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omments/comment2.xml" ContentType="application/vnd.openxmlformats-officedocument.spreadsheetml.comments+xml"/>
  <Override PartName="/xl/worksheets/sheet11.xml" ContentType="application/vnd.openxmlformats-officedocument.spreadsheetml.worksheet+xml"/>
  <Override PartName="/xl/drawings/drawing4.xml" ContentType="application/vnd.openxmlformats-officedocument.drawing+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6.xml" ContentType="application/vnd.openxmlformats-officedocument.drawing+xml"/>
  <Override PartName="/xl/worksheets/sheet16.xml" ContentType="application/vnd.openxmlformats-officedocument.spreadsheetml.worksheet+xml"/>
  <Override PartName="/xl/comments/comment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0" yWindow="660" windowWidth="29400" windowHeight="18460" tabRatio="803" firstSheet="0" activeTab="1" autoFilterDateGrouping="1"/>
  </bookViews>
  <sheets>
    <sheet xmlns:r="http://schemas.openxmlformats.org/officeDocument/2006/relationships" name="1. Readme" sheetId="1" state="visible" r:id="rId1"/>
    <sheet xmlns:r="http://schemas.openxmlformats.org/officeDocument/2006/relationships" name="2a. Database N flows" sheetId="2" state="visible" r:id="rId2"/>
    <sheet xmlns:r="http://schemas.openxmlformats.org/officeDocument/2006/relationships" name="2b. Database Stock changes" sheetId="3" state="visible" r:id="rId3"/>
    <sheet xmlns:r="http://schemas.openxmlformats.org/officeDocument/2006/relationships" name="3.1.a Input Output Matrix" sheetId="4" state="visible" r:id="rId4"/>
    <sheet xmlns:r="http://schemas.openxmlformats.org/officeDocument/2006/relationships" name="3.1.b Inputs Outputs Pool" sheetId="5" state="visible" r:id="rId5"/>
    <sheet xmlns:r="http://schemas.openxmlformats.org/officeDocument/2006/relationships" name="3.1.c N Budget" sheetId="6" state="visible" r:id="rId6"/>
    <sheet xmlns:r="http://schemas.openxmlformats.org/officeDocument/2006/relationships" name="3.2.a NUE" sheetId="7" state="visible" r:id="rId7"/>
    <sheet xmlns:r="http://schemas.openxmlformats.org/officeDocument/2006/relationships" name="3.2.b NUE Agriculture" sheetId="8" state="visible" r:id="rId8"/>
    <sheet xmlns:r="http://schemas.openxmlformats.org/officeDocument/2006/relationships" name="3.2.c NUE Whole economy" sheetId="9" state="visible" r:id="rId9"/>
    <sheet xmlns:r="http://schemas.openxmlformats.org/officeDocument/2006/relationships" name="3.3a Time series N wasted" sheetId="10" state="visible" r:id="rId10"/>
    <sheet xmlns:r="http://schemas.openxmlformats.org/officeDocument/2006/relationships" name="3.3b Time series Nr losses" sheetId="11" state="visible" r:id="rId11"/>
    <sheet xmlns:r="http://schemas.openxmlformats.org/officeDocument/2006/relationships" name="3.3c Time series input output" sheetId="12" state="visible" r:id="rId12"/>
    <sheet xmlns:r="http://schemas.openxmlformats.org/officeDocument/2006/relationships" name="4a Interface to NNB-R-Tool CSV" sheetId="13" state="visible" r:id="rId13"/>
    <sheet xmlns:r="http://schemas.openxmlformats.org/officeDocument/2006/relationships" name="4a Interface to NNB-R-Tool" sheetId="14" state="hidden" r:id="rId14"/>
    <sheet xmlns:r="http://schemas.openxmlformats.org/officeDocument/2006/relationships" name="4b Interface to NNB-STAN" sheetId="15" state="visible" r:id="rId15"/>
    <sheet xmlns:r="http://schemas.openxmlformats.org/officeDocument/2006/relationships" name="5.a Definitions" sheetId="16" state="visible" r:id="rId16"/>
    <sheet xmlns:r="http://schemas.openxmlformats.org/officeDocument/2006/relationships" name="5b List of Inputs_Outputs" sheetId="17" state="visible" r:id="rId17"/>
    <sheet xmlns:r="http://schemas.openxmlformats.org/officeDocument/2006/relationships" name="5c List of Flows" sheetId="18" state="visible" r:id="rId18"/>
  </sheets>
  <definedNames>
    <definedName name="Beschriftung">OFFSET(#REF!,0,0,COUNTA(#REF!),-1)</definedName>
    <definedName name="Daten01">OFFSET(#REF!,0,0,COUNTA(#REF!),-1)</definedName>
    <definedName name="Daten02">OFFSET(#REF!,0,0,COUNTA(#REF!),-1)</definedName>
    <definedName name="Daten03">OFFSET(#REF!,0,0,COUNTA(#REF!),-1)</definedName>
    <definedName name="Daten04">OFFSET(#REF!,0,0,COUNTA(#REF!),-1)</definedName>
    <definedName name="Daten05">OFFSET(#REF!,0,0,COUNTA(#REF!),-1)</definedName>
    <definedName name="Daten06">OFFSET(#REF!,0,0,COUNTA(#REF!),-1)</definedName>
    <definedName name="Daten07">OFFSET(#REF!,0,0,COUNTA(#REF!),-1)</definedName>
    <definedName name="Daten08">OFFSET(#REF!,0,0,COUNTA(#REF!),-1)</definedName>
    <definedName name="Daten09">OFFSET(#REF!,0,0,COUNTA(#REF!),-1)</definedName>
    <definedName name="Daten10">OFFSET(#REF!,0,0,COUNTA(#REF!),-1)</definedName>
    <definedName name="Inputs">Tabelle13[#All]</definedName>
    <definedName name="_xlnm._FilterDatabase" localSheetId="1" hidden="1">'2a. Database N flows'!$A$1:$V$5840</definedName>
    <definedName name="Inputs" localSheetId="2">Tabelle13[#All]</definedName>
    <definedName name="_xlnm._FilterDatabase" localSheetId="2" hidden="1">'2b. Database Stock changes'!$A$1:$U$23</definedName>
    <definedName name="Inputs" localSheetId="8">Tabelle13[#All]</definedName>
    <definedName name="Beschriftung" localSheetId="9">OFFSET(#REF!,0,0,COUNTA(#REF!),-1)</definedName>
    <definedName name="Daten01" localSheetId="9">OFFSET(#REF!,0,0,COUNTA(#REF!),-1)</definedName>
    <definedName name="Inputs" localSheetId="9">#REF!</definedName>
    <definedName name="Beschriftung" localSheetId="10">OFFSET(#REF!,0,0,COUNTA(#REF!),-1)</definedName>
    <definedName name="Daten01" localSheetId="10">OFFSET(#REF!,0,0,COUNTA(#REF!),-1)</definedName>
    <definedName name="Inputs" localSheetId="10">#REF!</definedName>
    <definedName name="Beschriftung" localSheetId="11">OFFSET(#REF!,0,0,COUNTA(#REF!),-1)</definedName>
    <definedName name="Daten01" localSheetId="11">OFFSET(#REF!,0,0,COUNTA(#REF!),-1)</definedName>
    <definedName name="Inputs" localSheetId="11">#REF!</definedName>
    <definedName name="Inputs" localSheetId="12">Tabelle13[#All]</definedName>
    <definedName name="Inputs" localSheetId="14">Tabelle13[#All]</definedName>
  </definedNames>
  <calcPr calcId="191029" fullCalcOnLoad="1"/>
</workbook>
</file>

<file path=xl/styles.xml><?xml version="1.0" encoding="utf-8"?>
<styleSheet xmlns="http://schemas.openxmlformats.org/spreadsheetml/2006/main">
  <numFmts count="6">
    <numFmt numFmtId="164" formatCode="_ * #,##0.00_ ;_ * \-#,##0.00_ ;_ * &quot;-&quot;??_ ;_ @_ "/>
    <numFmt numFmtId="165" formatCode="0.0"/>
    <numFmt numFmtId="166" formatCode="_ * #,##0_ ;_ * \-#,##0_ ;_ * &quot;-&quot;??_ ;_ @_ "/>
    <numFmt numFmtId="167" formatCode="#,##0.0"/>
    <numFmt numFmtId="168" formatCode="0.0%"/>
    <numFmt numFmtId="169" formatCode="0.000"/>
  </numFmts>
  <fonts count="47">
    <font>
      <name val="Arial"/>
      <family val="2"/>
      <sz val="10"/>
    </font>
    <font>
      <name val="Calibri"/>
      <family val="2"/>
      <color theme="1"/>
      <sz val="11"/>
      <scheme val="minor"/>
    </font>
    <font>
      <name val="Calibri"/>
      <family val="2"/>
      <b val="1"/>
      <sz val="12"/>
      <scheme val="minor"/>
    </font>
    <font>
      <name val="Calibri"/>
      <family val="2"/>
      <color rgb="FFFF0000"/>
      <sz val="11"/>
      <scheme val="minor"/>
    </font>
    <font>
      <name val="Calibri"/>
      <family val="2"/>
      <sz val="11"/>
      <scheme val="minor"/>
    </font>
    <font>
      <name val="Calibri"/>
      <family val="2"/>
      <i val="1"/>
      <sz val="11"/>
      <scheme val="minor"/>
    </font>
    <font>
      <name val="Calibri"/>
      <family val="2"/>
      <b val="1"/>
      <color theme="1"/>
      <sz val="16"/>
      <scheme val="minor"/>
    </font>
    <font>
      <name val="Calibri"/>
      <family val="2"/>
      <b val="1"/>
      <sz val="11"/>
      <scheme val="minor"/>
    </font>
    <font>
      <name val="Calibri"/>
      <family val="2"/>
      <b val="1"/>
      <color rgb="FFFFFFFF"/>
      <sz val="11"/>
      <scheme val="minor"/>
    </font>
    <font>
      <name val="Calibri"/>
      <family val="2"/>
      <b val="1"/>
      <color rgb="FFFFFFFF"/>
      <sz val="16"/>
      <scheme val="minor"/>
    </font>
    <font>
      <name val="Calibri"/>
      <family val="2"/>
      <sz val="10.5"/>
      <scheme val="minor"/>
    </font>
    <font>
      <name val="Calibri"/>
      <family val="2"/>
      <sz val="12"/>
      <scheme val="minor"/>
    </font>
    <font>
      <name val="Calibri"/>
      <family val="2"/>
      <b val="1"/>
      <sz val="16"/>
      <scheme val="minor"/>
    </font>
    <font>
      <name val="Calibri"/>
      <family val="2"/>
      <sz val="16"/>
      <scheme val="minor"/>
    </font>
    <font>
      <name val="Calibri"/>
      <family val="2"/>
      <color rgb="FF969696"/>
      <sz val="10"/>
      <scheme val="minor"/>
    </font>
    <font>
      <name val="Calibri"/>
      <family val="2"/>
      <b val="1"/>
      <sz val="14"/>
      <scheme val="minor"/>
    </font>
    <font>
      <name val="Calibri"/>
      <family val="2"/>
      <color rgb="FF000000"/>
      <sz val="11"/>
      <scheme val="minor"/>
    </font>
    <font>
      <name val="Calibri"/>
      <family val="2"/>
      <b val="1"/>
      <color rgb="FF000000"/>
      <sz val="11"/>
      <scheme val="minor"/>
    </font>
    <font>
      <name val="Arial"/>
      <family val="2"/>
      <color rgb="FF000000"/>
      <sz val="10"/>
    </font>
    <font>
      <name val="Calibri"/>
      <family val="2"/>
      <i val="1"/>
      <color rgb="FF000000"/>
      <sz val="11"/>
      <scheme val="minor"/>
    </font>
    <font>
      <name val="Calibri"/>
      <family val="2"/>
      <color rgb="FFBFBFBF"/>
      <sz val="11"/>
      <scheme val="minor"/>
    </font>
    <font>
      <name val="Calibri"/>
      <family val="2"/>
      <i val="1"/>
      <color rgb="FF969696"/>
      <sz val="10"/>
      <scheme val="minor"/>
    </font>
    <font>
      <name val="Calibri"/>
      <family val="2"/>
      <b val="1"/>
      <color rgb="FFBFBFBF"/>
      <sz val="11"/>
      <scheme val="minor"/>
    </font>
    <font>
      <name val="Calibri"/>
      <family val="2"/>
      <color rgb="FFBFBFBF"/>
      <sz val="12"/>
      <scheme val="minor"/>
    </font>
    <font>
      <name val="Calibri"/>
      <family val="2"/>
      <b val="1"/>
      <color rgb="FFBFBFBF"/>
      <sz val="16"/>
      <scheme val="minor"/>
    </font>
    <font>
      <name val="Calibri"/>
      <family val="2"/>
      <color rgb="FFBFBFBF"/>
      <sz val="10"/>
      <scheme val="minor"/>
    </font>
    <font>
      <name val="Calibri"/>
      <family val="2"/>
      <b val="1"/>
      <color rgb="FFFF0000"/>
      <sz val="16"/>
      <scheme val="minor"/>
    </font>
    <font>
      <name val="Calibri"/>
      <family val="2"/>
      <color rgb="FFFF0000"/>
      <sz val="12"/>
      <scheme val="minor"/>
    </font>
    <font>
      <name val="Calibri"/>
      <family val="2"/>
      <color rgb="FFF2F2F2"/>
      <sz val="11"/>
      <scheme val="minor"/>
    </font>
    <font>
      <name val="Calibri"/>
      <family val="2"/>
      <b val="1"/>
      <color rgb="FF080808"/>
      <sz val="12"/>
      <scheme val="minor"/>
    </font>
    <font>
      <name val="Calibri"/>
      <family val="2"/>
      <color rgb="FF080808"/>
      <sz val="12"/>
      <scheme val="minor"/>
    </font>
    <font>
      <name val="Calibri"/>
      <family val="2"/>
      <b val="1"/>
      <color rgb="FF080808"/>
      <sz val="11"/>
      <scheme val="minor"/>
    </font>
    <font>
      <name val="Calibri"/>
      <family val="2"/>
      <b val="1"/>
      <color rgb="FFFFFFFF"/>
      <sz val="9"/>
      <scheme val="minor"/>
    </font>
    <font>
      <name val="Calibri"/>
      <family val="2"/>
      <color rgb="FF080808"/>
      <sz val="9"/>
      <scheme val="minor"/>
    </font>
    <font>
      <name val="Calibri"/>
      <family val="2"/>
      <b val="1"/>
      <color rgb="FFF2F2F2"/>
      <sz val="16"/>
      <scheme val="minor"/>
    </font>
    <font>
      <name val="Calibri"/>
      <family val="2"/>
      <b val="1"/>
      <color rgb="FFF2F2F2"/>
      <sz val="14"/>
      <scheme val="minor"/>
    </font>
    <font>
      <name val="Calibri"/>
      <family val="2"/>
      <color rgb="FFF2F2F2"/>
      <sz val="16"/>
      <scheme val="minor"/>
    </font>
    <font>
      <name val="Arial"/>
      <family val="2"/>
      <color theme="10"/>
      <sz val="10"/>
      <u val="single"/>
    </font>
    <font>
      <name val="Calibri"/>
      <family val="2"/>
      <b val="1"/>
      <color rgb="FF000000"/>
      <sz val="10"/>
    </font>
    <font>
      <name val="Calibri"/>
      <family val="2"/>
      <color rgb="FF000000"/>
      <sz val="10"/>
    </font>
    <font>
      <name val="Segoe UI"/>
      <family val="2"/>
      <color rgb="FF000000"/>
      <sz val="9"/>
    </font>
    <font>
      <name val="Calibri"/>
      <family val="2"/>
      <color rgb="FFFFFFFF"/>
      <sz val="11"/>
      <scheme val="minor"/>
    </font>
    <font>
      <name val="Calibri"/>
      <family val="2"/>
      <color rgb="FF000000"/>
      <sz val="10"/>
      <scheme val="minor"/>
    </font>
    <font>
      <name val="Arial"/>
      <family val="2"/>
      <sz val="10"/>
    </font>
    <font>
      <name val="Calibri"/>
      <family val="2"/>
      <sz val="11"/>
    </font>
    <font>
      <name val="Calibri"/>
      <family val="2"/>
      <i val="1"/>
      <sz val="11"/>
    </font>
    <font>
      <name val="Calibri"/>
      <family val="2"/>
      <color rgb="FF9C0006"/>
      <sz val="11"/>
    </font>
  </fonts>
  <fills count="43">
    <fill>
      <patternFill/>
    </fill>
    <fill>
      <patternFill patternType="gray125"/>
    </fill>
    <fill>
      <patternFill patternType="solid">
        <fgColor rgb="FF004D88"/>
        <bgColor indexed="64"/>
      </patternFill>
    </fill>
    <fill>
      <patternFill patternType="solid">
        <fgColor rgb="FFEDEDED"/>
        <bgColor indexed="64"/>
      </patternFill>
    </fill>
    <fill>
      <patternFill patternType="solid">
        <fgColor rgb="FFFFFFFF"/>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
      <patternFill patternType="solid">
        <fgColor rgb="FFFFC000"/>
        <bgColor indexed="64"/>
      </patternFill>
    </fill>
    <fill>
      <patternFill patternType="solid">
        <fgColor rgb="FF92D14F"/>
        <bgColor indexed="64"/>
      </patternFill>
    </fill>
    <fill>
      <patternFill patternType="solid">
        <fgColor rgb="FFE6E0EC"/>
        <bgColor indexed="64"/>
      </patternFill>
    </fill>
    <fill>
      <patternFill patternType="solid">
        <fgColor rgb="FF01B0F1"/>
        <bgColor indexed="64"/>
      </patternFill>
    </fill>
    <fill>
      <patternFill patternType="solid">
        <fgColor rgb="FFDBEEF4"/>
        <bgColor indexed="64"/>
      </patternFill>
    </fill>
    <fill>
      <patternFill patternType="solid">
        <fgColor theme="7" tint="0.7999511703848384"/>
        <bgColor indexed="64"/>
      </patternFill>
    </fill>
    <fill>
      <patternFill patternType="solid">
        <fgColor theme="4" tint="0.5999633777886288"/>
        <bgColor indexed="64"/>
      </patternFill>
    </fill>
    <fill>
      <patternFill patternType="solid">
        <fgColor theme="4" tint="0.7999511703848384"/>
        <bgColor indexed="64"/>
      </patternFill>
    </fill>
    <fill>
      <patternFill patternType="solid">
        <fgColor theme="2"/>
        <bgColor indexed="64"/>
      </patternFill>
    </fill>
    <fill>
      <patternFill patternType="solid">
        <fgColor theme="2" tint="0.3999755851924192"/>
        <bgColor indexed="64"/>
      </patternFill>
    </fill>
    <fill>
      <patternFill patternType="solid">
        <fgColor theme="2" tint="0.7999511703848384"/>
        <bgColor indexed="64"/>
      </patternFill>
    </fill>
    <fill>
      <patternFill patternType="solid">
        <fgColor theme="4"/>
        <bgColor indexed="64"/>
      </patternFill>
    </fill>
    <fill>
      <patternFill patternType="solid">
        <fgColor theme="0" tint="0.7999511703848384"/>
        <bgColor indexed="64"/>
      </patternFill>
    </fill>
    <fill>
      <patternFill patternType="solid">
        <fgColor rgb="FF333333"/>
        <bgColor indexed="64"/>
      </patternFill>
    </fill>
    <fill>
      <patternFill patternType="solid">
        <fgColor rgb="FFE6E6E6"/>
        <bgColor indexed="64"/>
      </patternFill>
    </fill>
    <fill>
      <patternFill patternType="solid">
        <fgColor rgb="FF000000"/>
        <bgColor indexed="64"/>
      </patternFill>
    </fill>
    <fill>
      <patternFill patternType="solid">
        <fgColor theme="9" tint="0.3999755851924192"/>
        <bgColor indexed="64"/>
      </patternFill>
    </fill>
    <fill>
      <patternFill patternType="solid">
        <fgColor theme="9" tint="0.5999633777886288"/>
        <bgColor indexed="64"/>
      </patternFill>
    </fill>
    <fill>
      <patternFill patternType="solid">
        <fgColor theme="9" tint="0.7999511703848384"/>
        <bgColor indexed="64"/>
      </patternFill>
    </fill>
    <fill>
      <patternFill patternType="solid">
        <fgColor theme="0" tint="-0.249946592608417"/>
        <bgColor indexed="64"/>
      </patternFill>
    </fill>
    <fill>
      <patternFill patternType="solid">
        <fgColor theme="3" tint="0.7999511703848384"/>
        <bgColor indexed="64"/>
      </patternFill>
    </fill>
    <fill>
      <patternFill patternType="solid">
        <fgColor rgb="FFD9D9D9"/>
        <bgColor indexed="64"/>
      </patternFill>
    </fill>
    <fill>
      <patternFill patternType="solid">
        <fgColor rgb="FFECDDEB"/>
        <bgColor indexed="64"/>
      </patternFill>
    </fill>
    <fill>
      <patternFill patternType="solid">
        <fgColor rgb="FF9D579A"/>
        <bgColor indexed="64"/>
      </patternFill>
    </fill>
    <fill>
      <patternFill patternType="solid">
        <fgColor rgb="FF26659D"/>
        <bgColor indexed="64"/>
      </patternFill>
    </fill>
    <fill>
      <patternFill patternType="solid">
        <fgColor rgb="FFF2F2F2"/>
        <bgColor rgb="FF000000"/>
      </patternFill>
    </fill>
    <fill>
      <patternFill patternType="solid">
        <fgColor rgb="FFFFF2CA"/>
        <bgColor rgb="FF000000"/>
      </patternFill>
    </fill>
    <fill>
      <patternFill patternType="solid">
        <fgColor rgb="FFBFBFBF"/>
        <bgColor rgb="FF000000"/>
      </patternFill>
    </fill>
    <fill>
      <patternFill patternType="solid">
        <fgColor rgb="FFFFC000"/>
        <bgColor rgb="FF000000"/>
      </patternFill>
    </fill>
    <fill>
      <patternFill patternType="solid">
        <fgColor rgb="FF92D14F"/>
        <bgColor rgb="FF000000"/>
      </patternFill>
    </fill>
    <fill>
      <patternFill patternType="solid">
        <fgColor rgb="FFFFC7CE"/>
        <bgColor rgb="FF000000"/>
      </patternFill>
    </fill>
    <fill>
      <patternFill patternType="solid">
        <fgColor rgb="FFDCEEF4"/>
        <bgColor indexed="64"/>
      </patternFill>
    </fill>
    <fill>
      <patternFill patternType="solid">
        <fgColor rgb="FFECDEEB"/>
        <bgColor indexed="64"/>
      </patternFill>
    </fill>
    <fill>
      <patternFill patternType="solid">
        <fgColor rgb="FF06B0F1"/>
        <bgColor indexed="64"/>
      </patternFill>
    </fill>
    <fill>
      <patternFill patternType="solid">
        <fgColor rgb="FF9E569A"/>
        <bgColor indexed="64"/>
      </patternFill>
    </fill>
  </fills>
  <borders count="26">
    <border>
      <left/>
      <right/>
      <top/>
      <bottom/>
      <diagonal/>
    </border>
    <border>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style="thin">
        <color rgb="FFFFFFFF"/>
      </right>
      <top/>
      <bottom/>
      <diagonal/>
    </border>
    <border>
      <left style="thin">
        <color rgb="FFFFFFFF"/>
      </left>
      <right style="thin">
        <color rgb="FFFFFFFF"/>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2">
    <xf numFmtId="0" fontId="43" fillId="0" borderId="0"/>
    <xf numFmtId="0" fontId="43" fillId="0" borderId="0"/>
    <xf numFmtId="0" fontId="1" fillId="0" borderId="0"/>
    <xf numFmtId="0" fontId="1" fillId="0" borderId="0"/>
    <xf numFmtId="164" fontId="1" fillId="0" borderId="0"/>
    <xf numFmtId="9" fontId="1" fillId="0" borderId="0"/>
    <xf numFmtId="9" fontId="43" fillId="0" borderId="0"/>
    <xf numFmtId="164" fontId="43" fillId="0" borderId="0"/>
    <xf numFmtId="0" fontId="1" fillId="0" borderId="0"/>
    <xf numFmtId="0" fontId="1" fillId="0" borderId="0"/>
    <xf numFmtId="9" fontId="1" fillId="0" borderId="0"/>
    <xf numFmtId="0" fontId="37" fillId="0" borderId="0"/>
  </cellStyleXfs>
  <cellXfs count="541">
    <xf numFmtId="0" fontId="0" fillId="0" borderId="0" pivotButton="0" quotePrefix="0" xfId="0"/>
    <xf numFmtId="0" fontId="38" fillId="29" borderId="0" applyAlignment="1" pivotButton="0" quotePrefix="0" xfId="0">
      <alignment vertical="center" wrapText="1"/>
    </xf>
    <xf numFmtId="0" fontId="38" fillId="0" borderId="0" applyAlignment="1" pivotButton="0" quotePrefix="0" xfId="0">
      <alignment vertical="center" wrapText="1"/>
    </xf>
    <xf numFmtId="0" fontId="27" fillId="0" borderId="0" applyAlignment="1" pivotButton="0" quotePrefix="0" xfId="8">
      <alignment horizontal="left" vertical="top" wrapText="1" indent="1"/>
    </xf>
    <xf numFmtId="0" fontId="1" fillId="0" borderId="0" pivotButton="0" quotePrefix="0" xfId="3"/>
    <xf numFmtId="164" fontId="4" fillId="0" borderId="0" pivotButton="0" quotePrefix="0" xfId="4"/>
    <xf numFmtId="164" fontId="4" fillId="0" borderId="1" pivotButton="0" quotePrefix="0" xfId="4"/>
    <xf numFmtId="0" fontId="8" fillId="2" borderId="0" pivotButton="0" quotePrefix="0" xfId="3"/>
    <xf numFmtId="0" fontId="6" fillId="0" borderId="0" applyAlignment="1" pivotButton="0" quotePrefix="0" xfId="3">
      <alignment vertical="center"/>
    </xf>
    <xf numFmtId="0" fontId="7" fillId="3" borderId="0" pivotButton="0" quotePrefix="0" xfId="3"/>
    <xf numFmtId="0" fontId="7" fillId="3" borderId="0" applyAlignment="1" pivotButton="0" quotePrefix="0" xfId="3">
      <alignment wrapText="1"/>
    </xf>
    <xf numFmtId="0" fontId="4" fillId="0" borderId="0" pivotButton="0" quotePrefix="0" xfId="3"/>
    <xf numFmtId="164" fontId="5" fillId="3" borderId="0" pivotButton="0" quotePrefix="0" xfId="4"/>
    <xf numFmtId="164" fontId="4" fillId="3" borderId="0" pivotButton="0" quotePrefix="0" xfId="4"/>
    <xf numFmtId="0" fontId="7" fillId="0" borderId="0" pivotButton="0" quotePrefix="0" xfId="3"/>
    <xf numFmtId="164" fontId="5" fillId="0" borderId="0" pivotButton="0" quotePrefix="0" xfId="4"/>
    <xf numFmtId="0" fontId="10" fillId="0" borderId="0" pivotButton="0" quotePrefix="0" xfId="3"/>
    <xf numFmtId="0" fontId="7" fillId="4" borderId="0" applyAlignment="1" pivotButton="0" quotePrefix="0" xfId="3">
      <alignment vertical="center"/>
    </xf>
    <xf numFmtId="0" fontId="4" fillId="4" borderId="0" applyAlignment="1" pivotButton="0" quotePrefix="0" xfId="3">
      <alignment vertical="center"/>
    </xf>
    <xf numFmtId="0" fontId="4" fillId="5" borderId="0" applyAlignment="1" pivotButton="0" quotePrefix="0" xfId="3">
      <alignment vertical="center"/>
    </xf>
    <xf numFmtId="0" fontId="4" fillId="6" borderId="2" applyAlignment="1" pivotButton="0" quotePrefix="0" xfId="3">
      <alignment horizontal="center" vertical="center"/>
    </xf>
    <xf numFmtId="0" fontId="4" fillId="7" borderId="3" applyAlignment="1" pivotButton="0" quotePrefix="0" xfId="3">
      <alignment horizontal="center" vertical="center"/>
    </xf>
    <xf numFmtId="0" fontId="4" fillId="8" borderId="3" applyAlignment="1" pivotButton="0" quotePrefix="0" xfId="3">
      <alignment horizontal="center" vertical="center"/>
    </xf>
    <xf numFmtId="0" fontId="4" fillId="9" borderId="3" applyAlignment="1" pivotButton="0" quotePrefix="0" xfId="3">
      <alignment horizontal="center" vertical="center"/>
    </xf>
    <xf numFmtId="0" fontId="4" fillId="10" borderId="3" applyAlignment="1" pivotButton="0" quotePrefix="0" xfId="3">
      <alignment horizontal="center" vertical="center"/>
    </xf>
    <xf numFmtId="0" fontId="4" fillId="11" borderId="3" applyAlignment="1" pivotButton="0" quotePrefix="0" xfId="3">
      <alignment horizontal="center" vertical="center"/>
    </xf>
    <xf numFmtId="0" fontId="4" fillId="12" borderId="3" applyAlignment="1" pivotButton="0" quotePrefix="0" xfId="3">
      <alignment horizontal="center" vertical="center"/>
    </xf>
    <xf numFmtId="0" fontId="4" fillId="0" borderId="4" applyAlignment="1" pivotButton="0" quotePrefix="0" xfId="3">
      <alignment horizontal="center" vertical="center"/>
    </xf>
    <xf numFmtId="0" fontId="4" fillId="0" borderId="0" pivotButton="0" quotePrefix="1" xfId="3"/>
    <xf numFmtId="0" fontId="4" fillId="6" borderId="5" applyAlignment="1" pivotButton="0" quotePrefix="0" xfId="3">
      <alignment horizontal="center" vertical="center"/>
    </xf>
    <xf numFmtId="0" fontId="4" fillId="0" borderId="6" pivotButton="0" quotePrefix="0" xfId="3"/>
    <xf numFmtId="0" fontId="4" fillId="5" borderId="0" pivotButton="0" quotePrefix="0" xfId="3"/>
    <xf numFmtId="0" fontId="4" fillId="7" borderId="7" applyAlignment="1" pivotButton="0" quotePrefix="0" xfId="3">
      <alignment horizontal="center" vertical="center"/>
    </xf>
    <xf numFmtId="0" fontId="4" fillId="8" borderId="7" applyAlignment="1" pivotButton="0" quotePrefix="0" xfId="3">
      <alignment horizontal="center" vertical="center"/>
    </xf>
    <xf numFmtId="0" fontId="4" fillId="9" borderId="7" applyAlignment="1" pivotButton="0" quotePrefix="0" xfId="3">
      <alignment horizontal="center" vertical="center"/>
    </xf>
    <xf numFmtId="164" fontId="4" fillId="0" borderId="0" pivotButton="0" quotePrefix="0" xfId="3"/>
    <xf numFmtId="0" fontId="4" fillId="10" borderId="7" applyAlignment="1" pivotButton="0" quotePrefix="0" xfId="3">
      <alignment horizontal="center" vertical="center"/>
    </xf>
    <xf numFmtId="0" fontId="4" fillId="11" borderId="7" applyAlignment="1" pivotButton="0" quotePrefix="0" xfId="3">
      <alignment horizontal="center" vertical="center"/>
    </xf>
    <xf numFmtId="0" fontId="4" fillId="12" borderId="7" applyAlignment="1" pivotButton="0" quotePrefix="0" xfId="3">
      <alignment horizontal="center" vertical="center"/>
    </xf>
    <xf numFmtId="0" fontId="4" fillId="0" borderId="8" pivotButton="0" quotePrefix="0" xfId="3"/>
    <xf numFmtId="0" fontId="4" fillId="0" borderId="9" pivotButton="0" quotePrefix="0" xfId="3"/>
    <xf numFmtId="0" fontId="7" fillId="6" borderId="10" applyAlignment="1" pivotButton="0" quotePrefix="0" xfId="3">
      <alignment vertical="center"/>
    </xf>
    <xf numFmtId="0" fontId="7" fillId="6" borderId="11" applyAlignment="1" pivotButton="0" quotePrefix="0" xfId="3">
      <alignment vertical="center"/>
    </xf>
    <xf numFmtId="0" fontId="7" fillId="6" borderId="12" applyAlignment="1" pivotButton="0" quotePrefix="0" xfId="3">
      <alignment vertical="center"/>
    </xf>
    <xf numFmtId="0" fontId="7" fillId="7" borderId="10" applyAlignment="1" pivotButton="0" quotePrefix="0" xfId="3">
      <alignment vertical="center"/>
    </xf>
    <xf numFmtId="0" fontId="7" fillId="7" borderId="12" applyAlignment="1" pivotButton="0" quotePrefix="0" xfId="3">
      <alignment vertical="center"/>
    </xf>
    <xf numFmtId="0" fontId="7" fillId="8" borderId="11" applyAlignment="1" pivotButton="0" quotePrefix="0" xfId="3">
      <alignment vertical="center"/>
    </xf>
    <xf numFmtId="0" fontId="7" fillId="9" borderId="10" applyAlignment="1" pivotButton="0" quotePrefix="0" xfId="3">
      <alignment vertical="center"/>
    </xf>
    <xf numFmtId="0" fontId="7" fillId="9" borderId="11" applyAlignment="1" pivotButton="0" quotePrefix="0" xfId="3">
      <alignment vertical="center"/>
    </xf>
    <xf numFmtId="0" fontId="7" fillId="9" borderId="12" applyAlignment="1" pivotButton="0" quotePrefix="0" xfId="3">
      <alignment vertical="center"/>
    </xf>
    <xf numFmtId="0" fontId="7" fillId="10" borderId="11" applyAlignment="1" pivotButton="0" quotePrefix="0" xfId="3">
      <alignment vertical="center"/>
    </xf>
    <xf numFmtId="0" fontId="7" fillId="11" borderId="10" applyAlignment="1" pivotButton="0" quotePrefix="0" xfId="3">
      <alignment vertical="center"/>
    </xf>
    <xf numFmtId="0" fontId="7" fillId="11" borderId="11" applyAlignment="1" pivotButton="0" quotePrefix="0" xfId="3">
      <alignment vertical="center"/>
    </xf>
    <xf numFmtId="0" fontId="7" fillId="11" borderId="12" applyAlignment="1" pivotButton="0" quotePrefix="0" xfId="3">
      <alignment vertical="center"/>
    </xf>
    <xf numFmtId="0" fontId="7" fillId="12" borderId="5" applyAlignment="1" pivotButton="0" quotePrefix="0" xfId="3">
      <alignment vertical="center"/>
    </xf>
    <xf numFmtId="0" fontId="7" fillId="0" borderId="12" applyAlignment="1" pivotButton="0" quotePrefix="0" xfId="3">
      <alignment vertical="center"/>
    </xf>
    <xf numFmtId="0" fontId="4" fillId="6" borderId="13" pivotButton="0" quotePrefix="0" xfId="3"/>
    <xf numFmtId="0" fontId="4" fillId="6" borderId="0" pivotButton="0" quotePrefix="0" xfId="3"/>
    <xf numFmtId="0" fontId="4" fillId="6" borderId="6" pivotButton="0" quotePrefix="0" xfId="3"/>
    <xf numFmtId="0" fontId="4" fillId="7" borderId="13" pivotButton="0" quotePrefix="0" xfId="3"/>
    <xf numFmtId="0" fontId="4" fillId="7" borderId="0" pivotButton="0" quotePrefix="0" xfId="3"/>
    <xf numFmtId="0" fontId="4" fillId="7" borderId="6" pivotButton="0" quotePrefix="0" xfId="3"/>
    <xf numFmtId="0" fontId="4" fillId="8" borderId="0" pivotButton="0" quotePrefix="0" xfId="3"/>
    <xf numFmtId="0" fontId="4" fillId="9" borderId="13" pivotButton="0" quotePrefix="0" xfId="3"/>
    <xf numFmtId="0" fontId="4" fillId="9" borderId="0" pivotButton="0" quotePrefix="0" xfId="3"/>
    <xf numFmtId="0" fontId="4" fillId="9" borderId="6" pivotButton="0" quotePrefix="0" xfId="3"/>
    <xf numFmtId="0" fontId="4" fillId="10" borderId="0" pivotButton="0" quotePrefix="0" xfId="3"/>
    <xf numFmtId="0" fontId="4" fillId="11" borderId="13" pivotButton="0" quotePrefix="0" xfId="3"/>
    <xf numFmtId="0" fontId="4" fillId="11" borderId="0" pivotButton="0" quotePrefix="0" xfId="3"/>
    <xf numFmtId="0" fontId="7" fillId="12" borderId="7" applyAlignment="1" pivotButton="0" quotePrefix="0" xfId="3">
      <alignment vertical="center"/>
    </xf>
    <xf numFmtId="0" fontId="7" fillId="0" borderId="6" applyAlignment="1" pivotButton="0" quotePrefix="0" xfId="3">
      <alignment vertical="center"/>
    </xf>
    <xf numFmtId="0" fontId="7" fillId="6" borderId="10" applyAlignment="1" pivotButton="0" quotePrefix="0" xfId="3">
      <alignment vertical="center" wrapText="1"/>
    </xf>
    <xf numFmtId="0" fontId="4" fillId="6" borderId="11" pivotButton="0" quotePrefix="0" xfId="3"/>
    <xf numFmtId="0" fontId="4" fillId="0" borderId="10" pivotButton="0" quotePrefix="0" xfId="3"/>
    <xf numFmtId="0" fontId="4" fillId="0" borderId="11" pivotButton="0" quotePrefix="0" xfId="3"/>
    <xf numFmtId="0" fontId="4" fillId="0" borderId="12" pivotButton="0" quotePrefix="0" xfId="3"/>
    <xf numFmtId="0" fontId="4" fillId="0" borderId="5" pivotButton="0" quotePrefix="0" xfId="3"/>
    <xf numFmtId="0" fontId="7" fillId="6" borderId="13" applyAlignment="1" pivotButton="0" quotePrefix="0" xfId="3">
      <alignment vertical="center" wrapText="1"/>
    </xf>
    <xf numFmtId="0" fontId="4" fillId="0" borderId="13" pivotButton="0" quotePrefix="0" xfId="3"/>
    <xf numFmtId="0" fontId="4" fillId="0" borderId="7" pivotButton="0" quotePrefix="0" xfId="3"/>
    <xf numFmtId="0" fontId="7" fillId="6" borderId="14" applyAlignment="1" pivotButton="0" quotePrefix="0" xfId="3">
      <alignment vertical="center" wrapText="1"/>
    </xf>
    <xf numFmtId="0" fontId="4" fillId="6" borderId="8" pivotButton="0" quotePrefix="0" xfId="3"/>
    <xf numFmtId="0" fontId="4" fillId="0" borderId="14" pivotButton="0" quotePrefix="0" xfId="3"/>
    <xf numFmtId="0" fontId="4" fillId="0" borderId="15" pivotButton="0" quotePrefix="0" xfId="3"/>
    <xf numFmtId="0" fontId="7" fillId="7" borderId="13" applyAlignment="1" pivotButton="0" quotePrefix="0" xfId="3">
      <alignment vertical="center"/>
    </xf>
    <xf numFmtId="0" fontId="7" fillId="7" borderId="14" applyAlignment="1" pivotButton="0" quotePrefix="0" xfId="3">
      <alignment vertical="center"/>
    </xf>
    <xf numFmtId="0" fontId="4" fillId="7" borderId="8" pivotButton="0" quotePrefix="0" xfId="3"/>
    <xf numFmtId="0" fontId="7" fillId="8" borderId="10" applyAlignment="1" pivotButton="0" quotePrefix="0" xfId="3">
      <alignment vertical="center"/>
    </xf>
    <xf numFmtId="0" fontId="4" fillId="8" borderId="11" pivotButton="0" quotePrefix="0" xfId="3"/>
    <xf numFmtId="0" fontId="7" fillId="8" borderId="13" applyAlignment="1" pivotButton="0" quotePrefix="0" xfId="3">
      <alignment vertical="center"/>
    </xf>
    <xf numFmtId="0" fontId="7" fillId="8" borderId="14" applyAlignment="1" pivotButton="0" quotePrefix="0" xfId="3">
      <alignment vertical="center"/>
    </xf>
    <xf numFmtId="0" fontId="4" fillId="8" borderId="8" pivotButton="0" quotePrefix="0" xfId="3"/>
    <xf numFmtId="0" fontId="4" fillId="9" borderId="11" pivotButton="0" quotePrefix="0" xfId="3"/>
    <xf numFmtId="0" fontId="7" fillId="9" borderId="13" applyAlignment="1" pivotButton="0" quotePrefix="0" xfId="3">
      <alignment vertical="center"/>
    </xf>
    <xf numFmtId="0" fontId="7" fillId="9" borderId="14" applyAlignment="1" pivotButton="0" quotePrefix="0" xfId="3">
      <alignment vertical="center"/>
    </xf>
    <xf numFmtId="0" fontId="4" fillId="9" borderId="8" pivotButton="0" quotePrefix="0" xfId="3"/>
    <xf numFmtId="0" fontId="7" fillId="10" borderId="10" applyAlignment="1" pivotButton="0" quotePrefix="0" xfId="3">
      <alignment vertical="center"/>
    </xf>
    <xf numFmtId="0" fontId="4" fillId="11" borderId="11" pivotButton="0" quotePrefix="0" xfId="3"/>
    <xf numFmtId="0" fontId="7" fillId="11" borderId="13" applyAlignment="1" pivotButton="0" quotePrefix="0" xfId="3">
      <alignment vertical="center"/>
    </xf>
    <xf numFmtId="0" fontId="7" fillId="11" borderId="14" applyAlignment="1" pivotButton="0" quotePrefix="0" xfId="3">
      <alignment vertical="center"/>
    </xf>
    <xf numFmtId="0" fontId="7" fillId="12" borderId="2" applyAlignment="1" pivotButton="0" quotePrefix="0" xfId="3">
      <alignment vertical="center"/>
    </xf>
    <xf numFmtId="0" fontId="7" fillId="12" borderId="4" applyAlignment="1" pivotButton="0" quotePrefix="0" xfId="3">
      <alignment vertical="center"/>
    </xf>
    <xf numFmtId="0" fontId="4" fillId="0" borderId="2" pivotButton="0" quotePrefix="0" xfId="3"/>
    <xf numFmtId="0" fontId="4" fillId="0" borderId="3" pivotButton="0" quotePrefix="0" xfId="3"/>
    <xf numFmtId="0" fontId="4" fillId="0" borderId="4" pivotButton="0" quotePrefix="0" xfId="3"/>
    <xf numFmtId="0" fontId="4" fillId="0" borderId="16" pivotButton="0" quotePrefix="0" xfId="3"/>
    <xf numFmtId="0" fontId="7" fillId="0" borderId="14" applyAlignment="1" pivotButton="0" quotePrefix="0" xfId="3">
      <alignment vertical="center"/>
    </xf>
    <xf numFmtId="0" fontId="7" fillId="0" borderId="8" applyAlignment="1" pivotButton="0" quotePrefix="0" xfId="3">
      <alignment vertical="center"/>
    </xf>
    <xf numFmtId="0" fontId="4" fillId="4" borderId="0" pivotButton="0" quotePrefix="0" xfId="3"/>
    <xf numFmtId="0" fontId="4" fillId="0" borderId="1" pivotButton="0" quotePrefix="0" xfId="3"/>
    <xf numFmtId="0" fontId="4" fillId="4" borderId="1" applyAlignment="1" pivotButton="0" quotePrefix="0" xfId="3">
      <alignment vertical="center"/>
    </xf>
    <xf numFmtId="0" fontId="4" fillId="4" borderId="1" pivotButton="0" quotePrefix="0" xfId="3"/>
    <xf numFmtId="0" fontId="12" fillId="4" borderId="1" applyAlignment="1" pivotButton="0" quotePrefix="0" xfId="3">
      <alignment vertical="center"/>
    </xf>
    <xf numFmtId="0" fontId="13" fillId="4" borderId="1" applyAlignment="1" pivotButton="0" quotePrefix="0" xfId="3">
      <alignment vertical="center"/>
    </xf>
    <xf numFmtId="1" fontId="4" fillId="4" borderId="6" pivotButton="0" quotePrefix="0" xfId="3"/>
    <xf numFmtId="1" fontId="4" fillId="4" borderId="8" pivotButton="0" quotePrefix="0" xfId="3"/>
    <xf numFmtId="1" fontId="4" fillId="4" borderId="9" pivotButton="0" quotePrefix="0" xfId="3"/>
    <xf numFmtId="1" fontId="4" fillId="4" borderId="10" pivotButton="0" quotePrefix="0" xfId="3"/>
    <xf numFmtId="1" fontId="4" fillId="4" borderId="11" pivotButton="0" quotePrefix="0" xfId="3"/>
    <xf numFmtId="1" fontId="4" fillId="4" borderId="12" pivotButton="0" quotePrefix="0" xfId="3"/>
    <xf numFmtId="1" fontId="4" fillId="4" borderId="13" pivotButton="0" quotePrefix="0" xfId="3"/>
    <xf numFmtId="1" fontId="4" fillId="4" borderId="0" pivotButton="0" quotePrefix="0" xfId="3"/>
    <xf numFmtId="1" fontId="4" fillId="4" borderId="14" pivotButton="0" quotePrefix="0" xfId="3"/>
    <xf numFmtId="0" fontId="4" fillId="10" borderId="11" applyAlignment="1" pivotButton="0" quotePrefix="0" xfId="3">
      <alignment vertical="center"/>
    </xf>
    <xf numFmtId="0" fontId="4" fillId="8" borderId="14" pivotButton="0" quotePrefix="0" xfId="3"/>
    <xf numFmtId="0" fontId="7" fillId="0" borderId="0" applyAlignment="1" pivotButton="0" quotePrefix="0" xfId="3">
      <alignment vertical="center"/>
    </xf>
    <xf numFmtId="0" fontId="4" fillId="13" borderId="0" applyAlignment="1" pivotButton="0" quotePrefix="0" xfId="3">
      <alignment horizontal="left" vertical="center"/>
    </xf>
    <xf numFmtId="0" fontId="4" fillId="13" borderId="0" applyAlignment="1" pivotButton="0" quotePrefix="0" xfId="3">
      <alignment vertical="center"/>
    </xf>
    <xf numFmtId="0" fontId="4" fillId="4" borderId="0" applyAlignment="1" pivotButton="0" quotePrefix="0" xfId="3">
      <alignment horizontal="left" vertical="center"/>
    </xf>
    <xf numFmtId="0" fontId="4" fillId="4" borderId="5" pivotButton="0" quotePrefix="0" xfId="3"/>
    <xf numFmtId="0" fontId="7" fillId="4" borderId="0" applyAlignment="1" pivotButton="0" quotePrefix="0" xfId="3">
      <alignment vertical="center" wrapText="1"/>
    </xf>
    <xf numFmtId="0" fontId="4" fillId="4" borderId="15" pivotButton="0" quotePrefix="0" xfId="3"/>
    <xf numFmtId="0" fontId="7" fillId="4" borderId="16" applyAlignment="1" pivotButton="0" quotePrefix="0" xfId="3">
      <alignment vertical="center"/>
    </xf>
    <xf numFmtId="0" fontId="7" fillId="4" borderId="2" pivotButton="0" quotePrefix="0" xfId="3"/>
    <xf numFmtId="0" fontId="4" fillId="4" borderId="2" pivotButton="0" quotePrefix="0" xfId="3"/>
    <xf numFmtId="0" fontId="4" fillId="4" borderId="3" pivotButton="0" quotePrefix="0" xfId="3"/>
    <xf numFmtId="0" fontId="4" fillId="4" borderId="4" pivotButton="0" quotePrefix="0" xfId="3"/>
    <xf numFmtId="0" fontId="7" fillId="4" borderId="16" pivotButton="0" quotePrefix="0" xfId="3"/>
    <xf numFmtId="165" fontId="7" fillId="4" borderId="0" pivotButton="0" quotePrefix="0" xfId="3"/>
    <xf numFmtId="0" fontId="7" fillId="4" borderId="15" pivotButton="0" quotePrefix="0" xfId="3"/>
    <xf numFmtId="0" fontId="4" fillId="4" borderId="16" pivotButton="0" quotePrefix="0" xfId="3"/>
    <xf numFmtId="0" fontId="4" fillId="4" borderId="11" pivotButton="0" quotePrefix="0" xfId="3"/>
    <xf numFmtId="0" fontId="7" fillId="4" borderId="5" pivotButton="0" quotePrefix="0" xfId="3"/>
    <xf numFmtId="0" fontId="7" fillId="4" borderId="3" pivotButton="0" quotePrefix="0" xfId="3"/>
    <xf numFmtId="0" fontId="7" fillId="4" borderId="0" pivotButton="0" quotePrefix="0" xfId="3"/>
    <xf numFmtId="0" fontId="7" fillId="4" borderId="1" applyAlignment="1" pivotButton="0" quotePrefix="0" xfId="3">
      <alignment vertical="center"/>
    </xf>
    <xf numFmtId="0" fontId="2" fillId="4" borderId="0" applyAlignment="1" pivotButton="0" quotePrefix="0" xfId="3">
      <alignment vertical="center"/>
    </xf>
    <xf numFmtId="0" fontId="4" fillId="5" borderId="1" pivotButton="0" quotePrefix="0" xfId="3"/>
    <xf numFmtId="0" fontId="3" fillId="4" borderId="0" pivotButton="0" quotePrefix="0" xfId="3"/>
    <xf numFmtId="0" fontId="7" fillId="4" borderId="16" applyAlignment="1" pivotButton="0" quotePrefix="0" xfId="3">
      <alignment horizontal="center"/>
    </xf>
    <xf numFmtId="0" fontId="7" fillId="4" borderId="0" applyAlignment="1" pivotButton="0" quotePrefix="0" xfId="3">
      <alignment horizontal="center"/>
    </xf>
    <xf numFmtId="0" fontId="7" fillId="4" borderId="16" applyAlignment="1" pivotButton="0" quotePrefix="0" xfId="3">
      <alignment horizontal="center" vertical="center"/>
    </xf>
    <xf numFmtId="0" fontId="7" fillId="4" borderId="16" applyAlignment="1" pivotButton="0" quotePrefix="0" xfId="3">
      <alignment horizontal="center" vertical="center" wrapText="1"/>
    </xf>
    <xf numFmtId="0" fontId="5" fillId="4" borderId="0" applyAlignment="1" pivotButton="0" quotePrefix="0" xfId="3">
      <alignment horizontal="right" vertical="center"/>
    </xf>
    <xf numFmtId="0" fontId="5" fillId="4" borderId="15" applyAlignment="1" pivotButton="0" quotePrefix="0" xfId="3">
      <alignment horizontal="right" vertical="center"/>
    </xf>
    <xf numFmtId="0" fontId="5" fillId="4" borderId="16" applyAlignment="1" pivotButton="0" quotePrefix="0" xfId="3">
      <alignment horizontal="right" vertical="center"/>
    </xf>
    <xf numFmtId="9" fontId="4" fillId="4" borderId="16" pivotButton="0" quotePrefix="0" xfId="5"/>
    <xf numFmtId="0" fontId="7" fillId="4" borderId="13" pivotButton="0" quotePrefix="0" xfId="3"/>
    <xf numFmtId="0" fontId="4" fillId="4" borderId="14" pivotButton="0" quotePrefix="0" xfId="3"/>
    <xf numFmtId="0" fontId="4" fillId="4" borderId="8" pivotButton="0" quotePrefix="0" xfId="3"/>
    <xf numFmtId="0" fontId="4" fillId="4" borderId="9" pivotButton="0" quotePrefix="0" xfId="3"/>
    <xf numFmtId="9" fontId="0" fillId="4" borderId="0" pivotButton="0" quotePrefix="0" xfId="5"/>
    <xf numFmtId="0" fontId="4" fillId="4" borderId="10" pivotButton="0" quotePrefix="0" xfId="3"/>
    <xf numFmtId="0" fontId="4" fillId="4" borderId="12" pivotButton="0" quotePrefix="0" xfId="3"/>
    <xf numFmtId="0" fontId="14" fillId="4" borderId="1" applyAlignment="1" pivotButton="0" quotePrefix="0" xfId="3">
      <alignment vertical="center"/>
    </xf>
    <xf numFmtId="0" fontId="11" fillId="4" borderId="0" pivotButton="0" quotePrefix="0" xfId="3"/>
    <xf numFmtId="0" fontId="2" fillId="4" borderId="0" pivotButton="0" quotePrefix="0" xfId="3"/>
    <xf numFmtId="164" fontId="4" fillId="4" borderId="0" pivotButton="0" quotePrefix="0" xfId="4"/>
    <xf numFmtId="164" fontId="7" fillId="4" borderId="0" pivotButton="0" quotePrefix="0" xfId="4"/>
    <xf numFmtId="0" fontId="0" fillId="0" borderId="16" pivotButton="0" quotePrefix="0" xfId="0"/>
    <xf numFmtId="0" fontId="12" fillId="4" borderId="1" pivotButton="0" quotePrefix="0" xfId="3"/>
    <xf numFmtId="0" fontId="5" fillId="4" borderId="0" pivotButton="0" quotePrefix="0" xfId="3"/>
    <xf numFmtId="1" fontId="4" fillId="0" borderId="0" pivotButton="0" quotePrefix="0" xfId="3"/>
    <xf numFmtId="0" fontId="7" fillId="4" borderId="10" pivotButton="0" quotePrefix="0" xfId="3"/>
    <xf numFmtId="0" fontId="14" fillId="4" borderId="0" applyAlignment="1" pivotButton="0" quotePrefix="0" xfId="3">
      <alignment vertical="center"/>
    </xf>
    <xf numFmtId="0" fontId="7" fillId="4" borderId="0" applyAlignment="1" pivotButton="0" quotePrefix="0" xfId="3">
      <alignment horizontal="center" vertical="center" wrapText="1"/>
    </xf>
    <xf numFmtId="9" fontId="4" fillId="4" borderId="0" pivotButton="0" quotePrefix="0" xfId="5"/>
    <xf numFmtId="0" fontId="5" fillId="4" borderId="0" applyAlignment="1" pivotButton="0" quotePrefix="0" xfId="3">
      <alignment horizontal="left" wrapText="1"/>
    </xf>
    <xf numFmtId="0" fontId="16" fillId="4" borderId="0" pivotButton="0" quotePrefix="0" xfId="3"/>
    <xf numFmtId="0" fontId="17" fillId="4" borderId="0" pivotButton="0" quotePrefix="0" xfId="3"/>
    <xf numFmtId="0" fontId="4" fillId="4" borderId="0" applyAlignment="1" pivotButton="0" quotePrefix="0" xfId="3">
      <alignment horizontal="left"/>
    </xf>
    <xf numFmtId="0" fontId="18" fillId="0" borderId="0" pivotButton="0" quotePrefix="0" xfId="0"/>
    <xf numFmtId="0" fontId="18" fillId="0" borderId="16" pivotButton="0" quotePrefix="0" xfId="0"/>
    <xf numFmtId="164" fontId="4" fillId="0" borderId="2" pivotButton="0" quotePrefix="0" xfId="4"/>
    <xf numFmtId="0" fontId="4" fillId="14" borderId="9" pivotButton="0" quotePrefix="0" xfId="0"/>
    <xf numFmtId="0" fontId="4" fillId="15" borderId="15" pivotButton="0" quotePrefix="0" xfId="0"/>
    <xf numFmtId="0" fontId="4" fillId="14" borderId="15" pivotButton="0" quotePrefix="0" xfId="0"/>
    <xf numFmtId="0" fontId="4" fillId="14" borderId="14" pivotButton="0" quotePrefix="0" xfId="0"/>
    <xf numFmtId="0" fontId="12" fillId="4" borderId="0" pivotButton="0" quotePrefix="0" xfId="3"/>
    <xf numFmtId="0" fontId="5" fillId="4" borderId="2" applyAlignment="1" pivotButton="0" quotePrefix="0" xfId="3">
      <alignment horizontal="right" vertical="center"/>
    </xf>
    <xf numFmtId="0" fontId="7" fillId="4" borderId="5" applyAlignment="1" pivotButton="0" quotePrefix="0" xfId="3">
      <alignment horizontal="center" vertical="center" wrapText="1"/>
    </xf>
    <xf numFmtId="0" fontId="7" fillId="4" borderId="16" applyAlignment="1" pivotButton="0" quotePrefix="0" xfId="3">
      <alignment horizontal="right" vertical="center"/>
    </xf>
    <xf numFmtId="0" fontId="20" fillId="4" borderId="0" applyAlignment="1" pivotButton="0" quotePrefix="0" xfId="3">
      <alignment horizontal="right"/>
    </xf>
    <xf numFmtId="0" fontId="20" fillId="4" borderId="0" pivotButton="0" quotePrefix="0" xfId="3"/>
    <xf numFmtId="0" fontId="3" fillId="4" borderId="0" applyAlignment="1" pivotButton="0" quotePrefix="0" xfId="3">
      <alignment wrapText="1"/>
    </xf>
    <xf numFmtId="0" fontId="7" fillId="4" borderId="8" applyAlignment="1" pivotButton="0" quotePrefix="0" xfId="3">
      <alignment vertical="top"/>
    </xf>
    <xf numFmtId="0" fontId="7" fillId="4" borderId="14" applyAlignment="1" pivotButton="0" quotePrefix="0" xfId="3">
      <alignment vertical="top"/>
    </xf>
    <xf numFmtId="0" fontId="7" fillId="4" borderId="9" applyAlignment="1" pivotButton="0" quotePrefix="0" xfId="3">
      <alignment vertical="top"/>
    </xf>
    <xf numFmtId="0" fontId="4" fillId="4" borderId="14" applyAlignment="1" pivotButton="0" quotePrefix="0" xfId="3">
      <alignment vertical="top" wrapText="1"/>
    </xf>
    <xf numFmtId="0" fontId="4" fillId="4" borderId="8" applyAlignment="1" pivotButton="0" quotePrefix="0" xfId="3">
      <alignment vertical="top" wrapText="1"/>
    </xf>
    <xf numFmtId="0" fontId="4" fillId="4" borderId="9" applyAlignment="1" pivotButton="0" quotePrefix="0" xfId="3">
      <alignment vertical="top" wrapText="1"/>
    </xf>
    <xf numFmtId="0" fontId="4" fillId="4" borderId="15" applyAlignment="1" pivotButton="0" quotePrefix="0" xfId="3">
      <alignment horizontal="left" vertical="top" wrapText="1"/>
    </xf>
    <xf numFmtId="164" fontId="0" fillId="0" borderId="0" pivotButton="0" quotePrefix="0" xfId="4"/>
    <xf numFmtId="164" fontId="0" fillId="4" borderId="0" pivotButton="0" quotePrefix="0" xfId="4"/>
    <xf numFmtId="0" fontId="3" fillId="4" borderId="0" applyAlignment="1" pivotButton="0" quotePrefix="0" xfId="3">
      <alignment vertical="center"/>
    </xf>
    <xf numFmtId="9" fontId="7" fillId="3" borderId="0" pivotButton="0" quotePrefix="0" xfId="6"/>
    <xf numFmtId="9" fontId="4" fillId="3" borderId="0" pivotButton="0" quotePrefix="0" xfId="6"/>
    <xf numFmtId="9" fontId="4" fillId="0" borderId="0" pivotButton="0" quotePrefix="0" xfId="6"/>
    <xf numFmtId="0" fontId="4" fillId="0" borderId="0" applyAlignment="1" pivotButton="0" quotePrefix="0" xfId="3">
      <alignment vertical="center"/>
    </xf>
    <xf numFmtId="165" fontId="7" fillId="0" borderId="0" pivotButton="0" quotePrefix="0" xfId="3"/>
    <xf numFmtId="0" fontId="7" fillId="0" borderId="0" applyAlignment="1" pivotButton="0" quotePrefix="0" xfId="3">
      <alignment vertical="top"/>
    </xf>
    <xf numFmtId="1" fontId="7" fillId="3" borderId="0" pivotButton="0" quotePrefix="0" xfId="3"/>
    <xf numFmtId="1" fontId="4" fillId="3" borderId="0" pivotButton="0" quotePrefix="0" xfId="4"/>
    <xf numFmtId="0" fontId="12" fillId="0" borderId="0" applyAlignment="1" pivotButton="0" quotePrefix="0" xfId="8">
      <alignment horizontal="left"/>
    </xf>
    <xf numFmtId="0" fontId="12" fillId="0" borderId="0" pivotButton="0" quotePrefix="0" xfId="8"/>
    <xf numFmtId="0" fontId="13" fillId="0" borderId="0" pivotButton="0" quotePrefix="0" xfId="8"/>
    <xf numFmtId="0" fontId="7" fillId="0" borderId="0" applyAlignment="1" pivotButton="0" quotePrefix="0" xfId="8">
      <alignment horizontal="left"/>
    </xf>
    <xf numFmtId="0" fontId="5" fillId="0" borderId="0" pivotButton="0" quotePrefix="0" xfId="8"/>
    <xf numFmtId="0" fontId="4" fillId="0" borderId="0" pivotButton="0" quotePrefix="0" xfId="8"/>
    <xf numFmtId="0" fontId="4" fillId="16" borderId="3" applyAlignment="1" pivotButton="0" quotePrefix="0" xfId="3">
      <alignment horizontal="center" vertical="center"/>
    </xf>
    <xf numFmtId="0" fontId="7" fillId="16" borderId="10" applyAlignment="1" pivotButton="0" quotePrefix="0" xfId="3">
      <alignment vertical="center"/>
    </xf>
    <xf numFmtId="0" fontId="7" fillId="16" borderId="12" applyAlignment="1" pivotButton="0" quotePrefix="0" xfId="3">
      <alignment vertical="center"/>
    </xf>
    <xf numFmtId="0" fontId="4" fillId="16" borderId="13" pivotButton="0" quotePrefix="0" xfId="3"/>
    <xf numFmtId="0" fontId="4" fillId="16" borderId="6" pivotButton="0" quotePrefix="0" xfId="3"/>
    <xf numFmtId="0" fontId="4" fillId="16" borderId="7" applyAlignment="1" pivotButton="0" quotePrefix="0" xfId="3">
      <alignment horizontal="center" vertical="center"/>
    </xf>
    <xf numFmtId="0" fontId="4" fillId="16" borderId="11" pivotButton="0" quotePrefix="0" xfId="3"/>
    <xf numFmtId="0" fontId="7" fillId="16" borderId="14" applyAlignment="1" pivotButton="0" quotePrefix="0" xfId="3">
      <alignment vertical="center"/>
    </xf>
    <xf numFmtId="0" fontId="4" fillId="16" borderId="8" pivotButton="0" quotePrefix="0" xfId="3"/>
    <xf numFmtId="166" fontId="4" fillId="0" borderId="3" pivotButton="0" quotePrefix="0" xfId="7"/>
    <xf numFmtId="1" fontId="4" fillId="0" borderId="4" pivotButton="0" quotePrefix="0" xfId="3"/>
    <xf numFmtId="0" fontId="7" fillId="0" borderId="0" applyAlignment="1" pivotButton="0" quotePrefix="0" xfId="3">
      <alignment horizontal="center" vertical="center"/>
    </xf>
    <xf numFmtId="1" fontId="7" fillId="0" borderId="0" pivotButton="0" quotePrefix="0" xfId="3"/>
    <xf numFmtId="164" fontId="4" fillId="0" borderId="0" applyAlignment="1" pivotButton="0" quotePrefix="0" xfId="4">
      <alignment vertical="center"/>
    </xf>
    <xf numFmtId="0" fontId="0" fillId="0" borderId="4" pivotButton="0" quotePrefix="0" xfId="0"/>
    <xf numFmtId="0" fontId="0" fillId="0" borderId="2" pivotButton="0" quotePrefix="0" xfId="0"/>
    <xf numFmtId="0" fontId="0" fillId="0" borderId="12" pivotButton="0" quotePrefix="0" xfId="0"/>
    <xf numFmtId="0" fontId="0" fillId="0" borderId="5" pivotButton="0" quotePrefix="0" xfId="0"/>
    <xf numFmtId="0" fontId="0" fillId="0" borderId="10" pivotButton="0" quotePrefix="0" xfId="0"/>
    <xf numFmtId="164" fontId="18" fillId="0" borderId="16" pivotButton="0" quotePrefix="0" xfId="0"/>
    <xf numFmtId="164" fontId="18" fillId="0" borderId="15" pivotButton="0" quotePrefix="0" xfId="0"/>
    <xf numFmtId="0" fontId="11" fillId="4" borderId="0" applyAlignment="1" pivotButton="0" quotePrefix="0" xfId="3">
      <alignment wrapText="1"/>
    </xf>
    <xf numFmtId="0" fontId="20" fillId="4" borderId="0" applyAlignment="1" pivotButton="0" quotePrefix="0" xfId="3">
      <alignment horizontal="left"/>
    </xf>
    <xf numFmtId="164" fontId="20" fillId="4" borderId="0" pivotButton="0" quotePrefix="0" xfId="4"/>
    <xf numFmtId="164" fontId="22" fillId="4" borderId="0" pivotButton="0" quotePrefix="0" xfId="4"/>
    <xf numFmtId="0" fontId="20" fillId="4" borderId="1" pivotButton="0" quotePrefix="0" xfId="3"/>
    <xf numFmtId="0" fontId="23" fillId="4" borderId="0" pivotButton="0" quotePrefix="0" xfId="3"/>
    <xf numFmtId="0" fontId="11" fillId="17" borderId="0" pivotButton="0" quotePrefix="0" xfId="3"/>
    <xf numFmtId="0" fontId="11" fillId="18" borderId="0" pivotButton="0" quotePrefix="0" xfId="3"/>
    <xf numFmtId="0" fontId="20" fillId="18" borderId="0" pivotButton="0" quotePrefix="0" xfId="3"/>
    <xf numFmtId="0" fontId="20" fillId="17" borderId="0" pivotButton="0" quotePrefix="0" xfId="3"/>
    <xf numFmtId="0" fontId="7" fillId="0" borderId="1" applyAlignment="1" pivotButton="0" quotePrefix="0" xfId="3">
      <alignment vertical="center"/>
    </xf>
    <xf numFmtId="0" fontId="12" fillId="0" borderId="1" applyAlignment="1" pivotButton="0" quotePrefix="0" xfId="3">
      <alignment vertical="center"/>
    </xf>
    <xf numFmtId="0" fontId="4" fillId="0" borderId="1" applyAlignment="1" pivotButton="0" quotePrefix="0" xfId="3">
      <alignment vertical="center"/>
    </xf>
    <xf numFmtId="0" fontId="20" fillId="0" borderId="0" pivotButton="0" quotePrefix="0" xfId="3"/>
    <xf numFmtId="0" fontId="24" fillId="4" borderId="1" applyAlignment="1" pivotButton="0" quotePrefix="0" xfId="3">
      <alignment vertical="center"/>
    </xf>
    <xf numFmtId="0" fontId="20" fillId="4" borderId="0" applyAlignment="1" pivotButton="0" quotePrefix="0" xfId="3">
      <alignment vertical="center"/>
    </xf>
    <xf numFmtId="0" fontId="20" fillId="4" borderId="1" applyAlignment="1" pivotButton="0" quotePrefix="0" xfId="3">
      <alignment vertical="center"/>
    </xf>
    <xf numFmtId="0" fontId="20" fillId="4" borderId="16" pivotButton="0" quotePrefix="0" xfId="3"/>
    <xf numFmtId="0" fontId="20" fillId="4" borderId="16" applyAlignment="1" pivotButton="0" quotePrefix="0" xfId="3">
      <alignment wrapText="1"/>
    </xf>
    <xf numFmtId="0" fontId="22" fillId="4" borderId="1" applyAlignment="1" pivotButton="0" quotePrefix="0" xfId="3">
      <alignment vertical="center"/>
    </xf>
    <xf numFmtId="0" fontId="25" fillId="4" borderId="1" applyAlignment="1" pivotButton="0" quotePrefix="0" xfId="3">
      <alignment vertical="center"/>
    </xf>
    <xf numFmtId="9" fontId="20" fillId="4" borderId="0" pivotButton="0" quotePrefix="0" xfId="6"/>
    <xf numFmtId="9" fontId="20" fillId="4" borderId="0" pivotButton="0" quotePrefix="0" xfId="3"/>
    <xf numFmtId="0" fontId="12" fillId="4" borderId="1" pivotButton="0" quotePrefix="0" xfId="9"/>
    <xf numFmtId="0" fontId="14" fillId="4" borderId="1" applyAlignment="1" pivotButton="0" quotePrefix="0" xfId="9">
      <alignment vertical="center"/>
    </xf>
    <xf numFmtId="0" fontId="7" fillId="4" borderId="1" pivotButton="0" quotePrefix="0" xfId="9"/>
    <xf numFmtId="0" fontId="4" fillId="4" borderId="0" pivotButton="0" quotePrefix="0" xfId="9"/>
    <xf numFmtId="0" fontId="7" fillId="4" borderId="0" applyAlignment="1" pivotButton="0" quotePrefix="0" xfId="9">
      <alignment horizontal="left"/>
    </xf>
    <xf numFmtId="0" fontId="7" fillId="4" borderId="0" pivotButton="0" quotePrefix="0" xfId="9"/>
    <xf numFmtId="0" fontId="7" fillId="4" borderId="0" applyAlignment="1" pivotButton="0" quotePrefix="0" xfId="9">
      <alignment vertical="center"/>
    </xf>
    <xf numFmtId="0" fontId="4" fillId="4" borderId="1" pivotButton="0" quotePrefix="0" xfId="9"/>
    <xf numFmtId="0" fontId="15" fillId="4" borderId="0" pivotButton="0" quotePrefix="0" xfId="9"/>
    <xf numFmtId="0" fontId="4" fillId="4" borderId="0" applyAlignment="1" pivotButton="0" quotePrefix="0" xfId="9">
      <alignment vertical="center"/>
    </xf>
    <xf numFmtId="0" fontId="7" fillId="4" borderId="10" pivotButton="0" quotePrefix="0" xfId="9"/>
    <xf numFmtId="0" fontId="7" fillId="4" borderId="2" applyAlignment="1" pivotButton="0" quotePrefix="0" xfId="9">
      <alignment vertical="center"/>
    </xf>
    <xf numFmtId="0" fontId="7" fillId="4" borderId="3" applyAlignment="1" pivotButton="0" quotePrefix="0" xfId="9">
      <alignment vertical="center"/>
    </xf>
    <xf numFmtId="0" fontId="7" fillId="4" borderId="16" applyAlignment="1" pivotButton="0" quotePrefix="0" xfId="9">
      <alignment vertical="center"/>
    </xf>
    <xf numFmtId="0" fontId="4" fillId="4" borderId="15" pivotButton="0" quotePrefix="0" xfId="9"/>
    <xf numFmtId="0" fontId="5" fillId="4" borderId="16" applyAlignment="1" pivotButton="0" quotePrefix="0" xfId="9">
      <alignment horizontal="right" vertical="center"/>
    </xf>
    <xf numFmtId="0" fontId="5" fillId="4" borderId="13" applyAlignment="1" pivotButton="0" quotePrefix="0" xfId="9">
      <alignment horizontal="right" vertical="center"/>
    </xf>
    <xf numFmtId="0" fontId="5" fillId="4" borderId="0" applyAlignment="1" pivotButton="0" quotePrefix="0" xfId="9">
      <alignment horizontal="right" vertical="center"/>
    </xf>
    <xf numFmtId="0" fontId="7" fillId="4" borderId="2" pivotButton="0" quotePrefix="0" xfId="9"/>
    <xf numFmtId="0" fontId="4" fillId="4" borderId="2" pivotButton="0" quotePrefix="0" xfId="9"/>
    <xf numFmtId="0" fontId="7" fillId="4" borderId="16" pivotButton="0" quotePrefix="0" xfId="9"/>
    <xf numFmtId="0" fontId="5" fillId="4" borderId="0" pivotButton="0" quotePrefix="0" xfId="9"/>
    <xf numFmtId="0" fontId="4" fillId="4" borderId="16" pivotButton="0" quotePrefix="0" xfId="9"/>
    <xf numFmtId="0" fontId="5" fillId="4" borderId="1" pivotButton="0" quotePrefix="0" xfId="9"/>
    <xf numFmtId="0" fontId="4" fillId="4" borderId="17" pivotButton="0" quotePrefix="0" xfId="9"/>
    <xf numFmtId="0" fontId="7" fillId="4" borderId="16" applyAlignment="1" pivotButton="0" quotePrefix="0" xfId="9">
      <alignment horizontal="right" indent="1"/>
    </xf>
    <xf numFmtId="0" fontId="7" fillId="4" borderId="16" applyAlignment="1" pivotButton="0" quotePrefix="0" xfId="9">
      <alignment horizontal="center"/>
    </xf>
    <xf numFmtId="0" fontId="7" fillId="4" borderId="2" applyAlignment="1" pivotButton="0" quotePrefix="0" xfId="9">
      <alignment horizontal="right" indent="1"/>
    </xf>
    <xf numFmtId="0" fontId="7" fillId="4" borderId="11" pivotButton="0" quotePrefix="0" xfId="9"/>
    <xf numFmtId="0" fontId="5" fillId="4" borderId="16" applyAlignment="1" pivotButton="0" quotePrefix="0" xfId="9">
      <alignment horizontal="right"/>
    </xf>
    <xf numFmtId="0" fontId="4" fillId="4" borderId="14" pivotButton="0" quotePrefix="0" xfId="9"/>
    <xf numFmtId="0" fontId="4" fillId="4" borderId="10" pivotButton="0" quotePrefix="0" xfId="9"/>
    <xf numFmtId="9" fontId="4" fillId="4" borderId="16" pivotButton="0" quotePrefix="0" xfId="9"/>
    <xf numFmtId="9" fontId="0" fillId="4" borderId="16" pivotButton="0" quotePrefix="0" xfId="10"/>
    <xf numFmtId="0" fontId="2" fillId="4" borderId="0" applyAlignment="1" pivotButton="0" quotePrefix="0" xfId="9">
      <alignment vertical="center"/>
    </xf>
    <xf numFmtId="0" fontId="21" fillId="4" borderId="0" applyAlignment="1" pivotButton="0" quotePrefix="0" xfId="9">
      <alignment vertical="center"/>
    </xf>
    <xf numFmtId="0" fontId="7" fillId="13" borderId="0" pivotButton="0" quotePrefix="0" xfId="9"/>
    <xf numFmtId="0" fontId="15" fillId="4" borderId="0" applyAlignment="1" pivotButton="0" quotePrefix="0" xfId="9">
      <alignment vertical="center"/>
    </xf>
    <xf numFmtId="0" fontId="4" fillId="4" borderId="0" applyAlignment="1" pivotButton="0" quotePrefix="0" xfId="9">
      <alignment horizontal="right" indent="1"/>
    </xf>
    <xf numFmtId="0" fontId="5" fillId="4" borderId="0" applyAlignment="1" pivotButton="0" quotePrefix="0" xfId="9">
      <alignment vertical="top"/>
    </xf>
    <xf numFmtId="0" fontId="7" fillId="0" borderId="0" pivotButton="0" quotePrefix="0" xfId="9"/>
    <xf numFmtId="0" fontId="19" fillId="4" borderId="0" pivotButton="0" quotePrefix="0" xfId="9"/>
    <xf numFmtId="0" fontId="4" fillId="4" borderId="16" applyAlignment="1" pivotButton="0" quotePrefix="0" xfId="9">
      <alignment horizontal="right" indent="1"/>
    </xf>
    <xf numFmtId="164" fontId="4" fillId="0" borderId="16" pivotButton="0" quotePrefix="0" xfId="4"/>
    <xf numFmtId="164" fontId="0" fillId="4" borderId="16" pivotButton="0" quotePrefix="0" xfId="4"/>
    <xf numFmtId="1" fontId="4" fillId="19" borderId="8" pivotButton="0" quotePrefix="0" xfId="3"/>
    <xf numFmtId="0" fontId="12" fillId="0" borderId="0" applyAlignment="1" pivotButton="0" quotePrefix="0" xfId="8">
      <alignment wrapText="1"/>
    </xf>
    <xf numFmtId="0" fontId="5" fillId="0" borderId="0" applyAlignment="1" pivotButton="0" quotePrefix="0" xfId="8">
      <alignment wrapText="1"/>
    </xf>
    <xf numFmtId="0" fontId="4" fillId="0" borderId="0" applyAlignment="1" pivotButton="0" quotePrefix="0" xfId="8">
      <alignment wrapText="1"/>
    </xf>
    <xf numFmtId="0" fontId="7" fillId="0" borderId="16" applyAlignment="1" pivotButton="0" quotePrefix="0" xfId="8">
      <alignment horizontal="left"/>
    </xf>
    <xf numFmtId="0" fontId="7" fillId="0" borderId="16" pivotButton="0" quotePrefix="0" xfId="8"/>
    <xf numFmtId="0" fontId="7" fillId="0" borderId="16" applyAlignment="1" pivotButton="0" quotePrefix="0" xfId="8">
      <alignment wrapText="1"/>
    </xf>
    <xf numFmtId="0" fontId="7" fillId="0" borderId="16" applyAlignment="1" pivotButton="0" quotePrefix="0" xfId="8">
      <alignment horizontal="left" vertical="top"/>
    </xf>
    <xf numFmtId="0" fontId="7" fillId="0" borderId="16" applyAlignment="1" pivotButton="0" quotePrefix="0" xfId="8">
      <alignment vertical="top"/>
    </xf>
    <xf numFmtId="0" fontId="4" fillId="7" borderId="16" applyAlignment="1" pivotButton="0" quotePrefix="0" xfId="8">
      <alignment vertical="top"/>
    </xf>
    <xf numFmtId="0" fontId="7" fillId="0" borderId="8" applyAlignment="1" pivotButton="0" quotePrefix="0" xfId="8">
      <alignment horizontal="left" vertical="top"/>
    </xf>
    <xf numFmtId="0" fontId="5" fillId="0" borderId="8" applyAlignment="1" pivotButton="0" quotePrefix="0" xfId="8">
      <alignment vertical="top"/>
    </xf>
    <xf numFmtId="0" fontId="5" fillId="0" borderId="8" applyAlignment="1" pivotButton="0" quotePrefix="0" xfId="8">
      <alignment vertical="top" wrapText="1"/>
    </xf>
    <xf numFmtId="0" fontId="26" fillId="0" borderId="0" pivotButton="0" quotePrefix="0" xfId="8"/>
    <xf numFmtId="0" fontId="4" fillId="0" borderId="15" applyAlignment="1" pivotButton="0" quotePrefix="0" xfId="3">
      <alignment horizontal="center" vertical="center"/>
    </xf>
    <xf numFmtId="166" fontId="4" fillId="4" borderId="2" pivotButton="0" quotePrefix="0" xfId="7"/>
    <xf numFmtId="166" fontId="4" fillId="4" borderId="0" pivotButton="0" quotePrefix="0" xfId="7"/>
    <xf numFmtId="166" fontId="7" fillId="4" borderId="0" applyAlignment="1" pivotButton="0" quotePrefix="0" xfId="7">
      <alignment vertical="center"/>
    </xf>
    <xf numFmtId="166" fontId="7" fillId="4" borderId="16" pivotButton="0" quotePrefix="0" xfId="7"/>
    <xf numFmtId="166" fontId="4" fillId="4" borderId="3" pivotButton="0" quotePrefix="0" xfId="7"/>
    <xf numFmtId="166" fontId="7" fillId="4" borderId="4" pivotButton="0" quotePrefix="0" xfId="7"/>
    <xf numFmtId="166" fontId="4" fillId="4" borderId="16" pivotButton="0" quotePrefix="0" xfId="7"/>
    <xf numFmtId="166" fontId="7" fillId="4" borderId="0" pivotButton="0" quotePrefix="0" xfId="7"/>
    <xf numFmtId="166" fontId="7" fillId="4" borderId="1" pivotButton="0" quotePrefix="0" xfId="7"/>
    <xf numFmtId="166" fontId="4" fillId="4" borderId="1" pivotButton="0" quotePrefix="0" xfId="7"/>
    <xf numFmtId="166" fontId="7" fillId="4" borderId="16" applyAlignment="1" pivotButton="0" quotePrefix="0" xfId="7">
      <alignment horizontal="center"/>
    </xf>
    <xf numFmtId="166" fontId="4" fillId="4" borderId="0" applyAlignment="1" pivotButton="0" quotePrefix="0" xfId="7">
      <alignment horizontal="center"/>
    </xf>
    <xf numFmtId="166" fontId="5" fillId="4" borderId="16" applyAlignment="1" pivotButton="0" quotePrefix="0" xfId="7">
      <alignment horizontal="right"/>
    </xf>
    <xf numFmtId="166" fontId="5" fillId="4" borderId="0" applyAlignment="1" pivotButton="0" quotePrefix="0" xfId="7">
      <alignment horizontal="right"/>
    </xf>
    <xf numFmtId="166" fontId="5" fillId="4" borderId="16" applyAlignment="1" pivotButton="0" quotePrefix="0" xfId="7">
      <alignment horizontal="right" vertical="center"/>
    </xf>
    <xf numFmtId="1" fontId="7" fillId="4" borderId="16" pivotButton="0" quotePrefix="0" xfId="9"/>
    <xf numFmtId="1" fontId="4" fillId="4" borderId="16" pivotButton="0" quotePrefix="0" xfId="9"/>
    <xf numFmtId="1" fontId="7" fillId="4" borderId="16" pivotButton="0" quotePrefix="0" xfId="7"/>
    <xf numFmtId="1" fontId="4" fillId="4" borderId="16" pivotButton="0" quotePrefix="0" xfId="7"/>
    <xf numFmtId="1" fontId="4" fillId="4" borderId="0" pivotButton="0" quotePrefix="0" xfId="9"/>
    <xf numFmtId="1" fontId="7" fillId="4" borderId="0" pivotButton="0" quotePrefix="0" xfId="9"/>
    <xf numFmtId="0" fontId="4" fillId="20" borderId="16" applyAlignment="1" pivotButton="0" quotePrefix="0" xfId="8">
      <alignment vertical="top"/>
    </xf>
    <xf numFmtId="0" fontId="4" fillId="20" borderId="16" applyAlignment="1" pivotButton="0" quotePrefix="0" xfId="8">
      <alignment vertical="top" wrapText="1"/>
    </xf>
    <xf numFmtId="4" fontId="29" fillId="17" borderId="0" applyAlignment="1" pivotButton="0" quotePrefix="0" xfId="0">
      <alignment vertical="center"/>
    </xf>
    <xf numFmtId="4" fontId="29" fillId="17" borderId="0" applyAlignment="1" pivotButton="0" quotePrefix="0" xfId="0">
      <alignment vertical="center" wrapText="1"/>
    </xf>
    <xf numFmtId="167" fontId="29" fillId="17" borderId="0" applyAlignment="1" pivotButton="0" quotePrefix="0" xfId="0">
      <alignment horizontal="right" vertical="center" wrapText="1"/>
    </xf>
    <xf numFmtId="4" fontId="30" fillId="0" borderId="0" applyAlignment="1" pivotButton="0" quotePrefix="0" xfId="0">
      <alignment vertical="center" wrapText="1"/>
    </xf>
    <xf numFmtId="167" fontId="30" fillId="0" borderId="0" applyAlignment="1" pivotButton="0" quotePrefix="0" xfId="0">
      <alignment horizontal="right" vertical="center" wrapText="1"/>
    </xf>
    <xf numFmtId="4" fontId="30" fillId="0" borderId="0" applyAlignment="1" pivotButton="0" quotePrefix="0" xfId="0">
      <alignment vertical="center"/>
    </xf>
    <xf numFmtId="168" fontId="30" fillId="0" borderId="0" applyAlignment="1" pivotButton="0" quotePrefix="0" xfId="6">
      <alignment horizontal="right" vertical="center" wrapText="1"/>
    </xf>
    <xf numFmtId="4" fontId="29" fillId="18" borderId="0" applyAlignment="1" pivotButton="0" quotePrefix="0" xfId="0">
      <alignment vertical="center" wrapText="1"/>
    </xf>
    <xf numFmtId="167" fontId="29" fillId="18" borderId="0" applyAlignment="1" pivotButton="0" quotePrefix="0" xfId="0">
      <alignment horizontal="right" vertical="center" wrapText="1"/>
    </xf>
    <xf numFmtId="4" fontId="29" fillId="18" borderId="0" applyAlignment="1" pivotButton="0" quotePrefix="0" xfId="0">
      <alignment vertical="center"/>
    </xf>
    <xf numFmtId="4" fontId="31" fillId="4" borderId="0" applyAlignment="1" pivotButton="0" quotePrefix="0" xfId="0">
      <alignment vertical="center"/>
    </xf>
    <xf numFmtId="0" fontId="32" fillId="21" borderId="18" applyAlignment="1" pivotButton="0" quotePrefix="0" xfId="0">
      <alignment vertical="center" wrapText="1"/>
    </xf>
    <xf numFmtId="0" fontId="32" fillId="21" borderId="19" applyAlignment="1" pivotButton="0" quotePrefix="0" xfId="0">
      <alignment vertical="center" wrapText="1"/>
    </xf>
    <xf numFmtId="0" fontId="32" fillId="21" borderId="19" applyAlignment="1" pivotButton="0" quotePrefix="0" xfId="0">
      <alignment horizontal="center" vertical="center" wrapText="1"/>
    </xf>
    <xf numFmtId="4" fontId="33" fillId="4" borderId="0" applyAlignment="1" pivotButton="0" quotePrefix="0" xfId="0">
      <alignment vertical="center" wrapText="1"/>
    </xf>
    <xf numFmtId="4" fontId="33" fillId="22" borderId="0" applyAlignment="1" pivotButton="0" quotePrefix="0" xfId="0">
      <alignment vertical="center" wrapText="1"/>
    </xf>
    <xf numFmtId="0" fontId="34" fillId="23" borderId="0" applyAlignment="1" pivotButton="0" quotePrefix="0" xfId="8">
      <alignment horizontal="left"/>
    </xf>
    <xf numFmtId="0" fontId="35" fillId="23" borderId="0" pivotButton="0" quotePrefix="0" xfId="8"/>
    <xf numFmtId="0" fontId="34" fillId="23" borderId="0" applyAlignment="1" pivotButton="0" quotePrefix="0" xfId="8">
      <alignment wrapText="1"/>
    </xf>
    <xf numFmtId="0" fontId="36" fillId="23" borderId="0" pivotButton="0" quotePrefix="0" xfId="8"/>
    <xf numFmtId="0" fontId="15" fillId="0" borderId="0" pivotButton="0" quotePrefix="0" xfId="8"/>
    <xf numFmtId="0" fontId="4" fillId="24" borderId="16" applyAlignment="1" pivotButton="0" quotePrefix="0" xfId="8">
      <alignment horizontal="left" vertical="top"/>
    </xf>
    <xf numFmtId="0" fontId="4" fillId="24" borderId="16" applyAlignment="1" pivotButton="0" quotePrefix="0" xfId="8">
      <alignment horizontal="left" vertical="top" wrapText="1"/>
    </xf>
    <xf numFmtId="0" fontId="4" fillId="24" borderId="16" applyAlignment="1" pivotButton="0" quotePrefix="0" xfId="8">
      <alignment vertical="top"/>
    </xf>
    <xf numFmtId="0" fontId="4" fillId="25" borderId="16" applyAlignment="1" pivotButton="0" quotePrefix="0" xfId="8">
      <alignment horizontal="left" vertical="top"/>
    </xf>
    <xf numFmtId="0" fontId="4" fillId="25" borderId="16" applyAlignment="1" pivotButton="0" quotePrefix="0" xfId="8">
      <alignment horizontal="left" vertical="top" wrapText="1"/>
    </xf>
    <xf numFmtId="0" fontId="4" fillId="25" borderId="16" applyAlignment="1" pivotButton="0" quotePrefix="0" xfId="8">
      <alignment vertical="top"/>
    </xf>
    <xf numFmtId="0" fontId="4" fillId="26" borderId="16" applyAlignment="1" pivotButton="0" quotePrefix="0" xfId="8">
      <alignment vertical="top"/>
    </xf>
    <xf numFmtId="0" fontId="4" fillId="26" borderId="16" applyAlignment="1" pivotButton="0" quotePrefix="0" xfId="8">
      <alignment vertical="top" wrapText="1"/>
    </xf>
    <xf numFmtId="0" fontId="4" fillId="26" borderId="16" applyAlignment="1" pivotButton="0" quotePrefix="0" xfId="8">
      <alignment horizontal="left" vertical="top"/>
    </xf>
    <xf numFmtId="0" fontId="28" fillId="27" borderId="16" applyAlignment="1" pivotButton="0" quotePrefix="0" xfId="8">
      <alignment vertical="top"/>
    </xf>
    <xf numFmtId="0" fontId="28" fillId="27" borderId="16" applyAlignment="1" pivotButton="0" quotePrefix="0" xfId="8">
      <alignment vertical="top" wrapText="1"/>
    </xf>
    <xf numFmtId="0" fontId="11" fillId="0" borderId="0" applyAlignment="1" pivotButton="0" quotePrefix="0" xfId="8">
      <alignment wrapText="1"/>
    </xf>
    <xf numFmtId="0" fontId="11" fillId="0" borderId="0" applyAlignment="1" pivotButton="0" quotePrefix="0" xfId="8">
      <alignment horizontal="left" vertical="top" wrapText="1"/>
    </xf>
    <xf numFmtId="0" fontId="37" fillId="0" borderId="0" pivotButton="0" quotePrefix="0" xfId="11"/>
    <xf numFmtId="9" fontId="7" fillId="28" borderId="16" pivotButton="0" quotePrefix="0" xfId="5"/>
    <xf numFmtId="0" fontId="5" fillId="0" borderId="0" pivotButton="0" quotePrefix="0" xfId="3"/>
    <xf numFmtId="169" fontId="4" fillId="4" borderId="0" pivotButton="0" quotePrefix="0" xfId="9"/>
    <xf numFmtId="0" fontId="22" fillId="4" borderId="1" pivotButton="0" quotePrefix="0" xfId="9"/>
    <xf numFmtId="0" fontId="24" fillId="4" borderId="1" pivotButton="0" quotePrefix="0" xfId="9"/>
    <xf numFmtId="0" fontId="20" fillId="4" borderId="0" pivotButton="0" quotePrefix="0" xfId="9"/>
    <xf numFmtId="0" fontId="20" fillId="4" borderId="1" pivotButton="0" quotePrefix="0" xfId="9"/>
    <xf numFmtId="1" fontId="20" fillId="4" borderId="0" pivotButton="0" quotePrefix="0" xfId="9"/>
    <xf numFmtId="0" fontId="22" fillId="4" borderId="0" pivotButton="0" quotePrefix="0" xfId="9"/>
    <xf numFmtId="166" fontId="7" fillId="20" borderId="16" applyAlignment="1" pivotButton="0" quotePrefix="0" xfId="7">
      <alignment horizontal="center"/>
    </xf>
    <xf numFmtId="166" fontId="5" fillId="20" borderId="16" applyAlignment="1" pivotButton="0" quotePrefix="0" xfId="7">
      <alignment horizontal="right"/>
    </xf>
    <xf numFmtId="166" fontId="4" fillId="20" borderId="16" pivotButton="0" quotePrefix="0" xfId="7"/>
    <xf numFmtId="164" fontId="7" fillId="4" borderId="0" pivotButton="0" quotePrefix="0" xfId="7"/>
    <xf numFmtId="0" fontId="7" fillId="4" borderId="0" applyAlignment="1" pivotButton="0" quotePrefix="0" xfId="9">
      <alignment vertical="top"/>
    </xf>
    <xf numFmtId="0" fontId="4" fillId="20" borderId="16" pivotButton="0" quotePrefix="0" xfId="9"/>
    <xf numFmtId="164" fontId="7" fillId="3" borderId="0" pivotButton="0" quotePrefix="0" xfId="7"/>
    <xf numFmtId="164" fontId="4" fillId="3" borderId="0" pivotButton="0" quotePrefix="0" xfId="7"/>
    <xf numFmtId="164" fontId="4" fillId="0" borderId="0" pivotButton="0" quotePrefix="0" xfId="7"/>
    <xf numFmtId="0" fontId="37" fillId="0" borderId="0" applyAlignment="1" pivotButton="0" quotePrefix="0" xfId="11">
      <alignment horizontal="left" vertical="top"/>
    </xf>
    <xf numFmtId="166" fontId="4" fillId="4" borderId="16" pivotButton="0" quotePrefix="0" xfId="3"/>
    <xf numFmtId="0" fontId="39" fillId="0" borderId="0" applyAlignment="1" pivotButton="0" quotePrefix="0" xfId="0">
      <alignment vertical="center" wrapText="1"/>
    </xf>
    <xf numFmtId="0" fontId="38" fillId="6" borderId="0" applyAlignment="1" pivotButton="0" quotePrefix="0" xfId="0">
      <alignment vertical="center" wrapText="1"/>
    </xf>
    <xf numFmtId="0" fontId="7" fillId="0" borderId="0" pivotButton="0" quotePrefix="0" xfId="8"/>
    <xf numFmtId="0" fontId="40" fillId="0" borderId="0" applyAlignment="1" pivotButton="0" quotePrefix="0" xfId="0">
      <alignment vertical="center" wrapText="1"/>
    </xf>
    <xf numFmtId="0" fontId="4" fillId="7" borderId="16" pivotButton="0" quotePrefix="0" xfId="8"/>
    <xf numFmtId="164" fontId="4" fillId="4" borderId="16" pivotButton="0" quotePrefix="0" xfId="9"/>
    <xf numFmtId="9" fontId="7" fillId="4" borderId="16" applyAlignment="1" pivotButton="0" quotePrefix="0" xfId="6">
      <alignment horizontal="center"/>
    </xf>
    <xf numFmtId="9" fontId="5" fillId="4" borderId="16" applyAlignment="1" pivotButton="0" quotePrefix="0" xfId="6">
      <alignment horizontal="right"/>
    </xf>
    <xf numFmtId="9" fontId="4" fillId="4" borderId="16" pivotButton="0" quotePrefix="0" xfId="6"/>
    <xf numFmtId="9" fontId="4" fillId="20" borderId="16" pivotButton="0" quotePrefix="0" xfId="5"/>
    <xf numFmtId="0" fontId="16" fillId="0" borderId="0" pivotButton="0" quotePrefix="0" xfId="3"/>
    <xf numFmtId="166" fontId="16" fillId="0" borderId="0" pivotButton="0" quotePrefix="0" xfId="3"/>
    <xf numFmtId="9" fontId="4" fillId="0" borderId="0" pivotButton="0" quotePrefix="0" xfId="5"/>
    <xf numFmtId="0" fontId="20" fillId="0" borderId="0" pivotButton="0" quotePrefix="0" xfId="9"/>
    <xf numFmtId="0" fontId="4" fillId="0" borderId="0" pivotButton="0" quotePrefix="0" xfId="9"/>
    <xf numFmtId="0" fontId="37" fillId="4" borderId="1" pivotButton="0" quotePrefix="0" xfId="11"/>
    <xf numFmtId="0" fontId="7" fillId="4" borderId="5" applyAlignment="1" pivotButton="0" quotePrefix="0" xfId="3">
      <alignment horizontal="right" vertical="center"/>
    </xf>
    <xf numFmtId="0" fontId="4" fillId="4" borderId="13" pivotButton="0" quotePrefix="0" xfId="3"/>
    <xf numFmtId="164" fontId="4" fillId="4" borderId="13" pivotButton="0" quotePrefix="0" xfId="4"/>
    <xf numFmtId="164" fontId="7" fillId="4" borderId="13" pivotButton="0" quotePrefix="0" xfId="4"/>
    <xf numFmtId="0" fontId="4" fillId="4" borderId="7" pivotButton="0" quotePrefix="0" xfId="3"/>
    <xf numFmtId="164" fontId="4" fillId="13" borderId="0" applyProtection="1" pivotButton="0" quotePrefix="0" xfId="7">
      <protection locked="0" hidden="0"/>
    </xf>
    <xf numFmtId="9" fontId="4" fillId="13" borderId="0" applyProtection="1" pivotButton="0" quotePrefix="0" xfId="6">
      <protection locked="0" hidden="0"/>
    </xf>
    <xf numFmtId="1" fontId="4" fillId="13" borderId="0" applyProtection="1" pivotButton="0" quotePrefix="0" xfId="4">
      <protection locked="0" hidden="0"/>
    </xf>
    <xf numFmtId="164" fontId="5" fillId="13" borderId="0" applyProtection="1" pivotButton="0" quotePrefix="0" xfId="4">
      <protection locked="0" hidden="0"/>
    </xf>
    <xf numFmtId="164" fontId="4" fillId="13" borderId="0" applyProtection="1" pivotButton="0" quotePrefix="0" xfId="4">
      <protection locked="0" hidden="0"/>
    </xf>
    <xf numFmtId="9" fontId="4" fillId="13" borderId="1" applyProtection="1" pivotButton="0" quotePrefix="0" xfId="6">
      <protection locked="0" hidden="0"/>
    </xf>
    <xf numFmtId="164" fontId="5" fillId="13" borderId="1" applyProtection="1" pivotButton="0" quotePrefix="0" xfId="4">
      <protection locked="0" hidden="0"/>
    </xf>
    <xf numFmtId="0" fontId="4" fillId="13" borderId="0" applyAlignment="1" applyProtection="1" pivotButton="0" quotePrefix="0" xfId="3">
      <alignment horizontal="right"/>
      <protection locked="0" hidden="0"/>
    </xf>
    <xf numFmtId="0" fontId="4" fillId="13" borderId="0" applyAlignment="1" applyProtection="1" pivotButton="0" quotePrefix="0" xfId="3">
      <alignment horizontal="left" vertical="center"/>
      <protection locked="0" hidden="0"/>
    </xf>
    <xf numFmtId="0" fontId="4" fillId="13" borderId="0" applyAlignment="1" applyProtection="1" pivotButton="0" quotePrefix="0" xfId="3">
      <alignment vertical="center"/>
      <protection locked="0" hidden="0"/>
    </xf>
    <xf numFmtId="0" fontId="7" fillId="13" borderId="2" applyProtection="1" pivotButton="0" quotePrefix="0" xfId="3">
      <protection locked="0" hidden="0"/>
    </xf>
    <xf numFmtId="0" fontId="7" fillId="13" borderId="0" applyAlignment="1" applyProtection="1" pivotButton="0" quotePrefix="0" xfId="3">
      <alignment vertical="top"/>
      <protection locked="0" hidden="0"/>
    </xf>
    <xf numFmtId="0" fontId="4" fillId="13" borderId="0" applyAlignment="1" applyProtection="1" pivotButton="0" quotePrefix="0" xfId="9">
      <alignment horizontal="left"/>
      <protection locked="0" hidden="0"/>
    </xf>
    <xf numFmtId="0" fontId="7" fillId="13" borderId="0" applyProtection="1" pivotButton="0" quotePrefix="0" xfId="9">
      <protection locked="0" hidden="0"/>
    </xf>
    <xf numFmtId="0" fontId="4" fillId="0" borderId="20" pivotButton="0" quotePrefix="0" xfId="3"/>
    <xf numFmtId="0" fontId="4" fillId="0" borderId="17" pivotButton="0" quotePrefix="0" xfId="3"/>
    <xf numFmtId="0" fontId="4" fillId="0" borderId="21" pivotButton="0" quotePrefix="0" xfId="3"/>
    <xf numFmtId="0" fontId="4" fillId="0" borderId="22" pivotButton="0" quotePrefix="0" xfId="3"/>
    <xf numFmtId="0" fontId="4" fillId="0" borderId="23" pivotButton="0" quotePrefix="0" xfId="3"/>
    <xf numFmtId="0" fontId="4" fillId="0" borderId="24" pivotButton="0" quotePrefix="0" xfId="3"/>
    <xf numFmtId="0" fontId="4" fillId="0" borderId="25" pivotButton="0" quotePrefix="0" xfId="3"/>
    <xf numFmtId="0" fontId="7" fillId="0" borderId="0" pivotButton="0" quotePrefix="1" xfId="3"/>
    <xf numFmtId="0" fontId="37" fillId="0" borderId="16" applyAlignment="1" pivotButton="0" quotePrefix="0" xfId="11">
      <alignment horizontal="left" vertical="top"/>
    </xf>
    <xf numFmtId="0" fontId="37" fillId="0" borderId="16" applyAlignment="1" pivotButton="0" quotePrefix="0" xfId="11">
      <alignment horizontal="left"/>
    </xf>
    <xf numFmtId="164" fontId="4" fillId="30" borderId="0" applyAlignment="1" pivotButton="0" quotePrefix="0" xfId="4">
      <alignment horizontal="center" vertical="center" wrapText="1"/>
    </xf>
    <xf numFmtId="164" fontId="42" fillId="0" borderId="16" pivotButton="0" quotePrefix="0" xfId="4"/>
    <xf numFmtId="0" fontId="4" fillId="11" borderId="9" pivotButton="0" quotePrefix="0" xfId="3"/>
    <xf numFmtId="0" fontId="7" fillId="4" borderId="2" applyAlignment="1" pivotButton="0" quotePrefix="0" xfId="3">
      <alignment horizontal="right"/>
    </xf>
    <xf numFmtId="0" fontId="7" fillId="4" borderId="4" applyAlignment="1" pivotButton="0" quotePrefix="0" xfId="3">
      <alignment horizontal="right"/>
    </xf>
    <xf numFmtId="164" fontId="4" fillId="6" borderId="0" applyAlignment="1" pivotButton="0" quotePrefix="0" xfId="4">
      <alignment horizontal="center" vertical="center" textRotation="90"/>
    </xf>
    <xf numFmtId="164" fontId="4" fillId="0" borderId="17" pivotButton="0" quotePrefix="0" xfId="4"/>
    <xf numFmtId="9" fontId="4" fillId="13" borderId="17" applyProtection="1" pivotButton="0" quotePrefix="0" xfId="6">
      <protection locked="0" hidden="0"/>
    </xf>
    <xf numFmtId="164" fontId="5" fillId="13" borderId="17" applyProtection="1" pivotButton="0" quotePrefix="0" xfId="4">
      <protection locked="0" hidden="0"/>
    </xf>
    <xf numFmtId="0" fontId="34" fillId="0" borderId="0" applyAlignment="1" pivotButton="0" quotePrefix="0" xfId="8">
      <alignment horizontal="left"/>
    </xf>
    <xf numFmtId="0" fontId="35" fillId="0" borderId="0" pivotButton="0" quotePrefix="0" xfId="8"/>
    <xf numFmtId="0" fontId="34" fillId="0" borderId="0" applyAlignment="1" pivotButton="0" quotePrefix="0" xfId="8">
      <alignment wrapText="1"/>
    </xf>
    <xf numFmtId="0" fontId="36" fillId="0" borderId="0" pivotButton="0" quotePrefix="0" xfId="8"/>
    <xf numFmtId="0" fontId="2" fillId="0" borderId="16" pivotButton="0" quotePrefix="0" xfId="8"/>
    <xf numFmtId="0" fontId="11" fillId="0" borderId="16" applyAlignment="1" pivotButton="0" quotePrefix="0" xfId="8">
      <alignment vertical="top"/>
    </xf>
    <xf numFmtId="0" fontId="11" fillId="0" borderId="16" applyAlignment="1" pivotButton="0" quotePrefix="0" xfId="8">
      <alignment vertical="top" wrapText="1"/>
    </xf>
    <xf numFmtId="0" fontId="11" fillId="0" borderId="16" pivotButton="0" quotePrefix="0" xfId="8"/>
    <xf numFmtId="0" fontId="11" fillId="0" borderId="16" applyAlignment="1" pivotButton="0" quotePrefix="0" xfId="8">
      <alignment wrapText="1"/>
    </xf>
    <xf numFmtId="164" fontId="44" fillId="33" borderId="0" applyAlignment="1" pivotButton="0" quotePrefix="0" xfId="0">
      <alignment horizontal="center" vertical="center" textRotation="90"/>
    </xf>
    <xf numFmtId="164" fontId="44" fillId="0" borderId="0" pivotButton="0" quotePrefix="0" xfId="0"/>
    <xf numFmtId="164" fontId="44" fillId="34" borderId="0" applyProtection="1" pivotButton="0" quotePrefix="0" xfId="0">
      <protection locked="0" hidden="0"/>
    </xf>
    <xf numFmtId="9" fontId="44" fillId="34" borderId="0" applyProtection="1" pivotButton="0" quotePrefix="0" xfId="0">
      <protection locked="0" hidden="0"/>
    </xf>
    <xf numFmtId="1" fontId="44" fillId="34" borderId="0" applyProtection="1" pivotButton="0" quotePrefix="0" xfId="0">
      <protection locked="0" hidden="0"/>
    </xf>
    <xf numFmtId="164" fontId="45" fillId="34" borderId="0" applyProtection="1" pivotButton="0" quotePrefix="0" xfId="0">
      <protection locked="0" hidden="0"/>
    </xf>
    <xf numFmtId="164" fontId="44" fillId="0" borderId="1" pivotButton="0" quotePrefix="0" xfId="0"/>
    <xf numFmtId="9" fontId="44" fillId="34" borderId="1" applyProtection="1" pivotButton="0" quotePrefix="0" xfId="0">
      <protection locked="0" hidden="0"/>
    </xf>
    <xf numFmtId="164" fontId="45" fillId="34" borderId="1" applyProtection="1" pivotButton="0" quotePrefix="0" xfId="0">
      <protection locked="0" hidden="0"/>
    </xf>
    <xf numFmtId="164" fontId="44" fillId="0" borderId="0" applyAlignment="1" pivotButton="0" quotePrefix="0" xfId="0">
      <alignment wrapText="1"/>
    </xf>
    <xf numFmtId="164" fontId="46" fillId="38" borderId="0" pivotButton="0" quotePrefix="0" xfId="0"/>
    <xf numFmtId="164" fontId="4" fillId="0" borderId="0" pivotButton="0" quotePrefix="0" xfId="0"/>
    <xf numFmtId="164" fontId="4" fillId="13" borderId="0" applyProtection="1" pivotButton="0" quotePrefix="0" xfId="0">
      <protection locked="0" hidden="0"/>
    </xf>
    <xf numFmtId="9" fontId="4" fillId="13" borderId="0" applyProtection="1" pivotButton="0" quotePrefix="0" xfId="0">
      <protection locked="0" hidden="0"/>
    </xf>
    <xf numFmtId="1" fontId="4" fillId="13" borderId="0" applyProtection="1" pivotButton="0" quotePrefix="0" xfId="0">
      <protection locked="0" hidden="0"/>
    </xf>
    <xf numFmtId="164" fontId="5" fillId="13" borderId="0" applyProtection="1" pivotButton="0" quotePrefix="0" xfId="0">
      <protection locked="0" hidden="0"/>
    </xf>
    <xf numFmtId="164" fontId="4" fillId="0" borderId="0" applyAlignment="1" pivotButton="0" quotePrefix="0" xfId="0">
      <alignment wrapText="1"/>
    </xf>
    <xf numFmtId="164" fontId="4" fillId="6" borderId="0" applyAlignment="1" pivotButton="0" quotePrefix="0" xfId="4">
      <alignment horizontal="center" vertical="center" textRotation="90"/>
    </xf>
    <xf numFmtId="164" fontId="5" fillId="0" borderId="0" pivotButton="0" quotePrefix="0" xfId="4"/>
    <xf numFmtId="164" fontId="44" fillId="33" borderId="0" applyAlignment="1" pivotButton="0" quotePrefix="0" xfId="0">
      <alignment horizontal="center" vertical="center" textRotation="90"/>
    </xf>
    <xf numFmtId="0" fontId="4" fillId="0" borderId="0" applyAlignment="1" pivotButton="0" quotePrefix="0" xfId="3">
      <alignment vertical="center"/>
    </xf>
    <xf numFmtId="164" fontId="4" fillId="42" borderId="0" applyAlignment="1" pivotButton="0" quotePrefix="0" xfId="4">
      <alignment horizontal="center" vertical="center" textRotation="90"/>
    </xf>
    <xf numFmtId="164" fontId="44" fillId="37" borderId="0" applyAlignment="1" pivotButton="0" quotePrefix="0" xfId="0">
      <alignment horizontal="center" vertical="center" textRotation="90" wrapText="1"/>
    </xf>
    <xf numFmtId="164" fontId="44" fillId="35" borderId="0" applyAlignment="1" pivotButton="0" quotePrefix="0" xfId="0">
      <alignment horizontal="center" vertical="center" textRotation="90"/>
    </xf>
    <xf numFmtId="164" fontId="44" fillId="36" borderId="0" applyAlignment="1" pivotButton="0" quotePrefix="0" xfId="0">
      <alignment horizontal="center" vertical="center" textRotation="90"/>
    </xf>
    <xf numFmtId="164" fontId="4" fillId="40" borderId="0" applyAlignment="1" pivotButton="0" quotePrefix="0" xfId="4">
      <alignment horizontal="center" vertical="center" textRotation="90"/>
    </xf>
    <xf numFmtId="164" fontId="44" fillId="0" borderId="0" applyAlignment="1" pivotButton="0" quotePrefix="0" xfId="0">
      <alignment horizontal="center" vertical="center" textRotation="90" wrapText="1"/>
    </xf>
    <xf numFmtId="164" fontId="4" fillId="41" borderId="0" applyAlignment="1" pivotButton="0" quotePrefix="0" xfId="4">
      <alignment horizontal="center" vertical="center" textRotation="90"/>
    </xf>
    <xf numFmtId="164" fontId="4" fillId="39" borderId="1" applyAlignment="1" pivotButton="0" quotePrefix="0" xfId="4">
      <alignment horizontal="center" vertical="center" textRotation="90"/>
    </xf>
    <xf numFmtId="0" fontId="0" fillId="0" borderId="1" pivotButton="0" quotePrefix="0" xfId="0"/>
    <xf numFmtId="164" fontId="4" fillId="0" borderId="0" applyAlignment="1" pivotButton="0" quotePrefix="0" xfId="4">
      <alignment horizontal="center" vertical="center" textRotation="90" wrapText="1"/>
    </xf>
    <xf numFmtId="164" fontId="4" fillId="7" borderId="0" applyAlignment="1" pivotButton="0" quotePrefix="0" xfId="4">
      <alignment horizontal="center" vertical="center" textRotation="90"/>
    </xf>
    <xf numFmtId="164" fontId="4" fillId="9" borderId="0" applyAlignment="1" pivotButton="0" quotePrefix="0" xfId="4">
      <alignment horizontal="center" vertical="center" textRotation="90" wrapText="1"/>
    </xf>
    <xf numFmtId="164" fontId="4" fillId="8" borderId="0" applyAlignment="1" pivotButton="0" quotePrefix="0" xfId="4">
      <alignment horizontal="center" vertical="center" textRotation="90"/>
    </xf>
    <xf numFmtId="0" fontId="38" fillId="0" borderId="0" applyAlignment="1" pivotButton="0" quotePrefix="0" xfId="0">
      <alignment vertical="center" wrapText="1"/>
    </xf>
    <xf numFmtId="0" fontId="4" fillId="0" borderId="0" pivotButton="0" quotePrefix="0" xfId="8"/>
    <xf numFmtId="0" fontId="27" fillId="0" borderId="0" applyAlignment="1" pivotButton="0" quotePrefix="0" xfId="8">
      <alignment horizontal="left" vertical="top" wrapText="1" indent="1"/>
    </xf>
    <xf numFmtId="0" fontId="13" fillId="0" borderId="0" pivotButton="0" quotePrefix="0" xfId="8"/>
    <xf numFmtId="0" fontId="38" fillId="7" borderId="0" applyAlignment="1" pivotButton="0" quotePrefix="0" xfId="0">
      <alignment vertical="center" wrapText="1"/>
    </xf>
    <xf numFmtId="0" fontId="39" fillId="0" borderId="0" applyAlignment="1" pivotButton="0" quotePrefix="0" xfId="0">
      <alignment horizontal="left" vertical="center" wrapText="1"/>
    </xf>
    <xf numFmtId="0" fontId="39" fillId="0" borderId="0" applyAlignment="1" pivotButton="0" quotePrefix="0" xfId="0">
      <alignment vertical="center" wrapText="1"/>
    </xf>
    <xf numFmtId="0" fontId="11" fillId="0" borderId="16" applyAlignment="1" pivotButton="0" quotePrefix="0" xfId="8">
      <alignment horizontal="left" vertical="top" wrapText="1"/>
    </xf>
    <xf numFmtId="0" fontId="0" fillId="0" borderId="11" pivotButton="0" quotePrefix="0" xfId="0"/>
    <xf numFmtId="0" fontId="0" fillId="0" borderId="12" pivotButton="0" quotePrefix="0" xfId="0"/>
    <xf numFmtId="0" fontId="0" fillId="0" borderId="14" pivotButton="0" quotePrefix="0" xfId="0"/>
    <xf numFmtId="0" fontId="0" fillId="0" borderId="8" pivotButton="0" quotePrefix="0" xfId="0"/>
    <xf numFmtId="0" fontId="0" fillId="0" borderId="9" pivotButton="0" quotePrefix="0" xfId="0"/>
    <xf numFmtId="0" fontId="39" fillId="0" borderId="0" applyAlignment="1" pivotButton="0" quotePrefix="0" xfId="0">
      <alignment horizontal="left" vertical="top" wrapText="1"/>
    </xf>
    <xf numFmtId="0" fontId="38" fillId="29" borderId="0" applyAlignment="1" pivotButton="0" quotePrefix="0" xfId="0">
      <alignment vertical="center" wrapText="1"/>
    </xf>
    <xf numFmtId="164" fontId="4" fillId="9" borderId="0" applyAlignment="1" pivotButton="0" quotePrefix="0" xfId="4">
      <alignment horizontal="center" vertical="center" wrapText="1"/>
    </xf>
    <xf numFmtId="164" fontId="4" fillId="11" borderId="0" applyAlignment="1" pivotButton="0" quotePrefix="0" xfId="4">
      <alignment horizontal="center" vertical="center" wrapText="1"/>
    </xf>
    <xf numFmtId="164" fontId="4" fillId="7" borderId="0" applyAlignment="1" pivotButton="0" quotePrefix="0" xfId="4">
      <alignment horizontal="center" vertical="center"/>
    </xf>
    <xf numFmtId="164" fontId="4" fillId="6" borderId="0" applyAlignment="1" pivotButton="0" quotePrefix="0" xfId="4">
      <alignment horizontal="center" vertical="center"/>
    </xf>
    <xf numFmtId="164" fontId="4" fillId="8" borderId="0" applyAlignment="1" pivotButton="0" quotePrefix="0" xfId="4">
      <alignment horizontal="center" vertical="center"/>
    </xf>
    <xf numFmtId="164" fontId="4" fillId="31" borderId="0" applyAlignment="1" pivotButton="0" quotePrefix="0" xfId="4">
      <alignment horizontal="center" vertical="center" wrapText="1"/>
    </xf>
    <xf numFmtId="164" fontId="4" fillId="12" borderId="0" applyAlignment="1" pivotButton="0" quotePrefix="0" xfId="4">
      <alignment horizontal="center" vertical="center" wrapText="1"/>
    </xf>
    <xf numFmtId="0" fontId="7" fillId="0" borderId="16" applyAlignment="1" pivotButton="0" quotePrefix="0" xfId="3">
      <alignment horizontal="center" vertical="center"/>
    </xf>
    <xf numFmtId="0" fontId="0" fillId="0" borderId="7" pivotButton="0" quotePrefix="0" xfId="0"/>
    <xf numFmtId="0" fontId="0" fillId="0" borderId="15" pivotButton="0" quotePrefix="0" xfId="0"/>
    <xf numFmtId="0" fontId="7" fillId="0" borderId="16" applyAlignment="1" pivotButton="0" quotePrefix="0" xfId="3">
      <alignment horizontal="center" vertical="center" wrapText="1"/>
    </xf>
    <xf numFmtId="0" fontId="0" fillId="0" borderId="3" pivotButton="0" quotePrefix="0" xfId="0"/>
    <xf numFmtId="0" fontId="0" fillId="0" borderId="4" pivotButton="0" quotePrefix="0" xfId="0"/>
    <xf numFmtId="0" fontId="7" fillId="4" borderId="16" applyAlignment="1" pivotButton="0" quotePrefix="0" xfId="3">
      <alignment horizontal="center" vertical="center"/>
    </xf>
    <xf numFmtId="0" fontId="7" fillId="4" borderId="2" applyAlignment="1" pivotButton="0" quotePrefix="0" xfId="3">
      <alignment horizontal="center" vertical="center"/>
    </xf>
    <xf numFmtId="0" fontId="7" fillId="4" borderId="4" applyAlignment="1" pivotButton="0" quotePrefix="0" xfId="3">
      <alignment horizontal="center" vertical="center"/>
    </xf>
    <xf numFmtId="0" fontId="7" fillId="4" borderId="16" applyAlignment="1" pivotButton="0" quotePrefix="0" xfId="3">
      <alignment horizontal="center"/>
    </xf>
    <xf numFmtId="0" fontId="17" fillId="0" borderId="0" applyAlignment="1" pivotButton="0" quotePrefix="0" xfId="3">
      <alignment horizontal="left"/>
    </xf>
    <xf numFmtId="0" fontId="4" fillId="4" borderId="0" pivotButton="0" quotePrefix="0" xfId="3"/>
    <xf numFmtId="0" fontId="7" fillId="4" borderId="16" applyAlignment="1" pivotButton="0" quotePrefix="0" xfId="3">
      <alignment horizontal="left"/>
    </xf>
    <xf numFmtId="0" fontId="7" fillId="4" borderId="16" applyAlignment="1" pivotButton="0" quotePrefix="0" xfId="3">
      <alignment horizontal="right"/>
    </xf>
    <xf numFmtId="0" fontId="4" fillId="4" borderId="0" applyAlignment="1" pivotButton="0" quotePrefix="1" xfId="9">
      <alignment horizontal="left" vertical="top" wrapText="1" indent="1"/>
    </xf>
    <xf numFmtId="0" fontId="4" fillId="4" borderId="0" pivotButton="0" quotePrefix="0" xfId="9"/>
    <xf numFmtId="0" fontId="41" fillId="27" borderId="0" applyAlignment="1" pivotButton="0" quotePrefix="0" xfId="3">
      <alignment horizontal="left" vertical="top" wrapText="1"/>
    </xf>
    <xf numFmtId="0" fontId="4" fillId="0" borderId="0" pivotButton="0" quotePrefix="0" xfId="3"/>
    <xf numFmtId="0" fontId="9" fillId="32" borderId="0" applyAlignment="1" pivotButton="0" quotePrefix="0" xfId="3">
      <alignment horizontal="center" vertical="center"/>
    </xf>
    <xf numFmtId="0" fontId="6" fillId="0" borderId="0" applyAlignment="1" pivotButton="0" quotePrefix="0" xfId="3">
      <alignment vertical="center"/>
    </xf>
    <xf numFmtId="0" fontId="9" fillId="32" borderId="0" applyAlignment="1" pivotButton="0" quotePrefix="0" xfId="3">
      <alignment horizontal="left" vertical="center"/>
    </xf>
  </cellXfs>
  <cellStyles count="12">
    <cellStyle name="Normal" xfId="0" builtinId="0"/>
    <cellStyle name="Standard 2" xfId="1"/>
    <cellStyle name="Standard 3" xfId="2"/>
    <cellStyle name="Standard 4" xfId="3"/>
    <cellStyle name="Komma 2" xfId="4"/>
    <cellStyle name="Prozent 2" xfId="5"/>
    <cellStyle name="Prosent" xfId="6" builtinId="5"/>
    <cellStyle name="Komma" xfId="7" builtinId="3"/>
    <cellStyle name="Standard 5" xfId="8"/>
    <cellStyle name="Standard 4 2" xfId="9"/>
    <cellStyle name="Prozent 2 2" xfId="10"/>
    <cellStyle name="Hyperkobling" xfId="11" builtinId="8"/>
  </cellStyles>
  <dxfs count="87">
    <dxf>
      <font>
        <color auto="1"/>
      </font>
      <fill>
        <patternFill>
          <fgColor rgb="FFFFFFFF"/>
        </patternFill>
      </fill>
    </dxf>
    <dxf>
      <fill>
        <patternFill>
          <fgColor rgb="FFFFFFFF"/>
        </patternFill>
      </fill>
    </dxf>
    <dxf>
      <fill>
        <patternFill>
          <fgColor rgb="FFFFFFFF"/>
        </patternFill>
      </fill>
    </dxf>
    <dxf>
      <font>
        <color rgb="FF9C0006"/>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strike val="0"/>
        <color rgb="FF000000"/>
        <sz val="10"/>
      </font>
      <border>
        <left style="thin">
          <color auto="1"/>
        </left>
        <right style="thin">
          <color auto="1"/>
        </right>
        <top style="thin">
          <color auto="1"/>
        </top>
        <bottom style="thin">
          <color auto="1"/>
        </bottom>
      </border>
    </dxf>
    <dxf>
      <font>
        <name val="Calibri"/>
        <family val="2"/>
        <strike val="0"/>
        <color rgb="FF000000"/>
        <sz val="10"/>
      </font>
      <border>
        <left style="thin">
          <color auto="1"/>
        </left>
        <right style="thin">
          <color auto="1"/>
        </right>
        <top style="thin">
          <color auto="1"/>
        </top>
        <bottom style="thin">
          <color auto="1"/>
        </bottom>
      </border>
    </dxf>
    <dxf>
      <font>
        <name val="Arial"/>
        <family val="2"/>
        <strike val="0"/>
        <color rgb="FF000000"/>
        <sz val="10"/>
      </font>
      <border>
        <left style="thin">
          <color auto="1"/>
        </left>
        <right style="thin">
          <color auto="1"/>
        </right>
        <top style="thin">
          <color auto="1"/>
        </top>
        <bottom style="thin">
          <color auto="1"/>
        </bottom>
      </border>
    </dxf>
    <dxf>
      <font>
        <name val="Arial"/>
        <family val="2"/>
        <strike val="0"/>
        <color rgb="FF000000"/>
        <sz val="10"/>
      </font>
      <border>
        <left style="thin">
          <color auto="1"/>
        </left>
        <right style="thin">
          <color auto="1"/>
        </right>
        <top style="thin">
          <color auto="1"/>
        </top>
        <bottom style="thin">
          <color auto="1"/>
        </bottom>
      </border>
    </dxf>
    <dxf>
      <font>
        <name val="Arial"/>
        <family val="2"/>
        <strike val="0"/>
        <color rgb="FF000000"/>
        <sz val="10"/>
      </font>
      <border>
        <left style="thin">
          <color auto="1"/>
        </left>
        <right style="thin">
          <color auto="1"/>
        </right>
        <top style="thin">
          <color auto="1"/>
        </top>
        <bottom style="thin">
          <color auto="1"/>
        </bottom>
      </border>
    </dxf>
    <dxf>
      <font>
        <name val="Arial"/>
        <family val="2"/>
        <strike val="0"/>
        <color rgb="FF000000"/>
        <sz val="10"/>
      </font>
      <border>
        <left style="thin">
          <color auto="1"/>
        </left>
        <right style="thin">
          <color auto="1"/>
        </right>
        <top style="thin">
          <color auto="1"/>
        </top>
        <bottom style="thin">
          <color auto="1"/>
        </bottom>
      </border>
    </dxf>
    <dxf>
      <font>
        <strike val="0"/>
        <color rgb="FF000000"/>
        <sz val="10"/>
      </font>
      <border>
        <left style="thin">
          <color auto="1"/>
        </left>
        <right style="thin">
          <color auto="1"/>
        </right>
        <top style="thin">
          <color auto="1"/>
        </top>
        <bottom style="thin">
          <color auto="1"/>
        </bottom>
      </border>
    </dxf>
    <dxf>
      <font>
        <strike val="0"/>
        <color rgb="FF000000"/>
        <sz val="10"/>
      </font>
      <border>
        <left style="thin">
          <color auto="1"/>
        </left>
        <right style="thin">
          <color auto="1"/>
        </right>
        <top style="thin">
          <color auto="1"/>
        </top>
        <bottom style="thin">
          <color auto="1"/>
        </bottom>
      </border>
    </dxf>
    <dxf>
      <font>
        <family val="2"/>
        <strike val="0"/>
        <color rgb="FF000000"/>
        <sz val="10"/>
      </font>
    </dxf>
    <dxf>
      <font>
        <name val="Arial"/>
        <family val="2"/>
        <strike val="0"/>
        <color rgb="FF000000"/>
        <sz val="10"/>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border>
        <left style="thin">
          <color auto="1"/>
        </left>
        <right style="thin">
          <color auto="1"/>
        </right>
        <top style="thin">
          <color auto="1"/>
        </top>
        <bottom style="thin">
          <color auto="1"/>
        </bottom>
      </border>
    </dxf>
    <dxf>
      <font>
        <strike val="0"/>
        <color auto="1"/>
      </font>
    </dxf>
    <dxf>
      <border>
        <bottom style="thin">
          <color auto="1"/>
        </bottom>
      </border>
    </dxf>
    <dxf>
      <font>
        <name val="Calibri"/>
        <family val="2"/>
        <strike val="0"/>
        <color auto="1"/>
        <sz val="11"/>
      </font>
      <fill>
        <patternFill patternType="solid">
          <fgColor theme="4" tint="0.5999633777886288"/>
          <bgColor theme="4" tint="0.5999633777886288"/>
        </patternFill>
      </fill>
      <border>
        <left style="thin">
          <color auto="1"/>
        </left>
        <right style="thin">
          <color auto="1"/>
        </right>
        <top/>
        <bottom/>
      </border>
    </dxf>
    <dxf>
      <font>
        <strike val="0"/>
        <color auto="1"/>
      </font>
      <border>
        <left style="thin">
          <color auto="1"/>
        </left>
        <right/>
        <top style="thin">
          <color auto="1"/>
        </top>
        <bottom style="thin">
          <color auto="1"/>
        </bottom>
      </border>
    </dxf>
    <dxf>
      <font>
        <strike val="0"/>
        <color auto="1"/>
      </font>
      <border>
        <left style="thin">
          <color auto="1"/>
        </left>
        <right style="thin">
          <color auto="1"/>
        </right>
        <top style="thin">
          <color auto="1"/>
        </top>
        <bottom style="thin">
          <color auto="1"/>
        </bottom>
      </border>
    </dxf>
    <dxf>
      <font>
        <strike val="0"/>
        <color auto="1"/>
      </font>
      <border>
        <left style="thin">
          <color auto="1"/>
        </left>
        <right style="thin">
          <color auto="1"/>
        </right>
        <top style="thin">
          <color auto="1"/>
        </top>
        <bottom style="thin">
          <color auto="1"/>
        </bottom>
      </border>
    </dxf>
    <dxf>
      <font>
        <strike val="0"/>
        <color auto="1"/>
      </font>
      <border>
        <left style="thin">
          <color auto="1"/>
        </left>
        <right style="thin">
          <color auto="1"/>
        </right>
        <top style="thin">
          <color auto="1"/>
        </top>
        <bottom style="thin">
          <color auto="1"/>
        </bottom>
      </border>
    </dxf>
    <dxf>
      <font>
        <strike val="0"/>
        <color auto="1"/>
      </font>
      <border>
        <left style="thin">
          <color auto="1"/>
        </left>
        <right style="thin">
          <color auto="1"/>
        </right>
        <top style="thin">
          <color auto="1"/>
        </top>
        <bottom style="thin">
          <color auto="1"/>
        </bottom>
      </border>
    </dxf>
    <dxf>
      <font>
        <strike val="0"/>
        <color auto="1"/>
      </font>
      <border>
        <left style="thin">
          <color auto="1"/>
        </left>
        <right style="thin">
          <color auto="1"/>
        </right>
        <top style="thin">
          <color auto="1"/>
        </top>
        <bottom style="thin">
          <color auto="1"/>
        </bottom>
      </border>
    </dxf>
    <dxf>
      <font>
        <strike val="0"/>
        <color auto="1"/>
      </font>
      <border>
        <left style="thin">
          <color auto="1"/>
        </left>
        <right style="thin">
          <color auto="1"/>
        </right>
        <top style="thin">
          <color auto="1"/>
        </top>
        <bottom style="thin">
          <color auto="1"/>
        </bottom>
      </border>
    </dxf>
    <dxf>
      <font>
        <strike val="0"/>
        <color auto="1"/>
      </font>
      <border>
        <left style="thin">
          <color auto="1"/>
        </left>
        <right style="thin">
          <color auto="1"/>
        </right>
        <top style="thin">
          <color auto="1"/>
        </top>
        <bottom style="thin">
          <color auto="1"/>
        </bottom>
      </border>
    </dxf>
    <dxf>
      <font>
        <strike val="0"/>
        <color auto="1"/>
      </font>
      <border>
        <left/>
        <right style="thin">
          <color auto="1"/>
        </right>
        <top style="thin">
          <color auto="1"/>
        </top>
        <bottom style="thin">
          <color auto="1"/>
        </bottom>
      </border>
    </dxf>
    <dxf>
      <border>
        <top style="thin">
          <color auto="1"/>
        </top>
      </border>
    </dxf>
    <dxf>
      <border>
        <left style="thin">
          <color auto="1"/>
        </left>
        <right style="thin">
          <color auto="1"/>
        </right>
        <top style="thin">
          <color auto="1"/>
        </top>
        <bottom style="thin">
          <color auto="1"/>
        </bottom>
      </border>
    </dxf>
    <dxf>
      <font>
        <strike val="0"/>
        <color auto="1"/>
      </font>
    </dxf>
    <dxf>
      <border>
        <bottom style="thin">
          <color auto="1"/>
        </bottom>
      </border>
    </dxf>
    <dxf>
      <font>
        <name val="Calibri"/>
        <family val="2"/>
        <strike val="0"/>
        <color auto="1"/>
        <sz val="11"/>
      </font>
      <border>
        <left style="thin">
          <color auto="1"/>
        </left>
        <right style="thin">
          <color auto="1"/>
        </right>
        <top/>
        <bottom/>
      </border>
    </dxf>
    <dxf>
      <font>
        <name val="Calibri"/>
        <family val="2"/>
        <strike val="0"/>
        <color auto="1"/>
        <sz val="11"/>
      </font>
    </dxf>
    <dxf>
      <font>
        <name val="Calibri"/>
        <family val="2"/>
        <strike val="0"/>
        <color auto="1"/>
        <sz val="11"/>
      </font>
    </dxf>
    <dxf>
      <font>
        <name val="Calibri"/>
        <family val="2"/>
        <strike val="0"/>
        <color auto="1"/>
        <sz val="11"/>
      </font>
      <fill>
        <patternFill patternType="solid">
          <bgColor rgb="FFFFFFFF"/>
        </patternFill>
      </fill>
    </dxf>
    <dxf>
      <font>
        <name val="Calibri"/>
        <family val="2"/>
        <strike val="0"/>
        <color auto="1"/>
        <sz val="11"/>
      </font>
    </dxf>
    <dxf>
      <font>
        <name val="Calibri"/>
        <family val="2"/>
        <strike val="0"/>
        <color auto="1"/>
        <sz val="11"/>
      </font>
    </dxf>
    <dxf>
      <font>
        <name val="Calibri"/>
        <family val="2"/>
        <strike val="0"/>
        <color auto="1"/>
        <sz val="11"/>
      </font>
      <fill>
        <patternFill patternType="solid">
          <bgColor rgb="FFFFFFFF"/>
        </patternFill>
      </fill>
    </dxf>
    <dxf>
      <font>
        <name val="Calibri"/>
        <family val="2"/>
        <b val="1"/>
        <strike val="0"/>
        <color auto="1"/>
        <sz val="11"/>
      </font>
      <border>
        <left style="thin">
          <color auto="1"/>
        </left>
        <right/>
        <top style="thin">
          <color auto="1"/>
        </top>
        <bottom style="thin">
          <color auto="1"/>
        </bottom>
      </border>
    </dxf>
    <dxf>
      <border>
        <bottom style="thin">
          <color auto="1"/>
        </bottom>
      </border>
    </dxf>
    <dxf>
      <font>
        <name val="Calibri"/>
        <family val="2"/>
        <b val="1"/>
        <strike val="0"/>
        <color auto="1"/>
        <sz val="11"/>
      </font>
    </dxf>
    <dxf>
      <font>
        <name val="Calibri"/>
        <family val="2"/>
        <strike val="0"/>
        <color theme="1"/>
        <sz val="11"/>
      </font>
    </dxf>
    <dxf>
      <font>
        <name val="Calibri"/>
        <family val="2"/>
        <strike val="0"/>
        <color auto="1"/>
        <sz val="11"/>
      </font>
    </dxf>
    <dxf>
      <font>
        <name val="Calibri"/>
        <family val="2"/>
        <strike val="0"/>
        <color auto="1"/>
        <sz val="11"/>
      </font>
    </dxf>
    <dxf>
      <font>
        <name val="Calibri"/>
        <family val="2"/>
        <b val="1"/>
        <strike val="0"/>
        <color rgb="FFFFFFFF"/>
        <sz val="11"/>
      </font>
      <fill>
        <patternFill patternType="solid">
          <bgColor rgb="FF004D88"/>
        </patternFill>
      </fill>
    </dxf>
    <dxf>
      <font>
        <name val="Calibri"/>
        <family val="2"/>
        <strike val="0"/>
        <color auto="1"/>
        <sz val="11"/>
      </font>
    </dxf>
    <dxf>
      <font>
        <name val="Calibri"/>
        <family val="2"/>
        <strike val="0"/>
        <color auto="1"/>
        <sz val="11"/>
      </font>
    </dxf>
    <dxf>
      <font>
        <name val="Calibri"/>
        <family val="2"/>
        <strike val="0"/>
        <color auto="1"/>
        <sz val="11"/>
      </font>
      <fill>
        <patternFill>
          <bgColor rgb="FFFFFFFF"/>
        </patternFill>
      </fill>
    </dxf>
    <dxf>
      <font>
        <name val="Calibri"/>
        <family val="2"/>
        <strike val="0"/>
        <color auto="1"/>
        <sz val="11"/>
      </font>
    </dxf>
    <dxf>
      <font>
        <name val="Calibri"/>
        <family val="2"/>
        <strike val="0"/>
        <color auto="1"/>
        <sz val="11"/>
      </font>
    </dxf>
    <dxf>
      <font>
        <name val="Calibri"/>
        <family val="2"/>
        <strike val="0"/>
        <color auto="1"/>
        <sz val="11"/>
      </font>
      <fill>
        <patternFill>
          <bgColor rgb="FFFFFFFF"/>
        </patternFill>
      </fill>
    </dxf>
    <dxf>
      <font>
        <name val="Calibri"/>
        <family val="2"/>
        <strike val="0"/>
        <color auto="1"/>
        <sz val="11"/>
      </font>
    </dxf>
    <dxf>
      <font>
        <name val="Calibri"/>
        <family val="2"/>
        <strike val="0"/>
        <color auto="1"/>
        <sz val="11"/>
      </font>
    </dxf>
    <dxf>
      <font>
        <name val="Calibri"/>
        <family val="2"/>
        <strike val="0"/>
        <color auto="1"/>
        <sz val="11"/>
      </font>
      <fill>
        <patternFill>
          <bgColor rgb="FFFFFFFF"/>
        </patternFill>
      </fill>
    </dxf>
    <dxf>
      <font>
        <name val="Calibri"/>
        <family val="2"/>
        <strike val="0"/>
        <color auto="1"/>
        <sz val="11"/>
      </font>
    </dxf>
    <dxf>
      <font>
        <name val="Calibri"/>
        <family val="2"/>
        <strike val="0"/>
        <color auto="1"/>
        <sz val="11"/>
      </font>
    </dxf>
    <dxf>
      <font>
        <name val="Calibri"/>
        <family val="2"/>
        <strike val="0"/>
        <color auto="1"/>
        <sz val="11"/>
      </font>
      <fill>
        <patternFill>
          <bgColor rgb="FFFFFFFF"/>
        </patternFill>
      </fill>
    </dxf>
    <dxf>
      <font>
        <name val="Calibri"/>
        <family val="2"/>
        <strike val="0"/>
        <color auto="1"/>
        <sz val="11"/>
      </font>
    </dxf>
    <dxf>
      <font>
        <name val="Calibri"/>
        <family val="2"/>
        <strike val="0"/>
        <color auto="1"/>
        <sz val="11"/>
      </font>
    </dxf>
    <dxf>
      <font>
        <name val="Calibri"/>
        <family val="2"/>
        <strike val="0"/>
        <color auto="1"/>
        <sz val="11"/>
      </font>
      <fill>
        <patternFill>
          <bgColor rgb="FFFFFFFF"/>
        </patternFill>
      </fill>
    </dxf>
    <dxf>
      <font>
        <name val="Calibri"/>
        <family val="2"/>
        <strike val="0"/>
        <color auto="1"/>
        <sz val="11"/>
      </font>
    </dxf>
    <dxf>
      <font>
        <name val="Calibri"/>
        <family val="2"/>
        <strike val="0"/>
        <color auto="1"/>
        <sz val="11"/>
      </font>
    </dxf>
    <dxf>
      <font>
        <name val="Calibri"/>
        <family val="2"/>
        <strike val="0"/>
        <color auto="1"/>
        <sz val="11"/>
      </font>
      <fill>
        <patternFill>
          <bgColor rgb="FFFFFFFF"/>
        </patternFill>
      </fill>
    </dxf>
    <dxf>
      <font>
        <name val="Calibri"/>
        <family val="2"/>
        <strike val="0"/>
        <color auto="1"/>
        <sz val="11"/>
      </font>
    </dxf>
    <dxf>
      <font>
        <name val="Calibri"/>
        <family val="2"/>
        <strike val="0"/>
        <color auto="1"/>
        <sz val="11"/>
      </font>
    </dxf>
    <dxf>
      <font>
        <name val="Calibri"/>
        <family val="2"/>
        <strike val="0"/>
        <color auto="1"/>
        <sz val="11"/>
      </font>
      <fill>
        <patternFill patternType="solid">
          <bgColor rgb="FFFFFFFF"/>
        </patternFill>
      </fill>
    </dxf>
    <dxf>
      <font>
        <name val="Calibri"/>
        <family val="2"/>
        <strike val="0"/>
        <color auto="1"/>
        <sz val="11"/>
      </font>
    </dxf>
    <dxf>
      <font>
        <name val="Calibri"/>
        <family val="2"/>
        <strike val="0"/>
        <color auto="1"/>
        <sz val="11"/>
      </font>
    </dxf>
    <dxf>
      <font>
        <name val="Calibri"/>
        <family val="2"/>
        <strike val="0"/>
        <color auto="1"/>
        <sz val="11"/>
      </font>
      <fill>
        <patternFill>
          <bgColor rgb="FFFFFFFF"/>
        </patternFill>
      </fill>
    </dxf>
    <dxf>
      <font>
        <name val="Calibri"/>
        <family val="2"/>
        <strike val="0"/>
        <color auto="1"/>
        <sz val="11"/>
      </font>
    </dxf>
    <dxf>
      <font>
        <name val="Calibri"/>
        <family val="2"/>
        <strike val="0"/>
        <color auto="1"/>
        <sz val="11"/>
      </font>
    </dxf>
    <dxf>
      <font>
        <name val="Calibri"/>
        <family val="2"/>
        <b val="1"/>
        <strike val="0"/>
        <color rgb="FFFFFFFF"/>
        <sz val="11"/>
      </font>
      <fill>
        <patternFill patternType="solid">
          <bgColor rgb="FF004D88"/>
        </patternFill>
      </fill>
    </dxf>
    <dxf>
      <font>
        <name val="Calibri"/>
        <family val="2"/>
        <strike val="0"/>
        <color auto="1"/>
        <sz val="11"/>
      </font>
    </dxf>
    <dxf>
      <font>
        <name val="Calibri"/>
        <family val="2"/>
        <strike val="0"/>
        <color auto="1"/>
        <sz val="11"/>
      </font>
    </dxf>
    <dxf>
      <font>
        <name val="Calibri"/>
        <family val="2"/>
        <b val="1"/>
        <strike val="0"/>
        <color rgb="FFFFFFFF"/>
        <sz val="11"/>
      </font>
      <fill>
        <patternFill patternType="solid">
          <bgColor rgb="FF004D8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strRef>
          <f>'3.1.c N Budget'!$Z$73</f>
          <strCache>
            <ptCount val="1"/>
            <pt idx="0">
              <v>N-inputs and N-outputs per subpool in 2018</v>
            </pt>
          </strCache>
        </strRef>
      </tx>
      <layout>
        <manualLayout>
          <xMode val="edge"/>
          <yMode val="edge"/>
          <wMode val="factor"/>
          <hMode val="factor"/>
          <x val="0.2385"/>
          <y val="0.0095"/>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Arial"/>
              <a:ea typeface="Arial"/>
            </a:defRPr>
          </a:pPr>
          <a:r>
            <a:t>None</a:t>
          </a:r>
          <a:endParaRPr lang="en-US"/>
        </a:p>
      </txPr>
    </title>
    <plotArea>
      <layout>
        <manualLayout>
          <layoutTarget val="inner"/>
          <xMode val="edge"/>
          <yMode val="edge"/>
          <wMode val="factor"/>
          <hMode val="factor"/>
          <x val="0.07224999999999999"/>
          <y val="0.11075"/>
          <w val="0.79825"/>
          <h val="0.669"/>
        </manualLayout>
      </layout>
      <barChart>
        <barDir val="col"/>
        <grouping val="clustered"/>
        <varyColors val="0"/>
        <ser>
          <idx val="0"/>
          <order val="0"/>
          <tx>
            <strRef>
              <f>'3.1.c N Budget'!$AA$19</f>
              <strCache>
                <ptCount val="1"/>
                <pt idx="0">
                  <v>Inputs</v>
                </pt>
              </strCache>
            </strRef>
          </tx>
          <spPr>
            <a:solidFill xmlns:a="http://schemas.openxmlformats.org/drawingml/2006/main">
              <a:srgbClr val="005F85"/>
            </a:solidFill>
            <a:ln xmlns:a="http://schemas.openxmlformats.org/drawingml/2006/main" w="6350" cap="flat" cmpd="sng">
              <a:solidFill>
                <a:srgbClr val="FFFFFF"/>
              </a:solidFill>
              <a:prstDash val="solid"/>
              <a:round/>
              <a:headEnd w="med" len="med"/>
              <a:tailEnd w="med" len="med"/>
            </a:ln>
          </spPr>
          <invertIfNegative val="0"/>
          <cat>
            <strRef>
              <f>'3.1.c N Budget'!$Z$64:$Z$67</f>
              <strCache>
                <ptCount val="4"/>
                <pt idx="0">
                  <v>Energy conversion</v>
                </pt>
                <pt idx="1">
                  <v>Manufacturing industries and construction</v>
                </pt>
                <pt idx="2">
                  <v>Transport</v>
                </pt>
                <pt idx="3">
                  <v>Other energy and fuels</v>
                </pt>
              </strCache>
            </strRef>
          </cat>
          <val>
            <numRef>
              <f>'3.1.c N Budget'!$AA$64:$AA$67</f>
              <numCache>
                <formatCode>General</formatCode>
                <ptCount val="4"/>
                <pt idx="0">
                  <v>51.26699130792832</v>
                </pt>
                <pt idx="1">
                  <v>5.495963927864227</v>
                </pt>
                <pt idx="2">
                  <v>1.081564317579797</v>
                </pt>
                <pt idx="3">
                  <v>2.23640759627679</v>
                </pt>
              </numCache>
            </numRef>
          </val>
        </ser>
        <ser>
          <idx val="1"/>
          <order val="1"/>
          <tx>
            <strRef>
              <f>'3.1.c N Budget'!$AB$19</f>
              <strCache>
                <ptCount val="1"/>
                <pt idx="0">
                  <v>Outputs</v>
                </pt>
              </strCache>
            </strRef>
          </tx>
          <spPr>
            <a:solidFill xmlns:a="http://schemas.openxmlformats.org/drawingml/2006/main">
              <a:srgbClr val="D78400"/>
            </a:solidFill>
            <a:ln xmlns:a="http://schemas.openxmlformats.org/drawingml/2006/main" w="6350" cap="flat" cmpd="sng">
              <a:solidFill>
                <a:srgbClr val="FFFFFF"/>
              </a:solidFill>
              <a:prstDash val="solid"/>
              <a:round/>
              <a:headEnd w="med" len="med"/>
              <a:tailEnd w="med" len="med"/>
            </a:ln>
          </spPr>
          <invertIfNegative val="0"/>
          <cat>
            <strRef>
              <f>'3.1.c N Budget'!$Z$64:$Z$67</f>
              <strCache>
                <ptCount val="4"/>
                <pt idx="0">
                  <v>Energy conversion</v>
                </pt>
                <pt idx="1">
                  <v>Manufacturing industries and construction</v>
                </pt>
                <pt idx="2">
                  <v>Transport</v>
                </pt>
                <pt idx="3">
                  <v>Other energy and fuels</v>
                </pt>
              </strCache>
            </strRef>
          </cat>
          <val>
            <numRef>
              <f>'3.1.c N Budget'!$AB$64:$AB$67</f>
              <numCache>
                <formatCode>General</formatCode>
                <ptCount val="4"/>
                <pt idx="0">
                  <v>178.9628324112675</v>
                </pt>
                <pt idx="1">
                  <v>3.163999372470271</v>
                </pt>
                <pt idx="2">
                  <v>22.83334919277019</v>
                </pt>
                <pt idx="3">
                  <v>6.022254153397573</v>
                </pt>
              </numCache>
            </numRef>
          </val>
        </ser>
        <dLbls>
          <showLegendKey val="0"/>
          <showVal val="0"/>
          <showCatName val="0"/>
          <showSerName val="0"/>
          <showPercent val="0"/>
          <showBubbleSize val="0"/>
        </dLbls>
        <gapWidth val="100"/>
        <axId val="-1148286802"/>
        <axId val="-1703156038"/>
      </barChart>
      <catAx>
        <axId val="-1148286802"/>
        <scaling>
          <orientation val="minMax"/>
        </scaling>
        <delete val="0"/>
        <axPos val="b"/>
        <majorGridlines>
          <spPr>
            <a:ln xmlns:a="http://schemas.openxmlformats.org/drawingml/2006/main" w="6350" cap="flat" cmpd="sng">
              <a:solidFill>
                <a:srgbClr val="000000"/>
              </a:solidFill>
              <a:prstDash val="solid"/>
            </a:ln>
          </spPr>
        </majorGridlines>
        <title>
          <tx>
            <strRef>
              <f>'3.1.c N Budget'!$Z$69</f>
              <strCache>
                <ptCount val="1"/>
                <pt idx="0">
                  <v>Energy and fuels</v>
                </pt>
              </strCache>
            </strRef>
          </tx>
          <overlay val="0"/>
          <spPr>
            <a:noFill xmlns:a="http://schemas.openxmlformats.org/drawingml/2006/main"/>
            <a:ln xmlns:a="http://schemas.openxmlformats.org/drawingml/2006/main">
              <a:prstDash val="solid"/>
            </a:ln>
          </spPr>
          <txPr>
            <a:bodyPr xmlns:a="http://schemas.openxmlformats.org/drawingml/2006/main" rot="0" vert="horz" wrap="square"/>
            <a:lstStyle xmlns:a="http://schemas.openxmlformats.org/drawingml/2006/main"/>
            <a:p xmlns:a="http://schemas.openxmlformats.org/drawingml/2006/main">
              <a:pPr>
                <a:defRPr lang="en-US" sz="1100" b="1" baseline="0">
                  <a:solidFill>
                    <a:srgbClr val="000000"/>
                  </a:solidFill>
                  <a:latin typeface="Arial"/>
                  <a:ea typeface="Arial"/>
                </a:defRPr>
              </a:pPr>
              <a:r>
                <a:t>None</a:t>
              </a:r>
              <a:endParaRPr lang="en-US"/>
            </a:p>
          </txPr>
        </title>
        <numFmt formatCode="General" sourceLinked="1"/>
        <majorTickMark val="none"/>
        <minorTickMark val="none"/>
        <tickLblPos val="low"/>
        <spPr>
          <a:noFill xmlns:a="http://schemas.openxmlformats.org/drawingml/2006/main"/>
          <a:ln xmlns:a="http://schemas.openxmlformats.org/drawingml/2006/main" w="6350" cap="flat" cmpd="sng">
            <a:solidFill>
              <a:srgbClr val="000000"/>
            </a:solidFill>
            <a:prstDash val="solid"/>
            <a:roun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1703156038"/>
        <crosses val="autoZero"/>
        <auto val="0"/>
        <lblAlgn val="ctr"/>
        <lblOffset val="100"/>
        <noMultiLvlLbl val="0"/>
      </catAx>
      <valAx>
        <axId val="-1703156038"/>
        <scaling>
          <orientation val="minMax"/>
        </scaling>
        <delete val="0"/>
        <axPos val="l"/>
        <majorGridlines>
          <spPr>
            <a:ln xmlns:a="http://schemas.openxmlformats.org/drawingml/2006/main" w="3175" cap="flat" cmpd="sng">
              <a:solidFill>
                <a:srgbClr val="000000"/>
              </a:solidFill>
              <a:prstDash val="solid"/>
              <a:round/>
            </a:ln>
          </spPr>
        </majorGridlines>
        <title>
          <tx>
            <rich>
              <a:bodyPr xmlns:a="http://schemas.openxmlformats.org/drawingml/2006/main" rot="-5400000" vert="horz" wrap="square"/>
              <a:lstStyle xmlns:a="http://schemas.openxmlformats.org/drawingml/2006/main"/>
              <a:p xmlns:a="http://schemas.openxmlformats.org/drawingml/2006/main">
                <a:pPr>
                  <a:defRPr lang="de-CH" sz="1000" baseline="0">
                    <a:solidFill>
                      <a:srgbClr val="000000"/>
                    </a:solidFill>
                    <a:latin typeface="Calibri"/>
                    <a:ea typeface="Calibri"/>
                  </a:defRPr>
                </a:pPr>
                <a:r>
                  <a:rPr lang="de-CH"/>
                  <a:t>N-flow in kt N</a:t>
                </a:r>
              </a:p>
            </rich>
          </tx>
          <overlay val="0"/>
          <spPr>
            <a:noFill xmlns:a="http://schemas.openxmlformats.org/drawingml/2006/main"/>
            <a:ln xmlns:a="http://schemas.openxmlformats.org/drawingml/2006/main">
              <a:prstDash val="solid"/>
            </a:ln>
          </spPr>
        </title>
        <numFmt formatCode="General" sourceLinked="1"/>
        <majorTickMark val="none"/>
        <minorTickMark val="none"/>
        <tickLblPos val="nextTo"/>
        <spPr>
          <a:noFill xmlns:a="http://schemas.openxmlformats.org/drawingml/2006/main"/>
          <a:ln xmlns:a="http://schemas.openxmlformats.org/drawingml/2006/main" w="9525">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1148286802"/>
        <crosses val="autoZero"/>
        <crossBetween val="between"/>
      </valAx>
    </plotArea>
    <legend>
      <legendPos val="r"/>
      <layout>
        <manualLayout>
          <xMode val="edge"/>
          <yMode val="edge"/>
          <wMode val="factor"/>
          <hMode val="factor"/>
          <x val="0.87375"/>
          <y val="0.36525"/>
          <w val="0.1245"/>
          <h val="0.14475"/>
        </manualLayout>
      </layout>
      <overlay val="0"/>
      <spPr>
        <a:noFill xmlns:a="http://schemas.openxmlformats.org/drawingml/2006/main"/>
        <a:ln xmlns:a="http://schemas.openxmlformats.org/drawingml/2006/main" w="9525">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lang="en-US" sz="1000" b="0" i="0" kern="1200" baseline="0">
              <a:solidFill>
                <a:srgbClr val="000000"/>
              </a:solidFill>
              <a:latin typeface="+mn-lt"/>
              <a:ea typeface="+mn-ea"/>
              <a:cs typeface="+mn-cs"/>
            </a:defRPr>
          </a:pPr>
          <a:r>
            <a:t>None</a:t>
          </a:r>
          <a:endParaRPr lang="en-US"/>
        </a:p>
      </txPr>
    </legend>
    <plotVisOnly val="0"/>
    <dispBlanksAs val="gap"/>
  </chart>
</chartSpace>
</file>

<file path=xl/charts/chart2.xml><?xml version="1.0" encoding="utf-8"?>
<chartSpace xmlns="http://schemas.openxmlformats.org/drawingml/2006/chart">
  <chart>
    <title>
      <tx>
        <strRef>
          <f>'3.1.c N Budget'!$Z$72</f>
          <strCache>
            <ptCount val="1"/>
            <pt idx="0">
              <v>N-inputs and N-outputs of pool in 2018</v>
            </pt>
          </strCache>
        </strRef>
      </tx>
      <layout>
        <manualLayout>
          <xMode val="edge"/>
          <yMode val="edge"/>
          <wMode val="factor"/>
          <hMode val="factor"/>
          <x val="0.1335"/>
          <y val="0.00325"/>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Arial"/>
              <a:ea typeface="Arial"/>
            </a:defRPr>
          </a:pPr>
          <a:r>
            <a:t>None</a:t>
          </a:r>
          <a:endParaRPr lang="en-US"/>
        </a:p>
      </txPr>
    </title>
    <plotArea>
      <layout>
        <manualLayout>
          <layoutTarget val="inner"/>
          <xMode val="edge"/>
          <yMode val="edge"/>
          <wMode val="factor"/>
          <hMode val="factor"/>
          <x val="0.174"/>
          <y val="0.13025"/>
          <w val="0.6365"/>
          <h val="0.7827499999999999"/>
        </manualLayout>
      </layout>
      <barChart>
        <barDir val="col"/>
        <grouping val="clustered"/>
        <varyColors val="0"/>
        <ser>
          <idx val="0"/>
          <order val="0"/>
          <tx>
            <strRef>
              <f>'3.1.c N Budget'!$AA$19</f>
              <strCache>
                <ptCount val="1"/>
                <pt idx="0">
                  <v>Inputs</v>
                </pt>
              </strCache>
            </strRef>
          </tx>
          <spPr>
            <a:ln xmlns:a="http://schemas.openxmlformats.org/drawingml/2006/main">
              <a:prstDash val="solid"/>
            </a:ln>
          </spPr>
          <invertIfNegative val="0"/>
          <cat>
            <strRef>
              <f>'3.1.c N Budget'!$Z$69</f>
              <strCache>
                <ptCount val="1"/>
                <pt idx="0">
                  <v>Energy and fuels</v>
                </pt>
              </strCache>
            </strRef>
          </cat>
          <val>
            <numRef>
              <f>'3.1.c N Budget'!$AA$69</f>
              <numCache>
                <formatCode>General</formatCode>
                <ptCount val="1"/>
                <pt idx="0">
                  <v>55.99173590391476</v>
                </pt>
              </numCache>
            </numRef>
          </val>
        </ser>
        <ser>
          <idx val="1"/>
          <order val="1"/>
          <tx>
            <strRef>
              <f>'3.1.c N Budget'!$AB$19</f>
              <strCache>
                <ptCount val="1"/>
                <pt idx="0">
                  <v>Outputs</v>
                </pt>
              </strCache>
            </strRef>
          </tx>
          <spPr>
            <a:solidFill xmlns:a="http://schemas.openxmlformats.org/drawingml/2006/main">
              <a:srgbClr val="005F85"/>
            </a:solidFill>
            <a:ln xmlns:a="http://schemas.openxmlformats.org/drawingml/2006/main">
              <a:prstDash val="solid"/>
            </a:ln>
          </spPr>
          <invertIfNegative val="0"/>
          <cat>
            <strRef>
              <f>'3.1.c N Budget'!$Z$69</f>
              <strCache>
                <ptCount val="1"/>
                <pt idx="0">
                  <v>Energy and fuels</v>
                </pt>
              </strCache>
            </strRef>
          </cat>
          <val>
            <numRef>
              <f>'3.1.c N Budget'!$AB$69</f>
              <numCache>
                <formatCode>General</formatCode>
                <ptCount val="1"/>
                <pt idx="0">
                  <v>206.8932438841711</v>
                </pt>
              </numCache>
            </numRef>
          </val>
        </ser>
        <dLbls>
          <showLegendKey val="0"/>
          <showVal val="0"/>
          <showCatName val="0"/>
          <showSerName val="0"/>
          <showPercent val="0"/>
          <showBubbleSize val="0"/>
        </dLbls>
        <gapWidth val="100"/>
        <axId val="728630453"/>
        <axId val="2007605244"/>
      </barChart>
      <catAx>
        <axId val="728630453"/>
        <scaling>
          <orientation val="minMax"/>
        </scaling>
        <delete val="0"/>
        <axPos val="b"/>
        <numFmt formatCode="General" sourceLinked="1"/>
        <majorTickMark val="none"/>
        <minorTickMark val="none"/>
        <tickLblPos val="low"/>
        <spPr>
          <a:noFill xmlns:a="http://schemas.openxmlformats.org/drawingml/2006/main"/>
          <a:ln xmlns:a="http://schemas.openxmlformats.org/drawingml/2006/main" w="6350" cap="flat" cmpd="sng">
            <a:solidFill>
              <a:srgbClr val="000000"/>
            </a:solidFill>
            <a:prstDash val="solid"/>
            <a:roun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lang="en-US" sz="1100" b="1" i="0" kern="1200" baseline="0">
                <a:solidFill>
                  <a:srgbClr val="000000"/>
                </a:solidFill>
                <a:latin typeface="+mn-lt"/>
                <a:ea typeface="+mn-ea"/>
                <a:cs typeface="+mn-cs"/>
              </a:defRPr>
            </a:pPr>
            <a:r>
              <a:t>None</a:t>
            </a:r>
            <a:endParaRPr lang="en-US"/>
          </a:p>
        </txPr>
        <crossAx val="2007605244"/>
        <crosses val="autoZero"/>
        <auto val="0"/>
        <lblAlgn val="ctr"/>
        <lblOffset val="100"/>
        <noMultiLvlLbl val="0"/>
      </catAx>
      <valAx>
        <axId val="2007605244"/>
        <scaling>
          <orientation val="minMax"/>
        </scaling>
        <delete val="0"/>
        <axPos val="l"/>
        <majorGridlines>
          <spPr>
            <a:ln xmlns:a="http://schemas.openxmlformats.org/drawingml/2006/main" w="6350" cap="flat" cmpd="sng">
              <a:solidFill>
                <a:srgbClr val="000000"/>
              </a:solidFill>
              <a:prstDash val="solid"/>
              <a:round/>
            </a:ln>
          </spPr>
        </majorGridlines>
        <title>
          <tx>
            <rich>
              <a:bodyPr xmlns:a="http://schemas.openxmlformats.org/drawingml/2006/main" rot="-5400000" vert="horz" wrap="square"/>
              <a:lstStyle xmlns:a="http://schemas.openxmlformats.org/drawingml/2006/main"/>
              <a:p xmlns:a="http://schemas.openxmlformats.org/drawingml/2006/main">
                <a:pPr>
                  <a:defRPr lang="de-CH" sz="1000" baseline="0">
                    <a:solidFill>
                      <a:srgbClr val="000000"/>
                    </a:solidFill>
                    <a:latin typeface="Calibri"/>
                    <a:ea typeface="Calibri"/>
                  </a:defRPr>
                </a:pPr>
                <a:r>
                  <a:rPr lang="de-CH"/>
                  <a:t>N-flow in kt N</a:t>
                </a:r>
              </a:p>
            </rich>
          </tx>
          <layout>
            <manualLayout>
              <xMode val="edge"/>
              <yMode val="edge"/>
              <wMode val="factor"/>
              <hMode val="factor"/>
              <x val="0.0325"/>
              <y val="0.4245"/>
            </manualLayout>
          </layout>
          <overlay val="0"/>
          <spPr>
            <a:noFill xmlns:a="http://schemas.openxmlformats.org/drawingml/2006/main"/>
            <a:ln xmlns:a="http://schemas.openxmlformats.org/drawingml/2006/main">
              <a:prstDash val="solid"/>
            </a:ln>
          </spPr>
        </title>
        <numFmt formatCode="General" sourceLinked="1"/>
        <majorTickMark val="none"/>
        <minorTickMark val="none"/>
        <tickLblPos val="nextTo"/>
        <spPr>
          <a:noFill xmlns:a="http://schemas.openxmlformats.org/drawingml/2006/main"/>
          <a:ln xmlns:a="http://schemas.openxmlformats.org/drawingml/2006/main" w="9525">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728630453"/>
        <crosses val="autoZero"/>
        <crossBetween val="between"/>
      </valAx>
    </plotArea>
    <legend>
      <legendPos val="r"/>
      <layout>
        <manualLayout>
          <xMode val="edge"/>
          <yMode val="edge"/>
          <wMode val="factor"/>
          <hMode val="factor"/>
          <x val="0.8080000000000001"/>
          <y val="0.36525"/>
          <w val="0.18925"/>
          <h val="0.12875"/>
        </manualLayout>
      </layout>
      <overlay val="0"/>
      <spPr>
        <a:noFill xmlns:a="http://schemas.openxmlformats.org/drawingml/2006/main"/>
        <a:ln xmlns:a="http://schemas.openxmlformats.org/drawingml/2006/main" w="9525">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lang="en-US" sz="1000" b="0" i="0" kern="1200" baseline="0">
              <a:solidFill>
                <a:srgbClr val="000000"/>
              </a:solidFill>
              <a:latin typeface="+mn-lt"/>
              <a:ea typeface="+mn-ea"/>
              <a:cs typeface="+mn-cs"/>
            </a:defRPr>
          </a:pPr>
          <a:r>
            <a:t>None</a:t>
          </a:r>
          <a:endParaRPr lang="en-US"/>
        </a:p>
      </txPr>
    </legend>
    <plotVisOnly val="0"/>
    <dispBlanksAs val="gap"/>
  </chart>
</chartSpace>
</file>

<file path=xl/charts/chart3.xml><?xml version="1.0" encoding="utf-8"?>
<chartSpace xmlns="http://schemas.openxmlformats.org/drawingml/2006/chart">
  <chart>
    <title>
      <tx>
        <strRef>
          <f>'3.1.c N Budget'!$Z$18</f>
          <strCache>
            <ptCount val="1"/>
            <pt idx="0">
              <v>N-inputs and N-outputs per pool in 2018</v>
            </pt>
          </strCache>
        </strRef>
      </tx>
      <layout>
        <manualLayout>
          <xMode val="edge"/>
          <yMode val="edge"/>
          <wMode val="factor"/>
          <hMode val="factor"/>
          <x val="0.332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Arial"/>
              <a:ea typeface="Arial"/>
            </a:defRPr>
          </a:pPr>
          <a:r>
            <a:t>None</a:t>
          </a:r>
          <a:endParaRPr lang="en-US"/>
        </a:p>
      </txPr>
    </title>
    <plotArea>
      <layout>
        <manualLayout>
          <layoutTarget val="inner"/>
          <xMode val="edge"/>
          <yMode val="edge"/>
          <wMode val="factor"/>
          <hMode val="factor"/>
          <x val="0.0735"/>
          <y val="0.0915"/>
          <w val="0.81675"/>
          <h val="0.75575"/>
        </manualLayout>
      </layout>
      <barChart>
        <barDir val="col"/>
        <grouping val="clustered"/>
        <varyColors val="0"/>
        <ser>
          <idx val="0"/>
          <order val="0"/>
          <tx>
            <strRef>
              <f>'3.1.c N Budget'!$AA$19</f>
              <strCache>
                <ptCount val="1"/>
                <pt idx="0">
                  <v>Inputs</v>
                </pt>
              </strCache>
            </strRef>
          </tx>
          <spPr>
            <a:solidFill xmlns:a="http://schemas.openxmlformats.org/drawingml/2006/main">
              <a:srgbClr val="009BD5"/>
            </a:solidFill>
            <a:ln xmlns:a="http://schemas.openxmlformats.org/drawingml/2006/main" w="6350" cap="flat" cmpd="sng">
              <a:solidFill>
                <a:srgbClr val="FFFFFF"/>
              </a:solidFill>
              <a:prstDash val="solid"/>
              <a:round/>
              <a:headEnd w="med" len="med"/>
              <a:tailEnd w="med" len="med"/>
            </a:ln>
          </spPr>
          <invertIfNegative val="0"/>
          <cat>
            <strRef>
              <f>'3.1.c N Budget'!$Z$20:$Z$28</f>
              <strCache>
                <ptCount val="9"/>
                <pt idx="0">
                  <v>Energy and fuels</v>
                </pt>
                <pt idx="1">
                  <v>Materials and products in industry</v>
                </pt>
                <pt idx="2">
                  <v>Agriculture</v>
                </pt>
                <pt idx="3">
                  <v>Forests and semi-natural vegetation</v>
                </pt>
                <pt idx="4">
                  <v>Processing of residues</v>
                </pt>
                <pt idx="5">
                  <v>Humans and settlements</v>
                </pt>
                <pt idx="6">
                  <v>Atmosphere</v>
                </pt>
                <pt idx="7">
                  <v>Hydrosphere</v>
                </pt>
                <pt idx="8">
                  <v>Rest of the world</v>
                </pt>
              </strCache>
            </strRef>
          </cat>
          <val>
            <numRef>
              <f>'3.1.c N Budget'!$AA$20:$AA$28</f>
              <numCache>
                <formatCode>General</formatCode>
                <ptCount val="9"/>
                <pt idx="0">
                  <v>55.99173590391476</v>
                </pt>
                <pt idx="1">
                  <v>1017.684355193347</v>
                </pt>
                <pt idx="2">
                  <v>189.274030069705</v>
                </pt>
                <pt idx="3">
                  <v>150.6006480165724</v>
                </pt>
                <pt idx="4">
                  <v>65.26887759717803</v>
                </pt>
                <pt idx="5">
                  <v>52.0256642587898</v>
                </pt>
                <pt idx="6">
                  <v>188.1669192185431</v>
                </pt>
                <pt idx="7">
                  <v>245.0598820221343</v>
                </pt>
                <pt idx="8">
                  <v>1036.280768460711</v>
                </pt>
              </numCache>
            </numRef>
          </val>
        </ser>
        <ser>
          <idx val="1"/>
          <order val="1"/>
          <tx>
            <strRef>
              <f>'3.1.c N Budget'!$AB$19</f>
              <strCache>
                <ptCount val="1"/>
                <pt idx="0">
                  <v>Outputs</v>
                </pt>
              </strCache>
            </strRef>
          </tx>
          <spPr>
            <a:solidFill xmlns:a="http://schemas.openxmlformats.org/drawingml/2006/main">
              <a:srgbClr val="D78400"/>
            </a:solidFill>
            <a:ln xmlns:a="http://schemas.openxmlformats.org/drawingml/2006/main" w="6350" cap="flat" cmpd="sng">
              <a:solidFill>
                <a:srgbClr val="FFFFFF"/>
              </a:solidFill>
              <a:prstDash val="solid"/>
              <a:round/>
              <a:headEnd w="med" len="med"/>
              <a:tailEnd w="med" len="med"/>
            </a:ln>
          </spPr>
          <invertIfNegative val="0"/>
          <cat>
            <strRef>
              <f>'3.1.c N Budget'!$Z$20:$Z$28</f>
              <strCache>
                <ptCount val="9"/>
                <pt idx="0">
                  <v>Energy and fuels</v>
                </pt>
                <pt idx="1">
                  <v>Materials and products in industry</v>
                </pt>
                <pt idx="2">
                  <v>Agriculture</v>
                </pt>
                <pt idx="3">
                  <v>Forests and semi-natural vegetation</v>
                </pt>
                <pt idx="4">
                  <v>Processing of residues</v>
                </pt>
                <pt idx="5">
                  <v>Humans and settlements</v>
                </pt>
                <pt idx="6">
                  <v>Atmosphere</v>
                </pt>
                <pt idx="7">
                  <v>Hydrosphere</v>
                </pt>
                <pt idx="8">
                  <v>Rest of the world</v>
                </pt>
              </strCache>
            </strRef>
          </cat>
          <val>
            <numRef>
              <f>'3.1.c N Budget'!$AB$20:$AB$28</f>
              <numCache>
                <formatCode>General</formatCode>
                <ptCount val="9"/>
                <pt idx="0">
                  <v>206.8932438841711</v>
                </pt>
                <pt idx="1">
                  <v>976.151349321887</v>
                </pt>
                <pt idx="2">
                  <v>135.0524526038108</v>
                </pt>
                <pt idx="3">
                  <v>79.55723267659886</v>
                </pt>
                <pt idx="4">
                  <v>63.66012938723178</v>
                </pt>
                <pt idx="5">
                  <v>62.27034774813801</v>
                </pt>
                <pt idx="6">
                  <v>564.4298657040721</v>
                </pt>
                <pt idx="7">
                  <v>123.916952897394</v>
                </pt>
                <pt idx="8">
                  <v>788.4213065175915</v>
                </pt>
              </numCache>
            </numRef>
          </val>
        </ser>
        <dLbls>
          <showLegendKey val="0"/>
          <showVal val="0"/>
          <showCatName val="0"/>
          <showSerName val="0"/>
          <showPercent val="0"/>
          <showBubbleSize val="0"/>
        </dLbls>
        <gapWidth val="100"/>
        <axId val="1281450605"/>
        <axId val="-1039252304"/>
      </barChart>
      <catAx>
        <axId val="1281450605"/>
        <scaling>
          <orientation val="minMax"/>
        </scaling>
        <delete val="0"/>
        <axPos val="b"/>
        <majorGridlines>
          <spPr>
            <a:ln xmlns:a="http://schemas.openxmlformats.org/drawingml/2006/main" w="6350" cap="flat" cmpd="sng">
              <a:solidFill>
                <a:srgbClr val="000000"/>
              </a:solidFill>
              <a:prstDash val="solid"/>
            </a:ln>
          </spPr>
        </majorGridlines>
        <numFmt formatCode="General" sourceLinked="1"/>
        <majorTickMark val="none"/>
        <minorTickMark val="none"/>
        <tickLblPos val="low"/>
        <spPr>
          <a:noFill xmlns:a="http://schemas.openxmlformats.org/drawingml/2006/main"/>
          <a:ln xmlns:a="http://schemas.openxmlformats.org/drawingml/2006/main" w="6350" cap="flat" cmpd="sng">
            <a:solidFill>
              <a:srgbClr val="000000"/>
            </a:solidFill>
            <a:prstDash val="solid"/>
            <a:roun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1039252304"/>
        <crosses val="autoZero"/>
        <auto val="0"/>
        <lblAlgn val="ctr"/>
        <lblOffset val="100"/>
        <noMultiLvlLbl val="0"/>
      </catAx>
      <valAx>
        <axId val="-1039252304"/>
        <scaling>
          <orientation val="minMax"/>
        </scaling>
        <delete val="0"/>
        <axPos val="l"/>
        <majorGridlines>
          <spPr>
            <a:ln xmlns:a="http://schemas.openxmlformats.org/drawingml/2006/main" w="3175" cap="flat" cmpd="sng">
              <a:solidFill>
                <a:srgbClr val="000000"/>
              </a:solidFill>
              <a:prstDash val="solid"/>
              <a:round/>
            </a:ln>
          </spPr>
        </majorGridlines>
        <title>
          <tx>
            <rich>
              <a:bodyPr xmlns:a="http://schemas.openxmlformats.org/drawingml/2006/main" rot="-5400000" vert="horz" wrap="square" anchor="ctr"/>
              <a:lstStyle xmlns:a="http://schemas.openxmlformats.org/drawingml/2006/main"/>
              <a:p xmlns:a="http://schemas.openxmlformats.org/drawingml/2006/main">
                <a:pPr>
                  <a:defRPr lang="de-CH" sz="1000" baseline="0">
                    <a:solidFill>
                      <a:srgbClr val="000000"/>
                    </a:solidFill>
                    <a:latin typeface="Calibri"/>
                    <a:ea typeface="Calibri"/>
                  </a:defRPr>
                </a:pPr>
                <a:r>
                  <a:rPr lang="de-CH"/>
                  <a:t>N-flow in kt N</a:t>
                </a:r>
              </a:p>
            </rich>
          </tx>
          <overlay val="0"/>
          <spPr>
            <a:noFill xmlns:a="http://schemas.openxmlformats.org/drawingml/2006/main"/>
            <a:ln xmlns:a="http://schemas.openxmlformats.org/drawingml/2006/main">
              <a:prstDash val="solid"/>
            </a:ln>
          </spPr>
        </title>
        <numFmt formatCode="General" sourceLinked="1"/>
        <majorTickMark val="none"/>
        <minorTickMark val="none"/>
        <tickLblPos val="nextTo"/>
        <spPr>
          <a:noFill xmlns:a="http://schemas.openxmlformats.org/drawingml/2006/main"/>
          <a:ln xmlns:a="http://schemas.openxmlformats.org/drawingml/2006/main" w="9525">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1281450605"/>
        <crosses val="autoZero"/>
        <crossBetween val="between"/>
      </valAx>
    </plotArea>
    <legend>
      <legendPos val="r"/>
      <layout>
        <manualLayout>
          <xMode val="edge"/>
          <yMode val="edge"/>
          <wMode val="factor"/>
          <hMode val="factor"/>
          <x val="0.90825"/>
          <y val="0.391"/>
          <w val="0.08025"/>
          <h val="0.116"/>
        </manualLayout>
      </layout>
      <overlay val="0"/>
      <spPr>
        <a:noFill xmlns:a="http://schemas.openxmlformats.org/drawingml/2006/main"/>
        <a:ln xmlns:a="http://schemas.openxmlformats.org/drawingml/2006/main" w="9525">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lang="en-US" sz="1000" b="0" i="0" kern="1200" baseline="0">
              <a:solidFill>
                <a:srgbClr val="000000"/>
              </a:solidFill>
              <a:latin typeface="+mn-lt"/>
              <a:ea typeface="+mn-ea"/>
              <a:cs typeface="+mn-cs"/>
            </a:defRPr>
          </a:pPr>
          <a:r>
            <a:t>None</a:t>
          </a:r>
          <a:endParaRPr lang="en-US"/>
        </a:p>
      </txPr>
    </legend>
    <plotVisOnly val="0"/>
    <dispBlanksAs val="gap"/>
  </chart>
</chartSpace>
</file>

<file path=xl/charts/chart4.xml><?xml version="1.0" encoding="utf-8"?>
<chartSpace xmlns="http://schemas.openxmlformats.org/drawingml/2006/chart">
  <chart>
    <title>
      <tx>
        <strRef>
          <f>'3.1.c N Budget'!$Z$62</f>
          <strCache>
            <ptCount val="1"/>
            <pt idx="0">
              <v>N-budget per subpool in 2018</v>
            </pt>
          </strCache>
        </strRef>
      </tx>
      <layout>
        <manualLayout>
          <xMode val="edge"/>
          <yMode val="edge"/>
          <wMode val="factor"/>
          <hMode val="factor"/>
          <x val="0.205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Arial"/>
              <a:ea typeface="Arial"/>
            </a:defRPr>
          </a:pPr>
          <a:r>
            <a:t>None</a:t>
          </a:r>
          <a:endParaRPr lang="en-US"/>
        </a:p>
      </txPr>
    </title>
    <plotArea>
      <layout>
        <manualLayout>
          <layoutTarget val="inner"/>
          <xMode val="edge"/>
          <yMode val="edge"/>
          <wMode val="factor"/>
          <hMode val="factor"/>
          <x val="0.07224999999999999"/>
          <y val="0.1075"/>
          <w val="0.79825"/>
          <h val="0.66725"/>
        </manualLayout>
      </layout>
      <barChart>
        <barDir val="col"/>
        <grouping val="clustered"/>
        <varyColors val="0"/>
        <ser>
          <idx val="2"/>
          <order val="0"/>
          <tx>
            <strRef>
              <f>'3.1.c N Budget'!$AC$19</f>
              <strCache>
                <ptCount val="1"/>
                <pt idx="0">
                  <v>Stock change</v>
                </pt>
              </strCache>
            </strRef>
          </tx>
          <spPr>
            <a:ln xmlns:a="http://schemas.openxmlformats.org/drawingml/2006/main" w="25400">
              <a:noFill/>
              <a:prstDash val="solid"/>
            </a:ln>
          </spPr>
          <invertIfNegative val="0"/>
          <cat>
            <strRef>
              <f>'3.1.c N Budget'!$D$66:$D$69</f>
              <strCache>
                <ptCount val="4"/>
                <pt idx="0">
                  <v>Energy conversion</v>
                </pt>
                <pt idx="1">
                  <v>Manufacturing industries and construction</v>
                </pt>
                <pt idx="2">
                  <v>Transport</v>
                </pt>
                <pt idx="3">
                  <v>Other energy and fuels</v>
                </pt>
              </strCache>
            </strRef>
          </cat>
          <val>
            <numRef>
              <f>'3.1.c N Budget'!$AC$64:$AC$67</f>
              <numCache>
                <formatCode>General</formatCode>
                <ptCount val="4"/>
                <pt idx="0">
                  <v>-127.6958411033392</v>
                </pt>
                <pt idx="1">
                  <v>2.331964555393956</v>
                </pt>
                <pt idx="2">
                  <v>-21.75178487519039</v>
                </pt>
                <pt idx="3">
                  <v>-3.785846557120784</v>
                </pt>
              </numCache>
            </numRef>
          </val>
        </ser>
        <dLbls>
          <showLegendKey val="0"/>
          <showVal val="0"/>
          <showCatName val="0"/>
          <showSerName val="0"/>
          <showPercent val="0"/>
          <showBubbleSize val="0"/>
        </dLbls>
        <gapWidth val="100"/>
        <axId val="1637295684"/>
        <axId val="154462111"/>
      </barChart>
      <catAx>
        <axId val="1637295684"/>
        <scaling>
          <orientation val="minMax"/>
        </scaling>
        <delete val="0"/>
        <axPos val="b"/>
        <majorGridlines>
          <spPr>
            <a:ln xmlns:a="http://schemas.openxmlformats.org/drawingml/2006/main" w="6350" cap="flat" cmpd="sng">
              <a:solidFill>
                <a:srgbClr val="000000"/>
              </a:solidFill>
              <a:prstDash val="solid"/>
            </a:ln>
          </spPr>
        </majorGridlines>
        <title>
          <tx>
            <strRef>
              <f>'3.1.c N Budget'!$Z$69</f>
              <strCache>
                <ptCount val="1"/>
                <pt idx="0">
                  <v>Energy and fuels</v>
                </pt>
              </strCache>
            </strRef>
          </tx>
          <overlay val="0"/>
          <spPr>
            <a:noFill xmlns:a="http://schemas.openxmlformats.org/drawingml/2006/main"/>
            <a:ln xmlns:a="http://schemas.openxmlformats.org/drawingml/2006/main">
              <a:prstDash val="solid"/>
            </a:ln>
          </spPr>
          <txPr>
            <a:bodyPr xmlns:a="http://schemas.openxmlformats.org/drawingml/2006/main" rot="0" vert="horz" wrap="square"/>
            <a:lstStyle xmlns:a="http://schemas.openxmlformats.org/drawingml/2006/main"/>
            <a:p xmlns:a="http://schemas.openxmlformats.org/drawingml/2006/main">
              <a:pPr>
                <a:defRPr lang="en-US" sz="1100" b="1" baseline="0">
                  <a:solidFill>
                    <a:srgbClr val="000000"/>
                  </a:solidFill>
                  <a:latin typeface="Arial"/>
                  <a:ea typeface="Arial"/>
                </a:defRPr>
              </a:pPr>
              <a:r>
                <a:t>None</a:t>
              </a:r>
              <a:endParaRPr lang="en-US"/>
            </a:p>
          </txPr>
        </title>
        <numFmt formatCode="General" sourceLinked="1"/>
        <majorTickMark val="none"/>
        <minorTickMark val="none"/>
        <tickLblPos val="low"/>
        <spPr>
          <a:noFill xmlns:a="http://schemas.openxmlformats.org/drawingml/2006/main"/>
          <a:ln xmlns:a="http://schemas.openxmlformats.org/drawingml/2006/main" w="6350" cap="flat" cmpd="sng">
            <a:solidFill>
              <a:srgbClr val="000000"/>
            </a:solidFill>
            <a:prstDash val="solid"/>
            <a:roun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154462111"/>
        <crosses val="autoZero"/>
        <auto val="0"/>
        <lblAlgn val="ctr"/>
        <lblOffset val="100"/>
        <noMultiLvlLbl val="0"/>
      </catAx>
      <valAx>
        <axId val="154462111"/>
        <scaling>
          <orientation val="minMax"/>
        </scaling>
        <delete val="0"/>
        <axPos val="l"/>
        <majorGridlines>
          <spPr>
            <a:ln xmlns:a="http://schemas.openxmlformats.org/drawingml/2006/main" w="3175" cap="flat" cmpd="sng">
              <a:solidFill>
                <a:srgbClr val="000000"/>
              </a:solidFill>
              <a:prstDash val="solid"/>
              <a:round/>
            </a:ln>
          </spPr>
        </majorGridlines>
        <title>
          <tx>
            <rich>
              <a:bodyPr xmlns:a="http://schemas.openxmlformats.org/drawingml/2006/main" rot="-5400000" vert="horz" wrap="square"/>
              <a:lstStyle xmlns:a="http://schemas.openxmlformats.org/drawingml/2006/main"/>
              <a:p xmlns:a="http://schemas.openxmlformats.org/drawingml/2006/main">
                <a:pPr>
                  <a:defRPr lang="de-CH" sz="1000" baseline="0">
                    <a:solidFill>
                      <a:srgbClr val="000000"/>
                    </a:solidFill>
                    <a:latin typeface="Calibri"/>
                    <a:ea typeface="Calibri"/>
                  </a:defRPr>
                </a:pPr>
                <a:r>
                  <a:rPr lang="de-CH"/>
                  <a:t>N-flow in kt N</a:t>
                </a:r>
              </a:p>
            </rich>
          </tx>
          <overlay val="0"/>
          <spPr>
            <a:noFill xmlns:a="http://schemas.openxmlformats.org/drawingml/2006/main"/>
            <a:ln xmlns:a="http://schemas.openxmlformats.org/drawingml/2006/main">
              <a:prstDash val="solid"/>
            </a:ln>
          </spPr>
        </title>
        <numFmt formatCode="General" sourceLinked="1"/>
        <majorTickMark val="none"/>
        <minorTickMark val="none"/>
        <tickLblPos val="nextTo"/>
        <spPr>
          <a:noFill xmlns:a="http://schemas.openxmlformats.org/drawingml/2006/main"/>
          <a:ln xmlns:a="http://schemas.openxmlformats.org/drawingml/2006/main" w="9525">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1637295684"/>
        <crosses val="autoZero"/>
        <crossBetween val="between"/>
      </valAx>
    </plotArea>
    <legend>
      <legendPos val="r"/>
      <layout>
        <manualLayout>
          <xMode val="edge"/>
          <yMode val="edge"/>
          <wMode val="factor"/>
          <hMode val="factor"/>
          <x val="0.87375"/>
          <y val="0.36525"/>
          <w val="0.10375"/>
          <h val="0.174"/>
        </manualLayout>
      </layout>
      <overlay val="0"/>
      <spPr>
        <a:noFill xmlns:a="http://schemas.openxmlformats.org/drawingml/2006/main"/>
        <a:ln xmlns:a="http://schemas.openxmlformats.org/drawingml/2006/main" w="9525">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lang="en-US" sz="1000" b="0" i="0" kern="1200" baseline="0">
              <a:solidFill>
                <a:srgbClr val="000000"/>
              </a:solidFill>
              <a:latin typeface="+mn-lt"/>
              <a:ea typeface="+mn-ea"/>
              <a:cs typeface="+mn-cs"/>
            </a:defRPr>
          </a:pPr>
          <a:r>
            <a:t>None</a:t>
          </a:r>
          <a:endParaRPr lang="en-US"/>
        </a:p>
      </txPr>
    </legend>
    <plotVisOnly val="0"/>
    <dispBlanksAs val="gap"/>
  </chart>
</chartSpace>
</file>

<file path=xl/charts/chart5.xml><?xml version="1.0" encoding="utf-8"?>
<chartSpace xmlns="http://schemas.openxmlformats.org/drawingml/2006/chart">
  <chart>
    <title>
      <tx>
        <strRef>
          <f>'3.1.c N Budget'!$Z$16</f>
          <strCache>
            <ptCount val="1"/>
            <pt idx="0">
              <v>N-budget per pool in 2018</v>
            </pt>
          </strCache>
        </strRef>
      </tx>
      <layout>
        <manualLayout>
          <xMode val="edge"/>
          <yMode val="edge"/>
          <wMode val="factor"/>
          <hMode val="factor"/>
          <x val="0.3547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Arial"/>
              <a:ea typeface="Arial"/>
            </a:defRPr>
          </a:pPr>
          <a:r>
            <a:t>None</a:t>
          </a:r>
          <a:endParaRPr lang="en-US"/>
        </a:p>
      </txPr>
    </title>
    <plotArea>
      <layout>
        <manualLayout>
          <layoutTarget val="inner"/>
          <xMode val="edge"/>
          <yMode val="edge"/>
          <wMode val="factor"/>
          <hMode val="factor"/>
          <x val="0.0735"/>
          <y val="0.0915"/>
          <w val="0.81675"/>
          <h val="0.75575"/>
        </manualLayout>
      </layout>
      <barChart>
        <barDir val="col"/>
        <grouping val="clustered"/>
        <varyColors val="0"/>
        <ser>
          <idx val="2"/>
          <order val="0"/>
          <tx>
            <strRef>
              <f>'3.1.c N Budget'!$AC$19</f>
              <strCache>
                <ptCount val="1"/>
                <pt idx="0">
                  <v>Stock change</v>
                </pt>
              </strCache>
            </strRef>
          </tx>
          <spPr>
            <a:ln xmlns:a="http://schemas.openxmlformats.org/drawingml/2006/main">
              <a:prstDash val="solid"/>
            </a:ln>
          </spPr>
          <invertIfNegative val="0"/>
          <cat>
            <strRef>
              <f>'3.1.c N Budget'!$Z$20:$Z$28</f>
              <strCache>
                <ptCount val="9"/>
                <pt idx="0">
                  <v>Energy and fuels</v>
                </pt>
                <pt idx="1">
                  <v>Materials and products in industry</v>
                </pt>
                <pt idx="2">
                  <v>Agriculture</v>
                </pt>
                <pt idx="3">
                  <v>Forests and semi-natural vegetation</v>
                </pt>
                <pt idx="4">
                  <v>Processing of residues</v>
                </pt>
                <pt idx="5">
                  <v>Humans and settlements</v>
                </pt>
                <pt idx="6">
                  <v>Atmosphere</v>
                </pt>
                <pt idx="7">
                  <v>Hydrosphere</v>
                </pt>
                <pt idx="8">
                  <v>Rest of the world</v>
                </pt>
              </strCache>
            </strRef>
          </cat>
          <val>
            <numRef>
              <f>'3.1.c N Budget'!$AC$20:$AC$28</f>
              <numCache>
                <formatCode>General</formatCode>
                <ptCount val="9"/>
                <pt idx="0">
                  <v>-150.9015079802564</v>
                </pt>
                <pt idx="1">
                  <v>41.53300587146009</v>
                </pt>
                <pt idx="2">
                  <v>54.22157746589417</v>
                </pt>
                <pt idx="3">
                  <v>71.04341533997354</v>
                </pt>
                <pt idx="4">
                  <v>1.608748209946256</v>
                </pt>
                <pt idx="5">
                  <v>-10.24468348934821</v>
                </pt>
                <pt idx="6">
                  <v>-376.262946485529</v>
                </pt>
                <pt idx="7">
                  <v>121.1429291247403</v>
                </pt>
                <pt idx="8">
                  <v>247.8594619431193</v>
                </pt>
              </numCache>
            </numRef>
          </val>
        </ser>
        <dLbls>
          <showLegendKey val="0"/>
          <showVal val="0"/>
          <showCatName val="0"/>
          <showSerName val="0"/>
          <showPercent val="0"/>
          <showBubbleSize val="0"/>
        </dLbls>
        <gapWidth val="100"/>
        <axId val="336613428"/>
        <axId val="1485045531"/>
      </barChart>
      <catAx>
        <axId val="336613428"/>
        <scaling>
          <orientation val="minMax"/>
        </scaling>
        <delete val="0"/>
        <axPos val="b"/>
        <majorGridlines>
          <spPr>
            <a:ln xmlns:a="http://schemas.openxmlformats.org/drawingml/2006/main" w="6350" cap="flat" cmpd="sng">
              <a:solidFill>
                <a:srgbClr val="000000"/>
              </a:solidFill>
              <a:prstDash val="solid"/>
            </a:ln>
          </spPr>
        </majorGridlines>
        <numFmt formatCode="General" sourceLinked="1"/>
        <majorTickMark val="none"/>
        <minorTickMark val="none"/>
        <tickLblPos val="low"/>
        <spPr>
          <a:noFill xmlns:a="http://schemas.openxmlformats.org/drawingml/2006/main"/>
          <a:ln xmlns:a="http://schemas.openxmlformats.org/drawingml/2006/main" w="6350" cap="flat" cmpd="sng">
            <a:solidFill>
              <a:srgbClr val="000000"/>
            </a:solidFill>
            <a:prstDash val="solid"/>
            <a:roun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1485045531"/>
        <crosses val="autoZero"/>
        <auto val="0"/>
        <lblAlgn val="ctr"/>
        <lblOffset val="100"/>
        <noMultiLvlLbl val="0"/>
      </catAx>
      <valAx>
        <axId val="1485045531"/>
        <scaling>
          <orientation val="minMax"/>
        </scaling>
        <delete val="0"/>
        <axPos val="l"/>
        <majorGridlines>
          <spPr>
            <a:ln xmlns:a="http://schemas.openxmlformats.org/drawingml/2006/main" w="3175" cap="flat" cmpd="sng">
              <a:solidFill>
                <a:srgbClr val="000000"/>
              </a:solidFill>
              <a:prstDash val="solid"/>
              <a:round/>
            </a:ln>
          </spPr>
        </majorGridlines>
        <title>
          <tx>
            <rich>
              <a:bodyPr xmlns:a="http://schemas.openxmlformats.org/drawingml/2006/main" rot="-5400000" vert="horz" wrap="square" anchor="ctr"/>
              <a:lstStyle xmlns:a="http://schemas.openxmlformats.org/drawingml/2006/main"/>
              <a:p xmlns:a="http://schemas.openxmlformats.org/drawingml/2006/main">
                <a:pPr>
                  <a:defRPr lang="de-CH" sz="1000" baseline="0">
                    <a:solidFill>
                      <a:srgbClr val="000000"/>
                    </a:solidFill>
                    <a:latin typeface="Calibri"/>
                    <a:ea typeface="Calibri"/>
                  </a:defRPr>
                </a:pPr>
                <a:r>
                  <a:rPr lang="de-CH"/>
                  <a:t>N-flow in kt N</a:t>
                </a:r>
              </a:p>
            </rich>
          </tx>
          <overlay val="0"/>
          <spPr>
            <a:noFill xmlns:a="http://schemas.openxmlformats.org/drawingml/2006/main"/>
            <a:ln xmlns:a="http://schemas.openxmlformats.org/drawingml/2006/main">
              <a:prstDash val="solid"/>
            </a:ln>
          </spPr>
        </title>
        <numFmt formatCode="General" sourceLinked="1"/>
        <majorTickMark val="none"/>
        <minorTickMark val="none"/>
        <tickLblPos val="nextTo"/>
        <spPr>
          <a:noFill xmlns:a="http://schemas.openxmlformats.org/drawingml/2006/main"/>
          <a:ln xmlns:a="http://schemas.openxmlformats.org/drawingml/2006/main" w="9525">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lang="en-US" sz="1000" b="0" i="0" kern="1200" baseline="0">
                <a:solidFill>
                  <a:srgbClr val="000000"/>
                </a:solidFill>
                <a:latin typeface="+mn-lt"/>
                <a:ea typeface="+mn-ea"/>
                <a:cs typeface="+mn-cs"/>
              </a:defRPr>
            </a:pPr>
            <a:r>
              <a:t>None</a:t>
            </a:r>
            <a:endParaRPr lang="en-US"/>
          </a:p>
        </txPr>
        <crossAx val="336613428"/>
        <crosses val="autoZero"/>
        <crossBetween val="between"/>
      </valAx>
    </plotArea>
    <legend>
      <legendPos val="r"/>
      <layout>
        <manualLayout>
          <xMode val="edge"/>
          <yMode val="edge"/>
          <wMode val="factor"/>
          <hMode val="factor"/>
          <x val="0.90825"/>
          <y val="0.391"/>
          <w val="0.07825"/>
          <h val="0.12525"/>
        </manualLayout>
      </layout>
      <overlay val="0"/>
      <spPr>
        <a:noFill xmlns:a="http://schemas.openxmlformats.org/drawingml/2006/main"/>
        <a:ln xmlns:a="http://schemas.openxmlformats.org/drawingml/2006/main" w="9525">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lang="en-US" sz="1000" b="0" i="0" kern="1200" baseline="0">
              <a:solidFill>
                <a:srgbClr val="000000"/>
              </a:solidFill>
              <a:latin typeface="+mn-lt"/>
              <a:ea typeface="+mn-ea"/>
              <a:cs typeface="+mn-cs"/>
            </a:defRPr>
          </a:pPr>
          <a:r>
            <a:t>None</a:t>
          </a:r>
          <a:endParaRPr lang="en-US"/>
        </a:p>
      </txPr>
    </legend>
    <plotVisOnly val="0"/>
    <dispBlanksAs val="gap"/>
  </chart>
</chartSpace>
</file>

<file path=xl/charts/chart6.xml><?xml version="1.0" encoding="utf-8"?>
<chartSpace xmlns="http://schemas.openxmlformats.org/drawingml/2006/chart">
  <chart>
    <title>
      <tx>
        <strRef>
          <f>'3.2.a NUE'!$AF$64</f>
          <strCache>
            <ptCount val="1"/>
            <pt idx="0">
              <v>N inputs to pools in 2022</v>
            </pt>
          </strCache>
        </strRef>
      </tx>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Calibri"/>
              <a:ea typeface="Calibri"/>
            </a:defRPr>
          </a:pPr>
          <a:r>
            <a:t>None</a:t>
          </a:r>
          <a:endParaRPr lang="en-US"/>
        </a:p>
      </txPr>
    </title>
    <plotArea>
      <layout>
        <manualLayout>
          <layoutTarget val="inner"/>
          <xMode val="edge"/>
          <yMode val="edge"/>
          <wMode val="factor"/>
          <hMode val="factor"/>
          <x val="0.18425"/>
          <y val="0.13975"/>
          <w val="0.611"/>
          <h val="0.611"/>
        </manualLayout>
      </layout>
      <pieChart>
        <varyColors val="1"/>
        <ser>
          <idx val="0"/>
          <order val="0"/>
          <spPr>
            <a:solidFill xmlns:a="http://schemas.openxmlformats.org/drawingml/2006/main">
              <a:srgbClr val="F2F2F2"/>
            </a:solidFill>
            <a:ln xmlns:a="http://schemas.openxmlformats.org/drawingml/2006/main">
              <a:prstDash val="solid"/>
            </a:ln>
          </spPr>
          <dPt>
            <idx val="0"/>
            <bubble3D val="0"/>
            <spPr>
              <a:ln xmlns:a="http://schemas.openxmlformats.org/drawingml/2006/main">
                <a:prstDash val="solid"/>
              </a:ln>
            </spPr>
          </dPt>
          <dPt>
            <idx val="1"/>
            <bubble3D val="0"/>
            <spPr>
              <a:solidFill xmlns:a="http://schemas.openxmlformats.org/drawingml/2006/main">
                <a:srgbClr val="BFBFBF"/>
              </a:solidFill>
              <a:ln xmlns:a="http://schemas.openxmlformats.org/drawingml/2006/main">
                <a:prstDash val="solid"/>
              </a:ln>
            </spPr>
          </dPt>
          <dPt>
            <idx val="2"/>
            <bubble3D val="0"/>
            <spPr>
              <a:solidFill xmlns:a="http://schemas.openxmlformats.org/drawingml/2006/main">
                <a:srgbClr val="FFC000"/>
              </a:solidFill>
              <a:ln xmlns:a="http://schemas.openxmlformats.org/drawingml/2006/main">
                <a:prstDash val="solid"/>
              </a:ln>
            </spPr>
          </dPt>
          <dPt>
            <idx val="3"/>
            <bubble3D val="0"/>
            <spPr>
              <a:solidFill xmlns:a="http://schemas.openxmlformats.org/drawingml/2006/main">
                <a:srgbClr val="92D14F"/>
              </a:solidFill>
              <a:ln xmlns:a="http://schemas.openxmlformats.org/drawingml/2006/main">
                <a:prstDash val="solid"/>
              </a:ln>
            </spPr>
          </dPt>
          <dPt>
            <idx val="4"/>
            <bubble3D val="0"/>
            <spPr>
              <a:solidFill xmlns:a="http://schemas.openxmlformats.org/drawingml/2006/main">
                <a:srgbClr val="9D579A"/>
              </a:solidFill>
              <a:ln xmlns:a="http://schemas.openxmlformats.org/drawingml/2006/main">
                <a:prstDash val="solid"/>
              </a:ln>
            </spPr>
          </dPt>
          <dPt>
            <idx val="5"/>
            <bubble3D val="0"/>
            <spPr>
              <a:solidFill xmlns:a="http://schemas.openxmlformats.org/drawingml/2006/main">
                <a:srgbClr val="ECDDEB"/>
              </a:solidFill>
              <a:ln xmlns:a="http://schemas.openxmlformats.org/drawingml/2006/main">
                <a:prstDash val="solid"/>
              </a:ln>
            </spPr>
          </dPt>
          <dPt>
            <idx val="6"/>
            <bubble3D val="0"/>
            <spPr>
              <a:solidFill xmlns:a="http://schemas.openxmlformats.org/drawingml/2006/main">
                <a:srgbClr val="DBEEF4"/>
              </a:solidFill>
              <a:ln xmlns:a="http://schemas.openxmlformats.org/drawingml/2006/main">
                <a:prstDash val="solid"/>
              </a:ln>
            </spPr>
          </dPt>
          <dPt>
            <idx val="7"/>
            <bubble3D val="0"/>
            <spPr>
              <a:solidFill xmlns:a="http://schemas.openxmlformats.org/drawingml/2006/main">
                <a:srgbClr val="01B0F1"/>
              </a:solidFill>
              <a:ln xmlns:a="http://schemas.openxmlformats.org/drawingml/2006/main">
                <a:prstDash val="solid"/>
              </a:ln>
            </spPr>
          </dPt>
          <dPt>
            <idx val="8"/>
            <bubble3D val="0"/>
            <spPr>
              <a:solidFill xmlns:a="http://schemas.openxmlformats.org/drawingml/2006/main">
                <a:srgbClr val="000000"/>
              </a:solidFill>
              <a:ln xmlns:a="http://schemas.openxmlformats.org/drawingml/2006/main">
                <a:prstDash val="solid"/>
              </a:ln>
            </spPr>
          </dPt>
          <dPt>
            <idx val="9"/>
            <bubble3D val="0"/>
            <spPr>
              <a:solidFill xmlns:a="http://schemas.openxmlformats.org/drawingml/2006/main">
                <a:srgbClr val="125D86"/>
              </a:solidFill>
              <a:ln xmlns:a="http://schemas.openxmlformats.org/drawingml/2006/main">
                <a:prstDash val="solid"/>
              </a:ln>
            </spPr>
          </dPt>
          <dLbls>
            <spPr>
              <a:noFill xmlns:a="http://schemas.openxmlformats.org/drawingml/2006/main"/>
              <a:ln xmlns:a="http://schemas.openxmlformats.org/drawingml/2006/main" w="9525">
                <a:noFill/>
                <a:prstDash val="solid"/>
              </a:ln>
            </spPr>
            <txPr>
              <a:bodyPr xmlns:a="http://schemas.openxmlformats.org/drawingml/2006/main" rot="0" vert="horz" wrap="square"/>
              <a:lstStyle xmlns:a="http://schemas.openxmlformats.org/drawingml/2006/main"/>
              <a:p xmlns:a="http://schemas.openxmlformats.org/drawingml/2006/main">
                <a:pPr algn="ctr">
                  <a:defRPr lang="en-US" sz="1000" baseline="0">
                    <a:solidFill>
                      <a:srgbClr val="000000"/>
                    </a:solidFill>
                    <a:latin typeface="+mn-lt"/>
                    <a:ea typeface="+mn-ea"/>
                    <a:cs typeface="+mn-cs"/>
                  </a:defRPr>
                </a:pPr>
                <a:r>
                  <a:t>None</a:t>
                </a:r>
                <a:endParaRPr lang="en-US"/>
              </a:p>
            </txPr>
            <dLblPos val="outEnd"/>
            <showLegendKey val="0"/>
            <showVal val="0"/>
            <showCatName val="0"/>
            <showSerName val="0"/>
            <showPercent val="1"/>
            <showBubbleSize val="0"/>
            <showLeaderLines val="1"/>
          </dLbls>
          <cat>
            <strRef>
              <f>'3.2.a NUE'!$D$66:$D$74</f>
              <strCache>
                <ptCount val="9"/>
                <pt idx="0">
                  <v>Energy and fuels</v>
                </pt>
                <pt idx="1">
                  <v>Materials and products in industry</v>
                </pt>
                <pt idx="2">
                  <v>Agriculture</v>
                </pt>
                <pt idx="3">
                  <v>Forests and semi-natural vegetation</v>
                </pt>
                <pt idx="4">
                  <v>Processing of residues</v>
                </pt>
                <pt idx="5">
                  <v>Humans and settlements</v>
                </pt>
                <pt idx="6">
                  <v>Atmosphere</v>
                </pt>
                <pt idx="7">
                  <v>Hydrosphere</v>
                </pt>
                <pt idx="8">
                  <v>Rest of the world</v>
                </pt>
              </strCache>
            </strRef>
          </cat>
          <val>
            <numRef>
              <f>'3.2.a NUE'!$L$66:$L$74</f>
              <numCache>
                <formatCode>General</formatCode>
                <ptCount val="9"/>
                <pt idx="0">
                  <v>49.00074339361227</v>
                </pt>
                <pt idx="1">
                  <v>992.4757307073335</v>
                </pt>
                <pt idx="2">
                  <v>193.0729062903171</v>
                </pt>
                <pt idx="3">
                  <v>146.6820786895061</v>
                </pt>
                <pt idx="4">
                  <v>62.09340610174822</v>
                </pt>
                <pt idx="5">
                  <v>55.94328614437251</v>
                </pt>
                <pt idx="6">
                  <v>169.3407653831802</v>
                </pt>
                <pt idx="7">
                  <v>274.2036090450976</v>
                </pt>
                <pt idx="8">
                  <v>1113.455378870201</v>
                </pt>
              </numCache>
            </numRef>
          </val>
        </ser>
        <dLbls>
          <showLegendKey val="0"/>
          <showVal val="0"/>
          <showCatName val="0"/>
          <showSerName val="0"/>
          <showPercent val="0"/>
          <showBubbleSize val="0"/>
          <showLeaderLines val="1"/>
        </dLbls>
        <firstSliceAng val="0"/>
      </pieChart>
    </plotArea>
    <legend>
      <legendPos val="b"/>
      <layout>
        <manualLayout>
          <xMode val="edge"/>
          <yMode val="edge"/>
          <wMode val="factor"/>
          <hMode val="factor"/>
          <x val="0"/>
          <y val="0.81525"/>
          <w val="1"/>
          <h val="0.18475"/>
        </manualLayout>
      </layout>
      <overlay val="0"/>
      <spPr>
        <a:noFill xmlns:a="http://schemas.openxmlformats.org/drawingml/2006/main"/>
        <a:ln xmlns:a="http://schemas.openxmlformats.org/drawingml/2006/main" w="9525">
          <a:noFill/>
          <a:prstDash val="solid"/>
        </a:ln>
      </spPr>
      <txPr>
        <a:bodyPr xmlns:a="http://schemas.openxmlformats.org/drawingml/2006/main" wrap="square"/>
        <a:lstStyle xmlns:a="http://schemas.openxmlformats.org/drawingml/2006/main"/>
        <a:p xmlns:a="http://schemas.openxmlformats.org/drawingml/2006/main">
          <a:pPr algn="ctr">
            <a:defRPr lang="en-US" sz="800" baseline="0">
              <a:solidFill>
                <a:srgbClr val="080808"/>
              </a:solidFill>
              <a:latin typeface="+mn-lt"/>
              <a:cs typeface="Meta Offc" pitchFamily="34" charset="0"/>
            </a:defRPr>
          </a:pPr>
          <a:r>
            <a:t>None</a:t>
          </a:r>
          <a:endParaRPr lang="en-US"/>
        </a:p>
      </txPr>
    </legend>
    <plotVisOnly val="1"/>
    <dispBlanksAs val="zero"/>
  </chart>
</chartSpace>
</file>

<file path=xl/charts/chart7.xml><?xml version="1.0" encoding="utf-8"?>
<chartSpace xmlns="http://schemas.openxmlformats.org/drawingml/2006/chart">
  <chart>
    <title>
      <tx>
        <strRef>
          <f>'3.2.a NUE'!$AF$68</f>
          <strCache>
            <ptCount val="1"/>
            <pt idx="0">
              <v>N wasted by source in 2022</v>
            </pt>
          </strCache>
        </strRef>
      </tx>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Calibri"/>
              <a:ea typeface="Calibri"/>
            </a:defRPr>
          </a:pPr>
          <a:r>
            <a:t>None</a:t>
          </a:r>
          <a:endParaRPr lang="en-US"/>
        </a:p>
      </txPr>
    </title>
    <plotArea>
      <layout>
        <manualLayout>
          <layoutTarget val="inner"/>
          <xMode val="edge"/>
          <yMode val="edge"/>
          <wMode val="factor"/>
          <hMode val="factor"/>
          <x val="0.19875"/>
          <y val="0.131"/>
          <w val="0.611"/>
          <h val="0.611"/>
        </manualLayout>
      </layout>
      <pieChart>
        <varyColors val="1"/>
        <ser>
          <idx val="0"/>
          <order val="0"/>
          <spPr>
            <a:solidFill xmlns:a="http://schemas.openxmlformats.org/drawingml/2006/main">
              <a:srgbClr val="F2F2F2"/>
            </a:solidFill>
            <a:ln xmlns:a="http://schemas.openxmlformats.org/drawingml/2006/main">
              <a:prstDash val="solid"/>
            </a:ln>
          </spPr>
          <dPt>
            <idx val="0"/>
            <bubble3D val="0"/>
            <spPr>
              <a:ln xmlns:a="http://schemas.openxmlformats.org/drawingml/2006/main">
                <a:prstDash val="solid"/>
              </a:ln>
            </spPr>
          </dPt>
          <dPt>
            <idx val="1"/>
            <bubble3D val="0"/>
            <spPr>
              <a:solidFill xmlns:a="http://schemas.openxmlformats.org/drawingml/2006/main">
                <a:srgbClr val="BFBFBF"/>
              </a:solidFill>
              <a:ln xmlns:a="http://schemas.openxmlformats.org/drawingml/2006/main">
                <a:prstDash val="solid"/>
              </a:ln>
            </spPr>
          </dPt>
          <dPt>
            <idx val="2"/>
            <bubble3D val="0"/>
            <spPr>
              <a:solidFill xmlns:a="http://schemas.openxmlformats.org/drawingml/2006/main">
                <a:srgbClr val="FFC000"/>
              </a:solidFill>
              <a:ln xmlns:a="http://schemas.openxmlformats.org/drawingml/2006/main">
                <a:prstDash val="solid"/>
              </a:ln>
            </spPr>
          </dPt>
          <dPt>
            <idx val="3"/>
            <bubble3D val="0"/>
            <spPr>
              <a:solidFill xmlns:a="http://schemas.openxmlformats.org/drawingml/2006/main">
                <a:srgbClr val="92D14F"/>
              </a:solidFill>
              <a:ln xmlns:a="http://schemas.openxmlformats.org/drawingml/2006/main">
                <a:prstDash val="solid"/>
              </a:ln>
            </spPr>
          </dPt>
          <dPt>
            <idx val="4"/>
            <bubble3D val="0"/>
            <spPr>
              <a:solidFill xmlns:a="http://schemas.openxmlformats.org/drawingml/2006/main">
                <a:srgbClr val="9D579A"/>
              </a:solidFill>
              <a:ln xmlns:a="http://schemas.openxmlformats.org/drawingml/2006/main">
                <a:prstDash val="solid"/>
              </a:ln>
            </spPr>
          </dPt>
          <dPt>
            <idx val="5"/>
            <bubble3D val="0"/>
            <spPr>
              <a:solidFill xmlns:a="http://schemas.openxmlformats.org/drawingml/2006/main">
                <a:srgbClr val="ECDDEB"/>
              </a:solidFill>
              <a:ln xmlns:a="http://schemas.openxmlformats.org/drawingml/2006/main">
                <a:prstDash val="solid"/>
              </a:ln>
            </spPr>
          </dPt>
          <dPt>
            <idx val="6"/>
            <bubble3D val="0"/>
            <spPr>
              <a:solidFill xmlns:a="http://schemas.openxmlformats.org/drawingml/2006/main">
                <a:srgbClr val="DBEEF4"/>
              </a:solidFill>
              <a:ln xmlns:a="http://schemas.openxmlformats.org/drawingml/2006/main">
                <a:prstDash val="solid"/>
              </a:ln>
            </spPr>
          </dPt>
          <dPt>
            <idx val="7"/>
            <bubble3D val="0"/>
            <spPr>
              <a:solidFill xmlns:a="http://schemas.openxmlformats.org/drawingml/2006/main">
                <a:srgbClr val="01B0F1"/>
              </a:solidFill>
              <a:ln xmlns:a="http://schemas.openxmlformats.org/drawingml/2006/main">
                <a:prstDash val="solid"/>
              </a:ln>
            </spPr>
          </dPt>
          <dPt>
            <idx val="8"/>
            <bubble3D val="0"/>
            <spPr>
              <a:solidFill xmlns:a="http://schemas.openxmlformats.org/drawingml/2006/main">
                <a:srgbClr val="000000"/>
              </a:solidFill>
              <a:ln xmlns:a="http://schemas.openxmlformats.org/drawingml/2006/main">
                <a:prstDash val="solid"/>
              </a:ln>
            </spPr>
          </dPt>
          <dPt>
            <idx val="9"/>
            <bubble3D val="0"/>
            <spPr>
              <a:solidFill xmlns:a="http://schemas.openxmlformats.org/drawingml/2006/main">
                <a:srgbClr val="125D86"/>
              </a:solidFill>
              <a:ln xmlns:a="http://schemas.openxmlformats.org/drawingml/2006/main">
                <a:prstDash val="solid"/>
              </a:ln>
            </spPr>
          </dPt>
          <dLbls>
            <spPr>
              <a:noFill xmlns:a="http://schemas.openxmlformats.org/drawingml/2006/main"/>
              <a:ln xmlns:a="http://schemas.openxmlformats.org/drawingml/2006/main" w="9525">
                <a:noFill/>
                <a:prstDash val="solid"/>
              </a:ln>
            </spPr>
            <txPr>
              <a:bodyPr xmlns:a="http://schemas.openxmlformats.org/drawingml/2006/main" rot="0" vert="horz" wrap="square"/>
              <a:lstStyle xmlns:a="http://schemas.openxmlformats.org/drawingml/2006/main"/>
              <a:p xmlns:a="http://schemas.openxmlformats.org/drawingml/2006/main">
                <a:pPr algn="ctr">
                  <a:defRPr lang="en-US" sz="1000" baseline="0">
                    <a:solidFill>
                      <a:srgbClr val="000000"/>
                    </a:solidFill>
                    <a:latin typeface="+mn-lt"/>
                    <a:ea typeface="+mn-ea"/>
                    <a:cs typeface="+mn-cs"/>
                  </a:defRPr>
                </a:pPr>
                <a:r>
                  <a:t>None</a:t>
                </a:r>
                <a:endParaRPr lang="en-US"/>
              </a:p>
            </txPr>
            <dLblPos val="outEnd"/>
            <showLegendKey val="0"/>
            <showVal val="0"/>
            <showCatName val="0"/>
            <showSerName val="0"/>
            <showPercent val="1"/>
            <showBubbleSize val="0"/>
            <showLeaderLines val="1"/>
          </dLbls>
          <cat>
            <strRef>
              <f>'3.2.a NUE'!$D$66:$D$74</f>
              <strCache>
                <ptCount val="9"/>
                <pt idx="0">
                  <v>Energy and fuels</v>
                </pt>
                <pt idx="1">
                  <v>Materials and products in industry</v>
                </pt>
                <pt idx="2">
                  <v>Agriculture</v>
                </pt>
                <pt idx="3">
                  <v>Forests and semi-natural vegetation</v>
                </pt>
                <pt idx="4">
                  <v>Processing of residues</v>
                </pt>
                <pt idx="5">
                  <v>Humans and settlements</v>
                </pt>
                <pt idx="6">
                  <v>Atmosphere</v>
                </pt>
                <pt idx="7">
                  <v>Hydrosphere</v>
                </pt>
                <pt idx="8">
                  <v>Rest of the world</v>
                </pt>
              </strCache>
            </strRef>
          </cat>
          <val>
            <numRef>
              <f>'3.2.a NUE'!$U$66:$U$74</f>
              <numCache>
                <formatCode>General</formatCode>
                <ptCount val="9"/>
                <pt idx="0">
                  <v>230.0702259520071</v>
                </pt>
                <pt idx="1">
                  <v>15.27119568149026</v>
                </pt>
                <pt idx="2">
                  <v>89.37500972702523</v>
                </pt>
                <pt idx="3">
                  <v>68.84347969292698</v>
                </pt>
                <pt idx="4">
                  <v>47.6768304872399</v>
                </pt>
                <pt idx="5">
                  <v>59.54568623667826</v>
                </pt>
                <pt idx="6">
                  <v>0</v>
                </pt>
                <pt idx="7">
                  <v>94.11149569042786</v>
                </pt>
                <pt idx="8">
                  <v>0</v>
                </pt>
              </numCache>
            </numRef>
          </val>
        </ser>
        <dLbls>
          <showLegendKey val="0"/>
          <showVal val="0"/>
          <showCatName val="0"/>
          <showSerName val="0"/>
          <showPercent val="0"/>
          <showBubbleSize val="0"/>
          <showLeaderLines val="1"/>
        </dLbls>
        <firstSliceAng val="0"/>
      </pieChart>
    </plotArea>
    <legend>
      <legendPos val="b"/>
      <layout>
        <manualLayout>
          <xMode val="edge"/>
          <yMode val="edge"/>
          <wMode val="factor"/>
          <hMode val="factor"/>
          <x val="0"/>
          <y val="0.79675"/>
          <w val="1"/>
          <h val="0.20325"/>
        </manualLayout>
      </layout>
      <overlay val="0"/>
      <spPr>
        <a:noFill xmlns:a="http://schemas.openxmlformats.org/drawingml/2006/main"/>
        <a:ln xmlns:a="http://schemas.openxmlformats.org/drawingml/2006/main" w="9525">
          <a:noFill/>
          <a:prstDash val="solid"/>
        </a:ln>
      </spPr>
      <txPr>
        <a:bodyPr xmlns:a="http://schemas.openxmlformats.org/drawingml/2006/main" wrap="square"/>
        <a:lstStyle xmlns:a="http://schemas.openxmlformats.org/drawingml/2006/main"/>
        <a:p xmlns:a="http://schemas.openxmlformats.org/drawingml/2006/main">
          <a:pPr algn="ctr">
            <a:defRPr lang="en-US" sz="800" baseline="0">
              <a:solidFill>
                <a:srgbClr val="080808"/>
              </a:solidFill>
              <a:latin typeface="+mn-lt"/>
              <a:cs typeface="Meta Offc" pitchFamily="34" charset="0"/>
            </a:defRPr>
          </a:pPr>
          <a:r>
            <a:t>None</a:t>
          </a:r>
          <a:endParaRPr lang="en-US"/>
        </a:p>
      </txPr>
    </legend>
    <plotVisOnly val="1"/>
    <dispBlanksAs val="zero"/>
  </chart>
</chartSpace>
</file>

<file path=xl/charts/chart8.xml><?xml version="1.0" encoding="utf-8"?>
<chartSpace xmlns="http://schemas.openxmlformats.org/drawingml/2006/chart">
  <chart>
    <title>
      <tx>
        <strRef>
          <f>'3.2.a NUE'!$AF$70</f>
          <strCache>
            <ptCount val="1"/>
            <pt idx="0">
              <v>N wasted by species and source in 2022</v>
            </pt>
          </strCache>
        </strRef>
      </tx>
      <layout>
        <manualLayout>
          <xMode val="edge"/>
          <yMode val="edge"/>
          <wMode val="factor"/>
          <hMode val="factor"/>
          <x val="0.3377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174999999999999"/>
          <w val="0.90425"/>
          <h val="0.6870000000000001"/>
        </manualLayout>
      </layout>
      <barChart>
        <barDir val="col"/>
        <grouping val="stacked"/>
        <varyColors val="0"/>
        <ser>
          <idx val="0"/>
          <order val="0"/>
          <tx>
            <strRef>
              <f>'3.2.a NUE'!$D$66</f>
              <strCache>
                <ptCount val="1"/>
                <pt idx="0">
                  <v>Energy and fuels</v>
                </pt>
              </strCache>
            </strRef>
          </tx>
          <spPr>
            <a:solidFill xmlns:a="http://schemas.openxmlformats.org/drawingml/2006/main">
              <a:srgbClr val="F2F2F2"/>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NUE'!$M$66:$Q$66</f>
              <numCache>
                <formatCode>General</formatCode>
                <ptCount val="5"/>
                <pt idx="0">
                  <v>36.23565370147331</v>
                </pt>
                <pt idx="1">
                  <v>0.3039953614608889</v>
                </pt>
                <pt idx="2">
                  <v>0.493313488125033</v>
                </pt>
                <pt idx="3">
                  <v>193.0372634009479</v>
                </pt>
                <pt idx="4">
                  <v>0</v>
                </pt>
              </numCache>
            </numRef>
          </val>
        </ser>
        <ser>
          <idx val="1"/>
          <order val="1"/>
          <tx>
            <strRef>
              <f>'3.2.a NUE'!$D$67</f>
              <strCache>
                <ptCount val="1"/>
                <pt idx="0">
                  <v>Materials and products in industry</v>
                </pt>
              </strCache>
            </strRef>
          </tx>
          <spPr>
            <a:solidFill xmlns:a="http://schemas.openxmlformats.org/drawingml/2006/main">
              <a:srgbClr val="BFBFBF"/>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NUE'!$M$67:$Q$67</f>
              <numCache>
                <formatCode>General</formatCode>
                <ptCount val="5"/>
                <pt idx="0">
                  <v>2.771299945522185</v>
                </pt>
                <pt idx="1">
                  <v>0.5183375457781425</v>
                </pt>
                <pt idx="2">
                  <v>0.6516867181014774</v>
                </pt>
                <pt idx="3">
                  <v>11.32987147208846</v>
                </pt>
                <pt idx="4">
                  <v>0</v>
                </pt>
              </numCache>
            </numRef>
          </val>
        </ser>
        <ser>
          <idx val="2"/>
          <order val="2"/>
          <tx>
            <strRef>
              <f>'3.2.a NUE'!$D$68</f>
              <strCache>
                <ptCount val="1"/>
                <pt idx="0">
                  <v>Agriculture</v>
                </pt>
              </strCache>
            </strRef>
          </tx>
          <spPr>
            <a:solidFill xmlns:a="http://schemas.openxmlformats.org/drawingml/2006/main">
              <a:srgbClr val="FFC000"/>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NUE'!$M$68:$Q$68</f>
              <numCache>
                <formatCode>General</formatCode>
                <ptCount val="5"/>
                <pt idx="0">
                  <v>2.181331367084042</v>
                </pt>
                <pt idx="1">
                  <v>23.84025572852569</v>
                </pt>
                <pt idx="2">
                  <v>4.082353097897815</v>
                </pt>
                <pt idx="3">
                  <v>45.28297365008908</v>
                </pt>
                <pt idx="4">
                  <v>13.9880958834286</v>
                </pt>
              </numCache>
            </numRef>
          </val>
        </ser>
        <ser>
          <idx val="3"/>
          <order val="3"/>
          <tx>
            <strRef>
              <f>'3.2.a NUE'!$D$69</f>
              <strCache>
                <ptCount val="1"/>
                <pt idx="0">
                  <v>Forests and semi-natural vegetation</v>
                </pt>
              </strCache>
            </strRef>
          </tx>
          <spPr>
            <a:solidFill xmlns:a="http://schemas.openxmlformats.org/drawingml/2006/main">
              <a:srgbClr val="92D14F"/>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NUE'!$M$69:$Q$69</f>
              <numCache>
                <formatCode>General</formatCode>
                <ptCount val="5"/>
                <pt idx="0">
                  <v>0</v>
                </pt>
                <pt idx="1">
                  <v>0</v>
                </pt>
                <pt idx="2">
                  <v>0.3641649968983375</v>
                </pt>
                <pt idx="3">
                  <v>61.35209186910684</v>
                </pt>
                <pt idx="4">
                  <v>7.127222826921796</v>
                </pt>
              </numCache>
            </numRef>
          </val>
        </ser>
        <ser>
          <idx val="4"/>
          <order val="4"/>
          <tx>
            <strRef>
              <f>'3.2.a NUE'!$D$70</f>
              <strCache>
                <ptCount val="1"/>
                <pt idx="0">
                  <v>Processing of residues</v>
                </pt>
              </strCache>
            </strRef>
          </tx>
          <spPr>
            <a:solidFill xmlns:a="http://schemas.openxmlformats.org/drawingml/2006/main">
              <a:srgbClr val="9D579A"/>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NUE'!$M$70:$Q$70</f>
              <numCache>
                <formatCode>General</formatCode>
                <ptCount val="5"/>
                <pt idx="0">
                  <v>0.6932703450625031</v>
                </pt>
                <pt idx="1">
                  <v>0.2246093342126794</v>
                </pt>
                <pt idx="2">
                  <v>0.1635686668695807</v>
                </pt>
                <pt idx="3">
                  <v>42.9386271057561</v>
                </pt>
                <pt idx="4">
                  <v>3.656755035339037</v>
                </pt>
              </numCache>
            </numRef>
          </val>
        </ser>
        <ser>
          <idx val="5"/>
          <order val="5"/>
          <tx>
            <strRef>
              <f>'3.2.a NUE'!$D$71</f>
              <strCache>
                <ptCount val="1"/>
                <pt idx="0">
                  <v>Humans and settlements</v>
                </pt>
              </strCache>
            </strRef>
          </tx>
          <spPr>
            <a:solidFill xmlns:a="http://schemas.openxmlformats.org/drawingml/2006/main">
              <a:srgbClr val="ECDDEB"/>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NUE'!$M$71:$Q$71</f>
              <numCache>
                <formatCode>General</formatCode>
                <ptCount val="5"/>
                <pt idx="0">
                  <v>0</v>
                </pt>
                <pt idx="1">
                  <v>0.1012508179352407</v>
                </pt>
                <pt idx="2">
                  <v>0.09528500099959883</v>
                </pt>
                <pt idx="3">
                  <v>59.34915041774342</v>
                </pt>
                <pt idx="4">
                  <v>0</v>
                </pt>
              </numCache>
            </numRef>
          </val>
        </ser>
        <ser>
          <idx val="6"/>
          <order val="6"/>
          <tx>
            <strRef>
              <f>'3.2.a NUE'!$D$72</f>
              <strCache>
                <ptCount val="1"/>
                <pt idx="0">
                  <v>Atmosphere</v>
                </pt>
              </strCache>
            </strRef>
          </tx>
          <spPr>
            <a:solidFill xmlns:a="http://schemas.openxmlformats.org/drawingml/2006/main">
              <a:srgbClr val="DBEEF4"/>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NUE'!$M$72:$Q$72</f>
              <numCache>
                <formatCode>General</formatCode>
                <ptCount val="5"/>
                <pt idx="0">
                  <v>0</v>
                </pt>
                <pt idx="1">
                  <v>0</v>
                </pt>
                <pt idx="2">
                  <v>0</v>
                </pt>
                <pt idx="3">
                  <v>0</v>
                </pt>
                <pt idx="4">
                  <v>0</v>
                </pt>
              </numCache>
            </numRef>
          </val>
        </ser>
        <ser>
          <idx val="7"/>
          <order val="7"/>
          <tx>
            <strRef>
              <f>'3.2.a NUE'!$D$73</f>
              <strCache>
                <ptCount val="1"/>
                <pt idx="0">
                  <v>Hydrosphere</v>
                </pt>
              </strCache>
            </strRef>
          </tx>
          <spPr>
            <a:solidFill xmlns:a="http://schemas.openxmlformats.org/drawingml/2006/main">
              <a:srgbClr val="01B0F1"/>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NUE'!$M$73:$Q$73</f>
              <numCache>
                <formatCode>General</formatCode>
                <ptCount val="5"/>
                <pt idx="0">
                  <v>0</v>
                </pt>
                <pt idx="1">
                  <v>0</v>
                </pt>
                <pt idx="2">
                  <v>0.1469230629350529</v>
                </pt>
                <pt idx="3">
                  <v>81.42981354783191</v>
                </pt>
                <pt idx="4">
                  <v>12.5347590796609</v>
                </pt>
              </numCache>
            </numRef>
          </val>
        </ser>
        <ser>
          <idx val="8"/>
          <order val="8"/>
          <tx>
            <strRef>
              <f>'3.2.a NUE'!$D$74</f>
              <strCache>
                <ptCount val="1"/>
                <pt idx="0">
                  <v>Rest of the world</v>
                </pt>
              </strCache>
            </strRef>
          </tx>
          <spPr>
            <a:solidFill xmlns:a="http://schemas.openxmlformats.org/drawingml/2006/main">
              <a:srgbClr val="000000"/>
            </a:solidFill>
            <a:ln xmlns:a="http://schemas.openxmlformats.org/drawingml/2006/main">
              <a:prstDash val="solid"/>
            </a:ln>
          </spPr>
          <invertIfNegative val="0"/>
          <cat>
            <strRef>
              <f>'3.2.a NUE'!$M$65:$Q$65</f>
              <strCache>
                <ptCount val="5"/>
                <pt idx="0">
                  <v>NOx</v>
                </pt>
                <pt idx="1">
                  <v>NH3</v>
                </pt>
                <pt idx="2">
                  <v>N2O</v>
                </pt>
                <pt idx="3">
                  <v>Nmix</v>
                </pt>
                <pt idx="4">
                  <v>N2</v>
                </pt>
              </strCache>
            </strRef>
          </cat>
          <val>
            <numRef>
              <f>'3.2.a NUE'!$M$74:$Q$74</f>
              <numCache>
                <formatCode>General</formatCode>
                <ptCount val="5"/>
                <pt idx="0">
                  <v>0</v>
                </pt>
                <pt idx="1">
                  <v>0</v>
                </pt>
                <pt idx="2">
                  <v>0</v>
                </pt>
                <pt idx="3">
                  <v>0</v>
                </pt>
                <pt idx="4">
                  <v>0</v>
                </pt>
              </numCache>
            </numRef>
          </val>
        </ser>
        <dLbls>
          <showLegendKey val="0"/>
          <showVal val="0"/>
          <showCatName val="0"/>
          <showSerName val="0"/>
          <showPercent val="0"/>
          <showBubbleSize val="0"/>
        </dLbls>
        <gapWidth val="150"/>
        <overlap val="100"/>
        <axId val="-1427375664"/>
        <axId val="-1543636369"/>
      </barChart>
      <catAx>
        <axId val="-1427375664"/>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543636369"/>
        <crosses val="autoZero"/>
        <auto val="1"/>
        <lblAlgn val="ctr"/>
        <lblOffset val="100"/>
        <noMultiLvlLbl val="0"/>
      </catAx>
      <valAx>
        <axId val="-1543636369"/>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N-losses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427375664"/>
        <crossesAt val="1"/>
        <crossBetween val="between"/>
      </valAx>
    </plotArea>
    <legend>
      <legendPos val="b"/>
      <layout>
        <manualLayout>
          <xMode val="edge"/>
          <yMode val="edge"/>
          <wMode val="factor"/>
          <hMode val="factor"/>
          <x val="0.06675"/>
          <y val="0.8545"/>
          <w val="0.91575"/>
          <h val="0.145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9.xml><?xml version="1.0" encoding="utf-8"?>
<chartSpace xmlns="http://schemas.openxmlformats.org/drawingml/2006/chart">
  <chart>
    <title>
      <tx>
        <strRef>
          <f>'3.2.a NUE'!$AF$65</f>
          <strCache>
            <ptCount val="1"/>
            <pt idx="0">
              <v>N inputs by species in 2022</v>
            </pt>
          </strCache>
        </strRef>
      </tx>
      <layout>
        <manualLayout>
          <xMode val="edge"/>
          <yMode val="edge"/>
          <wMode val="factor"/>
          <hMode val="factor"/>
          <x val="0.39"/>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7775"/>
          <y val="0.078"/>
          <w val="0.88025"/>
          <h val="0.81975"/>
        </manualLayout>
      </layout>
      <barChart>
        <barDir val="col"/>
        <grouping val="clustered"/>
        <varyColors val="0"/>
        <ser>
          <idx val="0"/>
          <order val="0"/>
          <spPr>
            <a:solidFill xmlns:a="http://schemas.openxmlformats.org/drawingml/2006/main">
              <a:schemeClr val="tx1"/>
            </a:solidFill>
            <a:ln xmlns:a="http://schemas.openxmlformats.org/drawingml/2006/main">
              <a:prstDash val="solid"/>
            </a:ln>
          </spPr>
          <invertIfNegative val="0"/>
          <dPt>
            <idx val="6"/>
            <invertIfNegative val="0"/>
            <bubble3D val="0"/>
            <spPr>
              <a:ln xmlns:a="http://schemas.openxmlformats.org/drawingml/2006/main">
                <a:prstDash val="solid"/>
              </a:ln>
            </spPr>
          </dPt>
          <cat>
            <strRef>
              <f>'3.2.a NUE'!$E$65:$K$65</f>
              <strCache>
                <ptCount val="7"/>
                <pt idx="0">
                  <v>NOx</v>
                </pt>
                <pt idx="1">
                  <v>NH3</v>
                </pt>
                <pt idx="2">
                  <v>N2O</v>
                </pt>
                <pt idx="3">
                  <v>Nmix</v>
                </pt>
                <pt idx="4">
                  <v>OXN</v>
                </pt>
                <pt idx="5">
                  <v>RDN</v>
                </pt>
                <pt idx="6">
                  <v>N2</v>
                </pt>
              </strCache>
            </strRef>
          </cat>
          <val>
            <numRef>
              <f>'3.2.a NUE'!$E$77:$K$77</f>
              <numCache>
                <formatCode>General</formatCode>
                <ptCount val="7"/>
                <pt idx="0">
                  <v>41.97685751181465</v>
                </pt>
                <pt idx="1">
                  <v>25.55017505212016</v>
                </pt>
                <pt idx="2">
                  <v>6.060549836509754</v>
                </pt>
                <pt idx="3">
                  <v>2334.211597041883</v>
                </pt>
                <pt idx="4">
                  <v>122.2740523740372</v>
                </pt>
                <pt idx="5">
                  <v>93.80956555730388</v>
                </pt>
                <pt idx="6">
                  <v>432.3851072516999</v>
                </pt>
              </numCache>
            </numRef>
          </val>
        </ser>
        <dLbls>
          <showLegendKey val="0"/>
          <showVal val="0"/>
          <showCatName val="0"/>
          <showSerName val="0"/>
          <showPercent val="0"/>
          <showBubbleSize val="0"/>
        </dLbls>
        <gapWidth val="150"/>
        <axId val="-815262111"/>
        <axId val="1480048379"/>
      </barChart>
      <catAx>
        <axId val="-815262111"/>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txPr>
          <a:bodyPr xmlns:a="http://schemas.openxmlformats.org/drawingml/2006/main" rot="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t>None</a:t>
            </a:r>
            <a:endParaRPr lang="en-US"/>
          </a:p>
        </txPr>
        <crossAx val="1480048379"/>
        <crosses val="autoZero"/>
        <auto val="1"/>
        <lblAlgn val="ctr"/>
        <lblOffset val="100"/>
        <noMultiLvlLbl val="0"/>
      </catAx>
      <valAx>
        <axId val="1480048379"/>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N-inputs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815262111"/>
        <crossesAt val="1"/>
        <crossBetween val="between"/>
      </valAx>
    </plotArea>
    <plotVisOnly val="0"/>
    <dispBlanksAs val="zero"/>
  </chart>
</chartSpace>
</file>

<file path=xl/charts/chart10.xml><?xml version="1.0" encoding="utf-8"?>
<chartSpace xmlns="http://schemas.openxmlformats.org/drawingml/2006/chart">
  <chart>
    <title>
      <tx>
        <strRef>
          <f>'3.2.a NUE'!$AF$11</f>
          <strCache>
            <ptCount val="1"/>
            <pt idx="0">
              <v>Inputs and outputs per pool in 2022</v>
            </pt>
          </strCache>
        </strRef>
      </tx>
      <layout>
        <manualLayout>
          <xMode val="edge"/>
          <yMode val="edge"/>
          <wMode val="factor"/>
          <hMode val="factor"/>
          <x val="0.1707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10625"/>
          <y val="0.10825"/>
          <w val="0.636"/>
          <h val="0.7595"/>
        </manualLayout>
      </layout>
      <barChart>
        <barDir val="col"/>
        <grouping val="stacked"/>
        <varyColors val="0"/>
        <ser>
          <idx val="0"/>
          <order val="0"/>
          <tx>
            <strRef>
              <f>'3.2.a NUE'!$AG$13</f>
              <strCache>
                <ptCount val="1"/>
                <pt idx="0">
                  <v>Inputs: Additional</v>
                </pt>
              </strCache>
            </strRef>
          </tx>
          <spPr>
            <a:solidFill xmlns:a="http://schemas.openxmlformats.org/drawingml/2006/main">
              <a:schemeClr val="tx1"/>
            </a:solidFill>
            <a:ln xmlns:a="http://schemas.openxmlformats.org/drawingml/2006/main">
              <a:prstDash val="solid"/>
            </a:ln>
          </spPr>
          <invertIfNegative val="0"/>
          <cat>
            <strRef>
              <f>'3.2.a NUE'!$AF$14:$AF$15</f>
              <strCache>
                <ptCount val="2"/>
                <pt idx="0">
                  <v>Input</v>
                </pt>
                <pt idx="1">
                  <v>Output</v>
                </pt>
              </strCache>
            </strRef>
          </cat>
          <val>
            <numRef>
              <f>'3.2.a NUE'!$AG$14:$AG$15</f>
              <numCache>
                <formatCode>General</formatCode>
                <ptCount val="2"/>
                <pt idx="0">
                  <v>118.6083862076672</v>
                </pt>
              </numCache>
            </numRef>
          </val>
        </ser>
        <ser>
          <idx val="1"/>
          <order val="1"/>
          <tx>
            <strRef>
              <f>'3.2.a NUE'!$AH$13</f>
              <strCache>
                <ptCount val="1"/>
                <pt idx="0">
                  <v>Inputs: Recycling</v>
                </pt>
              </strCache>
            </strRef>
          </tx>
          <spPr>
            <a:solidFill xmlns:a="http://schemas.openxmlformats.org/drawingml/2006/main">
              <a:schemeClr val="tx1">
                <a:lumMod val="60000"/>
                <a:lumOff val="40000"/>
              </a:schemeClr>
            </a:solidFill>
            <a:ln xmlns:a="http://schemas.openxmlformats.org/drawingml/2006/main">
              <a:prstDash val="solid"/>
            </a:ln>
          </spPr>
          <invertIfNegative val="0"/>
          <cat>
            <strRef>
              <f>'3.2.a NUE'!$AF$14:$AF$15</f>
              <strCache>
                <ptCount val="2"/>
                <pt idx="0">
                  <v>Input</v>
                </pt>
                <pt idx="1">
                  <v>Output</v>
                </pt>
              </strCache>
            </strRef>
          </cat>
          <val>
            <numRef>
              <f>'3.2.a NUE'!$AH$14:$AH$15</f>
              <numCache>
                <formatCode>General</formatCode>
                <ptCount val="2"/>
                <pt idx="0">
                  <v>2.861081837041677</v>
                </pt>
              </numCache>
            </numRef>
          </val>
        </ser>
        <ser>
          <idx val="2"/>
          <order val="2"/>
          <tx>
            <strRef>
              <f>'3.2.a NUE'!$AI$13</f>
              <strCache>
                <ptCount val="1"/>
                <pt idx="0">
                  <v>Inputs: Imports</v>
                </pt>
              </strCache>
            </strRef>
          </tx>
          <spPr>
            <a:solidFill xmlns:a="http://schemas.openxmlformats.org/drawingml/2006/main">
              <a:schemeClr val="tx1">
                <a:lumMod val="20000"/>
                <a:lumOff val="80000"/>
              </a:schemeClr>
            </a:solidFill>
            <a:ln xmlns:a="http://schemas.openxmlformats.org/drawingml/2006/main">
              <a:prstDash val="solid"/>
            </a:ln>
          </spPr>
          <invertIfNegative val="0"/>
          <cat>
            <strRef>
              <f>'3.2.a NUE'!$AF$14:$AF$15</f>
              <strCache>
                <ptCount val="2"/>
                <pt idx="0">
                  <v>Input</v>
                </pt>
                <pt idx="1">
                  <v>Output</v>
                </pt>
              </strCache>
            </strRef>
          </cat>
          <val>
            <numRef>
              <f>'3.2.a NUE'!$AI$14:$AI$15</f>
              <numCache>
                <formatCode>General</formatCode>
                <ptCount val="2"/>
                <pt idx="0">
                  <v>71.60343824560823</v>
                </pt>
              </numCache>
            </numRef>
          </val>
        </ser>
        <ser>
          <idx val="3"/>
          <order val="3"/>
          <tx>
            <strRef>
              <f>'3.2.a NUE'!$AJ$13</f>
              <strCache>
                <ptCount val="1"/>
                <pt idx="0">
                  <v>Outputs: Useful</v>
                </pt>
              </strCache>
            </strRef>
          </tx>
          <spPr>
            <a:solidFill xmlns:a="http://schemas.openxmlformats.org/drawingml/2006/main">
              <a:schemeClr val="accent1">
                <a:lumMod val="20000"/>
                <a:lumOff val="80000"/>
              </a:schemeClr>
            </a:solidFill>
            <a:ln xmlns:a="http://schemas.openxmlformats.org/drawingml/2006/main">
              <a:prstDash val="solid"/>
            </a:ln>
          </spPr>
          <invertIfNegative val="0"/>
          <cat>
            <strRef>
              <f>'3.2.a NUE'!$AF$14:$AF$15</f>
              <strCache>
                <ptCount val="2"/>
                <pt idx="0">
                  <v>Input</v>
                </pt>
                <pt idx="1">
                  <v>Output</v>
                </pt>
              </strCache>
            </strRef>
          </cat>
          <val>
            <numRef>
              <f>'3.2.a NUE'!$AJ$14:$AJ$15</f>
              <numCache>
                <formatCode>General</formatCode>
                <ptCount val="2"/>
                <pt idx="1">
                  <v>50.53708956666461</v>
                </pt>
              </numCache>
            </numRef>
          </val>
        </ser>
        <ser>
          <idx val="4"/>
          <order val="4"/>
          <tx>
            <strRef>
              <f>'3.2.a NUE'!$AK$13</f>
              <strCache>
                <ptCount val="1"/>
                <pt idx="0">
                  <v>Outputs: Recycling</v>
                </pt>
              </strCache>
            </strRef>
          </tx>
          <spPr>
            <a:solidFill xmlns:a="http://schemas.openxmlformats.org/drawingml/2006/main">
              <a:schemeClr val="accent1">
                <a:lumMod val="60000"/>
                <a:lumOff val="40000"/>
              </a:schemeClr>
            </a:solidFill>
            <a:ln xmlns:a="http://schemas.openxmlformats.org/drawingml/2006/main">
              <a:prstDash val="solid"/>
            </a:ln>
          </spPr>
          <invertIfNegative val="0"/>
          <cat>
            <strRef>
              <f>'3.2.a NUE'!$AF$14:$AF$15</f>
              <strCache>
                <ptCount val="2"/>
                <pt idx="0">
                  <v>Input</v>
                </pt>
                <pt idx="1">
                  <v>Output</v>
                </pt>
              </strCache>
            </strRef>
          </cat>
          <val>
            <numRef>
              <f>'3.2.a NUE'!$AK$14:$AK$15</f>
              <numCache>
                <formatCode>General</formatCode>
                <ptCount val="2"/>
                <pt idx="1">
                  <v>7.776021787857681</v>
                </pt>
              </numCache>
            </numRef>
          </val>
        </ser>
        <ser>
          <idx val="5"/>
          <order val="5"/>
          <tx>
            <strRef>
              <f>'3.2.a NUE'!$AL$13</f>
              <strCache>
                <ptCount val="1"/>
                <pt idx="0">
                  <v>Outputs: N wasted</v>
                </pt>
              </strCache>
            </strRef>
          </tx>
          <spPr>
            <a:solidFill xmlns:a="http://schemas.openxmlformats.org/drawingml/2006/main">
              <a:schemeClr val="accent1">
                <a:lumMod val="75000"/>
              </a:schemeClr>
            </a:solidFill>
            <a:ln xmlns:a="http://schemas.openxmlformats.org/drawingml/2006/main">
              <a:prstDash val="solid"/>
            </a:ln>
          </spPr>
          <invertIfNegative val="0"/>
          <cat>
            <strRef>
              <f>'3.2.a NUE'!$AF$14:$AF$15</f>
              <strCache>
                <ptCount val="2"/>
                <pt idx="0">
                  <v>Input</v>
                </pt>
                <pt idx="1">
                  <v>Output</v>
                </pt>
              </strCache>
            </strRef>
          </cat>
          <val>
            <numRef>
              <f>'3.2.a NUE'!$AL$14:$AL$15</f>
              <numCache>
                <formatCode>General</formatCode>
                <ptCount val="2"/>
                <pt idx="1">
                  <v>0</v>
                </pt>
              </numCache>
            </numRef>
          </val>
        </ser>
        <dLbls>
          <showLegendKey val="0"/>
          <showVal val="0"/>
          <showCatName val="0"/>
          <showSerName val="0"/>
          <showPercent val="0"/>
          <showBubbleSize val="0"/>
        </dLbls>
        <gapWidth val="150"/>
        <overlap val="100"/>
        <axId val="-1261939471"/>
        <axId val="-815991435"/>
      </barChart>
      <catAx>
        <axId val="-1261939471"/>
        <scaling>
          <orientation val="minMax"/>
        </scaling>
        <delete val="0"/>
        <axPos val="b"/>
        <majorGridlines>
          <spPr>
            <a:ln xmlns:a="http://schemas.openxmlformats.org/drawingml/2006/main" w="6350" cap="flat" cmpd="sng">
              <a:solidFill>
                <a:srgbClr val="080808"/>
              </a:solidFill>
              <a:prstDash val="solid"/>
            </a:ln>
          </spPr>
        </majorGridlines>
        <title>
          <tx>
            <strRef>
              <f>'3.2.a NUE'!$AE$14</f>
              <strCache>
                <ptCount val="1"/>
                <pt idx="0">
                  <v>Agriculture</v>
                </pt>
              </strCache>
            </strRef>
          </tx>
          <overlay val="0"/>
          <spPr>
            <a:noFill xmlns:a="http://schemas.openxmlformats.org/drawingml/2006/main"/>
            <a:ln xmlns:a="http://schemas.openxmlformats.org/drawingml/2006/main">
              <a:prstDash val="solid"/>
            </a:ln>
          </spPr>
          <txPr>
            <a:bodyPr xmlns:a="http://schemas.openxmlformats.org/drawingml/2006/main" rot="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t>None</a:t>
              </a:r>
              <a:endParaRPr lang="en-US"/>
            </a:p>
          </txPr>
        </title>
        <numFmt formatCode="General" sourceLinked="1"/>
        <majorTickMark val="out"/>
        <minorTickMark val="none"/>
        <tickLblPos val="nextTo"/>
        <spPr>
          <a:noFill xmlns:a="http://schemas.openxmlformats.org/drawingml/2006/main"/>
          <a:ln xmlns:a="http://schemas.openxmlformats.org/drawingml/2006/main" w="12700">
            <a:noFill/>
            <a:prstDash val="solid"/>
          </a:ln>
        </spPr>
        <txPr>
          <a:bodyPr xmlns:a="http://schemas.openxmlformats.org/drawingml/2006/main" wrap="square"/>
          <a:lstStyle xmlns:a="http://schemas.openxmlformats.org/drawingml/2006/main"/>
          <a:p xmlns:a="http://schemas.openxmlformats.org/drawingml/2006/main">
            <a:pPr>
              <a:defRPr lang="en-US" baseline="0">
                <a:solidFill>
                  <a:srgbClr val="000000"/>
                </a:solidFill>
                <a:latin typeface="+mn-lt"/>
                <a:ea typeface="+mn-ea"/>
                <a:cs typeface="+mn-cs"/>
              </a:defRPr>
            </a:pPr>
            <a:r>
              <a:t>None</a:t>
            </a:r>
            <a:endParaRPr lang="en-US"/>
          </a:p>
        </txPr>
        <crossAx val="-815991435"/>
        <crosses val="autoZero"/>
        <auto val="0"/>
        <lblAlgn val="ctr"/>
        <lblOffset val="100"/>
        <tickMarkSkip val="2"/>
        <noMultiLvlLbl val="0"/>
      </catAx>
      <valAx>
        <axId val="-815991435"/>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N-flow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261939471"/>
        <crosses val="autoZero"/>
        <crossBetween val="between"/>
      </valAx>
    </plotArea>
    <legend>
      <legendPos val="b"/>
      <layout>
        <manualLayout>
          <xMode val="edge"/>
          <yMode val="edge"/>
          <wMode val="factor"/>
          <hMode val="factor"/>
          <x val="0.76375"/>
          <y val="0.1735"/>
          <w val="0.2335"/>
          <h val="0.6697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11.xml><?xml version="1.0" encoding="utf-8"?>
<chartSpace xmlns="http://schemas.openxmlformats.org/drawingml/2006/chart">
  <chart>
    <title>
      <tx>
        <strRef>
          <f>'3.2.a NUE'!$AE$41</f>
          <strCache>
            <ptCount val="1"/>
            <pt idx="0">
              <v>Inputs and outputs per subpool in 2022</v>
            </pt>
          </strCache>
        </strRef>
      </tx>
      <layout>
        <manualLayout>
          <xMode val="edge"/>
          <yMode val="edge"/>
          <wMode val="factor"/>
          <hMode val="factor"/>
          <x val="0.351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64"/>
          <y val="0.08275"/>
          <w val="0.757"/>
          <h val="0.68375"/>
        </manualLayout>
      </layout>
      <barChart>
        <barDir val="col"/>
        <grouping val="stacked"/>
        <varyColors val="0"/>
        <ser>
          <idx val="0"/>
          <order val="0"/>
          <tx>
            <strRef>
              <f>'3.2.a NUE'!$AG$42</f>
              <strCache>
                <ptCount val="1"/>
                <pt idx="0">
                  <v>Inputs: Additional</v>
                </pt>
              </strCache>
            </strRef>
          </tx>
          <spPr>
            <a:solidFill xmlns:a="http://schemas.openxmlformats.org/drawingml/2006/main">
              <a:schemeClr val="tx1"/>
            </a:solidFill>
            <a:ln xmlns:a="http://schemas.openxmlformats.org/drawingml/2006/main">
              <a:prstDash val="solid"/>
            </a:ln>
          </spPr>
          <invertIfNegative val="0"/>
          <cat>
            <multiLvlStrRef>
              <multiLvlStrCache>
                <lvl>
                  <pt idx="0">
                    <v>Input</v>
                  </pt>
                  <pt idx="1">
                    <v>Output</v>
                  </pt>
                  <pt idx="2">
                    <v>Input</v>
                  </pt>
                  <pt idx="3">
                    <v>Output</v>
                  </pt>
                  <pt idx="4">
                    <v>Input</v>
                  </pt>
                  <pt idx="5">
                    <v>Output</v>
                  </pt>
                  <pt idx="6">
                    <v>Input</v>
                  </pt>
                  <pt idx="7">
                    <v>Output</v>
                  </pt>
                </lvl>
                <lvl>
                  <pt idx="0">
                    <v>Energy conversion</v>
                  </pt>
                  <pt idx="2">
                    <v>Manufacturing industries and construction</v>
                  </pt>
                  <pt idx="4">
                    <v>Transport</v>
                  </pt>
                  <pt idx="6">
                    <v>Other energy and fuels</v>
                  </pt>
                </lvl>
              </multiLvlStrCache>
              <f>'3.2.a NUE'!$AE$43:$AF$50</f>
            </multiLvlStrRef>
          </cat>
          <val>
            <numRef>
              <f>'3.2.a NUE'!$AG$43:$AG$50</f>
              <numCache>
                <formatCode>General</formatCode>
                <ptCount val="8"/>
                <pt idx="0">
                  <v>22.63246093011105</v>
                </pt>
                <pt idx="2">
                  <v>4.730948915342696</v>
                </pt>
                <pt idx="4">
                  <v>0.8054559452336221</v>
                </pt>
                <pt idx="6">
                  <v>2.505290294632584</v>
                </pt>
              </numCache>
            </numRef>
          </val>
        </ser>
        <ser>
          <idx val="1"/>
          <order val="1"/>
          <tx>
            <strRef>
              <f>'3.2.a NUE'!$AH$42</f>
              <strCache>
                <ptCount val="1"/>
                <pt idx="0">
                  <v>Inputs: Recycling</v>
                </pt>
              </strCache>
            </strRef>
          </tx>
          <spPr>
            <a:solidFill xmlns:a="http://schemas.openxmlformats.org/drawingml/2006/main">
              <a:schemeClr val="tx1">
                <a:lumMod val="60000"/>
                <a:lumOff val="4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pt idx="6">
                    <v>Input</v>
                  </pt>
                  <pt idx="7">
                    <v>Output</v>
                  </pt>
                </lvl>
                <lvl>
                  <pt idx="0">
                    <v>Energy conversion</v>
                  </pt>
                  <pt idx="2">
                    <v>Manufacturing industries and construction</v>
                  </pt>
                  <pt idx="4">
                    <v>Transport</v>
                  </pt>
                  <pt idx="6">
                    <v>Other energy and fuels</v>
                  </pt>
                </lvl>
              </multiLvlStrCache>
              <f>'3.2.a NUE'!$AE$43:$AF$50</f>
            </multiLvlStrRef>
          </cat>
          <val>
            <numRef>
              <f>'3.2.a NUE'!$AH$43:$AH$50</f>
              <numCache>
                <formatCode>General</formatCode>
                <ptCount val="8"/>
                <pt idx="0">
                  <v>0</v>
                </pt>
                <pt idx="2">
                  <v>0</v>
                </pt>
                <pt idx="4">
                  <v>0</v>
                </pt>
                <pt idx="6">
                  <v>0</v>
                </pt>
              </numCache>
            </numRef>
          </val>
        </ser>
        <ser>
          <idx val="2"/>
          <order val="2"/>
          <tx>
            <strRef>
              <f>'3.2.a NUE'!$AI$42</f>
              <strCache>
                <ptCount val="1"/>
                <pt idx="0">
                  <v>Inputs: Imports</v>
                </pt>
              </strCache>
            </strRef>
          </tx>
          <spPr>
            <a:solidFill xmlns:a="http://schemas.openxmlformats.org/drawingml/2006/main">
              <a:schemeClr val="tx1">
                <a:lumMod val="20000"/>
                <a:lumOff val="8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pt idx="6">
                    <v>Input</v>
                  </pt>
                  <pt idx="7">
                    <v>Output</v>
                  </pt>
                </lvl>
                <lvl>
                  <pt idx="0">
                    <v>Energy conversion</v>
                  </pt>
                  <pt idx="2">
                    <v>Manufacturing industries and construction</v>
                  </pt>
                  <pt idx="4">
                    <v>Transport</v>
                  </pt>
                  <pt idx="6">
                    <v>Other energy and fuels</v>
                  </pt>
                </lvl>
              </multiLvlStrCache>
              <f>'3.2.a NUE'!$AE$43:$AF$50</f>
            </multiLvlStrRef>
          </cat>
          <val>
            <numRef>
              <f>'3.2.a NUE'!$AI$43:$AI$50</f>
              <numCache>
                <formatCode>General</formatCode>
                <ptCount val="8"/>
                <pt idx="0">
                  <v>21.38242373259278</v>
                </pt>
                <pt idx="2">
                  <v>0</v>
                </pt>
                <pt idx="4">
                  <v>0.3815486955264056</v>
                </pt>
                <pt idx="6">
                  <v>0</v>
                </pt>
              </numCache>
            </numRef>
          </val>
        </ser>
        <ser>
          <idx val="3"/>
          <order val="3"/>
          <tx>
            <strRef>
              <f>'3.2.a NUE'!$AJ$42</f>
              <strCache>
                <ptCount val="1"/>
                <pt idx="0">
                  <v>Outputs: Useful</v>
                </pt>
              </strCache>
            </strRef>
          </tx>
          <spPr>
            <a:solidFill xmlns:a="http://schemas.openxmlformats.org/drawingml/2006/main">
              <a:schemeClr val="accent1">
                <a:lumMod val="20000"/>
                <a:lumOff val="8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pt idx="6">
                    <v>Input</v>
                  </pt>
                  <pt idx="7">
                    <v>Output</v>
                  </pt>
                </lvl>
                <lvl>
                  <pt idx="0">
                    <v>Energy conversion</v>
                  </pt>
                  <pt idx="2">
                    <v>Manufacturing industries and construction</v>
                  </pt>
                  <pt idx="4">
                    <v>Transport</v>
                  </pt>
                  <pt idx="6">
                    <v>Other energy and fuels</v>
                  </pt>
                </lvl>
              </multiLvlStrCache>
              <f>'3.2.a NUE'!$AE$43:$AF$50</f>
            </multiLvlStrRef>
          </cat>
          <val>
            <numRef>
              <f>'3.2.a NUE'!$AJ$43:$AJ$50</f>
              <numCache>
                <formatCode>General</formatCode>
                <ptCount val="8"/>
                <pt idx="1">
                  <v>4.862019813634836</v>
                </pt>
                <pt idx="3">
                  <v>0</v>
                </pt>
                <pt idx="5">
                  <v>0</v>
                </pt>
                <pt idx="7">
                  <v>0.06650295595324124</v>
                </pt>
              </numCache>
            </numRef>
          </val>
        </ser>
        <ser>
          <idx val="4"/>
          <order val="4"/>
          <tx>
            <strRef>
              <f>'3.2.a NUE'!$AK$42</f>
              <strCache>
                <ptCount val="1"/>
                <pt idx="0">
                  <v>Outputs: Recycling</v>
                </pt>
              </strCache>
            </strRef>
          </tx>
          <spPr>
            <a:solidFill xmlns:a="http://schemas.openxmlformats.org/drawingml/2006/main">
              <a:schemeClr val="accent1">
                <a:lumMod val="60000"/>
                <a:lumOff val="4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pt idx="6">
                    <v>Input</v>
                  </pt>
                  <pt idx="7">
                    <v>Output</v>
                  </pt>
                </lvl>
                <lvl>
                  <pt idx="0">
                    <v>Energy conversion</v>
                  </pt>
                  <pt idx="2">
                    <v>Manufacturing industries and construction</v>
                  </pt>
                  <pt idx="4">
                    <v>Transport</v>
                  </pt>
                  <pt idx="6">
                    <v>Other energy and fuels</v>
                  </pt>
                </lvl>
              </multiLvlStrCache>
              <f>'3.2.a NUE'!$AE$43:$AF$50</f>
            </multiLvlStrRef>
          </cat>
          <val>
            <numRef>
              <f>'3.2.a NUE'!$AK$43:$AK$50</f>
              <numCache>
                <formatCode>General</formatCode>
                <ptCount val="8"/>
                <pt idx="1">
                  <v>0</v>
                </pt>
                <pt idx="3">
                  <v>0</v>
                </pt>
                <pt idx="5">
                  <v>0</v>
                </pt>
                <pt idx="7">
                  <v>0</v>
                </pt>
              </numCache>
            </numRef>
          </val>
        </ser>
        <ser>
          <idx val="5"/>
          <order val="5"/>
          <tx>
            <strRef>
              <f>'3.2.a NUE'!$AL$42</f>
              <strCache>
                <ptCount val="1"/>
                <pt idx="0">
                  <v>Outputs: N wasted</v>
                </pt>
              </strCache>
            </strRef>
          </tx>
          <spPr>
            <a:solidFill xmlns:a="http://schemas.openxmlformats.org/drawingml/2006/main">
              <a:schemeClr val="accent1">
                <a:lumMod val="75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pt idx="6">
                    <v>Input</v>
                  </pt>
                  <pt idx="7">
                    <v>Output</v>
                  </pt>
                </lvl>
                <lvl>
                  <pt idx="0">
                    <v>Energy conversion</v>
                  </pt>
                  <pt idx="2">
                    <v>Manufacturing industries and construction</v>
                  </pt>
                  <pt idx="4">
                    <v>Transport</v>
                  </pt>
                  <pt idx="6">
                    <v>Other energy and fuels</v>
                  </pt>
                </lvl>
              </multiLvlStrCache>
              <f>'3.2.a NUE'!$AE$43:$AF$50</f>
            </multiLvlStrRef>
          </cat>
          <val>
            <numRef>
              <f>'3.2.a NUE'!$AL$43:$AL$50</f>
              <numCache>
                <formatCode>General</formatCode>
                <ptCount val="8"/>
                <pt idx="1">
                  <v>0</v>
                </pt>
                <pt idx="3">
                  <v>0</v>
                </pt>
                <pt idx="5">
                  <v>0</v>
                </pt>
                <pt idx="7">
                  <v>0</v>
                </pt>
              </numCache>
            </numRef>
          </val>
        </ser>
        <dLbls>
          <showLegendKey val="0"/>
          <showVal val="0"/>
          <showCatName val="0"/>
          <showSerName val="0"/>
          <showPercent val="0"/>
          <showBubbleSize val="0"/>
        </dLbls>
        <gapWidth val="150"/>
        <overlap val="100"/>
        <axId val="-402914775"/>
        <axId val="-1286182179"/>
      </barChart>
      <catAx>
        <axId val="-402914775"/>
        <scaling>
          <orientation val="minMax"/>
        </scaling>
        <delete val="0"/>
        <axPos val="b"/>
        <majorGridlines>
          <spPr>
            <a:ln xmlns:a="http://schemas.openxmlformats.org/drawingml/2006/main" w="6350" cap="flat" cmpd="sng">
              <a:solidFill>
                <a:srgbClr val="080808"/>
              </a:solidFill>
              <a:prstDash val="solid"/>
            </a:ln>
          </spPr>
        </majorGridlines>
        <title>
          <tx>
            <strRef>
              <f>'3.2.a NUE'!$D$41</f>
              <strCache>
                <ptCount val="1"/>
                <pt idx="0">
                  <v>Energy and fuels</v>
                </pt>
              </strCache>
            </strRef>
          </tx>
          <layout>
            <manualLayout>
              <xMode val="edge"/>
              <yMode val="edge"/>
              <wMode val="factor"/>
              <hMode val="factor"/>
              <x val="0.408"/>
              <y val="0.9475"/>
            </manualLayout>
          </layout>
          <overlay val="0"/>
          <spPr>
            <a:noFill xmlns:a="http://schemas.openxmlformats.org/drawingml/2006/main"/>
            <a:ln xmlns:a="http://schemas.openxmlformats.org/drawingml/2006/main">
              <a:prstDash val="solid"/>
            </a:ln>
          </spPr>
          <txPr>
            <a:bodyPr xmlns:a="http://schemas.openxmlformats.org/drawingml/2006/main" rot="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t>None</a:t>
              </a:r>
              <a:endParaRPr lang="en-US"/>
            </a:p>
          </txPr>
        </title>
        <numFmt formatCode="General" sourceLinked="1"/>
        <majorTickMark val="out"/>
        <minorTickMark val="none"/>
        <tickLblPos val="nextTo"/>
        <spPr>
          <a:noFill xmlns:a="http://schemas.openxmlformats.org/drawingml/2006/main"/>
          <a:ln xmlns:a="http://schemas.openxmlformats.org/drawingml/2006/main" w="12700">
            <a:noFill/>
            <a:prstDash val="solid"/>
          </a:ln>
        </spPr>
        <txPr>
          <a:bodyPr xmlns:a="http://schemas.openxmlformats.org/drawingml/2006/main" wrap="square"/>
          <a:lstStyle xmlns:a="http://schemas.openxmlformats.org/drawingml/2006/main"/>
          <a:p xmlns:a="http://schemas.openxmlformats.org/drawingml/2006/main">
            <a:pPr>
              <a:defRPr lang="en-US" baseline="0">
                <a:solidFill>
                  <a:srgbClr val="000000"/>
                </a:solidFill>
                <a:latin typeface="+mn-lt"/>
                <a:ea typeface="+mn-ea"/>
                <a:cs typeface="+mn-cs"/>
              </a:defRPr>
            </a:pPr>
            <a:r>
              <a:t>None</a:t>
            </a:r>
            <a:endParaRPr lang="en-US"/>
          </a:p>
        </txPr>
        <crossAx val="-1286182179"/>
        <crosses val="autoZero"/>
        <auto val="0"/>
        <lblAlgn val="ctr"/>
        <lblOffset val="100"/>
        <tickLblSkip val="1"/>
        <tickMarkSkip val="2"/>
        <noMultiLvlLbl val="0"/>
      </catAx>
      <valAx>
        <axId val="-1286182179"/>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N-flow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402914775"/>
        <crosses val="autoZero"/>
        <crossBetween val="midCat"/>
      </valAx>
    </plotArea>
    <legend>
      <legendPos val="b"/>
      <layout>
        <manualLayout>
          <xMode val="edge"/>
          <yMode val="edge"/>
          <wMode val="factor"/>
          <hMode val="factor"/>
          <x val="0.838"/>
          <y val="0.199"/>
          <w val="0.162"/>
          <h val="0.607"/>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12.xml><?xml version="1.0" encoding="utf-8"?>
<chartSpace xmlns="http://schemas.openxmlformats.org/drawingml/2006/chart">
  <chart>
    <title>
      <tx>
        <strRef>
          <f>'3.2.a NUE'!$AF$69</f>
          <strCache>
            <ptCount val="1"/>
            <pt idx="0">
              <v>N wasted by species in 2022</v>
            </pt>
          </strCache>
        </strRef>
      </tx>
      <layout>
        <manualLayout>
          <xMode val="edge"/>
          <yMode val="edge"/>
          <wMode val="factor"/>
          <hMode val="factor"/>
          <x val="0.39"/>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7775"/>
          <y val="0.078"/>
          <w val="0.89875"/>
          <h val="0.7925"/>
        </manualLayout>
      </layout>
      <barChart>
        <barDir val="col"/>
        <grouping val="clustered"/>
        <varyColors val="0"/>
        <ser>
          <idx val="0"/>
          <order val="0"/>
          <spPr>
            <a:solidFill xmlns:a="http://schemas.openxmlformats.org/drawingml/2006/main">
              <a:schemeClr val="accent1">
                <a:lumMod val="75000"/>
              </a:schemeClr>
            </a:solidFill>
            <a:ln xmlns:a="http://schemas.openxmlformats.org/drawingml/2006/main">
              <a:prstDash val="solid"/>
            </a:ln>
          </spPr>
          <invertIfNegative val="0"/>
          <dPt>
            <idx val="4"/>
            <invertIfNegative val="0"/>
            <bubble3D val="0"/>
            <spPr>
              <a:ln xmlns:a="http://schemas.openxmlformats.org/drawingml/2006/main">
                <a:prstDash val="solid"/>
              </a:ln>
            </spPr>
          </dPt>
          <cat>
            <multiLvlStrRef>
              <multiLvlStrCache>
                <lvl>
                  <pt idx="0">
                    <v>NOx</v>
                  </pt>
                  <pt idx="1">
                    <v>NH3</v>
                  </pt>
                  <pt idx="2">
                    <v>N2O</v>
                  </pt>
                  <pt idx="3">
                    <v>Nmix</v>
                  </pt>
                  <pt idx="4">
                    <v>N2</v>
                  </pt>
                </lvl>
                <lvl>
                  <pt idx="0">
                    <v>reactive</v>
                  </pt>
                  <pt idx="1">
                    <v>reactive</v>
                  </pt>
                  <pt idx="2">
                    <v>reactive</v>
                  </pt>
                  <pt idx="3">
                    <v>reactive</v>
                  </pt>
                  <pt idx="4">
                    <v>inert</v>
                  </pt>
                </lvl>
              </multiLvlStrCache>
              <f>'3.2.a NUE'!$M$75:$Q$76</f>
            </multiLvlStrRef>
          </cat>
          <val>
            <numRef>
              <f>'3.2.a NUE'!$M$77:$Q$77</f>
              <numCache>
                <formatCode>General</formatCode>
                <ptCount val="5"/>
                <pt idx="0">
                  <v>41.88155535914204</v>
                </pt>
                <pt idx="1">
                  <v>24.98844878791264</v>
                </pt>
                <pt idx="2">
                  <v>5.997295031826895</v>
                </pt>
                <pt idx="3">
                  <v>494.7197914635638</v>
                </pt>
                <pt idx="4">
                  <v>37.30683282535033</v>
                </pt>
              </numCache>
            </numRef>
          </val>
        </ser>
        <dLbls>
          <showLegendKey val="0"/>
          <showVal val="0"/>
          <showCatName val="0"/>
          <showSerName val="0"/>
          <showPercent val="0"/>
          <showBubbleSize val="0"/>
        </dLbls>
        <gapWidth val="150"/>
        <axId val="611070612"/>
        <axId val="1900414188"/>
      </barChart>
      <catAx>
        <axId val="611070612"/>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txPr>
          <a:bodyPr xmlns:a="http://schemas.openxmlformats.org/drawingml/2006/main" rot="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t>None</a:t>
            </a:r>
            <a:endParaRPr lang="en-US"/>
          </a:p>
        </txPr>
        <crossAx val="1900414188"/>
        <crosses val="autoZero"/>
        <auto val="1"/>
        <lblAlgn val="ctr"/>
        <lblOffset val="100"/>
        <noMultiLvlLbl val="0"/>
      </catAx>
      <valAx>
        <axId val="1900414188"/>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N-losses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611070612"/>
        <crossesAt val="1"/>
        <crossBetween val="between"/>
      </valAx>
    </plotArea>
    <plotVisOnly val="0"/>
    <dispBlanksAs val="zero"/>
  </chart>
</chartSpace>
</file>

<file path=xl/charts/chart13.xml><?xml version="1.0" encoding="utf-8"?>
<chartSpace xmlns="http://schemas.openxmlformats.org/drawingml/2006/chart">
  <chart>
    <title>
      <tx>
        <strRef>
          <f>'3.2.a NUE'!$AF$66</f>
          <strCache>
            <ptCount val="1"/>
            <pt idx="0">
              <v>N inputs to pools by species in 2022</v>
            </pt>
          </strCache>
        </strRef>
      </tx>
      <layout>
        <manualLayout>
          <xMode val="edge"/>
          <yMode val="edge"/>
          <wMode val="factor"/>
          <hMode val="factor"/>
          <x val="0.304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174999999999999"/>
          <w val="0.8754999999999999"/>
          <h val="0.6870000000000001"/>
        </manualLayout>
      </layout>
      <barChart>
        <barDir val="col"/>
        <grouping val="stacked"/>
        <varyColors val="0"/>
        <ser>
          <idx val="0"/>
          <order val="0"/>
          <tx>
            <strRef>
              <f>'3.2.a NUE'!$D$66</f>
              <strCache>
                <ptCount val="1"/>
                <pt idx="0">
                  <v>Energy and fuels</v>
                </pt>
              </strCache>
            </strRef>
          </tx>
          <spPr>
            <a:solidFill xmlns:a="http://schemas.openxmlformats.org/drawingml/2006/main">
              <a:srgbClr val="F2F2F2"/>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NUE'!$E$66:$K$66</f>
              <numCache>
                <formatCode>General</formatCode>
                <ptCount val="7"/>
                <pt idx="0">
                  <v>0</v>
                </pt>
                <pt idx="1">
                  <v>0</v>
                </pt>
                <pt idx="2">
                  <v>0</v>
                </pt>
                <pt idx="3">
                  <v>49.00074339361227</v>
                </pt>
                <pt idx="4">
                  <v>0</v>
                </pt>
                <pt idx="5">
                  <v>0</v>
                </pt>
                <pt idx="6">
                  <v>0</v>
                </pt>
              </numCache>
            </numRef>
          </val>
        </ser>
        <ser>
          <idx val="1"/>
          <order val="1"/>
          <tx>
            <strRef>
              <f>'3.2.a NUE'!$D$67</f>
              <strCache>
                <ptCount val="1"/>
                <pt idx="0">
                  <v>Materials and products in industry</v>
                </pt>
              </strCache>
            </strRef>
          </tx>
          <spPr>
            <a:solidFill xmlns:a="http://schemas.openxmlformats.org/drawingml/2006/main">
              <a:srgbClr val="BFBFBF"/>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NUE'!$E$67:$K$67</f>
              <numCache>
                <formatCode>General</formatCode>
                <ptCount val="7"/>
                <pt idx="0">
                  <v>0</v>
                </pt>
                <pt idx="1">
                  <v>0</v>
                </pt>
                <pt idx="2">
                  <v>0</v>
                </pt>
                <pt idx="3">
                  <v>652.4878078314493</v>
                </pt>
                <pt idx="4">
                  <v>0</v>
                </pt>
                <pt idx="5">
                  <v>0</v>
                </pt>
                <pt idx="6">
                  <v>339.9879228758841</v>
                </pt>
              </numCache>
            </numRef>
          </val>
        </ser>
        <ser>
          <idx val="2"/>
          <order val="2"/>
          <tx>
            <strRef>
              <f>'3.2.a NUE'!$D$68</f>
              <strCache>
                <ptCount val="1"/>
                <pt idx="0">
                  <v>Agriculture</v>
                </pt>
              </strCache>
            </strRef>
          </tx>
          <spPr>
            <a:solidFill xmlns:a="http://schemas.openxmlformats.org/drawingml/2006/main">
              <a:srgbClr val="FFC000"/>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NUE'!$E$68:$K$68</f>
              <numCache>
                <formatCode>General</formatCode>
                <ptCount val="7"/>
                <pt idx="0">
                  <v>0</v>
                </pt>
                <pt idx="1">
                  <v>0</v>
                </pt>
                <pt idx="2">
                  <v>0</v>
                </pt>
                <pt idx="3">
                  <v>176.0640072480905</v>
                </pt>
                <pt idx="4">
                  <v>2.603182337613647</v>
                </pt>
                <pt idx="5">
                  <v>2.423748183423996</v>
                </pt>
                <pt idx="6">
                  <v>11.9819685211889</v>
                </pt>
              </numCache>
            </numRef>
          </val>
        </ser>
        <ser>
          <idx val="3"/>
          <order val="3"/>
          <tx>
            <strRef>
              <f>'3.2.a NUE'!$D$69</f>
              <strCache>
                <ptCount val="1"/>
                <pt idx="0">
                  <v>Forests and semi-natural vegetation</v>
                </pt>
              </strCache>
            </strRef>
          </tx>
          <spPr>
            <a:solidFill xmlns:a="http://schemas.openxmlformats.org/drawingml/2006/main">
              <a:srgbClr val="92D14F"/>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NUE'!$E$69:$K$69</f>
              <numCache>
                <formatCode>General</formatCode>
                <ptCount val="7"/>
                <pt idx="0">
                  <v>0</v>
                </pt>
                <pt idx="1">
                  <v>0</v>
                </pt>
                <pt idx="2">
                  <v>0</v>
                </pt>
                <pt idx="3">
                  <v>7.822780012519219</v>
                </pt>
                <pt idx="4">
                  <v>48.99543062088842</v>
                </pt>
                <pt idx="5">
                  <v>49.10547478030155</v>
                </pt>
                <pt idx="6">
                  <v>40.75839327579686</v>
                </pt>
              </numCache>
            </numRef>
          </val>
        </ser>
        <ser>
          <idx val="4"/>
          <order val="4"/>
          <tx>
            <strRef>
              <f>'3.2.a NUE'!$D$70</f>
              <strCache>
                <ptCount val="1"/>
                <pt idx="0">
                  <v>Processing of residues</v>
                </pt>
              </strCache>
            </strRef>
          </tx>
          <spPr>
            <a:solidFill xmlns:a="http://schemas.openxmlformats.org/drawingml/2006/main">
              <a:srgbClr val="9D579A"/>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NUE'!$E$70:$K$70</f>
              <numCache>
                <formatCode>General</formatCode>
                <ptCount val="7"/>
                <pt idx="0">
                  <v>0</v>
                </pt>
                <pt idx="1">
                  <v>0</v>
                </pt>
                <pt idx="2">
                  <v>0</v>
                </pt>
                <pt idx="3">
                  <v>62.09340610174822</v>
                </pt>
                <pt idx="4">
                  <v>0</v>
                </pt>
                <pt idx="5">
                  <v>0</v>
                </pt>
                <pt idx="6">
                  <v>0</v>
                </pt>
              </numCache>
            </numRef>
          </val>
        </ser>
        <ser>
          <idx val="5"/>
          <order val="5"/>
          <tx>
            <strRef>
              <f>'3.2.a NUE'!$D$71</f>
              <strCache>
                <ptCount val="1"/>
                <pt idx="0">
                  <v>Humans and settlements</v>
                </pt>
              </strCache>
            </strRef>
          </tx>
          <spPr>
            <a:solidFill xmlns:a="http://schemas.openxmlformats.org/drawingml/2006/main">
              <a:srgbClr val="ECDDEB"/>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NUE'!$E$71:$K$71</f>
              <numCache>
                <formatCode>General</formatCode>
                <ptCount val="7"/>
                <pt idx="0">
                  <v>0</v>
                </pt>
                <pt idx="1">
                  <v>0</v>
                </pt>
                <pt idx="2">
                  <v>0</v>
                </pt>
                <pt idx="3">
                  <v>53.05901072094241</v>
                </pt>
                <pt idx="4">
                  <v>1.513305495832171</v>
                </pt>
                <pt idx="5">
                  <v>1.370969927597933</v>
                </pt>
                <pt idx="6">
                  <v>0</v>
                </pt>
              </numCache>
            </numRef>
          </val>
        </ser>
        <ser>
          <idx val="6"/>
          <order val="6"/>
          <tx>
            <strRef>
              <f>'3.2.a NUE'!$D$72</f>
              <strCache>
                <ptCount val="1"/>
                <pt idx="0">
                  <v>Atmosphere</v>
                </pt>
              </strCache>
            </strRef>
          </tx>
          <spPr>
            <a:solidFill xmlns:a="http://schemas.openxmlformats.org/drawingml/2006/main">
              <a:srgbClr val="DBEEF4"/>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NUE'!$E$72:$K$72</f>
              <numCache>
                <formatCode>General</formatCode>
                <ptCount val="7"/>
                <pt idx="0">
                  <v>41.97685751181465</v>
                </pt>
                <pt idx="1">
                  <v>25.55017505212016</v>
                </pt>
                <pt idx="2">
                  <v>6.060549836509754</v>
                </pt>
                <pt idx="3">
                  <v>0</v>
                </pt>
                <pt idx="4">
                  <v>34.74645559184763</v>
                </pt>
                <pt idx="5">
                  <v>23.69989456553769</v>
                </pt>
                <pt idx="6">
                  <v>37.30683282535033</v>
                </pt>
              </numCache>
            </numRef>
          </val>
        </ser>
        <ser>
          <idx val="7"/>
          <order val="7"/>
          <tx>
            <strRef>
              <f>'3.2.a NUE'!$D$73</f>
              <strCache>
                <ptCount val="1"/>
                <pt idx="0">
                  <v>Hydrosphere</v>
                </pt>
              </strCache>
            </strRef>
          </tx>
          <spPr>
            <a:solidFill xmlns:a="http://schemas.openxmlformats.org/drawingml/2006/main">
              <a:srgbClr val="01B0F1"/>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NUE'!$E$73:$K$73</f>
              <numCache>
                <formatCode>General</formatCode>
                <ptCount val="7"/>
                <pt idx="0">
                  <v>0</v>
                </pt>
                <pt idx="1">
                  <v>0</v>
                </pt>
                <pt idx="2">
                  <v>0</v>
                </pt>
                <pt idx="3">
                  <v>264.3142836865023</v>
                </pt>
                <pt idx="4">
                  <v>3.786577300359579</v>
                </pt>
                <pt idx="5">
                  <v>3.752758304756076</v>
                </pt>
                <pt idx="6">
                  <v>2.349989753479631</v>
                </pt>
              </numCache>
            </numRef>
          </val>
        </ser>
        <ser>
          <idx val="8"/>
          <order val="8"/>
          <tx>
            <strRef>
              <f>'3.2.a NUE'!$D$74</f>
              <strCache>
                <ptCount val="1"/>
                <pt idx="0">
                  <v>Rest of the world</v>
                </pt>
              </strCache>
            </strRef>
          </tx>
          <spPr>
            <a:solidFill xmlns:a="http://schemas.openxmlformats.org/drawingml/2006/main">
              <a:srgbClr val="000000"/>
            </a:solidFill>
            <a:ln xmlns:a="http://schemas.openxmlformats.org/drawingml/2006/main">
              <a:prstDash val="solid"/>
            </a:ln>
          </spPr>
          <invertIfNegative val="0"/>
          <cat>
            <strRef>
              <f>'3.2.a NUE'!$E$65:$K$65</f>
              <strCache>
                <ptCount val="7"/>
                <pt idx="0">
                  <v>NOx</v>
                </pt>
                <pt idx="1">
                  <v>NH3</v>
                </pt>
                <pt idx="2">
                  <v>N2O</v>
                </pt>
                <pt idx="3">
                  <v>Nmix</v>
                </pt>
                <pt idx="4">
                  <v>OXN</v>
                </pt>
                <pt idx="5">
                  <v>RDN</v>
                </pt>
                <pt idx="6">
                  <v>N2</v>
                </pt>
              </strCache>
            </strRef>
          </cat>
          <val>
            <numRef>
              <f>'3.2.a NUE'!$E$74:$K$74</f>
              <numCache>
                <formatCode>General</formatCode>
                <ptCount val="7"/>
                <pt idx="0">
                  <v>0</v>
                </pt>
                <pt idx="1">
                  <v>0</v>
                </pt>
                <pt idx="2">
                  <v>0</v>
                </pt>
                <pt idx="3">
                  <v>1069.369558047018</v>
                </pt>
                <pt idx="4">
                  <v>30.62910102749574</v>
                </pt>
                <pt idx="5">
                  <v>13.45671979568665</v>
                </pt>
                <pt idx="6">
                  <v>0</v>
                </pt>
              </numCache>
            </numRef>
          </val>
        </ser>
        <dLbls>
          <showLegendKey val="0"/>
          <showVal val="0"/>
          <showCatName val="0"/>
          <showSerName val="0"/>
          <showPercent val="0"/>
          <showBubbleSize val="0"/>
        </dLbls>
        <gapWidth val="150"/>
        <overlap val="100"/>
        <axId val="-254996946"/>
        <axId val="-1296863615"/>
      </barChart>
      <catAx>
        <axId val="-254996946"/>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296863615"/>
        <crosses val="autoZero"/>
        <auto val="1"/>
        <lblAlgn val="ctr"/>
        <lblOffset val="100"/>
        <noMultiLvlLbl val="0"/>
      </catAx>
      <valAx>
        <axId val="-1296863615"/>
        <scaling>
          <orientation val="minMax"/>
          <max val="120"/>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N-inputs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254996946"/>
        <crossesAt val="1"/>
        <crossBetween val="between"/>
      </valAx>
    </plotArea>
    <legend>
      <legendPos val="b"/>
      <layout>
        <manualLayout>
          <xMode val="edge"/>
          <yMode val="edge"/>
          <wMode val="factor"/>
          <hMode val="factor"/>
          <x val="0.04875"/>
          <y val="0.87725"/>
          <w val="0.93375"/>
          <h val="0.1197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14.xml><?xml version="1.0" encoding="utf-8"?>
<chartSpace xmlns="http://schemas.openxmlformats.org/drawingml/2006/chart">
  <chart>
    <title>
      <tx>
        <strRef>
          <f>'3.3a Time series N wasted'!$AB$46</f>
          <strCache>
            <ptCount val="1"/>
            <pt idx="0">
              <v xml:space="preserve"> Achievement of target in 2022              (Halving N waste) </v>
            </pt>
          </strCache>
        </strRef>
      </tx>
      <layout>
        <manualLayout>
          <xMode val="edge"/>
          <yMode val="edge"/>
          <wMode val="factor"/>
          <hMode val="factor"/>
          <x val="0.196"/>
          <y val="0"/>
        </manualLayout>
      </layout>
      <overlay val="1"/>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Calibri"/>
              <a:ea typeface="Calibri"/>
            </a:defRPr>
          </a:pPr>
          <a:r>
            <a:t>None</a:t>
          </a:r>
          <a:endParaRPr lang="en-US"/>
        </a:p>
      </txPr>
    </title>
    <plotArea>
      <layout>
        <manualLayout>
          <layoutTarget val="inner"/>
          <xMode val="edge"/>
          <yMode val="edge"/>
          <wMode val="factor"/>
          <hMode val="factor"/>
          <x val="0.20325"/>
          <y val="0.21075"/>
          <w val="0.56675"/>
          <h val="0.6909999999999999"/>
        </manualLayout>
      </layout>
      <doughnutChart>
        <varyColors val="1"/>
        <ser>
          <idx val="0"/>
          <order val="0"/>
          <spPr>
            <a:solidFill xmlns:a="http://schemas.openxmlformats.org/drawingml/2006/main">
              <a:srgbClr val="5EAD35"/>
            </a:solidFill>
            <a:ln xmlns:a="http://schemas.openxmlformats.org/drawingml/2006/main">
              <a:prstDash val="solid"/>
            </a:ln>
          </spPr>
          <dPt>
            <idx val="0"/>
            <bubble3D val="0"/>
            <spPr>
              <a:ln xmlns:a="http://schemas.openxmlformats.org/drawingml/2006/main">
                <a:prstDash val="solid"/>
              </a:ln>
            </spPr>
          </dPt>
          <dPt>
            <idx val="1"/>
            <bubble3D val="0"/>
            <spPr>
              <a:solidFill xmlns:a="http://schemas.openxmlformats.org/drawingml/2006/main">
                <a:srgbClr val="D78400"/>
              </a:solidFill>
              <a:ln xmlns:a="http://schemas.openxmlformats.org/drawingml/2006/main">
                <a:prstDash val="solid"/>
              </a:ln>
            </spPr>
          </dPt>
          <dPt>
            <idx val="2"/>
            <bubble3D val="0"/>
            <spPr>
              <a:ln xmlns:a="http://schemas.openxmlformats.org/drawingml/2006/main">
                <a:prstDash val="solid"/>
              </a:ln>
            </spPr>
          </dPt>
          <dPt>
            <idx val="3"/>
            <bubble3D val="0"/>
            <spPr>
              <a:ln xmlns:a="http://schemas.openxmlformats.org/drawingml/2006/main">
                <a:prstDash val="solid"/>
              </a:ln>
            </spPr>
          </dPt>
          <dPt>
            <idx val="4"/>
            <bubble3D val="0"/>
            <spPr>
              <a:ln xmlns:a="http://schemas.openxmlformats.org/drawingml/2006/main">
                <a:prstDash val="solid"/>
              </a:ln>
            </spPr>
          </dPt>
          <dPt>
            <idx val="5"/>
            <bubble3D val="0"/>
            <spPr>
              <a:ln xmlns:a="http://schemas.openxmlformats.org/drawingml/2006/main">
                <a:prstDash val="solid"/>
              </a:ln>
            </spPr>
          </dPt>
          <dPt>
            <idx val="6"/>
            <bubble3D val="0"/>
            <spPr>
              <a:ln xmlns:a="http://schemas.openxmlformats.org/drawingml/2006/main">
                <a:prstDash val="solid"/>
              </a:ln>
            </spPr>
          </dPt>
          <dPt>
            <idx val="7"/>
            <bubble3D val="0"/>
            <spPr>
              <a:ln xmlns:a="http://schemas.openxmlformats.org/drawingml/2006/main">
                <a:prstDash val="solid"/>
              </a:ln>
            </spPr>
          </dPt>
          <dPt>
            <idx val="8"/>
            <bubble3D val="0"/>
            <spPr>
              <a:ln xmlns:a="http://schemas.openxmlformats.org/drawingml/2006/main">
                <a:prstDash val="solid"/>
              </a:ln>
            </spPr>
          </dPt>
          <dPt>
            <idx val="9"/>
            <bubble3D val="0"/>
            <spPr>
              <a:ln xmlns:a="http://schemas.openxmlformats.org/drawingml/2006/main">
                <a:prstDash val="solid"/>
              </a:ln>
            </spPr>
          </dPt>
          <cat>
            <strRef>
              <f>'3.3a Time series N wasted'!$D$50:$D$51</f>
              <strCache>
                <ptCount val="2"/>
                <pt idx="0">
                  <v>Reduction achieved</v>
                </pt>
                <pt idx="1">
                  <v>Reduction required to meet target</v>
                </pt>
              </strCache>
            </strRef>
          </cat>
          <val>
            <numRef>
              <f>'3.3a Time series N wasted'!$AB$50:$AB$51</f>
              <numCache>
                <formatCode xml:space="preserve">_ * #\ ##0_ ;_ * \-#\ ##0_ ;_ * "-"??_ ;_ @_ </formatCode>
                <ptCount val="2"/>
                <pt idx="0">
                  <v>-572.1461883815942</v>
                </pt>
                <pt idx="1">
                  <v>588.5200559246949</v>
                </pt>
              </numCache>
            </numRef>
          </val>
        </ser>
        <dLbls>
          <showLegendKey val="0"/>
          <showVal val="0"/>
          <showCatName val="0"/>
          <showSerName val="0"/>
          <showPercent val="0"/>
          <showBubbleSize val="0"/>
          <showLeaderLines val="1"/>
        </dLbls>
        <firstSliceAng val="0"/>
        <holeSize val="50"/>
      </doughnutChart>
    </plotArea>
    <legend>
      <legendPos val="b"/>
      <layout>
        <manualLayout>
          <xMode val="edge"/>
          <yMode val="edge"/>
          <wMode val="factor"/>
          <hMode val="factor"/>
          <x val="0.09525"/>
          <y val="0.919"/>
          <w val="0.79"/>
          <h val="0.068"/>
        </manualLayout>
      </layout>
      <overlay val="0"/>
      <spPr>
        <a:noFill xmlns:a="http://schemas.openxmlformats.org/drawingml/2006/main"/>
        <a:ln xmlns:a="http://schemas.openxmlformats.org/drawingml/2006/main" w="9525">
          <a:noFill/>
          <a:prstDash val="solid"/>
        </a:ln>
      </spPr>
      <txPr>
        <a:bodyPr xmlns:a="http://schemas.openxmlformats.org/drawingml/2006/main" wrap="square"/>
        <a:lstStyle xmlns:a="http://schemas.openxmlformats.org/drawingml/2006/main"/>
        <a:p xmlns:a="http://schemas.openxmlformats.org/drawingml/2006/main">
          <a:pPr algn="ctr">
            <a:defRPr lang="en-US" sz="800" baseline="0">
              <a:solidFill>
                <a:srgbClr val="080808"/>
              </a:solidFill>
              <a:latin typeface="+mn-lt"/>
              <a:cs typeface="Meta Offc" pitchFamily="34" charset="0"/>
            </a:defRPr>
          </a:pPr>
          <a:r>
            <a:t>None</a:t>
          </a:r>
          <a:endParaRPr lang="en-US"/>
        </a:p>
      </txPr>
    </legend>
    <plotVisOnly val="1"/>
    <dispBlanksAs val="zero"/>
  </chart>
</chartSpace>
</file>

<file path=xl/charts/chart15.xml><?xml version="1.0" encoding="utf-8"?>
<chartSpace xmlns="http://schemas.openxmlformats.org/drawingml/2006/chart">
  <chart>
    <title>
      <tx>
        <strRef>
          <f>'3.3a Time series N wasted'!$T$46</f>
          <strCache>
            <ptCount val="1"/>
            <pt idx="0">
              <v xml:space="preserve"> Achievement of target in 2020              (Halving N waste) </v>
            </pt>
          </strCache>
        </strRef>
      </tx>
      <layout>
        <manualLayout>
          <xMode val="edge"/>
          <yMode val="edge"/>
          <wMode val="factor"/>
          <hMode val="factor"/>
          <x val="0.196"/>
          <y val="0"/>
        </manualLayout>
      </layout>
      <overlay val="1"/>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Calibri"/>
              <a:ea typeface="Calibri"/>
            </a:defRPr>
          </a:pPr>
          <a:r>
            <a:t>None</a:t>
          </a:r>
          <a:endParaRPr lang="en-US"/>
        </a:p>
      </txPr>
    </title>
    <plotArea>
      <layout>
        <manualLayout>
          <layoutTarget val="inner"/>
          <xMode val="edge"/>
          <yMode val="edge"/>
          <wMode val="factor"/>
          <hMode val="factor"/>
          <x val="0.20325"/>
          <y val="0.19475"/>
          <w val="0.58075"/>
          <h val="0.70575"/>
        </manualLayout>
      </layout>
      <doughnutChart>
        <varyColors val="1"/>
        <ser>
          <idx val="0"/>
          <order val="0"/>
          <spPr>
            <a:solidFill xmlns:a="http://schemas.openxmlformats.org/drawingml/2006/main">
              <a:srgbClr val="5EAD35"/>
            </a:solidFill>
            <a:ln xmlns:a="http://schemas.openxmlformats.org/drawingml/2006/main">
              <a:prstDash val="solid"/>
            </a:ln>
          </spPr>
          <dPt>
            <idx val="0"/>
            <bubble3D val="0"/>
            <spPr>
              <a:ln xmlns:a="http://schemas.openxmlformats.org/drawingml/2006/main">
                <a:prstDash val="solid"/>
              </a:ln>
            </spPr>
          </dPt>
          <dPt>
            <idx val="1"/>
            <bubble3D val="0"/>
            <spPr>
              <a:solidFill xmlns:a="http://schemas.openxmlformats.org/drawingml/2006/main">
                <a:srgbClr val="D78400"/>
              </a:solidFill>
              <a:ln xmlns:a="http://schemas.openxmlformats.org/drawingml/2006/main">
                <a:prstDash val="solid"/>
              </a:ln>
            </spPr>
          </dPt>
          <dPt>
            <idx val="2"/>
            <bubble3D val="0"/>
            <spPr>
              <a:ln xmlns:a="http://schemas.openxmlformats.org/drawingml/2006/main">
                <a:prstDash val="solid"/>
              </a:ln>
            </spPr>
          </dPt>
          <dPt>
            <idx val="3"/>
            <bubble3D val="0"/>
            <spPr>
              <a:ln xmlns:a="http://schemas.openxmlformats.org/drawingml/2006/main">
                <a:prstDash val="solid"/>
              </a:ln>
            </spPr>
          </dPt>
          <dPt>
            <idx val="4"/>
            <bubble3D val="0"/>
            <spPr>
              <a:ln xmlns:a="http://schemas.openxmlformats.org/drawingml/2006/main">
                <a:prstDash val="solid"/>
              </a:ln>
            </spPr>
          </dPt>
          <dPt>
            <idx val="5"/>
            <bubble3D val="0"/>
            <spPr>
              <a:ln xmlns:a="http://schemas.openxmlformats.org/drawingml/2006/main">
                <a:prstDash val="solid"/>
              </a:ln>
            </spPr>
          </dPt>
          <dPt>
            <idx val="6"/>
            <bubble3D val="0"/>
            <spPr>
              <a:ln xmlns:a="http://schemas.openxmlformats.org/drawingml/2006/main">
                <a:prstDash val="solid"/>
              </a:ln>
            </spPr>
          </dPt>
          <dPt>
            <idx val="7"/>
            <bubble3D val="0"/>
            <spPr>
              <a:ln xmlns:a="http://schemas.openxmlformats.org/drawingml/2006/main">
                <a:prstDash val="solid"/>
              </a:ln>
            </spPr>
          </dPt>
          <dPt>
            <idx val="8"/>
            <bubble3D val="0"/>
            <spPr>
              <a:ln xmlns:a="http://schemas.openxmlformats.org/drawingml/2006/main">
                <a:prstDash val="solid"/>
              </a:ln>
            </spPr>
          </dPt>
          <dPt>
            <idx val="9"/>
            <bubble3D val="0"/>
            <spPr>
              <a:ln xmlns:a="http://schemas.openxmlformats.org/drawingml/2006/main">
                <a:prstDash val="solid"/>
              </a:ln>
            </spPr>
          </dPt>
          <cat>
            <strRef>
              <f>'3.3a Time series N wasted'!$D$50:$D$51</f>
              <strCache>
                <ptCount val="2"/>
                <pt idx="0">
                  <v>Reduction achieved</v>
                </pt>
                <pt idx="1">
                  <v>Reduction required to meet target</v>
                </pt>
              </strCache>
            </strRef>
          </cat>
          <val>
            <numRef>
              <f>'3.3a Time series N wasted'!$T$50:$T$51</f>
              <numCache>
                <formatCode xml:space="preserve">_ * #\ ##0_ ;_ * \-#\ ##0_ ;_ * "-"??_ ;_ @_ </formatCode>
                <ptCount val="2"/>
                <pt idx="0">
                  <v>3.633181883371321</v>
                </pt>
                <pt idx="1">
                  <v>12.74068565972934</v>
                </pt>
              </numCache>
            </numRef>
          </val>
        </ser>
        <dLbls>
          <showLegendKey val="0"/>
          <showVal val="0"/>
          <showCatName val="0"/>
          <showSerName val="0"/>
          <showPercent val="0"/>
          <showBubbleSize val="0"/>
          <showLeaderLines val="1"/>
        </dLbls>
        <firstSliceAng val="0"/>
        <holeSize val="50"/>
      </doughnutChart>
    </plotArea>
    <legend>
      <legendPos val="b"/>
      <layout>
        <manualLayout>
          <xMode val="edge"/>
          <yMode val="edge"/>
          <wMode val="factor"/>
          <hMode val="factor"/>
          <x val="0.09525"/>
          <y val="0.919"/>
          <w val="0.76375"/>
          <h val="0.0675"/>
        </manualLayout>
      </layout>
      <overlay val="0"/>
      <spPr>
        <a:noFill xmlns:a="http://schemas.openxmlformats.org/drawingml/2006/main"/>
        <a:ln xmlns:a="http://schemas.openxmlformats.org/drawingml/2006/main" w="9525">
          <a:noFill/>
          <a:prstDash val="solid"/>
        </a:ln>
      </spPr>
      <txPr>
        <a:bodyPr xmlns:a="http://schemas.openxmlformats.org/drawingml/2006/main" wrap="square"/>
        <a:lstStyle xmlns:a="http://schemas.openxmlformats.org/drawingml/2006/main"/>
        <a:p xmlns:a="http://schemas.openxmlformats.org/drawingml/2006/main">
          <a:pPr algn="ctr">
            <a:defRPr lang="en-US" sz="800" baseline="0">
              <a:solidFill>
                <a:srgbClr val="080808"/>
              </a:solidFill>
              <a:latin typeface="+mn-lt"/>
              <a:cs typeface="Meta Offc" pitchFamily="34" charset="0"/>
            </a:defRPr>
          </a:pPr>
          <a:r>
            <a:t>None</a:t>
          </a:r>
          <a:endParaRPr lang="en-US"/>
        </a:p>
      </txPr>
    </legend>
    <plotVisOnly val="1"/>
    <dispBlanksAs val="zero"/>
  </chart>
</chartSpace>
</file>

<file path=xl/charts/chart16.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a:pPr>
            <a:r>
              <a:rPr lang="de-CH" sz="1400" baseline="0">
                <a:solidFill>
                  <a:srgbClr val="000000"/>
                </a:solidFill>
                <a:latin typeface="+mn-lt"/>
                <a:ea typeface="+mn-ea"/>
                <a:cs typeface="+mn-cs"/>
              </a:rPr>
              <a:t>N wasted by species and target value</a:t>
            </a:r>
          </a:p>
        </rich>
      </tx>
      <layout>
        <manualLayout>
          <xMode val="edge"/>
          <yMode val="edge"/>
          <wMode val="factor"/>
          <hMode val="factor"/>
          <x val="0.1292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225"/>
          <y val="0.078"/>
          <w val="0.8754999999999999"/>
          <h val="0.7847499999999999"/>
        </manualLayout>
      </layout>
      <barChart>
        <barDir val="col"/>
        <grouping val="stacked"/>
        <varyColors val="0"/>
        <ser>
          <idx val="0"/>
          <order val="0"/>
          <tx>
            <strRef>
              <f>'3.3a Time series N wasted'!$E$31</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wasted'!$E$33:$E$35</f>
              <numCache>
                <formatCode>General</formatCode>
                <ptCount val="3"/>
                <pt idx="0">
                  <v>0</v>
                </pt>
                <pt idx="1">
                  <v>0</v>
                </pt>
                <pt idx="2">
                  <v>41.88155535914204</v>
                </pt>
              </numCache>
            </numRef>
          </val>
        </ser>
        <ser>
          <idx val="1"/>
          <order val="1"/>
          <tx>
            <strRef>
              <f>'3.3a Time series N wasted'!$F$31</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wasted'!$F$33:$F$35</f>
              <numCache>
                <formatCode>General</formatCode>
                <ptCount val="3"/>
                <pt idx="0">
                  <v>0</v>
                </pt>
                <pt idx="1">
                  <v>0</v>
                </pt>
                <pt idx="2">
                  <v>24.98844878791264</v>
                </pt>
              </numCache>
            </numRef>
          </val>
        </ser>
        <ser>
          <idx val="2"/>
          <order val="2"/>
          <tx>
            <strRef>
              <f>'3.3a Time series N wasted'!$G$31</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wasted'!$G$33:$G$35</f>
              <numCache>
                <formatCode>General</formatCode>
                <ptCount val="3"/>
                <pt idx="0">
                  <v>0</v>
                </pt>
                <pt idx="1">
                  <v>0</v>
                </pt>
                <pt idx="2">
                  <v>5.997295031826895</v>
                </pt>
              </numCache>
            </numRef>
          </val>
        </ser>
        <ser>
          <idx val="3"/>
          <order val="3"/>
          <tx>
            <strRef>
              <f>'3.3a Time series N wasted'!$H$31</f>
              <strCache>
                <ptCount val="1"/>
                <pt idx="0">
                  <v>Nmix</v>
                </pt>
              </strCache>
            </strRef>
          </tx>
          <spPr>
            <a:solidFill xmlns:a="http://schemas.openxmlformats.org/drawingml/2006/main">
              <a:schemeClr val="accent1"/>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wasted'!$H$33:$H$35</f>
              <numCache>
                <formatCode>General</formatCode>
                <ptCount val="3"/>
                <pt idx="0">
                  <v>32.74773508620133</v>
                </pt>
                <pt idx="1">
                  <v>29.11455320283001</v>
                </pt>
                <pt idx="2">
                  <v>494.7197914635638</v>
                </pt>
              </numCache>
            </numRef>
          </val>
        </ser>
        <ser>
          <idx val="4"/>
          <order val="4"/>
          <tx>
            <strRef>
              <f>'3.3a Time series N wasted'!$I$31</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wasted'!$I$33:$I$35</f>
              <numCache>
                <formatCode>General</formatCode>
                <ptCount val="3"/>
                <pt idx="0">
                  <v>0</v>
                </pt>
                <pt idx="1">
                  <v>0</v>
                </pt>
                <pt idx="2">
                  <v>37.30683282535033</v>
                </pt>
              </numCache>
            </numRef>
          </val>
        </ser>
        <dLbls>
          <showLegendKey val="0"/>
          <showVal val="0"/>
          <showCatName val="0"/>
          <showSerName val="0"/>
          <showPercent val="0"/>
          <showBubbleSize val="0"/>
        </dLbls>
        <gapWidth val="150"/>
        <overlap val="100"/>
        <axId val="409229296"/>
        <axId val="17313155"/>
      </barChart>
      <lineChart>
        <grouping val="standard"/>
        <varyColors val="0"/>
        <ser>
          <idx val="5"/>
          <order val="5"/>
          <tx>
            <strRef>
              <f>'3.3a Time series N wasted'!$AB$31</f>
              <strCache>
                <ptCount val="1"/>
                <pt idx="0">
                  <v xml:space="preserve"> Target "halving N waste" </v>
                </pt>
              </strCache>
            </strRef>
          </tx>
          <spPr>
            <a:ln xmlns:a="http://schemas.openxmlformats.org/drawingml/2006/main" w="28575" cmpd="sng">
              <a:solidFill>
                <a:srgbClr val="000000"/>
              </a:solidFill>
              <a:prstDash val="solid"/>
            </a:ln>
          </spPr>
          <marker>
            <symbol val="none"/>
            <spPr>
              <a:ln xmlns:a="http://schemas.openxmlformats.org/drawingml/2006/main">
                <a:prstDash val="solid"/>
              </a:ln>
            </spPr>
          </marker>
          <cat>
            <strLit>
              <ptCount val="3"/>
              <pt idx="0">
                <v>2018</v>
              </pt>
              <pt idx="1">
                <v>2020</v>
              </pt>
              <pt idx="2">
                <v>2022</v>
              </pt>
            </strLit>
          </cat>
          <val>
            <numRef>
              <f>'3.3a Time series N wasted'!$AB$33:$AB$35</f>
              <numCache>
                <formatCode xml:space="preserve">_ * #\ ##0_ ;_ * \-#\ ##0_ ;_ * "-"??_ ;_ @_ </formatCode>
                <ptCount val="3"/>
                <pt idx="0">
                  <v>16.37386754310067</v>
                </pt>
                <pt idx="1">
                  <v>16.37386754310067</v>
                </pt>
                <pt idx="2">
                  <v>16.37386754310067</v>
                </pt>
              </numCache>
            </numRef>
          </val>
          <smooth val="0"/>
        </ser>
        <dLbls>
          <showLegendKey val="0"/>
          <showVal val="0"/>
          <showCatName val="0"/>
          <showSerName val="0"/>
          <showPercent val="0"/>
          <showBubbleSize val="0"/>
        </dLbls>
        <marker val="1"/>
        <smooth val="0"/>
        <axId val="409229296"/>
        <axId val="17313155"/>
      </lineChart>
      <catAx>
        <axId val="409229296"/>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7313155"/>
        <crosses val="autoZero"/>
        <auto val="1"/>
        <lblAlgn val="ctr"/>
        <lblOffset val="100"/>
        <noMultiLvlLbl val="0"/>
      </catAx>
      <valAx>
        <axId val="17313155"/>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N-waste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409229296"/>
        <crossesAt val="1"/>
        <crossBetween val="between"/>
      </valAx>
    </plotArea>
    <legend>
      <legendPos val="b"/>
      <layout>
        <manualLayout>
          <xMode val="edge"/>
          <yMode val="edge"/>
          <wMode val="factor"/>
          <hMode val="factor"/>
          <x val="0.083"/>
          <y val="0.9175"/>
          <w val="0.87125"/>
          <h val="0.08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17.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a:pPr>
            <a:r>
              <a:rPr lang="de-CH" sz="1400" baseline="0">
                <a:solidFill>
                  <a:srgbClr val="000000"/>
                </a:solidFill>
                <a:latin typeface="+mn-lt"/>
                <a:ea typeface="+mn-ea"/>
                <a:cs typeface="+mn-cs"/>
              </a:rPr>
              <a:t>N wasted by species</a:t>
            </a:r>
          </a:p>
        </rich>
      </tx>
      <layout>
        <manualLayout>
          <xMode val="edge"/>
          <yMode val="edge"/>
          <wMode val="factor"/>
          <hMode val="factor"/>
          <x val="0.2242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225"/>
          <y val="0.078"/>
          <w val="0.8754999999999999"/>
          <h val="0.7847499999999999"/>
        </manualLayout>
      </layout>
      <barChart>
        <barDir val="col"/>
        <grouping val="clustered"/>
        <varyColors val="0"/>
        <ser>
          <idx val="0"/>
          <order val="0"/>
          <tx>
            <strRef>
              <f>'3.3a Time series N wasted'!$E$31</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wasted'!$E$33:$E$35</f>
              <numCache>
                <formatCode>General</formatCode>
                <ptCount val="3"/>
                <pt idx="0">
                  <v>0</v>
                </pt>
                <pt idx="1">
                  <v>0</v>
                </pt>
                <pt idx="2">
                  <v>41.88155535914204</v>
                </pt>
              </numCache>
            </numRef>
          </val>
        </ser>
        <ser>
          <idx val="1"/>
          <order val="1"/>
          <tx>
            <strRef>
              <f>'3.3a Time series N wasted'!$F$31</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wasted'!$F$33:$F$35</f>
              <numCache>
                <formatCode>General</formatCode>
                <ptCount val="3"/>
                <pt idx="0">
                  <v>0</v>
                </pt>
                <pt idx="1">
                  <v>0</v>
                </pt>
                <pt idx="2">
                  <v>24.98844878791264</v>
                </pt>
              </numCache>
            </numRef>
          </val>
        </ser>
        <ser>
          <idx val="2"/>
          <order val="2"/>
          <tx>
            <strRef>
              <f>'3.3a Time series N wasted'!$G$31</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wasted'!$G$33:$G$35</f>
              <numCache>
                <formatCode>General</formatCode>
                <ptCount val="3"/>
                <pt idx="0">
                  <v>0</v>
                </pt>
                <pt idx="1">
                  <v>0</v>
                </pt>
                <pt idx="2">
                  <v>5.997295031826895</v>
                </pt>
              </numCache>
            </numRef>
          </val>
        </ser>
        <ser>
          <idx val="3"/>
          <order val="3"/>
          <tx>
            <strRef>
              <f>'3.3a Time series N wasted'!$H$31</f>
              <strCache>
                <ptCount val="1"/>
                <pt idx="0">
                  <v>Nmix</v>
                </pt>
              </strCache>
            </strRef>
          </tx>
          <spPr>
            <a:solidFill xmlns:a="http://schemas.openxmlformats.org/drawingml/2006/main">
              <a:schemeClr val="accent1"/>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wasted'!$H$33:$H$35</f>
              <numCache>
                <formatCode>General</formatCode>
                <ptCount val="3"/>
                <pt idx="0">
                  <v>32.74773508620133</v>
                </pt>
                <pt idx="1">
                  <v>29.11455320283001</v>
                </pt>
                <pt idx="2">
                  <v>494.7197914635638</v>
                </pt>
              </numCache>
            </numRef>
          </val>
        </ser>
        <ser>
          <idx val="4"/>
          <order val="4"/>
          <tx>
            <strRef>
              <f>'3.3a Time series N wasted'!$I$31</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wasted'!$I$33:$I$35</f>
              <numCache>
                <formatCode>General</formatCode>
                <ptCount val="3"/>
                <pt idx="0">
                  <v>0</v>
                </pt>
                <pt idx="1">
                  <v>0</v>
                </pt>
                <pt idx="2">
                  <v>37.30683282535033</v>
                </pt>
              </numCache>
            </numRef>
          </val>
        </ser>
        <dLbls>
          <showLegendKey val="0"/>
          <showVal val="0"/>
          <showCatName val="0"/>
          <showSerName val="0"/>
          <showPercent val="0"/>
          <showBubbleSize val="0"/>
        </dLbls>
        <gapWidth val="150"/>
        <axId val="-1673852641"/>
        <axId val="-505555952"/>
      </barChart>
      <catAx>
        <axId val="-1673852641"/>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505555952"/>
        <crosses val="autoZero"/>
        <auto val="1"/>
        <lblAlgn val="ctr"/>
        <lblOffset val="100"/>
        <noMultiLvlLbl val="0"/>
      </catAx>
      <valAx>
        <axId val="-505555952"/>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sz="1000" b="1" i="0" kern="1200" baseline="0">
                    <a:solidFill>
                      <a:srgbClr val="000000"/>
                    </a:solidFill>
                    <a:latin typeface="+mn-lt"/>
                    <a:ea typeface="+mn-ea"/>
                    <a:cs typeface="+mn-cs"/>
                  </a:defRPr>
                </a:pPr>
                <a:r>
                  <a:rPr lang="en-US"/>
                  <a:t>N-waste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673852641"/>
        <crossesAt val="1"/>
        <crossBetween val="between"/>
      </valAx>
    </plotArea>
    <legend>
      <legendPos val="b"/>
      <layout>
        <manualLayout>
          <xMode val="edge"/>
          <yMode val="edge"/>
          <wMode val="factor"/>
          <hMode val="factor"/>
          <x val="0.083"/>
          <y val="0.92075"/>
          <w val="0.8159999999999999"/>
          <h val="0.056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18.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a:pPr>
            <a:r>
              <a:rPr lang="de-CH" sz="1400" baseline="0">
                <a:solidFill>
                  <a:srgbClr val="000000"/>
                </a:solidFill>
                <a:latin typeface="+mn-lt"/>
                <a:ea typeface="+mn-ea"/>
                <a:cs typeface="+mn-cs"/>
              </a:rPr>
              <a:t>N wasted by source and target value</a:t>
            </a:r>
          </a:p>
        </rich>
      </tx>
      <layout>
        <manualLayout>
          <xMode val="edge"/>
          <yMode val="edge"/>
          <wMode val="factor"/>
          <hMode val="factor"/>
          <x val="0.2072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225"/>
          <y val="0.078"/>
          <w val="0.90725"/>
          <h val="0.713"/>
        </manualLayout>
      </layout>
      <barChart>
        <barDir val="col"/>
        <grouping val="stacked"/>
        <varyColors val="0"/>
        <ser>
          <idx val="0"/>
          <order val="0"/>
          <tx>
            <strRef>
              <f>'3.3a Time series N wasted'!$D$16</f>
              <strCache>
                <ptCount val="1"/>
                <pt idx="0">
                  <v>Energy and fuels</v>
                </pt>
              </strCache>
            </strRef>
          </tx>
          <spPr>
            <a:solidFill xmlns:a="http://schemas.openxmlformats.org/drawingml/2006/main">
              <a:srgbClr val="F2F2F2"/>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wasted'!$F$16:$CV$16</f>
              <numCache>
                <formatCode xml:space="preserve">_ * #\ ##0_ ;_ * \-#\ ##0_ ;_ * "-"??_ ;_ @_ </formatCode>
                <ptCount val="12"/>
                <pt idx="0">
                  <v>0</v>
                </pt>
                <pt idx="1">
                  <v>0</v>
                </pt>
                <pt idx="2">
                  <v>230.0702259520071</v>
                </pt>
                <pt idx="3">
                  <v>32.59602997253003</v>
                </pt>
                <pt idx="4">
                  <v>0</v>
                </pt>
                <pt idx="5">
                  <v>0</v>
                </pt>
                <pt idx="6">
                  <v>0</v>
                </pt>
                <pt idx="7">
                  <v>0</v>
                </pt>
                <pt idx="8">
                  <v>0</v>
                </pt>
                <pt idx="9">
                  <v>0</v>
                </pt>
                <pt idx="10">
                  <v>0</v>
                </pt>
                <pt idx="11">
                  <v>0</v>
                </pt>
              </numCache>
            </numRef>
          </val>
        </ser>
        <ser>
          <idx val="1"/>
          <order val="1"/>
          <tx>
            <strRef>
              <f>'3.3a Time series N wasted'!$D$17</f>
              <strCache>
                <ptCount val="1"/>
                <pt idx="0">
                  <v>Materials and products in industry</v>
                </pt>
              </strCache>
            </strRef>
          </tx>
          <spPr>
            <a:solidFill xmlns:a="http://schemas.openxmlformats.org/drawingml/2006/main">
              <a:srgbClr val="BFBFB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wasted'!$F$17:$CV$17</f>
              <numCache>
                <formatCode xml:space="preserve">_ * #\ ##0_ ;_ * \-#\ ##0_ ;_ * "-"??_ ;_ @_ </formatCode>
                <ptCount val="12"/>
                <pt idx="0">
                  <v>0</v>
                </pt>
                <pt idx="1">
                  <v>0</v>
                </pt>
                <pt idx="2">
                  <v>15.27119568149026</v>
                </pt>
                <pt idx="3">
                  <v>14.95346411016977</v>
                </pt>
                <pt idx="4">
                  <v>0</v>
                </pt>
                <pt idx="5">
                  <v>0</v>
                </pt>
                <pt idx="6">
                  <v>0</v>
                </pt>
                <pt idx="7">
                  <v>0</v>
                </pt>
                <pt idx="8">
                  <v>0</v>
                </pt>
                <pt idx="9">
                  <v>0</v>
                </pt>
                <pt idx="10">
                  <v>0</v>
                </pt>
                <pt idx="11">
                  <v>0</v>
                </pt>
              </numCache>
            </numRef>
          </val>
        </ser>
        <ser>
          <idx val="2"/>
          <order val="2"/>
          <tx>
            <strRef>
              <f>'3.3a Time series N wasted'!$D$18</f>
              <strCache>
                <ptCount val="1"/>
                <pt idx="0">
                  <v>Agriculture</v>
                </pt>
              </strCache>
            </strRef>
          </tx>
          <spPr>
            <a:solidFill xmlns:a="http://schemas.openxmlformats.org/drawingml/2006/main">
              <a:srgbClr val="FFC000"/>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wasted'!$F$18:$CV$18</f>
              <numCache>
                <formatCode xml:space="preserve">_ * #\ ##0_ ;_ * \-#\ ##0_ ;_ * "-"??_ ;_ @_ </formatCode>
                <ptCount val="12"/>
                <pt idx="0">
                  <v>0</v>
                </pt>
                <pt idx="1">
                  <v>0</v>
                </pt>
                <pt idx="2">
                  <v>89.37500972702523</v>
                </pt>
                <pt idx="3">
                  <v>85.24901762422837</v>
                </pt>
                <pt idx="4">
                  <v>0</v>
                </pt>
                <pt idx="5">
                  <v>0</v>
                </pt>
                <pt idx="6">
                  <v>0</v>
                </pt>
                <pt idx="7">
                  <v>0</v>
                </pt>
                <pt idx="8">
                  <v>0</v>
                </pt>
                <pt idx="9">
                  <v>0</v>
                </pt>
                <pt idx="10">
                  <v>0</v>
                </pt>
                <pt idx="11">
                  <v>0</v>
                </pt>
              </numCache>
            </numRef>
          </val>
        </ser>
        <ser>
          <idx val="3"/>
          <order val="3"/>
          <tx>
            <strRef>
              <f>'3.3a Time series N wasted'!$D$19</f>
              <strCache>
                <ptCount val="1"/>
                <pt idx="0">
                  <v>Processing of residues</v>
                </pt>
              </strCache>
            </strRef>
          </tx>
          <spPr>
            <a:solidFill xmlns:a="http://schemas.openxmlformats.org/drawingml/2006/main">
              <a:srgbClr val="9D579A"/>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wasted'!$F$19:$CV$19</f>
              <numCache>
                <formatCode xml:space="preserve">_ * #\ ##0_ ;_ * \-#\ ##0_ ;_ * "-"??_ ;_ @_ </formatCode>
                <ptCount val="12"/>
                <pt idx="0">
                  <v>26.0663077498442</v>
                </pt>
                <pt idx="1">
                  <v>20.61970952436103</v>
                </pt>
                <pt idx="2">
                  <v>47.6768304872399</v>
                </pt>
                <pt idx="3">
                  <v>46.48330360680247</v>
                </pt>
                <pt idx="4">
                  <v>0</v>
                </pt>
                <pt idx="5">
                  <v>0</v>
                </pt>
                <pt idx="6">
                  <v>0</v>
                </pt>
                <pt idx="7">
                  <v>0</v>
                </pt>
                <pt idx="8">
                  <v>0</v>
                </pt>
                <pt idx="9">
                  <v>0</v>
                </pt>
                <pt idx="10">
                  <v>0</v>
                </pt>
                <pt idx="11">
                  <v>0</v>
                </pt>
              </numCache>
            </numRef>
          </val>
        </ser>
        <ser>
          <idx val="4"/>
          <order val="4"/>
          <tx>
            <strRef>
              <f>'3.3a Time series N wasted'!$D$20</f>
              <strCache>
                <ptCount val="1"/>
                <pt idx="0">
                  <v>Humans and settlements</v>
                </pt>
              </strCache>
            </strRef>
          </tx>
          <spPr>
            <a:solidFill xmlns:a="http://schemas.openxmlformats.org/drawingml/2006/main">
              <a:srgbClr val="ECDDEB"/>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wasted'!$F$20:$CV$20</f>
              <numCache>
                <formatCode xml:space="preserve">_ * #\ ##0_ ;_ * \-#\ ##0_ ;_ * "-"??_ ;_ @_ </formatCode>
                <ptCount val="12"/>
                <pt idx="0">
                  <v>6.68142733635713</v>
                </pt>
                <pt idx="1">
                  <v>8.49484367846898</v>
                </pt>
                <pt idx="2">
                  <v>59.54568623667826</v>
                </pt>
                <pt idx="3">
                  <v>59.50009568997187</v>
                </pt>
                <pt idx="4">
                  <v>0</v>
                </pt>
                <pt idx="5">
                  <v>0</v>
                </pt>
                <pt idx="6">
                  <v>0</v>
                </pt>
                <pt idx="7">
                  <v>0</v>
                </pt>
                <pt idx="8">
                  <v>0</v>
                </pt>
                <pt idx="9">
                  <v>0</v>
                </pt>
                <pt idx="10">
                  <v>0</v>
                </pt>
                <pt idx="11">
                  <v>0</v>
                </pt>
              </numCache>
            </numRef>
          </val>
        </ser>
        <ser>
          <idx val="5"/>
          <order val="5"/>
          <tx>
            <strRef>
              <f>'3.3a Time series N wasted'!$D$21</f>
              <strCache>
                <ptCount val="1"/>
                <pt idx="0">
                  <v>Forests and Semi-natural vegetation</v>
                </pt>
              </strCache>
            </strRef>
          </tx>
          <spPr>
            <a:solidFill xmlns:a="http://schemas.openxmlformats.org/drawingml/2006/main">
              <a:srgbClr val="92D14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wasted'!$F$21:$CV$21</f>
            </numRef>
          </val>
        </ser>
        <ser>
          <idx val="6"/>
          <order val="6"/>
          <tx>
            <strRef>
              <f>'3.3a Time series N wasted'!$D$22</f>
              <strCache>
                <ptCount val="1"/>
                <pt idx="0">
                  <v>Atmosphere</v>
                </pt>
              </strCache>
            </strRef>
          </tx>
          <spPr>
            <a:solidFill xmlns:a="http://schemas.openxmlformats.org/drawingml/2006/main">
              <a:srgbClr val="DBEEF4"/>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wasted'!$F$22:$CV$22</f>
            </numRef>
          </val>
        </ser>
        <ser>
          <idx val="7"/>
          <order val="7"/>
          <tx>
            <strRef>
              <f>'3.3a Time series N wasted'!$D$23</f>
              <strCache>
                <ptCount val="1"/>
                <pt idx="0">
                  <v>Hydrosphere</v>
                </pt>
              </strCache>
            </strRef>
          </tx>
          <spPr>
            <a:solidFill xmlns:a="http://schemas.openxmlformats.org/drawingml/2006/main">
              <a:srgbClr val="4DCEF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wasted'!$F$23:$CV$23</f>
            </numRef>
          </val>
        </ser>
        <ser>
          <idx val="8"/>
          <order val="8"/>
          <tx>
            <strRef>
              <f>'3.3a Time series N wasted'!$D$24</f>
              <strCache>
                <ptCount val="1"/>
                <pt idx="0">
                  <v>Rest of the World</v>
                </pt>
              </strCache>
            </strRef>
          </tx>
          <spPr>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wasted'!$F$24:$CV$24</f>
            </numRef>
          </val>
        </ser>
        <dLbls>
          <showLegendKey val="0"/>
          <showVal val="0"/>
          <showCatName val="0"/>
          <showSerName val="0"/>
          <showPercent val="0"/>
          <showBubbleSize val="0"/>
        </dLbls>
        <gapWidth val="150"/>
        <overlap val="100"/>
        <axId val="-560768455"/>
        <axId val="1075146844"/>
      </barChart>
      <lineChart>
        <grouping val="standard"/>
        <varyColors val="0"/>
        <ser>
          <idx val="9"/>
          <order val="9"/>
          <tx>
            <v>Target</v>
          </tx>
          <spPr>
            <a:ln xmlns:a="http://schemas.openxmlformats.org/drawingml/2006/main" w="28575" cmpd="sng">
              <a:solidFill>
                <a:srgbClr val="000000"/>
              </a:solidFill>
              <a:prstDash val="solid"/>
            </a:ln>
          </spPr>
          <marker>
            <symbol val="none"/>
            <spPr>
              <a:ln xmlns:a="http://schemas.openxmlformats.org/drawingml/2006/main">
                <a:prstDash val="solid"/>
              </a:ln>
            </spPr>
          </marker>
          <cat>
            <strRef>
              <f>'3.3a Time series N wasted'!$M$14:$CV$14</f>
              <strCache>
                <ptCount val="3"/>
                <pt idx="0">
                  <v>2020</v>
                </pt>
                <pt idx="1">
                  <v>2022</v>
                </pt>
                <pt idx="2">
                  <v>2024</v>
                </pt>
              </strCache>
            </strRef>
          </cat>
          <val>
            <numRef>
              <f>'3.3a Time series N wasted'!$M$49:$CV$49</f>
              <numCache>
                <formatCode xml:space="preserve">_ * #\ ##0_ ;_ * \-#\ ##0_ ;_ * "-"??_ ;_ @_ </formatCode>
                <ptCount val="11"/>
                <pt idx="0">
                  <v>16.37386754310067</v>
                </pt>
                <pt idx="1">
                  <v>16.37386754310067</v>
                </pt>
                <pt idx="2">
                  <v>16.37386754310067</v>
                </pt>
                <pt idx="3">
                  <v>16.37386754310067</v>
                </pt>
                <pt idx="4">
                  <v>16.37386754310067</v>
                </pt>
                <pt idx="5">
                  <v>16.37386754310067</v>
                </pt>
                <pt idx="6">
                  <v>16.37386754310067</v>
                </pt>
                <pt idx="7">
                  <v>16.37386754310067</v>
                </pt>
                <pt idx="8">
                  <v>16.37386754310067</v>
                </pt>
                <pt idx="9">
                  <v>16.37386754310067</v>
                </pt>
                <pt idx="10">
                  <v>16.37386754310067</v>
                </pt>
              </numCache>
            </numRef>
          </val>
          <smooth val="0"/>
        </ser>
        <dLbls>
          <showLegendKey val="0"/>
          <showVal val="0"/>
          <showCatName val="0"/>
          <showSerName val="0"/>
          <showPercent val="0"/>
          <showBubbleSize val="0"/>
        </dLbls>
        <marker val="1"/>
        <smooth val="0"/>
        <axId val="-560768455"/>
        <axId val="1075146844"/>
      </lineChart>
      <catAx>
        <axId val="-560768455"/>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075146844"/>
        <crosses val="autoZero"/>
        <auto val="1"/>
        <lblAlgn val="ctr"/>
        <lblOffset val="100"/>
        <noMultiLvlLbl val="0"/>
      </catAx>
      <valAx>
        <axId val="1075146844"/>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sz="1000" b="1" i="0" kern="1200" baseline="0">
                    <a:solidFill>
                      <a:srgbClr val="000000"/>
                    </a:solidFill>
                    <a:latin typeface="+mn-lt"/>
                    <a:ea typeface="+mn-ea"/>
                    <a:cs typeface="+mn-cs"/>
                  </a:defRPr>
                </a:pPr>
                <a:r>
                  <a:rPr lang="en-US"/>
                  <a:t>N-waste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560768455"/>
        <crossesAt val="1"/>
        <crossBetween val="between"/>
      </valAx>
    </plotArea>
    <legend>
      <legendPos val="b"/>
      <layout>
        <manualLayout>
          <xMode val="edge"/>
          <yMode val="edge"/>
          <wMode val="factor"/>
          <hMode val="factor"/>
          <x val="0"/>
          <y val="0.85375"/>
          <w val="0.997"/>
          <h val="0.14625"/>
        </manualLayout>
      </layout>
      <overlay val="0"/>
      <spPr>
        <a:noFill xmlns:a="http://schemas.openxmlformats.org/drawingml/2006/main"/>
        <a:ln xmlns:a="http://schemas.openxmlformats.org/drawingml/2006/main" w="9525">
          <a:noFill/>
          <a:prstDash val="solid"/>
        </a:ln>
      </spPr>
    </legend>
    <plotVisOnly val="1"/>
    <dispBlanksAs val="zero"/>
  </chart>
</chartSpace>
</file>

<file path=xl/charts/chart19.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lang="de-CH" sz="1400" baseline="0">
                <a:solidFill>
                  <a:srgbClr val="000000"/>
                </a:solidFill>
                <a:latin typeface="+mn-lt"/>
                <a:ea typeface="+mn-ea"/>
                <a:cs typeface="+mn-cs"/>
              </a:defRPr>
            </a:pPr>
            <a:r>
              <a:rPr lang="de-CH"/>
              <a:t>N-wasted by source</a:t>
            </a:r>
          </a:p>
        </rich>
      </tx>
      <layout>
        <manualLayout>
          <xMode val="edge"/>
          <yMode val="edge"/>
          <wMode val="factor"/>
          <hMode val="factor"/>
          <x val="0.2072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225"/>
          <y val="0.078"/>
          <w val="0.85975"/>
          <h val="0.713"/>
        </manualLayout>
      </layout>
      <barChart>
        <barDir val="col"/>
        <grouping val="clustered"/>
        <varyColors val="0"/>
        <ser>
          <idx val="0"/>
          <order val="0"/>
          <tx>
            <strRef>
              <f>'3.3a Time series N wasted'!$D$16</f>
              <strCache>
                <ptCount val="1"/>
                <pt idx="0">
                  <v>Energy and fuels</v>
                </pt>
              </strCache>
            </strRef>
          </tx>
          <spPr>
            <a:solidFill xmlns:a="http://schemas.openxmlformats.org/drawingml/2006/main">
              <a:srgbClr val="F2F2F2"/>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wasted'!$F$16:$CV$16</f>
              <numCache>
                <formatCode xml:space="preserve">_ * #\ ##0_ ;_ * \-#\ ##0_ ;_ * "-"??_ ;_ @_ </formatCode>
                <ptCount val="12"/>
                <pt idx="0">
                  <v>0</v>
                </pt>
                <pt idx="1">
                  <v>0</v>
                </pt>
                <pt idx="2">
                  <v>230.0702259520071</v>
                </pt>
                <pt idx="3">
                  <v>32.59602997253003</v>
                </pt>
                <pt idx="4">
                  <v>0</v>
                </pt>
                <pt idx="5">
                  <v>0</v>
                </pt>
                <pt idx="6">
                  <v>0</v>
                </pt>
                <pt idx="7">
                  <v>0</v>
                </pt>
                <pt idx="8">
                  <v>0</v>
                </pt>
                <pt idx="9">
                  <v>0</v>
                </pt>
                <pt idx="10">
                  <v>0</v>
                </pt>
                <pt idx="11">
                  <v>0</v>
                </pt>
              </numCache>
            </numRef>
          </val>
        </ser>
        <ser>
          <idx val="1"/>
          <order val="1"/>
          <tx>
            <strRef>
              <f>'3.3a Time series N wasted'!$D$17</f>
              <strCache>
                <ptCount val="1"/>
                <pt idx="0">
                  <v>Materials and products in industry</v>
                </pt>
              </strCache>
            </strRef>
          </tx>
          <spPr>
            <a:solidFill xmlns:a="http://schemas.openxmlformats.org/drawingml/2006/main">
              <a:srgbClr val="BFBFB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wasted'!$F$17:$CV$17</f>
              <numCache>
                <formatCode xml:space="preserve">_ * #\ ##0_ ;_ * \-#\ ##0_ ;_ * "-"??_ ;_ @_ </formatCode>
                <ptCount val="12"/>
                <pt idx="0">
                  <v>0</v>
                </pt>
                <pt idx="1">
                  <v>0</v>
                </pt>
                <pt idx="2">
                  <v>15.27119568149026</v>
                </pt>
                <pt idx="3">
                  <v>14.95346411016977</v>
                </pt>
                <pt idx="4">
                  <v>0</v>
                </pt>
                <pt idx="5">
                  <v>0</v>
                </pt>
                <pt idx="6">
                  <v>0</v>
                </pt>
                <pt idx="7">
                  <v>0</v>
                </pt>
                <pt idx="8">
                  <v>0</v>
                </pt>
                <pt idx="9">
                  <v>0</v>
                </pt>
                <pt idx="10">
                  <v>0</v>
                </pt>
                <pt idx="11">
                  <v>0</v>
                </pt>
              </numCache>
            </numRef>
          </val>
        </ser>
        <ser>
          <idx val="2"/>
          <order val="2"/>
          <tx>
            <strRef>
              <f>'3.3a Time series N wasted'!$D$18</f>
              <strCache>
                <ptCount val="1"/>
                <pt idx="0">
                  <v>Agriculture</v>
                </pt>
              </strCache>
            </strRef>
          </tx>
          <spPr>
            <a:solidFill xmlns:a="http://schemas.openxmlformats.org/drawingml/2006/main">
              <a:srgbClr val="FFC000"/>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wasted'!$F$18:$CV$18</f>
              <numCache>
                <formatCode xml:space="preserve">_ * #\ ##0_ ;_ * \-#\ ##0_ ;_ * "-"??_ ;_ @_ </formatCode>
                <ptCount val="12"/>
                <pt idx="0">
                  <v>0</v>
                </pt>
                <pt idx="1">
                  <v>0</v>
                </pt>
                <pt idx="2">
                  <v>89.37500972702523</v>
                </pt>
                <pt idx="3">
                  <v>85.24901762422837</v>
                </pt>
                <pt idx="4">
                  <v>0</v>
                </pt>
                <pt idx="5">
                  <v>0</v>
                </pt>
                <pt idx="6">
                  <v>0</v>
                </pt>
                <pt idx="7">
                  <v>0</v>
                </pt>
                <pt idx="8">
                  <v>0</v>
                </pt>
                <pt idx="9">
                  <v>0</v>
                </pt>
                <pt idx="10">
                  <v>0</v>
                </pt>
                <pt idx="11">
                  <v>0</v>
                </pt>
              </numCache>
            </numRef>
          </val>
        </ser>
        <ser>
          <idx val="3"/>
          <order val="3"/>
          <tx>
            <strRef>
              <f>'3.3a Time series N wasted'!$D$19</f>
              <strCache>
                <ptCount val="1"/>
                <pt idx="0">
                  <v>Processing of residues</v>
                </pt>
              </strCache>
            </strRef>
          </tx>
          <spPr>
            <a:solidFill xmlns:a="http://schemas.openxmlformats.org/drawingml/2006/main">
              <a:srgbClr val="9D579A"/>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wasted'!$F$19:$CV$19</f>
              <numCache>
                <formatCode xml:space="preserve">_ * #\ ##0_ ;_ * \-#\ ##0_ ;_ * "-"??_ ;_ @_ </formatCode>
                <ptCount val="12"/>
                <pt idx="0">
                  <v>26.0663077498442</v>
                </pt>
                <pt idx="1">
                  <v>20.61970952436103</v>
                </pt>
                <pt idx="2">
                  <v>47.6768304872399</v>
                </pt>
                <pt idx="3">
                  <v>46.48330360680247</v>
                </pt>
                <pt idx="4">
                  <v>0</v>
                </pt>
                <pt idx="5">
                  <v>0</v>
                </pt>
                <pt idx="6">
                  <v>0</v>
                </pt>
                <pt idx="7">
                  <v>0</v>
                </pt>
                <pt idx="8">
                  <v>0</v>
                </pt>
                <pt idx="9">
                  <v>0</v>
                </pt>
                <pt idx="10">
                  <v>0</v>
                </pt>
                <pt idx="11">
                  <v>0</v>
                </pt>
              </numCache>
            </numRef>
          </val>
        </ser>
        <ser>
          <idx val="4"/>
          <order val="4"/>
          <tx>
            <strRef>
              <f>'3.3a Time series N wasted'!$D$20</f>
              <strCache>
                <ptCount val="1"/>
                <pt idx="0">
                  <v>Humans and settlements</v>
                </pt>
              </strCache>
            </strRef>
          </tx>
          <spPr>
            <a:solidFill xmlns:a="http://schemas.openxmlformats.org/drawingml/2006/main">
              <a:srgbClr val="ECDDEB"/>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wasted'!$F$20:$CV$20</f>
              <numCache>
                <formatCode xml:space="preserve">_ * #\ ##0_ ;_ * \-#\ ##0_ ;_ * "-"??_ ;_ @_ </formatCode>
                <ptCount val="12"/>
                <pt idx="0">
                  <v>6.68142733635713</v>
                </pt>
                <pt idx="1">
                  <v>8.49484367846898</v>
                </pt>
                <pt idx="2">
                  <v>59.54568623667826</v>
                </pt>
                <pt idx="3">
                  <v>59.50009568997187</v>
                </pt>
                <pt idx="4">
                  <v>0</v>
                </pt>
                <pt idx="5">
                  <v>0</v>
                </pt>
                <pt idx="6">
                  <v>0</v>
                </pt>
                <pt idx="7">
                  <v>0</v>
                </pt>
                <pt idx="8">
                  <v>0</v>
                </pt>
                <pt idx="9">
                  <v>0</v>
                </pt>
                <pt idx="10">
                  <v>0</v>
                </pt>
                <pt idx="11">
                  <v>0</v>
                </pt>
              </numCache>
            </numRef>
          </val>
        </ser>
        <ser>
          <idx val="5"/>
          <order val="5"/>
          <tx>
            <strRef>
              <f>'3.3a Time series N wasted'!$D$21</f>
              <strCache>
                <ptCount val="1"/>
                <pt idx="0">
                  <v>Forests and Semi-natural vegetation</v>
                </pt>
              </strCache>
            </strRef>
          </tx>
          <spPr>
            <a:solidFill xmlns:a="http://schemas.openxmlformats.org/drawingml/2006/main">
              <a:srgbClr val="92D14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wasted'!$F$21:$CV$21</f>
            </numRef>
          </val>
        </ser>
        <ser>
          <idx val="6"/>
          <order val="6"/>
          <tx>
            <strRef>
              <f>'3.3a Time series N wasted'!$D$22</f>
              <strCache>
                <ptCount val="1"/>
                <pt idx="0">
                  <v>Atmosphere</v>
                </pt>
              </strCache>
            </strRef>
          </tx>
          <spPr>
            <a:solidFill xmlns:a="http://schemas.openxmlformats.org/drawingml/2006/main">
              <a:srgbClr val="DBEEF4"/>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wasted'!$F$22:$CV$22</f>
            </numRef>
          </val>
        </ser>
        <ser>
          <idx val="7"/>
          <order val="7"/>
          <tx>
            <strRef>
              <f>'3.3a Time series N wasted'!$D$23</f>
              <strCache>
                <ptCount val="1"/>
                <pt idx="0">
                  <v>Hydrosphere</v>
                </pt>
              </strCache>
            </strRef>
          </tx>
          <spPr>
            <a:solidFill xmlns:a="http://schemas.openxmlformats.org/drawingml/2006/main">
              <a:srgbClr val="4DCEF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wasted'!$F$23:$CV$23</f>
            </numRef>
          </val>
        </ser>
        <ser>
          <idx val="8"/>
          <order val="8"/>
          <tx>
            <strRef>
              <f>'3.3a Time series N wasted'!$D$24</f>
              <strCache>
                <ptCount val="1"/>
                <pt idx="0">
                  <v>Rest of the World</v>
                </pt>
              </strCache>
            </strRef>
          </tx>
          <spPr>
            <a:solidFill xmlns:a="http://schemas.openxmlformats.org/drawingml/2006/main">
              <a:srgbClr val="000000"/>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wasted'!$F$24:$CV$24</f>
            </numRef>
          </val>
        </ser>
        <dLbls>
          <showLegendKey val="0"/>
          <showVal val="0"/>
          <showCatName val="0"/>
          <showSerName val="0"/>
          <showPercent val="0"/>
          <showBubbleSize val="0"/>
        </dLbls>
        <gapWidth val="150"/>
        <axId val="1478291386"/>
        <axId val="-68841129"/>
      </barChart>
      <catAx>
        <axId val="1478291386"/>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68841129"/>
        <crosses val="autoZero"/>
        <auto val="1"/>
        <lblAlgn val="ctr"/>
        <lblOffset val="100"/>
        <noMultiLvlLbl val="0"/>
      </catAx>
      <valAx>
        <axId val="-68841129"/>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sz="1000" b="1" i="0" kern="1200" baseline="0">
                    <a:solidFill>
                      <a:srgbClr val="000000"/>
                    </a:solidFill>
                    <a:latin typeface="+mn-lt"/>
                    <a:ea typeface="+mn-ea"/>
                    <a:cs typeface="+mn-cs"/>
                  </a:defRPr>
                </a:pPr>
                <a:r>
                  <a:rPr lang="en-US"/>
                  <a:t>N-waste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478291386"/>
        <crossesAt val="1"/>
        <crossBetween val="between"/>
      </valAx>
    </plotArea>
    <legend>
      <legendPos val="b"/>
      <layout>
        <manualLayout>
          <xMode val="edge"/>
          <yMode val="edge"/>
          <wMode val="factor"/>
          <hMode val="factor"/>
          <x val="0"/>
          <y val="0.8475"/>
          <w val="1"/>
          <h val="0.14325"/>
        </manualLayout>
      </layout>
      <overlay val="0"/>
      <spPr>
        <a:noFill xmlns:a="http://schemas.openxmlformats.org/drawingml/2006/main"/>
        <a:ln xmlns:a="http://schemas.openxmlformats.org/drawingml/2006/main" w="9525">
          <a:noFill/>
          <a:prstDash val="solid"/>
        </a:ln>
      </spPr>
    </legend>
    <plotVisOnly val="1"/>
    <dispBlanksAs val="zero"/>
  </chart>
</chartSpace>
</file>

<file path=xl/charts/chart20.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a:pPr>
            <a:r>
              <a:rPr lang="de-CH" sz="1400" baseline="0">
                <a:solidFill>
                  <a:srgbClr val="000000"/>
                </a:solidFill>
                <a:latin typeface="+mn-lt"/>
                <a:ea typeface="+mn-ea"/>
                <a:cs typeface="+mn-cs"/>
              </a:rPr>
              <a:t>N wasted by source</a:t>
            </a:r>
          </a:p>
        </rich>
      </tx>
      <layout>
        <manualLayout>
          <xMode val="edge"/>
          <yMode val="edge"/>
          <wMode val="factor"/>
          <hMode val="factor"/>
          <x val="0.2072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101"/>
          <y val="0.078"/>
          <w val="0.8885"/>
          <h val="0.713"/>
        </manualLayout>
      </layout>
      <barChart>
        <barDir val="col"/>
        <grouping val="percentStacked"/>
        <varyColors val="0"/>
        <ser>
          <idx val="0"/>
          <order val="0"/>
          <tx>
            <strRef>
              <f>'3.3a Time series N wasted'!$D$16</f>
              <strCache>
                <ptCount val="1"/>
                <pt idx="0">
                  <v>Energy and fuels</v>
                </pt>
              </strCache>
            </strRef>
          </tx>
          <spPr>
            <a:solidFill xmlns:a="http://schemas.openxmlformats.org/drawingml/2006/main">
              <a:srgbClr val="F2F2F2"/>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wasted'!$F$16:$CV$16</f>
              <numCache>
                <formatCode xml:space="preserve">_ * #\ ##0_ ;_ * \-#\ ##0_ ;_ * "-"??_ ;_ @_ </formatCode>
                <ptCount val="12"/>
                <pt idx="0">
                  <v>0</v>
                </pt>
                <pt idx="1">
                  <v>0</v>
                </pt>
                <pt idx="2">
                  <v>230.0702259520071</v>
                </pt>
                <pt idx="3">
                  <v>32.59602997253003</v>
                </pt>
                <pt idx="4">
                  <v>0</v>
                </pt>
                <pt idx="5">
                  <v>0</v>
                </pt>
                <pt idx="6">
                  <v>0</v>
                </pt>
                <pt idx="7">
                  <v>0</v>
                </pt>
                <pt idx="8">
                  <v>0</v>
                </pt>
                <pt idx="9">
                  <v>0</v>
                </pt>
                <pt idx="10">
                  <v>0</v>
                </pt>
                <pt idx="11">
                  <v>0</v>
                </pt>
              </numCache>
            </numRef>
          </val>
        </ser>
        <ser>
          <idx val="1"/>
          <order val="1"/>
          <tx>
            <strRef>
              <f>'3.3a Time series N wasted'!$D$17</f>
              <strCache>
                <ptCount val="1"/>
                <pt idx="0">
                  <v>Materials and products in industry</v>
                </pt>
              </strCache>
            </strRef>
          </tx>
          <spPr>
            <a:solidFill xmlns:a="http://schemas.openxmlformats.org/drawingml/2006/main">
              <a:srgbClr val="BFBFB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wasted'!$F$17:$CV$17</f>
              <numCache>
                <formatCode xml:space="preserve">_ * #\ ##0_ ;_ * \-#\ ##0_ ;_ * "-"??_ ;_ @_ </formatCode>
                <ptCount val="12"/>
                <pt idx="0">
                  <v>0</v>
                </pt>
                <pt idx="1">
                  <v>0</v>
                </pt>
                <pt idx="2">
                  <v>15.27119568149026</v>
                </pt>
                <pt idx="3">
                  <v>14.95346411016977</v>
                </pt>
                <pt idx="4">
                  <v>0</v>
                </pt>
                <pt idx="5">
                  <v>0</v>
                </pt>
                <pt idx="6">
                  <v>0</v>
                </pt>
                <pt idx="7">
                  <v>0</v>
                </pt>
                <pt idx="8">
                  <v>0</v>
                </pt>
                <pt idx="9">
                  <v>0</v>
                </pt>
                <pt idx="10">
                  <v>0</v>
                </pt>
                <pt idx="11">
                  <v>0</v>
                </pt>
              </numCache>
            </numRef>
          </val>
        </ser>
        <ser>
          <idx val="2"/>
          <order val="2"/>
          <tx>
            <strRef>
              <f>'3.3a Time series N wasted'!$D$18</f>
              <strCache>
                <ptCount val="1"/>
                <pt idx="0">
                  <v>Agriculture</v>
                </pt>
              </strCache>
            </strRef>
          </tx>
          <spPr>
            <a:solidFill xmlns:a="http://schemas.openxmlformats.org/drawingml/2006/main">
              <a:srgbClr val="FFC000"/>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wasted'!$F$18:$CV$18</f>
              <numCache>
                <formatCode xml:space="preserve">_ * #\ ##0_ ;_ * \-#\ ##0_ ;_ * "-"??_ ;_ @_ </formatCode>
                <ptCount val="12"/>
                <pt idx="0">
                  <v>0</v>
                </pt>
                <pt idx="1">
                  <v>0</v>
                </pt>
                <pt idx="2">
                  <v>89.37500972702523</v>
                </pt>
                <pt idx="3">
                  <v>85.24901762422837</v>
                </pt>
                <pt idx="4">
                  <v>0</v>
                </pt>
                <pt idx="5">
                  <v>0</v>
                </pt>
                <pt idx="6">
                  <v>0</v>
                </pt>
                <pt idx="7">
                  <v>0</v>
                </pt>
                <pt idx="8">
                  <v>0</v>
                </pt>
                <pt idx="9">
                  <v>0</v>
                </pt>
                <pt idx="10">
                  <v>0</v>
                </pt>
                <pt idx="11">
                  <v>0</v>
                </pt>
              </numCache>
            </numRef>
          </val>
        </ser>
        <ser>
          <idx val="3"/>
          <order val="3"/>
          <tx>
            <strRef>
              <f>'3.3a Time series N wasted'!$D$19</f>
              <strCache>
                <ptCount val="1"/>
                <pt idx="0">
                  <v>Processing of residues</v>
                </pt>
              </strCache>
            </strRef>
          </tx>
          <spPr>
            <a:solidFill xmlns:a="http://schemas.openxmlformats.org/drawingml/2006/main">
              <a:srgbClr val="9D579A"/>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wasted'!$F$19:$CV$19</f>
              <numCache>
                <formatCode xml:space="preserve">_ * #\ ##0_ ;_ * \-#\ ##0_ ;_ * "-"??_ ;_ @_ </formatCode>
                <ptCount val="12"/>
                <pt idx="0">
                  <v>26.0663077498442</v>
                </pt>
                <pt idx="1">
                  <v>20.61970952436103</v>
                </pt>
                <pt idx="2">
                  <v>47.6768304872399</v>
                </pt>
                <pt idx="3">
                  <v>46.48330360680247</v>
                </pt>
                <pt idx="4">
                  <v>0</v>
                </pt>
                <pt idx="5">
                  <v>0</v>
                </pt>
                <pt idx="6">
                  <v>0</v>
                </pt>
                <pt idx="7">
                  <v>0</v>
                </pt>
                <pt idx="8">
                  <v>0</v>
                </pt>
                <pt idx="9">
                  <v>0</v>
                </pt>
                <pt idx="10">
                  <v>0</v>
                </pt>
                <pt idx="11">
                  <v>0</v>
                </pt>
              </numCache>
            </numRef>
          </val>
        </ser>
        <ser>
          <idx val="4"/>
          <order val="4"/>
          <tx>
            <strRef>
              <f>'3.3a Time series N wasted'!$D$20</f>
              <strCache>
                <ptCount val="1"/>
                <pt idx="0">
                  <v>Humans and settlements</v>
                </pt>
              </strCache>
            </strRef>
          </tx>
          <spPr>
            <a:solidFill xmlns:a="http://schemas.openxmlformats.org/drawingml/2006/main">
              <a:srgbClr val="ECDDEB"/>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wasted'!$F$20:$CV$20</f>
              <numCache>
                <formatCode xml:space="preserve">_ * #\ ##0_ ;_ * \-#\ ##0_ ;_ * "-"??_ ;_ @_ </formatCode>
                <ptCount val="12"/>
                <pt idx="0">
                  <v>6.68142733635713</v>
                </pt>
                <pt idx="1">
                  <v>8.49484367846898</v>
                </pt>
                <pt idx="2">
                  <v>59.54568623667826</v>
                </pt>
                <pt idx="3">
                  <v>59.50009568997187</v>
                </pt>
                <pt idx="4">
                  <v>0</v>
                </pt>
                <pt idx="5">
                  <v>0</v>
                </pt>
                <pt idx="6">
                  <v>0</v>
                </pt>
                <pt idx="7">
                  <v>0</v>
                </pt>
                <pt idx="8">
                  <v>0</v>
                </pt>
                <pt idx="9">
                  <v>0</v>
                </pt>
                <pt idx="10">
                  <v>0</v>
                </pt>
                <pt idx="11">
                  <v>0</v>
                </pt>
              </numCache>
            </numRef>
          </val>
        </ser>
        <ser>
          <idx val="5"/>
          <order val="5"/>
          <tx>
            <strRef>
              <f>'3.3a Time series N wasted'!$D$21</f>
              <strCache>
                <ptCount val="1"/>
                <pt idx="0">
                  <v>Forests and Semi-natural vegetation</v>
                </pt>
              </strCache>
            </strRef>
          </tx>
          <spPr>
            <a:solidFill xmlns:a="http://schemas.openxmlformats.org/drawingml/2006/main">
              <a:srgbClr val="92D14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wasted'!$F$21:$CV$21</f>
            </numRef>
          </val>
        </ser>
        <ser>
          <idx val="6"/>
          <order val="6"/>
          <tx>
            <strRef>
              <f>'3.3a Time series N wasted'!$D$22</f>
              <strCache>
                <ptCount val="1"/>
                <pt idx="0">
                  <v>Atmosphere</v>
                </pt>
              </strCache>
            </strRef>
          </tx>
          <spPr>
            <a:solidFill xmlns:a="http://schemas.openxmlformats.org/drawingml/2006/main">
              <a:srgbClr val="DBEEF4"/>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wasted'!$F$22:$CV$22</f>
            </numRef>
          </val>
        </ser>
        <ser>
          <idx val="7"/>
          <order val="7"/>
          <tx>
            <strRef>
              <f>'3.3a Time series N wasted'!$D$23</f>
              <strCache>
                <ptCount val="1"/>
                <pt idx="0">
                  <v>Hydrosphere</v>
                </pt>
              </strCache>
            </strRef>
          </tx>
          <spPr>
            <a:solidFill xmlns:a="http://schemas.openxmlformats.org/drawingml/2006/main">
              <a:srgbClr val="4DCEFF"/>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wasted'!$F$23:$CV$23</f>
            </numRef>
          </val>
        </ser>
        <ser>
          <idx val="8"/>
          <order val="8"/>
          <tx>
            <strRef>
              <f>'3.3a Time series N wasted'!$D$24</f>
              <strCache>
                <ptCount val="1"/>
                <pt idx="0">
                  <v>Rest of the World</v>
                </pt>
              </strCache>
            </strRef>
          </tx>
          <spPr>
            <a:solidFill xmlns:a="http://schemas.openxmlformats.org/drawingml/2006/main">
              <a:srgbClr val="000000"/>
            </a:solidFill>
            <a:ln xmlns:a="http://schemas.openxmlformats.org/drawingml/2006/main">
              <a:prstDash val="solid"/>
            </a:ln>
          </spPr>
          <invertIfNegative val="0"/>
          <cat>
            <strRef>
              <f>'3.3a Time series N wasted'!$M$14:$CV$14</f>
              <strCache>
                <ptCount val="3"/>
                <pt idx="0">
                  <v>2020</v>
                </pt>
                <pt idx="1">
                  <v>2022</v>
                </pt>
                <pt idx="2">
                  <v>2024</v>
                </pt>
              </strCache>
            </strRef>
          </cat>
          <val>
            <numRef>
              <f>'3.3a Time series N wasted'!$F$24:$CV$24</f>
            </numRef>
          </val>
        </ser>
        <dLbls>
          <showLegendKey val="0"/>
          <showVal val="0"/>
          <showCatName val="0"/>
          <showSerName val="0"/>
          <showPercent val="0"/>
          <showBubbleSize val="0"/>
        </dLbls>
        <gapWidth val="150"/>
        <overlap val="100"/>
        <axId val="-663450418"/>
        <axId val="-2144097444"/>
      </barChart>
      <catAx>
        <axId val="-663450418"/>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2144097444"/>
        <crosses val="autoZero"/>
        <auto val="1"/>
        <lblAlgn val="ctr"/>
        <lblOffset val="100"/>
        <noMultiLvlLbl val="0"/>
      </catAx>
      <valAx>
        <axId val="-2144097444"/>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Share of sources in N-waste</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663450418"/>
        <crossesAt val="1"/>
        <crossBetween val="between"/>
      </valAx>
    </plotArea>
    <legend>
      <legendPos val="b"/>
      <layout>
        <manualLayout>
          <xMode val="edge"/>
          <yMode val="edge"/>
          <wMode val="factor"/>
          <hMode val="factor"/>
          <x val="0"/>
          <y val="0.85375"/>
          <w val="0.9985000000000001"/>
          <h val="0.14625"/>
        </manualLayout>
      </layout>
      <overlay val="0"/>
      <spPr>
        <a:noFill xmlns:a="http://schemas.openxmlformats.org/drawingml/2006/main"/>
        <a:ln xmlns:a="http://schemas.openxmlformats.org/drawingml/2006/main" w="9525">
          <a:noFill/>
          <a:prstDash val="solid"/>
        </a:ln>
      </spPr>
    </legend>
    <plotVisOnly val="1"/>
    <dispBlanksAs val="zero"/>
  </chart>
</chartSpace>
</file>

<file path=xl/charts/chart21.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a:pPr>
            <a:r>
              <a:rPr lang="de-CH" sz="1400" baseline="0">
                <a:solidFill>
                  <a:srgbClr val="000000"/>
                </a:solidFill>
                <a:latin typeface="+mn-lt"/>
                <a:ea typeface="+mn-ea"/>
                <a:cs typeface="+mn-cs"/>
              </a:rPr>
              <a:t>N wasted by species</a:t>
            </a:r>
          </a:p>
        </rich>
      </tx>
      <layout>
        <manualLayout>
          <xMode val="edge"/>
          <yMode val="edge"/>
          <wMode val="factor"/>
          <hMode val="factor"/>
          <x val="0.1292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9075"/>
          <y val="0.078"/>
          <w val="0.86725"/>
          <h val="0.7847499999999999"/>
        </manualLayout>
      </layout>
      <barChart>
        <barDir val="col"/>
        <grouping val="percentStacked"/>
        <varyColors val="0"/>
        <ser>
          <idx val="0"/>
          <order val="0"/>
          <tx>
            <strRef>
              <f>'3.3a Time series N wasted'!$E$31</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wasted'!$E$33:$E$35</f>
              <numCache>
                <formatCode>General</formatCode>
                <ptCount val="3"/>
                <pt idx="0">
                  <v>0</v>
                </pt>
                <pt idx="1">
                  <v>0</v>
                </pt>
                <pt idx="2">
                  <v>41.88155535914204</v>
                </pt>
              </numCache>
            </numRef>
          </val>
        </ser>
        <ser>
          <idx val="1"/>
          <order val="1"/>
          <tx>
            <strRef>
              <f>'3.3a Time series N wasted'!$F$31</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wasted'!$F$33:$F$35</f>
              <numCache>
                <formatCode>General</formatCode>
                <ptCount val="3"/>
                <pt idx="0">
                  <v>0</v>
                </pt>
                <pt idx="1">
                  <v>0</v>
                </pt>
                <pt idx="2">
                  <v>24.98844878791264</v>
                </pt>
              </numCache>
            </numRef>
          </val>
        </ser>
        <ser>
          <idx val="2"/>
          <order val="2"/>
          <tx>
            <strRef>
              <f>'3.3a Time series N wasted'!$G$31</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wasted'!$G$33:$G$35</f>
              <numCache>
                <formatCode>General</formatCode>
                <ptCount val="3"/>
                <pt idx="0">
                  <v>0</v>
                </pt>
                <pt idx="1">
                  <v>0</v>
                </pt>
                <pt idx="2">
                  <v>5.997295031826895</v>
                </pt>
              </numCache>
            </numRef>
          </val>
        </ser>
        <ser>
          <idx val="3"/>
          <order val="3"/>
          <tx>
            <strRef>
              <f>'3.3a Time series N wasted'!$H$31</f>
              <strCache>
                <ptCount val="1"/>
                <pt idx="0">
                  <v>Nmix</v>
                </pt>
              </strCache>
            </strRef>
          </tx>
          <spPr>
            <a:solidFill xmlns:a="http://schemas.openxmlformats.org/drawingml/2006/main">
              <a:schemeClr val="accent1"/>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wasted'!$H$33:$H$35</f>
              <numCache>
                <formatCode>General</formatCode>
                <ptCount val="3"/>
                <pt idx="0">
                  <v>32.74773508620133</v>
                </pt>
                <pt idx="1">
                  <v>29.11455320283001</v>
                </pt>
                <pt idx="2">
                  <v>494.7197914635638</v>
                </pt>
              </numCache>
            </numRef>
          </val>
        </ser>
        <ser>
          <idx val="4"/>
          <order val="4"/>
          <tx>
            <strRef>
              <f>'3.3a Time series N wasted'!$I$31</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'3.3a Time series N wasted'!$D$33:$D$35</f>
              <numCache>
                <formatCode>General</formatCode>
                <ptCount val="3"/>
                <pt idx="0">
                  <v>2018</v>
                </pt>
                <pt idx="1">
                  <v>2020</v>
                </pt>
                <pt idx="2">
                  <v>2022</v>
                </pt>
              </numCache>
            </numRef>
          </cat>
          <val>
            <numRef>
              <f>'3.3a Time series N wasted'!$I$33:$I$35</f>
              <numCache>
                <formatCode>General</formatCode>
                <ptCount val="3"/>
                <pt idx="0">
                  <v>0</v>
                </pt>
                <pt idx="1">
                  <v>0</v>
                </pt>
                <pt idx="2">
                  <v>37.30683282535033</v>
                </pt>
              </numCache>
            </numRef>
          </val>
        </ser>
        <dLbls>
          <showLegendKey val="0"/>
          <showVal val="0"/>
          <showCatName val="0"/>
          <showSerName val="0"/>
          <showPercent val="0"/>
          <showBubbleSize val="0"/>
        </dLbls>
        <gapWidth val="150"/>
        <overlap val="100"/>
        <axId val="1491703880"/>
        <axId val="1527064545"/>
      </barChart>
      <catAx>
        <axId val="1491703880"/>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527064545"/>
        <crosses val="autoZero"/>
        <auto val="1"/>
        <lblAlgn val="ctr"/>
        <lblOffset val="100"/>
        <noMultiLvlLbl val="0"/>
      </catAx>
      <valAx>
        <axId val="1527064545"/>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Share of species in N-waste</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491703880"/>
        <crossesAt val="1"/>
        <crossBetween val="between"/>
      </valAx>
    </plotArea>
    <legend>
      <legendPos val="b"/>
      <layout>
        <manualLayout>
          <xMode val="edge"/>
          <yMode val="edge"/>
          <wMode val="factor"/>
          <hMode val="factor"/>
          <x val="0.07149999999999999"/>
          <y val="0.9375"/>
          <w val="0.85175"/>
          <h val="0.0467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22.xml><?xml version="1.0" encoding="utf-8"?>
<chartSpace xmlns="http://schemas.openxmlformats.org/drawingml/2006/chart">
  <chart>
    <title>
      <tx>
        <strRef>
          <f>'3.3a Time series N wasted'!$C$130</f>
          <strCache>
            <ptCount val="1"/>
            <pt idx="0">
              <v>N wasted from Energy and fuels</v>
            </pt>
          </strCache>
        </strRef>
      </tx>
      <layout>
        <manualLayout>
          <xMode val="edge"/>
          <yMode val="edge"/>
          <wMode val="factor"/>
          <hMode val="factor"/>
          <x val="0.2897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8"/>
          <w val="0.8754999999999999"/>
          <h val="0.7847499999999999"/>
        </manualLayout>
      </layout>
      <barChart>
        <barDir val="col"/>
        <grouping val="stacked"/>
        <varyColors val="0"/>
        <ser>
          <idx val="0"/>
          <order val="0"/>
          <tx>
            <strRef>
              <f>'3.3a Time series N wasted'!$E$132</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wasted'!$E$133:$E$135</f>
              <numCache>
                <formatCode>General</formatCode>
                <ptCount val="3"/>
                <pt idx="0">
                  <v>0</v>
                </pt>
                <pt idx="1">
                  <v>0</v>
                </pt>
                <pt idx="2">
                  <v>36.23565370147331</v>
                </pt>
              </numCache>
            </numRef>
          </val>
        </ser>
        <ser>
          <idx val="1"/>
          <order val="1"/>
          <tx>
            <strRef>
              <f>'3.3a Time series N wasted'!$F$132</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wasted'!$F$133:$F$135</f>
              <numCache>
                <formatCode>General</formatCode>
                <ptCount val="3"/>
                <pt idx="0">
                  <v>0</v>
                </pt>
                <pt idx="1">
                  <v>0</v>
                </pt>
                <pt idx="2">
                  <v>0.3039953614608889</v>
                </pt>
              </numCache>
            </numRef>
          </val>
        </ser>
        <ser>
          <idx val="2"/>
          <order val="2"/>
          <tx>
            <strRef>
              <f>'3.3a Time series N wasted'!$G$132</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wasted'!$G$133:$G$135</f>
              <numCache>
                <formatCode>General</formatCode>
                <ptCount val="3"/>
                <pt idx="0">
                  <v>0</v>
                </pt>
                <pt idx="1">
                  <v>0</v>
                </pt>
                <pt idx="2">
                  <v>0.493313488125033</v>
                </pt>
              </numCache>
            </numRef>
          </val>
        </ser>
        <ser>
          <idx val="3"/>
          <order val="3"/>
          <tx>
            <strRef>
              <f>'3.3a Time series N wasted'!$H$132</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wasted'!$H$133:$H$135</f>
              <numCache>
                <formatCode>General</formatCode>
                <ptCount val="3"/>
                <pt idx="0">
                  <v>0</v>
                </pt>
                <pt idx="1">
                  <v>0</v>
                </pt>
                <pt idx="2">
                  <v>193.0372634009479</v>
                </pt>
              </numCache>
            </numRef>
          </val>
        </ser>
        <ser>
          <idx val="4"/>
          <order val="4"/>
          <tx>
            <strRef>
              <f>'3.3a Time series N wasted'!$I$132</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wasted'!$I$133:$I$135</f>
              <numCache>
                <formatCode>General</formatCode>
                <ptCount val="3"/>
                <pt idx="0">
                  <v>0</v>
                </pt>
                <pt idx="1">
                  <v>0</v>
                </pt>
                <pt idx="2">
                  <v>0</v>
                </pt>
              </numCache>
            </numRef>
          </val>
        </ser>
        <dLbls>
          <showLegendKey val="0"/>
          <showVal val="0"/>
          <showCatName val="0"/>
          <showSerName val="0"/>
          <showPercent val="0"/>
          <showBubbleSize val="0"/>
        </dLbls>
        <gapWidth val="150"/>
        <overlap val="100"/>
        <axId val="422314507"/>
        <axId val="1716723363"/>
      </barChart>
      <catAx>
        <axId val="422314507"/>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716723363"/>
        <crosses val="autoZero"/>
        <auto val="1"/>
        <lblAlgn val="ctr"/>
        <lblOffset val="100"/>
        <noMultiLvlLbl val="0"/>
      </catAx>
      <valAx>
        <axId val="1716723363"/>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N-waste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422314507"/>
        <crossesAt val="1"/>
        <crossBetween val="between"/>
      </valAx>
    </plotArea>
    <legend>
      <legendPos val="b"/>
      <layout>
        <manualLayout>
          <xMode val="edge"/>
          <yMode val="edge"/>
          <wMode val="factor"/>
          <hMode val="factor"/>
          <x val="0.083"/>
          <y val="0.9175"/>
          <w val="0.87125"/>
          <h val="0.08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23.xml><?xml version="1.0" encoding="utf-8"?>
<chartSpace xmlns="http://schemas.openxmlformats.org/drawingml/2006/chart">
  <chart>
    <title>
      <tx>
        <strRef>
          <f>'3.3a Time series N wasted'!$C$130</f>
          <strCache>
            <ptCount val="1"/>
            <pt idx="0">
              <v>N wasted from Energy and fuels</v>
            </pt>
          </strCache>
        </strRef>
      </tx>
      <layout>
        <manualLayout>
          <xMode val="edge"/>
          <yMode val="edge"/>
          <wMode val="factor"/>
          <hMode val="factor"/>
          <x val="0.308"/>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9075"/>
          <y val="0.078"/>
          <w val="0.86725"/>
          <h val="0.7847499999999999"/>
        </manualLayout>
      </layout>
      <barChart>
        <barDir val="col"/>
        <grouping val="percentStacked"/>
        <varyColors val="0"/>
        <ser>
          <idx val="0"/>
          <order val="0"/>
          <tx>
            <strRef>
              <f>'3.3a Time series N wasted'!$E$132</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wasted'!$E$133:$E$135</f>
              <numCache>
                <formatCode>General</formatCode>
                <ptCount val="3"/>
                <pt idx="0">
                  <v>0</v>
                </pt>
                <pt idx="1">
                  <v>0</v>
                </pt>
                <pt idx="2">
                  <v>36.23565370147331</v>
                </pt>
              </numCache>
            </numRef>
          </val>
        </ser>
        <ser>
          <idx val="1"/>
          <order val="1"/>
          <tx>
            <strRef>
              <f>'3.3a Time series N wasted'!$F$132</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wasted'!$F$133:$F$135</f>
              <numCache>
                <formatCode>General</formatCode>
                <ptCount val="3"/>
                <pt idx="0">
                  <v>0</v>
                </pt>
                <pt idx="1">
                  <v>0</v>
                </pt>
                <pt idx="2">
                  <v>0.3039953614608889</v>
                </pt>
              </numCache>
            </numRef>
          </val>
        </ser>
        <ser>
          <idx val="2"/>
          <order val="2"/>
          <tx>
            <strRef>
              <f>'3.3a Time series N wasted'!$G$132</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wasted'!$G$133:$G$135</f>
              <numCache>
                <formatCode>General</formatCode>
                <ptCount val="3"/>
                <pt idx="0">
                  <v>0</v>
                </pt>
                <pt idx="1">
                  <v>0</v>
                </pt>
                <pt idx="2">
                  <v>0.493313488125033</v>
                </pt>
              </numCache>
            </numRef>
          </val>
        </ser>
        <ser>
          <idx val="3"/>
          <order val="3"/>
          <tx>
            <strRef>
              <f>'3.3a Time series N wasted'!$H$132</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wasted'!$H$133:$H$135</f>
              <numCache>
                <formatCode>General</formatCode>
                <ptCount val="3"/>
                <pt idx="0">
                  <v>0</v>
                </pt>
                <pt idx="1">
                  <v>0</v>
                </pt>
                <pt idx="2">
                  <v>193.0372634009479</v>
                </pt>
              </numCache>
            </numRef>
          </val>
        </ser>
        <ser>
          <idx val="4"/>
          <order val="4"/>
          <tx>
            <strRef>
              <f>'3.3a Time series N wasted'!$I$132</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wasted'!$I$133:$I$135</f>
              <numCache>
                <formatCode>General</formatCode>
                <ptCount val="3"/>
                <pt idx="0">
                  <v>0</v>
                </pt>
                <pt idx="1">
                  <v>0</v>
                </pt>
                <pt idx="2">
                  <v>0</v>
                </pt>
              </numCache>
            </numRef>
          </val>
        </ser>
        <dLbls>
          <showLegendKey val="0"/>
          <showVal val="0"/>
          <showCatName val="0"/>
          <showSerName val="0"/>
          <showPercent val="0"/>
          <showBubbleSize val="0"/>
        </dLbls>
        <gapWidth val="150"/>
        <overlap val="100"/>
        <axId val="121648151"/>
        <axId val="1879552918"/>
      </barChart>
      <catAx>
        <axId val="121648151"/>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879552918"/>
        <crosses val="autoZero"/>
        <auto val="1"/>
        <lblAlgn val="ctr"/>
        <lblOffset val="100"/>
        <noMultiLvlLbl val="0"/>
      </catAx>
      <valAx>
        <axId val="1879552918"/>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Share of species in N-waste</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21648151"/>
        <crossesAt val="1"/>
        <crossBetween val="between"/>
      </valAx>
    </plotArea>
    <legend>
      <legendPos val="b"/>
      <layout>
        <manualLayout>
          <xMode val="edge"/>
          <yMode val="edge"/>
          <wMode val="factor"/>
          <hMode val="factor"/>
          <x val="0.07149999999999999"/>
          <y val="0.9375"/>
          <w val="0.85175"/>
          <h val="0.0467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24.xml><?xml version="1.0" encoding="utf-8"?>
<chartSpace xmlns="http://schemas.openxmlformats.org/drawingml/2006/chart">
  <chart>
    <title>
      <tx>
        <strRef>
          <f>'3.3a Time series N wasted'!$C$130</f>
          <strCache>
            <ptCount val="1"/>
            <pt idx="0">
              <v>N wasted from Energy and fuels</v>
            </pt>
          </strCache>
        </strRef>
      </tx>
      <layout>
        <manualLayout>
          <xMode val="edge"/>
          <yMode val="edge"/>
          <wMode val="factor"/>
          <hMode val="factor"/>
          <x val="0.2827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8"/>
          <w val="0.8754999999999999"/>
          <h val="0.7847499999999999"/>
        </manualLayout>
      </layout>
      <barChart>
        <barDir val="col"/>
        <grouping val="clustered"/>
        <varyColors val="0"/>
        <ser>
          <idx val="0"/>
          <order val="0"/>
          <tx>
            <strRef>
              <f>'3.3a Time series N wasted'!$E$132</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wasted'!$E$133:$E$135</f>
              <numCache>
                <formatCode>General</formatCode>
                <ptCount val="3"/>
                <pt idx="0">
                  <v>0</v>
                </pt>
                <pt idx="1">
                  <v>0</v>
                </pt>
                <pt idx="2">
                  <v>36.23565370147331</v>
                </pt>
              </numCache>
            </numRef>
          </val>
        </ser>
        <ser>
          <idx val="1"/>
          <order val="1"/>
          <tx>
            <strRef>
              <f>'3.3a Time series N wasted'!$F$132</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wasted'!$F$133:$F$135</f>
              <numCache>
                <formatCode>General</formatCode>
                <ptCount val="3"/>
                <pt idx="0">
                  <v>0</v>
                </pt>
                <pt idx="1">
                  <v>0</v>
                </pt>
                <pt idx="2">
                  <v>0.3039953614608889</v>
                </pt>
              </numCache>
            </numRef>
          </val>
        </ser>
        <ser>
          <idx val="2"/>
          <order val="2"/>
          <tx>
            <strRef>
              <f>'3.3a Time series N wasted'!$G$132</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wasted'!$G$133:$G$135</f>
              <numCache>
                <formatCode>General</formatCode>
                <ptCount val="3"/>
                <pt idx="0">
                  <v>0</v>
                </pt>
                <pt idx="1">
                  <v>0</v>
                </pt>
                <pt idx="2">
                  <v>0.493313488125033</v>
                </pt>
              </numCache>
            </numRef>
          </val>
        </ser>
        <ser>
          <idx val="3"/>
          <order val="3"/>
          <tx>
            <strRef>
              <f>'3.3a Time series N wasted'!$H$132</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wasted'!$H$133:$H$135</f>
              <numCache>
                <formatCode>General</formatCode>
                <ptCount val="3"/>
                <pt idx="0">
                  <v>0</v>
                </pt>
                <pt idx="1">
                  <v>0</v>
                </pt>
                <pt idx="2">
                  <v>193.0372634009479</v>
                </pt>
              </numCache>
            </numRef>
          </val>
        </ser>
        <ser>
          <idx val="4"/>
          <order val="4"/>
          <tx>
            <strRef>
              <f>'3.3a Time series N wasted'!$I$132</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'3.3a Time series N wasted'!$D$133:$D$135</f>
              <numCache>
                <formatCode>General</formatCode>
                <ptCount val="3"/>
                <pt idx="0">
                  <v>2018</v>
                </pt>
                <pt idx="1">
                  <v>2020</v>
                </pt>
                <pt idx="2">
                  <v>2022</v>
                </pt>
              </numCache>
            </numRef>
          </cat>
          <val>
            <numRef>
              <f>'3.3a Time series N wasted'!$I$133:$I$135</f>
              <numCache>
                <formatCode>General</formatCode>
                <ptCount val="3"/>
                <pt idx="0">
                  <v>0</v>
                </pt>
                <pt idx="1">
                  <v>0</v>
                </pt>
                <pt idx="2">
                  <v>0</v>
                </pt>
              </numCache>
            </numRef>
          </val>
        </ser>
        <dLbls>
          <showLegendKey val="0"/>
          <showVal val="0"/>
          <showCatName val="0"/>
          <showSerName val="0"/>
          <showPercent val="0"/>
          <showBubbleSize val="0"/>
        </dLbls>
        <gapWidth val="150"/>
        <axId val="1798763998"/>
        <axId val="1018200640"/>
      </barChart>
      <catAx>
        <axId val="1798763998"/>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018200640"/>
        <crosses val="autoZero"/>
        <auto val="1"/>
        <lblAlgn val="ctr"/>
        <lblOffset val="100"/>
        <noMultiLvlLbl val="0"/>
      </catAx>
      <valAx>
        <axId val="1018200640"/>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sz="1000" b="1" i="0" kern="1200" baseline="0">
                    <a:solidFill>
                      <a:srgbClr val="000000"/>
                    </a:solidFill>
                    <a:latin typeface="+mn-lt"/>
                    <a:ea typeface="+mn-ea"/>
                    <a:cs typeface="+mn-cs"/>
                  </a:defRPr>
                </a:pPr>
                <a:r>
                  <a:rPr lang="en-US"/>
                  <a:t>N-waste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798763998"/>
        <crossesAt val="1"/>
        <crossBetween val="between"/>
      </valAx>
    </plotArea>
    <legend>
      <legendPos val="b"/>
      <layout>
        <manualLayout>
          <xMode val="edge"/>
          <yMode val="edge"/>
          <wMode val="factor"/>
          <hMode val="factor"/>
          <x val="0.083"/>
          <y val="0.92075"/>
          <w val="0.8159999999999999"/>
          <h val="0.056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25.xml><?xml version="1.0" encoding="utf-8"?>
<chartSpace xmlns="http://schemas.openxmlformats.org/drawingml/2006/chart">
  <chart>
    <title>
      <tx>
        <strRef>
          <f>'3.3b Time series Nr losses'!$C$44</f>
          <strCache>
            <ptCount val="1"/>
            <pt idx="0">
              <v>Losses of reactive N to "atmosphere"</v>
            </pt>
          </strCache>
        </strRef>
      </tx>
      <layout>
        <manualLayout>
          <xMode val="edge"/>
          <yMode val="edge"/>
          <wMode val="factor"/>
          <hMode val="factor"/>
          <x val="0.1545"/>
          <y val="0.003"/>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8"/>
          <w val="0.8754999999999999"/>
          <h val="0.7847499999999999"/>
        </manualLayout>
      </layout>
      <barChart>
        <barDir val="col"/>
        <grouping val="stacked"/>
        <varyColors val="0"/>
        <ser>
          <idx val="0"/>
          <order val="0"/>
          <tx>
            <strRef>
              <f>'3.3b Time series Nr losses'!$E$51</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losses'!$E$52:$E$54</f>
              <numCache>
                <formatCode>General</formatCode>
                <ptCount val="3"/>
                <pt idx="0">
                  <v>0.09226367953825949</v>
                </pt>
                <pt idx="1">
                  <v>43.90056638849713</v>
                </pt>
                <pt idx="2">
                  <v>39.46786889386414</v>
                </pt>
              </numCache>
            </numRef>
          </val>
        </ser>
        <ser>
          <idx val="1"/>
          <order val="1"/>
          <tx>
            <strRef>
              <f>'3.3b Time series Nr losses'!$F$51</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losses'!$F$52:$F$54</f>
              <numCache>
                <formatCode>General</formatCode>
                <ptCount val="3"/>
                <pt idx="0">
                  <v>0.4762456816686094</v>
                </pt>
                <pt idx="1">
                  <v>26.15572912682487</v>
                </pt>
                <pt idx="2">
                  <v>24.8355088245196</v>
                </pt>
              </numCache>
            </numRef>
          </val>
        </ser>
        <ser>
          <idx val="2"/>
          <order val="2"/>
          <tx>
            <strRef>
              <f>'3.3b Time series Nr losses'!$G$51</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losses'!$G$52:$G$54</f>
              <numCache>
                <formatCode>General</formatCode>
                <ptCount val="3"/>
                <pt idx="0">
                  <v>0.06105669241295518</v>
                </pt>
                <pt idx="1">
                  <v>6.054219956569733</v>
                </pt>
                <pt idx="2">
                  <v>5.692003875421023</v>
                </pt>
              </numCache>
            </numRef>
          </val>
        </ser>
        <dLbls>
          <showLegendKey val="0"/>
          <showVal val="0"/>
          <showCatName val="0"/>
          <showSerName val="0"/>
          <showPercent val="0"/>
          <showBubbleSize val="0"/>
        </dLbls>
        <gapWidth val="150"/>
        <overlap val="100"/>
        <axId val="1576358546"/>
        <axId val="1015486490"/>
      </barChart>
      <catAx>
        <axId val="1576358546"/>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015486490"/>
        <crosses val="autoZero"/>
        <auto val="1"/>
        <lblAlgn val="ctr"/>
        <lblOffset val="100"/>
        <noMultiLvlLbl val="0"/>
      </catAx>
      <valAx>
        <axId val="1015486490"/>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Reactive N-losses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576358546"/>
        <crossesAt val="1"/>
        <crossBetween val="between"/>
      </valAx>
    </plotArea>
    <legend>
      <legendPos val="b"/>
      <layout>
        <manualLayout>
          <xMode val="edge"/>
          <yMode val="edge"/>
          <wMode val="factor"/>
          <hMode val="factor"/>
          <x val="0.083"/>
          <y val="0.9175"/>
          <w val="0.87125"/>
          <h val="0.08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26.xml><?xml version="1.0" encoding="utf-8"?>
<chartSpace xmlns="http://schemas.openxmlformats.org/drawingml/2006/chart">
  <chart>
    <title>
      <tx>
        <strRef>
          <f>'3.3b Time series Nr losses'!$C$44</f>
          <strCache>
            <ptCount val="1"/>
            <pt idx="0">
              <v>Losses of reactive N to "atmosphere"</v>
            </pt>
          </strCache>
        </strRef>
      </tx>
      <layout>
        <manualLayout>
          <xMode val="edge"/>
          <yMode val="edge"/>
          <wMode val="factor"/>
          <hMode val="factor"/>
          <x val="0.166"/>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8"/>
          <w val="0.8754999999999999"/>
          <h val="0.7847499999999999"/>
        </manualLayout>
      </layout>
      <barChart>
        <barDir val="col"/>
        <grouping val="clustered"/>
        <varyColors val="0"/>
        <ser>
          <idx val="0"/>
          <order val="0"/>
          <tx>
            <strRef>
              <f>'3.3b Time series Nr losses'!$E$51</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losses'!$E$52:$E$54</f>
              <numCache>
                <formatCode>General</formatCode>
                <ptCount val="3"/>
                <pt idx="0">
                  <v>0.09226367953825949</v>
                </pt>
                <pt idx="1">
                  <v>43.90056638849713</v>
                </pt>
                <pt idx="2">
                  <v>39.46786889386414</v>
                </pt>
              </numCache>
            </numRef>
          </val>
        </ser>
        <ser>
          <idx val="1"/>
          <order val="1"/>
          <tx>
            <strRef>
              <f>'3.3b Time series Nr losses'!$F$51</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losses'!$F$52:$F$54</f>
              <numCache>
                <formatCode>General</formatCode>
                <ptCount val="3"/>
                <pt idx="0">
                  <v>0.4762456816686094</v>
                </pt>
                <pt idx="1">
                  <v>26.15572912682487</v>
                </pt>
                <pt idx="2">
                  <v>24.8355088245196</v>
                </pt>
              </numCache>
            </numRef>
          </val>
        </ser>
        <ser>
          <idx val="2"/>
          <order val="2"/>
          <tx>
            <strRef>
              <f>'3.3b Time series Nr losses'!$G$51</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losses'!$G$52:$G$54</f>
              <numCache>
                <formatCode>General</formatCode>
                <ptCount val="3"/>
                <pt idx="0">
                  <v>0.06105669241295518</v>
                </pt>
                <pt idx="1">
                  <v>6.054219956569733</v>
                </pt>
                <pt idx="2">
                  <v>5.692003875421023</v>
                </pt>
              </numCache>
            </numRef>
          </val>
        </ser>
        <dLbls>
          <showLegendKey val="0"/>
          <showVal val="0"/>
          <showCatName val="0"/>
          <showSerName val="0"/>
          <showPercent val="0"/>
          <showBubbleSize val="0"/>
        </dLbls>
        <gapWidth val="150"/>
        <axId val="1737108587"/>
        <axId val="673407309"/>
      </barChart>
      <catAx>
        <axId val="1737108587"/>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673407309"/>
        <crosses val="autoZero"/>
        <auto val="1"/>
        <lblAlgn val="ctr"/>
        <lblOffset val="100"/>
        <noMultiLvlLbl val="0"/>
      </catAx>
      <valAx>
        <axId val="673407309"/>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Reactive N-losses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737108587"/>
        <crossesAt val="1"/>
        <crossBetween val="between"/>
      </valAx>
    </plotArea>
    <legend>
      <legendPos val="b"/>
      <layout>
        <manualLayout>
          <xMode val="edge"/>
          <yMode val="edge"/>
          <wMode val="factor"/>
          <hMode val="factor"/>
          <x val="0.083"/>
          <y val="0.92075"/>
          <w val="0.8159999999999999"/>
          <h val="0.056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27.xml><?xml version="1.0" encoding="utf-8"?>
<chartSpace xmlns="http://schemas.openxmlformats.org/drawingml/2006/chart">
  <chart>
    <title>
      <tx>
        <strRef>
          <f>'3.3b Time series Nr losses'!$C$44</f>
          <strCache>
            <ptCount val="1"/>
            <pt idx="0">
              <v>Losses of reactive N to "atmosphere"</v>
            </pt>
          </strCache>
        </strRef>
      </tx>
      <layout>
        <manualLayout>
          <xMode val="edge"/>
          <yMode val="edge"/>
          <wMode val="factor"/>
          <hMode val="factor"/>
          <x val="0.1545"/>
          <y val="0.003"/>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9925"/>
          <y val="0.078"/>
          <w val="0.85875"/>
          <h val="0.7847499999999999"/>
        </manualLayout>
      </layout>
      <barChart>
        <barDir val="col"/>
        <grouping val="percentStacked"/>
        <varyColors val="0"/>
        <ser>
          <idx val="0"/>
          <order val="0"/>
          <tx>
            <strRef>
              <f>'3.3b Time series Nr losses'!$E$51</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losses'!$E$52:$E$54</f>
              <numCache>
                <formatCode>General</formatCode>
                <ptCount val="3"/>
                <pt idx="0">
                  <v>0.09226367953825949</v>
                </pt>
                <pt idx="1">
                  <v>43.90056638849713</v>
                </pt>
                <pt idx="2">
                  <v>39.46786889386414</v>
                </pt>
              </numCache>
            </numRef>
          </val>
        </ser>
        <ser>
          <idx val="1"/>
          <order val="1"/>
          <tx>
            <strRef>
              <f>'3.3b Time series Nr losses'!$F$51</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losses'!$F$52:$F$54</f>
              <numCache>
                <formatCode>General</formatCode>
                <ptCount val="3"/>
                <pt idx="0">
                  <v>0.4762456816686094</v>
                </pt>
                <pt idx="1">
                  <v>26.15572912682487</v>
                </pt>
                <pt idx="2">
                  <v>24.8355088245196</v>
                </pt>
              </numCache>
            </numRef>
          </val>
        </ser>
        <ser>
          <idx val="2"/>
          <order val="2"/>
          <tx>
            <strRef>
              <f>'3.3b Time series Nr losses'!$G$51</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'3.3b Time series Nr losses'!$D$52:$D$54</f>
              <numCache>
                <formatCode>General</formatCode>
                <ptCount val="3"/>
                <pt idx="0">
                  <v>2018</v>
                </pt>
                <pt idx="1">
                  <v>2020</v>
                </pt>
                <pt idx="2">
                  <v>2022</v>
                </pt>
              </numCache>
            </numRef>
          </cat>
          <val>
            <numRef>
              <f>'3.3b Time series Nr losses'!$G$52:$G$54</f>
              <numCache>
                <formatCode>General</formatCode>
                <ptCount val="3"/>
                <pt idx="0">
                  <v>0.06105669241295518</v>
                </pt>
                <pt idx="1">
                  <v>6.054219956569733</v>
                </pt>
                <pt idx="2">
                  <v>5.692003875421023</v>
                </pt>
              </numCache>
            </numRef>
          </val>
        </ser>
        <dLbls>
          <showLegendKey val="0"/>
          <showVal val="0"/>
          <showCatName val="0"/>
          <showSerName val="0"/>
          <showPercent val="0"/>
          <showBubbleSize val="0"/>
        </dLbls>
        <gapWidth val="150"/>
        <overlap val="100"/>
        <axId val="-174053962"/>
        <axId val="1069001745"/>
      </barChart>
      <catAx>
        <axId val="-174053962"/>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069001745"/>
        <crosses val="autoZero"/>
        <auto val="1"/>
        <lblAlgn val="ctr"/>
        <lblOffset val="100"/>
        <noMultiLvlLbl val="0"/>
      </catAx>
      <valAx>
        <axId val="1069001745"/>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Share of species in reactive N-losses</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74053962"/>
        <crossesAt val="1"/>
        <crossBetween val="between"/>
      </valAx>
    </plotArea>
    <legend>
      <legendPos val="b"/>
      <layout>
        <manualLayout>
          <xMode val="edge"/>
          <yMode val="edge"/>
          <wMode val="factor"/>
          <hMode val="factor"/>
          <x val="0.083"/>
          <y val="0.9175"/>
          <w val="0.86825"/>
          <h val="0.054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28.xml><?xml version="1.0" encoding="utf-8"?>
<chartSpace xmlns="http://schemas.openxmlformats.org/drawingml/2006/chart">
  <chart>
    <title>
      <tx>
        <strRef>
          <f>'3.3b Time series Nr losses'!$C$92</f>
          <strCache>
            <ptCount val="1"/>
            <pt idx="0">
              <v>Losses of reactive N to "hydrosphere"</v>
            </pt>
          </strCache>
        </strRef>
      </tx>
      <layout>
        <manualLayout>
          <xMode val="edge"/>
          <yMode val="edge"/>
          <wMode val="factor"/>
          <hMode val="factor"/>
          <x val="0.129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8"/>
          <w val="0.8754999999999999"/>
          <h val="0.7847499999999999"/>
        </manualLayout>
      </layout>
      <barChart>
        <barDir val="col"/>
        <grouping val="stacked"/>
        <varyColors val="0"/>
        <ser>
          <idx val="0"/>
          <order val="0"/>
          <tx>
            <strRef>
              <f>'3.3b Time series Nr losses'!$E$99</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losses'!$E$100:$E$102</f>
              <numCache>
                <formatCode>General</formatCode>
                <ptCount val="3"/>
                <pt idx="0">
                  <v>109.724877142279</v>
                </pt>
                <pt idx="1">
                  <v>256.3702510260395</v>
                </pt>
                <pt idx="2">
                  <v>257.8998512540314</v>
                </pt>
              </numCache>
            </numRef>
          </val>
        </ser>
        <ser>
          <idx val="1"/>
          <order val="1"/>
          <tx>
            <strRef>
              <f>'3.3b Time series Nr losses'!$F$99</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losses'!$F$100:$F$102</f>
              <numCache>
                <formatCode>General</formatCode>
                <ptCount val="3"/>
                <pt idx="0">
                  <v>0</v>
                </pt>
                <pt idx="1">
                  <v>3.907619321355971</v>
                </pt>
                <pt idx="2">
                  <v>3.786577300359579</v>
                </pt>
              </numCache>
            </numRef>
          </val>
        </ser>
        <ser>
          <idx val="2"/>
          <order val="2"/>
          <tx>
            <strRef>
              <f>'3.3b Time series Nr losses'!$G$99</f>
              <strCache>
                <ptCount val="1"/>
                <pt idx="0">
                  <v>RDN</v>
                </pt>
              </strCache>
            </strRef>
          </tx>
          <spPr>
            <a:solidFill xmlns:a="http://schemas.openxmlformats.org/drawingml/2006/main">
              <a:schemeClr val="accent3">
                <a:lumMod val="40000"/>
                <a:lumOff val="60000"/>
              </a:schemeClr>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losses'!$G$100:$G$102</f>
              <numCache>
                <formatCode>General</formatCode>
                <ptCount val="3"/>
                <pt idx="0">
                  <v>0</v>
                </pt>
                <pt idx="1">
                  <v>3.872719265139886</v>
                </pt>
                <pt idx="2">
                  <v>3.752758304756076</v>
                </pt>
              </numCache>
            </numRef>
          </val>
        </ser>
        <dLbls>
          <showLegendKey val="0"/>
          <showVal val="0"/>
          <showCatName val="0"/>
          <showSerName val="0"/>
          <showPercent val="0"/>
          <showBubbleSize val="0"/>
        </dLbls>
        <gapWidth val="150"/>
        <overlap val="100"/>
        <axId val="-773007087"/>
        <axId val="-291316288"/>
      </barChart>
      <catAx>
        <axId val="-773007087"/>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291316288"/>
        <crosses val="autoZero"/>
        <auto val="1"/>
        <lblAlgn val="ctr"/>
        <lblOffset val="100"/>
        <noMultiLvlLbl val="0"/>
      </catAx>
      <valAx>
        <axId val="-291316288"/>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Reactie N-losses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773007087"/>
        <crossesAt val="1"/>
        <crossBetween val="between"/>
      </valAx>
    </plotArea>
    <legend>
      <legendPos val="b"/>
      <layout>
        <manualLayout>
          <xMode val="edge"/>
          <yMode val="edge"/>
          <wMode val="factor"/>
          <hMode val="factor"/>
          <x val="0.083"/>
          <y val="0.9175"/>
          <w val="0.87125"/>
          <h val="0.08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29.xml><?xml version="1.0" encoding="utf-8"?>
<chartSpace xmlns="http://schemas.openxmlformats.org/drawingml/2006/chart">
  <chart>
    <title>
      <tx>
        <strRef>
          <f>'3.3b Time series Nr losses'!$C$92</f>
          <strCache>
            <ptCount val="1"/>
            <pt idx="0">
              <v>Losses of reactive N to "hydrosphere"</v>
            </pt>
          </strCache>
        </strRef>
      </tx>
      <layout>
        <manualLayout>
          <xMode val="edge"/>
          <yMode val="edge"/>
          <wMode val="factor"/>
          <hMode val="factor"/>
          <x val="0.149"/>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8"/>
          <w val="0.8754999999999999"/>
          <h val="0.7847499999999999"/>
        </manualLayout>
      </layout>
      <barChart>
        <barDir val="col"/>
        <grouping val="clustered"/>
        <varyColors val="0"/>
        <ser>
          <idx val="0"/>
          <order val="0"/>
          <tx>
            <strRef>
              <f>'3.3b Time series Nr losses'!$E$99</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losses'!$E$100:$E$102</f>
              <numCache>
                <formatCode>General</formatCode>
                <ptCount val="3"/>
                <pt idx="0">
                  <v>109.724877142279</v>
                </pt>
                <pt idx="1">
                  <v>256.3702510260395</v>
                </pt>
                <pt idx="2">
                  <v>257.8998512540314</v>
                </pt>
              </numCache>
            </numRef>
          </val>
        </ser>
        <ser>
          <idx val="1"/>
          <order val="1"/>
          <tx>
            <strRef>
              <f>'3.3b Time series Nr losses'!$F$99</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losses'!$F$100:$F$102</f>
              <numCache>
                <formatCode>General</formatCode>
                <ptCount val="3"/>
                <pt idx="0">
                  <v>0</v>
                </pt>
                <pt idx="1">
                  <v>3.907619321355971</v>
                </pt>
                <pt idx="2">
                  <v>3.786577300359579</v>
                </pt>
              </numCache>
            </numRef>
          </val>
        </ser>
        <ser>
          <idx val="2"/>
          <order val="2"/>
          <tx>
            <strRef>
              <f>'3.3b Time series Nr losses'!$G$99</f>
              <strCache>
                <ptCount val="1"/>
                <pt idx="0">
                  <v>RDN</v>
                </pt>
              </strCache>
            </strRef>
          </tx>
          <spPr>
            <a:solidFill xmlns:a="http://schemas.openxmlformats.org/drawingml/2006/main">
              <a:schemeClr val="accent3">
                <a:lumMod val="40000"/>
                <a:lumOff val="60000"/>
              </a:schemeClr>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losses'!$G$100:$G$102</f>
              <numCache>
                <formatCode>General</formatCode>
                <ptCount val="3"/>
                <pt idx="0">
                  <v>0</v>
                </pt>
                <pt idx="1">
                  <v>3.872719265139886</v>
                </pt>
                <pt idx="2">
                  <v>3.752758304756076</v>
                </pt>
              </numCache>
            </numRef>
          </val>
        </ser>
        <dLbls>
          <showLegendKey val="0"/>
          <showVal val="0"/>
          <showCatName val="0"/>
          <showSerName val="0"/>
          <showPercent val="0"/>
          <showBubbleSize val="0"/>
        </dLbls>
        <gapWidth val="150"/>
        <axId val="-759695939"/>
        <axId val="650905447"/>
      </barChart>
      <catAx>
        <axId val="-759695939"/>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650905447"/>
        <crosses val="autoZero"/>
        <auto val="1"/>
        <lblAlgn val="ctr"/>
        <lblOffset val="100"/>
        <noMultiLvlLbl val="0"/>
      </catAx>
      <valAx>
        <axId val="650905447"/>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Reactive N-losses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759695939"/>
        <crossesAt val="1"/>
        <crossBetween val="between"/>
      </valAx>
    </plotArea>
    <legend>
      <legendPos val="b"/>
      <layout>
        <manualLayout>
          <xMode val="edge"/>
          <yMode val="edge"/>
          <wMode val="factor"/>
          <hMode val="factor"/>
          <x val="0.08075"/>
          <y val="0.93575"/>
          <w val="0.86225"/>
          <h val="0.054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30.xml><?xml version="1.0" encoding="utf-8"?>
<chartSpace xmlns="http://schemas.openxmlformats.org/drawingml/2006/chart">
  <chart>
    <title>
      <tx>
        <strRef>
          <f>'3.3b Time series Nr losses'!$C$92</f>
          <strCache>
            <ptCount val="1"/>
            <pt idx="0">
              <v>Losses of reactive N to "hydrosphere"</v>
            </pt>
          </strCache>
        </strRef>
      </tx>
      <layout>
        <manualLayout>
          <xMode val="edge"/>
          <yMode val="edge"/>
          <wMode val="factor"/>
          <hMode val="factor"/>
          <x val="0.129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97"/>
          <y val="0.078"/>
          <w val="0.86075"/>
          <h val="0.7847499999999999"/>
        </manualLayout>
      </layout>
      <barChart>
        <barDir val="col"/>
        <grouping val="percentStacked"/>
        <varyColors val="0"/>
        <ser>
          <idx val="0"/>
          <order val="0"/>
          <tx>
            <strRef>
              <f>'3.3b Time series Nr losses'!$E$99</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losses'!$E$100:$E$102</f>
              <numCache>
                <formatCode>General</formatCode>
                <ptCount val="3"/>
                <pt idx="0">
                  <v>109.724877142279</v>
                </pt>
                <pt idx="1">
                  <v>256.3702510260395</v>
                </pt>
                <pt idx="2">
                  <v>257.8998512540314</v>
                </pt>
              </numCache>
            </numRef>
          </val>
        </ser>
        <ser>
          <idx val="1"/>
          <order val="1"/>
          <tx>
            <strRef>
              <f>'3.3b Time series Nr losses'!$F$99</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losses'!$F$100:$F$102</f>
              <numCache>
                <formatCode>General</formatCode>
                <ptCount val="3"/>
                <pt idx="0">
                  <v>0</v>
                </pt>
                <pt idx="1">
                  <v>3.907619321355971</v>
                </pt>
                <pt idx="2">
                  <v>3.786577300359579</v>
                </pt>
              </numCache>
            </numRef>
          </val>
        </ser>
        <ser>
          <idx val="2"/>
          <order val="2"/>
          <tx>
            <strRef>
              <f>'3.3b Time series Nr losses'!$G$99</f>
              <strCache>
                <ptCount val="1"/>
                <pt idx="0">
                  <v>RDN</v>
                </pt>
              </strCache>
            </strRef>
          </tx>
          <spPr>
            <a:solidFill xmlns:a="http://schemas.openxmlformats.org/drawingml/2006/main">
              <a:schemeClr val="accent3">
                <a:lumMod val="40000"/>
                <a:lumOff val="60000"/>
              </a:schemeClr>
            </a:solidFill>
            <a:ln xmlns:a="http://schemas.openxmlformats.org/drawingml/2006/main">
              <a:prstDash val="solid"/>
            </a:ln>
          </spPr>
          <invertIfNegative val="0"/>
          <cat>
            <numRef>
              <f>'3.3b Time series Nr losses'!$D$100:$D$102</f>
              <numCache>
                <formatCode>General</formatCode>
                <ptCount val="3"/>
                <pt idx="0">
                  <v>2018</v>
                </pt>
                <pt idx="1">
                  <v>2020</v>
                </pt>
                <pt idx="2">
                  <v>2022</v>
                </pt>
              </numCache>
            </numRef>
          </cat>
          <val>
            <numRef>
              <f>'3.3b Time series Nr losses'!$G$100:$G$102</f>
              <numCache>
                <formatCode>General</formatCode>
                <ptCount val="3"/>
                <pt idx="0">
                  <v>0</v>
                </pt>
                <pt idx="1">
                  <v>3.872719265139886</v>
                </pt>
                <pt idx="2">
                  <v>3.752758304756076</v>
                </pt>
              </numCache>
            </numRef>
          </val>
        </ser>
        <dLbls>
          <showLegendKey val="0"/>
          <showVal val="0"/>
          <showCatName val="0"/>
          <showSerName val="0"/>
          <showPercent val="0"/>
          <showBubbleSize val="0"/>
        </dLbls>
        <gapWidth val="150"/>
        <overlap val="100"/>
        <axId val="-234913319"/>
        <axId val="1983827929"/>
      </barChart>
      <catAx>
        <axId val="-234913319"/>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983827929"/>
        <crosses val="autoZero"/>
        <auto val="1"/>
        <lblAlgn val="ctr"/>
        <lblOffset val="100"/>
        <noMultiLvlLbl val="0"/>
      </catAx>
      <valAx>
        <axId val="1983827929"/>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Share of species in reactive N-losses</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234913319"/>
        <crossesAt val="1"/>
        <crossBetween val="between"/>
      </valAx>
    </plotArea>
    <legend>
      <legendPos val="b"/>
      <layout>
        <manualLayout>
          <xMode val="edge"/>
          <yMode val="edge"/>
          <wMode val="factor"/>
          <hMode val="factor"/>
          <x val="0.083"/>
          <y val="0.9175"/>
          <w val="0.872"/>
          <h val="0.054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31.xml><?xml version="1.0" encoding="utf-8"?>
<chartSpace xmlns="http://schemas.openxmlformats.org/drawingml/2006/chart">
  <chart>
    <title>
      <tx>
        <strRef>
          <f>'3.3b Time series Nr losses'!$C$140</f>
          <strCache>
            <ptCount val="1"/>
            <pt idx="0">
              <v>Inputs of Nr to "forests and semi-natural vegetation"</v>
            </pt>
          </strCache>
        </strRef>
      </tx>
      <layout>
        <manualLayout>
          <xMode val="edge"/>
          <yMode val="edge"/>
          <wMode val="factor"/>
          <hMode val="factor"/>
          <x val="0.129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13525"/>
          <w val="0.8754999999999999"/>
          <h val="0.7275"/>
        </manualLayout>
      </layout>
      <barChart>
        <barDir val="col"/>
        <grouping val="stacked"/>
        <varyColors val="0"/>
        <ser>
          <idx val="0"/>
          <order val="0"/>
          <tx>
            <strRef>
              <f>'3.3b Time series Nr losses'!$F$147</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losses'!$F$148:$F$150</f>
              <numCache>
                <formatCode>General</formatCode>
                <ptCount val="3"/>
                <pt idx="0">
                  <v>0</v>
                </pt>
                <pt idx="1">
                  <v>50.56162232160391</v>
                </pt>
                <pt idx="2">
                  <v>48.99543062088842</v>
                </pt>
              </numCache>
            </numRef>
          </val>
        </ser>
        <ser>
          <idx val="1"/>
          <order val="1"/>
          <tx>
            <strRef>
              <f>'3.3b Time series Nr losses'!$G$147</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losses'!$G$148:$G$150</f>
              <numCache>
                <formatCode>General</formatCode>
                <ptCount val="3"/>
                <pt idx="0">
                  <v>0</v>
                </pt>
                <pt idx="1">
                  <v>50.67518416107416</v>
                </pt>
                <pt idx="2">
                  <v>49.10547478030155</v>
                </pt>
              </numCache>
            </numRef>
          </val>
        </ser>
        <ser>
          <idx val="2"/>
          <order val="2"/>
          <tx>
            <strRef>
              <f>'3.3b Time series Nr losses'!$E$147</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losses'!$E$148:$E$150</f>
              <numCache>
                <formatCode>General</formatCode>
                <ptCount val="3"/>
                <pt idx="0">
                  <v>8.088401287688365</v>
                </pt>
                <pt idx="1">
                  <v>8.355728524267617</v>
                </pt>
                <pt idx="2">
                  <v>7.922024959710209</v>
                </pt>
              </numCache>
            </numRef>
          </val>
        </ser>
        <dLbls>
          <showLegendKey val="0"/>
          <showVal val="0"/>
          <showCatName val="0"/>
          <showSerName val="0"/>
          <showPercent val="0"/>
          <showBubbleSize val="0"/>
        </dLbls>
        <gapWidth val="150"/>
        <overlap val="100"/>
        <axId val="-1038622457"/>
        <axId val="663116529"/>
      </barChart>
      <catAx>
        <axId val="-1038622457"/>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663116529"/>
        <crosses val="autoZero"/>
        <auto val="1"/>
        <lblAlgn val="ctr"/>
        <lblOffset val="100"/>
        <noMultiLvlLbl val="0"/>
      </catAx>
      <valAx>
        <axId val="663116529"/>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Reactie N-losses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038622457"/>
        <crossesAt val="1"/>
        <crossBetween val="between"/>
      </valAx>
    </plotArea>
    <legend>
      <legendPos val="b"/>
      <layout>
        <manualLayout>
          <xMode val="edge"/>
          <yMode val="edge"/>
          <wMode val="factor"/>
          <hMode val="factor"/>
          <x val="0.07875"/>
          <y val="0.94175"/>
          <w val="0.87"/>
          <h val="0.054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32.xml><?xml version="1.0" encoding="utf-8"?>
<chartSpace xmlns="http://schemas.openxmlformats.org/drawingml/2006/chart">
  <chart>
    <title>
      <tx>
        <strRef>
          <f>'3.3b Time series Nr losses'!$C$140</f>
          <strCache>
            <ptCount val="1"/>
            <pt idx="0">
              <v>Inputs of Nr to "forests and semi-natural vegetation"</v>
            </pt>
          </strCache>
        </strRef>
      </tx>
      <layout>
        <manualLayout>
          <xMode val="edge"/>
          <yMode val="edge"/>
          <wMode val="factor"/>
          <hMode val="factor"/>
          <x val="0.149"/>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13525"/>
          <w val="0.8754999999999999"/>
          <h val="0.7275"/>
        </manualLayout>
      </layout>
      <barChart>
        <barDir val="col"/>
        <grouping val="clustered"/>
        <varyColors val="0"/>
        <ser>
          <idx val="0"/>
          <order val="0"/>
          <tx>
            <strRef>
              <f>'3.3b Time series Nr losses'!$E$147</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losses'!$E$148:$E$150</f>
              <numCache>
                <formatCode>General</formatCode>
                <ptCount val="3"/>
                <pt idx="0">
                  <v>8.088401287688365</v>
                </pt>
                <pt idx="1">
                  <v>8.355728524267617</v>
                </pt>
                <pt idx="2">
                  <v>7.922024959710209</v>
                </pt>
              </numCache>
            </numRef>
          </val>
        </ser>
        <ser>
          <idx val="1"/>
          <order val="1"/>
          <tx>
            <strRef>
              <f>'3.3b Time series Nr losses'!$F$147</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losses'!$F$148:$F$150</f>
              <numCache>
                <formatCode>General</formatCode>
                <ptCount val="3"/>
                <pt idx="0">
                  <v>0</v>
                </pt>
                <pt idx="1">
                  <v>50.56162232160391</v>
                </pt>
                <pt idx="2">
                  <v>48.99543062088842</v>
                </pt>
              </numCache>
            </numRef>
          </val>
        </ser>
        <ser>
          <idx val="2"/>
          <order val="2"/>
          <tx>
            <strRef>
              <f>'3.3b Time series Nr losses'!$G$147</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losses'!$G$148:$G$150</f>
              <numCache>
                <formatCode>General</formatCode>
                <ptCount val="3"/>
                <pt idx="0">
                  <v>0</v>
                </pt>
                <pt idx="1">
                  <v>50.67518416107416</v>
                </pt>
                <pt idx="2">
                  <v>49.10547478030155</v>
                </pt>
              </numCache>
            </numRef>
          </val>
        </ser>
        <dLbls>
          <showLegendKey val="0"/>
          <showVal val="0"/>
          <showCatName val="0"/>
          <showSerName val="0"/>
          <showPercent val="0"/>
          <showBubbleSize val="0"/>
        </dLbls>
        <gapWidth val="150"/>
        <axId val="-224864422"/>
        <axId val="1159997914"/>
      </barChart>
      <catAx>
        <axId val="-224864422"/>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159997914"/>
        <crosses val="autoZero"/>
        <auto val="1"/>
        <lblAlgn val="ctr"/>
        <lblOffset val="100"/>
        <noMultiLvlLbl val="0"/>
      </catAx>
      <valAx>
        <axId val="1159997914"/>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Reactive N-losses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224864422"/>
        <crossesAt val="1"/>
        <crossBetween val="between"/>
      </valAx>
    </plotArea>
    <legend>
      <legendPos val="b"/>
      <layout>
        <manualLayout>
          <xMode val="edge"/>
          <yMode val="edge"/>
          <wMode val="factor"/>
          <hMode val="factor"/>
          <x val="0.08075"/>
          <y val="0.93575"/>
          <w val="0.86225"/>
          <h val="0.054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33.xml><?xml version="1.0" encoding="utf-8"?>
<chartSpace xmlns="http://schemas.openxmlformats.org/drawingml/2006/chart">
  <chart>
    <title>
      <tx>
        <strRef>
          <f>'3.3b Time series Nr losses'!$C$140</f>
          <strCache>
            <ptCount val="1"/>
            <pt idx="0">
              <v>Inputs of Nr to "forests and semi-natural vegetation"</v>
            </pt>
          </strCache>
        </strRef>
      </tx>
      <layout>
        <manualLayout>
          <xMode val="edge"/>
          <yMode val="edge"/>
          <wMode val="factor"/>
          <hMode val="factor"/>
          <x val="0.129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10775"/>
          <y val="0.13525"/>
          <w val="0.85025"/>
          <h val="0.7275"/>
        </manualLayout>
      </layout>
      <barChart>
        <barDir val="col"/>
        <grouping val="percentStacked"/>
        <varyColors val="0"/>
        <ser>
          <idx val="0"/>
          <order val="0"/>
          <tx>
            <strRef>
              <f>'3.3b Time series Nr losses'!$F$147</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losses'!$F$148:$F$150</f>
              <numCache>
                <formatCode>General</formatCode>
                <ptCount val="3"/>
                <pt idx="0">
                  <v>0</v>
                </pt>
                <pt idx="1">
                  <v>50.56162232160391</v>
                </pt>
                <pt idx="2">
                  <v>48.99543062088842</v>
                </pt>
              </numCache>
            </numRef>
          </val>
        </ser>
        <ser>
          <idx val="1"/>
          <order val="1"/>
          <tx>
            <strRef>
              <f>'3.3b Time series Nr losses'!$G$147</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losses'!$G$148:$G$150</f>
              <numCache>
                <formatCode>General</formatCode>
                <ptCount val="3"/>
                <pt idx="0">
                  <v>0</v>
                </pt>
                <pt idx="1">
                  <v>50.67518416107416</v>
                </pt>
                <pt idx="2">
                  <v>49.10547478030155</v>
                </pt>
              </numCache>
            </numRef>
          </val>
        </ser>
        <ser>
          <idx val="2"/>
          <order val="2"/>
          <tx>
            <strRef>
              <f>'3.3b Time series Nr losses'!$E$147</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'3.3b Time series Nr losses'!$D$148:$D$150</f>
              <numCache>
                <formatCode>General</formatCode>
                <ptCount val="3"/>
                <pt idx="0">
                  <v>2018</v>
                </pt>
                <pt idx="1">
                  <v>2020</v>
                </pt>
                <pt idx="2">
                  <v>2022</v>
                </pt>
              </numCache>
            </numRef>
          </cat>
          <val>
            <numRef>
              <f>'3.3b Time series Nr losses'!$E$148:$E$150</f>
              <numCache>
                <formatCode>General</formatCode>
                <ptCount val="3"/>
                <pt idx="0">
                  <v>8.088401287688365</v>
                </pt>
                <pt idx="1">
                  <v>8.355728524267617</v>
                </pt>
                <pt idx="2">
                  <v>7.922024959710209</v>
                </pt>
              </numCache>
            </numRef>
          </val>
        </ser>
        <dLbls>
          <showLegendKey val="0"/>
          <showVal val="0"/>
          <showCatName val="0"/>
          <showSerName val="0"/>
          <showPercent val="0"/>
          <showBubbleSize val="0"/>
        </dLbls>
        <gapWidth val="150"/>
        <overlap val="100"/>
        <axId val="1476330704"/>
        <axId val="-106905613"/>
      </barChart>
      <catAx>
        <axId val="1476330704"/>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06905613"/>
        <crosses val="autoZero"/>
        <auto val="1"/>
        <lblAlgn val="ctr"/>
        <lblOffset val="100"/>
        <noMultiLvlLbl val="0"/>
      </catAx>
      <valAx>
        <axId val="-106905613"/>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 xml:space="preserve">Share of species in reactie N-losses </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476330704"/>
        <crossesAt val="1"/>
        <crossBetween val="between"/>
      </valAx>
    </plotArea>
    <legend>
      <legendPos val="b"/>
      <layout>
        <manualLayout>
          <xMode val="edge"/>
          <yMode val="edge"/>
          <wMode val="factor"/>
          <hMode val="factor"/>
          <x val="0.07875"/>
          <y val="0.94175"/>
          <w val="0.61675"/>
          <h val="0.054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34.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lang="de-CH" sz="1400" baseline="0">
                <a:solidFill>
                  <a:srgbClr val="000000"/>
                </a:solidFill>
                <a:latin typeface="+mn-lt"/>
                <a:ea typeface="+mn-ea"/>
                <a:cs typeface="+mn-cs"/>
              </a:defRPr>
            </a:pPr>
            <a:r>
              <a:rPr lang="de-CH"/>
              <a:t>N-inputs by species</a:t>
            </a:r>
          </a:p>
        </rich>
      </tx>
      <layout>
        <manualLayout>
          <xMode val="edge"/>
          <yMode val="edge"/>
          <wMode val="factor"/>
          <hMode val="factor"/>
          <x val="0.398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225"/>
          <y val="0.078"/>
          <w val="0.8754999999999999"/>
          <h val="0.7847499999999999"/>
        </manualLayout>
      </layout>
      <barChart>
        <barDir val="col"/>
        <grouping val="stacked"/>
        <varyColors val="0"/>
        <ser>
          <idx val="0"/>
          <order val="0"/>
          <tx>
            <strRef>
              <f>'3.3c Time series input output'!$E$29</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output'!$E$31:$E$33</f>
              <numCache>
                <formatCode>General</formatCode>
                <ptCount val="3"/>
                <pt idx="0">
                  <v>0.09535662897076844</v>
                </pt>
                <pt idx="1">
                  <v>0.09331732016993122</v>
                </pt>
                <pt idx="2">
                  <v>41.97685751181465</v>
                </pt>
              </numCache>
            </numRef>
          </val>
        </ser>
        <ser>
          <idx val="1"/>
          <order val="1"/>
          <tx>
            <strRef>
              <f>'3.3c Time series input output'!$F$29</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output'!$F$31:$F$33</f>
              <numCache>
                <formatCode>General</formatCode>
                <ptCount val="3"/>
                <pt idx="0">
                  <v>0.4888827542825419</v>
                </pt>
                <pt idx="1">
                  <v>0.4828569523296244</v>
                </pt>
                <pt idx="2">
                  <v>25.55017505212016</v>
                </pt>
              </numCache>
            </numRef>
          </val>
        </ser>
        <ser>
          <idx val="2"/>
          <order val="2"/>
          <tx>
            <strRef>
              <f>'3.3c Time series input output'!$G$29</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output'!$G$31:$G$33</f>
              <numCache>
                <formatCode>General</formatCode>
                <ptCount val="3"/>
                <pt idx="0">
                  <v>0.06282195832903933</v>
                </pt>
                <pt idx="1">
                  <v>0.06180836233582278</v>
                </pt>
                <pt idx="2">
                  <v>6.060549836509754</v>
                </pt>
              </numCache>
            </numRef>
          </val>
        </ser>
        <ser>
          <idx val="3"/>
          <order val="3"/>
          <tx>
            <strRef>
              <f>'3.3c Time series input output'!$H$29</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output'!$H$31:$H$33</f>
              <numCache>
                <formatCode>General</formatCode>
                <ptCount val="3"/>
                <pt idx="0">
                  <v>622.7406480317719</v>
                </pt>
                <pt idx="1">
                  <v>629.9724249774159</v>
                </pt>
                <pt idx="2">
                  <v>2334.211597041883</v>
                </pt>
              </numCache>
            </numRef>
          </val>
        </ser>
        <ser>
          <idx val="4"/>
          <order val="4"/>
          <tx>
            <strRef>
              <f>'3.3c Time series input output'!$I$29</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output'!$I$31:$I$33</f>
              <numCache>
                <formatCode>General</formatCode>
                <ptCount val="3"/>
                <pt idx="0">
                  <v>0</v>
                </pt>
                <pt idx="1">
                  <v>0</v>
                </pt>
                <pt idx="2">
                  <v>432.3851072516999</v>
                </pt>
              </numCache>
            </numRef>
          </val>
        </ser>
        <ser>
          <idx val="5"/>
          <order val="5"/>
          <tx>
            <strRef>
              <f>'3.3c Time series input output'!$J$29</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output'!$J$31:$J$33</f>
              <numCache>
                <formatCode>General</formatCode>
                <ptCount val="3"/>
                <pt idx="0">
                  <v>0</v>
                </pt>
                <pt idx="1">
                  <v>0</v>
                </pt>
                <pt idx="2">
                  <v>122.2740523740372</v>
                </pt>
              </numCache>
            </numRef>
          </val>
        </ser>
        <ser>
          <idx val="6"/>
          <order val="6"/>
          <tx>
            <strRef>
              <f>'3.3c Time series input output'!$K$29</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output'!$K$31:$K$33</f>
              <numCache>
                <formatCode>General</formatCode>
                <ptCount val="3"/>
                <pt idx="0">
                  <v>0</v>
                </pt>
                <pt idx="1">
                  <v>0</v>
                </pt>
                <pt idx="2">
                  <v>93.80956555730388</v>
                </pt>
              </numCache>
            </numRef>
          </val>
        </ser>
        <dLbls>
          <showLegendKey val="0"/>
          <showVal val="0"/>
          <showCatName val="0"/>
          <showSerName val="0"/>
          <showPercent val="0"/>
          <showBubbleSize val="0"/>
        </dLbls>
        <gapWidth val="150"/>
        <overlap val="100"/>
        <axId val="1218513191"/>
        <axId val="1364838181"/>
      </barChart>
      <catAx>
        <axId val="1218513191"/>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364838181"/>
        <crosses val="autoZero"/>
        <auto val="1"/>
        <lblAlgn val="ctr"/>
        <lblOffset val="100"/>
        <noMultiLvlLbl val="0"/>
      </catAx>
      <valAx>
        <axId val="1364838181"/>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N-Inputs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218513191"/>
        <crossesAt val="1"/>
        <crossBetween val="between"/>
      </valAx>
    </plotArea>
    <legend>
      <legendPos val="b"/>
      <layout>
        <manualLayout>
          <xMode val="edge"/>
          <yMode val="edge"/>
          <wMode val="factor"/>
          <hMode val="factor"/>
          <x val="0.083"/>
          <y val="0.9175"/>
          <w val="0.87125"/>
          <h val="0.08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35.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lang="de-CH" sz="1400" baseline="0">
                <a:solidFill>
                  <a:srgbClr val="000000"/>
                </a:solidFill>
                <a:latin typeface="+mn-lt"/>
                <a:ea typeface="+mn-ea"/>
                <a:cs typeface="+mn-cs"/>
              </a:defRPr>
            </a:pPr>
            <a:r>
              <a:rPr lang="de-CH"/>
              <a:t>N-inputs by species</a:t>
            </a:r>
          </a:p>
        </rich>
      </tx>
      <layout>
        <manualLayout>
          <xMode val="edge"/>
          <yMode val="edge"/>
          <wMode val="factor"/>
          <hMode val="factor"/>
          <x val="0.40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225"/>
          <y val="0.078"/>
          <w val="0.8754999999999999"/>
          <h val="0.7847499999999999"/>
        </manualLayout>
      </layout>
      <barChart>
        <barDir val="col"/>
        <grouping val="clustered"/>
        <varyColors val="0"/>
        <ser>
          <idx val="0"/>
          <order val="0"/>
          <tx>
            <strRef>
              <f>'3.3c Time series input output'!$E$29</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output'!$E$31:$E$33</f>
              <numCache>
                <formatCode>General</formatCode>
                <ptCount val="3"/>
                <pt idx="0">
                  <v>0.09535662897076844</v>
                </pt>
                <pt idx="1">
                  <v>0.09331732016993122</v>
                </pt>
                <pt idx="2">
                  <v>41.97685751181465</v>
                </pt>
              </numCache>
            </numRef>
          </val>
        </ser>
        <ser>
          <idx val="1"/>
          <order val="1"/>
          <tx>
            <strRef>
              <f>'3.3c Time series input output'!$F$29</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output'!$F$31:$F$33</f>
              <numCache>
                <formatCode>General</formatCode>
                <ptCount val="3"/>
                <pt idx="0">
                  <v>0.4888827542825419</v>
                </pt>
                <pt idx="1">
                  <v>0.4828569523296244</v>
                </pt>
                <pt idx="2">
                  <v>25.55017505212016</v>
                </pt>
              </numCache>
            </numRef>
          </val>
        </ser>
        <ser>
          <idx val="2"/>
          <order val="2"/>
          <tx>
            <strRef>
              <f>'3.3c Time series input output'!$G$29</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output'!$G$31:$G$33</f>
              <numCache>
                <formatCode>General</formatCode>
                <ptCount val="3"/>
                <pt idx="0">
                  <v>0.06282195832903933</v>
                </pt>
                <pt idx="1">
                  <v>0.06180836233582278</v>
                </pt>
                <pt idx="2">
                  <v>6.060549836509754</v>
                </pt>
              </numCache>
            </numRef>
          </val>
        </ser>
        <ser>
          <idx val="3"/>
          <order val="3"/>
          <tx>
            <strRef>
              <f>'3.3c Time series input output'!$H$29</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output'!$H$31:$H$33</f>
              <numCache>
                <formatCode>General</formatCode>
                <ptCount val="3"/>
                <pt idx="0">
                  <v>622.7406480317719</v>
                </pt>
                <pt idx="1">
                  <v>629.9724249774159</v>
                </pt>
                <pt idx="2">
                  <v>2334.211597041883</v>
                </pt>
              </numCache>
            </numRef>
          </val>
        </ser>
        <ser>
          <idx val="4"/>
          <order val="4"/>
          <tx>
            <strRef>
              <f>'3.3c Time series input output'!$I$29</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output'!$I$31:$I$33</f>
              <numCache>
                <formatCode>General</formatCode>
                <ptCount val="3"/>
                <pt idx="0">
                  <v>0</v>
                </pt>
                <pt idx="1">
                  <v>0</v>
                </pt>
                <pt idx="2">
                  <v>432.3851072516999</v>
                </pt>
              </numCache>
            </numRef>
          </val>
        </ser>
        <ser>
          <idx val="5"/>
          <order val="5"/>
          <tx>
            <strRef>
              <f>'3.3c Time series input output'!$J$29</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output'!$J$31:$J$33</f>
              <numCache>
                <formatCode>General</formatCode>
                <ptCount val="3"/>
                <pt idx="0">
                  <v>0</v>
                </pt>
                <pt idx="1">
                  <v>0</v>
                </pt>
                <pt idx="2">
                  <v>122.2740523740372</v>
                </pt>
              </numCache>
            </numRef>
          </val>
        </ser>
        <ser>
          <idx val="6"/>
          <order val="6"/>
          <tx>
            <strRef>
              <f>'3.3c Time series input output'!$K$29</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output'!$K$31:$K$33</f>
              <numCache>
                <formatCode>General</formatCode>
                <ptCount val="3"/>
                <pt idx="0">
                  <v>0</v>
                </pt>
                <pt idx="1">
                  <v>0</v>
                </pt>
                <pt idx="2">
                  <v>93.80956555730388</v>
                </pt>
              </numCache>
            </numRef>
          </val>
        </ser>
        <dLbls>
          <showLegendKey val="0"/>
          <showVal val="0"/>
          <showCatName val="0"/>
          <showSerName val="0"/>
          <showPercent val="0"/>
          <showBubbleSize val="0"/>
        </dLbls>
        <gapWidth val="150"/>
        <axId val="1543337694"/>
        <axId val="1455473884"/>
      </barChart>
      <catAx>
        <axId val="1543337694"/>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455473884"/>
        <crosses val="autoZero"/>
        <auto val="1"/>
        <lblAlgn val="ctr"/>
        <lblOffset val="100"/>
        <noMultiLvlLbl val="0"/>
      </catAx>
      <valAx>
        <axId val="1455473884"/>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sz="1000" b="1" i="0" kern="1200" baseline="0">
                    <a:solidFill>
                      <a:srgbClr val="000000"/>
                    </a:solidFill>
                    <a:latin typeface="+mn-lt"/>
                    <a:ea typeface="+mn-ea"/>
                    <a:cs typeface="+mn-cs"/>
                  </a:defRPr>
                </a:pPr>
                <a:r>
                  <a:rPr lang="en-US"/>
                  <a:t>N-Inputs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543337694"/>
        <crossesAt val="1"/>
        <crossBetween val="between"/>
      </valAx>
    </plotArea>
    <legend>
      <legendPos val="b"/>
      <layout>
        <manualLayout>
          <xMode val="edge"/>
          <yMode val="edge"/>
          <wMode val="factor"/>
          <hMode val="factor"/>
          <x val="0.083"/>
          <y val="0.92075"/>
          <w val="0.8159999999999999"/>
          <h val="0.056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36.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lang="de-CH" sz="1400" baseline="0">
                <a:solidFill>
                  <a:srgbClr val="000000"/>
                </a:solidFill>
                <a:latin typeface="+mn-lt"/>
                <a:ea typeface="+mn-ea"/>
                <a:cs typeface="+mn-cs"/>
              </a:defRPr>
            </a:pPr>
            <a:r>
              <a:rPr lang="de-CH"/>
              <a:t>N-inputs by species</a:t>
            </a:r>
          </a:p>
        </rich>
      </tx>
      <layout>
        <manualLayout>
          <xMode val="edge"/>
          <yMode val="edge"/>
          <wMode val="factor"/>
          <hMode val="factor"/>
          <x val="0.4045"/>
          <y val="0.00325"/>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9275"/>
          <y val="0.078"/>
          <w val="0.865"/>
          <h val="0.7847499999999999"/>
        </manualLayout>
      </layout>
      <barChart>
        <barDir val="col"/>
        <grouping val="percentStacked"/>
        <varyColors val="0"/>
        <ser>
          <idx val="0"/>
          <order val="0"/>
          <tx>
            <strRef>
              <f>'3.3c Time series input output'!$E$29</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output'!$E$31:$E$33</f>
              <numCache>
                <formatCode>General</formatCode>
                <ptCount val="3"/>
                <pt idx="0">
                  <v>0.09535662897076844</v>
                </pt>
                <pt idx="1">
                  <v>0.09331732016993122</v>
                </pt>
                <pt idx="2">
                  <v>41.97685751181465</v>
                </pt>
              </numCache>
            </numRef>
          </val>
        </ser>
        <ser>
          <idx val="1"/>
          <order val="1"/>
          <tx>
            <strRef>
              <f>'3.3c Time series input output'!$F$29</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output'!$F$31:$F$33</f>
              <numCache>
                <formatCode>General</formatCode>
                <ptCount val="3"/>
                <pt idx="0">
                  <v>0.4888827542825419</v>
                </pt>
                <pt idx="1">
                  <v>0.4828569523296244</v>
                </pt>
                <pt idx="2">
                  <v>25.55017505212016</v>
                </pt>
              </numCache>
            </numRef>
          </val>
        </ser>
        <ser>
          <idx val="2"/>
          <order val="2"/>
          <tx>
            <strRef>
              <f>'3.3c Time series input output'!$G$29</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output'!$G$31:$G$33</f>
              <numCache>
                <formatCode>General</formatCode>
                <ptCount val="3"/>
                <pt idx="0">
                  <v>0.06282195832903933</v>
                </pt>
                <pt idx="1">
                  <v>0.06180836233582278</v>
                </pt>
                <pt idx="2">
                  <v>6.060549836509754</v>
                </pt>
              </numCache>
            </numRef>
          </val>
        </ser>
        <ser>
          <idx val="3"/>
          <order val="3"/>
          <tx>
            <strRef>
              <f>'3.3c Time series input output'!$H$29</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output'!$H$31:$H$33</f>
              <numCache>
                <formatCode>General</formatCode>
                <ptCount val="3"/>
                <pt idx="0">
                  <v>622.7406480317719</v>
                </pt>
                <pt idx="1">
                  <v>629.9724249774159</v>
                </pt>
                <pt idx="2">
                  <v>2334.211597041883</v>
                </pt>
              </numCache>
            </numRef>
          </val>
        </ser>
        <ser>
          <idx val="4"/>
          <order val="4"/>
          <tx>
            <strRef>
              <f>'3.3c Time series input output'!$I$29</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output'!$I$31:$I$33</f>
              <numCache>
                <formatCode>General</formatCode>
                <ptCount val="3"/>
                <pt idx="0">
                  <v>0</v>
                </pt>
                <pt idx="1">
                  <v>0</v>
                </pt>
                <pt idx="2">
                  <v>432.3851072516999</v>
                </pt>
              </numCache>
            </numRef>
          </val>
        </ser>
        <ser>
          <idx val="5"/>
          <order val="5"/>
          <tx>
            <strRef>
              <f>'3.3c Time series input output'!$J$29</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output'!$J$31:$J$33</f>
              <numCache>
                <formatCode>General</formatCode>
                <ptCount val="3"/>
                <pt idx="0">
                  <v>0</v>
                </pt>
                <pt idx="1">
                  <v>0</v>
                </pt>
                <pt idx="2">
                  <v>122.2740523740372</v>
                </pt>
              </numCache>
            </numRef>
          </val>
        </ser>
        <ser>
          <idx val="6"/>
          <order val="6"/>
          <tx>
            <strRef>
              <f>'3.3c Time series input output'!$K$29</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'3.3c Time series input output'!$D$31:$D$33</f>
              <numCache>
                <formatCode>General</formatCode>
                <ptCount val="3"/>
                <pt idx="0">
                  <v>2018</v>
                </pt>
                <pt idx="1">
                  <v>2020</v>
                </pt>
                <pt idx="2">
                  <v>2022</v>
                </pt>
              </numCache>
            </numRef>
          </cat>
          <val>
            <numRef>
              <f>'3.3c Time series input output'!$K$31:$K$33</f>
              <numCache>
                <formatCode>General</formatCode>
                <ptCount val="3"/>
                <pt idx="0">
                  <v>0</v>
                </pt>
                <pt idx="1">
                  <v>0</v>
                </pt>
                <pt idx="2">
                  <v>93.80956555730388</v>
                </pt>
              </numCache>
            </numRef>
          </val>
        </ser>
        <dLbls>
          <showLegendKey val="0"/>
          <showVal val="0"/>
          <showCatName val="0"/>
          <showSerName val="0"/>
          <showPercent val="0"/>
          <showBubbleSize val="0"/>
        </dLbls>
        <gapWidth val="150"/>
        <overlap val="100"/>
        <axId val="-758723193"/>
        <axId val="1842300604"/>
      </barChart>
      <catAx>
        <axId val="-758723193"/>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842300604"/>
        <crosses val="autoZero"/>
        <auto val="1"/>
        <lblAlgn val="ctr"/>
        <lblOffset val="100"/>
        <noMultiLvlLbl val="0"/>
      </catAx>
      <valAx>
        <axId val="1842300604"/>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Share of species in N-inputs</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758723193"/>
        <crossesAt val="1"/>
        <crossBetween val="between"/>
      </valAx>
    </plotArea>
    <legend>
      <legendPos val="b"/>
      <layout>
        <manualLayout>
          <xMode val="edge"/>
          <yMode val="edge"/>
          <wMode val="factor"/>
          <hMode val="factor"/>
          <x val="0.083"/>
          <y val="0.9175"/>
          <w val="0.7755"/>
          <h val="0.058"/>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37.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lang="de-CH" sz="1400" baseline="0">
                <a:solidFill>
                  <a:srgbClr val="000000"/>
                </a:solidFill>
                <a:latin typeface="+mn-lt"/>
                <a:ea typeface="+mn-ea"/>
                <a:cs typeface="+mn-cs"/>
              </a:defRPr>
            </a:pPr>
            <a:r>
              <a:rPr lang="de-CH"/>
              <a:t>N-inputs to pools</a:t>
            </a:r>
          </a:p>
        </rich>
      </tx>
      <layout>
        <manualLayout>
          <xMode val="edge"/>
          <yMode val="edge"/>
          <wMode val="factor"/>
          <hMode val="factor"/>
          <x val="0.434"/>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875"/>
          <y val="0.078"/>
          <w val="0.901"/>
          <h val="0.68625"/>
        </manualLayout>
      </layout>
      <barChart>
        <barDir val="col"/>
        <grouping val="percentStacked"/>
        <varyColors val="0"/>
        <ser>
          <idx val="0"/>
          <order val="0"/>
          <tx>
            <strRef>
              <f>'3.3c Time series input output'!$D$17</f>
              <strCache>
                <ptCount val="1"/>
                <pt idx="0">
                  <v>Energy and fuels</v>
                </pt>
              </strCache>
            </strRef>
          </tx>
          <spPr>
            <a:solidFill xmlns:a="http://schemas.openxmlformats.org/drawingml/2006/main">
              <a:srgbClr val="F2F2F2"/>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output'!$E$17:$G$17,'3.3c Time series input output'!$Q$17:$CV$17)</f>
              <numCache>
                <formatCode>General</formatCode>
                <ptCount val="11"/>
                <pt idx="0">
                  <v>47.38120198902551</v>
                </pt>
                <pt idx="1">
                  <v>49.00074339361227</v>
                </pt>
                <pt idx="2">
                  <v>0</v>
                </pt>
                <pt idx="3">
                  <v>0</v>
                </pt>
                <pt idx="4">
                  <v>0</v>
                </pt>
                <pt idx="5">
                  <v>0</v>
                </pt>
                <pt idx="6">
                  <v>0</v>
                </pt>
                <pt idx="7">
                  <v>0</v>
                </pt>
                <pt idx="8">
                  <v>0</v>
                </pt>
                <pt idx="9">
                  <v>0</v>
                </pt>
                <pt idx="10">
                  <v>0</v>
                </pt>
              </numCache>
            </numRef>
          </val>
        </ser>
        <ser>
          <idx val="1"/>
          <order val="1"/>
          <tx>
            <strRef>
              <f>'3.3c Time series input output'!$D$18</f>
              <strCache>
                <ptCount val="1"/>
                <pt idx="0">
                  <v>Materials and products in industry</v>
                </pt>
              </strCache>
            </strRef>
          </tx>
          <spPr>
            <a:solidFill xmlns:a="http://schemas.openxmlformats.org/drawingml/2006/main">
              <a:srgbClr val="BFBFBF"/>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output'!$E$18:$G$18,'3.3c Time series input output'!$Q$18:$CV$18)</f>
              <numCache>
                <formatCode>General</formatCode>
                <ptCount val="11"/>
                <pt idx="0">
                  <v>1028.460854559802</v>
                </pt>
                <pt idx="1">
                  <v>992.4757307073335</v>
                </pt>
                <pt idx="2">
                  <v>0</v>
                </pt>
                <pt idx="3">
                  <v>0</v>
                </pt>
                <pt idx="4">
                  <v>0</v>
                </pt>
                <pt idx="5">
                  <v>0</v>
                </pt>
                <pt idx="6">
                  <v>0</v>
                </pt>
                <pt idx="7">
                  <v>0</v>
                </pt>
                <pt idx="8">
                  <v>0</v>
                </pt>
                <pt idx="9">
                  <v>0</v>
                </pt>
                <pt idx="10">
                  <v>0</v>
                </pt>
              </numCache>
            </numRef>
          </val>
        </ser>
        <ser>
          <idx val="2"/>
          <order val="2"/>
          <tx>
            <strRef>
              <f>'3.3c Time series input output'!$D$19</f>
              <strCache>
                <ptCount val="1"/>
                <pt idx="0">
                  <v>Agriculture</v>
                </pt>
              </strCache>
            </strRef>
          </tx>
          <spPr>
            <a:solidFill xmlns:a="http://schemas.openxmlformats.org/drawingml/2006/main">
              <a:srgbClr val="FFC000"/>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output'!$E$19:$G$19,'3.3c Time series input output'!$Q$19:$CV$19)</f>
              <numCache>
                <formatCode>General</formatCode>
                <ptCount val="11"/>
                <pt idx="0">
                  <v>191.3069998760213</v>
                </pt>
                <pt idx="1">
                  <v>193.0729062903171</v>
                </pt>
                <pt idx="2">
                  <v>0</v>
                </pt>
                <pt idx="3">
                  <v>0</v>
                </pt>
                <pt idx="4">
                  <v>0</v>
                </pt>
                <pt idx="5">
                  <v>0</v>
                </pt>
                <pt idx="6">
                  <v>0</v>
                </pt>
                <pt idx="7">
                  <v>0</v>
                </pt>
                <pt idx="8">
                  <v>0</v>
                </pt>
                <pt idx="9">
                  <v>0</v>
                </pt>
                <pt idx="10">
                  <v>0</v>
                </pt>
              </numCache>
            </numRef>
          </val>
        </ser>
        <ser>
          <idx val="3"/>
          <order val="3"/>
          <tx>
            <strRef>
              <f>'3.3c Time series input output'!$D$20</f>
              <strCache>
                <ptCount val="1"/>
                <pt idx="0">
                  <v>Forests and semi-natural vegetation</v>
                </pt>
              </strCache>
            </strRef>
          </tx>
          <spPr>
            <a:solidFill xmlns:a="http://schemas.openxmlformats.org/drawingml/2006/main">
              <a:srgbClr val="92D14F"/>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output'!$E$20:$G$20,'3.3c Time series input output'!$Q$20:$CV$20)</f>
              <numCache>
                <formatCode>General</formatCode>
                <ptCount val="11"/>
                <pt idx="0">
                  <v>150.2578593476576</v>
                </pt>
                <pt idx="1">
                  <v>146.6820786895061</v>
                </pt>
                <pt idx="2">
                  <v>0</v>
                </pt>
                <pt idx="3">
                  <v>0</v>
                </pt>
                <pt idx="4">
                  <v>0</v>
                </pt>
                <pt idx="5">
                  <v>0</v>
                </pt>
                <pt idx="6">
                  <v>0</v>
                </pt>
                <pt idx="7">
                  <v>0</v>
                </pt>
                <pt idx="8">
                  <v>0</v>
                </pt>
                <pt idx="9">
                  <v>0</v>
                </pt>
                <pt idx="10">
                  <v>0</v>
                </pt>
              </numCache>
            </numRef>
          </val>
        </ser>
        <ser>
          <idx val="4"/>
          <order val="4"/>
          <tx>
            <strRef>
              <f>'3.3c Time series input output'!$D$21</f>
              <strCache>
                <ptCount val="1"/>
                <pt idx="0">
                  <v>Processing of residues</v>
                </pt>
              </strCache>
            </strRef>
          </tx>
          <spPr>
            <a:solidFill xmlns:a="http://schemas.openxmlformats.org/drawingml/2006/main">
              <a:srgbClr val="9D579A"/>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output'!$E$21:$G$21,'3.3c Time series input output'!$Q$21:$CV$21)</f>
              <numCache>
                <formatCode>General</formatCode>
                <ptCount val="11"/>
                <pt idx="0">
                  <v>61.68986631112377</v>
                </pt>
                <pt idx="1">
                  <v>62.09340610174822</v>
                </pt>
                <pt idx="2">
                  <v>0</v>
                </pt>
                <pt idx="3">
                  <v>0</v>
                </pt>
                <pt idx="4">
                  <v>0</v>
                </pt>
                <pt idx="5">
                  <v>0</v>
                </pt>
                <pt idx="6">
                  <v>0</v>
                </pt>
                <pt idx="7">
                  <v>0</v>
                </pt>
                <pt idx="8">
                  <v>0</v>
                </pt>
                <pt idx="9">
                  <v>0</v>
                </pt>
                <pt idx="10">
                  <v>0</v>
                </pt>
              </numCache>
            </numRef>
          </val>
        </ser>
        <ser>
          <idx val="5"/>
          <order val="5"/>
          <tx>
            <strRef>
              <f>'3.3c Time series input output'!$D$22</f>
              <strCache>
                <ptCount val="1"/>
                <pt idx="0">
                  <v>Humans and settlements</v>
                </pt>
              </strCache>
            </strRef>
          </tx>
          <spPr>
            <a:solidFill xmlns:a="http://schemas.openxmlformats.org/drawingml/2006/main">
              <a:srgbClr val="ECDDEB"/>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output'!$E$22:$G$22,'3.3c Time series input output'!$Q$22:$CV$22)</f>
              <numCache>
                <formatCode>General</formatCode>
                <ptCount val="11"/>
                <pt idx="0">
                  <v>55.69809520497526</v>
                </pt>
                <pt idx="1">
                  <v>55.94328614437251</v>
                </pt>
                <pt idx="2">
                  <v>0</v>
                </pt>
                <pt idx="3">
                  <v>0</v>
                </pt>
                <pt idx="4">
                  <v>0</v>
                </pt>
                <pt idx="5">
                  <v>0</v>
                </pt>
                <pt idx="6">
                  <v>0</v>
                </pt>
                <pt idx="7">
                  <v>0</v>
                </pt>
                <pt idx="8">
                  <v>0</v>
                </pt>
                <pt idx="9">
                  <v>0</v>
                </pt>
                <pt idx="10">
                  <v>0</v>
                </pt>
              </numCache>
            </numRef>
          </val>
        </ser>
        <ser>
          <idx val="6"/>
          <order val="6"/>
          <tx>
            <strRef>
              <f>'3.3c Time series input output'!$D$23</f>
              <strCache>
                <ptCount val="1"/>
                <pt idx="0">
                  <v>Atmosphere</v>
                </pt>
              </strCache>
            </strRef>
          </tx>
          <spPr>
            <a:solidFill xmlns:a="http://schemas.openxmlformats.org/drawingml/2006/main">
              <a:srgbClr val="DBEEF4"/>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output'!$E$23:$G$23,'3.3c Time series input output'!$Q$23:$CV$23)</f>
              <numCache>
                <formatCode>General</formatCode>
                <ptCount val="11"/>
                <pt idx="0">
                  <v>172.4275624053407</v>
                </pt>
                <pt idx="1">
                  <v>169.3407653831802</v>
                </pt>
                <pt idx="2">
                  <v>0</v>
                </pt>
                <pt idx="3">
                  <v>0</v>
                </pt>
                <pt idx="4">
                  <v>0</v>
                </pt>
                <pt idx="5">
                  <v>0</v>
                </pt>
                <pt idx="6">
                  <v>0</v>
                </pt>
                <pt idx="7">
                  <v>0</v>
                </pt>
                <pt idx="8">
                  <v>0</v>
                </pt>
                <pt idx="9">
                  <v>0</v>
                </pt>
                <pt idx="10">
                  <v>0</v>
                </pt>
              </numCache>
            </numRef>
          </val>
        </ser>
        <ser>
          <idx val="7"/>
          <order val="7"/>
          <tx>
            <strRef>
              <f>'3.3c Time series input output'!$D$24</f>
              <strCache>
                <ptCount val="1"/>
                <pt idx="0">
                  <v>Hydrosphere</v>
                </pt>
              </strCache>
            </strRef>
          </tx>
          <spPr>
            <a:solidFill xmlns:a="http://schemas.openxmlformats.org/drawingml/2006/main">
              <a:srgbClr val="01B0F1"/>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output'!$E$24:$G$24,'3.3c Time series input output'!$Q$24:$CV$24)</f>
              <numCache>
                <formatCode>General</formatCode>
                <ptCount val="11"/>
                <pt idx="0">
                  <v>277.6116597712682</v>
                </pt>
                <pt idx="1">
                  <v>274.2036090450976</v>
                </pt>
                <pt idx="2">
                  <v>0</v>
                </pt>
                <pt idx="3">
                  <v>0</v>
                </pt>
                <pt idx="4">
                  <v>0</v>
                </pt>
                <pt idx="5">
                  <v>0</v>
                </pt>
                <pt idx="6">
                  <v>0</v>
                </pt>
                <pt idx="7">
                  <v>0</v>
                </pt>
                <pt idx="8">
                  <v>0</v>
                </pt>
                <pt idx="9">
                  <v>0</v>
                </pt>
                <pt idx="10">
                  <v>0</v>
                </pt>
              </numCache>
            </numRef>
          </val>
        </ser>
        <ser>
          <idx val="8"/>
          <order val="8"/>
          <tx>
            <strRef>
              <f>'3.3c Time series input output'!$D$25</f>
              <strCache>
                <ptCount val="1"/>
                <pt idx="0">
                  <v>Rest of the world</v>
                </pt>
              </strCache>
            </strRef>
          </tx>
          <spPr>
            <a:solidFill xmlns:a="http://schemas.openxmlformats.org/drawingml/2006/main">
              <a:srgbClr val="000000"/>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output'!$E$25:$G$25,'3.3c Time series input output'!$Q$25:$CV$25)</f>
              <numCache>
                <formatCode>General</formatCode>
                <ptCount val="11"/>
                <pt idx="0">
                  <v>1148.139789640637</v>
                </pt>
                <pt idx="1">
                  <v>1113.455378870201</v>
                </pt>
                <pt idx="2">
                  <v>0</v>
                </pt>
                <pt idx="3">
                  <v>0</v>
                </pt>
                <pt idx="4">
                  <v>0</v>
                </pt>
                <pt idx="5">
                  <v>0</v>
                </pt>
                <pt idx="6">
                  <v>0</v>
                </pt>
                <pt idx="7">
                  <v>0</v>
                </pt>
                <pt idx="8">
                  <v>0</v>
                </pt>
                <pt idx="9">
                  <v>0</v>
                </pt>
                <pt idx="10">
                  <v>0</v>
                </pt>
              </numCache>
            </numRef>
          </val>
        </ser>
        <dLbls>
          <showLegendKey val="0"/>
          <showVal val="0"/>
          <showCatName val="0"/>
          <showSerName val="0"/>
          <showPercent val="0"/>
          <showBubbleSize val="0"/>
        </dLbls>
        <gapWidth val="150"/>
        <overlap val="100"/>
        <axId val="1925560962"/>
        <axId val="-29818885"/>
      </barChart>
      <catAx>
        <axId val="1925560962"/>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29818885"/>
        <crosses val="autoZero"/>
        <auto val="1"/>
        <lblAlgn val="ctr"/>
        <lblOffset val="100"/>
        <noMultiLvlLbl val="0"/>
      </catAx>
      <valAx>
        <axId val="-29818885"/>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Share of N-inputs to different pools</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925560962"/>
        <crossesAt val="1"/>
        <crossBetween val="between"/>
      </valAx>
    </plotArea>
    <legend>
      <legendPos val="b"/>
      <layout>
        <manualLayout>
          <xMode val="edge"/>
          <yMode val="edge"/>
          <wMode val="factor"/>
          <hMode val="factor"/>
          <x val="0"/>
          <y val="0.834"/>
          <w val="0.9712499999999999"/>
          <h val="0.166"/>
        </manualLayout>
      </layout>
      <overlay val="0"/>
      <spPr>
        <a:noFill xmlns:a="http://schemas.openxmlformats.org/drawingml/2006/main"/>
        <a:ln xmlns:a="http://schemas.openxmlformats.org/drawingml/2006/main" w="9525">
          <a:noFill/>
          <a:prstDash val="solid"/>
        </a:ln>
      </spPr>
    </legend>
    <plotVisOnly val="1"/>
    <dispBlanksAs val="zero"/>
  </chart>
</chartSpace>
</file>

<file path=xl/charts/chart38.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lang="de-CH" sz="1400" baseline="0">
                <a:solidFill>
                  <a:srgbClr val="000000"/>
                </a:solidFill>
                <a:latin typeface="+mn-lt"/>
                <a:ea typeface="+mn-ea"/>
                <a:cs typeface="+mn-cs"/>
              </a:defRPr>
            </a:pPr>
            <a:r>
              <a:rPr lang="de-CH"/>
              <a:t>N-inputs to pools</a:t>
            </a:r>
          </a:p>
        </rich>
      </tx>
      <layout>
        <manualLayout>
          <xMode val="edge"/>
          <yMode val="edge"/>
          <wMode val="factor"/>
          <hMode val="factor"/>
          <x val="0.42075"/>
          <y val="0.00325"/>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225"/>
          <y val="0.078"/>
          <w val="0.90725"/>
          <h val="0.713"/>
        </manualLayout>
      </layout>
      <barChart>
        <barDir val="col"/>
        <grouping val="stacked"/>
        <varyColors val="0"/>
        <ser>
          <idx val="0"/>
          <order val="0"/>
          <tx>
            <strRef>
              <f>'3.3c Time series input output'!$D$17</f>
              <strCache>
                <ptCount val="1"/>
                <pt idx="0">
                  <v>Energy and fuels</v>
                </pt>
              </strCache>
            </strRef>
          </tx>
          <spPr>
            <a:solidFill xmlns:a="http://schemas.openxmlformats.org/drawingml/2006/main">
              <a:srgbClr val="F2F2F2"/>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output'!$E$17:$G$17,'3.3c Time series input output'!$Q$17:$CV$17)</f>
              <numCache>
                <formatCode>General</formatCode>
                <ptCount val="11"/>
                <pt idx="0">
                  <v>47.38120198902551</v>
                </pt>
                <pt idx="1">
                  <v>49.00074339361227</v>
                </pt>
                <pt idx="2">
                  <v>0</v>
                </pt>
                <pt idx="3">
                  <v>0</v>
                </pt>
                <pt idx="4">
                  <v>0</v>
                </pt>
                <pt idx="5">
                  <v>0</v>
                </pt>
                <pt idx="6">
                  <v>0</v>
                </pt>
                <pt idx="7">
                  <v>0</v>
                </pt>
                <pt idx="8">
                  <v>0</v>
                </pt>
                <pt idx="9">
                  <v>0</v>
                </pt>
                <pt idx="10">
                  <v>0</v>
                </pt>
              </numCache>
            </numRef>
          </val>
        </ser>
        <ser>
          <idx val="1"/>
          <order val="1"/>
          <tx>
            <strRef>
              <f>'3.3c Time series input output'!$D$18</f>
              <strCache>
                <ptCount val="1"/>
                <pt idx="0">
                  <v>Materials and products in industry</v>
                </pt>
              </strCache>
            </strRef>
          </tx>
          <spPr>
            <a:solidFill xmlns:a="http://schemas.openxmlformats.org/drawingml/2006/main">
              <a:srgbClr val="BFBFBF"/>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output'!$E$18:$G$18,'3.3c Time series input output'!$Q$18:$CV$18)</f>
              <numCache>
                <formatCode>General</formatCode>
                <ptCount val="11"/>
                <pt idx="0">
                  <v>1028.460854559802</v>
                </pt>
                <pt idx="1">
                  <v>992.4757307073335</v>
                </pt>
                <pt idx="2">
                  <v>0</v>
                </pt>
                <pt idx="3">
                  <v>0</v>
                </pt>
                <pt idx="4">
                  <v>0</v>
                </pt>
                <pt idx="5">
                  <v>0</v>
                </pt>
                <pt idx="6">
                  <v>0</v>
                </pt>
                <pt idx="7">
                  <v>0</v>
                </pt>
                <pt idx="8">
                  <v>0</v>
                </pt>
                <pt idx="9">
                  <v>0</v>
                </pt>
                <pt idx="10">
                  <v>0</v>
                </pt>
              </numCache>
            </numRef>
          </val>
        </ser>
        <ser>
          <idx val="2"/>
          <order val="2"/>
          <tx>
            <strRef>
              <f>'3.3c Time series input output'!$D$19</f>
              <strCache>
                <ptCount val="1"/>
                <pt idx="0">
                  <v>Agriculture</v>
                </pt>
              </strCache>
            </strRef>
          </tx>
          <spPr>
            <a:solidFill xmlns:a="http://schemas.openxmlformats.org/drawingml/2006/main">
              <a:srgbClr val="FFC000"/>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output'!$E$19:$G$19,'3.3c Time series input output'!$Q$19:$CV$19)</f>
              <numCache>
                <formatCode>General</formatCode>
                <ptCount val="11"/>
                <pt idx="0">
                  <v>191.3069998760213</v>
                </pt>
                <pt idx="1">
                  <v>193.0729062903171</v>
                </pt>
                <pt idx="2">
                  <v>0</v>
                </pt>
                <pt idx="3">
                  <v>0</v>
                </pt>
                <pt idx="4">
                  <v>0</v>
                </pt>
                <pt idx="5">
                  <v>0</v>
                </pt>
                <pt idx="6">
                  <v>0</v>
                </pt>
                <pt idx="7">
                  <v>0</v>
                </pt>
                <pt idx="8">
                  <v>0</v>
                </pt>
                <pt idx="9">
                  <v>0</v>
                </pt>
                <pt idx="10">
                  <v>0</v>
                </pt>
              </numCache>
            </numRef>
          </val>
        </ser>
        <ser>
          <idx val="3"/>
          <order val="3"/>
          <tx>
            <strRef>
              <f>'3.3c Time series input output'!$D$20</f>
              <strCache>
                <ptCount val="1"/>
                <pt idx="0">
                  <v>Forests and semi-natural vegetation</v>
                </pt>
              </strCache>
            </strRef>
          </tx>
          <spPr>
            <a:solidFill xmlns:a="http://schemas.openxmlformats.org/drawingml/2006/main">
              <a:srgbClr val="92D14F"/>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output'!$E$20:$G$20,'3.3c Time series input output'!$Q$20:$CV$20)</f>
              <numCache>
                <formatCode>General</formatCode>
                <ptCount val="11"/>
                <pt idx="0">
                  <v>150.2578593476576</v>
                </pt>
                <pt idx="1">
                  <v>146.6820786895061</v>
                </pt>
                <pt idx="2">
                  <v>0</v>
                </pt>
                <pt idx="3">
                  <v>0</v>
                </pt>
                <pt idx="4">
                  <v>0</v>
                </pt>
                <pt idx="5">
                  <v>0</v>
                </pt>
                <pt idx="6">
                  <v>0</v>
                </pt>
                <pt idx="7">
                  <v>0</v>
                </pt>
                <pt idx="8">
                  <v>0</v>
                </pt>
                <pt idx="9">
                  <v>0</v>
                </pt>
                <pt idx="10">
                  <v>0</v>
                </pt>
              </numCache>
            </numRef>
          </val>
        </ser>
        <ser>
          <idx val="4"/>
          <order val="4"/>
          <tx>
            <strRef>
              <f>'3.3c Time series input output'!$D$21</f>
              <strCache>
                <ptCount val="1"/>
                <pt idx="0">
                  <v>Processing of residues</v>
                </pt>
              </strCache>
            </strRef>
          </tx>
          <spPr>
            <a:solidFill xmlns:a="http://schemas.openxmlformats.org/drawingml/2006/main">
              <a:srgbClr val="9D579A"/>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output'!$E$21:$G$21,'3.3c Time series input output'!$Q$21:$CV$21)</f>
              <numCache>
                <formatCode>General</formatCode>
                <ptCount val="11"/>
                <pt idx="0">
                  <v>61.68986631112377</v>
                </pt>
                <pt idx="1">
                  <v>62.09340610174822</v>
                </pt>
                <pt idx="2">
                  <v>0</v>
                </pt>
                <pt idx="3">
                  <v>0</v>
                </pt>
                <pt idx="4">
                  <v>0</v>
                </pt>
                <pt idx="5">
                  <v>0</v>
                </pt>
                <pt idx="6">
                  <v>0</v>
                </pt>
                <pt idx="7">
                  <v>0</v>
                </pt>
                <pt idx="8">
                  <v>0</v>
                </pt>
                <pt idx="9">
                  <v>0</v>
                </pt>
                <pt idx="10">
                  <v>0</v>
                </pt>
              </numCache>
            </numRef>
          </val>
        </ser>
        <ser>
          <idx val="5"/>
          <order val="5"/>
          <tx>
            <strRef>
              <f>'3.3c Time series input output'!$D$22</f>
              <strCache>
                <ptCount val="1"/>
                <pt idx="0">
                  <v>Humans and settlements</v>
                </pt>
              </strCache>
            </strRef>
          </tx>
          <spPr>
            <a:solidFill xmlns:a="http://schemas.openxmlformats.org/drawingml/2006/main">
              <a:srgbClr val="ECDDEB"/>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output'!$E$22:$G$22,'3.3c Time series input output'!$Q$22:$CV$22)</f>
              <numCache>
                <formatCode>General</formatCode>
                <ptCount val="11"/>
                <pt idx="0">
                  <v>55.69809520497526</v>
                </pt>
                <pt idx="1">
                  <v>55.94328614437251</v>
                </pt>
                <pt idx="2">
                  <v>0</v>
                </pt>
                <pt idx="3">
                  <v>0</v>
                </pt>
                <pt idx="4">
                  <v>0</v>
                </pt>
                <pt idx="5">
                  <v>0</v>
                </pt>
                <pt idx="6">
                  <v>0</v>
                </pt>
                <pt idx="7">
                  <v>0</v>
                </pt>
                <pt idx="8">
                  <v>0</v>
                </pt>
                <pt idx="9">
                  <v>0</v>
                </pt>
                <pt idx="10">
                  <v>0</v>
                </pt>
              </numCache>
            </numRef>
          </val>
        </ser>
        <ser>
          <idx val="6"/>
          <order val="6"/>
          <tx>
            <strRef>
              <f>'3.3c Time series input output'!$D$23</f>
              <strCache>
                <ptCount val="1"/>
                <pt idx="0">
                  <v>Atmosphere</v>
                </pt>
              </strCache>
            </strRef>
          </tx>
          <spPr>
            <a:solidFill xmlns:a="http://schemas.openxmlformats.org/drawingml/2006/main">
              <a:srgbClr val="DBEEF4"/>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output'!$E$23:$G$23,'3.3c Time series input output'!$Q$23:$CV$23)</f>
              <numCache>
                <formatCode>General</formatCode>
                <ptCount val="11"/>
                <pt idx="0">
                  <v>172.4275624053407</v>
                </pt>
                <pt idx="1">
                  <v>169.3407653831802</v>
                </pt>
                <pt idx="2">
                  <v>0</v>
                </pt>
                <pt idx="3">
                  <v>0</v>
                </pt>
                <pt idx="4">
                  <v>0</v>
                </pt>
                <pt idx="5">
                  <v>0</v>
                </pt>
                <pt idx="6">
                  <v>0</v>
                </pt>
                <pt idx="7">
                  <v>0</v>
                </pt>
                <pt idx="8">
                  <v>0</v>
                </pt>
                <pt idx="9">
                  <v>0</v>
                </pt>
                <pt idx="10">
                  <v>0</v>
                </pt>
              </numCache>
            </numRef>
          </val>
        </ser>
        <ser>
          <idx val="7"/>
          <order val="7"/>
          <tx>
            <strRef>
              <f>'3.3c Time series input output'!$D$24</f>
              <strCache>
                <ptCount val="1"/>
                <pt idx="0">
                  <v>Hydrosphere</v>
                </pt>
              </strCache>
            </strRef>
          </tx>
          <spPr>
            <a:solidFill xmlns:a="http://schemas.openxmlformats.org/drawingml/2006/main">
              <a:srgbClr val="01B0F1"/>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output'!$E$24:$G$24,'3.3c Time series input output'!$Q$24:$CV$24)</f>
              <numCache>
                <formatCode>General</formatCode>
                <ptCount val="11"/>
                <pt idx="0">
                  <v>277.6116597712682</v>
                </pt>
                <pt idx="1">
                  <v>274.2036090450976</v>
                </pt>
                <pt idx="2">
                  <v>0</v>
                </pt>
                <pt idx="3">
                  <v>0</v>
                </pt>
                <pt idx="4">
                  <v>0</v>
                </pt>
                <pt idx="5">
                  <v>0</v>
                </pt>
                <pt idx="6">
                  <v>0</v>
                </pt>
                <pt idx="7">
                  <v>0</v>
                </pt>
                <pt idx="8">
                  <v>0</v>
                </pt>
                <pt idx="9">
                  <v>0</v>
                </pt>
                <pt idx="10">
                  <v>0</v>
                </pt>
              </numCache>
            </numRef>
          </val>
        </ser>
        <ser>
          <idx val="8"/>
          <order val="8"/>
          <tx>
            <strRef>
              <f>'3.3c Time series input output'!$D$25</f>
              <strCache>
                <ptCount val="1"/>
                <pt idx="0">
                  <v>Rest of the world</v>
                </pt>
              </strCache>
            </strRef>
          </tx>
          <spPr>
            <a:solidFill xmlns:a="http://schemas.openxmlformats.org/drawingml/2006/main">
              <a:srgbClr val="000000"/>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output'!$E$25:$G$25,'3.3c Time series input output'!$Q$25:$CV$25)</f>
              <numCache>
                <formatCode>General</formatCode>
                <ptCount val="11"/>
                <pt idx="0">
                  <v>1148.139789640637</v>
                </pt>
                <pt idx="1">
                  <v>1113.455378870201</v>
                </pt>
                <pt idx="2">
                  <v>0</v>
                </pt>
                <pt idx="3">
                  <v>0</v>
                </pt>
                <pt idx="4">
                  <v>0</v>
                </pt>
                <pt idx="5">
                  <v>0</v>
                </pt>
                <pt idx="6">
                  <v>0</v>
                </pt>
                <pt idx="7">
                  <v>0</v>
                </pt>
                <pt idx="8">
                  <v>0</v>
                </pt>
                <pt idx="9">
                  <v>0</v>
                </pt>
                <pt idx="10">
                  <v>0</v>
                </pt>
              </numCache>
            </numRef>
          </val>
        </ser>
        <dLbls>
          <showLegendKey val="0"/>
          <showVal val="0"/>
          <showCatName val="0"/>
          <showSerName val="0"/>
          <showPercent val="0"/>
          <showBubbleSize val="0"/>
        </dLbls>
        <gapWidth val="150"/>
        <overlap val="100"/>
        <axId val="-925837830"/>
        <axId val="306481749"/>
      </barChart>
      <catAx>
        <axId val="-925837830"/>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306481749"/>
        <crosses val="autoZero"/>
        <auto val="1"/>
        <lblAlgn val="ctr"/>
        <lblOffset val="100"/>
        <noMultiLvlLbl val="0"/>
      </catAx>
      <valAx>
        <axId val="306481749"/>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N-inputs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925837830"/>
        <crossesAt val="1"/>
        <crossBetween val="between"/>
      </valAx>
    </plotArea>
    <legend>
      <legendPos val="b"/>
      <layout>
        <manualLayout>
          <xMode val="edge"/>
          <yMode val="edge"/>
          <wMode val="factor"/>
          <hMode val="factor"/>
          <x val="0"/>
          <y val="0.85375"/>
          <w val="0.997"/>
          <h val="0.14625"/>
        </manualLayout>
      </layout>
      <overlay val="0"/>
      <spPr>
        <a:noFill xmlns:a="http://schemas.openxmlformats.org/drawingml/2006/main"/>
        <a:ln xmlns:a="http://schemas.openxmlformats.org/drawingml/2006/main" w="9525">
          <a:noFill/>
          <a:prstDash val="solid"/>
        </a:ln>
      </spPr>
    </legend>
    <plotVisOnly val="1"/>
    <dispBlanksAs val="zero"/>
  </chart>
</chartSpace>
</file>

<file path=xl/charts/chart39.xml><?xml version="1.0" encoding="utf-8"?>
<chartSpace xmlns="http://schemas.openxmlformats.org/drawingml/2006/chart">
  <chart>
    <title>
      <tx>
        <rich>
          <a:bodyPr xmlns:a="http://schemas.openxmlformats.org/drawingml/2006/main" wrap="square"/>
          <a:lstStyle xmlns:a="http://schemas.openxmlformats.org/drawingml/2006/main"/>
          <a:p xmlns:a="http://schemas.openxmlformats.org/drawingml/2006/main">
            <a:pPr>
              <a:defRPr lang="de-CH" sz="1400" baseline="0">
                <a:solidFill>
                  <a:srgbClr val="000000"/>
                </a:solidFill>
                <a:latin typeface="+mn-lt"/>
                <a:ea typeface="+mn-ea"/>
                <a:cs typeface="+mn-cs"/>
              </a:defRPr>
            </a:pPr>
            <a:r>
              <a:rPr lang="de-CH"/>
              <a:t>N-inputs to pools</a:t>
            </a:r>
          </a:p>
        </rich>
      </tx>
      <layout>
        <manualLayout>
          <xMode val="edge"/>
          <yMode val="edge"/>
          <wMode val="factor"/>
          <hMode val="factor"/>
          <x val="0.4207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8225"/>
          <y val="0.078"/>
          <w val="0.90725"/>
          <h val="0.713"/>
        </manualLayout>
      </layout>
      <barChart>
        <barDir val="col"/>
        <grouping val="clustered"/>
        <varyColors val="0"/>
        <ser>
          <idx val="0"/>
          <order val="0"/>
          <tx>
            <strRef>
              <f>'3.3c Time series input output'!$D$17</f>
              <strCache>
                <ptCount val="1"/>
                <pt idx="0">
                  <v>Energy and fuels</v>
                </pt>
              </strCache>
            </strRef>
          </tx>
          <spPr>
            <a:solidFill xmlns:a="http://schemas.openxmlformats.org/drawingml/2006/main">
              <a:srgbClr val="F2F2F2"/>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output'!$E$17:$G$17,'3.3c Time series input output'!$Q$17:$CV$17)</f>
              <numCache>
                <formatCode>General</formatCode>
                <ptCount val="11"/>
                <pt idx="0">
                  <v>47.38120198902551</v>
                </pt>
                <pt idx="1">
                  <v>49.00074339361227</v>
                </pt>
                <pt idx="2">
                  <v>0</v>
                </pt>
                <pt idx="3">
                  <v>0</v>
                </pt>
                <pt idx="4">
                  <v>0</v>
                </pt>
                <pt idx="5">
                  <v>0</v>
                </pt>
                <pt idx="6">
                  <v>0</v>
                </pt>
                <pt idx="7">
                  <v>0</v>
                </pt>
                <pt idx="8">
                  <v>0</v>
                </pt>
                <pt idx="9">
                  <v>0</v>
                </pt>
                <pt idx="10">
                  <v>0</v>
                </pt>
              </numCache>
            </numRef>
          </val>
        </ser>
        <ser>
          <idx val="1"/>
          <order val="1"/>
          <tx>
            <strRef>
              <f>'3.3c Time series input output'!$D$18</f>
              <strCache>
                <ptCount val="1"/>
                <pt idx="0">
                  <v>Materials and products in industry</v>
                </pt>
              </strCache>
            </strRef>
          </tx>
          <spPr>
            <a:solidFill xmlns:a="http://schemas.openxmlformats.org/drawingml/2006/main">
              <a:srgbClr val="BFBFBF"/>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output'!$E$18:$G$18,'3.3c Time series input output'!$Q$18:$CV$18)</f>
              <numCache>
                <formatCode>General</formatCode>
                <ptCount val="11"/>
                <pt idx="0">
                  <v>1028.460854559802</v>
                </pt>
                <pt idx="1">
                  <v>992.4757307073335</v>
                </pt>
                <pt idx="2">
                  <v>0</v>
                </pt>
                <pt idx="3">
                  <v>0</v>
                </pt>
                <pt idx="4">
                  <v>0</v>
                </pt>
                <pt idx="5">
                  <v>0</v>
                </pt>
                <pt idx="6">
                  <v>0</v>
                </pt>
                <pt idx="7">
                  <v>0</v>
                </pt>
                <pt idx="8">
                  <v>0</v>
                </pt>
                <pt idx="9">
                  <v>0</v>
                </pt>
                <pt idx="10">
                  <v>0</v>
                </pt>
              </numCache>
            </numRef>
          </val>
        </ser>
        <ser>
          <idx val="2"/>
          <order val="2"/>
          <tx>
            <strRef>
              <f>'3.3c Time series input output'!$D$19</f>
              <strCache>
                <ptCount val="1"/>
                <pt idx="0">
                  <v>Agriculture</v>
                </pt>
              </strCache>
            </strRef>
          </tx>
          <spPr>
            <a:solidFill xmlns:a="http://schemas.openxmlformats.org/drawingml/2006/main">
              <a:srgbClr val="FFC000"/>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output'!$E$19:$G$19,'3.3c Time series input output'!$Q$19:$CV$19)</f>
              <numCache>
                <formatCode>General</formatCode>
                <ptCount val="11"/>
                <pt idx="0">
                  <v>191.3069998760213</v>
                </pt>
                <pt idx="1">
                  <v>193.0729062903171</v>
                </pt>
                <pt idx="2">
                  <v>0</v>
                </pt>
                <pt idx="3">
                  <v>0</v>
                </pt>
                <pt idx="4">
                  <v>0</v>
                </pt>
                <pt idx="5">
                  <v>0</v>
                </pt>
                <pt idx="6">
                  <v>0</v>
                </pt>
                <pt idx="7">
                  <v>0</v>
                </pt>
                <pt idx="8">
                  <v>0</v>
                </pt>
                <pt idx="9">
                  <v>0</v>
                </pt>
                <pt idx="10">
                  <v>0</v>
                </pt>
              </numCache>
            </numRef>
          </val>
        </ser>
        <ser>
          <idx val="3"/>
          <order val="3"/>
          <tx>
            <strRef>
              <f>'3.3c Time series input output'!$D$20</f>
              <strCache>
                <ptCount val="1"/>
                <pt idx="0">
                  <v>Forests and semi-natural vegetation</v>
                </pt>
              </strCache>
            </strRef>
          </tx>
          <spPr>
            <a:solidFill xmlns:a="http://schemas.openxmlformats.org/drawingml/2006/main">
              <a:srgbClr val="92D14F"/>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output'!$E$20:$G$20,'3.3c Time series input output'!$Q$20:$CV$20)</f>
              <numCache>
                <formatCode>General</formatCode>
                <ptCount val="11"/>
                <pt idx="0">
                  <v>150.2578593476576</v>
                </pt>
                <pt idx="1">
                  <v>146.6820786895061</v>
                </pt>
                <pt idx="2">
                  <v>0</v>
                </pt>
                <pt idx="3">
                  <v>0</v>
                </pt>
                <pt idx="4">
                  <v>0</v>
                </pt>
                <pt idx="5">
                  <v>0</v>
                </pt>
                <pt idx="6">
                  <v>0</v>
                </pt>
                <pt idx="7">
                  <v>0</v>
                </pt>
                <pt idx="8">
                  <v>0</v>
                </pt>
                <pt idx="9">
                  <v>0</v>
                </pt>
                <pt idx="10">
                  <v>0</v>
                </pt>
              </numCache>
            </numRef>
          </val>
        </ser>
        <ser>
          <idx val="4"/>
          <order val="4"/>
          <tx>
            <strRef>
              <f>'3.3c Time series input output'!$D$21</f>
              <strCache>
                <ptCount val="1"/>
                <pt idx="0">
                  <v>Processing of residues</v>
                </pt>
              </strCache>
            </strRef>
          </tx>
          <spPr>
            <a:solidFill xmlns:a="http://schemas.openxmlformats.org/drawingml/2006/main">
              <a:srgbClr val="9D579A"/>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output'!$E$21:$G$21,'3.3c Time series input output'!$Q$21:$CV$21)</f>
              <numCache>
                <formatCode>General</formatCode>
                <ptCount val="11"/>
                <pt idx="0">
                  <v>61.68986631112377</v>
                </pt>
                <pt idx="1">
                  <v>62.09340610174822</v>
                </pt>
                <pt idx="2">
                  <v>0</v>
                </pt>
                <pt idx="3">
                  <v>0</v>
                </pt>
                <pt idx="4">
                  <v>0</v>
                </pt>
                <pt idx="5">
                  <v>0</v>
                </pt>
                <pt idx="6">
                  <v>0</v>
                </pt>
                <pt idx="7">
                  <v>0</v>
                </pt>
                <pt idx="8">
                  <v>0</v>
                </pt>
                <pt idx="9">
                  <v>0</v>
                </pt>
                <pt idx="10">
                  <v>0</v>
                </pt>
              </numCache>
            </numRef>
          </val>
        </ser>
        <ser>
          <idx val="5"/>
          <order val="5"/>
          <tx>
            <strRef>
              <f>'3.3c Time series input output'!$D$22</f>
              <strCache>
                <ptCount val="1"/>
                <pt idx="0">
                  <v>Humans and settlements</v>
                </pt>
              </strCache>
            </strRef>
          </tx>
          <spPr>
            <a:solidFill xmlns:a="http://schemas.openxmlformats.org/drawingml/2006/main">
              <a:srgbClr val="ECDDEB"/>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output'!$E$22:$G$22,'3.3c Time series input output'!$Q$22:$CV$22)</f>
              <numCache>
                <formatCode>General</formatCode>
                <ptCount val="11"/>
                <pt idx="0">
                  <v>55.69809520497526</v>
                </pt>
                <pt idx="1">
                  <v>55.94328614437251</v>
                </pt>
                <pt idx="2">
                  <v>0</v>
                </pt>
                <pt idx="3">
                  <v>0</v>
                </pt>
                <pt idx="4">
                  <v>0</v>
                </pt>
                <pt idx="5">
                  <v>0</v>
                </pt>
                <pt idx="6">
                  <v>0</v>
                </pt>
                <pt idx="7">
                  <v>0</v>
                </pt>
                <pt idx="8">
                  <v>0</v>
                </pt>
                <pt idx="9">
                  <v>0</v>
                </pt>
                <pt idx="10">
                  <v>0</v>
                </pt>
              </numCache>
            </numRef>
          </val>
        </ser>
        <ser>
          <idx val="6"/>
          <order val="6"/>
          <tx>
            <strRef>
              <f>'3.3c Time series input output'!$D$23</f>
              <strCache>
                <ptCount val="1"/>
                <pt idx="0">
                  <v>Atmosphere</v>
                </pt>
              </strCache>
            </strRef>
          </tx>
          <spPr>
            <a:solidFill xmlns:a="http://schemas.openxmlformats.org/drawingml/2006/main">
              <a:srgbClr val="DBEEF4"/>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output'!$E$23:$G$23,'3.3c Time series input output'!$Q$23:$CV$23)</f>
              <numCache>
                <formatCode>General</formatCode>
                <ptCount val="11"/>
                <pt idx="0">
                  <v>172.4275624053407</v>
                </pt>
                <pt idx="1">
                  <v>169.3407653831802</v>
                </pt>
                <pt idx="2">
                  <v>0</v>
                </pt>
                <pt idx="3">
                  <v>0</v>
                </pt>
                <pt idx="4">
                  <v>0</v>
                </pt>
                <pt idx="5">
                  <v>0</v>
                </pt>
                <pt idx="6">
                  <v>0</v>
                </pt>
                <pt idx="7">
                  <v>0</v>
                </pt>
                <pt idx="8">
                  <v>0</v>
                </pt>
                <pt idx="9">
                  <v>0</v>
                </pt>
                <pt idx="10">
                  <v>0</v>
                </pt>
              </numCache>
            </numRef>
          </val>
        </ser>
        <ser>
          <idx val="7"/>
          <order val="7"/>
          <tx>
            <strRef>
              <f>'3.3c Time series input output'!$D$24</f>
              <strCache>
                <ptCount val="1"/>
                <pt idx="0">
                  <v>Hydrosphere</v>
                </pt>
              </strCache>
            </strRef>
          </tx>
          <spPr>
            <a:solidFill xmlns:a="http://schemas.openxmlformats.org/drawingml/2006/main">
              <a:srgbClr val="01B0F1"/>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output'!$E$24:$G$24,'3.3c Time series input output'!$Q$24:$CV$24)</f>
              <numCache>
                <formatCode>General</formatCode>
                <ptCount val="11"/>
                <pt idx="0">
                  <v>277.6116597712682</v>
                </pt>
                <pt idx="1">
                  <v>274.2036090450976</v>
                </pt>
                <pt idx="2">
                  <v>0</v>
                </pt>
                <pt idx="3">
                  <v>0</v>
                </pt>
                <pt idx="4">
                  <v>0</v>
                </pt>
                <pt idx="5">
                  <v>0</v>
                </pt>
                <pt idx="6">
                  <v>0</v>
                </pt>
                <pt idx="7">
                  <v>0</v>
                </pt>
                <pt idx="8">
                  <v>0</v>
                </pt>
                <pt idx="9">
                  <v>0</v>
                </pt>
                <pt idx="10">
                  <v>0</v>
                </pt>
              </numCache>
            </numRef>
          </val>
        </ser>
        <ser>
          <idx val="8"/>
          <order val="8"/>
          <tx>
            <strRef>
              <f>'3.3c Time series input output'!$D$25</f>
              <strCache>
                <ptCount val="1"/>
                <pt idx="0">
                  <v>Rest of the world</v>
                </pt>
              </strCache>
            </strRef>
          </tx>
          <spPr>
            <a:solidFill xmlns:a="http://schemas.openxmlformats.org/drawingml/2006/main">
              <a:srgbClr val="000000"/>
            </a:solidFill>
            <a:ln xmlns:a="http://schemas.openxmlformats.org/drawingml/2006/main">
              <a:prstDash val="solid"/>
            </a:ln>
          </spPr>
          <invertIfNegative val="0"/>
          <cat>
            <strRef>
              <f>('3.3c Time series input output'!$L$15:$N$15,'3.3c Time series input output'!$X$15:$CV$15)</f>
              <strCache>
                <ptCount val="2"/>
                <pt idx="0">
                  <v>2018</v>
                </pt>
                <pt idx="1">
                  <v>2022</v>
                </pt>
              </strCache>
            </strRef>
          </cat>
          <val>
            <numRef>
              <f>('3.3c Time series input output'!$E$25:$G$25,'3.3c Time series input output'!$Q$25:$CV$25)</f>
              <numCache>
                <formatCode>General</formatCode>
                <ptCount val="11"/>
                <pt idx="0">
                  <v>1148.139789640637</v>
                </pt>
                <pt idx="1">
                  <v>1113.455378870201</v>
                </pt>
                <pt idx="2">
                  <v>0</v>
                </pt>
                <pt idx="3">
                  <v>0</v>
                </pt>
                <pt idx="4">
                  <v>0</v>
                </pt>
                <pt idx="5">
                  <v>0</v>
                </pt>
                <pt idx="6">
                  <v>0</v>
                </pt>
                <pt idx="7">
                  <v>0</v>
                </pt>
                <pt idx="8">
                  <v>0</v>
                </pt>
                <pt idx="9">
                  <v>0</v>
                </pt>
                <pt idx="10">
                  <v>0</v>
                </pt>
              </numCache>
            </numRef>
          </val>
        </ser>
        <dLbls>
          <showLegendKey val="0"/>
          <showVal val="0"/>
          <showCatName val="0"/>
          <showSerName val="0"/>
          <showPercent val="0"/>
          <showBubbleSize val="0"/>
        </dLbls>
        <gapWidth val="150"/>
        <axId val="-2140692401"/>
        <axId val="1783109922"/>
      </barChart>
      <catAx>
        <axId val="-2140692401"/>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783109922"/>
        <crosses val="autoZero"/>
        <auto val="1"/>
        <lblAlgn val="ctr"/>
        <lblOffset val="100"/>
        <noMultiLvlLbl val="0"/>
      </catAx>
      <valAx>
        <axId val="1783109922"/>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N-inputs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2140692401"/>
        <crossesAt val="1"/>
        <crossBetween val="between"/>
      </valAx>
    </plotArea>
    <legend>
      <legendPos val="b"/>
      <layout>
        <manualLayout>
          <xMode val="edge"/>
          <yMode val="edge"/>
          <wMode val="factor"/>
          <hMode val="factor"/>
          <x val="0"/>
          <y val="0.8475"/>
          <w val="1"/>
          <h val="0.14325"/>
        </manualLayout>
      </layout>
      <overlay val="0"/>
      <spPr>
        <a:noFill xmlns:a="http://schemas.openxmlformats.org/drawingml/2006/main"/>
        <a:ln xmlns:a="http://schemas.openxmlformats.org/drawingml/2006/main" w="9525">
          <a:noFill/>
          <a:prstDash val="solid"/>
        </a:ln>
      </spPr>
    </legend>
    <plotVisOnly val="1"/>
    <dispBlanksAs val="zero"/>
  </chart>
</chartSpace>
</file>

<file path=xl/charts/chart40.xml><?xml version="1.0" encoding="utf-8"?>
<chartSpace xmlns="http://schemas.openxmlformats.org/drawingml/2006/chart">
  <chart>
    <title>
      <tx>
        <strRef>
          <f>'3.3c Time series input output'!$C$98</f>
          <strCache>
            <ptCount val="1"/>
            <pt idx="0">
              <v>N-inputs to Forests and semi-natural vegetation</v>
            </pt>
          </strCache>
        </strRef>
      </tx>
      <layout>
        <manualLayout>
          <xMode val="edge"/>
          <yMode val="edge"/>
          <wMode val="factor"/>
          <hMode val="factor"/>
          <x val="0.269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8"/>
          <w val="0.8754999999999999"/>
          <h val="0.7847499999999999"/>
        </manualLayout>
      </layout>
      <barChart>
        <barDir val="col"/>
        <grouping val="stacked"/>
        <varyColors val="0"/>
        <ser>
          <idx val="0"/>
          <order val="0"/>
          <tx>
            <strRef>
              <f>'3.3c Time series input output'!$E$100</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output'!$E$101:$E$103</f>
              <numCache>
                <formatCode>General</formatCode>
                <ptCount val="3"/>
                <pt idx="0">
                  <v>0</v>
                </pt>
                <pt idx="1">
                  <v>0</v>
                </pt>
                <pt idx="2">
                  <v>0</v>
                </pt>
              </numCache>
            </numRef>
          </val>
        </ser>
        <ser>
          <idx val="1"/>
          <order val="1"/>
          <tx>
            <strRef>
              <f>'3.3c Time series input output'!$F$100</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output'!$F$101:$F$103</f>
              <numCache>
                <formatCode>General</formatCode>
                <ptCount val="3"/>
                <pt idx="0">
                  <v>0</v>
                </pt>
                <pt idx="1">
                  <v>0</v>
                </pt>
                <pt idx="2">
                  <v>0</v>
                </pt>
              </numCache>
            </numRef>
          </val>
        </ser>
        <ser>
          <idx val="2"/>
          <order val="2"/>
          <tx>
            <strRef>
              <f>'3.3c Time series input output'!$G$100</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output'!$G$101:$G$103</f>
              <numCache>
                <formatCode>General</formatCode>
                <ptCount val="3"/>
                <pt idx="0">
                  <v>0</v>
                </pt>
                <pt idx="1">
                  <v>0</v>
                </pt>
                <pt idx="2">
                  <v>0</v>
                </pt>
              </numCache>
            </numRef>
          </val>
        </ser>
        <ser>
          <idx val="3"/>
          <order val="3"/>
          <tx>
            <strRef>
              <f>'3.3c Time series input output'!$H$100</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output'!$H$101:$H$103</f>
              <numCache>
                <formatCode>General</formatCode>
                <ptCount val="3"/>
                <pt idx="0">
                  <v>8.605448258097461</v>
                </pt>
                <pt idx="1">
                  <v>8.262659589182656</v>
                </pt>
                <pt idx="2">
                  <v>7.822780012519219</v>
                </pt>
              </numCache>
            </numRef>
          </val>
        </ser>
        <ser>
          <idx val="4"/>
          <order val="4"/>
          <tx>
            <strRef>
              <f>'3.3c Time series input output'!$I$100</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output'!$I$101:$I$103</f>
              <numCache>
                <formatCode>General</formatCode>
                <ptCount val="3"/>
                <pt idx="0">
                  <v>0</v>
                </pt>
                <pt idx="1">
                  <v>0</v>
                </pt>
                <pt idx="2">
                  <v>40.75839327579686</v>
                </pt>
              </numCache>
            </numRef>
          </val>
        </ser>
        <ser>
          <idx val="5"/>
          <order val="5"/>
          <tx>
            <strRef>
              <f>'3.3c Time series input output'!$J$100</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output'!$J$101:$J$103</f>
              <numCache>
                <formatCode>General</formatCode>
                <ptCount val="3"/>
                <pt idx="0">
                  <v>0</v>
                </pt>
                <pt idx="1">
                  <v>0</v>
                </pt>
                <pt idx="2">
                  <v>48.99543062088842</v>
                </pt>
              </numCache>
            </numRef>
          </val>
        </ser>
        <ser>
          <idx val="6"/>
          <order val="6"/>
          <tx>
            <strRef>
              <f>'3.3c Time series input output'!$K$100</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output'!$K$101:$K$103</f>
              <numCache>
                <formatCode>General</formatCode>
                <ptCount val="3"/>
                <pt idx="0">
                  <v>0</v>
                </pt>
                <pt idx="1">
                  <v>0</v>
                </pt>
                <pt idx="2">
                  <v>49.10547478030155</v>
                </pt>
              </numCache>
            </numRef>
          </val>
        </ser>
        <dLbls>
          <showLegendKey val="0"/>
          <showVal val="0"/>
          <showCatName val="0"/>
          <showSerName val="0"/>
          <showPercent val="0"/>
          <showBubbleSize val="0"/>
        </dLbls>
        <gapWidth val="150"/>
        <overlap val="100"/>
        <axId val="532114261"/>
        <axId val="758208302"/>
      </barChart>
      <catAx>
        <axId val="532114261"/>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758208302"/>
        <crosses val="autoZero"/>
        <auto val="1"/>
        <lblAlgn val="ctr"/>
        <lblOffset val="100"/>
        <noMultiLvlLbl val="0"/>
      </catAx>
      <valAx>
        <axId val="758208302"/>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N-inputs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532114261"/>
        <crossesAt val="1"/>
        <crossBetween val="between"/>
      </valAx>
    </plotArea>
    <legend>
      <legendPos val="b"/>
      <layout>
        <manualLayout>
          <xMode val="edge"/>
          <yMode val="edge"/>
          <wMode val="factor"/>
          <hMode val="factor"/>
          <x val="0.083"/>
          <y val="0.9175"/>
          <w val="0.87125"/>
          <h val="0.08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41.xml><?xml version="1.0" encoding="utf-8"?>
<chartSpace xmlns="http://schemas.openxmlformats.org/drawingml/2006/chart">
  <chart>
    <title>
      <tx>
        <strRef>
          <f>'3.3c Time series input output'!$C$98</f>
          <strCache>
            <ptCount val="1"/>
            <pt idx="0">
              <v>N-inputs to Forests and semi-natural vegetation</v>
            </pt>
          </strCache>
        </strRef>
      </tx>
      <layout>
        <manualLayout>
          <xMode val="edge"/>
          <yMode val="edge"/>
          <wMode val="factor"/>
          <hMode val="factor"/>
          <x val="0.277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8225"/>
          <y val="0.078"/>
          <w val="0.8754999999999999"/>
          <h val="0.7847499999999999"/>
        </manualLayout>
      </layout>
      <barChart>
        <barDir val="col"/>
        <grouping val="clustered"/>
        <varyColors val="0"/>
        <ser>
          <idx val="0"/>
          <order val="0"/>
          <tx>
            <strRef>
              <f>'3.3c Time series input output'!$E$100</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output'!$E$101:$E$103</f>
              <numCache>
                <formatCode>General</formatCode>
                <ptCount val="3"/>
                <pt idx="0">
                  <v>0</v>
                </pt>
                <pt idx="1">
                  <v>0</v>
                </pt>
                <pt idx="2">
                  <v>0</v>
                </pt>
              </numCache>
            </numRef>
          </val>
        </ser>
        <ser>
          <idx val="1"/>
          <order val="1"/>
          <tx>
            <strRef>
              <f>'3.3c Time series input output'!$F$100</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output'!$F$101:$F$103</f>
              <numCache>
                <formatCode>General</formatCode>
                <ptCount val="3"/>
                <pt idx="0">
                  <v>0</v>
                </pt>
                <pt idx="1">
                  <v>0</v>
                </pt>
                <pt idx="2">
                  <v>0</v>
                </pt>
              </numCache>
            </numRef>
          </val>
        </ser>
        <ser>
          <idx val="2"/>
          <order val="2"/>
          <tx>
            <strRef>
              <f>'3.3c Time series input output'!$G$100</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output'!$G$101:$G$103</f>
              <numCache>
                <formatCode>General</formatCode>
                <ptCount val="3"/>
                <pt idx="0">
                  <v>0</v>
                </pt>
                <pt idx="1">
                  <v>0</v>
                </pt>
                <pt idx="2">
                  <v>0</v>
                </pt>
              </numCache>
            </numRef>
          </val>
        </ser>
        <ser>
          <idx val="3"/>
          <order val="3"/>
          <tx>
            <strRef>
              <f>'3.3c Time series input output'!$H$100</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output'!$H$101:$H$103</f>
              <numCache>
                <formatCode>General</formatCode>
                <ptCount val="3"/>
                <pt idx="0">
                  <v>8.605448258097461</v>
                </pt>
                <pt idx="1">
                  <v>8.262659589182656</v>
                </pt>
                <pt idx="2">
                  <v>7.822780012519219</v>
                </pt>
              </numCache>
            </numRef>
          </val>
        </ser>
        <ser>
          <idx val="4"/>
          <order val="4"/>
          <tx>
            <strRef>
              <f>'3.3c Time series input output'!$I$100</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output'!$I$101:$I$103</f>
              <numCache>
                <formatCode>General</formatCode>
                <ptCount val="3"/>
                <pt idx="0">
                  <v>0</v>
                </pt>
                <pt idx="1">
                  <v>0</v>
                </pt>
                <pt idx="2">
                  <v>40.75839327579686</v>
                </pt>
              </numCache>
            </numRef>
          </val>
        </ser>
        <ser>
          <idx val="5"/>
          <order val="5"/>
          <tx>
            <strRef>
              <f>'3.3c Time series input output'!$J$100</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output'!$J$101:$J$103</f>
              <numCache>
                <formatCode>General</formatCode>
                <ptCount val="3"/>
                <pt idx="0">
                  <v>0</v>
                </pt>
                <pt idx="1">
                  <v>0</v>
                </pt>
                <pt idx="2">
                  <v>48.99543062088842</v>
                </pt>
              </numCache>
            </numRef>
          </val>
        </ser>
        <ser>
          <idx val="6"/>
          <order val="6"/>
          <tx>
            <strRef>
              <f>'3.3c Time series input output'!$K$100</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output'!$K$101:$K$103</f>
              <numCache>
                <formatCode>General</formatCode>
                <ptCount val="3"/>
                <pt idx="0">
                  <v>0</v>
                </pt>
                <pt idx="1">
                  <v>0</v>
                </pt>
                <pt idx="2">
                  <v>49.10547478030155</v>
                </pt>
              </numCache>
            </numRef>
          </val>
        </ser>
        <dLbls>
          <showLegendKey val="0"/>
          <showVal val="0"/>
          <showCatName val="0"/>
          <showSerName val="0"/>
          <showPercent val="0"/>
          <showBubbleSize val="0"/>
        </dLbls>
        <gapWidth val="150"/>
        <axId val="-149725188"/>
        <axId val="1462436413"/>
      </barChart>
      <catAx>
        <axId val="-149725188"/>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1462436413"/>
        <crosses val="autoZero"/>
        <auto val="1"/>
        <lblAlgn val="ctr"/>
        <lblOffset val="100"/>
        <noMultiLvlLbl val="0"/>
      </catAx>
      <valAx>
        <axId val="1462436413"/>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a:pPr>
                <a:r>
                  <a:rPr lang="en-US" baseline="0">
                    <a:solidFill>
                      <a:srgbClr val="000000"/>
                    </a:solidFill>
                    <a:latin typeface="+mn-lt"/>
                    <a:ea typeface="+mn-ea"/>
                    <a:cs typeface="+mn-cs"/>
                  </a:rPr>
                  <a:t>N-inputs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49725188"/>
        <crossesAt val="1"/>
        <crossBetween val="between"/>
      </valAx>
    </plotArea>
    <legend>
      <legendPos val="b"/>
      <layout>
        <manualLayout>
          <xMode val="edge"/>
          <yMode val="edge"/>
          <wMode val="factor"/>
          <hMode val="factor"/>
          <x val="0.083"/>
          <y val="0.92075"/>
          <w val="0.8159999999999999"/>
          <h val="0.056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42.xml><?xml version="1.0" encoding="utf-8"?>
<chartSpace xmlns="http://schemas.openxmlformats.org/drawingml/2006/chart">
  <chart>
    <title>
      <tx>
        <strRef>
          <f>'3.3c Time series input output'!$C$98</f>
          <strCache>
            <ptCount val="1"/>
            <pt idx="0">
              <v>N-inputs to Forests and semi-natural vegetation</v>
            </pt>
          </strCache>
        </strRef>
      </tx>
      <layout>
        <manualLayout>
          <xMode val="edge"/>
          <yMode val="edge"/>
          <wMode val="factor"/>
          <hMode val="factor"/>
          <x val="0.27925"/>
          <y val="0"/>
        </manualLayout>
      </layout>
      <overlay val="0"/>
      <spPr>
        <a:noFill xmlns:a="http://schemas.openxmlformats.org/drawingml/2006/main"/>
        <a:ln xmlns:a="http://schemas.openxmlformats.org/drawingml/2006/main">
          <a:noFill/>
          <a:prstDash val="solid"/>
        </a:ln>
      </spPr>
      <txPr>
        <a:bodyPr xmlns:a="http://schemas.openxmlformats.org/drawingml/2006/main" rot="0" vert="horz" wrap="square"/>
        <a:lstStyle xmlns:a="http://schemas.openxmlformats.org/drawingml/2006/main"/>
        <a:p xmlns:a="http://schemas.openxmlformats.org/drawingml/2006/main">
          <a:pPr>
            <a:defRPr lang="en-US" sz="1400" b="1" baseline="0">
              <a:solidFill>
                <a:srgbClr val="000000"/>
              </a:solidFill>
              <a:latin typeface="+mn-lt"/>
              <a:ea typeface="+mn-ea"/>
              <a:cs typeface="+mn-cs"/>
            </a:defRPr>
          </a:pPr>
          <a:r>
            <a:t>None</a:t>
          </a:r>
          <a:endParaRPr lang="en-US"/>
        </a:p>
      </txPr>
    </title>
    <plotArea>
      <layout>
        <manualLayout>
          <layoutTarget val="inner"/>
          <xMode val="edge"/>
          <yMode val="edge"/>
          <wMode val="factor"/>
          <hMode val="factor"/>
          <x val="0.09075"/>
          <y val="0.078"/>
          <w val="0.86725"/>
          <h val="0.7847499999999999"/>
        </manualLayout>
      </layout>
      <barChart>
        <barDir val="col"/>
        <grouping val="percentStacked"/>
        <varyColors val="0"/>
        <ser>
          <idx val="0"/>
          <order val="0"/>
          <tx>
            <strRef>
              <f>'3.3c Time series input output'!$E$100</f>
              <strCache>
                <ptCount val="1"/>
                <pt idx="0">
                  <v>NOx</v>
                </pt>
              </strCache>
            </strRef>
          </tx>
          <spPr>
            <a:solidFill xmlns:a="http://schemas.openxmlformats.org/drawingml/2006/main">
              <a:schemeClr val="accent4">
                <a:lumMod val="75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output'!$E$101:$E$103</f>
              <numCache>
                <formatCode>General</formatCode>
                <ptCount val="3"/>
                <pt idx="0">
                  <v>0</v>
                </pt>
                <pt idx="1">
                  <v>0</v>
                </pt>
                <pt idx="2">
                  <v>0</v>
                </pt>
              </numCache>
            </numRef>
          </val>
        </ser>
        <ser>
          <idx val="1"/>
          <order val="1"/>
          <tx>
            <strRef>
              <f>'3.3c Time series input output'!$F$100</f>
              <strCache>
                <ptCount val="1"/>
                <pt idx="0">
                  <v>NH3</v>
                </pt>
              </strCache>
            </strRef>
          </tx>
          <spPr>
            <a:solidFill xmlns:a="http://schemas.openxmlformats.org/drawingml/2006/main">
              <a:schemeClr val="accent4">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output'!$F$101:$F$103</f>
              <numCache>
                <formatCode>General</formatCode>
                <ptCount val="3"/>
                <pt idx="0">
                  <v>0</v>
                </pt>
                <pt idx="1">
                  <v>0</v>
                </pt>
                <pt idx="2">
                  <v>0</v>
                </pt>
              </numCache>
            </numRef>
          </val>
        </ser>
        <ser>
          <idx val="2"/>
          <order val="2"/>
          <tx>
            <strRef>
              <f>'3.3c Time series input output'!$G$100</f>
              <strCache>
                <ptCount val="1"/>
                <pt idx="0">
                  <v>N2O</v>
                </pt>
              </strCache>
            </strRef>
          </tx>
          <spPr>
            <a:solidFill xmlns:a="http://schemas.openxmlformats.org/drawingml/2006/main">
              <a:schemeClr val="accent4">
                <a:lumMod val="20000"/>
                <a:lumOff val="8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output'!$G$101:$G$103</f>
              <numCache>
                <formatCode>General</formatCode>
                <ptCount val="3"/>
                <pt idx="0">
                  <v>0</v>
                </pt>
                <pt idx="1">
                  <v>0</v>
                </pt>
                <pt idx="2">
                  <v>0</v>
                </pt>
              </numCache>
            </numRef>
          </val>
        </ser>
        <ser>
          <idx val="3"/>
          <order val="3"/>
          <tx>
            <strRef>
              <f>'3.3c Time series input output'!$H$100</f>
              <strCache>
                <ptCount val="1"/>
                <pt idx="0">
                  <v>Nmix</v>
                </pt>
              </strCache>
            </strRef>
          </tx>
          <spPr>
            <a:solidFill xmlns:a="http://schemas.openxmlformats.org/drawingml/2006/main">
              <a:schemeClr val="accent6"/>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output'!$H$101:$H$103</f>
              <numCache>
                <formatCode>General</formatCode>
                <ptCount val="3"/>
                <pt idx="0">
                  <v>8.605448258097461</v>
                </pt>
                <pt idx="1">
                  <v>8.262659589182656</v>
                </pt>
                <pt idx="2">
                  <v>7.822780012519219</v>
                </pt>
              </numCache>
            </numRef>
          </val>
        </ser>
        <ser>
          <idx val="4"/>
          <order val="4"/>
          <tx>
            <strRef>
              <f>'3.3c Time series input output'!$I$100</f>
              <strCache>
                <ptCount val="1"/>
                <pt idx="0">
                  <v>N2</v>
                </pt>
              </strCache>
            </strRef>
          </tx>
          <spPr>
            <a:solidFill xmlns:a="http://schemas.openxmlformats.org/drawingml/2006/main">
              <a:schemeClr val="bg1">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output'!$I$101:$I$103</f>
              <numCache>
                <formatCode>General</formatCode>
                <ptCount val="3"/>
                <pt idx="0">
                  <v>0</v>
                </pt>
                <pt idx="1">
                  <v>0</v>
                </pt>
                <pt idx="2">
                  <v>40.75839327579686</v>
                </pt>
              </numCache>
            </numRef>
          </val>
        </ser>
        <ser>
          <idx val="5"/>
          <order val="5"/>
          <tx>
            <strRef>
              <f>'3.3c Time series input output'!$J$100</f>
              <strCache>
                <ptCount val="1"/>
                <pt idx="0">
                  <v>OXN</v>
                </pt>
              </strCache>
            </strRef>
          </tx>
          <spPr>
            <a:solidFill xmlns:a="http://schemas.openxmlformats.org/drawingml/2006/main">
              <a:schemeClr val="accent2">
                <a:lumMod val="75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output'!$J$101:$J$103</f>
              <numCache>
                <formatCode>General</formatCode>
                <ptCount val="3"/>
                <pt idx="0">
                  <v>0</v>
                </pt>
                <pt idx="1">
                  <v>0</v>
                </pt>
                <pt idx="2">
                  <v>48.99543062088842</v>
                </pt>
              </numCache>
            </numRef>
          </val>
        </ser>
        <ser>
          <idx val="6"/>
          <order val="6"/>
          <tx>
            <strRef>
              <f>'3.3c Time series input output'!$K$100</f>
              <strCache>
                <ptCount val="1"/>
                <pt idx="0">
                  <v>RDN</v>
                </pt>
              </strCache>
            </strRef>
          </tx>
          <spPr>
            <a:solidFill xmlns:a="http://schemas.openxmlformats.org/drawingml/2006/main">
              <a:schemeClr val="accent2">
                <a:lumMod val="60000"/>
                <a:lumOff val="40000"/>
              </a:schemeClr>
            </a:solidFill>
            <a:ln xmlns:a="http://schemas.openxmlformats.org/drawingml/2006/main">
              <a:prstDash val="solid"/>
            </a:ln>
          </spPr>
          <invertIfNegative val="0"/>
          <cat>
            <numRef>
              <f>'3.3c Time series input output'!$D$101:$D$103</f>
              <numCache>
                <formatCode>General</formatCode>
                <ptCount val="3"/>
                <pt idx="0">
                  <v>2018</v>
                </pt>
                <pt idx="1">
                  <v>2020</v>
                </pt>
                <pt idx="2">
                  <v>2022</v>
                </pt>
              </numCache>
            </numRef>
          </cat>
          <val>
            <numRef>
              <f>'3.3c Time series input output'!$K$101:$K$103</f>
              <numCache>
                <formatCode>General</formatCode>
                <ptCount val="3"/>
                <pt idx="0">
                  <v>0</v>
                </pt>
                <pt idx="1">
                  <v>0</v>
                </pt>
                <pt idx="2">
                  <v>49.10547478030155</v>
                </pt>
              </numCache>
            </numRef>
          </val>
        </ser>
        <dLbls>
          <showLegendKey val="0"/>
          <showVal val="0"/>
          <showCatName val="0"/>
          <showSerName val="0"/>
          <showPercent val="0"/>
          <showBubbleSize val="0"/>
        </dLbls>
        <gapWidth val="150"/>
        <overlap val="100"/>
        <axId val="424439153"/>
        <axId val="-274654594"/>
      </barChart>
      <catAx>
        <axId val="424439153"/>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ln xmlns:a="http://schemas.openxmlformats.org/drawingml/2006/main" w="12700" cap="flat" cmpd="sng">
            <a:solidFill>
              <a:srgbClr val="080808"/>
            </a:solidFill>
            <a:prstDash val="solid"/>
          </a:ln>
        </spPr>
        <crossAx val="-274654594"/>
        <crosses val="autoZero"/>
        <auto val="1"/>
        <lblAlgn val="ctr"/>
        <lblOffset val="100"/>
        <noMultiLvlLbl val="0"/>
      </catAx>
      <valAx>
        <axId val="-274654594"/>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Share of species in N-inputs</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424439153"/>
        <crossesAt val="1"/>
        <crossBetween val="between"/>
      </valAx>
    </plotArea>
    <legend>
      <legendPos val="b"/>
      <layout>
        <manualLayout>
          <xMode val="edge"/>
          <yMode val="edge"/>
          <wMode val="factor"/>
          <hMode val="factor"/>
          <x val="0.083"/>
          <y val="0.9175"/>
          <w val="0.75875"/>
          <h val="0.06025"/>
        </manualLayout>
      </layout>
      <overlay val="0"/>
      <spPr>
        <a:noFill xmlns:a="http://schemas.openxmlformats.org/drawingml/2006/main"/>
        <a:ln xmlns:a="http://schemas.openxmlformats.org/drawingml/2006/main" w="9525">
          <a:noFill/>
          <a:prstDash val="solid"/>
        </a:ln>
      </spPr>
    </legend>
    <plotVisOnly val="0"/>
    <dispBlanksAs val="zero"/>
  </chart>
</chartSpace>
</file>

<file path=xl/charts/chart43.xml><?xml version="1.0" encoding="utf-8"?>
<chartSpace xmlns="http://schemas.openxmlformats.org/drawingml/2006/chart">
  <chart>
    <title>
      <tx>
        <rich>
          <a:bodyPr xmlns:a="http://schemas.openxmlformats.org/drawingml/2006/main" wrap="square" anchor="t" anchorCtr="1"/>
          <a:lstStyle xmlns:a="http://schemas.openxmlformats.org/drawingml/2006/main"/>
          <a:p xmlns:a="http://schemas.openxmlformats.org/drawingml/2006/main">
            <a:pPr>
              <a:defRPr lang="de-CH" sz="1400" baseline="0">
                <a:solidFill>
                  <a:srgbClr val="000000"/>
                </a:solidFill>
                <a:latin typeface="+mn-lt"/>
                <a:ea typeface="+mn-ea"/>
                <a:cs typeface="+mn-cs"/>
              </a:defRPr>
            </a:pPr>
            <a:r>
              <a:rPr lang="de-CH"/>
              <a:t>Time series of N-flows Materials and products in industry</a:t>
            </a:r>
          </a:p>
        </rich>
      </tx>
      <layout>
        <manualLayout>
          <xMode val="edge"/>
          <yMode val="edge"/>
          <wMode val="factor"/>
          <hMode val="factor"/>
          <x val="0.11325"/>
          <y val="0"/>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64"/>
          <y val="0.08275"/>
          <w val="0.757"/>
          <h val="0.766"/>
        </manualLayout>
      </layout>
      <barChart>
        <barDir val="col"/>
        <grouping val="stacked"/>
        <varyColors val="0"/>
        <ser>
          <idx val="0"/>
          <order val="0"/>
          <tx>
            <strRef>
              <f>'3.3c Time series input output'!$BK$145</f>
              <strCache>
                <ptCount val="1"/>
                <pt idx="0">
                  <v>Inputs: Additional</v>
                </pt>
              </strCache>
            </strRef>
          </tx>
          <spPr>
            <a:solidFill xmlns:a="http://schemas.openxmlformats.org/drawingml/2006/main">
              <a:schemeClr val="accent6">
                <a:lumMod val="5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lvl>
                <lvl>
                  <pt idx="0">
                    <v>2018</v>
                  </pt>
                  <pt idx="2">
                    <v>2020</v>
                  </pt>
                  <pt idx="4">
                    <v>2022</v>
                  </pt>
                </lvl>
              </multiLvlStrCache>
              <f>'3.3c Time series input output'!$BI$146:$BJ$151</f>
            </multiLvlStrRef>
          </cat>
          <val>
            <numRef>
              <f>'3.3c Time series input output'!$BK$146:$BK$151</f>
              <numCache>
                <formatCode>General</formatCode>
                <ptCount val="6"/>
                <pt idx="0">
                  <v>149.7639600142084</v>
                </pt>
                <pt idx="2">
                  <v>170.6896150628796</v>
                </pt>
                <pt idx="4">
                  <v>155.3367068110339</v>
                </pt>
              </numCache>
            </numRef>
          </val>
        </ser>
        <ser>
          <idx val="1"/>
          <order val="1"/>
          <tx>
            <strRef>
              <f>'3.3c Time series input output'!$BL$145</f>
              <strCache>
                <ptCount val="1"/>
                <pt idx="0">
                  <v>Inputs: Recycling</v>
                </pt>
              </strCache>
            </strRef>
          </tx>
          <spPr>
            <a:solidFill xmlns:a="http://schemas.openxmlformats.org/drawingml/2006/main">
              <a:schemeClr val="accent6"/>
            </a:solidFill>
            <a:ln xmlns:a="http://schemas.openxmlformats.org/drawingml/2006/main">
              <a:prstDash val="solid"/>
            </a:ln>
          </spPr>
          <invertIfNegative val="0"/>
          <cat>
            <multiLvlStrRef>
              <multiLvlStrCache>
                <lvl>
                  <pt idx="0">
                    <v>Input</v>
                  </pt>
                  <pt idx="1">
                    <v>Output</v>
                  </pt>
                  <pt idx="2">
                    <v>Input</v>
                  </pt>
                  <pt idx="3">
                    <v>Output</v>
                  </pt>
                  <pt idx="4">
                    <v>Input</v>
                  </pt>
                  <pt idx="5">
                    <v>Output</v>
                  </pt>
                </lvl>
                <lvl>
                  <pt idx="0">
                    <v>2018</v>
                  </pt>
                  <pt idx="2">
                    <v>2020</v>
                  </pt>
                  <pt idx="4">
                    <v>2022</v>
                  </pt>
                </lvl>
              </multiLvlStrCache>
              <f>'3.3c Time series input output'!$BI$146:$BJ$151</f>
            </multiLvlStrRef>
          </cat>
          <val>
            <numRef>
              <f>'3.3c Time series input output'!$BL$146:$BL$151</f>
              <numCache>
                <formatCode>General</formatCode>
                <ptCount val="6"/>
                <pt idx="0">
                  <v>0</v>
                </pt>
                <pt idx="2">
                  <v>0</v>
                </pt>
                <pt idx="4">
                  <v>0</v>
                </pt>
              </numCache>
            </numRef>
          </val>
        </ser>
        <ser>
          <idx val="2"/>
          <order val="2"/>
          <tx>
            <strRef>
              <f>'3.3c Time series input output'!$BM$145</f>
              <strCache>
                <ptCount val="1"/>
                <pt idx="0">
                  <v>Inputs: Import</v>
                </pt>
              </strCache>
            </strRef>
          </tx>
          <spPr>
            <a:solidFill xmlns:a="http://schemas.openxmlformats.org/drawingml/2006/main">
              <a:schemeClr val="accent6">
                <a:lumMod val="20000"/>
                <a:lumOff val="8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lvl>
                <lvl>
                  <pt idx="0">
                    <v>2018</v>
                  </pt>
                  <pt idx="2">
                    <v>2020</v>
                  </pt>
                  <pt idx="4">
                    <v>2022</v>
                  </pt>
                </lvl>
              </multiLvlStrCache>
              <f>'3.3c Time series input output'!$BI$146:$BJ$151</f>
            </multiLvlStrRef>
          </cat>
          <val>
            <numRef>
              <f>'3.3c Time series input output'!$BM$146:$BM$151</f>
              <numCache>
                <formatCode>General</formatCode>
                <ptCount val="6"/>
                <pt idx="0">
                  <v>95.29592200792594</v>
                </pt>
                <pt idx="2">
                  <v>106.9220447083886</v>
                </pt>
                <pt idx="4">
                  <v>118.8669022340636</v>
                </pt>
              </numCache>
            </numRef>
          </val>
        </ser>
        <ser>
          <idx val="3"/>
          <order val="3"/>
          <tx>
            <strRef>
              <f>'3.3c Time series input output'!$BN$145</f>
              <strCache>
                <ptCount val="1"/>
                <pt idx="0">
                  <v>Outputs: Useful</v>
                </pt>
              </strCache>
            </strRef>
          </tx>
          <spPr>
            <a:solidFill xmlns:a="http://schemas.openxmlformats.org/drawingml/2006/main">
              <a:schemeClr val="accent1">
                <a:lumMod val="5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lvl>
                <lvl>
                  <pt idx="0">
                    <v>2018</v>
                  </pt>
                  <pt idx="2">
                    <v>2020</v>
                  </pt>
                  <pt idx="4">
                    <v>2022</v>
                  </pt>
                </lvl>
              </multiLvlStrCache>
              <f>'3.3c Time series input output'!$BI$146:$BJ$151</f>
            </multiLvlStrRef>
          </cat>
          <val>
            <numRef>
              <f>'3.3c Time series input output'!$BN$146:$BN$151</f>
              <numCache>
                <formatCode>General</formatCode>
                <ptCount val="6"/>
                <pt idx="1">
                  <v>109.750687199979</v>
                </pt>
                <pt idx="3">
                  <v>112.8740093963398</v>
                </pt>
                <pt idx="5">
                  <v>116.9022317587492</v>
                </pt>
              </numCache>
            </numRef>
          </val>
        </ser>
        <ser>
          <idx val="4"/>
          <order val="4"/>
          <tx>
            <strRef>
              <f>'3.3c Time series input output'!$BO$145</f>
              <strCache>
                <ptCount val="1"/>
                <pt idx="0">
                  <v>Outputs: Recycling</v>
                </pt>
              </strCache>
            </strRef>
          </tx>
          <spPr>
            <a:solidFill xmlns:a="http://schemas.openxmlformats.org/drawingml/2006/main">
              <a:schemeClr val="accent1">
                <a:lumMod val="60000"/>
                <a:lumOff val="4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lvl>
                <lvl>
                  <pt idx="0">
                    <v>2018</v>
                  </pt>
                  <pt idx="2">
                    <v>2020</v>
                  </pt>
                  <pt idx="4">
                    <v>2022</v>
                  </pt>
                </lvl>
              </multiLvlStrCache>
              <f>'3.3c Time series input output'!$BI$146:$BJ$151</f>
            </multiLvlStrRef>
          </cat>
          <val>
            <numRef>
              <f>'3.3c Time series input output'!$BO$146:$BO$151</f>
              <numCache>
                <formatCode>General</formatCode>
                <ptCount val="6"/>
                <pt idx="1">
                  <v>0</v>
                </pt>
                <pt idx="3">
                  <v>0</v>
                </pt>
                <pt idx="5">
                  <v>0</v>
                </pt>
              </numCache>
            </numRef>
          </val>
        </ser>
        <ser>
          <idx val="5"/>
          <order val="5"/>
          <tx>
            <strRef>
              <f>'3.3c Time series input output'!$BP$145</f>
              <strCache>
                <ptCount val="1"/>
                <pt idx="0">
                  <v>Outputs: N waste</v>
                </pt>
              </strCache>
            </strRef>
          </tx>
          <spPr>
            <a:solidFill xmlns:a="http://schemas.openxmlformats.org/drawingml/2006/main">
              <a:schemeClr val="accent1">
                <a:lumMod val="20000"/>
                <a:lumOff val="80000"/>
              </a:schemeClr>
            </a:solidFill>
            <a:ln xmlns:a="http://schemas.openxmlformats.org/drawingml/2006/main">
              <a:prstDash val="solid"/>
            </a:ln>
          </spPr>
          <invertIfNegative val="0"/>
          <cat>
            <multiLvlStrRef>
              <multiLvlStrCache>
                <lvl>
                  <pt idx="0">
                    <v>Input</v>
                  </pt>
                  <pt idx="1">
                    <v>Output</v>
                  </pt>
                  <pt idx="2">
                    <v>Input</v>
                  </pt>
                  <pt idx="3">
                    <v>Output</v>
                  </pt>
                  <pt idx="4">
                    <v>Input</v>
                  </pt>
                  <pt idx="5">
                    <v>Output</v>
                  </pt>
                </lvl>
                <lvl>
                  <pt idx="0">
                    <v>2018</v>
                  </pt>
                  <pt idx="2">
                    <v>2020</v>
                  </pt>
                  <pt idx="4">
                    <v>2022</v>
                  </pt>
                </lvl>
              </multiLvlStrCache>
              <f>'3.3c Time series input output'!$BI$146:$BJ$151</f>
            </multiLvlStrRef>
          </cat>
          <val>
            <numRef>
              <f>'3.3c Time series input output'!$BP$146:$BP$151</f>
              <numCache>
                <formatCode>General</formatCode>
                <ptCount val="6"/>
                <pt idx="1">
                  <v>0</v>
                </pt>
                <pt idx="3">
                  <v>0</v>
                </pt>
                <pt idx="5">
                  <v>0</v>
                </pt>
              </numCache>
            </numRef>
          </val>
        </ser>
        <dLbls>
          <showLegendKey val="0"/>
          <showVal val="0"/>
          <showCatName val="0"/>
          <showSerName val="0"/>
          <showPercent val="0"/>
          <showBubbleSize val="0"/>
        </dLbls>
        <gapWidth val="150"/>
        <overlap val="100"/>
        <axId val="-1447890780"/>
        <axId val="-326150663"/>
      </barChart>
      <catAx>
        <axId val="-1447890780"/>
        <scaling>
          <orientation val="minMax"/>
        </scaling>
        <delete val="0"/>
        <axPos val="b"/>
        <majorGridlines>
          <spPr>
            <a:ln xmlns:a="http://schemas.openxmlformats.org/drawingml/2006/main" w="6350" cap="flat" cmpd="sng">
              <a:solidFill>
                <a:srgbClr val="080808"/>
              </a:solidFill>
              <a:prstDash val="solid"/>
            </a:ln>
          </spPr>
        </majorGridlines>
        <numFmt formatCode="General" sourceLinked="1"/>
        <majorTickMark val="out"/>
        <minorTickMark val="none"/>
        <tickLblPos val="nextTo"/>
        <spPr>
          <a:noFill xmlns:a="http://schemas.openxmlformats.org/drawingml/2006/main"/>
          <a:ln xmlns:a="http://schemas.openxmlformats.org/drawingml/2006/main" w="12700">
            <a:noFill/>
            <a:prstDash val="solid"/>
          </a:ln>
        </spPr>
        <txPr>
          <a:bodyPr xmlns:a="http://schemas.openxmlformats.org/drawingml/2006/main" wrap="square"/>
          <a:lstStyle xmlns:a="http://schemas.openxmlformats.org/drawingml/2006/main"/>
          <a:p xmlns:a="http://schemas.openxmlformats.org/drawingml/2006/main">
            <a:pPr>
              <a:defRPr lang="en-US" baseline="0">
                <a:solidFill>
                  <a:srgbClr val="000000"/>
                </a:solidFill>
                <a:latin typeface="+mn-lt"/>
                <a:ea typeface="+mn-ea"/>
                <a:cs typeface="+mn-cs"/>
              </a:defRPr>
            </a:pPr>
            <a:r>
              <a:t>None</a:t>
            </a:r>
            <a:endParaRPr lang="en-US"/>
          </a:p>
        </txPr>
        <crossAx val="-326150663"/>
        <crosses val="autoZero"/>
        <auto val="0"/>
        <lblAlgn val="ctr"/>
        <lblOffset val="100"/>
        <tickMarkSkip val="2"/>
        <noMultiLvlLbl val="0"/>
      </catAx>
      <valAx>
        <axId val="-326150663"/>
        <scaling>
          <orientation val="minMax"/>
        </scaling>
        <delete val="0"/>
        <axPos val="l"/>
        <majorGridlines>
          <spPr>
            <a:ln xmlns:a="http://schemas.openxmlformats.org/drawingml/2006/main" w="6350" cap="flat" cmpd="sng">
              <a:solidFill>
                <a:srgbClr val="080808"/>
              </a:solidFill>
              <a:prstDash val="solid"/>
            </a:ln>
          </spPr>
        </majorGridlines>
        <title>
          <tx>
            <rich>
              <a:bodyPr xmlns:a="http://schemas.openxmlformats.org/drawingml/2006/main" rot="-5400000" vert="horz" wrap="square"/>
              <a:lstStyle xmlns:a="http://schemas.openxmlformats.org/drawingml/2006/main"/>
              <a:p xmlns:a="http://schemas.openxmlformats.org/drawingml/2006/main">
                <a:pPr>
                  <a:defRPr lang="en-US" baseline="0">
                    <a:solidFill>
                      <a:srgbClr val="000000"/>
                    </a:solidFill>
                    <a:latin typeface="+mn-lt"/>
                    <a:ea typeface="+mn-ea"/>
                    <a:cs typeface="+mn-cs"/>
                  </a:defRPr>
                </a:pPr>
                <a:r>
                  <a:rPr lang="en-US"/>
                  <a:t>N-flow in kt N</a:t>
                </a:r>
              </a:p>
            </rich>
          </tx>
          <overlay val="0"/>
          <spPr>
            <a:noFill xmlns:a="http://schemas.openxmlformats.org/drawingml/2006/main"/>
            <a:ln xmlns:a="http://schemas.openxmlformats.org/drawingml/2006/main">
              <a:prstDash val="solid"/>
            </a:ln>
          </spPr>
        </title>
        <numFmt formatCode="#,##0" sourceLinked="0"/>
        <majorTickMark val="out"/>
        <minorTickMark val="none"/>
        <tickLblPos val="nextTo"/>
        <spPr>
          <a:ln xmlns:a="http://schemas.openxmlformats.org/drawingml/2006/main" w="9525">
            <a:noFill/>
            <a:prstDash val="solid"/>
          </a:ln>
        </spPr>
        <crossAx val="-1447890780"/>
        <crosses val="autoZero"/>
        <crossBetween val="between"/>
      </valAx>
    </plotArea>
    <legend>
      <legendPos val="b"/>
      <layout>
        <manualLayout>
          <xMode val="edge"/>
          <yMode val="edge"/>
          <wMode val="factor"/>
          <hMode val="factor"/>
          <x val="0.8482499999999999"/>
          <y val="0.056"/>
          <w val="0.15"/>
          <h val="0.7445000000000001"/>
        </manualLayout>
      </layout>
      <overlay val="0"/>
      <spPr>
        <a:noFill xmlns:a="http://schemas.openxmlformats.org/drawingml/2006/main"/>
        <a:ln xmlns:a="http://schemas.openxmlformats.org/drawingml/2006/main" w="9525">
          <a:noFill/>
          <a:prstDash val="solid"/>
        </a:ln>
      </spPr>
    </legend>
    <plotVisOnly val="0"/>
    <dispBlanksAs val="zero"/>
  </chart>
</chartSpace>
</file>

<file path=xl/comments/comment1.xml><?xml version="1.0" encoding="utf-8"?>
<comments xmlns="http://schemas.openxmlformats.org/spreadsheetml/2006/main">
  <authors>
    <author>Bettina Schäppi</author>
  </authors>
  <commentList>
    <comment ref="C15" authorId="0" shapeId="0">
      <text>
        <t xml:space="preserve">Username: nbudgetuser 
Password: 5XHL4NYOITFfuyNWDs92
</t>
      </text>
    </comment>
    <comment ref="B74" authorId="0" shapeId="0">
      <text>
        <t>hidden sheet, required for data transformation to the required CSV format of the R tool</t>
      </text>
    </comment>
  </commentList>
</comments>
</file>

<file path=xl/comments/comment2.xml><?xml version="1.0" encoding="utf-8"?>
<comments xmlns="http://schemas.openxmlformats.org/spreadsheetml/2006/main">
  <authors>
    <author>Bettina Schäppi</author>
  </authors>
  <commentList>
    <comment ref="T31" authorId="0" shapeId="0">
      <text>
        <t xml:space="preserve">=(N wasted in Reference year - N wasted in year i) / (N wasted in Reference year)
</t>
      </text>
    </comment>
  </commentList>
</comments>
</file>

<file path=xl/comments/comment3.xml><?xml version="1.0" encoding="utf-8"?>
<comments xmlns="http://schemas.openxmlformats.org/spreadsheetml/2006/main">
  <authors>
    <author>Bettina Schäppi</author>
  </authors>
  <commentList>
    <comment ref="K2" authorId="0" shapeId="0">
      <text>
        <t xml:space="preserve">For Definitions of the different N species see sheet 1. Readme
</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 Type="http://schemas.openxmlformats.org/officeDocument/2006/relationships/chart" Target="/xl/charts/chart10.xml" Id="rId5"/><Relationship Type="http://schemas.openxmlformats.org/officeDocument/2006/relationships/chart" Target="/xl/charts/chart11.xml" Id="rId6"/><Relationship Type="http://schemas.openxmlformats.org/officeDocument/2006/relationships/chart" Target="/xl/charts/chart12.xml" Id="rId7"/><Relationship Type="http://schemas.openxmlformats.org/officeDocument/2006/relationships/chart" Target="/xl/charts/chart13.xml" Id="rId8"/></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 Type="http://schemas.openxmlformats.org/officeDocument/2006/relationships/chart" Target="/xl/charts/chart21.xml" Id="rId8"/><Relationship Type="http://schemas.openxmlformats.org/officeDocument/2006/relationships/chart" Target="/xl/charts/chart22.xml" Id="rId9"/><Relationship Type="http://schemas.openxmlformats.org/officeDocument/2006/relationships/chart" Target="/xl/charts/chart23.xml" Id="rId10"/><Relationship Type="http://schemas.openxmlformats.org/officeDocument/2006/relationships/chart" Target="/xl/charts/chart24.xml" Id="rId11"/></Relationships>
</file>

<file path=xl/drawings/_rels/drawing4.xml.rels><Relationships xmlns="http://schemas.openxmlformats.org/package/2006/relationships"><Relationship Type="http://schemas.openxmlformats.org/officeDocument/2006/relationships/chart" Target="/xl/charts/chart25.xml" Id="rId1"/><Relationship Type="http://schemas.openxmlformats.org/officeDocument/2006/relationships/chart" Target="/xl/charts/chart26.xml" Id="rId2"/><Relationship Type="http://schemas.openxmlformats.org/officeDocument/2006/relationships/chart" Target="/xl/charts/chart27.xml" Id="rId3"/><Relationship Type="http://schemas.openxmlformats.org/officeDocument/2006/relationships/chart" Target="/xl/charts/chart28.xml" Id="rId4"/><Relationship Type="http://schemas.openxmlformats.org/officeDocument/2006/relationships/chart" Target="/xl/charts/chart29.xml" Id="rId5"/><Relationship Type="http://schemas.openxmlformats.org/officeDocument/2006/relationships/chart" Target="/xl/charts/chart30.xml" Id="rId6"/><Relationship Type="http://schemas.openxmlformats.org/officeDocument/2006/relationships/chart" Target="/xl/charts/chart31.xml" Id="rId7"/><Relationship Type="http://schemas.openxmlformats.org/officeDocument/2006/relationships/chart" Target="/xl/charts/chart32.xml" Id="rId8"/><Relationship Type="http://schemas.openxmlformats.org/officeDocument/2006/relationships/chart" Target="/xl/charts/chart33.xml" Id="rId9"/></Relationships>
</file>

<file path=xl/drawings/_rels/drawing5.xml.rels><Relationships xmlns="http://schemas.openxmlformats.org/package/2006/relationships"><Relationship Type="http://schemas.openxmlformats.org/officeDocument/2006/relationships/chart" Target="/xl/charts/chart34.xml" Id="rId1"/><Relationship Type="http://schemas.openxmlformats.org/officeDocument/2006/relationships/chart" Target="/xl/charts/chart35.xml" Id="rId2"/><Relationship Type="http://schemas.openxmlformats.org/officeDocument/2006/relationships/chart" Target="/xl/charts/chart36.xml" Id="rId3"/><Relationship Type="http://schemas.openxmlformats.org/officeDocument/2006/relationships/chart" Target="/xl/charts/chart37.xml" Id="rId4"/><Relationship Type="http://schemas.openxmlformats.org/officeDocument/2006/relationships/chart" Target="/xl/charts/chart38.xml" Id="rId5"/><Relationship Type="http://schemas.openxmlformats.org/officeDocument/2006/relationships/chart" Target="/xl/charts/chart39.xml" Id="rId6"/><Relationship Type="http://schemas.openxmlformats.org/officeDocument/2006/relationships/chart" Target="/xl/charts/chart40.xml" Id="rId7"/><Relationship Type="http://schemas.openxmlformats.org/officeDocument/2006/relationships/chart" Target="/xl/charts/chart41.xml" Id="rId8"/><Relationship Type="http://schemas.openxmlformats.org/officeDocument/2006/relationships/chart" Target="/xl/charts/chart42.xml" Id="rId9"/><Relationship Type="http://schemas.openxmlformats.org/officeDocument/2006/relationships/chart" Target="/xl/charts/chart43.xml" Id="rId10"/></Relationships>
</file>

<file path=xl/drawings/_rels/drawing6.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31</col>
      <colOff>466725</colOff>
      <row>59</row>
      <rowOff>276225</rowOff>
    </from>
    <ext cx="6124575" cy="43148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40</col>
      <colOff>142875</colOff>
      <row>59</row>
      <rowOff>257175</rowOff>
    </from>
    <ext cx="3962400" cy="39624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29</col>
      <colOff>161925</colOff>
      <row>15</row>
      <rowOff>47625</rowOff>
    </from>
    <ext cx="7915275" cy="39624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31</col>
      <colOff>390525</colOff>
      <row>82</row>
      <rowOff>152400</rowOff>
    </from>
    <ext cx="6124575" cy="43434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29</col>
      <colOff>200025</colOff>
      <row>36</row>
      <rowOff>47625</rowOff>
    </from>
    <ext cx="7915275" cy="39624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twoCellAnchor editAs="oneCell">
    <from>
      <col>22</col>
      <colOff>458366</colOff>
      <row>62</row>
      <rowOff>128193</rowOff>
    </from>
    <to>
      <col>26</col>
      <colOff>263782</colOff>
      <row>87</row>
      <rowOff>746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26</col>
      <colOff>372909</colOff>
      <row>62</row>
      <rowOff>65050</rowOff>
    </from>
    <to>
      <col>29</col>
      <colOff>306255</colOff>
      <row>86</row>
      <rowOff>111753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43</col>
      <colOff>1247711</colOff>
      <row>85</row>
      <rowOff>26572</rowOff>
    </from>
    <to>
      <col>48</col>
      <colOff>422114</colOff>
      <row>111</row>
      <rowOff>117851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twoCellAnchor>
  <twoCellAnchor editAs="oneCell">
    <from>
      <col>39</col>
      <colOff>351629</colOff>
      <row>61</row>
      <rowOff>130027</rowOff>
    </from>
    <to>
      <col>43</col>
      <colOff>346101</colOff>
      <row>83</row>
      <rowOff>117099</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editAs="oneCell">
    <from>
      <col>39</col>
      <colOff>437084</colOff>
      <row>7</row>
      <rowOff>61899</rowOff>
    </from>
    <to>
      <col>42</col>
      <colOff>1539</colOff>
      <row>30</row>
      <rowOff>155302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fLocksWithSheet="0"/>
  </twoCellAnchor>
  <twoCellAnchor editAs="oneCell">
    <from>
      <col>39</col>
      <colOff>484958</colOff>
      <row>37</row>
      <rowOff>26978</rowOff>
    </from>
    <to>
      <col>43</col>
      <colOff>949331</colOff>
      <row>58</row>
      <rowOff>153494</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fLocksWithSheet="0"/>
  </twoCellAnchor>
  <twoCellAnchor editAs="oneCell">
    <from>
      <col>43</col>
      <colOff>1306246</colOff>
      <row>61</row>
      <rowOff>67468</rowOff>
    </from>
    <to>
      <col>48</col>
      <colOff>496711</colOff>
      <row>84</row>
      <rowOff>73062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fLocksWithSheet="0"/>
  </twoCellAnchor>
  <twoCellAnchor editAs="oneCell">
    <from>
      <col>39</col>
      <colOff>324906</colOff>
      <row>85</row>
      <rowOff>73406</rowOff>
    </from>
    <to>
      <col>43</col>
      <colOff>345661</colOff>
      <row>111</row>
      <rowOff>34441</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fLocksWithSheet="0"/>
  </twoCellAnchor>
</wsDr>
</file>

<file path=xl/drawings/drawing3.xml><?xml version="1.0" encoding="utf-8"?>
<wsDr xmlns="http://schemas.openxmlformats.org/drawingml/2006/spreadsheetDrawing">
  <twoCellAnchor editAs="oneCell">
    <from>
      <col>11</col>
      <colOff>1075765</colOff>
      <row>56</row>
      <rowOff>132776</rowOff>
    </from>
    <to>
      <col>27</col>
      <colOff>1337083</colOff>
      <row>73</row>
      <rowOff>73625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col>
      <colOff>579408</colOff>
      <row>56</row>
      <rowOff>134577</rowOff>
    </from>
    <to>
      <col>11</col>
      <colOff>75403</colOff>
      <row>73</row>
      <rowOff>111176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absolute">
    <from>
      <col>2</col>
      <colOff>117179</colOff>
      <row>76</row>
      <rowOff>157820</rowOff>
    </from>
    <to>
      <col>19</col>
      <colOff>990348</colOff>
      <row>98</row>
      <rowOff>34400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twoCellAnchor>
  <twoCellAnchor editAs="absolute">
    <from>
      <col>19</col>
      <colOff>1256441</colOff>
      <row>76</row>
      <rowOff>157820</rowOff>
    </from>
    <to>
      <col>51</col>
      <colOff>1025171</colOff>
      <row>97</row>
      <rowOff>34332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editAs="absolute">
    <from>
      <col>52</col>
      <colOff>0</colOff>
      <row>75</row>
      <rowOff>5351</rowOff>
    </from>
    <to>
      <col>91</col>
      <colOff>987069</colOff>
      <row>97</row>
      <rowOff>35550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fLocksWithSheet="0"/>
  </twoCellAnchor>
  <twoCellAnchor editAs="absolute">
    <from>
      <col>99</col>
      <colOff>454170</colOff>
      <row>74</row>
      <rowOff>126898</rowOff>
    </from>
    <to>
      <col>103</col>
      <colOff>1139204</colOff>
      <row>96</row>
      <rowOff>155343</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fLocksWithSheet="0"/>
  </twoCellAnchor>
  <twoCellAnchor editAs="absolute">
    <from>
      <col>59</col>
      <colOff>34989</colOff>
      <row>98</row>
      <rowOff>1298</rowOff>
    </from>
    <to>
      <col>91</col>
      <colOff>987021</colOff>
      <row>120</row>
      <rowOff>34332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fLocksWithSheet="0"/>
  </twoCellAnchor>
  <twoCellAnchor editAs="absolute">
    <from>
      <col>2</col>
      <colOff>77540</colOff>
      <row>97</row>
      <rowOff>155749</rowOff>
    </from>
    <to>
      <col>19</col>
      <colOff>1103712</colOff>
      <row>120</row>
      <rowOff>34491</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fLocksWithSheet="0"/>
  </twoCellAnchor>
  <twoCellAnchor editAs="oneCell">
    <from>
      <col>19</col>
      <colOff>643118</colOff>
      <row>125</row>
      <rowOff>38207</rowOff>
    </from>
    <to>
      <col>51</col>
      <colOff>339974</colOff>
      <row>148</row>
      <rowOff>154435</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fLocksWithSheet="0"/>
  </twoCellAnchor>
  <twoCellAnchor editAs="oneCell">
    <from>
      <col>19</col>
      <colOff>571595</colOff>
      <row>148</row>
      <rowOff>174997</rowOff>
    </from>
    <to>
      <col>51</col>
      <colOff>339104</colOff>
      <row>171</row>
      <rowOff>116267</rowOff>
    </to>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fLocksWithSheet="0"/>
  </twoCellAnchor>
  <twoCellAnchor editAs="oneCell">
    <from>
      <col>51</col>
      <colOff>897355</colOff>
      <row>125</row>
      <rowOff>151923</rowOff>
    </from>
    <to>
      <col>91</col>
      <colOff>460862</colOff>
      <row>149</row>
      <rowOff>74303</rowOff>
    </to>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fLocksWithSheet="0"/>
  </twoCellAnchor>
</wsDr>
</file>

<file path=xl/drawings/drawing4.xml><?xml version="1.0" encoding="utf-8"?>
<wsDr xmlns="http://schemas.openxmlformats.org/drawingml/2006/spreadsheetDrawing">
  <oneCellAnchor>
    <from>
      <col>19</col>
      <colOff>371475</colOff>
      <row>45</row>
      <rowOff>47625</rowOff>
    </from>
    <ext cx="6019800" cy="35528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67</col>
      <colOff>523875</colOff>
      <row>45</row>
      <rowOff>114300</rowOff>
    </from>
    <ext cx="6067425" cy="42195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19</col>
      <colOff>381000</colOff>
      <row>68</row>
      <rowOff>95250</rowOff>
    </from>
    <ext cx="6019800" cy="3800475"/>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oneCellAnchor>
    <from>
      <col>19</col>
      <colOff>371475</colOff>
      <row>93</row>
      <rowOff>47625</rowOff>
    </from>
    <ext cx="6019800" cy="3705225"/>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oneCellAnchor>
  <oneCellAnchor>
    <from>
      <col>67</col>
      <colOff>523875</colOff>
      <row>93</row>
      <rowOff>114300</rowOff>
    </from>
    <ext cx="6067425" cy="4219575"/>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fLocksWithSheet="0"/>
  </oneCellAnchor>
  <oneCellAnchor>
    <from>
      <col>19</col>
      <colOff>390525</colOff>
      <row>116</row>
      <rowOff>95250</rowOff>
    </from>
    <ext cx="6019800" cy="3609975"/>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fLocksWithSheet="0"/>
  </oneCellAnchor>
  <oneCellAnchor>
    <from>
      <col>19</col>
      <colOff>371475</colOff>
      <row>141</row>
      <rowOff>47625</rowOff>
    </from>
    <ext cx="6019800" cy="3781425"/>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fLocksWithSheet="0"/>
  </oneCellAnchor>
  <oneCellAnchor>
    <from>
      <col>67</col>
      <colOff>523875</colOff>
      <row>141</row>
      <rowOff>114300</rowOff>
    </from>
    <ext cx="6067425" cy="4219575"/>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fLocksWithSheet="0"/>
  </oneCellAnchor>
  <oneCellAnchor>
    <from>
      <col>19</col>
      <colOff>428625</colOff>
      <row>163</row>
      <rowOff>161925</rowOff>
    </from>
    <ext cx="6019800" cy="37719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fLocksWithSheet="0"/>
  </oneCellAnchor>
</wsDr>
</file>

<file path=xl/drawings/drawing5.xml><?xml version="1.0" encoding="utf-8"?>
<wsDr xmlns="http://schemas.openxmlformats.org/drawingml/2006/spreadsheetDrawing">
  <twoCellAnchor editAs="oneCell">
    <from>
      <col>0</col>
      <colOff>0</colOff>
      <row>43</row>
      <rowOff>116082</rowOff>
    </from>
    <to>
      <col>19</col>
      <colOff>1152426</colOff>
      <row>64</row>
      <rowOff>64770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twoCellAnchor>
  <twoCellAnchor editAs="oneCell">
    <from>
      <col>35</col>
      <colOff>27964</colOff>
      <row>43</row>
      <rowOff>75976</rowOff>
    </from>
    <to>
      <col>75</col>
      <colOff>0</colOff>
      <row>65</row>
      <rowOff>66357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twoCellAnchor>
  <twoCellAnchor editAs="oneCell">
    <from>
      <col>0</col>
      <colOff>0</colOff>
      <row>66</row>
      <rowOff>116079</rowOff>
    </from>
    <to>
      <col>19</col>
      <colOff>1152426</colOff>
      <row>87</row>
      <rowOff>85090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twoCellAnchor>
  <twoCellAnchor editAs="oneCell">
    <from>
      <col>75</col>
      <colOff>952496</colOff>
      <row>66</row>
      <rowOff>2827</rowOff>
    </from>
    <to>
      <col>103</col>
      <colOff>461897</colOff>
      <row>87</row>
      <rowOff>88628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editAs="oneCell">
    <from>
      <col>83</col>
      <colOff>37674</colOff>
      <row>43</row>
      <rowOff>37578</rowOff>
    </from>
    <to>
      <col>103</col>
      <colOff>647350</colOff>
      <row>64</row>
      <rowOff>124142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fLocksWithSheet="0"/>
  </twoCellAnchor>
  <twoCellAnchor editAs="oneCell">
    <from>
      <col>104</col>
      <colOff>644728</colOff>
      <row>43</row>
      <rowOff>148833</rowOff>
    </from>
    <to>
      <col>112</col>
      <colOff>599974</colOff>
      <row>65</row>
      <rowOff>36010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fLocksWithSheet="0"/>
  </twoCellAnchor>
  <twoCellAnchor editAs="oneCell">
    <from>
      <col>19</col>
      <colOff>380359</colOff>
      <row>94</row>
      <rowOff>52129</rowOff>
    </from>
    <to>
      <col>52</col>
      <colOff>0</colOff>
      <row>113</row>
      <rowOff>142875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fLocksWithSheet="0"/>
  </twoCellAnchor>
  <twoCellAnchor editAs="oneCell">
    <from>
      <col>67</col>
      <colOff>531394</colOff>
      <row>94</row>
      <rowOff>114522</rowOff>
    </from>
    <to>
      <col>101</col>
      <colOff>485753</colOff>
      <row>114</row>
      <rowOff>124142</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fLocksWithSheet="0"/>
  </twoCellAnchor>
  <twoCellAnchor editAs="oneCell">
    <from>
      <col>19</col>
      <colOff>340894</colOff>
      <row>117</row>
      <rowOff>87055</rowOff>
    </from>
    <to>
      <col>51</col>
      <colOff>1324398</colOff>
      <row>138</row>
      <rowOff>66357</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fLocksWithSheet="0"/>
  </twoCellAnchor>
  <twoCellAnchor editAs="oneCell">
    <from>
      <col>59</col>
      <colOff>1080655</colOff>
      <row>142</row>
      <rowOff>163493</rowOff>
    </from>
    <to>
      <col>101</col>
      <colOff>619582</colOff>
      <row>165</row>
      <rowOff>110836</rowOff>
    </to>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fLocksWithSheet="0"/>
  </twoCellAnchor>
</wsDr>
</file>

<file path=xl/drawings/drawing6.xml><?xml version="1.0" encoding="utf-8"?>
<wsDr xmlns="http://schemas.openxmlformats.org/drawingml/2006/spreadsheetDrawing">
  <twoCellAnchor editAs="oneCell">
    <from>
      <col>6</col>
      <colOff>6116372</colOff>
      <row>6</row>
      <rowOff>6955</rowOff>
    </from>
    <to>
      <col>6</col>
      <colOff>6433543</colOff>
      <row>7</row>
      <rowOff>42794</rowOff>
    </to>
    <pic>
      <nvPicPr>
        <cNvPr id="2" name="Grafik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706350" y="1104900"/>
          <a:ext cx="314325" cy="219075"/>
        </a:xfrm>
        <a:prstGeom xmlns:a="http://schemas.openxmlformats.org/drawingml/2006/main" prst="rect">
          <avLst/>
        </a:prstGeom>
        <a:ln xmlns:a="http://schemas.openxmlformats.org/drawingml/2006/main">
          <a:prstDash val="solid"/>
        </a:ln>
      </spPr>
    </pic>
    <clientData/>
  </twoCellAnchor>
  <twoCellAnchor editAs="oneCell">
    <from>
      <col>6</col>
      <colOff>7404653</colOff>
      <row>13</row>
      <rowOff>22281</rowOff>
    </from>
    <to>
      <col>6</col>
      <colOff>7624424</colOff>
      <row>14</row>
      <rowOff>42739</rowOff>
    </to>
    <pic>
      <nvPicPr>
        <cNvPr id="3" name="Grafik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3992225" y="2381250"/>
          <a:ext cx="219075" cy="200025"/>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Year" displayName="Year" ref="I2:I44" headerRowCount="1" totalsRowShown="0" headerRowDxfId="86" dataDxfId="85" headerRowCellStyle="Standard 4">
  <autoFilter ref="I2:I44"/>
  <tableColumns count="1">
    <tableColumn id="1" name="Year" dataDxfId="84"/>
  </tableColumns>
  <tableStyleInfo showFirstColumn="0" showLastColumn="0" showRowStripes="1" showColumnStripes="0"/>
</table>
</file>

<file path=xl/tables/table2.xml><?xml version="1.0" encoding="utf-8"?>
<table xmlns="http://schemas.openxmlformats.org/spreadsheetml/2006/main" id="2" name="Species" displayName="Species" ref="K2:K14" headerRowCount="1" totalsRowShown="0" headerRowDxfId="83" dataDxfId="82" headerRowCellStyle="Standard 4">
  <autoFilter ref="K2:K14"/>
  <tableColumns count="1">
    <tableColumn id="1" name="Compound/Matrix" dataDxfId="81"/>
  </tableColumns>
  <tableStyleInfo showFirstColumn="0" showLastColumn="0" showRowStripes="1" showColumnStripes="0"/>
</table>
</file>

<file path=xl/tables/table3.xml><?xml version="1.0" encoding="utf-8"?>
<table xmlns="http://schemas.openxmlformats.org/spreadsheetml/2006/main" id="3" name="EF" displayName="EF" ref="N2:N6" headerRowCount="1" totalsRowShown="0" headerRowDxfId="80" dataDxfId="79">
  <autoFilter ref="N2:N6"/>
  <tableColumns count="1">
    <tableColumn id="1" name="EF" dataDxfId="78"/>
  </tableColumns>
  <tableStyleInfo showFirstColumn="0" showLastColumn="0" showRowStripes="1" showColumnStripes="0"/>
</table>
</file>

<file path=xl/tables/table4.xml><?xml version="1.0" encoding="utf-8"?>
<table xmlns="http://schemas.openxmlformats.org/spreadsheetml/2006/main" id="4" name="MP" displayName="MP" ref="O2:O5" headerRowCount="1" totalsRowShown="0" headerRowDxfId="77" dataDxfId="76">
  <autoFilter ref="O2:O5"/>
  <tableColumns count="1">
    <tableColumn id="1" name="MP" dataDxfId="75"/>
  </tableColumns>
  <tableStyleInfo showFirstColumn="0" showLastColumn="0" showRowStripes="1" showColumnStripes="0"/>
</table>
</file>

<file path=xl/tables/table5.xml><?xml version="1.0" encoding="utf-8"?>
<table xmlns="http://schemas.openxmlformats.org/spreadsheetml/2006/main" id="5" name="AG" displayName="AG" ref="P2:P5" headerRowCount="1" totalsRowShown="0" headerRowDxfId="74" dataDxfId="73">
  <autoFilter ref="P2:P5"/>
  <tableColumns count="1">
    <tableColumn id="1" name="AG" dataDxfId="72"/>
  </tableColumns>
  <tableStyleInfo showFirstColumn="0" showLastColumn="0" showRowStripes="1" showColumnStripes="0"/>
</table>
</file>

<file path=xl/tables/table6.xml><?xml version="1.0" encoding="utf-8"?>
<table xmlns="http://schemas.openxmlformats.org/spreadsheetml/2006/main" id="6" name="FS" displayName="FS" ref="Q2:Q5" headerRowCount="1" totalsRowShown="0" headerRowDxfId="71" dataDxfId="70">
  <autoFilter ref="Q2:Q5"/>
  <tableColumns count="1">
    <tableColumn id="1" name="FS" dataDxfId="69"/>
  </tableColumns>
  <tableStyleInfo showFirstColumn="0" showLastColumn="0" showRowStripes="1" showColumnStripes="0"/>
</table>
</file>

<file path=xl/tables/table7.xml><?xml version="1.0" encoding="utf-8"?>
<table xmlns="http://schemas.openxmlformats.org/spreadsheetml/2006/main" id="7" name="WS" displayName="WS" ref="R2:R4" headerRowCount="1" totalsRowShown="0" headerRowDxfId="68" dataDxfId="67">
  <autoFilter ref="R2:R4"/>
  <tableColumns count="1">
    <tableColumn id="1" name="PR" dataDxfId="66"/>
  </tableColumns>
  <tableStyleInfo showFirstColumn="0" showLastColumn="0" showRowStripes="1" showColumnStripes="0"/>
</table>
</file>

<file path=xl/tables/table8.xml><?xml version="1.0" encoding="utf-8"?>
<table xmlns="http://schemas.openxmlformats.org/spreadsheetml/2006/main" id="8" name="HS" displayName="HS" ref="S2:S6" headerRowCount="1" totalsRowShown="0" headerRowDxfId="65" dataDxfId="64">
  <autoFilter ref="S2:S6"/>
  <tableColumns count="1">
    <tableColumn id="1" name="HS" dataDxfId="63"/>
  </tableColumns>
  <tableStyleInfo showFirstColumn="0" showLastColumn="0" showRowStripes="1" showColumnStripes="0"/>
</table>
</file>

<file path=xl/tables/table9.xml><?xml version="1.0" encoding="utf-8"?>
<table xmlns="http://schemas.openxmlformats.org/spreadsheetml/2006/main" id="9" name="HY" displayName="HY" ref="T2:T6" headerRowCount="1" totalsRowShown="0" headerRowDxfId="62" dataDxfId="61">
  <autoFilter ref="T2:T6"/>
  <tableColumns count="1">
    <tableColumn id="1" name="HY" dataDxfId="60"/>
  </tableColumns>
  <tableStyleInfo showFirstColumn="0" showLastColumn="0" showRowStripes="1" showColumnStripes="0"/>
</table>
</file>

<file path=xl/tables/table10.xml><?xml version="1.0" encoding="utf-8"?>
<table xmlns="http://schemas.openxmlformats.org/spreadsheetml/2006/main" id="10" name="poolswithsubpools" displayName="poolswithsubpools" ref="X2:X8" headerRowCount="1" totalsRowShown="0" headerRowDxfId="59" dataDxfId="58">
  <autoFilter ref="X2:X8"/>
  <tableColumns count="1">
    <tableColumn id="1" name="Pools with subpools" dataDxfId="57"/>
  </tableColumns>
  <tableStyleInfo showFirstColumn="0" showLastColumn="0" showRowStripes="1" showColumnStripes="0"/>
</table>
</file>

<file path=xl/tables/table11.xml><?xml version="1.0" encoding="utf-8"?>
<table xmlns="http://schemas.openxmlformats.org/spreadsheetml/2006/main" id="11" name="Pools" displayName="Pools" ref="C2:C11" headerRowCount="1" totalsRowShown="0" headerRowDxfId="56" dataDxfId="55" headerRowCellStyle="Standard 4" dataCellStyle="Standard 4">
  <autoFilter ref="C2:C11"/>
  <tableColumns count="1">
    <tableColumn id="1" name="pool" dataDxfId="54" dataCellStyle="Standard 4"/>
  </tableColumns>
  <tableStyleInfo showFirstColumn="0" showLastColumn="0" showRowStripes="1" showColumnStripes="0"/>
</table>
</file>

<file path=xl/tables/table12.xml><?xml version="1.0" encoding="utf-8"?>
<table xmlns="http://schemas.openxmlformats.org/spreadsheetml/2006/main" id="12" name="Pools_Efficiency" displayName="Pools_Efficiency" ref="Z2:Z6" headerRowCount="1" totalsRowShown="0" headerRowDxfId="53" dataDxfId="52" tableBorderDxfId="51" headerRowCellStyle="Standard 4" dataCellStyle="Standard 4">
  <autoFilter ref="Z2:Z6"/>
  <tableColumns count="1">
    <tableColumn id="1" name="Pools with for which NUE is defined" dataDxfId="50" dataCellStyle="Standard 4"/>
  </tableColumns>
  <tableStyleInfo showFirstColumn="0" showLastColumn="0" showRowStripes="1" showColumnStripes="0"/>
</table>
</file>

<file path=xl/tables/table13.xml><?xml version="1.0" encoding="utf-8"?>
<table xmlns="http://schemas.openxmlformats.org/spreadsheetml/2006/main" id="13" name="AT" displayName="AT" ref="U2:U3" headerRowCount="1" totalsRowShown="0" headerRowDxfId="49" dataDxfId="48" headerRowCellStyle="Standard 4" dataCellStyle="Standard 4">
  <autoFilter ref="U2:U3"/>
  <tableColumns count="1">
    <tableColumn id="1" name="AT" dataDxfId="47" dataCellStyle="Standard 4"/>
  </tableColumns>
  <tableStyleInfo name="TableStyleMedium9" showFirstColumn="0" showLastColumn="0" showRowStripes="1" showColumnStripes="0"/>
</table>
</file>

<file path=xl/tables/table14.xml><?xml version="1.0" encoding="utf-8"?>
<table xmlns="http://schemas.openxmlformats.org/spreadsheetml/2006/main" id="14" name="RW" displayName="RW" ref="V2:V3" headerRowCount="1" totalsRowShown="0" headerRowDxfId="46" dataDxfId="45" headerRowCellStyle="Standard 4" dataCellStyle="Standard 4">
  <autoFilter ref="V2:V3"/>
  <tableColumns count="1">
    <tableColumn id="1" name="RW" dataDxfId="44" dataCellStyle="Standard 4"/>
  </tableColumns>
  <tableStyleInfo name="TableStyleMedium9" showFirstColumn="0" showLastColumn="0" showRowStripes="1" showColumnStripes="0"/>
</table>
</file>

<file path=xl/tables/table15.xml><?xml version="1.0" encoding="utf-8"?>
<table xmlns="http://schemas.openxmlformats.org/spreadsheetml/2006/main" id="15" name="Tabelle13" displayName="Tabelle13" ref="B2:J63" headerRowCount="1" totalsRowShown="0" headerRowDxfId="43" dataDxfId="41" headerRowBorderDxfId="42" tableBorderDxfId="40" totalsRowBorderDxfId="39">
  <autoFilter ref="B2:J63"/>
  <tableColumns count="9">
    <tableColumn id="1" name="Energy and fuels" dataDxfId="38"/>
    <tableColumn id="2" name="Materials and products in industry" dataDxfId="37"/>
    <tableColumn id="3" name="Agriculture" dataDxfId="36"/>
    <tableColumn id="4" name="Forests and semi-natural vegetation" dataDxfId="35"/>
    <tableColumn id="5" name="Processing of residues" dataDxfId="34"/>
    <tableColumn id="6" name="Humans and settlements" dataDxfId="33"/>
    <tableColumn id="7" name="Atmosphere" dataDxfId="32"/>
    <tableColumn id="8" name="Hydrosphere" dataDxfId="31"/>
    <tableColumn id="9" name="Rest of the world" dataDxfId="30"/>
  </tableColumns>
  <tableStyleInfo name="TableStyleMedium9" showFirstColumn="0" showLastColumn="0" showRowStripes="1" showColumnStripes="0"/>
</table>
</file>

<file path=xl/tables/table16.xml><?xml version="1.0" encoding="utf-8"?>
<table xmlns="http://schemas.openxmlformats.org/spreadsheetml/2006/main" id="16" name="Outputs" displayName="Outputs" ref="B66:J123" headerRowCount="1" totalsRowShown="0" headerRowDxfId="29" dataDxfId="27" headerRowBorderDxfId="28" tableBorderDxfId="26">
  <autoFilter ref="B66:J123"/>
  <tableColumns count="9">
    <tableColumn id="1" name="Energy and fuels" dataDxfId="25"/>
    <tableColumn id="2" name="Materials and products in industry" dataDxfId="24"/>
    <tableColumn id="3" name="Agriculture" dataDxfId="23"/>
    <tableColumn id="4" name="Forests and semi-natural vegetation" dataDxfId="22"/>
    <tableColumn id="5" name="Processing of residues" dataDxfId="21"/>
    <tableColumn id="6" name="Humans and settlements" dataDxfId="20"/>
    <tableColumn id="7" name="Atmosphere" dataDxfId="19"/>
    <tableColumn id="8" name="Hydrosphere" dataDxfId="18"/>
    <tableColumn id="9" name="Rest of the world" dataDxfId="17"/>
  </tableColumns>
  <tableStyleInfo name="TableStyleMedium9" showFirstColumn="0" showLastColumn="0" showRowStripes="1" showColumnStripes="0"/>
</table>
</file>

<file path=xl/tables/table17.xml><?xml version="1.0" encoding="utf-8"?>
<table xmlns="http://schemas.openxmlformats.org/spreadsheetml/2006/main" id="17" name="Flows" displayName="Flows" ref="A1:H199" headerRowCount="1" totalsRowShown="0" headerRowDxfId="16" dataDxfId="15">
  <autoFilter ref="A1:H199"/>
  <tableColumns count="8">
    <tableColumn id="1" name="Flowcode" dataDxfId="14"/>
    <tableColumn id="2" name="Flow name" dataDxfId="13">
      <calculatedColumnFormula>'2a. Database N flows'!J3</calculatedColumnFormula>
    </tableColumn>
    <tableColumn id="6" name="Input" dataDxfId="12">
      <calculatedColumnFormula>'2a. Database N flows'!G3</calculatedColumnFormula>
    </tableColumn>
    <tableColumn id="7" name="Input from" dataDxfId="11">
      <calculatedColumnFormula>VLOOKUP(Flows[[#This Row],[Input]],'5.a Definitions'!$B$3:$C$11,2,FALSE)</calculatedColumnFormula>
    </tableColumn>
    <tableColumn id="5" name="Output" dataDxfId="10">
      <calculatedColumnFormula>'2a. Database N flows'!D3</calculatedColumnFormula>
    </tableColumn>
    <tableColumn id="8" name="Output to" dataDxfId="9">
      <calculatedColumnFormula>VLOOKUP(Flows[[#This Row],[Output]],'5.a Definitions'!$B$3:$C$11,2,FALSE)</calculatedColumnFormula>
    </tableColumn>
    <tableColumn id="3" name="Species" dataDxfId="8" dataCellStyle="Komma 2">
      <calculatedColumnFormula>'2a. Database N flows'!M3</calculatedColumnFormula>
    </tableColumn>
    <tableColumn id="4" name="Type" dataDxfId="7">
      <calculatedColumnFormula>'2a. Database N flows'!U3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Larissa">
  <a:themeElements>
    <a:clrScheme name="UBA">
      <a:dk1>
        <a:srgbClr val="005F85"/>
      </a:dk1>
      <a:lt1>
        <a:srgbClr val="5EAD35"/>
      </a:lt1>
      <a:dk2>
        <a:srgbClr val="622F63"/>
      </a:dk2>
      <a:lt2>
        <a:srgbClr val="9D579A"/>
      </a:lt2>
      <a:accent1>
        <a:srgbClr val="D78400"/>
      </a:accent1>
      <a:accent2>
        <a:srgbClr val="CE1F5E"/>
      </a:accent2>
      <a:accent3>
        <a:srgbClr val="83053C"/>
      </a:accent3>
      <a:accent4>
        <a:srgbClr val="FABB00"/>
      </a:accent4>
      <a:accent5>
        <a:srgbClr val="007626"/>
      </a:accent5>
      <a:accent6>
        <a:srgbClr val="009BD5"/>
      </a:accent6>
      <a:hlink>
        <a:srgbClr val="005F85"/>
      </a:hlink>
      <a:folHlink>
        <a:srgbClr val="5EAD35"/>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tect.checkpoint.com/v2/___https:/connect-apps.ceh.ac.uk/Nbudget_app/___.YzJlOmlpYXNhOmM6bzo1NGJjOTQ2ZjU4MmQ1MGM0ZDZlZWY5N2U5ZjZjMTg0NDo2OjIxOWE6OWM3OWM1ODZkMDI3OWE2MGUzMzdmYmM1NmI4MjI4MWU2NjMzYjZjYjE0N2NjMTQ0OTFjNjk2YWRiMDZjYjIwOTpwOlQ6Tg" TargetMode="External" Id="rId1"/><Relationship Type="http://schemas.openxmlformats.org/officeDocument/2006/relationships/hyperlink" Target="https://protect.checkpoint.com/v2/___https:/www.clrtap-tfrn.org/sites/default/files/2025-04/NNB%20model%20STAN%20-%20master_V1.0.zmfa__0.zip___.YzJlOmlpYXNhOmM6bzo1NGJjOTQ2ZjU4MmQ1MGM0ZDZlZWY5N2U5ZjZjMTg0NDo2OjllNzg6ZDk4ZjllZWFiNzQ0MDliZmU1MTU5MjEyYmMyYmYzZDcyMWI1N2UzNDVlMTk5NGM2M2M1NTJhOWExODA1MWIxYTpwOlQ6Tg" TargetMode="External" Id="rId2"/><Relationship Type="http://schemas.openxmlformats.org/officeDocument/2006/relationships/hyperlink" Target="https://protect.checkpoint.com/v2/___https:/www.tuwien.at/cee/iwr/ressourcen/downloads/stan___.YzJlOmlpYXNhOmM6bzpmM2IxODM2NDA2YTE2MDVkNWEzZWY0ZGFkNTY5MDhiYzo2OmRhN2M6NDUyOTY2YmVmOTNhZThkNGM3OTE5MGY2Y2IyNDRmMzc5MzNjMmM0NDNkMjhmODQ4NWM1YWI2Y2U4NmYzYTUyYjpwOkY6T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hyperlink" Target="https://protect.checkpoint.com/v2/___https:/www.gov.scot/binaries/content/documents/govscot/publications/research-and-analysis/2021/12/establishing-scottish-nitrogen-balance-sheet/documents/establishing-scottish-nitrogen-balance-sheet/establishing-scottish-nitrogen-balance-sheet/govscot%3Adocument/establishing-scottish-nitrogen-balance-sheet.pdf___.YzJlOmlpYXNhOmM6bzo1NGJjOTQ2ZjU4MmQ1MGM0ZDZlZWY5N2U5ZjZjMTg0NDo2OmU1N2Y6NDMzNDgyZWIyMGEyMDY5OWJlMTljOTZmZGQ5OTBkNmFhYWE0NjE5OTg3YWVjYTUyYzRlMzg2ZTQ5NzU3M2QzYjpwOlQ6Tg" TargetMode="External" Id="rId1"/></Relationships>
</file>

<file path=xl/worksheets/_rels/sheet10.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drawing" Target="/xl/drawings/drawing4.xml" Id="rId1"/></Relationships>
</file>

<file path=xl/worksheets/_rels/sheet12.xml.rels><Relationships xmlns="http://schemas.openxmlformats.org/package/2006/relationships"><Relationship Type="http://schemas.openxmlformats.org/officeDocument/2006/relationships/drawing" Target="/xl/drawings/drawing5.xml" Id="rId1"/></Relationships>
</file>

<file path=xl/worksheets/_rels/sheet15.xml.rels><Relationships xmlns="http://schemas.openxmlformats.org/package/2006/relationships"><Relationship Type="http://schemas.openxmlformats.org/officeDocument/2006/relationships/drawing" Target="/xl/drawings/drawing6.xml" Id="rId1"/></Relationships>
</file>

<file path=xl/worksheets/_rels/sheet16.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7.xml.rels><Relationships xmlns="http://schemas.openxmlformats.org/package/2006/relationships"><Relationship Type="http://schemas.openxmlformats.org/officeDocument/2006/relationships/table" Target="/xl/tables/table15.xml" Id="rId1"/><Relationship Type="http://schemas.openxmlformats.org/officeDocument/2006/relationships/table" Target="/xl/tables/table16.xml" Id="rId2"/></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sheet1.xml><?xml version="1.0" encoding="utf-8"?>
<worksheet xmlns="http://schemas.openxmlformats.org/spreadsheetml/2006/main">
  <sheetPr codeName="Tabelle1">
    <tabColor rgb="FFF2F2F2"/>
    <outlinePr summaryBelow="1" summaryRight="1"/>
    <pageSetUpPr/>
  </sheetPr>
  <dimension ref="A1:F79"/>
  <sheetViews>
    <sheetView showGridLines="0" zoomScale="70" zoomScaleNormal="70" workbookViewId="0">
      <selection activeCell="B1" sqref="B1"/>
    </sheetView>
  </sheetViews>
  <sheetFormatPr baseColWidth="10" defaultColWidth="0" defaultRowHeight="15" zeroHeight="1"/>
  <cols>
    <col width="5" bestFit="1" customWidth="1" style="216" min="1" max="1"/>
    <col width="44.33203125" customWidth="1" style="498" min="2" max="2"/>
    <col width="76.5" customWidth="1" style="504" min="3" max="3"/>
    <col width="106.5" bestFit="1" customWidth="1" style="499" min="4" max="4"/>
    <col width="11.5" customWidth="1" style="499" min="5" max="5"/>
    <col hidden="1" width="13" customWidth="1" style="499" min="6" max="6"/>
    <col hidden="1" width="11.5" customWidth="1" style="499" min="7" max="95"/>
    <col hidden="1" width="11.5" customWidth="1" style="499" min="96" max="16384"/>
  </cols>
  <sheetData>
    <row r="1" ht="21" customFormat="1" customHeight="1" s="365">
      <c r="A1" s="362" t="n"/>
      <c r="B1" s="363" t="inlineStr">
        <is>
          <t>Readme</t>
        </is>
      </c>
      <c r="C1" s="364" t="n"/>
    </row>
    <row r="2" ht="21" customFormat="1" customHeight="1" s="458">
      <c r="A2" s="455" t="n"/>
      <c r="B2" s="456" t="n"/>
      <c r="C2" s="457" t="n"/>
    </row>
    <row r="3" ht="21" customFormat="1" customHeight="1" s="458">
      <c r="A3" s="455" t="n"/>
      <c r="B3" s="459" t="inlineStr">
        <is>
          <t>Version</t>
        </is>
      </c>
      <c r="C3" s="459" t="inlineStr">
        <is>
          <t>Description</t>
        </is>
      </c>
      <c r="D3" s="459" t="inlineStr">
        <is>
          <t>Comments/Changes</t>
        </is>
      </c>
    </row>
    <row r="4" ht="34" customFormat="1" customHeight="1" s="458">
      <c r="A4" s="455" t="n"/>
      <c r="B4" s="460" t="inlineStr">
        <is>
          <t>V1.0</t>
        </is>
      </c>
      <c r="C4" s="461" t="inlineStr">
        <is>
          <t>NNB reporting template, Version 1.0, April 29 2025</t>
        </is>
      </c>
      <c r="D4" s="461" t="inlineStr">
        <is>
          <t>First version developed in a research project funded by the German Environment Agency (UBA)
(Project No. (FKZ) 3722 63 2012)</t>
        </is>
      </c>
    </row>
    <row r="5" ht="21" customFormat="1" customHeight="1" s="458">
      <c r="A5" s="455" t="n"/>
      <c r="B5" s="462" t="n"/>
      <c r="C5" s="463" t="n"/>
      <c r="D5" s="463" t="n"/>
    </row>
    <row r="6" ht="21" customFormat="1" customHeight="1" s="501">
      <c r="A6" s="213" t="n"/>
      <c r="B6" s="214" t="n"/>
      <c r="C6" s="309" t="n"/>
    </row>
    <row r="7" ht="21" customFormat="1" customHeight="1" s="501">
      <c r="A7" s="213" t="n"/>
      <c r="B7" s="321" t="inlineStr">
        <is>
          <t xml:space="preserve">Notes: </t>
        </is>
      </c>
      <c r="C7" s="309" t="n"/>
    </row>
    <row r="8" ht="21" customFormat="1" customHeight="1" s="501">
      <c r="A8" s="213" t="n"/>
      <c r="B8" s="500" t="inlineStr">
        <is>
          <t xml:space="preserve">This template currently contains dummy values for N flows for the years 2018, 2020 and 2022 including corresponding uncertaintes (i.e. identical values for all N flows in a given year). Thus all figures and values in the output tables are only illustrative and do not reflect effective N inputs or outputs. </t>
        </is>
      </c>
    </row>
    <row r="9" ht="33" customFormat="1" customHeight="1" s="501">
      <c r="A9" s="213" t="n"/>
    </row>
    <row r="10" ht="21" customFormat="1" customHeight="1" s="501">
      <c r="A10" s="213" t="n"/>
      <c r="B10" s="500" t="n"/>
    </row>
    <row r="11" ht="21" customFormat="1" customHeight="1" s="501">
      <c r="A11" s="213" t="n"/>
      <c r="B11" s="366" t="inlineStr">
        <is>
          <t>Description</t>
        </is>
      </c>
      <c r="C11" s="500" t="n"/>
    </row>
    <row r="12" ht="34.25" customFormat="1" customHeight="1" s="501">
      <c r="A12" s="213" t="n"/>
      <c r="B12" s="505" t="inlineStr">
        <is>
          <t xml:space="preserve">The present template for national nitrogen budget (NNB) provides a predefined list of N flows that need to be quantified. Methods and information on available data sources are provided in the Annexes to the Guidance document on NNB.
Once data for one or several years have been entered in the database table (table 2.), the subsequent sheets of this document allow for a visualization of the resulting nitrogen Budgets per pool and sub-pool, indluding also time series, that show the evolution of nitrogen wasted and losses of reactive nitrogen to the environment. Furthermore, the nitrogen use efficiency, i.e. the ratio between useful outputs of a pool (including recycling outputs) per total inputs to a pool are shown. 
The template also provides an interface table to the "NNB visualization tool" developped by the "UK Centre for Ecology &amp; Hydrology" (see table 4 "Interface to NNB-R-Tool") and an additional interface table for importing the data to the Material Flow Analysis software STAN. </t>
        </is>
      </c>
      <c r="C12" s="506" t="n"/>
      <c r="D12" s="507" t="n"/>
    </row>
    <row r="13" ht="71.25" customFormat="1" customHeight="1" s="501">
      <c r="A13" s="213" t="n"/>
      <c r="B13" s="508" t="n"/>
      <c r="C13" s="509" t="n"/>
      <c r="D13" s="510" t="n"/>
    </row>
    <row r="14" ht="34.25" customFormat="1" customHeight="1" s="501">
      <c r="A14" s="213" t="n"/>
      <c r="B14" s="379" t="n"/>
      <c r="C14" s="379" t="n"/>
      <c r="D14" s="379" t="n"/>
    </row>
    <row r="15" ht="21" customFormat="1" customHeight="1" s="501">
      <c r="A15" s="213" t="n"/>
      <c r="B15" s="379" t="inlineStr">
        <is>
          <t xml:space="preserve">Link to R visualization tool: </t>
        </is>
      </c>
      <c r="C15" s="399" t="inlineStr">
        <is>
          <t>Nitrogen budget visualisation tool (ceh.ac.uk)</t>
        </is>
      </c>
      <c r="D15" s="379" t="n"/>
    </row>
    <row r="16" ht="21" customFormat="1" customHeight="1" s="501">
      <c r="A16" s="213" t="n"/>
      <c r="B16" s="379" t="inlineStr">
        <is>
          <t xml:space="preserve">Link to STAN visualization template: </t>
        </is>
      </c>
      <c r="C16" s="380" t="inlineStr">
        <is>
          <t>https://www.clrtap-tfrn.org/sites/default/files/2025-04/NNB%20model%20STAN%20-%20master_V1.0.zmfa__0.zip</t>
        </is>
      </c>
      <c r="D16" s="379" t="n"/>
    </row>
    <row r="17" ht="21" customFormat="1" customHeight="1" s="501">
      <c r="A17" s="213" t="n"/>
      <c r="B17" s="379" t="inlineStr">
        <is>
          <t>Link to STAN software:</t>
        </is>
      </c>
      <c r="C17" s="380" t="inlineStr">
        <is>
          <t>https://www.stan2web.net/</t>
        </is>
      </c>
      <c r="D17" s="379" t="n"/>
    </row>
    <row r="18" ht="21" customFormat="1" customHeight="1" s="501">
      <c r="A18" s="213" t="n"/>
      <c r="B18" s="379" t="n"/>
      <c r="C18" s="380" t="n"/>
      <c r="D18" s="379" t="n"/>
    </row>
    <row r="19" ht="21" customFormat="1" customHeight="1" s="501">
      <c r="A19" s="213" t="n"/>
      <c r="B19" s="366" t="inlineStr">
        <is>
          <t>Structure of the template</t>
        </is>
      </c>
      <c r="C19" s="309" t="n"/>
    </row>
    <row r="20" ht="7.5" customFormat="1" customHeight="1" s="501">
      <c r="A20" s="213" t="n"/>
      <c r="B20" s="366" t="n"/>
      <c r="C20" s="309" t="n"/>
    </row>
    <row r="21" ht="35" customFormat="1" customHeight="1" s="501">
      <c r="A21" s="213" t="n"/>
      <c r="B21" s="378" t="inlineStr">
        <is>
          <t>Cells that can be edited by users are formated as follows throughout the entire document:</t>
        </is>
      </c>
      <c r="C21" s="126" t="n"/>
    </row>
    <row r="22" ht="12" customFormat="1" customHeight="1" s="501">
      <c r="A22" s="213" t="n"/>
      <c r="B22" s="17" t="n"/>
      <c r="C22" s="17" t="n"/>
    </row>
    <row r="23">
      <c r="B23" s="217" t="inlineStr">
        <is>
          <t>Tables to be edited</t>
        </is>
      </c>
      <c r="C23" s="310" t="n"/>
    </row>
    <row r="24" ht="16" customHeight="1">
      <c r="A24" s="312" t="inlineStr">
        <is>
          <t>Nr.</t>
        </is>
      </c>
      <c r="B24" s="313" t="inlineStr">
        <is>
          <t>Sheet</t>
        </is>
      </c>
      <c r="C24" s="314" t="inlineStr">
        <is>
          <t>Description</t>
        </is>
      </c>
      <c r="D24" s="313" t="inlineStr">
        <is>
          <t>Workflow &amp; editing</t>
        </is>
      </c>
    </row>
    <row r="25" ht="128" customHeight="1">
      <c r="A25" s="444" t="inlineStr">
        <is>
          <t>2a</t>
        </is>
      </c>
      <c r="B25" s="344" t="inlineStr">
        <is>
          <t>Database N flows</t>
        </is>
      </c>
      <c r="C25" s="345" t="inlineStr">
        <is>
          <t>Database of N flows in which data on nitrogen flows and corresponding uncertainties can be entered. In addition, the year and country for which the N flow was quantified needs to be entered. 
It is recommended to document the data sources used for quantifying the flow, deviations from the methods proposed by the annexes and further comments, if necessary.
To add N flows for additional years, the list of N flows for one year needs to be copied and pasted to the bottom end of the database sheet.</t>
        </is>
      </c>
      <c r="D25" s="345" t="inlineStr">
        <is>
          <t>Enter N-flow data in Columns N-T in the units and format described in row 2
-Value in kilotons of N
-Uncertainty in %
-Year
-Data sources	
-Comment	
-Deviation from Guidance Document and justification	
-Country</t>
        </is>
      </c>
    </row>
    <row r="26" ht="128" customHeight="1">
      <c r="A26" s="444" t="inlineStr">
        <is>
          <t>2b</t>
        </is>
      </c>
      <c r="B26" s="344" t="inlineStr">
        <is>
          <t>Database Stock changes</t>
        </is>
      </c>
      <c r="C26" s="345" t="inlineStr">
        <is>
          <t>Optional: In cases where stock changes are quantified, corresponding data can be entered in this table for each sub-pool.</t>
        </is>
      </c>
      <c r="D26" s="345" t="inlineStr">
        <is>
          <t>Enter data on stock changes in Columns N-T in the units and format described in row 2
-Value in kilotons of N
-Uncertainty in %
-Year
-Data sources	
-Comment	
-Deviation from Guidance Document and justification	
-Country</t>
        </is>
      </c>
    </row>
    <row r="27" ht="64" customHeight="1">
      <c r="A27" s="444" t="inlineStr">
        <is>
          <t>3.1.a</t>
        </is>
      </c>
      <c r="B27" s="373" t="inlineStr">
        <is>
          <t>Input Output Matrix per (sub-)pool</t>
        </is>
      </c>
      <c r="C27" s="374" t="inlineStr">
        <is>
          <t>Shows the matrix of total input and output N flows per pool and subpool
The automatic color scheme of the background indicates high input-output values (dark green) and low input-output values (light green)</t>
        </is>
      </c>
      <c r="D27" s="373" t="inlineStr">
        <is>
          <t>Select input data (year, species) to be displayed by drop-down list</t>
        </is>
      </c>
    </row>
    <row r="28" ht="16" customHeight="1">
      <c r="A28" s="444" t="inlineStr">
        <is>
          <t>3.1.b</t>
        </is>
      </c>
      <c r="B28" s="373" t="inlineStr">
        <is>
          <t>Inputs and Outputs per pool</t>
        </is>
      </c>
      <c r="C28" s="374" t="inlineStr">
        <is>
          <t>Lists all N flows of a selected pool and shows total inputs and outputs including their uncertainty</t>
        </is>
      </c>
      <c r="D28" s="373" t="inlineStr">
        <is>
          <t>Select input data (year, pool) to be displayed by drop-down list</t>
        </is>
      </c>
    </row>
    <row r="29" ht="16" customHeight="1">
      <c r="A29" s="444" t="inlineStr">
        <is>
          <t>3.1.c</t>
        </is>
      </c>
      <c r="B29" s="375" t="inlineStr">
        <is>
          <t>N Budget</t>
        </is>
      </c>
      <c r="C29" s="374" t="inlineStr">
        <is>
          <t>Shows figures of N Budgets per pool and subpool, i.e. total inputs and total outputs</t>
        </is>
      </c>
      <c r="D29" s="373" t="inlineStr">
        <is>
          <t>Select input data (year, pool) to be displayed by drop-down list</t>
        </is>
      </c>
    </row>
    <row r="30" ht="48" customHeight="1">
      <c r="A30" s="444" t="inlineStr">
        <is>
          <t>3.2.a</t>
        </is>
      </c>
      <c r="B30" s="370" t="inlineStr">
        <is>
          <t>NUE</t>
        </is>
      </c>
      <c r="C30" s="371" t="inlineStr">
        <is>
          <t xml:space="preserve">Shows figures and tables of inputs and outputs of N flows on a country level and per pool and sub-pool. 
Provides nitrogen use efficiencies (NUE) on a country level and per pool and sub-pool. </t>
        </is>
      </c>
      <c r="D30" s="372" t="inlineStr">
        <is>
          <t>Select input data (year, pool) to be displayed by drop-down list</t>
        </is>
      </c>
    </row>
    <row r="31" ht="32" customHeight="1">
      <c r="A31" s="444" t="inlineStr">
        <is>
          <t>3.2.b</t>
        </is>
      </c>
      <c r="B31" s="370" t="inlineStr">
        <is>
          <t>NUE Agriculture</t>
        </is>
      </c>
      <c r="C31" s="371" t="inlineStr">
        <is>
          <t xml:space="preserve">Provides nitrogen use efficiencies (NUE) for the subpools of the pool agriculture, including a detailed list of relevant input and output N flows. </t>
        </is>
      </c>
      <c r="D31" s="372" t="inlineStr">
        <is>
          <t>Select input data (year) to be displayed by drop-down list</t>
        </is>
      </c>
    </row>
    <row r="32" ht="32" customHeight="1">
      <c r="A32" s="444" t="inlineStr">
        <is>
          <t>3.2.c</t>
        </is>
      </c>
      <c r="B32" s="370" t="inlineStr">
        <is>
          <t>NUE Whole economy</t>
        </is>
      </c>
      <c r="C32" s="371" t="inlineStr">
        <is>
          <t xml:space="preserve">Provides nitrogen use efficiencies (NUE) for the whole economy, including a detailed list of relevant input and output N flows. </t>
        </is>
      </c>
      <c r="D32" s="372" t="inlineStr">
        <is>
          <t>Select input data (year) to be displayed by drop-down list</t>
        </is>
      </c>
    </row>
    <row r="33" ht="32" customHeight="1">
      <c r="A33" s="444" t="inlineStr">
        <is>
          <t>3.3a</t>
        </is>
      </c>
      <c r="B33" s="367" t="inlineStr">
        <is>
          <t>Time series: N wasted</t>
        </is>
      </c>
      <c r="C33" s="368" t="inlineStr">
        <is>
          <t>Shows figures and tables with time series of: 
-N wasted including a comparison to the target "halving of N waste"</t>
        </is>
      </c>
      <c r="D33" s="369" t="inlineStr">
        <is>
          <t>Select input data (year, pool) to be displayed by drop-down list</t>
        </is>
      </c>
    </row>
    <row r="34" ht="32" customHeight="1">
      <c r="A34" s="444" t="inlineStr">
        <is>
          <t>3.3b</t>
        </is>
      </c>
      <c r="B34" s="367" t="inlineStr">
        <is>
          <t>Time series: Nr losses</t>
        </is>
      </c>
      <c r="C34" s="368" t="inlineStr">
        <is>
          <t>Shows figures and tables with time series of: 
-Losses of reactive N to the environment (pool FS, HY, AT)</t>
        </is>
      </c>
      <c r="D34" s="369" t="inlineStr">
        <is>
          <t>Select input data (year, pool) to be displayed by drop-down list</t>
        </is>
      </c>
    </row>
    <row r="35" ht="32" customHeight="1">
      <c r="A35" s="444" t="inlineStr">
        <is>
          <t xml:space="preserve">3.3c </t>
        </is>
      </c>
      <c r="B35" s="367" t="inlineStr">
        <is>
          <t>Time series N input and output</t>
        </is>
      </c>
      <c r="C35" s="368" t="inlineStr">
        <is>
          <t>Shows figures and tables with time series of: 
-total N inputs by pool and species</t>
        </is>
      </c>
      <c r="D35" s="369" t="inlineStr">
        <is>
          <t>Select input data (year, pool) to be displayed by drop-down list</t>
        </is>
      </c>
    </row>
    <row r="36" ht="64" customHeight="1">
      <c r="A36" s="444" t="inlineStr">
        <is>
          <t>4a</t>
        </is>
      </c>
      <c r="B36" s="376" t="inlineStr">
        <is>
          <t>Interface to NNB-R-Tool  CSV</t>
        </is>
      </c>
      <c r="C36" s="377" t="inlineStr">
        <is>
          <t xml:space="preserve">Table to be exported to the NNB visualization tool developped by the "UK Centre for Ecology &amp; Hydrology" in the programming language R. To import the data to the NNB visualization tool, this table needs to be saved as a CSV table and the CSV file can then be uploaded to the R visualization tool. </t>
        </is>
      </c>
      <c r="D36" s="377" t="inlineStr">
        <is>
          <t>Save table as CSV file
Import table to R-Tool</t>
        </is>
      </c>
    </row>
    <row r="37" ht="266.75" customHeight="1">
      <c r="A37" s="444" t="inlineStr">
        <is>
          <t>4b</t>
        </is>
      </c>
      <c r="B37" s="377" t="inlineStr">
        <is>
          <t>Interface of NNB to STAN for visualisation of pool graphs</t>
        </is>
      </c>
      <c r="C37" s="377" t="inlineStr">
        <is>
          <t xml:space="preserve">Table to be exported to the STAN file to display the NNB with the pool graphs. To import the data to STAN, this table needs to be copied and pasted directly into the STAN data explorer (follow the steps on the right). </t>
        </is>
      </c>
      <c r="D37" s="377">
        <f t="array" ref="D37">'4b Interface to NNB-STAN'!G3:G3</f>
        <v/>
      </c>
    </row>
    <row r="38">
      <c r="A38" s="499" t="n"/>
      <c r="B38" s="499" t="n"/>
      <c r="C38" s="499" t="n"/>
    </row>
    <row r="39">
      <c r="A39" s="318" t="n"/>
      <c r="B39" s="319" t="inlineStr">
        <is>
          <t>Background tables (no editing necessary)</t>
        </is>
      </c>
      <c r="C39" s="320" t="n"/>
    </row>
    <row r="40">
      <c r="A40" s="315" t="n"/>
      <c r="B40" s="316" t="inlineStr">
        <is>
          <t>Sheet</t>
        </is>
      </c>
      <c r="C40" s="316" t="inlineStr">
        <is>
          <t>Description</t>
        </is>
      </c>
      <c r="D40" s="313" t="inlineStr">
        <is>
          <t>Workflow &amp; editing</t>
        </is>
      </c>
    </row>
    <row r="41">
      <c r="A41" s="444" t="inlineStr">
        <is>
          <t>5a</t>
        </is>
      </c>
      <c r="B41" s="317" t="inlineStr">
        <is>
          <t>Definitions</t>
        </is>
      </c>
      <c r="C41" s="317" t="inlineStr">
        <is>
          <t>Definitions and abbreviations used in the database</t>
        </is>
      </c>
      <c r="D41" s="405" t="inlineStr">
        <is>
          <t>no editing required, includes only techincal information required for the drop down menues.</t>
        </is>
      </c>
    </row>
    <row r="42">
      <c r="A42" s="445" t="inlineStr">
        <is>
          <t>5b</t>
        </is>
      </c>
      <c r="B42" s="317" t="inlineStr">
        <is>
          <t>List of Inputs_Outputs</t>
        </is>
      </c>
      <c r="C42" s="317" t="inlineStr">
        <is>
          <t>Background tables for figures</t>
        </is>
      </c>
      <c r="D42" s="405" t="inlineStr">
        <is>
          <t xml:space="preserve">no editing required, includes only techincal information required for the linking of N flows to the respective sheets. </t>
        </is>
      </c>
    </row>
    <row r="43">
      <c r="A43" s="445" t="inlineStr">
        <is>
          <t>5c</t>
        </is>
      </c>
      <c r="B43" s="317" t="inlineStr">
        <is>
          <t>List of Flows</t>
        </is>
      </c>
      <c r="C43" s="317" t="inlineStr">
        <is>
          <t>Background tables for figures</t>
        </is>
      </c>
      <c r="D43" s="405" t="inlineStr">
        <is>
          <t xml:space="preserve">no editing required, includes only techincal information required for the linking of N flows to the respective sheets. </t>
        </is>
      </c>
    </row>
    <row r="44">
      <c r="B44" s="499" t="n"/>
      <c r="C44" s="311" t="n"/>
    </row>
    <row r="45">
      <c r="B45" s="499" t="n"/>
      <c r="C45" s="311" t="n"/>
    </row>
    <row r="46" ht="21" customFormat="1" customHeight="1" s="365">
      <c r="A46" s="362" t="n"/>
      <c r="B46" s="363" t="inlineStr">
        <is>
          <t>Definitions of N species used in this document</t>
        </is>
      </c>
      <c r="C46" s="364" t="n"/>
    </row>
    <row r="47">
      <c r="B47" s="403" t="n"/>
      <c r="C47" s="311" t="n"/>
    </row>
    <row r="48">
      <c r="B48" s="502" t="inlineStr">
        <is>
          <t>Abbreviation</t>
        </is>
      </c>
      <c r="C48" s="502" t="inlineStr">
        <is>
          <t>N species</t>
        </is>
      </c>
      <c r="D48" s="502" t="inlineStr">
        <is>
          <t>Chemical formula</t>
        </is>
      </c>
      <c r="E48" s="498" t="n"/>
      <c r="F48" s="498" t="n"/>
    </row>
    <row r="49"/>
    <row r="50" ht="17" customHeight="1">
      <c r="B50" s="402" t="inlineStr">
        <is>
          <t>Reactive nitrogen Nr</t>
        </is>
      </c>
      <c r="C50" s="402" t="n"/>
      <c r="D50" s="402" t="n"/>
      <c r="E50" s="498" t="n"/>
      <c r="F50" s="498" t="n"/>
    </row>
    <row r="51" ht="17" customHeight="1">
      <c r="B51" s="498" t="inlineStr">
        <is>
          <t>NOx</t>
        </is>
      </c>
      <c r="C51" s="504" t="inlineStr">
        <is>
          <t>Nitrogen oxides</t>
        </is>
      </c>
      <c r="D51" s="504" t="inlineStr">
        <is>
          <t>NOx (expressed as mass of NO2 by definition)</t>
        </is>
      </c>
      <c r="E51" s="504" t="n"/>
      <c r="F51" s="504" t="n"/>
    </row>
    <row r="52" ht="17" customHeight="1">
      <c r="B52" s="498" t="inlineStr">
        <is>
          <t>NH3</t>
        </is>
      </c>
      <c r="C52" s="504" t="inlineStr">
        <is>
          <t>Ammonia</t>
        </is>
      </c>
      <c r="D52" s="504" t="inlineStr">
        <is>
          <t>NH3</t>
        </is>
      </c>
      <c r="E52" s="504" t="n"/>
      <c r="F52" s="504" t="n"/>
    </row>
    <row r="53" ht="17" customHeight="1">
      <c r="B53" s="498" t="inlineStr">
        <is>
          <t>N2O</t>
        </is>
      </c>
      <c r="C53" s="504" t="inlineStr">
        <is>
          <t>Nitrous oxide</t>
        </is>
      </c>
      <c r="D53" s="504" t="inlineStr">
        <is>
          <t>N2O</t>
        </is>
      </c>
      <c r="E53" s="504" t="n"/>
      <c r="F53" s="504" t="n"/>
    </row>
    <row r="54" ht="30" customHeight="1">
      <c r="B54" s="498" t="inlineStr">
        <is>
          <t>Nmix</t>
        </is>
      </c>
      <c r="C54" s="504" t="inlineStr">
        <is>
          <t>Other reactive N species bound to materials (e.g. food, plastic, organic materials) or a mix of reactive N species (e.g. mixture of dissolved forms of nitrogen such as NO3-, NH4+, NO2-)</t>
        </is>
      </c>
      <c r="D54" s="498" t="inlineStr">
        <is>
          <t>-</t>
        </is>
      </c>
      <c r="E54" s="504" t="n"/>
      <c r="F54" s="504" t="n"/>
    </row>
    <row r="55">
      <c r="B55" s="402" t="inlineStr">
        <is>
          <t>Inert nitrogen</t>
        </is>
      </c>
      <c r="C55" s="402" t="n"/>
      <c r="D55" s="402" t="n"/>
      <c r="E55" s="498" t="n"/>
      <c r="F55" s="498" t="n"/>
    </row>
    <row r="56" ht="17" customHeight="1">
      <c r="B56" s="498" t="inlineStr">
        <is>
          <t>N2</t>
        </is>
      </c>
      <c r="C56" s="504" t="inlineStr">
        <is>
          <t>Molecular nitrogen</t>
        </is>
      </c>
      <c r="D56" s="504" t="inlineStr">
        <is>
          <t>N2</t>
        </is>
      </c>
      <c r="E56" s="504" t="n"/>
      <c r="F56" s="504" t="n"/>
    </row>
    <row r="57">
      <c r="B57" s="499" t="n"/>
      <c r="C57" s="311" t="n"/>
    </row>
    <row r="58">
      <c r="B58" s="512" t="inlineStr">
        <is>
          <t xml:space="preserve">Aggregated N species </t>
        </is>
      </c>
    </row>
    <row r="59">
      <c r="B59" s="512" t="inlineStr">
        <is>
          <t>Abbreviation</t>
        </is>
      </c>
      <c r="C59" s="512" t="inlineStr">
        <is>
          <t>Definition</t>
        </is>
      </c>
    </row>
    <row r="60" ht="18" customHeight="1">
      <c r="B60" s="498" t="inlineStr">
        <is>
          <t>Nr</t>
        </is>
      </c>
      <c r="C60" s="404" t="inlineStr">
        <is>
          <t>Sum of reactive N species such as NOx, NH3, N2O, NH4+, etc.</t>
        </is>
      </c>
    </row>
    <row r="61" ht="35" customHeight="1">
      <c r="B61" s="498" t="inlineStr">
        <is>
          <t>RDN</t>
        </is>
      </c>
      <c r="C61" s="504" t="inlineStr">
        <is>
          <t>Sum of wet and dry deposition and atmospheric transport of reduced N-species (gaseous: NH3, solid/liquid aerosols: NH4+)</t>
        </is>
      </c>
    </row>
    <row r="62" ht="35" customHeight="1">
      <c r="B62" s="498" t="inlineStr">
        <is>
          <t>OXN</t>
        </is>
      </c>
      <c r="C62" s="504" t="inlineStr">
        <is>
          <t>Sum of wet and dry deposition and atmospheric transport of oxidized N-species (gaseous: NO, NO2, HNO3, N2O, PAN, solid/liquid aerosols: NO2- , NO3-)</t>
        </is>
      </c>
    </row>
    <row r="63" ht="17" customHeight="1">
      <c r="B63" s="498" t="inlineStr">
        <is>
          <t>Ntot</t>
        </is>
      </c>
      <c r="C63" s="504" t="inlineStr">
        <is>
          <t>Total nitrogen flow between two subpools (sum over all N-species  )</t>
        </is>
      </c>
    </row>
    <row r="66" ht="21" customFormat="1" customHeight="1" s="365">
      <c r="A66" s="362" t="n"/>
      <c r="B66" s="363" t="inlineStr">
        <is>
          <t>Modification of N flows</t>
        </is>
      </c>
      <c r="C66" s="364" t="n"/>
    </row>
    <row r="68" ht="59.25" customHeight="1">
      <c r="B68" s="511" t="inlineStr">
        <is>
          <t>The list of nitrogen flows provided in this reporting template corresponds to the N flows defined in the Annexes to the Guidance document on national nitrogen budgets. In case that different or additional N flows need to be defined, the following sheets need to be modified accordingly.
In all relevant sheets protection needs to be removed first (no password needed)</t>
        </is>
      </c>
    </row>
    <row r="69">
      <c r="B69" s="498" t="inlineStr">
        <is>
          <t>Sheet</t>
        </is>
      </c>
      <c r="C69" s="504" t="inlineStr">
        <is>
          <t>Modification</t>
        </is>
      </c>
    </row>
    <row r="70">
      <c r="B70" s="504" t="inlineStr">
        <is>
          <t>2. Database</t>
        </is>
      </c>
      <c r="C70" s="504" t="inlineStr">
        <is>
          <t>Add N flow in additional rows</t>
        </is>
      </c>
    </row>
    <row r="71">
      <c r="B71" s="504" t="inlineStr">
        <is>
          <t>3.2.b NUE Agriculture</t>
        </is>
      </c>
      <c r="C71" s="504" t="inlineStr">
        <is>
          <t>Add N flows, in case they are relevant for NUE in Agriculture</t>
        </is>
      </c>
    </row>
    <row r="72">
      <c r="B72" s="504" t="inlineStr">
        <is>
          <t>3.2.c NUE Whole economy</t>
        </is>
      </c>
      <c r="C72" s="504" t="inlineStr">
        <is>
          <t>Add N flows, in case they are relevant for NUE of the whole economy</t>
        </is>
      </c>
    </row>
    <row r="73">
      <c r="B73" s="504" t="inlineStr">
        <is>
          <t>4a Interface to NNB-R-Tool CSV</t>
        </is>
      </c>
      <c r="C73" s="504" t="inlineStr">
        <is>
          <t>Add formula for new N flow in additional rows</t>
        </is>
      </c>
    </row>
    <row r="74">
      <c r="B74" s="504" t="inlineStr">
        <is>
          <t>4a Interface to NNB-R-Tool</t>
        </is>
      </c>
      <c r="C74" s="504" t="inlineStr">
        <is>
          <t>Add formula for new N flow in additional rows</t>
        </is>
      </c>
    </row>
    <row r="75">
      <c r="B75" s="504" t="inlineStr">
        <is>
          <t>4b Interface to NNB-STAN</t>
        </is>
      </c>
      <c r="C75" s="504" t="inlineStr">
        <is>
          <t>Add formula for new N flow in additional rows</t>
        </is>
      </c>
    </row>
    <row r="76">
      <c r="B76" s="504" t="inlineStr">
        <is>
          <t>5b List of Inputs_Outputs</t>
        </is>
      </c>
      <c r="C76" s="504" t="inlineStr">
        <is>
          <t>Add N flow in additional rows</t>
        </is>
      </c>
    </row>
    <row r="77">
      <c r="B77" s="504" t="inlineStr">
        <is>
          <t>5c List of Flows</t>
        </is>
      </c>
      <c r="C77" s="504" t="inlineStr">
        <is>
          <t>Add N flow in additional rows</t>
        </is>
      </c>
    </row>
    <row r="79">
      <c r="B79" s="503" t="inlineStr">
        <is>
          <t>If data need to be added for an additional year, only the sheet 2. Database needs to be modified (copy entrire list of N flows)</t>
        </is>
      </c>
    </row>
  </sheetData>
  <sheetProtection selectLockedCells="0" selectUnlockedCells="0" sheet="1" objects="1" insertRows="1" insertHyperlinks="1" autoFilter="1" scenarios="1" formatColumns="1" deleteColumns="1" insertColumns="1" pivotTables="1" deleteRows="1" formatCells="1" formatRows="1" sort="1"/>
  <mergeCells count="11">
    <mergeCell ref="F48:F49"/>
    <mergeCell ref="B8:C9"/>
    <mergeCell ref="B48:B49"/>
    <mergeCell ref="E48:E49"/>
    <mergeCell ref="D48:D49"/>
    <mergeCell ref="B79:D79"/>
    <mergeCell ref="B10:C10"/>
    <mergeCell ref="B12:D13"/>
    <mergeCell ref="B68:D68"/>
    <mergeCell ref="C48:C49"/>
    <mergeCell ref="B58:C58"/>
  </mergeCells>
  <hyperlinks>
    <hyperlink xmlns:r="http://schemas.openxmlformats.org/officeDocument/2006/relationships" ref="C15" r:id="rId1"/>
    <hyperlink xmlns:r="http://schemas.openxmlformats.org/officeDocument/2006/relationships" ref="C16" r:id="rId2"/>
    <hyperlink xmlns:r="http://schemas.openxmlformats.org/officeDocument/2006/relationships" ref="C17" r:id="rId3"/>
    <hyperlink ref="A25" location="'2a. Database N flows'!A1" display="2a"/>
    <hyperlink ref="A26" location="'2b. Database Stock changes'!A1" display="2b"/>
    <hyperlink ref="A27" location="'3.1.a Input Output Matrix'!A1" display="3.1.a"/>
    <hyperlink ref="A28" location="'3.1.b Inputs Outputs Pool'!A1" display="3.1.b"/>
    <hyperlink ref="A29" location="'3.1.c N balance'!A1" display="3.1.c"/>
    <hyperlink ref="A30" location="'3.2.a NUE'!A1" display="3.2.a"/>
    <hyperlink ref="A31" location="'3.2.b NUE Agriculture'!A1" display="3.2.b"/>
    <hyperlink ref="A32" location="'3.2.c NUE Whole economy'!A1" display="3.2.c"/>
    <hyperlink ref="A33" location="'3.3a Time series N waste'!A1" display="3.3a"/>
    <hyperlink ref="A34" location="'3.3b Time series Nr losses'!A1" display="3.3b"/>
    <hyperlink ref="A35" location="'3.3c Time series input output'!A1" display="3.3c "/>
    <hyperlink ref="A36" location="'4a Interface to NNB-R-Tool CSV'!A1" display="4a"/>
    <hyperlink ref="A37" location="'4b Interface to NNB-STAN'!A1" display="4b"/>
    <hyperlink ref="A41" location="'5.a Definitions'!A1" display="5a"/>
    <hyperlink ref="A42" location="'5b List of Inputs_Outputs'!A1" display="5b"/>
    <hyperlink ref="A43" location="'5c List of Flows'!A1" display="5c"/>
  </hyperlinks>
  <pageMargins left="0.7" right="0.7" top="0.787401575" bottom="0.7874015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Tabelle2">
    <tabColor theme="0" tint="0.7999511703848384"/>
    <outlinePr summaryBelow="1" summaryRight="1"/>
    <pageSetUpPr/>
  </sheetPr>
  <dimension ref="A1:V5840"/>
  <sheetViews>
    <sheetView tabSelected="1" zoomScale="70" zoomScaleNormal="70" workbookViewId="0">
      <pane xSplit="3" ySplit="2" topLeftCell="G86" activePane="bottomRight" state="frozen"/>
      <selection pane="topRight" activeCell="A1" sqref="A1"/>
      <selection pane="bottomLeft" activeCell="A1" sqref="A1"/>
      <selection pane="bottomRight" activeCell="K1198" sqref="K1198"/>
    </sheetView>
  </sheetViews>
  <sheetFormatPr baseColWidth="10" defaultColWidth="0" defaultRowHeight="15"/>
  <cols>
    <col width="15.6640625" customWidth="1" style="484" min="1" max="1"/>
    <col width="15.33203125" bestFit="1" customWidth="1" style="537" min="2" max="2"/>
    <col width="55.33203125" customWidth="1" style="537" min="3" max="3"/>
    <col width="13" bestFit="1" customWidth="1" style="537" min="4" max="4"/>
    <col width="13.6640625" bestFit="1" customWidth="1" style="537" min="5" max="5"/>
    <col width="49.6640625" bestFit="1" customWidth="1" style="537" min="6" max="6"/>
    <col width="9.33203125" bestFit="1" customWidth="1" style="537" min="7" max="7"/>
    <col width="12.33203125" bestFit="1" customWidth="1" style="537" min="8" max="8"/>
    <col width="49.6640625" bestFit="1" customWidth="1" style="537" min="9" max="9"/>
    <col width="34.5" bestFit="1" customWidth="1" style="537" min="10" max="10"/>
    <col width="34.5" customWidth="1" style="537" min="11" max="11"/>
    <col width="17.33203125" bestFit="1" customWidth="1" style="537" min="12" max="12"/>
    <col width="10.5" bestFit="1" customWidth="1" style="537" min="13" max="13"/>
    <col width="15.6640625" customWidth="1" style="398" min="14" max="14"/>
    <col width="15.6640625" customWidth="1" style="207" min="15" max="15"/>
    <col collapsed="1" width="15.6640625" customWidth="1" style="172" min="16" max="16"/>
    <col width="15.6640625" customWidth="1" style="382" min="17" max="19"/>
    <col width="15.6640625" customWidth="1" style="537" min="20" max="20"/>
    <col collapsed="1" width="15.6640625" customWidth="1" style="537" min="21" max="21"/>
    <col collapsed="1" width="23.6640625" bestFit="1" customWidth="1" style="537" min="22" max="22"/>
    <col width="15.6640625" customWidth="1" style="537" min="23" max="23"/>
    <col hidden="1" width="15.6640625" customWidth="1" style="537" min="24" max="112"/>
    <col hidden="1" width="15.6640625" customWidth="1" style="537" min="113" max="16384"/>
  </cols>
  <sheetData>
    <row r="1" ht="16" customFormat="1" customHeight="1" s="14">
      <c r="A1" s="125" t="n"/>
      <c r="B1" s="9" t="inlineStr">
        <is>
          <t>Flow</t>
        </is>
      </c>
      <c r="C1" s="9" t="inlineStr">
        <is>
          <t>Flow Code</t>
        </is>
      </c>
      <c r="D1" s="9" t="inlineStr">
        <is>
          <t>Pool-Out</t>
        </is>
      </c>
      <c r="E1" s="9" t="inlineStr">
        <is>
          <t>Subpool-Out</t>
        </is>
      </c>
      <c r="F1" s="9" t="inlineStr">
        <is>
          <t>Subpool-Out description</t>
        </is>
      </c>
      <c r="G1" s="9" t="inlineStr">
        <is>
          <t>Pool-In</t>
        </is>
      </c>
      <c r="H1" s="9" t="inlineStr">
        <is>
          <t>Subpool-In</t>
        </is>
      </c>
      <c r="I1" s="9" t="inlineStr">
        <is>
          <t>Subpool-In description</t>
        </is>
      </c>
      <c r="J1" s="9" t="inlineStr">
        <is>
          <t>Flow name</t>
        </is>
      </c>
      <c r="K1" s="9" t="inlineStr">
        <is>
          <t>STAN Flow name</t>
        </is>
      </c>
      <c r="L1" s="10" t="inlineStr">
        <is>
          <t>reactive/inactive</t>
        </is>
      </c>
      <c r="M1" s="9" t="inlineStr">
        <is>
          <t>Species</t>
        </is>
      </c>
      <c r="N1" s="396" t="inlineStr">
        <is>
          <t>Value</t>
        </is>
      </c>
      <c r="O1" s="205" t="inlineStr">
        <is>
          <t>Uncertainty</t>
        </is>
      </c>
      <c r="P1" s="211" t="inlineStr">
        <is>
          <t>Year</t>
        </is>
      </c>
      <c r="Q1" s="9" t="inlineStr">
        <is>
          <t>Data sources</t>
        </is>
      </c>
      <c r="R1" s="9" t="inlineStr">
        <is>
          <t>Comment</t>
        </is>
      </c>
      <c r="S1" s="9" t="inlineStr">
        <is>
          <t>Deviation from Guidance Document and justification</t>
        </is>
      </c>
      <c r="T1" s="9" t="inlineStr">
        <is>
          <t>Country</t>
        </is>
      </c>
      <c r="U1" s="9" t="inlineStr">
        <is>
          <t>Flow type</t>
        </is>
      </c>
      <c r="V1" s="9" t="n"/>
    </row>
    <row r="2" ht="16" customFormat="1" customHeight="1" s="482">
      <c r="A2" s="232" t="n"/>
      <c r="B2" s="12" t="n"/>
      <c r="C2" s="12" t="n"/>
      <c r="D2" s="12" t="inlineStr">
        <is>
          <t>-</t>
        </is>
      </c>
      <c r="E2" s="12" t="inlineStr">
        <is>
          <t>-</t>
        </is>
      </c>
      <c r="F2" s="13" t="n"/>
      <c r="G2" s="12" t="inlineStr">
        <is>
          <t>-</t>
        </is>
      </c>
      <c r="H2" s="12" t="inlineStr">
        <is>
          <t>-</t>
        </is>
      </c>
      <c r="I2" s="12" t="n"/>
      <c r="J2" s="12" t="n"/>
      <c r="K2" s="12" t="n"/>
      <c r="L2" s="13" t="n"/>
      <c r="M2" s="13" t="n"/>
      <c r="N2" s="397" t="inlineStr">
        <is>
          <t>kt N</t>
        </is>
      </c>
      <c r="O2" s="206" t="inlineStr">
        <is>
          <t>%</t>
        </is>
      </c>
      <c r="P2" s="212" t="inlineStr">
        <is>
          <t>-</t>
        </is>
      </c>
      <c r="Q2" s="12" t="inlineStr">
        <is>
          <t>text</t>
        </is>
      </c>
      <c r="R2" s="12" t="inlineStr">
        <is>
          <t>text</t>
        </is>
      </c>
      <c r="S2" s="12" t="inlineStr">
        <is>
          <t>text</t>
        </is>
      </c>
      <c r="T2" s="12" t="inlineStr">
        <is>
          <t>Country</t>
        </is>
      </c>
      <c r="U2" s="13" t="inlineStr">
        <is>
          <t>overViewType</t>
        </is>
      </c>
      <c r="V2" s="13" t="inlineStr">
        <is>
          <t>Uncertainty contribution</t>
        </is>
      </c>
    </row>
    <row r="3" ht="16" customFormat="1" customHeight="1" s="482">
      <c r="A3" s="481" t="inlineStr">
        <is>
          <t>Energy and fuels</t>
        </is>
      </c>
      <c r="B3" s="5" t="inlineStr">
        <is>
          <t>EF.EC-EF.IC</t>
        </is>
      </c>
      <c r="C3" s="5" t="inlineStr">
        <is>
          <t>EF.EC-EF.IC-Fuel for industry-Nmix</t>
        </is>
      </c>
      <c r="D3" s="5" t="inlineStr">
        <is>
          <t>EF</t>
        </is>
      </c>
      <c r="E3" s="5" t="inlineStr">
        <is>
          <t>EC</t>
        </is>
      </c>
      <c r="F3" s="5">
        <f>VLOOKUP(E3,'5.a Definitions'!E:F,2,FALSE)</f>
        <v/>
      </c>
      <c r="G3" s="5" t="inlineStr">
        <is>
          <t>EF</t>
        </is>
      </c>
      <c r="H3" s="5" t="inlineStr">
        <is>
          <t>IC</t>
        </is>
      </c>
      <c r="I3" s="5">
        <f>VLOOKUP(H3,'5.a Definitions'!E:F,2,FALSE)</f>
        <v/>
      </c>
      <c r="J3" s="5" t="inlineStr">
        <is>
          <t>Fuel for industry</t>
        </is>
      </c>
      <c r="K3" s="5" t="inlineStr">
        <is>
          <t>fuel for industry</t>
        </is>
      </c>
      <c r="L3" s="5" t="inlineStr">
        <is>
          <t>reactive</t>
        </is>
      </c>
      <c r="M3" s="5" t="inlineStr">
        <is>
          <t>Nmix</t>
        </is>
      </c>
      <c r="N3" s="422" t="inlineStr">
        <is>
          <t>nan</t>
        </is>
      </c>
      <c r="O3" s="423" t="n">
        <v>0.2</v>
      </c>
      <c r="P3" s="424" t="n">
        <v>2025</v>
      </c>
      <c r="Q3" s="425" t="inlineStr">
        <is>
          <t>no data</t>
        </is>
      </c>
      <c r="R3" s="425" t="inlineStr">
        <is>
          <t>not done</t>
        </is>
      </c>
      <c r="S3" s="425" t="inlineStr">
        <is>
          <t>text</t>
        </is>
      </c>
      <c r="T3" s="426" t="inlineStr">
        <is>
          <t>Norway</t>
        </is>
      </c>
      <c r="U3" s="5" t="inlineStr">
        <is>
          <t>useful output</t>
        </is>
      </c>
      <c r="V3" s="5">
        <f>(O3*N3)^2</f>
        <v/>
      </c>
    </row>
    <row r="4" ht="16" customFormat="1" customHeight="1" s="482">
      <c r="B4" s="5" t="inlineStr">
        <is>
          <t>EF.EC-EF.TR</t>
        </is>
      </c>
      <c r="C4" s="5" t="inlineStr">
        <is>
          <t>EF.EC-EF.TR-Fuel for transport-Nmix</t>
        </is>
      </c>
      <c r="D4" s="5" t="inlineStr">
        <is>
          <t>EF</t>
        </is>
      </c>
      <c r="E4" s="5" t="inlineStr">
        <is>
          <t>EC</t>
        </is>
      </c>
      <c r="F4" s="5">
        <f>VLOOKUP(E4,'5.a Definitions'!E:F,2,FALSE)</f>
        <v/>
      </c>
      <c r="G4" s="5" t="inlineStr">
        <is>
          <t>EF</t>
        </is>
      </c>
      <c r="H4" s="5" t="inlineStr">
        <is>
          <t>TR</t>
        </is>
      </c>
      <c r="I4" s="5">
        <f>VLOOKUP(H4,'5.a Definitions'!E:F,2,FALSE)</f>
        <v/>
      </c>
      <c r="J4" s="5" t="inlineStr">
        <is>
          <t>Fuel for transport</t>
        </is>
      </c>
      <c r="K4" s="5" t="inlineStr">
        <is>
          <t>fuel for transport</t>
        </is>
      </c>
      <c r="L4" s="5" t="inlineStr">
        <is>
          <t>reactive</t>
        </is>
      </c>
      <c r="M4" s="5" t="inlineStr">
        <is>
          <t>Nmix</t>
        </is>
      </c>
      <c r="N4" s="422" t="inlineStr">
        <is>
          <t>nan</t>
        </is>
      </c>
      <c r="O4" s="423" t="n">
        <v>0.2</v>
      </c>
      <c r="P4" s="424" t="n">
        <v>2025</v>
      </c>
      <c r="Q4" s="425" t="inlineStr">
        <is>
          <t>no data</t>
        </is>
      </c>
      <c r="R4" s="425" t="inlineStr">
        <is>
          <t>not done</t>
        </is>
      </c>
      <c r="S4" s="425" t="inlineStr">
        <is>
          <t>text</t>
        </is>
      </c>
      <c r="T4" s="426" t="inlineStr">
        <is>
          <t>Norway</t>
        </is>
      </c>
      <c r="U4" s="5" t="inlineStr">
        <is>
          <t>useful output</t>
        </is>
      </c>
      <c r="V4" s="5">
        <f>(O4*N4)^2</f>
        <v/>
      </c>
    </row>
    <row r="5" ht="16" customFormat="1" customHeight="1" s="482">
      <c r="B5" s="5" t="inlineStr">
        <is>
          <t>EF.EC-EF.OE</t>
        </is>
      </c>
      <c r="C5" s="5" t="inlineStr">
        <is>
          <t>EF.EC-EF.OE-Fuel for heating-Nmix</t>
        </is>
      </c>
      <c r="D5" s="5" t="inlineStr">
        <is>
          <t>EF</t>
        </is>
      </c>
      <c r="E5" s="5" t="inlineStr">
        <is>
          <t>EC</t>
        </is>
      </c>
      <c r="F5" s="5">
        <f>VLOOKUP(E5,'5.a Definitions'!E:F,2,FALSE)</f>
        <v/>
      </c>
      <c r="G5" s="5" t="inlineStr">
        <is>
          <t>EF</t>
        </is>
      </c>
      <c r="H5" s="5" t="inlineStr">
        <is>
          <t>OE</t>
        </is>
      </c>
      <c r="I5" s="5">
        <f>VLOOKUP(H5,'5.a Definitions'!E:F,2,FALSE)</f>
        <v/>
      </c>
      <c r="J5" s="5" t="inlineStr">
        <is>
          <t>Fuel for heating</t>
        </is>
      </c>
      <c r="K5" s="5" t="inlineStr">
        <is>
          <t>fuel for heating</t>
        </is>
      </c>
      <c r="L5" s="5" t="inlineStr">
        <is>
          <t>reactive</t>
        </is>
      </c>
      <c r="M5" s="5" t="inlineStr">
        <is>
          <t>Nmix</t>
        </is>
      </c>
      <c r="N5" s="422" t="inlineStr">
        <is>
          <t>nan</t>
        </is>
      </c>
      <c r="O5" s="423" t="n">
        <v>0.2</v>
      </c>
      <c r="P5" s="424" t="n">
        <v>2025</v>
      </c>
      <c r="Q5" s="425" t="inlineStr">
        <is>
          <t>no data</t>
        </is>
      </c>
      <c r="R5" s="425" t="inlineStr">
        <is>
          <t>not done</t>
        </is>
      </c>
      <c r="S5" s="425" t="inlineStr">
        <is>
          <t>text</t>
        </is>
      </c>
      <c r="T5" s="426" t="inlineStr">
        <is>
          <t>Norway</t>
        </is>
      </c>
      <c r="U5" s="5" t="inlineStr">
        <is>
          <t>useful output</t>
        </is>
      </c>
      <c r="V5" s="5">
        <f>(O5*N5)^2</f>
        <v/>
      </c>
    </row>
    <row r="6" ht="16" customFormat="1" customHeight="1" s="482">
      <c r="B6" s="5" t="inlineStr">
        <is>
          <t>EF.EC-MP.OP</t>
        </is>
      </c>
      <c r="C6" s="5" t="inlineStr">
        <is>
          <t>EF.EC-MP.OP-Fuel used as feedstock-Nmix</t>
        </is>
      </c>
      <c r="D6" s="5" t="inlineStr">
        <is>
          <t>EF</t>
        </is>
      </c>
      <c r="E6" s="5" t="inlineStr">
        <is>
          <t>EC</t>
        </is>
      </c>
      <c r="F6" s="5">
        <f>VLOOKUP(E6,'5.a Definitions'!E:F,2,FALSE)</f>
        <v/>
      </c>
      <c r="G6" s="5" t="inlineStr">
        <is>
          <t>MP</t>
        </is>
      </c>
      <c r="H6" s="5" t="inlineStr">
        <is>
          <t>OP</t>
        </is>
      </c>
      <c r="I6" s="5">
        <f>VLOOKUP(H6,'5.a Definitions'!E:F,2,FALSE)</f>
        <v/>
      </c>
      <c r="J6" s="5" t="inlineStr">
        <is>
          <t>Fuel used as feedstock</t>
        </is>
      </c>
      <c r="K6" s="5" t="inlineStr">
        <is>
          <t>fuel used as feedstock</t>
        </is>
      </c>
      <c r="L6" s="5" t="inlineStr">
        <is>
          <t>reactive</t>
        </is>
      </c>
      <c r="M6" s="5" t="inlineStr">
        <is>
          <t>Nmix</t>
        </is>
      </c>
      <c r="N6" s="422" t="inlineStr">
        <is>
          <t>nan</t>
        </is>
      </c>
      <c r="O6" s="423" t="n">
        <v>0.2</v>
      </c>
      <c r="P6" s="424" t="n">
        <v>2025</v>
      </c>
      <c r="Q6" s="425" t="inlineStr">
        <is>
          <t>no data</t>
        </is>
      </c>
      <c r="R6" s="425" t="inlineStr">
        <is>
          <t>not done</t>
        </is>
      </c>
      <c r="S6" s="425" t="inlineStr">
        <is>
          <t>text</t>
        </is>
      </c>
      <c r="T6" s="426" t="inlineStr">
        <is>
          <t>Norway</t>
        </is>
      </c>
      <c r="U6" s="5" t="inlineStr">
        <is>
          <t>useful output</t>
        </is>
      </c>
      <c r="V6" s="5">
        <f>(O6*N6)^2</f>
        <v/>
      </c>
    </row>
    <row r="7" ht="16" customFormat="1" customHeight="1" s="482">
      <c r="B7" s="5" t="inlineStr">
        <is>
          <t>EF.EC-AT.AT</t>
        </is>
      </c>
      <c r="C7" s="5" t="inlineStr">
        <is>
          <t>EF.EC-AT.AT-Emissions-NH3</t>
        </is>
      </c>
      <c r="D7" s="5" t="inlineStr">
        <is>
          <t>EF</t>
        </is>
      </c>
      <c r="E7" s="5" t="inlineStr">
        <is>
          <t>EC</t>
        </is>
      </c>
      <c r="F7" s="5">
        <f>VLOOKUP(E7,'5.a Definitions'!E:F,2,FALSE)</f>
        <v/>
      </c>
      <c r="G7" s="5" t="inlineStr">
        <is>
          <t>AT</t>
        </is>
      </c>
      <c r="H7" s="5" t="inlineStr">
        <is>
          <t>AT</t>
        </is>
      </c>
      <c r="I7" s="5">
        <f>VLOOKUP(H7,'5.a Definitions'!E:F,2,FALSE)</f>
        <v/>
      </c>
      <c r="J7" s="5" t="inlineStr">
        <is>
          <t>Emissions</t>
        </is>
      </c>
      <c r="K7" s="5" t="inlineStr">
        <is>
          <t>energy conversion emissions</t>
        </is>
      </c>
      <c r="L7" s="5" t="inlineStr">
        <is>
          <t>reactive</t>
        </is>
      </c>
      <c r="M7" s="5" t="inlineStr">
        <is>
          <t>NH3</t>
        </is>
      </c>
      <c r="N7" s="422" t="n">
        <v>0</v>
      </c>
      <c r="O7" s="423" t="n">
        <v>0.2</v>
      </c>
      <c r="P7" s="424" t="n">
        <v>2025</v>
      </c>
      <c r="Q7" s="425" t="inlineStr">
        <is>
          <t>no data</t>
        </is>
      </c>
      <c r="R7" s="425" t="inlineStr">
        <is>
          <t>not done</t>
        </is>
      </c>
      <c r="S7" s="425" t="inlineStr">
        <is>
          <t>text</t>
        </is>
      </c>
      <c r="T7" s="426" t="inlineStr">
        <is>
          <t>Norway</t>
        </is>
      </c>
      <c r="U7" s="5" t="inlineStr">
        <is>
          <t>N wasted</t>
        </is>
      </c>
      <c r="V7" s="5">
        <f>(O7*N7)^2</f>
        <v/>
      </c>
    </row>
    <row r="8" ht="16" customFormat="1" customHeight="1" s="482">
      <c r="B8" s="5" t="inlineStr">
        <is>
          <t>EF.EC-AT.AT</t>
        </is>
      </c>
      <c r="C8" s="5" t="inlineStr">
        <is>
          <t>EF.EC-AT.AT-Emissions-NOx</t>
        </is>
      </c>
      <c r="D8" s="5" t="inlineStr">
        <is>
          <t>EF</t>
        </is>
      </c>
      <c r="E8" s="5" t="inlineStr">
        <is>
          <t>EC</t>
        </is>
      </c>
      <c r="F8" s="5">
        <f>VLOOKUP(E8,'5.a Definitions'!E:F,2,FALSE)</f>
        <v/>
      </c>
      <c r="G8" s="5" t="inlineStr">
        <is>
          <t>AT</t>
        </is>
      </c>
      <c r="H8" s="5" t="inlineStr">
        <is>
          <t>AT</t>
        </is>
      </c>
      <c r="I8" s="5">
        <f>VLOOKUP(H8,'5.a Definitions'!E:F,2,FALSE)</f>
        <v/>
      </c>
      <c r="J8" s="5" t="inlineStr">
        <is>
          <t>Emissions</t>
        </is>
      </c>
      <c r="K8" s="5" t="inlineStr">
        <is>
          <t>energy conversion emissions</t>
        </is>
      </c>
      <c r="L8" s="5" t="inlineStr">
        <is>
          <t>reactive</t>
        </is>
      </c>
      <c r="M8" s="5" t="inlineStr">
        <is>
          <t>NOx</t>
        </is>
      </c>
      <c r="N8" s="422" t="inlineStr">
        <is>
          <t>nan</t>
        </is>
      </c>
      <c r="O8" s="423" t="n">
        <v>0.2</v>
      </c>
      <c r="P8" s="424" t="n">
        <v>2025</v>
      </c>
      <c r="Q8" s="425" t="inlineStr">
        <is>
          <t>no data</t>
        </is>
      </c>
      <c r="R8" s="425" t="inlineStr">
        <is>
          <t>not done</t>
        </is>
      </c>
      <c r="S8" s="425" t="inlineStr">
        <is>
          <t>text</t>
        </is>
      </c>
      <c r="T8" s="426" t="inlineStr">
        <is>
          <t>Norway</t>
        </is>
      </c>
      <c r="U8" s="5" t="inlineStr">
        <is>
          <t>N wasted</t>
        </is>
      </c>
      <c r="V8" s="5">
        <f>(O8*N8)^2</f>
        <v/>
      </c>
    </row>
    <row r="9" ht="16" customFormat="1" customHeight="1" s="482">
      <c r="B9" s="5" t="inlineStr">
        <is>
          <t>EF.EC-AT.AT</t>
        </is>
      </c>
      <c r="C9" s="5" t="inlineStr">
        <is>
          <t>EF.EC-AT.AT-Emissions-N2O</t>
        </is>
      </c>
      <c r="D9" s="5" t="inlineStr">
        <is>
          <t>EF</t>
        </is>
      </c>
      <c r="E9" s="5" t="inlineStr">
        <is>
          <t>EC</t>
        </is>
      </c>
      <c r="F9" s="5">
        <f>VLOOKUP(E9,'5.a Definitions'!E:F,2,FALSE)</f>
        <v/>
      </c>
      <c r="G9" s="5" t="inlineStr">
        <is>
          <t>AT</t>
        </is>
      </c>
      <c r="H9" s="5" t="inlineStr">
        <is>
          <t>AT</t>
        </is>
      </c>
      <c r="I9" s="5">
        <f>VLOOKUP(H9,'5.a Definitions'!E:F,2,FALSE)</f>
        <v/>
      </c>
      <c r="J9" s="5" t="inlineStr">
        <is>
          <t>Emissions</t>
        </is>
      </c>
      <c r="K9" s="5" t="inlineStr">
        <is>
          <t>energy conversion emissions</t>
        </is>
      </c>
      <c r="L9" s="5" t="inlineStr">
        <is>
          <t>reactive</t>
        </is>
      </c>
      <c r="M9" s="5" t="inlineStr">
        <is>
          <t>N2O</t>
        </is>
      </c>
      <c r="N9" s="422" t="inlineStr">
        <is>
          <t>nan</t>
        </is>
      </c>
      <c r="O9" s="423" t="n">
        <v>0.2</v>
      </c>
      <c r="P9" s="424" t="n">
        <v>2025</v>
      </c>
      <c r="Q9" s="425" t="inlineStr">
        <is>
          <t>no data</t>
        </is>
      </c>
      <c r="R9" s="425" t="inlineStr">
        <is>
          <t>not done</t>
        </is>
      </c>
      <c r="S9" s="425" t="inlineStr">
        <is>
          <t>text</t>
        </is>
      </c>
      <c r="T9" s="426" t="inlineStr">
        <is>
          <t>Norway</t>
        </is>
      </c>
      <c r="U9" s="5" t="inlineStr">
        <is>
          <t>N wasted</t>
        </is>
      </c>
      <c r="V9" s="5">
        <f>(O9*N9)^2</f>
        <v/>
      </c>
    </row>
    <row r="10" ht="16" customFormat="1" customHeight="1" s="482">
      <c r="B10" s="5" t="inlineStr">
        <is>
          <t>EF.EC-AT.AT</t>
        </is>
      </c>
      <c r="C10" s="5" t="inlineStr">
        <is>
          <t>EF.EC-AT.AT-Emissions-N2</t>
        </is>
      </c>
      <c r="D10" s="5" t="inlineStr">
        <is>
          <t>EF</t>
        </is>
      </c>
      <c r="E10" s="5" t="inlineStr">
        <is>
          <t>EC</t>
        </is>
      </c>
      <c r="F10" s="5">
        <f>VLOOKUP(E10,'5.a Definitions'!E:F,2,FALSE)</f>
        <v/>
      </c>
      <c r="G10" s="5" t="inlineStr">
        <is>
          <t>AT</t>
        </is>
      </c>
      <c r="H10" s="5" t="inlineStr">
        <is>
          <t>AT</t>
        </is>
      </c>
      <c r="I10" s="5">
        <f>VLOOKUP(H10,'5.a Definitions'!E:F,2,FALSE)</f>
        <v/>
      </c>
      <c r="J10" s="5" t="inlineStr">
        <is>
          <t>Emissions</t>
        </is>
      </c>
      <c r="K10" s="5" t="inlineStr">
        <is>
          <t>energy conversion emissions</t>
        </is>
      </c>
      <c r="L10" s="5" t="inlineStr">
        <is>
          <t>inert</t>
        </is>
      </c>
      <c r="M10" s="5" t="inlineStr">
        <is>
          <t>N2</t>
        </is>
      </c>
      <c r="N10" s="422" t="n">
        <v>0</v>
      </c>
      <c r="O10" s="423" t="n">
        <v>10</v>
      </c>
      <c r="P10" s="424" t="n">
        <v>2025</v>
      </c>
      <c r="Q10" s="425" t="inlineStr">
        <is>
          <t>mass balance</t>
        </is>
      </c>
      <c r="R10" s="425" t="inlineStr">
        <is>
          <t>ok</t>
        </is>
      </c>
      <c r="S10" s="425" t="inlineStr">
        <is>
          <t>text</t>
        </is>
      </c>
      <c r="T10" s="426" t="inlineStr">
        <is>
          <t>Norway</t>
        </is>
      </c>
      <c r="U10" s="5" t="inlineStr">
        <is>
          <t>N wasted</t>
        </is>
      </c>
      <c r="V10" s="5">
        <f>(O10*N10)^2</f>
        <v/>
      </c>
    </row>
    <row r="11" ht="16" customFormat="1" customHeight="1" s="482">
      <c r="B11" s="5" t="inlineStr">
        <is>
          <t>EF.EC-RW.RW</t>
        </is>
      </c>
      <c r="C11" s="5" t="inlineStr">
        <is>
          <t>EF.EC-RW.RW-Fuel export-Nmix</t>
        </is>
      </c>
      <c r="D11" s="5" t="inlineStr">
        <is>
          <t>EF</t>
        </is>
      </c>
      <c r="E11" s="5" t="inlineStr">
        <is>
          <t>EC</t>
        </is>
      </c>
      <c r="F11" s="5">
        <f>VLOOKUP(E11,'5.a Definitions'!E:F,2,FALSE)</f>
        <v/>
      </c>
      <c r="G11" s="5" t="inlineStr">
        <is>
          <t>RW</t>
        </is>
      </c>
      <c r="H11" s="5" t="inlineStr">
        <is>
          <t>RW</t>
        </is>
      </c>
      <c r="I11" s="5">
        <f>VLOOKUP(H11,'5.a Definitions'!E:F,2,FALSE)</f>
        <v/>
      </c>
      <c r="J11" s="5" t="inlineStr">
        <is>
          <t>Fuel export</t>
        </is>
      </c>
      <c r="K11" s="5" t="inlineStr">
        <is>
          <t>fuel export</t>
        </is>
      </c>
      <c r="L11" s="5" t="inlineStr">
        <is>
          <t>reactive</t>
        </is>
      </c>
      <c r="M11" s="5" t="inlineStr">
        <is>
          <t>Nmix</t>
        </is>
      </c>
      <c r="N11" s="422" t="inlineStr">
        <is>
          <t>nan</t>
        </is>
      </c>
      <c r="O11" s="423" t="n">
        <v>0.2</v>
      </c>
      <c r="P11" s="424" t="n">
        <v>2025</v>
      </c>
      <c r="Q11" s="425" t="inlineStr">
        <is>
          <t>no data</t>
        </is>
      </c>
      <c r="R11" s="425" t="inlineStr">
        <is>
          <t>not done</t>
        </is>
      </c>
      <c r="S11" s="425" t="inlineStr">
        <is>
          <t>text</t>
        </is>
      </c>
      <c r="T11" s="426" t="inlineStr">
        <is>
          <t>Norway</t>
        </is>
      </c>
      <c r="U11" s="5" t="inlineStr">
        <is>
          <t>useful output</t>
        </is>
      </c>
      <c r="V11" s="5">
        <f>(O11*N11)^2</f>
        <v/>
      </c>
    </row>
    <row r="12" ht="16" customFormat="1" customHeight="1" s="482">
      <c r="B12" s="5" t="inlineStr">
        <is>
          <t>EF.IC-AT.AT</t>
        </is>
      </c>
      <c r="C12" s="5" t="inlineStr">
        <is>
          <t>EF.IC-AT.AT-Emissions-NH3</t>
        </is>
      </c>
      <c r="D12" s="5" t="inlineStr">
        <is>
          <t>EF</t>
        </is>
      </c>
      <c r="E12" s="5" t="inlineStr">
        <is>
          <t>IC</t>
        </is>
      </c>
      <c r="F12" s="5">
        <f>VLOOKUP(E12,'5.a Definitions'!E:F,2,FALSE)</f>
        <v/>
      </c>
      <c r="G12" s="5" t="inlineStr">
        <is>
          <t>AT</t>
        </is>
      </c>
      <c r="H12" s="5" t="inlineStr">
        <is>
          <t>AT</t>
        </is>
      </c>
      <c r="I12" s="5">
        <f>VLOOKUP(H12,'5.a Definitions'!E:F,2,FALSE)</f>
        <v/>
      </c>
      <c r="J12" s="5" t="inlineStr">
        <is>
          <t>Emissions</t>
        </is>
      </c>
      <c r="K12" s="5" t="inlineStr">
        <is>
          <t>industrial emissions</t>
        </is>
      </c>
      <c r="L12" s="5" t="inlineStr">
        <is>
          <t>reactive</t>
        </is>
      </c>
      <c r="M12" s="5" t="inlineStr">
        <is>
          <t>NH3</t>
        </is>
      </c>
      <c r="N12" s="422" t="inlineStr">
        <is>
          <t>nan</t>
        </is>
      </c>
      <c r="O12" s="423" t="n">
        <v>0.2</v>
      </c>
      <c r="P12" s="424" t="n">
        <v>2025</v>
      </c>
      <c r="Q12" s="425" t="inlineStr">
        <is>
          <t>no data</t>
        </is>
      </c>
      <c r="R12" s="425" t="inlineStr">
        <is>
          <t>not done</t>
        </is>
      </c>
      <c r="S12" s="425" t="inlineStr">
        <is>
          <t>text</t>
        </is>
      </c>
      <c r="T12" s="426" t="inlineStr">
        <is>
          <t>Norway</t>
        </is>
      </c>
      <c r="U12" s="5" t="inlineStr">
        <is>
          <t>N wasted</t>
        </is>
      </c>
      <c r="V12" s="5">
        <f>(O12*N12)^2</f>
        <v/>
      </c>
    </row>
    <row r="13" ht="16" customFormat="1" customHeight="1" s="482">
      <c r="B13" s="5" t="inlineStr">
        <is>
          <t>EF.IC-AT.AT</t>
        </is>
      </c>
      <c r="C13" s="5" t="inlineStr">
        <is>
          <t>EF.IC-AT.AT-Emissions-NOx</t>
        </is>
      </c>
      <c r="D13" s="5" t="inlineStr">
        <is>
          <t>EF</t>
        </is>
      </c>
      <c r="E13" s="5" t="inlineStr">
        <is>
          <t>IC</t>
        </is>
      </c>
      <c r="F13" s="5">
        <f>VLOOKUP(E13,'5.a Definitions'!E:F,2,FALSE)</f>
        <v/>
      </c>
      <c r="G13" s="5" t="inlineStr">
        <is>
          <t>AT</t>
        </is>
      </c>
      <c r="H13" s="5" t="inlineStr">
        <is>
          <t>AT</t>
        </is>
      </c>
      <c r="I13" s="5">
        <f>VLOOKUP(H13,'5.a Definitions'!E:F,2,FALSE)</f>
        <v/>
      </c>
      <c r="J13" s="5" t="inlineStr">
        <is>
          <t>Emissions</t>
        </is>
      </c>
      <c r="K13" s="5" t="inlineStr">
        <is>
          <t>industrial emissions</t>
        </is>
      </c>
      <c r="L13" s="5" t="inlineStr">
        <is>
          <t>reactive</t>
        </is>
      </c>
      <c r="M13" s="5" t="inlineStr">
        <is>
          <t>NOx</t>
        </is>
      </c>
      <c r="N13" s="422" t="inlineStr">
        <is>
          <t>nan</t>
        </is>
      </c>
      <c r="O13" s="423" t="n">
        <v>0.2</v>
      </c>
      <c r="P13" s="424" t="n">
        <v>2025</v>
      </c>
      <c r="Q13" s="425" t="inlineStr">
        <is>
          <t>no data</t>
        </is>
      </c>
      <c r="R13" s="425" t="inlineStr">
        <is>
          <t>not done</t>
        </is>
      </c>
      <c r="S13" s="425" t="inlineStr">
        <is>
          <t>text</t>
        </is>
      </c>
      <c r="T13" s="426" t="inlineStr">
        <is>
          <t>Norway</t>
        </is>
      </c>
      <c r="U13" s="5" t="inlineStr">
        <is>
          <t>N wasted</t>
        </is>
      </c>
      <c r="V13" s="5">
        <f>(O13*N13)^2</f>
        <v/>
      </c>
    </row>
    <row r="14" ht="16" customFormat="1" customHeight="1" s="482">
      <c r="B14" s="5" t="inlineStr">
        <is>
          <t>EF.IC-AT.AT</t>
        </is>
      </c>
      <c r="C14" s="5" t="inlineStr">
        <is>
          <t>EF.IC-AT.AT-Emissions-N2O</t>
        </is>
      </c>
      <c r="D14" s="5" t="inlineStr">
        <is>
          <t>EF</t>
        </is>
      </c>
      <c r="E14" s="5" t="inlineStr">
        <is>
          <t>IC</t>
        </is>
      </c>
      <c r="F14" s="5">
        <f>VLOOKUP(E14,'5.a Definitions'!E:F,2,FALSE)</f>
        <v/>
      </c>
      <c r="G14" s="5" t="inlineStr">
        <is>
          <t>AT</t>
        </is>
      </c>
      <c r="H14" s="5" t="inlineStr">
        <is>
          <t>AT</t>
        </is>
      </c>
      <c r="I14" s="5">
        <f>VLOOKUP(H14,'5.a Definitions'!E:F,2,FALSE)</f>
        <v/>
      </c>
      <c r="J14" s="5" t="inlineStr">
        <is>
          <t>Emissions</t>
        </is>
      </c>
      <c r="K14" s="5" t="inlineStr">
        <is>
          <t>industrial emissions</t>
        </is>
      </c>
      <c r="L14" s="5" t="inlineStr">
        <is>
          <t>reactive</t>
        </is>
      </c>
      <c r="M14" s="5" t="inlineStr">
        <is>
          <t>N2O</t>
        </is>
      </c>
      <c r="N14" s="422" t="inlineStr">
        <is>
          <t>nan</t>
        </is>
      </c>
      <c r="O14" s="423" t="n">
        <v>0.2</v>
      </c>
      <c r="P14" s="424" t="n">
        <v>2025</v>
      </c>
      <c r="Q14" s="425" t="inlineStr">
        <is>
          <t>no data</t>
        </is>
      </c>
      <c r="R14" s="425" t="inlineStr">
        <is>
          <t>not done</t>
        </is>
      </c>
      <c r="S14" s="425" t="inlineStr">
        <is>
          <t>text</t>
        </is>
      </c>
      <c r="T14" s="426" t="inlineStr">
        <is>
          <t>Norway</t>
        </is>
      </c>
      <c r="U14" s="5" t="inlineStr">
        <is>
          <t>N wasted</t>
        </is>
      </c>
      <c r="V14" s="5">
        <f>(O14*N14)^2</f>
        <v/>
      </c>
    </row>
    <row r="15" ht="16" customFormat="1" customHeight="1" s="482">
      <c r="B15" s="5" t="inlineStr">
        <is>
          <t>EF.TR-AT.AT</t>
        </is>
      </c>
      <c r="C15" s="5" t="inlineStr">
        <is>
          <t>EF.TR-AT.AT-Emissions-NH3</t>
        </is>
      </c>
      <c r="D15" s="5" t="inlineStr">
        <is>
          <t>EF</t>
        </is>
      </c>
      <c r="E15" s="5" t="inlineStr">
        <is>
          <t>TR</t>
        </is>
      </c>
      <c r="F15" s="5">
        <f>VLOOKUP(E15,'5.a Definitions'!E:F,2,FALSE)</f>
        <v/>
      </c>
      <c r="G15" s="5" t="inlineStr">
        <is>
          <t>AT</t>
        </is>
      </c>
      <c r="H15" s="5" t="inlineStr">
        <is>
          <t>AT</t>
        </is>
      </c>
      <c r="I15" s="5">
        <f>VLOOKUP(H15,'5.a Definitions'!E:F,2,FALSE)</f>
        <v/>
      </c>
      <c r="J15" s="5" t="inlineStr">
        <is>
          <t>Emissions</t>
        </is>
      </c>
      <c r="K15" s="5" t="inlineStr">
        <is>
          <t>transport emissions</t>
        </is>
      </c>
      <c r="L15" s="5" t="inlineStr">
        <is>
          <t>reactive</t>
        </is>
      </c>
      <c r="M15" s="5" t="inlineStr">
        <is>
          <t>NH3</t>
        </is>
      </c>
      <c r="N15" s="422" t="inlineStr">
        <is>
          <t>nan</t>
        </is>
      </c>
      <c r="O15" s="423" t="n">
        <v>0.2</v>
      </c>
      <c r="P15" s="424" t="n">
        <v>2025</v>
      </c>
      <c r="Q15" s="425" t="inlineStr">
        <is>
          <t>no data</t>
        </is>
      </c>
      <c r="R15" s="425" t="inlineStr">
        <is>
          <t>not done</t>
        </is>
      </c>
      <c r="S15" s="425" t="inlineStr">
        <is>
          <t>text</t>
        </is>
      </c>
      <c r="T15" s="426" t="inlineStr">
        <is>
          <t>Norway</t>
        </is>
      </c>
      <c r="U15" s="5" t="inlineStr">
        <is>
          <t>N wasted</t>
        </is>
      </c>
      <c r="V15" s="5">
        <f>(O15*N15)^2</f>
        <v/>
      </c>
    </row>
    <row r="16" ht="16" customFormat="1" customHeight="1" s="482">
      <c r="B16" s="5" t="inlineStr">
        <is>
          <t>EF.TR-AT.AT</t>
        </is>
      </c>
      <c r="C16" s="5" t="inlineStr">
        <is>
          <t>EF.TR-AT.AT-Emissions-NOx</t>
        </is>
      </c>
      <c r="D16" s="5" t="inlineStr">
        <is>
          <t>EF</t>
        </is>
      </c>
      <c r="E16" s="5" t="inlineStr">
        <is>
          <t>TR</t>
        </is>
      </c>
      <c r="F16" s="5">
        <f>VLOOKUP(E16,'5.a Definitions'!E:F,2,FALSE)</f>
        <v/>
      </c>
      <c r="G16" s="5" t="inlineStr">
        <is>
          <t>AT</t>
        </is>
      </c>
      <c r="H16" s="5" t="inlineStr">
        <is>
          <t>AT</t>
        </is>
      </c>
      <c r="I16" s="5">
        <f>VLOOKUP(H16,'5.a Definitions'!E:F,2,FALSE)</f>
        <v/>
      </c>
      <c r="J16" s="5" t="inlineStr">
        <is>
          <t>Emissions</t>
        </is>
      </c>
      <c r="K16" s="5" t="inlineStr">
        <is>
          <t>transport emissions</t>
        </is>
      </c>
      <c r="L16" s="5" t="inlineStr">
        <is>
          <t>reactive</t>
        </is>
      </c>
      <c r="M16" s="5" t="inlineStr">
        <is>
          <t>NOx</t>
        </is>
      </c>
      <c r="N16" s="422" t="inlineStr">
        <is>
          <t>nan</t>
        </is>
      </c>
      <c r="O16" s="423" t="n">
        <v>0.2</v>
      </c>
      <c r="P16" s="424" t="n">
        <v>2025</v>
      </c>
      <c r="Q16" s="425" t="inlineStr">
        <is>
          <t>no data</t>
        </is>
      </c>
      <c r="R16" s="425" t="inlineStr">
        <is>
          <t>not done</t>
        </is>
      </c>
      <c r="S16" s="425" t="inlineStr">
        <is>
          <t>text</t>
        </is>
      </c>
      <c r="T16" s="426" t="inlineStr">
        <is>
          <t>Norway</t>
        </is>
      </c>
      <c r="U16" s="5" t="inlineStr">
        <is>
          <t>N wasted</t>
        </is>
      </c>
      <c r="V16" s="5">
        <f>(O16*N16)^2</f>
        <v/>
      </c>
    </row>
    <row r="17" ht="16" customFormat="1" customHeight="1" s="482">
      <c r="B17" s="5" t="inlineStr">
        <is>
          <t>EF.TR-AT.AT</t>
        </is>
      </c>
      <c r="C17" s="5" t="inlineStr">
        <is>
          <t>EF.TR-AT.AT-Emissions-N2O</t>
        </is>
      </c>
      <c r="D17" s="5" t="inlineStr">
        <is>
          <t>EF</t>
        </is>
      </c>
      <c r="E17" s="5" t="inlineStr">
        <is>
          <t>TR</t>
        </is>
      </c>
      <c r="F17" s="5">
        <f>VLOOKUP(E17,'5.a Definitions'!E:F,2,FALSE)</f>
        <v/>
      </c>
      <c r="G17" s="5" t="inlineStr">
        <is>
          <t>AT</t>
        </is>
      </c>
      <c r="H17" s="5" t="inlineStr">
        <is>
          <t>AT</t>
        </is>
      </c>
      <c r="I17" s="5">
        <f>VLOOKUP(H17,'5.a Definitions'!E:F,2,FALSE)</f>
        <v/>
      </c>
      <c r="J17" s="5" t="inlineStr">
        <is>
          <t>Emissions</t>
        </is>
      </c>
      <c r="K17" s="5" t="inlineStr">
        <is>
          <t>transport emissions</t>
        </is>
      </c>
      <c r="L17" s="5" t="inlineStr">
        <is>
          <t>reactive</t>
        </is>
      </c>
      <c r="M17" s="5" t="inlineStr">
        <is>
          <t>N2O</t>
        </is>
      </c>
      <c r="N17" s="422" t="inlineStr">
        <is>
          <t>nan</t>
        </is>
      </c>
      <c r="O17" s="423" t="n">
        <v>0.2</v>
      </c>
      <c r="P17" s="424" t="n">
        <v>2025</v>
      </c>
      <c r="Q17" s="425" t="inlineStr">
        <is>
          <t>no data</t>
        </is>
      </c>
      <c r="R17" s="425" t="inlineStr">
        <is>
          <t>not done</t>
        </is>
      </c>
      <c r="S17" s="425" t="inlineStr">
        <is>
          <t>text</t>
        </is>
      </c>
      <c r="T17" s="426" t="inlineStr">
        <is>
          <t>Norway</t>
        </is>
      </c>
      <c r="U17" s="5" t="inlineStr">
        <is>
          <t>N wasted</t>
        </is>
      </c>
      <c r="V17" s="5">
        <f>(O17*N17)^2</f>
        <v/>
      </c>
    </row>
    <row r="18" ht="16" customFormat="1" customHeight="1" s="482">
      <c r="B18" s="5" t="inlineStr">
        <is>
          <t>EF.TR-AT.AT</t>
        </is>
      </c>
      <c r="C18" s="5" t="inlineStr">
        <is>
          <t>EF.TR-AT.AT-Emissions-N2</t>
        </is>
      </c>
      <c r="D18" s="5" t="inlineStr">
        <is>
          <t>EF</t>
        </is>
      </c>
      <c r="E18" s="5" t="inlineStr">
        <is>
          <t>TR</t>
        </is>
      </c>
      <c r="F18" s="5">
        <f>VLOOKUP(E18,'5.a Definitions'!E:F,2,FALSE)</f>
        <v/>
      </c>
      <c r="G18" s="5" t="inlineStr">
        <is>
          <t>AT</t>
        </is>
      </c>
      <c r="H18" s="5" t="inlineStr">
        <is>
          <t>AT</t>
        </is>
      </c>
      <c r="I18" s="5">
        <f>VLOOKUP(H18,'5.a Definitions'!E:F,2,FALSE)</f>
        <v/>
      </c>
      <c r="J18" s="5" t="inlineStr">
        <is>
          <t>Emissions</t>
        </is>
      </c>
      <c r="K18" s="5" t="inlineStr">
        <is>
          <t>transport emissions</t>
        </is>
      </c>
      <c r="L18" s="5" t="inlineStr">
        <is>
          <t>inert</t>
        </is>
      </c>
      <c r="M18" s="5" t="inlineStr">
        <is>
          <t>N2</t>
        </is>
      </c>
      <c r="N18" s="422" t="n">
        <v>0</v>
      </c>
      <c r="O18" s="423" t="n">
        <v>0.2</v>
      </c>
      <c r="P18" s="424" t="n">
        <v>2025</v>
      </c>
      <c r="Q18" s="425" t="inlineStr">
        <is>
          <t>no data</t>
        </is>
      </c>
      <c r="R18" s="425" t="inlineStr">
        <is>
          <t>not done</t>
        </is>
      </c>
      <c r="S18" s="425" t="inlineStr">
        <is>
          <t>text</t>
        </is>
      </c>
      <c r="T18" s="426" t="inlineStr">
        <is>
          <t>Norway</t>
        </is>
      </c>
      <c r="U18" s="5" t="inlineStr">
        <is>
          <t>N wasted</t>
        </is>
      </c>
      <c r="V18" s="5">
        <f>(O18*N18)^2</f>
        <v/>
      </c>
    </row>
    <row r="19" ht="16" customFormat="1" customHeight="1" s="482">
      <c r="B19" s="5" t="inlineStr">
        <is>
          <t>EF.TR-RW.RW</t>
        </is>
      </c>
      <c r="C19" s="5" t="inlineStr">
        <is>
          <t>EF.TR-RW.RW-Export of transport fuels-Nmix</t>
        </is>
      </c>
      <c r="D19" s="5" t="inlineStr">
        <is>
          <t>EF</t>
        </is>
      </c>
      <c r="E19" s="5" t="inlineStr">
        <is>
          <t>TR</t>
        </is>
      </c>
      <c r="F19" s="5">
        <f>VLOOKUP(E19,'5.a Definitions'!E:F,2,FALSE)</f>
        <v/>
      </c>
      <c r="G19" s="5" t="inlineStr">
        <is>
          <t>RW</t>
        </is>
      </c>
      <c r="H19" s="5" t="inlineStr">
        <is>
          <t>RW</t>
        </is>
      </c>
      <c r="I19" s="5">
        <f>VLOOKUP(H19,'5.a Definitions'!E:F,2,FALSE)</f>
        <v/>
      </c>
      <c r="J19" s="5" t="inlineStr">
        <is>
          <t>Export of transport fuels</t>
        </is>
      </c>
      <c r="K19" s="5" t="inlineStr">
        <is>
          <t>export of transport fuel</t>
        </is>
      </c>
      <c r="L19" s="5" t="inlineStr">
        <is>
          <t>reactive</t>
        </is>
      </c>
      <c r="M19" s="5" t="inlineStr">
        <is>
          <t>Nmix</t>
        </is>
      </c>
      <c r="N19" s="422" t="inlineStr">
        <is>
          <t>nan</t>
        </is>
      </c>
      <c r="O19" s="423" t="n">
        <v>0.2</v>
      </c>
      <c r="P19" s="424" t="n">
        <v>2025</v>
      </c>
      <c r="Q19" s="425" t="inlineStr">
        <is>
          <t>no data</t>
        </is>
      </c>
      <c r="R19" s="425" t="inlineStr">
        <is>
          <t>not done</t>
        </is>
      </c>
      <c r="S19" s="425" t="inlineStr">
        <is>
          <t>text</t>
        </is>
      </c>
      <c r="T19" s="426" t="inlineStr">
        <is>
          <t>Norway</t>
        </is>
      </c>
      <c r="U19" s="5" t="inlineStr">
        <is>
          <t>useful output</t>
        </is>
      </c>
      <c r="V19" s="5">
        <f>(O19*N19)^2</f>
        <v/>
      </c>
    </row>
    <row r="20" ht="16" customFormat="1" customHeight="1" s="482">
      <c r="B20" s="5" t="inlineStr">
        <is>
          <t>EF.OE-AT.AT</t>
        </is>
      </c>
      <c r="C20" s="5" t="inlineStr">
        <is>
          <t>EF.OE-AT.AT-Emissions-NH3</t>
        </is>
      </c>
      <c r="D20" s="5" t="inlineStr">
        <is>
          <t>EF</t>
        </is>
      </c>
      <c r="E20" s="5" t="inlineStr">
        <is>
          <t>OE</t>
        </is>
      </c>
      <c r="F20" s="5">
        <f>VLOOKUP(E20,'5.a Definitions'!E:F,2,FALSE)</f>
        <v/>
      </c>
      <c r="G20" s="5" t="inlineStr">
        <is>
          <t>AT</t>
        </is>
      </c>
      <c r="H20" s="5" t="inlineStr">
        <is>
          <t>AT</t>
        </is>
      </c>
      <c r="I20" s="5">
        <f>VLOOKUP(H20,'5.a Definitions'!E:F,2,FALSE)</f>
        <v/>
      </c>
      <c r="J20" s="5" t="inlineStr">
        <is>
          <t>Emissions</t>
        </is>
      </c>
      <c r="K20" s="5" t="inlineStr">
        <is>
          <t>other fuels emissions</t>
        </is>
      </c>
      <c r="L20" s="5" t="inlineStr">
        <is>
          <t>reactive</t>
        </is>
      </c>
      <c r="M20" s="5" t="inlineStr">
        <is>
          <t>NH3</t>
        </is>
      </c>
      <c r="N20" s="422" t="inlineStr">
        <is>
          <t>nan</t>
        </is>
      </c>
      <c r="O20" s="423" t="n">
        <v>0.2</v>
      </c>
      <c r="P20" s="424" t="n">
        <v>2025</v>
      </c>
      <c r="Q20" s="425" t="inlineStr">
        <is>
          <t>no data</t>
        </is>
      </c>
      <c r="R20" s="425" t="inlineStr">
        <is>
          <t>not done</t>
        </is>
      </c>
      <c r="S20" s="425" t="inlineStr">
        <is>
          <t>text</t>
        </is>
      </c>
      <c r="T20" s="426" t="inlineStr">
        <is>
          <t>Norway</t>
        </is>
      </c>
      <c r="U20" s="5" t="inlineStr">
        <is>
          <t>N wasted</t>
        </is>
      </c>
      <c r="V20" s="5">
        <f>(O20*N20)^2</f>
        <v/>
      </c>
    </row>
    <row r="21" ht="16" customFormat="1" customHeight="1" s="482">
      <c r="B21" s="5" t="inlineStr">
        <is>
          <t>EF.OE-AT.AT</t>
        </is>
      </c>
      <c r="C21" s="5" t="inlineStr">
        <is>
          <t>EF.OE-AT.AT-Emissions-NOx</t>
        </is>
      </c>
      <c r="D21" s="5" t="inlineStr">
        <is>
          <t>EF</t>
        </is>
      </c>
      <c r="E21" s="5" t="inlineStr">
        <is>
          <t>OE</t>
        </is>
      </c>
      <c r="F21" s="5">
        <f>VLOOKUP(E21,'5.a Definitions'!E:F,2,FALSE)</f>
        <v/>
      </c>
      <c r="G21" s="5" t="inlineStr">
        <is>
          <t>AT</t>
        </is>
      </c>
      <c r="H21" s="5" t="inlineStr">
        <is>
          <t>AT</t>
        </is>
      </c>
      <c r="I21" s="5">
        <f>VLOOKUP(H21,'5.a Definitions'!E:F,2,FALSE)</f>
        <v/>
      </c>
      <c r="J21" s="5" t="inlineStr">
        <is>
          <t>Emissions</t>
        </is>
      </c>
      <c r="K21" s="5" t="inlineStr">
        <is>
          <t>other fuels emissions</t>
        </is>
      </c>
      <c r="L21" s="5" t="inlineStr">
        <is>
          <t>reactive</t>
        </is>
      </c>
      <c r="M21" s="5" t="inlineStr">
        <is>
          <t>NOx</t>
        </is>
      </c>
      <c r="N21" s="422" t="inlineStr">
        <is>
          <t>nan</t>
        </is>
      </c>
      <c r="O21" s="423" t="n">
        <v>0.2</v>
      </c>
      <c r="P21" s="424" t="n">
        <v>2025</v>
      </c>
      <c r="Q21" s="425" t="inlineStr">
        <is>
          <t>no data</t>
        </is>
      </c>
      <c r="R21" s="425" t="inlineStr">
        <is>
          <t>not done</t>
        </is>
      </c>
      <c r="S21" s="425" t="inlineStr">
        <is>
          <t>text</t>
        </is>
      </c>
      <c r="T21" s="426" t="inlineStr">
        <is>
          <t>Norway</t>
        </is>
      </c>
      <c r="U21" s="5" t="inlineStr">
        <is>
          <t>N wasted</t>
        </is>
      </c>
      <c r="V21" s="5">
        <f>(O21*N21)^2</f>
        <v/>
      </c>
    </row>
    <row r="22" ht="16" customFormat="1" customHeight="1" s="482">
      <c r="B22" s="5" t="inlineStr">
        <is>
          <t>EF.OE-AT.AT</t>
        </is>
      </c>
      <c r="C22" s="5" t="inlineStr">
        <is>
          <t>EF.OE-AT.AT-Emissions-N2O</t>
        </is>
      </c>
      <c r="D22" s="5" t="inlineStr">
        <is>
          <t>EF</t>
        </is>
      </c>
      <c r="E22" s="5" t="inlineStr">
        <is>
          <t>OE</t>
        </is>
      </c>
      <c r="F22" s="5">
        <f>VLOOKUP(E22,'5.a Definitions'!E:F,2,FALSE)</f>
        <v/>
      </c>
      <c r="G22" s="5" t="inlineStr">
        <is>
          <t>AT</t>
        </is>
      </c>
      <c r="H22" s="5" t="inlineStr">
        <is>
          <t>AT</t>
        </is>
      </c>
      <c r="I22" s="5">
        <f>VLOOKUP(H22,'5.a Definitions'!E:F,2,FALSE)</f>
        <v/>
      </c>
      <c r="J22" s="5" t="inlineStr">
        <is>
          <t>Emissions</t>
        </is>
      </c>
      <c r="K22" s="5" t="inlineStr">
        <is>
          <t>other fuels emissions</t>
        </is>
      </c>
      <c r="L22" s="5" t="inlineStr">
        <is>
          <t>reactive</t>
        </is>
      </c>
      <c r="M22" s="5" t="inlineStr">
        <is>
          <t>N2O</t>
        </is>
      </c>
      <c r="N22" s="422" t="inlineStr">
        <is>
          <t>nan</t>
        </is>
      </c>
      <c r="O22" s="423" t="n">
        <v>0.2</v>
      </c>
      <c r="P22" s="424" t="n">
        <v>2025</v>
      </c>
      <c r="Q22" s="425" t="inlineStr">
        <is>
          <t>no data</t>
        </is>
      </c>
      <c r="R22" s="425" t="inlineStr">
        <is>
          <t>not done</t>
        </is>
      </c>
      <c r="S22" s="425" t="inlineStr">
        <is>
          <t>text</t>
        </is>
      </c>
      <c r="T22" s="426" t="inlineStr">
        <is>
          <t>Norway</t>
        </is>
      </c>
      <c r="U22" s="5" t="inlineStr">
        <is>
          <t>N wasted</t>
        </is>
      </c>
      <c r="V22" s="5">
        <f>(O22*N22)^2</f>
        <v/>
      </c>
    </row>
    <row r="23" ht="16" customFormat="1" customHeight="1" s="482" thickBot="1">
      <c r="A23" s="481" t="n"/>
      <c r="B23" s="6" t="inlineStr">
        <is>
          <t>EF.OE-AT.AT</t>
        </is>
      </c>
      <c r="C23" s="6" t="inlineStr">
        <is>
          <t>EF.OE-AT.AT-Emissions-N2</t>
        </is>
      </c>
      <c r="D23" s="6" t="inlineStr">
        <is>
          <t>EF</t>
        </is>
      </c>
      <c r="E23" s="6" t="inlineStr">
        <is>
          <t>OE</t>
        </is>
      </c>
      <c r="F23" s="5">
        <f>VLOOKUP(E23,'5.a Definitions'!E:F,2,FALSE)</f>
        <v/>
      </c>
      <c r="G23" s="6" t="inlineStr">
        <is>
          <t>AT</t>
        </is>
      </c>
      <c r="H23" s="6" t="inlineStr">
        <is>
          <t>AT</t>
        </is>
      </c>
      <c r="I23" s="5">
        <f>VLOOKUP(H23,'5.a Definitions'!E:F,2,FALSE)</f>
        <v/>
      </c>
      <c r="J23" s="6" t="inlineStr">
        <is>
          <t>Emissions</t>
        </is>
      </c>
      <c r="K23" s="6" t="inlineStr">
        <is>
          <t>other fuels emissions</t>
        </is>
      </c>
      <c r="L23" s="6" t="inlineStr">
        <is>
          <t>inert</t>
        </is>
      </c>
      <c r="M23" s="6" t="inlineStr">
        <is>
          <t>N2</t>
        </is>
      </c>
      <c r="N23" s="422" t="n">
        <v>0</v>
      </c>
      <c r="O23" s="427" t="n">
        <v>0.2</v>
      </c>
      <c r="P23" s="424" t="n">
        <v>2025</v>
      </c>
      <c r="Q23" s="428" t="inlineStr">
        <is>
          <t>no data</t>
        </is>
      </c>
      <c r="R23" s="425" t="inlineStr">
        <is>
          <t>not done</t>
        </is>
      </c>
      <c r="S23" s="428" t="inlineStr">
        <is>
          <t>text</t>
        </is>
      </c>
      <c r="T23" s="426" t="inlineStr">
        <is>
          <t>Norway</t>
        </is>
      </c>
      <c r="U23" s="6" t="inlineStr">
        <is>
          <t>N wasted</t>
        </is>
      </c>
      <c r="V23" s="5">
        <f>(O23*N23)^2</f>
        <v/>
      </c>
    </row>
    <row r="24" ht="16" customFormat="1" customHeight="1" s="482">
      <c r="A24" s="495" t="inlineStr">
        <is>
          <t>Materials and products</t>
        </is>
      </c>
      <c r="B24" s="452" t="inlineStr">
        <is>
          <t>MP.FP-AG.SM</t>
        </is>
      </c>
      <c r="C24" s="452" t="inlineStr">
        <is>
          <t>MP.FP-AG.SM-Seeds and planting material -Nmix</t>
        </is>
      </c>
      <c r="D24" s="452" t="inlineStr">
        <is>
          <t>MP</t>
        </is>
      </c>
      <c r="E24" s="452" t="inlineStr">
        <is>
          <t>FP</t>
        </is>
      </c>
      <c r="F24" s="5">
        <f>VLOOKUP(E24,'5.a Definitions'!E:F,2,FALSE)</f>
        <v/>
      </c>
      <c r="G24" s="452" t="inlineStr">
        <is>
          <t>AG</t>
        </is>
      </c>
      <c r="H24" s="452" t="inlineStr">
        <is>
          <t>SM</t>
        </is>
      </c>
      <c r="I24" s="5">
        <f>VLOOKUP(H24,'5.a Definitions'!E:F,2,FALSE)</f>
        <v/>
      </c>
      <c r="J24" s="452" t="inlineStr">
        <is>
          <t xml:space="preserve">Seeds and planting material </t>
        </is>
      </c>
      <c r="K24" s="452" t="inlineStr">
        <is>
          <t>seeds and planting material</t>
        </is>
      </c>
      <c r="L24" s="452" t="inlineStr">
        <is>
          <t>reactive</t>
        </is>
      </c>
      <c r="M24" s="452" t="inlineStr">
        <is>
          <t>Nmix</t>
        </is>
      </c>
      <c r="N24" s="422" t="n">
        <v>1.223795908885077</v>
      </c>
      <c r="O24" s="453" t="n">
        <v>0.3181440444206372</v>
      </c>
      <c r="P24" s="424" t="n">
        <v>2025</v>
      </c>
      <c r="Q24" s="454" t="inlineStr">
        <is>
          <t>NIBIO Totalkalkylen</t>
        </is>
      </c>
      <c r="R24" s="425" t="inlineStr">
        <is>
          <t>ok</t>
        </is>
      </c>
      <c r="S24" s="454" t="inlineStr">
        <is>
          <t>text</t>
        </is>
      </c>
      <c r="T24" s="426" t="inlineStr">
        <is>
          <t>Norway</t>
        </is>
      </c>
      <c r="U24" s="452" t="inlineStr">
        <is>
          <t>useful output</t>
        </is>
      </c>
      <c r="V24" s="5">
        <f>(O24*N24)^2</f>
        <v/>
      </c>
    </row>
    <row r="25" ht="14.75" customFormat="1" customHeight="1" s="482">
      <c r="B25" s="5" t="inlineStr">
        <is>
          <t>MP.FP-AG.MM</t>
        </is>
      </c>
      <c r="C25" s="5" t="inlineStr">
        <is>
          <t>MP.FP-AG.MM-Farm animal feed-Nmix</t>
        </is>
      </c>
      <c r="D25" s="5" t="inlineStr">
        <is>
          <t>MP</t>
        </is>
      </c>
      <c r="E25" s="5" t="inlineStr">
        <is>
          <t>FP</t>
        </is>
      </c>
      <c r="F25" s="5">
        <f>VLOOKUP(E25,'5.a Definitions'!E:F,2,FALSE)</f>
        <v/>
      </c>
      <c r="G25" s="5" t="inlineStr">
        <is>
          <t>AG</t>
        </is>
      </c>
      <c r="H25" s="5" t="inlineStr">
        <is>
          <t>MM</t>
        </is>
      </c>
      <c r="I25" s="5">
        <f>VLOOKUP(H25,'5.a Definitions'!E:F,2,FALSE)</f>
        <v/>
      </c>
      <c r="J25" s="5" t="inlineStr">
        <is>
          <t>Farm animal feed</t>
        </is>
      </c>
      <c r="K25" s="5" t="inlineStr">
        <is>
          <t>farm animal feed</t>
        </is>
      </c>
      <c r="L25" s="5" t="inlineStr">
        <is>
          <t>reactive</t>
        </is>
      </c>
      <c r="M25" s="5" t="inlineStr">
        <is>
          <t>Nmix</t>
        </is>
      </c>
      <c r="N25" s="422" t="inlineStr">
        <is>
          <t>nan</t>
        </is>
      </c>
      <c r="O25" s="423" t="n">
        <v>0.2</v>
      </c>
      <c r="P25" s="424" t="n">
        <v>2025</v>
      </c>
      <c r="Q25" s="425" t="inlineStr">
        <is>
          <t>no data</t>
        </is>
      </c>
      <c r="R25" s="425" t="inlineStr">
        <is>
          <t>not done</t>
        </is>
      </c>
      <c r="S25" s="425" t="inlineStr">
        <is>
          <t>text</t>
        </is>
      </c>
      <c r="T25" s="426" t="inlineStr">
        <is>
          <t>Norway</t>
        </is>
      </c>
      <c r="U25" s="5" t="inlineStr">
        <is>
          <t>useful output</t>
        </is>
      </c>
      <c r="V25" s="5">
        <f>(O25*N25)^2</f>
        <v/>
      </c>
    </row>
    <row r="26" ht="16" customFormat="1" customHeight="1" s="482">
      <c r="B26" s="5" t="inlineStr">
        <is>
          <t>MP.FP-PR.SO</t>
        </is>
      </c>
      <c r="C26" s="5" t="inlineStr">
        <is>
          <t>MP.FP-PR.SO-Food industry waste-Nmix</t>
        </is>
      </c>
      <c r="D26" s="5" t="inlineStr">
        <is>
          <t>MP</t>
        </is>
      </c>
      <c r="E26" s="5" t="inlineStr">
        <is>
          <t>FP</t>
        </is>
      </c>
      <c r="F26" s="5">
        <f>VLOOKUP(E26,'5.a Definitions'!E:F,2,FALSE)</f>
        <v/>
      </c>
      <c r="G26" s="5" t="inlineStr">
        <is>
          <t>PR</t>
        </is>
      </c>
      <c r="H26" s="5" t="inlineStr">
        <is>
          <t>SO</t>
        </is>
      </c>
      <c r="I26" s="5">
        <f>VLOOKUP(H26,'5.a Definitions'!E:F,2,FALSE)</f>
        <v/>
      </c>
      <c r="J26" s="5" t="inlineStr">
        <is>
          <t>Food industry waste</t>
        </is>
      </c>
      <c r="K26" s="5" t="inlineStr">
        <is>
          <t>food industry waste</t>
        </is>
      </c>
      <c r="L26" s="5" t="inlineStr">
        <is>
          <t>reactive</t>
        </is>
      </c>
      <c r="M26" s="5" t="inlineStr">
        <is>
          <t>Nmix</t>
        </is>
      </c>
      <c r="N26" s="422" t="inlineStr">
        <is>
          <t>nan</t>
        </is>
      </c>
      <c r="O26" s="423" t="n">
        <v>0.2</v>
      </c>
      <c r="P26" s="424" t="n">
        <v>2025</v>
      </c>
      <c r="Q26" s="425" t="inlineStr">
        <is>
          <t>no data</t>
        </is>
      </c>
      <c r="R26" s="425" t="inlineStr">
        <is>
          <t>not done</t>
        </is>
      </c>
      <c r="S26" s="425" t="inlineStr">
        <is>
          <t>text</t>
        </is>
      </c>
      <c r="T26" s="426" t="inlineStr">
        <is>
          <t>Norway</t>
        </is>
      </c>
      <c r="U26" s="5" t="inlineStr">
        <is>
          <t>N wasted</t>
        </is>
      </c>
      <c r="V26" s="5">
        <f>(O26*N26)^2</f>
        <v/>
      </c>
    </row>
    <row r="27" ht="16" customFormat="1" customHeight="1" s="482">
      <c r="B27" s="5" t="inlineStr">
        <is>
          <t>MP.FP-PR.WW</t>
        </is>
      </c>
      <c r="C27" s="5" t="inlineStr">
        <is>
          <t>MP.FP-PR.WW-Food industry wastewater-Nmix</t>
        </is>
      </c>
      <c r="D27" s="5" t="inlineStr">
        <is>
          <t>MP</t>
        </is>
      </c>
      <c r="E27" s="5" t="inlineStr">
        <is>
          <t>FP</t>
        </is>
      </c>
      <c r="F27" s="5">
        <f>VLOOKUP(E27,'5.a Definitions'!E:F,2,FALSE)</f>
        <v/>
      </c>
      <c r="G27" s="5" t="inlineStr">
        <is>
          <t>PR</t>
        </is>
      </c>
      <c r="H27" s="5" t="inlineStr">
        <is>
          <t>WW</t>
        </is>
      </c>
      <c r="I27" s="5">
        <f>VLOOKUP(H27,'5.a Definitions'!E:F,2,FALSE)</f>
        <v/>
      </c>
      <c r="J27" s="5" t="inlineStr">
        <is>
          <t>Food industry wastewater</t>
        </is>
      </c>
      <c r="K27" s="5" t="inlineStr">
        <is>
          <t>food industry wastewater</t>
        </is>
      </c>
      <c r="L27" s="5" t="inlineStr">
        <is>
          <t>reactive</t>
        </is>
      </c>
      <c r="M27" s="5" t="inlineStr">
        <is>
          <t>Nmix</t>
        </is>
      </c>
      <c r="N27" s="422" t="inlineStr">
        <is>
          <t>nan</t>
        </is>
      </c>
      <c r="O27" s="423" t="n">
        <v>0.2</v>
      </c>
      <c r="P27" s="424" t="n">
        <v>2025</v>
      </c>
      <c r="Q27" s="425" t="inlineStr">
        <is>
          <t>no data</t>
        </is>
      </c>
      <c r="R27" s="425" t="inlineStr">
        <is>
          <t>not done</t>
        </is>
      </c>
      <c r="S27" s="425" t="inlineStr">
        <is>
          <t>text</t>
        </is>
      </c>
      <c r="T27" s="426" t="inlineStr">
        <is>
          <t>Norway</t>
        </is>
      </c>
      <c r="U27" s="5" t="inlineStr">
        <is>
          <t>N wasted</t>
        </is>
      </c>
      <c r="V27" s="5">
        <f>(O27*N27)^2</f>
        <v/>
      </c>
    </row>
    <row r="28" ht="16" customFormat="1" customHeight="1" s="482">
      <c r="B28" s="5" t="inlineStr">
        <is>
          <t>MP.FP-HS.HS</t>
        </is>
      </c>
      <c r="C28" s="5" t="inlineStr">
        <is>
          <t>MP.FP-HS.HS-Food products-Nmix</t>
        </is>
      </c>
      <c r="D28" s="5" t="inlineStr">
        <is>
          <t>MP</t>
        </is>
      </c>
      <c r="E28" s="5" t="inlineStr">
        <is>
          <t>FP</t>
        </is>
      </c>
      <c r="F28" s="5">
        <f>VLOOKUP(E28,'5.a Definitions'!E:F,2,FALSE)</f>
        <v/>
      </c>
      <c r="G28" s="5" t="inlineStr">
        <is>
          <t>HS</t>
        </is>
      </c>
      <c r="H28" s="5" t="inlineStr">
        <is>
          <t>HS</t>
        </is>
      </c>
      <c r="I28" s="5">
        <f>VLOOKUP(H28,'5.a Definitions'!E:F,2,FALSE)</f>
        <v/>
      </c>
      <c r="J28" s="5" t="inlineStr">
        <is>
          <t>Food products</t>
        </is>
      </c>
      <c r="K28" s="5" t="inlineStr">
        <is>
          <t>food products</t>
        </is>
      </c>
      <c r="L28" s="5" t="inlineStr">
        <is>
          <t>reactive</t>
        </is>
      </c>
      <c r="M28" s="5" t="inlineStr">
        <is>
          <t>Nmix</t>
        </is>
      </c>
      <c r="N28" s="422" t="n">
        <v>30.86768270736987</v>
      </c>
      <c r="O28" s="423" t="n">
        <v>0.1853374032410372</v>
      </c>
      <c r="P28" s="424" t="n">
        <v>2025</v>
      </c>
      <c r="Q28" s="425" t="inlineStr">
        <is>
          <t>SSB</t>
        </is>
      </c>
      <c r="R28" s="425" t="inlineStr">
        <is>
          <t>ok</t>
        </is>
      </c>
      <c r="S28" s="425" t="inlineStr">
        <is>
          <t>text</t>
        </is>
      </c>
      <c r="T28" s="426" t="inlineStr">
        <is>
          <t>Norway</t>
        </is>
      </c>
      <c r="U28" s="5" t="inlineStr">
        <is>
          <t>useful output</t>
        </is>
      </c>
      <c r="V28" s="5">
        <f>(O28*N28)^2</f>
        <v/>
      </c>
    </row>
    <row r="29" ht="16" customFormat="1" customHeight="1" s="482">
      <c r="B29" s="5" t="inlineStr">
        <is>
          <t>MP.FP-HY.SW</t>
        </is>
      </c>
      <c r="C29" s="5" t="inlineStr">
        <is>
          <t>MP.FP-HY.SW-Untreated wastewater-Nmix</t>
        </is>
      </c>
      <c r="D29" s="5" t="inlineStr">
        <is>
          <t>MP</t>
        </is>
      </c>
      <c r="E29" s="5" t="inlineStr">
        <is>
          <t>FP</t>
        </is>
      </c>
      <c r="F29" s="5">
        <f>VLOOKUP(E29,'5.a Definitions'!E:F,2,FALSE)</f>
        <v/>
      </c>
      <c r="G29" s="5" t="inlineStr">
        <is>
          <t>HY</t>
        </is>
      </c>
      <c r="H29" s="5" t="inlineStr">
        <is>
          <t>SW</t>
        </is>
      </c>
      <c r="I29" s="5">
        <f>VLOOKUP(H29,'5.a Definitions'!E:F,2,FALSE)</f>
        <v/>
      </c>
      <c r="J29" s="5" t="inlineStr">
        <is>
          <t>Untreated wastewater</t>
        </is>
      </c>
      <c r="K29" s="5" t="inlineStr">
        <is>
          <t>food industry untreated wastewater</t>
        </is>
      </c>
      <c r="L29" s="5" t="inlineStr">
        <is>
          <t>reactive</t>
        </is>
      </c>
      <c r="M29" s="5" t="inlineStr">
        <is>
          <t>Nmix</t>
        </is>
      </c>
      <c r="N29" s="422" t="inlineStr">
        <is>
          <t>nan</t>
        </is>
      </c>
      <c r="O29" s="423" t="n">
        <v>0.2</v>
      </c>
      <c r="P29" s="424" t="n">
        <v>2025</v>
      </c>
      <c r="Q29" s="425" t="inlineStr">
        <is>
          <t>no data</t>
        </is>
      </c>
      <c r="R29" s="425" t="inlineStr">
        <is>
          <t>not done</t>
        </is>
      </c>
      <c r="S29" s="425" t="inlineStr">
        <is>
          <t>text</t>
        </is>
      </c>
      <c r="T29" s="426" t="inlineStr">
        <is>
          <t>Norway</t>
        </is>
      </c>
      <c r="U29" s="5" t="inlineStr">
        <is>
          <t>N wasted</t>
        </is>
      </c>
      <c r="V29" s="5">
        <f>(O29*N29)^2</f>
        <v/>
      </c>
    </row>
    <row r="30" ht="16" customFormat="1" customHeight="1" s="482">
      <c r="B30" s="5" t="inlineStr">
        <is>
          <t>MP.FP-HY.AC</t>
        </is>
      </c>
      <c r="C30" s="5" t="inlineStr">
        <is>
          <t>MP.FP-HY.AC-Feed to freshwater aquaculture-Nmix</t>
        </is>
      </c>
      <c r="D30" s="5" t="inlineStr">
        <is>
          <t>MP</t>
        </is>
      </c>
      <c r="E30" s="5" t="inlineStr">
        <is>
          <t>FP</t>
        </is>
      </c>
      <c r="F30" s="5">
        <f>VLOOKUP(E30,'5.a Definitions'!E:F,2,FALSE)</f>
        <v/>
      </c>
      <c r="G30" s="5" t="inlineStr">
        <is>
          <t>HY</t>
        </is>
      </c>
      <c r="H30" s="5" t="inlineStr">
        <is>
          <t>AC</t>
        </is>
      </c>
      <c r="I30" s="5">
        <f>VLOOKUP(H30,'5.a Definitions'!E:F,2,FALSE)</f>
        <v/>
      </c>
      <c r="J30" s="5" t="inlineStr">
        <is>
          <t>Feed to freshwater aquaculture</t>
        </is>
      </c>
      <c r="K30" s="5" t="inlineStr">
        <is>
          <t>feed to freshwater aquaculture</t>
        </is>
      </c>
      <c r="L30" s="5" t="inlineStr">
        <is>
          <t>reactive</t>
        </is>
      </c>
      <c r="M30" s="5" t="inlineStr">
        <is>
          <t>Nmix</t>
        </is>
      </c>
      <c r="N30" s="422" t="n">
        <v>0</v>
      </c>
      <c r="O30" s="423" t="n">
        <v>0.2</v>
      </c>
      <c r="P30" s="424" t="n">
        <v>2025</v>
      </c>
      <c r="Q30" s="425" t="inlineStr">
        <is>
          <t>no production</t>
        </is>
      </c>
      <c r="R30" s="425" t="inlineStr">
        <is>
          <t>ok</t>
        </is>
      </c>
      <c r="S30" s="425" t="inlineStr">
        <is>
          <t>text</t>
        </is>
      </c>
      <c r="T30" s="426" t="inlineStr">
        <is>
          <t>Norway</t>
        </is>
      </c>
      <c r="U30" s="5" t="inlineStr">
        <is>
          <t>useful output</t>
        </is>
      </c>
      <c r="V30" s="5">
        <f>(O30*N30)^2</f>
        <v/>
      </c>
    </row>
    <row r="31" ht="16" customFormat="1" customHeight="1" s="482">
      <c r="B31" s="5" t="inlineStr">
        <is>
          <t>MP.FP-HY.AC</t>
        </is>
      </c>
      <c r="C31" s="5" t="inlineStr">
        <is>
          <t>MP.FP-HY.AC-Feed to coastal aquaculture-Nmix</t>
        </is>
      </c>
      <c r="D31" s="5" t="inlineStr">
        <is>
          <t>MP</t>
        </is>
      </c>
      <c r="E31" s="5" t="inlineStr">
        <is>
          <t>FP</t>
        </is>
      </c>
      <c r="F31" s="5">
        <f>VLOOKUP(E31,'5.a Definitions'!E:F,2,FALSE)</f>
        <v/>
      </c>
      <c r="G31" s="5" t="inlineStr">
        <is>
          <t>HY</t>
        </is>
      </c>
      <c r="H31" s="5" t="inlineStr">
        <is>
          <t>AC</t>
        </is>
      </c>
      <c r="I31" s="5">
        <f>VLOOKUP(H31,'5.a Definitions'!E:F,2,FALSE)</f>
        <v/>
      </c>
      <c r="J31" s="5" t="inlineStr">
        <is>
          <t>Feed to coastal aquaculture</t>
        </is>
      </c>
      <c r="K31" s="5" t="inlineStr">
        <is>
          <t>feed to coastal aquaculture</t>
        </is>
      </c>
      <c r="L31" s="5" t="inlineStr">
        <is>
          <t>reactive</t>
        </is>
      </c>
      <c r="M31" s="5" t="inlineStr">
        <is>
          <t>Nmix</t>
        </is>
      </c>
      <c r="N31" s="422" t="inlineStr">
        <is>
          <t>nan</t>
        </is>
      </c>
      <c r="O31" s="423" t="n">
        <v>0.2</v>
      </c>
      <c r="P31" s="424" t="n">
        <v>2025</v>
      </c>
      <c r="Q31" s="425" t="inlineStr">
        <is>
          <t>no data</t>
        </is>
      </c>
      <c r="R31" s="425" t="inlineStr">
        <is>
          <t>not done</t>
        </is>
      </c>
      <c r="S31" s="425" t="inlineStr">
        <is>
          <t>text</t>
        </is>
      </c>
      <c r="T31" s="426" t="inlineStr">
        <is>
          <t>Norway</t>
        </is>
      </c>
      <c r="U31" s="5" t="inlineStr">
        <is>
          <t>useful output</t>
        </is>
      </c>
      <c r="V31" s="5">
        <f>(O31*N31)^2</f>
        <v/>
      </c>
    </row>
    <row r="32" ht="16" customFormat="1" customHeight="1" s="482">
      <c r="B32" s="5" t="inlineStr">
        <is>
          <t>MP.FP-RW.RW</t>
        </is>
      </c>
      <c r="C32" s="5" t="inlineStr">
        <is>
          <t>MP.FP-RW.RW-Food export-Nmix</t>
        </is>
      </c>
      <c r="D32" s="5" t="inlineStr">
        <is>
          <t>MP</t>
        </is>
      </c>
      <c r="E32" s="5" t="inlineStr">
        <is>
          <t>FP</t>
        </is>
      </c>
      <c r="F32" s="5">
        <f>VLOOKUP(E32,'5.a Definitions'!E:F,2,FALSE)</f>
        <v/>
      </c>
      <c r="G32" s="5" t="inlineStr">
        <is>
          <t>RW</t>
        </is>
      </c>
      <c r="H32" s="5" t="inlineStr">
        <is>
          <t>RW</t>
        </is>
      </c>
      <c r="I32" s="5">
        <f>VLOOKUP(H32,'5.a Definitions'!E:F,2,FALSE)</f>
        <v/>
      </c>
      <c r="J32" s="5" t="inlineStr">
        <is>
          <t>Food export</t>
        </is>
      </c>
      <c r="K32" s="5" t="inlineStr">
        <is>
          <t>food export</t>
        </is>
      </c>
      <c r="L32" s="5" t="inlineStr">
        <is>
          <t>reactive</t>
        </is>
      </c>
      <c r="M32" s="5" t="inlineStr">
        <is>
          <t>Nmix</t>
        </is>
      </c>
      <c r="N32" s="422" t="inlineStr">
        <is>
          <t>nan</t>
        </is>
      </c>
      <c r="O32" s="423" t="n">
        <v>0.2</v>
      </c>
      <c r="P32" s="424" t="n">
        <v>2025</v>
      </c>
      <c r="Q32" s="425" t="inlineStr">
        <is>
          <t>no data</t>
        </is>
      </c>
      <c r="R32" s="425" t="inlineStr">
        <is>
          <t>not done</t>
        </is>
      </c>
      <c r="S32" s="425" t="inlineStr">
        <is>
          <t>text</t>
        </is>
      </c>
      <c r="T32" s="426" t="inlineStr">
        <is>
          <t>Norway</t>
        </is>
      </c>
      <c r="U32" s="5" t="inlineStr">
        <is>
          <t>useful output</t>
        </is>
      </c>
      <c r="V32" s="5">
        <f>(O32*N32)^2</f>
        <v/>
      </c>
    </row>
    <row r="33" ht="16" customFormat="1" customHeight="1" s="482">
      <c r="B33" s="475" t="inlineStr">
        <is>
          <t>MP.FP-RW.RW</t>
        </is>
      </c>
      <c r="C33" s="475" t="inlineStr">
        <is>
          <t>MP.FP-RW.RW-Feed export-Nmix</t>
        </is>
      </c>
      <c r="D33" s="475" t="inlineStr">
        <is>
          <t>MP</t>
        </is>
      </c>
      <c r="E33" s="475" t="inlineStr">
        <is>
          <t>FP</t>
        </is>
      </c>
      <c r="F33" s="5">
        <f>VLOOKUP(E33,'5.a Definitions'!E:F,2,FALSE)</f>
        <v/>
      </c>
      <c r="G33" s="475" t="inlineStr">
        <is>
          <t>RW</t>
        </is>
      </c>
      <c r="H33" s="475" t="inlineStr">
        <is>
          <t>RW</t>
        </is>
      </c>
      <c r="I33" s="5">
        <f>VLOOKUP(H33,'5.a Definitions'!E:F,2,FALSE)</f>
        <v/>
      </c>
      <c r="J33" s="475" t="inlineStr">
        <is>
          <t>Feed export</t>
        </is>
      </c>
      <c r="K33" s="475" t="inlineStr">
        <is>
          <t>feed export</t>
        </is>
      </c>
      <c r="L33" s="475" t="inlineStr">
        <is>
          <t>reactive</t>
        </is>
      </c>
      <c r="M33" s="475" t="inlineStr">
        <is>
          <t>Nmix</t>
        </is>
      </c>
      <c r="N33" s="476" t="inlineStr">
        <is>
          <t>nan</t>
        </is>
      </c>
      <c r="O33" s="477" t="n">
        <v>0.2</v>
      </c>
      <c r="P33" s="478" t="n">
        <v>2025</v>
      </c>
      <c r="Q33" s="479" t="inlineStr">
        <is>
          <t>no data</t>
        </is>
      </c>
      <c r="R33" s="479" t="inlineStr">
        <is>
          <t>not done</t>
        </is>
      </c>
      <c r="S33" s="479" t="inlineStr">
        <is>
          <t>text</t>
        </is>
      </c>
      <c r="T33" s="476" t="inlineStr">
        <is>
          <t>Norway</t>
        </is>
      </c>
      <c r="U33" s="475" t="inlineStr">
        <is>
          <t>useful output</t>
        </is>
      </c>
      <c r="V33" s="475">
        <f>(O33*N33)^2</f>
        <v/>
      </c>
    </row>
    <row r="34" ht="16" customFormat="1" customHeight="1" s="482">
      <c r="B34" s="5" t="inlineStr">
        <is>
          <t>MP.OP-AG.SM</t>
        </is>
      </c>
      <c r="C34" s="5" t="inlineStr">
        <is>
          <t>MP.OP-AG.SM-Mineral fertilizer-Nmix</t>
        </is>
      </c>
      <c r="D34" s="5" t="inlineStr">
        <is>
          <t>MP</t>
        </is>
      </c>
      <c r="E34" s="5" t="inlineStr">
        <is>
          <t>OP</t>
        </is>
      </c>
      <c r="F34" s="5">
        <f>VLOOKUP(E34,'5.a Definitions'!E:F,2,FALSE)</f>
        <v/>
      </c>
      <c r="G34" s="5" t="inlineStr">
        <is>
          <t>AG</t>
        </is>
      </c>
      <c r="H34" s="5" t="inlineStr">
        <is>
          <t>SM</t>
        </is>
      </c>
      <c r="I34" s="5">
        <f>VLOOKUP(H34,'5.a Definitions'!E:F,2,FALSE)</f>
        <v/>
      </c>
      <c r="J34" s="5" t="inlineStr">
        <is>
          <t>Mineral fertilizer</t>
        </is>
      </c>
      <c r="K34" s="5" t="inlineStr">
        <is>
          <t>mineral fertilizer to agriculture</t>
        </is>
      </c>
      <c r="L34" s="5" t="inlineStr">
        <is>
          <t>reactive</t>
        </is>
      </c>
      <c r="M34" s="5" t="inlineStr">
        <is>
          <t>Nmix</t>
        </is>
      </c>
      <c r="N34" s="422" t="inlineStr">
        <is>
          <t>nan</t>
        </is>
      </c>
      <c r="O34" s="423" t="n">
        <v>0.2</v>
      </c>
      <c r="P34" s="424" t="n">
        <v>2025</v>
      </c>
      <c r="Q34" s="425" t="inlineStr">
        <is>
          <t>no data</t>
        </is>
      </c>
      <c r="R34" s="425" t="inlineStr">
        <is>
          <t>not done</t>
        </is>
      </c>
      <c r="S34" s="425" t="inlineStr">
        <is>
          <t>text</t>
        </is>
      </c>
      <c r="T34" s="426" t="inlineStr">
        <is>
          <t>Norway</t>
        </is>
      </c>
      <c r="U34" s="5" t="inlineStr">
        <is>
          <t>useful output</t>
        </is>
      </c>
      <c r="V34" s="5">
        <f>(O33*N33)^2</f>
        <v/>
      </c>
    </row>
    <row r="35" ht="16" customFormat="1" customHeight="1" s="482">
      <c r="B35" s="475" t="inlineStr">
        <is>
          <t>MP.OP-EF.IC</t>
        </is>
      </c>
      <c r="C35" s="475" t="inlineStr">
        <is>
          <t>MP.OP-EF.IC-Industrial waste fuels-Nmix</t>
        </is>
      </c>
      <c r="D35" s="475" t="inlineStr">
        <is>
          <t>MP</t>
        </is>
      </c>
      <c r="E35" s="475" t="inlineStr">
        <is>
          <t>OP</t>
        </is>
      </c>
      <c r="F35" s="5">
        <f>VLOOKUP(E35,'5.a Definitions'!E:F,2,FALSE)</f>
        <v/>
      </c>
      <c r="G35" s="475" t="inlineStr">
        <is>
          <t>EF</t>
        </is>
      </c>
      <c r="H35" s="475" t="inlineStr">
        <is>
          <t>IC</t>
        </is>
      </c>
      <c r="I35" s="5">
        <f>VLOOKUP(H35,'5.a Definitions'!E:F,2,FALSE)</f>
        <v/>
      </c>
      <c r="J35" s="475" t="inlineStr">
        <is>
          <t>Industrial waste fuel</t>
        </is>
      </c>
      <c r="K35" s="475" t="inlineStr">
        <is>
          <t>industrial waste fuel</t>
        </is>
      </c>
      <c r="L35" s="475" t="inlineStr">
        <is>
          <t>reactive</t>
        </is>
      </c>
      <c r="M35" s="475" t="inlineStr">
        <is>
          <t>Nmix</t>
        </is>
      </c>
      <c r="N35" s="476" t="inlineStr">
        <is>
          <t>nan</t>
        </is>
      </c>
      <c r="O35" s="477" t="n">
        <v>0.2</v>
      </c>
      <c r="P35" s="478" t="n">
        <v>2025</v>
      </c>
      <c r="Q35" s="479" t="inlineStr">
        <is>
          <t>no data</t>
        </is>
      </c>
      <c r="R35" s="479" t="inlineStr">
        <is>
          <t>not done</t>
        </is>
      </c>
      <c r="S35" s="479" t="inlineStr">
        <is>
          <t>text</t>
        </is>
      </c>
      <c r="T35" s="476" t="inlineStr">
        <is>
          <t>Norway</t>
        </is>
      </c>
      <c r="U35" s="475" t="inlineStr">
        <is>
          <t>useful output</t>
        </is>
      </c>
      <c r="V35" s="475">
        <f>(O35*N35)^2</f>
        <v/>
      </c>
    </row>
    <row r="36" ht="16" customFormat="1" customHeight="1" s="482">
      <c r="B36" s="5" t="inlineStr">
        <is>
          <t>MP.OP-PR.SO</t>
        </is>
      </c>
      <c r="C36" s="5" t="inlineStr">
        <is>
          <t>MP.OP-PR.SO-Other industry waste-Nmix</t>
        </is>
      </c>
      <c r="D36" s="5" t="inlineStr">
        <is>
          <t>MP</t>
        </is>
      </c>
      <c r="E36" s="5" t="inlineStr">
        <is>
          <t>OP</t>
        </is>
      </c>
      <c r="F36" s="5">
        <f>VLOOKUP(E36,'5.a Definitions'!E:F,2,FALSE)</f>
        <v/>
      </c>
      <c r="G36" s="5" t="inlineStr">
        <is>
          <t>PR</t>
        </is>
      </c>
      <c r="H36" s="5" t="inlineStr">
        <is>
          <t>SO</t>
        </is>
      </c>
      <c r="I36" s="5">
        <f>VLOOKUP(H36,'5.a Definitions'!E:F,2,FALSE)</f>
        <v/>
      </c>
      <c r="J36" s="5" t="inlineStr">
        <is>
          <t>Other industry waste</t>
        </is>
      </c>
      <c r="K36" s="5" t="inlineStr">
        <is>
          <t>other industry waste</t>
        </is>
      </c>
      <c r="L36" s="5" t="inlineStr">
        <is>
          <t>reactive</t>
        </is>
      </c>
      <c r="M36" s="5" t="inlineStr">
        <is>
          <t>Nmix</t>
        </is>
      </c>
      <c r="N36" s="422" t="inlineStr">
        <is>
          <t>nan</t>
        </is>
      </c>
      <c r="O36" s="423" t="n">
        <v>0.2</v>
      </c>
      <c r="P36" s="424" t="n">
        <v>2025</v>
      </c>
      <c r="Q36" s="425" t="inlineStr">
        <is>
          <t>no data</t>
        </is>
      </c>
      <c r="R36" s="425" t="inlineStr">
        <is>
          <t>not done</t>
        </is>
      </c>
      <c r="S36" s="425" t="inlineStr">
        <is>
          <t>text</t>
        </is>
      </c>
      <c r="T36" s="426" t="inlineStr">
        <is>
          <t>Norway</t>
        </is>
      </c>
      <c r="U36" s="5" t="inlineStr">
        <is>
          <t>N wasted</t>
        </is>
      </c>
      <c r="V36" s="5">
        <f>(O34*N34)^2</f>
        <v/>
      </c>
    </row>
    <row r="37" ht="16" customFormat="1" customHeight="1" s="482">
      <c r="B37" s="5" t="inlineStr">
        <is>
          <t>MP.OP-PR.WW</t>
        </is>
      </c>
      <c r="C37" s="5" t="inlineStr">
        <is>
          <t>MP.OP-PR.WW-Other industry wastewater-Nmix</t>
        </is>
      </c>
      <c r="D37" s="5" t="inlineStr">
        <is>
          <t>MP</t>
        </is>
      </c>
      <c r="E37" s="5" t="inlineStr">
        <is>
          <t>OP</t>
        </is>
      </c>
      <c r="F37" s="5">
        <f>VLOOKUP(E37,'5.a Definitions'!E:F,2,FALSE)</f>
        <v/>
      </c>
      <c r="G37" s="5" t="inlineStr">
        <is>
          <t>PR</t>
        </is>
      </c>
      <c r="H37" s="5" t="inlineStr">
        <is>
          <t>WW</t>
        </is>
      </c>
      <c r="I37" s="5">
        <f>VLOOKUP(H37,'5.a Definitions'!E:F,2,FALSE)</f>
        <v/>
      </c>
      <c r="J37" s="5" t="inlineStr">
        <is>
          <t>Other industry wastewater</t>
        </is>
      </c>
      <c r="K37" s="5" t="inlineStr">
        <is>
          <t>other industry wastewater</t>
        </is>
      </c>
      <c r="L37" s="5" t="inlineStr">
        <is>
          <t>reactive</t>
        </is>
      </c>
      <c r="M37" s="5" t="inlineStr">
        <is>
          <t>Nmix</t>
        </is>
      </c>
      <c r="N37" s="422" t="inlineStr">
        <is>
          <t>nan</t>
        </is>
      </c>
      <c r="O37" s="423" t="n">
        <v>0.2</v>
      </c>
      <c r="P37" s="424" t="n">
        <v>2025</v>
      </c>
      <c r="Q37" s="425" t="inlineStr">
        <is>
          <t>no data</t>
        </is>
      </c>
      <c r="R37" s="425" t="inlineStr">
        <is>
          <t>not done</t>
        </is>
      </c>
      <c r="S37" s="425" t="inlineStr">
        <is>
          <t>text</t>
        </is>
      </c>
      <c r="T37" s="426" t="inlineStr">
        <is>
          <t>Norway</t>
        </is>
      </c>
      <c r="U37" s="5" t="inlineStr">
        <is>
          <t>N wasted</t>
        </is>
      </c>
      <c r="V37" s="5">
        <f>(O35*N35)^2</f>
        <v/>
      </c>
    </row>
    <row r="38" ht="16" customFormat="1" customHeight="1" s="482">
      <c r="B38" s="5" t="inlineStr">
        <is>
          <t>MP.OP-HS.HS</t>
        </is>
      </c>
      <c r="C38" s="5" t="inlineStr">
        <is>
          <t>MP.OP-HS.HS-Mineral fertilizer-Nmix</t>
        </is>
      </c>
      <c r="D38" s="5" t="inlineStr">
        <is>
          <t>MP</t>
        </is>
      </c>
      <c r="E38" s="5" t="inlineStr">
        <is>
          <t>OP</t>
        </is>
      </c>
      <c r="F38" s="5">
        <f>VLOOKUP(E38,'5.a Definitions'!E:F,2,FALSE)</f>
        <v/>
      </c>
      <c r="G38" s="5" t="inlineStr">
        <is>
          <t>HS</t>
        </is>
      </c>
      <c r="H38" s="5" t="inlineStr">
        <is>
          <t>HS</t>
        </is>
      </c>
      <c r="I38" s="5">
        <f>VLOOKUP(H38,'5.a Definitions'!E:F,2,FALSE)</f>
        <v/>
      </c>
      <c r="J38" s="5" t="inlineStr">
        <is>
          <t>Mineral fertilizer</t>
        </is>
      </c>
      <c r="K38" s="5" t="inlineStr">
        <is>
          <t>mineral fertilizer to settlements</t>
        </is>
      </c>
      <c r="L38" s="5" t="inlineStr">
        <is>
          <t>reactive</t>
        </is>
      </c>
      <c r="M38" s="5" t="inlineStr">
        <is>
          <t>Nmix</t>
        </is>
      </c>
      <c r="N38" s="422" t="inlineStr">
        <is>
          <t>nan</t>
        </is>
      </c>
      <c r="O38" s="423" t="n">
        <v>0.2</v>
      </c>
      <c r="P38" s="424" t="n">
        <v>2025</v>
      </c>
      <c r="Q38" s="425" t="inlineStr">
        <is>
          <t>no data</t>
        </is>
      </c>
      <c r="R38" s="425" t="inlineStr">
        <is>
          <t>not done</t>
        </is>
      </c>
      <c r="S38" s="425" t="inlineStr">
        <is>
          <t>text</t>
        </is>
      </c>
      <c r="T38" s="426" t="inlineStr">
        <is>
          <t>Norway</t>
        </is>
      </c>
      <c r="U38" s="5" t="inlineStr">
        <is>
          <t>useful output</t>
        </is>
      </c>
      <c r="V38" s="5">
        <f>(O36*N36)^2</f>
        <v/>
      </c>
    </row>
    <row r="39" ht="16" customFormat="1" customHeight="1" s="482">
      <c r="B39" s="5" t="inlineStr">
        <is>
          <t>MP.OP-HS.HS</t>
        </is>
      </c>
      <c r="C39" s="5" t="inlineStr">
        <is>
          <t>MP.OP-HS.HS-Consumer goods-Nmix</t>
        </is>
      </c>
      <c r="D39" s="5" t="inlineStr">
        <is>
          <t>MP</t>
        </is>
      </c>
      <c r="E39" s="5" t="inlineStr">
        <is>
          <t>OP</t>
        </is>
      </c>
      <c r="F39" s="5">
        <f>VLOOKUP(E39,'5.a Definitions'!E:F,2,FALSE)</f>
        <v/>
      </c>
      <c r="G39" s="5" t="inlineStr">
        <is>
          <t>HS</t>
        </is>
      </c>
      <c r="H39" s="5" t="inlineStr">
        <is>
          <t>HS</t>
        </is>
      </c>
      <c r="I39" s="5">
        <f>VLOOKUP(H39,'5.a Definitions'!E:F,2,FALSE)</f>
        <v/>
      </c>
      <c r="J39" s="5" t="inlineStr">
        <is>
          <t>Consumer goods</t>
        </is>
      </c>
      <c r="K39" s="5" t="inlineStr">
        <is>
          <t>consumer goods</t>
        </is>
      </c>
      <c r="L39" s="5" t="inlineStr">
        <is>
          <t>reactive</t>
        </is>
      </c>
      <c r="M39" s="5" t="inlineStr">
        <is>
          <t>Nmix</t>
        </is>
      </c>
      <c r="N39" s="422" t="inlineStr">
        <is>
          <t>nan</t>
        </is>
      </c>
      <c r="O39" s="423" t="n">
        <v>0.3</v>
      </c>
      <c r="P39" s="424" t="n">
        <v>2025</v>
      </c>
      <c r="Q39" s="425" t="inlineStr">
        <is>
          <t>entries missing for mass balance</t>
        </is>
      </c>
      <c r="R39" s="425" t="inlineStr">
        <is>
          <t>in progress: only 0/6 inflows and 0/5 outflows</t>
        </is>
      </c>
      <c r="S39" s="425" t="inlineStr">
        <is>
          <t>text</t>
        </is>
      </c>
      <c r="T39" s="426" t="inlineStr">
        <is>
          <t>Norway</t>
        </is>
      </c>
      <c r="U39" s="5" t="inlineStr">
        <is>
          <t>useful output</t>
        </is>
      </c>
      <c r="V39" s="5">
        <f>(O37*N37)^2</f>
        <v/>
      </c>
    </row>
    <row r="40" ht="16" customFormat="1" customHeight="1" s="482">
      <c r="B40" s="5" t="inlineStr">
        <is>
          <t>MP.OP-AT.AT</t>
        </is>
      </c>
      <c r="C40" s="5" t="inlineStr">
        <is>
          <t>MP.OP-AT.AT-Emissions-NH3</t>
        </is>
      </c>
      <c r="D40" s="5" t="inlineStr">
        <is>
          <t>MP</t>
        </is>
      </c>
      <c r="E40" s="5" t="inlineStr">
        <is>
          <t>OP</t>
        </is>
      </c>
      <c r="F40" s="5">
        <f>VLOOKUP(E40,'5.a Definitions'!E:F,2,FALSE)</f>
        <v/>
      </c>
      <c r="G40" s="5" t="inlineStr">
        <is>
          <t>AT</t>
        </is>
      </c>
      <c r="H40" s="5" t="inlineStr">
        <is>
          <t>AT</t>
        </is>
      </c>
      <c r="I40" s="5">
        <f>VLOOKUP(H40,'5.a Definitions'!E:F,2,FALSE)</f>
        <v/>
      </c>
      <c r="J40" s="5" t="inlineStr">
        <is>
          <t>Emissions</t>
        </is>
      </c>
      <c r="K40" s="5" t="inlineStr">
        <is>
          <t>process emissions</t>
        </is>
      </c>
      <c r="L40" s="5" t="inlineStr">
        <is>
          <t>reactive</t>
        </is>
      </c>
      <c r="M40" s="5" t="inlineStr">
        <is>
          <t>NH3</t>
        </is>
      </c>
      <c r="N40" s="422" t="inlineStr">
        <is>
          <t>nan</t>
        </is>
      </c>
      <c r="O40" s="423" t="n">
        <v>0.2</v>
      </c>
      <c r="P40" s="424" t="n">
        <v>2025</v>
      </c>
      <c r="Q40" s="425" t="inlineStr">
        <is>
          <t>no data</t>
        </is>
      </c>
      <c r="R40" s="425" t="inlineStr">
        <is>
          <t>not done</t>
        </is>
      </c>
      <c r="S40" s="425" t="inlineStr">
        <is>
          <t>text</t>
        </is>
      </c>
      <c r="T40" s="426" t="inlineStr">
        <is>
          <t>Norway</t>
        </is>
      </c>
      <c r="U40" s="5" t="inlineStr">
        <is>
          <t>N wasted</t>
        </is>
      </c>
      <c r="V40" s="5">
        <f>(O38*N38)^2</f>
        <v/>
      </c>
    </row>
    <row r="41" ht="16" customFormat="1" customHeight="1" s="482">
      <c r="B41" s="5" t="inlineStr">
        <is>
          <t>MP.OP-AT.AT</t>
        </is>
      </c>
      <c r="C41" s="5" t="inlineStr">
        <is>
          <t>MP.OP-AT.AT-Emissions-NOx</t>
        </is>
      </c>
      <c r="D41" s="5" t="inlineStr">
        <is>
          <t>MP</t>
        </is>
      </c>
      <c r="E41" s="5" t="inlineStr">
        <is>
          <t>OP</t>
        </is>
      </c>
      <c r="F41" s="5">
        <f>VLOOKUP(E41,'5.a Definitions'!E:F,2,FALSE)</f>
        <v/>
      </c>
      <c r="G41" s="5" t="inlineStr">
        <is>
          <t>AT</t>
        </is>
      </c>
      <c r="H41" s="5" t="inlineStr">
        <is>
          <t>AT</t>
        </is>
      </c>
      <c r="I41" s="5">
        <f>VLOOKUP(H41,'5.a Definitions'!E:F,2,FALSE)</f>
        <v/>
      </c>
      <c r="J41" s="5" t="inlineStr">
        <is>
          <t>Emissions</t>
        </is>
      </c>
      <c r="K41" s="5" t="inlineStr">
        <is>
          <t>process emissions</t>
        </is>
      </c>
      <c r="L41" s="5" t="inlineStr">
        <is>
          <t>reactive</t>
        </is>
      </c>
      <c r="M41" s="5" t="inlineStr">
        <is>
          <t>NOx</t>
        </is>
      </c>
      <c r="N41" s="422" t="inlineStr">
        <is>
          <t>nan</t>
        </is>
      </c>
      <c r="O41" s="423" t="n">
        <v>0.2</v>
      </c>
      <c r="P41" s="424" t="n">
        <v>2025</v>
      </c>
      <c r="Q41" s="425" t="inlineStr">
        <is>
          <t>no data</t>
        </is>
      </c>
      <c r="R41" s="425" t="inlineStr">
        <is>
          <t>not done</t>
        </is>
      </c>
      <c r="S41" s="425" t="inlineStr">
        <is>
          <t>text</t>
        </is>
      </c>
      <c r="T41" s="426" t="inlineStr">
        <is>
          <t>Norway</t>
        </is>
      </c>
      <c r="U41" s="5" t="inlineStr">
        <is>
          <t>N wasted</t>
        </is>
      </c>
      <c r="V41" s="5">
        <f>(O39*N39)^2</f>
        <v/>
      </c>
    </row>
    <row r="42" ht="16" customFormat="1" customHeight="1" s="482">
      <c r="B42" s="5" t="inlineStr">
        <is>
          <t>MP.OP-AT.AT</t>
        </is>
      </c>
      <c r="C42" s="5" t="inlineStr">
        <is>
          <t>MP.OP-AT.AT-Emissions-N2O</t>
        </is>
      </c>
      <c r="D42" s="5" t="inlineStr">
        <is>
          <t>MP</t>
        </is>
      </c>
      <c r="E42" s="5" t="inlineStr">
        <is>
          <t>OP</t>
        </is>
      </c>
      <c r="F42" s="5">
        <f>VLOOKUP(E42,'5.a Definitions'!E:F,2,FALSE)</f>
        <v/>
      </c>
      <c r="G42" s="5" t="inlineStr">
        <is>
          <t>AT</t>
        </is>
      </c>
      <c r="H42" s="5" t="inlineStr">
        <is>
          <t>AT</t>
        </is>
      </c>
      <c r="I42" s="5">
        <f>VLOOKUP(H42,'5.a Definitions'!E:F,2,FALSE)</f>
        <v/>
      </c>
      <c r="J42" s="5" t="inlineStr">
        <is>
          <t>Emissions</t>
        </is>
      </c>
      <c r="K42" s="5" t="inlineStr">
        <is>
          <t>process emissions</t>
        </is>
      </c>
      <c r="L42" s="5" t="inlineStr">
        <is>
          <t>reactive</t>
        </is>
      </c>
      <c r="M42" s="5" t="inlineStr">
        <is>
          <t>N2O</t>
        </is>
      </c>
      <c r="N42" s="422" t="inlineStr">
        <is>
          <t>nan</t>
        </is>
      </c>
      <c r="O42" s="423" t="n">
        <v>0.2</v>
      </c>
      <c r="P42" s="424" t="n">
        <v>2025</v>
      </c>
      <c r="Q42" s="425" t="inlineStr">
        <is>
          <t>no data</t>
        </is>
      </c>
      <c r="R42" s="425" t="inlineStr">
        <is>
          <t>not done</t>
        </is>
      </c>
      <c r="S42" s="425" t="inlineStr">
        <is>
          <t>text</t>
        </is>
      </c>
      <c r="T42" s="426" t="inlineStr">
        <is>
          <t>Norway</t>
        </is>
      </c>
      <c r="U42" s="5" t="inlineStr">
        <is>
          <t>N wasted</t>
        </is>
      </c>
      <c r="V42" s="5">
        <f>(O40*N40)^2</f>
        <v/>
      </c>
    </row>
    <row r="43" ht="16" customFormat="1" customHeight="1" s="482">
      <c r="B43" s="5" t="inlineStr">
        <is>
          <t>MP.OP-HY.SW</t>
        </is>
      </c>
      <c r="C43" s="5" t="inlineStr">
        <is>
          <t>MP.OP-HY.SW-Untreated wastewater-Nmix</t>
        </is>
      </c>
      <c r="D43" s="5" t="inlineStr">
        <is>
          <t>MP</t>
        </is>
      </c>
      <c r="E43" s="5" t="inlineStr">
        <is>
          <t>OP</t>
        </is>
      </c>
      <c r="F43" s="5">
        <f>VLOOKUP(E43,'5.a Definitions'!E:F,2,FALSE)</f>
        <v/>
      </c>
      <c r="G43" s="5" t="inlineStr">
        <is>
          <t>HY</t>
        </is>
      </c>
      <c r="H43" s="5" t="inlineStr">
        <is>
          <t>SW</t>
        </is>
      </c>
      <c r="I43" s="5">
        <f>VLOOKUP(H43,'5.a Definitions'!E:F,2,FALSE)</f>
        <v/>
      </c>
      <c r="J43" s="5" t="inlineStr">
        <is>
          <t>Untreated wastewater</t>
        </is>
      </c>
      <c r="K43" s="5" t="inlineStr">
        <is>
          <t>other industry untreated wastewater</t>
        </is>
      </c>
      <c r="L43" s="5" t="inlineStr">
        <is>
          <t>reactive</t>
        </is>
      </c>
      <c r="M43" s="5" t="inlineStr">
        <is>
          <t>Nmix</t>
        </is>
      </c>
      <c r="N43" s="422" t="inlineStr">
        <is>
          <t>nan</t>
        </is>
      </c>
      <c r="O43" s="423" t="n">
        <v>0.2</v>
      </c>
      <c r="P43" s="424" t="n">
        <v>2025</v>
      </c>
      <c r="Q43" s="425" t="inlineStr">
        <is>
          <t>no data</t>
        </is>
      </c>
      <c r="R43" s="425" t="inlineStr">
        <is>
          <t>not done</t>
        </is>
      </c>
      <c r="S43" s="425" t="inlineStr">
        <is>
          <t>text</t>
        </is>
      </c>
      <c r="T43" s="426" t="inlineStr">
        <is>
          <t>Norway</t>
        </is>
      </c>
      <c r="U43" s="5" t="inlineStr">
        <is>
          <t>N wasted</t>
        </is>
      </c>
      <c r="V43" s="5">
        <f>(O41*N41)^2</f>
        <v/>
      </c>
    </row>
    <row r="44" ht="16" customFormat="1" customHeight="1" s="482">
      <c r="B44" s="5" t="inlineStr">
        <is>
          <t>MP.OP-FS.FO</t>
        </is>
      </c>
      <c r="C44" s="5" t="inlineStr">
        <is>
          <t>MP.OP-FS.FO-Mineral fertilizer-Nmix</t>
        </is>
      </c>
      <c r="D44" s="5" t="inlineStr">
        <is>
          <t>MP</t>
        </is>
      </c>
      <c r="E44" s="5" t="inlineStr">
        <is>
          <t>OP</t>
        </is>
      </c>
      <c r="F44" s="5">
        <f>VLOOKUP(E44,'5.a Definitions'!E:F,2,FALSE)</f>
        <v/>
      </c>
      <c r="G44" s="5" t="inlineStr">
        <is>
          <t>FS</t>
        </is>
      </c>
      <c r="H44" s="5" t="inlineStr">
        <is>
          <t>FO</t>
        </is>
      </c>
      <c r="I44" s="5">
        <f>VLOOKUP(H44,'5.a Definitions'!E:F,2,FALSE)</f>
        <v/>
      </c>
      <c r="J44" s="5" t="inlineStr">
        <is>
          <t>Mineral fertilizer</t>
        </is>
      </c>
      <c r="K44" s="5" t="inlineStr">
        <is>
          <t>mineral fertilizer to forests</t>
        </is>
      </c>
      <c r="L44" s="5" t="inlineStr">
        <is>
          <t>reactive</t>
        </is>
      </c>
      <c r="M44" s="5" t="inlineStr">
        <is>
          <t>Nmix</t>
        </is>
      </c>
      <c r="N44" s="422" t="inlineStr">
        <is>
          <t>nan</t>
        </is>
      </c>
      <c r="O44" s="423" t="n">
        <v>0.2</v>
      </c>
      <c r="P44" s="424" t="n">
        <v>2025</v>
      </c>
      <c r="Q44" s="425" t="inlineStr">
        <is>
          <t>no data</t>
        </is>
      </c>
      <c r="R44" s="425" t="inlineStr">
        <is>
          <t>not done</t>
        </is>
      </c>
      <c r="S44" s="425" t="inlineStr">
        <is>
          <t>text</t>
        </is>
      </c>
      <c r="T44" s="426" t="inlineStr">
        <is>
          <t>Norway</t>
        </is>
      </c>
      <c r="U44" s="5" t="inlineStr">
        <is>
          <t>useful output</t>
        </is>
      </c>
      <c r="V44" s="5">
        <f>(O42*N42)^2</f>
        <v/>
      </c>
    </row>
    <row r="45" ht="16" customFormat="1" customHeight="1" s="482">
      <c r="B45" s="5" t="inlineStr">
        <is>
          <t>MP.OP-RW.RW</t>
        </is>
      </c>
      <c r="C45" s="5" t="inlineStr">
        <is>
          <t>MP.OP-RW.RW-Mineral fertilizer export-Nmix</t>
        </is>
      </c>
      <c r="D45" s="5" t="inlineStr">
        <is>
          <t>MP</t>
        </is>
      </c>
      <c r="E45" s="5" t="inlineStr">
        <is>
          <t>OP</t>
        </is>
      </c>
      <c r="F45" s="5">
        <f>VLOOKUP(E45,'5.a Definitions'!E:F,2,FALSE)</f>
        <v/>
      </c>
      <c r="G45" s="5" t="inlineStr">
        <is>
          <t>RW</t>
        </is>
      </c>
      <c r="H45" s="5" t="inlineStr">
        <is>
          <t>RW</t>
        </is>
      </c>
      <c r="I45" s="5">
        <f>VLOOKUP(H45,'5.a Definitions'!E:F,2,FALSE)</f>
        <v/>
      </c>
      <c r="J45" s="5" t="inlineStr">
        <is>
          <t>Mineral fertilizer export</t>
        </is>
      </c>
      <c r="K45" s="5" t="inlineStr">
        <is>
          <t>mineral fertilizer export</t>
        </is>
      </c>
      <c r="L45" s="5" t="inlineStr">
        <is>
          <t>reactive</t>
        </is>
      </c>
      <c r="M45" s="5" t="inlineStr">
        <is>
          <t>Nmix</t>
        </is>
      </c>
      <c r="N45" s="422" t="inlineStr">
        <is>
          <t>nan</t>
        </is>
      </c>
      <c r="O45" s="423" t="n">
        <v>0.2</v>
      </c>
      <c r="P45" s="424" t="n">
        <v>2025</v>
      </c>
      <c r="Q45" s="425" t="inlineStr">
        <is>
          <t>no data</t>
        </is>
      </c>
      <c r="R45" s="425" t="inlineStr">
        <is>
          <t>not done</t>
        </is>
      </c>
      <c r="S45" s="425" t="inlineStr">
        <is>
          <t>text</t>
        </is>
      </c>
      <c r="T45" s="426" t="inlineStr">
        <is>
          <t>Norway</t>
        </is>
      </c>
      <c r="U45" s="5" t="inlineStr">
        <is>
          <t>useful output</t>
        </is>
      </c>
      <c r="V45" s="5">
        <f>(O43*N43)^2</f>
        <v/>
      </c>
    </row>
    <row r="46" ht="16" customFormat="1" customHeight="1" s="482" thickBot="1">
      <c r="B46" s="6" t="inlineStr">
        <is>
          <t>MP.OP-RW.RW</t>
        </is>
      </c>
      <c r="C46" s="6" t="inlineStr">
        <is>
          <t>MP.OP-RW.RW-Other goods export-Nmix</t>
        </is>
      </c>
      <c r="D46" s="6" t="inlineStr">
        <is>
          <t>MP</t>
        </is>
      </c>
      <c r="E46" s="6" t="inlineStr">
        <is>
          <t>OP</t>
        </is>
      </c>
      <c r="F46" s="5">
        <f>VLOOKUP(E46,'5.a Definitions'!E:F,2,FALSE)</f>
        <v/>
      </c>
      <c r="G46" s="6" t="inlineStr">
        <is>
          <t>RW</t>
        </is>
      </c>
      <c r="H46" s="6" t="inlineStr">
        <is>
          <t>RW</t>
        </is>
      </c>
      <c r="I46" s="5">
        <f>VLOOKUP(H46,'5.a Definitions'!E:F,2,FALSE)</f>
        <v/>
      </c>
      <c r="J46" s="6" t="inlineStr">
        <is>
          <t>Other goods export</t>
        </is>
      </c>
      <c r="K46" s="6" t="inlineStr">
        <is>
          <t>other goods export</t>
        </is>
      </c>
      <c r="L46" s="6" t="inlineStr">
        <is>
          <t>reactive</t>
        </is>
      </c>
      <c r="M46" s="6" t="inlineStr">
        <is>
          <t>Nmix</t>
        </is>
      </c>
      <c r="N46" s="422" t="inlineStr">
        <is>
          <t>nan</t>
        </is>
      </c>
      <c r="O46" s="427" t="n">
        <v>0.2</v>
      </c>
      <c r="P46" s="424" t="n">
        <v>2025</v>
      </c>
      <c r="Q46" s="428" t="inlineStr">
        <is>
          <t>no data</t>
        </is>
      </c>
      <c r="R46" s="425" t="inlineStr">
        <is>
          <t>not done</t>
        </is>
      </c>
      <c r="S46" s="428" t="inlineStr">
        <is>
          <t>text</t>
        </is>
      </c>
      <c r="T46" s="426" t="inlineStr">
        <is>
          <t>Norway</t>
        </is>
      </c>
      <c r="U46" s="6" t="inlineStr">
        <is>
          <t>useful output</t>
        </is>
      </c>
      <c r="V46" s="5">
        <f>(O44*N44)^2</f>
        <v/>
      </c>
    </row>
    <row r="47" ht="14.75" customFormat="1" customHeight="1" s="482">
      <c r="A47" s="497" t="inlineStr">
        <is>
          <t>Agriculture</t>
        </is>
      </c>
      <c r="B47" s="5" t="inlineStr">
        <is>
          <t>AG.SM-MP.FP</t>
        </is>
      </c>
      <c r="C47" s="5" t="inlineStr">
        <is>
          <t>AG.SM-MP.FP-Food crop products-Nmix</t>
        </is>
      </c>
      <c r="D47" s="5" t="inlineStr">
        <is>
          <t>AG</t>
        </is>
      </c>
      <c r="E47" s="5" t="inlineStr">
        <is>
          <t>SM</t>
        </is>
      </c>
      <c r="F47" s="5">
        <f>VLOOKUP(E47,'5.a Definitions'!E:F,2,FALSE)</f>
        <v/>
      </c>
      <c r="G47" s="5" t="inlineStr">
        <is>
          <t>MP</t>
        </is>
      </c>
      <c r="H47" s="5" t="inlineStr">
        <is>
          <t>FP</t>
        </is>
      </c>
      <c r="I47" s="5">
        <f>VLOOKUP(H47,'5.a Definitions'!E:F,2,FALSE)</f>
        <v/>
      </c>
      <c r="J47" s="5" t="inlineStr">
        <is>
          <t>Food crop products</t>
        </is>
      </c>
      <c r="K47" s="5" t="inlineStr">
        <is>
          <t>food crop products</t>
        </is>
      </c>
      <c r="L47" s="5" t="inlineStr">
        <is>
          <t>reactive</t>
        </is>
      </c>
      <c r="M47" s="5" t="inlineStr">
        <is>
          <t>Nmix</t>
        </is>
      </c>
      <c r="N47" s="422" t="n">
        <v>24.6418968774659</v>
      </c>
      <c r="O47" s="423" t="n">
        <v>0.4609845500192385</v>
      </c>
      <c r="P47" s="424" t="n">
        <v>2025</v>
      </c>
      <c r="Q47" s="425" t="inlineStr">
        <is>
          <t>Filled (N per tonne held at 2023) x SSB cereal harvest (table 07479): Eurostat GNB</t>
        </is>
      </c>
      <c r="R47" s="425" t="inlineStr">
        <is>
          <t>ok</t>
        </is>
      </c>
      <c r="S47" s="425" t="inlineStr">
        <is>
          <t>text</t>
        </is>
      </c>
      <c r="T47" s="426" t="inlineStr">
        <is>
          <t>Norway</t>
        </is>
      </c>
      <c r="U47" s="5" t="inlineStr">
        <is>
          <t>useful output</t>
        </is>
      </c>
      <c r="V47" s="5">
        <f>(O45*N45)^2</f>
        <v/>
      </c>
    </row>
    <row r="48" ht="16" customFormat="1" customHeight="1" s="482">
      <c r="B48" s="5" t="inlineStr">
        <is>
          <t>AG.SM-MP.OP</t>
        </is>
      </c>
      <c r="C48" s="5" t="inlineStr">
        <is>
          <t>AG.SM-MP.OP-Crop products for industrial use-Nmix</t>
        </is>
      </c>
      <c r="D48" s="5" t="inlineStr">
        <is>
          <t>AG</t>
        </is>
      </c>
      <c r="E48" s="5" t="inlineStr">
        <is>
          <t>SM</t>
        </is>
      </c>
      <c r="F48" s="5">
        <f>VLOOKUP(E48,'5.a Definitions'!E:F,2,FALSE)</f>
        <v/>
      </c>
      <c r="G48" s="5" t="inlineStr">
        <is>
          <t>MP</t>
        </is>
      </c>
      <c r="H48" s="5" t="inlineStr">
        <is>
          <t>OP</t>
        </is>
      </c>
      <c r="I48" s="5">
        <f>VLOOKUP(H48,'5.a Definitions'!E:F,2,FALSE)</f>
        <v/>
      </c>
      <c r="J48" s="5" t="inlineStr">
        <is>
          <t>Crop products for industrial use</t>
        </is>
      </c>
      <c r="K48" s="5" t="inlineStr">
        <is>
          <t>crop products for industrial use</t>
        </is>
      </c>
      <c r="L48" s="5" t="inlineStr">
        <is>
          <t>reactive</t>
        </is>
      </c>
      <c r="M48" s="5" t="inlineStr">
        <is>
          <t>Nmix</t>
        </is>
      </c>
      <c r="N48" s="422" t="inlineStr">
        <is>
          <t>nan</t>
        </is>
      </c>
      <c r="O48" s="423" t="n">
        <v>0.2</v>
      </c>
      <c r="P48" s="424" t="n">
        <v>2025</v>
      </c>
      <c r="Q48" s="425" t="inlineStr">
        <is>
          <t>no data</t>
        </is>
      </c>
      <c r="R48" s="425" t="inlineStr">
        <is>
          <t>not done</t>
        </is>
      </c>
      <c r="S48" s="425" t="inlineStr">
        <is>
          <t>text</t>
        </is>
      </c>
      <c r="T48" s="426" t="inlineStr">
        <is>
          <t>Norway</t>
        </is>
      </c>
      <c r="U48" s="5" t="inlineStr">
        <is>
          <t>useful output</t>
        </is>
      </c>
      <c r="V48" s="5">
        <f>(O46*N46)^2</f>
        <v/>
      </c>
    </row>
    <row r="49" ht="16" customFormat="1" customHeight="1" s="482">
      <c r="B49" s="5" t="inlineStr">
        <is>
          <t>AG.SM-AG.MM</t>
        </is>
      </c>
      <c r="C49" s="5" t="inlineStr">
        <is>
          <t>AG.SM-AG.MM-Fodder crops-Nmix</t>
        </is>
      </c>
      <c r="D49" s="5" t="inlineStr">
        <is>
          <t>AG</t>
        </is>
      </c>
      <c r="E49" s="5" t="inlineStr">
        <is>
          <t>SM</t>
        </is>
      </c>
      <c r="F49" s="5">
        <f>VLOOKUP(E49,'5.a Definitions'!E:F,2,FALSE)</f>
        <v/>
      </c>
      <c r="G49" s="5" t="inlineStr">
        <is>
          <t>AG</t>
        </is>
      </c>
      <c r="H49" s="5" t="inlineStr">
        <is>
          <t>MM</t>
        </is>
      </c>
      <c r="I49" s="5">
        <f>VLOOKUP(H49,'5.a Definitions'!E:F,2,FALSE)</f>
        <v/>
      </c>
      <c r="J49" s="5" t="inlineStr">
        <is>
          <t>Fodder crops</t>
        </is>
      </c>
      <c r="K49" s="5" t="inlineStr">
        <is>
          <t>fodder crops</t>
        </is>
      </c>
      <c r="L49" s="5" t="inlineStr">
        <is>
          <t>reactive</t>
        </is>
      </c>
      <c r="M49" s="5" t="inlineStr">
        <is>
          <t>Nmix</t>
        </is>
      </c>
      <c r="N49" s="422" t="n">
        <v>98.807548</v>
      </c>
      <c r="O49" s="423" t="n">
        <v>0.2967871417944655</v>
      </c>
      <c r="P49" s="424" t="n">
        <v>2025</v>
      </c>
      <c r="Q49" s="425" t="inlineStr">
        <is>
          <t>SSB table 13648 + BFJ Totalkalkylen, Eng-beite</t>
        </is>
      </c>
      <c r="R49" s="425" t="inlineStr">
        <is>
          <t>ok</t>
        </is>
      </c>
      <c r="S49" s="425" t="inlineStr">
        <is>
          <t>text</t>
        </is>
      </c>
      <c r="T49" s="426" t="inlineStr">
        <is>
          <t>Norway</t>
        </is>
      </c>
      <c r="U49" s="5" t="inlineStr">
        <is>
          <t>useful output</t>
        </is>
      </c>
      <c r="V49" s="5">
        <f>(O47*N47)^2</f>
        <v/>
      </c>
    </row>
    <row r="50" ht="16" customFormat="1" customHeight="1" s="482">
      <c r="B50" s="5" t="inlineStr">
        <is>
          <t>AG.SM-AT.AT</t>
        </is>
      </c>
      <c r="C50" s="5" t="inlineStr">
        <is>
          <t>AG.SM-AT.AT-Emissions-NH3</t>
        </is>
      </c>
      <c r="D50" s="5" t="inlineStr">
        <is>
          <t>AG</t>
        </is>
      </c>
      <c r="E50" s="5" t="inlineStr">
        <is>
          <t>SM</t>
        </is>
      </c>
      <c r="F50" s="5">
        <f>VLOOKUP(E50,'5.a Definitions'!E:F,2,FALSE)</f>
        <v/>
      </c>
      <c r="G50" s="5" t="inlineStr">
        <is>
          <t>AT</t>
        </is>
      </c>
      <c r="H50" s="5" t="inlineStr">
        <is>
          <t>AT</t>
        </is>
      </c>
      <c r="I50" s="5">
        <f>VLOOKUP(H50,'5.a Definitions'!E:F,2,FALSE)</f>
        <v/>
      </c>
      <c r="J50" s="5" t="inlineStr">
        <is>
          <t>Emissions</t>
        </is>
      </c>
      <c r="K50" s="5" t="inlineStr">
        <is>
          <t>agricultural soil emissions</t>
        </is>
      </c>
      <c r="L50" s="5" t="inlineStr">
        <is>
          <t>reactive</t>
        </is>
      </c>
      <c r="M50" s="5" t="inlineStr">
        <is>
          <t>NH3</t>
        </is>
      </c>
      <c r="N50" s="422" t="inlineStr">
        <is>
          <t>nan</t>
        </is>
      </c>
      <c r="O50" s="423" t="n">
        <v>0.2</v>
      </c>
      <c r="P50" s="424" t="n">
        <v>2025</v>
      </c>
      <c r="Q50" s="425" t="inlineStr">
        <is>
          <t>no data</t>
        </is>
      </c>
      <c r="R50" s="425" t="inlineStr">
        <is>
          <t>not done</t>
        </is>
      </c>
      <c r="S50" s="425" t="inlineStr">
        <is>
          <t>text</t>
        </is>
      </c>
      <c r="T50" s="426" t="inlineStr">
        <is>
          <t>Norway</t>
        </is>
      </c>
      <c r="U50" s="5" t="inlineStr">
        <is>
          <t>N wasted</t>
        </is>
      </c>
      <c r="V50" s="5">
        <f>(O48*N48)^2</f>
        <v/>
      </c>
    </row>
    <row r="51" ht="16" customFormat="1" customHeight="1" s="482">
      <c r="B51" s="5" t="inlineStr">
        <is>
          <t>AG.SM-AT.AT</t>
        </is>
      </c>
      <c r="C51" s="5" t="inlineStr">
        <is>
          <t>AG.SM-AT.AT-Emissions-N2O</t>
        </is>
      </c>
      <c r="D51" s="5" t="inlineStr">
        <is>
          <t>AG</t>
        </is>
      </c>
      <c r="E51" s="5" t="inlineStr">
        <is>
          <t>SM</t>
        </is>
      </c>
      <c r="F51" s="5">
        <f>VLOOKUP(E51,'5.a Definitions'!E:F,2,FALSE)</f>
        <v/>
      </c>
      <c r="G51" s="5" t="inlineStr">
        <is>
          <t>AT</t>
        </is>
      </c>
      <c r="H51" s="5" t="inlineStr">
        <is>
          <t>AT</t>
        </is>
      </c>
      <c r="I51" s="5">
        <f>VLOOKUP(H51,'5.a Definitions'!E:F,2,FALSE)</f>
        <v/>
      </c>
      <c r="J51" s="5" t="inlineStr">
        <is>
          <t>Emissions</t>
        </is>
      </c>
      <c r="K51" s="5" t="inlineStr">
        <is>
          <t>agricultural soil emissions</t>
        </is>
      </c>
      <c r="L51" s="5" t="inlineStr">
        <is>
          <t>reactive</t>
        </is>
      </c>
      <c r="M51" s="5" t="inlineStr">
        <is>
          <t>N2O</t>
        </is>
      </c>
      <c r="N51" s="422" t="inlineStr">
        <is>
          <t>nan</t>
        </is>
      </c>
      <c r="O51" s="423" t="n">
        <v>0.2</v>
      </c>
      <c r="P51" s="424" t="n">
        <v>2025</v>
      </c>
      <c r="Q51" s="425" t="inlineStr">
        <is>
          <t>no data</t>
        </is>
      </c>
      <c r="R51" s="425" t="inlineStr">
        <is>
          <t>not done</t>
        </is>
      </c>
      <c r="S51" s="425" t="inlineStr">
        <is>
          <t>text</t>
        </is>
      </c>
      <c r="T51" s="426" t="inlineStr">
        <is>
          <t>Norway</t>
        </is>
      </c>
      <c r="U51" s="5" t="inlineStr">
        <is>
          <t>N wasted</t>
        </is>
      </c>
      <c r="V51" s="5">
        <f>(O49*N49)^2</f>
        <v/>
      </c>
    </row>
    <row r="52" ht="16" customFormat="1" customHeight="1" s="482">
      <c r="B52" s="5" t="inlineStr">
        <is>
          <t>AG.SM-AT.AT</t>
        </is>
      </c>
      <c r="C52" s="5" t="inlineStr">
        <is>
          <t>AG.SM-AT.AT-Emissions-NOx</t>
        </is>
      </c>
      <c r="D52" s="5" t="inlineStr">
        <is>
          <t>AG</t>
        </is>
      </c>
      <c r="E52" s="5" t="inlineStr">
        <is>
          <t>SM</t>
        </is>
      </c>
      <c r="F52" s="5">
        <f>VLOOKUP(E52,'5.a Definitions'!E:F,2,FALSE)</f>
        <v/>
      </c>
      <c r="G52" s="5" t="inlineStr">
        <is>
          <t>AT</t>
        </is>
      </c>
      <c r="H52" s="5" t="inlineStr">
        <is>
          <t>AT</t>
        </is>
      </c>
      <c r="I52" s="5">
        <f>VLOOKUP(H52,'5.a Definitions'!E:F,2,FALSE)</f>
        <v/>
      </c>
      <c r="J52" s="5" t="inlineStr">
        <is>
          <t>Emissions</t>
        </is>
      </c>
      <c r="K52" s="5" t="inlineStr">
        <is>
          <t>agricultural soil emissions</t>
        </is>
      </c>
      <c r="L52" s="5" t="inlineStr">
        <is>
          <t>reactive</t>
        </is>
      </c>
      <c r="M52" s="5" t="inlineStr">
        <is>
          <t>NOx</t>
        </is>
      </c>
      <c r="N52" s="422" t="inlineStr">
        <is>
          <t>nan</t>
        </is>
      </c>
      <c r="O52" s="423" t="n">
        <v>0.2</v>
      </c>
      <c r="P52" s="424" t="n">
        <v>2025</v>
      </c>
      <c r="Q52" s="425" t="inlineStr">
        <is>
          <t>no data</t>
        </is>
      </c>
      <c r="R52" s="425" t="inlineStr">
        <is>
          <t>not done</t>
        </is>
      </c>
      <c r="S52" s="425" t="inlineStr">
        <is>
          <t>text</t>
        </is>
      </c>
      <c r="T52" s="426" t="inlineStr">
        <is>
          <t>Norway</t>
        </is>
      </c>
      <c r="U52" s="5" t="inlineStr">
        <is>
          <t>N wasted</t>
        </is>
      </c>
      <c r="V52" s="5">
        <f>(O50*N50)^2</f>
        <v/>
      </c>
    </row>
    <row r="53" ht="16" customFormat="1" customHeight="1" s="482">
      <c r="B53" s="5" t="inlineStr">
        <is>
          <t>AG.SM-AT.AT</t>
        </is>
      </c>
      <c r="C53" s="5" t="inlineStr">
        <is>
          <t>AG.SM-AT.AT-Emissions-N2</t>
        </is>
      </c>
      <c r="D53" s="5" t="inlineStr">
        <is>
          <t>AG</t>
        </is>
      </c>
      <c r="E53" s="5" t="inlineStr">
        <is>
          <t>SM</t>
        </is>
      </c>
      <c r="F53" s="5">
        <f>VLOOKUP(E53,'5.a Definitions'!E:F,2,FALSE)</f>
        <v/>
      </c>
      <c r="G53" s="5" t="inlineStr">
        <is>
          <t>AT</t>
        </is>
      </c>
      <c r="H53" s="5" t="inlineStr">
        <is>
          <t>AT</t>
        </is>
      </c>
      <c r="I53" s="5">
        <f>VLOOKUP(H53,'5.a Definitions'!E:F,2,FALSE)</f>
        <v/>
      </c>
      <c r="J53" s="5" t="inlineStr">
        <is>
          <t>Emissions</t>
        </is>
      </c>
      <c r="K53" s="5" t="inlineStr">
        <is>
          <t>agricultural soil emissions</t>
        </is>
      </c>
      <c r="L53" s="5" t="inlineStr">
        <is>
          <t>inert</t>
        </is>
      </c>
      <c r="M53" s="5" t="inlineStr">
        <is>
          <t>N2</t>
        </is>
      </c>
      <c r="N53" s="422" t="n">
        <v>13.7749178</v>
      </c>
      <c r="O53" s="423" t="n">
        <v>0.4956076723636977</v>
      </c>
      <c r="P53" s="424" t="n">
        <v>2025</v>
      </c>
      <c r="Q53" s="425" t="inlineStr">
        <is>
          <t>Schäppi2025Ann + SSB table 05982</t>
        </is>
      </c>
      <c r="R53" s="425" t="inlineStr">
        <is>
          <t>ok</t>
        </is>
      </c>
      <c r="S53" s="425" t="inlineStr">
        <is>
          <t>text</t>
        </is>
      </c>
      <c r="T53" s="426" t="inlineStr">
        <is>
          <t>Norway</t>
        </is>
      </c>
      <c r="U53" s="5" t="inlineStr">
        <is>
          <t>N wasted</t>
        </is>
      </c>
      <c r="V53" s="5">
        <f>(O51*N51)^2</f>
        <v/>
      </c>
    </row>
    <row r="54" ht="16" customFormat="1" customHeight="1" s="482">
      <c r="B54" s="5" t="inlineStr">
        <is>
          <t>AG.SM-HY.SW</t>
        </is>
      </c>
      <c r="C54" s="5" t="inlineStr">
        <is>
          <t>AG.SM-HY.SW-Leaching-Nmix</t>
        </is>
      </c>
      <c r="D54" s="5" t="inlineStr">
        <is>
          <t>AG</t>
        </is>
      </c>
      <c r="E54" s="5" t="inlineStr">
        <is>
          <t>SM</t>
        </is>
      </c>
      <c r="F54" s="5">
        <f>VLOOKUP(E54,'5.a Definitions'!E:F,2,FALSE)</f>
        <v/>
      </c>
      <c r="G54" s="5" t="inlineStr">
        <is>
          <t>HY</t>
        </is>
      </c>
      <c r="H54" s="5" t="inlineStr">
        <is>
          <t>SW</t>
        </is>
      </c>
      <c r="I54" s="5">
        <f>VLOOKUP(H54,'5.a Definitions'!E:F,2,FALSE)</f>
        <v/>
      </c>
      <c r="J54" s="5" t="inlineStr">
        <is>
          <t>Sewage sludge landfill</t>
        </is>
      </c>
      <c r="K54" s="5" t="inlineStr">
        <is>
          <t>sewage sludge landfill</t>
        </is>
      </c>
      <c r="L54" s="5" t="inlineStr">
        <is>
          <t>reactive</t>
        </is>
      </c>
      <c r="M54" s="5" t="inlineStr">
        <is>
          <t>Nmix</t>
        </is>
      </c>
      <c r="N54" s="422" t="inlineStr">
        <is>
          <t>nan</t>
        </is>
      </c>
      <c r="O54" s="423" t="n">
        <v>0.2</v>
      </c>
      <c r="P54" s="424" t="n">
        <v>2025</v>
      </c>
      <c r="Q54" s="425" t="inlineStr">
        <is>
          <t>no data</t>
        </is>
      </c>
      <c r="R54" s="425" t="inlineStr">
        <is>
          <t>not done</t>
        </is>
      </c>
      <c r="S54" s="425" t="inlineStr">
        <is>
          <t>text</t>
        </is>
      </c>
      <c r="T54" s="426" t="inlineStr">
        <is>
          <t>Norway</t>
        </is>
      </c>
      <c r="U54" s="5" t="inlineStr">
        <is>
          <t>N wasted</t>
        </is>
      </c>
      <c r="V54" s="5">
        <f>(O52*N52)^2</f>
        <v/>
      </c>
    </row>
    <row r="55" ht="16" customFormat="1" customHeight="1" s="482">
      <c r="B55" s="5" t="inlineStr">
        <is>
          <t>AG.MM-MP.FP</t>
        </is>
      </c>
      <c r="C55" s="5" t="inlineStr">
        <is>
          <t>AG.MM-MP.FP-Animal products-Nmix</t>
        </is>
      </c>
      <c r="D55" s="5" t="inlineStr">
        <is>
          <t>AG</t>
        </is>
      </c>
      <c r="E55" s="5" t="inlineStr">
        <is>
          <t>MM</t>
        </is>
      </c>
      <c r="F55" s="5">
        <f>VLOOKUP(E55,'5.a Definitions'!E:F,2,FALSE)</f>
        <v/>
      </c>
      <c r="G55" s="5" t="inlineStr">
        <is>
          <t>MP</t>
        </is>
      </c>
      <c r="H55" s="5" t="inlineStr">
        <is>
          <t>FP</t>
        </is>
      </c>
      <c r="I55" s="5">
        <f>VLOOKUP(H55,'5.a Definitions'!E:F,2,FALSE)</f>
        <v/>
      </c>
      <c r="J55" s="5" t="inlineStr">
        <is>
          <t>Animal products</t>
        </is>
      </c>
      <c r="K55" s="5" t="inlineStr">
        <is>
          <t>animal products</t>
        </is>
      </c>
      <c r="L55" s="5" t="inlineStr">
        <is>
          <t>reactive</t>
        </is>
      </c>
      <c r="M55" s="5" t="inlineStr">
        <is>
          <t>Nmix</t>
        </is>
      </c>
      <c r="N55" s="422" t="inlineStr">
        <is>
          <t>nan</t>
        </is>
      </c>
      <c r="O55" s="423" t="n">
        <v>0.2</v>
      </c>
      <c r="P55" s="424" t="n">
        <v>2025</v>
      </c>
      <c r="Q55" s="425" t="inlineStr">
        <is>
          <t>no data</t>
        </is>
      </c>
      <c r="R55" s="425" t="inlineStr">
        <is>
          <t>not done</t>
        </is>
      </c>
      <c r="S55" s="425" t="inlineStr">
        <is>
          <t>text</t>
        </is>
      </c>
      <c r="T55" s="426" t="inlineStr">
        <is>
          <t>Norway</t>
        </is>
      </c>
      <c r="U55" s="5" t="inlineStr">
        <is>
          <t>useful output</t>
        </is>
      </c>
      <c r="V55" s="5">
        <f>(O54*N54)^2</f>
        <v/>
      </c>
    </row>
    <row r="56" ht="16" customFormat="1" customHeight="1" s="482">
      <c r="B56" s="5" t="inlineStr">
        <is>
          <t>AG.MM-MP.OP</t>
        </is>
      </c>
      <c r="C56" s="5" t="inlineStr">
        <is>
          <t>AG.MM-MP.OP-Non-edible animal products-Nmix</t>
        </is>
      </c>
      <c r="D56" s="5" t="inlineStr">
        <is>
          <t>AG</t>
        </is>
      </c>
      <c r="E56" s="5" t="inlineStr">
        <is>
          <t>MM</t>
        </is>
      </c>
      <c r="F56" s="5">
        <f>VLOOKUP(E56,'5.a Definitions'!E:F,2,FALSE)</f>
        <v/>
      </c>
      <c r="G56" s="5" t="inlineStr">
        <is>
          <t>MP</t>
        </is>
      </c>
      <c r="H56" s="5" t="inlineStr">
        <is>
          <t>OP</t>
        </is>
      </c>
      <c r="I56" s="5">
        <f>VLOOKUP(H56,'5.a Definitions'!E:F,2,FALSE)</f>
        <v/>
      </c>
      <c r="J56" s="5" t="inlineStr">
        <is>
          <t>Non-edible animal products</t>
        </is>
      </c>
      <c r="K56" s="5" t="inlineStr">
        <is>
          <t>non-edible animal products</t>
        </is>
      </c>
      <c r="L56" s="5" t="inlineStr">
        <is>
          <t>reactive</t>
        </is>
      </c>
      <c r="M56" s="5" t="inlineStr">
        <is>
          <t>Nmix</t>
        </is>
      </c>
      <c r="N56" s="422" t="inlineStr">
        <is>
          <t>nan</t>
        </is>
      </c>
      <c r="O56" s="423" t="n">
        <v>0.2</v>
      </c>
      <c r="P56" s="424" t="n">
        <v>2025</v>
      </c>
      <c r="Q56" s="425" t="inlineStr">
        <is>
          <t>no data</t>
        </is>
      </c>
      <c r="R56" s="425" t="inlineStr">
        <is>
          <t>not done</t>
        </is>
      </c>
      <c r="S56" s="425" t="inlineStr">
        <is>
          <t>text</t>
        </is>
      </c>
      <c r="T56" s="426" t="inlineStr">
        <is>
          <t>Norway</t>
        </is>
      </c>
      <c r="U56" s="5" t="inlineStr">
        <is>
          <t>useful output</t>
        </is>
      </c>
      <c r="V56" s="5">
        <f>(#REF!*#REF!)^2</f>
        <v/>
      </c>
    </row>
    <row r="57" ht="16" customFormat="1" customHeight="1" s="482">
      <c r="B57" s="5" t="inlineStr">
        <is>
          <t>AG.MM-AG.SM</t>
        </is>
      </c>
      <c r="C57" s="5" t="inlineStr">
        <is>
          <t>AG.MM-AG.SM-Manure application-Nmix</t>
        </is>
      </c>
      <c r="D57" s="5" t="inlineStr">
        <is>
          <t>AG</t>
        </is>
      </c>
      <c r="E57" s="5" t="inlineStr">
        <is>
          <t>MM</t>
        </is>
      </c>
      <c r="F57" s="5">
        <f>VLOOKUP(E57,'5.a Definitions'!E:F,2,FALSE)</f>
        <v/>
      </c>
      <c r="G57" s="5" t="inlineStr">
        <is>
          <t>AG</t>
        </is>
      </c>
      <c r="H57" s="5" t="inlineStr">
        <is>
          <t>SM</t>
        </is>
      </c>
      <c r="I57" s="5">
        <f>VLOOKUP(H57,'5.a Definitions'!E:F,2,FALSE)</f>
        <v/>
      </c>
      <c r="J57" s="5" t="inlineStr">
        <is>
          <t>Manure application</t>
        </is>
      </c>
      <c r="K57" s="5" t="inlineStr">
        <is>
          <t>manure application</t>
        </is>
      </c>
      <c r="L57" s="5" t="inlineStr">
        <is>
          <t>reactive</t>
        </is>
      </c>
      <c r="M57" s="5" t="inlineStr">
        <is>
          <t>Nmix</t>
        </is>
      </c>
      <c r="N57" s="422" t="inlineStr">
        <is>
          <t>nan</t>
        </is>
      </c>
      <c r="O57" s="423" t="n">
        <v>0.2</v>
      </c>
      <c r="P57" s="424" t="n">
        <v>2025</v>
      </c>
      <c r="Q57" s="425" t="inlineStr">
        <is>
          <t>no data</t>
        </is>
      </c>
      <c r="R57" s="425" t="inlineStr">
        <is>
          <t>not done</t>
        </is>
      </c>
      <c r="S57" s="425" t="inlineStr">
        <is>
          <t>text</t>
        </is>
      </c>
      <c r="T57" s="426" t="inlineStr">
        <is>
          <t>Norway</t>
        </is>
      </c>
      <c r="U57" s="5" t="inlineStr">
        <is>
          <t>recycling</t>
        </is>
      </c>
      <c r="V57" s="5">
        <f>(O55*N55)^2</f>
        <v/>
      </c>
    </row>
    <row r="58" ht="16" customFormat="1" customHeight="1" s="482">
      <c r="B58" s="475" t="inlineStr">
        <is>
          <t>AG.MM-FS.OL</t>
        </is>
      </c>
      <c r="C58" s="475" t="inlineStr">
        <is>
          <t>AG.MM-FS.OL-Manure from grazing on unmanaged land-Nmix</t>
        </is>
      </c>
      <c r="D58" s="475" t="inlineStr">
        <is>
          <t>AG</t>
        </is>
      </c>
      <c r="E58" s="475" t="inlineStr">
        <is>
          <t>MM</t>
        </is>
      </c>
      <c r="F58" s="5">
        <f>VLOOKUP(E58,'5.a Definitions'!E:F,2,FALSE)</f>
        <v/>
      </c>
      <c r="G58" s="475" t="inlineStr">
        <is>
          <t>FS</t>
        </is>
      </c>
      <c r="H58" s="475" t="inlineStr">
        <is>
          <t>OL</t>
        </is>
      </c>
      <c r="I58" s="5">
        <f>VLOOKUP(H58,'5.a Definitions'!E:F,2,FALSE)</f>
        <v/>
      </c>
      <c r="J58" s="475" t="inlineStr">
        <is>
          <t>Manure from grazing on unmanaged land</t>
        </is>
      </c>
      <c r="K58" s="475" t="inlineStr">
        <is>
          <t>manure from grazing on unmanaged land</t>
        </is>
      </c>
      <c r="L58" s="475" t="inlineStr">
        <is>
          <t>reactive</t>
        </is>
      </c>
      <c r="M58" s="475" t="inlineStr">
        <is>
          <t>Nmix</t>
        </is>
      </c>
      <c r="N58" s="476" t="n">
        <v>0</v>
      </c>
      <c r="O58" s="477" t="n">
        <v>0.2</v>
      </c>
      <c r="P58" s="478" t="n">
        <v>2025</v>
      </c>
      <c r="Q58" s="479" t="n"/>
      <c r="R58" s="479" t="inlineStr">
        <is>
          <t>text</t>
        </is>
      </c>
      <c r="S58" s="479" t="inlineStr">
        <is>
          <t>text</t>
        </is>
      </c>
      <c r="T58" s="476" t="inlineStr">
        <is>
          <t>Norway</t>
        </is>
      </c>
      <c r="U58" s="475" t="inlineStr">
        <is>
          <t>N wasted</t>
        </is>
      </c>
      <c r="V58" s="475">
        <f>(O58*N58)^2</f>
        <v/>
      </c>
    </row>
    <row r="59" ht="16" customFormat="1" customHeight="1" s="482">
      <c r="B59" s="5" t="inlineStr">
        <is>
          <t>AG.MM-AT.AT</t>
        </is>
      </c>
      <c r="C59" s="5" t="inlineStr">
        <is>
          <t>AG.MM-AT.AT-Emissions-NH3</t>
        </is>
      </c>
      <c r="D59" s="5" t="inlineStr">
        <is>
          <t>AG</t>
        </is>
      </c>
      <c r="E59" s="5" t="inlineStr">
        <is>
          <t>MM</t>
        </is>
      </c>
      <c r="F59" s="5">
        <f>VLOOKUP(E59,'5.a Definitions'!E:F,2,FALSE)</f>
        <v/>
      </c>
      <c r="G59" s="5" t="inlineStr">
        <is>
          <t>AT</t>
        </is>
      </c>
      <c r="H59" s="5" t="inlineStr">
        <is>
          <t>AT</t>
        </is>
      </c>
      <c r="I59" s="5">
        <f>VLOOKUP(H59,'5.a Definitions'!E:F,2,FALSE)</f>
        <v/>
      </c>
      <c r="J59" s="5" t="inlineStr">
        <is>
          <t>Emissions</t>
        </is>
      </c>
      <c r="K59" s="5" t="inlineStr">
        <is>
          <t>manure and animal husbandry emissions</t>
        </is>
      </c>
      <c r="L59" s="5" t="inlineStr">
        <is>
          <t>reactive</t>
        </is>
      </c>
      <c r="M59" s="5" t="inlineStr">
        <is>
          <t>NH3</t>
        </is>
      </c>
      <c r="N59" s="422" t="inlineStr">
        <is>
          <t>nan</t>
        </is>
      </c>
      <c r="O59" s="423" t="n">
        <v>0.2</v>
      </c>
      <c r="P59" s="424" t="n">
        <v>2025</v>
      </c>
      <c r="Q59" s="425" t="inlineStr">
        <is>
          <t>no data</t>
        </is>
      </c>
      <c r="R59" s="425" t="inlineStr">
        <is>
          <t>not done</t>
        </is>
      </c>
      <c r="S59" s="425" t="inlineStr">
        <is>
          <t>text</t>
        </is>
      </c>
      <c r="T59" s="426" t="inlineStr">
        <is>
          <t>Norway</t>
        </is>
      </c>
      <c r="U59" s="5" t="inlineStr">
        <is>
          <t>N wasted</t>
        </is>
      </c>
      <c r="V59" s="5">
        <f>(O57*N57)^2</f>
        <v/>
      </c>
    </row>
    <row r="60" ht="16" customFormat="1" customHeight="1" s="482">
      <c r="B60" s="5" t="inlineStr">
        <is>
          <t>AG.MM-AT.AT</t>
        </is>
      </c>
      <c r="C60" s="5" t="inlineStr">
        <is>
          <t>AG.MM-AT.AT-Emissions-N2O</t>
        </is>
      </c>
      <c r="D60" s="5" t="inlineStr">
        <is>
          <t>AG</t>
        </is>
      </c>
      <c r="E60" s="5" t="inlineStr">
        <is>
          <t>MM</t>
        </is>
      </c>
      <c r="F60" s="5">
        <f>VLOOKUP(E60,'5.a Definitions'!E:F,2,FALSE)</f>
        <v/>
      </c>
      <c r="G60" s="5" t="inlineStr">
        <is>
          <t>AT</t>
        </is>
      </c>
      <c r="H60" s="5" t="inlineStr">
        <is>
          <t>AT</t>
        </is>
      </c>
      <c r="I60" s="5">
        <f>VLOOKUP(H60,'5.a Definitions'!E:F,2,FALSE)</f>
        <v/>
      </c>
      <c r="J60" s="5" t="inlineStr">
        <is>
          <t>Emissions</t>
        </is>
      </c>
      <c r="K60" s="5" t="inlineStr">
        <is>
          <t>manure and animal husbandry emissions</t>
        </is>
      </c>
      <c r="L60" s="5" t="inlineStr">
        <is>
          <t>reactive</t>
        </is>
      </c>
      <c r="M60" s="5" t="inlineStr">
        <is>
          <t>N2O</t>
        </is>
      </c>
      <c r="N60" s="422" t="inlineStr">
        <is>
          <t>nan</t>
        </is>
      </c>
      <c r="O60" s="423" t="n">
        <v>0.2</v>
      </c>
      <c r="P60" s="424" t="n">
        <v>2025</v>
      </c>
      <c r="Q60" s="425" t="inlineStr">
        <is>
          <t>no data</t>
        </is>
      </c>
      <c r="R60" s="425" t="inlineStr">
        <is>
          <t>not done</t>
        </is>
      </c>
      <c r="S60" s="425" t="inlineStr">
        <is>
          <t>text</t>
        </is>
      </c>
      <c r="T60" s="426" t="inlineStr">
        <is>
          <t>Norway</t>
        </is>
      </c>
      <c r="U60" s="5" t="inlineStr">
        <is>
          <t>N wasted</t>
        </is>
      </c>
      <c r="V60" s="5">
        <f>(#REF!*#REF!)^2</f>
        <v/>
      </c>
    </row>
    <row r="61" ht="16" customFormat="1" customHeight="1" s="482">
      <c r="B61" s="5" t="inlineStr">
        <is>
          <t>AG.MM-AT.AT</t>
        </is>
      </c>
      <c r="C61" s="5" t="inlineStr">
        <is>
          <t>AG.MM-AT.AT-Emissions-NOx</t>
        </is>
      </c>
      <c r="D61" s="5" t="inlineStr">
        <is>
          <t>AG</t>
        </is>
      </c>
      <c r="E61" s="5" t="inlineStr">
        <is>
          <t>MM</t>
        </is>
      </c>
      <c r="F61" s="5">
        <f>VLOOKUP(E61,'5.a Definitions'!E:F,2,FALSE)</f>
        <v/>
      </c>
      <c r="G61" s="5" t="inlineStr">
        <is>
          <t>AT</t>
        </is>
      </c>
      <c r="H61" s="5" t="inlineStr">
        <is>
          <t>AT</t>
        </is>
      </c>
      <c r="I61" s="5">
        <f>VLOOKUP(H61,'5.a Definitions'!E:F,2,FALSE)</f>
        <v/>
      </c>
      <c r="J61" s="5" t="inlineStr">
        <is>
          <t>Emissions</t>
        </is>
      </c>
      <c r="K61" s="5" t="inlineStr">
        <is>
          <t>manure and animal husbandry emissions</t>
        </is>
      </c>
      <c r="L61" s="5" t="inlineStr">
        <is>
          <t>reactive</t>
        </is>
      </c>
      <c r="M61" s="5" t="inlineStr">
        <is>
          <t>NOx</t>
        </is>
      </c>
      <c r="N61" s="422" t="inlineStr">
        <is>
          <t>nan</t>
        </is>
      </c>
      <c r="O61" s="423" t="n">
        <v>0.2</v>
      </c>
      <c r="P61" s="424" t="n">
        <v>2025</v>
      </c>
      <c r="Q61" s="425" t="inlineStr">
        <is>
          <t>no data</t>
        </is>
      </c>
      <c r="R61" s="425" t="inlineStr">
        <is>
          <t>not done</t>
        </is>
      </c>
      <c r="S61" s="425" t="inlineStr">
        <is>
          <t>text</t>
        </is>
      </c>
      <c r="T61" s="426" t="inlineStr">
        <is>
          <t>Norway</t>
        </is>
      </c>
      <c r="U61" s="5" t="inlineStr">
        <is>
          <t>N wasted</t>
        </is>
      </c>
      <c r="V61" s="5">
        <f>(O58*N58)^2</f>
        <v/>
      </c>
    </row>
    <row r="62" ht="16" customFormat="1" customHeight="1" s="482">
      <c r="B62" s="5" t="inlineStr">
        <is>
          <t>AG.MM-HY.SW</t>
        </is>
      </c>
      <c r="C62" s="5" t="inlineStr">
        <is>
          <t>AG.MM-HY.SW-Leaching-Nmix</t>
        </is>
      </c>
      <c r="D62" s="5" t="inlineStr">
        <is>
          <t>AG</t>
        </is>
      </c>
      <c r="E62" s="5" t="inlineStr">
        <is>
          <t>MM</t>
        </is>
      </c>
      <c r="F62" s="5">
        <f>VLOOKUP(E62,'5.a Definitions'!E:F,2,FALSE)</f>
        <v/>
      </c>
      <c r="G62" s="5" t="inlineStr">
        <is>
          <t>HY</t>
        </is>
      </c>
      <c r="H62" s="5" t="inlineStr">
        <is>
          <t>SW</t>
        </is>
      </c>
      <c r="I62" s="5">
        <f>VLOOKUP(H62,'5.a Definitions'!E:F,2,FALSE)</f>
        <v/>
      </c>
      <c r="J62" s="5" t="inlineStr">
        <is>
          <t>Leaching</t>
        </is>
      </c>
      <c r="K62" s="5" t="inlineStr">
        <is>
          <t>manure storage leaching</t>
        </is>
      </c>
      <c r="L62" s="5" t="inlineStr">
        <is>
          <t>reactive</t>
        </is>
      </c>
      <c r="M62" s="5" t="inlineStr">
        <is>
          <t>Nmix</t>
        </is>
      </c>
      <c r="N62" s="422" t="inlineStr">
        <is>
          <t>nan</t>
        </is>
      </c>
      <c r="O62" s="423" t="n">
        <v>0.2</v>
      </c>
      <c r="P62" s="424" t="n">
        <v>2025</v>
      </c>
      <c r="Q62" s="425" t="inlineStr">
        <is>
          <t>no data</t>
        </is>
      </c>
      <c r="R62" s="425" t="inlineStr">
        <is>
          <t>not done</t>
        </is>
      </c>
      <c r="S62" s="425" t="inlineStr">
        <is>
          <t>text</t>
        </is>
      </c>
      <c r="T62" s="426" t="inlineStr">
        <is>
          <t>Norway</t>
        </is>
      </c>
      <c r="U62" s="5" t="inlineStr">
        <is>
          <t>N wasted</t>
        </is>
      </c>
      <c r="V62" s="5">
        <f>(O59*N59)^2</f>
        <v/>
      </c>
    </row>
    <row r="63" ht="16" customFormat="1" customHeight="1" s="482">
      <c r="B63" s="5" t="inlineStr">
        <is>
          <t>AG.MM-RW.RW</t>
        </is>
      </c>
      <c r="C63" s="5" t="inlineStr">
        <is>
          <t>AG.MM-RW.RW-Live animal export-Nmix</t>
        </is>
      </c>
      <c r="D63" s="5" t="inlineStr">
        <is>
          <t>AG</t>
        </is>
      </c>
      <c r="E63" s="5" t="inlineStr">
        <is>
          <t>MM</t>
        </is>
      </c>
      <c r="F63" s="5">
        <f>VLOOKUP(E63,'5.a Definitions'!E:F,2,FALSE)</f>
        <v/>
      </c>
      <c r="G63" s="5" t="inlineStr">
        <is>
          <t>RW</t>
        </is>
      </c>
      <c r="H63" s="5" t="inlineStr">
        <is>
          <t>RW</t>
        </is>
      </c>
      <c r="I63" s="5">
        <f>VLOOKUP(H63,'5.a Definitions'!E:F,2,FALSE)</f>
        <v/>
      </c>
      <c r="J63" s="5" t="inlineStr">
        <is>
          <t>Live animal export</t>
        </is>
      </c>
      <c r="K63" s="5" t="inlineStr">
        <is>
          <t>live animal export</t>
        </is>
      </c>
      <c r="L63" s="5" t="inlineStr">
        <is>
          <t>reactive</t>
        </is>
      </c>
      <c r="M63" s="5" t="inlineStr">
        <is>
          <t>Nmix</t>
        </is>
      </c>
      <c r="N63" s="422" t="inlineStr">
        <is>
          <t>nan</t>
        </is>
      </c>
      <c r="O63" s="423" t="n">
        <v>0.2</v>
      </c>
      <c r="P63" s="424" t="n">
        <v>2025</v>
      </c>
      <c r="Q63" s="425" t="inlineStr">
        <is>
          <t>no data</t>
        </is>
      </c>
      <c r="R63" s="425" t="inlineStr">
        <is>
          <t>not done</t>
        </is>
      </c>
      <c r="S63" s="425" t="inlineStr">
        <is>
          <t>text</t>
        </is>
      </c>
      <c r="T63" s="426" t="inlineStr">
        <is>
          <t>Norway</t>
        </is>
      </c>
      <c r="U63" s="5" t="inlineStr">
        <is>
          <t>useful output</t>
        </is>
      </c>
      <c r="V63" s="5">
        <f>(O60*N60)^2</f>
        <v/>
      </c>
    </row>
    <row r="64" ht="16" customFormat="1" customHeight="1" s="482">
      <c r="A64" s="496" t="inlineStr">
        <is>
          <t>Forests and Semi-natural vegetation</t>
        </is>
      </c>
      <c r="B64" s="5" t="inlineStr">
        <is>
          <t>FS.FO-AT.AT</t>
        </is>
      </c>
      <c r="C64" s="5" t="inlineStr">
        <is>
          <t>FS.FO-AT.AT-Emissions-N2</t>
        </is>
      </c>
      <c r="D64" s="5" t="inlineStr">
        <is>
          <t>FS</t>
        </is>
      </c>
      <c r="E64" s="5" t="inlineStr">
        <is>
          <t>FO</t>
        </is>
      </c>
      <c r="F64" s="5">
        <f>VLOOKUP(E64,'5.a Definitions'!E:F,2,FALSE)</f>
        <v/>
      </c>
      <c r="G64" s="5" t="inlineStr">
        <is>
          <t>AT</t>
        </is>
      </c>
      <c r="H64" s="5" t="inlineStr">
        <is>
          <t>AT</t>
        </is>
      </c>
      <c r="I64" s="5">
        <f>VLOOKUP(H64,'5.a Definitions'!E:F,2,FALSE)</f>
        <v/>
      </c>
      <c r="J64" s="5" t="inlineStr">
        <is>
          <t>Emissions</t>
        </is>
      </c>
      <c r="K64" s="5" t="inlineStr">
        <is>
          <t>forest emissions</t>
        </is>
      </c>
      <c r="L64" s="5" t="inlineStr">
        <is>
          <t>inert</t>
        </is>
      </c>
      <c r="M64" s="5" t="inlineStr">
        <is>
          <t>N2</t>
        </is>
      </c>
      <c r="N64" s="422" t="inlineStr">
        <is>
          <t>nan</t>
        </is>
      </c>
      <c r="O64" s="423" t="n">
        <v>0.2</v>
      </c>
      <c r="P64" s="424" t="n">
        <v>2025</v>
      </c>
      <c r="Q64" s="425" t="inlineStr">
        <is>
          <t>no data</t>
        </is>
      </c>
      <c r="R64" s="425" t="inlineStr">
        <is>
          <t>not done</t>
        </is>
      </c>
      <c r="S64" s="425" t="inlineStr">
        <is>
          <t>text</t>
        </is>
      </c>
      <c r="T64" s="426" t="inlineStr">
        <is>
          <t>Norway</t>
        </is>
      </c>
      <c r="U64" s="5" t="inlineStr">
        <is>
          <t>N wasted</t>
        </is>
      </c>
      <c r="V64" s="5">
        <f>(O61*N61)^2</f>
        <v/>
      </c>
    </row>
    <row r="65" ht="16" customFormat="1" customHeight="1" s="482">
      <c r="B65" s="5" t="inlineStr">
        <is>
          <t>FS.FO-AT.AT</t>
        </is>
      </c>
      <c r="C65" s="5" t="inlineStr">
        <is>
          <t>FS.FO-AT.AT-Emissions-N2O</t>
        </is>
      </c>
      <c r="D65" s="5" t="inlineStr">
        <is>
          <t>FS</t>
        </is>
      </c>
      <c r="E65" s="5" t="inlineStr">
        <is>
          <t>FO</t>
        </is>
      </c>
      <c r="F65" s="5">
        <f>VLOOKUP(E65,'5.a Definitions'!E:F,2,FALSE)</f>
        <v/>
      </c>
      <c r="G65" s="5" t="inlineStr">
        <is>
          <t>AT</t>
        </is>
      </c>
      <c r="H65" s="5" t="inlineStr">
        <is>
          <t>AT</t>
        </is>
      </c>
      <c r="I65" s="5">
        <f>VLOOKUP(H65,'5.a Definitions'!E:F,2,FALSE)</f>
        <v/>
      </c>
      <c r="J65" s="5" t="inlineStr">
        <is>
          <t>Emissions</t>
        </is>
      </c>
      <c r="K65" s="5" t="inlineStr">
        <is>
          <t>forest emissions</t>
        </is>
      </c>
      <c r="L65" s="5" t="inlineStr">
        <is>
          <t>reactive</t>
        </is>
      </c>
      <c r="M65" s="5" t="inlineStr">
        <is>
          <t>N2O</t>
        </is>
      </c>
      <c r="N65" s="422" t="inlineStr">
        <is>
          <t>nan</t>
        </is>
      </c>
      <c r="O65" s="423" t="n">
        <v>0.2</v>
      </c>
      <c r="P65" s="424" t="n">
        <v>2025</v>
      </c>
      <c r="Q65" s="425" t="inlineStr">
        <is>
          <t>no data</t>
        </is>
      </c>
      <c r="R65" s="425" t="inlineStr">
        <is>
          <t>not done</t>
        </is>
      </c>
      <c r="S65" s="425" t="inlineStr">
        <is>
          <t>text</t>
        </is>
      </c>
      <c r="T65" s="426" t="inlineStr">
        <is>
          <t>Norway</t>
        </is>
      </c>
      <c r="U65" s="5" t="inlineStr">
        <is>
          <t>N wasted</t>
        </is>
      </c>
      <c r="V65" s="5">
        <f>(O62*N62)^2</f>
        <v/>
      </c>
    </row>
    <row r="66" ht="16" customFormat="1" customHeight="1" s="482">
      <c r="B66" s="5" t="inlineStr">
        <is>
          <t>FS.FO-HY.SW</t>
        </is>
      </c>
      <c r="C66" s="5" t="inlineStr">
        <is>
          <t>FS.FO-HY.SW-Leaching-Nmix</t>
        </is>
      </c>
      <c r="D66" s="5" t="inlineStr">
        <is>
          <t>FS</t>
        </is>
      </c>
      <c r="E66" s="5" t="inlineStr">
        <is>
          <t>FO</t>
        </is>
      </c>
      <c r="F66" s="5">
        <f>VLOOKUP(E66,'5.a Definitions'!E:F,2,FALSE)</f>
        <v/>
      </c>
      <c r="G66" s="5" t="inlineStr">
        <is>
          <t>HY</t>
        </is>
      </c>
      <c r="H66" s="5" t="inlineStr">
        <is>
          <t>SW</t>
        </is>
      </c>
      <c r="I66" s="5">
        <f>VLOOKUP(H66,'5.a Definitions'!E:F,2,FALSE)</f>
        <v/>
      </c>
      <c r="J66" s="5" t="inlineStr">
        <is>
          <t>Leaching</t>
        </is>
      </c>
      <c r="K66" s="5" t="inlineStr">
        <is>
          <t>forest leaching</t>
        </is>
      </c>
      <c r="L66" s="5" t="inlineStr">
        <is>
          <t>reactive</t>
        </is>
      </c>
      <c r="M66" s="5" t="inlineStr">
        <is>
          <t>Nmix</t>
        </is>
      </c>
      <c r="N66" s="422" t="inlineStr">
        <is>
          <t>nan</t>
        </is>
      </c>
      <c r="O66" s="423" t="n">
        <v>0.2</v>
      </c>
      <c r="P66" s="424" t="n">
        <v>2025</v>
      </c>
      <c r="Q66" s="425" t="inlineStr">
        <is>
          <t>no data</t>
        </is>
      </c>
      <c r="R66" s="425" t="inlineStr">
        <is>
          <t>not done</t>
        </is>
      </c>
      <c r="S66" s="425" t="inlineStr">
        <is>
          <t>text</t>
        </is>
      </c>
      <c r="T66" s="426" t="inlineStr">
        <is>
          <t>Norway</t>
        </is>
      </c>
      <c r="U66" s="5" t="inlineStr">
        <is>
          <t>N wasted</t>
        </is>
      </c>
      <c r="V66" s="5">
        <f>(#REF!*#REF!)^2</f>
        <v/>
      </c>
    </row>
    <row r="67" ht="16" customFormat="1" customHeight="1" s="482">
      <c r="B67" s="5" t="inlineStr">
        <is>
          <t>FS.FO-MP.OP</t>
        </is>
      </c>
      <c r="C67" s="5" t="inlineStr">
        <is>
          <t>FS.FO-MP.OP-Industrial round wood-Nmix</t>
        </is>
      </c>
      <c r="D67" s="5" t="inlineStr">
        <is>
          <t>FS</t>
        </is>
      </c>
      <c r="E67" s="5" t="inlineStr">
        <is>
          <t>FO</t>
        </is>
      </c>
      <c r="F67" s="5">
        <f>VLOOKUP(E67,'5.a Definitions'!E:F,2,FALSE)</f>
        <v/>
      </c>
      <c r="G67" s="5" t="inlineStr">
        <is>
          <t>MP</t>
        </is>
      </c>
      <c r="H67" s="5" t="inlineStr">
        <is>
          <t>OP</t>
        </is>
      </c>
      <c r="I67" s="5">
        <f>VLOOKUP(H67,'5.a Definitions'!E:F,2,FALSE)</f>
        <v/>
      </c>
      <c r="J67" s="5" t="inlineStr">
        <is>
          <t>Industrial round wood</t>
        </is>
      </c>
      <c r="K67" s="5" t="inlineStr">
        <is>
          <t>industrial round wood</t>
        </is>
      </c>
      <c r="L67" s="5" t="inlineStr">
        <is>
          <t>reactive</t>
        </is>
      </c>
      <c r="M67" s="5" t="inlineStr">
        <is>
          <t>Nmix</t>
        </is>
      </c>
      <c r="N67" s="422" t="inlineStr">
        <is>
          <t>nan</t>
        </is>
      </c>
      <c r="O67" s="423" t="n">
        <v>0.2</v>
      </c>
      <c r="P67" s="424" t="n">
        <v>2025</v>
      </c>
      <c r="Q67" s="425" t="inlineStr">
        <is>
          <t>no data</t>
        </is>
      </c>
      <c r="R67" s="425" t="inlineStr">
        <is>
          <t>not done</t>
        </is>
      </c>
      <c r="S67" s="425" t="inlineStr">
        <is>
          <t>text</t>
        </is>
      </c>
      <c r="T67" s="426" t="inlineStr">
        <is>
          <t>Norway</t>
        </is>
      </c>
      <c r="U67" s="5" t="inlineStr">
        <is>
          <t>useful output</t>
        </is>
      </c>
      <c r="V67" s="5">
        <f>(O64*N64)^2</f>
        <v/>
      </c>
    </row>
    <row r="68" ht="16" customFormat="1" customHeight="1" s="482">
      <c r="B68" s="5" t="inlineStr">
        <is>
          <t>FS.FO-EF.OE</t>
        </is>
      </c>
      <c r="C68" s="5" t="inlineStr">
        <is>
          <t>FS.FO-EF.OE-Fuel wood for households-Nmix</t>
        </is>
      </c>
      <c r="D68" s="5" t="inlineStr">
        <is>
          <t>FS</t>
        </is>
      </c>
      <c r="E68" s="5" t="inlineStr">
        <is>
          <t>FO</t>
        </is>
      </c>
      <c r="F68" s="5">
        <f>VLOOKUP(E68,'5.a Definitions'!E:F,2,FALSE)</f>
        <v/>
      </c>
      <c r="G68" s="5" t="inlineStr">
        <is>
          <t>EF</t>
        </is>
      </c>
      <c r="H68" s="5" t="inlineStr">
        <is>
          <t>OE</t>
        </is>
      </c>
      <c r="I68" s="5">
        <f>VLOOKUP(H68,'5.a Definitions'!E:F,2,FALSE)</f>
        <v/>
      </c>
      <c r="J68" s="5" t="inlineStr">
        <is>
          <t>Fuel wood for households</t>
        </is>
      </c>
      <c r="K68" s="5" t="inlineStr">
        <is>
          <t>fuel wood for households</t>
        </is>
      </c>
      <c r="L68" s="5" t="inlineStr">
        <is>
          <t>reactive</t>
        </is>
      </c>
      <c r="M68" s="5" t="inlineStr">
        <is>
          <t>Nmix</t>
        </is>
      </c>
      <c r="N68" s="422" t="inlineStr">
        <is>
          <t>nan</t>
        </is>
      </c>
      <c r="O68" s="423" t="n">
        <v>0.2</v>
      </c>
      <c r="P68" s="424" t="n">
        <v>2025</v>
      </c>
      <c r="Q68" s="425" t="inlineStr">
        <is>
          <t>no data</t>
        </is>
      </c>
      <c r="R68" s="425" t="inlineStr">
        <is>
          <t>not done</t>
        </is>
      </c>
      <c r="S68" s="425" t="inlineStr">
        <is>
          <t>text</t>
        </is>
      </c>
      <c r="T68" s="426" t="inlineStr">
        <is>
          <t>Norway</t>
        </is>
      </c>
      <c r="U68" s="5" t="inlineStr">
        <is>
          <t>useful output</t>
        </is>
      </c>
      <c r="V68" s="5">
        <f>(O65*N65)^2</f>
        <v/>
      </c>
    </row>
    <row r="69" ht="16" customHeight="1">
      <c r="B69" s="475" t="inlineStr">
        <is>
          <t>FS.OL-AT.AT</t>
        </is>
      </c>
      <c r="C69" s="475" t="inlineStr">
        <is>
          <t>FS.OL-AT.AT-Emissions-NH3</t>
        </is>
      </c>
      <c r="D69" s="475" t="inlineStr">
        <is>
          <t>FS</t>
        </is>
      </c>
      <c r="E69" s="475" t="inlineStr">
        <is>
          <t>OL</t>
        </is>
      </c>
      <c r="F69" s="5">
        <f>VLOOKUP(E69,'5.a Definitions'!E:F,2,FALSE)</f>
        <v/>
      </c>
      <c r="G69" s="475" t="inlineStr">
        <is>
          <t>AT</t>
        </is>
      </c>
      <c r="H69" s="475" t="inlineStr">
        <is>
          <t>AT</t>
        </is>
      </c>
      <c r="I69" s="5">
        <f>VLOOKUP(H69,'5.a Definitions'!E:F,2,FALSE)</f>
        <v/>
      </c>
      <c r="J69" s="475" t="inlineStr">
        <is>
          <t>Emissions</t>
        </is>
      </c>
      <c r="K69" s="475" t="inlineStr">
        <is>
          <t>other land emissions</t>
        </is>
      </c>
      <c r="L69" s="475" t="inlineStr">
        <is>
          <t>reactive</t>
        </is>
      </c>
      <c r="M69" s="475" t="inlineStr">
        <is>
          <t>NH3</t>
        </is>
      </c>
      <c r="N69" s="476" t="n">
        <v>0</v>
      </c>
      <c r="O69" s="477" t="n">
        <v>0.2</v>
      </c>
      <c r="P69" s="478" t="n">
        <v>2025</v>
      </c>
      <c r="Q69" s="479" t="n"/>
      <c r="R69" s="479" t="inlineStr">
        <is>
          <t>text</t>
        </is>
      </c>
      <c r="S69" s="479" t="inlineStr">
        <is>
          <t>text</t>
        </is>
      </c>
      <c r="T69" s="476" t="inlineStr">
        <is>
          <t>Norway</t>
        </is>
      </c>
      <c r="U69" s="475" t="inlineStr">
        <is>
          <t>useful output</t>
        </is>
      </c>
      <c r="V69" s="475">
        <f>(O69*N69)^2</f>
        <v/>
      </c>
    </row>
    <row r="70" ht="16" customFormat="1" customHeight="1" s="482">
      <c r="B70" s="475" t="inlineStr">
        <is>
          <t>FS.OL-AT.AT</t>
        </is>
      </c>
      <c r="C70" s="475" t="inlineStr">
        <is>
          <t>FS.OL-AT.AT-Emissions-NOx</t>
        </is>
      </c>
      <c r="D70" s="475" t="inlineStr">
        <is>
          <t>FS</t>
        </is>
      </c>
      <c r="E70" s="475" t="inlineStr">
        <is>
          <t>OL</t>
        </is>
      </c>
      <c r="F70" s="5">
        <f>VLOOKUP(E70,'5.a Definitions'!E:F,2,FALSE)</f>
        <v/>
      </c>
      <c r="G70" s="475" t="inlineStr">
        <is>
          <t>AT</t>
        </is>
      </c>
      <c r="H70" s="475" t="inlineStr">
        <is>
          <t>AT</t>
        </is>
      </c>
      <c r="I70" s="5">
        <f>VLOOKUP(H70,'5.a Definitions'!E:F,2,FALSE)</f>
        <v/>
      </c>
      <c r="J70" s="475" t="inlineStr">
        <is>
          <t>Emissions</t>
        </is>
      </c>
      <c r="K70" s="475" t="inlineStr">
        <is>
          <t>other land emissions</t>
        </is>
      </c>
      <c r="L70" s="475" t="inlineStr">
        <is>
          <t>reactive</t>
        </is>
      </c>
      <c r="M70" s="475" t="inlineStr">
        <is>
          <t>NOx</t>
        </is>
      </c>
      <c r="N70" s="476" t="n">
        <v>0</v>
      </c>
      <c r="O70" s="477" t="n">
        <v>0.2</v>
      </c>
      <c r="P70" s="478" t="n">
        <v>2025</v>
      </c>
      <c r="Q70" s="479" t="n"/>
      <c r="R70" s="479" t="inlineStr">
        <is>
          <t>text</t>
        </is>
      </c>
      <c r="S70" s="479" t="inlineStr">
        <is>
          <t>text</t>
        </is>
      </c>
      <c r="T70" s="476" t="inlineStr">
        <is>
          <t>Norway</t>
        </is>
      </c>
      <c r="U70" s="475" t="inlineStr">
        <is>
          <t>useful output</t>
        </is>
      </c>
      <c r="V70" s="475">
        <f>(O70*N70)^2</f>
        <v/>
      </c>
    </row>
    <row r="71" ht="16" customFormat="1" customHeight="1" s="482">
      <c r="B71" s="475" t="inlineStr">
        <is>
          <t>FS.OL-AT.AT</t>
        </is>
      </c>
      <c r="C71" s="475" t="inlineStr">
        <is>
          <t>FS.OL-AT.AT-Emissions-N2O</t>
        </is>
      </c>
      <c r="D71" s="475" t="inlineStr">
        <is>
          <t>FS</t>
        </is>
      </c>
      <c r="E71" s="475" t="inlineStr">
        <is>
          <t>OL</t>
        </is>
      </c>
      <c r="F71" s="5">
        <f>VLOOKUP(E71,'5.a Definitions'!E:F,2,FALSE)</f>
        <v/>
      </c>
      <c r="G71" s="475" t="inlineStr">
        <is>
          <t>AT</t>
        </is>
      </c>
      <c r="H71" s="475" t="inlineStr">
        <is>
          <t>AT</t>
        </is>
      </c>
      <c r="I71" s="5">
        <f>VLOOKUP(H71,'5.a Definitions'!E:F,2,FALSE)</f>
        <v/>
      </c>
      <c r="J71" s="475" t="inlineStr">
        <is>
          <t>Emissions</t>
        </is>
      </c>
      <c r="K71" s="475" t="inlineStr">
        <is>
          <t>other land emissions</t>
        </is>
      </c>
      <c r="L71" s="475" t="inlineStr">
        <is>
          <t>reactive</t>
        </is>
      </c>
      <c r="M71" s="475" t="inlineStr">
        <is>
          <t>N2O</t>
        </is>
      </c>
      <c r="N71" s="476" t="n">
        <v>0</v>
      </c>
      <c r="O71" s="477" t="n">
        <v>0.2</v>
      </c>
      <c r="P71" s="478" t="n">
        <v>2025</v>
      </c>
      <c r="Q71" s="479" t="n"/>
      <c r="R71" s="479" t="inlineStr">
        <is>
          <t>text</t>
        </is>
      </c>
      <c r="S71" s="479" t="inlineStr">
        <is>
          <t>text</t>
        </is>
      </c>
      <c r="T71" s="476" t="inlineStr">
        <is>
          <t>Norway</t>
        </is>
      </c>
      <c r="U71" s="475" t="inlineStr">
        <is>
          <t>useful output</t>
        </is>
      </c>
      <c r="V71" s="475">
        <f>(O71*N71)^2</f>
        <v/>
      </c>
    </row>
    <row r="72" ht="16" customFormat="1" customHeight="1" s="482">
      <c r="B72" s="475" t="inlineStr">
        <is>
          <t>FS.OL-AG.MM</t>
        </is>
      </c>
      <c r="C72" s="475" t="inlineStr">
        <is>
          <t>FS.OL-AG.MM-Grazing-Nmix</t>
        </is>
      </c>
      <c r="D72" s="475" t="inlineStr">
        <is>
          <t>FS</t>
        </is>
      </c>
      <c r="E72" s="475" t="inlineStr">
        <is>
          <t>OL</t>
        </is>
      </c>
      <c r="F72" s="5">
        <f>VLOOKUP(E72,'5.a Definitions'!E:F,2,FALSE)</f>
        <v/>
      </c>
      <c r="G72" s="475" t="inlineStr">
        <is>
          <t>AG</t>
        </is>
      </c>
      <c r="H72" s="475" t="inlineStr">
        <is>
          <t>MM</t>
        </is>
      </c>
      <c r="I72" s="5">
        <f>VLOOKUP(H72,'5.a Definitions'!E:F,2,FALSE)</f>
        <v/>
      </c>
      <c r="J72" s="480" t="inlineStr">
        <is>
          <t>Grazing</t>
        </is>
      </c>
      <c r="K72" s="480" t="inlineStr">
        <is>
          <t>grazing</t>
        </is>
      </c>
      <c r="L72" s="475" t="inlineStr">
        <is>
          <t>reactive</t>
        </is>
      </c>
      <c r="M72" s="475" t="inlineStr">
        <is>
          <t>Nmix</t>
        </is>
      </c>
      <c r="N72" s="476" t="n">
        <v>6.453498280859377</v>
      </c>
      <c r="O72" s="477" t="n">
        <v>0.2618553170725872</v>
      </c>
      <c r="P72" s="478" t="n">
        <v>2025</v>
      </c>
      <c r="Q72" s="479" t="inlineStr">
        <is>
          <t>SSB table 12660</t>
        </is>
      </c>
      <c r="R72" s="479" t="inlineStr">
        <is>
          <t>ok</t>
        </is>
      </c>
      <c r="S72" s="479" t="inlineStr">
        <is>
          <t>text</t>
        </is>
      </c>
      <c r="T72" s="476" t="inlineStr">
        <is>
          <t>Norway</t>
        </is>
      </c>
      <c r="U72" s="475" t="inlineStr">
        <is>
          <t>useful output</t>
        </is>
      </c>
      <c r="V72" s="475">
        <f>(O68*N68)^2</f>
        <v/>
      </c>
    </row>
    <row r="73" ht="16" customFormat="1" customHeight="1" s="482">
      <c r="B73" s="5" t="inlineStr">
        <is>
          <t>FS.OL-HY.SW</t>
        </is>
      </c>
      <c r="C73" s="5" t="inlineStr">
        <is>
          <t>FS.OL-HY.SW-Leaching-Nmix</t>
        </is>
      </c>
      <c r="D73" s="5" t="inlineStr">
        <is>
          <t>FS</t>
        </is>
      </c>
      <c r="E73" s="5" t="inlineStr">
        <is>
          <t>OL</t>
        </is>
      </c>
      <c r="F73" s="5">
        <f>VLOOKUP(E73,'5.a Definitions'!E:F,2,FALSE)</f>
        <v/>
      </c>
      <c r="G73" s="5" t="inlineStr">
        <is>
          <t>HY</t>
        </is>
      </c>
      <c r="H73" s="5" t="inlineStr">
        <is>
          <t>SW</t>
        </is>
      </c>
      <c r="I73" s="5">
        <f>VLOOKUP(H73,'5.a Definitions'!E:F,2,FALSE)</f>
        <v/>
      </c>
      <c r="J73" s="5" t="inlineStr">
        <is>
          <t>Leaching</t>
        </is>
      </c>
      <c r="K73" s="5" t="inlineStr">
        <is>
          <t>other land leaching</t>
        </is>
      </c>
      <c r="L73" s="5" t="inlineStr">
        <is>
          <t>reactive</t>
        </is>
      </c>
      <c r="M73" s="5" t="inlineStr">
        <is>
          <t>Nmix</t>
        </is>
      </c>
      <c r="N73" s="422" t="inlineStr">
        <is>
          <t>nan</t>
        </is>
      </c>
      <c r="O73" s="423" t="n">
        <v>0.2</v>
      </c>
      <c r="P73" s="424" t="n">
        <v>2025</v>
      </c>
      <c r="Q73" s="425" t="inlineStr">
        <is>
          <t>no data</t>
        </is>
      </c>
      <c r="R73" s="425" t="inlineStr">
        <is>
          <t>not done</t>
        </is>
      </c>
      <c r="S73" s="425" t="inlineStr">
        <is>
          <t>text</t>
        </is>
      </c>
      <c r="T73" s="426" t="inlineStr">
        <is>
          <t>Norway</t>
        </is>
      </c>
      <c r="U73" s="5" t="inlineStr">
        <is>
          <t>N wasted</t>
        </is>
      </c>
      <c r="V73" s="5">
        <f>(O68*N68)^2</f>
        <v/>
      </c>
    </row>
    <row r="74" ht="16" customFormat="1" customHeight="1" s="482">
      <c r="A74" s="485" t="inlineStr">
        <is>
          <t>Processing of residues</t>
        </is>
      </c>
      <c r="B74" s="475" t="inlineStr">
        <is>
          <t>PR.SO-EF.EC</t>
        </is>
      </c>
      <c r="C74" s="475" t="inlineStr">
        <is>
          <t>PR.SO-EF.EC-Waste to energy-Nmix</t>
        </is>
      </c>
      <c r="D74" s="475" t="inlineStr">
        <is>
          <t>PR</t>
        </is>
      </c>
      <c r="E74" s="475" t="inlineStr">
        <is>
          <t>SO</t>
        </is>
      </c>
      <c r="F74" s="5">
        <f>VLOOKUP(E74,'5.a Definitions'!E:F,2,FALSE)</f>
        <v/>
      </c>
      <c r="G74" s="475" t="inlineStr">
        <is>
          <t>EF</t>
        </is>
      </c>
      <c r="H74" s="475" t="inlineStr">
        <is>
          <t>EC</t>
        </is>
      </c>
      <c r="I74" s="5">
        <f>VLOOKUP(H74,'5.a Definitions'!E:F,2,FALSE)</f>
        <v/>
      </c>
      <c r="J74" s="475" t="inlineStr">
        <is>
          <t>Waste for energy incineration</t>
        </is>
      </c>
      <c r="K74" s="475" t="inlineStr">
        <is>
          <t>waste for energy incineration</t>
        </is>
      </c>
      <c r="L74" s="475" t="inlineStr">
        <is>
          <t>reactive</t>
        </is>
      </c>
      <c r="M74" s="475" t="inlineStr">
        <is>
          <t>Nmix</t>
        </is>
      </c>
      <c r="N74" s="476" t="inlineStr">
        <is>
          <t>nan</t>
        </is>
      </c>
      <c r="O74" s="477" t="n">
        <v>0.2</v>
      </c>
      <c r="P74" s="478" t="n">
        <v>2025</v>
      </c>
      <c r="Q74" s="479" t="inlineStr">
        <is>
          <t>no data</t>
        </is>
      </c>
      <c r="R74" s="479" t="inlineStr">
        <is>
          <t>not done</t>
        </is>
      </c>
      <c r="S74" s="479" t="inlineStr">
        <is>
          <t>text</t>
        </is>
      </c>
      <c r="T74" s="476" t="inlineStr">
        <is>
          <t>Norway</t>
        </is>
      </c>
      <c r="U74" s="475" t="inlineStr">
        <is>
          <t>useful output</t>
        </is>
      </c>
      <c r="V74" s="475">
        <f>(#REF!*#REF!)^2</f>
        <v/>
      </c>
    </row>
    <row r="75" ht="16" customFormat="1" customHeight="1" s="482">
      <c r="B75" s="475" t="inlineStr">
        <is>
          <t>PR.SO-MP.OP</t>
        </is>
      </c>
      <c r="C75" s="475" t="inlineStr">
        <is>
          <t>PR.SO-MP.OP-Recycling-Nmix</t>
        </is>
      </c>
      <c r="D75" s="475" t="inlineStr">
        <is>
          <t>PR</t>
        </is>
      </c>
      <c r="E75" s="475" t="inlineStr">
        <is>
          <t>SO</t>
        </is>
      </c>
      <c r="F75" s="5">
        <f>VLOOKUP(E75,'5.a Definitions'!E:F,2,FALSE)</f>
        <v/>
      </c>
      <c r="G75" s="475" t="inlineStr">
        <is>
          <t>MP</t>
        </is>
      </c>
      <c r="H75" s="475" t="inlineStr">
        <is>
          <t>OP</t>
        </is>
      </c>
      <c r="I75" s="5">
        <f>VLOOKUP(H75,'5.a Definitions'!E:F,2,FALSE)</f>
        <v/>
      </c>
      <c r="J75" s="475" t="inlineStr">
        <is>
          <t>Recycling</t>
        </is>
      </c>
      <c r="K75" s="475" t="inlineStr">
        <is>
          <t>recycling</t>
        </is>
      </c>
      <c r="L75" s="475" t="inlineStr">
        <is>
          <t>reactive</t>
        </is>
      </c>
      <c r="M75" s="475" t="inlineStr">
        <is>
          <t>Nmix</t>
        </is>
      </c>
      <c r="N75" s="476" t="inlineStr">
        <is>
          <t>nan</t>
        </is>
      </c>
      <c r="O75" s="477" t="n">
        <v>0.2</v>
      </c>
      <c r="P75" s="478" t="n">
        <v>2025</v>
      </c>
      <c r="Q75" s="479" t="inlineStr">
        <is>
          <t>no data</t>
        </is>
      </c>
      <c r="R75" s="479" t="inlineStr">
        <is>
          <t>not done</t>
        </is>
      </c>
      <c r="S75" s="479" t="inlineStr">
        <is>
          <t>text</t>
        </is>
      </c>
      <c r="T75" s="476" t="inlineStr">
        <is>
          <t>Norway</t>
        </is>
      </c>
      <c r="U75" s="475" t="inlineStr">
        <is>
          <t>recycling</t>
        </is>
      </c>
      <c r="V75" s="475">
        <f>(#REF!*#REF!)^2</f>
        <v/>
      </c>
    </row>
    <row r="76" ht="16" customFormat="1" customHeight="1" s="482">
      <c r="B76" s="5" t="inlineStr">
        <is>
          <t>PR.SO-AG.SM</t>
        </is>
      </c>
      <c r="C76" s="5" t="inlineStr">
        <is>
          <t>PR.SO-AG.SM-Biologically treated organic waste-Nmix</t>
        </is>
      </c>
      <c r="D76" s="5" t="inlineStr">
        <is>
          <t>PR</t>
        </is>
      </c>
      <c r="E76" s="5" t="inlineStr">
        <is>
          <t>SO</t>
        </is>
      </c>
      <c r="F76" s="5">
        <f>VLOOKUP(E76,'5.a Definitions'!E:F,2,FALSE)</f>
        <v/>
      </c>
      <c r="G76" s="5" t="inlineStr">
        <is>
          <t>AG</t>
        </is>
      </c>
      <c r="H76" s="5" t="inlineStr">
        <is>
          <t>SM</t>
        </is>
      </c>
      <c r="I76" s="5">
        <f>VLOOKUP(H76,'5.a Definitions'!E:F,2,FALSE)</f>
        <v/>
      </c>
      <c r="J76" s="5" t="inlineStr">
        <is>
          <t>Biologically treated organic waste</t>
        </is>
      </c>
      <c r="K76" s="5" t="inlineStr">
        <is>
          <t>biologically treated organic waste</t>
        </is>
      </c>
      <c r="L76" s="5" t="inlineStr">
        <is>
          <t>reactive</t>
        </is>
      </c>
      <c r="M76" s="5" t="inlineStr">
        <is>
          <t>Nmix</t>
        </is>
      </c>
      <c r="N76" s="422" t="inlineStr">
        <is>
          <t>nan</t>
        </is>
      </c>
      <c r="O76" s="423" t="n">
        <v>0.2</v>
      </c>
      <c r="P76" s="424" t="n">
        <v>2025</v>
      </c>
      <c r="Q76" s="425" t="inlineStr">
        <is>
          <t>no data</t>
        </is>
      </c>
      <c r="R76" s="425" t="inlineStr">
        <is>
          <t>not done</t>
        </is>
      </c>
      <c r="S76" s="425" t="inlineStr">
        <is>
          <t>text</t>
        </is>
      </c>
      <c r="T76" s="426" t="inlineStr">
        <is>
          <t>Norway</t>
        </is>
      </c>
      <c r="U76" s="5" t="inlineStr">
        <is>
          <t>recycling</t>
        </is>
      </c>
      <c r="V76" s="5" t="n"/>
    </row>
    <row r="77" ht="16" customFormat="1" customHeight="1" s="482">
      <c r="B77" s="5" t="inlineStr">
        <is>
          <t>PR.SO-PR.WW</t>
        </is>
      </c>
      <c r="C77" s="5" t="inlineStr">
        <is>
          <t>PR.SO-PR.WW-Wastewater from landfills-Nmix</t>
        </is>
      </c>
      <c r="D77" s="5" t="inlineStr">
        <is>
          <t>PR</t>
        </is>
      </c>
      <c r="E77" s="5" t="inlineStr">
        <is>
          <t>SO</t>
        </is>
      </c>
      <c r="F77" s="5">
        <f>VLOOKUP(E77,'5.a Definitions'!E:F,2,FALSE)</f>
        <v/>
      </c>
      <c r="G77" s="5" t="inlineStr">
        <is>
          <t>PR</t>
        </is>
      </c>
      <c r="H77" s="5" t="inlineStr">
        <is>
          <t>WW</t>
        </is>
      </c>
      <c r="I77" s="5">
        <f>VLOOKUP(H77,'5.a Definitions'!E:F,2,FALSE)</f>
        <v/>
      </c>
      <c r="J77" s="5" t="inlineStr">
        <is>
          <t>Wastewater from landfills</t>
        </is>
      </c>
      <c r="K77" s="5" t="inlineStr">
        <is>
          <t>wastewater from landfills</t>
        </is>
      </c>
      <c r="L77" s="5" t="inlineStr">
        <is>
          <t>reactive</t>
        </is>
      </c>
      <c r="M77" s="5" t="inlineStr">
        <is>
          <t>Nmix</t>
        </is>
      </c>
      <c r="N77" s="422" t="n">
        <v>0.4206508870077501</v>
      </c>
      <c r="O77" s="423" t="n">
        <v>0.08854905376102622</v>
      </c>
      <c r="P77" s="424" t="n">
        <v>2025</v>
      </c>
      <c r="Q77" s="425" t="inlineStr">
        <is>
          <t>Utslipp_deponi.xlsx (Mildir)</t>
        </is>
      </c>
      <c r="R77" s="425" t="inlineStr">
        <is>
          <t>ok</t>
        </is>
      </c>
      <c r="S77" s="425" t="inlineStr">
        <is>
          <t>text</t>
        </is>
      </c>
      <c r="T77" s="426" t="inlineStr">
        <is>
          <t>Norway</t>
        </is>
      </c>
      <c r="U77" s="5" t="inlineStr">
        <is>
          <t>N wasted</t>
        </is>
      </c>
      <c r="V77" s="5">
        <f>(#REF!*#REF!)^2</f>
        <v/>
      </c>
    </row>
    <row r="78" ht="16" customFormat="1" customHeight="1" s="482">
      <c r="B78" s="5" t="inlineStr">
        <is>
          <t>PR.SO-HS.HS</t>
        </is>
      </c>
      <c r="C78" s="5" t="inlineStr">
        <is>
          <t>PR.SO-HS.HS-Biologically treated organic waste-Nmix</t>
        </is>
      </c>
      <c r="D78" s="5" t="inlineStr">
        <is>
          <t>PR</t>
        </is>
      </c>
      <c r="E78" s="5" t="inlineStr">
        <is>
          <t>SO</t>
        </is>
      </c>
      <c r="F78" s="5">
        <f>VLOOKUP(E78,'5.a Definitions'!E:F,2,FALSE)</f>
        <v/>
      </c>
      <c r="G78" s="5" t="inlineStr">
        <is>
          <t>HS</t>
        </is>
      </c>
      <c r="H78" s="5" t="inlineStr">
        <is>
          <t>HS</t>
        </is>
      </c>
      <c r="I78" s="5">
        <f>VLOOKUP(H78,'5.a Definitions'!E:F,2,FALSE)</f>
        <v/>
      </c>
      <c r="J78" s="5" t="inlineStr">
        <is>
          <t>Biologically treated organic waste</t>
        </is>
      </c>
      <c r="K78" s="5" t="inlineStr">
        <is>
          <t>biologically treated organic waste</t>
        </is>
      </c>
      <c r="L78" s="5" t="inlineStr">
        <is>
          <t>reactive</t>
        </is>
      </c>
      <c r="M78" s="5" t="inlineStr">
        <is>
          <t>Nmix</t>
        </is>
      </c>
      <c r="N78" s="422" t="inlineStr">
        <is>
          <t>nan</t>
        </is>
      </c>
      <c r="O78" s="423" t="n">
        <v>0.2</v>
      </c>
      <c r="P78" s="424" t="n">
        <v>2025</v>
      </c>
      <c r="Q78" s="425" t="inlineStr">
        <is>
          <t>no data</t>
        </is>
      </c>
      <c r="R78" s="425" t="inlineStr">
        <is>
          <t>not done</t>
        </is>
      </c>
      <c r="S78" s="425" t="inlineStr">
        <is>
          <t>text</t>
        </is>
      </c>
      <c r="T78" s="426" t="inlineStr">
        <is>
          <t>Norway</t>
        </is>
      </c>
      <c r="U78" s="5" t="inlineStr">
        <is>
          <t>recycling</t>
        </is>
      </c>
      <c r="V78" s="5">
        <f>(O70*N70)^2</f>
        <v/>
      </c>
    </row>
    <row r="79" ht="16" customFormat="1" customHeight="1" s="482">
      <c r="B79" s="5" t="inlineStr">
        <is>
          <t>PR.SO-AT.AT</t>
        </is>
      </c>
      <c r="C79" s="5" t="inlineStr">
        <is>
          <t>PR.SO-AT.AT-Emissions-NH3</t>
        </is>
      </c>
      <c r="D79" s="5" t="inlineStr">
        <is>
          <t>PR</t>
        </is>
      </c>
      <c r="E79" s="5" t="inlineStr">
        <is>
          <t>SO</t>
        </is>
      </c>
      <c r="F79" s="5">
        <f>VLOOKUP(E79,'5.a Definitions'!E:F,2,FALSE)</f>
        <v/>
      </c>
      <c r="G79" s="5" t="inlineStr">
        <is>
          <t>AT</t>
        </is>
      </c>
      <c r="H79" s="5" t="inlineStr">
        <is>
          <t>AT</t>
        </is>
      </c>
      <c r="I79" s="5">
        <f>VLOOKUP(H79,'5.a Definitions'!E:F,2,FALSE)</f>
        <v/>
      </c>
      <c r="J79" s="5" t="inlineStr">
        <is>
          <t>Emissions</t>
        </is>
      </c>
      <c r="K79" s="5" t="inlineStr">
        <is>
          <t>solid waste emissions</t>
        </is>
      </c>
      <c r="L79" s="5" t="inlineStr">
        <is>
          <t>reactive</t>
        </is>
      </c>
      <c r="M79" s="5" t="inlineStr">
        <is>
          <t>NH3</t>
        </is>
      </c>
      <c r="N79" s="422" t="inlineStr">
        <is>
          <t>nan</t>
        </is>
      </c>
      <c r="O79" s="423" t="n">
        <v>0.2</v>
      </c>
      <c r="P79" s="424" t="n">
        <v>2025</v>
      </c>
      <c r="Q79" s="425" t="inlineStr">
        <is>
          <t>no data</t>
        </is>
      </c>
      <c r="R79" s="425" t="inlineStr">
        <is>
          <t>not done</t>
        </is>
      </c>
      <c r="S79" s="425" t="inlineStr">
        <is>
          <t>text</t>
        </is>
      </c>
      <c r="T79" s="426" t="inlineStr">
        <is>
          <t>Norway</t>
        </is>
      </c>
      <c r="U79" s="5" t="inlineStr">
        <is>
          <t>N wasted</t>
        </is>
      </c>
      <c r="V79" s="5">
        <f>(O71*N71)^2</f>
        <v/>
      </c>
    </row>
    <row r="80" ht="16" customFormat="1" customHeight="1" s="482">
      <c r="B80" s="5" t="inlineStr">
        <is>
          <t>PR.SO-AT.AT</t>
        </is>
      </c>
      <c r="C80" s="5" t="inlineStr">
        <is>
          <t>PR.SO-AT.AT-Emissions-NOx</t>
        </is>
      </c>
      <c r="D80" s="5" t="inlineStr">
        <is>
          <t>PR</t>
        </is>
      </c>
      <c r="E80" s="5" t="inlineStr">
        <is>
          <t>SO</t>
        </is>
      </c>
      <c r="F80" s="5">
        <f>VLOOKUP(E80,'5.a Definitions'!E:F,2,FALSE)</f>
        <v/>
      </c>
      <c r="G80" s="5" t="inlineStr">
        <is>
          <t>AT</t>
        </is>
      </c>
      <c r="H80" s="5" t="inlineStr">
        <is>
          <t>AT</t>
        </is>
      </c>
      <c r="I80" s="5">
        <f>VLOOKUP(H80,'5.a Definitions'!E:F,2,FALSE)</f>
        <v/>
      </c>
      <c r="J80" s="5" t="inlineStr">
        <is>
          <t>Emissions</t>
        </is>
      </c>
      <c r="K80" s="5" t="inlineStr">
        <is>
          <t>solid waste emissions</t>
        </is>
      </c>
      <c r="L80" s="5" t="inlineStr">
        <is>
          <t>reactive</t>
        </is>
      </c>
      <c r="M80" s="5" t="inlineStr">
        <is>
          <t>NOx</t>
        </is>
      </c>
      <c r="N80" s="422" t="inlineStr">
        <is>
          <t>nan</t>
        </is>
      </c>
      <c r="O80" s="423" t="n">
        <v>0.2</v>
      </c>
      <c r="P80" s="424" t="n">
        <v>2025</v>
      </c>
      <c r="Q80" s="425" t="inlineStr">
        <is>
          <t>no data</t>
        </is>
      </c>
      <c r="R80" s="425" t="inlineStr">
        <is>
          <t>not done</t>
        </is>
      </c>
      <c r="S80" s="425" t="inlineStr">
        <is>
          <t>text</t>
        </is>
      </c>
      <c r="T80" s="426" t="inlineStr">
        <is>
          <t>Norway</t>
        </is>
      </c>
      <c r="U80" s="5" t="inlineStr">
        <is>
          <t>N wasted</t>
        </is>
      </c>
      <c r="V80" s="5">
        <f>(O72*N72)^2</f>
        <v/>
      </c>
    </row>
    <row r="81" ht="16" customFormat="1" customHeight="1" s="482">
      <c r="B81" s="5" t="inlineStr">
        <is>
          <t>PR.SO-AT.AT</t>
        </is>
      </c>
      <c r="C81" s="5" t="inlineStr">
        <is>
          <t>PR.SO-AT.AT-Emissions-N2O</t>
        </is>
      </c>
      <c r="D81" s="5" t="inlineStr">
        <is>
          <t>PR</t>
        </is>
      </c>
      <c r="E81" s="5" t="inlineStr">
        <is>
          <t>SO</t>
        </is>
      </c>
      <c r="F81" s="5">
        <f>VLOOKUP(E81,'5.a Definitions'!E:F,2,FALSE)</f>
        <v/>
      </c>
      <c r="G81" s="5" t="inlineStr">
        <is>
          <t>AT</t>
        </is>
      </c>
      <c r="H81" s="5" t="inlineStr">
        <is>
          <t>AT</t>
        </is>
      </c>
      <c r="I81" s="5">
        <f>VLOOKUP(H81,'5.a Definitions'!E:F,2,FALSE)</f>
        <v/>
      </c>
      <c r="J81" s="5" t="inlineStr">
        <is>
          <t>Emissions</t>
        </is>
      </c>
      <c r="K81" s="5" t="inlineStr">
        <is>
          <t>solid waste emissions</t>
        </is>
      </c>
      <c r="L81" s="5" t="inlineStr">
        <is>
          <t>reactive</t>
        </is>
      </c>
      <c r="M81" s="5" t="inlineStr">
        <is>
          <t>N2O</t>
        </is>
      </c>
      <c r="N81" s="422" t="inlineStr">
        <is>
          <t>nan</t>
        </is>
      </c>
      <c r="O81" s="423" t="n">
        <v>0.2</v>
      </c>
      <c r="P81" s="424" t="n">
        <v>2025</v>
      </c>
      <c r="Q81" s="425" t="inlineStr">
        <is>
          <t>no data</t>
        </is>
      </c>
      <c r="R81" s="425" t="inlineStr">
        <is>
          <t>not done</t>
        </is>
      </c>
      <c r="S81" s="425" t="inlineStr">
        <is>
          <t>text</t>
        </is>
      </c>
      <c r="T81" s="426" t="inlineStr">
        <is>
          <t>Norway</t>
        </is>
      </c>
      <c r="U81" s="5" t="inlineStr">
        <is>
          <t>N wasted</t>
        </is>
      </c>
      <c r="V81" s="5">
        <f>(O73*N73)^2</f>
        <v/>
      </c>
    </row>
    <row r="82" ht="16" customFormat="1" customHeight="1" s="482">
      <c r="B82" s="5" t="inlineStr">
        <is>
          <t>PR.SO-HY.SW</t>
        </is>
      </c>
      <c r="C82" s="5" t="inlineStr">
        <is>
          <t>PR.SO-HY.SW-Leaching-Nmix</t>
        </is>
      </c>
      <c r="D82" s="5" t="inlineStr">
        <is>
          <t>PR</t>
        </is>
      </c>
      <c r="E82" s="5" t="inlineStr">
        <is>
          <t>SO</t>
        </is>
      </c>
      <c r="F82" s="5">
        <f>VLOOKUP(E82,'5.a Definitions'!E:F,2,FALSE)</f>
        <v/>
      </c>
      <c r="G82" s="5" t="inlineStr">
        <is>
          <t>HY</t>
        </is>
      </c>
      <c r="H82" s="5" t="inlineStr">
        <is>
          <t>SW</t>
        </is>
      </c>
      <c r="I82" s="5">
        <f>VLOOKUP(H82,'5.a Definitions'!E:F,2,FALSE)</f>
        <v/>
      </c>
      <c r="J82" s="5" t="inlineStr">
        <is>
          <t>Leaching</t>
        </is>
      </c>
      <c r="K82" s="5" t="inlineStr">
        <is>
          <t>solid waste leaching</t>
        </is>
      </c>
      <c r="L82" s="5" t="inlineStr">
        <is>
          <t>reactive</t>
        </is>
      </c>
      <c r="M82" s="5" t="inlineStr">
        <is>
          <t>Nmix</t>
        </is>
      </c>
      <c r="N82" s="422" t="n">
        <v>0.4471753939014499</v>
      </c>
      <c r="O82" s="423" t="n">
        <v>0.141501351394379</v>
      </c>
      <c r="P82" s="424" t="n">
        <v>2025</v>
      </c>
      <c r="Q82" s="425" t="inlineStr">
        <is>
          <t>Utslipp_deponi.xlsx (Mildir)</t>
        </is>
      </c>
      <c r="R82" s="425" t="inlineStr">
        <is>
          <t>ok</t>
        </is>
      </c>
      <c r="S82" s="425" t="inlineStr">
        <is>
          <t>text</t>
        </is>
      </c>
      <c r="T82" s="426" t="inlineStr">
        <is>
          <t>Norway</t>
        </is>
      </c>
      <c r="U82" s="5" t="inlineStr">
        <is>
          <t>N wasted</t>
        </is>
      </c>
      <c r="V82" s="5">
        <f>(#REF!*#REF!)^2</f>
        <v/>
      </c>
    </row>
    <row r="83" ht="14.75" customFormat="1" customHeight="1" s="482">
      <c r="B83" s="5" t="inlineStr">
        <is>
          <t>PR.SO-RW.RW</t>
        </is>
      </c>
      <c r="C83" s="5" t="inlineStr">
        <is>
          <t>PR.SO-RW.RW-Solid waste export-Nmix</t>
        </is>
      </c>
      <c r="D83" s="5" t="inlineStr">
        <is>
          <t>PR</t>
        </is>
      </c>
      <c r="E83" s="5" t="inlineStr">
        <is>
          <t>SO</t>
        </is>
      </c>
      <c r="F83" s="5">
        <f>VLOOKUP(E83,'5.a Definitions'!E:F,2,FALSE)</f>
        <v/>
      </c>
      <c r="G83" s="5" t="inlineStr">
        <is>
          <t>RW</t>
        </is>
      </c>
      <c r="H83" s="5" t="inlineStr">
        <is>
          <t>RW</t>
        </is>
      </c>
      <c r="I83" s="5">
        <f>VLOOKUP(H83,'5.a Definitions'!E:F,2,FALSE)</f>
        <v/>
      </c>
      <c r="J83" s="5" t="inlineStr">
        <is>
          <t>Solid waste export</t>
        </is>
      </c>
      <c r="K83" s="5" t="inlineStr">
        <is>
          <t>solid waste export</t>
        </is>
      </c>
      <c r="L83" s="5" t="inlineStr">
        <is>
          <t>reactive</t>
        </is>
      </c>
      <c r="M83" s="5" t="inlineStr">
        <is>
          <t>Nmix</t>
        </is>
      </c>
      <c r="N83" s="422" t="n">
        <v>0</v>
      </c>
      <c r="O83" s="423" t="n">
        <v>0</v>
      </c>
      <c r="P83" s="424" t="n">
        <v>2025</v>
      </c>
      <c r="Q83" s="425" t="inlineStr">
        <is>
          <t>SSB tab 08801</t>
        </is>
      </c>
      <c r="R83" s="425" t="inlineStr">
        <is>
          <t>ok</t>
        </is>
      </c>
      <c r="S83" s="425" t="inlineStr">
        <is>
          <t>text</t>
        </is>
      </c>
      <c r="T83" s="426" t="inlineStr">
        <is>
          <t>Norway</t>
        </is>
      </c>
      <c r="U83" s="5" t="inlineStr">
        <is>
          <t>N wasted</t>
        </is>
      </c>
      <c r="V83" s="5">
        <f>(#REF!*#REF!)^2</f>
        <v/>
      </c>
    </row>
    <row r="84" ht="16" customFormat="1" customHeight="1" s="482">
      <c r="B84" s="475" t="inlineStr">
        <is>
          <t>PR.SO-RW.RW</t>
        </is>
      </c>
      <c r="C84" s="475" t="inlineStr">
        <is>
          <t xml:space="preserve">PR.SO-RW.RW-Export for recycling-Nmix </t>
        </is>
      </c>
      <c r="D84" s="475" t="inlineStr">
        <is>
          <t>PR</t>
        </is>
      </c>
      <c r="E84" s="475" t="inlineStr">
        <is>
          <t>SO</t>
        </is>
      </c>
      <c r="F84" s="5">
        <f>VLOOKUP(E84,'5.a Definitions'!E:F,2,FALSE)</f>
        <v/>
      </c>
      <c r="G84" s="475" t="inlineStr">
        <is>
          <t>RW</t>
        </is>
      </c>
      <c r="H84" s="475" t="inlineStr">
        <is>
          <t>RW</t>
        </is>
      </c>
      <c r="I84" s="5">
        <f>VLOOKUP(H84,'5.a Definitions'!E:F,2,FALSE)</f>
        <v/>
      </c>
      <c r="J84" s="475" t="inlineStr">
        <is>
          <t>Export-for-recycling</t>
        </is>
      </c>
      <c r="K84" s="475" t="inlineStr">
        <is>
          <t>export-for-recycling</t>
        </is>
      </c>
      <c r="L84" s="475" t="inlineStr">
        <is>
          <t>reactive</t>
        </is>
      </c>
      <c r="M84" s="475" t="inlineStr">
        <is>
          <t>Nmix</t>
        </is>
      </c>
      <c r="N84" s="476" t="inlineStr">
        <is>
          <t>nan</t>
        </is>
      </c>
      <c r="O84" s="477" t="n">
        <v>0.2</v>
      </c>
      <c r="P84" s="478" t="n">
        <v>2025</v>
      </c>
      <c r="Q84" s="479" t="inlineStr">
        <is>
          <t>no data</t>
        </is>
      </c>
      <c r="R84" s="479" t="inlineStr">
        <is>
          <t>not done</t>
        </is>
      </c>
      <c r="S84" s="479" t="inlineStr">
        <is>
          <t>text</t>
        </is>
      </c>
      <c r="T84" s="476" t="inlineStr">
        <is>
          <t>Norway</t>
        </is>
      </c>
      <c r="U84" s="475" t="inlineStr">
        <is>
          <t>recycling</t>
        </is>
      </c>
      <c r="V84" s="475">
        <f>(O76*N76)^2</f>
        <v/>
      </c>
    </row>
    <row r="85" ht="16" customFormat="1" customHeight="1" s="482">
      <c r="B85" s="475" t="inlineStr">
        <is>
          <t>PR.SO-RW.RW</t>
        </is>
      </c>
      <c r="C85" s="475" t="inlineStr">
        <is>
          <t>PR.SO-RW.RW-Export for reuse-Nmix</t>
        </is>
      </c>
      <c r="D85" s="475" t="inlineStr">
        <is>
          <t>PR</t>
        </is>
      </c>
      <c r="E85" s="475" t="inlineStr">
        <is>
          <t>SO</t>
        </is>
      </c>
      <c r="F85" s="5">
        <f>VLOOKUP(E85,'5.a Definitions'!E:F,2,FALSE)</f>
        <v/>
      </c>
      <c r="G85" s="475" t="inlineStr">
        <is>
          <t>RW</t>
        </is>
      </c>
      <c r="H85" s="475" t="inlineStr">
        <is>
          <t>RW</t>
        </is>
      </c>
      <c r="I85" s="5">
        <f>VLOOKUP(H85,'5.a Definitions'!E:F,2,FALSE)</f>
        <v/>
      </c>
      <c r="J85" s="475" t="inlineStr">
        <is>
          <t>Export-for-reuse</t>
        </is>
      </c>
      <c r="K85" s="475" t="inlineStr">
        <is>
          <t>export-for-reuse</t>
        </is>
      </c>
      <c r="L85" s="475" t="inlineStr">
        <is>
          <t>reactive</t>
        </is>
      </c>
      <c r="M85" s="475" t="inlineStr">
        <is>
          <t>Nmix</t>
        </is>
      </c>
      <c r="N85" s="476" t="inlineStr">
        <is>
          <t>nan</t>
        </is>
      </c>
      <c r="O85" s="477" t="n">
        <v>0.2</v>
      </c>
      <c r="P85" s="478" t="n">
        <v>2025</v>
      </c>
      <c r="Q85" s="479" t="inlineStr">
        <is>
          <t>no data</t>
        </is>
      </c>
      <c r="R85" s="479" t="inlineStr">
        <is>
          <t>not done</t>
        </is>
      </c>
      <c r="S85" s="479" t="inlineStr">
        <is>
          <t>text</t>
        </is>
      </c>
      <c r="T85" s="476" t="inlineStr">
        <is>
          <t>Norway</t>
        </is>
      </c>
      <c r="U85" s="475" t="inlineStr">
        <is>
          <t>recycling</t>
        </is>
      </c>
      <c r="V85" s="475">
        <f>(O77*N77)^2</f>
        <v/>
      </c>
    </row>
    <row r="86" ht="16" customFormat="1" customHeight="1" s="482">
      <c r="B86" s="5" t="inlineStr">
        <is>
          <t>PR.WW-AG.SM</t>
        </is>
      </c>
      <c r="C86" s="5" t="inlineStr">
        <is>
          <t>PR.WW-AG.SM-Sewage sludge fertilizer-Nmix</t>
        </is>
      </c>
      <c r="D86" s="5" t="inlineStr">
        <is>
          <t>PR</t>
        </is>
      </c>
      <c r="E86" s="5" t="inlineStr">
        <is>
          <t>WW</t>
        </is>
      </c>
      <c r="F86" s="5">
        <f>VLOOKUP(E86,'5.a Definitions'!E:F,2,FALSE)</f>
        <v/>
      </c>
      <c r="G86" s="5" t="inlineStr">
        <is>
          <t>AG</t>
        </is>
      </c>
      <c r="H86" s="5" t="inlineStr">
        <is>
          <t>SM</t>
        </is>
      </c>
      <c r="I86" s="5">
        <f>VLOOKUP(H86,'5.a Definitions'!E:F,2,FALSE)</f>
        <v/>
      </c>
      <c r="J86" s="5" t="inlineStr">
        <is>
          <t>Sewage sludge fertilizer</t>
        </is>
      </c>
      <c r="K86" s="5" t="inlineStr">
        <is>
          <t>sewage sludge fertilizer</t>
        </is>
      </c>
      <c r="L86" s="5" t="inlineStr">
        <is>
          <t>reactive</t>
        </is>
      </c>
      <c r="M86" s="5" t="inlineStr">
        <is>
          <t>Nmix</t>
        </is>
      </c>
      <c r="N86" s="422" t="inlineStr">
        <is>
          <t>nan</t>
        </is>
      </c>
      <c r="O86" s="423" t="n">
        <v>0.2</v>
      </c>
      <c r="P86" s="424" t="n">
        <v>2025</v>
      </c>
      <c r="Q86" s="425" t="inlineStr">
        <is>
          <t>no data</t>
        </is>
      </c>
      <c r="R86" s="425" t="inlineStr">
        <is>
          <t>not done</t>
        </is>
      </c>
      <c r="S86" s="425" t="inlineStr">
        <is>
          <t>text</t>
        </is>
      </c>
      <c r="T86" s="426" t="inlineStr">
        <is>
          <t>Norway</t>
        </is>
      </c>
      <c r="U86" s="5" t="inlineStr">
        <is>
          <t>recycling</t>
        </is>
      </c>
      <c r="V86" s="5">
        <f>(O74*N74)^2</f>
        <v/>
      </c>
    </row>
    <row r="87" ht="16" customFormat="1" customHeight="1" s="482">
      <c r="B87" s="5" t="inlineStr">
        <is>
          <t>PR.WW-PR.SO</t>
        </is>
      </c>
      <c r="C87" s="465" t="inlineStr">
        <is>
          <t>PR.WW-PR.SO-Sewage sludge landfill-Nmix</t>
        </is>
      </c>
      <c r="D87" s="465" t="inlineStr">
        <is>
          <t>PR</t>
        </is>
      </c>
      <c r="E87" s="465" t="inlineStr">
        <is>
          <t>WW</t>
        </is>
      </c>
      <c r="F87" s="5">
        <f>VLOOKUP(E87,'5.a Definitions'!E:F,2,FALSE)</f>
        <v/>
      </c>
      <c r="G87" s="465" t="inlineStr">
        <is>
          <t>PR</t>
        </is>
      </c>
      <c r="H87" s="465" t="inlineStr">
        <is>
          <t>SO</t>
        </is>
      </c>
      <c r="I87" s="5">
        <f>VLOOKUP(H87,'5.a Definitions'!E:F,2,FALSE)</f>
        <v/>
      </c>
      <c r="J87" s="475" t="inlineStr">
        <is>
          <t>Sewage sludge landfill</t>
        </is>
      </c>
      <c r="K87" s="475" t="inlineStr">
        <is>
          <t>sewage sludge landfill</t>
        </is>
      </c>
      <c r="L87" s="475" t="inlineStr">
        <is>
          <t>reactive</t>
        </is>
      </c>
      <c r="M87" s="475" t="inlineStr">
        <is>
          <t>Nmix</t>
        </is>
      </c>
      <c r="N87" s="476" t="inlineStr">
        <is>
          <t>nan</t>
        </is>
      </c>
      <c r="O87" s="477" t="n">
        <v>0.2</v>
      </c>
      <c r="P87" s="478" t="n">
        <v>2025</v>
      </c>
      <c r="Q87" s="479" t="inlineStr">
        <is>
          <t>no data</t>
        </is>
      </c>
      <c r="R87" s="479" t="inlineStr">
        <is>
          <t>not done</t>
        </is>
      </c>
      <c r="S87" s="479" t="inlineStr">
        <is>
          <t>text</t>
        </is>
      </c>
      <c r="T87" s="476" t="inlineStr">
        <is>
          <t>Norway</t>
        </is>
      </c>
      <c r="U87" s="475" t="inlineStr">
        <is>
          <t>N wasted</t>
        </is>
      </c>
      <c r="V87" s="475">
        <f>(O75*N75)^2</f>
        <v/>
      </c>
    </row>
    <row r="88" ht="16" customFormat="1" customHeight="1" s="482">
      <c r="B88" s="5" t="inlineStr">
        <is>
          <t>PR.WW-HS.HS</t>
        </is>
      </c>
      <c r="C88" s="5" t="inlineStr">
        <is>
          <t>PR.WW-HS.HS-Sewage sludge fertilizer-Nmix</t>
        </is>
      </c>
      <c r="D88" s="5" t="inlineStr">
        <is>
          <t>PR</t>
        </is>
      </c>
      <c r="E88" s="5" t="inlineStr">
        <is>
          <t>WW</t>
        </is>
      </c>
      <c r="F88" s="5">
        <f>VLOOKUP(E88,'5.a Definitions'!E:F,2,FALSE)</f>
        <v/>
      </c>
      <c r="G88" s="5" t="inlineStr">
        <is>
          <t>HS</t>
        </is>
      </c>
      <c r="H88" s="5" t="inlineStr">
        <is>
          <t>HS</t>
        </is>
      </c>
      <c r="I88" s="5">
        <f>VLOOKUP(H88,'5.a Definitions'!E:F,2,FALSE)</f>
        <v/>
      </c>
      <c r="J88" s="5" t="inlineStr">
        <is>
          <t>Sewage sludge fertilizer</t>
        </is>
      </c>
      <c r="K88" s="5" t="inlineStr">
        <is>
          <t>sewage sludge fertilizer</t>
        </is>
      </c>
      <c r="L88" s="5" t="inlineStr">
        <is>
          <t>reactive</t>
        </is>
      </c>
      <c r="M88" s="5" t="inlineStr">
        <is>
          <t>Nmix</t>
        </is>
      </c>
      <c r="N88" s="422" t="inlineStr">
        <is>
          <t>nan</t>
        </is>
      </c>
      <c r="O88" s="423" t="n">
        <v>0.2</v>
      </c>
      <c r="P88" s="424" t="n">
        <v>2025</v>
      </c>
      <c r="Q88" s="425" t="inlineStr">
        <is>
          <t>no data</t>
        </is>
      </c>
      <c r="R88" s="425" t="inlineStr">
        <is>
          <t>not done</t>
        </is>
      </c>
      <c r="S88" s="425" t="inlineStr">
        <is>
          <t>text</t>
        </is>
      </c>
      <c r="T88" s="426" t="inlineStr">
        <is>
          <t>Norway</t>
        </is>
      </c>
      <c r="U88" s="5" t="inlineStr">
        <is>
          <t>recycling</t>
        </is>
      </c>
      <c r="V88" s="5" t="n"/>
    </row>
    <row r="89" ht="16" customFormat="1" customHeight="1" s="482">
      <c r="B89" s="5" t="inlineStr">
        <is>
          <t>PR.WW-AT.AT</t>
        </is>
      </c>
      <c r="C89" s="5" t="inlineStr">
        <is>
          <t>PR.WW-AT.AT-Emissions-NH3</t>
        </is>
      </c>
      <c r="D89" s="5" t="inlineStr">
        <is>
          <t>PR</t>
        </is>
      </c>
      <c r="E89" s="5" t="inlineStr">
        <is>
          <t>WW</t>
        </is>
      </c>
      <c r="F89" s="5">
        <f>VLOOKUP(E89,'5.a Definitions'!E:F,2,FALSE)</f>
        <v/>
      </c>
      <c r="G89" s="5" t="inlineStr">
        <is>
          <t>AT</t>
        </is>
      </c>
      <c r="H89" s="5" t="inlineStr">
        <is>
          <t>AT</t>
        </is>
      </c>
      <c r="I89" s="5">
        <f>VLOOKUP(H89,'5.a Definitions'!E:F,2,FALSE)</f>
        <v/>
      </c>
      <c r="J89" s="5" t="inlineStr">
        <is>
          <t>Emissions</t>
        </is>
      </c>
      <c r="K89" s="5" t="inlineStr">
        <is>
          <t>wastewater emissions</t>
        </is>
      </c>
      <c r="L89" s="5" t="inlineStr">
        <is>
          <t>reactive</t>
        </is>
      </c>
      <c r="M89" s="5" t="inlineStr">
        <is>
          <t>NH3</t>
        </is>
      </c>
      <c r="N89" s="422" t="inlineStr">
        <is>
          <t>nan</t>
        </is>
      </c>
      <c r="O89" s="423" t="n">
        <v>0.2</v>
      </c>
      <c r="P89" s="424" t="n">
        <v>2025</v>
      </c>
      <c r="Q89" s="425" t="inlineStr">
        <is>
          <t>no data</t>
        </is>
      </c>
      <c r="R89" s="425" t="inlineStr">
        <is>
          <t>not done</t>
        </is>
      </c>
      <c r="S89" s="425" t="inlineStr">
        <is>
          <t>text</t>
        </is>
      </c>
      <c r="T89" s="426" t="inlineStr">
        <is>
          <t>Norway</t>
        </is>
      </c>
      <c r="U89" s="5" t="inlineStr">
        <is>
          <t>N wasted</t>
        </is>
      </c>
      <c r="V89" s="5">
        <f>(O77*N77)^2</f>
        <v/>
      </c>
    </row>
    <row r="90" ht="16" customFormat="1" customHeight="1" s="482">
      <c r="B90" s="5" t="inlineStr">
        <is>
          <t>PR.WW-AT.AT</t>
        </is>
      </c>
      <c r="C90" s="5" t="inlineStr">
        <is>
          <t>PR.WW-AT.AT-Emissions-NOx</t>
        </is>
      </c>
      <c r="D90" s="5" t="inlineStr">
        <is>
          <t>PR</t>
        </is>
      </c>
      <c r="E90" s="5" t="inlineStr">
        <is>
          <t>WW</t>
        </is>
      </c>
      <c r="F90" s="5">
        <f>VLOOKUP(E90,'5.a Definitions'!E:F,2,FALSE)</f>
        <v/>
      </c>
      <c r="G90" s="5" t="inlineStr">
        <is>
          <t>AT</t>
        </is>
      </c>
      <c r="H90" s="5" t="inlineStr">
        <is>
          <t>AT</t>
        </is>
      </c>
      <c r="I90" s="5">
        <f>VLOOKUP(H90,'5.a Definitions'!E:F,2,FALSE)</f>
        <v/>
      </c>
      <c r="J90" s="5" t="inlineStr">
        <is>
          <t>Emissions</t>
        </is>
      </c>
      <c r="K90" s="5" t="inlineStr">
        <is>
          <t>wastewater emissions</t>
        </is>
      </c>
      <c r="L90" s="5" t="inlineStr">
        <is>
          <t>reactive</t>
        </is>
      </c>
      <c r="M90" s="5" t="inlineStr">
        <is>
          <t>NOx</t>
        </is>
      </c>
      <c r="N90" s="422" t="inlineStr">
        <is>
          <t>nan</t>
        </is>
      </c>
      <c r="O90" s="423" t="n">
        <v>0.2</v>
      </c>
      <c r="P90" s="424" t="n">
        <v>2025</v>
      </c>
      <c r="Q90" s="425" t="inlineStr">
        <is>
          <t>no data</t>
        </is>
      </c>
      <c r="R90" s="425" t="inlineStr">
        <is>
          <t>not done</t>
        </is>
      </c>
      <c r="S90" s="425" t="inlineStr">
        <is>
          <t>text</t>
        </is>
      </c>
      <c r="T90" s="426" t="inlineStr">
        <is>
          <t>Norway</t>
        </is>
      </c>
      <c r="U90" s="5" t="inlineStr">
        <is>
          <t>N wasted</t>
        </is>
      </c>
      <c r="V90" s="5">
        <f>(O78*N78)^2</f>
        <v/>
      </c>
    </row>
    <row r="91" ht="16" customFormat="1" customHeight="1" s="482">
      <c r="B91" s="5" t="inlineStr">
        <is>
          <t>PR.WW-AT.AT</t>
        </is>
      </c>
      <c r="C91" s="5" t="inlineStr">
        <is>
          <t>PR.WW-AT.AT-Emissions-N2O</t>
        </is>
      </c>
      <c r="D91" s="5" t="inlineStr">
        <is>
          <t>PR</t>
        </is>
      </c>
      <c r="E91" s="5" t="inlineStr">
        <is>
          <t>WW</t>
        </is>
      </c>
      <c r="F91" s="5">
        <f>VLOOKUP(E91,'5.a Definitions'!E:F,2,FALSE)</f>
        <v/>
      </c>
      <c r="G91" s="5" t="inlineStr">
        <is>
          <t>AT</t>
        </is>
      </c>
      <c r="H91" s="5" t="inlineStr">
        <is>
          <t>AT</t>
        </is>
      </c>
      <c r="I91" s="5">
        <f>VLOOKUP(H91,'5.a Definitions'!E:F,2,FALSE)</f>
        <v/>
      </c>
      <c r="J91" s="5" t="inlineStr">
        <is>
          <t>Emissions</t>
        </is>
      </c>
      <c r="K91" s="5" t="inlineStr">
        <is>
          <t>wastewater emissions</t>
        </is>
      </c>
      <c r="L91" s="5" t="inlineStr">
        <is>
          <t>reactive</t>
        </is>
      </c>
      <c r="M91" s="5" t="inlineStr">
        <is>
          <t>N2O</t>
        </is>
      </c>
      <c r="N91" s="422" t="inlineStr">
        <is>
          <t>nan</t>
        </is>
      </c>
      <c r="O91" s="423" t="n">
        <v>0.2</v>
      </c>
      <c r="P91" s="424" t="n">
        <v>2025</v>
      </c>
      <c r="Q91" s="425" t="inlineStr">
        <is>
          <t>no data</t>
        </is>
      </c>
      <c r="R91" s="425" t="inlineStr">
        <is>
          <t>not done</t>
        </is>
      </c>
      <c r="S91" s="425" t="inlineStr">
        <is>
          <t>text</t>
        </is>
      </c>
      <c r="T91" s="426" t="inlineStr">
        <is>
          <t>Norway</t>
        </is>
      </c>
      <c r="U91" s="5" t="inlineStr">
        <is>
          <t>N wasted</t>
        </is>
      </c>
      <c r="V91" s="5">
        <f>(O79*N79)^2</f>
        <v/>
      </c>
    </row>
    <row r="92" ht="16" customFormat="1" customHeight="1" s="482">
      <c r="B92" s="5" t="inlineStr">
        <is>
          <t>PR.WW-AT.AT</t>
        </is>
      </c>
      <c r="C92" s="5" t="inlineStr">
        <is>
          <t>PR.WW-AT.AT-Emissions-N2</t>
        </is>
      </c>
      <c r="D92" s="5" t="inlineStr">
        <is>
          <t>PR</t>
        </is>
      </c>
      <c r="E92" s="5" t="inlineStr">
        <is>
          <t>WW</t>
        </is>
      </c>
      <c r="F92" s="5">
        <f>VLOOKUP(E92,'5.a Definitions'!E:F,2,FALSE)</f>
        <v/>
      </c>
      <c r="G92" s="5" t="inlineStr">
        <is>
          <t>AT</t>
        </is>
      </c>
      <c r="H92" s="5" t="inlineStr">
        <is>
          <t>AT</t>
        </is>
      </c>
      <c r="I92" s="5">
        <f>VLOOKUP(H92,'5.a Definitions'!E:F,2,FALSE)</f>
        <v/>
      </c>
      <c r="J92" s="5" t="inlineStr">
        <is>
          <t>Emissions</t>
        </is>
      </c>
      <c r="K92" s="5" t="inlineStr">
        <is>
          <t>wastewater emissions</t>
        </is>
      </c>
      <c r="L92" s="5" t="inlineStr">
        <is>
          <t>inert</t>
        </is>
      </c>
      <c r="M92" s="5" t="inlineStr">
        <is>
          <t>N2</t>
        </is>
      </c>
      <c r="N92" s="422" t="n">
        <v>3.321082461522523</v>
      </c>
      <c r="O92" s="423" t="n">
        <v>0.3989144419669799</v>
      </c>
      <c r="P92" s="424" t="n">
        <v>2025</v>
      </c>
      <c r="Q92" s="425" t="inlineStr">
        <is>
          <t>treatment plant reports (norskeutslipp.no / veas.nu)</t>
        </is>
      </c>
      <c r="R92" s="425" t="inlineStr">
        <is>
          <t>ok</t>
        </is>
      </c>
      <c r="S92" s="425" t="inlineStr">
        <is>
          <t>text</t>
        </is>
      </c>
      <c r="T92" s="426" t="inlineStr">
        <is>
          <t>Norway</t>
        </is>
      </c>
      <c r="U92" s="5" t="inlineStr">
        <is>
          <t>N wasted</t>
        </is>
      </c>
      <c r="V92" s="5">
        <f>(O80*N80)^2</f>
        <v/>
      </c>
    </row>
    <row r="93" ht="16" customFormat="1" customHeight="1" s="482" thickBot="1">
      <c r="B93" s="6" t="inlineStr">
        <is>
          <t>PR.WW-HY.CW</t>
        </is>
      </c>
      <c r="C93" s="6" t="inlineStr">
        <is>
          <t>PR.WW-HY.CW-Treated wastewater discharge-Nmix</t>
        </is>
      </c>
      <c r="D93" s="6" t="inlineStr">
        <is>
          <t>PR</t>
        </is>
      </c>
      <c r="E93" s="6" t="inlineStr">
        <is>
          <t>WW</t>
        </is>
      </c>
      <c r="F93" s="5">
        <f>VLOOKUP(E93,'5.a Definitions'!E:F,2,FALSE)</f>
        <v/>
      </c>
      <c r="G93" s="6" t="inlineStr">
        <is>
          <t>HY</t>
        </is>
      </c>
      <c r="H93" s="6" t="inlineStr">
        <is>
          <t>CW</t>
        </is>
      </c>
      <c r="I93" s="5">
        <f>VLOOKUP(H93,'5.a Definitions'!E:F,2,FALSE)</f>
        <v/>
      </c>
      <c r="J93" s="6" t="inlineStr">
        <is>
          <t>Treated wastewater discharge</t>
        </is>
      </c>
      <c r="K93" s="6" t="inlineStr">
        <is>
          <t>treated wastewater to coastal water</t>
        </is>
      </c>
      <c r="L93" s="6" t="inlineStr">
        <is>
          <t>reactive</t>
        </is>
      </c>
      <c r="M93" s="6" t="inlineStr">
        <is>
          <t>Nmix</t>
        </is>
      </c>
      <c r="N93" s="422" t="inlineStr">
        <is>
          <t>nan</t>
        </is>
      </c>
      <c r="O93" s="427" t="n">
        <v>0.2</v>
      </c>
      <c r="P93" s="424" t="n">
        <v>2025</v>
      </c>
      <c r="Q93" s="428" t="inlineStr">
        <is>
          <t>no data</t>
        </is>
      </c>
      <c r="R93" s="425" t="inlineStr">
        <is>
          <t>not done</t>
        </is>
      </c>
      <c r="S93" s="428" t="inlineStr">
        <is>
          <t>text</t>
        </is>
      </c>
      <c r="T93" s="426" t="inlineStr">
        <is>
          <t>Norway</t>
        </is>
      </c>
      <c r="U93" s="6" t="inlineStr">
        <is>
          <t>N wasted</t>
        </is>
      </c>
      <c r="V93" s="6">
        <f>(#REF!*#REF!)^2</f>
        <v/>
      </c>
    </row>
    <row r="94" ht="16" customFormat="1" customHeight="1" s="482">
      <c r="A94" s="489" t="inlineStr">
        <is>
          <t>Humans and Settlements</t>
        </is>
      </c>
      <c r="B94" s="5" t="inlineStr">
        <is>
          <t>HS.HS-PR.SO</t>
        </is>
      </c>
      <c r="C94" s="5" t="inlineStr">
        <is>
          <t>HS.HS-PR.SO-Household waste-Nmix</t>
        </is>
      </c>
      <c r="D94" s="5" t="inlineStr">
        <is>
          <t>HS</t>
        </is>
      </c>
      <c r="E94" s="5" t="inlineStr">
        <is>
          <t>HS</t>
        </is>
      </c>
      <c r="F94" s="5">
        <f>VLOOKUP(E94,'5.a Definitions'!E:F,2,FALSE)</f>
        <v/>
      </c>
      <c r="G94" s="5" t="inlineStr">
        <is>
          <t>PR</t>
        </is>
      </c>
      <c r="H94" s="5" t="inlineStr">
        <is>
          <t>SO</t>
        </is>
      </c>
      <c r="I94" s="5">
        <f>VLOOKUP(H94,'5.a Definitions'!E:F,2,FALSE)</f>
        <v/>
      </c>
      <c r="J94" s="5" t="inlineStr">
        <is>
          <t>Household waste</t>
        </is>
      </c>
      <c r="K94" s="5" t="inlineStr">
        <is>
          <t>household waste</t>
        </is>
      </c>
      <c r="L94" s="5" t="inlineStr">
        <is>
          <t>reactive</t>
        </is>
      </c>
      <c r="M94" s="5" t="inlineStr">
        <is>
          <t>Nmix</t>
        </is>
      </c>
      <c r="N94" s="422" t="inlineStr">
        <is>
          <t>nan</t>
        </is>
      </c>
      <c r="O94" s="423" t="n">
        <v>0.2</v>
      </c>
      <c r="P94" s="424" t="n">
        <v>2025</v>
      </c>
      <c r="Q94" s="425" t="inlineStr">
        <is>
          <t>no data</t>
        </is>
      </c>
      <c r="R94" s="425" t="inlineStr">
        <is>
          <t>not done</t>
        </is>
      </c>
      <c r="S94" s="425" t="inlineStr">
        <is>
          <t>text</t>
        </is>
      </c>
      <c r="T94" s="426" t="inlineStr">
        <is>
          <t>Norway</t>
        </is>
      </c>
      <c r="U94" s="5" t="inlineStr">
        <is>
          <t>N wasted</t>
        </is>
      </c>
      <c r="V94" s="5">
        <f>(#REF!*#REF!)^2</f>
        <v/>
      </c>
    </row>
    <row r="95" ht="16" customFormat="1" customHeight="1" s="482">
      <c r="B95" s="5" t="inlineStr">
        <is>
          <t>HS.HS-PR.WW</t>
        </is>
      </c>
      <c r="C95" s="5" t="inlineStr">
        <is>
          <t>HS.HS-PR.WW-Municipal wastewater-Nmix</t>
        </is>
      </c>
      <c r="D95" s="5" t="inlineStr">
        <is>
          <t>HS</t>
        </is>
      </c>
      <c r="E95" s="5" t="inlineStr">
        <is>
          <t>HS</t>
        </is>
      </c>
      <c r="F95" s="5">
        <f>VLOOKUP(E95,'5.a Definitions'!E:F,2,FALSE)</f>
        <v/>
      </c>
      <c r="G95" s="5" t="inlineStr">
        <is>
          <t>PR</t>
        </is>
      </c>
      <c r="H95" s="5" t="inlineStr">
        <is>
          <t>WW</t>
        </is>
      </c>
      <c r="I95" s="5">
        <f>VLOOKUP(H95,'5.a Definitions'!E:F,2,FALSE)</f>
        <v/>
      </c>
      <c r="J95" s="5" t="inlineStr">
        <is>
          <t>Municipal wastewater</t>
        </is>
      </c>
      <c r="K95" s="5" t="inlineStr">
        <is>
          <t>municipal wastewater</t>
        </is>
      </c>
      <c r="L95" s="5" t="inlineStr">
        <is>
          <t>reactive</t>
        </is>
      </c>
      <c r="M95" s="5" t="inlineStr">
        <is>
          <t>Nmix</t>
        </is>
      </c>
      <c r="N95" s="422" t="n">
        <v>25.5101904</v>
      </c>
      <c r="O95" s="423" t="n">
        <v>0.1018721633727128</v>
      </c>
      <c r="P95" s="424" t="n">
        <v>2025</v>
      </c>
      <c r="Q95" s="425" t="inlineStr">
        <is>
          <t>SSB table 06913</t>
        </is>
      </c>
      <c r="R95" s="425" t="inlineStr">
        <is>
          <t>ok</t>
        </is>
      </c>
      <c r="S95" s="425" t="inlineStr">
        <is>
          <t>text</t>
        </is>
      </c>
      <c r="T95" s="426" t="inlineStr">
        <is>
          <t>Norway</t>
        </is>
      </c>
      <c r="U95" s="5" t="inlineStr">
        <is>
          <t>N wasted</t>
        </is>
      </c>
      <c r="V95" s="5">
        <f>(#REF!*#REF!)^2</f>
        <v/>
      </c>
    </row>
    <row r="96" ht="16" customFormat="1" customHeight="1" s="482">
      <c r="B96" s="5" t="inlineStr">
        <is>
          <t>HS.HS-AT.AT</t>
        </is>
      </c>
      <c r="C96" s="5" t="inlineStr">
        <is>
          <t>HS.HS-AT.AT-Emissions-NH3</t>
        </is>
      </c>
      <c r="D96" s="5" t="inlineStr">
        <is>
          <t>HS</t>
        </is>
      </c>
      <c r="E96" s="5" t="inlineStr">
        <is>
          <t>HS</t>
        </is>
      </c>
      <c r="F96" s="5">
        <f>VLOOKUP(E96,'5.a Definitions'!E:F,2,FALSE)</f>
        <v/>
      </c>
      <c r="G96" s="5" t="inlineStr">
        <is>
          <t>AT</t>
        </is>
      </c>
      <c r="H96" s="5" t="inlineStr">
        <is>
          <t>AT</t>
        </is>
      </c>
      <c r="I96" s="5">
        <f>VLOOKUP(H96,'5.a Definitions'!E:F,2,FALSE)</f>
        <v/>
      </c>
      <c r="J96" s="5" t="inlineStr">
        <is>
          <t>Emissions</t>
        </is>
      </c>
      <c r="K96" s="5" t="inlineStr">
        <is>
          <t>human NH3 emissions</t>
        </is>
      </c>
      <c r="L96" s="5" t="inlineStr">
        <is>
          <t>reactive</t>
        </is>
      </c>
      <c r="M96" s="5" t="inlineStr">
        <is>
          <t>NH3</t>
        </is>
      </c>
      <c r="N96" s="422" t="n">
        <v>0.1036445389218</v>
      </c>
      <c r="O96" s="423" t="n">
        <v>0.1836563275901927</v>
      </c>
      <c r="P96" s="424" t="n">
        <v>2025</v>
      </c>
      <c r="Q96" s="425" t="inlineStr">
        <is>
          <t>SSB table 07459 &amp; 05307</t>
        </is>
      </c>
      <c r="R96" s="425" t="inlineStr">
        <is>
          <t>ok</t>
        </is>
      </c>
      <c r="S96" s="425" t="inlineStr">
        <is>
          <t>text</t>
        </is>
      </c>
      <c r="T96" s="426" t="inlineStr">
        <is>
          <t>Norway</t>
        </is>
      </c>
      <c r="U96" s="5" t="inlineStr">
        <is>
          <t>N wasted</t>
        </is>
      </c>
      <c r="V96" s="5">
        <f>(#REF!*#REF!)^2</f>
        <v/>
      </c>
    </row>
    <row r="97" ht="16" customFormat="1" customHeight="1" s="482">
      <c r="B97" s="5" t="inlineStr">
        <is>
          <t>HS.HS-AT.AT</t>
        </is>
      </c>
      <c r="C97" s="5" t="inlineStr">
        <is>
          <t>HS.HS-AT.AT-LUC emissions-NH3</t>
        </is>
      </c>
      <c r="D97" s="5" t="inlineStr">
        <is>
          <t>HS</t>
        </is>
      </c>
      <c r="E97" s="5" t="inlineStr">
        <is>
          <t>HS</t>
        </is>
      </c>
      <c r="F97" s="5">
        <f>VLOOKUP(E97,'5.a Definitions'!E:F,2,FALSE)</f>
        <v/>
      </c>
      <c r="G97" s="5" t="inlineStr">
        <is>
          <t>AT</t>
        </is>
      </c>
      <c r="H97" s="5" t="inlineStr">
        <is>
          <t>AT</t>
        </is>
      </c>
      <c r="I97" s="5">
        <f>VLOOKUP(H97,'5.a Definitions'!E:F,2,FALSE)</f>
        <v/>
      </c>
      <c r="J97" s="5" t="inlineStr">
        <is>
          <t>LUC emissions</t>
        </is>
      </c>
      <c r="K97" s="5" t="inlineStr">
        <is>
          <t>LUC emissions</t>
        </is>
      </c>
      <c r="L97" s="5" t="inlineStr">
        <is>
          <t>reactive</t>
        </is>
      </c>
      <c r="M97" s="5" t="inlineStr">
        <is>
          <t>NH3</t>
        </is>
      </c>
      <c r="N97" s="422" t="inlineStr">
        <is>
          <t>nan</t>
        </is>
      </c>
      <c r="O97" s="423" t="n">
        <v>0.2</v>
      </c>
      <c r="P97" s="424" t="n">
        <v>2025</v>
      </c>
      <c r="Q97" s="425" t="inlineStr">
        <is>
          <t>no data</t>
        </is>
      </c>
      <c r="R97" s="425" t="inlineStr">
        <is>
          <t>not done</t>
        </is>
      </c>
      <c r="S97" s="425" t="inlineStr">
        <is>
          <t>text</t>
        </is>
      </c>
      <c r="T97" s="426" t="inlineStr">
        <is>
          <t>Norway</t>
        </is>
      </c>
      <c r="U97" s="5" t="inlineStr">
        <is>
          <t>N wasted</t>
        </is>
      </c>
      <c r="V97" s="5">
        <f>(#REF!*#REF!)^2</f>
        <v/>
      </c>
    </row>
    <row r="98" ht="16" customFormat="1" customHeight="1" s="482">
      <c r="B98" s="5" t="inlineStr">
        <is>
          <t>HS.HS-AT.AT</t>
        </is>
      </c>
      <c r="C98" s="5" t="inlineStr">
        <is>
          <t>HS.HS-AT.AT-LUC emissions-NOx</t>
        </is>
      </c>
      <c r="D98" s="5" t="inlineStr">
        <is>
          <t>HS</t>
        </is>
      </c>
      <c r="E98" s="5" t="inlineStr">
        <is>
          <t>HS</t>
        </is>
      </c>
      <c r="F98" s="5">
        <f>VLOOKUP(E98,'5.a Definitions'!E:F,2,FALSE)</f>
        <v/>
      </c>
      <c r="G98" s="5" t="inlineStr">
        <is>
          <t>AT</t>
        </is>
      </c>
      <c r="H98" s="5" t="inlineStr">
        <is>
          <t>AT</t>
        </is>
      </c>
      <c r="I98" s="5">
        <f>VLOOKUP(H98,'5.a Definitions'!E:F,2,FALSE)</f>
        <v/>
      </c>
      <c r="J98" s="5" t="inlineStr">
        <is>
          <t>LUC emissions</t>
        </is>
      </c>
      <c r="K98" s="5" t="inlineStr">
        <is>
          <t>LUC emissions</t>
        </is>
      </c>
      <c r="L98" s="5" t="inlineStr">
        <is>
          <t>reactive</t>
        </is>
      </c>
      <c r="M98" s="5" t="inlineStr">
        <is>
          <t>NOx</t>
        </is>
      </c>
      <c r="N98" s="422" t="inlineStr">
        <is>
          <t>nan</t>
        </is>
      </c>
      <c r="O98" s="423" t="n">
        <v>0.2</v>
      </c>
      <c r="P98" s="424" t="n">
        <v>2025</v>
      </c>
      <c r="Q98" s="425" t="inlineStr">
        <is>
          <t>no data</t>
        </is>
      </c>
      <c r="R98" s="425" t="inlineStr">
        <is>
          <t>not done</t>
        </is>
      </c>
      <c r="S98" s="425" t="inlineStr">
        <is>
          <t>text</t>
        </is>
      </c>
      <c r="T98" s="426" t="inlineStr">
        <is>
          <t>Norway</t>
        </is>
      </c>
      <c r="U98" s="5" t="inlineStr">
        <is>
          <t>N wasted</t>
        </is>
      </c>
      <c r="V98" s="5">
        <f>(O84*N84)^2</f>
        <v/>
      </c>
    </row>
    <row r="99" ht="16" customFormat="1" customHeight="1" s="482">
      <c r="B99" s="5" t="inlineStr">
        <is>
          <t>HS.HS-AT.AT</t>
        </is>
      </c>
      <c r="C99" s="5" t="inlineStr">
        <is>
          <t>HS.HS-AT.AT-LUC emissions-N2O</t>
        </is>
      </c>
      <c r="D99" s="5" t="inlineStr">
        <is>
          <t>HS</t>
        </is>
      </c>
      <c r="E99" s="5" t="inlineStr">
        <is>
          <t>HS</t>
        </is>
      </c>
      <c r="F99" s="5">
        <f>VLOOKUP(E99,'5.a Definitions'!E:F,2,FALSE)</f>
        <v/>
      </c>
      <c r="G99" s="5" t="inlineStr">
        <is>
          <t>AT</t>
        </is>
      </c>
      <c r="H99" s="5" t="inlineStr">
        <is>
          <t>AT</t>
        </is>
      </c>
      <c r="I99" s="5">
        <f>VLOOKUP(H99,'5.a Definitions'!E:F,2,FALSE)</f>
        <v/>
      </c>
      <c r="J99" s="5" t="inlineStr">
        <is>
          <t>LUC emissions</t>
        </is>
      </c>
      <c r="K99" s="5" t="inlineStr">
        <is>
          <t>LUC emissions</t>
        </is>
      </c>
      <c r="L99" s="5" t="inlineStr">
        <is>
          <t>reactive</t>
        </is>
      </c>
      <c r="M99" s="5" t="inlineStr">
        <is>
          <t>N2O</t>
        </is>
      </c>
      <c r="N99" s="422" t="inlineStr">
        <is>
          <t>nan</t>
        </is>
      </c>
      <c r="O99" s="423" t="n">
        <v>0.2</v>
      </c>
      <c r="P99" s="424" t="n">
        <v>2025</v>
      </c>
      <c r="Q99" s="425" t="inlineStr">
        <is>
          <t>no data</t>
        </is>
      </c>
      <c r="R99" s="425" t="inlineStr">
        <is>
          <t>not done</t>
        </is>
      </c>
      <c r="S99" s="425" t="inlineStr">
        <is>
          <t>text</t>
        </is>
      </c>
      <c r="T99" s="426" t="inlineStr">
        <is>
          <t>Norway</t>
        </is>
      </c>
      <c r="U99" s="5" t="inlineStr">
        <is>
          <t>N wasted</t>
        </is>
      </c>
      <c r="V99" s="5">
        <f>(O85*N85)^2</f>
        <v/>
      </c>
    </row>
    <row r="100" ht="16" customFormat="1" customHeight="1" s="482">
      <c r="B100" s="5" t="inlineStr">
        <is>
          <t>HS.HS-HY.SW</t>
        </is>
      </c>
      <c r="C100" s="5" t="inlineStr">
        <is>
          <t>HS.HS-HY.SW-Untreated wastewater-Nmix</t>
        </is>
      </c>
      <c r="D100" s="5" t="inlineStr">
        <is>
          <t>HS</t>
        </is>
      </c>
      <c r="E100" s="5" t="inlineStr">
        <is>
          <t>HS</t>
        </is>
      </c>
      <c r="F100" s="5">
        <f>VLOOKUP(E100,'5.a Definitions'!E:F,2,FALSE)</f>
        <v/>
      </c>
      <c r="G100" s="5" t="inlineStr">
        <is>
          <t>HY</t>
        </is>
      </c>
      <c r="H100" s="5" t="inlineStr">
        <is>
          <t>SW</t>
        </is>
      </c>
      <c r="I100" s="5">
        <f>VLOOKUP(H100,'5.a Definitions'!E:F,2,FALSE)</f>
        <v/>
      </c>
      <c r="J100" s="5" t="inlineStr">
        <is>
          <t>Untreated wastewater</t>
        </is>
      </c>
      <c r="K100" s="5" t="inlineStr">
        <is>
          <t>untreated wastewater to groundwater</t>
        </is>
      </c>
      <c r="L100" s="5" t="inlineStr">
        <is>
          <t>reactive</t>
        </is>
      </c>
      <c r="M100" s="5" t="inlineStr">
        <is>
          <t>Nmix</t>
        </is>
      </c>
      <c r="N100" s="422" t="n">
        <v>0</v>
      </c>
      <c r="O100" s="423" t="n">
        <v>10</v>
      </c>
      <c r="P100" s="424" t="n">
        <v>2025</v>
      </c>
      <c r="Q100" s="425" t="inlineStr">
        <is>
          <t>neglected</t>
        </is>
      </c>
      <c r="R100" s="425" t="inlineStr">
        <is>
          <t>ok</t>
        </is>
      </c>
      <c r="S100" s="425" t="inlineStr">
        <is>
          <t>text</t>
        </is>
      </c>
      <c r="T100" s="426" t="inlineStr">
        <is>
          <t>Norway</t>
        </is>
      </c>
      <c r="U100" s="5" t="inlineStr">
        <is>
          <t>N wasted</t>
        </is>
      </c>
      <c r="V100" s="5">
        <f>(O86*N86)^2</f>
        <v/>
      </c>
    </row>
    <row r="101" ht="16" customFormat="1" customHeight="1" s="482">
      <c r="B101" s="475" t="inlineStr">
        <is>
          <t>HS.HS-HY.SW</t>
        </is>
      </c>
      <c r="C101" s="475" t="inlineStr">
        <is>
          <t>HS.HS-HY.SW-Overland flow-Nmix</t>
        </is>
      </c>
      <c r="D101" s="475" t="inlineStr">
        <is>
          <t>HS</t>
        </is>
      </c>
      <c r="E101" s="475" t="inlineStr">
        <is>
          <t>HS</t>
        </is>
      </c>
      <c r="F101" s="5">
        <f>VLOOKUP(E101,'5.a Definitions'!E:F,2,FALSE)</f>
        <v/>
      </c>
      <c r="G101" s="475" t="inlineStr">
        <is>
          <t>HY</t>
        </is>
      </c>
      <c r="H101" s="475" t="inlineStr">
        <is>
          <t>SW</t>
        </is>
      </c>
      <c r="I101" s="5">
        <f>VLOOKUP(H101,'5.a Definitions'!E:F,2,FALSE)</f>
        <v/>
      </c>
      <c r="J101" s="475" t="inlineStr">
        <is>
          <t>Overland flow</t>
        </is>
      </c>
      <c r="K101" s="475" t="inlineStr">
        <is>
          <t>overland flow</t>
        </is>
      </c>
      <c r="L101" s="475" t="inlineStr">
        <is>
          <t>reactive</t>
        </is>
      </c>
      <c r="M101" s="475" t="inlineStr">
        <is>
          <t>Nmix</t>
        </is>
      </c>
      <c r="N101" s="476" t="inlineStr">
        <is>
          <t>nan</t>
        </is>
      </c>
      <c r="O101" s="477" t="n">
        <v>0.2</v>
      </c>
      <c r="P101" s="478" t="n">
        <v>2025</v>
      </c>
      <c r="Q101" s="479" t="inlineStr">
        <is>
          <t>no data</t>
        </is>
      </c>
      <c r="R101" s="479" t="inlineStr">
        <is>
          <t>not done</t>
        </is>
      </c>
      <c r="S101" s="479" t="inlineStr">
        <is>
          <t>text</t>
        </is>
      </c>
      <c r="T101" s="476" t="inlineStr">
        <is>
          <t>Norway</t>
        </is>
      </c>
      <c r="U101" s="475" t="inlineStr">
        <is>
          <t>N wasted</t>
        </is>
      </c>
      <c r="V101" s="475">
        <f>(O88*N88)^2</f>
        <v/>
      </c>
    </row>
    <row r="102" ht="16" customFormat="1" customHeight="1" s="482" thickBot="1">
      <c r="B102" s="6" t="inlineStr">
        <is>
          <t>HS.HS-HY.CW</t>
        </is>
      </c>
      <c r="C102" s="6" t="inlineStr">
        <is>
          <t>HS.HS-HY.CW-Untreated wastewater-Nmix</t>
        </is>
      </c>
      <c r="D102" s="6" t="inlineStr">
        <is>
          <t>HS</t>
        </is>
      </c>
      <c r="E102" s="6" t="inlineStr">
        <is>
          <t>HS</t>
        </is>
      </c>
      <c r="F102" s="5">
        <f>VLOOKUP(E102,'5.a Definitions'!E:F,2,FALSE)</f>
        <v/>
      </c>
      <c r="G102" s="6" t="inlineStr">
        <is>
          <t>HY</t>
        </is>
      </c>
      <c r="H102" s="6" t="inlineStr">
        <is>
          <t>CW</t>
        </is>
      </c>
      <c r="I102" s="5">
        <f>VLOOKUP(H102,'5.a Definitions'!E:F,2,FALSE)</f>
        <v/>
      </c>
      <c r="J102" s="6" t="inlineStr">
        <is>
          <t>Untreated wastewater</t>
        </is>
      </c>
      <c r="K102" s="6" t="inlineStr">
        <is>
          <t>untreated wastewater to coastal water</t>
        </is>
      </c>
      <c r="L102" s="6" t="inlineStr">
        <is>
          <t>reactive</t>
        </is>
      </c>
      <c r="M102" s="6" t="inlineStr">
        <is>
          <t>Nmix</t>
        </is>
      </c>
      <c r="N102" s="422" t="n">
        <v>0</v>
      </c>
      <c r="O102" s="427" t="n">
        <v>10</v>
      </c>
      <c r="P102" s="424" t="n">
        <v>2025</v>
      </c>
      <c r="Q102" s="428" t="inlineStr">
        <is>
          <t>neglected</t>
        </is>
      </c>
      <c r="R102" s="425" t="inlineStr">
        <is>
          <t>ok</t>
        </is>
      </c>
      <c r="S102" s="428" t="inlineStr">
        <is>
          <t>text</t>
        </is>
      </c>
      <c r="T102" s="426" t="inlineStr">
        <is>
          <t>Norway</t>
        </is>
      </c>
      <c r="U102" s="6" t="inlineStr">
        <is>
          <t>N wasted</t>
        </is>
      </c>
      <c r="V102" s="6">
        <f>(O88*N88)^2</f>
        <v/>
      </c>
    </row>
    <row r="103" ht="16" customFormat="1" customHeight="1" s="482" thickBot="1">
      <c r="A103" s="492" t="inlineStr">
        <is>
          <t>Atmosphere</t>
        </is>
      </c>
      <c r="B103" s="5" t="inlineStr">
        <is>
          <t>AT.AT-MP.OP</t>
        </is>
      </c>
      <c r="C103" s="5" t="inlineStr">
        <is>
          <t>AT.AT-MP.OP-Ammonia synthesis N2 fixation-N2</t>
        </is>
      </c>
      <c r="D103" s="5" t="inlineStr">
        <is>
          <t>AT</t>
        </is>
      </c>
      <c r="E103" s="5" t="inlineStr">
        <is>
          <t>AT</t>
        </is>
      </c>
      <c r="F103" s="5">
        <f>VLOOKUP(E103,'5.a Definitions'!E:F,2,FALSE)</f>
        <v/>
      </c>
      <c r="G103" s="5" t="inlineStr">
        <is>
          <t>MP</t>
        </is>
      </c>
      <c r="H103" s="5" t="inlineStr">
        <is>
          <t>OP</t>
        </is>
      </c>
      <c r="I103" s="5">
        <f>VLOOKUP(H103,'5.a Definitions'!E:F,2,FALSE)</f>
        <v/>
      </c>
      <c r="J103" s="5" t="inlineStr">
        <is>
          <t>Ammonia synthesis N2 fixation</t>
        </is>
      </c>
      <c r="K103" s="5" t="inlineStr">
        <is>
          <t>ammonia synthesis N2 fixation</t>
        </is>
      </c>
      <c r="L103" s="5" t="inlineStr">
        <is>
          <t>inert</t>
        </is>
      </c>
      <c r="M103" s="5" t="inlineStr">
        <is>
          <t>N2</t>
        </is>
      </c>
      <c r="N103" s="422" t="inlineStr">
        <is>
          <t>nan</t>
        </is>
      </c>
      <c r="O103" s="423" t="n">
        <v>0.2</v>
      </c>
      <c r="P103" s="424" t="n">
        <v>2025</v>
      </c>
      <c r="Q103" s="425" t="inlineStr">
        <is>
          <t>no data</t>
        </is>
      </c>
      <c r="R103" s="425" t="inlineStr">
        <is>
          <t>not done</t>
        </is>
      </c>
      <c r="S103" s="425" t="inlineStr">
        <is>
          <t>text</t>
        </is>
      </c>
      <c r="T103" s="426" t="inlineStr">
        <is>
          <t>Norway</t>
        </is>
      </c>
      <c r="U103" s="5" t="inlineStr">
        <is>
          <t>-</t>
        </is>
      </c>
      <c r="V103" s="5">
        <f>(O92*N92)^2</f>
        <v/>
      </c>
    </row>
    <row r="104" ht="16" customFormat="1" customHeight="1" s="482">
      <c r="B104" s="5" t="inlineStr">
        <is>
          <t>AT.AT-AG.SM</t>
        </is>
      </c>
      <c r="C104" s="5" t="inlineStr">
        <is>
          <t>AT.AT-AG.SM-Deposition-OXN</t>
        </is>
      </c>
      <c r="D104" s="5" t="inlineStr">
        <is>
          <t>AT</t>
        </is>
      </c>
      <c r="E104" s="5" t="inlineStr">
        <is>
          <t>AT</t>
        </is>
      </c>
      <c r="F104" s="5">
        <f>VLOOKUP(E104,'5.a Definitions'!E:F,2,FALSE)</f>
        <v/>
      </c>
      <c r="G104" s="5" t="inlineStr">
        <is>
          <t>AG</t>
        </is>
      </c>
      <c r="H104" s="5" t="inlineStr">
        <is>
          <t>SM</t>
        </is>
      </c>
      <c r="I104" s="5">
        <f>VLOOKUP(H104,'5.a Definitions'!E:F,2,FALSE)</f>
        <v/>
      </c>
      <c r="J104" s="5" t="inlineStr">
        <is>
          <t>Deposition</t>
        </is>
      </c>
      <c r="K104" s="5" t="inlineStr">
        <is>
          <t>deposition to agricultural soils</t>
        </is>
      </c>
      <c r="L104" s="5" t="inlineStr">
        <is>
          <t>reactive</t>
        </is>
      </c>
      <c r="M104" s="5" t="inlineStr">
        <is>
          <t>OXN</t>
        </is>
      </c>
      <c r="N104" s="422" t="n">
        <v>2.810968976751234</v>
      </c>
      <c r="O104" s="423" t="n">
        <v>0.5464208550346066</v>
      </c>
      <c r="P104" s="424" t="n">
        <v>2025</v>
      </c>
      <c r="Q104" s="425" t="inlineStr">
        <is>
          <t>Filled (held at 2021): NILU and geodata.no</t>
        </is>
      </c>
      <c r="R104" s="425" t="inlineStr">
        <is>
          <t>ok</t>
        </is>
      </c>
      <c r="S104" s="425" t="inlineStr">
        <is>
          <t>text</t>
        </is>
      </c>
      <c r="T104" s="426" t="inlineStr">
        <is>
          <t>Norway</t>
        </is>
      </c>
      <c r="U104" s="5" t="inlineStr">
        <is>
          <t>-</t>
        </is>
      </c>
      <c r="V104" s="5">
        <f>(O93*N93)^2</f>
        <v/>
      </c>
    </row>
    <row r="105" ht="16" customFormat="1" customHeight="1" s="482">
      <c r="B105" s="5" t="inlineStr">
        <is>
          <t>AT.AT-AG.SM</t>
        </is>
      </c>
      <c r="C105" s="5" t="inlineStr">
        <is>
          <t>AT.AT-AG.SM-Deposition-RDN</t>
        </is>
      </c>
      <c r="D105" s="5" t="inlineStr">
        <is>
          <t>AT</t>
        </is>
      </c>
      <c r="E105" s="5" t="inlineStr">
        <is>
          <t>AT</t>
        </is>
      </c>
      <c r="F105" s="5">
        <f>VLOOKUP(E105,'5.a Definitions'!E:F,2,FALSE)</f>
        <v/>
      </c>
      <c r="G105" s="5" t="inlineStr">
        <is>
          <t>AG</t>
        </is>
      </c>
      <c r="H105" s="5" t="inlineStr">
        <is>
          <t>SM</t>
        </is>
      </c>
      <c r="I105" s="5">
        <f>VLOOKUP(H105,'5.a Definitions'!E:F,2,FALSE)</f>
        <v/>
      </c>
      <c r="J105" s="5" t="inlineStr">
        <is>
          <t>Deposition</t>
        </is>
      </c>
      <c r="K105" s="5" t="inlineStr">
        <is>
          <t>deposition to agricultural soils</t>
        </is>
      </c>
      <c r="L105" s="5" t="inlineStr">
        <is>
          <t>reactive</t>
        </is>
      </c>
      <c r="M105" s="5" t="inlineStr">
        <is>
          <t>RDN</t>
        </is>
      </c>
      <c r="N105" s="422" t="n">
        <v>2.61721234529718</v>
      </c>
      <c r="O105" s="423" t="n">
        <v>0.5277862619546593</v>
      </c>
      <c r="P105" s="424" t="n">
        <v>2025</v>
      </c>
      <c r="Q105" s="425" t="inlineStr">
        <is>
          <t>Filled (held at 2021): NILU and geodata.no</t>
        </is>
      </c>
      <c r="R105" s="425" t="inlineStr">
        <is>
          <t>ok</t>
        </is>
      </c>
      <c r="S105" s="425" t="inlineStr">
        <is>
          <t>text</t>
        </is>
      </c>
      <c r="T105" s="426" t="inlineStr">
        <is>
          <t>Norway</t>
        </is>
      </c>
      <c r="U105" s="5" t="inlineStr">
        <is>
          <t>-</t>
        </is>
      </c>
      <c r="V105" s="5">
        <f>(O94*N94)^2</f>
        <v/>
      </c>
    </row>
    <row r="106" ht="16" customFormat="1" customHeight="1" s="482">
      <c r="B106" s="5" t="inlineStr">
        <is>
          <t>AT.AT-AG.SM</t>
        </is>
      </c>
      <c r="C106" s="5" t="inlineStr">
        <is>
          <t>AT.AT-AG.SM-Biological N2 fixation-N2</t>
        </is>
      </c>
      <c r="D106" s="5" t="inlineStr">
        <is>
          <t>AT</t>
        </is>
      </c>
      <c r="E106" s="5" t="inlineStr">
        <is>
          <t>AT</t>
        </is>
      </c>
      <c r="F106" s="5">
        <f>VLOOKUP(E106,'5.a Definitions'!E:F,2,FALSE)</f>
        <v/>
      </c>
      <c r="G106" s="5" t="inlineStr">
        <is>
          <t>AG</t>
        </is>
      </c>
      <c r="H106" s="5" t="inlineStr">
        <is>
          <t>SM</t>
        </is>
      </c>
      <c r="I106" s="5">
        <f>VLOOKUP(H106,'5.a Definitions'!E:F,2,FALSE)</f>
        <v/>
      </c>
      <c r="J106" s="5" t="inlineStr">
        <is>
          <t>Biological N2 fixation</t>
        </is>
      </c>
      <c r="K106" s="5" t="inlineStr">
        <is>
          <t>N2 fixation agriculture</t>
        </is>
      </c>
      <c r="L106" s="5" t="inlineStr">
        <is>
          <t>inert</t>
        </is>
      </c>
      <c r="M106" s="5" t="inlineStr">
        <is>
          <t>N2</t>
        </is>
      </c>
      <c r="N106" s="422" t="n">
        <v>12</v>
      </c>
      <c r="O106" s="423" t="n">
        <v>0.3241098063913839</v>
      </c>
      <c r="P106" s="424" t="n">
        <v>2025</v>
      </c>
      <c r="Q106" s="425" t="inlineStr">
        <is>
          <t>Bechmann et al. (2023)</t>
        </is>
      </c>
      <c r="R106" s="425" t="inlineStr">
        <is>
          <t>ok</t>
        </is>
      </c>
      <c r="S106" s="425" t="inlineStr">
        <is>
          <t>text</t>
        </is>
      </c>
      <c r="T106" s="426" t="inlineStr">
        <is>
          <t>Norway</t>
        </is>
      </c>
      <c r="U106" s="5" t="inlineStr">
        <is>
          <t>-</t>
        </is>
      </c>
      <c r="V106" s="5">
        <f>(O95*N95)^2</f>
        <v/>
      </c>
    </row>
    <row r="107" ht="16" customFormat="1" customHeight="1" s="482">
      <c r="B107" s="5" t="inlineStr">
        <is>
          <t>AT.AT-FS.FO</t>
        </is>
      </c>
      <c r="C107" s="5" t="inlineStr">
        <is>
          <t>AT.AT-FS.FO-Deposition-OXN</t>
        </is>
      </c>
      <c r="D107" s="5" t="inlineStr">
        <is>
          <t>AT</t>
        </is>
      </c>
      <c r="E107" s="5" t="inlineStr">
        <is>
          <t>AT</t>
        </is>
      </c>
      <c r="F107" s="5">
        <f>VLOOKUP(E107,'5.a Definitions'!E:F,2,FALSE)</f>
        <v/>
      </c>
      <c r="G107" s="5" t="inlineStr">
        <is>
          <t>FS</t>
        </is>
      </c>
      <c r="H107" s="5" t="inlineStr">
        <is>
          <t>FO</t>
        </is>
      </c>
      <c r="I107" s="5">
        <f>VLOOKUP(H107,'5.a Definitions'!E:F,2,FALSE)</f>
        <v/>
      </c>
      <c r="J107" s="5" t="inlineStr">
        <is>
          <t>Deposition</t>
        </is>
      </c>
      <c r="K107" s="5" t="inlineStr">
        <is>
          <t>deposition to forests</t>
        </is>
      </c>
      <c r="L107" s="5" t="inlineStr">
        <is>
          <t>reactive</t>
        </is>
      </c>
      <c r="M107" s="5" t="inlineStr">
        <is>
          <t>OXN</t>
        </is>
      </c>
      <c r="N107" s="422" t="n">
        <v>24.5775081767102</v>
      </c>
      <c r="O107" s="423" t="n">
        <v>0.5190429913924078</v>
      </c>
      <c r="P107" s="424" t="n">
        <v>2025</v>
      </c>
      <c r="Q107" s="425" t="inlineStr">
        <is>
          <t>Filled (held at 2021): NILU and geodata.no</t>
        </is>
      </c>
      <c r="R107" s="425" t="inlineStr">
        <is>
          <t>ok</t>
        </is>
      </c>
      <c r="S107" s="425" t="inlineStr">
        <is>
          <t>text</t>
        </is>
      </c>
      <c r="T107" s="426" t="inlineStr">
        <is>
          <t>Norway</t>
        </is>
      </c>
      <c r="U107" s="5" t="inlineStr">
        <is>
          <t>-</t>
        </is>
      </c>
      <c r="V107" s="5">
        <f>(#REF!*#REF!)^2</f>
        <v/>
      </c>
    </row>
    <row r="108" ht="16" customFormat="1" customHeight="1" s="482">
      <c r="B108" s="5" t="inlineStr">
        <is>
          <t>AT.AT-FS.FO</t>
        </is>
      </c>
      <c r="C108" s="5" t="inlineStr">
        <is>
          <t>AT.AT-FS.FO-Deposition-RDN</t>
        </is>
      </c>
      <c r="D108" s="5" t="inlineStr">
        <is>
          <t>AT</t>
        </is>
      </c>
      <c r="E108" s="5" t="inlineStr">
        <is>
          <t>AT</t>
        </is>
      </c>
      <c r="F108" s="5">
        <f>VLOOKUP(E108,'5.a Definitions'!E:F,2,FALSE)</f>
        <v/>
      </c>
      <c r="G108" s="5" t="inlineStr">
        <is>
          <t>FS</t>
        </is>
      </c>
      <c r="H108" s="5" t="inlineStr">
        <is>
          <t>FO</t>
        </is>
      </c>
      <c r="I108" s="5">
        <f>VLOOKUP(H108,'5.a Definitions'!E:F,2,FALSE)</f>
        <v/>
      </c>
      <c r="J108" s="5" t="inlineStr">
        <is>
          <t>Deposition</t>
        </is>
      </c>
      <c r="K108" s="5" t="inlineStr">
        <is>
          <t>deposition to forests</t>
        </is>
      </c>
      <c r="L108" s="5" t="inlineStr">
        <is>
          <t>reactive</t>
        </is>
      </c>
      <c r="M108" s="5" t="inlineStr">
        <is>
          <t>RDN</t>
        </is>
      </c>
      <c r="N108" s="422" t="n">
        <v>22.80953747835347</v>
      </c>
      <c r="O108" s="423" t="n">
        <v>0.5988776094292828</v>
      </c>
      <c r="P108" s="424" t="n">
        <v>2025</v>
      </c>
      <c r="Q108" s="425" t="inlineStr">
        <is>
          <t>Filled (held at 2021): NILU and geodata.no</t>
        </is>
      </c>
      <c r="R108" s="425" t="inlineStr">
        <is>
          <t>ok</t>
        </is>
      </c>
      <c r="S108" s="425" t="inlineStr">
        <is>
          <t>text</t>
        </is>
      </c>
      <c r="T108" s="426" t="inlineStr">
        <is>
          <t>Norway</t>
        </is>
      </c>
      <c r="U108" s="5" t="inlineStr">
        <is>
          <t>-</t>
        </is>
      </c>
      <c r="V108" s="5">
        <f>(#REF!*#REF!)^2</f>
        <v/>
      </c>
    </row>
    <row r="109" ht="15" customFormat="1" customHeight="1" s="482">
      <c r="B109" s="5" t="inlineStr">
        <is>
          <t>AT.AT-FS.FO</t>
        </is>
      </c>
      <c r="C109" s="5" t="inlineStr">
        <is>
          <t>AT.AT-FS.FO-N2 fixation-N2</t>
        </is>
      </c>
      <c r="D109" s="5" t="inlineStr">
        <is>
          <t>AT</t>
        </is>
      </c>
      <c r="E109" s="5" t="inlineStr">
        <is>
          <t>AT</t>
        </is>
      </c>
      <c r="F109" s="5">
        <f>VLOOKUP(E109,'5.a Definitions'!E:F,2,FALSE)</f>
        <v/>
      </c>
      <c r="G109" s="5" t="inlineStr">
        <is>
          <t>FS</t>
        </is>
      </c>
      <c r="H109" s="5" t="inlineStr">
        <is>
          <t>FO</t>
        </is>
      </c>
      <c r="I109" s="5">
        <f>VLOOKUP(H109,'5.a Definitions'!E:F,2,FALSE)</f>
        <v/>
      </c>
      <c r="J109" s="5" t="inlineStr">
        <is>
          <t>N2 fixation</t>
        </is>
      </c>
      <c r="K109" s="5" t="inlineStr">
        <is>
          <t>N2 fixation forests</t>
        </is>
      </c>
      <c r="L109" s="5" t="inlineStr">
        <is>
          <t>inert</t>
        </is>
      </c>
      <c r="M109" s="5" t="inlineStr">
        <is>
          <t>N2</t>
        </is>
      </c>
      <c r="N109" s="422" t="n">
        <v>18</v>
      </c>
      <c r="O109" s="423" t="n">
        <v>0.5019089907080868</v>
      </c>
      <c r="P109" s="424" t="n">
        <v>2025</v>
      </c>
      <c r="Q109" s="425" t="inlineStr">
        <is>
          <t>Moldan (2025) and SSB</t>
        </is>
      </c>
      <c r="R109" s="425" t="inlineStr">
        <is>
          <t>ok</t>
        </is>
      </c>
      <c r="S109" s="425" t="inlineStr">
        <is>
          <t>text</t>
        </is>
      </c>
      <c r="T109" s="426" t="inlineStr">
        <is>
          <t>Norway</t>
        </is>
      </c>
      <c r="U109" s="5" t="inlineStr">
        <is>
          <t>-</t>
        </is>
      </c>
      <c r="V109" s="5">
        <f>(#REF!*#REF!)^2</f>
        <v/>
      </c>
    </row>
    <row r="110" customFormat="1" s="482">
      <c r="B110" s="5" t="inlineStr">
        <is>
          <t>AT.AT-FS.OL</t>
        </is>
      </c>
      <c r="C110" s="5" t="inlineStr">
        <is>
          <t>AT.AT-FS.OL-Deposition-OXN</t>
        </is>
      </c>
      <c r="D110" s="5" t="inlineStr">
        <is>
          <t>AT</t>
        </is>
      </c>
      <c r="E110" s="5" t="inlineStr">
        <is>
          <t>AT</t>
        </is>
      </c>
      <c r="F110" s="5">
        <f>VLOOKUP(E110,'5.a Definitions'!E:F,2,FALSE)</f>
        <v/>
      </c>
      <c r="G110" s="5" t="inlineStr">
        <is>
          <t>FS</t>
        </is>
      </c>
      <c r="H110" s="5" t="inlineStr">
        <is>
          <t>OL</t>
        </is>
      </c>
      <c r="I110" s="5">
        <f>VLOOKUP(H110,'5.a Definitions'!E:F,2,FALSE)</f>
        <v/>
      </c>
      <c r="J110" s="5" t="inlineStr">
        <is>
          <t>Deposition</t>
        </is>
      </c>
      <c r="K110" s="5" t="inlineStr">
        <is>
          <t>deposition to other land</t>
        </is>
      </c>
      <c r="L110" s="5" t="inlineStr">
        <is>
          <t>reactive</t>
        </is>
      </c>
      <c r="M110" s="5" t="inlineStr">
        <is>
          <t>OXN</t>
        </is>
      </c>
      <c r="N110" s="422" t="n">
        <v>28.32874947873232</v>
      </c>
      <c r="O110" s="423" t="n">
        <v>0.5324909419739786</v>
      </c>
      <c r="P110" s="424" t="n">
        <v>2025</v>
      </c>
      <c r="Q110" s="425" t="inlineStr">
        <is>
          <t>Filled (held at 2021): NILU and geodata.no</t>
        </is>
      </c>
      <c r="R110" s="425" t="inlineStr">
        <is>
          <t>ok</t>
        </is>
      </c>
      <c r="S110" s="425" t="inlineStr">
        <is>
          <t>text</t>
        </is>
      </c>
      <c r="T110" s="426" t="inlineStr">
        <is>
          <t>Norway</t>
        </is>
      </c>
      <c r="U110" s="5" t="inlineStr">
        <is>
          <t>-</t>
        </is>
      </c>
      <c r="V110" s="5">
        <f>(O98*N98)^2</f>
        <v/>
      </c>
    </row>
    <row r="111" customFormat="1" s="482">
      <c r="B111" s="5" t="inlineStr">
        <is>
          <t>AT.AT-FS.OL</t>
        </is>
      </c>
      <c r="C111" s="5" t="inlineStr">
        <is>
          <t>AT.AT-FS.OL-Deposition-RDN</t>
        </is>
      </c>
      <c r="D111" s="5" t="inlineStr">
        <is>
          <t>AT</t>
        </is>
      </c>
      <c r="E111" s="5" t="inlineStr">
        <is>
          <t>AT</t>
        </is>
      </c>
      <c r="F111" s="5">
        <f>VLOOKUP(E111,'5.a Definitions'!E:F,2,FALSE)</f>
        <v/>
      </c>
      <c r="G111" s="5" t="inlineStr">
        <is>
          <t>FS</t>
        </is>
      </c>
      <c r="H111" s="5" t="inlineStr">
        <is>
          <t>OL</t>
        </is>
      </c>
      <c r="I111" s="5">
        <f>VLOOKUP(H111,'5.a Definitions'!E:F,2,FALSE)</f>
        <v/>
      </c>
      <c r="J111" s="5" t="inlineStr">
        <is>
          <t>Deposition</t>
        </is>
      </c>
      <c r="K111" s="5" t="inlineStr">
        <is>
          <t>deposition to other land</t>
        </is>
      </c>
      <c r="L111" s="5" t="inlineStr">
        <is>
          <t>reactive</t>
        </is>
      </c>
      <c r="M111" s="5" t="inlineStr">
        <is>
          <t>RDN</t>
        </is>
      </c>
      <c r="N111" s="422" t="n">
        <v>30.21554808772498</v>
      </c>
      <c r="O111" s="423" t="n">
        <v>0.5136003381441323</v>
      </c>
      <c r="P111" s="424" t="n">
        <v>2025</v>
      </c>
      <c r="Q111" s="425" t="inlineStr">
        <is>
          <t>Filled (held at 2021): NILU and geodata.no</t>
        </is>
      </c>
      <c r="R111" s="425" t="inlineStr">
        <is>
          <t>ok</t>
        </is>
      </c>
      <c r="S111" s="425" t="inlineStr">
        <is>
          <t>text</t>
        </is>
      </c>
      <c r="T111" s="426" t="inlineStr">
        <is>
          <t>Norway</t>
        </is>
      </c>
      <c r="U111" s="5" t="inlineStr">
        <is>
          <t>-</t>
        </is>
      </c>
      <c r="V111" s="5">
        <f>(O99*N99)^2</f>
        <v/>
      </c>
    </row>
    <row r="112" ht="16" customFormat="1" customHeight="1" s="482">
      <c r="B112" s="5" t="inlineStr">
        <is>
          <t>AT.AT-FS.OL</t>
        </is>
      </c>
      <c r="C112" s="5" t="inlineStr">
        <is>
          <t>AT.AT-FS.OL-N2 fixation-N2</t>
        </is>
      </c>
      <c r="D112" s="5" t="inlineStr">
        <is>
          <t>AT</t>
        </is>
      </c>
      <c r="E112" s="5" t="inlineStr">
        <is>
          <t>AT</t>
        </is>
      </c>
      <c r="F112" s="5">
        <f>VLOOKUP(E112,'5.a Definitions'!E:F,2,FALSE)</f>
        <v/>
      </c>
      <c r="G112" s="5" t="inlineStr">
        <is>
          <t>FS</t>
        </is>
      </c>
      <c r="H112" s="5" t="inlineStr">
        <is>
          <t>OL</t>
        </is>
      </c>
      <c r="I112" s="5">
        <f>VLOOKUP(H112,'5.a Definitions'!E:F,2,FALSE)</f>
        <v/>
      </c>
      <c r="J112" s="5" t="inlineStr">
        <is>
          <t>N2 fixation</t>
        </is>
      </c>
      <c r="K112" s="5" t="inlineStr">
        <is>
          <t>N2 fixation other land</t>
        </is>
      </c>
      <c r="L112" s="5" t="inlineStr">
        <is>
          <t>inert</t>
        </is>
      </c>
      <c r="M112" s="5" t="inlineStr">
        <is>
          <t>N2</t>
        </is>
      </c>
      <c r="N112" s="422" t="n">
        <v>23.228884</v>
      </c>
      <c r="O112" s="423" t="n">
        <v>0.8373855850737826</v>
      </c>
      <c r="P112" s="424" t="n">
        <v>2025</v>
      </c>
      <c r="Q112" s="425" t="inlineStr">
        <is>
          <t>CORINE land cover inventory and Reddy &amp; DeLaune (2008)</t>
        </is>
      </c>
      <c r="R112" s="425" t="inlineStr">
        <is>
          <t>ok</t>
        </is>
      </c>
      <c r="S112" s="425" t="inlineStr">
        <is>
          <t>text</t>
        </is>
      </c>
      <c r="T112" s="426" t="inlineStr">
        <is>
          <t>Norway</t>
        </is>
      </c>
      <c r="U112" s="5" t="inlineStr">
        <is>
          <t>-</t>
        </is>
      </c>
      <c r="V112" s="5">
        <f>(O100*N100)^2</f>
        <v/>
      </c>
    </row>
    <row r="113" ht="16" customFormat="1" customHeight="1" s="482">
      <c r="B113" s="5" t="inlineStr">
        <is>
          <t>AT.AT-HS.HS</t>
        </is>
      </c>
      <c r="C113" s="5" t="inlineStr">
        <is>
          <t>AT.AT-HS.HS-Deposition-OXN</t>
        </is>
      </c>
      <c r="D113" s="5" t="inlineStr">
        <is>
          <t>AT</t>
        </is>
      </c>
      <c r="E113" s="5" t="inlineStr">
        <is>
          <t>AT</t>
        </is>
      </c>
      <c r="F113" s="5">
        <f>VLOOKUP(E113,'5.a Definitions'!E:F,2,FALSE)</f>
        <v/>
      </c>
      <c r="G113" s="5" t="inlineStr">
        <is>
          <t>HS</t>
        </is>
      </c>
      <c r="H113" s="5" t="inlineStr">
        <is>
          <t>HS</t>
        </is>
      </c>
      <c r="I113" s="5">
        <f>VLOOKUP(H113,'5.a Definitions'!E:F,2,FALSE)</f>
        <v/>
      </c>
      <c r="J113" s="5" t="inlineStr">
        <is>
          <t>Deposition</t>
        </is>
      </c>
      <c r="K113" s="5" t="inlineStr">
        <is>
          <t>deposition to settlements</t>
        </is>
      </c>
      <c r="L113" s="5" t="inlineStr">
        <is>
          <t>reactive</t>
        </is>
      </c>
      <c r="M113" s="5" t="inlineStr">
        <is>
          <t>OXN</t>
        </is>
      </c>
      <c r="N113" s="422" t="n">
        <v>1.634097903810652</v>
      </c>
      <c r="O113" s="423" t="n">
        <v>0.5472665415164661</v>
      </c>
      <c r="P113" s="424" t="n">
        <v>2025</v>
      </c>
      <c r="Q113" s="425" t="inlineStr">
        <is>
          <t>Filled (held at 2021): NILU and geodata.no</t>
        </is>
      </c>
      <c r="R113" s="425" t="inlineStr">
        <is>
          <t>ok</t>
        </is>
      </c>
      <c r="S113" s="425" t="inlineStr">
        <is>
          <t>text</t>
        </is>
      </c>
      <c r="T113" s="426" t="inlineStr">
        <is>
          <t>Norway</t>
        </is>
      </c>
      <c r="U113" s="5" t="inlineStr">
        <is>
          <t>-</t>
        </is>
      </c>
      <c r="V113" s="5">
        <f>(O101*N101)^2</f>
        <v/>
      </c>
    </row>
    <row r="114" ht="16" customFormat="1" customHeight="1" s="482">
      <c r="B114" s="5" t="inlineStr">
        <is>
          <t>AT.AT-HS.HS</t>
        </is>
      </c>
      <c r="C114" s="5" t="inlineStr">
        <is>
          <t>AT.AT-HS.HS-Deposition-RDN</t>
        </is>
      </c>
      <c r="D114" s="5" t="inlineStr">
        <is>
          <t>AT</t>
        </is>
      </c>
      <c r="E114" s="5" t="inlineStr">
        <is>
          <t>AT</t>
        </is>
      </c>
      <c r="F114" s="5">
        <f>VLOOKUP(E114,'5.a Definitions'!E:F,2,FALSE)</f>
        <v/>
      </c>
      <c r="G114" s="5" t="inlineStr">
        <is>
          <t>HS</t>
        </is>
      </c>
      <c r="H114" s="5" t="inlineStr">
        <is>
          <t>HS</t>
        </is>
      </c>
      <c r="I114" s="5">
        <f>VLOOKUP(H114,'5.a Definitions'!E:F,2,FALSE)</f>
        <v/>
      </c>
      <c r="J114" s="5" t="inlineStr">
        <is>
          <t>Deposition</t>
        </is>
      </c>
      <c r="K114" s="5" t="inlineStr">
        <is>
          <t>deposition to settlements</t>
        </is>
      </c>
      <c r="L114" s="5" t="inlineStr">
        <is>
          <t>reactive</t>
        </is>
      </c>
      <c r="M114" s="5" t="inlineStr">
        <is>
          <t>RDN</t>
        </is>
      </c>
      <c r="N114" s="422" t="n">
        <v>1.480401076349279</v>
      </c>
      <c r="O114" s="423" t="n">
        <v>0.5539286553130093</v>
      </c>
      <c r="P114" s="424" t="n">
        <v>2025</v>
      </c>
      <c r="Q114" s="425" t="inlineStr">
        <is>
          <t>Filled (held at 2021): NILU and geodata.no</t>
        </is>
      </c>
      <c r="R114" s="425" t="inlineStr">
        <is>
          <t>ok</t>
        </is>
      </c>
      <c r="S114" s="425" t="inlineStr">
        <is>
          <t>text</t>
        </is>
      </c>
      <c r="T114" s="426" t="inlineStr">
        <is>
          <t>Norway</t>
        </is>
      </c>
      <c r="U114" s="5" t="inlineStr">
        <is>
          <t>-</t>
        </is>
      </c>
      <c r="V114" s="5">
        <f>(O102*N102)^2</f>
        <v/>
      </c>
    </row>
    <row r="115" ht="16" customFormat="1" customHeight="1" s="482">
      <c r="B115" s="5" t="inlineStr">
        <is>
          <t>AT.AT-HY.SW</t>
        </is>
      </c>
      <c r="C115" s="5" t="inlineStr">
        <is>
          <t>AT.AT-HY.SW-Deposition-OXN</t>
        </is>
      </c>
      <c r="D115" s="5" t="inlineStr">
        <is>
          <t>AT</t>
        </is>
      </c>
      <c r="E115" s="5" t="inlineStr">
        <is>
          <t>AT</t>
        </is>
      </c>
      <c r="F115" s="5">
        <f>VLOOKUP(E115,'5.a Definitions'!E:F,2,FALSE)</f>
        <v/>
      </c>
      <c r="G115" s="5" t="inlineStr">
        <is>
          <t>HY</t>
        </is>
      </c>
      <c r="H115" s="5" t="inlineStr">
        <is>
          <t>SW</t>
        </is>
      </c>
      <c r="I115" s="5">
        <f>VLOOKUP(H115,'5.a Definitions'!E:F,2,FALSE)</f>
        <v/>
      </c>
      <c r="J115" s="5" t="inlineStr">
        <is>
          <t>Deposition</t>
        </is>
      </c>
      <c r="K115" s="5" t="inlineStr">
        <is>
          <t>deposition to surface water</t>
        </is>
      </c>
      <c r="L115" s="5" t="inlineStr">
        <is>
          <t>reactive</t>
        </is>
      </c>
      <c r="M115" s="5" t="inlineStr">
        <is>
          <t>OXN</t>
        </is>
      </c>
      <c r="N115" s="422" t="n">
        <v>4.088822809522666</v>
      </c>
      <c r="O115" s="423" t="n">
        <v>0.5216692464970093</v>
      </c>
      <c r="P115" s="424" t="n">
        <v>2025</v>
      </c>
      <c r="Q115" s="425" t="inlineStr">
        <is>
          <t>Filled (held at 2021): NILU and geodata.no</t>
        </is>
      </c>
      <c r="R115" s="425" t="inlineStr">
        <is>
          <t>ok</t>
        </is>
      </c>
      <c r="S115" s="425" t="inlineStr">
        <is>
          <t>text</t>
        </is>
      </c>
      <c r="T115" s="426" t="inlineStr">
        <is>
          <t>Norway</t>
        </is>
      </c>
      <c r="U115" s="5" t="inlineStr">
        <is>
          <t>-</t>
        </is>
      </c>
      <c r="V115" s="5">
        <f>(#REF!*#REF!)^2</f>
        <v/>
      </c>
    </row>
    <row r="116" customFormat="1" s="482">
      <c r="B116" s="5" t="inlineStr">
        <is>
          <t>AT.AT-HY.SW</t>
        </is>
      </c>
      <c r="C116" s="5" t="inlineStr">
        <is>
          <t>AT.AT-HY.SW-Deposition-RDN</t>
        </is>
      </c>
      <c r="D116" s="5" t="inlineStr">
        <is>
          <t>AT</t>
        </is>
      </c>
      <c r="E116" s="5" t="inlineStr">
        <is>
          <t>AT</t>
        </is>
      </c>
      <c r="F116" s="5">
        <f>VLOOKUP(E116,'5.a Definitions'!E:F,2,FALSE)</f>
        <v/>
      </c>
      <c r="G116" s="5" t="inlineStr">
        <is>
          <t>HY</t>
        </is>
      </c>
      <c r="H116" s="5" t="inlineStr">
        <is>
          <t>SW</t>
        </is>
      </c>
      <c r="I116" s="5">
        <f>VLOOKUP(H116,'5.a Definitions'!E:F,2,FALSE)</f>
        <v/>
      </c>
      <c r="J116" s="5" t="inlineStr">
        <is>
          <t>Deposition</t>
        </is>
      </c>
      <c r="K116" s="5" t="inlineStr">
        <is>
          <t>deposition to surface water</t>
        </is>
      </c>
      <c r="L116" s="5" t="inlineStr">
        <is>
          <t>reactive</t>
        </is>
      </c>
      <c r="M116" s="5" t="inlineStr">
        <is>
          <t>RDN</t>
        </is>
      </c>
      <c r="N116" s="422" t="n">
        <v>4.052304373571123</v>
      </c>
      <c r="O116" s="423" t="n">
        <v>0.5407639931573174</v>
      </c>
      <c r="P116" s="424" t="n">
        <v>2025</v>
      </c>
      <c r="Q116" s="425" t="inlineStr">
        <is>
          <t>Filled (held at 2021): NILU and geodata.no</t>
        </is>
      </c>
      <c r="R116" s="425" t="inlineStr">
        <is>
          <t>ok</t>
        </is>
      </c>
      <c r="S116" s="425" t="inlineStr">
        <is>
          <t>text</t>
        </is>
      </c>
      <c r="T116" s="426" t="inlineStr">
        <is>
          <t>Norway</t>
        </is>
      </c>
      <c r="U116" s="5" t="inlineStr">
        <is>
          <t>-</t>
        </is>
      </c>
      <c r="V116" s="5">
        <f>(#REF!*#REF!)^2</f>
        <v/>
      </c>
    </row>
    <row r="117" customFormat="1" s="482">
      <c r="B117" s="5" t="inlineStr">
        <is>
          <t>AT.AT-HY.SW</t>
        </is>
      </c>
      <c r="C117" s="5" t="inlineStr">
        <is>
          <t>AT.AT-HY.SW-N2 fixation-N2</t>
        </is>
      </c>
      <c r="D117" s="5" t="inlineStr">
        <is>
          <t>AT</t>
        </is>
      </c>
      <c r="E117" s="5" t="inlineStr">
        <is>
          <t>AT</t>
        </is>
      </c>
      <c r="F117" s="5">
        <f>VLOOKUP(E117,'5.a Definitions'!E:F,2,FALSE)</f>
        <v/>
      </c>
      <c r="G117" s="5" t="inlineStr">
        <is>
          <t>HY</t>
        </is>
      </c>
      <c r="H117" s="5" t="inlineStr">
        <is>
          <t>SW</t>
        </is>
      </c>
      <c r="I117" s="5">
        <f>VLOOKUP(H117,'5.a Definitions'!E:F,2,FALSE)</f>
        <v/>
      </c>
      <c r="J117" s="5" t="inlineStr">
        <is>
          <t>N2 fixation</t>
        </is>
      </c>
      <c r="K117" s="5" t="inlineStr">
        <is>
          <t>N2 fixation surface water</t>
        </is>
      </c>
      <c r="L117" s="5" t="inlineStr">
        <is>
          <t>inert</t>
        </is>
      </c>
      <c r="M117" s="5" t="inlineStr">
        <is>
          <t>N2</t>
        </is>
      </c>
      <c r="N117" s="422" t="n">
        <v>2.0457</v>
      </c>
      <c r="O117" s="423" t="n">
        <v>8.962723886426243</v>
      </c>
      <c r="P117" s="424" t="n">
        <v>2025</v>
      </c>
      <c r="Q117" s="425" t="inlineStr">
        <is>
          <t>NIBIO and Reddy &amp; DeLaune (2008)</t>
        </is>
      </c>
      <c r="R117" s="425" t="inlineStr">
        <is>
          <t>ok</t>
        </is>
      </c>
      <c r="S117" s="425" t="inlineStr">
        <is>
          <t>text</t>
        </is>
      </c>
      <c r="T117" s="426" t="inlineStr">
        <is>
          <t>Norway</t>
        </is>
      </c>
      <c r="U117" s="5" t="inlineStr">
        <is>
          <t>-</t>
        </is>
      </c>
      <c r="V117" s="5">
        <f>(#REF!*#REF!)^2</f>
        <v/>
      </c>
    </row>
    <row r="118" customFormat="1" s="482">
      <c r="B118" s="5" t="inlineStr">
        <is>
          <t>AT.AT-RW.RW</t>
        </is>
      </c>
      <c r="C118" s="5" t="inlineStr">
        <is>
          <t>AT.AT-RW.RW-Atmospheric outflow-RDN</t>
        </is>
      </c>
      <c r="D118" s="5" t="inlineStr">
        <is>
          <t>AT</t>
        </is>
      </c>
      <c r="E118" s="5" t="inlineStr">
        <is>
          <t>AT</t>
        </is>
      </c>
      <c r="F118" s="5">
        <f>VLOOKUP(E118,'5.a Definitions'!E:F,2,FALSE)</f>
        <v/>
      </c>
      <c r="G118" s="5" t="inlineStr">
        <is>
          <t>RW</t>
        </is>
      </c>
      <c r="H118" s="5" t="inlineStr">
        <is>
          <t>RW</t>
        </is>
      </c>
      <c r="I118" s="5">
        <f>VLOOKUP(H118,'5.a Definitions'!E:F,2,FALSE)</f>
        <v/>
      </c>
      <c r="J118" s="5" t="inlineStr">
        <is>
          <t>Atmospheric outflow</t>
        </is>
      </c>
      <c r="K118" s="5" t="inlineStr">
        <is>
          <t>atmospheric outflow</t>
        </is>
      </c>
      <c r="L118" s="5" t="inlineStr">
        <is>
          <t>reactive</t>
        </is>
      </c>
      <c r="M118" s="5" t="inlineStr">
        <is>
          <t>RDN</t>
        </is>
      </c>
      <c r="N118" s="422" t="inlineStr">
        <is>
          <t>nan</t>
        </is>
      </c>
      <c r="O118" s="423" t="n">
        <v>0.2</v>
      </c>
      <c r="P118" s="424" t="n">
        <v>2025</v>
      </c>
      <c r="Q118" s="425" t="inlineStr">
        <is>
          <t>no data</t>
        </is>
      </c>
      <c r="R118" s="425" t="inlineStr">
        <is>
          <t>not done</t>
        </is>
      </c>
      <c r="S118" s="425" t="inlineStr">
        <is>
          <t>text</t>
        </is>
      </c>
      <c r="T118" s="426" t="inlineStr">
        <is>
          <t>Norway</t>
        </is>
      </c>
      <c r="U118" s="5" t="inlineStr">
        <is>
          <t>-</t>
        </is>
      </c>
      <c r="V118" s="5">
        <f>(O106*N106)^2</f>
        <v/>
      </c>
    </row>
    <row r="119" ht="16" customFormat="1" customHeight="1" s="482" thickBot="1">
      <c r="A119" s="493" t="n"/>
      <c r="B119" s="6" t="inlineStr">
        <is>
          <t>AT.AT-RW.RW</t>
        </is>
      </c>
      <c r="C119" s="6" t="inlineStr">
        <is>
          <t>AT.AT-RW.RW-Atmospheric outflow-OXN</t>
        </is>
      </c>
      <c r="D119" s="6" t="inlineStr">
        <is>
          <t>AT</t>
        </is>
      </c>
      <c r="E119" s="6" t="inlineStr">
        <is>
          <t>AT</t>
        </is>
      </c>
      <c r="F119" s="5">
        <f>VLOOKUP(E119,'5.a Definitions'!E:F,2,FALSE)</f>
        <v/>
      </c>
      <c r="G119" s="6" t="inlineStr">
        <is>
          <t>RW</t>
        </is>
      </c>
      <c r="H119" s="6" t="inlineStr">
        <is>
          <t>RW</t>
        </is>
      </c>
      <c r="I119" s="5">
        <f>VLOOKUP(H119,'5.a Definitions'!E:F,2,FALSE)</f>
        <v/>
      </c>
      <c r="J119" s="6" t="inlineStr">
        <is>
          <t>Atmospheric outflow</t>
        </is>
      </c>
      <c r="K119" s="6" t="inlineStr">
        <is>
          <t>atmospheric outflow</t>
        </is>
      </c>
      <c r="L119" s="6" t="inlineStr">
        <is>
          <t>reactive</t>
        </is>
      </c>
      <c r="M119" s="6" t="inlineStr">
        <is>
          <t>OXN</t>
        </is>
      </c>
      <c r="N119" s="422" t="inlineStr">
        <is>
          <t>nan</t>
        </is>
      </c>
      <c r="O119" s="427" t="n">
        <v>0.2</v>
      </c>
      <c r="P119" s="424" t="n">
        <v>2025</v>
      </c>
      <c r="Q119" s="428" t="inlineStr">
        <is>
          <t>no data</t>
        </is>
      </c>
      <c r="R119" s="425" t="inlineStr">
        <is>
          <t>not done</t>
        </is>
      </c>
      <c r="S119" s="428" t="inlineStr">
        <is>
          <t>text</t>
        </is>
      </c>
      <c r="T119" s="426" t="inlineStr">
        <is>
          <t>Norway</t>
        </is>
      </c>
      <c r="U119" s="6" t="inlineStr">
        <is>
          <t>-</t>
        </is>
      </c>
      <c r="V119" s="6">
        <f>(O107*N107)^2</f>
        <v/>
      </c>
    </row>
    <row r="120" customFormat="1" s="482">
      <c r="A120" s="491" t="inlineStr">
        <is>
          <t>Hydrosphere</t>
        </is>
      </c>
      <c r="B120" s="5" t="inlineStr">
        <is>
          <t>HY.CW-MP.FP</t>
        </is>
      </c>
      <c r="C120" s="5" t="inlineStr">
        <is>
          <t>HY.CW-MP.FP-Fish (wild catch)-Nmix</t>
        </is>
      </c>
      <c r="D120" s="5" t="inlineStr">
        <is>
          <t>HY</t>
        </is>
      </c>
      <c r="E120" s="5" t="inlineStr">
        <is>
          <t>CW</t>
        </is>
      </c>
      <c r="F120" s="5">
        <f>VLOOKUP(E120,'5.a Definitions'!E:F,2,FALSE)</f>
        <v/>
      </c>
      <c r="G120" s="5" t="inlineStr">
        <is>
          <t>MP</t>
        </is>
      </c>
      <c r="H120" s="5" t="inlineStr">
        <is>
          <t>FP</t>
        </is>
      </c>
      <c r="I120" s="5">
        <f>VLOOKUP(H120,'5.a Definitions'!E:F,2,FALSE)</f>
        <v/>
      </c>
      <c r="J120" s="5" t="inlineStr">
        <is>
          <t>Fish (wild catch)</t>
        </is>
      </c>
      <c r="K120" s="5" t="inlineStr">
        <is>
          <t>coastal water fish (wild catch)</t>
        </is>
      </c>
      <c r="L120" s="5" t="inlineStr">
        <is>
          <t>reactive</t>
        </is>
      </c>
      <c r="M120" s="5" t="inlineStr">
        <is>
          <t>Nmix</t>
        </is>
      </c>
      <c r="N120" s="422" t="inlineStr">
        <is>
          <t>nan</t>
        </is>
      </c>
      <c r="O120" s="423" t="n">
        <v>0.2</v>
      </c>
      <c r="P120" s="424" t="n">
        <v>2025</v>
      </c>
      <c r="Q120" s="425" t="inlineStr">
        <is>
          <t>no data</t>
        </is>
      </c>
      <c r="R120" s="425" t="inlineStr">
        <is>
          <t>not done</t>
        </is>
      </c>
      <c r="S120" s="425" t="inlineStr">
        <is>
          <t>text</t>
        </is>
      </c>
      <c r="T120" s="426" t="inlineStr">
        <is>
          <t>Norway</t>
        </is>
      </c>
      <c r="U120" s="5" t="inlineStr">
        <is>
          <t>useful output</t>
        </is>
      </c>
      <c r="V120" s="5">
        <f>(#REF!*#REF!)^2</f>
        <v/>
      </c>
    </row>
    <row r="121" customFormat="1" s="482">
      <c r="B121" s="5" t="inlineStr">
        <is>
          <t>HY.SW-AT.AT</t>
        </is>
      </c>
      <c r="C121" s="5" t="inlineStr">
        <is>
          <t>HY.SW-AT.AT-Emissions-N2</t>
        </is>
      </c>
      <c r="D121" s="5" t="inlineStr">
        <is>
          <t>HY</t>
        </is>
      </c>
      <c r="E121" s="5" t="inlineStr">
        <is>
          <t>SW</t>
        </is>
      </c>
      <c r="F121" s="5">
        <f>VLOOKUP(E121,'5.a Definitions'!E:F,2,FALSE)</f>
        <v/>
      </c>
      <c r="G121" s="5" t="inlineStr">
        <is>
          <t>AT</t>
        </is>
      </c>
      <c r="H121" s="5" t="inlineStr">
        <is>
          <t>AT</t>
        </is>
      </c>
      <c r="I121" s="5">
        <f>VLOOKUP(H121,'5.a Definitions'!E:F,2,FALSE)</f>
        <v/>
      </c>
      <c r="J121" s="5" t="inlineStr">
        <is>
          <t>Emissions</t>
        </is>
      </c>
      <c r="K121" s="5" t="inlineStr">
        <is>
          <t>surface water emissions</t>
        </is>
      </c>
      <c r="L121" s="5" t="inlineStr">
        <is>
          <t>inert</t>
        </is>
      </c>
      <c r="M121" s="5" t="inlineStr">
        <is>
          <t>N2</t>
        </is>
      </c>
      <c r="N121" s="422" t="inlineStr">
        <is>
          <t>nan</t>
        </is>
      </c>
      <c r="O121" s="423" t="n">
        <v>0.2</v>
      </c>
      <c r="P121" s="424" t="n">
        <v>2025</v>
      </c>
      <c r="Q121" s="425" t="inlineStr">
        <is>
          <t>no data</t>
        </is>
      </c>
      <c r="R121" s="425" t="inlineStr">
        <is>
          <t>not done</t>
        </is>
      </c>
      <c r="S121" s="425" t="inlineStr">
        <is>
          <t>text</t>
        </is>
      </c>
      <c r="T121" s="426" t="inlineStr">
        <is>
          <t>Norway</t>
        </is>
      </c>
      <c r="U121" s="5" t="inlineStr">
        <is>
          <t>N wasted</t>
        </is>
      </c>
      <c r="V121" s="5">
        <f>(#REF!*#REF!)^2</f>
        <v/>
      </c>
    </row>
    <row r="122" customFormat="1" s="482">
      <c r="B122" s="5" t="inlineStr">
        <is>
          <t>HY.SW-AT.AT</t>
        </is>
      </c>
      <c r="C122" s="5" t="inlineStr">
        <is>
          <t>HY.SW-AT.AT-Emissions-N2O</t>
        </is>
      </c>
      <c r="D122" s="5" t="inlineStr">
        <is>
          <t>HY</t>
        </is>
      </c>
      <c r="E122" s="5" t="inlineStr">
        <is>
          <t>SW</t>
        </is>
      </c>
      <c r="F122" s="5">
        <f>VLOOKUP(E122,'5.a Definitions'!E:F,2,FALSE)</f>
        <v/>
      </c>
      <c r="G122" s="5" t="inlineStr">
        <is>
          <t>AT</t>
        </is>
      </c>
      <c r="H122" s="5" t="inlineStr">
        <is>
          <t>AT</t>
        </is>
      </c>
      <c r="I122" s="5">
        <f>VLOOKUP(H122,'5.a Definitions'!E:F,2,FALSE)</f>
        <v/>
      </c>
      <c r="J122" s="5" t="inlineStr">
        <is>
          <t>Emissions</t>
        </is>
      </c>
      <c r="K122" s="5" t="inlineStr">
        <is>
          <t>surface water emissions</t>
        </is>
      </c>
      <c r="L122" s="5" t="inlineStr">
        <is>
          <t>reactive</t>
        </is>
      </c>
      <c r="M122" s="5" t="inlineStr">
        <is>
          <t>N2O</t>
        </is>
      </c>
      <c r="N122" s="422" t="inlineStr">
        <is>
          <t>nan</t>
        </is>
      </c>
      <c r="O122" s="423" t="n">
        <v>0.2</v>
      </c>
      <c r="P122" s="424" t="n">
        <v>2025</v>
      </c>
      <c r="Q122" s="425" t="inlineStr">
        <is>
          <t>no data</t>
        </is>
      </c>
      <c r="R122" s="425" t="inlineStr">
        <is>
          <t>not done</t>
        </is>
      </c>
      <c r="S122" s="425" t="inlineStr">
        <is>
          <t>text</t>
        </is>
      </c>
      <c r="T122" s="426" t="inlineStr">
        <is>
          <t>Norway</t>
        </is>
      </c>
      <c r="U122" s="5" t="inlineStr">
        <is>
          <t>N wasted</t>
        </is>
      </c>
      <c r="V122" s="5">
        <f>(#REF!*#REF!)^2</f>
        <v/>
      </c>
    </row>
    <row r="123" customFormat="1" s="482">
      <c r="B123" s="5" t="inlineStr">
        <is>
          <t>HY.SW-HY.CW</t>
        </is>
      </c>
      <c r="C123" s="5" t="inlineStr">
        <is>
          <t>HY.SW-HY.CW-Inflow to coastal waters-Nmix</t>
        </is>
      </c>
      <c r="D123" s="5" t="inlineStr">
        <is>
          <t>HY</t>
        </is>
      </c>
      <c r="E123" s="5" t="inlineStr">
        <is>
          <t>SW</t>
        </is>
      </c>
      <c r="F123" s="5">
        <f>VLOOKUP(E123,'5.a Definitions'!E:F,2,FALSE)</f>
        <v/>
      </c>
      <c r="G123" s="5" t="inlineStr">
        <is>
          <t>HY</t>
        </is>
      </c>
      <c r="H123" s="5" t="inlineStr">
        <is>
          <t>CW</t>
        </is>
      </c>
      <c r="I123" s="5">
        <f>VLOOKUP(H123,'5.a Definitions'!E:F,2,FALSE)</f>
        <v/>
      </c>
      <c r="J123" s="5" t="inlineStr">
        <is>
          <t>Inflow to coastal waters</t>
        </is>
      </c>
      <c r="K123" s="5" t="inlineStr">
        <is>
          <t>inflow to coastal water</t>
        </is>
      </c>
      <c r="L123" s="5" t="inlineStr">
        <is>
          <t>reactive</t>
        </is>
      </c>
      <c r="M123" s="5" t="inlineStr">
        <is>
          <t>Nmix</t>
        </is>
      </c>
      <c r="N123" s="422" t="inlineStr">
        <is>
          <t>nan</t>
        </is>
      </c>
      <c r="O123" s="423" t="n">
        <v>0.2</v>
      </c>
      <c r="P123" s="424" t="n">
        <v>2025</v>
      </c>
      <c r="Q123" s="425" t="inlineStr">
        <is>
          <t>no data</t>
        </is>
      </c>
      <c r="R123" s="425" t="inlineStr">
        <is>
          <t>not done</t>
        </is>
      </c>
      <c r="S123" s="425" t="inlineStr">
        <is>
          <t>text</t>
        </is>
      </c>
      <c r="T123" s="426" t="inlineStr">
        <is>
          <t>Norway</t>
        </is>
      </c>
      <c r="U123" s="5" t="inlineStr">
        <is>
          <t>-</t>
        </is>
      </c>
      <c r="V123" s="5">
        <f>(#REF!*#REF!)^2</f>
        <v/>
      </c>
    </row>
    <row r="124" customFormat="1" s="482">
      <c r="B124" s="5" t="inlineStr">
        <is>
          <t>HY.CW-MP.FP</t>
        </is>
      </c>
      <c r="C124" s="5" t="inlineStr">
        <is>
          <t>HY.CW-MP.FP-Shellfish-Nmix</t>
        </is>
      </c>
      <c r="D124" s="5" t="inlineStr">
        <is>
          <t>HY</t>
        </is>
      </c>
      <c r="E124" s="5" t="inlineStr">
        <is>
          <t>CW</t>
        </is>
      </c>
      <c r="F124" s="5">
        <f>VLOOKUP(E124,'5.a Definitions'!E:F,2,FALSE)</f>
        <v/>
      </c>
      <c r="G124" s="5" t="inlineStr">
        <is>
          <t>MP</t>
        </is>
      </c>
      <c r="H124" s="5" t="inlineStr">
        <is>
          <t>FP</t>
        </is>
      </c>
      <c r="I124" s="5">
        <f>VLOOKUP(H124,'5.a Definitions'!E:F,2,FALSE)</f>
        <v/>
      </c>
      <c r="J124" s="5" t="inlineStr">
        <is>
          <t>Shellfish</t>
        </is>
      </c>
      <c r="K124" s="5" t="inlineStr">
        <is>
          <t>coastal water shellfish</t>
        </is>
      </c>
      <c r="L124" s="5" t="inlineStr">
        <is>
          <t>reactive</t>
        </is>
      </c>
      <c r="M124" s="5" t="inlineStr">
        <is>
          <t>Nmix</t>
        </is>
      </c>
      <c r="N124" s="422" t="inlineStr">
        <is>
          <t>nan</t>
        </is>
      </c>
      <c r="O124" s="423" t="n">
        <v>0.2</v>
      </c>
      <c r="P124" s="424" t="n">
        <v>2025</v>
      </c>
      <c r="Q124" s="425" t="inlineStr">
        <is>
          <t>no data</t>
        </is>
      </c>
      <c r="R124" s="425" t="inlineStr">
        <is>
          <t>not done</t>
        </is>
      </c>
      <c r="S124" s="425" t="inlineStr">
        <is>
          <t>text</t>
        </is>
      </c>
      <c r="T124" s="426" t="inlineStr">
        <is>
          <t>Norway</t>
        </is>
      </c>
      <c r="U124" s="5" t="inlineStr">
        <is>
          <t>useful output</t>
        </is>
      </c>
      <c r="V124" s="5">
        <f>(O112*N112)^2</f>
        <v/>
      </c>
    </row>
    <row r="125" ht="16" customFormat="1" customHeight="1" s="482">
      <c r="B125" s="5" t="inlineStr">
        <is>
          <t>HY.AC-MP.FP</t>
        </is>
      </c>
      <c r="C125" s="5" t="inlineStr">
        <is>
          <t>HY.AC-MP.FP-Coastal fish and seafood-Nmix</t>
        </is>
      </c>
      <c r="D125" s="5" t="inlineStr">
        <is>
          <t>HY</t>
        </is>
      </c>
      <c r="E125" s="5" t="inlineStr">
        <is>
          <t>AC</t>
        </is>
      </c>
      <c r="F125" s="5">
        <f>VLOOKUP(E125,'5.a Definitions'!E:F,2,FALSE)</f>
        <v/>
      </c>
      <c r="G125" s="5" t="inlineStr">
        <is>
          <t>MP</t>
        </is>
      </c>
      <c r="H125" s="5" t="inlineStr">
        <is>
          <t>FP</t>
        </is>
      </c>
      <c r="I125" s="5">
        <f>VLOOKUP(H125,'5.a Definitions'!E:F,2,FALSE)</f>
        <v/>
      </c>
      <c r="J125" s="5" t="inlineStr">
        <is>
          <t>Coastal fish and seafood</t>
        </is>
      </c>
      <c r="K125" s="5" t="inlineStr">
        <is>
          <t>aquaculture coastal fish and seafood</t>
        </is>
      </c>
      <c r="L125" s="5" t="inlineStr">
        <is>
          <t>reactive</t>
        </is>
      </c>
      <c r="M125" s="5" t="inlineStr">
        <is>
          <t>Nmix</t>
        </is>
      </c>
      <c r="N125" s="422" t="inlineStr">
        <is>
          <t>nan</t>
        </is>
      </c>
      <c r="O125" s="423" t="n">
        <v>0.2</v>
      </c>
      <c r="P125" s="424" t="n">
        <v>2025</v>
      </c>
      <c r="Q125" s="425" t="inlineStr">
        <is>
          <t>no data</t>
        </is>
      </c>
      <c r="R125" s="425" t="inlineStr">
        <is>
          <t>not done</t>
        </is>
      </c>
      <c r="S125" s="425" t="inlineStr">
        <is>
          <t>text</t>
        </is>
      </c>
      <c r="T125" s="426" t="inlineStr">
        <is>
          <t>Norway</t>
        </is>
      </c>
      <c r="U125" s="5" t="inlineStr">
        <is>
          <t>useful output</t>
        </is>
      </c>
      <c r="V125" s="5">
        <f>(#REF!*#REF!)^2</f>
        <v/>
      </c>
    </row>
    <row r="126" ht="16" customFormat="1" customHeight="1" s="482">
      <c r="B126" s="5" t="inlineStr">
        <is>
          <t>HY.AC-MP.FP</t>
        </is>
      </c>
      <c r="C126" s="5" t="inlineStr">
        <is>
          <t>HY.AC-MP.FP-Freshwater fish and seafood-Nmix</t>
        </is>
      </c>
      <c r="D126" s="5" t="inlineStr">
        <is>
          <t>HY</t>
        </is>
      </c>
      <c r="E126" s="5" t="inlineStr">
        <is>
          <t>AC</t>
        </is>
      </c>
      <c r="F126" s="5">
        <f>VLOOKUP(E126,'5.a Definitions'!E:F,2,FALSE)</f>
        <v/>
      </c>
      <c r="G126" s="5" t="inlineStr">
        <is>
          <t>MP</t>
        </is>
      </c>
      <c r="H126" s="5" t="inlineStr">
        <is>
          <t>FP</t>
        </is>
      </c>
      <c r="I126" s="5">
        <f>VLOOKUP(H126,'5.a Definitions'!E:F,2,FALSE)</f>
        <v/>
      </c>
      <c r="J126" s="5" t="inlineStr">
        <is>
          <t>Freshwater fish and seafood</t>
        </is>
      </c>
      <c r="K126" s="5" t="inlineStr">
        <is>
          <t>aquaculture freshwater fish and seafood</t>
        </is>
      </c>
      <c r="L126" s="5" t="inlineStr">
        <is>
          <t>reactive</t>
        </is>
      </c>
      <c r="M126" s="5" t="inlineStr">
        <is>
          <t>Nmix</t>
        </is>
      </c>
      <c r="N126" s="422" t="n">
        <v>0</v>
      </c>
      <c r="O126" s="423" t="n">
        <v>20</v>
      </c>
      <c r="P126" s="424" t="n">
        <v>2025</v>
      </c>
      <c r="Q126" s="425" t="inlineStr">
        <is>
          <t>no production</t>
        </is>
      </c>
      <c r="R126" s="425" t="inlineStr">
        <is>
          <t>ok</t>
        </is>
      </c>
      <c r="S126" s="425" t="inlineStr">
        <is>
          <t>text</t>
        </is>
      </c>
      <c r="T126" s="426" t="inlineStr">
        <is>
          <t>Norway</t>
        </is>
      </c>
      <c r="U126" s="5" t="inlineStr">
        <is>
          <t>useful output</t>
        </is>
      </c>
      <c r="V126" s="5">
        <f>(#REF!*#REF!)^2</f>
        <v/>
      </c>
    </row>
    <row r="127" ht="16" customFormat="1" customHeight="1" s="482">
      <c r="B127" s="5" t="inlineStr">
        <is>
          <t>HY.AC-HY.CW</t>
        </is>
      </c>
      <c r="C127" s="5" t="inlineStr">
        <is>
          <t>HY.AC-HY.CW-Waste feed-Nmix</t>
        </is>
      </c>
      <c r="D127" s="5" t="inlineStr">
        <is>
          <t>HY</t>
        </is>
      </c>
      <c r="E127" s="5" t="inlineStr">
        <is>
          <t>AC</t>
        </is>
      </c>
      <c r="F127" s="5">
        <f>VLOOKUP(E127,'5.a Definitions'!E:F,2,FALSE)</f>
        <v/>
      </c>
      <c r="G127" s="5" t="inlineStr">
        <is>
          <t>HY</t>
        </is>
      </c>
      <c r="H127" s="5" t="inlineStr">
        <is>
          <t>CW</t>
        </is>
      </c>
      <c r="I127" s="5">
        <f>VLOOKUP(H127,'5.a Definitions'!E:F,2,FALSE)</f>
        <v/>
      </c>
      <c r="J127" s="5" t="inlineStr">
        <is>
          <t>Waste feed</t>
        </is>
      </c>
      <c r="K127" s="5" t="inlineStr">
        <is>
          <t>waste feed to coastal water</t>
        </is>
      </c>
      <c r="L127" s="5" t="inlineStr">
        <is>
          <t>reactive</t>
        </is>
      </c>
      <c r="M127" s="5" t="inlineStr">
        <is>
          <t>Nmix</t>
        </is>
      </c>
      <c r="N127" s="422" t="inlineStr">
        <is>
          <t>nan</t>
        </is>
      </c>
      <c r="O127" s="423" t="n">
        <v>0.2</v>
      </c>
      <c r="P127" s="424" t="n">
        <v>2025</v>
      </c>
      <c r="Q127" s="425" t="inlineStr">
        <is>
          <t>no data</t>
        </is>
      </c>
      <c r="R127" s="425" t="inlineStr">
        <is>
          <t>not done</t>
        </is>
      </c>
      <c r="S127" s="425" t="inlineStr">
        <is>
          <t>text</t>
        </is>
      </c>
      <c r="T127" s="426" t="inlineStr">
        <is>
          <t>Norway</t>
        </is>
      </c>
      <c r="U127" s="5" t="inlineStr">
        <is>
          <t>N wasted</t>
        </is>
      </c>
      <c r="V127" s="5">
        <f>(#REF!*#REF!)^2</f>
        <v/>
      </c>
    </row>
    <row r="128" ht="16" customFormat="1" customHeight="1" s="482">
      <c r="B128" s="5" t="inlineStr">
        <is>
          <t>HY.AC-HY.CW</t>
        </is>
      </c>
      <c r="C128" s="5" t="inlineStr">
        <is>
          <t>HY.AC-HY.CW-Excretia-Nmix</t>
        </is>
      </c>
      <c r="D128" s="5" t="inlineStr">
        <is>
          <t>HY</t>
        </is>
      </c>
      <c r="E128" s="5" t="inlineStr">
        <is>
          <t>AC</t>
        </is>
      </c>
      <c r="F128" s="5">
        <f>VLOOKUP(E128,'5.a Definitions'!E:F,2,FALSE)</f>
        <v/>
      </c>
      <c r="G128" s="5" t="inlineStr">
        <is>
          <t>HY</t>
        </is>
      </c>
      <c r="H128" s="5" t="inlineStr">
        <is>
          <t>CW</t>
        </is>
      </c>
      <c r="I128" s="5">
        <f>VLOOKUP(H128,'5.a Definitions'!E:F,2,FALSE)</f>
        <v/>
      </c>
      <c r="J128" s="5" t="inlineStr">
        <is>
          <t>Excretia</t>
        </is>
      </c>
      <c r="K128" s="5" t="inlineStr">
        <is>
          <t>excretia to coastal water</t>
        </is>
      </c>
      <c r="L128" s="5" t="inlineStr">
        <is>
          <t>reactive</t>
        </is>
      </c>
      <c r="M128" s="5" t="inlineStr">
        <is>
          <t>Nmix</t>
        </is>
      </c>
      <c r="N128" s="422" t="inlineStr">
        <is>
          <t>nan</t>
        </is>
      </c>
      <c r="O128" s="423" t="n">
        <v>0.2</v>
      </c>
      <c r="P128" s="424" t="n">
        <v>2025</v>
      </c>
      <c r="Q128" s="425" t="inlineStr">
        <is>
          <t>no data</t>
        </is>
      </c>
      <c r="R128" s="425" t="inlineStr">
        <is>
          <t>not done</t>
        </is>
      </c>
      <c r="S128" s="425" t="inlineStr">
        <is>
          <t>text</t>
        </is>
      </c>
      <c r="T128" s="426" t="inlineStr">
        <is>
          <t>Norway</t>
        </is>
      </c>
      <c r="U128" s="5" t="inlineStr">
        <is>
          <t>N wasted</t>
        </is>
      </c>
      <c r="V128" s="5">
        <f>(#REF!*#REF!)^2</f>
        <v/>
      </c>
    </row>
    <row r="129" customFormat="1" s="482">
      <c r="A129" s="494" t="inlineStr">
        <is>
          <t>Rest of the world</t>
        </is>
      </c>
      <c r="B129" s="5" t="inlineStr">
        <is>
          <t>RW.RW-EF.EC</t>
        </is>
      </c>
      <c r="C129" s="5" t="inlineStr">
        <is>
          <t>RW.RW-EF.EC-Fuel import-Nmix</t>
        </is>
      </c>
      <c r="D129" s="5" t="inlineStr">
        <is>
          <t>RW</t>
        </is>
      </c>
      <c r="E129" s="5" t="inlineStr">
        <is>
          <t>RW</t>
        </is>
      </c>
      <c r="F129" s="5">
        <f>VLOOKUP(E129,'5.a Definitions'!E:F,2,FALSE)</f>
        <v/>
      </c>
      <c r="G129" s="5" t="inlineStr">
        <is>
          <t>EF</t>
        </is>
      </c>
      <c r="H129" s="5" t="inlineStr">
        <is>
          <t>EC</t>
        </is>
      </c>
      <c r="I129" s="5">
        <f>VLOOKUP(H129,'5.a Definitions'!E:F,2,FALSE)</f>
        <v/>
      </c>
      <c r="J129" s="5" t="inlineStr">
        <is>
          <t>Fuel import</t>
        </is>
      </c>
      <c r="K129" s="5" t="inlineStr">
        <is>
          <t>fuel import</t>
        </is>
      </c>
      <c r="L129" s="5" t="inlineStr">
        <is>
          <t>reactive</t>
        </is>
      </c>
      <c r="M129" s="5" t="inlineStr">
        <is>
          <t>Nmix</t>
        </is>
      </c>
      <c r="N129" s="422" t="inlineStr">
        <is>
          <t>nan</t>
        </is>
      </c>
      <c r="O129" s="423" t="n">
        <v>0.2</v>
      </c>
      <c r="P129" s="424" t="n">
        <v>2025</v>
      </c>
      <c r="Q129" s="425" t="inlineStr">
        <is>
          <t>no data</t>
        </is>
      </c>
      <c r="R129" s="425" t="inlineStr">
        <is>
          <t>not done</t>
        </is>
      </c>
      <c r="S129" s="425" t="inlineStr">
        <is>
          <t>text</t>
        </is>
      </c>
      <c r="T129" s="426" t="inlineStr">
        <is>
          <t>Norway</t>
        </is>
      </c>
      <c r="U129" s="5" t="inlineStr">
        <is>
          <t>import</t>
        </is>
      </c>
      <c r="V129" s="5">
        <f>(#REF!*#REF!)^2</f>
        <v/>
      </c>
    </row>
    <row r="130" ht="16" customFormat="1" customHeight="1" s="482">
      <c r="B130" s="5" t="inlineStr">
        <is>
          <t>RW.RW-EF.TR</t>
        </is>
      </c>
      <c r="C130" s="5" t="inlineStr">
        <is>
          <t>RW.RW-EF.TR-Import of transport fuel-Nmix</t>
        </is>
      </c>
      <c r="D130" s="5" t="inlineStr">
        <is>
          <t>RW</t>
        </is>
      </c>
      <c r="E130" s="5" t="inlineStr">
        <is>
          <t>RW</t>
        </is>
      </c>
      <c r="F130" s="5">
        <f>VLOOKUP(E130,'5.a Definitions'!E:F,2,FALSE)</f>
        <v/>
      </c>
      <c r="G130" s="5" t="inlineStr">
        <is>
          <t>EF</t>
        </is>
      </c>
      <c r="H130" s="5" t="inlineStr">
        <is>
          <t>TR</t>
        </is>
      </c>
      <c r="I130" s="5">
        <f>VLOOKUP(H130,'5.a Definitions'!E:F,2,FALSE)</f>
        <v/>
      </c>
      <c r="J130" s="5" t="inlineStr">
        <is>
          <t>Import of transport fuel</t>
        </is>
      </c>
      <c r="K130" s="5" t="inlineStr">
        <is>
          <t>import of transport fuel</t>
        </is>
      </c>
      <c r="L130" s="5" t="inlineStr">
        <is>
          <t>reactive</t>
        </is>
      </c>
      <c r="M130" s="5" t="inlineStr">
        <is>
          <t>Nmix</t>
        </is>
      </c>
      <c r="N130" s="422" t="inlineStr">
        <is>
          <t>nan</t>
        </is>
      </c>
      <c r="O130" s="423" t="n">
        <v>0.2</v>
      </c>
      <c r="P130" s="424" t="n">
        <v>2025</v>
      </c>
      <c r="Q130" s="425" t="inlineStr">
        <is>
          <t>no data</t>
        </is>
      </c>
      <c r="R130" s="425" t="inlineStr">
        <is>
          <t>not done</t>
        </is>
      </c>
      <c r="S130" s="425" t="inlineStr">
        <is>
          <t>text</t>
        </is>
      </c>
      <c r="T130" s="426" t="inlineStr">
        <is>
          <t>Norway</t>
        </is>
      </c>
      <c r="U130" s="5" t="inlineStr">
        <is>
          <t>import</t>
        </is>
      </c>
      <c r="V130" s="5">
        <f>(#REF!*#REF!)^2</f>
        <v/>
      </c>
    </row>
    <row r="131" customFormat="1" s="482">
      <c r="B131" s="5" t="inlineStr">
        <is>
          <t>RW.RW-MP.FP</t>
        </is>
      </c>
      <c r="C131" s="5" t="inlineStr">
        <is>
          <t>RW.RW-MP.FP-Sea fish (landings)-Nmix</t>
        </is>
      </c>
      <c r="D131" s="5" t="inlineStr">
        <is>
          <t>RW</t>
        </is>
      </c>
      <c r="E131" s="5" t="inlineStr">
        <is>
          <t>RW</t>
        </is>
      </c>
      <c r="F131" s="5">
        <f>VLOOKUP(E131,'5.a Definitions'!E:F,2,FALSE)</f>
        <v/>
      </c>
      <c r="G131" s="5" t="inlineStr">
        <is>
          <t>MP</t>
        </is>
      </c>
      <c r="H131" s="5" t="inlineStr">
        <is>
          <t>FP</t>
        </is>
      </c>
      <c r="I131" s="5">
        <f>VLOOKUP(H131,'5.a Definitions'!E:F,2,FALSE)</f>
        <v/>
      </c>
      <c r="J131" s="5" t="inlineStr">
        <is>
          <t>Sea fish (landings)</t>
        </is>
      </c>
      <c r="K131" s="5" t="inlineStr">
        <is>
          <t>sea fish (landings)</t>
        </is>
      </c>
      <c r="L131" s="5" t="inlineStr">
        <is>
          <t>reactive</t>
        </is>
      </c>
      <c r="M131" s="5" t="inlineStr">
        <is>
          <t>Nmix</t>
        </is>
      </c>
      <c r="N131" s="422" t="n">
        <v>0</v>
      </c>
      <c r="O131" s="423" t="n">
        <v>20</v>
      </c>
      <c r="P131" s="424" t="n">
        <v>2025</v>
      </c>
      <c r="Q131" s="425" t="inlineStr">
        <is>
          <t>counted under Hydrosphere</t>
        </is>
      </c>
      <c r="R131" s="425" t="inlineStr">
        <is>
          <t>ok</t>
        </is>
      </c>
      <c r="S131" s="425" t="inlineStr">
        <is>
          <t>text</t>
        </is>
      </c>
      <c r="T131" s="426" t="inlineStr">
        <is>
          <t>Norway</t>
        </is>
      </c>
      <c r="U131" s="5" t="inlineStr">
        <is>
          <t>import</t>
        </is>
      </c>
      <c r="V131" s="5">
        <f>(O118*N118)^2</f>
        <v/>
      </c>
    </row>
    <row r="132" customFormat="1" s="482">
      <c r="B132" s="5" t="inlineStr">
        <is>
          <t>RW.RW-MP.FP</t>
        </is>
      </c>
      <c r="C132" s="5" t="inlineStr">
        <is>
          <t>RW.RW-MP.FP-Food import-Nmix</t>
        </is>
      </c>
      <c r="D132" s="5" t="inlineStr">
        <is>
          <t>RW</t>
        </is>
      </c>
      <c r="E132" s="5" t="inlineStr">
        <is>
          <t>RW</t>
        </is>
      </c>
      <c r="F132" s="5">
        <f>VLOOKUP(E132,'5.a Definitions'!E:F,2,FALSE)</f>
        <v/>
      </c>
      <c r="G132" s="5" t="inlineStr">
        <is>
          <t>MP</t>
        </is>
      </c>
      <c r="H132" s="5" t="inlineStr">
        <is>
          <t>FP</t>
        </is>
      </c>
      <c r="I132" s="5">
        <f>VLOOKUP(H132,'5.a Definitions'!E:F,2,FALSE)</f>
        <v/>
      </c>
      <c r="J132" s="5" t="inlineStr">
        <is>
          <t>Food import</t>
        </is>
      </c>
      <c r="K132" s="5" t="inlineStr">
        <is>
          <t>food and feed import</t>
        </is>
      </c>
      <c r="L132" s="5" t="inlineStr">
        <is>
          <t>reactive</t>
        </is>
      </c>
      <c r="M132" s="5" t="inlineStr">
        <is>
          <t>Nmix</t>
        </is>
      </c>
      <c r="N132" s="422" t="inlineStr">
        <is>
          <t>nan</t>
        </is>
      </c>
      <c r="O132" s="423" t="n">
        <v>0.2</v>
      </c>
      <c r="P132" s="424" t="n">
        <v>2025</v>
      </c>
      <c r="Q132" s="425" t="inlineStr">
        <is>
          <t>no data</t>
        </is>
      </c>
      <c r="R132" s="425" t="inlineStr">
        <is>
          <t>not done</t>
        </is>
      </c>
      <c r="S132" s="425" t="inlineStr">
        <is>
          <t>text</t>
        </is>
      </c>
      <c r="T132" s="426" t="inlineStr">
        <is>
          <t>Norway</t>
        </is>
      </c>
      <c r="U132" s="5" t="inlineStr">
        <is>
          <t>import</t>
        </is>
      </c>
      <c r="V132" s="5">
        <f>(#REF!*#REF!)^2</f>
        <v/>
      </c>
    </row>
    <row r="133" customFormat="1" s="482">
      <c r="B133" s="5" t="inlineStr">
        <is>
          <t>RW.RW-MP.OP</t>
        </is>
      </c>
      <c r="C133" s="5" t="inlineStr">
        <is>
          <t>RW.RW-MP.OP-Other goods import -Nmix</t>
        </is>
      </c>
      <c r="D133" s="5" t="inlineStr">
        <is>
          <t>RW</t>
        </is>
      </c>
      <c r="E133" s="5" t="inlineStr">
        <is>
          <t>RW</t>
        </is>
      </c>
      <c r="F133" s="5">
        <f>VLOOKUP(E133,'5.a Definitions'!E:F,2,FALSE)</f>
        <v/>
      </c>
      <c r="G133" s="5" t="inlineStr">
        <is>
          <t>MP</t>
        </is>
      </c>
      <c r="H133" s="5" t="inlineStr">
        <is>
          <t>OP</t>
        </is>
      </c>
      <c r="I133" s="5">
        <f>VLOOKUP(H133,'5.a Definitions'!E:F,2,FALSE)</f>
        <v/>
      </c>
      <c r="J133" s="5" t="inlineStr">
        <is>
          <t xml:space="preserve">Other goods import </t>
        </is>
      </c>
      <c r="K133" s="5" t="inlineStr">
        <is>
          <t>other goods import</t>
        </is>
      </c>
      <c r="L133" s="5" t="inlineStr">
        <is>
          <t>reactive</t>
        </is>
      </c>
      <c r="M133" s="5" t="inlineStr">
        <is>
          <t>Nmix</t>
        </is>
      </c>
      <c r="N133" s="422" t="inlineStr">
        <is>
          <t>nan</t>
        </is>
      </c>
      <c r="O133" s="423" t="n">
        <v>0.2</v>
      </c>
      <c r="P133" s="424" t="n">
        <v>2025</v>
      </c>
      <c r="Q133" s="425" t="inlineStr">
        <is>
          <t>no data</t>
        </is>
      </c>
      <c r="R133" s="425" t="inlineStr">
        <is>
          <t>not done</t>
        </is>
      </c>
      <c r="S133" s="425" t="inlineStr">
        <is>
          <t>text</t>
        </is>
      </c>
      <c r="T133" s="426" t="inlineStr">
        <is>
          <t>Norway</t>
        </is>
      </c>
      <c r="U133" s="5" t="inlineStr">
        <is>
          <t>import</t>
        </is>
      </c>
      <c r="V133" s="5">
        <f>(#REF!*#REF!)^2</f>
        <v/>
      </c>
    </row>
    <row r="134" customFormat="1" s="482">
      <c r="B134" s="475" t="inlineStr">
        <is>
          <t>RW.RW-MP.OP</t>
        </is>
      </c>
      <c r="C134" s="475" t="inlineStr">
        <is>
          <t>RW.RW-MP.OP-Ammonia import -Nmix</t>
        </is>
      </c>
      <c r="D134" s="475" t="inlineStr">
        <is>
          <t>RW</t>
        </is>
      </c>
      <c r="E134" s="475" t="inlineStr">
        <is>
          <t>RW</t>
        </is>
      </c>
      <c r="F134" s="5">
        <f>VLOOKUP(E134,'5.a Definitions'!E:F,2,FALSE)</f>
        <v/>
      </c>
      <c r="G134" s="475" t="inlineStr">
        <is>
          <t>MP</t>
        </is>
      </c>
      <c r="H134" s="475" t="inlineStr">
        <is>
          <t>OP</t>
        </is>
      </c>
      <c r="I134" s="5">
        <f>VLOOKUP(H134,'5.a Definitions'!E:F,2,FALSE)</f>
        <v/>
      </c>
      <c r="J134" s="475" t="inlineStr">
        <is>
          <t>Ammonia import</t>
        </is>
      </c>
      <c r="K134" s="475" t="inlineStr">
        <is>
          <t>ammonia import</t>
        </is>
      </c>
      <c r="L134" s="475" t="inlineStr">
        <is>
          <t>reactive</t>
        </is>
      </c>
      <c r="M134" s="475" t="inlineStr">
        <is>
          <t>Nmix</t>
        </is>
      </c>
      <c r="N134" s="476" t="inlineStr">
        <is>
          <t>nan</t>
        </is>
      </c>
      <c r="O134" s="477" t="n">
        <v>0.2</v>
      </c>
      <c r="P134" s="478" t="n">
        <v>2025</v>
      </c>
      <c r="Q134" s="479" t="inlineStr">
        <is>
          <t>no data</t>
        </is>
      </c>
      <c r="R134" s="479" t="inlineStr">
        <is>
          <t>not done</t>
        </is>
      </c>
      <c r="S134" s="479" t="inlineStr">
        <is>
          <t>text</t>
        </is>
      </c>
      <c r="T134" s="476" t="inlineStr">
        <is>
          <t>Norway</t>
        </is>
      </c>
      <c r="U134" s="5" t="inlineStr">
        <is>
          <t>import</t>
        </is>
      </c>
      <c r="V134" s="475">
        <f>(O127*N127)^2</f>
        <v/>
      </c>
    </row>
    <row r="135" customFormat="1" s="482">
      <c r="B135" s="5" t="inlineStr">
        <is>
          <t>RW.RW-AG.MM</t>
        </is>
      </c>
      <c r="C135" s="5" t="inlineStr">
        <is>
          <t>RW.RW-AG.MM-Animal feed import-Nmix</t>
        </is>
      </c>
      <c r="D135" s="5" t="inlineStr">
        <is>
          <t>RW</t>
        </is>
      </c>
      <c r="E135" s="5" t="inlineStr">
        <is>
          <t>RW</t>
        </is>
      </c>
      <c r="F135" s="5">
        <f>VLOOKUP(E135,'5.a Definitions'!E:F,2,FALSE)</f>
        <v/>
      </c>
      <c r="G135" s="5" t="inlineStr">
        <is>
          <t>AG</t>
        </is>
      </c>
      <c r="H135" s="5" t="inlineStr">
        <is>
          <t>MM</t>
        </is>
      </c>
      <c r="I135" s="5">
        <f>VLOOKUP(H135,'5.a Definitions'!E:F,2,FALSE)</f>
        <v/>
      </c>
      <c r="J135" s="5" t="inlineStr">
        <is>
          <t>Animal feed import</t>
        </is>
      </c>
      <c r="K135" s="5" t="inlineStr">
        <is>
          <t>animal feed import</t>
        </is>
      </c>
      <c r="L135" s="5" t="inlineStr">
        <is>
          <t>reactive</t>
        </is>
      </c>
      <c r="M135" s="5" t="inlineStr">
        <is>
          <t>Nmix</t>
        </is>
      </c>
      <c r="N135" s="422" t="inlineStr">
        <is>
          <t>nan</t>
        </is>
      </c>
      <c r="O135" s="423" t="n">
        <v>0.2</v>
      </c>
      <c r="P135" s="424" t="n">
        <v>2025</v>
      </c>
      <c r="Q135" s="425" t="inlineStr">
        <is>
          <t>no data</t>
        </is>
      </c>
      <c r="R135" s="425" t="inlineStr">
        <is>
          <t>not done</t>
        </is>
      </c>
      <c r="S135" s="425" t="inlineStr">
        <is>
          <t>text</t>
        </is>
      </c>
      <c r="T135" s="426" t="inlineStr">
        <is>
          <t>Norway</t>
        </is>
      </c>
      <c r="U135" s="5" t="inlineStr">
        <is>
          <t>import</t>
        </is>
      </c>
      <c r="V135" s="5">
        <f>(O119*N119)^2</f>
        <v/>
      </c>
    </row>
    <row r="136" customFormat="1" s="482">
      <c r="B136" s="5" t="inlineStr">
        <is>
          <t>RW.RW-AG.MM</t>
        </is>
      </c>
      <c r="C136" s="5" t="inlineStr">
        <is>
          <t>RW.RW-AG.MM-Live animal import-Nmix</t>
        </is>
      </c>
      <c r="D136" s="5" t="inlineStr">
        <is>
          <t>RW</t>
        </is>
      </c>
      <c r="E136" s="5" t="inlineStr">
        <is>
          <t>RW</t>
        </is>
      </c>
      <c r="F136" s="5">
        <f>VLOOKUP(E136,'5.a Definitions'!E:F,2,FALSE)</f>
        <v/>
      </c>
      <c r="G136" s="5" t="inlineStr">
        <is>
          <t>AG</t>
        </is>
      </c>
      <c r="H136" s="5" t="inlineStr">
        <is>
          <t>MM</t>
        </is>
      </c>
      <c r="I136" s="5">
        <f>VLOOKUP(H136,'5.a Definitions'!E:F,2,FALSE)</f>
        <v/>
      </c>
      <c r="J136" s="5" t="inlineStr">
        <is>
          <t>Live animal import</t>
        </is>
      </c>
      <c r="K136" s="5" t="inlineStr">
        <is>
          <t>live animal import</t>
        </is>
      </c>
      <c r="L136" s="5" t="inlineStr">
        <is>
          <t>reactive</t>
        </is>
      </c>
      <c r="M136" s="5" t="inlineStr">
        <is>
          <t>Nmix</t>
        </is>
      </c>
      <c r="N136" s="422" t="inlineStr">
        <is>
          <t>nan</t>
        </is>
      </c>
      <c r="O136" s="423" t="n">
        <v>0.2</v>
      </c>
      <c r="P136" s="424" t="n">
        <v>2025</v>
      </c>
      <c r="Q136" s="425" t="inlineStr">
        <is>
          <t>no data</t>
        </is>
      </c>
      <c r="R136" s="425" t="inlineStr">
        <is>
          <t>not done</t>
        </is>
      </c>
      <c r="S136" s="425" t="inlineStr">
        <is>
          <t>text</t>
        </is>
      </c>
      <c r="T136" s="426" t="inlineStr">
        <is>
          <t>Norway</t>
        </is>
      </c>
      <c r="U136" s="5" t="inlineStr">
        <is>
          <t>import</t>
        </is>
      </c>
      <c r="V136" s="5">
        <f>(#REF!*#REF!)^2</f>
        <v/>
      </c>
    </row>
    <row r="137" customFormat="1" s="482">
      <c r="B137" s="5" t="inlineStr">
        <is>
          <t>RW.RW-AG.SM</t>
        </is>
      </c>
      <c r="C137" s="5" t="inlineStr">
        <is>
          <t>RW.RW-AG.SM-Mineral fertilizer import-Nmix</t>
        </is>
      </c>
      <c r="D137" s="5" t="inlineStr">
        <is>
          <t>RW</t>
        </is>
      </c>
      <c r="E137" s="5" t="inlineStr">
        <is>
          <t>RW</t>
        </is>
      </c>
      <c r="F137" s="5">
        <f>VLOOKUP(E137,'5.a Definitions'!E:F,2,FALSE)</f>
        <v/>
      </c>
      <c r="G137" s="5" t="inlineStr">
        <is>
          <t>AG</t>
        </is>
      </c>
      <c r="H137" s="5" t="inlineStr">
        <is>
          <t>SM</t>
        </is>
      </c>
      <c r="I137" s="5">
        <f>VLOOKUP(H137,'5.a Definitions'!E:F,2,FALSE)</f>
        <v/>
      </c>
      <c r="J137" s="5" t="inlineStr">
        <is>
          <t>Mineral fertilizer import</t>
        </is>
      </c>
      <c r="K137" s="5" t="inlineStr">
        <is>
          <t>mineral fertilizer import</t>
        </is>
      </c>
      <c r="L137" s="5" t="inlineStr">
        <is>
          <t>reactive</t>
        </is>
      </c>
      <c r="M137" s="5" t="inlineStr">
        <is>
          <t>Nmix</t>
        </is>
      </c>
      <c r="N137" s="422" t="inlineStr">
        <is>
          <t>nan</t>
        </is>
      </c>
      <c r="O137" s="423" t="n">
        <v>0.2</v>
      </c>
      <c r="P137" s="424" t="n">
        <v>2025</v>
      </c>
      <c r="Q137" s="425" t="inlineStr">
        <is>
          <t>no data</t>
        </is>
      </c>
      <c r="R137" s="425" t="inlineStr">
        <is>
          <t>not done</t>
        </is>
      </c>
      <c r="S137" s="425" t="inlineStr">
        <is>
          <t>text</t>
        </is>
      </c>
      <c r="T137" s="426" t="inlineStr">
        <is>
          <t>Norway</t>
        </is>
      </c>
      <c r="U137" s="5" t="inlineStr">
        <is>
          <t>import</t>
        </is>
      </c>
      <c r="V137" s="5">
        <f>(O121*N121)^2</f>
        <v/>
      </c>
    </row>
    <row r="138" customFormat="1" s="482">
      <c r="B138" s="5" t="inlineStr">
        <is>
          <t>RW.RW-PR.SO</t>
        </is>
      </c>
      <c r="C138" s="5" t="inlineStr">
        <is>
          <t>RW.RW-PR.SO-Solid waste import-Nmix</t>
        </is>
      </c>
      <c r="D138" s="5" t="inlineStr">
        <is>
          <t>RW</t>
        </is>
      </c>
      <c r="E138" s="5" t="inlineStr">
        <is>
          <t>RW</t>
        </is>
      </c>
      <c r="F138" s="5">
        <f>VLOOKUP(E138,'5.a Definitions'!E:F,2,FALSE)</f>
        <v/>
      </c>
      <c r="G138" s="5" t="inlineStr">
        <is>
          <t>PR</t>
        </is>
      </c>
      <c r="H138" s="5" t="inlineStr">
        <is>
          <t>SO</t>
        </is>
      </c>
      <c r="I138" s="5">
        <f>VLOOKUP(H138,'5.a Definitions'!E:F,2,FALSE)</f>
        <v/>
      </c>
      <c r="J138" s="5" t="inlineStr">
        <is>
          <t>Solid waste import</t>
        </is>
      </c>
      <c r="K138" s="5" t="inlineStr">
        <is>
          <t>solid waste import</t>
        </is>
      </c>
      <c r="L138" s="5" t="inlineStr">
        <is>
          <t>reactive</t>
        </is>
      </c>
      <c r="M138" s="5" t="inlineStr">
        <is>
          <t>Nmix</t>
        </is>
      </c>
      <c r="N138" s="422" t="inlineStr">
        <is>
          <t>nan</t>
        </is>
      </c>
      <c r="O138" s="423" t="n">
        <v>0.2</v>
      </c>
      <c r="P138" s="424" t="n">
        <v>2025</v>
      </c>
      <c r="Q138" s="425" t="inlineStr">
        <is>
          <t>no data</t>
        </is>
      </c>
      <c r="R138" s="425" t="inlineStr">
        <is>
          <t>not done</t>
        </is>
      </c>
      <c r="S138" s="425" t="inlineStr">
        <is>
          <t>text</t>
        </is>
      </c>
      <c r="T138" s="426" t="inlineStr">
        <is>
          <t>Norway</t>
        </is>
      </c>
      <c r="U138" s="5" t="inlineStr">
        <is>
          <t>import</t>
        </is>
      </c>
      <c r="V138" s="5">
        <f>(O122*N122)^2</f>
        <v/>
      </c>
    </row>
    <row r="139" customFormat="1" s="482">
      <c r="B139" s="5" t="inlineStr">
        <is>
          <t>RW.RW-AT.AT</t>
        </is>
      </c>
      <c r="C139" s="5" t="inlineStr">
        <is>
          <t>RW.RW-AT.AT-Atmospheric inflow-OXN</t>
        </is>
      </c>
      <c r="D139" s="5" t="inlineStr">
        <is>
          <t>RW</t>
        </is>
      </c>
      <c r="E139" s="5" t="inlineStr">
        <is>
          <t>RW</t>
        </is>
      </c>
      <c r="F139" s="5">
        <f>VLOOKUP(E139,'5.a Definitions'!E:F,2,FALSE)</f>
        <v/>
      </c>
      <c r="G139" s="5" t="inlineStr">
        <is>
          <t>AT</t>
        </is>
      </c>
      <c r="H139" s="5" t="inlineStr">
        <is>
          <t>AT</t>
        </is>
      </c>
      <c r="I139" s="5">
        <f>VLOOKUP(H139,'5.a Definitions'!E:F,2,FALSE)</f>
        <v/>
      </c>
      <c r="J139" s="5" t="inlineStr">
        <is>
          <t>Atmospheric inflow</t>
        </is>
      </c>
      <c r="K139" s="5" t="inlineStr">
        <is>
          <t>atmospheric inflow</t>
        </is>
      </c>
      <c r="L139" s="5" t="inlineStr">
        <is>
          <t>reactive</t>
        </is>
      </c>
      <c r="M139" s="5" t="inlineStr">
        <is>
          <t>OXN</t>
        </is>
      </c>
      <c r="N139" s="422" t="inlineStr">
        <is>
          <t>nan</t>
        </is>
      </c>
      <c r="O139" s="423" t="n">
        <v>0.2</v>
      </c>
      <c r="P139" s="424" t="n">
        <v>2025</v>
      </c>
      <c r="Q139" s="425" t="inlineStr">
        <is>
          <t>no data</t>
        </is>
      </c>
      <c r="R139" s="425" t="inlineStr">
        <is>
          <t>not done</t>
        </is>
      </c>
      <c r="S139" s="425" t="inlineStr">
        <is>
          <t>text</t>
        </is>
      </c>
      <c r="T139" s="426" t="inlineStr">
        <is>
          <t>Norway</t>
        </is>
      </c>
      <c r="U139" s="5" t="inlineStr">
        <is>
          <t>import</t>
        </is>
      </c>
      <c r="V139" s="5">
        <f>(O123*N123)^2</f>
        <v/>
      </c>
    </row>
    <row r="140" customFormat="1" s="482">
      <c r="B140" s="5" t="inlineStr">
        <is>
          <t>RW.RW-AT.AT</t>
        </is>
      </c>
      <c r="C140" s="5" t="inlineStr">
        <is>
          <t>RW.RW-AT.AT-Atmospheric inflow-RDN</t>
        </is>
      </c>
      <c r="D140" s="5" t="inlineStr">
        <is>
          <t>RW</t>
        </is>
      </c>
      <c r="E140" s="5" t="inlineStr">
        <is>
          <t>RW</t>
        </is>
      </c>
      <c r="F140" s="5">
        <f>VLOOKUP(E140,'5.a Definitions'!E:F,2,FALSE)</f>
        <v/>
      </c>
      <c r="G140" s="5" t="inlineStr">
        <is>
          <t>AT</t>
        </is>
      </c>
      <c r="H140" s="5" t="inlineStr">
        <is>
          <t>AT</t>
        </is>
      </c>
      <c r="I140" s="5">
        <f>VLOOKUP(H140,'5.a Definitions'!E:F,2,FALSE)</f>
        <v/>
      </c>
      <c r="J140" s="5" t="inlineStr">
        <is>
          <t>Atmospheric inflow</t>
        </is>
      </c>
      <c r="K140" s="5" t="inlineStr">
        <is>
          <t>atmospheric inflow</t>
        </is>
      </c>
      <c r="L140" s="5" t="inlineStr">
        <is>
          <t>reactive</t>
        </is>
      </c>
      <c r="M140" s="5" t="inlineStr">
        <is>
          <t>RDN</t>
        </is>
      </c>
      <c r="N140" s="422" t="inlineStr">
        <is>
          <t>nan</t>
        </is>
      </c>
      <c r="O140" s="423" t="n">
        <v>0.2</v>
      </c>
      <c r="P140" s="424" t="n">
        <v>2025</v>
      </c>
      <c r="Q140" s="425" t="inlineStr">
        <is>
          <t>no data</t>
        </is>
      </c>
      <c r="R140" s="425" t="inlineStr">
        <is>
          <t>not done</t>
        </is>
      </c>
      <c r="S140" s="425" t="inlineStr">
        <is>
          <t>text</t>
        </is>
      </c>
      <c r="T140" s="426" t="inlineStr">
        <is>
          <t>Norway</t>
        </is>
      </c>
      <c r="U140" s="5" t="inlineStr">
        <is>
          <t>import</t>
        </is>
      </c>
      <c r="V140" s="5">
        <f>(O124*N124)^2</f>
        <v/>
      </c>
    </row>
    <row r="141" customFormat="1" s="482">
      <c r="B141" s="475" t="inlineStr">
        <is>
          <t>RW.RW-HY.AC</t>
        </is>
      </c>
      <c r="C141" s="475" t="inlineStr">
        <is>
          <t>RW.RW-HY.AC-Aquaculture feed import-Nmix</t>
        </is>
      </c>
      <c r="D141" s="475" t="inlineStr">
        <is>
          <t>RW</t>
        </is>
      </c>
      <c r="E141" s="475" t="inlineStr">
        <is>
          <t>RW</t>
        </is>
      </c>
      <c r="F141" s="5">
        <f>VLOOKUP(E141,'5.a Definitions'!E:F,2,FALSE)</f>
        <v/>
      </c>
      <c r="G141" s="475" t="inlineStr">
        <is>
          <t>HY</t>
        </is>
      </c>
      <c r="H141" s="475" t="inlineStr">
        <is>
          <t>AC</t>
        </is>
      </c>
      <c r="I141" s="5">
        <f>VLOOKUP(H141,'5.a Definitions'!E:F,2,FALSE)</f>
        <v/>
      </c>
      <c r="J141" s="475" t="inlineStr">
        <is>
          <t>Aquaculture feed import</t>
        </is>
      </c>
      <c r="K141" s="475" t="inlineStr">
        <is>
          <t>aquaculture feed import</t>
        </is>
      </c>
      <c r="L141" s="475" t="inlineStr">
        <is>
          <t>reactive</t>
        </is>
      </c>
      <c r="M141" s="475" t="inlineStr">
        <is>
          <t>Nmix</t>
        </is>
      </c>
      <c r="N141" s="476" t="inlineStr">
        <is>
          <t>nan</t>
        </is>
      </c>
      <c r="O141" s="477" t="n">
        <v>0.2</v>
      </c>
      <c r="P141" s="478" t="n">
        <v>2025</v>
      </c>
      <c r="Q141" s="479" t="inlineStr">
        <is>
          <t>no data</t>
        </is>
      </c>
      <c r="R141" s="479" t="inlineStr">
        <is>
          <t>not done</t>
        </is>
      </c>
      <c r="S141" s="479" t="inlineStr">
        <is>
          <t>text</t>
        </is>
      </c>
      <c r="T141" s="476" t="inlineStr">
        <is>
          <t>Norway</t>
        </is>
      </c>
      <c r="U141" s="5" t="inlineStr">
        <is>
          <t>import</t>
        </is>
      </c>
      <c r="V141" s="475">
        <f>(O126*N126)^2</f>
        <v/>
      </c>
    </row>
    <row r="142" customFormat="1" s="482">
      <c r="A142" s="481" t="inlineStr">
        <is>
          <t>Energy and fuels</t>
        </is>
      </c>
      <c r="B142" s="5" t="inlineStr">
        <is>
          <t>EF.EC-EF.IC</t>
        </is>
      </c>
      <c r="C142" s="5" t="inlineStr">
        <is>
          <t>EF.EC-EF.IC-Fuel for industry-Nmix</t>
        </is>
      </c>
      <c r="D142" s="5" t="inlineStr">
        <is>
          <t>EF</t>
        </is>
      </c>
      <c r="E142" s="5" t="inlineStr">
        <is>
          <t>EC</t>
        </is>
      </c>
      <c r="F142" s="5">
        <f>VLOOKUP(E142,'5.a Definitions'!E:F,2,FALSE)</f>
        <v/>
      </c>
      <c r="G142" s="5" t="inlineStr">
        <is>
          <t>EF</t>
        </is>
      </c>
      <c r="H142" s="5" t="inlineStr">
        <is>
          <t>IC</t>
        </is>
      </c>
      <c r="I142" s="5">
        <f>VLOOKUP(H142,'5.a Definitions'!E:F,2,FALSE)</f>
        <v/>
      </c>
      <c r="J142" s="5" t="inlineStr">
        <is>
          <t>Fuel for industry</t>
        </is>
      </c>
      <c r="K142" s="5" t="inlineStr">
        <is>
          <t>fuel for industry</t>
        </is>
      </c>
      <c r="L142" s="5" t="inlineStr">
        <is>
          <t>reactive</t>
        </is>
      </c>
      <c r="M142" s="5" t="inlineStr">
        <is>
          <t>Nmix</t>
        </is>
      </c>
      <c r="N142" s="422" t="n">
        <v>1.795641208533117</v>
      </c>
      <c r="O142" s="423" t="n">
        <v>0.6096282624284111</v>
      </c>
      <c r="P142" s="424" t="n">
        <v>2024</v>
      </c>
      <c r="Q142" s="425" t="inlineStr">
        <is>
          <t>UNFCCC CRT</t>
        </is>
      </c>
      <c r="R142" s="425" t="inlineStr">
        <is>
          <t>ok</t>
        </is>
      </c>
      <c r="S142" s="425" t="inlineStr">
        <is>
          <t>text</t>
        </is>
      </c>
      <c r="T142" s="426" t="inlineStr">
        <is>
          <t>Norway</t>
        </is>
      </c>
      <c r="U142" s="5" t="inlineStr">
        <is>
          <t>useful output</t>
        </is>
      </c>
      <c r="V142" s="5">
        <f>(O126*N126)^2</f>
        <v/>
      </c>
    </row>
    <row r="143" customFormat="1" s="482">
      <c r="B143" s="5" t="inlineStr">
        <is>
          <t>EF.EC-EF.TR</t>
        </is>
      </c>
      <c r="C143" s="5" t="inlineStr">
        <is>
          <t>EF.EC-EF.TR-Fuel for transport-Nmix</t>
        </is>
      </c>
      <c r="D143" s="5" t="inlineStr">
        <is>
          <t>EF</t>
        </is>
      </c>
      <c r="E143" s="5" t="inlineStr">
        <is>
          <t>EC</t>
        </is>
      </c>
      <c r="F143" s="5">
        <f>VLOOKUP(E143,'5.a Definitions'!E:F,2,FALSE)</f>
        <v/>
      </c>
      <c r="G143" s="5" t="inlineStr">
        <is>
          <t>EF</t>
        </is>
      </c>
      <c r="H143" s="5" t="inlineStr">
        <is>
          <t>TR</t>
        </is>
      </c>
      <c r="I143" s="5">
        <f>VLOOKUP(H143,'5.a Definitions'!E:F,2,FALSE)</f>
        <v/>
      </c>
      <c r="J143" s="5" t="inlineStr">
        <is>
          <t>Fuel for transport</t>
        </is>
      </c>
      <c r="K143" s="5" t="inlineStr">
        <is>
          <t>fuel for transport</t>
        </is>
      </c>
      <c r="L143" s="5" t="inlineStr">
        <is>
          <t>reactive</t>
        </is>
      </c>
      <c r="M143" s="5" t="inlineStr">
        <is>
          <t>Nmix</t>
        </is>
      </c>
      <c r="N143" s="422" t="n">
        <v>0.7644089112872549</v>
      </c>
      <c r="O143" s="423" t="n">
        <v>0.3774957341182935</v>
      </c>
      <c r="P143" s="424" t="n">
        <v>2024</v>
      </c>
      <c r="Q143" s="425" t="inlineStr">
        <is>
          <t>UNFCCC CRT</t>
        </is>
      </c>
      <c r="R143" s="425" t="inlineStr">
        <is>
          <t>ok</t>
        </is>
      </c>
      <c r="S143" s="425" t="inlineStr">
        <is>
          <t>text</t>
        </is>
      </c>
      <c r="T143" s="426" t="inlineStr">
        <is>
          <t>Norway</t>
        </is>
      </c>
      <c r="U143" s="5" t="inlineStr">
        <is>
          <t>useful output</t>
        </is>
      </c>
      <c r="V143" s="5">
        <f>(O127*N127)^2</f>
        <v/>
      </c>
    </row>
    <row r="144" ht="16" customFormat="1" customHeight="1" s="482">
      <c r="B144" s="5" t="inlineStr">
        <is>
          <t>EF.EC-EF.OE</t>
        </is>
      </c>
      <c r="C144" s="5" t="inlineStr">
        <is>
          <t>EF.EC-EF.OE-Fuel for heating-Nmix</t>
        </is>
      </c>
      <c r="D144" s="5" t="inlineStr">
        <is>
          <t>EF</t>
        </is>
      </c>
      <c r="E144" s="5" t="inlineStr">
        <is>
          <t>EC</t>
        </is>
      </c>
      <c r="F144" s="5">
        <f>VLOOKUP(E144,'5.a Definitions'!E:F,2,FALSE)</f>
        <v/>
      </c>
      <c r="G144" s="5" t="inlineStr">
        <is>
          <t>EF</t>
        </is>
      </c>
      <c r="H144" s="5" t="inlineStr">
        <is>
          <t>OE</t>
        </is>
      </c>
      <c r="I144" s="5">
        <f>VLOOKUP(H144,'5.a Definitions'!E:F,2,FALSE)</f>
        <v/>
      </c>
      <c r="J144" s="5" t="inlineStr">
        <is>
          <t>Fuel for heating</t>
        </is>
      </c>
      <c r="K144" s="5" t="inlineStr">
        <is>
          <t>fuel for heating</t>
        </is>
      </c>
      <c r="L144" s="5" t="inlineStr">
        <is>
          <t>reactive</t>
        </is>
      </c>
      <c r="M144" s="5" t="inlineStr">
        <is>
          <t>Nmix</t>
        </is>
      </c>
      <c r="N144" s="422" t="n">
        <v>0.2145703088256511</v>
      </c>
      <c r="O144" s="423" t="n">
        <v>0.4720524296183088</v>
      </c>
      <c r="P144" s="424" t="n">
        <v>2024</v>
      </c>
      <c r="Q144" s="425" t="inlineStr">
        <is>
          <t>UNFCCC CRT</t>
        </is>
      </c>
      <c r="R144" s="425" t="inlineStr">
        <is>
          <t>ok</t>
        </is>
      </c>
      <c r="S144" s="425" t="inlineStr">
        <is>
          <t>text</t>
        </is>
      </c>
      <c r="T144" s="426" t="inlineStr">
        <is>
          <t>Norway</t>
        </is>
      </c>
      <c r="U144" s="5" t="inlineStr">
        <is>
          <t>useful output</t>
        </is>
      </c>
      <c r="V144" s="5">
        <f>(O128*N128)^2</f>
        <v/>
      </c>
    </row>
    <row r="145" ht="16" customFormat="1" customHeight="1" s="482">
      <c r="B145" s="5" t="inlineStr">
        <is>
          <t>EF.EC-MP.OP</t>
        </is>
      </c>
      <c r="C145" s="5" t="inlineStr">
        <is>
          <t>EF.EC-MP.OP-Fuel used as feedstock-Nmix</t>
        </is>
      </c>
      <c r="D145" s="5" t="inlineStr">
        <is>
          <t>EF</t>
        </is>
      </c>
      <c r="E145" s="5" t="inlineStr">
        <is>
          <t>EC</t>
        </is>
      </c>
      <c r="F145" s="5">
        <f>VLOOKUP(E145,'5.a Definitions'!E:F,2,FALSE)</f>
        <v/>
      </c>
      <c r="G145" s="5" t="inlineStr">
        <is>
          <t>MP</t>
        </is>
      </c>
      <c r="H145" s="5" t="inlineStr">
        <is>
          <t>OP</t>
        </is>
      </c>
      <c r="I145" s="5">
        <f>VLOOKUP(H145,'5.a Definitions'!E:F,2,FALSE)</f>
        <v/>
      </c>
      <c r="J145" s="5" t="inlineStr">
        <is>
          <t>Fuel used as feedstock</t>
        </is>
      </c>
      <c r="K145" s="5" t="inlineStr">
        <is>
          <t>fuel used as feedstock</t>
        </is>
      </c>
      <c r="L145" s="5" t="inlineStr">
        <is>
          <t>reactive</t>
        </is>
      </c>
      <c r="M145" s="5" t="inlineStr">
        <is>
          <t>Nmix</t>
        </is>
      </c>
      <c r="N145" s="422" t="n">
        <v>1.039970393131689</v>
      </c>
      <c r="O145" s="423" t="n">
        <v>1.005828606899849</v>
      </c>
      <c r="P145" s="424" t="n">
        <v>2024</v>
      </c>
      <c r="Q145" s="425" t="inlineStr">
        <is>
          <t>SSB table 11561</t>
        </is>
      </c>
      <c r="R145" s="425" t="inlineStr">
        <is>
          <t>ok</t>
        </is>
      </c>
      <c r="S145" s="425" t="inlineStr">
        <is>
          <t>text</t>
        </is>
      </c>
      <c r="T145" s="426" t="inlineStr">
        <is>
          <t>Norway</t>
        </is>
      </c>
      <c r="U145" s="5" t="inlineStr">
        <is>
          <t>useful output</t>
        </is>
      </c>
      <c r="V145" s="5">
        <f>(O129*N129)^2</f>
        <v/>
      </c>
    </row>
    <row r="146" ht="16" customFormat="1" customHeight="1" s="482">
      <c r="B146" s="5" t="inlineStr">
        <is>
          <t>EF.EC-AT.AT</t>
        </is>
      </c>
      <c r="C146" s="5" t="inlineStr">
        <is>
          <t>EF.EC-AT.AT-Emissions-NH3</t>
        </is>
      </c>
      <c r="D146" s="5" t="inlineStr">
        <is>
          <t>EF</t>
        </is>
      </c>
      <c r="E146" s="5" t="inlineStr">
        <is>
          <t>EC</t>
        </is>
      </c>
      <c r="F146" s="5">
        <f>VLOOKUP(E146,'5.a Definitions'!E:F,2,FALSE)</f>
        <v/>
      </c>
      <c r="G146" s="5" t="inlineStr">
        <is>
          <t>AT</t>
        </is>
      </c>
      <c r="H146" s="5" t="inlineStr">
        <is>
          <t>AT</t>
        </is>
      </c>
      <c r="I146" s="5">
        <f>VLOOKUP(H146,'5.a Definitions'!E:F,2,FALSE)</f>
        <v/>
      </c>
      <c r="J146" s="5" t="inlineStr">
        <is>
          <t>Emissions</t>
        </is>
      </c>
      <c r="K146" s="5" t="inlineStr">
        <is>
          <t>energy conversion emissions</t>
        </is>
      </c>
      <c r="L146" s="5" t="inlineStr">
        <is>
          <t>reactive</t>
        </is>
      </c>
      <c r="M146" s="5" t="inlineStr">
        <is>
          <t>NH3</t>
        </is>
      </c>
      <c r="N146" s="422" t="n">
        <v>0</v>
      </c>
      <c r="O146" s="423" t="n">
        <v>0.2</v>
      </c>
      <c r="P146" s="424" t="n">
        <v>2024</v>
      </c>
      <c r="Q146" s="425" t="inlineStr">
        <is>
          <t>no data</t>
        </is>
      </c>
      <c r="R146" s="425" t="inlineStr">
        <is>
          <t>not done</t>
        </is>
      </c>
      <c r="S146" s="425" t="inlineStr">
        <is>
          <t>text</t>
        </is>
      </c>
      <c r="T146" s="426" t="inlineStr">
        <is>
          <t>Norway</t>
        </is>
      </c>
      <c r="U146" s="5" t="inlineStr">
        <is>
          <t>N wasted</t>
        </is>
      </c>
      <c r="V146" s="5">
        <f>(#REF!*#REF!)^2</f>
        <v/>
      </c>
    </row>
    <row r="147" ht="16" customFormat="1" customHeight="1" s="482">
      <c r="B147" s="5" t="inlineStr">
        <is>
          <t>EF.EC-AT.AT</t>
        </is>
      </c>
      <c r="C147" s="5" t="inlineStr">
        <is>
          <t>EF.EC-AT.AT-Emissions-NOx</t>
        </is>
      </c>
      <c r="D147" s="5" t="inlineStr">
        <is>
          <t>EF</t>
        </is>
      </c>
      <c r="E147" s="5" t="inlineStr">
        <is>
          <t>EC</t>
        </is>
      </c>
      <c r="F147" s="5">
        <f>VLOOKUP(E147,'5.a Definitions'!E:F,2,FALSE)</f>
        <v/>
      </c>
      <c r="G147" s="5" t="inlineStr">
        <is>
          <t>AT</t>
        </is>
      </c>
      <c r="H147" s="5" t="inlineStr">
        <is>
          <t>AT</t>
        </is>
      </c>
      <c r="I147" s="5">
        <f>VLOOKUP(H147,'5.a Definitions'!E:F,2,FALSE)</f>
        <v/>
      </c>
      <c r="J147" s="5" t="inlineStr">
        <is>
          <t>Emissions</t>
        </is>
      </c>
      <c r="K147" s="5" t="inlineStr">
        <is>
          <t>energy conversion emissions</t>
        </is>
      </c>
      <c r="L147" s="5" t="inlineStr">
        <is>
          <t>reactive</t>
        </is>
      </c>
      <c r="M147" s="5" t="inlineStr">
        <is>
          <t>NOx</t>
        </is>
      </c>
      <c r="N147" s="422" t="n">
        <v>10.26568354802606</v>
      </c>
      <c r="O147" s="423" t="n">
        <v>0.1993073354243033</v>
      </c>
      <c r="P147" s="424" t="n">
        <v>2024</v>
      </c>
      <c r="Q147" s="425" t="inlineStr">
        <is>
          <t>CRLTAP Inventory Submissions</t>
        </is>
      </c>
      <c r="R147" s="425" t="inlineStr">
        <is>
          <t>ok</t>
        </is>
      </c>
      <c r="S147" s="425" t="inlineStr">
        <is>
          <t>text</t>
        </is>
      </c>
      <c r="T147" s="426" t="inlineStr">
        <is>
          <t>Norway</t>
        </is>
      </c>
      <c r="U147" s="5" t="inlineStr">
        <is>
          <t>N wasted</t>
        </is>
      </c>
      <c r="V147" s="5">
        <f>(O130*N130)^2</f>
        <v/>
      </c>
    </row>
    <row r="148" customFormat="1" s="482">
      <c r="B148" s="5" t="inlineStr">
        <is>
          <t>EF.EC-AT.AT</t>
        </is>
      </c>
      <c r="C148" s="5" t="inlineStr">
        <is>
          <t>EF.EC-AT.AT-Emissions-N2O</t>
        </is>
      </c>
      <c r="D148" s="5" t="inlineStr">
        <is>
          <t>EF</t>
        </is>
      </c>
      <c r="E148" s="5" t="inlineStr">
        <is>
          <t>EC</t>
        </is>
      </c>
      <c r="F148" s="5">
        <f>VLOOKUP(E148,'5.a Definitions'!E:F,2,FALSE)</f>
        <v/>
      </c>
      <c r="G148" s="5" t="inlineStr">
        <is>
          <t>AT</t>
        </is>
      </c>
      <c r="H148" s="5" t="inlineStr">
        <is>
          <t>AT</t>
        </is>
      </c>
      <c r="I148" s="5">
        <f>VLOOKUP(H148,'5.a Definitions'!E:F,2,FALSE)</f>
        <v/>
      </c>
      <c r="J148" s="5" t="inlineStr">
        <is>
          <t>Emissions</t>
        </is>
      </c>
      <c r="K148" s="5" t="inlineStr">
        <is>
          <t>energy conversion emissions</t>
        </is>
      </c>
      <c r="L148" s="5" t="inlineStr">
        <is>
          <t>reactive</t>
        </is>
      </c>
      <c r="M148" s="5" t="inlineStr">
        <is>
          <t>N2O</t>
        </is>
      </c>
      <c r="N148" s="422" t="n">
        <v>0.06641241044454088</v>
      </c>
      <c r="O148" s="423" t="n">
        <v>1.394797542306526</v>
      </c>
      <c r="P148" s="424" t="n">
        <v>2024</v>
      </c>
      <c r="Q148" s="425" t="inlineStr">
        <is>
          <t>UNFCCC CRT</t>
        </is>
      </c>
      <c r="R148" s="425" t="inlineStr">
        <is>
          <t>ok</t>
        </is>
      </c>
      <c r="S148" s="425" t="inlineStr">
        <is>
          <t>text</t>
        </is>
      </c>
      <c r="T148" s="426" t="inlineStr">
        <is>
          <t>Norway</t>
        </is>
      </c>
      <c r="U148" s="5" t="inlineStr">
        <is>
          <t>N wasted</t>
        </is>
      </c>
      <c r="V148" s="5">
        <f>(O131*N131)^2</f>
        <v/>
      </c>
    </row>
    <row r="149" ht="16" customFormat="1" customHeight="1" s="482">
      <c r="B149" s="5" t="inlineStr">
        <is>
          <t>EF.EC-AT.AT</t>
        </is>
      </c>
      <c r="C149" s="5" t="inlineStr">
        <is>
          <t>EF.EC-AT.AT-Emissions-N2</t>
        </is>
      </c>
      <c r="D149" s="5" t="inlineStr">
        <is>
          <t>EF</t>
        </is>
      </c>
      <c r="E149" s="5" t="inlineStr">
        <is>
          <t>EC</t>
        </is>
      </c>
      <c r="F149" s="5">
        <f>VLOOKUP(E149,'5.a Definitions'!E:F,2,FALSE)</f>
        <v/>
      </c>
      <c r="G149" s="5" t="inlineStr">
        <is>
          <t>AT</t>
        </is>
      </c>
      <c r="H149" s="5" t="inlineStr">
        <is>
          <t>AT</t>
        </is>
      </c>
      <c r="I149" s="5">
        <f>VLOOKUP(H149,'5.a Definitions'!E:F,2,FALSE)</f>
        <v/>
      </c>
      <c r="J149" s="5" t="inlineStr">
        <is>
          <t>Emissions</t>
        </is>
      </c>
      <c r="K149" s="5" t="inlineStr">
        <is>
          <t>energy conversion emissions</t>
        </is>
      </c>
      <c r="L149" s="5" t="inlineStr">
        <is>
          <t>inert</t>
        </is>
      </c>
      <c r="M149" s="5" t="inlineStr">
        <is>
          <t>N2</t>
        </is>
      </c>
      <c r="N149" s="422" t="n">
        <v>0</v>
      </c>
      <c r="O149" s="423" t="n">
        <v>10</v>
      </c>
      <c r="P149" s="424" t="n">
        <v>2024</v>
      </c>
      <c r="Q149" s="425" t="inlineStr">
        <is>
          <t>mass balance</t>
        </is>
      </c>
      <c r="R149" s="425" t="inlineStr">
        <is>
          <t>ok</t>
        </is>
      </c>
      <c r="S149" s="425" t="inlineStr">
        <is>
          <t>text</t>
        </is>
      </c>
      <c r="T149" s="426" t="inlineStr">
        <is>
          <t>Norway</t>
        </is>
      </c>
      <c r="U149" s="5" t="inlineStr">
        <is>
          <t>N wasted</t>
        </is>
      </c>
      <c r="V149" s="5">
        <f>(O132*N132)^2</f>
        <v/>
      </c>
    </row>
    <row r="150" customFormat="1" s="482">
      <c r="B150" s="5" t="inlineStr">
        <is>
          <t>EF.EC-RW.RW</t>
        </is>
      </c>
      <c r="C150" s="5" t="inlineStr">
        <is>
          <t>EF.EC-RW.RW-Fuel export-Nmix</t>
        </is>
      </c>
      <c r="D150" s="5" t="inlineStr">
        <is>
          <t>EF</t>
        </is>
      </c>
      <c r="E150" s="5" t="inlineStr">
        <is>
          <t>EC</t>
        </is>
      </c>
      <c r="F150" s="5">
        <f>VLOOKUP(E150,'5.a Definitions'!E:F,2,FALSE)</f>
        <v/>
      </c>
      <c r="G150" s="5" t="inlineStr">
        <is>
          <t>RW</t>
        </is>
      </c>
      <c r="H150" s="5" t="inlineStr">
        <is>
          <t>RW</t>
        </is>
      </c>
      <c r="I150" s="5">
        <f>VLOOKUP(H150,'5.a Definitions'!E:F,2,FALSE)</f>
        <v/>
      </c>
      <c r="J150" s="5" t="inlineStr">
        <is>
          <t>Fuel export</t>
        </is>
      </c>
      <c r="K150" s="5" t="inlineStr">
        <is>
          <t>fuel export</t>
        </is>
      </c>
      <c r="L150" s="5" t="inlineStr">
        <is>
          <t>reactive</t>
        </is>
      </c>
      <c r="M150" s="5" t="inlineStr">
        <is>
          <t>Nmix</t>
        </is>
      </c>
      <c r="N150" s="422" t="n">
        <v>208.875135000264</v>
      </c>
      <c r="O150" s="423" t="n">
        <v>2.734269451187879</v>
      </c>
      <c r="P150" s="424" t="n">
        <v>2024</v>
      </c>
      <c r="Q150" s="425" t="inlineStr">
        <is>
          <t>SSB tab 08801</t>
        </is>
      </c>
      <c r="R150" s="425" t="inlineStr">
        <is>
          <t>ok</t>
        </is>
      </c>
      <c r="S150" s="425" t="inlineStr">
        <is>
          <t>text</t>
        </is>
      </c>
      <c r="T150" s="426" t="inlineStr">
        <is>
          <t>Norway</t>
        </is>
      </c>
      <c r="U150" s="5" t="inlineStr">
        <is>
          <t>useful output</t>
        </is>
      </c>
      <c r="V150" s="5">
        <f>(O133*N133)^2</f>
        <v/>
      </c>
    </row>
    <row r="151" customFormat="1" s="482">
      <c r="B151" s="5" t="inlineStr">
        <is>
          <t>EF.IC-AT.AT</t>
        </is>
      </c>
      <c r="C151" s="5" t="inlineStr">
        <is>
          <t>EF.IC-AT.AT-Emissions-NH3</t>
        </is>
      </c>
      <c r="D151" s="5" t="inlineStr">
        <is>
          <t>EF</t>
        </is>
      </c>
      <c r="E151" s="5" t="inlineStr">
        <is>
          <t>IC</t>
        </is>
      </c>
      <c r="F151" s="5">
        <f>VLOOKUP(E151,'5.a Definitions'!E:F,2,FALSE)</f>
        <v/>
      </c>
      <c r="G151" s="5" t="inlineStr">
        <is>
          <t>AT</t>
        </is>
      </c>
      <c r="H151" s="5" t="inlineStr">
        <is>
          <t>AT</t>
        </is>
      </c>
      <c r="I151" s="5">
        <f>VLOOKUP(H151,'5.a Definitions'!E:F,2,FALSE)</f>
        <v/>
      </c>
      <c r="J151" s="5" t="inlineStr">
        <is>
          <t>Emissions</t>
        </is>
      </c>
      <c r="K151" s="5" t="inlineStr">
        <is>
          <t>industrial emissions</t>
        </is>
      </c>
      <c r="L151" s="5" t="inlineStr">
        <is>
          <t>reactive</t>
        </is>
      </c>
      <c r="M151" s="5" t="inlineStr">
        <is>
          <t>NH3</t>
        </is>
      </c>
      <c r="N151" s="422" t="n">
        <v>0.01032261622785</v>
      </c>
      <c r="O151" s="423" t="n">
        <v>0.2010439095703196</v>
      </c>
      <c r="P151" s="424" t="n">
        <v>2024</v>
      </c>
      <c r="Q151" s="425" t="inlineStr">
        <is>
          <t>CRLTAP Inventory Submissions</t>
        </is>
      </c>
      <c r="R151" s="425" t="inlineStr">
        <is>
          <t>ok</t>
        </is>
      </c>
      <c r="S151" s="425" t="inlineStr">
        <is>
          <t>text</t>
        </is>
      </c>
      <c r="T151" s="426" t="inlineStr">
        <is>
          <t>Norway</t>
        </is>
      </c>
      <c r="U151" s="5" t="inlineStr">
        <is>
          <t>N wasted</t>
        </is>
      </c>
      <c r="V151" s="5">
        <f>(O134*N134)^2</f>
        <v/>
      </c>
    </row>
    <row r="152" customFormat="1" s="482">
      <c r="B152" s="5" t="inlineStr">
        <is>
          <t>EF.IC-AT.AT</t>
        </is>
      </c>
      <c r="C152" s="5" t="inlineStr">
        <is>
          <t>EF.IC-AT.AT-Emissions-NOx</t>
        </is>
      </c>
      <c r="D152" s="5" t="inlineStr">
        <is>
          <t>EF</t>
        </is>
      </c>
      <c r="E152" s="5" t="inlineStr">
        <is>
          <t>IC</t>
        </is>
      </c>
      <c r="F152" s="5">
        <f>VLOOKUP(E152,'5.a Definitions'!E:F,2,FALSE)</f>
        <v/>
      </c>
      <c r="G152" s="5" t="inlineStr">
        <is>
          <t>AT</t>
        </is>
      </c>
      <c r="H152" s="5" t="inlineStr">
        <is>
          <t>AT</t>
        </is>
      </c>
      <c r="I152" s="5">
        <f>VLOOKUP(H152,'5.a Definitions'!E:F,2,FALSE)</f>
        <v/>
      </c>
      <c r="J152" s="5" t="inlineStr">
        <is>
          <t>Emissions</t>
        </is>
      </c>
      <c r="K152" s="5" t="inlineStr">
        <is>
          <t>industrial emissions</t>
        </is>
      </c>
      <c r="L152" s="5" t="inlineStr">
        <is>
          <t>reactive</t>
        </is>
      </c>
      <c r="M152" s="5" t="inlineStr">
        <is>
          <t>NOx</t>
        </is>
      </c>
      <c r="N152" s="422" t="n">
        <v>2.39527931868009</v>
      </c>
      <c r="O152" s="423" t="n">
        <v>0.222937610078965</v>
      </c>
      <c r="P152" s="424" t="n">
        <v>2024</v>
      </c>
      <c r="Q152" s="425" t="inlineStr">
        <is>
          <t>CRLTAP Inventory Submissions</t>
        </is>
      </c>
      <c r="R152" s="425" t="inlineStr">
        <is>
          <t>ok</t>
        </is>
      </c>
      <c r="S152" s="425" t="inlineStr">
        <is>
          <t>text</t>
        </is>
      </c>
      <c r="T152" s="426" t="inlineStr">
        <is>
          <t>Norway</t>
        </is>
      </c>
      <c r="U152" s="5" t="inlineStr">
        <is>
          <t>N wasted</t>
        </is>
      </c>
      <c r="V152" s="5">
        <f>(#REF!*#REF!)^2</f>
        <v/>
      </c>
    </row>
    <row r="153" customFormat="1" s="482">
      <c r="B153" s="5" t="inlineStr">
        <is>
          <t>EF.IC-AT.AT</t>
        </is>
      </c>
      <c r="C153" s="5" t="inlineStr">
        <is>
          <t>EF.IC-AT.AT-Emissions-N2O</t>
        </is>
      </c>
      <c r="D153" s="5" t="inlineStr">
        <is>
          <t>EF</t>
        </is>
      </c>
      <c r="E153" s="5" t="inlineStr">
        <is>
          <t>IC</t>
        </is>
      </c>
      <c r="F153" s="5">
        <f>VLOOKUP(E153,'5.a Definitions'!E:F,2,FALSE)</f>
        <v/>
      </c>
      <c r="G153" s="5" t="inlineStr">
        <is>
          <t>AT</t>
        </is>
      </c>
      <c r="H153" s="5" t="inlineStr">
        <is>
          <t>AT</t>
        </is>
      </c>
      <c r="I153" s="5">
        <f>VLOOKUP(H153,'5.a Definitions'!E:F,2,FALSE)</f>
        <v/>
      </c>
      <c r="J153" s="5" t="inlineStr">
        <is>
          <t>Emissions</t>
        </is>
      </c>
      <c r="K153" s="5" t="inlineStr">
        <is>
          <t>industrial emissions</t>
        </is>
      </c>
      <c r="L153" s="5" t="inlineStr">
        <is>
          <t>reactive</t>
        </is>
      </c>
      <c r="M153" s="5" t="inlineStr">
        <is>
          <t>N2O</t>
        </is>
      </c>
      <c r="N153" s="422" t="n">
        <v>0.06764986598316637</v>
      </c>
      <c r="O153" s="423" t="n">
        <v>1.394797542306526</v>
      </c>
      <c r="P153" s="424" t="n">
        <v>2024</v>
      </c>
      <c r="Q153" s="425" t="inlineStr">
        <is>
          <t>UNFCCC CRT</t>
        </is>
      </c>
      <c r="R153" s="425" t="inlineStr">
        <is>
          <t>ok</t>
        </is>
      </c>
      <c r="S153" s="425" t="inlineStr">
        <is>
          <t>text</t>
        </is>
      </c>
      <c r="T153" s="426" t="inlineStr">
        <is>
          <t>Norway</t>
        </is>
      </c>
      <c r="U153" s="5" t="inlineStr">
        <is>
          <t>N wasted</t>
        </is>
      </c>
      <c r="V153" s="5">
        <f>(#REF!*#REF!)^2</f>
        <v/>
      </c>
    </row>
    <row r="154" customFormat="1" s="482">
      <c r="B154" s="5" t="inlineStr">
        <is>
          <t>EF.TR-AT.AT</t>
        </is>
      </c>
      <c r="C154" s="5" t="inlineStr">
        <is>
          <t>EF.TR-AT.AT-Emissions-NH3</t>
        </is>
      </c>
      <c r="D154" s="5" t="inlineStr">
        <is>
          <t>EF</t>
        </is>
      </c>
      <c r="E154" s="5" t="inlineStr">
        <is>
          <t>TR</t>
        </is>
      </c>
      <c r="F154" s="5">
        <f>VLOOKUP(E154,'5.a Definitions'!E:F,2,FALSE)</f>
        <v/>
      </c>
      <c r="G154" s="5" t="inlineStr">
        <is>
          <t>AT</t>
        </is>
      </c>
      <c r="H154" s="5" t="inlineStr">
        <is>
          <t>AT</t>
        </is>
      </c>
      <c r="I154" s="5">
        <f>VLOOKUP(H154,'5.a Definitions'!E:F,2,FALSE)</f>
        <v/>
      </c>
      <c r="J154" s="5" t="inlineStr">
        <is>
          <t>Emissions</t>
        </is>
      </c>
      <c r="K154" s="5" t="inlineStr">
        <is>
          <t>transport emissions</t>
        </is>
      </c>
      <c r="L154" s="5" t="inlineStr">
        <is>
          <t>reactive</t>
        </is>
      </c>
      <c r="M154" s="5" t="inlineStr">
        <is>
          <t>NH3</t>
        </is>
      </c>
      <c r="N154" s="422" t="n">
        <v>0.2576160972612</v>
      </c>
      <c r="O154" s="423" t="n">
        <v>0.4165453613087745</v>
      </c>
      <c r="P154" s="424" t="n">
        <v>2024</v>
      </c>
      <c r="Q154" s="425" t="inlineStr">
        <is>
          <t>CRLTAP Inventory Submissions</t>
        </is>
      </c>
      <c r="R154" s="425" t="inlineStr">
        <is>
          <t>ok</t>
        </is>
      </c>
      <c r="S154" s="425" t="inlineStr">
        <is>
          <t>text</t>
        </is>
      </c>
      <c r="T154" s="426" t="inlineStr">
        <is>
          <t>Norway</t>
        </is>
      </c>
      <c r="U154" s="5" t="inlineStr">
        <is>
          <t>N wasted</t>
        </is>
      </c>
      <c r="V154" s="5">
        <f>(O136*N136)^2</f>
        <v/>
      </c>
    </row>
    <row r="155" ht="16" customFormat="1" customHeight="1" s="482">
      <c r="B155" s="5" t="inlineStr">
        <is>
          <t>EF.TR-AT.AT</t>
        </is>
      </c>
      <c r="C155" s="5" t="inlineStr">
        <is>
          <t>EF.TR-AT.AT-Emissions-NOx</t>
        </is>
      </c>
      <c r="D155" s="5" t="inlineStr">
        <is>
          <t>EF</t>
        </is>
      </c>
      <c r="E155" s="5" t="inlineStr">
        <is>
          <t>TR</t>
        </is>
      </c>
      <c r="F155" s="5">
        <f>VLOOKUP(E155,'5.a Definitions'!E:F,2,FALSE)</f>
        <v/>
      </c>
      <c r="G155" s="5" t="inlineStr">
        <is>
          <t>AT</t>
        </is>
      </c>
      <c r="H155" s="5" t="inlineStr">
        <is>
          <t>AT</t>
        </is>
      </c>
      <c r="I155" s="5">
        <f>VLOOKUP(H155,'5.a Definitions'!E:F,2,FALSE)</f>
        <v/>
      </c>
      <c r="J155" s="5" t="inlineStr">
        <is>
          <t>Emissions</t>
        </is>
      </c>
      <c r="K155" s="5" t="inlineStr">
        <is>
          <t>transport emissions</t>
        </is>
      </c>
      <c r="L155" s="5" t="inlineStr">
        <is>
          <t>reactive</t>
        </is>
      </c>
      <c r="M155" s="5" t="inlineStr">
        <is>
          <t>NOx</t>
        </is>
      </c>
      <c r="N155" s="422" t="n">
        <v>13.63369265020102</v>
      </c>
      <c r="O155" s="423" t="n">
        <v>0.117145803169559</v>
      </c>
      <c r="P155" s="424" t="n">
        <v>2024</v>
      </c>
      <c r="Q155" s="425" t="inlineStr">
        <is>
          <t>CRLTAP Inventory Submissions</t>
        </is>
      </c>
      <c r="R155" s="425" t="inlineStr">
        <is>
          <t>ok</t>
        </is>
      </c>
      <c r="S155" s="425" t="inlineStr">
        <is>
          <t>text</t>
        </is>
      </c>
      <c r="T155" s="426" t="inlineStr">
        <is>
          <t>Norway</t>
        </is>
      </c>
      <c r="U155" s="5" t="inlineStr">
        <is>
          <t>N wasted</t>
        </is>
      </c>
      <c r="V155" s="5">
        <f>(O137*N137)^2</f>
        <v/>
      </c>
    </row>
    <row r="156" ht="16" customFormat="1" customHeight="1" s="482">
      <c r="B156" s="5" t="inlineStr">
        <is>
          <t>EF.TR-AT.AT</t>
        </is>
      </c>
      <c r="C156" s="5" t="inlineStr">
        <is>
          <t>EF.TR-AT.AT-Emissions-N2O</t>
        </is>
      </c>
      <c r="D156" s="5" t="inlineStr">
        <is>
          <t>EF</t>
        </is>
      </c>
      <c r="E156" s="5" t="inlineStr">
        <is>
          <t>TR</t>
        </is>
      </c>
      <c r="F156" s="5">
        <f>VLOOKUP(E156,'5.a Definitions'!E:F,2,FALSE)</f>
        <v/>
      </c>
      <c r="G156" s="5" t="inlineStr">
        <is>
          <t>AT</t>
        </is>
      </c>
      <c r="H156" s="5" t="inlineStr">
        <is>
          <t>AT</t>
        </is>
      </c>
      <c r="I156" s="5">
        <f>VLOOKUP(H156,'5.a Definitions'!E:F,2,FALSE)</f>
        <v/>
      </c>
      <c r="J156" s="5" t="inlineStr">
        <is>
          <t>Emissions</t>
        </is>
      </c>
      <c r="K156" s="5" t="inlineStr">
        <is>
          <t>transport emissions</t>
        </is>
      </c>
      <c r="L156" s="5" t="inlineStr">
        <is>
          <t>reactive</t>
        </is>
      </c>
      <c r="M156" s="5" t="inlineStr">
        <is>
          <t>N2O</t>
        </is>
      </c>
      <c r="N156" s="422" t="n">
        <v>0.2609783136026447</v>
      </c>
      <c r="O156" s="423" t="n">
        <v>0.6463342428493242</v>
      </c>
      <c r="P156" s="424" t="n">
        <v>2024</v>
      </c>
      <c r="Q156" s="425" t="inlineStr">
        <is>
          <t>UNFCCC CRT</t>
        </is>
      </c>
      <c r="R156" s="425" t="inlineStr">
        <is>
          <t>ok</t>
        </is>
      </c>
      <c r="S156" s="425" t="inlineStr">
        <is>
          <t>text</t>
        </is>
      </c>
      <c r="T156" s="426" t="inlineStr">
        <is>
          <t>Norway</t>
        </is>
      </c>
      <c r="U156" s="5" t="inlineStr">
        <is>
          <t>N wasted</t>
        </is>
      </c>
      <c r="V156" s="5">
        <f>(O138*N138)^2</f>
        <v/>
      </c>
    </row>
    <row r="157" ht="16" customFormat="1" customHeight="1" s="482">
      <c r="B157" s="5" t="inlineStr">
        <is>
          <t>EF.TR-AT.AT</t>
        </is>
      </c>
      <c r="C157" s="5" t="inlineStr">
        <is>
          <t>EF.TR-AT.AT-Emissions-N2</t>
        </is>
      </c>
      <c r="D157" s="5" t="inlineStr">
        <is>
          <t>EF</t>
        </is>
      </c>
      <c r="E157" s="5" t="inlineStr">
        <is>
          <t>TR</t>
        </is>
      </c>
      <c r="F157" s="5">
        <f>VLOOKUP(E157,'5.a Definitions'!E:F,2,FALSE)</f>
        <v/>
      </c>
      <c r="G157" s="5" t="inlineStr">
        <is>
          <t>AT</t>
        </is>
      </c>
      <c r="H157" s="5" t="inlineStr">
        <is>
          <t>AT</t>
        </is>
      </c>
      <c r="I157" s="5">
        <f>VLOOKUP(H157,'5.a Definitions'!E:F,2,FALSE)</f>
        <v/>
      </c>
      <c r="J157" s="5" t="inlineStr">
        <is>
          <t>Emissions</t>
        </is>
      </c>
      <c r="K157" s="5" t="inlineStr">
        <is>
          <t>transport emissions</t>
        </is>
      </c>
      <c r="L157" s="5" t="inlineStr">
        <is>
          <t>inert</t>
        </is>
      </c>
      <c r="M157" s="5" t="inlineStr">
        <is>
          <t>N2</t>
        </is>
      </c>
      <c r="N157" s="422" t="n">
        <v>0</v>
      </c>
      <c r="O157" s="423" t="n">
        <v>0.2</v>
      </c>
      <c r="P157" s="424" t="n">
        <v>2024</v>
      </c>
      <c r="Q157" s="425" t="inlineStr">
        <is>
          <t>mass balance</t>
        </is>
      </c>
      <c r="R157" s="425" t="inlineStr">
        <is>
          <t>ok</t>
        </is>
      </c>
      <c r="S157" s="425" t="inlineStr">
        <is>
          <t>text</t>
        </is>
      </c>
      <c r="T157" s="426" t="inlineStr">
        <is>
          <t>Norway</t>
        </is>
      </c>
      <c r="U157" s="5" t="inlineStr">
        <is>
          <t>N wasted</t>
        </is>
      </c>
      <c r="V157" s="5">
        <f>(O139*N139)^2</f>
        <v/>
      </c>
    </row>
    <row r="158" ht="16" customFormat="1" customHeight="1" s="482">
      <c r="B158" s="5" t="inlineStr">
        <is>
          <t>EF.TR-RW.RW</t>
        </is>
      </c>
      <c r="C158" s="5" t="inlineStr">
        <is>
          <t>EF.TR-RW.RW-Export of transport fuels-Nmix</t>
        </is>
      </c>
      <c r="D158" s="5" t="inlineStr">
        <is>
          <t>EF</t>
        </is>
      </c>
      <c r="E158" s="5" t="inlineStr">
        <is>
          <t>TR</t>
        </is>
      </c>
      <c r="F158" s="5">
        <f>VLOOKUP(E158,'5.a Definitions'!E:F,2,FALSE)</f>
        <v/>
      </c>
      <c r="G158" s="5" t="inlineStr">
        <is>
          <t>RW</t>
        </is>
      </c>
      <c r="H158" s="5" t="inlineStr">
        <is>
          <t>RW</t>
        </is>
      </c>
      <c r="I158" s="5">
        <f>VLOOKUP(H158,'5.a Definitions'!E:F,2,FALSE)</f>
        <v/>
      </c>
      <c r="J158" s="5" t="inlineStr">
        <is>
          <t>Export of transport fuels</t>
        </is>
      </c>
      <c r="K158" s="5" t="inlineStr">
        <is>
          <t>export of transport fuel</t>
        </is>
      </c>
      <c r="L158" s="5" t="inlineStr">
        <is>
          <t>reactive</t>
        </is>
      </c>
      <c r="M158" s="5" t="inlineStr">
        <is>
          <t>Nmix</t>
        </is>
      </c>
      <c r="N158" s="422" t="n">
        <v>0.07048465799999999</v>
      </c>
      <c r="O158" s="423" t="n">
        <v>2.131816891459741</v>
      </c>
      <c r="P158" s="424" t="n">
        <v>2024</v>
      </c>
      <c r="Q158" s="425" t="inlineStr">
        <is>
          <t>SSB tab 08801</t>
        </is>
      </c>
      <c r="R158" s="425" t="inlineStr">
        <is>
          <t>ok</t>
        </is>
      </c>
      <c r="S158" s="425" t="inlineStr">
        <is>
          <t>text</t>
        </is>
      </c>
      <c r="T158" s="426" t="inlineStr">
        <is>
          <t>Norway</t>
        </is>
      </c>
      <c r="U158" s="5" t="inlineStr">
        <is>
          <t>useful output</t>
        </is>
      </c>
      <c r="V158" s="5">
        <f>(O140*N140)^2</f>
        <v/>
      </c>
    </row>
    <row r="159" customFormat="1" s="482">
      <c r="B159" s="5" t="inlineStr">
        <is>
          <t>EF.OE-AT.AT</t>
        </is>
      </c>
      <c r="C159" s="5" t="inlineStr">
        <is>
          <t>EF.OE-AT.AT-Emissions-NH3</t>
        </is>
      </c>
      <c r="D159" s="5" t="inlineStr">
        <is>
          <t>EF</t>
        </is>
      </c>
      <c r="E159" s="5" t="inlineStr">
        <is>
          <t>OE</t>
        </is>
      </c>
      <c r="F159" s="5">
        <f>VLOOKUP(E159,'5.a Definitions'!E:F,2,FALSE)</f>
        <v/>
      </c>
      <c r="G159" s="5" t="inlineStr">
        <is>
          <t>AT</t>
        </is>
      </c>
      <c r="H159" s="5" t="inlineStr">
        <is>
          <t>AT</t>
        </is>
      </c>
      <c r="I159" s="5">
        <f>VLOOKUP(H159,'5.a Definitions'!E:F,2,FALSE)</f>
        <v/>
      </c>
      <c r="J159" s="5" t="inlineStr">
        <is>
          <t>Emissions</t>
        </is>
      </c>
      <c r="K159" s="5" t="inlineStr">
        <is>
          <t>other fuels emissions</t>
        </is>
      </c>
      <c r="L159" s="5" t="inlineStr">
        <is>
          <t>reactive</t>
        </is>
      </c>
      <c r="M159" s="5" t="inlineStr">
        <is>
          <t>NH3</t>
        </is>
      </c>
      <c r="N159" s="422" t="n">
        <v>0.0612409217814</v>
      </c>
      <c r="O159" s="423" t="n">
        <v>0.5452007828115856</v>
      </c>
      <c r="P159" s="424" t="n">
        <v>2024</v>
      </c>
      <c r="Q159" s="425" t="inlineStr">
        <is>
          <t>CRLTAP Inventory Submissions</t>
        </is>
      </c>
      <c r="R159" s="425" t="inlineStr">
        <is>
          <t>ok</t>
        </is>
      </c>
      <c r="S159" s="425" t="inlineStr">
        <is>
          <t>text</t>
        </is>
      </c>
      <c r="T159" s="426" t="inlineStr">
        <is>
          <t>Norway</t>
        </is>
      </c>
      <c r="U159" s="5" t="inlineStr">
        <is>
          <t>N wasted</t>
        </is>
      </c>
      <c r="V159" s="5">
        <f>(O141*N141)^2</f>
        <v/>
      </c>
    </row>
    <row r="160" customFormat="1" s="482">
      <c r="B160" s="5" t="inlineStr">
        <is>
          <t>EF.OE-AT.AT</t>
        </is>
      </c>
      <c r="C160" s="5" t="inlineStr">
        <is>
          <t>EF.OE-AT.AT-Emissions-NOx</t>
        </is>
      </c>
      <c r="D160" s="5" t="inlineStr">
        <is>
          <t>EF</t>
        </is>
      </c>
      <c r="E160" s="5" t="inlineStr">
        <is>
          <t>OE</t>
        </is>
      </c>
      <c r="F160" s="5">
        <f>VLOOKUP(E160,'5.a Definitions'!E:F,2,FALSE)</f>
        <v/>
      </c>
      <c r="G160" s="5" t="inlineStr">
        <is>
          <t>AT</t>
        </is>
      </c>
      <c r="H160" s="5" t="inlineStr">
        <is>
          <t>AT</t>
        </is>
      </c>
      <c r="I160" s="5">
        <f>VLOOKUP(H160,'5.a Definitions'!E:F,2,FALSE)</f>
        <v/>
      </c>
      <c r="J160" s="5" t="inlineStr">
        <is>
          <t>Emissions</t>
        </is>
      </c>
      <c r="K160" s="5" t="inlineStr">
        <is>
          <t>other fuels emissions</t>
        </is>
      </c>
      <c r="L160" s="5" t="inlineStr">
        <is>
          <t>reactive</t>
        </is>
      </c>
      <c r="M160" s="5" t="inlineStr">
        <is>
          <t>NOx</t>
        </is>
      </c>
      <c r="N160" s="422" t="n">
        <v>5.3754377102942</v>
      </c>
      <c r="O160" s="423" t="n">
        <v>0.179458752763214</v>
      </c>
      <c r="P160" s="424" t="n">
        <v>2024</v>
      </c>
      <c r="Q160" s="425" t="inlineStr">
        <is>
          <t>CRLTAP Inventory Submissions</t>
        </is>
      </c>
      <c r="R160" s="425" t="inlineStr">
        <is>
          <t>ok</t>
        </is>
      </c>
      <c r="S160" s="425" t="inlineStr">
        <is>
          <t>text</t>
        </is>
      </c>
      <c r="T160" s="426" t="inlineStr">
        <is>
          <t>Norway</t>
        </is>
      </c>
      <c r="U160" s="5" t="inlineStr">
        <is>
          <t>N wasted</t>
        </is>
      </c>
      <c r="V160" s="5">
        <f>(O142*N142)^2</f>
        <v/>
      </c>
    </row>
    <row r="161" customFormat="1" s="482">
      <c r="B161" s="5" t="inlineStr">
        <is>
          <t>EF.OE-AT.AT</t>
        </is>
      </c>
      <c r="C161" s="5" t="inlineStr">
        <is>
          <t>EF.OE-AT.AT-Emissions-N2O</t>
        </is>
      </c>
      <c r="D161" s="5" t="inlineStr">
        <is>
          <t>EF</t>
        </is>
      </c>
      <c r="E161" s="5" t="inlineStr">
        <is>
          <t>OE</t>
        </is>
      </c>
      <c r="F161" s="5">
        <f>VLOOKUP(E161,'5.a Definitions'!E:F,2,FALSE)</f>
        <v/>
      </c>
      <c r="G161" s="5" t="inlineStr">
        <is>
          <t>AT</t>
        </is>
      </c>
      <c r="H161" s="5" t="inlineStr">
        <is>
          <t>AT</t>
        </is>
      </c>
      <c r="I161" s="5">
        <f>VLOOKUP(H161,'5.a Definitions'!E:F,2,FALSE)</f>
        <v/>
      </c>
      <c r="J161" s="5" t="inlineStr">
        <is>
          <t>Emissions</t>
        </is>
      </c>
      <c r="K161" s="5" t="inlineStr">
        <is>
          <t>other fuels emissions</t>
        </is>
      </c>
      <c r="L161" s="5" t="inlineStr">
        <is>
          <t>reactive</t>
        </is>
      </c>
      <c r="M161" s="5" t="inlineStr">
        <is>
          <t>N2O</t>
        </is>
      </c>
      <c r="N161" s="422" t="n">
        <v>0.0852563166108162</v>
      </c>
      <c r="O161" s="423" t="n">
        <v>1.394797542306527</v>
      </c>
      <c r="P161" s="424" t="n">
        <v>2024</v>
      </c>
      <c r="Q161" s="425" t="inlineStr">
        <is>
          <t>UNFCCC CRT</t>
        </is>
      </c>
      <c r="R161" s="425" t="inlineStr">
        <is>
          <t>ok</t>
        </is>
      </c>
      <c r="S161" s="425" t="inlineStr">
        <is>
          <t>text</t>
        </is>
      </c>
      <c r="T161" s="426" t="inlineStr">
        <is>
          <t>Norway</t>
        </is>
      </c>
      <c r="U161" s="5" t="inlineStr">
        <is>
          <t>N wasted</t>
        </is>
      </c>
      <c r="V161" s="5">
        <f>(O143*N143)^2</f>
        <v/>
      </c>
    </row>
    <row r="162" ht="16" customFormat="1" customHeight="1" s="482" thickBot="1">
      <c r="B162" s="6" t="inlineStr">
        <is>
          <t>EF.OE-AT.AT</t>
        </is>
      </c>
      <c r="C162" s="6" t="inlineStr">
        <is>
          <t>EF.OE-AT.AT-Emissions-N2</t>
        </is>
      </c>
      <c r="D162" s="6" t="inlineStr">
        <is>
          <t>EF</t>
        </is>
      </c>
      <c r="E162" s="6" t="inlineStr">
        <is>
          <t>OE</t>
        </is>
      </c>
      <c r="F162" s="5">
        <f>VLOOKUP(E162,'5.a Definitions'!E:F,2,FALSE)</f>
        <v/>
      </c>
      <c r="G162" s="6" t="inlineStr">
        <is>
          <t>AT</t>
        </is>
      </c>
      <c r="H162" s="6" t="inlineStr">
        <is>
          <t>AT</t>
        </is>
      </c>
      <c r="I162" s="5">
        <f>VLOOKUP(H162,'5.a Definitions'!E:F,2,FALSE)</f>
        <v/>
      </c>
      <c r="J162" s="6" t="inlineStr">
        <is>
          <t>Emissions</t>
        </is>
      </c>
      <c r="K162" s="6" t="inlineStr">
        <is>
          <t>other fuels emissions</t>
        </is>
      </c>
      <c r="L162" s="6" t="inlineStr">
        <is>
          <t>inert</t>
        </is>
      </c>
      <c r="M162" s="6" t="inlineStr">
        <is>
          <t>N2</t>
        </is>
      </c>
      <c r="N162" s="422" t="n">
        <v>0</v>
      </c>
      <c r="O162" s="427" t="n">
        <v>0.2</v>
      </c>
      <c r="P162" s="424" t="n">
        <v>2024</v>
      </c>
      <c r="Q162" s="428" t="inlineStr">
        <is>
          <t>mass balance</t>
        </is>
      </c>
      <c r="R162" s="425" t="inlineStr">
        <is>
          <t>ok</t>
        </is>
      </c>
      <c r="S162" s="428" t="inlineStr">
        <is>
          <t>text</t>
        </is>
      </c>
      <c r="T162" s="426" t="inlineStr">
        <is>
          <t>Norway</t>
        </is>
      </c>
      <c r="U162" s="6" t="inlineStr">
        <is>
          <t>N wasted</t>
        </is>
      </c>
      <c r="V162" s="6">
        <f>(O144*N144)^2</f>
        <v/>
      </c>
    </row>
    <row r="163" customFormat="1" s="482">
      <c r="A163" s="495" t="inlineStr">
        <is>
          <t>Materials and products</t>
        </is>
      </c>
      <c r="B163" s="5" t="inlineStr">
        <is>
          <t>MP.FP-AG.SM</t>
        </is>
      </c>
      <c r="C163" s="5" t="inlineStr">
        <is>
          <t>MP.FP-AG.SM-Seeds and planting material -Nmix</t>
        </is>
      </c>
      <c r="D163" s="5" t="inlineStr">
        <is>
          <t>MP</t>
        </is>
      </c>
      <c r="E163" s="5" t="inlineStr">
        <is>
          <t>FP</t>
        </is>
      </c>
      <c r="F163" s="5">
        <f>VLOOKUP(E163,'5.a Definitions'!E:F,2,FALSE)</f>
        <v/>
      </c>
      <c r="G163" s="5" t="inlineStr">
        <is>
          <t>AG</t>
        </is>
      </c>
      <c r="H163" s="5" t="inlineStr">
        <is>
          <t>SM</t>
        </is>
      </c>
      <c r="I163" s="5">
        <f>VLOOKUP(H163,'5.a Definitions'!E:F,2,FALSE)</f>
        <v/>
      </c>
      <c r="J163" s="5" t="inlineStr">
        <is>
          <t xml:space="preserve">Seeds and planting material </t>
        </is>
      </c>
      <c r="K163" s="5" t="inlineStr">
        <is>
          <t>seeds and planting material</t>
        </is>
      </c>
      <c r="L163" s="5" t="inlineStr">
        <is>
          <t>reactive</t>
        </is>
      </c>
      <c r="M163" s="5" t="inlineStr">
        <is>
          <t>Nmix</t>
        </is>
      </c>
      <c r="N163" s="422" t="n">
        <v>1.221371431903945</v>
      </c>
      <c r="O163" s="423" t="n">
        <v>0.3179554461473237</v>
      </c>
      <c r="P163" s="424" t="n">
        <v>2024</v>
      </c>
      <c r="Q163" s="425" t="inlineStr">
        <is>
          <t>NIBIO Totalkalkylen</t>
        </is>
      </c>
      <c r="R163" s="425" t="inlineStr">
        <is>
          <t>ok</t>
        </is>
      </c>
      <c r="S163" s="425" t="inlineStr">
        <is>
          <t>text</t>
        </is>
      </c>
      <c r="T163" s="426" t="inlineStr">
        <is>
          <t>Norway</t>
        </is>
      </c>
      <c r="U163" s="5" t="inlineStr">
        <is>
          <t>useful output</t>
        </is>
      </c>
      <c r="V163" s="5">
        <f>(O145*N145)^2</f>
        <v/>
      </c>
    </row>
    <row r="164" customFormat="1" s="482">
      <c r="B164" s="5" t="inlineStr">
        <is>
          <t>MP.FP-AG.MM</t>
        </is>
      </c>
      <c r="C164" s="5" t="inlineStr">
        <is>
          <t>MP.FP-AG.MM-Farm animal feed-Nmix</t>
        </is>
      </c>
      <c r="D164" s="5" t="inlineStr">
        <is>
          <t>MP</t>
        </is>
      </c>
      <c r="E164" s="5" t="inlineStr">
        <is>
          <t>FP</t>
        </is>
      </c>
      <c r="F164" s="5">
        <f>VLOOKUP(E164,'5.a Definitions'!E:F,2,FALSE)</f>
        <v/>
      </c>
      <c r="G164" s="5" t="inlineStr">
        <is>
          <t>AG</t>
        </is>
      </c>
      <c r="H164" s="5" t="inlineStr">
        <is>
          <t>MM</t>
        </is>
      </c>
      <c r="I164" s="5">
        <f>VLOOKUP(H164,'5.a Definitions'!E:F,2,FALSE)</f>
        <v/>
      </c>
      <c r="J164" s="5" t="inlineStr">
        <is>
          <t>Farm animal feed</t>
        </is>
      </c>
      <c r="K164" s="5" t="inlineStr">
        <is>
          <t>farm animal feed</t>
        </is>
      </c>
      <c r="L164" s="5" t="inlineStr">
        <is>
          <t>reactive</t>
        </is>
      </c>
      <c r="M164" s="5" t="inlineStr">
        <is>
          <t>Nmix</t>
        </is>
      </c>
      <c r="N164" s="422" t="n">
        <v>20.3856429</v>
      </c>
      <c r="O164" s="423" t="n">
        <v>0.1054917420066592</v>
      </c>
      <c r="P164" s="424" t="n">
        <v>2024</v>
      </c>
      <c r="Q164" s="425" t="inlineStr">
        <is>
          <t>Kraftfôrstatistikk</t>
        </is>
      </c>
      <c r="R164" s="425" t="inlineStr">
        <is>
          <t>ok</t>
        </is>
      </c>
      <c r="S164" s="425" t="inlineStr">
        <is>
          <t>text</t>
        </is>
      </c>
      <c r="T164" s="426" t="inlineStr">
        <is>
          <t>Norway</t>
        </is>
      </c>
      <c r="U164" s="5" t="inlineStr">
        <is>
          <t>useful output</t>
        </is>
      </c>
      <c r="V164" s="5">
        <f>(O146*N146)^2</f>
        <v/>
      </c>
    </row>
    <row r="165" ht="16" customFormat="1" customHeight="1" s="482">
      <c r="B165" s="5" t="inlineStr">
        <is>
          <t>MP.FP-PR.SO</t>
        </is>
      </c>
      <c r="C165" s="5" t="inlineStr">
        <is>
          <t>MP.FP-PR.SO-Food industry waste-Nmix</t>
        </is>
      </c>
      <c r="D165" s="5" t="inlineStr">
        <is>
          <t>MP</t>
        </is>
      </c>
      <c r="E165" s="5" t="inlineStr">
        <is>
          <t>FP</t>
        </is>
      </c>
      <c r="F165" s="5">
        <f>VLOOKUP(E165,'5.a Definitions'!E:F,2,FALSE)</f>
        <v/>
      </c>
      <c r="G165" s="5" t="inlineStr">
        <is>
          <t>PR</t>
        </is>
      </c>
      <c r="H165" s="5" t="inlineStr">
        <is>
          <t>SO</t>
        </is>
      </c>
      <c r="I165" s="5">
        <f>VLOOKUP(H165,'5.a Definitions'!E:F,2,FALSE)</f>
        <v/>
      </c>
      <c r="J165" s="5" t="inlineStr">
        <is>
          <t>Food industry waste</t>
        </is>
      </c>
      <c r="K165" s="5" t="inlineStr">
        <is>
          <t>food industry waste</t>
        </is>
      </c>
      <c r="L165" s="5" t="inlineStr">
        <is>
          <t>reactive</t>
        </is>
      </c>
      <c r="M165" s="5" t="inlineStr">
        <is>
          <t>Nmix</t>
        </is>
      </c>
      <c r="N165" s="422" t="n">
        <v>3.2013</v>
      </c>
      <c r="O165" s="423" t="n">
        <v>0.5924912264986848</v>
      </c>
      <c r="P165" s="424" t="n">
        <v>2024</v>
      </c>
      <c r="Q165" s="425" t="inlineStr">
        <is>
          <t>SSB</t>
        </is>
      </c>
      <c r="R165" s="425" t="inlineStr">
        <is>
          <t>ok</t>
        </is>
      </c>
      <c r="S165" s="425" t="inlineStr">
        <is>
          <t>text</t>
        </is>
      </c>
      <c r="T165" s="426" t="inlineStr">
        <is>
          <t>Norway</t>
        </is>
      </c>
      <c r="U165" s="5" t="inlineStr">
        <is>
          <t>N wasted</t>
        </is>
      </c>
      <c r="V165" s="5">
        <f>(O148*N148)^2</f>
        <v/>
      </c>
    </row>
    <row r="166" ht="16" customFormat="1" customHeight="1" s="482">
      <c r="B166" s="5" t="inlineStr">
        <is>
          <t>MP.FP-PR.WW</t>
        </is>
      </c>
      <c r="C166" s="5" t="inlineStr">
        <is>
          <t>MP.FP-PR.WW-Food industry wastewater-Nmix</t>
        </is>
      </c>
      <c r="D166" s="5" t="inlineStr">
        <is>
          <t>MP</t>
        </is>
      </c>
      <c r="E166" s="5" t="inlineStr">
        <is>
          <t>FP</t>
        </is>
      </c>
      <c r="F166" s="5">
        <f>VLOOKUP(E166,'5.a Definitions'!E:F,2,FALSE)</f>
        <v/>
      </c>
      <c r="G166" s="5" t="inlineStr">
        <is>
          <t>PR</t>
        </is>
      </c>
      <c r="H166" s="5" t="inlineStr">
        <is>
          <t>WW</t>
        </is>
      </c>
      <c r="I166" s="5">
        <f>VLOOKUP(H166,'5.a Definitions'!E:F,2,FALSE)</f>
        <v/>
      </c>
      <c r="J166" s="5" t="inlineStr">
        <is>
          <t>Food industry wastewater</t>
        </is>
      </c>
      <c r="K166" s="5" t="inlineStr">
        <is>
          <t>food industry wastewater</t>
        </is>
      </c>
      <c r="L166" s="5" t="inlineStr">
        <is>
          <t>reactive</t>
        </is>
      </c>
      <c r="M166" s="5" t="inlineStr">
        <is>
          <t>Nmix</t>
        </is>
      </c>
      <c r="N166" s="422" t="n">
        <v>0.1964914232736573</v>
      </c>
      <c r="O166" s="423" t="n">
        <v>0.1773880161092568</v>
      </c>
      <c r="P166" s="424" t="n">
        <v>2024</v>
      </c>
      <c r="Q166" s="425" t="inlineStr">
        <is>
          <t>Filled (held at 2023): Miljødirektoratet Norske utslipp not updated for 2024</t>
        </is>
      </c>
      <c r="R166" s="425" t="inlineStr">
        <is>
          <t>ok</t>
        </is>
      </c>
      <c r="S166" s="425" t="inlineStr">
        <is>
          <t>text</t>
        </is>
      </c>
      <c r="T166" s="426" t="inlineStr">
        <is>
          <t>Norway</t>
        </is>
      </c>
      <c r="U166" s="5" t="inlineStr">
        <is>
          <t>N wasted</t>
        </is>
      </c>
      <c r="V166" s="5">
        <f>(O149*N149)^2</f>
        <v/>
      </c>
    </row>
    <row r="167" ht="16" customFormat="1" customHeight="1" s="482">
      <c r="B167" s="5" t="inlineStr">
        <is>
          <t>MP.FP-HS.HS</t>
        </is>
      </c>
      <c r="C167" s="5" t="inlineStr">
        <is>
          <t>MP.FP-HS.HS-Food products-Nmix</t>
        </is>
      </c>
      <c r="D167" s="5" t="inlineStr">
        <is>
          <t>MP</t>
        </is>
      </c>
      <c r="E167" s="5" t="inlineStr">
        <is>
          <t>FP</t>
        </is>
      </c>
      <c r="F167" s="5">
        <f>VLOOKUP(E167,'5.a Definitions'!E:F,2,FALSE)</f>
        <v/>
      </c>
      <c r="G167" s="5" t="inlineStr">
        <is>
          <t>HS</t>
        </is>
      </c>
      <c r="H167" s="5" t="inlineStr">
        <is>
          <t>HS</t>
        </is>
      </c>
      <c r="I167" s="5">
        <f>VLOOKUP(H167,'5.a Definitions'!E:F,2,FALSE)</f>
        <v/>
      </c>
      <c r="J167" s="5" t="inlineStr">
        <is>
          <t>Food products</t>
        </is>
      </c>
      <c r="K167" s="5" t="inlineStr">
        <is>
          <t>food products</t>
        </is>
      </c>
      <c r="L167" s="5" t="inlineStr">
        <is>
          <t>reactive</t>
        </is>
      </c>
      <c r="M167" s="5" t="inlineStr">
        <is>
          <t>Nmix</t>
        </is>
      </c>
      <c r="N167" s="422" t="n">
        <v>30.18924001920364</v>
      </c>
      <c r="O167" s="423" t="n">
        <v>0.1797641346895389</v>
      </c>
      <c r="P167" s="424" t="n">
        <v>2024</v>
      </c>
      <c r="Q167" s="425" t="inlineStr">
        <is>
          <t>SSB</t>
        </is>
      </c>
      <c r="R167" s="425" t="inlineStr">
        <is>
          <t>ok</t>
        </is>
      </c>
      <c r="S167" s="425" t="inlineStr">
        <is>
          <t>text</t>
        </is>
      </c>
      <c r="T167" s="426" t="inlineStr">
        <is>
          <t>Norway</t>
        </is>
      </c>
      <c r="U167" s="5" t="inlineStr">
        <is>
          <t>useful output</t>
        </is>
      </c>
      <c r="V167" s="5">
        <f>(O150*N150)^2</f>
        <v/>
      </c>
    </row>
    <row r="168" customFormat="1" s="482">
      <c r="B168" s="5" t="inlineStr">
        <is>
          <t>MP.FP-HY.SW</t>
        </is>
      </c>
      <c r="C168" s="5" t="inlineStr">
        <is>
          <t>MP.FP-HY.SW-Untreated wastewater-Nmix</t>
        </is>
      </c>
      <c r="D168" s="5" t="inlineStr">
        <is>
          <t>MP</t>
        </is>
      </c>
      <c r="E168" s="5" t="inlineStr">
        <is>
          <t>FP</t>
        </is>
      </c>
      <c r="F168" s="5">
        <f>VLOOKUP(E168,'5.a Definitions'!E:F,2,FALSE)</f>
        <v/>
      </c>
      <c r="G168" s="5" t="inlineStr">
        <is>
          <t>HY</t>
        </is>
      </c>
      <c r="H168" s="5" t="inlineStr">
        <is>
          <t>SW</t>
        </is>
      </c>
      <c r="I168" s="5">
        <f>VLOOKUP(H168,'5.a Definitions'!E:F,2,FALSE)</f>
        <v/>
      </c>
      <c r="J168" s="5" t="inlineStr">
        <is>
          <t>Untreated wastewater</t>
        </is>
      </c>
      <c r="K168" s="5" t="inlineStr">
        <is>
          <t>food industry untreated wastewater</t>
        </is>
      </c>
      <c r="L168" s="5" t="inlineStr">
        <is>
          <t>reactive</t>
        </is>
      </c>
      <c r="M168" s="5" t="inlineStr">
        <is>
          <t>Nmix</t>
        </is>
      </c>
      <c r="N168" s="422" t="n">
        <v>0.6854035000000001</v>
      </c>
      <c r="O168" s="423" t="n">
        <v>0.1726041346395878</v>
      </c>
      <c r="P168" s="424" t="n">
        <v>2024</v>
      </c>
      <c r="Q168" s="425" t="inlineStr">
        <is>
          <t>Filled (held at 2023): Miljødirektoratet Norske utslipp not updated for 2024</t>
        </is>
      </c>
      <c r="R168" s="425" t="inlineStr">
        <is>
          <t>ok</t>
        </is>
      </c>
      <c r="S168" s="425" t="inlineStr">
        <is>
          <t>text</t>
        </is>
      </c>
      <c r="T168" s="426" t="inlineStr">
        <is>
          <t>Norway</t>
        </is>
      </c>
      <c r="U168" s="5" t="inlineStr">
        <is>
          <t>N wasted</t>
        </is>
      </c>
      <c r="V168" s="5">
        <f>(O151*N151)^2</f>
        <v/>
      </c>
    </row>
    <row r="169" customFormat="1" s="482">
      <c r="B169" s="5" t="inlineStr">
        <is>
          <t>MP.FP-HY.AC</t>
        </is>
      </c>
      <c r="C169" s="5" t="inlineStr">
        <is>
          <t>MP.FP-HY.AC-Feed to freshwater aquaculture-Nmix</t>
        </is>
      </c>
      <c r="D169" s="5" t="inlineStr">
        <is>
          <t>MP</t>
        </is>
      </c>
      <c r="E169" s="5" t="inlineStr">
        <is>
          <t>FP</t>
        </is>
      </c>
      <c r="F169" s="5">
        <f>VLOOKUP(E169,'5.a Definitions'!E:F,2,FALSE)</f>
        <v/>
      </c>
      <c r="G169" s="5" t="inlineStr">
        <is>
          <t>HY</t>
        </is>
      </c>
      <c r="H169" s="5" t="inlineStr">
        <is>
          <t>AC</t>
        </is>
      </c>
      <c r="I169" s="5">
        <f>VLOOKUP(H169,'5.a Definitions'!E:F,2,FALSE)</f>
        <v/>
      </c>
      <c r="J169" s="5" t="inlineStr">
        <is>
          <t>Feed to freshwater aquaculture</t>
        </is>
      </c>
      <c r="K169" s="5" t="inlineStr">
        <is>
          <t>feed to freshwater aquaculture</t>
        </is>
      </c>
      <c r="L169" s="5" t="inlineStr">
        <is>
          <t>reactive</t>
        </is>
      </c>
      <c r="M169" s="5" t="inlineStr">
        <is>
          <t>Nmix</t>
        </is>
      </c>
      <c r="N169" s="422" t="n">
        <v>0</v>
      </c>
      <c r="O169" s="423" t="n">
        <v>0.2</v>
      </c>
      <c r="P169" s="424" t="n">
        <v>2024</v>
      </c>
      <c r="Q169" s="425" t="inlineStr">
        <is>
          <t>no production</t>
        </is>
      </c>
      <c r="R169" s="425" t="inlineStr">
        <is>
          <t>ok</t>
        </is>
      </c>
      <c r="S169" s="425" t="inlineStr">
        <is>
          <t>text</t>
        </is>
      </c>
      <c r="T169" s="426" t="inlineStr">
        <is>
          <t>Norway</t>
        </is>
      </c>
      <c r="U169" s="5" t="inlineStr">
        <is>
          <t>useful output</t>
        </is>
      </c>
      <c r="V169" s="5">
        <f>(#REF!*#REF!)^2</f>
        <v/>
      </c>
    </row>
    <row r="170" ht="16" customFormat="1" customHeight="1" s="482">
      <c r="B170" s="5" t="inlineStr">
        <is>
          <t>MP.FP-HY.AC</t>
        </is>
      </c>
      <c r="C170" s="5" t="inlineStr">
        <is>
          <t>MP.FP-HY.AC-Feed to coastal aquaculture-Nmix</t>
        </is>
      </c>
      <c r="D170" s="5" t="inlineStr">
        <is>
          <t>MP</t>
        </is>
      </c>
      <c r="E170" s="5" t="inlineStr">
        <is>
          <t>FP</t>
        </is>
      </c>
      <c r="F170" s="5">
        <f>VLOOKUP(E170,'5.a Definitions'!E:F,2,FALSE)</f>
        <v/>
      </c>
      <c r="G170" s="5" t="inlineStr">
        <is>
          <t>HY</t>
        </is>
      </c>
      <c r="H170" s="5" t="inlineStr">
        <is>
          <t>AC</t>
        </is>
      </c>
      <c r="I170" s="5">
        <f>VLOOKUP(H170,'5.a Definitions'!E:F,2,FALSE)</f>
        <v/>
      </c>
      <c r="J170" s="5" t="inlineStr">
        <is>
          <t>Feed to coastal aquaculture</t>
        </is>
      </c>
      <c r="K170" s="5" t="inlineStr">
        <is>
          <t>feed to coastal aquaculture</t>
        </is>
      </c>
      <c r="L170" s="5" t="inlineStr">
        <is>
          <t>reactive</t>
        </is>
      </c>
      <c r="M170" s="5" t="inlineStr">
        <is>
          <t>Nmix</t>
        </is>
      </c>
      <c r="N170" s="422" t="n">
        <v>10.33315446153846</v>
      </c>
      <c r="O170" s="423" t="n">
        <v>0.4051264591517216</v>
      </c>
      <c r="P170" s="424" t="n">
        <v>2024</v>
      </c>
      <c r="Q170" s="425" t="inlineStr">
        <is>
          <t>Fiskeridirektoratet</t>
        </is>
      </c>
      <c r="R170" s="425" t="inlineStr">
        <is>
          <t>ok</t>
        </is>
      </c>
      <c r="S170" s="425" t="inlineStr">
        <is>
          <t>text</t>
        </is>
      </c>
      <c r="T170" s="426" t="inlineStr">
        <is>
          <t>Norway</t>
        </is>
      </c>
      <c r="U170" s="5" t="inlineStr">
        <is>
          <t>useful output</t>
        </is>
      </c>
      <c r="V170" s="5">
        <f>(#REF!*#REF!)^2</f>
        <v/>
      </c>
    </row>
    <row r="171" customFormat="1" s="482">
      <c r="B171" s="5" t="inlineStr">
        <is>
          <t>MP.FP-RW.RW</t>
        </is>
      </c>
      <c r="C171" s="5" t="inlineStr">
        <is>
          <t>MP.FP-RW.RW-Food export-Nmix</t>
        </is>
      </c>
      <c r="D171" s="5" t="inlineStr">
        <is>
          <t>MP</t>
        </is>
      </c>
      <c r="E171" s="5" t="inlineStr">
        <is>
          <t>FP</t>
        </is>
      </c>
      <c r="F171" s="5">
        <f>VLOOKUP(E171,'5.a Definitions'!E:F,2,FALSE)</f>
        <v/>
      </c>
      <c r="G171" s="5" t="inlineStr">
        <is>
          <t>RW</t>
        </is>
      </c>
      <c r="H171" s="5" t="inlineStr">
        <is>
          <t>RW</t>
        </is>
      </c>
      <c r="I171" s="5">
        <f>VLOOKUP(H171,'5.a Definitions'!E:F,2,FALSE)</f>
        <v/>
      </c>
      <c r="J171" s="5" t="inlineStr">
        <is>
          <t>Food export</t>
        </is>
      </c>
      <c r="K171" s="5" t="inlineStr">
        <is>
          <t>food export</t>
        </is>
      </c>
      <c r="L171" s="5" t="inlineStr">
        <is>
          <t>reactive</t>
        </is>
      </c>
      <c r="M171" s="5" t="inlineStr">
        <is>
          <t>Nmix</t>
        </is>
      </c>
      <c r="N171" s="422" t="n">
        <v>68.24074578400001</v>
      </c>
      <c r="O171" s="423" t="n">
        <v>0.2112548381841942</v>
      </c>
      <c r="P171" s="424" t="n">
        <v>2024</v>
      </c>
      <c r="Q171" s="425" t="inlineStr">
        <is>
          <t>SSB tab 08801</t>
        </is>
      </c>
      <c r="R171" s="425" t="inlineStr">
        <is>
          <t>ok</t>
        </is>
      </c>
      <c r="S171" s="425" t="inlineStr">
        <is>
          <t>text</t>
        </is>
      </c>
      <c r="T171" s="426" t="inlineStr">
        <is>
          <t>Norway</t>
        </is>
      </c>
      <c r="U171" s="5" t="inlineStr">
        <is>
          <t>useful output</t>
        </is>
      </c>
      <c r="V171" s="5">
        <f>(O152*N152)^2</f>
        <v/>
      </c>
    </row>
    <row r="172" customFormat="1" s="482">
      <c r="B172" s="475" t="inlineStr">
        <is>
          <t>MP.FP-RW.RW</t>
        </is>
      </c>
      <c r="C172" s="475" t="inlineStr">
        <is>
          <t>MP.FP-RW.RW-Feed export-Nmix</t>
        </is>
      </c>
      <c r="D172" s="475" t="inlineStr">
        <is>
          <t>MP</t>
        </is>
      </c>
      <c r="E172" s="475" t="inlineStr">
        <is>
          <t>FP</t>
        </is>
      </c>
      <c r="F172" s="5">
        <f>VLOOKUP(E172,'5.a Definitions'!E:F,2,FALSE)</f>
        <v/>
      </c>
      <c r="G172" s="475" t="inlineStr">
        <is>
          <t>RW</t>
        </is>
      </c>
      <c r="H172" s="475" t="inlineStr">
        <is>
          <t>RW</t>
        </is>
      </c>
      <c r="I172" s="5">
        <f>VLOOKUP(H172,'5.a Definitions'!E:F,2,FALSE)</f>
        <v/>
      </c>
      <c r="J172" s="475" t="inlineStr">
        <is>
          <t>Feed export</t>
        </is>
      </c>
      <c r="K172" s="475" t="inlineStr">
        <is>
          <t>feed export</t>
        </is>
      </c>
      <c r="L172" s="475" t="inlineStr">
        <is>
          <t>reactive</t>
        </is>
      </c>
      <c r="M172" s="475" t="inlineStr">
        <is>
          <t>Nmix</t>
        </is>
      </c>
      <c r="N172" s="476" t="n">
        <v>20.31480772499999</v>
      </c>
      <c r="O172" s="477" t="n">
        <v>0.1533776684418327</v>
      </c>
      <c r="P172" s="478" t="n">
        <v>2024</v>
      </c>
      <c r="Q172" s="479" t="inlineStr">
        <is>
          <t>SSB tab 08801</t>
        </is>
      </c>
      <c r="R172" s="479" t="inlineStr">
        <is>
          <t>ok</t>
        </is>
      </c>
      <c r="S172" s="479" t="inlineStr">
        <is>
          <t>text</t>
        </is>
      </c>
      <c r="T172" s="476" t="inlineStr">
        <is>
          <t>Norway</t>
        </is>
      </c>
      <c r="U172" s="475" t="inlineStr">
        <is>
          <t>useful output</t>
        </is>
      </c>
      <c r="V172" s="475">
        <f>(O165*N165)^2</f>
        <v/>
      </c>
    </row>
    <row r="173" customFormat="1" s="482">
      <c r="B173" s="5" t="inlineStr">
        <is>
          <t>MP.OP-AG.SM</t>
        </is>
      </c>
      <c r="C173" s="5" t="inlineStr">
        <is>
          <t>MP.OP-AG.SM-Mineral fertilizer-Nmix</t>
        </is>
      </c>
      <c r="D173" s="5" t="inlineStr">
        <is>
          <t>MP</t>
        </is>
      </c>
      <c r="E173" s="5" t="inlineStr">
        <is>
          <t>OP</t>
        </is>
      </c>
      <c r="F173" s="5">
        <f>VLOOKUP(E173,'5.a Definitions'!E:F,2,FALSE)</f>
        <v/>
      </c>
      <c r="G173" s="5" t="inlineStr">
        <is>
          <t>AG</t>
        </is>
      </c>
      <c r="H173" s="5" t="inlineStr">
        <is>
          <t>SM</t>
        </is>
      </c>
      <c r="I173" s="5">
        <f>VLOOKUP(H173,'5.a Definitions'!E:F,2,FALSE)</f>
        <v/>
      </c>
      <c r="J173" s="5" t="inlineStr">
        <is>
          <t>Mineral fertilizer</t>
        </is>
      </c>
      <c r="K173" s="5" t="inlineStr">
        <is>
          <t>mineral fertilizer to agriculture</t>
        </is>
      </c>
      <c r="L173" s="5" t="inlineStr">
        <is>
          <t>reactive</t>
        </is>
      </c>
      <c r="M173" s="5" t="inlineStr">
        <is>
          <t>Nmix</t>
        </is>
      </c>
      <c r="N173" s="422" t="n">
        <v>54.207</v>
      </c>
      <c r="O173" s="423" t="n">
        <v>0.5995429897777957</v>
      </c>
      <c r="P173" s="424" t="n">
        <v>2024</v>
      </c>
      <c r="Q173" s="425" t="inlineStr">
        <is>
          <t>FAOSTAT Fertilizer by nutrient (Agricultural Use - Import)</t>
        </is>
      </c>
      <c r="R173" s="425" t="inlineStr">
        <is>
          <t>ok</t>
        </is>
      </c>
      <c r="S173" s="425" t="inlineStr">
        <is>
          <t>text</t>
        </is>
      </c>
      <c r="T173" s="426" t="inlineStr">
        <is>
          <t>Norway</t>
        </is>
      </c>
      <c r="U173" s="5" t="inlineStr">
        <is>
          <t>useful output</t>
        </is>
      </c>
      <c r="V173" s="5">
        <f>(O155*N155)^2</f>
        <v/>
      </c>
    </row>
    <row r="174" customFormat="1" s="482">
      <c r="B174" s="475" t="inlineStr">
        <is>
          <t>MP.OP-EF.IC</t>
        </is>
      </c>
      <c r="C174" s="475" t="inlineStr">
        <is>
          <t>MP.OP-EF.IC-Industrial waste fuels-Nmix</t>
        </is>
      </c>
      <c r="D174" s="475" t="inlineStr">
        <is>
          <t>MP</t>
        </is>
      </c>
      <c r="E174" s="475" t="inlineStr">
        <is>
          <t>OP</t>
        </is>
      </c>
      <c r="F174" s="5">
        <f>VLOOKUP(E174,'5.a Definitions'!E:F,2,FALSE)</f>
        <v/>
      </c>
      <c r="G174" s="475" t="inlineStr">
        <is>
          <t>EF</t>
        </is>
      </c>
      <c r="H174" s="475" t="inlineStr">
        <is>
          <t>IC</t>
        </is>
      </c>
      <c r="I174" s="5">
        <f>VLOOKUP(H174,'5.a Definitions'!E:F,2,FALSE)</f>
        <v/>
      </c>
      <c r="J174" s="475" t="inlineStr">
        <is>
          <t>Industrial waste fuel</t>
        </is>
      </c>
      <c r="K174" s="475" t="inlineStr">
        <is>
          <t>industrial waste fuel</t>
        </is>
      </c>
      <c r="L174" s="475" t="inlineStr">
        <is>
          <t>reactive</t>
        </is>
      </c>
      <c r="M174" s="475" t="inlineStr">
        <is>
          <t>Nmix</t>
        </is>
      </c>
      <c r="N174" s="476" t="n">
        <v>2.565934065934066</v>
      </c>
      <c r="O174" s="477" t="n">
        <v>0.5011140507559019</v>
      </c>
      <c r="P174" s="478" t="n">
        <v>2024</v>
      </c>
      <c r="Q174" s="479" t="inlineStr">
        <is>
          <t>SSB</t>
        </is>
      </c>
      <c r="R174" s="479" t="inlineStr">
        <is>
          <t>ok</t>
        </is>
      </c>
      <c r="S174" s="479" t="inlineStr">
        <is>
          <t>text</t>
        </is>
      </c>
      <c r="T174" s="476" t="inlineStr">
        <is>
          <t>Norway</t>
        </is>
      </c>
      <c r="U174" s="475" t="inlineStr">
        <is>
          <t>useful output</t>
        </is>
      </c>
      <c r="V174" s="475">
        <f>(O168*N168)^2</f>
        <v/>
      </c>
    </row>
    <row r="175" customFormat="1" s="482">
      <c r="B175" s="5" t="inlineStr">
        <is>
          <t>MP.OP-PR.SO</t>
        </is>
      </c>
      <c r="C175" s="5" t="inlineStr">
        <is>
          <t>MP.OP-PR.SO-Other industry waste-Nmix</t>
        </is>
      </c>
      <c r="D175" s="5" t="inlineStr">
        <is>
          <t>MP</t>
        </is>
      </c>
      <c r="E175" s="5" t="inlineStr">
        <is>
          <t>OP</t>
        </is>
      </c>
      <c r="F175" s="5">
        <f>VLOOKUP(E175,'5.a Definitions'!E:F,2,FALSE)</f>
        <v/>
      </c>
      <c r="G175" s="5" t="inlineStr">
        <is>
          <t>PR</t>
        </is>
      </c>
      <c r="H175" s="5" t="inlineStr">
        <is>
          <t>SO</t>
        </is>
      </c>
      <c r="I175" s="5">
        <f>VLOOKUP(H175,'5.a Definitions'!E:F,2,FALSE)</f>
        <v/>
      </c>
      <c r="J175" s="5" t="inlineStr">
        <is>
          <t>Other industry waste</t>
        </is>
      </c>
      <c r="K175" s="5" t="inlineStr">
        <is>
          <t>other industry waste</t>
        </is>
      </c>
      <c r="L175" s="5" t="inlineStr">
        <is>
          <t>reactive</t>
        </is>
      </c>
      <c r="M175" s="5" t="inlineStr">
        <is>
          <t>Nmix</t>
        </is>
      </c>
      <c r="N175" s="422" t="n">
        <v>4.9512</v>
      </c>
      <c r="O175" s="423" t="n">
        <v>0.6979152870952521</v>
      </c>
      <c r="P175" s="424" t="n">
        <v>2024</v>
      </c>
      <c r="Q175" s="425" t="inlineStr">
        <is>
          <t>SSB</t>
        </is>
      </c>
      <c r="R175" s="425" t="inlineStr">
        <is>
          <t>ok</t>
        </is>
      </c>
      <c r="S175" s="425" t="inlineStr">
        <is>
          <t>text</t>
        </is>
      </c>
      <c r="T175" s="426" t="inlineStr">
        <is>
          <t>Norway</t>
        </is>
      </c>
      <c r="U175" s="5" t="inlineStr">
        <is>
          <t>N wasted</t>
        </is>
      </c>
      <c r="V175" s="5">
        <f>(O156*N156)^2</f>
        <v/>
      </c>
    </row>
    <row r="176" ht="16" customFormat="1" customHeight="1" s="482">
      <c r="B176" s="5" t="inlineStr">
        <is>
          <t>MP.OP-PR.WW</t>
        </is>
      </c>
      <c r="C176" s="5" t="inlineStr">
        <is>
          <t>MP.OP-PR.WW-Other industry wastewater-Nmix</t>
        </is>
      </c>
      <c r="D176" s="5" t="inlineStr">
        <is>
          <t>MP</t>
        </is>
      </c>
      <c r="E176" s="5" t="inlineStr">
        <is>
          <t>OP</t>
        </is>
      </c>
      <c r="F176" s="5">
        <f>VLOOKUP(E176,'5.a Definitions'!E:F,2,FALSE)</f>
        <v/>
      </c>
      <c r="G176" s="5" t="inlineStr">
        <is>
          <t>PR</t>
        </is>
      </c>
      <c r="H176" s="5" t="inlineStr">
        <is>
          <t>WW</t>
        </is>
      </c>
      <c r="I176" s="5">
        <f>VLOOKUP(H176,'5.a Definitions'!E:F,2,FALSE)</f>
        <v/>
      </c>
      <c r="J176" s="5" t="inlineStr">
        <is>
          <t>Other industry wastewater</t>
        </is>
      </c>
      <c r="K176" s="5" t="inlineStr">
        <is>
          <t>other industry wastewater</t>
        </is>
      </c>
      <c r="L176" s="5" t="inlineStr">
        <is>
          <t>reactive</t>
        </is>
      </c>
      <c r="M176" s="5" t="inlineStr">
        <is>
          <t>Nmix</t>
        </is>
      </c>
      <c r="N176" s="422" t="n">
        <v>0.1559876</v>
      </c>
      <c r="O176" s="423" t="n">
        <v>0.2803891550936816</v>
      </c>
      <c r="P176" s="424" t="n">
        <v>2024</v>
      </c>
      <c r="Q176" s="425" t="inlineStr">
        <is>
          <t>Filled (held at 2023): Miljødirektoratet Norske utslipp not updated for 2024</t>
        </is>
      </c>
      <c r="R176" s="425" t="inlineStr">
        <is>
          <t>ok</t>
        </is>
      </c>
      <c r="S176" s="425" t="inlineStr">
        <is>
          <t>text</t>
        </is>
      </c>
      <c r="T176" s="426" t="inlineStr">
        <is>
          <t>Norway</t>
        </is>
      </c>
      <c r="U176" s="5" t="inlineStr">
        <is>
          <t>N wasted</t>
        </is>
      </c>
      <c r="V176" s="5">
        <f>(O157*N157)^2</f>
        <v/>
      </c>
    </row>
    <row r="177" customFormat="1" s="482">
      <c r="B177" s="5" t="inlineStr">
        <is>
          <t>MP.OP-HS.HS</t>
        </is>
      </c>
      <c r="C177" s="5" t="inlineStr">
        <is>
          <t>MP.OP-HS.HS-Mineral fertilizer-Nmix</t>
        </is>
      </c>
      <c r="D177" s="5" t="inlineStr">
        <is>
          <t>MP</t>
        </is>
      </c>
      <c r="E177" s="5" t="inlineStr">
        <is>
          <t>OP</t>
        </is>
      </c>
      <c r="F177" s="5">
        <f>VLOOKUP(E177,'5.a Definitions'!E:F,2,FALSE)</f>
        <v/>
      </c>
      <c r="G177" s="5" t="inlineStr">
        <is>
          <t>HS</t>
        </is>
      </c>
      <c r="H177" s="5" t="inlineStr">
        <is>
          <t>HS</t>
        </is>
      </c>
      <c r="I177" s="5">
        <f>VLOOKUP(H177,'5.a Definitions'!E:F,2,FALSE)</f>
        <v/>
      </c>
      <c r="J177" s="5" t="inlineStr">
        <is>
          <t>Mineral fertilizer</t>
        </is>
      </c>
      <c r="K177" s="5" t="inlineStr">
        <is>
          <t>mineral fertilizer to settlements</t>
        </is>
      </c>
      <c r="L177" s="5" t="inlineStr">
        <is>
          <t>reactive</t>
        </is>
      </c>
      <c r="M177" s="5" t="inlineStr">
        <is>
          <t>Nmix</t>
        </is>
      </c>
      <c r="N177" s="422" t="n">
        <v>2.027265306122449</v>
      </c>
      <c r="O177" s="423" t="n">
        <v>0.576501852739607</v>
      </c>
      <c r="P177" s="424" t="n">
        <v>2024</v>
      </c>
      <c r="Q177" s="425" t="inlineStr">
        <is>
          <t>FAOSTAT Fertilizer by nutrient</t>
        </is>
      </c>
      <c r="R177" s="425" t="inlineStr">
        <is>
          <t>ok</t>
        </is>
      </c>
      <c r="S177" s="425" t="inlineStr">
        <is>
          <t>text</t>
        </is>
      </c>
      <c r="T177" s="426" t="inlineStr">
        <is>
          <t>Norway</t>
        </is>
      </c>
      <c r="U177" s="5" t="inlineStr">
        <is>
          <t>useful output</t>
        </is>
      </c>
      <c r="V177" s="5">
        <f>(O158*N158)^2</f>
        <v/>
      </c>
    </row>
    <row r="178" ht="16" customFormat="1" customHeight="1" s="482">
      <c r="B178" s="5" t="inlineStr">
        <is>
          <t>MP.OP-HS.HS</t>
        </is>
      </c>
      <c r="C178" s="5" t="inlineStr">
        <is>
          <t>MP.OP-HS.HS-Consumer goods-Nmix</t>
        </is>
      </c>
      <c r="D178" s="5" t="inlineStr">
        <is>
          <t>MP</t>
        </is>
      </c>
      <c r="E178" s="5" t="inlineStr">
        <is>
          <t>OP</t>
        </is>
      </c>
      <c r="F178" s="5">
        <f>VLOOKUP(E178,'5.a Definitions'!E:F,2,FALSE)</f>
        <v/>
      </c>
      <c r="G178" s="5" t="inlineStr">
        <is>
          <t>HS</t>
        </is>
      </c>
      <c r="H178" s="5" t="inlineStr">
        <is>
          <t>HS</t>
        </is>
      </c>
      <c r="I178" s="5">
        <f>VLOOKUP(H178,'5.a Definitions'!E:F,2,FALSE)</f>
        <v/>
      </c>
      <c r="J178" s="5" t="inlineStr">
        <is>
          <t>Consumer goods</t>
        </is>
      </c>
      <c r="K178" s="5" t="inlineStr">
        <is>
          <t>consumer goods</t>
        </is>
      </c>
      <c r="L178" s="5" t="inlineStr">
        <is>
          <t>reactive</t>
        </is>
      </c>
      <c r="M178" s="5" t="inlineStr">
        <is>
          <t>Nmix</t>
        </is>
      </c>
      <c r="N178" s="422" t="n">
        <v>13.40480923119762</v>
      </c>
      <c r="O178" s="423" t="n">
        <v>0.4090974550553407</v>
      </c>
      <c r="P178" s="424" t="n">
        <v>2024</v>
      </c>
      <c r="Q178" s="425" t="inlineStr">
        <is>
          <t>Massebalanse (Inflows - Outflows), partly extrapolated components for 2024</t>
        </is>
      </c>
      <c r="R178" s="425" t="inlineStr">
        <is>
          <t>ok</t>
        </is>
      </c>
      <c r="S178" s="425" t="inlineStr">
        <is>
          <t>text</t>
        </is>
      </c>
      <c r="T178" s="426" t="inlineStr">
        <is>
          <t>Norway</t>
        </is>
      </c>
      <c r="U178" s="5" t="inlineStr">
        <is>
          <t>useful output</t>
        </is>
      </c>
      <c r="V178" s="5">
        <f>(O159*N159)^2</f>
        <v/>
      </c>
    </row>
    <row r="179" customFormat="1" s="482">
      <c r="B179" s="5" t="inlineStr">
        <is>
          <t>MP.OP-AT.AT</t>
        </is>
      </c>
      <c r="C179" s="5" t="inlineStr">
        <is>
          <t>MP.OP-AT.AT-Emissions-NH3</t>
        </is>
      </c>
      <c r="D179" s="5" t="inlineStr">
        <is>
          <t>MP</t>
        </is>
      </c>
      <c r="E179" s="5" t="inlineStr">
        <is>
          <t>OP</t>
        </is>
      </c>
      <c r="F179" s="5">
        <f>VLOOKUP(E179,'5.a Definitions'!E:F,2,FALSE)</f>
        <v/>
      </c>
      <c r="G179" s="5" t="inlineStr">
        <is>
          <t>AT</t>
        </is>
      </c>
      <c r="H179" s="5" t="inlineStr">
        <is>
          <t>AT</t>
        </is>
      </c>
      <c r="I179" s="5">
        <f>VLOOKUP(H179,'5.a Definitions'!E:F,2,FALSE)</f>
        <v/>
      </c>
      <c r="J179" s="5" t="inlineStr">
        <is>
          <t>Emissions</t>
        </is>
      </c>
      <c r="K179" s="5" t="inlineStr">
        <is>
          <t>process emissions</t>
        </is>
      </c>
      <c r="L179" s="5" t="inlineStr">
        <is>
          <t>reactive</t>
        </is>
      </c>
      <c r="M179" s="5" t="inlineStr">
        <is>
          <t>NH3</t>
        </is>
      </c>
      <c r="N179" s="422" t="n">
        <v>0.5092805719349999</v>
      </c>
      <c r="O179" s="423" t="n">
        <v>0.2285775745575501</v>
      </c>
      <c r="P179" s="424" t="n">
        <v>2024</v>
      </c>
      <c r="Q179" s="425" t="inlineStr">
        <is>
          <t>CRLTAP Inventory Submissions</t>
        </is>
      </c>
      <c r="R179" s="425" t="inlineStr">
        <is>
          <t>ok</t>
        </is>
      </c>
      <c r="S179" s="425" t="inlineStr">
        <is>
          <t>text</t>
        </is>
      </c>
      <c r="T179" s="426" t="inlineStr">
        <is>
          <t>Norway</t>
        </is>
      </c>
      <c r="U179" s="5" t="inlineStr">
        <is>
          <t>N wasted</t>
        </is>
      </c>
      <c r="V179" s="5">
        <f>(O160*N160)^2</f>
        <v/>
      </c>
    </row>
    <row r="180" ht="16" customFormat="1" customHeight="1" s="482">
      <c r="B180" s="5" t="inlineStr">
        <is>
          <t>MP.OP-AT.AT</t>
        </is>
      </c>
      <c r="C180" s="5" t="inlineStr">
        <is>
          <t>MP.OP-AT.AT-Emissions-NOx</t>
        </is>
      </c>
      <c r="D180" s="5" t="inlineStr">
        <is>
          <t>MP</t>
        </is>
      </c>
      <c r="E180" s="5" t="inlineStr">
        <is>
          <t>OP</t>
        </is>
      </c>
      <c r="F180" s="5">
        <f>VLOOKUP(E180,'5.a Definitions'!E:F,2,FALSE)</f>
        <v/>
      </c>
      <c r="G180" s="5" t="inlineStr">
        <is>
          <t>AT</t>
        </is>
      </c>
      <c r="H180" s="5" t="inlineStr">
        <is>
          <t>AT</t>
        </is>
      </c>
      <c r="I180" s="5">
        <f>VLOOKUP(H180,'5.a Definitions'!E:F,2,FALSE)</f>
        <v/>
      </c>
      <c r="J180" s="5" t="inlineStr">
        <is>
          <t>Emissions</t>
        </is>
      </c>
      <c r="K180" s="5" t="inlineStr">
        <is>
          <t>process emissions</t>
        </is>
      </c>
      <c r="L180" s="5" t="inlineStr">
        <is>
          <t>reactive</t>
        </is>
      </c>
      <c r="M180" s="5" t="inlineStr">
        <is>
          <t>NOx</t>
        </is>
      </c>
      <c r="N180" s="422" t="n">
        <v>2.45587289891785</v>
      </c>
      <c r="O180" s="423" t="n">
        <v>0.1762762820129174</v>
      </c>
      <c r="P180" s="424" t="n">
        <v>2024</v>
      </c>
      <c r="Q180" s="425" t="inlineStr">
        <is>
          <t>CRLTAP Inventory Submissions</t>
        </is>
      </c>
      <c r="R180" s="425" t="inlineStr">
        <is>
          <t>ok</t>
        </is>
      </c>
      <c r="S180" s="425" t="inlineStr">
        <is>
          <t>text</t>
        </is>
      </c>
      <c r="T180" s="426" t="inlineStr">
        <is>
          <t>Norway</t>
        </is>
      </c>
      <c r="U180" s="5" t="inlineStr">
        <is>
          <t>N wasted</t>
        </is>
      </c>
      <c r="V180" s="5">
        <f>(O161*N161)^2</f>
        <v/>
      </c>
    </row>
    <row r="181" ht="16" customFormat="1" customHeight="1" s="482">
      <c r="B181" s="5" t="inlineStr">
        <is>
          <t>MP.OP-AT.AT</t>
        </is>
      </c>
      <c r="C181" s="5" t="inlineStr">
        <is>
          <t>MP.OP-AT.AT-Emissions-N2O</t>
        </is>
      </c>
      <c r="D181" s="5" t="inlineStr">
        <is>
          <t>MP</t>
        </is>
      </c>
      <c r="E181" s="5" t="inlineStr">
        <is>
          <t>OP</t>
        </is>
      </c>
      <c r="F181" s="5">
        <f>VLOOKUP(E181,'5.a Definitions'!E:F,2,FALSE)</f>
        <v/>
      </c>
      <c r="G181" s="5" t="inlineStr">
        <is>
          <t>AT</t>
        </is>
      </c>
      <c r="H181" s="5" t="inlineStr">
        <is>
          <t>AT</t>
        </is>
      </c>
      <c r="I181" s="5">
        <f>VLOOKUP(H181,'5.a Definitions'!E:F,2,FALSE)</f>
        <v/>
      </c>
      <c r="J181" s="5" t="inlineStr">
        <is>
          <t>Emissions</t>
        </is>
      </c>
      <c r="K181" s="5" t="inlineStr">
        <is>
          <t>process emissions</t>
        </is>
      </c>
      <c r="L181" s="5" t="inlineStr">
        <is>
          <t>reactive</t>
        </is>
      </c>
      <c r="M181" s="5" t="inlineStr">
        <is>
          <t>N2O</t>
        </is>
      </c>
      <c r="N181" s="422" t="n">
        <v>0.7808993377271035</v>
      </c>
      <c r="O181" s="423" t="n">
        <v>0.06511359277630061</v>
      </c>
      <c r="P181" s="424" t="n">
        <v>2024</v>
      </c>
      <c r="Q181" s="425" t="inlineStr">
        <is>
          <t>UNFCCC CRT</t>
        </is>
      </c>
      <c r="R181" s="425" t="inlineStr">
        <is>
          <t>ok</t>
        </is>
      </c>
      <c r="S181" s="425" t="inlineStr">
        <is>
          <t>text</t>
        </is>
      </c>
      <c r="T181" s="426" t="inlineStr">
        <is>
          <t>Norway</t>
        </is>
      </c>
      <c r="U181" s="5" t="inlineStr">
        <is>
          <t>N wasted</t>
        </is>
      </c>
      <c r="V181" s="5">
        <f>(O162*N162)^2</f>
        <v/>
      </c>
    </row>
    <row r="182" customFormat="1" s="482">
      <c r="B182" s="5" t="inlineStr">
        <is>
          <t>MP.OP-HY.SW</t>
        </is>
      </c>
      <c r="C182" s="5" t="inlineStr">
        <is>
          <t>MP.OP-HY.SW-Untreated wastewater-Nmix</t>
        </is>
      </c>
      <c r="D182" s="5" t="inlineStr">
        <is>
          <t>MP</t>
        </is>
      </c>
      <c r="E182" s="5" t="inlineStr">
        <is>
          <t>OP</t>
        </is>
      </c>
      <c r="F182" s="5">
        <f>VLOOKUP(E182,'5.a Definitions'!E:F,2,FALSE)</f>
        <v/>
      </c>
      <c r="G182" s="5" t="inlineStr">
        <is>
          <t>HY</t>
        </is>
      </c>
      <c r="H182" s="5" t="inlineStr">
        <is>
          <t>SW</t>
        </is>
      </c>
      <c r="I182" s="5">
        <f>VLOOKUP(H182,'5.a Definitions'!E:F,2,FALSE)</f>
        <v/>
      </c>
      <c r="J182" s="5" t="inlineStr">
        <is>
          <t>Untreated wastewater</t>
        </is>
      </c>
      <c r="K182" s="5" t="inlineStr">
        <is>
          <t>other industry untreated wastewater</t>
        </is>
      </c>
      <c r="L182" s="5" t="inlineStr">
        <is>
          <t>reactive</t>
        </is>
      </c>
      <c r="M182" s="5" t="inlineStr">
        <is>
          <t>Nmix</t>
        </is>
      </c>
      <c r="N182" s="422" t="n">
        <v>1.4432504</v>
      </c>
      <c r="O182" s="423" t="n">
        <v>0.1980659048191074</v>
      </c>
      <c r="P182" s="424" t="n">
        <v>2024</v>
      </c>
      <c r="Q182" s="425" t="inlineStr">
        <is>
          <t>Filled (held at 2023): Miljødirektoratet Norske utslipp not updated for 2024</t>
        </is>
      </c>
      <c r="R182" s="425" t="inlineStr">
        <is>
          <t>ok</t>
        </is>
      </c>
      <c r="S182" s="425" t="inlineStr">
        <is>
          <t>text</t>
        </is>
      </c>
      <c r="T182" s="426" t="inlineStr">
        <is>
          <t>Norway</t>
        </is>
      </c>
      <c r="U182" s="5" t="inlineStr">
        <is>
          <t>N wasted</t>
        </is>
      </c>
      <c r="V182" s="5">
        <f>(O163*N163)^2</f>
        <v/>
      </c>
    </row>
    <row r="183" customFormat="1" s="482">
      <c r="B183" s="5" t="inlineStr">
        <is>
          <t>MP.OP-FS.FO</t>
        </is>
      </c>
      <c r="C183" s="5" t="inlineStr">
        <is>
          <t>MP.OP-FS.FO-Mineral fertilizer-Nmix</t>
        </is>
      </c>
      <c r="D183" s="5" t="inlineStr">
        <is>
          <t>MP</t>
        </is>
      </c>
      <c r="E183" s="5" t="inlineStr">
        <is>
          <t>OP</t>
        </is>
      </c>
      <c r="F183" s="5">
        <f>VLOOKUP(E183,'5.a Definitions'!E:F,2,FALSE)</f>
        <v/>
      </c>
      <c r="G183" s="5" t="inlineStr">
        <is>
          <t>FS</t>
        </is>
      </c>
      <c r="H183" s="5" t="inlineStr">
        <is>
          <t>FO</t>
        </is>
      </c>
      <c r="I183" s="5">
        <f>VLOOKUP(H183,'5.a Definitions'!E:F,2,FALSE)</f>
        <v/>
      </c>
      <c r="J183" s="5" t="inlineStr">
        <is>
          <t>Mineral fertilizer</t>
        </is>
      </c>
      <c r="K183" s="5" t="inlineStr">
        <is>
          <t>mineral fertilizer to forests</t>
        </is>
      </c>
      <c r="L183" s="5" t="inlineStr">
        <is>
          <t>reactive</t>
        </is>
      </c>
      <c r="M183" s="5" t="inlineStr">
        <is>
          <t>Nmix</t>
        </is>
      </c>
      <c r="N183" s="422" t="n">
        <v>0.47436</v>
      </c>
      <c r="O183" s="423" t="n">
        <v>0.2815143654075056</v>
      </c>
      <c r="P183" s="424" t="n">
        <v>2024</v>
      </c>
      <c r="Q183" s="425" t="inlineStr">
        <is>
          <t>SSB tabell 05543</t>
        </is>
      </c>
      <c r="R183" s="425" t="inlineStr">
        <is>
          <t>ok</t>
        </is>
      </c>
      <c r="S183" s="425" t="inlineStr">
        <is>
          <t>text</t>
        </is>
      </c>
      <c r="T183" s="426" t="inlineStr">
        <is>
          <t>Norway</t>
        </is>
      </c>
      <c r="U183" s="5" t="inlineStr">
        <is>
          <t>useful output</t>
        </is>
      </c>
      <c r="V183" s="5">
        <f>(O164*N164)^2</f>
        <v/>
      </c>
    </row>
    <row r="184" customFormat="1" s="482">
      <c r="B184" s="5" t="inlineStr">
        <is>
          <t>MP.OP-RW.RW</t>
        </is>
      </c>
      <c r="C184" s="5" t="inlineStr">
        <is>
          <t>MP.OP-RW.RW-Mineral fertilizer export-Nmix</t>
        </is>
      </c>
      <c r="D184" s="5" t="inlineStr">
        <is>
          <t>MP</t>
        </is>
      </c>
      <c r="E184" s="5" t="inlineStr">
        <is>
          <t>OP</t>
        </is>
      </c>
      <c r="F184" s="5">
        <f>VLOOKUP(E184,'5.a Definitions'!E:F,2,FALSE)</f>
        <v/>
      </c>
      <c r="G184" s="5" t="inlineStr">
        <is>
          <t>RW</t>
        </is>
      </c>
      <c r="H184" s="5" t="inlineStr">
        <is>
          <t>RW</t>
        </is>
      </c>
      <c r="I184" s="5">
        <f>VLOOKUP(H184,'5.a Definitions'!E:F,2,FALSE)</f>
        <v/>
      </c>
      <c r="J184" s="5" t="inlineStr">
        <is>
          <t>Mineral fertilizer export</t>
        </is>
      </c>
      <c r="K184" s="5" t="inlineStr">
        <is>
          <t>mineral fertilizer export</t>
        </is>
      </c>
      <c r="L184" s="5" t="inlineStr">
        <is>
          <t>reactive</t>
        </is>
      </c>
      <c r="M184" s="5" t="inlineStr">
        <is>
          <t>Nmix</t>
        </is>
      </c>
      <c r="N184" s="422" t="n">
        <v>772.006</v>
      </c>
      <c r="O184" s="423" t="n">
        <v>0.2949457776486214</v>
      </c>
      <c r="P184" s="424" t="n">
        <v>2024</v>
      </c>
      <c r="Q184" s="425" t="inlineStr">
        <is>
          <t>FAOSTAT Fertilizer by Nutrient</t>
        </is>
      </c>
      <c r="R184" s="425" t="inlineStr">
        <is>
          <t>ok</t>
        </is>
      </c>
      <c r="S184" s="425" t="inlineStr">
        <is>
          <t>text</t>
        </is>
      </c>
      <c r="T184" s="426" t="inlineStr">
        <is>
          <t>Norway</t>
        </is>
      </c>
      <c r="U184" s="5" t="inlineStr">
        <is>
          <t>useful output</t>
        </is>
      </c>
      <c r="V184" s="5">
        <f>(#REF!*#REF!)^2</f>
        <v/>
      </c>
    </row>
    <row r="185" ht="16" customFormat="1" customHeight="1" s="482" thickBot="1">
      <c r="B185" s="6" t="inlineStr">
        <is>
          <t>MP.OP-RW.RW</t>
        </is>
      </c>
      <c r="C185" s="6" t="inlineStr">
        <is>
          <t>MP.OP-RW.RW-Other goods export-Nmix</t>
        </is>
      </c>
      <c r="D185" s="6" t="inlineStr">
        <is>
          <t>MP</t>
        </is>
      </c>
      <c r="E185" s="6" t="inlineStr">
        <is>
          <t>OP</t>
        </is>
      </c>
      <c r="F185" s="5">
        <f>VLOOKUP(E185,'5.a Definitions'!E:F,2,FALSE)</f>
        <v/>
      </c>
      <c r="G185" s="6" t="inlineStr">
        <is>
          <t>RW</t>
        </is>
      </c>
      <c r="H185" s="6" t="inlineStr">
        <is>
          <t>RW</t>
        </is>
      </c>
      <c r="I185" s="5">
        <f>VLOOKUP(H185,'5.a Definitions'!E:F,2,FALSE)</f>
        <v/>
      </c>
      <c r="J185" s="6" t="inlineStr">
        <is>
          <t>Other goods export</t>
        </is>
      </c>
      <c r="K185" s="6" t="inlineStr">
        <is>
          <t>other goods export</t>
        </is>
      </c>
      <c r="L185" s="6" t="inlineStr">
        <is>
          <t>reactive</t>
        </is>
      </c>
      <c r="M185" s="6" t="inlineStr">
        <is>
          <t>Nmix</t>
        </is>
      </c>
      <c r="N185" s="422" t="n">
        <v>20.4223701072</v>
      </c>
      <c r="O185" s="427" t="n">
        <v>0.1288376362785188</v>
      </c>
      <c r="P185" s="424" t="n">
        <v>2024</v>
      </c>
      <c r="Q185" s="428" t="inlineStr">
        <is>
          <t>SSB tab 08801</t>
        </is>
      </c>
      <c r="R185" s="425" t="inlineStr">
        <is>
          <t>ok</t>
        </is>
      </c>
      <c r="S185" s="428" t="inlineStr">
        <is>
          <t>text</t>
        </is>
      </c>
      <c r="T185" s="426" t="inlineStr">
        <is>
          <t>Norway</t>
        </is>
      </c>
      <c r="U185" s="6" t="inlineStr">
        <is>
          <t>useful output</t>
        </is>
      </c>
      <c r="V185" s="6">
        <f>(#REF!*#REF!)^2</f>
        <v/>
      </c>
    </row>
    <row r="186" customFormat="1" s="482">
      <c r="A186" s="497" t="inlineStr">
        <is>
          <t>Agriculture</t>
        </is>
      </c>
      <c r="B186" s="5" t="inlineStr">
        <is>
          <t>AG.SM-MP.FP</t>
        </is>
      </c>
      <c r="C186" s="5" t="inlineStr">
        <is>
          <t>AG.SM-MP.FP-Food crop products-Nmix</t>
        </is>
      </c>
      <c r="D186" s="5" t="inlineStr">
        <is>
          <t>AG</t>
        </is>
      </c>
      <c r="E186" s="5" t="inlineStr">
        <is>
          <t>SM</t>
        </is>
      </c>
      <c r="F186" s="5">
        <f>VLOOKUP(E186,'5.a Definitions'!E:F,2,FALSE)</f>
        <v/>
      </c>
      <c r="G186" s="5" t="inlineStr">
        <is>
          <t>MP</t>
        </is>
      </c>
      <c r="H186" s="5" t="inlineStr">
        <is>
          <t>FP</t>
        </is>
      </c>
      <c r="I186" s="5">
        <f>VLOOKUP(H186,'5.a Definitions'!E:F,2,FALSE)</f>
        <v/>
      </c>
      <c r="J186" s="5" t="inlineStr">
        <is>
          <t>Food crop products</t>
        </is>
      </c>
      <c r="K186" s="5" t="inlineStr">
        <is>
          <t>food crop products</t>
        </is>
      </c>
      <c r="L186" s="5" t="inlineStr">
        <is>
          <t>reactive</t>
        </is>
      </c>
      <c r="M186" s="5" t="inlineStr">
        <is>
          <t>Nmix</t>
        </is>
      </c>
      <c r="N186" s="422" t="n">
        <v>24.93086181941156</v>
      </c>
      <c r="O186" s="423" t="n">
        <v>0.4398501684221393</v>
      </c>
      <c r="P186" s="424" t="n">
        <v>2024</v>
      </c>
      <c r="Q186" s="425" t="inlineStr">
        <is>
          <t>Filled (N per tonne held at 2023) x SSB cereal harvest (table 07479): Eurostat GNB</t>
        </is>
      </c>
      <c r="R186" s="425" t="inlineStr">
        <is>
          <t>ok</t>
        </is>
      </c>
      <c r="S186" s="425" t="inlineStr">
        <is>
          <t>text</t>
        </is>
      </c>
      <c r="T186" s="426" t="inlineStr">
        <is>
          <t>Norway</t>
        </is>
      </c>
      <c r="U186" s="5" t="inlineStr">
        <is>
          <t>useful output</t>
        </is>
      </c>
      <c r="V186" s="5">
        <f>(O165*N165)^2</f>
        <v/>
      </c>
    </row>
    <row r="187" customFormat="1" s="482">
      <c r="B187" s="5" t="inlineStr">
        <is>
          <t>AG.SM-MP.OP</t>
        </is>
      </c>
      <c r="C187" s="5" t="inlineStr">
        <is>
          <t>AG.SM-MP.OP-Crop products for industrial use-Nmix</t>
        </is>
      </c>
      <c r="D187" s="5" t="inlineStr">
        <is>
          <t>AG</t>
        </is>
      </c>
      <c r="E187" s="5" t="inlineStr">
        <is>
          <t>SM</t>
        </is>
      </c>
      <c r="F187" s="5">
        <f>VLOOKUP(E187,'5.a Definitions'!E:F,2,FALSE)</f>
        <v/>
      </c>
      <c r="G187" s="5" t="inlineStr">
        <is>
          <t>MP</t>
        </is>
      </c>
      <c r="H187" s="5" t="inlineStr">
        <is>
          <t>OP</t>
        </is>
      </c>
      <c r="I187" s="5">
        <f>VLOOKUP(H187,'5.a Definitions'!E:F,2,FALSE)</f>
        <v/>
      </c>
      <c r="J187" s="5" t="inlineStr">
        <is>
          <t>Crop products for industrial use</t>
        </is>
      </c>
      <c r="K187" s="5" t="inlineStr">
        <is>
          <t>crop products for industrial use</t>
        </is>
      </c>
      <c r="L187" s="5" t="inlineStr">
        <is>
          <t>reactive</t>
        </is>
      </c>
      <c r="M187" s="5" t="inlineStr">
        <is>
          <t>Nmix</t>
        </is>
      </c>
      <c r="N187" s="422" t="n">
        <v>0.5668</v>
      </c>
      <c r="O187" s="423" t="n">
        <v>0.4372505869430324</v>
      </c>
      <c r="P187" s="424" t="n">
        <v>2024</v>
      </c>
      <c r="Q187" s="425" t="inlineStr">
        <is>
          <t>Filled (mean of 2021-2023): Eurostat GNB not yet released for 2024</t>
        </is>
      </c>
      <c r="R187" s="425" t="inlineStr">
        <is>
          <t>ok</t>
        </is>
      </c>
      <c r="S187" s="425" t="inlineStr">
        <is>
          <t>text</t>
        </is>
      </c>
      <c r="T187" s="426" t="inlineStr">
        <is>
          <t>Norway</t>
        </is>
      </c>
      <c r="U187" s="5" t="inlineStr">
        <is>
          <t>useful output</t>
        </is>
      </c>
      <c r="V187" s="5">
        <f>(O166*N166)^2</f>
        <v/>
      </c>
    </row>
    <row r="188" customFormat="1" s="482">
      <c r="B188" s="5" t="inlineStr">
        <is>
          <t>AG.SM-AG.MM</t>
        </is>
      </c>
      <c r="C188" s="5" t="inlineStr">
        <is>
          <t>AG.SM-AG.MM-Fodder crops-Nmix</t>
        </is>
      </c>
      <c r="D188" s="5" t="inlineStr">
        <is>
          <t>AG</t>
        </is>
      </c>
      <c r="E188" s="5" t="inlineStr">
        <is>
          <t>SM</t>
        </is>
      </c>
      <c r="F188" s="5">
        <f>VLOOKUP(E188,'5.a Definitions'!E:F,2,FALSE)</f>
        <v/>
      </c>
      <c r="G188" s="5" t="inlineStr">
        <is>
          <t>AG</t>
        </is>
      </c>
      <c r="H188" s="5" t="inlineStr">
        <is>
          <t>MM</t>
        </is>
      </c>
      <c r="I188" s="5">
        <f>VLOOKUP(H188,'5.a Definitions'!E:F,2,FALSE)</f>
        <v/>
      </c>
      <c r="J188" s="5" t="inlineStr">
        <is>
          <t>Fodder crops</t>
        </is>
      </c>
      <c r="K188" s="5" t="inlineStr">
        <is>
          <t>fodder crops</t>
        </is>
      </c>
      <c r="L188" s="5" t="inlineStr">
        <is>
          <t>reactive</t>
        </is>
      </c>
      <c r="M188" s="5" t="inlineStr">
        <is>
          <t>Nmix</t>
        </is>
      </c>
      <c r="N188" s="422" t="n">
        <v>88.413804</v>
      </c>
      <c r="O188" s="423" t="n">
        <v>0.2826639599259309</v>
      </c>
      <c r="P188" s="424" t="n">
        <v>2024</v>
      </c>
      <c r="Q188" s="425" t="inlineStr">
        <is>
          <t>SSB table 13648 + BFJ Totalkalkylen, Eng-beite</t>
        </is>
      </c>
      <c r="R188" s="425" t="inlineStr">
        <is>
          <t>ok</t>
        </is>
      </c>
      <c r="S188" s="425" t="inlineStr">
        <is>
          <t>text</t>
        </is>
      </c>
      <c r="T188" s="426" t="inlineStr">
        <is>
          <t>Norway</t>
        </is>
      </c>
      <c r="U188" s="5" t="inlineStr">
        <is>
          <t>useful output</t>
        </is>
      </c>
      <c r="V188" s="5">
        <f>(O167*N167)^2</f>
        <v/>
      </c>
    </row>
    <row r="189" customFormat="1" s="482">
      <c r="B189" s="5" t="inlineStr">
        <is>
          <t>AG.SM-AT.AT</t>
        </is>
      </c>
      <c r="C189" s="5" t="inlineStr">
        <is>
          <t>AG.SM-AT.AT-Emissions-NH3</t>
        </is>
      </c>
      <c r="D189" s="5" t="inlineStr">
        <is>
          <t>AG</t>
        </is>
      </c>
      <c r="E189" s="5" t="inlineStr">
        <is>
          <t>SM</t>
        </is>
      </c>
      <c r="F189" s="5">
        <f>VLOOKUP(E189,'5.a Definitions'!E:F,2,FALSE)</f>
        <v/>
      </c>
      <c r="G189" s="5" t="inlineStr">
        <is>
          <t>AT</t>
        </is>
      </c>
      <c r="H189" s="5" t="inlineStr">
        <is>
          <t>AT</t>
        </is>
      </c>
      <c r="I189" s="5">
        <f>VLOOKUP(H189,'5.a Definitions'!E:F,2,FALSE)</f>
        <v/>
      </c>
      <c r="J189" s="5" t="inlineStr">
        <is>
          <t>Emissions</t>
        </is>
      </c>
      <c r="K189" s="5" t="inlineStr">
        <is>
          <t>agricultural soil emissions</t>
        </is>
      </c>
      <c r="L189" s="5" t="inlineStr">
        <is>
          <t>reactive</t>
        </is>
      </c>
      <c r="M189" s="5" t="inlineStr">
        <is>
          <t>NH3</t>
        </is>
      </c>
      <c r="N189" s="422" t="n">
        <v>12.79976248735905</v>
      </c>
      <c r="O189" s="423" t="n">
        <v>0.3018318332748822</v>
      </c>
      <c r="P189" s="424" t="n">
        <v>2024</v>
      </c>
      <c r="Q189" s="425" t="inlineStr">
        <is>
          <t>CRLTAP Inventory Submissions</t>
        </is>
      </c>
      <c r="R189" s="425" t="inlineStr">
        <is>
          <t>ok</t>
        </is>
      </c>
      <c r="S189" s="425" t="inlineStr">
        <is>
          <t>text</t>
        </is>
      </c>
      <c r="T189" s="426" t="inlineStr">
        <is>
          <t>Norway</t>
        </is>
      </c>
      <c r="U189" s="5" t="inlineStr">
        <is>
          <t>N wasted</t>
        </is>
      </c>
      <c r="V189" s="5">
        <f>(O172*N172)^2</f>
        <v/>
      </c>
    </row>
    <row r="190" ht="16" customFormat="1" customHeight="1" s="482">
      <c r="B190" s="5" t="inlineStr">
        <is>
          <t>AG.SM-AT.AT</t>
        </is>
      </c>
      <c r="C190" s="5" t="inlineStr">
        <is>
          <t>AG.SM-AT.AT-Emissions-N2O</t>
        </is>
      </c>
      <c r="D190" s="5" t="inlineStr">
        <is>
          <t>AG</t>
        </is>
      </c>
      <c r="E190" s="5" t="inlineStr">
        <is>
          <t>SM</t>
        </is>
      </c>
      <c r="F190" s="5">
        <f>VLOOKUP(E190,'5.a Definitions'!E:F,2,FALSE)</f>
        <v/>
      </c>
      <c r="G190" s="5" t="inlineStr">
        <is>
          <t>AT</t>
        </is>
      </c>
      <c r="H190" s="5" t="inlineStr">
        <is>
          <t>AT</t>
        </is>
      </c>
      <c r="I190" s="5">
        <f>VLOOKUP(H190,'5.a Definitions'!E:F,2,FALSE)</f>
        <v/>
      </c>
      <c r="J190" s="5" t="inlineStr">
        <is>
          <t>Emissions</t>
        </is>
      </c>
      <c r="K190" s="5" t="inlineStr">
        <is>
          <t>agricultural soil emissions</t>
        </is>
      </c>
      <c r="L190" s="5" t="inlineStr">
        <is>
          <t>reactive</t>
        </is>
      </c>
      <c r="M190" s="5" t="inlineStr">
        <is>
          <t>N2O</t>
        </is>
      </c>
      <c r="N190" s="422" t="n">
        <v>3.447013948249957</v>
      </c>
      <c r="O190" s="423" t="n">
        <v>1.327635019455991</v>
      </c>
      <c r="P190" s="424" t="n">
        <v>2024</v>
      </c>
      <c r="Q190" s="425" t="inlineStr">
        <is>
          <t>UNFCCC CRT</t>
        </is>
      </c>
      <c r="R190" s="425" t="inlineStr">
        <is>
          <t>ok</t>
        </is>
      </c>
      <c r="S190" s="425" t="inlineStr">
        <is>
          <t>text</t>
        </is>
      </c>
      <c r="T190" s="426" t="inlineStr">
        <is>
          <t>Norway</t>
        </is>
      </c>
      <c r="U190" s="5" t="inlineStr">
        <is>
          <t>N wasted</t>
        </is>
      </c>
      <c r="V190" s="5">
        <f>(O173*N173)^2</f>
        <v/>
      </c>
    </row>
    <row r="191" ht="16" customFormat="1" customHeight="1" s="482">
      <c r="B191" s="5" t="inlineStr">
        <is>
          <t>AG.SM-AT.AT</t>
        </is>
      </c>
      <c r="C191" s="5" t="inlineStr">
        <is>
          <t>AG.SM-AT.AT-Emissions-NOx</t>
        </is>
      </c>
      <c r="D191" s="5" t="inlineStr">
        <is>
          <t>AG</t>
        </is>
      </c>
      <c r="E191" s="5" t="inlineStr">
        <is>
          <t>SM</t>
        </is>
      </c>
      <c r="F191" s="5">
        <f>VLOOKUP(E191,'5.a Definitions'!E:F,2,FALSE)</f>
        <v/>
      </c>
      <c r="G191" s="5" t="inlineStr">
        <is>
          <t>AT</t>
        </is>
      </c>
      <c r="H191" s="5" t="inlineStr">
        <is>
          <t>AT</t>
        </is>
      </c>
      <c r="I191" s="5">
        <f>VLOOKUP(H191,'5.a Definitions'!E:F,2,FALSE)</f>
        <v/>
      </c>
      <c r="J191" s="5" t="inlineStr">
        <is>
          <t>Emissions</t>
        </is>
      </c>
      <c r="K191" s="5" t="inlineStr">
        <is>
          <t>agricultural soil emissions</t>
        </is>
      </c>
      <c r="L191" s="5" t="inlineStr">
        <is>
          <t>reactive</t>
        </is>
      </c>
      <c r="M191" s="5" t="inlineStr">
        <is>
          <t>NOx</t>
        </is>
      </c>
      <c r="N191" s="422" t="n">
        <v>2.017097124389811</v>
      </c>
      <c r="O191" s="423" t="n">
        <v>0.6831607365246418</v>
      </c>
      <c r="P191" s="424" t="n">
        <v>2024</v>
      </c>
      <c r="Q191" s="425" t="inlineStr">
        <is>
          <t>CRLTAP Inventory Submissions</t>
        </is>
      </c>
      <c r="R191" s="425" t="inlineStr">
        <is>
          <t>ok</t>
        </is>
      </c>
      <c r="S191" s="425" t="inlineStr">
        <is>
          <t>text</t>
        </is>
      </c>
      <c r="T191" s="426" t="inlineStr">
        <is>
          <t>Norway</t>
        </is>
      </c>
      <c r="U191" s="5" t="inlineStr">
        <is>
          <t>N wasted</t>
        </is>
      </c>
      <c r="V191" s="5">
        <f>(O174*N174)^2</f>
        <v/>
      </c>
    </row>
    <row r="192" ht="16" customFormat="1" customHeight="1" s="482">
      <c r="B192" s="5" t="inlineStr">
        <is>
          <t>AG.SM-AT.AT</t>
        </is>
      </c>
      <c r="C192" s="5" t="inlineStr">
        <is>
          <t>AG.SM-AT.AT-Emissions-N2</t>
        </is>
      </c>
      <c r="D192" s="5" t="inlineStr">
        <is>
          <t>AG</t>
        </is>
      </c>
      <c r="E192" s="5" t="inlineStr">
        <is>
          <t>SM</t>
        </is>
      </c>
      <c r="F192" s="5">
        <f>VLOOKUP(E192,'5.a Definitions'!E:F,2,FALSE)</f>
        <v/>
      </c>
      <c r="G192" s="5" t="inlineStr">
        <is>
          <t>AT</t>
        </is>
      </c>
      <c r="H192" s="5" t="inlineStr">
        <is>
          <t>AT</t>
        </is>
      </c>
      <c r="I192" s="5">
        <f>VLOOKUP(H192,'5.a Definitions'!E:F,2,FALSE)</f>
        <v/>
      </c>
      <c r="J192" s="5" t="inlineStr">
        <is>
          <t>Emissions</t>
        </is>
      </c>
      <c r="K192" s="5" t="inlineStr">
        <is>
          <t>agricultural soil emissions</t>
        </is>
      </c>
      <c r="L192" s="5" t="inlineStr">
        <is>
          <t>inert</t>
        </is>
      </c>
      <c r="M192" s="5" t="inlineStr">
        <is>
          <t>N2</t>
        </is>
      </c>
      <c r="N192" s="422" t="n">
        <v>13.7779082</v>
      </c>
      <c r="O192" s="423" t="n">
        <v>0.4956076723636976</v>
      </c>
      <c r="P192" s="424" t="n">
        <v>2024</v>
      </c>
      <c r="Q192" s="425" t="inlineStr">
        <is>
          <t>Schäppi2025Ann + SSB table 05982</t>
        </is>
      </c>
      <c r="R192" s="425" t="inlineStr">
        <is>
          <t>ok</t>
        </is>
      </c>
      <c r="S192" s="425" t="inlineStr">
        <is>
          <t>text</t>
        </is>
      </c>
      <c r="T192" s="426" t="inlineStr">
        <is>
          <t>Norway</t>
        </is>
      </c>
      <c r="U192" s="5" t="inlineStr">
        <is>
          <t>N wasted</t>
        </is>
      </c>
      <c r="V192" s="5">
        <f>(O175*N175)^2</f>
        <v/>
      </c>
    </row>
    <row r="193" ht="16" customFormat="1" customHeight="1" s="482">
      <c r="B193" s="5" t="inlineStr">
        <is>
          <t>AG.SM-HY.SW</t>
        </is>
      </c>
      <c r="C193" s="5" t="inlineStr">
        <is>
          <t>AG.SM-HY.SW-Leaching-Nmix</t>
        </is>
      </c>
      <c r="D193" s="5" t="inlineStr">
        <is>
          <t>AG</t>
        </is>
      </c>
      <c r="E193" s="5" t="inlineStr">
        <is>
          <t>SM</t>
        </is>
      </c>
      <c r="F193" s="5">
        <f>VLOOKUP(E193,'5.a Definitions'!E:F,2,FALSE)</f>
        <v/>
      </c>
      <c r="G193" s="5" t="inlineStr">
        <is>
          <t>HY</t>
        </is>
      </c>
      <c r="H193" s="5" t="inlineStr">
        <is>
          <t>SW</t>
        </is>
      </c>
      <c r="I193" s="5">
        <f>VLOOKUP(H193,'5.a Definitions'!E:F,2,FALSE)</f>
        <v/>
      </c>
      <c r="J193" s="5" t="inlineStr">
        <is>
          <t>Sewage sludge landfill</t>
        </is>
      </c>
      <c r="K193" s="5" t="inlineStr">
        <is>
          <t>sewage sludge landfill</t>
        </is>
      </c>
      <c r="L193" s="5" t="inlineStr">
        <is>
          <t>reactive</t>
        </is>
      </c>
      <c r="M193" s="5" t="inlineStr">
        <is>
          <t>Nmix</t>
        </is>
      </c>
      <c r="N193" s="422" t="n">
        <v>39.98384752394274</v>
      </c>
      <c r="O193" s="423" t="n">
        <v>0.5493547985983177</v>
      </c>
      <c r="P193" s="424" t="n">
        <v>2024</v>
      </c>
      <c r="Q193" s="425" t="inlineStr">
        <is>
          <t>UNFCCC CRT</t>
        </is>
      </c>
      <c r="R193" s="425" t="inlineStr">
        <is>
          <t>ok</t>
        </is>
      </c>
      <c r="S193" s="425" t="inlineStr">
        <is>
          <t>text</t>
        </is>
      </c>
      <c r="T193" s="426" t="inlineStr">
        <is>
          <t>Norway</t>
        </is>
      </c>
      <c r="U193" s="5" t="inlineStr">
        <is>
          <t>N wasted</t>
        </is>
      </c>
      <c r="V193" s="5">
        <f>(O176*N176)^2</f>
        <v/>
      </c>
    </row>
    <row r="194" ht="16" customFormat="1" customHeight="1" s="482">
      <c r="B194" s="5" t="inlineStr">
        <is>
          <t>AG.MM-MP.FP</t>
        </is>
      </c>
      <c r="C194" s="5" t="inlineStr">
        <is>
          <t>AG.MM-MP.FP-Animal products-Nmix</t>
        </is>
      </c>
      <c r="D194" s="5" t="inlineStr">
        <is>
          <t>AG</t>
        </is>
      </c>
      <c r="E194" s="5" t="inlineStr">
        <is>
          <t>MM</t>
        </is>
      </c>
      <c r="F194" s="5">
        <f>VLOOKUP(E194,'5.a Definitions'!E:F,2,FALSE)</f>
        <v/>
      </c>
      <c r="G194" s="5" t="inlineStr">
        <is>
          <t>MP</t>
        </is>
      </c>
      <c r="H194" s="5" t="inlineStr">
        <is>
          <t>FP</t>
        </is>
      </c>
      <c r="I194" s="5">
        <f>VLOOKUP(H194,'5.a Definitions'!E:F,2,FALSE)</f>
        <v/>
      </c>
      <c r="J194" s="5" t="inlineStr">
        <is>
          <t>Animal products</t>
        </is>
      </c>
      <c r="K194" s="5" t="inlineStr">
        <is>
          <t>animal products</t>
        </is>
      </c>
      <c r="L194" s="5" t="inlineStr">
        <is>
          <t>reactive</t>
        </is>
      </c>
      <c r="M194" s="5" t="inlineStr">
        <is>
          <t>Nmix</t>
        </is>
      </c>
      <c r="N194" s="422" t="n">
        <v>19.1565077</v>
      </c>
      <c r="O194" s="423" t="n">
        <v>0.1138603386803762</v>
      </c>
      <c r="P194" s="424" t="n">
        <v>2024</v>
      </c>
      <c r="Q194" s="425" t="inlineStr">
        <is>
          <t>FAOSTAT Crops and livestock products</t>
        </is>
      </c>
      <c r="R194" s="425" t="inlineStr">
        <is>
          <t>ok</t>
        </is>
      </c>
      <c r="S194" s="425" t="inlineStr">
        <is>
          <t>text</t>
        </is>
      </c>
      <c r="T194" s="426" t="inlineStr">
        <is>
          <t>Norway</t>
        </is>
      </c>
      <c r="U194" s="5" t="inlineStr">
        <is>
          <t>useful output</t>
        </is>
      </c>
      <c r="V194" s="5">
        <f>(O178*N178)^2</f>
        <v/>
      </c>
    </row>
    <row r="195" ht="16" customFormat="1" customHeight="1" s="482">
      <c r="B195" s="5" t="inlineStr">
        <is>
          <t>AG.MM-MP.OP</t>
        </is>
      </c>
      <c r="C195" s="5" t="inlineStr">
        <is>
          <t>AG.MM-MP.OP-Non-edible animal products-Nmix</t>
        </is>
      </c>
      <c r="D195" s="5" t="inlineStr">
        <is>
          <t>AG</t>
        </is>
      </c>
      <c r="E195" s="5" t="inlineStr">
        <is>
          <t>MM</t>
        </is>
      </c>
      <c r="F195" s="5">
        <f>VLOOKUP(E195,'5.a Definitions'!E:F,2,FALSE)</f>
        <v/>
      </c>
      <c r="G195" s="5" t="inlineStr">
        <is>
          <t>MP</t>
        </is>
      </c>
      <c r="H195" s="5" t="inlineStr">
        <is>
          <t>OP</t>
        </is>
      </c>
      <c r="I195" s="5">
        <f>VLOOKUP(H195,'5.a Definitions'!E:F,2,FALSE)</f>
        <v/>
      </c>
      <c r="J195" s="5" t="inlineStr">
        <is>
          <t>Non-edible animal products</t>
        </is>
      </c>
      <c r="K195" s="5" t="inlineStr">
        <is>
          <t>non-edible animal products</t>
        </is>
      </c>
      <c r="L195" s="5" t="inlineStr">
        <is>
          <t>reactive</t>
        </is>
      </c>
      <c r="M195" s="5" t="inlineStr">
        <is>
          <t>Nmix</t>
        </is>
      </c>
      <c r="N195" s="422" t="n">
        <v>1.0518114</v>
      </c>
      <c r="O195" s="423" t="n">
        <v>0.08974376697398187</v>
      </c>
      <c r="P195" s="424" t="n">
        <v>2024</v>
      </c>
      <c r="Q195" s="425" t="inlineStr">
        <is>
          <t>FAOSTAT Crops and livestock products + Landbruksdirektoratet</t>
        </is>
      </c>
      <c r="R195" s="425" t="inlineStr">
        <is>
          <t>ok</t>
        </is>
      </c>
      <c r="S195" s="425" t="inlineStr">
        <is>
          <t>text</t>
        </is>
      </c>
      <c r="T195" s="426" t="inlineStr">
        <is>
          <t>Norway</t>
        </is>
      </c>
      <c r="U195" s="5" t="inlineStr">
        <is>
          <t>useful output</t>
        </is>
      </c>
      <c r="V195" s="5">
        <f>(O179*N179)^2</f>
        <v/>
      </c>
    </row>
    <row r="196" ht="16" customFormat="1" customHeight="1" s="482">
      <c r="B196" s="5" t="inlineStr">
        <is>
          <t>AG.MM-AG.SM</t>
        </is>
      </c>
      <c r="C196" s="5" t="inlineStr">
        <is>
          <t>AG.MM-AG.SM-Manure application-Nmix</t>
        </is>
      </c>
      <c r="D196" s="5" t="inlineStr">
        <is>
          <t>AG</t>
        </is>
      </c>
      <c r="E196" s="5" t="inlineStr">
        <is>
          <t>MM</t>
        </is>
      </c>
      <c r="F196" s="5">
        <f>VLOOKUP(E196,'5.a Definitions'!E:F,2,FALSE)</f>
        <v/>
      </c>
      <c r="G196" s="5" t="inlineStr">
        <is>
          <t>AG</t>
        </is>
      </c>
      <c r="H196" s="5" t="inlineStr">
        <is>
          <t>SM</t>
        </is>
      </c>
      <c r="I196" s="5">
        <f>VLOOKUP(H196,'5.a Definitions'!E:F,2,FALSE)</f>
        <v/>
      </c>
      <c r="J196" s="5" t="inlineStr">
        <is>
          <t>Manure application</t>
        </is>
      </c>
      <c r="K196" s="5" t="inlineStr">
        <is>
          <t>manure application</t>
        </is>
      </c>
      <c r="L196" s="5" t="inlineStr">
        <is>
          <t>reactive</t>
        </is>
      </c>
      <c r="M196" s="5" t="inlineStr">
        <is>
          <t>Nmix</t>
        </is>
      </c>
      <c r="N196" s="422" t="n">
        <v>69.34152511541171</v>
      </c>
      <c r="O196" s="423" t="n">
        <v>0.1997674034765301</v>
      </c>
      <c r="P196" s="424" t="n">
        <v>2024</v>
      </c>
      <c r="Q196" s="425" t="inlineStr">
        <is>
          <t>UNFCCC CRT Table3.D</t>
        </is>
      </c>
      <c r="R196" s="425" t="inlineStr">
        <is>
          <t>ok</t>
        </is>
      </c>
      <c r="S196" s="425" t="inlineStr">
        <is>
          <t>text</t>
        </is>
      </c>
      <c r="T196" s="426" t="inlineStr">
        <is>
          <t>Norway</t>
        </is>
      </c>
      <c r="U196" s="5" t="inlineStr">
        <is>
          <t>recycling</t>
        </is>
      </c>
      <c r="V196" s="5">
        <f>(#REF!*#REF!)^2</f>
        <v/>
      </c>
    </row>
    <row r="197" ht="16" customFormat="1" customHeight="1" s="482">
      <c r="B197" s="475" t="inlineStr">
        <is>
          <t>AG.MM-FS.OL</t>
        </is>
      </c>
      <c r="C197" s="475" t="inlineStr">
        <is>
          <t>AG.MM-FS.OL-Manure from grazing on unmanaged land-Nmix</t>
        </is>
      </c>
      <c r="D197" s="475" t="inlineStr">
        <is>
          <t>AG</t>
        </is>
      </c>
      <c r="E197" s="475" t="inlineStr">
        <is>
          <t>MM</t>
        </is>
      </c>
      <c r="F197" s="5">
        <f>VLOOKUP(E197,'5.a Definitions'!E:F,2,FALSE)</f>
        <v/>
      </c>
      <c r="G197" s="475" t="inlineStr">
        <is>
          <t>FS</t>
        </is>
      </c>
      <c r="H197" s="475" t="inlineStr">
        <is>
          <t>OL</t>
        </is>
      </c>
      <c r="I197" s="5">
        <f>VLOOKUP(H197,'5.a Definitions'!E:F,2,FALSE)</f>
        <v/>
      </c>
      <c r="J197" s="475" t="inlineStr">
        <is>
          <t>Manure from grazing on unmanaged land</t>
        </is>
      </c>
      <c r="K197" s="475" t="inlineStr">
        <is>
          <t>manure from grazing on unmanaged land</t>
        </is>
      </c>
      <c r="L197" s="475" t="inlineStr">
        <is>
          <t>reactive</t>
        </is>
      </c>
      <c r="M197" s="475" t="inlineStr">
        <is>
          <t>Nmix</t>
        </is>
      </c>
      <c r="N197" s="476" t="n">
        <v>7.468134234372311</v>
      </c>
      <c r="O197" s="477" t="n">
        <v>0.253788496152413</v>
      </c>
      <c r="P197" s="478" t="n">
        <v>2024</v>
      </c>
      <c r="Q197" s="479" t="inlineStr">
        <is>
          <t>UNFCCC CRT Table3.D and 3.B(b), SSB</t>
        </is>
      </c>
      <c r="R197" s="479" t="inlineStr">
        <is>
          <t>ok</t>
        </is>
      </c>
      <c r="S197" s="479" t="inlineStr">
        <is>
          <t>text</t>
        </is>
      </c>
      <c r="T197" s="476" t="inlineStr">
        <is>
          <t>Norway</t>
        </is>
      </c>
      <c r="U197" s="475" t="inlineStr">
        <is>
          <t>recycling</t>
        </is>
      </c>
      <c r="V197" s="475">
        <f>(O193*N193)^2</f>
        <v/>
      </c>
    </row>
    <row r="198" ht="16" customFormat="1" customHeight="1" s="482">
      <c r="B198" s="5" t="inlineStr">
        <is>
          <t>AG.MM-AT.AT</t>
        </is>
      </c>
      <c r="C198" s="5" t="inlineStr">
        <is>
          <t>AG.MM-AT.AT-Emissions-NH3</t>
        </is>
      </c>
      <c r="D198" s="5" t="inlineStr">
        <is>
          <t>AG</t>
        </is>
      </c>
      <c r="E198" s="5" t="inlineStr">
        <is>
          <t>MM</t>
        </is>
      </c>
      <c r="F198" s="5">
        <f>VLOOKUP(E198,'5.a Definitions'!E:F,2,FALSE)</f>
        <v/>
      </c>
      <c r="G198" s="5" t="inlineStr">
        <is>
          <t>AT</t>
        </is>
      </c>
      <c r="H198" s="5" t="inlineStr">
        <is>
          <t>AT</t>
        </is>
      </c>
      <c r="I198" s="5">
        <f>VLOOKUP(H198,'5.a Definitions'!E:F,2,FALSE)</f>
        <v/>
      </c>
      <c r="J198" s="5" t="inlineStr">
        <is>
          <t>Emissions</t>
        </is>
      </c>
      <c r="K198" s="5" t="inlineStr">
        <is>
          <t>manure and animal husbandry emissions</t>
        </is>
      </c>
      <c r="L198" s="5" t="inlineStr">
        <is>
          <t>reactive</t>
        </is>
      </c>
      <c r="M198" s="5" t="inlineStr">
        <is>
          <t>NH3</t>
        </is>
      </c>
      <c r="N198" s="422" t="n">
        <v>9.851578128769502</v>
      </c>
      <c r="O198" s="423" t="n">
        <v>0.2477980564559664</v>
      </c>
      <c r="P198" s="424" t="n">
        <v>2024</v>
      </c>
      <c r="Q198" s="425" t="inlineStr">
        <is>
          <t>CRLTAP Inventory Submissions</t>
        </is>
      </c>
      <c r="R198" s="425" t="inlineStr">
        <is>
          <t>ok</t>
        </is>
      </c>
      <c r="S198" s="425" t="inlineStr">
        <is>
          <t>text</t>
        </is>
      </c>
      <c r="T198" s="426" t="inlineStr">
        <is>
          <t>Norway</t>
        </is>
      </c>
      <c r="U198" s="5" t="inlineStr">
        <is>
          <t>N wasted</t>
        </is>
      </c>
      <c r="V198" s="5">
        <f>(#REF!*#REF!)^2</f>
        <v/>
      </c>
    </row>
    <row r="199" ht="16" customFormat="1" customHeight="1" s="482">
      <c r="B199" s="5" t="inlineStr">
        <is>
          <t>AG.MM-AT.AT</t>
        </is>
      </c>
      <c r="C199" s="5" t="inlineStr">
        <is>
          <t>AG.MM-AT.AT-Emissions-N2O</t>
        </is>
      </c>
      <c r="D199" s="5" t="inlineStr">
        <is>
          <t>AG</t>
        </is>
      </c>
      <c r="E199" s="5" t="inlineStr">
        <is>
          <t>MM</t>
        </is>
      </c>
      <c r="F199" s="5">
        <f>VLOOKUP(E199,'5.a Definitions'!E:F,2,FALSE)</f>
        <v/>
      </c>
      <c r="G199" s="5" t="inlineStr">
        <is>
          <t>AT</t>
        </is>
      </c>
      <c r="H199" s="5" t="inlineStr">
        <is>
          <t>AT</t>
        </is>
      </c>
      <c r="I199" s="5">
        <f>VLOOKUP(H199,'5.a Definitions'!E:F,2,FALSE)</f>
        <v/>
      </c>
      <c r="J199" s="5" t="inlineStr">
        <is>
          <t>Emissions</t>
        </is>
      </c>
      <c r="K199" s="5" t="inlineStr">
        <is>
          <t>manure and animal husbandry emissions</t>
        </is>
      </c>
      <c r="L199" s="5" t="inlineStr">
        <is>
          <t>reactive</t>
        </is>
      </c>
      <c r="M199" s="5" t="inlineStr">
        <is>
          <t>N2O</t>
        </is>
      </c>
      <c r="N199" s="422" t="n">
        <v>0.3999068264219999</v>
      </c>
      <c r="O199" s="423" t="n">
        <v>0.7566826619845699</v>
      </c>
      <c r="P199" s="424" t="n">
        <v>2024</v>
      </c>
      <c r="Q199" s="425" t="inlineStr">
        <is>
          <t>UNFCCC CRT</t>
        </is>
      </c>
      <c r="R199" s="425" t="inlineStr">
        <is>
          <t>ok</t>
        </is>
      </c>
      <c r="S199" s="425" t="inlineStr">
        <is>
          <t>text</t>
        </is>
      </c>
      <c r="T199" s="426" t="inlineStr">
        <is>
          <t>Norway</t>
        </is>
      </c>
      <c r="U199" s="5" t="inlineStr">
        <is>
          <t>N wasted</t>
        </is>
      </c>
      <c r="V199" s="5">
        <f>(#REF!*#REF!)^2</f>
        <v/>
      </c>
    </row>
    <row r="200" ht="16" customFormat="1" customHeight="1" s="482">
      <c r="B200" s="5" t="inlineStr">
        <is>
          <t>AG.MM-AT.AT</t>
        </is>
      </c>
      <c r="C200" s="5" t="inlineStr">
        <is>
          <t>AG.MM-AT.AT-Emissions-NOx</t>
        </is>
      </c>
      <c r="D200" s="5" t="inlineStr">
        <is>
          <t>AG</t>
        </is>
      </c>
      <c r="E200" s="5" t="inlineStr">
        <is>
          <t>MM</t>
        </is>
      </c>
      <c r="F200" s="5">
        <f>VLOOKUP(E200,'5.a Definitions'!E:F,2,FALSE)</f>
        <v/>
      </c>
      <c r="G200" s="5" t="inlineStr">
        <is>
          <t>AT</t>
        </is>
      </c>
      <c r="H200" s="5" t="inlineStr">
        <is>
          <t>AT</t>
        </is>
      </c>
      <c r="I200" s="5">
        <f>VLOOKUP(H200,'5.a Definitions'!E:F,2,FALSE)</f>
        <v/>
      </c>
      <c r="J200" s="5" t="inlineStr">
        <is>
          <t>Emissions</t>
        </is>
      </c>
      <c r="K200" s="5" t="inlineStr">
        <is>
          <t>manure and animal husbandry emissions</t>
        </is>
      </c>
      <c r="L200" s="5" t="inlineStr">
        <is>
          <t>reactive</t>
        </is>
      </c>
      <c r="M200" s="5" t="inlineStr">
        <is>
          <t>NOx</t>
        </is>
      </c>
      <c r="N200" s="422" t="n">
        <v>0.0390087200079</v>
      </c>
      <c r="O200" s="423" t="n">
        <v>0.7345743300109548</v>
      </c>
      <c r="P200" s="424" t="n">
        <v>2024</v>
      </c>
      <c r="Q200" s="425" t="inlineStr">
        <is>
          <t>CRLTAP Inventory Submissions</t>
        </is>
      </c>
      <c r="R200" s="425" t="inlineStr">
        <is>
          <t>ok</t>
        </is>
      </c>
      <c r="S200" s="425" t="inlineStr">
        <is>
          <t>text</t>
        </is>
      </c>
      <c r="T200" s="426" t="inlineStr">
        <is>
          <t>Norway</t>
        </is>
      </c>
      <c r="U200" s="5" t="inlineStr">
        <is>
          <t>N wasted</t>
        </is>
      </c>
      <c r="V200" s="5">
        <f>(O180*N180)^2</f>
        <v/>
      </c>
    </row>
    <row r="201" customFormat="1" s="482">
      <c r="B201" s="5" t="inlineStr">
        <is>
          <t>AG.MM-HY.SW-Leaching-Nmix</t>
        </is>
      </c>
      <c r="C201" s="5" t="inlineStr">
        <is>
          <t>AG.MM-HY.SW-Leaching-Nmix</t>
        </is>
      </c>
      <c r="D201" s="5" t="inlineStr">
        <is>
          <t>AG</t>
        </is>
      </c>
      <c r="E201" s="5" t="inlineStr">
        <is>
          <t>MM</t>
        </is>
      </c>
      <c r="F201" s="5">
        <f>VLOOKUP(E201,'5.a Definitions'!E:F,2,FALSE)</f>
        <v/>
      </c>
      <c r="G201" s="5" t="inlineStr">
        <is>
          <t>HY</t>
        </is>
      </c>
      <c r="H201" s="5" t="inlineStr">
        <is>
          <t>SW</t>
        </is>
      </c>
      <c r="I201" s="5">
        <f>VLOOKUP(H201,'5.a Definitions'!E:F,2,FALSE)</f>
        <v/>
      </c>
      <c r="J201" s="5" t="inlineStr">
        <is>
          <t>Leaching</t>
        </is>
      </c>
      <c r="K201" s="5" t="inlineStr">
        <is>
          <t>manure storage leaching</t>
        </is>
      </c>
      <c r="L201" s="5" t="inlineStr">
        <is>
          <t>reactive</t>
        </is>
      </c>
      <c r="M201" s="5" t="inlineStr">
        <is>
          <t>Nmix</t>
        </is>
      </c>
      <c r="N201" s="422" t="n">
        <v>3.059176038162034</v>
      </c>
      <c r="O201" s="423" t="n">
        <v>0.5483540070383622</v>
      </c>
      <c r="P201" s="424" t="n">
        <v>2024</v>
      </c>
      <c r="Q201" s="425" t="inlineStr">
        <is>
          <t>UNFCCC CRT</t>
        </is>
      </c>
      <c r="R201" s="425" t="inlineStr">
        <is>
          <t>ok</t>
        </is>
      </c>
      <c r="S201" s="425" t="inlineStr">
        <is>
          <t>text</t>
        </is>
      </c>
      <c r="T201" s="426" t="inlineStr">
        <is>
          <t>Norway</t>
        </is>
      </c>
      <c r="U201" s="5" t="inlineStr">
        <is>
          <t>N wasted</t>
        </is>
      </c>
      <c r="V201" s="5">
        <f>(O181*N181)^2</f>
        <v/>
      </c>
    </row>
    <row r="202" ht="16" customFormat="1" customHeight="1" s="482">
      <c r="B202" s="5" t="inlineStr">
        <is>
          <t>AG.MM-RW.RW</t>
        </is>
      </c>
      <c r="C202" s="5" t="inlineStr">
        <is>
          <t>AG.MM-RW.RW-Live animal export-Nmix</t>
        </is>
      </c>
      <c r="D202" s="5" t="inlineStr">
        <is>
          <t>AG</t>
        </is>
      </c>
      <c r="E202" s="5" t="inlineStr">
        <is>
          <t>MM</t>
        </is>
      </c>
      <c r="F202" s="5">
        <f>VLOOKUP(E202,'5.a Definitions'!E:F,2,FALSE)</f>
        <v/>
      </c>
      <c r="G202" s="5" t="inlineStr">
        <is>
          <t>RW</t>
        </is>
      </c>
      <c r="H202" s="5" t="inlineStr">
        <is>
          <t>RW</t>
        </is>
      </c>
      <c r="I202" s="5">
        <f>VLOOKUP(H202,'5.a Definitions'!E:F,2,FALSE)</f>
        <v/>
      </c>
      <c r="J202" s="5" t="inlineStr">
        <is>
          <t>Live animal export</t>
        </is>
      </c>
      <c r="K202" s="5" t="inlineStr">
        <is>
          <t>live animal export</t>
        </is>
      </c>
      <c r="L202" s="5" t="inlineStr">
        <is>
          <t>reactive</t>
        </is>
      </c>
      <c r="M202" s="5" t="inlineStr">
        <is>
          <t>Nmix</t>
        </is>
      </c>
      <c r="N202" s="422" t="n">
        <v>0.0188367872</v>
      </c>
      <c r="O202" s="423" t="n">
        <v>0.3972161443409404</v>
      </c>
      <c r="P202" s="424" t="n">
        <v>2024</v>
      </c>
      <c r="Q202" s="425" t="inlineStr">
        <is>
          <t>FAOSTAT Crops and livestock products</t>
        </is>
      </c>
      <c r="R202" s="425" t="inlineStr">
        <is>
          <t>ok</t>
        </is>
      </c>
      <c r="S202" s="425" t="inlineStr">
        <is>
          <t>text</t>
        </is>
      </c>
      <c r="T202" s="426" t="inlineStr">
        <is>
          <t>Norway</t>
        </is>
      </c>
      <c r="U202" s="5" t="inlineStr">
        <is>
          <t>useful output</t>
        </is>
      </c>
      <c r="V202" s="5">
        <f>(O182*N182)^2</f>
        <v/>
      </c>
    </row>
    <row r="203" ht="16" customFormat="1" customHeight="1" s="482">
      <c r="A203" s="496" t="inlineStr">
        <is>
          <t>Forests and Semi-natural vegetation</t>
        </is>
      </c>
      <c r="B203" s="5" t="inlineStr">
        <is>
          <t>FS.FO-AT.AT</t>
        </is>
      </c>
      <c r="C203" s="5" t="inlineStr">
        <is>
          <t>FS.FO-AT.AT-Emissions-N2</t>
        </is>
      </c>
      <c r="D203" s="5" t="inlineStr">
        <is>
          <t>FS</t>
        </is>
      </c>
      <c r="E203" s="5" t="inlineStr">
        <is>
          <t>FO</t>
        </is>
      </c>
      <c r="F203" s="5">
        <f>VLOOKUP(E203,'5.a Definitions'!E:F,2,FALSE)</f>
        <v/>
      </c>
      <c r="G203" s="5" t="inlineStr">
        <is>
          <t>AT</t>
        </is>
      </c>
      <c r="H203" s="5" t="inlineStr">
        <is>
          <t>AT</t>
        </is>
      </c>
      <c r="I203" s="5">
        <f>VLOOKUP(H203,'5.a Definitions'!E:F,2,FALSE)</f>
        <v/>
      </c>
      <c r="J203" s="5" t="inlineStr">
        <is>
          <t>Emissions</t>
        </is>
      </c>
      <c r="K203" s="5" t="inlineStr">
        <is>
          <t>forest emissions</t>
        </is>
      </c>
      <c r="L203" s="5" t="inlineStr">
        <is>
          <t>inert</t>
        </is>
      </c>
      <c r="M203" s="5" t="inlineStr">
        <is>
          <t>N2</t>
        </is>
      </c>
      <c r="N203" s="422" t="n">
        <v>7.328610528693252</v>
      </c>
      <c r="O203" s="423" t="n">
        <v>1.876148950785864</v>
      </c>
      <c r="P203" s="424" t="n">
        <v>2024</v>
      </c>
      <c r="Q203" s="425" t="inlineStr">
        <is>
          <t>UNFCCC CRT + Butterbach-Bahl et al. (2013)</t>
        </is>
      </c>
      <c r="R203" s="425" t="inlineStr">
        <is>
          <t>ok</t>
        </is>
      </c>
      <c r="S203" s="425" t="inlineStr">
        <is>
          <t>text</t>
        </is>
      </c>
      <c r="T203" s="426" t="inlineStr">
        <is>
          <t>Norway</t>
        </is>
      </c>
      <c r="U203" s="5" t="inlineStr">
        <is>
          <t>N wasted</t>
        </is>
      </c>
      <c r="V203" s="5">
        <f>(#REF!*#REF!)^2</f>
        <v/>
      </c>
    </row>
    <row r="204" ht="16" customFormat="1" customHeight="1" s="482">
      <c r="B204" s="5" t="inlineStr">
        <is>
          <t>FS.FO-AT.AT</t>
        </is>
      </c>
      <c r="C204" s="5" t="inlineStr">
        <is>
          <t>FS.FO-AT.AT-Emissions-N2O</t>
        </is>
      </c>
      <c r="D204" s="5" t="inlineStr">
        <is>
          <t>FS</t>
        </is>
      </c>
      <c r="E204" s="5" t="inlineStr">
        <is>
          <t>FO</t>
        </is>
      </c>
      <c r="F204" s="5">
        <f>VLOOKUP(E204,'5.a Definitions'!E:F,2,FALSE)</f>
        <v/>
      </c>
      <c r="G204" s="5" t="inlineStr">
        <is>
          <t>AT</t>
        </is>
      </c>
      <c r="H204" s="5" t="inlineStr">
        <is>
          <t>AT</t>
        </is>
      </c>
      <c r="I204" s="5">
        <f>VLOOKUP(H204,'5.a Definitions'!E:F,2,FALSE)</f>
        <v/>
      </c>
      <c r="J204" s="5" t="inlineStr">
        <is>
          <t>Emissions</t>
        </is>
      </c>
      <c r="K204" s="5" t="inlineStr">
        <is>
          <t>forest emissions</t>
        </is>
      </c>
      <c r="L204" s="5" t="inlineStr">
        <is>
          <t>reactive</t>
        </is>
      </c>
      <c r="M204" s="5" t="inlineStr">
        <is>
          <t>N2O</t>
        </is>
      </c>
      <c r="N204" s="422" t="n">
        <v>0.3758261809586283</v>
      </c>
      <c r="O204" s="423" t="n">
        <v>1.261544563046772</v>
      </c>
      <c r="P204" s="424" t="n">
        <v>2024</v>
      </c>
      <c r="Q204" s="425" t="inlineStr">
        <is>
          <t>UNFCCC CRT</t>
        </is>
      </c>
      <c r="R204" s="425" t="inlineStr">
        <is>
          <t>ok</t>
        </is>
      </c>
      <c r="S204" s="425" t="inlineStr">
        <is>
          <t>text</t>
        </is>
      </c>
      <c r="T204" s="426" t="inlineStr">
        <is>
          <t>Norway</t>
        </is>
      </c>
      <c r="U204" s="5" t="inlineStr">
        <is>
          <t>N wasted</t>
        </is>
      </c>
      <c r="V204" s="5">
        <f>(#REF!*#REF!)^2</f>
        <v/>
      </c>
    </row>
    <row r="205" ht="16" customFormat="1" customHeight="1" s="482">
      <c r="B205" s="5" t="inlineStr">
        <is>
          <t>FS.FO-HY.SW</t>
        </is>
      </c>
      <c r="C205" s="5" t="inlineStr">
        <is>
          <t>FS.FO-HY.SW-Leaching-Nmix</t>
        </is>
      </c>
      <c r="D205" s="5" t="inlineStr">
        <is>
          <t>FS</t>
        </is>
      </c>
      <c r="E205" s="5" t="inlineStr">
        <is>
          <t>FO</t>
        </is>
      </c>
      <c r="F205" s="5">
        <f>VLOOKUP(E205,'5.a Definitions'!E:F,2,FALSE)</f>
        <v/>
      </c>
      <c r="G205" s="5" t="inlineStr">
        <is>
          <t>HY</t>
        </is>
      </c>
      <c r="H205" s="5" t="inlineStr">
        <is>
          <t>SW</t>
        </is>
      </c>
      <c r="I205" s="5">
        <f>VLOOKUP(H205,'5.a Definitions'!E:F,2,FALSE)</f>
        <v/>
      </c>
      <c r="J205" s="5" t="inlineStr">
        <is>
          <t>Leaching</t>
        </is>
      </c>
      <c r="K205" s="5" t="inlineStr">
        <is>
          <t>forest leaching</t>
        </is>
      </c>
      <c r="L205" s="5" t="inlineStr">
        <is>
          <t>reactive</t>
        </is>
      </c>
      <c r="M205" s="5" t="inlineStr">
        <is>
          <t>Nmix</t>
        </is>
      </c>
      <c r="N205" s="422" t="n">
        <v>35.698</v>
      </c>
      <c r="O205" s="423" t="n">
        <v>0.3364914828913483</v>
      </c>
      <c r="P205" s="424" t="n">
        <v>2024</v>
      </c>
      <c r="Q205" s="425" t="inlineStr">
        <is>
          <t>Filled (held at 2023): TEOTIL3 not updated for 2024</t>
        </is>
      </c>
      <c r="R205" s="425" t="inlineStr">
        <is>
          <t>ok</t>
        </is>
      </c>
      <c r="S205" s="425" t="inlineStr">
        <is>
          <t>text</t>
        </is>
      </c>
      <c r="T205" s="426" t="inlineStr">
        <is>
          <t>Norway</t>
        </is>
      </c>
      <c r="U205" s="5" t="inlineStr">
        <is>
          <t>N wasted</t>
        </is>
      </c>
      <c r="V205" s="5">
        <f>(#REF!*#REF!)^2</f>
        <v/>
      </c>
    </row>
    <row r="206" ht="16" customFormat="1" customHeight="1" s="482">
      <c r="B206" s="5" t="inlineStr">
        <is>
          <t>FS.FO-MP.OP</t>
        </is>
      </c>
      <c r="C206" s="5" t="inlineStr">
        <is>
          <t>FS.FO-MP.OP-Industrial round wood-Nmix</t>
        </is>
      </c>
      <c r="D206" s="5" t="inlineStr">
        <is>
          <t>FS</t>
        </is>
      </c>
      <c r="E206" s="5" t="inlineStr">
        <is>
          <t>FO</t>
        </is>
      </c>
      <c r="F206" s="5">
        <f>VLOOKUP(E206,'5.a Definitions'!E:F,2,FALSE)</f>
        <v/>
      </c>
      <c r="G206" s="5" t="inlineStr">
        <is>
          <t>MP</t>
        </is>
      </c>
      <c r="H206" s="5" t="inlineStr">
        <is>
          <t>OP</t>
        </is>
      </c>
      <c r="I206" s="5">
        <f>VLOOKUP(H206,'5.a Definitions'!E:F,2,FALSE)</f>
        <v/>
      </c>
      <c r="J206" s="5" t="inlineStr">
        <is>
          <t>Industrial round wood</t>
        </is>
      </c>
      <c r="K206" s="5" t="inlineStr">
        <is>
          <t>industrial round wood</t>
        </is>
      </c>
      <c r="L206" s="5" t="inlineStr">
        <is>
          <t>reactive</t>
        </is>
      </c>
      <c r="M206" s="5" t="inlineStr">
        <is>
          <t>Nmix</t>
        </is>
      </c>
      <c r="N206" s="422" t="n">
        <v>6.52131558</v>
      </c>
      <c r="O206" s="423" t="n">
        <v>0.4110895735776203</v>
      </c>
      <c r="P206" s="424" t="n">
        <v>2024</v>
      </c>
      <c r="Q206" s="425" t="inlineStr">
        <is>
          <t>FAOSTAT</t>
        </is>
      </c>
      <c r="R206" s="425" t="inlineStr">
        <is>
          <t>ok</t>
        </is>
      </c>
      <c r="S206" s="425" t="inlineStr">
        <is>
          <t>text</t>
        </is>
      </c>
      <c r="T206" s="426" t="inlineStr">
        <is>
          <t>Norway</t>
        </is>
      </c>
      <c r="U206" s="5" t="inlineStr">
        <is>
          <t>useful output</t>
        </is>
      </c>
      <c r="V206" s="5">
        <f>(#REF!*#REF!)^2</f>
        <v/>
      </c>
    </row>
    <row r="207" ht="16" customFormat="1" customHeight="1" s="482">
      <c r="B207" s="5" t="inlineStr">
        <is>
          <t>FS.FO-EF.OE</t>
        </is>
      </c>
      <c r="C207" s="5" t="inlineStr">
        <is>
          <t>FS.FO-EF.OE-Fuel wood for households-Nmix</t>
        </is>
      </c>
      <c r="D207" s="5" t="inlineStr">
        <is>
          <t>FS</t>
        </is>
      </c>
      <c r="E207" s="5" t="inlineStr">
        <is>
          <t>FO</t>
        </is>
      </c>
      <c r="F207" s="5">
        <f>VLOOKUP(E207,'5.a Definitions'!E:F,2,FALSE)</f>
        <v/>
      </c>
      <c r="G207" s="5" t="inlineStr">
        <is>
          <t>EF</t>
        </is>
      </c>
      <c r="H207" s="5" t="inlineStr">
        <is>
          <t>OE</t>
        </is>
      </c>
      <c r="I207" s="5">
        <f>VLOOKUP(H207,'5.a Definitions'!E:F,2,FALSE)</f>
        <v/>
      </c>
      <c r="J207" s="5" t="inlineStr">
        <is>
          <t>Fuel wood for households</t>
        </is>
      </c>
      <c r="K207" s="5" t="inlineStr">
        <is>
          <t>fuel wood for households</t>
        </is>
      </c>
      <c r="L207" s="5" t="inlineStr">
        <is>
          <t>reactive</t>
        </is>
      </c>
      <c r="M207" s="5" t="inlineStr">
        <is>
          <t>Nmix</t>
        </is>
      </c>
      <c r="N207" s="422" t="n">
        <v>1.79956</v>
      </c>
      <c r="O207" s="423" t="n">
        <v>1.387897813107914</v>
      </c>
      <c r="P207" s="424" t="n">
        <v>2024</v>
      </c>
      <c r="Q207" s="425" t="inlineStr">
        <is>
          <t>SSB</t>
        </is>
      </c>
      <c r="R207" s="425" t="inlineStr">
        <is>
          <t>ok</t>
        </is>
      </c>
      <c r="S207" s="425" t="inlineStr">
        <is>
          <t>text</t>
        </is>
      </c>
      <c r="T207" s="426" t="inlineStr">
        <is>
          <t>Norway</t>
        </is>
      </c>
      <c r="U207" s="5" t="inlineStr">
        <is>
          <t>useful output</t>
        </is>
      </c>
      <c r="V207" s="5">
        <f>(#REF!*#REF!)^2</f>
        <v/>
      </c>
    </row>
    <row r="208" ht="16" customFormat="1" customHeight="1" s="482">
      <c r="B208" s="475" t="inlineStr">
        <is>
          <t>FS.OL-AT.AT</t>
        </is>
      </c>
      <c r="C208" s="475" t="inlineStr">
        <is>
          <t>FS.OL-AT.AT-Emissions-NH3</t>
        </is>
      </c>
      <c r="D208" s="475" t="inlineStr">
        <is>
          <t>FS</t>
        </is>
      </c>
      <c r="E208" s="475" t="inlineStr">
        <is>
          <t>OL</t>
        </is>
      </c>
      <c r="F208" s="5">
        <f>VLOOKUP(E208,'5.a Definitions'!E:F,2,FALSE)</f>
        <v/>
      </c>
      <c r="G208" s="475" t="inlineStr">
        <is>
          <t>AT</t>
        </is>
      </c>
      <c r="H208" s="475" t="inlineStr">
        <is>
          <t>AT</t>
        </is>
      </c>
      <c r="I208" s="5">
        <f>VLOOKUP(H208,'5.a Definitions'!E:F,2,FALSE)</f>
        <v/>
      </c>
      <c r="J208" s="475" t="inlineStr">
        <is>
          <t>Emissions</t>
        </is>
      </c>
      <c r="K208" s="475" t="inlineStr">
        <is>
          <t>other land emissions</t>
        </is>
      </c>
      <c r="L208" s="475" t="inlineStr">
        <is>
          <t>reactive</t>
        </is>
      </c>
      <c r="M208" s="475" t="inlineStr">
        <is>
          <t>NH3</t>
        </is>
      </c>
      <c r="N208" s="476" t="n">
        <v>0.4747242290149478</v>
      </c>
      <c r="O208" s="477" t="n">
        <v>0.9402163819148774</v>
      </c>
      <c r="P208" s="478" t="n">
        <v>2024</v>
      </c>
      <c r="Q208" s="479" t="inlineStr">
        <is>
          <t>CRLTAP Inventory Submissions (3Da3), utmark share</t>
        </is>
      </c>
      <c r="R208" s="479" t="inlineStr">
        <is>
          <t>ok</t>
        </is>
      </c>
      <c r="S208" s="479" t="inlineStr">
        <is>
          <t>text</t>
        </is>
      </c>
      <c r="T208" s="476" t="inlineStr">
        <is>
          <t>Norway</t>
        </is>
      </c>
      <c r="U208" s="475" t="inlineStr">
        <is>
          <t>useful output</t>
        </is>
      </c>
      <c r="V208" s="475">
        <f>(O205*N205)^2</f>
        <v/>
      </c>
    </row>
    <row r="209" customFormat="1" s="482">
      <c r="B209" s="475" t="inlineStr">
        <is>
          <t>FS.OL-AT.AT</t>
        </is>
      </c>
      <c r="C209" s="475" t="inlineStr">
        <is>
          <t>FS.OL-AT.AT-Emissions-NOx</t>
        </is>
      </c>
      <c r="D209" s="475" t="inlineStr">
        <is>
          <t>FS</t>
        </is>
      </c>
      <c r="E209" s="475" t="inlineStr">
        <is>
          <t>OL</t>
        </is>
      </c>
      <c r="F209" s="5">
        <f>VLOOKUP(E209,'5.a Definitions'!E:F,2,FALSE)</f>
        <v/>
      </c>
      <c r="G209" s="475" t="inlineStr">
        <is>
          <t>AT</t>
        </is>
      </c>
      <c r="H209" s="475" t="inlineStr">
        <is>
          <t>AT</t>
        </is>
      </c>
      <c r="I209" s="5">
        <f>VLOOKUP(H209,'5.a Definitions'!E:F,2,FALSE)</f>
        <v/>
      </c>
      <c r="J209" s="475" t="inlineStr">
        <is>
          <t>Emissions</t>
        </is>
      </c>
      <c r="K209" s="475" t="inlineStr">
        <is>
          <t>other land emissions</t>
        </is>
      </c>
      <c r="L209" s="475" t="inlineStr">
        <is>
          <t>reactive</t>
        </is>
      </c>
      <c r="M209" s="475" t="inlineStr">
        <is>
          <t>NOx</t>
        </is>
      </c>
      <c r="N209" s="476" t="n">
        <v>0.09090212986948949</v>
      </c>
      <c r="O209" s="477" t="n">
        <v>0.8291314114546473</v>
      </c>
      <c r="P209" s="478" t="n">
        <v>2024</v>
      </c>
      <c r="Q209" s="479" t="inlineStr">
        <is>
          <t>CRLTAP Inventory Submissions (3Da3), utmark share</t>
        </is>
      </c>
      <c r="R209" s="479" t="inlineStr">
        <is>
          <t>ok</t>
        </is>
      </c>
      <c r="S209" s="479" t="inlineStr">
        <is>
          <t>text</t>
        </is>
      </c>
      <c r="T209" s="476" t="inlineStr">
        <is>
          <t>Norway</t>
        </is>
      </c>
      <c r="U209" s="475" t="inlineStr">
        <is>
          <t>useful output</t>
        </is>
      </c>
      <c r="V209" s="475">
        <f>(O207*N207)^2</f>
        <v/>
      </c>
    </row>
    <row r="210" customFormat="1" s="482">
      <c r="B210" s="475" t="inlineStr">
        <is>
          <t>FS.OL-AT.AT</t>
        </is>
      </c>
      <c r="C210" s="475" t="inlineStr">
        <is>
          <t>FS.OL-AT.AT-Emissions-N2O</t>
        </is>
      </c>
      <c r="D210" s="475" t="inlineStr">
        <is>
          <t>FS</t>
        </is>
      </c>
      <c r="E210" s="475" t="inlineStr">
        <is>
          <t>OL</t>
        </is>
      </c>
      <c r="F210" s="5">
        <f>VLOOKUP(E210,'5.a Definitions'!E:F,2,FALSE)</f>
        <v/>
      </c>
      <c r="G210" s="475" t="inlineStr">
        <is>
          <t>AT</t>
        </is>
      </c>
      <c r="H210" s="475" t="inlineStr">
        <is>
          <t>AT</t>
        </is>
      </c>
      <c r="I210" s="5">
        <f>VLOOKUP(H210,'5.a Definitions'!E:F,2,FALSE)</f>
        <v/>
      </c>
      <c r="J210" s="475" t="inlineStr">
        <is>
          <t>Emissions</t>
        </is>
      </c>
      <c r="K210" s="475" t="inlineStr">
        <is>
          <t>other land emissions</t>
        </is>
      </c>
      <c r="L210" s="475" t="inlineStr">
        <is>
          <t>reactive</t>
        </is>
      </c>
      <c r="M210" s="475" t="inlineStr">
        <is>
          <t>N2O</t>
        </is>
      </c>
      <c r="N210" s="476" t="n">
        <v>0.06051723203651611</v>
      </c>
      <c r="O210" s="477" t="n">
        <v>1.351212133209381</v>
      </c>
      <c r="P210" s="478" t="n">
        <v>2024</v>
      </c>
      <c r="Q210" s="479" t="inlineStr">
        <is>
          <t>UNFCCC CRT Table3.D, utmark share</t>
        </is>
      </c>
      <c r="R210" s="479" t="inlineStr">
        <is>
          <t>ok</t>
        </is>
      </c>
      <c r="S210" s="479" t="inlineStr">
        <is>
          <t>text</t>
        </is>
      </c>
      <c r="T210" s="476" t="inlineStr">
        <is>
          <t>Norway</t>
        </is>
      </c>
      <c r="U210" s="475" t="inlineStr">
        <is>
          <t>useful output</t>
        </is>
      </c>
      <c r="V210" s="475">
        <f>(O209*N209)^2</f>
        <v/>
      </c>
    </row>
    <row r="211" ht="16" customFormat="1" customHeight="1" s="482">
      <c r="B211" s="475" t="inlineStr">
        <is>
          <t>FS.OL-AG.MM</t>
        </is>
      </c>
      <c r="C211" s="475" t="inlineStr">
        <is>
          <t>FS.OL-AG.MM-Grazing-Nmix</t>
        </is>
      </c>
      <c r="D211" s="475" t="inlineStr">
        <is>
          <t>FS</t>
        </is>
      </c>
      <c r="E211" s="475" t="inlineStr">
        <is>
          <t>OL</t>
        </is>
      </c>
      <c r="F211" s="5">
        <f>VLOOKUP(E211,'5.a Definitions'!E:F,2,FALSE)</f>
        <v/>
      </c>
      <c r="G211" s="475" t="inlineStr">
        <is>
          <t>AG</t>
        </is>
      </c>
      <c r="H211" s="475" t="inlineStr">
        <is>
          <t>MM</t>
        </is>
      </c>
      <c r="I211" s="5">
        <f>VLOOKUP(H211,'5.a Definitions'!E:F,2,FALSE)</f>
        <v/>
      </c>
      <c r="J211" s="480" t="inlineStr">
        <is>
          <t>Grazing</t>
        </is>
      </c>
      <c r="K211" s="480" t="inlineStr">
        <is>
          <t>grazing</t>
        </is>
      </c>
      <c r="L211" s="475" t="inlineStr">
        <is>
          <t>reactive</t>
        </is>
      </c>
      <c r="M211" s="475" t="inlineStr">
        <is>
          <t>Nmix</t>
        </is>
      </c>
      <c r="N211" s="476" t="n">
        <v>7.544192868706673</v>
      </c>
      <c r="O211" s="477" t="n">
        <v>0.2285422028174088</v>
      </c>
      <c r="P211" s="478" t="n">
        <v>2024</v>
      </c>
      <c r="Q211" s="479" t="inlineStr">
        <is>
          <t>SSB table 12660</t>
        </is>
      </c>
      <c r="R211" s="479" t="inlineStr">
        <is>
          <t>ok</t>
        </is>
      </c>
      <c r="S211" s="479" t="inlineStr">
        <is>
          <t>text</t>
        </is>
      </c>
      <c r="T211" s="476" t="inlineStr">
        <is>
          <t>Norway</t>
        </is>
      </c>
      <c r="U211" s="475" t="inlineStr">
        <is>
          <t>useful output</t>
        </is>
      </c>
      <c r="V211" s="475">
        <f>(#REF!*#REF!)^2</f>
        <v/>
      </c>
    </row>
    <row r="212" ht="16" customFormat="1" customHeight="1" s="482">
      <c r="B212" s="5" t="inlineStr">
        <is>
          <t>FS.OL-HY.SW</t>
        </is>
      </c>
      <c r="C212" s="5" t="inlineStr">
        <is>
          <t>FS.OL-HY.SW-Leaching-Nmix</t>
        </is>
      </c>
      <c r="D212" s="5" t="inlineStr">
        <is>
          <t>FS</t>
        </is>
      </c>
      <c r="E212" s="5" t="inlineStr">
        <is>
          <t>OL</t>
        </is>
      </c>
      <c r="F212" s="5">
        <f>VLOOKUP(E212,'5.a Definitions'!E:F,2,FALSE)</f>
        <v/>
      </c>
      <c r="G212" s="5" t="inlineStr">
        <is>
          <t>HY</t>
        </is>
      </c>
      <c r="H212" s="5" t="inlineStr">
        <is>
          <t>SW</t>
        </is>
      </c>
      <c r="I212" s="5">
        <f>VLOOKUP(H212,'5.a Definitions'!E:F,2,FALSE)</f>
        <v/>
      </c>
      <c r="J212" s="5" t="inlineStr">
        <is>
          <t>Leaching</t>
        </is>
      </c>
      <c r="K212" s="5" t="inlineStr">
        <is>
          <t>other land leaching</t>
        </is>
      </c>
      <c r="L212" s="5" t="inlineStr">
        <is>
          <t>reactive</t>
        </is>
      </c>
      <c r="M212" s="5" t="inlineStr">
        <is>
          <t>Nmix</t>
        </is>
      </c>
      <c r="N212" s="422" t="n">
        <v>24.52</v>
      </c>
      <c r="O212" s="423" t="n">
        <v>0.3500746531796392</v>
      </c>
      <c r="P212" s="424" t="n">
        <v>2024</v>
      </c>
      <c r="Q212" s="425" t="inlineStr">
        <is>
          <t>Filled (held at 2023): TEOTIL3 not updated for 2024</t>
        </is>
      </c>
      <c r="R212" s="425" t="inlineStr">
        <is>
          <t>ok</t>
        </is>
      </c>
      <c r="S212" s="425" t="inlineStr">
        <is>
          <t>text</t>
        </is>
      </c>
      <c r="T212" s="426" t="inlineStr">
        <is>
          <t>Norway</t>
        </is>
      </c>
      <c r="U212" s="5" t="inlineStr">
        <is>
          <t>N wasted</t>
        </is>
      </c>
      <c r="V212" s="5">
        <f>(#REF!*#REF!)^2</f>
        <v/>
      </c>
    </row>
    <row r="213" ht="16" customFormat="1" customHeight="1" s="482">
      <c r="A213" s="485" t="inlineStr">
        <is>
          <t>Processing of residues</t>
        </is>
      </c>
      <c r="B213" s="475" t="inlineStr">
        <is>
          <t>PR.SO-EF.EC</t>
        </is>
      </c>
      <c r="C213" s="475" t="inlineStr">
        <is>
          <t>PR.SO-EF.EC-Waste to energy-Nmix</t>
        </is>
      </c>
      <c r="D213" s="475" t="inlineStr">
        <is>
          <t>PR</t>
        </is>
      </c>
      <c r="E213" s="475" t="inlineStr">
        <is>
          <t>SO</t>
        </is>
      </c>
      <c r="F213" s="5">
        <f>VLOOKUP(E213,'5.a Definitions'!E:F,2,FALSE)</f>
        <v/>
      </c>
      <c r="G213" s="475" t="inlineStr">
        <is>
          <t>EF</t>
        </is>
      </c>
      <c r="H213" s="475" t="inlineStr">
        <is>
          <t>EC</t>
        </is>
      </c>
      <c r="I213" s="5">
        <f>VLOOKUP(H213,'5.a Definitions'!E:F,2,FALSE)</f>
        <v/>
      </c>
      <c r="J213" s="475" t="inlineStr">
        <is>
          <t>Waste for energy incineration</t>
        </is>
      </c>
      <c r="K213" s="475" t="inlineStr">
        <is>
          <t>waste for energy incineration</t>
        </is>
      </c>
      <c r="L213" s="475" t="inlineStr">
        <is>
          <t>reactive</t>
        </is>
      </c>
      <c r="M213" s="475" t="inlineStr">
        <is>
          <t>Nmix</t>
        </is>
      </c>
      <c r="N213" s="476" t="n">
        <v>21.0791</v>
      </c>
      <c r="O213" s="477" t="n">
        <v>0.4794269775262828</v>
      </c>
      <c r="P213" s="478" t="n">
        <v>2024</v>
      </c>
      <c r="Q213" s="479" t="inlineStr">
        <is>
          <t>SSB</t>
        </is>
      </c>
      <c r="R213" s="479" t="inlineStr">
        <is>
          <t>ok</t>
        </is>
      </c>
      <c r="S213" s="479" t="inlineStr">
        <is>
          <t>text</t>
        </is>
      </c>
      <c r="T213" s="476" t="inlineStr">
        <is>
          <t>Norway</t>
        </is>
      </c>
      <c r="U213" s="475" t="inlineStr">
        <is>
          <t>N wasted</t>
        </is>
      </c>
      <c r="V213" s="475">
        <f>(#REF!*#REF!)^2</f>
        <v/>
      </c>
    </row>
    <row r="214" ht="16" customFormat="1" customHeight="1" s="482">
      <c r="B214" s="475" t="inlineStr">
        <is>
          <t>PR.SO-MP.OP</t>
        </is>
      </c>
      <c r="C214" s="475" t="inlineStr">
        <is>
          <t>PR.SO-MP.OP-Recycling-Nmix</t>
        </is>
      </c>
      <c r="D214" s="475" t="inlineStr">
        <is>
          <t>PR</t>
        </is>
      </c>
      <c r="E214" s="475" t="inlineStr">
        <is>
          <t>SO</t>
        </is>
      </c>
      <c r="F214" s="5">
        <f>VLOOKUP(E214,'5.a Definitions'!E:F,2,FALSE)</f>
        <v/>
      </c>
      <c r="G214" s="475" t="inlineStr">
        <is>
          <t>MP</t>
        </is>
      </c>
      <c r="H214" s="475" t="inlineStr">
        <is>
          <t>OP</t>
        </is>
      </c>
      <c r="I214" s="5">
        <f>VLOOKUP(H214,'5.a Definitions'!E:F,2,FALSE)</f>
        <v/>
      </c>
      <c r="J214" s="475" t="inlineStr">
        <is>
          <t>Recycling</t>
        </is>
      </c>
      <c r="K214" s="475" t="inlineStr">
        <is>
          <t>recycling</t>
        </is>
      </c>
      <c r="L214" s="475" t="inlineStr">
        <is>
          <t>reactive</t>
        </is>
      </c>
      <c r="M214" s="475" t="inlineStr">
        <is>
          <t>Nmix</t>
        </is>
      </c>
      <c r="N214" s="476" t="n">
        <v>4.588406293399999</v>
      </c>
      <c r="O214" s="477" t="n">
        <v>0.4661490654502464</v>
      </c>
      <c r="P214" s="478" t="n">
        <v>2024</v>
      </c>
      <c r="Q214" s="479" t="inlineStr">
        <is>
          <t>SSB</t>
        </is>
      </c>
      <c r="R214" s="479" t="inlineStr">
        <is>
          <t>ok</t>
        </is>
      </c>
      <c r="S214" s="479" t="inlineStr">
        <is>
          <t>text</t>
        </is>
      </c>
      <c r="T214" s="476" t="inlineStr">
        <is>
          <t>Norway</t>
        </is>
      </c>
      <c r="U214" s="475" t="inlineStr">
        <is>
          <t>recycling</t>
        </is>
      </c>
      <c r="V214" s="475">
        <f>(#REF!*#REF!)^2</f>
        <v/>
      </c>
    </row>
    <row r="215" ht="16" customFormat="1" customHeight="1" s="482">
      <c r="B215" s="5" t="inlineStr">
        <is>
          <t>PR.SO-AG.SM</t>
        </is>
      </c>
      <c r="C215" s="5" t="inlineStr">
        <is>
          <t>PR.SO-AG.SM-Biologically treated organic waste-Nmix</t>
        </is>
      </c>
      <c r="D215" s="5" t="inlineStr">
        <is>
          <t>PR</t>
        </is>
      </c>
      <c r="E215" s="5" t="inlineStr">
        <is>
          <t>SO</t>
        </is>
      </c>
      <c r="F215" s="5">
        <f>VLOOKUP(E215,'5.a Definitions'!E:F,2,FALSE)</f>
        <v/>
      </c>
      <c r="G215" s="5" t="inlineStr">
        <is>
          <t>AG</t>
        </is>
      </c>
      <c r="H215" s="5" t="inlineStr">
        <is>
          <t>SM</t>
        </is>
      </c>
      <c r="I215" s="5">
        <f>VLOOKUP(H215,'5.a Definitions'!E:F,2,FALSE)</f>
        <v/>
      </c>
      <c r="J215" s="5" t="inlineStr">
        <is>
          <t>Biologically treated organic waste</t>
        </is>
      </c>
      <c r="K215" s="5" t="inlineStr">
        <is>
          <t>biologically treated organic waste</t>
        </is>
      </c>
      <c r="L215" s="5" t="inlineStr">
        <is>
          <t>reactive</t>
        </is>
      </c>
      <c r="M215" s="5" t="inlineStr">
        <is>
          <t>Nmix</t>
        </is>
      </c>
      <c r="N215" s="422" t="n">
        <v>1.33144347826087</v>
      </c>
      <c r="O215" s="423" t="n">
        <v>0.693749489813865</v>
      </c>
      <c r="P215" s="424" t="n">
        <v>2024</v>
      </c>
      <c r="Q215" s="425" t="inlineStr">
        <is>
          <t>SSB tables 10513 and 12818</t>
        </is>
      </c>
      <c r="R215" s="425" t="inlineStr">
        <is>
          <t>ok</t>
        </is>
      </c>
      <c r="S215" s="425" t="inlineStr">
        <is>
          <t>text</t>
        </is>
      </c>
      <c r="T215" s="426" t="inlineStr">
        <is>
          <t>Norway</t>
        </is>
      </c>
      <c r="U215" s="5" t="inlineStr">
        <is>
          <t>recycling</t>
        </is>
      </c>
      <c r="V215" s="5" t="n"/>
    </row>
    <row r="216" customFormat="1" s="482">
      <c r="B216" s="5" t="inlineStr">
        <is>
          <t>PR.SO-PR.WW</t>
        </is>
      </c>
      <c r="C216" s="5" t="inlineStr">
        <is>
          <t>PR.SO-PR.WW-Wastewater from landfills-Nmix</t>
        </is>
      </c>
      <c r="D216" s="5" t="inlineStr">
        <is>
          <t>PR</t>
        </is>
      </c>
      <c r="E216" s="5" t="inlineStr">
        <is>
          <t>SO</t>
        </is>
      </c>
      <c r="F216" s="5">
        <f>VLOOKUP(E216,'5.a Definitions'!E:F,2,FALSE)</f>
        <v/>
      </c>
      <c r="G216" s="5" t="inlineStr">
        <is>
          <t>PR</t>
        </is>
      </c>
      <c r="H216" s="5" t="inlineStr">
        <is>
          <t>WW</t>
        </is>
      </c>
      <c r="I216" s="5">
        <f>VLOOKUP(H216,'5.a Definitions'!E:F,2,FALSE)</f>
        <v/>
      </c>
      <c r="J216" s="5" t="inlineStr">
        <is>
          <t>Wastewater from landfills</t>
        </is>
      </c>
      <c r="K216" s="5" t="inlineStr">
        <is>
          <t>wastewater from landfills</t>
        </is>
      </c>
      <c r="L216" s="5" t="inlineStr">
        <is>
          <t>reactive</t>
        </is>
      </c>
      <c r="M216" s="5" t="inlineStr">
        <is>
          <t>Nmix</t>
        </is>
      </c>
      <c r="N216" s="422" t="n">
        <v>0.5122991746115003</v>
      </c>
      <c r="O216" s="423" t="n">
        <v>0.07200030829463819</v>
      </c>
      <c r="P216" s="424" t="n">
        <v>2024</v>
      </c>
      <c r="Q216" s="425" t="inlineStr">
        <is>
          <t>Utslipp_deponi.xlsx (Mildir)</t>
        </is>
      </c>
      <c r="R216" s="425" t="inlineStr">
        <is>
          <t>ok</t>
        </is>
      </c>
      <c r="S216" s="425" t="inlineStr">
        <is>
          <t>text</t>
        </is>
      </c>
      <c r="T216" s="426" t="inlineStr">
        <is>
          <t>Norway</t>
        </is>
      </c>
      <c r="U216" s="5" t="inlineStr">
        <is>
          <t>N wasted</t>
        </is>
      </c>
      <c r="V216" s="5">
        <f>(#REF!*#REF!)^2</f>
        <v/>
      </c>
    </row>
    <row r="217" customFormat="1" s="482">
      <c r="B217" s="5" t="inlineStr">
        <is>
          <t>PR.SO-HS.HS</t>
        </is>
      </c>
      <c r="C217" s="5" t="inlineStr">
        <is>
          <t>PR.SO-HS.HS-Biologically treated organic waste-Nmix</t>
        </is>
      </c>
      <c r="D217" s="5" t="inlineStr">
        <is>
          <t>PR</t>
        </is>
      </c>
      <c r="E217" s="5" t="inlineStr">
        <is>
          <t>SO</t>
        </is>
      </c>
      <c r="F217" s="5">
        <f>VLOOKUP(E217,'5.a Definitions'!E:F,2,FALSE)</f>
        <v/>
      </c>
      <c r="G217" s="5" t="inlineStr">
        <is>
          <t>HS</t>
        </is>
      </c>
      <c r="H217" s="5" t="inlineStr">
        <is>
          <t>HS</t>
        </is>
      </c>
      <c r="I217" s="5">
        <f>VLOOKUP(H217,'5.a Definitions'!E:F,2,FALSE)</f>
        <v/>
      </c>
      <c r="J217" s="5" t="inlineStr">
        <is>
          <t>Biologically treated organic waste</t>
        </is>
      </c>
      <c r="K217" s="5" t="inlineStr">
        <is>
          <t>biologically treated organic waste</t>
        </is>
      </c>
      <c r="L217" s="5" t="inlineStr">
        <is>
          <t>reactive</t>
        </is>
      </c>
      <c r="M217" s="5" t="inlineStr">
        <is>
          <t>Nmix</t>
        </is>
      </c>
      <c r="N217" s="422" t="n">
        <v>1.133807336956522</v>
      </c>
      <c r="O217" s="423" t="n">
        <v>0.7212837819272974</v>
      </c>
      <c r="P217" s="424" t="n">
        <v>2024</v>
      </c>
      <c r="Q217" s="425" t="inlineStr">
        <is>
          <t>SSB tables 10513 and 12818</t>
        </is>
      </c>
      <c r="R217" s="425" t="inlineStr">
        <is>
          <t>ok</t>
        </is>
      </c>
      <c r="S217" s="425" t="inlineStr">
        <is>
          <t>text</t>
        </is>
      </c>
      <c r="T217" s="426" t="inlineStr">
        <is>
          <t>Norway</t>
        </is>
      </c>
      <c r="U217" s="5" t="inlineStr">
        <is>
          <t>recycling</t>
        </is>
      </c>
      <c r="V217" s="5">
        <f>(#REF!*#REF!)^2</f>
        <v/>
      </c>
    </row>
    <row r="218" ht="16" customFormat="1" customHeight="1" s="482">
      <c r="B218" s="5" t="inlineStr">
        <is>
          <t>PR.SO-AT.AT</t>
        </is>
      </c>
      <c r="C218" s="5" t="inlineStr">
        <is>
          <t>PR.SO-AT.AT-Emissions-NH3</t>
        </is>
      </c>
      <c r="D218" s="5" t="inlineStr">
        <is>
          <t>PR</t>
        </is>
      </c>
      <c r="E218" s="5" t="inlineStr">
        <is>
          <t>SO</t>
        </is>
      </c>
      <c r="F218" s="5">
        <f>VLOOKUP(E218,'5.a Definitions'!E:F,2,FALSE)</f>
        <v/>
      </c>
      <c r="G218" s="5" t="inlineStr">
        <is>
          <t>AT</t>
        </is>
      </c>
      <c r="H218" s="5" t="inlineStr">
        <is>
          <t>AT</t>
        </is>
      </c>
      <c r="I218" s="5">
        <f>VLOOKUP(H218,'5.a Definitions'!E:F,2,FALSE)</f>
        <v/>
      </c>
      <c r="J218" s="5" t="inlineStr">
        <is>
          <t>Emissions</t>
        </is>
      </c>
      <c r="K218" s="5" t="inlineStr">
        <is>
          <t>solid waste emissions</t>
        </is>
      </c>
      <c r="L218" s="5" t="inlineStr">
        <is>
          <t>reactive</t>
        </is>
      </c>
      <c r="M218" s="5" t="inlineStr">
        <is>
          <t>NH3</t>
        </is>
      </c>
      <c r="N218" s="422" t="n">
        <v>0.27242279649045</v>
      </c>
      <c r="O218" s="423" t="n">
        <v>0.9594866444268672</v>
      </c>
      <c r="P218" s="424" t="n">
        <v>2024</v>
      </c>
      <c r="Q218" s="425" t="inlineStr">
        <is>
          <t>CRLTAP Inventory Submissions</t>
        </is>
      </c>
      <c r="R218" s="425" t="inlineStr">
        <is>
          <t>ok</t>
        </is>
      </c>
      <c r="S218" s="425" t="inlineStr">
        <is>
          <t>text</t>
        </is>
      </c>
      <c r="T218" s="426" t="inlineStr">
        <is>
          <t>Norway</t>
        </is>
      </c>
      <c r="U218" s="5" t="inlineStr">
        <is>
          <t>N wasted</t>
        </is>
      </c>
      <c r="V218" s="5">
        <f>(O200*N200)^2</f>
        <v/>
      </c>
    </row>
    <row r="219" ht="16" customFormat="1" customHeight="1" s="482">
      <c r="B219" s="5" t="inlineStr">
        <is>
          <t>PR.SO-AT.AT</t>
        </is>
      </c>
      <c r="C219" s="5" t="inlineStr">
        <is>
          <t>PR.SO-AT.AT-Emissions-NOx</t>
        </is>
      </c>
      <c r="D219" s="5" t="inlineStr">
        <is>
          <t>PR</t>
        </is>
      </c>
      <c r="E219" s="5" t="inlineStr">
        <is>
          <t>SO</t>
        </is>
      </c>
      <c r="F219" s="5">
        <f>VLOOKUP(E219,'5.a Definitions'!E:F,2,FALSE)</f>
        <v/>
      </c>
      <c r="G219" s="5" t="inlineStr">
        <is>
          <t>AT</t>
        </is>
      </c>
      <c r="H219" s="5" t="inlineStr">
        <is>
          <t>AT</t>
        </is>
      </c>
      <c r="I219" s="5">
        <f>VLOOKUP(H219,'5.a Definitions'!E:F,2,FALSE)</f>
        <v/>
      </c>
      <c r="J219" s="5" t="inlineStr">
        <is>
          <t>Emissions</t>
        </is>
      </c>
      <c r="K219" s="5" t="inlineStr">
        <is>
          <t>solid waste emissions</t>
        </is>
      </c>
      <c r="L219" s="5" t="inlineStr">
        <is>
          <t>reactive</t>
        </is>
      </c>
      <c r="M219" s="5" t="inlineStr">
        <is>
          <t>NOx</t>
        </is>
      </c>
      <c r="N219" s="422" t="n">
        <v>0.6687969353209501</v>
      </c>
      <c r="O219" s="423" t="n">
        <v>0.3583455221917193</v>
      </c>
      <c r="P219" s="424" t="n">
        <v>2024</v>
      </c>
      <c r="Q219" s="425" t="inlineStr">
        <is>
          <t>CRLTAP Inventory Submissions</t>
        </is>
      </c>
      <c r="R219" s="425" t="inlineStr">
        <is>
          <t>ok</t>
        </is>
      </c>
      <c r="S219" s="425" t="inlineStr">
        <is>
          <t>text</t>
        </is>
      </c>
      <c r="T219" s="426" t="inlineStr">
        <is>
          <t>Norway</t>
        </is>
      </c>
      <c r="U219" s="5" t="inlineStr">
        <is>
          <t>N wasted</t>
        </is>
      </c>
      <c r="V219" s="5">
        <f>(O201*N201)^2</f>
        <v/>
      </c>
    </row>
    <row r="220" ht="16" customFormat="1" customHeight="1" s="482">
      <c r="B220" s="5" t="inlineStr">
        <is>
          <t>PR.SO-AT.AT</t>
        </is>
      </c>
      <c r="C220" s="5" t="inlineStr">
        <is>
          <t>PR.SO-AT.AT-Emissions-N2O</t>
        </is>
      </c>
      <c r="D220" s="5" t="inlineStr">
        <is>
          <t>PR</t>
        </is>
      </c>
      <c r="E220" s="5" t="inlineStr">
        <is>
          <t>SO</t>
        </is>
      </c>
      <c r="F220" s="5">
        <f>VLOOKUP(E220,'5.a Definitions'!E:F,2,FALSE)</f>
        <v/>
      </c>
      <c r="G220" s="5" t="inlineStr">
        <is>
          <t>AT</t>
        </is>
      </c>
      <c r="H220" s="5" t="inlineStr">
        <is>
          <t>AT</t>
        </is>
      </c>
      <c r="I220" s="5">
        <f>VLOOKUP(H220,'5.a Definitions'!E:F,2,FALSE)</f>
        <v/>
      </c>
      <c r="J220" s="5" t="inlineStr">
        <is>
          <t>Emissions</t>
        </is>
      </c>
      <c r="K220" s="5" t="inlineStr">
        <is>
          <t>solid waste emissions</t>
        </is>
      </c>
      <c r="L220" s="5" t="inlineStr">
        <is>
          <t>reactive</t>
        </is>
      </c>
      <c r="M220" s="5" t="inlineStr">
        <is>
          <t>N2O</t>
        </is>
      </c>
      <c r="N220" s="422" t="n">
        <v>0.02658285895479539</v>
      </c>
      <c r="O220" s="423" t="n">
        <v>1.272532052986043</v>
      </c>
      <c r="P220" s="424" t="n">
        <v>2024</v>
      </c>
      <c r="Q220" s="425" t="inlineStr">
        <is>
          <t>UNFCCC CRT</t>
        </is>
      </c>
      <c r="R220" s="425" t="inlineStr">
        <is>
          <t>ok</t>
        </is>
      </c>
      <c r="S220" s="425" t="inlineStr">
        <is>
          <t>text</t>
        </is>
      </c>
      <c r="T220" s="426" t="inlineStr">
        <is>
          <t>Norway</t>
        </is>
      </c>
      <c r="U220" s="5" t="inlineStr">
        <is>
          <t>N wasted</t>
        </is>
      </c>
      <c r="V220" s="5">
        <f>(O202*N202)^2</f>
        <v/>
      </c>
    </row>
    <row r="221" customFormat="1" s="482">
      <c r="B221" s="5" t="inlineStr">
        <is>
          <t>PR.SO-HY.SW</t>
        </is>
      </c>
      <c r="C221" s="5" t="inlineStr">
        <is>
          <t>PR.SO-HY.SW-Leaching-Nmix</t>
        </is>
      </c>
      <c r="D221" s="5" t="inlineStr">
        <is>
          <t>PR</t>
        </is>
      </c>
      <c r="E221" s="5" t="inlineStr">
        <is>
          <t>SO</t>
        </is>
      </c>
      <c r="F221" s="5">
        <f>VLOOKUP(E221,'5.a Definitions'!E:F,2,FALSE)</f>
        <v/>
      </c>
      <c r="G221" s="5" t="inlineStr">
        <is>
          <t>HY</t>
        </is>
      </c>
      <c r="H221" s="5" t="inlineStr">
        <is>
          <t>SW</t>
        </is>
      </c>
      <c r="I221" s="5">
        <f>VLOOKUP(H221,'5.a Definitions'!E:F,2,FALSE)</f>
        <v/>
      </c>
      <c r="J221" s="5" t="inlineStr">
        <is>
          <t>Leaching</t>
        </is>
      </c>
      <c r="K221" s="5" t="inlineStr">
        <is>
          <t>solid waste leaching</t>
        </is>
      </c>
      <c r="L221" s="5" t="inlineStr">
        <is>
          <t>reactive</t>
        </is>
      </c>
      <c r="M221" s="5" t="inlineStr">
        <is>
          <t>Nmix</t>
        </is>
      </c>
      <c r="N221" s="422" t="n">
        <v>0.3641651033355001</v>
      </c>
      <c r="O221" s="423" t="n">
        <v>0.1463966117504245</v>
      </c>
      <c r="P221" s="424" t="n">
        <v>2024</v>
      </c>
      <c r="Q221" s="425" t="inlineStr">
        <is>
          <t>Utslipp_deponi.xlsx (Mildir)</t>
        </is>
      </c>
      <c r="R221" s="425" t="inlineStr">
        <is>
          <t>ok</t>
        </is>
      </c>
      <c r="S221" s="425" t="inlineStr">
        <is>
          <t>text</t>
        </is>
      </c>
      <c r="T221" s="426" t="inlineStr">
        <is>
          <t>Norway</t>
        </is>
      </c>
      <c r="U221" s="5" t="inlineStr">
        <is>
          <t>N wasted</t>
        </is>
      </c>
      <c r="V221" s="5">
        <f>(#REF!*#REF!)^2</f>
        <v/>
      </c>
    </row>
    <row r="222" ht="16" customFormat="1" customHeight="1" s="482">
      <c r="B222" s="5" t="inlineStr">
        <is>
          <t>PR.SO-RW.RW</t>
        </is>
      </c>
      <c r="C222" s="5" t="inlineStr">
        <is>
          <t>PR.SO-RW.RW-Solid waste export-Nmix</t>
        </is>
      </c>
      <c r="D222" s="5" t="inlineStr">
        <is>
          <t>PR</t>
        </is>
      </c>
      <c r="E222" s="5" t="inlineStr">
        <is>
          <t>SO</t>
        </is>
      </c>
      <c r="F222" s="5">
        <f>VLOOKUP(E222,'5.a Definitions'!E:F,2,FALSE)</f>
        <v/>
      </c>
      <c r="G222" s="5" t="inlineStr">
        <is>
          <t>RW</t>
        </is>
      </c>
      <c r="H222" s="5" t="inlineStr">
        <is>
          <t>RW</t>
        </is>
      </c>
      <c r="I222" s="5">
        <f>VLOOKUP(H222,'5.a Definitions'!E:F,2,FALSE)</f>
        <v/>
      </c>
      <c r="J222" s="5" t="inlineStr">
        <is>
          <t>Solid waste export</t>
        </is>
      </c>
      <c r="K222" s="5" t="inlineStr">
        <is>
          <t>solid waste export</t>
        </is>
      </c>
      <c r="L222" s="5" t="inlineStr">
        <is>
          <t>reactive</t>
        </is>
      </c>
      <c r="M222" s="5" t="inlineStr">
        <is>
          <t>Nmix</t>
        </is>
      </c>
      <c r="N222" s="422" t="n">
        <v>0.07301446199999999</v>
      </c>
      <c r="O222" s="423" t="n">
        <v>0.5042673694813985</v>
      </c>
      <c r="P222" s="424" t="n">
        <v>2024</v>
      </c>
      <c r="Q222" s="425" t="inlineStr">
        <is>
          <t>SSB tab 08801</t>
        </is>
      </c>
      <c r="R222" s="425" t="inlineStr">
        <is>
          <t>ok</t>
        </is>
      </c>
      <c r="S222" s="425" t="inlineStr">
        <is>
          <t>text</t>
        </is>
      </c>
      <c r="T222" s="426" t="inlineStr">
        <is>
          <t>Norway</t>
        </is>
      </c>
      <c r="U222" s="5" t="inlineStr">
        <is>
          <t>N wasted</t>
        </is>
      </c>
      <c r="V222" s="5">
        <f>(#REF!*#REF!)^2</f>
        <v/>
      </c>
    </row>
    <row r="223" customFormat="1" s="482">
      <c r="B223" s="475" t="inlineStr">
        <is>
          <t>PR.SO-RW.RW</t>
        </is>
      </c>
      <c r="C223" s="475" t="inlineStr">
        <is>
          <t xml:space="preserve">PR.SO-RW.RW-Export for recycling-Nmix </t>
        </is>
      </c>
      <c r="D223" s="475" t="inlineStr">
        <is>
          <t>PR</t>
        </is>
      </c>
      <c r="E223" s="475" t="inlineStr">
        <is>
          <t>SO</t>
        </is>
      </c>
      <c r="F223" s="5">
        <f>VLOOKUP(E223,'5.a Definitions'!E:F,2,FALSE)</f>
        <v/>
      </c>
      <c r="G223" s="475" t="inlineStr">
        <is>
          <t>RW</t>
        </is>
      </c>
      <c r="H223" s="475" t="inlineStr">
        <is>
          <t>RW</t>
        </is>
      </c>
      <c r="I223" s="5">
        <f>VLOOKUP(H223,'5.a Definitions'!E:F,2,FALSE)</f>
        <v/>
      </c>
      <c r="J223" s="475" t="inlineStr">
        <is>
          <t>Export-for-recycling</t>
        </is>
      </c>
      <c r="K223" s="475" t="inlineStr">
        <is>
          <t>export-for-recycling</t>
        </is>
      </c>
      <c r="L223" s="475" t="inlineStr">
        <is>
          <t>reactive</t>
        </is>
      </c>
      <c r="M223" s="475" t="inlineStr">
        <is>
          <t>Nmix</t>
        </is>
      </c>
      <c r="N223" s="476" t="n">
        <v>1.8476468366</v>
      </c>
      <c r="O223" s="477" t="n">
        <v>0.1719174986349606</v>
      </c>
      <c r="P223" s="478" t="n">
        <v>2024</v>
      </c>
      <c r="Q223" s="479" t="inlineStr">
        <is>
          <t>SSB</t>
        </is>
      </c>
      <c r="R223" s="479" t="inlineStr">
        <is>
          <t>ok</t>
        </is>
      </c>
      <c r="S223" s="479" t="inlineStr">
        <is>
          <t>text</t>
        </is>
      </c>
      <c r="T223" s="476" t="inlineStr">
        <is>
          <t>Norway</t>
        </is>
      </c>
      <c r="U223" s="475" t="inlineStr">
        <is>
          <t>recycling</t>
        </is>
      </c>
      <c r="V223" s="475">
        <f>(O204*N204)^2</f>
        <v/>
      </c>
    </row>
    <row r="224" ht="16" customFormat="1" customHeight="1" s="482">
      <c r="B224" s="475" t="inlineStr">
        <is>
          <t>PR.SO-RW.RW</t>
        </is>
      </c>
      <c r="C224" s="475" t="inlineStr">
        <is>
          <t>PR.SO-RW.RW-Export for reuse-Nmix</t>
        </is>
      </c>
      <c r="D224" s="475" t="inlineStr">
        <is>
          <t>PR</t>
        </is>
      </c>
      <c r="E224" s="475" t="inlineStr">
        <is>
          <t>SO</t>
        </is>
      </c>
      <c r="F224" s="5">
        <f>VLOOKUP(E224,'5.a Definitions'!E:F,2,FALSE)</f>
        <v/>
      </c>
      <c r="G224" s="475" t="inlineStr">
        <is>
          <t>RW</t>
        </is>
      </c>
      <c r="H224" s="475" t="inlineStr">
        <is>
          <t>RW</t>
        </is>
      </c>
      <c r="I224" s="5">
        <f>VLOOKUP(H224,'5.a Definitions'!E:F,2,FALSE)</f>
        <v/>
      </c>
      <c r="J224" s="475" t="inlineStr">
        <is>
          <t>Export-for-reuse</t>
        </is>
      </c>
      <c r="K224" s="475" t="inlineStr">
        <is>
          <t>export-for-reuse</t>
        </is>
      </c>
      <c r="L224" s="475" t="inlineStr">
        <is>
          <t>reactive</t>
        </is>
      </c>
      <c r="M224" s="475" t="inlineStr">
        <is>
          <t>Nmix</t>
        </is>
      </c>
      <c r="N224" s="476" t="n">
        <v>0.30214687</v>
      </c>
      <c r="O224" s="477" t="n">
        <v>0.2022430848606201</v>
      </c>
      <c r="P224" s="478" t="n">
        <v>2024</v>
      </c>
      <c r="Q224" s="479" t="inlineStr">
        <is>
          <t>SSB</t>
        </is>
      </c>
      <c r="R224" s="479" t="inlineStr">
        <is>
          <t>ok</t>
        </is>
      </c>
      <c r="S224" s="479" t="inlineStr">
        <is>
          <t>text</t>
        </is>
      </c>
      <c r="T224" s="476" t="inlineStr">
        <is>
          <t>Norway</t>
        </is>
      </c>
      <c r="U224" s="475" t="inlineStr">
        <is>
          <t>recycling</t>
        </is>
      </c>
      <c r="V224" s="475">
        <f>(O206*N206)^2</f>
        <v/>
      </c>
    </row>
    <row r="225" customFormat="1" s="482">
      <c r="B225" s="5" t="inlineStr">
        <is>
          <t>PR.WW-AG.SM</t>
        </is>
      </c>
      <c r="C225" s="5" t="inlineStr">
        <is>
          <t>PR.WW-AG.SM-Sewage sludge fertilizer-Nmix</t>
        </is>
      </c>
      <c r="D225" s="5" t="inlineStr">
        <is>
          <t>PR</t>
        </is>
      </c>
      <c r="E225" s="5" t="inlineStr">
        <is>
          <t>WW</t>
        </is>
      </c>
      <c r="F225" s="5">
        <f>VLOOKUP(E225,'5.a Definitions'!E:F,2,FALSE)</f>
        <v/>
      </c>
      <c r="G225" s="5" t="inlineStr">
        <is>
          <t>AG</t>
        </is>
      </c>
      <c r="H225" s="5" t="inlineStr">
        <is>
          <t>SM</t>
        </is>
      </c>
      <c r="I225" s="5">
        <f>VLOOKUP(H225,'5.a Definitions'!E:F,2,FALSE)</f>
        <v/>
      </c>
      <c r="J225" s="5" t="inlineStr">
        <is>
          <t>Sewage sludge fertilizer</t>
        </is>
      </c>
      <c r="K225" s="5" t="inlineStr">
        <is>
          <t>sewage sludge fertilizer</t>
        </is>
      </c>
      <c r="L225" s="5" t="inlineStr">
        <is>
          <t>reactive</t>
        </is>
      </c>
      <c r="M225" s="5" t="inlineStr">
        <is>
          <t>Nmix</t>
        </is>
      </c>
      <c r="N225" s="422" t="n">
        <v>1.88769</v>
      </c>
      <c r="O225" s="423" t="n">
        <v>0.3658369855516803</v>
      </c>
      <c r="P225" s="424" t="n">
        <v>2024</v>
      </c>
      <c r="Q225" s="425" t="inlineStr">
        <is>
          <t>SSB tab 05279</t>
        </is>
      </c>
      <c r="R225" s="425" t="inlineStr">
        <is>
          <t>ok</t>
        </is>
      </c>
      <c r="S225" s="425" t="inlineStr">
        <is>
          <t>text</t>
        </is>
      </c>
      <c r="T225" s="426" t="inlineStr">
        <is>
          <t>Norway</t>
        </is>
      </c>
      <c r="U225" s="5" t="inlineStr">
        <is>
          <t>recycling</t>
        </is>
      </c>
      <c r="V225" s="5">
        <f>(#REF!*#REF!)^2</f>
        <v/>
      </c>
    </row>
    <row r="226" customFormat="1" s="482">
      <c r="B226" s="474" t="inlineStr">
        <is>
          <t xml:space="preserve">PR.WW-HS.HS </t>
        </is>
      </c>
      <c r="C226" s="465" t="inlineStr">
        <is>
          <t xml:space="preserve">PR.WW-HS.HS-Sewage sludge fertilizer-Nmix </t>
        </is>
      </c>
      <c r="D226" s="465" t="inlineStr">
        <is>
          <t>PR</t>
        </is>
      </c>
      <c r="E226" s="465" t="inlineStr">
        <is>
          <t>WW</t>
        </is>
      </c>
      <c r="F226" s="5">
        <f>VLOOKUP(E226,'5.a Definitions'!E:F,2,FALSE)</f>
        <v/>
      </c>
      <c r="G226" s="465" t="inlineStr">
        <is>
          <t>HS</t>
        </is>
      </c>
      <c r="H226" s="465" t="inlineStr">
        <is>
          <t>HS</t>
        </is>
      </c>
      <c r="I226" s="5">
        <f>VLOOKUP(H226,'5.a Definitions'!E:F,2,FALSE)</f>
        <v/>
      </c>
      <c r="J226" s="5" t="inlineStr">
        <is>
          <t>Sewage sludge fertilizer</t>
        </is>
      </c>
      <c r="K226" s="5" t="inlineStr">
        <is>
          <t>sewage sludge fertilizer</t>
        </is>
      </c>
      <c r="L226" s="5" t="inlineStr">
        <is>
          <t>reactive</t>
        </is>
      </c>
      <c r="M226" s="5" t="inlineStr">
        <is>
          <t>Nmix</t>
        </is>
      </c>
      <c r="N226" s="422" t="n">
        <v>1.28151</v>
      </c>
      <c r="O226" s="423" t="n">
        <v>0.3658369855516803</v>
      </c>
      <c r="P226" s="424" t="n">
        <v>2024</v>
      </c>
      <c r="Q226" s="425" t="inlineStr">
        <is>
          <t>SSB table 05279</t>
        </is>
      </c>
      <c r="R226" s="425" t="inlineStr">
        <is>
          <t>ok</t>
        </is>
      </c>
      <c r="S226" s="425" t="inlineStr">
        <is>
          <t>text</t>
        </is>
      </c>
      <c r="T226" s="426" t="inlineStr">
        <is>
          <t>Norway</t>
        </is>
      </c>
      <c r="U226" s="5" t="inlineStr">
        <is>
          <t>recycling</t>
        </is>
      </c>
      <c r="V226" s="5">
        <f>(#REF!*#REF!)^2</f>
        <v/>
      </c>
    </row>
    <row r="227" ht="16" customFormat="1" customHeight="1" s="482">
      <c r="B227" s="474" t="inlineStr">
        <is>
          <t>PR.WW-PR.SO</t>
        </is>
      </c>
      <c r="C227" s="465" t="inlineStr">
        <is>
          <t xml:space="preserve">PR.WW-PR.SO-Sewage sludge landfill-Nmix </t>
        </is>
      </c>
      <c r="D227" s="465" t="inlineStr">
        <is>
          <t>PR</t>
        </is>
      </c>
      <c r="E227" s="465" t="inlineStr">
        <is>
          <t>WW</t>
        </is>
      </c>
      <c r="F227" s="5">
        <f>VLOOKUP(E227,'5.a Definitions'!E:F,2,FALSE)</f>
        <v/>
      </c>
      <c r="G227" s="465" t="inlineStr">
        <is>
          <t>PR</t>
        </is>
      </c>
      <c r="H227" s="465" t="inlineStr">
        <is>
          <t>SO</t>
        </is>
      </c>
      <c r="I227" s="5">
        <f>VLOOKUP(H227,'5.a Definitions'!E:F,2,FALSE)</f>
        <v/>
      </c>
      <c r="J227" s="475" t="inlineStr">
        <is>
          <t>Sewage sludge landfill</t>
        </is>
      </c>
      <c r="K227" s="475" t="inlineStr">
        <is>
          <t>sewage sludge landfill</t>
        </is>
      </c>
      <c r="L227" s="475" t="inlineStr">
        <is>
          <t>reactive</t>
        </is>
      </c>
      <c r="M227" s="475" t="inlineStr">
        <is>
          <t>Nmix</t>
        </is>
      </c>
      <c r="N227" s="476" t="n">
        <v>0.4215</v>
      </c>
      <c r="O227" s="477" t="n">
        <v>0.3658369855516801</v>
      </c>
      <c r="P227" s="478" t="n">
        <v>2024</v>
      </c>
      <c r="Q227" s="479" t="inlineStr">
        <is>
          <t>SSB table 05279</t>
        </is>
      </c>
      <c r="R227" s="479" t="inlineStr">
        <is>
          <t>ok</t>
        </is>
      </c>
      <c r="S227" s="479" t="inlineStr">
        <is>
          <t>text</t>
        </is>
      </c>
      <c r="T227" s="476" t="inlineStr">
        <is>
          <t>Norway</t>
        </is>
      </c>
      <c r="U227" s="475" t="inlineStr">
        <is>
          <t>N wasted</t>
        </is>
      </c>
      <c r="V227" s="475">
        <f>(#REF!*#REF!)^2</f>
        <v/>
      </c>
    </row>
    <row r="228" ht="16" customFormat="1" customHeight="1" s="482">
      <c r="B228" s="5" t="inlineStr">
        <is>
          <t>PR.WW-AT.AT</t>
        </is>
      </c>
      <c r="C228" s="5" t="inlineStr">
        <is>
          <t>PR.WW-AT.AT-Emissions-NH3</t>
        </is>
      </c>
      <c r="D228" s="5" t="inlineStr">
        <is>
          <t>PR</t>
        </is>
      </c>
      <c r="E228" s="5" t="inlineStr">
        <is>
          <t>WW</t>
        </is>
      </c>
      <c r="F228" s="5">
        <f>VLOOKUP(E228,'5.a Definitions'!E:F,2,FALSE)</f>
        <v/>
      </c>
      <c r="G228" s="5" t="inlineStr">
        <is>
          <t>AT</t>
        </is>
      </c>
      <c r="H228" s="5" t="inlineStr">
        <is>
          <t>AT</t>
        </is>
      </c>
      <c r="I228" s="5">
        <f>VLOOKUP(H228,'5.a Definitions'!E:F,2,FALSE)</f>
        <v/>
      </c>
      <c r="J228" s="5" t="inlineStr">
        <is>
          <t>Emissions</t>
        </is>
      </c>
      <c r="K228" s="5" t="inlineStr">
        <is>
          <t>wastewater emissions</t>
        </is>
      </c>
      <c r="L228" s="5" t="inlineStr">
        <is>
          <t>reactive</t>
        </is>
      </c>
      <c r="M228" s="5" t="inlineStr">
        <is>
          <t>NH3</t>
        </is>
      </c>
      <c r="N228" s="422" t="inlineStr">
        <is>
          <t>nan</t>
        </is>
      </c>
      <c r="O228" s="423" t="n">
        <v>0.2</v>
      </c>
      <c r="P228" s="424" t="n">
        <v>2024</v>
      </c>
      <c r="Q228" s="425" t="inlineStr">
        <is>
          <t>no data</t>
        </is>
      </c>
      <c r="R228" s="425" t="inlineStr">
        <is>
          <t>not done</t>
        </is>
      </c>
      <c r="S228" s="425" t="inlineStr">
        <is>
          <t>text</t>
        </is>
      </c>
      <c r="T228" s="426" t="inlineStr">
        <is>
          <t>Norway</t>
        </is>
      </c>
      <c r="U228" s="5" t="inlineStr">
        <is>
          <t>N wasted</t>
        </is>
      </c>
      <c r="V228" s="5">
        <f>(#REF!*#REF!)^2</f>
        <v/>
      </c>
    </row>
    <row r="229" ht="16" customFormat="1" customHeight="1" s="482">
      <c r="B229" s="5" t="inlineStr">
        <is>
          <t>PR.WW-AT.AT</t>
        </is>
      </c>
      <c r="C229" s="5" t="inlineStr">
        <is>
          <t>PR.WW-AT.AT-Emissions-NOx</t>
        </is>
      </c>
      <c r="D229" s="5" t="inlineStr">
        <is>
          <t>PR</t>
        </is>
      </c>
      <c r="E229" s="5" t="inlineStr">
        <is>
          <t>WW</t>
        </is>
      </c>
      <c r="F229" s="5">
        <f>VLOOKUP(E229,'5.a Definitions'!E:F,2,FALSE)</f>
        <v/>
      </c>
      <c r="G229" s="5" t="inlineStr">
        <is>
          <t>AT</t>
        </is>
      </c>
      <c r="H229" s="5" t="inlineStr">
        <is>
          <t>AT</t>
        </is>
      </c>
      <c r="I229" s="5">
        <f>VLOOKUP(H229,'5.a Definitions'!E:F,2,FALSE)</f>
        <v/>
      </c>
      <c r="J229" s="5" t="inlineStr">
        <is>
          <t>Emissions</t>
        </is>
      </c>
      <c r="K229" s="5" t="inlineStr">
        <is>
          <t>wastewater emissions</t>
        </is>
      </c>
      <c r="L229" s="5" t="inlineStr">
        <is>
          <t>reactive</t>
        </is>
      </c>
      <c r="M229" s="5" t="inlineStr">
        <is>
          <t>NOx</t>
        </is>
      </c>
      <c r="N229" s="422" t="inlineStr">
        <is>
          <t>nan</t>
        </is>
      </c>
      <c r="O229" s="423" t="n">
        <v>0.2</v>
      </c>
      <c r="P229" s="424" t="n">
        <v>2024</v>
      </c>
      <c r="Q229" s="425" t="inlineStr">
        <is>
          <t>no data</t>
        </is>
      </c>
      <c r="R229" s="425" t="inlineStr">
        <is>
          <t>not done</t>
        </is>
      </c>
      <c r="S229" s="425" t="inlineStr">
        <is>
          <t>text</t>
        </is>
      </c>
      <c r="T229" s="426" t="inlineStr">
        <is>
          <t>Norway</t>
        </is>
      </c>
      <c r="U229" s="5" t="inlineStr">
        <is>
          <t>N wasted</t>
        </is>
      </c>
      <c r="V229" s="5">
        <f>(#REF!*#REF!)^2</f>
        <v/>
      </c>
    </row>
    <row r="230" ht="16" customFormat="1" customHeight="1" s="482">
      <c r="B230" s="5" t="inlineStr">
        <is>
          <t>PR.WW-AT.AT</t>
        </is>
      </c>
      <c r="C230" s="5" t="inlineStr">
        <is>
          <t>PR.WW-AT.AT-Emissions-N2O</t>
        </is>
      </c>
      <c r="D230" s="5" t="inlineStr">
        <is>
          <t>PR</t>
        </is>
      </c>
      <c r="E230" s="5" t="inlineStr">
        <is>
          <t>WW</t>
        </is>
      </c>
      <c r="F230" s="5">
        <f>VLOOKUP(E230,'5.a Definitions'!E:F,2,FALSE)</f>
        <v/>
      </c>
      <c r="G230" s="5" t="inlineStr">
        <is>
          <t>AT</t>
        </is>
      </c>
      <c r="H230" s="5" t="inlineStr">
        <is>
          <t>AT</t>
        </is>
      </c>
      <c r="I230" s="5">
        <f>VLOOKUP(H230,'5.a Definitions'!E:F,2,FALSE)</f>
        <v/>
      </c>
      <c r="J230" s="5" t="inlineStr">
        <is>
          <t>Emissions</t>
        </is>
      </c>
      <c r="K230" s="5" t="inlineStr">
        <is>
          <t>wastewater emissions</t>
        </is>
      </c>
      <c r="L230" s="5" t="inlineStr">
        <is>
          <t>reactive</t>
        </is>
      </c>
      <c r="M230" s="5" t="inlineStr">
        <is>
          <t>N2O</t>
        </is>
      </c>
      <c r="N230" s="422" t="n">
        <v>0.1394651482554885</v>
      </c>
      <c r="O230" s="423" t="n">
        <v>0.506173197401774</v>
      </c>
      <c r="P230" s="424" t="n">
        <v>2024</v>
      </c>
      <c r="Q230" s="425" t="inlineStr">
        <is>
          <t>UNFCCC CRT</t>
        </is>
      </c>
      <c r="R230" s="425" t="inlineStr">
        <is>
          <t>ok</t>
        </is>
      </c>
      <c r="S230" s="425" t="inlineStr">
        <is>
          <t>text</t>
        </is>
      </c>
      <c r="T230" s="426" t="inlineStr">
        <is>
          <t>Norway</t>
        </is>
      </c>
      <c r="U230" s="5" t="inlineStr">
        <is>
          <t>N wasted</t>
        </is>
      </c>
      <c r="V230" s="5">
        <f>(O203*N203)^2</f>
        <v/>
      </c>
    </row>
    <row r="231" ht="16" customFormat="1" customHeight="1" s="482">
      <c r="B231" s="5" t="inlineStr">
        <is>
          <t>PR.WW-AT.AT</t>
        </is>
      </c>
      <c r="C231" s="5" t="inlineStr">
        <is>
          <t>PR.WW-AT.AT-Emissions-N2</t>
        </is>
      </c>
      <c r="D231" s="5" t="inlineStr">
        <is>
          <t>PR</t>
        </is>
      </c>
      <c r="E231" s="5" t="inlineStr">
        <is>
          <t>WW</t>
        </is>
      </c>
      <c r="F231" s="5">
        <f>VLOOKUP(E231,'5.a Definitions'!E:F,2,FALSE)</f>
        <v/>
      </c>
      <c r="G231" s="5" t="inlineStr">
        <is>
          <t>AT</t>
        </is>
      </c>
      <c r="H231" s="5" t="inlineStr">
        <is>
          <t>AT</t>
        </is>
      </c>
      <c r="I231" s="5">
        <f>VLOOKUP(H231,'5.a Definitions'!E:F,2,FALSE)</f>
        <v/>
      </c>
      <c r="J231" s="5" t="inlineStr">
        <is>
          <t>Emissions</t>
        </is>
      </c>
      <c r="K231" s="5" t="inlineStr">
        <is>
          <t>wastewater emissions</t>
        </is>
      </c>
      <c r="L231" s="5" t="inlineStr">
        <is>
          <t>inert</t>
        </is>
      </c>
      <c r="M231" s="5" t="inlineStr">
        <is>
          <t>N2</t>
        </is>
      </c>
      <c r="N231" s="422" t="n">
        <v>3.654533312767181</v>
      </c>
      <c r="O231" s="423" t="n">
        <v>0.4147965572856981</v>
      </c>
      <c r="P231" s="424" t="n">
        <v>2024</v>
      </c>
      <c r="Q231" s="425" t="inlineStr">
        <is>
          <t>treatment plant reports (norskeutslipp.no / veas.nu)</t>
        </is>
      </c>
      <c r="R231" s="425" t="inlineStr">
        <is>
          <t>ok</t>
        </is>
      </c>
      <c r="S231" s="425" t="inlineStr">
        <is>
          <t>text</t>
        </is>
      </c>
      <c r="T231" s="426" t="inlineStr">
        <is>
          <t>Norway</t>
        </is>
      </c>
      <c r="U231" s="5" t="inlineStr">
        <is>
          <t>N wasted</t>
        </is>
      </c>
      <c r="V231" s="5">
        <f>(#REF!*#REF!)^2</f>
        <v/>
      </c>
    </row>
    <row r="232" ht="16" customFormat="1" customHeight="1" s="482" thickBot="1">
      <c r="B232" s="6" t="inlineStr">
        <is>
          <t>PR.WW-HY.CW</t>
        </is>
      </c>
      <c r="C232" s="6" t="inlineStr">
        <is>
          <t>PR.WW-HY.CW-Treated wastewater discharge-Nmix</t>
        </is>
      </c>
      <c r="D232" s="6" t="inlineStr">
        <is>
          <t>PR</t>
        </is>
      </c>
      <c r="E232" s="6" t="inlineStr">
        <is>
          <t>WW</t>
        </is>
      </c>
      <c r="F232" s="5">
        <f>VLOOKUP(E232,'5.a Definitions'!E:F,2,FALSE)</f>
        <v/>
      </c>
      <c r="G232" s="6" t="inlineStr">
        <is>
          <t>HY</t>
        </is>
      </c>
      <c r="H232" s="6" t="inlineStr">
        <is>
          <t>CW</t>
        </is>
      </c>
      <c r="I232" s="5">
        <f>VLOOKUP(H232,'5.a Definitions'!E:F,2,FALSE)</f>
        <v/>
      </c>
      <c r="J232" s="6" t="inlineStr">
        <is>
          <t>Treated wastewater discharge</t>
        </is>
      </c>
      <c r="K232" s="6" t="inlineStr">
        <is>
          <t>treated wastewater to coastal water</t>
        </is>
      </c>
      <c r="L232" s="6" t="inlineStr">
        <is>
          <t>reactive</t>
        </is>
      </c>
      <c r="M232" s="6" t="inlineStr">
        <is>
          <t>Nmix</t>
        </is>
      </c>
      <c r="N232" s="422" t="n">
        <v>20.3323</v>
      </c>
      <c r="O232" s="427" t="n">
        <v>0.2103767987661321</v>
      </c>
      <c r="P232" s="424" t="n">
        <v>2024</v>
      </c>
      <c r="Q232" s="428" t="inlineStr">
        <is>
          <t>SSB table 05280</t>
        </is>
      </c>
      <c r="R232" s="425" t="inlineStr">
        <is>
          <t>ok</t>
        </is>
      </c>
      <c r="S232" s="428" t="inlineStr">
        <is>
          <t>text</t>
        </is>
      </c>
      <c r="T232" s="426" t="inlineStr">
        <is>
          <t>Norway</t>
        </is>
      </c>
      <c r="U232" s="6" t="inlineStr">
        <is>
          <t>N wasted</t>
        </is>
      </c>
      <c r="V232" s="6">
        <f>(O204*N204)^2</f>
        <v/>
      </c>
    </row>
    <row r="233" ht="16" customFormat="1" customHeight="1" s="482">
      <c r="A233" s="489" t="inlineStr">
        <is>
          <t>Humans and Settlements</t>
        </is>
      </c>
      <c r="B233" s="5" t="inlineStr">
        <is>
          <t>HS.HS-PR.SO</t>
        </is>
      </c>
      <c r="C233" s="5" t="inlineStr">
        <is>
          <t>HS.HS-PR.SO-Household waste-Nmix</t>
        </is>
      </c>
      <c r="D233" s="5" t="inlineStr">
        <is>
          <t>HS</t>
        </is>
      </c>
      <c r="E233" s="5" t="inlineStr">
        <is>
          <t>HS</t>
        </is>
      </c>
      <c r="F233" s="5">
        <f>VLOOKUP(E233,'5.a Definitions'!E:F,2,FALSE)</f>
        <v/>
      </c>
      <c r="G233" s="5" t="inlineStr">
        <is>
          <t>PR</t>
        </is>
      </c>
      <c r="H233" s="5" t="inlineStr">
        <is>
          <t>SO</t>
        </is>
      </c>
      <c r="I233" s="5">
        <f>VLOOKUP(H233,'5.a Definitions'!E:F,2,FALSE)</f>
        <v/>
      </c>
      <c r="J233" s="5" t="inlineStr">
        <is>
          <t>Household waste</t>
        </is>
      </c>
      <c r="K233" s="5" t="inlineStr">
        <is>
          <t>household waste</t>
        </is>
      </c>
      <c r="L233" s="5" t="inlineStr">
        <is>
          <t>reactive</t>
        </is>
      </c>
      <c r="M233" s="5" t="inlineStr">
        <is>
          <t>Nmix</t>
        </is>
      </c>
      <c r="N233" s="422" t="n">
        <v>26.1775</v>
      </c>
      <c r="O233" s="423" t="n">
        <v>0.374864620902665</v>
      </c>
      <c r="P233" s="424" t="n">
        <v>2024</v>
      </c>
      <c r="Q233" s="425" t="inlineStr">
        <is>
          <t>SSB</t>
        </is>
      </c>
      <c r="R233" s="425" t="inlineStr">
        <is>
          <t>ok</t>
        </is>
      </c>
      <c r="S233" s="425" t="inlineStr">
        <is>
          <t>text</t>
        </is>
      </c>
      <c r="T233" s="426" t="inlineStr">
        <is>
          <t>Norway</t>
        </is>
      </c>
      <c r="U233" s="5" t="inlineStr">
        <is>
          <t>N wasted</t>
        </is>
      </c>
      <c r="V233" s="5">
        <f>(O208*N208)^2</f>
        <v/>
      </c>
    </row>
    <row r="234" ht="16" customFormat="1" customHeight="1" s="482">
      <c r="B234" s="5" t="inlineStr">
        <is>
          <t>HS.HS-PR.WW</t>
        </is>
      </c>
      <c r="C234" s="5" t="inlineStr">
        <is>
          <t>HS.HS-PR.WW-Municipal wastewater-Nmix</t>
        </is>
      </c>
      <c r="D234" s="5" t="inlineStr">
        <is>
          <t>HS</t>
        </is>
      </c>
      <c r="E234" s="5" t="inlineStr">
        <is>
          <t>HS</t>
        </is>
      </c>
      <c r="F234" s="5">
        <f>VLOOKUP(E234,'5.a Definitions'!E:F,2,FALSE)</f>
        <v/>
      </c>
      <c r="G234" s="5" t="inlineStr">
        <is>
          <t>PR</t>
        </is>
      </c>
      <c r="H234" s="5" t="inlineStr">
        <is>
          <t>WW</t>
        </is>
      </c>
      <c r="I234" s="5">
        <f>VLOOKUP(H234,'5.a Definitions'!E:F,2,FALSE)</f>
        <v/>
      </c>
      <c r="J234" s="5" t="inlineStr">
        <is>
          <t>Municipal wastewater</t>
        </is>
      </c>
      <c r="K234" s="5" t="inlineStr">
        <is>
          <t>municipal wastewater</t>
        </is>
      </c>
      <c r="L234" s="5" t="inlineStr">
        <is>
          <t>reactive</t>
        </is>
      </c>
      <c r="M234" s="5" t="inlineStr">
        <is>
          <t>Nmix</t>
        </is>
      </c>
      <c r="N234" s="422" t="n">
        <v>25.30892567999999</v>
      </c>
      <c r="O234" s="423" t="n">
        <v>0.101674510995212</v>
      </c>
      <c r="P234" s="424" t="n">
        <v>2024</v>
      </c>
      <c r="Q234" s="425" t="inlineStr">
        <is>
          <t>SSB table 06913</t>
        </is>
      </c>
      <c r="R234" s="425" t="inlineStr">
        <is>
          <t>ok</t>
        </is>
      </c>
      <c r="S234" s="425" t="inlineStr">
        <is>
          <t>text</t>
        </is>
      </c>
      <c r="T234" s="426" t="inlineStr">
        <is>
          <t>Norway</t>
        </is>
      </c>
      <c r="U234" s="5" t="inlineStr">
        <is>
          <t>N wasted</t>
        </is>
      </c>
      <c r="V234" s="5">
        <f>(#REF!*#REF!)^2</f>
        <v/>
      </c>
    </row>
    <row r="235" customFormat="1" s="482">
      <c r="B235" s="5" t="inlineStr">
        <is>
          <t>HS.HS-AT.AT</t>
        </is>
      </c>
      <c r="C235" s="5" t="inlineStr">
        <is>
          <t>HS.HS-AT.AT-Emissions-NH3</t>
        </is>
      </c>
      <c r="D235" s="5" t="inlineStr">
        <is>
          <t>HS</t>
        </is>
      </c>
      <c r="E235" s="5" t="inlineStr">
        <is>
          <t>HS</t>
        </is>
      </c>
      <c r="F235" s="5">
        <f>VLOOKUP(E235,'5.a Definitions'!E:F,2,FALSE)</f>
        <v/>
      </c>
      <c r="G235" s="5" t="inlineStr">
        <is>
          <t>AT</t>
        </is>
      </c>
      <c r="H235" s="5" t="inlineStr">
        <is>
          <t>AT</t>
        </is>
      </c>
      <c r="I235" s="5">
        <f>VLOOKUP(H235,'5.a Definitions'!E:F,2,FALSE)</f>
        <v/>
      </c>
      <c r="J235" s="5" t="inlineStr">
        <is>
          <t>Emissions</t>
        </is>
      </c>
      <c r="K235" s="5" t="inlineStr">
        <is>
          <t>human NH3 emissions</t>
        </is>
      </c>
      <c r="L235" s="5" t="inlineStr">
        <is>
          <t>reactive</t>
        </is>
      </c>
      <c r="M235" s="5" t="inlineStr">
        <is>
          <t>NH3</t>
        </is>
      </c>
      <c r="N235" s="422" t="n">
        <v>0.10362991130404</v>
      </c>
      <c r="O235" s="423" t="n">
        <v>0.1850643947679783</v>
      </c>
      <c r="P235" s="424" t="n">
        <v>2024</v>
      </c>
      <c r="Q235" s="425" t="inlineStr">
        <is>
          <t>SSB table 07459 &amp; 05307</t>
        </is>
      </c>
      <c r="R235" s="425" t="inlineStr">
        <is>
          <t>ok</t>
        </is>
      </c>
      <c r="S235" s="425" t="inlineStr">
        <is>
          <t>text</t>
        </is>
      </c>
      <c r="T235" s="426" t="inlineStr">
        <is>
          <t>Norway</t>
        </is>
      </c>
      <c r="U235" s="5" t="inlineStr">
        <is>
          <t>N wasted</t>
        </is>
      </c>
      <c r="V235" s="5">
        <f>(#REF!*#REF!)^2</f>
        <v/>
      </c>
    </row>
    <row r="236" customFormat="1" s="482">
      <c r="B236" s="5" t="inlineStr">
        <is>
          <t>HS.HS-AT.AT</t>
        </is>
      </c>
      <c r="C236" s="5" t="inlineStr">
        <is>
          <t>HS.HS-AT.AT-LUC emissions-NH3</t>
        </is>
      </c>
      <c r="D236" s="5" t="inlineStr">
        <is>
          <t>HS</t>
        </is>
      </c>
      <c r="E236" s="5" t="inlineStr">
        <is>
          <t>HS</t>
        </is>
      </c>
      <c r="F236" s="5">
        <f>VLOOKUP(E236,'5.a Definitions'!E:F,2,FALSE)</f>
        <v/>
      </c>
      <c r="G236" s="5" t="inlineStr">
        <is>
          <t>AT</t>
        </is>
      </c>
      <c r="H236" s="5" t="inlineStr">
        <is>
          <t>AT</t>
        </is>
      </c>
      <c r="I236" s="5">
        <f>VLOOKUP(H236,'5.a Definitions'!E:F,2,FALSE)</f>
        <v/>
      </c>
      <c r="J236" s="5" t="inlineStr">
        <is>
          <t>LUC emissions</t>
        </is>
      </c>
      <c r="K236" s="5" t="inlineStr">
        <is>
          <t>LUC emissions</t>
        </is>
      </c>
      <c r="L236" s="5" t="inlineStr">
        <is>
          <t>reactive</t>
        </is>
      </c>
      <c r="M236" s="5" t="inlineStr">
        <is>
          <t>NH3</t>
        </is>
      </c>
      <c r="N236" s="422" t="inlineStr">
        <is>
          <t>nan</t>
        </is>
      </c>
      <c r="O236" s="423" t="n">
        <v>0.2</v>
      </c>
      <c r="P236" s="424" t="n">
        <v>2024</v>
      </c>
      <c r="Q236" s="425" t="inlineStr">
        <is>
          <t>no data</t>
        </is>
      </c>
      <c r="R236" s="425" t="inlineStr">
        <is>
          <t>not done</t>
        </is>
      </c>
      <c r="S236" s="425" t="inlineStr">
        <is>
          <t>text</t>
        </is>
      </c>
      <c r="T236" s="426" t="inlineStr">
        <is>
          <t>Norway</t>
        </is>
      </c>
      <c r="U236" s="5" t="inlineStr">
        <is>
          <t>N wasted</t>
        </is>
      </c>
      <c r="V236" s="5">
        <f>(O209*N209)^2</f>
        <v/>
      </c>
    </row>
    <row r="237" customFormat="1" s="482">
      <c r="B237" s="5" t="inlineStr">
        <is>
          <t>HS.HS-AT.AT</t>
        </is>
      </c>
      <c r="C237" s="5" t="inlineStr">
        <is>
          <t>HS.HS-AT.AT-LUC emissions-NOx</t>
        </is>
      </c>
      <c r="D237" s="5" t="inlineStr">
        <is>
          <t>HS</t>
        </is>
      </c>
      <c r="E237" s="5" t="inlineStr">
        <is>
          <t>HS</t>
        </is>
      </c>
      <c r="F237" s="5">
        <f>VLOOKUP(E237,'5.a Definitions'!E:F,2,FALSE)</f>
        <v/>
      </c>
      <c r="G237" s="5" t="inlineStr">
        <is>
          <t>AT</t>
        </is>
      </c>
      <c r="H237" s="5" t="inlineStr">
        <is>
          <t>AT</t>
        </is>
      </c>
      <c r="I237" s="5">
        <f>VLOOKUP(H237,'5.a Definitions'!E:F,2,FALSE)</f>
        <v/>
      </c>
      <c r="J237" s="5" t="inlineStr">
        <is>
          <t>LUC emissions</t>
        </is>
      </c>
      <c r="K237" s="5" t="inlineStr">
        <is>
          <t>LUC emissions</t>
        </is>
      </c>
      <c r="L237" s="5" t="inlineStr">
        <is>
          <t>reactive</t>
        </is>
      </c>
      <c r="M237" s="5" t="inlineStr">
        <is>
          <t>NOx</t>
        </is>
      </c>
      <c r="N237" s="422" t="inlineStr">
        <is>
          <t>nan</t>
        </is>
      </c>
      <c r="O237" s="423" t="n">
        <v>0.2</v>
      </c>
      <c r="P237" s="424" t="n">
        <v>2024</v>
      </c>
      <c r="Q237" s="425" t="inlineStr">
        <is>
          <t>no data</t>
        </is>
      </c>
      <c r="R237" s="425" t="inlineStr">
        <is>
          <t>not done</t>
        </is>
      </c>
      <c r="S237" s="425" t="inlineStr">
        <is>
          <t>text</t>
        </is>
      </c>
      <c r="T237" s="426" t="inlineStr">
        <is>
          <t>Norway</t>
        </is>
      </c>
      <c r="U237" s="5" t="inlineStr">
        <is>
          <t>N wasted</t>
        </is>
      </c>
      <c r="V237" s="5">
        <f>(O210*N210)^2</f>
        <v/>
      </c>
    </row>
    <row r="238" ht="16" customFormat="1" customHeight="1" s="482">
      <c r="B238" s="5" t="inlineStr">
        <is>
          <t>HS.HS-AT.AT</t>
        </is>
      </c>
      <c r="C238" s="5" t="inlineStr">
        <is>
          <t>HS.HS-AT.AT-LUC emissions-N2O</t>
        </is>
      </c>
      <c r="D238" s="5" t="inlineStr">
        <is>
          <t>HS</t>
        </is>
      </c>
      <c r="E238" s="5" t="inlineStr">
        <is>
          <t>HS</t>
        </is>
      </c>
      <c r="F238" s="5">
        <f>VLOOKUP(E238,'5.a Definitions'!E:F,2,FALSE)</f>
        <v/>
      </c>
      <c r="G238" s="5" t="inlineStr">
        <is>
          <t>AT</t>
        </is>
      </c>
      <c r="H238" s="5" t="inlineStr">
        <is>
          <t>AT</t>
        </is>
      </c>
      <c r="I238" s="5">
        <f>VLOOKUP(H238,'5.a Definitions'!E:F,2,FALSE)</f>
        <v/>
      </c>
      <c r="J238" s="5" t="inlineStr">
        <is>
          <t>LUC emissions</t>
        </is>
      </c>
      <c r="K238" s="5" t="inlineStr">
        <is>
          <t>LUC emissions</t>
        </is>
      </c>
      <c r="L238" s="5" t="inlineStr">
        <is>
          <t>reactive</t>
        </is>
      </c>
      <c r="M238" s="5" t="inlineStr">
        <is>
          <t>N2O</t>
        </is>
      </c>
      <c r="N238" s="422" t="n">
        <v>0.1000081566881179</v>
      </c>
      <c r="O238" s="423" t="n">
        <v>1.261544563046772</v>
      </c>
      <c r="P238" s="424" t="n">
        <v>2024</v>
      </c>
      <c r="Q238" s="425" t="inlineStr">
        <is>
          <t>UNFCCC CRT</t>
        </is>
      </c>
      <c r="R238" s="425" t="inlineStr">
        <is>
          <t>ok</t>
        </is>
      </c>
      <c r="S238" s="425" t="inlineStr">
        <is>
          <t>text</t>
        </is>
      </c>
      <c r="T238" s="426" t="inlineStr">
        <is>
          <t>Norway</t>
        </is>
      </c>
      <c r="U238" s="5" t="inlineStr">
        <is>
          <t>N wasted</t>
        </is>
      </c>
      <c r="V238" s="5">
        <f>(#REF!*#REF!)^2</f>
        <v/>
      </c>
    </row>
    <row r="239" customFormat="1" s="482">
      <c r="B239" s="5" t="inlineStr">
        <is>
          <t>HS.HS-HY.SW</t>
        </is>
      </c>
      <c r="C239" s="5" t="inlineStr">
        <is>
          <t>HS.HS-HY.SW-Untreated wastewater-Nmix</t>
        </is>
      </c>
      <c r="D239" s="5" t="inlineStr">
        <is>
          <t>HS</t>
        </is>
      </c>
      <c r="E239" s="5" t="inlineStr">
        <is>
          <t>HS</t>
        </is>
      </c>
      <c r="F239" s="5">
        <f>VLOOKUP(E239,'5.a Definitions'!E:F,2,FALSE)</f>
        <v/>
      </c>
      <c r="G239" s="5" t="inlineStr">
        <is>
          <t>HY</t>
        </is>
      </c>
      <c r="H239" s="5" t="inlineStr">
        <is>
          <t>SW</t>
        </is>
      </c>
      <c r="I239" s="5">
        <f>VLOOKUP(H239,'5.a Definitions'!E:F,2,FALSE)</f>
        <v/>
      </c>
      <c r="J239" s="5" t="inlineStr">
        <is>
          <t>Untreated wastewater</t>
        </is>
      </c>
      <c r="K239" s="5" t="inlineStr">
        <is>
          <t>untreated wastewater to groundwater</t>
        </is>
      </c>
      <c r="L239" s="5" t="inlineStr">
        <is>
          <t>reactive</t>
        </is>
      </c>
      <c r="M239" s="5" t="inlineStr">
        <is>
          <t>Nmix</t>
        </is>
      </c>
      <c r="N239" s="422" t="n">
        <v>0</v>
      </c>
      <c r="O239" s="423" t="n">
        <v>10</v>
      </c>
      <c r="P239" s="424" t="n">
        <v>2024</v>
      </c>
      <c r="Q239" s="425" t="inlineStr">
        <is>
          <t>neglected</t>
        </is>
      </c>
      <c r="R239" s="425" t="inlineStr">
        <is>
          <t>ok</t>
        </is>
      </c>
      <c r="S239" s="425" t="inlineStr">
        <is>
          <t>text</t>
        </is>
      </c>
      <c r="T239" s="426" t="inlineStr">
        <is>
          <t>Norway</t>
        </is>
      </c>
      <c r="U239" s="5" t="inlineStr">
        <is>
          <t>N wasted</t>
        </is>
      </c>
      <c r="V239" s="5">
        <f>(O211*N211)^2</f>
        <v/>
      </c>
    </row>
    <row r="240" customFormat="1" s="482">
      <c r="B240" s="475" t="inlineStr">
        <is>
          <t>HS.HS-HY.SW</t>
        </is>
      </c>
      <c r="C240" s="475" t="inlineStr">
        <is>
          <t>HS.HS-HY.SW-Overland flow-Nmix</t>
        </is>
      </c>
      <c r="D240" s="475" t="inlineStr">
        <is>
          <t>HS</t>
        </is>
      </c>
      <c r="E240" s="475" t="inlineStr">
        <is>
          <t>HS</t>
        </is>
      </c>
      <c r="F240" s="5">
        <f>VLOOKUP(E240,'5.a Definitions'!E:F,2,FALSE)</f>
        <v/>
      </c>
      <c r="G240" s="475" t="inlineStr">
        <is>
          <t>HY</t>
        </is>
      </c>
      <c r="H240" s="475" t="inlineStr">
        <is>
          <t>SW</t>
        </is>
      </c>
      <c r="I240" s="5">
        <f>VLOOKUP(H240,'5.a Definitions'!E:F,2,FALSE)</f>
        <v/>
      </c>
      <c r="J240" s="475" t="inlineStr">
        <is>
          <t>Overland flow</t>
        </is>
      </c>
      <c r="K240" s="475" t="inlineStr">
        <is>
          <t>overland flow</t>
        </is>
      </c>
      <c r="L240" s="475" t="inlineStr">
        <is>
          <t>reactive</t>
        </is>
      </c>
      <c r="M240" s="475" t="inlineStr">
        <is>
          <t>Nmix</t>
        </is>
      </c>
      <c r="N240" s="476" t="n">
        <v>7.226</v>
      </c>
      <c r="O240" s="477" t="n">
        <v>0.7336421943858987</v>
      </c>
      <c r="P240" s="478" t="n">
        <v>2024</v>
      </c>
      <c r="Q240" s="479" t="inlineStr">
        <is>
          <t>Filled (held at 2023): TEOTIL3 not updated for 2024</t>
        </is>
      </c>
      <c r="R240" s="479" t="inlineStr">
        <is>
          <t>ok</t>
        </is>
      </c>
      <c r="S240" s="479" t="inlineStr">
        <is>
          <t>text</t>
        </is>
      </c>
      <c r="T240" s="476" t="inlineStr">
        <is>
          <t>Norway</t>
        </is>
      </c>
      <c r="U240" s="475" t="inlineStr">
        <is>
          <t>N wasted</t>
        </is>
      </c>
      <c r="V240" s="475">
        <f>(#REF!*#REF!)^2</f>
        <v/>
      </c>
    </row>
    <row r="241" ht="16" customFormat="1" customHeight="1" s="482" thickBot="1">
      <c r="B241" s="6" t="inlineStr">
        <is>
          <t>HS.HS-HY.CW</t>
        </is>
      </c>
      <c r="C241" s="6" t="inlineStr">
        <is>
          <t>HS.HS-HY.CW-Untreated wastewater-Nmix</t>
        </is>
      </c>
      <c r="D241" s="6" t="inlineStr">
        <is>
          <t>HS</t>
        </is>
      </c>
      <c r="E241" s="6" t="inlineStr">
        <is>
          <t>HS</t>
        </is>
      </c>
      <c r="F241" s="5">
        <f>VLOOKUP(E241,'5.a Definitions'!E:F,2,FALSE)</f>
        <v/>
      </c>
      <c r="G241" s="6" t="inlineStr">
        <is>
          <t>HY</t>
        </is>
      </c>
      <c r="H241" s="6" t="inlineStr">
        <is>
          <t>CW</t>
        </is>
      </c>
      <c r="I241" s="5">
        <f>VLOOKUP(H241,'5.a Definitions'!E:F,2,FALSE)</f>
        <v/>
      </c>
      <c r="J241" s="6" t="inlineStr">
        <is>
          <t>Untreated wastewater</t>
        </is>
      </c>
      <c r="K241" s="6" t="inlineStr">
        <is>
          <t>untreated wastewater to coastal water</t>
        </is>
      </c>
      <c r="L241" s="6" t="inlineStr">
        <is>
          <t>reactive</t>
        </is>
      </c>
      <c r="M241" s="6" t="inlineStr">
        <is>
          <t>Nmix</t>
        </is>
      </c>
      <c r="N241" s="422" t="n">
        <v>0</v>
      </c>
      <c r="O241" s="427" t="n">
        <v>10</v>
      </c>
      <c r="P241" s="424" t="n">
        <v>2024</v>
      </c>
      <c r="Q241" s="428" t="inlineStr">
        <is>
          <t>neglected</t>
        </is>
      </c>
      <c r="R241" s="425" t="inlineStr">
        <is>
          <t>ok</t>
        </is>
      </c>
      <c r="S241" s="428" t="inlineStr">
        <is>
          <t>text</t>
        </is>
      </c>
      <c r="T241" s="426" t="inlineStr">
        <is>
          <t>Norway</t>
        </is>
      </c>
      <c r="U241" s="6" t="inlineStr">
        <is>
          <t>N wasted</t>
        </is>
      </c>
      <c r="V241" s="6">
        <f>(#REF!*#REF!)^2</f>
        <v/>
      </c>
    </row>
    <row r="242" ht="16" customFormat="1" customHeight="1" s="482" thickBot="1">
      <c r="A242" s="492" t="inlineStr">
        <is>
          <t>Atmosphere</t>
        </is>
      </c>
      <c r="B242" s="5" t="inlineStr">
        <is>
          <t>AT.AT-MP.OP</t>
        </is>
      </c>
      <c r="C242" s="5" t="inlineStr">
        <is>
          <t>AT.AT-MP.OP-Ammonia synthesis N2 fixation-N2</t>
        </is>
      </c>
      <c r="D242" s="5" t="inlineStr">
        <is>
          <t>AT</t>
        </is>
      </c>
      <c r="E242" s="5" t="inlineStr">
        <is>
          <t>AT</t>
        </is>
      </c>
      <c r="F242" s="5">
        <f>VLOOKUP(E242,'5.a Definitions'!E:F,2,FALSE)</f>
        <v/>
      </c>
      <c r="G242" s="5" t="inlineStr">
        <is>
          <t>MP</t>
        </is>
      </c>
      <c r="H242" s="5" t="inlineStr">
        <is>
          <t>OP</t>
        </is>
      </c>
      <c r="I242" s="5">
        <f>VLOOKUP(H242,'5.a Definitions'!E:F,2,FALSE)</f>
        <v/>
      </c>
      <c r="J242" s="5" t="inlineStr">
        <is>
          <t>Ammonia synthesis N2 fixation</t>
        </is>
      </c>
      <c r="K242" s="5" t="inlineStr">
        <is>
          <t>ammonia synthesis N2 fixation</t>
        </is>
      </c>
      <c r="L242" s="5" t="inlineStr">
        <is>
          <t>inert</t>
        </is>
      </c>
      <c r="M242" s="5" t="inlineStr">
        <is>
          <t>N2</t>
        </is>
      </c>
      <c r="N242" s="422" t="n">
        <v>346.5904306227399</v>
      </c>
      <c r="O242" s="423" t="n">
        <v>0.6245202931946017</v>
      </c>
      <c r="P242" s="424" t="n">
        <v>2024</v>
      </c>
      <c r="Q242" s="425" t="inlineStr">
        <is>
          <t>FAOSTAT Fertilizer by nutrient + SSB (3-year moving average)</t>
        </is>
      </c>
      <c r="R242" s="425" t="inlineStr">
        <is>
          <t>ok</t>
        </is>
      </c>
      <c r="S242" s="425" t="inlineStr">
        <is>
          <t>text</t>
        </is>
      </c>
      <c r="T242" s="426" t="inlineStr">
        <is>
          <t>Norway</t>
        </is>
      </c>
      <c r="U242" s="5" t="inlineStr">
        <is>
          <t>-</t>
        </is>
      </c>
      <c r="V242" s="5">
        <f>(O214*N214)^2</f>
        <v/>
      </c>
    </row>
    <row r="243" ht="16" customFormat="1" customHeight="1" s="482">
      <c r="B243" s="5" t="inlineStr">
        <is>
          <t>AT.AT-AG.SM</t>
        </is>
      </c>
      <c r="C243" s="5" t="inlineStr">
        <is>
          <t>AT.AT-AG.SM-Deposition-OXN</t>
        </is>
      </c>
      <c r="D243" s="5" t="inlineStr">
        <is>
          <t>AT</t>
        </is>
      </c>
      <c r="E243" s="5" t="inlineStr">
        <is>
          <t>AT</t>
        </is>
      </c>
      <c r="F243" s="5">
        <f>VLOOKUP(E243,'5.a Definitions'!E:F,2,FALSE)</f>
        <v/>
      </c>
      <c r="G243" s="5" t="inlineStr">
        <is>
          <t>AG</t>
        </is>
      </c>
      <c r="H243" s="5" t="inlineStr">
        <is>
          <t>SM</t>
        </is>
      </c>
      <c r="I243" s="5">
        <f>VLOOKUP(H243,'5.a Definitions'!E:F,2,FALSE)</f>
        <v/>
      </c>
      <c r="J243" s="5" t="inlineStr">
        <is>
          <t>Deposition</t>
        </is>
      </c>
      <c r="K243" s="5" t="inlineStr">
        <is>
          <t>deposition to agricultural soils</t>
        </is>
      </c>
      <c r="L243" s="5" t="inlineStr">
        <is>
          <t>reactive</t>
        </is>
      </c>
      <c r="M243" s="5" t="inlineStr">
        <is>
          <t>OXN</t>
        </is>
      </c>
      <c r="N243" s="422" t="n">
        <v>2.810968976751234</v>
      </c>
      <c r="O243" s="423" t="n">
        <v>0.5185798769324912</v>
      </c>
      <c r="P243" s="424" t="n">
        <v>2024</v>
      </c>
      <c r="Q243" s="425" t="inlineStr">
        <is>
          <t>Filled (held at 2021): NILU and geodata.no</t>
        </is>
      </c>
      <c r="R243" s="425" t="inlineStr">
        <is>
          <t>ok</t>
        </is>
      </c>
      <c r="S243" s="425" t="inlineStr">
        <is>
          <t>text</t>
        </is>
      </c>
      <c r="T243" s="426" t="inlineStr">
        <is>
          <t>Norway</t>
        </is>
      </c>
      <c r="U243" s="5" t="inlineStr">
        <is>
          <t>-</t>
        </is>
      </c>
      <c r="V243" s="5">
        <f>(O215*N215)^2</f>
        <v/>
      </c>
    </row>
    <row r="244" ht="16" customFormat="1" customHeight="1" s="482">
      <c r="B244" s="5" t="inlineStr">
        <is>
          <t>AT.AT-AG.SM</t>
        </is>
      </c>
      <c r="C244" s="5" t="inlineStr">
        <is>
          <t>AT.AT-AG.SM-Deposition-RDN</t>
        </is>
      </c>
      <c r="D244" s="5" t="inlineStr">
        <is>
          <t>AT</t>
        </is>
      </c>
      <c r="E244" s="5" t="inlineStr">
        <is>
          <t>AT</t>
        </is>
      </c>
      <c r="F244" s="5">
        <f>VLOOKUP(E244,'5.a Definitions'!E:F,2,FALSE)</f>
        <v/>
      </c>
      <c r="G244" s="5" t="inlineStr">
        <is>
          <t>AG</t>
        </is>
      </c>
      <c r="H244" s="5" t="inlineStr">
        <is>
          <t>SM</t>
        </is>
      </c>
      <c r="I244" s="5">
        <f>VLOOKUP(H244,'5.a Definitions'!E:F,2,FALSE)</f>
        <v/>
      </c>
      <c r="J244" s="5" t="inlineStr">
        <is>
          <t>Deposition</t>
        </is>
      </c>
      <c r="K244" s="5" t="inlineStr">
        <is>
          <t>deposition to agricultural soils</t>
        </is>
      </c>
      <c r="L244" s="5" t="inlineStr">
        <is>
          <t>reactive</t>
        </is>
      </c>
      <c r="M244" s="5" t="inlineStr">
        <is>
          <t>RDN</t>
        </is>
      </c>
      <c r="N244" s="422" t="n">
        <v>2.61721234529718</v>
      </c>
      <c r="O244" s="423" t="n">
        <v>0.5136212763695351</v>
      </c>
      <c r="P244" s="424" t="n">
        <v>2024</v>
      </c>
      <c r="Q244" s="425" t="inlineStr">
        <is>
          <t>Filled (held at 2021): NILU and geodata.no</t>
        </is>
      </c>
      <c r="R244" s="425" t="inlineStr">
        <is>
          <t>ok</t>
        </is>
      </c>
      <c r="S244" s="425" t="inlineStr">
        <is>
          <t>text</t>
        </is>
      </c>
      <c r="T244" s="426" t="inlineStr">
        <is>
          <t>Norway</t>
        </is>
      </c>
      <c r="U244" s="5" t="inlineStr">
        <is>
          <t>-</t>
        </is>
      </c>
      <c r="V244" s="5">
        <f>(O216*N216)^2</f>
        <v/>
      </c>
    </row>
    <row r="245" customFormat="1" s="482">
      <c r="B245" s="5" t="inlineStr">
        <is>
          <t>AT.AT-AG.SM</t>
        </is>
      </c>
      <c r="C245" s="5" t="inlineStr">
        <is>
          <t>AT.AT-AG.SM-Biological N2 fixation-N2</t>
        </is>
      </c>
      <c r="D245" s="5" t="inlineStr">
        <is>
          <t>AT</t>
        </is>
      </c>
      <c r="E245" s="5" t="inlineStr">
        <is>
          <t>AT</t>
        </is>
      </c>
      <c r="F245" s="5">
        <f>VLOOKUP(E245,'5.a Definitions'!E:F,2,FALSE)</f>
        <v/>
      </c>
      <c r="G245" s="5" t="inlineStr">
        <is>
          <t>AG</t>
        </is>
      </c>
      <c r="H245" s="5" t="inlineStr">
        <is>
          <t>SM</t>
        </is>
      </c>
      <c r="I245" s="5">
        <f>VLOOKUP(H245,'5.a Definitions'!E:F,2,FALSE)</f>
        <v/>
      </c>
      <c r="J245" s="5" t="inlineStr">
        <is>
          <t>Biological N2 fixation</t>
        </is>
      </c>
      <c r="K245" s="5" t="inlineStr">
        <is>
          <t>N2 fixation agriculture</t>
        </is>
      </c>
      <c r="L245" s="5" t="inlineStr">
        <is>
          <t>inert</t>
        </is>
      </c>
      <c r="M245" s="5" t="inlineStr">
        <is>
          <t>N2</t>
        </is>
      </c>
      <c r="N245" s="422" t="n">
        <v>12</v>
      </c>
      <c r="O245" s="423" t="n">
        <v>0.3241098063913839</v>
      </c>
      <c r="P245" s="424" t="n">
        <v>2024</v>
      </c>
      <c r="Q245" s="425" t="inlineStr">
        <is>
          <t>Bechmann et al. (2023)</t>
        </is>
      </c>
      <c r="R245" s="425" t="inlineStr">
        <is>
          <t>ok</t>
        </is>
      </c>
      <c r="S245" s="425" t="inlineStr">
        <is>
          <t>text</t>
        </is>
      </c>
      <c r="T245" s="426" t="inlineStr">
        <is>
          <t>Norway</t>
        </is>
      </c>
      <c r="U245" s="5" t="inlineStr">
        <is>
          <t>-</t>
        </is>
      </c>
      <c r="V245" s="5">
        <f>(#REF!*#REF!)^2</f>
        <v/>
      </c>
    </row>
    <row r="246" ht="16" customFormat="1" customHeight="1" s="482">
      <c r="B246" s="5" t="inlineStr">
        <is>
          <t>AT.AT-FS.FO</t>
        </is>
      </c>
      <c r="C246" s="5" t="inlineStr">
        <is>
          <t>AT.AT-FS.FO-Deposition-OXN</t>
        </is>
      </c>
      <c r="D246" s="5" t="inlineStr">
        <is>
          <t>AT</t>
        </is>
      </c>
      <c r="E246" s="5" t="inlineStr">
        <is>
          <t>AT</t>
        </is>
      </c>
      <c r="F246" s="5">
        <f>VLOOKUP(E246,'5.a Definitions'!E:F,2,FALSE)</f>
        <v/>
      </c>
      <c r="G246" s="5" t="inlineStr">
        <is>
          <t>FS</t>
        </is>
      </c>
      <c r="H246" s="5" t="inlineStr">
        <is>
          <t>FO</t>
        </is>
      </c>
      <c r="I246" s="5">
        <f>VLOOKUP(H246,'5.a Definitions'!E:F,2,FALSE)</f>
        <v/>
      </c>
      <c r="J246" s="5" t="inlineStr">
        <is>
          <t>Deposition</t>
        </is>
      </c>
      <c r="K246" s="5" t="inlineStr">
        <is>
          <t>deposition to forests</t>
        </is>
      </c>
      <c r="L246" s="5" t="inlineStr">
        <is>
          <t>reactive</t>
        </is>
      </c>
      <c r="M246" s="5" t="inlineStr">
        <is>
          <t>OXN</t>
        </is>
      </c>
      <c r="N246" s="422" t="n">
        <v>24.5775081767102</v>
      </c>
      <c r="O246" s="423" t="n">
        <v>0.5059088325920336</v>
      </c>
      <c r="P246" s="424" t="n">
        <v>2024</v>
      </c>
      <c r="Q246" s="425" t="inlineStr">
        <is>
          <t>Filled (held at 2021): NILU and geodata.no</t>
        </is>
      </c>
      <c r="R246" s="425" t="inlineStr">
        <is>
          <t>ok</t>
        </is>
      </c>
      <c r="S246" s="425" t="inlineStr">
        <is>
          <t>text</t>
        </is>
      </c>
      <c r="T246" s="426" t="inlineStr">
        <is>
          <t>Norway</t>
        </is>
      </c>
      <c r="U246" s="5" t="inlineStr">
        <is>
          <t>-</t>
        </is>
      </c>
      <c r="V246" s="5">
        <f>(O217*N217)^2</f>
        <v/>
      </c>
    </row>
    <row r="247" ht="16" customFormat="1" customHeight="1" s="482">
      <c r="B247" s="5" t="inlineStr">
        <is>
          <t>AT.AT-FS.FO</t>
        </is>
      </c>
      <c r="C247" s="5" t="inlineStr">
        <is>
          <t>AT.AT-FS.FO-Deposition-RDN</t>
        </is>
      </c>
      <c r="D247" s="5" t="inlineStr">
        <is>
          <t>AT</t>
        </is>
      </c>
      <c r="E247" s="5" t="inlineStr">
        <is>
          <t>AT</t>
        </is>
      </c>
      <c r="F247" s="5">
        <f>VLOOKUP(E247,'5.a Definitions'!E:F,2,FALSE)</f>
        <v/>
      </c>
      <c r="G247" s="5" t="inlineStr">
        <is>
          <t>FS</t>
        </is>
      </c>
      <c r="H247" s="5" t="inlineStr">
        <is>
          <t>FO</t>
        </is>
      </c>
      <c r="I247" s="5">
        <f>VLOOKUP(H247,'5.a Definitions'!E:F,2,FALSE)</f>
        <v/>
      </c>
      <c r="J247" s="5" t="inlineStr">
        <is>
          <t>Deposition</t>
        </is>
      </c>
      <c r="K247" s="5" t="inlineStr">
        <is>
          <t>deposition to forests</t>
        </is>
      </c>
      <c r="L247" s="5" t="inlineStr">
        <is>
          <t>reactive</t>
        </is>
      </c>
      <c r="M247" s="5" t="inlineStr">
        <is>
          <t>RDN</t>
        </is>
      </c>
      <c r="N247" s="422" t="n">
        <v>22.80953747835347</v>
      </c>
      <c r="O247" s="423" t="n">
        <v>0.5799451652257548</v>
      </c>
      <c r="P247" s="424" t="n">
        <v>2024</v>
      </c>
      <c r="Q247" s="425" t="inlineStr">
        <is>
          <t>Filled (held at 2021): NILU and geodata.no</t>
        </is>
      </c>
      <c r="R247" s="425" t="inlineStr">
        <is>
          <t>ok</t>
        </is>
      </c>
      <c r="S247" s="425" t="inlineStr">
        <is>
          <t>text</t>
        </is>
      </c>
      <c r="T247" s="426" t="inlineStr">
        <is>
          <t>Norway</t>
        </is>
      </c>
      <c r="U247" s="5" t="inlineStr">
        <is>
          <t>-</t>
        </is>
      </c>
      <c r="V247" s="5">
        <f>(#REF!*#REF!)^2</f>
        <v/>
      </c>
    </row>
    <row r="248" ht="16" customFormat="1" customHeight="1" s="482">
      <c r="B248" s="5" t="inlineStr">
        <is>
          <t>AT.AT-FS.FO</t>
        </is>
      </c>
      <c r="C248" s="5" t="inlineStr">
        <is>
          <t>AT.AT-FS.FO-N2 fixation-N2</t>
        </is>
      </c>
      <c r="D248" s="5" t="inlineStr">
        <is>
          <t>AT</t>
        </is>
      </c>
      <c r="E248" s="5" t="inlineStr">
        <is>
          <t>AT</t>
        </is>
      </c>
      <c r="F248" s="5">
        <f>VLOOKUP(E248,'5.a Definitions'!E:F,2,FALSE)</f>
        <v/>
      </c>
      <c r="G248" s="5" t="inlineStr">
        <is>
          <t>FS</t>
        </is>
      </c>
      <c r="H248" s="5" t="inlineStr">
        <is>
          <t>FO</t>
        </is>
      </c>
      <c r="I248" s="5">
        <f>VLOOKUP(H248,'5.a Definitions'!E:F,2,FALSE)</f>
        <v/>
      </c>
      <c r="J248" s="5" t="inlineStr">
        <is>
          <t>N2 fixation</t>
        </is>
      </c>
      <c r="K248" s="5" t="inlineStr">
        <is>
          <t>N2 fixation forests</t>
        </is>
      </c>
      <c r="L248" s="5" t="inlineStr">
        <is>
          <t>inert</t>
        </is>
      </c>
      <c r="M248" s="5" t="inlineStr">
        <is>
          <t>N2</t>
        </is>
      </c>
      <c r="N248" s="422" t="n">
        <v>18</v>
      </c>
      <c r="O248" s="423" t="n">
        <v>0.5019089907080868</v>
      </c>
      <c r="P248" s="424" t="n">
        <v>2024</v>
      </c>
      <c r="Q248" s="425" t="inlineStr">
        <is>
          <t>Moldan (2025) and SSB</t>
        </is>
      </c>
      <c r="R248" s="425" t="inlineStr">
        <is>
          <t>ok</t>
        </is>
      </c>
      <c r="S248" s="425" t="inlineStr">
        <is>
          <t>text</t>
        </is>
      </c>
      <c r="T248" s="426" t="inlineStr">
        <is>
          <t>Norway</t>
        </is>
      </c>
      <c r="U248" s="5" t="inlineStr">
        <is>
          <t>-</t>
        </is>
      </c>
      <c r="V248" s="5">
        <f>(O218*N218)^2</f>
        <v/>
      </c>
    </row>
    <row r="249" customFormat="1" s="482">
      <c r="B249" s="5" t="inlineStr">
        <is>
          <t>AT.AT-FS.OL</t>
        </is>
      </c>
      <c r="C249" s="5" t="inlineStr">
        <is>
          <t>AT.AT-FS.OL-Deposition-OXN</t>
        </is>
      </c>
      <c r="D249" s="5" t="inlineStr">
        <is>
          <t>AT</t>
        </is>
      </c>
      <c r="E249" s="5" t="inlineStr">
        <is>
          <t>AT</t>
        </is>
      </c>
      <c r="F249" s="5">
        <f>VLOOKUP(E249,'5.a Definitions'!E:F,2,FALSE)</f>
        <v/>
      </c>
      <c r="G249" s="5" t="inlineStr">
        <is>
          <t>FS</t>
        </is>
      </c>
      <c r="H249" s="5" t="inlineStr">
        <is>
          <t>OL</t>
        </is>
      </c>
      <c r="I249" s="5">
        <f>VLOOKUP(H249,'5.a Definitions'!E:F,2,FALSE)</f>
        <v/>
      </c>
      <c r="J249" s="5" t="inlineStr">
        <is>
          <t>Deposition</t>
        </is>
      </c>
      <c r="K249" s="5" t="inlineStr">
        <is>
          <t>deposition to other land</t>
        </is>
      </c>
      <c r="L249" s="5" t="inlineStr">
        <is>
          <t>reactive</t>
        </is>
      </c>
      <c r="M249" s="5" t="inlineStr">
        <is>
          <t>OXN</t>
        </is>
      </c>
      <c r="N249" s="422" t="n">
        <v>28.32874947873232</v>
      </c>
      <c r="O249" s="423" t="n">
        <v>0.516496326075099</v>
      </c>
      <c r="P249" s="424" t="n">
        <v>2024</v>
      </c>
      <c r="Q249" s="425" t="inlineStr">
        <is>
          <t>Filled (held at 2021): NILU and geodata.no</t>
        </is>
      </c>
      <c r="R249" s="425" t="inlineStr">
        <is>
          <t>ok</t>
        </is>
      </c>
      <c r="S249" s="425" t="inlineStr">
        <is>
          <t>text</t>
        </is>
      </c>
      <c r="T249" s="426" t="inlineStr">
        <is>
          <t>Norway</t>
        </is>
      </c>
      <c r="U249" s="5" t="inlineStr">
        <is>
          <t>-</t>
        </is>
      </c>
      <c r="V249" s="5">
        <f>(O222*N222)^2</f>
        <v/>
      </c>
    </row>
    <row r="250" ht="16" customFormat="1" customHeight="1" s="482">
      <c r="B250" s="5" t="inlineStr">
        <is>
          <t>AT.AT-FS.OL</t>
        </is>
      </c>
      <c r="C250" s="5" t="inlineStr">
        <is>
          <t>AT.AT-FS.OL-Deposition-RDN</t>
        </is>
      </c>
      <c r="D250" s="5" t="inlineStr">
        <is>
          <t>AT</t>
        </is>
      </c>
      <c r="E250" s="5" t="inlineStr">
        <is>
          <t>AT</t>
        </is>
      </c>
      <c r="F250" s="5">
        <f>VLOOKUP(E250,'5.a Definitions'!E:F,2,FALSE)</f>
        <v/>
      </c>
      <c r="G250" s="5" t="inlineStr">
        <is>
          <t>FS</t>
        </is>
      </c>
      <c r="H250" s="5" t="inlineStr">
        <is>
          <t>OL</t>
        </is>
      </c>
      <c r="I250" s="5">
        <f>VLOOKUP(H250,'5.a Definitions'!E:F,2,FALSE)</f>
        <v/>
      </c>
      <c r="J250" s="5" t="inlineStr">
        <is>
          <t>Deposition</t>
        </is>
      </c>
      <c r="K250" s="5" t="inlineStr">
        <is>
          <t>deposition to other land</t>
        </is>
      </c>
      <c r="L250" s="5" t="inlineStr">
        <is>
          <t>reactive</t>
        </is>
      </c>
      <c r="M250" s="5" t="inlineStr">
        <is>
          <t>RDN</t>
        </is>
      </c>
      <c r="N250" s="422" t="n">
        <v>30.21554808772498</v>
      </c>
      <c r="O250" s="423" t="n">
        <v>0.5092313681683539</v>
      </c>
      <c r="P250" s="424" t="n">
        <v>2024</v>
      </c>
      <c r="Q250" s="425" t="inlineStr">
        <is>
          <t>Filled (held at 2021): NILU and geodata.no</t>
        </is>
      </c>
      <c r="R250" s="425" t="inlineStr">
        <is>
          <t>ok</t>
        </is>
      </c>
      <c r="S250" s="425" t="inlineStr">
        <is>
          <t>text</t>
        </is>
      </c>
      <c r="T250" s="426" t="inlineStr">
        <is>
          <t>Norway</t>
        </is>
      </c>
      <c r="U250" s="5" t="inlineStr">
        <is>
          <t>-</t>
        </is>
      </c>
      <c r="V250" s="5">
        <f>(O223*N223)^2</f>
        <v/>
      </c>
    </row>
    <row r="251" customFormat="1" s="482">
      <c r="B251" s="5" t="inlineStr">
        <is>
          <t>AT.AT-FS.OL</t>
        </is>
      </c>
      <c r="C251" s="5" t="inlineStr">
        <is>
          <t>AT.AT-FS.OL-N2 fixation-N2</t>
        </is>
      </c>
      <c r="D251" s="5" t="inlineStr">
        <is>
          <t>AT</t>
        </is>
      </c>
      <c r="E251" s="5" t="inlineStr">
        <is>
          <t>AT</t>
        </is>
      </c>
      <c r="F251" s="5">
        <f>VLOOKUP(E251,'5.a Definitions'!E:F,2,FALSE)</f>
        <v/>
      </c>
      <c r="G251" s="5" t="inlineStr">
        <is>
          <t>FS</t>
        </is>
      </c>
      <c r="H251" s="5" t="inlineStr">
        <is>
          <t>OL</t>
        </is>
      </c>
      <c r="I251" s="5">
        <f>VLOOKUP(H251,'5.a Definitions'!E:F,2,FALSE)</f>
        <v/>
      </c>
      <c r="J251" s="5" t="inlineStr">
        <is>
          <t>N2 fixation</t>
        </is>
      </c>
      <c r="K251" s="5" t="inlineStr">
        <is>
          <t>N2 fixation other land</t>
        </is>
      </c>
      <c r="L251" s="5" t="inlineStr">
        <is>
          <t>inert</t>
        </is>
      </c>
      <c r="M251" s="5" t="inlineStr">
        <is>
          <t>N2</t>
        </is>
      </c>
      <c r="N251" s="422" t="n">
        <v>23.228884</v>
      </c>
      <c r="O251" s="423" t="n">
        <v>0.8373855850737826</v>
      </c>
      <c r="P251" s="424" t="n">
        <v>2024</v>
      </c>
      <c r="Q251" s="425" t="inlineStr">
        <is>
          <t>CORINE land cover inventory and Reddy &amp; DeLaune (2008)</t>
        </is>
      </c>
      <c r="R251" s="425" t="inlineStr">
        <is>
          <t>ok</t>
        </is>
      </c>
      <c r="S251" s="425" t="inlineStr">
        <is>
          <t>text</t>
        </is>
      </c>
      <c r="T251" s="426" t="inlineStr">
        <is>
          <t>Norway</t>
        </is>
      </c>
      <c r="U251" s="5" t="inlineStr">
        <is>
          <t>-</t>
        </is>
      </c>
      <c r="V251" s="5">
        <f>(O224*N224)^2</f>
        <v/>
      </c>
    </row>
    <row r="252" ht="16" customFormat="1" customHeight="1" s="482">
      <c r="B252" s="5" t="inlineStr">
        <is>
          <t>AT.AT-HS.HS</t>
        </is>
      </c>
      <c r="C252" s="5" t="inlineStr">
        <is>
          <t>AT.AT-HS.HS-Deposition-OXN</t>
        </is>
      </c>
      <c r="D252" s="5" t="inlineStr">
        <is>
          <t>AT</t>
        </is>
      </c>
      <c r="E252" s="5" t="inlineStr">
        <is>
          <t>AT</t>
        </is>
      </c>
      <c r="F252" s="5">
        <f>VLOOKUP(E252,'5.a Definitions'!E:F,2,FALSE)</f>
        <v/>
      </c>
      <c r="G252" s="5" t="inlineStr">
        <is>
          <t>HS</t>
        </is>
      </c>
      <c r="H252" s="5" t="inlineStr">
        <is>
          <t>HS</t>
        </is>
      </c>
      <c r="I252" s="5">
        <f>VLOOKUP(H252,'5.a Definitions'!E:F,2,FALSE)</f>
        <v/>
      </c>
      <c r="J252" s="5" t="inlineStr">
        <is>
          <t>Deposition</t>
        </is>
      </c>
      <c r="K252" s="5" t="inlineStr">
        <is>
          <t>deposition to settlements</t>
        </is>
      </c>
      <c r="L252" s="5" t="inlineStr">
        <is>
          <t>reactive</t>
        </is>
      </c>
      <c r="M252" s="5" t="inlineStr">
        <is>
          <t>OXN</t>
        </is>
      </c>
      <c r="N252" s="422" t="n">
        <v>1.634097903810652</v>
      </c>
      <c r="O252" s="423" t="n">
        <v>0.5199722830481974</v>
      </c>
      <c r="P252" s="424" t="n">
        <v>2024</v>
      </c>
      <c r="Q252" s="425" t="inlineStr">
        <is>
          <t>Filled (held at 2021): NILU and geodata.no</t>
        </is>
      </c>
      <c r="R252" s="425" t="inlineStr">
        <is>
          <t>ok</t>
        </is>
      </c>
      <c r="S252" s="425" t="inlineStr">
        <is>
          <t>text</t>
        </is>
      </c>
      <c r="T252" s="426" t="inlineStr">
        <is>
          <t>Norway</t>
        </is>
      </c>
      <c r="U252" s="5" t="inlineStr">
        <is>
          <t>-</t>
        </is>
      </c>
      <c r="V252" s="5">
        <f>(O225*N225)^2</f>
        <v/>
      </c>
    </row>
    <row r="253" customFormat="1" s="482">
      <c r="B253" s="5" t="inlineStr">
        <is>
          <t>AT.AT-HS.HS</t>
        </is>
      </c>
      <c r="C253" s="5" t="inlineStr">
        <is>
          <t>AT.AT-HS.HS-Deposition-RDN</t>
        </is>
      </c>
      <c r="D253" s="5" t="inlineStr">
        <is>
          <t>AT</t>
        </is>
      </c>
      <c r="E253" s="5" t="inlineStr">
        <is>
          <t>AT</t>
        </is>
      </c>
      <c r="F253" s="5">
        <f>VLOOKUP(E253,'5.a Definitions'!E:F,2,FALSE)</f>
        <v/>
      </c>
      <c r="G253" s="5" t="inlineStr">
        <is>
          <t>HS</t>
        </is>
      </c>
      <c r="H253" s="5" t="inlineStr">
        <is>
          <t>HS</t>
        </is>
      </c>
      <c r="I253" s="5">
        <f>VLOOKUP(H253,'5.a Definitions'!E:F,2,FALSE)</f>
        <v/>
      </c>
      <c r="J253" s="5" t="inlineStr">
        <is>
          <t>Deposition</t>
        </is>
      </c>
      <c r="K253" s="5" t="inlineStr">
        <is>
          <t>deposition to settlements</t>
        </is>
      </c>
      <c r="L253" s="5" t="inlineStr">
        <is>
          <t>reactive</t>
        </is>
      </c>
      <c r="M253" s="5" t="inlineStr">
        <is>
          <t>RDN</t>
        </is>
      </c>
      <c r="N253" s="422" t="n">
        <v>1.480401076349279</v>
      </c>
      <c r="O253" s="423" t="n">
        <v>0.5359708665409927</v>
      </c>
      <c r="P253" s="424" t="n">
        <v>2024</v>
      </c>
      <c r="Q253" s="425" t="inlineStr">
        <is>
          <t>Filled (held at 2021): NILU and geodata.no</t>
        </is>
      </c>
      <c r="R253" s="425" t="inlineStr">
        <is>
          <t>ok</t>
        </is>
      </c>
      <c r="S253" s="425" t="inlineStr">
        <is>
          <t>text</t>
        </is>
      </c>
      <c r="T253" s="426" t="inlineStr">
        <is>
          <t>Norway</t>
        </is>
      </c>
      <c r="U253" s="5" t="inlineStr">
        <is>
          <t>-</t>
        </is>
      </c>
      <c r="V253" s="5">
        <f>(O226*N226)^2</f>
        <v/>
      </c>
    </row>
    <row r="254" customFormat="1" s="482">
      <c r="B254" s="5" t="inlineStr">
        <is>
          <t>AT.AT-HY.SW</t>
        </is>
      </c>
      <c r="C254" s="5" t="inlineStr">
        <is>
          <t>AT.AT-HY.SW-Deposition-OXN</t>
        </is>
      </c>
      <c r="D254" s="5" t="inlineStr">
        <is>
          <t>AT</t>
        </is>
      </c>
      <c r="E254" s="5" t="inlineStr">
        <is>
          <t>AT</t>
        </is>
      </c>
      <c r="F254" s="5">
        <f>VLOOKUP(E254,'5.a Definitions'!E:F,2,FALSE)</f>
        <v/>
      </c>
      <c r="G254" s="5" t="inlineStr">
        <is>
          <t>HY</t>
        </is>
      </c>
      <c r="H254" s="5" t="inlineStr">
        <is>
          <t>SW</t>
        </is>
      </c>
      <c r="I254" s="5">
        <f>VLOOKUP(H254,'5.a Definitions'!E:F,2,FALSE)</f>
        <v/>
      </c>
      <c r="J254" s="5" t="inlineStr">
        <is>
          <t>Deposition</t>
        </is>
      </c>
      <c r="K254" s="5" t="inlineStr">
        <is>
          <t>deposition to surface water</t>
        </is>
      </c>
      <c r="L254" s="5" t="inlineStr">
        <is>
          <t>reactive</t>
        </is>
      </c>
      <c r="M254" s="5" t="inlineStr">
        <is>
          <t>OXN</t>
        </is>
      </c>
      <c r="N254" s="422" t="n">
        <v>4.088822809522666</v>
      </c>
      <c r="O254" s="423" t="n">
        <v>0.5037552415195514</v>
      </c>
      <c r="P254" s="424" t="n">
        <v>2024</v>
      </c>
      <c r="Q254" s="425" t="inlineStr">
        <is>
          <t>Filled (held at 2021): NILU and geodata.no</t>
        </is>
      </c>
      <c r="R254" s="425" t="inlineStr">
        <is>
          <t>ok</t>
        </is>
      </c>
      <c r="S254" s="425" t="inlineStr">
        <is>
          <t>text</t>
        </is>
      </c>
      <c r="T254" s="426" t="inlineStr">
        <is>
          <t>Norway</t>
        </is>
      </c>
      <c r="U254" s="5" t="inlineStr">
        <is>
          <t>-</t>
        </is>
      </c>
      <c r="V254" s="5">
        <f>(O227*N227)^2</f>
        <v/>
      </c>
    </row>
    <row r="255" customFormat="1" s="482">
      <c r="B255" s="5" t="inlineStr">
        <is>
          <t>AT.AT-HY.SW</t>
        </is>
      </c>
      <c r="C255" s="5" t="inlineStr">
        <is>
          <t>AT.AT-HY.SW-Deposition-RDN</t>
        </is>
      </c>
      <c r="D255" s="5" t="inlineStr">
        <is>
          <t>AT</t>
        </is>
      </c>
      <c r="E255" s="5" t="inlineStr">
        <is>
          <t>AT</t>
        </is>
      </c>
      <c r="F255" s="5">
        <f>VLOOKUP(E255,'5.a Definitions'!E:F,2,FALSE)</f>
        <v/>
      </c>
      <c r="G255" s="5" t="inlineStr">
        <is>
          <t>HY</t>
        </is>
      </c>
      <c r="H255" s="5" t="inlineStr">
        <is>
          <t>SW</t>
        </is>
      </c>
      <c r="I255" s="5">
        <f>VLOOKUP(H255,'5.a Definitions'!E:F,2,FALSE)</f>
        <v/>
      </c>
      <c r="J255" s="5" t="inlineStr">
        <is>
          <t>Deposition</t>
        </is>
      </c>
      <c r="K255" s="5" t="inlineStr">
        <is>
          <t>deposition to surface water</t>
        </is>
      </c>
      <c r="L255" s="5" t="inlineStr">
        <is>
          <t>reactive</t>
        </is>
      </c>
      <c r="M255" s="5" t="inlineStr">
        <is>
          <t>RDN</t>
        </is>
      </c>
      <c r="N255" s="422" t="n">
        <v>4.052304373571123</v>
      </c>
      <c r="O255" s="423" t="n">
        <v>0.5258967365105709</v>
      </c>
      <c r="P255" s="424" t="n">
        <v>2024</v>
      </c>
      <c r="Q255" s="425" t="inlineStr">
        <is>
          <t>Filled (held at 2021): NILU and geodata.no</t>
        </is>
      </c>
      <c r="R255" s="425" t="inlineStr">
        <is>
          <t>ok</t>
        </is>
      </c>
      <c r="S255" s="425" t="inlineStr">
        <is>
          <t>text</t>
        </is>
      </c>
      <c r="T255" s="426" t="inlineStr">
        <is>
          <t>Norway</t>
        </is>
      </c>
      <c r="U255" s="5" t="inlineStr">
        <is>
          <t>-</t>
        </is>
      </c>
      <c r="V255" s="5">
        <f>(#REF!*#REF!)^2</f>
        <v/>
      </c>
    </row>
    <row r="256" customFormat="1" s="482">
      <c r="B256" s="5" t="inlineStr">
        <is>
          <t>AT.AT-HY.SW</t>
        </is>
      </c>
      <c r="C256" s="5" t="inlineStr">
        <is>
          <t>AT.AT-HY.SW-N2 fixation-N2</t>
        </is>
      </c>
      <c r="D256" s="5" t="inlineStr">
        <is>
          <t>AT</t>
        </is>
      </c>
      <c r="E256" s="5" t="inlineStr">
        <is>
          <t>AT</t>
        </is>
      </c>
      <c r="F256" s="5">
        <f>VLOOKUP(E256,'5.a Definitions'!E:F,2,FALSE)</f>
        <v/>
      </c>
      <c r="G256" s="5" t="inlineStr">
        <is>
          <t>HY</t>
        </is>
      </c>
      <c r="H256" s="5" t="inlineStr">
        <is>
          <t>SW</t>
        </is>
      </c>
      <c r="I256" s="5">
        <f>VLOOKUP(H256,'5.a Definitions'!E:F,2,FALSE)</f>
        <v/>
      </c>
      <c r="J256" s="5" t="inlineStr">
        <is>
          <t>N2 fixation</t>
        </is>
      </c>
      <c r="K256" s="5" t="inlineStr">
        <is>
          <t>N2 fixation surface water</t>
        </is>
      </c>
      <c r="L256" s="5" t="inlineStr">
        <is>
          <t>inert</t>
        </is>
      </c>
      <c r="M256" s="5" t="inlineStr">
        <is>
          <t>N2</t>
        </is>
      </c>
      <c r="N256" s="422" t="n">
        <v>2.0457</v>
      </c>
      <c r="O256" s="423" t="n">
        <v>8.962723886426243</v>
      </c>
      <c r="P256" s="424" t="n">
        <v>2024</v>
      </c>
      <c r="Q256" s="425" t="inlineStr">
        <is>
          <t>NIBIO and Reddy &amp; DeLaune (2008)</t>
        </is>
      </c>
      <c r="R256" s="425" t="inlineStr">
        <is>
          <t>ok</t>
        </is>
      </c>
      <c r="S256" s="425" t="inlineStr">
        <is>
          <t>text</t>
        </is>
      </c>
      <c r="T256" s="426" t="inlineStr">
        <is>
          <t>Norway</t>
        </is>
      </c>
      <c r="U256" s="5" t="inlineStr">
        <is>
          <t>-</t>
        </is>
      </c>
      <c r="V256" s="5">
        <f>(#REF!*#REF!)^2</f>
        <v/>
      </c>
    </row>
    <row r="257" customFormat="1" s="482">
      <c r="B257" s="5" t="inlineStr">
        <is>
          <t>AT.AT-RW.RW</t>
        </is>
      </c>
      <c r="C257" s="5" t="inlineStr">
        <is>
          <t>AT.AT-RW.RW-Atmospheric outflow-RDN</t>
        </is>
      </c>
      <c r="D257" s="5" t="inlineStr">
        <is>
          <t>AT</t>
        </is>
      </c>
      <c r="E257" s="5" t="inlineStr">
        <is>
          <t>AT</t>
        </is>
      </c>
      <c r="F257" s="5">
        <f>VLOOKUP(E257,'5.a Definitions'!E:F,2,FALSE)</f>
        <v/>
      </c>
      <c r="G257" s="5" t="inlineStr">
        <is>
          <t>RW</t>
        </is>
      </c>
      <c r="H257" s="5" t="inlineStr">
        <is>
          <t>RW</t>
        </is>
      </c>
      <c r="I257" s="5">
        <f>VLOOKUP(H257,'5.a Definitions'!E:F,2,FALSE)</f>
        <v/>
      </c>
      <c r="J257" s="5" t="inlineStr">
        <is>
          <t>Atmospheric outflow</t>
        </is>
      </c>
      <c r="K257" s="5" t="inlineStr">
        <is>
          <t>atmospheric outflow</t>
        </is>
      </c>
      <c r="L257" s="5" t="inlineStr">
        <is>
          <t>reactive</t>
        </is>
      </c>
      <c r="M257" s="5" t="inlineStr">
        <is>
          <t>RDN</t>
        </is>
      </c>
      <c r="N257" s="422" t="n">
        <v>12.8</v>
      </c>
      <c r="O257" s="423" t="n">
        <v>0.4978678205152003</v>
      </c>
      <c r="P257" s="424" t="n">
        <v>2024</v>
      </c>
      <c r="Q257" s="425" t="inlineStr">
        <is>
          <t>EMEP SR tables</t>
        </is>
      </c>
      <c r="R257" s="425" t="inlineStr">
        <is>
          <t>ok</t>
        </is>
      </c>
      <c r="S257" s="425" t="inlineStr">
        <is>
          <t>text</t>
        </is>
      </c>
      <c r="T257" s="426" t="inlineStr">
        <is>
          <t>Norway</t>
        </is>
      </c>
      <c r="U257" s="5" t="inlineStr">
        <is>
          <t>-</t>
        </is>
      </c>
      <c r="V257" s="5">
        <f>(O229*N229)^2</f>
        <v/>
      </c>
    </row>
    <row r="258" ht="16" customFormat="1" customHeight="1" s="482" thickBot="1">
      <c r="A258" s="493" t="n"/>
      <c r="B258" s="6" t="inlineStr">
        <is>
          <t>AT.AT-RW.RW</t>
        </is>
      </c>
      <c r="C258" s="6" t="inlineStr">
        <is>
          <t>AT.AT-RW.RW-Atmospheric outflow-OXN</t>
        </is>
      </c>
      <c r="D258" s="6" t="inlineStr">
        <is>
          <t>AT</t>
        </is>
      </c>
      <c r="E258" s="6" t="inlineStr">
        <is>
          <t>AT</t>
        </is>
      </c>
      <c r="F258" s="5">
        <f>VLOOKUP(E258,'5.a Definitions'!E:F,2,FALSE)</f>
        <v/>
      </c>
      <c r="G258" s="6" t="inlineStr">
        <is>
          <t>RW</t>
        </is>
      </c>
      <c r="H258" s="6" t="inlineStr">
        <is>
          <t>RW</t>
        </is>
      </c>
      <c r="I258" s="5">
        <f>VLOOKUP(H258,'5.a Definitions'!E:F,2,FALSE)</f>
        <v/>
      </c>
      <c r="J258" s="6" t="inlineStr">
        <is>
          <t>Atmospheric outflow</t>
        </is>
      </c>
      <c r="K258" s="6" t="inlineStr">
        <is>
          <t>atmospheric outflow</t>
        </is>
      </c>
      <c r="L258" s="6" t="inlineStr">
        <is>
          <t>reactive</t>
        </is>
      </c>
      <c r="M258" s="6" t="inlineStr">
        <is>
          <t>OXN</t>
        </is>
      </c>
      <c r="N258" s="422" t="n">
        <v>24.9</v>
      </c>
      <c r="O258" s="427" t="n">
        <v>0.4978678205152002</v>
      </c>
      <c r="P258" s="424" t="n">
        <v>2024</v>
      </c>
      <c r="Q258" s="428" t="inlineStr">
        <is>
          <t>EMEP SR tables</t>
        </is>
      </c>
      <c r="R258" s="425" t="inlineStr">
        <is>
          <t>ok</t>
        </is>
      </c>
      <c r="S258" s="428" t="inlineStr">
        <is>
          <t>text</t>
        </is>
      </c>
      <c r="T258" s="426" t="inlineStr">
        <is>
          <t>Norway</t>
        </is>
      </c>
      <c r="U258" s="6" t="inlineStr">
        <is>
          <t>-</t>
        </is>
      </c>
      <c r="V258" s="6">
        <f>(O230*N230)^2</f>
        <v/>
      </c>
    </row>
    <row r="259" customFormat="1" s="482">
      <c r="A259" s="491" t="inlineStr">
        <is>
          <t>Hydrosphere</t>
        </is>
      </c>
      <c r="B259" s="5" t="inlineStr">
        <is>
          <t>HY.CW-MP.FP</t>
        </is>
      </c>
      <c r="C259" s="5" t="inlineStr">
        <is>
          <t>HY.CW-MP.FP-Fish (wild catch)-Nmix</t>
        </is>
      </c>
      <c r="D259" s="5" t="inlineStr">
        <is>
          <t>HY</t>
        </is>
      </c>
      <c r="E259" s="5" t="inlineStr">
        <is>
          <t>CW</t>
        </is>
      </c>
      <c r="F259" s="5">
        <f>VLOOKUP(E259,'5.a Definitions'!E:F,2,FALSE)</f>
        <v/>
      </c>
      <c r="G259" s="5" t="inlineStr">
        <is>
          <t>MP</t>
        </is>
      </c>
      <c r="H259" s="5" t="inlineStr">
        <is>
          <t>FP</t>
        </is>
      </c>
      <c r="I259" s="5">
        <f>VLOOKUP(H259,'5.a Definitions'!E:F,2,FALSE)</f>
        <v/>
      </c>
      <c r="J259" s="5" t="inlineStr">
        <is>
          <t>Fish (wild catch)</t>
        </is>
      </c>
      <c r="K259" s="5" t="inlineStr">
        <is>
          <t>coastal water fish (wild catch)</t>
        </is>
      </c>
      <c r="L259" s="5" t="inlineStr">
        <is>
          <t>reactive</t>
        </is>
      </c>
      <c r="M259" s="5" t="inlineStr">
        <is>
          <t>Nmix</t>
        </is>
      </c>
      <c r="N259" s="422" t="n">
        <v>50.35708191247998</v>
      </c>
      <c r="O259" s="423" t="n">
        <v>0.1095235734159116</v>
      </c>
      <c r="P259" s="424" t="n">
        <v>2024</v>
      </c>
      <c r="Q259" s="425" t="inlineStr">
        <is>
          <t>Fiskeridirektoratet</t>
        </is>
      </c>
      <c r="R259" s="425" t="inlineStr">
        <is>
          <t>ok</t>
        </is>
      </c>
      <c r="S259" s="425" t="inlineStr">
        <is>
          <t>text</t>
        </is>
      </c>
      <c r="T259" s="426" t="inlineStr">
        <is>
          <t>Norway</t>
        </is>
      </c>
      <c r="U259" s="5" t="inlineStr">
        <is>
          <t>useful output</t>
        </is>
      </c>
      <c r="V259" s="5">
        <f>(O237*N237)^2</f>
        <v/>
      </c>
    </row>
    <row r="260" customFormat="1" s="482">
      <c r="B260" s="5" t="inlineStr">
        <is>
          <t>HY.SW-AT.AT</t>
        </is>
      </c>
      <c r="C260" s="5" t="inlineStr">
        <is>
          <t>HY.SW-AT.AT-Emissions-N2</t>
        </is>
      </c>
      <c r="D260" s="5" t="inlineStr">
        <is>
          <t>HY</t>
        </is>
      </c>
      <c r="E260" s="5" t="inlineStr">
        <is>
          <t>SW</t>
        </is>
      </c>
      <c r="F260" s="5">
        <f>VLOOKUP(E260,'5.a Definitions'!E:F,2,FALSE)</f>
        <v/>
      </c>
      <c r="G260" s="5" t="inlineStr">
        <is>
          <t>AT</t>
        </is>
      </c>
      <c r="H260" s="5" t="inlineStr">
        <is>
          <t>AT</t>
        </is>
      </c>
      <c r="I260" s="5">
        <f>VLOOKUP(H260,'5.a Definitions'!E:F,2,FALSE)</f>
        <v/>
      </c>
      <c r="J260" s="5" t="inlineStr">
        <is>
          <t>Emissions</t>
        </is>
      </c>
      <c r="K260" s="5" t="inlineStr">
        <is>
          <t>surface water emissions</t>
        </is>
      </c>
      <c r="L260" s="5" t="inlineStr">
        <is>
          <t>inert</t>
        </is>
      </c>
      <c r="M260" s="5" t="inlineStr">
        <is>
          <t>N2</t>
        </is>
      </c>
      <c r="N260" s="422" t="n">
        <v>14.28273</v>
      </c>
      <c r="O260" s="423" t="n">
        <v>0.4409409419567706</v>
      </c>
      <c r="P260" s="424" t="n">
        <v>2024</v>
      </c>
      <c r="Q260" s="425" t="inlineStr">
        <is>
          <t>Filled (held at 2023): TEOTIL3 not updated for 2024</t>
        </is>
      </c>
      <c r="R260" s="425" t="inlineStr">
        <is>
          <t>ok</t>
        </is>
      </c>
      <c r="S260" s="425" t="inlineStr">
        <is>
          <t>text</t>
        </is>
      </c>
      <c r="T260" s="426" t="inlineStr">
        <is>
          <t>Norway</t>
        </is>
      </c>
      <c r="U260" s="5" t="inlineStr">
        <is>
          <t>N wasted</t>
        </is>
      </c>
      <c r="V260" s="5">
        <f>(#REF!*#REF!)^2</f>
        <v/>
      </c>
    </row>
    <row r="261" customFormat="1" s="482">
      <c r="B261" s="5" t="inlineStr">
        <is>
          <t>HY.SW-AT.AT</t>
        </is>
      </c>
      <c r="C261" s="5" t="inlineStr">
        <is>
          <t>HY.SW-AT.AT-Emissions-N2O</t>
        </is>
      </c>
      <c r="D261" s="5" t="inlineStr">
        <is>
          <t>HY</t>
        </is>
      </c>
      <c r="E261" s="5" t="inlineStr">
        <is>
          <t>SW</t>
        </is>
      </c>
      <c r="F261" s="5">
        <f>VLOOKUP(E261,'5.a Definitions'!E:F,2,FALSE)</f>
        <v/>
      </c>
      <c r="G261" s="5" t="inlineStr">
        <is>
          <t>AT</t>
        </is>
      </c>
      <c r="H261" s="5" t="inlineStr">
        <is>
          <t>AT</t>
        </is>
      </c>
      <c r="I261" s="5">
        <f>VLOOKUP(H261,'5.a Definitions'!E:F,2,FALSE)</f>
        <v/>
      </c>
      <c r="J261" s="5" t="inlineStr">
        <is>
          <t>Emissions</t>
        </is>
      </c>
      <c r="K261" s="5" t="inlineStr">
        <is>
          <t>surface water emissions</t>
        </is>
      </c>
      <c r="L261" s="5" t="inlineStr">
        <is>
          <t>reactive</t>
        </is>
      </c>
      <c r="M261" s="5" t="inlineStr">
        <is>
          <t>N2O</t>
        </is>
      </c>
      <c r="N261" s="422" t="n">
        <v>0.14427</v>
      </c>
      <c r="O261" s="423" t="n">
        <v>10.65015805752338</v>
      </c>
      <c r="P261" s="424" t="n">
        <v>2024</v>
      </c>
      <c r="Q261" s="425" t="inlineStr">
        <is>
          <t>Filled (held at 2023): TEOTIL3 not updated for 2024</t>
        </is>
      </c>
      <c r="R261" s="425" t="inlineStr">
        <is>
          <t>ok</t>
        </is>
      </c>
      <c r="S261" s="425" t="inlineStr">
        <is>
          <t>text</t>
        </is>
      </c>
      <c r="T261" s="426" t="inlineStr">
        <is>
          <t>Norway</t>
        </is>
      </c>
      <c r="U261" s="5" t="inlineStr">
        <is>
          <t>N wasted</t>
        </is>
      </c>
      <c r="V261" s="5">
        <f>(#REF!*#REF!)^2</f>
        <v/>
      </c>
    </row>
    <row r="262" customFormat="1" s="482">
      <c r="B262" s="5" t="inlineStr">
        <is>
          <t>HY.SW-HY.CW</t>
        </is>
      </c>
      <c r="C262" s="5" t="inlineStr">
        <is>
          <t>HY.SW-HY.CW-Inflow to coastal waters-Nmix</t>
        </is>
      </c>
      <c r="D262" s="5" t="inlineStr">
        <is>
          <t>HY</t>
        </is>
      </c>
      <c r="E262" s="5" t="inlineStr">
        <is>
          <t>SW</t>
        </is>
      </c>
      <c r="F262" s="5">
        <f>VLOOKUP(E262,'5.a Definitions'!E:F,2,FALSE)</f>
        <v/>
      </c>
      <c r="G262" s="5" t="inlineStr">
        <is>
          <t>HY</t>
        </is>
      </c>
      <c r="H262" s="5" t="inlineStr">
        <is>
          <t>CW</t>
        </is>
      </c>
      <c r="I262" s="5">
        <f>VLOOKUP(H262,'5.a Definitions'!E:F,2,FALSE)</f>
        <v/>
      </c>
      <c r="J262" s="5" t="inlineStr">
        <is>
          <t>Inflow to coastal waters</t>
        </is>
      </c>
      <c r="K262" s="5" t="inlineStr">
        <is>
          <t>inflow to coastal water</t>
        </is>
      </c>
      <c r="L262" s="5" t="inlineStr">
        <is>
          <t>reactive</t>
        </is>
      </c>
      <c r="M262" s="5" t="inlineStr">
        <is>
          <t>Nmix</t>
        </is>
      </c>
      <c r="N262" s="422" t="n">
        <v>112.5917</v>
      </c>
      <c r="O262" s="423" t="n">
        <v>0.2641993544849755</v>
      </c>
      <c r="P262" s="424" t="n">
        <v>2024</v>
      </c>
      <c r="Q262" s="425" t="inlineStr">
        <is>
          <t>Filled (held at 2023): TEOTIL3 not updated for 2024</t>
        </is>
      </c>
      <c r="R262" s="425" t="inlineStr">
        <is>
          <t>ok</t>
        </is>
      </c>
      <c r="S262" s="425" t="inlineStr">
        <is>
          <t>text</t>
        </is>
      </c>
      <c r="T262" s="426" t="inlineStr">
        <is>
          <t>Norway</t>
        </is>
      </c>
      <c r="U262" s="5" t="inlineStr">
        <is>
          <t>-</t>
        </is>
      </c>
      <c r="V262" s="5">
        <f>(#REF!*#REF!)^2</f>
        <v/>
      </c>
    </row>
    <row r="263" customFormat="1" s="482">
      <c r="B263" s="5" t="inlineStr">
        <is>
          <t>HY.CW-MP.FP</t>
        </is>
      </c>
      <c r="C263" s="5" t="inlineStr">
        <is>
          <t>HY.CW-MP.FP-Shellfish-Nmix</t>
        </is>
      </c>
      <c r="D263" s="5" t="inlineStr">
        <is>
          <t>HY</t>
        </is>
      </c>
      <c r="E263" s="5" t="inlineStr">
        <is>
          <t>CW</t>
        </is>
      </c>
      <c r="F263" s="5">
        <f>VLOOKUP(E263,'5.a Definitions'!E:F,2,FALSE)</f>
        <v/>
      </c>
      <c r="G263" s="5" t="inlineStr">
        <is>
          <t>MP</t>
        </is>
      </c>
      <c r="H263" s="5" t="inlineStr">
        <is>
          <t>FP</t>
        </is>
      </c>
      <c r="I263" s="5">
        <f>VLOOKUP(H263,'5.a Definitions'!E:F,2,FALSE)</f>
        <v/>
      </c>
      <c r="J263" s="5" t="inlineStr">
        <is>
          <t>Shellfish</t>
        </is>
      </c>
      <c r="K263" s="5" t="inlineStr">
        <is>
          <t>coastal water shellfish</t>
        </is>
      </c>
      <c r="L263" s="5" t="inlineStr">
        <is>
          <t>reactive</t>
        </is>
      </c>
      <c r="M263" s="5" t="inlineStr">
        <is>
          <t>Nmix</t>
        </is>
      </c>
      <c r="N263" s="422" t="n">
        <v>11.29733706946</v>
      </c>
      <c r="O263" s="423" t="n">
        <v>0.1073522445391464</v>
      </c>
      <c r="P263" s="424" t="n">
        <v>2024</v>
      </c>
      <c r="Q263" s="425" t="inlineStr">
        <is>
          <t>Fiskeridirektoratet</t>
        </is>
      </c>
      <c r="R263" s="425" t="inlineStr">
        <is>
          <t>ok</t>
        </is>
      </c>
      <c r="S263" s="425" t="inlineStr">
        <is>
          <t>text</t>
        </is>
      </c>
      <c r="T263" s="426" t="inlineStr">
        <is>
          <t>Norway</t>
        </is>
      </c>
      <c r="U263" s="5" t="inlineStr">
        <is>
          <t>useful output</t>
        </is>
      </c>
      <c r="V263" s="5">
        <f>(#REF!*#REF!)^2</f>
        <v/>
      </c>
    </row>
    <row r="264" customFormat="1" s="482">
      <c r="B264" s="5" t="inlineStr">
        <is>
          <t>HY.AC-MP.FP</t>
        </is>
      </c>
      <c r="C264" s="5" t="inlineStr">
        <is>
          <t>HY.AC-MP.FP-Coastal fish and seafood-Nmix</t>
        </is>
      </c>
      <c r="D264" s="5" t="inlineStr">
        <is>
          <t>HY</t>
        </is>
      </c>
      <c r="E264" s="5" t="inlineStr">
        <is>
          <t>AC</t>
        </is>
      </c>
      <c r="F264" s="5">
        <f>VLOOKUP(E264,'5.a Definitions'!E:F,2,FALSE)</f>
        <v/>
      </c>
      <c r="G264" s="5" t="inlineStr">
        <is>
          <t>MP</t>
        </is>
      </c>
      <c r="H264" s="5" t="inlineStr">
        <is>
          <t>FP</t>
        </is>
      </c>
      <c r="I264" s="5">
        <f>VLOOKUP(H264,'5.a Definitions'!E:F,2,FALSE)</f>
        <v/>
      </c>
      <c r="J264" s="5" t="inlineStr">
        <is>
          <t>Coastal fish and seafood</t>
        </is>
      </c>
      <c r="K264" s="5" t="inlineStr">
        <is>
          <t>aquaculture coastal fish and seafood</t>
        </is>
      </c>
      <c r="L264" s="5" t="inlineStr">
        <is>
          <t>reactive</t>
        </is>
      </c>
      <c r="M264" s="5" t="inlineStr">
        <is>
          <t>Nmix</t>
        </is>
      </c>
      <c r="N264" s="422" t="n">
        <v>47.3917192</v>
      </c>
      <c r="O264" s="423" t="n">
        <v>0.1202968276012647</v>
      </c>
      <c r="P264" s="424" t="n">
        <v>2024</v>
      </c>
      <c r="Q264" s="425" t="inlineStr">
        <is>
          <t>Fiskeridirektoratet</t>
        </is>
      </c>
      <c r="R264" s="425" t="inlineStr">
        <is>
          <t>ok</t>
        </is>
      </c>
      <c r="S264" s="425" t="inlineStr">
        <is>
          <t>text</t>
        </is>
      </c>
      <c r="T264" s="426" t="inlineStr">
        <is>
          <t>Norway</t>
        </is>
      </c>
      <c r="U264" s="5" t="inlineStr">
        <is>
          <t>useful output</t>
        </is>
      </c>
      <c r="V264" s="5">
        <f>(O240*N240)^2</f>
        <v/>
      </c>
    </row>
    <row r="265" customFormat="1" s="482">
      <c r="B265" s="5" t="inlineStr">
        <is>
          <t>HY.AC-MP.FP</t>
        </is>
      </c>
      <c r="C265" s="5" t="inlineStr">
        <is>
          <t>HY.AC-MP.FP-Freshwater fish and seafood-Nmix</t>
        </is>
      </c>
      <c r="D265" s="5" t="inlineStr">
        <is>
          <t>HY</t>
        </is>
      </c>
      <c r="E265" s="5" t="inlineStr">
        <is>
          <t>AC</t>
        </is>
      </c>
      <c r="F265" s="5">
        <f>VLOOKUP(E265,'5.a Definitions'!E:F,2,FALSE)</f>
        <v/>
      </c>
      <c r="G265" s="5" t="inlineStr">
        <is>
          <t>MP</t>
        </is>
      </c>
      <c r="H265" s="5" t="inlineStr">
        <is>
          <t>FP</t>
        </is>
      </c>
      <c r="I265" s="5">
        <f>VLOOKUP(H265,'5.a Definitions'!E:F,2,FALSE)</f>
        <v/>
      </c>
      <c r="J265" s="5" t="inlineStr">
        <is>
          <t>Freshwater fish and seafood</t>
        </is>
      </c>
      <c r="K265" s="5" t="inlineStr">
        <is>
          <t>aquaculture freshwater fish and seafood</t>
        </is>
      </c>
      <c r="L265" s="5" t="inlineStr">
        <is>
          <t>reactive</t>
        </is>
      </c>
      <c r="M265" s="5" t="inlineStr">
        <is>
          <t>Nmix</t>
        </is>
      </c>
      <c r="N265" s="422" t="n">
        <v>0</v>
      </c>
      <c r="O265" s="423" t="n">
        <v>20</v>
      </c>
      <c r="P265" s="424" t="n">
        <v>2024</v>
      </c>
      <c r="Q265" s="425" t="inlineStr">
        <is>
          <t>no production</t>
        </is>
      </c>
      <c r="R265" s="425" t="inlineStr">
        <is>
          <t>ok</t>
        </is>
      </c>
      <c r="S265" s="425" t="inlineStr">
        <is>
          <t>text</t>
        </is>
      </c>
      <c r="T265" s="426" t="inlineStr">
        <is>
          <t>Norway</t>
        </is>
      </c>
      <c r="U265" s="5" t="inlineStr">
        <is>
          <t>useful output</t>
        </is>
      </c>
      <c r="V265" s="5">
        <f>(O241*N241)^2</f>
        <v/>
      </c>
    </row>
    <row r="266" ht="16" customFormat="1" customHeight="1" s="482">
      <c r="B266" s="5" t="inlineStr">
        <is>
          <t>HY.AC-HY.CW</t>
        </is>
      </c>
      <c r="C266" s="5" t="inlineStr">
        <is>
          <t>HY.AC-HY.CW-Waste feed-Nmix</t>
        </is>
      </c>
      <c r="D266" s="5" t="inlineStr">
        <is>
          <t>HY</t>
        </is>
      </c>
      <c r="E266" s="5" t="inlineStr">
        <is>
          <t>AC</t>
        </is>
      </c>
      <c r="F266" s="5">
        <f>VLOOKUP(E266,'5.a Definitions'!E:F,2,FALSE)</f>
        <v/>
      </c>
      <c r="G266" s="5" t="inlineStr">
        <is>
          <t>HY</t>
        </is>
      </c>
      <c r="H266" s="5" t="inlineStr">
        <is>
          <t>CW</t>
        </is>
      </c>
      <c r="I266" s="5">
        <f>VLOOKUP(H266,'5.a Definitions'!E:F,2,FALSE)</f>
        <v/>
      </c>
      <c r="J266" s="5" t="inlineStr">
        <is>
          <t>Waste feed</t>
        </is>
      </c>
      <c r="K266" s="5" t="inlineStr">
        <is>
          <t>waste feed to coastal water</t>
        </is>
      </c>
      <c r="L266" s="5" t="inlineStr">
        <is>
          <t>reactive</t>
        </is>
      </c>
      <c r="M266" s="5" t="inlineStr">
        <is>
          <t>Nmix</t>
        </is>
      </c>
      <c r="N266" s="422" t="n">
        <v>3.874932923076926</v>
      </c>
      <c r="O266" s="423" t="n">
        <v>0.427167831534102</v>
      </c>
      <c r="P266" s="424" t="n">
        <v>2024</v>
      </c>
      <c r="Q266" s="425" t="inlineStr">
        <is>
          <t>Mass balance</t>
        </is>
      </c>
      <c r="R266" s="425" t="inlineStr">
        <is>
          <t>ok</t>
        </is>
      </c>
      <c r="S266" s="425" t="inlineStr">
        <is>
          <t>text</t>
        </is>
      </c>
      <c r="T266" s="426" t="inlineStr">
        <is>
          <t>Norway</t>
        </is>
      </c>
      <c r="U266" s="5" t="inlineStr">
        <is>
          <t>N wasted</t>
        </is>
      </c>
      <c r="V266" s="5">
        <f>(#REF!*#REF!)^2</f>
        <v/>
      </c>
    </row>
    <row r="267" customFormat="1" s="482">
      <c r="B267" s="5" t="inlineStr">
        <is>
          <t>HY.AC-HY.CW</t>
        </is>
      </c>
      <c r="C267" s="5" t="inlineStr">
        <is>
          <t>HY.AC-HY.CW-Excretia-Nmix</t>
        </is>
      </c>
      <c r="D267" s="5" t="inlineStr">
        <is>
          <t>HY</t>
        </is>
      </c>
      <c r="E267" s="5" t="inlineStr">
        <is>
          <t>AC</t>
        </is>
      </c>
      <c r="F267" s="5">
        <f>VLOOKUP(E267,'5.a Definitions'!E:F,2,FALSE)</f>
        <v/>
      </c>
      <c r="G267" s="5" t="inlineStr">
        <is>
          <t>HY</t>
        </is>
      </c>
      <c r="H267" s="5" t="inlineStr">
        <is>
          <t>CW</t>
        </is>
      </c>
      <c r="I267" s="5">
        <f>VLOOKUP(H267,'5.a Definitions'!E:F,2,FALSE)</f>
        <v/>
      </c>
      <c r="J267" s="5" t="inlineStr">
        <is>
          <t>Excretia</t>
        </is>
      </c>
      <c r="K267" s="5" t="inlineStr">
        <is>
          <t>excretia to coastal water</t>
        </is>
      </c>
      <c r="L267" s="5" t="inlineStr">
        <is>
          <t>reactive</t>
        </is>
      </c>
      <c r="M267" s="5" t="inlineStr">
        <is>
          <t>Nmix</t>
        </is>
      </c>
      <c r="N267" s="422" t="n">
        <v>77.89777864615385</v>
      </c>
      <c r="O267" s="423" t="n">
        <v>0.1779447209203948</v>
      </c>
      <c r="P267" s="424" t="n">
        <v>2024</v>
      </c>
      <c r="Q267" s="425" t="inlineStr">
        <is>
          <t>Mass balance</t>
        </is>
      </c>
      <c r="R267" s="425" t="inlineStr">
        <is>
          <t>ok</t>
        </is>
      </c>
      <c r="S267" s="425" t="inlineStr">
        <is>
          <t>text</t>
        </is>
      </c>
      <c r="T267" s="426" t="inlineStr">
        <is>
          <t>Norway</t>
        </is>
      </c>
      <c r="U267" s="5" t="inlineStr">
        <is>
          <t>N wasted</t>
        </is>
      </c>
      <c r="V267" s="5">
        <f>(#REF!*#REF!)^2</f>
        <v/>
      </c>
    </row>
    <row r="268" ht="16" customFormat="1" customHeight="1" s="482">
      <c r="A268" s="494" t="inlineStr">
        <is>
          <t>Rest of the world</t>
        </is>
      </c>
      <c r="B268" s="5" t="inlineStr">
        <is>
          <t>RW.RW-EF.EC</t>
        </is>
      </c>
      <c r="C268" s="5" t="inlineStr">
        <is>
          <t>RW.RW-EF.EC-Fuel import-Nmix</t>
        </is>
      </c>
      <c r="D268" s="5" t="inlineStr">
        <is>
          <t>RW</t>
        </is>
      </c>
      <c r="E268" s="5" t="inlineStr">
        <is>
          <t>RW</t>
        </is>
      </c>
      <c r="F268" s="5">
        <f>VLOOKUP(E268,'5.a Definitions'!E:F,2,FALSE)</f>
        <v/>
      </c>
      <c r="G268" s="5" t="inlineStr">
        <is>
          <t>EF</t>
        </is>
      </c>
      <c r="H268" s="5" t="inlineStr">
        <is>
          <t>EC</t>
        </is>
      </c>
      <c r="I268" s="5">
        <f>VLOOKUP(H268,'5.a Definitions'!E:F,2,FALSE)</f>
        <v/>
      </c>
      <c r="J268" s="5" t="inlineStr">
        <is>
          <t>Fuel import</t>
        </is>
      </c>
      <c r="K268" s="5" t="inlineStr">
        <is>
          <t>fuel import</t>
        </is>
      </c>
      <c r="L268" s="5" t="inlineStr">
        <is>
          <t>reactive</t>
        </is>
      </c>
      <c r="M268" s="5" t="inlineStr">
        <is>
          <t>Nmix</t>
        </is>
      </c>
      <c r="N268" s="422" t="n">
        <v>19.86977905179399</v>
      </c>
      <c r="O268" s="423" t="n">
        <v>0.5135989651010232</v>
      </c>
      <c r="P268" s="424" t="n">
        <v>2024</v>
      </c>
      <c r="Q268" s="425" t="inlineStr">
        <is>
          <t>SSB tab 08801</t>
        </is>
      </c>
      <c r="R268" s="425" t="inlineStr">
        <is>
          <t>ok</t>
        </is>
      </c>
      <c r="S268" s="425" t="inlineStr">
        <is>
          <t>text</t>
        </is>
      </c>
      <c r="T268" s="426" t="inlineStr">
        <is>
          <t>Norway</t>
        </is>
      </c>
      <c r="U268" s="5" t="inlineStr">
        <is>
          <t>import</t>
        </is>
      </c>
      <c r="V268" s="5">
        <f>(#REF!*#REF!)^2</f>
        <v/>
      </c>
    </row>
    <row r="269" customFormat="1" s="482">
      <c r="B269" s="5" t="inlineStr">
        <is>
          <t>RW.RW-EF.TR</t>
        </is>
      </c>
      <c r="C269" s="5" t="inlineStr">
        <is>
          <t>RW.RW-EF.TR-Import of transport fuel-Nmix</t>
        </is>
      </c>
      <c r="D269" s="5" t="inlineStr">
        <is>
          <t>RW</t>
        </is>
      </c>
      <c r="E269" s="5" t="inlineStr">
        <is>
          <t>RW</t>
        </is>
      </c>
      <c r="F269" s="5">
        <f>VLOOKUP(E269,'5.a Definitions'!E:F,2,FALSE)</f>
        <v/>
      </c>
      <c r="G269" s="5" t="inlineStr">
        <is>
          <t>EF</t>
        </is>
      </c>
      <c r="H269" s="5" t="inlineStr">
        <is>
          <t>TR</t>
        </is>
      </c>
      <c r="I269" s="5">
        <f>VLOOKUP(H269,'5.a Definitions'!E:F,2,FALSE)</f>
        <v/>
      </c>
      <c r="J269" s="5" t="inlineStr">
        <is>
          <t>Import of transport fuel</t>
        </is>
      </c>
      <c r="K269" s="5" t="inlineStr">
        <is>
          <t>import of transport fuel</t>
        </is>
      </c>
      <c r="L269" s="5" t="inlineStr">
        <is>
          <t>reactive</t>
        </is>
      </c>
      <c r="M269" s="5" t="inlineStr">
        <is>
          <t>Nmix</t>
        </is>
      </c>
      <c r="N269" s="422" t="n">
        <v>0.435761739</v>
      </c>
      <c r="O269" s="423" t="n">
        <v>0.2282009788504931</v>
      </c>
      <c r="P269" s="424" t="n">
        <v>2024</v>
      </c>
      <c r="Q269" s="425" t="inlineStr">
        <is>
          <t>SSB tab 08801</t>
        </is>
      </c>
      <c r="R269" s="425" t="inlineStr">
        <is>
          <t>ok</t>
        </is>
      </c>
      <c r="S269" s="425" t="inlineStr">
        <is>
          <t>text</t>
        </is>
      </c>
      <c r="T269" s="426" t="inlineStr">
        <is>
          <t>Norway</t>
        </is>
      </c>
      <c r="U269" s="5" t="inlineStr">
        <is>
          <t>import</t>
        </is>
      </c>
      <c r="V269" s="5">
        <f>(O244*N244)^2</f>
        <v/>
      </c>
    </row>
    <row r="270" ht="16" customFormat="1" customHeight="1" s="482">
      <c r="B270" s="5" t="inlineStr">
        <is>
          <t>RW.RW-MP.FP</t>
        </is>
      </c>
      <c r="C270" s="5" t="inlineStr">
        <is>
          <t>RW.RW-MP.FP-Sea fish (landings)-Nmix</t>
        </is>
      </c>
      <c r="D270" s="5" t="inlineStr">
        <is>
          <t>RW</t>
        </is>
      </c>
      <c r="E270" s="5" t="inlineStr">
        <is>
          <t>RW</t>
        </is>
      </c>
      <c r="F270" s="5">
        <f>VLOOKUP(E270,'5.a Definitions'!E:F,2,FALSE)</f>
        <v/>
      </c>
      <c r="G270" s="5" t="inlineStr">
        <is>
          <t>MP</t>
        </is>
      </c>
      <c r="H270" s="5" t="inlineStr">
        <is>
          <t>FP</t>
        </is>
      </c>
      <c r="I270" s="5">
        <f>VLOOKUP(H270,'5.a Definitions'!E:F,2,FALSE)</f>
        <v/>
      </c>
      <c r="J270" s="5" t="inlineStr">
        <is>
          <t>Sea fish (landings)</t>
        </is>
      </c>
      <c r="K270" s="5" t="inlineStr">
        <is>
          <t>sea fish (landings)</t>
        </is>
      </c>
      <c r="L270" s="5" t="inlineStr">
        <is>
          <t>reactive</t>
        </is>
      </c>
      <c r="M270" s="5" t="inlineStr">
        <is>
          <t>Nmix</t>
        </is>
      </c>
      <c r="N270" s="422" t="n">
        <v>0</v>
      </c>
      <c r="O270" s="423" t="n">
        <v>20</v>
      </c>
      <c r="P270" s="424" t="n">
        <v>2024</v>
      </c>
      <c r="Q270" s="425" t="inlineStr">
        <is>
          <t>counted under Hydrosphere</t>
        </is>
      </c>
      <c r="R270" s="425" t="inlineStr">
        <is>
          <t>ok</t>
        </is>
      </c>
      <c r="S270" s="425" t="inlineStr">
        <is>
          <t>text</t>
        </is>
      </c>
      <c r="T270" s="426" t="inlineStr">
        <is>
          <t>Norway</t>
        </is>
      </c>
      <c r="U270" s="5" t="inlineStr">
        <is>
          <t>import</t>
        </is>
      </c>
      <c r="V270" s="5">
        <f>(O245*N245)^2</f>
        <v/>
      </c>
    </row>
    <row r="271" customFormat="1" s="482">
      <c r="B271" s="5" t="inlineStr">
        <is>
          <t>RW.RW-MP.FP</t>
        </is>
      </c>
      <c r="C271" s="5" t="inlineStr">
        <is>
          <t>RW.RW-MP.FP-Food import-Nmix</t>
        </is>
      </c>
      <c r="D271" s="5" t="inlineStr">
        <is>
          <t>RW</t>
        </is>
      </c>
      <c r="E271" s="5" t="inlineStr">
        <is>
          <t>RW</t>
        </is>
      </c>
      <c r="F271" s="5">
        <f>VLOOKUP(E271,'5.a Definitions'!E:F,2,FALSE)</f>
        <v/>
      </c>
      <c r="G271" s="5" t="inlineStr">
        <is>
          <t>MP</t>
        </is>
      </c>
      <c r="H271" s="5" t="inlineStr">
        <is>
          <t>FP</t>
        </is>
      </c>
      <c r="I271" s="5">
        <f>VLOOKUP(H271,'5.a Definitions'!E:F,2,FALSE)</f>
        <v/>
      </c>
      <c r="J271" s="5" t="inlineStr">
        <is>
          <t>Food import</t>
        </is>
      </c>
      <c r="K271" s="5" t="inlineStr">
        <is>
          <t>food and feed import</t>
        </is>
      </c>
      <c r="L271" s="5" t="inlineStr">
        <is>
          <t>reactive</t>
        </is>
      </c>
      <c r="M271" s="5" t="inlineStr">
        <is>
          <t>Nmix</t>
        </is>
      </c>
      <c r="N271" s="422" t="n">
        <v>28.255325825</v>
      </c>
      <c r="O271" s="423" t="n">
        <v>0.09503776650672964</v>
      </c>
      <c r="P271" s="424" t="n">
        <v>2024</v>
      </c>
      <c r="Q271" s="425" t="inlineStr">
        <is>
          <t>SSB tab 08801</t>
        </is>
      </c>
      <c r="R271" s="425" t="inlineStr">
        <is>
          <t>ok</t>
        </is>
      </c>
      <c r="S271" s="425" t="inlineStr">
        <is>
          <t>text</t>
        </is>
      </c>
      <c r="T271" s="426" t="inlineStr">
        <is>
          <t>Norway</t>
        </is>
      </c>
      <c r="U271" s="5" t="inlineStr">
        <is>
          <t>import</t>
        </is>
      </c>
      <c r="V271" s="5">
        <f>(O246*N246)^2</f>
        <v/>
      </c>
    </row>
    <row r="272" customFormat="1" s="482">
      <c r="B272" s="5" t="inlineStr">
        <is>
          <t>RW.RW-MP.OP</t>
        </is>
      </c>
      <c r="C272" s="5" t="inlineStr">
        <is>
          <t>RW.RW-MP.OP-Other goods import -Nmix</t>
        </is>
      </c>
      <c r="D272" s="5" t="inlineStr">
        <is>
          <t>RW</t>
        </is>
      </c>
      <c r="E272" s="5" t="inlineStr">
        <is>
          <t>RW</t>
        </is>
      </c>
      <c r="F272" s="5">
        <f>VLOOKUP(E272,'5.a Definitions'!E:F,2,FALSE)</f>
        <v/>
      </c>
      <c r="G272" s="5" t="inlineStr">
        <is>
          <t>MP</t>
        </is>
      </c>
      <c r="H272" s="5" t="inlineStr">
        <is>
          <t>OP</t>
        </is>
      </c>
      <c r="I272" s="5">
        <f>VLOOKUP(H272,'5.a Definitions'!E:F,2,FALSE)</f>
        <v/>
      </c>
      <c r="J272" s="5" t="inlineStr">
        <is>
          <t xml:space="preserve">Other goods import </t>
        </is>
      </c>
      <c r="K272" s="5" t="inlineStr">
        <is>
          <t>other goods import</t>
        </is>
      </c>
      <c r="L272" s="5" t="inlineStr">
        <is>
          <t>reactive</t>
        </is>
      </c>
      <c r="M272" s="5" t="inlineStr">
        <is>
          <t>Nmix</t>
        </is>
      </c>
      <c r="N272" s="422" t="n">
        <v>27.4443126278</v>
      </c>
      <c r="O272" s="423" t="n">
        <v>0.05999526217786787</v>
      </c>
      <c r="P272" s="424" t="n">
        <v>2024</v>
      </c>
      <c r="Q272" s="425" t="inlineStr">
        <is>
          <t>SSB tab 08801</t>
        </is>
      </c>
      <c r="R272" s="425" t="inlineStr">
        <is>
          <t>ok</t>
        </is>
      </c>
      <c r="S272" s="425" t="inlineStr">
        <is>
          <t>text</t>
        </is>
      </c>
      <c r="T272" s="426" t="inlineStr">
        <is>
          <t>Norway</t>
        </is>
      </c>
      <c r="U272" s="5" t="inlineStr">
        <is>
          <t>import</t>
        </is>
      </c>
      <c r="V272" s="5">
        <f>(O247*N247)^2</f>
        <v/>
      </c>
    </row>
    <row r="273">
      <c r="B273" s="475" t="inlineStr">
        <is>
          <t>RW.RW-MP.OP</t>
        </is>
      </c>
      <c r="C273" s="475" t="inlineStr">
        <is>
          <t>RW.RW-MP.OP-Ammonia import -Nmix</t>
        </is>
      </c>
      <c r="D273" s="475" t="inlineStr">
        <is>
          <t>RW</t>
        </is>
      </c>
      <c r="E273" s="475" t="inlineStr">
        <is>
          <t>RW</t>
        </is>
      </c>
      <c r="F273" s="5">
        <f>VLOOKUP(E273,'5.a Definitions'!E:F,2,FALSE)</f>
        <v/>
      </c>
      <c r="G273" s="475" t="inlineStr">
        <is>
          <t>MP</t>
        </is>
      </c>
      <c r="H273" s="475" t="inlineStr">
        <is>
          <t>OP</t>
        </is>
      </c>
      <c r="I273" s="5">
        <f>VLOOKUP(H273,'5.a Definitions'!E:F,2,FALSE)</f>
        <v/>
      </c>
      <c r="J273" s="475" t="inlineStr">
        <is>
          <t>Ammonia import</t>
        </is>
      </c>
      <c r="K273" s="475" t="inlineStr">
        <is>
          <t>ammonia import</t>
        </is>
      </c>
      <c r="L273" s="475" t="inlineStr">
        <is>
          <t>reactive</t>
        </is>
      </c>
      <c r="M273" s="475" t="inlineStr">
        <is>
          <t>Nmix</t>
        </is>
      </c>
      <c r="N273" s="476" t="n">
        <v>497.0247982375</v>
      </c>
      <c r="O273" s="477" t="n">
        <v>0.04912683480850052</v>
      </c>
      <c r="P273" s="478" t="n">
        <v>2024</v>
      </c>
      <c r="Q273" s="479" t="inlineStr">
        <is>
          <t>SSB tab 08801</t>
        </is>
      </c>
      <c r="R273" s="479" t="inlineStr">
        <is>
          <t>ok</t>
        </is>
      </c>
      <c r="S273" s="479" t="inlineStr">
        <is>
          <t>text</t>
        </is>
      </c>
      <c r="T273" s="476" t="inlineStr">
        <is>
          <t>Norway</t>
        </is>
      </c>
      <c r="U273" s="5" t="inlineStr">
        <is>
          <t>import</t>
        </is>
      </c>
      <c r="V273" s="475">
        <f>(O259*N259)^2</f>
        <v/>
      </c>
    </row>
    <row r="274" customFormat="1" s="482">
      <c r="B274" s="5" t="inlineStr">
        <is>
          <t>RW.RW-AG.MM</t>
        </is>
      </c>
      <c r="C274" s="5" t="inlineStr">
        <is>
          <t>RW.RW-AG.MM-Animal feed import-Nmix</t>
        </is>
      </c>
      <c r="D274" s="5" t="inlineStr">
        <is>
          <t>RW</t>
        </is>
      </c>
      <c r="E274" s="5" t="inlineStr">
        <is>
          <t>RW</t>
        </is>
      </c>
      <c r="F274" s="5">
        <f>VLOOKUP(E274,'5.a Definitions'!E:F,2,FALSE)</f>
        <v/>
      </c>
      <c r="G274" s="5" t="inlineStr">
        <is>
          <t>AG</t>
        </is>
      </c>
      <c r="H274" s="5" t="inlineStr">
        <is>
          <t>MM</t>
        </is>
      </c>
      <c r="I274" s="5">
        <f>VLOOKUP(H274,'5.a Definitions'!E:F,2,FALSE)</f>
        <v/>
      </c>
      <c r="J274" s="5" t="inlineStr">
        <is>
          <t>Animal feed import</t>
        </is>
      </c>
      <c r="K274" s="5" t="inlineStr">
        <is>
          <t>animal feed import</t>
        </is>
      </c>
      <c r="L274" s="5" t="inlineStr">
        <is>
          <t>reactive</t>
        </is>
      </c>
      <c r="M274" s="5" t="inlineStr">
        <is>
          <t>Nmix</t>
        </is>
      </c>
      <c r="N274" s="422" t="n">
        <v>34.1141273</v>
      </c>
      <c r="O274" s="423" t="n">
        <v>0.09020384790825194</v>
      </c>
      <c r="P274" s="424" t="n">
        <v>2024</v>
      </c>
      <c r="Q274" s="425" t="inlineStr">
        <is>
          <t>Landbruksdirektoratets kraftfôrstatistikk</t>
        </is>
      </c>
      <c r="R274" s="425" t="inlineStr">
        <is>
          <t>ok</t>
        </is>
      </c>
      <c r="S274" s="425" t="inlineStr">
        <is>
          <t>text</t>
        </is>
      </c>
      <c r="T274" s="426" t="inlineStr">
        <is>
          <t>Norway</t>
        </is>
      </c>
      <c r="U274" s="5" t="inlineStr">
        <is>
          <t>import</t>
        </is>
      </c>
      <c r="V274" s="5">
        <f>(O248*N248)^2</f>
        <v/>
      </c>
    </row>
    <row r="275" customFormat="1" s="482">
      <c r="B275" s="5" t="inlineStr">
        <is>
          <t>RW.RW-AG.MM</t>
        </is>
      </c>
      <c r="C275" s="5" t="inlineStr">
        <is>
          <t>RW.RW-AG.MM-Live animal import-Nmix</t>
        </is>
      </c>
      <c r="D275" s="5" t="inlineStr">
        <is>
          <t>RW</t>
        </is>
      </c>
      <c r="E275" s="5" t="inlineStr">
        <is>
          <t>RW</t>
        </is>
      </c>
      <c r="F275" s="5">
        <f>VLOOKUP(E275,'5.a Definitions'!E:F,2,FALSE)</f>
        <v/>
      </c>
      <c r="G275" s="5" t="inlineStr">
        <is>
          <t>AG</t>
        </is>
      </c>
      <c r="H275" s="5" t="inlineStr">
        <is>
          <t>MM</t>
        </is>
      </c>
      <c r="I275" s="5">
        <f>VLOOKUP(H275,'5.a Definitions'!E:F,2,FALSE)</f>
        <v/>
      </c>
      <c r="J275" s="5" t="inlineStr">
        <is>
          <t>Live animal import</t>
        </is>
      </c>
      <c r="K275" s="5" t="inlineStr">
        <is>
          <t>live animal import</t>
        </is>
      </c>
      <c r="L275" s="5" t="inlineStr">
        <is>
          <t>reactive</t>
        </is>
      </c>
      <c r="M275" s="5" t="inlineStr">
        <is>
          <t>Nmix</t>
        </is>
      </c>
      <c r="N275" s="422" t="n">
        <v>0.011726336</v>
      </c>
      <c r="O275" s="423" t="n">
        <v>0.4619708907978656</v>
      </c>
      <c r="P275" s="424" t="n">
        <v>2024</v>
      </c>
      <c r="Q275" s="425" t="inlineStr">
        <is>
          <t>FAOSTAT</t>
        </is>
      </c>
      <c r="R275" s="425" t="inlineStr">
        <is>
          <t>ok</t>
        </is>
      </c>
      <c r="S275" s="425" t="inlineStr">
        <is>
          <t>text</t>
        </is>
      </c>
      <c r="T275" s="426" t="inlineStr">
        <is>
          <t>Norway</t>
        </is>
      </c>
      <c r="U275" s="5" t="inlineStr">
        <is>
          <t>import</t>
        </is>
      </c>
      <c r="V275" s="5">
        <f>(#REF!*#REF!)^2</f>
        <v/>
      </c>
    </row>
    <row r="276" ht="16" customFormat="1" customHeight="1" s="482">
      <c r="B276" s="5" t="inlineStr">
        <is>
          <t>RW.RW-AG.SM</t>
        </is>
      </c>
      <c r="C276" s="5" t="inlineStr">
        <is>
          <t>RW.RW-AG.SM-Mineral fertilizer import-Nmix</t>
        </is>
      </c>
      <c r="D276" s="5" t="inlineStr">
        <is>
          <t>RW</t>
        </is>
      </c>
      <c r="E276" s="5" t="inlineStr">
        <is>
          <t>RW</t>
        </is>
      </c>
      <c r="F276" s="5">
        <f>VLOOKUP(E276,'5.a Definitions'!E:F,2,FALSE)</f>
        <v/>
      </c>
      <c r="G276" s="5" t="inlineStr">
        <is>
          <t>AG</t>
        </is>
      </c>
      <c r="H276" s="5" t="inlineStr">
        <is>
          <t>SM</t>
        </is>
      </c>
      <c r="I276" s="5">
        <f>VLOOKUP(H276,'5.a Definitions'!E:F,2,FALSE)</f>
        <v/>
      </c>
      <c r="J276" s="5" t="inlineStr">
        <is>
          <t>Mineral fertilizer import</t>
        </is>
      </c>
      <c r="K276" s="5" t="inlineStr">
        <is>
          <t>mineral fertilizer import</t>
        </is>
      </c>
      <c r="L276" s="5" t="inlineStr">
        <is>
          <t>reactive</t>
        </is>
      </c>
      <c r="M276" s="5" t="inlineStr">
        <is>
          <t>Nmix</t>
        </is>
      </c>
      <c r="N276" s="422" t="n">
        <v>45.129</v>
      </c>
      <c r="O276" s="423" t="n">
        <v>0.3033769670044502</v>
      </c>
      <c r="P276" s="424" t="n">
        <v>2024</v>
      </c>
      <c r="Q276" s="425" t="inlineStr">
        <is>
          <t>FAOSTAT</t>
        </is>
      </c>
      <c r="R276" s="425" t="inlineStr">
        <is>
          <t>ok</t>
        </is>
      </c>
      <c r="S276" s="425" t="inlineStr">
        <is>
          <t>text</t>
        </is>
      </c>
      <c r="T276" s="426" t="inlineStr">
        <is>
          <t>Norway</t>
        </is>
      </c>
      <c r="U276" s="5" t="inlineStr">
        <is>
          <t>import</t>
        </is>
      </c>
      <c r="V276" s="5">
        <f>(O249*N249)^2</f>
        <v/>
      </c>
    </row>
    <row r="277" customFormat="1" s="482">
      <c r="B277" s="5" t="inlineStr">
        <is>
          <t>RW.RW-PR.SO</t>
        </is>
      </c>
      <c r="C277" s="5" t="inlineStr">
        <is>
          <t>RW.RW-PR.SO-Solid waste import-Nmix</t>
        </is>
      </c>
      <c r="D277" s="5" t="inlineStr">
        <is>
          <t>RW</t>
        </is>
      </c>
      <c r="E277" s="5" t="inlineStr">
        <is>
          <t>RW</t>
        </is>
      </c>
      <c r="F277" s="5">
        <f>VLOOKUP(E277,'5.a Definitions'!E:F,2,FALSE)</f>
        <v/>
      </c>
      <c r="G277" s="5" t="inlineStr">
        <is>
          <t>PR</t>
        </is>
      </c>
      <c r="H277" s="5" t="inlineStr">
        <is>
          <t>SO</t>
        </is>
      </c>
      <c r="I277" s="5">
        <f>VLOOKUP(H277,'5.a Definitions'!E:F,2,FALSE)</f>
        <v/>
      </c>
      <c r="J277" s="5" t="inlineStr">
        <is>
          <t>Solid waste import</t>
        </is>
      </c>
      <c r="K277" s="5" t="inlineStr">
        <is>
          <t>solid waste import</t>
        </is>
      </c>
      <c r="L277" s="5" t="inlineStr">
        <is>
          <t>reactive</t>
        </is>
      </c>
      <c r="M277" s="5" t="inlineStr">
        <is>
          <t>Nmix</t>
        </is>
      </c>
      <c r="N277" s="422" t="n">
        <v>0.5391240196</v>
      </c>
      <c r="O277" s="423" t="n">
        <v>0.1923869395297738</v>
      </c>
      <c r="P277" s="424" t="n">
        <v>2024</v>
      </c>
      <c r="Q277" s="425" t="inlineStr">
        <is>
          <t>SSB tab 08801</t>
        </is>
      </c>
      <c r="R277" s="425" t="inlineStr">
        <is>
          <t>ok</t>
        </is>
      </c>
      <c r="S277" s="425" t="inlineStr">
        <is>
          <t>text</t>
        </is>
      </c>
      <c r="T277" s="426" t="inlineStr">
        <is>
          <t>Norway</t>
        </is>
      </c>
      <c r="U277" s="5" t="inlineStr">
        <is>
          <t>import</t>
        </is>
      </c>
      <c r="V277" s="5">
        <f>(#REF!*#REF!)^2</f>
        <v/>
      </c>
    </row>
    <row r="278" customFormat="1" s="482">
      <c r="B278" s="5" t="inlineStr">
        <is>
          <t>RW.RW-AT.AT</t>
        </is>
      </c>
      <c r="C278" s="5" t="inlineStr">
        <is>
          <t>RW.RW-AT.AT-Atmospheric inflow-OXN</t>
        </is>
      </c>
      <c r="D278" s="5" t="inlineStr">
        <is>
          <t>RW</t>
        </is>
      </c>
      <c r="E278" s="5" t="inlineStr">
        <is>
          <t>RW</t>
        </is>
      </c>
      <c r="F278" s="5">
        <f>VLOOKUP(E278,'5.a Definitions'!E:F,2,FALSE)</f>
        <v/>
      </c>
      <c r="G278" s="5" t="inlineStr">
        <is>
          <t>AT</t>
        </is>
      </c>
      <c r="H278" s="5" t="inlineStr">
        <is>
          <t>AT</t>
        </is>
      </c>
      <c r="I278" s="5">
        <f>VLOOKUP(H278,'5.a Definitions'!E:F,2,FALSE)</f>
        <v/>
      </c>
      <c r="J278" s="5" t="inlineStr">
        <is>
          <t>Atmospheric inflow</t>
        </is>
      </c>
      <c r="K278" s="5" t="inlineStr">
        <is>
          <t>atmospheric inflow</t>
        </is>
      </c>
      <c r="L278" s="5" t="inlineStr">
        <is>
          <t>reactive</t>
        </is>
      </c>
      <c r="M278" s="5" t="inlineStr">
        <is>
          <t>OXN</t>
        </is>
      </c>
      <c r="N278" s="422" t="n">
        <v>31.6</v>
      </c>
      <c r="O278" s="423" t="n">
        <v>0.4978678205152003</v>
      </c>
      <c r="P278" s="424" t="n">
        <v>2024</v>
      </c>
      <c r="Q278" s="425" t="inlineStr">
        <is>
          <t>EMEP SR tables</t>
        </is>
      </c>
      <c r="R278" s="425" t="inlineStr">
        <is>
          <t>ok</t>
        </is>
      </c>
      <c r="S278" s="425" t="inlineStr">
        <is>
          <t>text</t>
        </is>
      </c>
      <c r="T278" s="426" t="inlineStr">
        <is>
          <t>Norway</t>
        </is>
      </c>
      <c r="U278" s="5" t="inlineStr">
        <is>
          <t>import</t>
        </is>
      </c>
      <c r="V278" s="5">
        <f>(#REF!*#REF!)^2</f>
        <v/>
      </c>
    </row>
    <row r="279" customFormat="1" s="482">
      <c r="B279" s="5" t="inlineStr">
        <is>
          <t>RW.RW-AT.AT</t>
        </is>
      </c>
      <c r="C279" s="5" t="inlineStr">
        <is>
          <t>RW.RW-AT.AT-Atmospheric inflow-RDN</t>
        </is>
      </c>
      <c r="D279" s="5" t="inlineStr">
        <is>
          <t>RW</t>
        </is>
      </c>
      <c r="E279" s="5" t="inlineStr">
        <is>
          <t>RW</t>
        </is>
      </c>
      <c r="F279" s="5">
        <f>VLOOKUP(E279,'5.a Definitions'!E:F,2,FALSE)</f>
        <v/>
      </c>
      <c r="G279" s="5" t="inlineStr">
        <is>
          <t>AT</t>
        </is>
      </c>
      <c r="H279" s="5" t="inlineStr">
        <is>
          <t>AT</t>
        </is>
      </c>
      <c r="I279" s="5">
        <f>VLOOKUP(H279,'5.a Definitions'!E:F,2,FALSE)</f>
        <v/>
      </c>
      <c r="J279" s="5" t="inlineStr">
        <is>
          <t>Atmospheric inflow</t>
        </is>
      </c>
      <c r="K279" s="5" t="inlineStr">
        <is>
          <t>atmospheric inflow</t>
        </is>
      </c>
      <c r="L279" s="5" t="inlineStr">
        <is>
          <t>reactive</t>
        </is>
      </c>
      <c r="M279" s="5" t="inlineStr">
        <is>
          <t>RDN</t>
        </is>
      </c>
      <c r="N279" s="422" t="n">
        <v>27.7</v>
      </c>
      <c r="O279" s="423" t="n">
        <v>0.4978678205152003</v>
      </c>
      <c r="P279" s="424" t="n">
        <v>2024</v>
      </c>
      <c r="Q279" s="425" t="inlineStr">
        <is>
          <t>EMEP SR tables</t>
        </is>
      </c>
      <c r="R279" s="425" t="inlineStr">
        <is>
          <t>ok</t>
        </is>
      </c>
      <c r="S279" s="425" t="inlineStr">
        <is>
          <t>text</t>
        </is>
      </c>
      <c r="T279" s="426" t="inlineStr">
        <is>
          <t>Norway</t>
        </is>
      </c>
      <c r="U279" s="5" t="inlineStr">
        <is>
          <t>import</t>
        </is>
      </c>
      <c r="V279" s="5">
        <f>(#REF!*#REF!)^2</f>
        <v/>
      </c>
    </row>
    <row r="280" customFormat="1" s="482">
      <c r="B280" s="475" t="inlineStr">
        <is>
          <t>RW.RW-HY.AC</t>
        </is>
      </c>
      <c r="C280" s="475" t="inlineStr">
        <is>
          <t>RW.RW-HY.AC-Aquaculture feed import-Nmix</t>
        </is>
      </c>
      <c r="D280" s="475" t="inlineStr">
        <is>
          <t>RW</t>
        </is>
      </c>
      <c r="E280" s="475" t="inlineStr">
        <is>
          <t>RW</t>
        </is>
      </c>
      <c r="F280" s="5">
        <f>VLOOKUP(E280,'5.a Definitions'!E:F,2,FALSE)</f>
        <v/>
      </c>
      <c r="G280" s="475" t="inlineStr">
        <is>
          <t>HY</t>
        </is>
      </c>
      <c r="H280" s="475" t="inlineStr">
        <is>
          <t>AC</t>
        </is>
      </c>
      <c r="I280" s="5">
        <f>VLOOKUP(H280,'5.a Definitions'!E:F,2,FALSE)</f>
        <v/>
      </c>
      <c r="J280" s="475" t="inlineStr">
        <is>
          <t>Aquaculture feed import</t>
        </is>
      </c>
      <c r="K280" s="475" t="inlineStr">
        <is>
          <t>aquaculture feed import</t>
        </is>
      </c>
      <c r="L280" s="475" t="inlineStr">
        <is>
          <t>reactive</t>
        </is>
      </c>
      <c r="M280" s="475" t="inlineStr">
        <is>
          <t>Nmix</t>
        </is>
      </c>
      <c r="N280" s="476" t="n">
        <v>118.8312763076923</v>
      </c>
      <c r="O280" s="477" t="n">
        <v>0.143789535392514</v>
      </c>
      <c r="P280" s="478" t="n">
        <v>2024</v>
      </c>
      <c r="Q280" s="479" t="inlineStr">
        <is>
          <t>Fiskeridirektoratet</t>
        </is>
      </c>
      <c r="R280" s="479" t="inlineStr">
        <is>
          <t>ok</t>
        </is>
      </c>
      <c r="S280" s="479" t="inlineStr">
        <is>
          <t>text</t>
        </is>
      </c>
      <c r="T280" s="476" t="inlineStr">
        <is>
          <t>Norway</t>
        </is>
      </c>
      <c r="U280" s="5" t="inlineStr">
        <is>
          <t>import</t>
        </is>
      </c>
      <c r="V280" s="475">
        <f>(O251*N251)^2</f>
        <v/>
      </c>
    </row>
    <row r="281" customFormat="1" s="482">
      <c r="A281" s="481" t="inlineStr">
        <is>
          <t>Energy and fuels</t>
        </is>
      </c>
      <c r="B281" s="5" t="inlineStr">
        <is>
          <t>EF.EC-EF.IC</t>
        </is>
      </c>
      <c r="C281" s="5" t="inlineStr">
        <is>
          <t>EF.EC-EF.IC-Fuel for industry-Nmix</t>
        </is>
      </c>
      <c r="D281" s="5" t="inlineStr">
        <is>
          <t>EF</t>
        </is>
      </c>
      <c r="E281" s="5" t="inlineStr">
        <is>
          <t>EC</t>
        </is>
      </c>
      <c r="F281" s="5">
        <f>VLOOKUP(E281,'5.a Definitions'!E:F,2,FALSE)</f>
        <v/>
      </c>
      <c r="G281" s="5" t="inlineStr">
        <is>
          <t>EF</t>
        </is>
      </c>
      <c r="H281" s="5" t="inlineStr">
        <is>
          <t>IC</t>
        </is>
      </c>
      <c r="I281" s="5">
        <f>VLOOKUP(H281,'5.a Definitions'!E:F,2,FALSE)</f>
        <v/>
      </c>
      <c r="J281" s="5" t="inlineStr">
        <is>
          <t>Fuel for industry</t>
        </is>
      </c>
      <c r="K281" s="5" t="inlineStr">
        <is>
          <t>fuel for industry</t>
        </is>
      </c>
      <c r="L281" s="5" t="inlineStr">
        <is>
          <t>reactive</t>
        </is>
      </c>
      <c r="M281" s="5" t="inlineStr">
        <is>
          <t>Nmix</t>
        </is>
      </c>
      <c r="N281" s="422" t="n">
        <v>2.010474369441337</v>
      </c>
      <c r="O281" s="423" t="n">
        <v>0.5984862995760011</v>
      </c>
      <c r="P281" s="424" t="n">
        <v>2023</v>
      </c>
      <c r="Q281" s="425" t="inlineStr">
        <is>
          <t>UNFCCC CRT</t>
        </is>
      </c>
      <c r="R281" s="425" t="inlineStr">
        <is>
          <t>ok</t>
        </is>
      </c>
      <c r="S281" s="425" t="inlineStr">
        <is>
          <t>text</t>
        </is>
      </c>
      <c r="T281" s="426" t="inlineStr">
        <is>
          <t>Norway</t>
        </is>
      </c>
      <c r="U281" s="5" t="inlineStr">
        <is>
          <t>useful output</t>
        </is>
      </c>
      <c r="V281" s="5">
        <f>(#REF!*#REF!)^2</f>
        <v/>
      </c>
    </row>
    <row r="282" customFormat="1" s="482">
      <c r="B282" s="5" t="inlineStr">
        <is>
          <t>EF.EC-EF.TR</t>
        </is>
      </c>
      <c r="C282" s="5" t="inlineStr">
        <is>
          <t>EF.EC-EF.TR-Fuel for transport-Nmix</t>
        </is>
      </c>
      <c r="D282" s="5" t="inlineStr">
        <is>
          <t>EF</t>
        </is>
      </c>
      <c r="E282" s="5" t="inlineStr">
        <is>
          <t>EC</t>
        </is>
      </c>
      <c r="F282" s="5">
        <f>VLOOKUP(E282,'5.a Definitions'!E:F,2,FALSE)</f>
        <v/>
      </c>
      <c r="G282" s="5" t="inlineStr">
        <is>
          <t>EF</t>
        </is>
      </c>
      <c r="H282" s="5" t="inlineStr">
        <is>
          <t>TR</t>
        </is>
      </c>
      <c r="I282" s="5">
        <f>VLOOKUP(H282,'5.a Definitions'!E:F,2,FALSE)</f>
        <v/>
      </c>
      <c r="J282" s="5" t="inlineStr">
        <is>
          <t>Fuel for transport</t>
        </is>
      </c>
      <c r="K282" s="5" t="inlineStr">
        <is>
          <t>fuel for transport</t>
        </is>
      </c>
      <c r="L282" s="5" t="inlineStr">
        <is>
          <t>reactive</t>
        </is>
      </c>
      <c r="M282" s="5" t="inlineStr">
        <is>
          <t>Nmix</t>
        </is>
      </c>
      <c r="N282" s="422" t="n">
        <v>0.8036341028093584</v>
      </c>
      <c r="O282" s="423" t="n">
        <v>0.3834003759207374</v>
      </c>
      <c r="P282" s="424" t="n">
        <v>2023</v>
      </c>
      <c r="Q282" s="425" t="inlineStr">
        <is>
          <t>UNFCCC CRT</t>
        </is>
      </c>
      <c r="R282" s="425" t="inlineStr">
        <is>
          <t>ok</t>
        </is>
      </c>
      <c r="S282" s="425" t="inlineStr">
        <is>
          <t>text</t>
        </is>
      </c>
      <c r="T282" s="426" t="inlineStr">
        <is>
          <t>Norway</t>
        </is>
      </c>
      <c r="U282" s="5" t="inlineStr">
        <is>
          <t>useful output</t>
        </is>
      </c>
      <c r="V282" s="5">
        <f>(#REF!*#REF!)^2</f>
        <v/>
      </c>
    </row>
    <row r="283" customFormat="1" s="482">
      <c r="B283" s="5" t="inlineStr">
        <is>
          <t>EF.EC-EF.OE</t>
        </is>
      </c>
      <c r="C283" s="5" t="inlineStr">
        <is>
          <t>EF.EC-EF.OE-Fuel for heating-Nmix</t>
        </is>
      </c>
      <c r="D283" s="5" t="inlineStr">
        <is>
          <t>EF</t>
        </is>
      </c>
      <c r="E283" s="5" t="inlineStr">
        <is>
          <t>EC</t>
        </is>
      </c>
      <c r="F283" s="5">
        <f>VLOOKUP(E283,'5.a Definitions'!E:F,2,FALSE)</f>
        <v/>
      </c>
      <c r="G283" s="5" t="inlineStr">
        <is>
          <t>EF</t>
        </is>
      </c>
      <c r="H283" s="5" t="inlineStr">
        <is>
          <t>OE</t>
        </is>
      </c>
      <c r="I283" s="5">
        <f>VLOOKUP(H283,'5.a Definitions'!E:F,2,FALSE)</f>
        <v/>
      </c>
      <c r="J283" s="5" t="inlineStr">
        <is>
          <t>Fuel for heating</t>
        </is>
      </c>
      <c r="K283" s="5" t="inlineStr">
        <is>
          <t>fuel for heating</t>
        </is>
      </c>
      <c r="L283" s="5" t="inlineStr">
        <is>
          <t>reactive</t>
        </is>
      </c>
      <c r="M283" s="5" t="inlineStr">
        <is>
          <t>Nmix</t>
        </is>
      </c>
      <c r="N283" s="422" t="n">
        <v>0.2161889802103544</v>
      </c>
      <c r="O283" s="423" t="n">
        <v>0.466405987421994</v>
      </c>
      <c r="P283" s="424" t="n">
        <v>2023</v>
      </c>
      <c r="Q283" s="425" t="inlineStr">
        <is>
          <t>UNFCCC CRT</t>
        </is>
      </c>
      <c r="R283" s="425" t="inlineStr">
        <is>
          <t>ok</t>
        </is>
      </c>
      <c r="S283" s="425" t="inlineStr">
        <is>
          <t>text</t>
        </is>
      </c>
      <c r="T283" s="426" t="inlineStr">
        <is>
          <t>Norway</t>
        </is>
      </c>
      <c r="U283" s="5" t="inlineStr">
        <is>
          <t>useful output</t>
        </is>
      </c>
      <c r="V283" s="5">
        <f>(O251*N251)^2</f>
        <v/>
      </c>
    </row>
    <row r="284" customFormat="1" s="482">
      <c r="B284" s="5" t="inlineStr">
        <is>
          <t>EF.EC-MP.OP</t>
        </is>
      </c>
      <c r="C284" s="5" t="inlineStr">
        <is>
          <t>EF.EC-MP.OP-Fuel used as feedstock-Nmix</t>
        </is>
      </c>
      <c r="D284" s="5" t="inlineStr">
        <is>
          <t>EF</t>
        </is>
      </c>
      <c r="E284" s="5" t="inlineStr">
        <is>
          <t>EC</t>
        </is>
      </c>
      <c r="F284" s="5">
        <f>VLOOKUP(E284,'5.a Definitions'!E:F,2,FALSE)</f>
        <v/>
      </c>
      <c r="G284" s="5" t="inlineStr">
        <is>
          <t>MP</t>
        </is>
      </c>
      <c r="H284" s="5" t="inlineStr">
        <is>
          <t>OP</t>
        </is>
      </c>
      <c r="I284" s="5">
        <f>VLOOKUP(H284,'5.a Definitions'!E:F,2,FALSE)</f>
        <v/>
      </c>
      <c r="J284" s="5" t="inlineStr">
        <is>
          <t>Fuel used as feedstock</t>
        </is>
      </c>
      <c r="K284" s="5" t="inlineStr">
        <is>
          <t>fuel used as feedstock</t>
        </is>
      </c>
      <c r="L284" s="5" t="inlineStr">
        <is>
          <t>reactive</t>
        </is>
      </c>
      <c r="M284" s="5" t="inlineStr">
        <is>
          <t>Nmix</t>
        </is>
      </c>
      <c r="N284" s="422" t="n">
        <v>1.278423460327233</v>
      </c>
      <c r="O284" s="423" t="n">
        <v>0.936343248612048</v>
      </c>
      <c r="P284" s="424" t="n">
        <v>2023</v>
      </c>
      <c r="Q284" s="425" t="inlineStr">
        <is>
          <t>SSB table 11561</t>
        </is>
      </c>
      <c r="R284" s="425" t="inlineStr">
        <is>
          <t>ok</t>
        </is>
      </c>
      <c r="S284" s="425" t="inlineStr">
        <is>
          <t>text</t>
        </is>
      </c>
      <c r="T284" s="426" t="inlineStr">
        <is>
          <t>Norway</t>
        </is>
      </c>
      <c r="U284" s="5" t="inlineStr">
        <is>
          <t>useful output</t>
        </is>
      </c>
      <c r="V284" s="5">
        <f>(#REF!*#REF!)^2</f>
        <v/>
      </c>
    </row>
    <row r="285" customFormat="1" s="482">
      <c r="B285" s="5" t="inlineStr">
        <is>
          <t>EF.EC-AT.AT</t>
        </is>
      </c>
      <c r="C285" s="5" t="inlineStr">
        <is>
          <t>EF.EC-AT.AT-Emissions-NH3</t>
        </is>
      </c>
      <c r="D285" s="5" t="inlineStr">
        <is>
          <t>EF</t>
        </is>
      </c>
      <c r="E285" s="5" t="inlineStr">
        <is>
          <t>EC</t>
        </is>
      </c>
      <c r="F285" s="5">
        <f>VLOOKUP(E285,'5.a Definitions'!E:F,2,FALSE)</f>
        <v/>
      </c>
      <c r="G285" s="5" t="inlineStr">
        <is>
          <t>AT</t>
        </is>
      </c>
      <c r="H285" s="5" t="inlineStr">
        <is>
          <t>AT</t>
        </is>
      </c>
      <c r="I285" s="5">
        <f>VLOOKUP(H285,'5.a Definitions'!E:F,2,FALSE)</f>
        <v/>
      </c>
      <c r="J285" s="5" t="inlineStr">
        <is>
          <t>Emissions</t>
        </is>
      </c>
      <c r="K285" s="5" t="inlineStr">
        <is>
          <t>energy conversion emissions</t>
        </is>
      </c>
      <c r="L285" s="5" t="inlineStr">
        <is>
          <t>reactive</t>
        </is>
      </c>
      <c r="M285" s="5" t="inlineStr">
        <is>
          <t>NH3</t>
        </is>
      </c>
      <c r="N285" s="422" t="n">
        <v>0.000650565</v>
      </c>
      <c r="O285" s="423" t="n">
        <v>0.5</v>
      </c>
      <c r="P285" s="424" t="n">
        <v>2023</v>
      </c>
      <c r="Q285" s="425" t="inlineStr">
        <is>
          <t>CRLTAP Inventory Submissions</t>
        </is>
      </c>
      <c r="R285" s="425" t="inlineStr">
        <is>
          <t>ok</t>
        </is>
      </c>
      <c r="S285" s="425" t="inlineStr">
        <is>
          <t>text</t>
        </is>
      </c>
      <c r="T285" s="426" t="inlineStr">
        <is>
          <t>Norway</t>
        </is>
      </c>
      <c r="U285" s="5" t="inlineStr">
        <is>
          <t>N wasted</t>
        </is>
      </c>
      <c r="V285" s="5">
        <f>(#REF!*#REF!)^2</f>
        <v/>
      </c>
    </row>
    <row r="286" ht="16" customFormat="1" customHeight="1" s="482">
      <c r="B286" s="5" t="inlineStr">
        <is>
          <t>EF.EC-AT.AT</t>
        </is>
      </c>
      <c r="C286" s="5" t="inlineStr">
        <is>
          <t>EF.EC-AT.AT-Emissions-NOx</t>
        </is>
      </c>
      <c r="D286" s="5" t="inlineStr">
        <is>
          <t>EF</t>
        </is>
      </c>
      <c r="E286" s="5" t="inlineStr">
        <is>
          <t>EC</t>
        </is>
      </c>
      <c r="F286" s="5">
        <f>VLOOKUP(E286,'5.a Definitions'!E:F,2,FALSE)</f>
        <v/>
      </c>
      <c r="G286" s="5" t="inlineStr">
        <is>
          <t>AT</t>
        </is>
      </c>
      <c r="H286" s="5" t="inlineStr">
        <is>
          <t>AT</t>
        </is>
      </c>
      <c r="I286" s="5">
        <f>VLOOKUP(H286,'5.a Definitions'!E:F,2,FALSE)</f>
        <v/>
      </c>
      <c r="J286" s="5" t="inlineStr">
        <is>
          <t>Emissions</t>
        </is>
      </c>
      <c r="K286" s="5" t="inlineStr">
        <is>
          <t>energy conversion emissions</t>
        </is>
      </c>
      <c r="L286" s="5" t="inlineStr">
        <is>
          <t>reactive</t>
        </is>
      </c>
      <c r="M286" s="5" t="inlineStr">
        <is>
          <t>NOx</t>
        </is>
      </c>
      <c r="N286" s="422" t="n">
        <v>10.60983145391508</v>
      </c>
      <c r="O286" s="423" t="n">
        <v>0.1991858045521897</v>
      </c>
      <c r="P286" s="424" t="n">
        <v>2023</v>
      </c>
      <c r="Q286" s="425" t="inlineStr">
        <is>
          <t>CRLTAP Inventory Submissions</t>
        </is>
      </c>
      <c r="R286" s="425" t="inlineStr">
        <is>
          <t>ok</t>
        </is>
      </c>
      <c r="S286" s="425" t="inlineStr">
        <is>
          <t>text</t>
        </is>
      </c>
      <c r="T286" s="426" t="inlineStr">
        <is>
          <t>Norway</t>
        </is>
      </c>
      <c r="U286" s="5" t="inlineStr">
        <is>
          <t>N wasted</t>
        </is>
      </c>
      <c r="V286" s="5">
        <f>(O252*N252)^2</f>
        <v/>
      </c>
    </row>
    <row r="287" ht="16" customFormat="1" customHeight="1" s="482">
      <c r="B287" s="5" t="inlineStr">
        <is>
          <t>EF.EC-AT.AT</t>
        </is>
      </c>
      <c r="C287" s="5" t="inlineStr">
        <is>
          <t>EF.EC-AT.AT-Emissions-N2O</t>
        </is>
      </c>
      <c r="D287" s="5" t="inlineStr">
        <is>
          <t>EF</t>
        </is>
      </c>
      <c r="E287" s="5" t="inlineStr">
        <is>
          <t>EC</t>
        </is>
      </c>
      <c r="F287" s="5">
        <f>VLOOKUP(E287,'5.a Definitions'!E:F,2,FALSE)</f>
        <v/>
      </c>
      <c r="G287" s="5" t="inlineStr">
        <is>
          <t>AT</t>
        </is>
      </c>
      <c r="H287" s="5" t="inlineStr">
        <is>
          <t>AT</t>
        </is>
      </c>
      <c r="I287" s="5">
        <f>VLOOKUP(H287,'5.a Definitions'!E:F,2,FALSE)</f>
        <v/>
      </c>
      <c r="J287" s="5" t="inlineStr">
        <is>
          <t>Emissions</t>
        </is>
      </c>
      <c r="K287" s="5" t="inlineStr">
        <is>
          <t>energy conversion emissions</t>
        </is>
      </c>
      <c r="L287" s="5" t="inlineStr">
        <is>
          <t>reactive</t>
        </is>
      </c>
      <c r="M287" s="5" t="inlineStr">
        <is>
          <t>N2O</t>
        </is>
      </c>
      <c r="N287" s="422" t="n">
        <v>0.07036988292475532</v>
      </c>
      <c r="O287" s="423" t="n">
        <v>1.394797542306526</v>
      </c>
      <c r="P287" s="424" t="n">
        <v>2023</v>
      </c>
      <c r="Q287" s="425" t="inlineStr">
        <is>
          <t>UNFCCC CRT</t>
        </is>
      </c>
      <c r="R287" s="425" t="inlineStr">
        <is>
          <t>ok</t>
        </is>
      </c>
      <c r="S287" s="425" t="inlineStr">
        <is>
          <t>text</t>
        </is>
      </c>
      <c r="T287" s="426" t="inlineStr">
        <is>
          <t>Norway</t>
        </is>
      </c>
      <c r="U287" s="5" t="inlineStr">
        <is>
          <t>N wasted</t>
        </is>
      </c>
      <c r="V287" s="5">
        <f>(O253*N253)^2</f>
        <v/>
      </c>
    </row>
    <row r="288" ht="16" customFormat="1" customHeight="1" s="482">
      <c r="B288" s="5" t="inlineStr">
        <is>
          <t>EF.EC-AT.AT</t>
        </is>
      </c>
      <c r="C288" s="5" t="inlineStr">
        <is>
          <t>EF.EC-AT.AT-Emissions-N2</t>
        </is>
      </c>
      <c r="D288" s="5" t="inlineStr">
        <is>
          <t>EF</t>
        </is>
      </c>
      <c r="E288" s="5" t="inlineStr">
        <is>
          <t>EC</t>
        </is>
      </c>
      <c r="F288" s="5">
        <f>VLOOKUP(E288,'5.a Definitions'!E:F,2,FALSE)</f>
        <v/>
      </c>
      <c r="G288" s="5" t="inlineStr">
        <is>
          <t>AT</t>
        </is>
      </c>
      <c r="H288" s="5" t="inlineStr">
        <is>
          <t>AT</t>
        </is>
      </c>
      <c r="I288" s="5">
        <f>VLOOKUP(H288,'5.a Definitions'!E:F,2,FALSE)</f>
        <v/>
      </c>
      <c r="J288" s="5" t="inlineStr">
        <is>
          <t>Emissions</t>
        </is>
      </c>
      <c r="K288" s="5" t="inlineStr">
        <is>
          <t>energy conversion emissions</t>
        </is>
      </c>
      <c r="L288" s="5" t="inlineStr">
        <is>
          <t>inert</t>
        </is>
      </c>
      <c r="M288" s="5" t="inlineStr">
        <is>
          <t>N2</t>
        </is>
      </c>
      <c r="N288" s="422" t="n">
        <v>0</v>
      </c>
      <c r="O288" s="423" t="n">
        <v>10</v>
      </c>
      <c r="P288" s="424" t="n">
        <v>2023</v>
      </c>
      <c r="Q288" s="425" t="inlineStr">
        <is>
          <t>mass balance</t>
        </is>
      </c>
      <c r="R288" s="425" t="inlineStr">
        <is>
          <t>ok</t>
        </is>
      </c>
      <c r="S288" s="425" t="inlineStr">
        <is>
          <t>text</t>
        </is>
      </c>
      <c r="T288" s="426" t="inlineStr">
        <is>
          <t>Norway</t>
        </is>
      </c>
      <c r="U288" s="5" t="inlineStr">
        <is>
          <t>useful output</t>
        </is>
      </c>
      <c r="V288" s="5">
        <f>(O254*N254)^2</f>
        <v/>
      </c>
    </row>
    <row r="289" ht="16" customFormat="1" customHeight="1" s="482">
      <c r="B289" s="5" t="inlineStr">
        <is>
          <t>EF.EC-RW.RW</t>
        </is>
      </c>
      <c r="C289" s="5" t="inlineStr">
        <is>
          <t>EF.EC-RW.RW-Fuel export-Nmix</t>
        </is>
      </c>
      <c r="D289" s="5" t="inlineStr">
        <is>
          <t>EF</t>
        </is>
      </c>
      <c r="E289" s="5" t="inlineStr">
        <is>
          <t>EC</t>
        </is>
      </c>
      <c r="F289" s="5">
        <f>VLOOKUP(E289,'5.a Definitions'!E:F,2,FALSE)</f>
        <v/>
      </c>
      <c r="G289" s="5" t="inlineStr">
        <is>
          <t>RW</t>
        </is>
      </c>
      <c r="H289" s="5" t="inlineStr">
        <is>
          <t>RW</t>
        </is>
      </c>
      <c r="I289" s="5">
        <f>VLOOKUP(H289,'5.a Definitions'!E:F,2,FALSE)</f>
        <v/>
      </c>
      <c r="J289" s="5" t="inlineStr">
        <is>
          <t>Fuel export</t>
        </is>
      </c>
      <c r="K289" s="5" t="inlineStr">
        <is>
          <t>fuel export</t>
        </is>
      </c>
      <c r="L289" s="5" t="inlineStr">
        <is>
          <t>reactive</t>
        </is>
      </c>
      <c r="M289" s="5" t="inlineStr">
        <is>
          <t>Nmix</t>
        </is>
      </c>
      <c r="N289" s="422" t="n">
        <v>211.154132220213</v>
      </c>
      <c r="O289" s="423" t="n">
        <v>2.830465476261442</v>
      </c>
      <c r="P289" s="424" t="n">
        <v>2023</v>
      </c>
      <c r="Q289" s="425" t="inlineStr">
        <is>
          <t>SSB tab 08801</t>
        </is>
      </c>
      <c r="R289" s="425" t="inlineStr">
        <is>
          <t>ok</t>
        </is>
      </c>
      <c r="S289" s="425" t="inlineStr">
        <is>
          <t>text</t>
        </is>
      </c>
      <c r="T289" s="426" t="inlineStr">
        <is>
          <t>Norway</t>
        </is>
      </c>
      <c r="U289" s="5" t="inlineStr">
        <is>
          <t>N wasted</t>
        </is>
      </c>
      <c r="V289" s="5">
        <f>(O255*N255)^2</f>
        <v/>
      </c>
    </row>
    <row r="290" ht="16" customFormat="1" customHeight="1" s="482">
      <c r="B290" s="5" t="inlineStr">
        <is>
          <t>EF.IC-AT.AT</t>
        </is>
      </c>
      <c r="C290" s="5" t="inlineStr">
        <is>
          <t>EF.IC-AT.AT-Emissions-NH3</t>
        </is>
      </c>
      <c r="D290" s="5" t="inlineStr">
        <is>
          <t>EF</t>
        </is>
      </c>
      <c r="E290" s="5" t="inlineStr">
        <is>
          <t>IC</t>
        </is>
      </c>
      <c r="F290" s="5">
        <f>VLOOKUP(E290,'5.a Definitions'!E:F,2,FALSE)</f>
        <v/>
      </c>
      <c r="G290" s="5" t="inlineStr">
        <is>
          <t>AT</t>
        </is>
      </c>
      <c r="H290" s="5" t="inlineStr">
        <is>
          <t>AT</t>
        </is>
      </c>
      <c r="I290" s="5">
        <f>VLOOKUP(H290,'5.a Definitions'!E:F,2,FALSE)</f>
        <v/>
      </c>
      <c r="J290" s="5" t="inlineStr">
        <is>
          <t>Emissions</t>
        </is>
      </c>
      <c r="K290" s="5" t="inlineStr">
        <is>
          <t>industrial emissions</t>
        </is>
      </c>
      <c r="L290" s="5" t="inlineStr">
        <is>
          <t>reactive</t>
        </is>
      </c>
      <c r="M290" s="5" t="inlineStr">
        <is>
          <t>NH3</t>
        </is>
      </c>
      <c r="N290" s="422" t="n">
        <v>0.0100601581311</v>
      </c>
      <c r="O290" s="423" t="n">
        <v>0.2035340156086669</v>
      </c>
      <c r="P290" s="424" t="n">
        <v>2023</v>
      </c>
      <c r="Q290" s="425" t="inlineStr">
        <is>
          <t>CRLTAP Inventory Submissions</t>
        </is>
      </c>
      <c r="R290" s="425" t="inlineStr">
        <is>
          <t>ok</t>
        </is>
      </c>
      <c r="S290" s="425" t="inlineStr">
        <is>
          <t>text</t>
        </is>
      </c>
      <c r="T290" s="426" t="inlineStr">
        <is>
          <t>Norway</t>
        </is>
      </c>
      <c r="U290" s="5" t="inlineStr">
        <is>
          <t>N wasted</t>
        </is>
      </c>
      <c r="V290" s="5">
        <f>(O256*N256)^2</f>
        <v/>
      </c>
    </row>
    <row r="291" ht="16" customFormat="1" customHeight="1" s="482">
      <c r="B291" s="5" t="inlineStr">
        <is>
          <t>EF.IC-AT.AT</t>
        </is>
      </c>
      <c r="C291" s="5" t="inlineStr">
        <is>
          <t>EF.IC-AT.AT-Emissions-NOx</t>
        </is>
      </c>
      <c r="D291" s="5" t="inlineStr">
        <is>
          <t>EF</t>
        </is>
      </c>
      <c r="E291" s="5" t="inlineStr">
        <is>
          <t>IC</t>
        </is>
      </c>
      <c r="F291" s="5">
        <f>VLOOKUP(E291,'5.a Definitions'!E:F,2,FALSE)</f>
        <v/>
      </c>
      <c r="G291" s="5" t="inlineStr">
        <is>
          <t>AT</t>
        </is>
      </c>
      <c r="H291" s="5" t="inlineStr">
        <is>
          <t>AT</t>
        </is>
      </c>
      <c r="I291" s="5">
        <f>VLOOKUP(H291,'5.a Definitions'!E:F,2,FALSE)</f>
        <v/>
      </c>
      <c r="J291" s="5" t="inlineStr">
        <is>
          <t>Emissions</t>
        </is>
      </c>
      <c r="K291" s="5" t="inlineStr">
        <is>
          <t>industrial emissions</t>
        </is>
      </c>
      <c r="L291" s="5" t="inlineStr">
        <is>
          <t>reactive</t>
        </is>
      </c>
      <c r="M291" s="5" t="inlineStr">
        <is>
          <t>NOx</t>
        </is>
      </c>
      <c r="N291" s="422" t="n">
        <v>2.48526314683749</v>
      </c>
      <c r="O291" s="423" t="n">
        <v>0.212886044256817</v>
      </c>
      <c r="P291" s="424" t="n">
        <v>2023</v>
      </c>
      <c r="Q291" s="425" t="inlineStr">
        <is>
          <t>CRLTAP Inventory Submissions</t>
        </is>
      </c>
      <c r="R291" s="425" t="inlineStr">
        <is>
          <t>ok</t>
        </is>
      </c>
      <c r="S291" s="425" t="inlineStr">
        <is>
          <t>text</t>
        </is>
      </c>
      <c r="T291" s="426" t="inlineStr">
        <is>
          <t>Norway</t>
        </is>
      </c>
      <c r="U291" s="5" t="inlineStr">
        <is>
          <t>N wasted</t>
        </is>
      </c>
      <c r="V291" s="5">
        <f>(O257*N257)^2</f>
        <v/>
      </c>
    </row>
    <row r="292" ht="16" customFormat="1" customHeight="1" s="482">
      <c r="B292" s="5" t="inlineStr">
        <is>
          <t>EF.IC-AT.AT</t>
        </is>
      </c>
      <c r="C292" s="5" t="inlineStr">
        <is>
          <t>EF.IC-AT.AT-Emissions-N2O</t>
        </is>
      </c>
      <c r="D292" s="5" t="inlineStr">
        <is>
          <t>EF</t>
        </is>
      </c>
      <c r="E292" s="5" t="inlineStr">
        <is>
          <t>IC</t>
        </is>
      </c>
      <c r="F292" s="5">
        <f>VLOOKUP(E292,'5.a Definitions'!E:F,2,FALSE)</f>
        <v/>
      </c>
      <c r="G292" s="5" t="inlineStr">
        <is>
          <t>AT</t>
        </is>
      </c>
      <c r="H292" s="5" t="inlineStr">
        <is>
          <t>AT</t>
        </is>
      </c>
      <c r="I292" s="5">
        <f>VLOOKUP(H292,'5.a Definitions'!E:F,2,FALSE)</f>
        <v/>
      </c>
      <c r="J292" s="5" t="inlineStr">
        <is>
          <t>Emissions</t>
        </is>
      </c>
      <c r="K292" s="5" t="inlineStr">
        <is>
          <t>industrial emissions</t>
        </is>
      </c>
      <c r="L292" s="5" t="inlineStr">
        <is>
          <t>reactive</t>
        </is>
      </c>
      <c r="M292" s="5" t="inlineStr">
        <is>
          <t>N2O</t>
        </is>
      </c>
      <c r="N292" s="422" t="n">
        <v>0.06808840352576381</v>
      </c>
      <c r="O292" s="423" t="n">
        <v>1.394797542306526</v>
      </c>
      <c r="P292" s="424" t="n">
        <v>2023</v>
      </c>
      <c r="Q292" s="425" t="inlineStr">
        <is>
          <t>UNFCCC CRT</t>
        </is>
      </c>
      <c r="R292" s="425" t="inlineStr">
        <is>
          <t>ok</t>
        </is>
      </c>
      <c r="S292" s="425" t="inlineStr">
        <is>
          <t>text</t>
        </is>
      </c>
      <c r="T292" s="426" t="inlineStr">
        <is>
          <t>Norway</t>
        </is>
      </c>
      <c r="U292" s="5" t="inlineStr">
        <is>
          <t>N wasted</t>
        </is>
      </c>
      <c r="V292" s="5">
        <f>(O258*N258)^2</f>
        <v/>
      </c>
    </row>
    <row r="293" ht="16" customFormat="1" customHeight="1" s="482">
      <c r="B293" s="5" t="inlineStr">
        <is>
          <t>EF.TR-AT.AT</t>
        </is>
      </c>
      <c r="C293" s="5" t="inlineStr">
        <is>
          <t>EF.TR-AT.AT-Emissions-NH3</t>
        </is>
      </c>
      <c r="D293" s="5" t="inlineStr">
        <is>
          <t>EF</t>
        </is>
      </c>
      <c r="E293" s="5" t="inlineStr">
        <is>
          <t>TR</t>
        </is>
      </c>
      <c r="F293" s="5">
        <f>VLOOKUP(E293,'5.a Definitions'!E:F,2,FALSE)</f>
        <v/>
      </c>
      <c r="G293" s="5" t="inlineStr">
        <is>
          <t>AT</t>
        </is>
      </c>
      <c r="H293" s="5" t="inlineStr">
        <is>
          <t>AT</t>
        </is>
      </c>
      <c r="I293" s="5">
        <f>VLOOKUP(H293,'5.a Definitions'!E:F,2,FALSE)</f>
        <v/>
      </c>
      <c r="J293" s="5" t="inlineStr">
        <is>
          <t>Emissions</t>
        </is>
      </c>
      <c r="K293" s="5" t="inlineStr">
        <is>
          <t>transport emissions</t>
        </is>
      </c>
      <c r="L293" s="5" t="inlineStr">
        <is>
          <t>reactive</t>
        </is>
      </c>
      <c r="M293" s="5" t="inlineStr">
        <is>
          <t>NH3</t>
        </is>
      </c>
      <c r="N293" s="422" t="n">
        <v>0.2732116323285</v>
      </c>
      <c r="O293" s="423" t="n">
        <v>0.4165447055824336</v>
      </c>
      <c r="P293" s="424" t="n">
        <v>2023</v>
      </c>
      <c r="Q293" s="425" t="inlineStr">
        <is>
          <t>CRLTAP Inventory Submissions</t>
        </is>
      </c>
      <c r="R293" s="425" t="inlineStr">
        <is>
          <t>ok</t>
        </is>
      </c>
      <c r="S293" s="425" t="inlineStr">
        <is>
          <t>text</t>
        </is>
      </c>
      <c r="T293" s="426" t="inlineStr">
        <is>
          <t>Norway</t>
        </is>
      </c>
      <c r="U293" s="5" t="inlineStr">
        <is>
          <t>N wasted</t>
        </is>
      </c>
      <c r="V293" s="5">
        <f>(#REF!*#REF!)^2</f>
        <v/>
      </c>
    </row>
    <row r="294" customFormat="1" s="482">
      <c r="B294" s="5" t="inlineStr">
        <is>
          <t>EF.TR-AT.AT</t>
        </is>
      </c>
      <c r="C294" s="5" t="inlineStr">
        <is>
          <t>EF.TR-AT.AT-Emissions-NOx</t>
        </is>
      </c>
      <c r="D294" s="5" t="inlineStr">
        <is>
          <t>EF</t>
        </is>
      </c>
      <c r="E294" s="5" t="inlineStr">
        <is>
          <t>TR</t>
        </is>
      </c>
      <c r="F294" s="5">
        <f>VLOOKUP(E294,'5.a Definitions'!E:F,2,FALSE)</f>
        <v/>
      </c>
      <c r="G294" s="5" t="inlineStr">
        <is>
          <t>AT</t>
        </is>
      </c>
      <c r="H294" s="5" t="inlineStr">
        <is>
          <t>AT</t>
        </is>
      </c>
      <c r="I294" s="5">
        <f>VLOOKUP(H294,'5.a Definitions'!E:F,2,FALSE)</f>
        <v/>
      </c>
      <c r="J294" s="5" t="inlineStr">
        <is>
          <t>Emissions</t>
        </is>
      </c>
      <c r="K294" s="5" t="inlineStr">
        <is>
          <t>transport emissions</t>
        </is>
      </c>
      <c r="L294" s="5" t="inlineStr">
        <is>
          <t>reactive</t>
        </is>
      </c>
      <c r="M294" s="5" t="inlineStr">
        <is>
          <t>NOx</t>
        </is>
      </c>
      <c r="N294" s="422" t="n">
        <v>15.15252675364129</v>
      </c>
      <c r="O294" s="423" t="n">
        <v>0.1196831588411571</v>
      </c>
      <c r="P294" s="424" t="n">
        <v>2023</v>
      </c>
      <c r="Q294" s="425" t="inlineStr">
        <is>
          <t>CRLTAP Inventory Submissions</t>
        </is>
      </c>
      <c r="R294" s="425" t="inlineStr">
        <is>
          <t>ok</t>
        </is>
      </c>
      <c r="S294" s="425" t="inlineStr">
        <is>
          <t>text</t>
        </is>
      </c>
      <c r="T294" s="426" t="inlineStr">
        <is>
          <t>Norway</t>
        </is>
      </c>
      <c r="U294" s="5" t="inlineStr">
        <is>
          <t>N wasted</t>
        </is>
      </c>
      <c r="V294" s="5">
        <f>(O260*N260)^2</f>
        <v/>
      </c>
    </row>
    <row r="295" customFormat="1" s="482">
      <c r="B295" s="5" t="inlineStr">
        <is>
          <t>EF.TR-AT.AT</t>
        </is>
      </c>
      <c r="C295" s="5" t="inlineStr">
        <is>
          <t>EF.TR-AT.AT-Emissions-N2O</t>
        </is>
      </c>
      <c r="D295" s="5" t="inlineStr">
        <is>
          <t>EF</t>
        </is>
      </c>
      <c r="E295" s="5" t="inlineStr">
        <is>
          <t>TR</t>
        </is>
      </c>
      <c r="F295" s="5">
        <f>VLOOKUP(E295,'5.a Definitions'!E:F,2,FALSE)</f>
        <v/>
      </c>
      <c r="G295" s="5" t="inlineStr">
        <is>
          <t>AT</t>
        </is>
      </c>
      <c r="H295" s="5" t="inlineStr">
        <is>
          <t>AT</t>
        </is>
      </c>
      <c r="I295" s="5">
        <f>VLOOKUP(H295,'5.a Definitions'!E:F,2,FALSE)</f>
        <v/>
      </c>
      <c r="J295" s="5" t="inlineStr">
        <is>
          <t>Emissions</t>
        </is>
      </c>
      <c r="K295" s="5" t="inlineStr">
        <is>
          <t>transport emissions</t>
        </is>
      </c>
      <c r="L295" s="5" t="inlineStr">
        <is>
          <t>reactive</t>
        </is>
      </c>
      <c r="M295" s="5" t="inlineStr">
        <is>
          <t>N2O</t>
        </is>
      </c>
      <c r="N295" s="422" t="n">
        <v>0.2664676621279944</v>
      </c>
      <c r="O295" s="423" t="n">
        <v>0.6463342428493241</v>
      </c>
      <c r="P295" s="424" t="n">
        <v>2023</v>
      </c>
      <c r="Q295" s="425" t="inlineStr">
        <is>
          <t>UNFCCC CRT</t>
        </is>
      </c>
      <c r="R295" s="425" t="inlineStr">
        <is>
          <t>ok</t>
        </is>
      </c>
      <c r="S295" s="425" t="inlineStr">
        <is>
          <t>text</t>
        </is>
      </c>
      <c r="T295" s="426" t="inlineStr">
        <is>
          <t>Norway</t>
        </is>
      </c>
      <c r="U295" s="5" t="inlineStr">
        <is>
          <t>N wasted</t>
        </is>
      </c>
      <c r="V295" s="5">
        <f>(O261*N261)^2</f>
        <v/>
      </c>
    </row>
    <row r="296" customFormat="1" s="482">
      <c r="B296" s="5" t="inlineStr">
        <is>
          <t>EF.TR-AT.AT</t>
        </is>
      </c>
      <c r="C296" s="5" t="inlineStr">
        <is>
          <t>EF.TR-AT.AT-Emissions-N2</t>
        </is>
      </c>
      <c r="D296" s="5" t="inlineStr">
        <is>
          <t>EF</t>
        </is>
      </c>
      <c r="E296" s="5" t="inlineStr">
        <is>
          <t>TR</t>
        </is>
      </c>
      <c r="F296" s="5">
        <f>VLOOKUP(E296,'5.a Definitions'!E:F,2,FALSE)</f>
        <v/>
      </c>
      <c r="G296" s="5" t="inlineStr">
        <is>
          <t>AT</t>
        </is>
      </c>
      <c r="H296" s="5" t="inlineStr">
        <is>
          <t>AT</t>
        </is>
      </c>
      <c r="I296" s="5">
        <f>VLOOKUP(H296,'5.a Definitions'!E:F,2,FALSE)</f>
        <v/>
      </c>
      <c r="J296" s="5" t="inlineStr">
        <is>
          <t>Emissions</t>
        </is>
      </c>
      <c r="K296" s="5" t="inlineStr">
        <is>
          <t>transport emissions</t>
        </is>
      </c>
      <c r="L296" s="5" t="inlineStr">
        <is>
          <t>inert</t>
        </is>
      </c>
      <c r="M296" s="5" t="inlineStr">
        <is>
          <t>N2</t>
        </is>
      </c>
      <c r="N296" s="422" t="n">
        <v>0</v>
      </c>
      <c r="O296" s="423" t="n">
        <v>0.2</v>
      </c>
      <c r="P296" s="424" t="n">
        <v>2023</v>
      </c>
      <c r="Q296" s="425" t="inlineStr">
        <is>
          <t>mass balance</t>
        </is>
      </c>
      <c r="R296" s="425" t="inlineStr">
        <is>
          <t>ok</t>
        </is>
      </c>
      <c r="S296" s="425" t="inlineStr">
        <is>
          <t>text</t>
        </is>
      </c>
      <c r="T296" s="426" t="inlineStr">
        <is>
          <t>Norway</t>
        </is>
      </c>
      <c r="U296" s="5" t="inlineStr">
        <is>
          <t>N wasted</t>
        </is>
      </c>
      <c r="V296" s="5">
        <f>(#REF!*#REF!)^2</f>
        <v/>
      </c>
    </row>
    <row r="297" customFormat="1" s="482">
      <c r="B297" s="5" t="inlineStr">
        <is>
          <t>EF.TR-RW.RW</t>
        </is>
      </c>
      <c r="C297" s="5" t="inlineStr">
        <is>
          <t>EF.TR-RW.RW-Export of transport fuels-Nmix</t>
        </is>
      </c>
      <c r="D297" s="5" t="inlineStr">
        <is>
          <t>EF</t>
        </is>
      </c>
      <c r="E297" s="5" t="inlineStr">
        <is>
          <t>TR</t>
        </is>
      </c>
      <c r="F297" s="5">
        <f>VLOOKUP(E297,'5.a Definitions'!E:F,2,FALSE)</f>
        <v/>
      </c>
      <c r="G297" s="5" t="inlineStr">
        <is>
          <t>RW</t>
        </is>
      </c>
      <c r="H297" s="5" t="inlineStr">
        <is>
          <t>RW</t>
        </is>
      </c>
      <c r="I297" s="5">
        <f>VLOOKUP(H297,'5.a Definitions'!E:F,2,FALSE)</f>
        <v/>
      </c>
      <c r="J297" s="5" t="inlineStr">
        <is>
          <t>Export of transport fuels</t>
        </is>
      </c>
      <c r="K297" s="5" t="inlineStr">
        <is>
          <t>export of transport fuel</t>
        </is>
      </c>
      <c r="L297" s="5" t="inlineStr">
        <is>
          <t>reactive</t>
        </is>
      </c>
      <c r="M297" s="5" t="inlineStr">
        <is>
          <t>Nmix</t>
        </is>
      </c>
      <c r="N297" s="422" t="n">
        <v>0.117352525</v>
      </c>
      <c r="O297" s="423" t="n">
        <v>1.285437917996368</v>
      </c>
      <c r="P297" s="424" t="n">
        <v>2023</v>
      </c>
      <c r="Q297" s="425" t="inlineStr">
        <is>
          <t>SSB tab 08801</t>
        </is>
      </c>
      <c r="R297" s="425" t="inlineStr">
        <is>
          <t>ok</t>
        </is>
      </c>
      <c r="S297" s="425" t="inlineStr">
        <is>
          <t>text</t>
        </is>
      </c>
      <c r="T297" s="426" t="inlineStr">
        <is>
          <t>Norway</t>
        </is>
      </c>
      <c r="U297" s="5" t="inlineStr">
        <is>
          <t>N wasted</t>
        </is>
      </c>
      <c r="V297" s="5">
        <f>(O262*N262)^2</f>
        <v/>
      </c>
    </row>
    <row r="298" customFormat="1" s="482">
      <c r="B298" s="5" t="inlineStr">
        <is>
          <t>EF.OE-AT.AT</t>
        </is>
      </c>
      <c r="C298" s="5" t="inlineStr">
        <is>
          <t>EF.OE-AT.AT-Emissions-NH3</t>
        </is>
      </c>
      <c r="D298" s="5" t="inlineStr">
        <is>
          <t>EF</t>
        </is>
      </c>
      <c r="E298" s="5" t="inlineStr">
        <is>
          <t>OE</t>
        </is>
      </c>
      <c r="F298" s="5">
        <f>VLOOKUP(E298,'5.a Definitions'!E:F,2,FALSE)</f>
        <v/>
      </c>
      <c r="G298" s="5" t="inlineStr">
        <is>
          <t>AT</t>
        </is>
      </c>
      <c r="H298" s="5" t="inlineStr">
        <is>
          <t>AT</t>
        </is>
      </c>
      <c r="I298" s="5">
        <f>VLOOKUP(H298,'5.a Definitions'!E:F,2,FALSE)</f>
        <v/>
      </c>
      <c r="J298" s="5" t="inlineStr">
        <is>
          <t>Emissions</t>
        </is>
      </c>
      <c r="K298" s="5" t="inlineStr">
        <is>
          <t>other fuels emissions</t>
        </is>
      </c>
      <c r="L298" s="5" t="inlineStr">
        <is>
          <t>reactive</t>
        </is>
      </c>
      <c r="M298" s="5" t="inlineStr">
        <is>
          <t>NH3</t>
        </is>
      </c>
      <c r="N298" s="422" t="n">
        <v>0.06233667557535</v>
      </c>
      <c r="O298" s="423" t="n">
        <v>0.5460333666422835</v>
      </c>
      <c r="P298" s="424" t="n">
        <v>2023</v>
      </c>
      <c r="Q298" s="425" t="inlineStr">
        <is>
          <t>CRLTAP Inventory Submissions</t>
        </is>
      </c>
      <c r="R298" s="425" t="inlineStr">
        <is>
          <t>ok</t>
        </is>
      </c>
      <c r="S298" s="425" t="inlineStr">
        <is>
          <t>text</t>
        </is>
      </c>
      <c r="T298" s="426" t="inlineStr">
        <is>
          <t>Norway</t>
        </is>
      </c>
      <c r="U298" s="5" t="inlineStr">
        <is>
          <t>useful output</t>
        </is>
      </c>
      <c r="V298" s="5">
        <f>(O263*N263)^2</f>
        <v/>
      </c>
    </row>
    <row r="299" customFormat="1" s="482">
      <c r="B299" s="5" t="inlineStr">
        <is>
          <t>EF.OE-AT.AT</t>
        </is>
      </c>
      <c r="C299" s="5" t="inlineStr">
        <is>
          <t>EF.OE-AT.AT-Emissions-NOx</t>
        </is>
      </c>
      <c r="D299" s="5" t="inlineStr">
        <is>
          <t>EF</t>
        </is>
      </c>
      <c r="E299" s="5" t="inlineStr">
        <is>
          <t>OE</t>
        </is>
      </c>
      <c r="F299" s="5">
        <f>VLOOKUP(E299,'5.a Definitions'!E:F,2,FALSE)</f>
        <v/>
      </c>
      <c r="G299" s="5" t="inlineStr">
        <is>
          <t>AT</t>
        </is>
      </c>
      <c r="H299" s="5" t="inlineStr">
        <is>
          <t>AT</t>
        </is>
      </c>
      <c r="I299" s="5">
        <f>VLOOKUP(H299,'5.a Definitions'!E:F,2,FALSE)</f>
        <v/>
      </c>
      <c r="J299" s="5" t="inlineStr">
        <is>
          <t>Emissions</t>
        </is>
      </c>
      <c r="K299" s="5" t="inlineStr">
        <is>
          <t>other fuels emissions</t>
        </is>
      </c>
      <c r="L299" s="5" t="inlineStr">
        <is>
          <t>reactive</t>
        </is>
      </c>
      <c r="M299" s="5" t="inlineStr">
        <is>
          <t>NOx</t>
        </is>
      </c>
      <c r="N299" s="422" t="n">
        <v>5.7094791688584</v>
      </c>
      <c r="O299" s="423" t="n">
        <v>0.1889861209332273</v>
      </c>
      <c r="P299" s="424" t="n">
        <v>2023</v>
      </c>
      <c r="Q299" s="425" t="inlineStr">
        <is>
          <t>CRLTAP Inventory Submissions</t>
        </is>
      </c>
      <c r="R299" s="425" t="inlineStr">
        <is>
          <t>ok</t>
        </is>
      </c>
      <c r="S299" s="425" t="inlineStr">
        <is>
          <t>text</t>
        </is>
      </c>
      <c r="T299" s="426" t="inlineStr">
        <is>
          <t>Norway</t>
        </is>
      </c>
      <c r="U299" s="5" t="inlineStr">
        <is>
          <t>N wasted</t>
        </is>
      </c>
      <c r="V299" s="5">
        <f>(O264*N264)^2</f>
        <v/>
      </c>
    </row>
    <row r="300" customFormat="1" s="482">
      <c r="B300" s="5" t="inlineStr">
        <is>
          <t>EF.OE-AT.AT</t>
        </is>
      </c>
      <c r="C300" s="5" t="inlineStr">
        <is>
          <t>EF.OE-AT.AT-Emissions-N2O</t>
        </is>
      </c>
      <c r="D300" s="5" t="inlineStr">
        <is>
          <t>EF</t>
        </is>
      </c>
      <c r="E300" s="5" t="inlineStr">
        <is>
          <t>OE</t>
        </is>
      </c>
      <c r="F300" s="5">
        <f>VLOOKUP(E300,'5.a Definitions'!E:F,2,FALSE)</f>
        <v/>
      </c>
      <c r="G300" s="5" t="inlineStr">
        <is>
          <t>AT</t>
        </is>
      </c>
      <c r="H300" s="5" t="inlineStr">
        <is>
          <t>AT</t>
        </is>
      </c>
      <c r="I300" s="5">
        <f>VLOOKUP(H300,'5.a Definitions'!E:F,2,FALSE)</f>
        <v/>
      </c>
      <c r="J300" s="5" t="inlineStr">
        <is>
          <t>Emissions</t>
        </is>
      </c>
      <c r="K300" s="5" t="inlineStr">
        <is>
          <t>other fuels emissions</t>
        </is>
      </c>
      <c r="L300" s="5" t="inlineStr">
        <is>
          <t>reactive</t>
        </is>
      </c>
      <c r="M300" s="5" t="inlineStr">
        <is>
          <t>N2O</t>
        </is>
      </c>
      <c r="N300" s="422" t="n">
        <v>0.08755322980768319</v>
      </c>
      <c r="O300" s="423" t="n">
        <v>1.394797542306526</v>
      </c>
      <c r="P300" s="424" t="n">
        <v>2023</v>
      </c>
      <c r="Q300" s="425" t="inlineStr">
        <is>
          <t>UNFCCC CRT</t>
        </is>
      </c>
      <c r="R300" s="425" t="inlineStr">
        <is>
          <t>ok</t>
        </is>
      </c>
      <c r="S300" s="425" t="inlineStr">
        <is>
          <t>text</t>
        </is>
      </c>
      <c r="T300" s="426" t="inlineStr">
        <is>
          <t>Norway</t>
        </is>
      </c>
      <c r="U300" s="5" t="inlineStr">
        <is>
          <t>N wasted</t>
        </is>
      </c>
      <c r="V300" s="5">
        <f>(O265*N265)^2</f>
        <v/>
      </c>
    </row>
    <row r="301" ht="16" customFormat="1" customHeight="1" s="482" thickBot="1">
      <c r="B301" s="6" t="inlineStr">
        <is>
          <t>EF.OE-AT.AT</t>
        </is>
      </c>
      <c r="C301" s="6" t="inlineStr">
        <is>
          <t>EF.OE-AT.AT-Emissions-N2</t>
        </is>
      </c>
      <c r="D301" s="6" t="inlineStr">
        <is>
          <t>EF</t>
        </is>
      </c>
      <c r="E301" s="6" t="inlineStr">
        <is>
          <t>OE</t>
        </is>
      </c>
      <c r="F301" s="5">
        <f>VLOOKUP(E301,'5.a Definitions'!E:F,2,FALSE)</f>
        <v/>
      </c>
      <c r="G301" s="6" t="inlineStr">
        <is>
          <t>AT</t>
        </is>
      </c>
      <c r="H301" s="6" t="inlineStr">
        <is>
          <t>AT</t>
        </is>
      </c>
      <c r="I301" s="5">
        <f>VLOOKUP(H301,'5.a Definitions'!E:F,2,FALSE)</f>
        <v/>
      </c>
      <c r="J301" s="6" t="inlineStr">
        <is>
          <t>Emissions</t>
        </is>
      </c>
      <c r="K301" s="6" t="inlineStr">
        <is>
          <t>other fuels emissions</t>
        </is>
      </c>
      <c r="L301" s="6" t="inlineStr">
        <is>
          <t>inert</t>
        </is>
      </c>
      <c r="M301" s="6" t="inlineStr">
        <is>
          <t>N2</t>
        </is>
      </c>
      <c r="N301" s="422" t="n">
        <v>0</v>
      </c>
      <c r="O301" s="427" t="n">
        <v>0.2</v>
      </c>
      <c r="P301" s="424" t="n">
        <v>2023</v>
      </c>
      <c r="Q301" s="428" t="inlineStr">
        <is>
          <t>mass balance</t>
        </is>
      </c>
      <c r="R301" s="425" t="inlineStr">
        <is>
          <t>ok</t>
        </is>
      </c>
      <c r="S301" s="428" t="inlineStr">
        <is>
          <t>text</t>
        </is>
      </c>
      <c r="T301" s="426" t="inlineStr">
        <is>
          <t>Norway</t>
        </is>
      </c>
      <c r="U301" s="6" t="inlineStr">
        <is>
          <t>N wasted</t>
        </is>
      </c>
      <c r="V301" s="6">
        <f>(O266*N266)^2</f>
        <v/>
      </c>
    </row>
    <row r="302" customFormat="1" s="482">
      <c r="A302" s="495" t="inlineStr">
        <is>
          <t>Materials and products</t>
        </is>
      </c>
      <c r="B302" s="5" t="inlineStr">
        <is>
          <t>MP.FP-AG.SM</t>
        </is>
      </c>
      <c r="C302" s="5" t="inlineStr">
        <is>
          <t>MP.FP-AG.SM-Seeds and planting material -Nmix</t>
        </is>
      </c>
      <c r="D302" s="5" t="inlineStr">
        <is>
          <t>MP</t>
        </is>
      </c>
      <c r="E302" s="5" t="inlineStr">
        <is>
          <t>FP</t>
        </is>
      </c>
      <c r="F302" s="5">
        <f>VLOOKUP(E302,'5.a Definitions'!E:F,2,FALSE)</f>
        <v/>
      </c>
      <c r="G302" s="5" t="inlineStr">
        <is>
          <t>AG</t>
        </is>
      </c>
      <c r="H302" s="5" t="inlineStr">
        <is>
          <t>SM</t>
        </is>
      </c>
      <c r="I302" s="5">
        <f>VLOOKUP(H302,'5.a Definitions'!E:F,2,FALSE)</f>
        <v/>
      </c>
      <c r="J302" s="5" t="inlineStr">
        <is>
          <t xml:space="preserve">Seeds and planting material </t>
        </is>
      </c>
      <c r="K302" s="5" t="inlineStr">
        <is>
          <t>seeds and planting material</t>
        </is>
      </c>
      <c r="L302" s="5" t="inlineStr">
        <is>
          <t>reactive</t>
        </is>
      </c>
      <c r="M302" s="5" t="inlineStr">
        <is>
          <t>Nmix</t>
        </is>
      </c>
      <c r="N302" s="422" t="n">
        <v>1.226179611663808</v>
      </c>
      <c r="O302" s="423" t="n">
        <v>0.3183489208959254</v>
      </c>
      <c r="P302" s="424" t="n">
        <v>2023</v>
      </c>
      <c r="Q302" s="425" t="inlineStr">
        <is>
          <t>NIBIO Totalkalkylen</t>
        </is>
      </c>
      <c r="R302" s="425" t="inlineStr">
        <is>
          <t>ok</t>
        </is>
      </c>
      <c r="S302" s="425" t="inlineStr">
        <is>
          <t>text</t>
        </is>
      </c>
      <c r="T302" s="426" t="inlineStr">
        <is>
          <t>Norway</t>
        </is>
      </c>
      <c r="U302" s="5" t="inlineStr">
        <is>
          <t>useful output</t>
        </is>
      </c>
      <c r="V302" s="5">
        <f>(#REF!*#REF!)^2</f>
        <v/>
      </c>
    </row>
    <row r="303" customFormat="1" s="482">
      <c r="B303" s="5" t="inlineStr">
        <is>
          <t>MP.FP-AG.MM</t>
        </is>
      </c>
      <c r="C303" s="5" t="inlineStr">
        <is>
          <t>MP.FP-AG.MM-Farm animal feed-Nmix</t>
        </is>
      </c>
      <c r="D303" s="5" t="inlineStr">
        <is>
          <t>MP</t>
        </is>
      </c>
      <c r="E303" s="5" t="inlineStr">
        <is>
          <t>FP</t>
        </is>
      </c>
      <c r="F303" s="5">
        <f>VLOOKUP(E303,'5.a Definitions'!E:F,2,FALSE)</f>
        <v/>
      </c>
      <c r="G303" s="5" t="inlineStr">
        <is>
          <t>AG</t>
        </is>
      </c>
      <c r="H303" s="5" t="inlineStr">
        <is>
          <t>MM</t>
        </is>
      </c>
      <c r="I303" s="5">
        <f>VLOOKUP(H303,'5.a Definitions'!E:F,2,FALSE)</f>
        <v/>
      </c>
      <c r="J303" s="5" t="inlineStr">
        <is>
          <t>Farm animal feed</t>
        </is>
      </c>
      <c r="K303" s="5" t="inlineStr">
        <is>
          <t>farm animal feed</t>
        </is>
      </c>
      <c r="L303" s="5" t="inlineStr">
        <is>
          <t>reactive</t>
        </is>
      </c>
      <c r="M303" s="5" t="inlineStr">
        <is>
          <t>Nmix</t>
        </is>
      </c>
      <c r="N303" s="422" t="n">
        <v>23.7966809</v>
      </c>
      <c r="O303" s="423" t="n">
        <v>0.1041867389287098</v>
      </c>
      <c r="P303" s="424" t="n">
        <v>2023</v>
      </c>
      <c r="Q303" s="425" t="inlineStr">
        <is>
          <t>Kraftfôrstatistikk</t>
        </is>
      </c>
      <c r="R303" s="425" t="inlineStr">
        <is>
          <t>ok</t>
        </is>
      </c>
      <c r="S303" s="425" t="inlineStr">
        <is>
          <t>text</t>
        </is>
      </c>
      <c r="T303" s="426" t="inlineStr">
        <is>
          <t>Norway</t>
        </is>
      </c>
      <c r="U303" s="5" t="inlineStr">
        <is>
          <t>useful output</t>
        </is>
      </c>
      <c r="V303" s="5">
        <f>(#REF!*#REF!)^2</f>
        <v/>
      </c>
    </row>
    <row r="304" customFormat="1" s="482">
      <c r="B304" s="5" t="inlineStr">
        <is>
          <t>MP.FP-PR.SO</t>
        </is>
      </c>
      <c r="C304" s="5" t="inlineStr">
        <is>
          <t>MP.FP-PR.SO-Food industry waste-Nmix</t>
        </is>
      </c>
      <c r="D304" s="5" t="inlineStr">
        <is>
          <t>MP</t>
        </is>
      </c>
      <c r="E304" s="5" t="inlineStr">
        <is>
          <t>FP</t>
        </is>
      </c>
      <c r="F304" s="5">
        <f>VLOOKUP(E304,'5.a Definitions'!E:F,2,FALSE)</f>
        <v/>
      </c>
      <c r="G304" s="5" t="inlineStr">
        <is>
          <t>PR</t>
        </is>
      </c>
      <c r="H304" s="5" t="inlineStr">
        <is>
          <t>SO</t>
        </is>
      </c>
      <c r="I304" s="5">
        <f>VLOOKUP(H304,'5.a Definitions'!E:F,2,FALSE)</f>
        <v/>
      </c>
      <c r="J304" s="5" t="inlineStr">
        <is>
          <t>Food industry waste</t>
        </is>
      </c>
      <c r="K304" s="5" t="inlineStr">
        <is>
          <t>food industry waste</t>
        </is>
      </c>
      <c r="L304" s="5" t="inlineStr">
        <is>
          <t>reactive</t>
        </is>
      </c>
      <c r="M304" s="5" t="inlineStr">
        <is>
          <t>Nmix</t>
        </is>
      </c>
      <c r="N304" s="422" t="n">
        <v>3.20175</v>
      </c>
      <c r="O304" s="423" t="n">
        <v>0.5904026793789737</v>
      </c>
      <c r="P304" s="424" t="n">
        <v>2023</v>
      </c>
      <c r="Q304" s="425" t="inlineStr">
        <is>
          <t>SSB</t>
        </is>
      </c>
      <c r="R304" s="425" t="inlineStr">
        <is>
          <t>ok</t>
        </is>
      </c>
      <c r="S304" s="425" t="inlineStr">
        <is>
          <t>text</t>
        </is>
      </c>
      <c r="T304" s="426" t="inlineStr">
        <is>
          <t>Norway</t>
        </is>
      </c>
      <c r="U304" s="5" t="inlineStr">
        <is>
          <t>N wasted</t>
        </is>
      </c>
      <c r="V304" s="5">
        <f>(O269*N269)^2</f>
        <v/>
      </c>
    </row>
    <row r="305" customFormat="1" s="482">
      <c r="B305" s="5" t="inlineStr">
        <is>
          <t>MP.FP-PR.WW</t>
        </is>
      </c>
      <c r="C305" s="5" t="inlineStr">
        <is>
          <t>MP.FP-PR.WW-Food industry wastewater-Nmix</t>
        </is>
      </c>
      <c r="D305" s="5" t="inlineStr">
        <is>
          <t>MP</t>
        </is>
      </c>
      <c r="E305" s="5" t="inlineStr">
        <is>
          <t>FP</t>
        </is>
      </c>
      <c r="F305" s="5">
        <f>VLOOKUP(E305,'5.a Definitions'!E:F,2,FALSE)</f>
        <v/>
      </c>
      <c r="G305" s="5" t="inlineStr">
        <is>
          <t>PR</t>
        </is>
      </c>
      <c r="H305" s="5" t="inlineStr">
        <is>
          <t>WW</t>
        </is>
      </c>
      <c r="I305" s="5">
        <f>VLOOKUP(H305,'5.a Definitions'!E:F,2,FALSE)</f>
        <v/>
      </c>
      <c r="J305" s="5" t="inlineStr">
        <is>
          <t>Food industry wastewater</t>
        </is>
      </c>
      <c r="K305" s="5" t="inlineStr">
        <is>
          <t>food industry wastewater</t>
        </is>
      </c>
      <c r="L305" s="5" t="inlineStr">
        <is>
          <t>reactive</t>
        </is>
      </c>
      <c r="M305" s="5" t="inlineStr">
        <is>
          <t>Nmix</t>
        </is>
      </c>
      <c r="N305" s="422" t="n">
        <v>0.1964914232736573</v>
      </c>
      <c r="O305" s="423" t="n">
        <v>0.1124616450453016</v>
      </c>
      <c r="P305" s="424" t="n">
        <v>2023</v>
      </c>
      <c r="Q305" s="425" t="inlineStr">
        <is>
          <t>Miljødirektoratet</t>
        </is>
      </c>
      <c r="R305" s="425" t="inlineStr">
        <is>
          <t>ok</t>
        </is>
      </c>
      <c r="S305" s="425" t="inlineStr">
        <is>
          <t>text</t>
        </is>
      </c>
      <c r="T305" s="426" t="inlineStr">
        <is>
          <t>Norway</t>
        </is>
      </c>
      <c r="U305" s="5" t="inlineStr">
        <is>
          <t>N wasted</t>
        </is>
      </c>
      <c r="V305" s="5">
        <f>(O270*N270)^2</f>
        <v/>
      </c>
    </row>
    <row r="306" customFormat="1" s="482">
      <c r="B306" s="5" t="inlineStr">
        <is>
          <t>MP.FP-HS.HS</t>
        </is>
      </c>
      <c r="C306" s="5" t="inlineStr">
        <is>
          <t>MP.FP-HS.HS-Food products-Nmix</t>
        </is>
      </c>
      <c r="D306" s="5" t="inlineStr">
        <is>
          <t>MP</t>
        </is>
      </c>
      <c r="E306" s="5" t="inlineStr">
        <is>
          <t>FP</t>
        </is>
      </c>
      <c r="F306" s="5">
        <f>VLOOKUP(E306,'5.a Definitions'!E:F,2,FALSE)</f>
        <v/>
      </c>
      <c r="G306" s="5" t="inlineStr">
        <is>
          <t>HS</t>
        </is>
      </c>
      <c r="H306" s="5" t="inlineStr">
        <is>
          <t>HS</t>
        </is>
      </c>
      <c r="I306" s="5">
        <f>VLOOKUP(H306,'5.a Definitions'!E:F,2,FALSE)</f>
        <v/>
      </c>
      <c r="J306" s="5" t="inlineStr">
        <is>
          <t>Food products</t>
        </is>
      </c>
      <c r="K306" s="5" t="inlineStr">
        <is>
          <t>food products</t>
        </is>
      </c>
      <c r="L306" s="5" t="inlineStr">
        <is>
          <t>reactive</t>
        </is>
      </c>
      <c r="M306" s="5" t="inlineStr">
        <is>
          <t>Nmix</t>
        </is>
      </c>
      <c r="N306" s="422" t="n">
        <v>29.47352117024786</v>
      </c>
      <c r="O306" s="423" t="n">
        <v>0.1843090956475545</v>
      </c>
      <c r="P306" s="424" t="n">
        <v>2023</v>
      </c>
      <c r="Q306" s="425" t="inlineStr">
        <is>
          <t>SSB</t>
        </is>
      </c>
      <c r="R306" s="425" t="inlineStr">
        <is>
          <t>ok</t>
        </is>
      </c>
      <c r="S306" s="425" t="inlineStr">
        <is>
          <t>text</t>
        </is>
      </c>
      <c r="T306" s="426" t="inlineStr">
        <is>
          <t>Norway</t>
        </is>
      </c>
      <c r="U306" s="5" t="inlineStr">
        <is>
          <t>useful output</t>
        </is>
      </c>
      <c r="V306" s="5">
        <f>(O271*N271)^2</f>
        <v/>
      </c>
    </row>
    <row r="307" customFormat="1" s="482">
      <c r="B307" s="5" t="inlineStr">
        <is>
          <t>MP.FP-HY.SW</t>
        </is>
      </c>
      <c r="C307" s="5" t="inlineStr">
        <is>
          <t>MP.FP-HY.SW-Untreated wastewater-Nmix</t>
        </is>
      </c>
      <c r="D307" s="5" t="inlineStr">
        <is>
          <t>MP</t>
        </is>
      </c>
      <c r="E307" s="5" t="inlineStr">
        <is>
          <t>FP</t>
        </is>
      </c>
      <c r="F307" s="5">
        <f>VLOOKUP(E307,'5.a Definitions'!E:F,2,FALSE)</f>
        <v/>
      </c>
      <c r="G307" s="5" t="inlineStr">
        <is>
          <t>HY</t>
        </is>
      </c>
      <c r="H307" s="5" t="inlineStr">
        <is>
          <t>SW</t>
        </is>
      </c>
      <c r="I307" s="5">
        <f>VLOOKUP(H307,'5.a Definitions'!E:F,2,FALSE)</f>
        <v/>
      </c>
      <c r="J307" s="5" t="inlineStr">
        <is>
          <t>Untreated wastewater</t>
        </is>
      </c>
      <c r="K307" s="5" t="inlineStr">
        <is>
          <t>food industry untreated wastewater</t>
        </is>
      </c>
      <c r="L307" s="5" t="inlineStr">
        <is>
          <t>reactive</t>
        </is>
      </c>
      <c r="M307" s="5" t="inlineStr">
        <is>
          <t>Nmix</t>
        </is>
      </c>
      <c r="N307" s="422" t="n">
        <v>0.6854035000000001</v>
      </c>
      <c r="O307" s="423" t="n">
        <v>0.09969244440385605</v>
      </c>
      <c r="P307" s="424" t="n">
        <v>2023</v>
      </c>
      <c r="Q307" s="425" t="inlineStr">
        <is>
          <t>Miljødirektoratet</t>
        </is>
      </c>
      <c r="R307" s="425" t="inlineStr">
        <is>
          <t>ok</t>
        </is>
      </c>
      <c r="S307" s="425" t="inlineStr">
        <is>
          <t>text</t>
        </is>
      </c>
      <c r="T307" s="426" t="inlineStr">
        <is>
          <t>Norway</t>
        </is>
      </c>
      <c r="U307" s="5" t="inlineStr">
        <is>
          <t>N wasted</t>
        </is>
      </c>
      <c r="V307" s="5">
        <f>(O272*N272)^2</f>
        <v/>
      </c>
    </row>
    <row r="308" ht="16" customFormat="1" customHeight="1" s="482">
      <c r="B308" s="5" t="inlineStr">
        <is>
          <t>MP.FP-HY.AC</t>
        </is>
      </c>
      <c r="C308" s="5" t="inlineStr">
        <is>
          <t>MP.FP-HY.AC-Feed to freshwater aquaculture-Nmix</t>
        </is>
      </c>
      <c r="D308" s="5" t="inlineStr">
        <is>
          <t>MP</t>
        </is>
      </c>
      <c r="E308" s="5" t="inlineStr">
        <is>
          <t>FP</t>
        </is>
      </c>
      <c r="F308" s="5">
        <f>VLOOKUP(E308,'5.a Definitions'!E:F,2,FALSE)</f>
        <v/>
      </c>
      <c r="G308" s="5" t="inlineStr">
        <is>
          <t>HY</t>
        </is>
      </c>
      <c r="H308" s="5" t="inlineStr">
        <is>
          <t>AC</t>
        </is>
      </c>
      <c r="I308" s="5">
        <f>VLOOKUP(H308,'5.a Definitions'!E:F,2,FALSE)</f>
        <v/>
      </c>
      <c r="J308" s="5" t="inlineStr">
        <is>
          <t>Feed to freshwater aquaculture</t>
        </is>
      </c>
      <c r="K308" s="5" t="inlineStr">
        <is>
          <t>feed to freshwater aquaculture</t>
        </is>
      </c>
      <c r="L308" s="5" t="inlineStr">
        <is>
          <t>reactive</t>
        </is>
      </c>
      <c r="M308" s="5" t="inlineStr">
        <is>
          <t>Nmix</t>
        </is>
      </c>
      <c r="N308" s="422" t="n">
        <v>0</v>
      </c>
      <c r="O308" s="423" t="n">
        <v>0.2</v>
      </c>
      <c r="P308" s="424" t="n">
        <v>2023</v>
      </c>
      <c r="Q308" s="425" t="inlineStr">
        <is>
          <t>no production</t>
        </is>
      </c>
      <c r="R308" s="425" t="inlineStr">
        <is>
          <t>ok</t>
        </is>
      </c>
      <c r="S308" s="425" t="inlineStr">
        <is>
          <t>text</t>
        </is>
      </c>
      <c r="T308" s="426" t="inlineStr">
        <is>
          <t>Norway</t>
        </is>
      </c>
      <c r="U308" s="5" t="inlineStr">
        <is>
          <t>useful output</t>
        </is>
      </c>
      <c r="V308" s="5">
        <f>(O273*N273)^2</f>
        <v/>
      </c>
    </row>
    <row r="309" customFormat="1" s="482">
      <c r="B309" s="5" t="inlineStr">
        <is>
          <t>MP.FP-HY.AC</t>
        </is>
      </c>
      <c r="C309" s="5" t="inlineStr">
        <is>
          <t>MP.FP-HY.AC-Feed to coastal aquaculture-Nmix</t>
        </is>
      </c>
      <c r="D309" s="5" t="inlineStr">
        <is>
          <t>MP</t>
        </is>
      </c>
      <c r="E309" s="5" t="inlineStr">
        <is>
          <t>FP</t>
        </is>
      </c>
      <c r="F309" s="5">
        <f>VLOOKUP(E309,'5.a Definitions'!E:F,2,FALSE)</f>
        <v/>
      </c>
      <c r="G309" s="5" t="inlineStr">
        <is>
          <t>HY</t>
        </is>
      </c>
      <c r="H309" s="5" t="inlineStr">
        <is>
          <t>AC</t>
        </is>
      </c>
      <c r="I309" s="5">
        <f>VLOOKUP(H309,'5.a Definitions'!E:F,2,FALSE)</f>
        <v/>
      </c>
      <c r="J309" s="5" t="inlineStr">
        <is>
          <t>Feed to coastal aquaculture</t>
        </is>
      </c>
      <c r="K309" s="5" t="inlineStr">
        <is>
          <t>feed to coastal aquaculture</t>
        </is>
      </c>
      <c r="L309" s="5" t="inlineStr">
        <is>
          <t>reactive</t>
        </is>
      </c>
      <c r="M309" s="5" t="inlineStr">
        <is>
          <t>Nmix</t>
        </is>
      </c>
      <c r="N309" s="422" t="n">
        <v>10.23269594405594</v>
      </c>
      <c r="O309" s="423" t="n">
        <v>0.396678897681506</v>
      </c>
      <c r="P309" s="424" t="n">
        <v>2023</v>
      </c>
      <c r="Q309" s="425" t="inlineStr">
        <is>
          <t>Fiskeridirektoratet</t>
        </is>
      </c>
      <c r="R309" s="425" t="inlineStr">
        <is>
          <t>ok</t>
        </is>
      </c>
      <c r="S309" s="425" t="inlineStr">
        <is>
          <t>text</t>
        </is>
      </c>
      <c r="T309" s="426" t="inlineStr">
        <is>
          <t>Norway</t>
        </is>
      </c>
      <c r="U309" s="5" t="inlineStr">
        <is>
          <t>useful output</t>
        </is>
      </c>
      <c r="V309" s="5">
        <f>(O274*N274)^2</f>
        <v/>
      </c>
    </row>
    <row r="310" customFormat="1" s="482">
      <c r="B310" s="5" t="inlineStr">
        <is>
          <t>MP.FP-RW.RW</t>
        </is>
      </c>
      <c r="C310" s="5" t="inlineStr">
        <is>
          <t>MP.FP-RW.RW-Food export-Nmix</t>
        </is>
      </c>
      <c r="D310" s="5" t="inlineStr">
        <is>
          <t>MP</t>
        </is>
      </c>
      <c r="E310" s="5" t="inlineStr">
        <is>
          <t>FP</t>
        </is>
      </c>
      <c r="F310" s="5">
        <f>VLOOKUP(E310,'5.a Definitions'!E:F,2,FALSE)</f>
        <v/>
      </c>
      <c r="G310" s="5" t="inlineStr">
        <is>
          <t>RW</t>
        </is>
      </c>
      <c r="H310" s="5" t="inlineStr">
        <is>
          <t>RW</t>
        </is>
      </c>
      <c r="I310" s="5">
        <f>VLOOKUP(H310,'5.a Definitions'!E:F,2,FALSE)</f>
        <v/>
      </c>
      <c r="J310" s="5" t="inlineStr">
        <is>
          <t>Food export</t>
        </is>
      </c>
      <c r="K310" s="5" t="inlineStr">
        <is>
          <t>food export</t>
        </is>
      </c>
      <c r="L310" s="5" t="inlineStr">
        <is>
          <t>reactive</t>
        </is>
      </c>
      <c r="M310" s="5" t="inlineStr">
        <is>
          <t>Nmix</t>
        </is>
      </c>
      <c r="N310" s="422" t="n">
        <v>70.431255714</v>
      </c>
      <c r="O310" s="423" t="n">
        <v>0.2083999157405815</v>
      </c>
      <c r="P310" s="424" t="n">
        <v>2023</v>
      </c>
      <c r="Q310" s="425" t="inlineStr">
        <is>
          <t>SSB tab 08801</t>
        </is>
      </c>
      <c r="R310" s="425" t="inlineStr">
        <is>
          <t>ok</t>
        </is>
      </c>
      <c r="S310" s="425" t="inlineStr">
        <is>
          <t>text</t>
        </is>
      </c>
      <c r="T310" s="426" t="inlineStr">
        <is>
          <t>Norway</t>
        </is>
      </c>
      <c r="U310" s="5" t="inlineStr">
        <is>
          <t>useful output</t>
        </is>
      </c>
      <c r="V310" s="5">
        <f>(O275*N275)^2</f>
        <v/>
      </c>
    </row>
    <row r="311" ht="16" customFormat="1" customHeight="1" s="482">
      <c r="B311" s="475" t="inlineStr">
        <is>
          <t>MP.FP-RW.RW</t>
        </is>
      </c>
      <c r="C311" s="475" t="inlineStr">
        <is>
          <t>MP.FP-RW.RW-Feed export-Nmix</t>
        </is>
      </c>
      <c r="D311" s="475" t="inlineStr">
        <is>
          <t>MP</t>
        </is>
      </c>
      <c r="E311" s="475" t="inlineStr">
        <is>
          <t>FP</t>
        </is>
      </c>
      <c r="F311" s="5">
        <f>VLOOKUP(E311,'5.a Definitions'!E:F,2,FALSE)</f>
        <v/>
      </c>
      <c r="G311" s="475" t="inlineStr">
        <is>
          <t>RW</t>
        </is>
      </c>
      <c r="H311" s="475" t="inlineStr">
        <is>
          <t>RW</t>
        </is>
      </c>
      <c r="I311" s="5">
        <f>VLOOKUP(H311,'5.a Definitions'!E:F,2,FALSE)</f>
        <v/>
      </c>
      <c r="J311" s="475" t="inlineStr">
        <is>
          <t>Feed export</t>
        </is>
      </c>
      <c r="K311" s="475" t="inlineStr">
        <is>
          <t>feed export</t>
        </is>
      </c>
      <c r="L311" s="475" t="inlineStr">
        <is>
          <t>reactive</t>
        </is>
      </c>
      <c r="M311" s="475" t="inlineStr">
        <is>
          <t>Nmix</t>
        </is>
      </c>
      <c r="N311" s="476" t="n">
        <v>19.289195372</v>
      </c>
      <c r="O311" s="477" t="n">
        <v>0.1680260235668051</v>
      </c>
      <c r="P311" s="478" t="n">
        <v>2023</v>
      </c>
      <c r="Q311" s="479" t="inlineStr">
        <is>
          <t>SSB tab 08801</t>
        </is>
      </c>
      <c r="R311" s="479" t="inlineStr">
        <is>
          <t>ok</t>
        </is>
      </c>
      <c r="S311" s="479" t="inlineStr">
        <is>
          <t>text</t>
        </is>
      </c>
      <c r="T311" s="476" t="inlineStr">
        <is>
          <t>Norway</t>
        </is>
      </c>
      <c r="U311" s="475" t="inlineStr">
        <is>
          <t>useful output</t>
        </is>
      </c>
      <c r="V311" s="475">
        <f>(O297*N297)^2</f>
        <v/>
      </c>
    </row>
    <row r="312" customFormat="1" s="482">
      <c r="B312" s="5" t="inlineStr">
        <is>
          <t>MP.OP-AG.SM</t>
        </is>
      </c>
      <c r="C312" s="5" t="inlineStr">
        <is>
          <t>MP.OP-AG.SM-Mineral fertilizer-Nmix</t>
        </is>
      </c>
      <c r="D312" s="5" t="inlineStr">
        <is>
          <t>MP</t>
        </is>
      </c>
      <c r="E312" s="5" t="inlineStr">
        <is>
          <t>OP</t>
        </is>
      </c>
      <c r="F312" s="5">
        <f>VLOOKUP(E312,'5.a Definitions'!E:F,2,FALSE)</f>
        <v/>
      </c>
      <c r="G312" s="5" t="inlineStr">
        <is>
          <t>AG</t>
        </is>
      </c>
      <c r="H312" s="5" t="inlineStr">
        <is>
          <t>SM</t>
        </is>
      </c>
      <c r="I312" s="5">
        <f>VLOOKUP(H312,'5.a Definitions'!E:F,2,FALSE)</f>
        <v/>
      </c>
      <c r="J312" s="5" t="inlineStr">
        <is>
          <t>Mineral fertilizer</t>
        </is>
      </c>
      <c r="K312" s="5" t="inlineStr">
        <is>
          <t>mineral fertilizer to agriculture</t>
        </is>
      </c>
      <c r="L312" s="5" t="inlineStr">
        <is>
          <t>reactive</t>
        </is>
      </c>
      <c r="M312" s="5" t="inlineStr">
        <is>
          <t>Nmix</t>
        </is>
      </c>
      <c r="N312" s="422" t="n">
        <v>59.498</v>
      </c>
      <c r="O312" s="423" t="n">
        <v>0.5598461926632053</v>
      </c>
      <c r="P312" s="424" t="n">
        <v>2023</v>
      </c>
      <c r="Q312" s="425" t="inlineStr">
        <is>
          <t>FAOSTAT Fertilizer by nutrient (Agricultural Use - Import)</t>
        </is>
      </c>
      <c r="R312" s="425" t="inlineStr">
        <is>
          <t>ok</t>
        </is>
      </c>
      <c r="S312" s="425" t="inlineStr">
        <is>
          <t>text</t>
        </is>
      </c>
      <c r="T312" s="426" t="inlineStr">
        <is>
          <t>Norway</t>
        </is>
      </c>
      <c r="U312" s="5" t="inlineStr">
        <is>
          <t>useful output</t>
        </is>
      </c>
      <c r="V312" s="5">
        <f>(O278*N278)^2</f>
        <v/>
      </c>
    </row>
    <row r="313" customFormat="1" s="482">
      <c r="B313" s="475" t="inlineStr">
        <is>
          <t>MP.OP-EF.IC</t>
        </is>
      </c>
      <c r="C313" s="475" t="inlineStr">
        <is>
          <t>MP.OP-EF.IC-Industrial waste fuels-Nmix</t>
        </is>
      </c>
      <c r="D313" s="475" t="inlineStr">
        <is>
          <t>MP</t>
        </is>
      </c>
      <c r="E313" s="475" t="inlineStr">
        <is>
          <t>OP</t>
        </is>
      </c>
      <c r="F313" s="5">
        <f>VLOOKUP(E313,'5.a Definitions'!E:F,2,FALSE)</f>
        <v/>
      </c>
      <c r="G313" s="475" t="inlineStr">
        <is>
          <t>EF</t>
        </is>
      </c>
      <c r="H313" s="475" t="inlineStr">
        <is>
          <t>IC</t>
        </is>
      </c>
      <c r="I313" s="5">
        <f>VLOOKUP(H313,'5.a Definitions'!E:F,2,FALSE)</f>
        <v/>
      </c>
      <c r="J313" s="475" t="inlineStr">
        <is>
          <t>Industrial waste fuel</t>
        </is>
      </c>
      <c r="K313" s="475" t="inlineStr">
        <is>
          <t>industrial waste fuel</t>
        </is>
      </c>
      <c r="L313" s="475" t="inlineStr">
        <is>
          <t>reactive</t>
        </is>
      </c>
      <c r="M313" s="475" t="inlineStr">
        <is>
          <t>Nmix</t>
        </is>
      </c>
      <c r="N313" s="476" t="n">
        <v>2.509157509157509</v>
      </c>
      <c r="O313" s="477" t="n">
        <v>0.5243151728499114</v>
      </c>
      <c r="P313" s="478" t="n">
        <v>2023</v>
      </c>
      <c r="Q313" s="479" t="inlineStr">
        <is>
          <t>SSB</t>
        </is>
      </c>
      <c r="R313" s="479" t="inlineStr">
        <is>
          <t>ok</t>
        </is>
      </c>
      <c r="S313" s="479" t="inlineStr">
        <is>
          <t>text</t>
        </is>
      </c>
      <c r="T313" s="476" t="inlineStr">
        <is>
          <t>Norway</t>
        </is>
      </c>
      <c r="U313" s="475" t="inlineStr">
        <is>
          <t>useful output</t>
        </is>
      </c>
      <c r="V313" s="475">
        <f>(O301*N301)^2</f>
        <v/>
      </c>
    </row>
    <row r="314" ht="16" customFormat="1" customHeight="1" s="482">
      <c r="B314" s="5" t="inlineStr">
        <is>
          <t>MP.OP-PR.SO</t>
        </is>
      </c>
      <c r="C314" s="5" t="inlineStr">
        <is>
          <t>MP.OP-PR.SO-Other industry waste-Nmix</t>
        </is>
      </c>
      <c r="D314" s="5" t="inlineStr">
        <is>
          <t>MP</t>
        </is>
      </c>
      <c r="E314" s="5" t="inlineStr">
        <is>
          <t>OP</t>
        </is>
      </c>
      <c r="F314" s="5">
        <f>VLOOKUP(E314,'5.a Definitions'!E:F,2,FALSE)</f>
        <v/>
      </c>
      <c r="G314" s="5" t="inlineStr">
        <is>
          <t>PR</t>
        </is>
      </c>
      <c r="H314" s="5" t="inlineStr">
        <is>
          <t>SO</t>
        </is>
      </c>
      <c r="I314" s="5">
        <f>VLOOKUP(H314,'5.a Definitions'!E:F,2,FALSE)</f>
        <v/>
      </c>
      <c r="J314" s="5" t="inlineStr">
        <is>
          <t>Other industry waste</t>
        </is>
      </c>
      <c r="K314" s="5" t="inlineStr">
        <is>
          <t>other industry waste</t>
        </is>
      </c>
      <c r="L314" s="5" t="inlineStr">
        <is>
          <t>reactive</t>
        </is>
      </c>
      <c r="M314" s="5" t="inlineStr">
        <is>
          <t>Nmix</t>
        </is>
      </c>
      <c r="N314" s="422" t="n">
        <v>5.79485</v>
      </c>
      <c r="O314" s="423" t="n">
        <v>0.6541233012787585</v>
      </c>
      <c r="P314" s="424" t="n">
        <v>2023</v>
      </c>
      <c r="Q314" s="425" t="inlineStr">
        <is>
          <t>SSB</t>
        </is>
      </c>
      <c r="R314" s="425" t="inlineStr">
        <is>
          <t>ok</t>
        </is>
      </c>
      <c r="S314" s="425" t="inlineStr">
        <is>
          <t>text</t>
        </is>
      </c>
      <c r="T314" s="426" t="inlineStr">
        <is>
          <t>Norway</t>
        </is>
      </c>
      <c r="U314" s="5" t="inlineStr">
        <is>
          <t>N wasted</t>
        </is>
      </c>
      <c r="V314" s="5">
        <f>(#REF!*#REF!)^2</f>
        <v/>
      </c>
    </row>
    <row r="315" ht="16" customFormat="1" customHeight="1" s="482">
      <c r="B315" s="5" t="inlineStr">
        <is>
          <t>MP.OP-PR.WW</t>
        </is>
      </c>
      <c r="C315" s="5" t="inlineStr">
        <is>
          <t>MP.OP-PR.WW-Other industry wastewater-Nmix</t>
        </is>
      </c>
      <c r="D315" s="5" t="inlineStr">
        <is>
          <t>MP</t>
        </is>
      </c>
      <c r="E315" s="5" t="inlineStr">
        <is>
          <t>OP</t>
        </is>
      </c>
      <c r="F315" s="5">
        <f>VLOOKUP(E315,'5.a Definitions'!E:F,2,FALSE)</f>
        <v/>
      </c>
      <c r="G315" s="5" t="inlineStr">
        <is>
          <t>PR</t>
        </is>
      </c>
      <c r="H315" s="5" t="inlineStr">
        <is>
          <t>WW</t>
        </is>
      </c>
      <c r="I315" s="5">
        <f>VLOOKUP(H315,'5.a Definitions'!E:F,2,FALSE)</f>
        <v/>
      </c>
      <c r="J315" s="5" t="inlineStr">
        <is>
          <t>Other industry wastewater</t>
        </is>
      </c>
      <c r="K315" s="5" t="inlineStr">
        <is>
          <t>other industry wastewater</t>
        </is>
      </c>
      <c r="L315" s="5" t="inlineStr">
        <is>
          <t>reactive</t>
        </is>
      </c>
      <c r="M315" s="5" t="inlineStr">
        <is>
          <t>Nmix</t>
        </is>
      </c>
      <c r="N315" s="422" t="n">
        <v>0.1559876</v>
      </c>
      <c r="O315" s="423" t="n">
        <v>0.245489761931295</v>
      </c>
      <c r="P315" s="424" t="n">
        <v>2023</v>
      </c>
      <c r="Q315" s="425" t="inlineStr">
        <is>
          <t>Miljødirektoratet</t>
        </is>
      </c>
      <c r="R315" s="425" t="inlineStr">
        <is>
          <t>ok</t>
        </is>
      </c>
      <c r="S315" s="425" t="inlineStr">
        <is>
          <t>text</t>
        </is>
      </c>
      <c r="T315" s="426" t="inlineStr">
        <is>
          <t>Norway</t>
        </is>
      </c>
      <c r="U315" s="5" t="inlineStr">
        <is>
          <t>N wasted</t>
        </is>
      </c>
      <c r="V315" s="5">
        <f>(#REF!*#REF!)^2</f>
        <v/>
      </c>
    </row>
    <row r="316" ht="16" customFormat="1" customHeight="1" s="482">
      <c r="B316" s="5" t="inlineStr">
        <is>
          <t>MP.OP-HS.HS</t>
        </is>
      </c>
      <c r="C316" s="5" t="inlineStr">
        <is>
          <t>MP.OP-HS.HS-Mineral fertilizer-Nmix</t>
        </is>
      </c>
      <c r="D316" s="5" t="inlineStr">
        <is>
          <t>MP</t>
        </is>
      </c>
      <c r="E316" s="5" t="inlineStr">
        <is>
          <t>OP</t>
        </is>
      </c>
      <c r="F316" s="5">
        <f>VLOOKUP(E316,'5.a Definitions'!E:F,2,FALSE)</f>
        <v/>
      </c>
      <c r="G316" s="5" t="inlineStr">
        <is>
          <t>HS</t>
        </is>
      </c>
      <c r="H316" s="5" t="inlineStr">
        <is>
          <t>HS</t>
        </is>
      </c>
      <c r="I316" s="5">
        <f>VLOOKUP(H316,'5.a Definitions'!E:F,2,FALSE)</f>
        <v/>
      </c>
      <c r="J316" s="5" t="inlineStr">
        <is>
          <t>Mineral fertilizer</t>
        </is>
      </c>
      <c r="K316" s="5" t="inlineStr">
        <is>
          <t>mineral fertilizer to settlements</t>
        </is>
      </c>
      <c r="L316" s="5" t="inlineStr">
        <is>
          <t>reactive</t>
        </is>
      </c>
      <c r="M316" s="5" t="inlineStr">
        <is>
          <t>Nmix</t>
        </is>
      </c>
      <c r="N316" s="422" t="n">
        <v>2.095857142857143</v>
      </c>
      <c r="O316" s="423" t="n">
        <v>0.5765018527396071</v>
      </c>
      <c r="P316" s="424" t="n">
        <v>2023</v>
      </c>
      <c r="Q316" s="425" t="inlineStr">
        <is>
          <t>FAOSTAT Fertilizer by nutrient</t>
        </is>
      </c>
      <c r="R316" s="425" t="inlineStr">
        <is>
          <t>ok</t>
        </is>
      </c>
      <c r="S316" s="425" t="inlineStr">
        <is>
          <t>text</t>
        </is>
      </c>
      <c r="T316" s="426" t="inlineStr">
        <is>
          <t>Norway</t>
        </is>
      </c>
      <c r="U316" s="5" t="inlineStr">
        <is>
          <t>useful output</t>
        </is>
      </c>
      <c r="V316" s="5">
        <f>(O279*N279)^2</f>
        <v/>
      </c>
    </row>
    <row r="317" ht="16" customFormat="1" customHeight="1" s="482">
      <c r="B317" s="5" t="inlineStr">
        <is>
          <t>MP.OP-HS.HS</t>
        </is>
      </c>
      <c r="C317" s="5" t="inlineStr">
        <is>
          <t>MP.OP-HS.HS-Consumer goods-Nmix</t>
        </is>
      </c>
      <c r="D317" s="5" t="inlineStr">
        <is>
          <t>MP</t>
        </is>
      </c>
      <c r="E317" s="5" t="inlineStr">
        <is>
          <t>OP</t>
        </is>
      </c>
      <c r="F317" s="5">
        <f>VLOOKUP(E317,'5.a Definitions'!E:F,2,FALSE)</f>
        <v/>
      </c>
      <c r="G317" s="5" t="inlineStr">
        <is>
          <t>HS</t>
        </is>
      </c>
      <c r="H317" s="5" t="inlineStr">
        <is>
          <t>HS</t>
        </is>
      </c>
      <c r="I317" s="5">
        <f>VLOOKUP(H317,'5.a Definitions'!E:F,2,FALSE)</f>
        <v/>
      </c>
      <c r="J317" s="5" t="inlineStr">
        <is>
          <t>Consumer goods</t>
        </is>
      </c>
      <c r="K317" s="5" t="inlineStr">
        <is>
          <t>consumer goods</t>
        </is>
      </c>
      <c r="L317" s="5" t="inlineStr">
        <is>
          <t>reactive</t>
        </is>
      </c>
      <c r="M317" s="5" t="inlineStr">
        <is>
          <t>Nmix</t>
        </is>
      </c>
      <c r="N317" s="422" t="n">
        <v>12.94504649616973</v>
      </c>
      <c r="O317" s="423" t="n">
        <v>0.4036939173255739</v>
      </c>
      <c r="P317" s="424" t="n">
        <v>2023</v>
      </c>
      <c r="Q317" s="425" t="inlineStr">
        <is>
          <t>Massebalanse (Inflows - Outflows)</t>
        </is>
      </c>
      <c r="R317" s="425" t="inlineStr">
        <is>
          <t>ok</t>
        </is>
      </c>
      <c r="S317" s="425" t="inlineStr">
        <is>
          <t>text</t>
        </is>
      </c>
      <c r="T317" s="426" t="inlineStr">
        <is>
          <t>Norway</t>
        </is>
      </c>
      <c r="U317" s="5" t="inlineStr">
        <is>
          <t>useful output</t>
        </is>
      </c>
      <c r="V317" s="5">
        <f>(O280*N280)^2</f>
        <v/>
      </c>
    </row>
    <row r="318" customFormat="1" s="482">
      <c r="B318" s="5" t="inlineStr">
        <is>
          <t>MP.OP-AT.AT</t>
        </is>
      </c>
      <c r="C318" s="5" t="inlineStr">
        <is>
          <t>MP.OP-AT.AT-Emissions-NH3</t>
        </is>
      </c>
      <c r="D318" s="5" t="inlineStr">
        <is>
          <t>MP</t>
        </is>
      </c>
      <c r="E318" s="5" t="inlineStr">
        <is>
          <t>OP</t>
        </is>
      </c>
      <c r="F318" s="5">
        <f>VLOOKUP(E318,'5.a Definitions'!E:F,2,FALSE)</f>
        <v/>
      </c>
      <c r="G318" s="5" t="inlineStr">
        <is>
          <t>AT</t>
        </is>
      </c>
      <c r="H318" s="5" t="inlineStr">
        <is>
          <t>AT</t>
        </is>
      </c>
      <c r="I318" s="5">
        <f>VLOOKUP(H318,'5.a Definitions'!E:F,2,FALSE)</f>
        <v/>
      </c>
      <c r="J318" s="5" t="inlineStr">
        <is>
          <t>Emissions</t>
        </is>
      </c>
      <c r="K318" s="5" t="inlineStr">
        <is>
          <t>process emissions</t>
        </is>
      </c>
      <c r="L318" s="5" t="inlineStr">
        <is>
          <t>reactive</t>
        </is>
      </c>
      <c r="M318" s="5" t="inlineStr">
        <is>
          <t>NH3</t>
        </is>
      </c>
      <c r="N318" s="422" t="n">
        <v>0.4927820038965</v>
      </c>
      <c r="O318" s="423" t="n">
        <v>0.2485291856677069</v>
      </c>
      <c r="P318" s="424" t="n">
        <v>2023</v>
      </c>
      <c r="Q318" s="425" t="inlineStr">
        <is>
          <t>CRLTAP Inventory Submissions</t>
        </is>
      </c>
      <c r="R318" s="425" t="inlineStr">
        <is>
          <t>ok</t>
        </is>
      </c>
      <c r="S318" s="425" t="inlineStr">
        <is>
          <t>text</t>
        </is>
      </c>
      <c r="T318" s="426" t="inlineStr">
        <is>
          <t>Norway</t>
        </is>
      </c>
      <c r="U318" s="5" t="inlineStr">
        <is>
          <t>N wasted</t>
        </is>
      </c>
      <c r="V318" s="5">
        <f>(#REF!*#REF!)^2</f>
        <v/>
      </c>
    </row>
    <row r="319" ht="16" customFormat="1" customHeight="1" s="482">
      <c r="B319" s="5" t="inlineStr">
        <is>
          <t>MP.OP-AT.AT</t>
        </is>
      </c>
      <c r="C319" s="5" t="inlineStr">
        <is>
          <t>MP.OP-AT.AT-Emissions-NOx</t>
        </is>
      </c>
      <c r="D319" s="5" t="inlineStr">
        <is>
          <t>MP</t>
        </is>
      </c>
      <c r="E319" s="5" t="inlineStr">
        <is>
          <t>OP</t>
        </is>
      </c>
      <c r="F319" s="5">
        <f>VLOOKUP(E319,'5.a Definitions'!E:F,2,FALSE)</f>
        <v/>
      </c>
      <c r="G319" s="5" t="inlineStr">
        <is>
          <t>AT</t>
        </is>
      </c>
      <c r="H319" s="5" t="inlineStr">
        <is>
          <t>AT</t>
        </is>
      </c>
      <c r="I319" s="5">
        <f>VLOOKUP(H319,'5.a Definitions'!E:F,2,FALSE)</f>
        <v/>
      </c>
      <c r="J319" s="5" t="inlineStr">
        <is>
          <t>Emissions</t>
        </is>
      </c>
      <c r="K319" s="5" t="inlineStr">
        <is>
          <t>process emissions</t>
        </is>
      </c>
      <c r="L319" s="5" t="inlineStr">
        <is>
          <t>reactive</t>
        </is>
      </c>
      <c r="M319" s="5" t="inlineStr">
        <is>
          <t>NOx</t>
        </is>
      </c>
      <c r="N319" s="422" t="n">
        <v>2.57990189682699</v>
      </c>
      <c r="O319" s="423" t="n">
        <v>0.1686932531940128</v>
      </c>
      <c r="P319" s="424" t="n">
        <v>2023</v>
      </c>
      <c r="Q319" s="425" t="inlineStr">
        <is>
          <t>CRLTAP Inventory Submissions</t>
        </is>
      </c>
      <c r="R319" s="425" t="inlineStr">
        <is>
          <t>ok</t>
        </is>
      </c>
      <c r="S319" s="425" t="inlineStr">
        <is>
          <t>text</t>
        </is>
      </c>
      <c r="T319" s="426" t="inlineStr">
        <is>
          <t>Norway</t>
        </is>
      </c>
      <c r="U319" s="5" t="inlineStr">
        <is>
          <t>N wasted</t>
        </is>
      </c>
      <c r="V319" s="5">
        <f>(O281*N281)^2</f>
        <v/>
      </c>
    </row>
    <row r="320" ht="16" customFormat="1" customHeight="1" s="482">
      <c r="B320" s="5" t="inlineStr">
        <is>
          <t>MP.OP-AT.AT</t>
        </is>
      </c>
      <c r="C320" s="5" t="inlineStr">
        <is>
          <t>MP.OP-AT.AT-Emissions-N2O</t>
        </is>
      </c>
      <c r="D320" s="5" t="inlineStr">
        <is>
          <t>MP</t>
        </is>
      </c>
      <c r="E320" s="5" t="inlineStr">
        <is>
          <t>OP</t>
        </is>
      </c>
      <c r="F320" s="5">
        <f>VLOOKUP(E320,'5.a Definitions'!E:F,2,FALSE)</f>
        <v/>
      </c>
      <c r="G320" s="5" t="inlineStr">
        <is>
          <t>AT</t>
        </is>
      </c>
      <c r="H320" s="5" t="inlineStr">
        <is>
          <t>AT</t>
        </is>
      </c>
      <c r="I320" s="5">
        <f>VLOOKUP(H320,'5.a Definitions'!E:F,2,FALSE)</f>
        <v/>
      </c>
      <c r="J320" s="5" t="inlineStr">
        <is>
          <t>Emissions</t>
        </is>
      </c>
      <c r="K320" s="5" t="inlineStr">
        <is>
          <t>process emissions</t>
        </is>
      </c>
      <c r="L320" s="5" t="inlineStr">
        <is>
          <t>reactive</t>
        </is>
      </c>
      <c r="M320" s="5" t="inlineStr">
        <is>
          <t>N2O</t>
        </is>
      </c>
      <c r="N320" s="422" t="n">
        <v>0.5591400574359151</v>
      </c>
      <c r="O320" s="423" t="n">
        <v>0.06511359277630063</v>
      </c>
      <c r="P320" s="424" t="n">
        <v>2023</v>
      </c>
      <c r="Q320" s="425" t="inlineStr">
        <is>
          <t>UNFCCC CRT</t>
        </is>
      </c>
      <c r="R320" s="425" t="inlineStr">
        <is>
          <t>ok</t>
        </is>
      </c>
      <c r="S320" s="425" t="inlineStr">
        <is>
          <t>text</t>
        </is>
      </c>
      <c r="T320" s="426" t="inlineStr">
        <is>
          <t>Norway</t>
        </is>
      </c>
      <c r="U320" s="5" t="inlineStr">
        <is>
          <t>N wasted</t>
        </is>
      </c>
      <c r="V320" s="5">
        <f>(O282*N282)^2</f>
        <v/>
      </c>
    </row>
    <row r="321" ht="16" customFormat="1" customHeight="1" s="482">
      <c r="B321" s="5" t="inlineStr">
        <is>
          <t>MP.OP-HY.SW</t>
        </is>
      </c>
      <c r="C321" s="5" t="inlineStr">
        <is>
          <t>MP.OP-HY.SW-Untreated wastewater-Nmix</t>
        </is>
      </c>
      <c r="D321" s="5" t="inlineStr">
        <is>
          <t>MP</t>
        </is>
      </c>
      <c r="E321" s="5" t="inlineStr">
        <is>
          <t>OP</t>
        </is>
      </c>
      <c r="F321" s="5">
        <f>VLOOKUP(E321,'5.a Definitions'!E:F,2,FALSE)</f>
        <v/>
      </c>
      <c r="G321" s="5" t="inlineStr">
        <is>
          <t>HY</t>
        </is>
      </c>
      <c r="H321" s="5" t="inlineStr">
        <is>
          <t>SW</t>
        </is>
      </c>
      <c r="I321" s="5">
        <f>VLOOKUP(H321,'5.a Definitions'!E:F,2,FALSE)</f>
        <v/>
      </c>
      <c r="J321" s="5" t="inlineStr">
        <is>
          <t>Untreated wastewater</t>
        </is>
      </c>
      <c r="K321" s="5" t="inlineStr">
        <is>
          <t>other industry untreated wastewater</t>
        </is>
      </c>
      <c r="L321" s="5" t="inlineStr">
        <is>
          <t>reactive</t>
        </is>
      </c>
      <c r="M321" s="5" t="inlineStr">
        <is>
          <t>Nmix</t>
        </is>
      </c>
      <c r="N321" s="422" t="n">
        <v>1.4432504</v>
      </c>
      <c r="O321" s="423" t="n">
        <v>0.1401871569100768</v>
      </c>
      <c r="P321" s="424" t="n">
        <v>2023</v>
      </c>
      <c r="Q321" s="425" t="inlineStr">
        <is>
          <t>Miljødirektoratet</t>
        </is>
      </c>
      <c r="R321" s="425" t="inlineStr">
        <is>
          <t>ok</t>
        </is>
      </c>
      <c r="S321" s="425" t="inlineStr">
        <is>
          <t>text</t>
        </is>
      </c>
      <c r="T321" s="426" t="inlineStr">
        <is>
          <t>Norway</t>
        </is>
      </c>
      <c r="U321" s="5" t="inlineStr">
        <is>
          <t>N wasted</t>
        </is>
      </c>
      <c r="V321" s="5">
        <f>(O283*N283)^2</f>
        <v/>
      </c>
    </row>
    <row r="322" customFormat="1" s="482">
      <c r="B322" s="5" t="inlineStr">
        <is>
          <t>MP.OP-FS.FO</t>
        </is>
      </c>
      <c r="C322" s="5" t="inlineStr">
        <is>
          <t>MP.OP-FS.FO-Mineral fertilizer-Nmix</t>
        </is>
      </c>
      <c r="D322" s="5" t="inlineStr">
        <is>
          <t>MP</t>
        </is>
      </c>
      <c r="E322" s="5" t="inlineStr">
        <is>
          <t>OP</t>
        </is>
      </c>
      <c r="F322" s="5">
        <f>VLOOKUP(E322,'5.a Definitions'!E:F,2,FALSE)</f>
        <v/>
      </c>
      <c r="G322" s="5" t="inlineStr">
        <is>
          <t>FS</t>
        </is>
      </c>
      <c r="H322" s="5" t="inlineStr">
        <is>
          <t>FO</t>
        </is>
      </c>
      <c r="I322" s="5">
        <f>VLOOKUP(H322,'5.a Definitions'!E:F,2,FALSE)</f>
        <v/>
      </c>
      <c r="J322" s="5" t="inlineStr">
        <is>
          <t>Mineral fertilizer</t>
        </is>
      </c>
      <c r="K322" s="5" t="inlineStr">
        <is>
          <t>mineral fertilizer to forests</t>
        </is>
      </c>
      <c r="L322" s="5" t="inlineStr">
        <is>
          <t>reactive</t>
        </is>
      </c>
      <c r="M322" s="5" t="inlineStr">
        <is>
          <t>Nmix</t>
        </is>
      </c>
      <c r="N322" s="422" t="n">
        <v>0.316215</v>
      </c>
      <c r="O322" s="423" t="n">
        <v>0.2740968426115944</v>
      </c>
      <c r="P322" s="424" t="n">
        <v>2023</v>
      </c>
      <c r="Q322" s="425" t="inlineStr">
        <is>
          <t>SSB tabell 05543</t>
        </is>
      </c>
      <c r="R322" s="425" t="inlineStr">
        <is>
          <t>ok</t>
        </is>
      </c>
      <c r="S322" s="425" t="inlineStr">
        <is>
          <t>text</t>
        </is>
      </c>
      <c r="T322" s="426" t="inlineStr">
        <is>
          <t>Norway</t>
        </is>
      </c>
      <c r="U322" s="5" t="inlineStr">
        <is>
          <t>useful output</t>
        </is>
      </c>
      <c r="V322" s="5">
        <f>(O284*N284)^2</f>
        <v/>
      </c>
    </row>
    <row r="323" ht="16" customFormat="1" customHeight="1" s="482">
      <c r="B323" s="5" t="inlineStr">
        <is>
          <t>MP.OP-RW.RW</t>
        </is>
      </c>
      <c r="C323" s="5" t="inlineStr">
        <is>
          <t>MP.OP-RW.RW-Mineral fertilizer export-Nmix</t>
        </is>
      </c>
      <c r="D323" s="5" t="inlineStr">
        <is>
          <t>MP</t>
        </is>
      </c>
      <c r="E323" s="5" t="inlineStr">
        <is>
          <t>OP</t>
        </is>
      </c>
      <c r="F323" s="5">
        <f>VLOOKUP(E323,'5.a Definitions'!E:F,2,FALSE)</f>
        <v/>
      </c>
      <c r="G323" s="5" t="inlineStr">
        <is>
          <t>RW</t>
        </is>
      </c>
      <c r="H323" s="5" t="inlineStr">
        <is>
          <t>RW</t>
        </is>
      </c>
      <c r="I323" s="5">
        <f>VLOOKUP(H323,'5.a Definitions'!E:F,2,FALSE)</f>
        <v/>
      </c>
      <c r="J323" s="5" t="inlineStr">
        <is>
          <t>Mineral fertilizer export</t>
        </is>
      </c>
      <c r="K323" s="5" t="inlineStr">
        <is>
          <t>mineral fertilizer export</t>
        </is>
      </c>
      <c r="L323" s="5" t="inlineStr">
        <is>
          <t>reactive</t>
        </is>
      </c>
      <c r="M323" s="5" t="inlineStr">
        <is>
          <t>Nmix</t>
        </is>
      </c>
      <c r="N323" s="422" t="n">
        <v>659.05</v>
      </c>
      <c r="O323" s="423" t="n">
        <v>0.2949457776486215</v>
      </c>
      <c r="P323" s="424" t="n">
        <v>2023</v>
      </c>
      <c r="Q323" s="425" t="inlineStr">
        <is>
          <t>FAOSTAT Fertilizer by Nutrient</t>
        </is>
      </c>
      <c r="R323" s="425" t="inlineStr">
        <is>
          <t>ok</t>
        </is>
      </c>
      <c r="S323" s="425" t="inlineStr">
        <is>
          <t>text</t>
        </is>
      </c>
      <c r="T323" s="426" t="inlineStr">
        <is>
          <t>Norway</t>
        </is>
      </c>
      <c r="U323" s="5" t="inlineStr">
        <is>
          <t>useful output</t>
        </is>
      </c>
      <c r="V323" s="5">
        <f>(O285*N285)^2</f>
        <v/>
      </c>
    </row>
    <row r="324" ht="16" customFormat="1" customHeight="1" s="482" thickBot="1">
      <c r="B324" s="6" t="inlineStr">
        <is>
          <t>MP.OP-RW.RW</t>
        </is>
      </c>
      <c r="C324" s="6" t="inlineStr">
        <is>
          <t>MP.OP-RW.RW-Other goods export-Nmix</t>
        </is>
      </c>
      <c r="D324" s="6" t="inlineStr">
        <is>
          <t>MP</t>
        </is>
      </c>
      <c r="E324" s="6" t="inlineStr">
        <is>
          <t>OP</t>
        </is>
      </c>
      <c r="F324" s="5">
        <f>VLOOKUP(E324,'5.a Definitions'!E:F,2,FALSE)</f>
        <v/>
      </c>
      <c r="G324" s="6" t="inlineStr">
        <is>
          <t>RW</t>
        </is>
      </c>
      <c r="H324" s="6" t="inlineStr">
        <is>
          <t>RW</t>
        </is>
      </c>
      <c r="I324" s="5">
        <f>VLOOKUP(H324,'5.a Definitions'!E:F,2,FALSE)</f>
        <v/>
      </c>
      <c r="J324" s="6" t="inlineStr">
        <is>
          <t>Other goods export</t>
        </is>
      </c>
      <c r="K324" s="6" t="inlineStr">
        <is>
          <t>other goods export</t>
        </is>
      </c>
      <c r="L324" s="6" t="inlineStr">
        <is>
          <t>reactive</t>
        </is>
      </c>
      <c r="M324" s="6" t="inlineStr">
        <is>
          <t>Nmix</t>
        </is>
      </c>
      <c r="N324" s="422" t="n">
        <v>22.5813057764</v>
      </c>
      <c r="O324" s="427" t="n">
        <v>0.111299014420719</v>
      </c>
      <c r="P324" s="424" t="n">
        <v>2023</v>
      </c>
      <c r="Q324" s="428" t="inlineStr">
        <is>
          <t>SSB tab 08801</t>
        </is>
      </c>
      <c r="R324" s="425" t="inlineStr">
        <is>
          <t>ok</t>
        </is>
      </c>
      <c r="S324" s="428" t="inlineStr">
        <is>
          <t>text</t>
        </is>
      </c>
      <c r="T324" s="426" t="inlineStr">
        <is>
          <t>Norway</t>
        </is>
      </c>
      <c r="U324" s="6" t="inlineStr">
        <is>
          <t>useful output</t>
        </is>
      </c>
      <c r="V324" s="6">
        <f>(O286*N286)^2</f>
        <v/>
      </c>
    </row>
    <row r="325" customFormat="1" s="482">
      <c r="A325" s="497" t="inlineStr">
        <is>
          <t>Agriculture</t>
        </is>
      </c>
      <c r="B325" s="5" t="inlineStr">
        <is>
          <t>AG.SM-MP.FP</t>
        </is>
      </c>
      <c r="C325" s="5" t="inlineStr">
        <is>
          <t>AG.SM-MP.FP-Food crop products-Nmix</t>
        </is>
      </c>
      <c r="D325" s="5" t="inlineStr">
        <is>
          <t>AG</t>
        </is>
      </c>
      <c r="E325" s="5" t="inlineStr">
        <is>
          <t>SM</t>
        </is>
      </c>
      <c r="F325" s="5">
        <f>VLOOKUP(E325,'5.a Definitions'!E:F,2,FALSE)</f>
        <v/>
      </c>
      <c r="G325" s="5" t="inlineStr">
        <is>
          <t>MP</t>
        </is>
      </c>
      <c r="H325" s="5" t="inlineStr">
        <is>
          <t>FP</t>
        </is>
      </c>
      <c r="I325" s="5">
        <f>VLOOKUP(H325,'5.a Definitions'!E:F,2,FALSE)</f>
        <v/>
      </c>
      <c r="J325" s="5" t="inlineStr">
        <is>
          <t>Food crop products</t>
        </is>
      </c>
      <c r="K325" s="5" t="inlineStr">
        <is>
          <t>food crop products</t>
        </is>
      </c>
      <c r="L325" s="5" t="inlineStr">
        <is>
          <t>reactive</t>
        </is>
      </c>
      <c r="M325" s="5" t="inlineStr">
        <is>
          <t>Nmix</t>
        </is>
      </c>
      <c r="N325" s="422" t="n">
        <v>18.7434</v>
      </c>
      <c r="O325" s="423" t="n">
        <v>0.4149602262584166</v>
      </c>
      <c r="P325" s="424" t="n">
        <v>2023</v>
      </c>
      <c r="Q325" s="425" t="inlineStr">
        <is>
          <t>Eurostat Gross nutrient balance</t>
        </is>
      </c>
      <c r="R325" s="425" t="inlineStr">
        <is>
          <t>ok</t>
        </is>
      </c>
      <c r="S325" s="425" t="inlineStr">
        <is>
          <t>text</t>
        </is>
      </c>
      <c r="T325" s="426" t="inlineStr">
        <is>
          <t>Norway</t>
        </is>
      </c>
      <c r="U325" s="5" t="inlineStr">
        <is>
          <t>useful output</t>
        </is>
      </c>
      <c r="V325" s="5">
        <f>(O287*N287)^2</f>
        <v/>
      </c>
    </row>
    <row r="326" ht="16" customFormat="1" customHeight="1" s="482">
      <c r="B326" s="5" t="inlineStr">
        <is>
          <t>AG.SM-MP.OP</t>
        </is>
      </c>
      <c r="C326" s="5" t="inlineStr">
        <is>
          <t>AG.SM-MP.OP-Crop products for industrial use-Nmix</t>
        </is>
      </c>
      <c r="D326" s="5" t="inlineStr">
        <is>
          <t>AG</t>
        </is>
      </c>
      <c r="E326" s="5" t="inlineStr">
        <is>
          <t>SM</t>
        </is>
      </c>
      <c r="F326" s="5">
        <f>VLOOKUP(E326,'5.a Definitions'!E:F,2,FALSE)</f>
        <v/>
      </c>
      <c r="G326" s="5" t="inlineStr">
        <is>
          <t>MP</t>
        </is>
      </c>
      <c r="H326" s="5" t="inlineStr">
        <is>
          <t>OP</t>
        </is>
      </c>
      <c r="I326" s="5">
        <f>VLOOKUP(H326,'5.a Definitions'!E:F,2,FALSE)</f>
        <v/>
      </c>
      <c r="J326" s="5" t="inlineStr">
        <is>
          <t>Crop products for industrial use</t>
        </is>
      </c>
      <c r="K326" s="5" t="inlineStr">
        <is>
          <t>crop products for industrial use</t>
        </is>
      </c>
      <c r="L326" s="5" t="inlineStr">
        <is>
          <t>reactive</t>
        </is>
      </c>
      <c r="M326" s="5" t="inlineStr">
        <is>
          <t>Nmix</t>
        </is>
      </c>
      <c r="N326" s="422" t="n">
        <v>0.4302</v>
      </c>
      <c r="O326" s="423" t="n">
        <v>0.4149602262584164</v>
      </c>
      <c r="P326" s="424" t="n">
        <v>2023</v>
      </c>
      <c r="Q326" s="425" t="inlineStr">
        <is>
          <t>Eurostat Gross nutrient balance, Nutrient removal by harvest of industrial crops</t>
        </is>
      </c>
      <c r="R326" s="425" t="inlineStr">
        <is>
          <t>ok</t>
        </is>
      </c>
      <c r="S326" s="425" t="inlineStr">
        <is>
          <t>text</t>
        </is>
      </c>
      <c r="T326" s="426" t="inlineStr">
        <is>
          <t>Norway</t>
        </is>
      </c>
      <c r="U326" s="5" t="inlineStr">
        <is>
          <t>useful output</t>
        </is>
      </c>
      <c r="V326" s="5">
        <f>(O288*N288)^2</f>
        <v/>
      </c>
    </row>
    <row r="327" customFormat="1" s="482">
      <c r="B327" s="5" t="inlineStr">
        <is>
          <t>AG.SM-AG.MM</t>
        </is>
      </c>
      <c r="C327" s="5" t="inlineStr">
        <is>
          <t>AG.SM-AG.MM-Fodder crops-Nmix</t>
        </is>
      </c>
      <c r="D327" s="5" t="inlineStr">
        <is>
          <t>AG</t>
        </is>
      </c>
      <c r="E327" s="5" t="inlineStr">
        <is>
          <t>SM</t>
        </is>
      </c>
      <c r="F327" s="5">
        <f>VLOOKUP(E327,'5.a Definitions'!E:F,2,FALSE)</f>
        <v/>
      </c>
      <c r="G327" s="5" t="inlineStr">
        <is>
          <t>AG</t>
        </is>
      </c>
      <c r="H327" s="5" t="inlineStr">
        <is>
          <t>MM</t>
        </is>
      </c>
      <c r="I327" s="5">
        <f>VLOOKUP(H327,'5.a Definitions'!E:F,2,FALSE)</f>
        <v/>
      </c>
      <c r="J327" s="5" t="inlineStr">
        <is>
          <t>Fodder crops</t>
        </is>
      </c>
      <c r="K327" s="5" t="inlineStr">
        <is>
          <t>fodder crops</t>
        </is>
      </c>
      <c r="L327" s="5" t="inlineStr">
        <is>
          <t>reactive</t>
        </is>
      </c>
      <c r="M327" s="5" t="inlineStr">
        <is>
          <t>Nmix</t>
        </is>
      </c>
      <c r="N327" s="422" t="n">
        <v>87.39162</v>
      </c>
      <c r="O327" s="423" t="n">
        <v>0.3144543680421519</v>
      </c>
      <c r="P327" s="424" t="n">
        <v>2023</v>
      </c>
      <c r="Q327" s="425" t="inlineStr">
        <is>
          <t>SSB table 13648 + BFJ Totalkalkylen, Eng-beite</t>
        </is>
      </c>
      <c r="R327" s="425" t="inlineStr">
        <is>
          <t>ok</t>
        </is>
      </c>
      <c r="S327" s="425" t="inlineStr">
        <is>
          <t>text</t>
        </is>
      </c>
      <c r="T327" s="426" t="inlineStr">
        <is>
          <t>Norway</t>
        </is>
      </c>
      <c r="U327" s="5" t="inlineStr">
        <is>
          <t>useful output</t>
        </is>
      </c>
      <c r="V327" s="5">
        <f>(O289*N289)^2</f>
        <v/>
      </c>
    </row>
    <row r="328" ht="16" customFormat="1" customHeight="1" s="482">
      <c r="B328" s="5" t="inlineStr">
        <is>
          <t>AG.SM-AT.AT</t>
        </is>
      </c>
      <c r="C328" s="5" t="inlineStr">
        <is>
          <t>AG.SM-AT.AT-Emissions-NH3</t>
        </is>
      </c>
      <c r="D328" s="5" t="inlineStr">
        <is>
          <t>AG</t>
        </is>
      </c>
      <c r="E328" s="5" t="inlineStr">
        <is>
          <t>SM</t>
        </is>
      </c>
      <c r="F328" s="5">
        <f>VLOOKUP(E328,'5.a Definitions'!E:F,2,FALSE)</f>
        <v/>
      </c>
      <c r="G328" s="5" t="inlineStr">
        <is>
          <t>AT</t>
        </is>
      </c>
      <c r="H328" s="5" t="inlineStr">
        <is>
          <t>AT</t>
        </is>
      </c>
      <c r="I328" s="5">
        <f>VLOOKUP(H328,'5.a Definitions'!E:F,2,FALSE)</f>
        <v/>
      </c>
      <c r="J328" s="5" t="inlineStr">
        <is>
          <t>Emissions</t>
        </is>
      </c>
      <c r="K328" s="5" t="inlineStr">
        <is>
          <t>agricultural soil emissions</t>
        </is>
      </c>
      <c r="L328" s="5" t="inlineStr">
        <is>
          <t>reactive</t>
        </is>
      </c>
      <c r="M328" s="5" t="inlineStr">
        <is>
          <t>NH3</t>
        </is>
      </c>
      <c r="N328" s="422" t="n">
        <v>13.12250521258875</v>
      </c>
      <c r="O328" s="423" t="n">
        <v>0.3028969996238298</v>
      </c>
      <c r="P328" s="424" t="n">
        <v>2023</v>
      </c>
      <c r="Q328" s="425" t="inlineStr">
        <is>
          <t>CRLTAP Inventory Submissions</t>
        </is>
      </c>
      <c r="R328" s="425" t="inlineStr">
        <is>
          <t>ok</t>
        </is>
      </c>
      <c r="S328" s="425" t="inlineStr">
        <is>
          <t>text</t>
        </is>
      </c>
      <c r="T328" s="426" t="inlineStr">
        <is>
          <t>Norway</t>
        </is>
      </c>
      <c r="U328" s="5" t="inlineStr">
        <is>
          <t>N wasted</t>
        </is>
      </c>
      <c r="V328" s="5">
        <f>(O294*N294)^2</f>
        <v/>
      </c>
    </row>
    <row r="329" customFormat="1" s="482">
      <c r="B329" s="5" t="inlineStr">
        <is>
          <t>AG.SM-AT.AT</t>
        </is>
      </c>
      <c r="C329" s="5" t="inlineStr">
        <is>
          <t>AG.SM-AT.AT-Emissions-N2O</t>
        </is>
      </c>
      <c r="D329" s="5" t="inlineStr">
        <is>
          <t>AG</t>
        </is>
      </c>
      <c r="E329" s="5" t="inlineStr">
        <is>
          <t>SM</t>
        </is>
      </c>
      <c r="F329" s="5">
        <f>VLOOKUP(E329,'5.a Definitions'!E:F,2,FALSE)</f>
        <v/>
      </c>
      <c r="G329" s="5" t="inlineStr">
        <is>
          <t>AT</t>
        </is>
      </c>
      <c r="H329" s="5" t="inlineStr">
        <is>
          <t>AT</t>
        </is>
      </c>
      <c r="I329" s="5">
        <f>VLOOKUP(H329,'5.a Definitions'!E:F,2,FALSE)</f>
        <v/>
      </c>
      <c r="J329" s="5" t="inlineStr">
        <is>
          <t>Emissions</t>
        </is>
      </c>
      <c r="K329" s="5" t="inlineStr">
        <is>
          <t>agricultural soil emissions</t>
        </is>
      </c>
      <c r="L329" s="5" t="inlineStr">
        <is>
          <t>reactive</t>
        </is>
      </c>
      <c r="M329" s="5" t="inlineStr">
        <is>
          <t>N2O</t>
        </is>
      </c>
      <c r="N329" s="422" t="n">
        <v>3.346490429949352</v>
      </c>
      <c r="O329" s="423" t="n">
        <v>1.327645523428024</v>
      </c>
      <c r="P329" s="424" t="n">
        <v>2023</v>
      </c>
      <c r="Q329" s="425" t="inlineStr">
        <is>
          <t>UNFCCC CRT</t>
        </is>
      </c>
      <c r="R329" s="425" t="inlineStr">
        <is>
          <t>ok</t>
        </is>
      </c>
      <c r="S329" s="425" t="inlineStr">
        <is>
          <t>text</t>
        </is>
      </c>
      <c r="T329" s="426" t="inlineStr">
        <is>
          <t>Norway</t>
        </is>
      </c>
      <c r="U329" s="5" t="inlineStr">
        <is>
          <t>N wasted</t>
        </is>
      </c>
      <c r="V329" s="5">
        <f>(O295*N295)^2</f>
        <v/>
      </c>
    </row>
    <row r="330" ht="16" customFormat="1" customHeight="1" s="482">
      <c r="B330" s="5" t="inlineStr">
        <is>
          <t>AG.SM-AT.AT</t>
        </is>
      </c>
      <c r="C330" s="5" t="inlineStr">
        <is>
          <t>AG.SM-AT.AT-Emissions-NOx</t>
        </is>
      </c>
      <c r="D330" s="5" t="inlineStr">
        <is>
          <t>AG</t>
        </is>
      </c>
      <c r="E330" s="5" t="inlineStr">
        <is>
          <t>SM</t>
        </is>
      </c>
      <c r="F330" s="5">
        <f>VLOOKUP(E330,'5.a Definitions'!E:F,2,FALSE)</f>
        <v/>
      </c>
      <c r="G330" s="5" t="inlineStr">
        <is>
          <t>AT</t>
        </is>
      </c>
      <c r="H330" s="5" t="inlineStr">
        <is>
          <t>AT</t>
        </is>
      </c>
      <c r="I330" s="5">
        <f>VLOOKUP(H330,'5.a Definitions'!E:F,2,FALSE)</f>
        <v/>
      </c>
      <c r="J330" s="5" t="inlineStr">
        <is>
          <t>Emissions</t>
        </is>
      </c>
      <c r="K330" s="5" t="inlineStr">
        <is>
          <t>agricultural soil emissions</t>
        </is>
      </c>
      <c r="L330" s="5" t="inlineStr">
        <is>
          <t>reactive</t>
        </is>
      </c>
      <c r="M330" s="5" t="inlineStr">
        <is>
          <t>NOx</t>
        </is>
      </c>
      <c r="N330" s="422" t="n">
        <v>1.956801473041985</v>
      </c>
      <c r="O330" s="423" t="n">
        <v>0.6714078023494374</v>
      </c>
      <c r="P330" s="424" t="n">
        <v>2023</v>
      </c>
      <c r="Q330" s="425" t="inlineStr">
        <is>
          <t>CRLTAP Inventory Submissions</t>
        </is>
      </c>
      <c r="R330" s="425" t="inlineStr">
        <is>
          <t>ok</t>
        </is>
      </c>
      <c r="S330" s="425" t="inlineStr">
        <is>
          <t>text</t>
        </is>
      </c>
      <c r="T330" s="426" t="inlineStr">
        <is>
          <t>Norway</t>
        </is>
      </c>
      <c r="U330" s="5" t="inlineStr">
        <is>
          <t>N wasted</t>
        </is>
      </c>
      <c r="V330" s="5">
        <f>(O296*N296)^2</f>
        <v/>
      </c>
    </row>
    <row r="331" ht="16" customFormat="1" customHeight="1" s="482">
      <c r="B331" s="5" t="inlineStr">
        <is>
          <t>AG.SM-AT.AT</t>
        </is>
      </c>
      <c r="C331" s="5" t="inlineStr">
        <is>
          <t>AG.SM-AT.AT-Emissions-N2</t>
        </is>
      </c>
      <c r="D331" s="5" t="inlineStr">
        <is>
          <t>AG</t>
        </is>
      </c>
      <c r="E331" s="5" t="inlineStr">
        <is>
          <t>SM</t>
        </is>
      </c>
      <c r="F331" s="5">
        <f>VLOOKUP(E331,'5.a Definitions'!E:F,2,FALSE)</f>
        <v/>
      </c>
      <c r="G331" s="5" t="inlineStr">
        <is>
          <t>AT</t>
        </is>
      </c>
      <c r="H331" s="5" t="inlineStr">
        <is>
          <t>AT</t>
        </is>
      </c>
      <c r="I331" s="5">
        <f>VLOOKUP(H331,'5.a Definitions'!E:F,2,FALSE)</f>
        <v/>
      </c>
      <c r="J331" s="5" t="inlineStr">
        <is>
          <t>Emissions</t>
        </is>
      </c>
      <c r="K331" s="5" t="inlineStr">
        <is>
          <t>agricultural soil emissions</t>
        </is>
      </c>
      <c r="L331" s="5" t="inlineStr">
        <is>
          <t>inert</t>
        </is>
      </c>
      <c r="M331" s="5" t="inlineStr">
        <is>
          <t>N2</t>
        </is>
      </c>
      <c r="N331" s="422" t="n">
        <v>13.7813676</v>
      </c>
      <c r="O331" s="423" t="n">
        <v>0.4956076723636977</v>
      </c>
      <c r="P331" s="424" t="n">
        <v>2023</v>
      </c>
      <c r="Q331" s="425" t="inlineStr">
        <is>
          <t>Schäppi2025Ann + SSB table 05982</t>
        </is>
      </c>
      <c r="R331" s="425" t="inlineStr">
        <is>
          <t>ok</t>
        </is>
      </c>
      <c r="S331" s="425" t="inlineStr">
        <is>
          <t>text</t>
        </is>
      </c>
      <c r="T331" s="426" t="inlineStr">
        <is>
          <t>Norway</t>
        </is>
      </c>
      <c r="U331" s="5" t="inlineStr">
        <is>
          <t>N wasted</t>
        </is>
      </c>
      <c r="V331" s="5">
        <f>(#REF!*#REF!)^2</f>
        <v/>
      </c>
    </row>
    <row r="332" customFormat="1" s="482">
      <c r="B332" s="5" t="inlineStr">
        <is>
          <t>AG.SM-HY.SW</t>
        </is>
      </c>
      <c r="C332" s="5" t="inlineStr">
        <is>
          <t>AG.SM-HY.SW-Leaching-Nmix</t>
        </is>
      </c>
      <c r="D332" s="5" t="inlineStr">
        <is>
          <t>AG</t>
        </is>
      </c>
      <c r="E332" s="5" t="inlineStr">
        <is>
          <t>SM</t>
        </is>
      </c>
      <c r="F332" s="5">
        <f>VLOOKUP(E332,'5.a Definitions'!E:F,2,FALSE)</f>
        <v/>
      </c>
      <c r="G332" s="5" t="inlineStr">
        <is>
          <t>HY</t>
        </is>
      </c>
      <c r="H332" s="5" t="inlineStr">
        <is>
          <t>SW</t>
        </is>
      </c>
      <c r="I332" s="5">
        <f>VLOOKUP(H332,'5.a Definitions'!E:F,2,FALSE)</f>
        <v/>
      </c>
      <c r="J332" s="5" t="inlineStr">
        <is>
          <t>Sewage sludge landfill</t>
        </is>
      </c>
      <c r="K332" s="5" t="inlineStr">
        <is>
          <t>sewage sludge landfill</t>
        </is>
      </c>
      <c r="L332" s="5" t="inlineStr">
        <is>
          <t>reactive</t>
        </is>
      </c>
      <c r="M332" s="5" t="inlineStr">
        <is>
          <t>Nmix</t>
        </is>
      </c>
      <c r="N332" s="422" t="n">
        <v>38.35485019671826</v>
      </c>
      <c r="O332" s="423" t="n">
        <v>0.5494331559273291</v>
      </c>
      <c r="P332" s="424" t="n">
        <v>2023</v>
      </c>
      <c r="Q332" s="425" t="inlineStr">
        <is>
          <t>UNFCCC CRT</t>
        </is>
      </c>
      <c r="R332" s="425" t="inlineStr">
        <is>
          <t>ok</t>
        </is>
      </c>
      <c r="S332" s="425" t="inlineStr">
        <is>
          <t>text</t>
        </is>
      </c>
      <c r="T332" s="426" t="inlineStr">
        <is>
          <t>Norway</t>
        </is>
      </c>
      <c r="U332" s="5" t="inlineStr">
        <is>
          <t>N wasted</t>
        </is>
      </c>
      <c r="V332" s="5">
        <f>(#REF!*#REF!)^2</f>
        <v/>
      </c>
    </row>
    <row r="333" ht="16" customFormat="1" customHeight="1" s="482">
      <c r="B333" s="5" t="inlineStr">
        <is>
          <t>AG.MM-MP.FP</t>
        </is>
      </c>
      <c r="C333" s="5" t="inlineStr">
        <is>
          <t>AG.MM-MP.FP-Animal products-Nmix</t>
        </is>
      </c>
      <c r="D333" s="5" t="inlineStr">
        <is>
          <t>AG</t>
        </is>
      </c>
      <c r="E333" s="5" t="inlineStr">
        <is>
          <t>MM</t>
        </is>
      </c>
      <c r="F333" s="5">
        <f>VLOOKUP(E333,'5.a Definitions'!E:F,2,FALSE)</f>
        <v/>
      </c>
      <c r="G333" s="5" t="inlineStr">
        <is>
          <t>MP</t>
        </is>
      </c>
      <c r="H333" s="5" t="inlineStr">
        <is>
          <t>FP</t>
        </is>
      </c>
      <c r="I333" s="5">
        <f>VLOOKUP(H333,'5.a Definitions'!E:F,2,FALSE)</f>
        <v/>
      </c>
      <c r="J333" s="5" t="inlineStr">
        <is>
          <t>Animal products</t>
        </is>
      </c>
      <c r="K333" s="5" t="inlineStr">
        <is>
          <t>animal products</t>
        </is>
      </c>
      <c r="L333" s="5" t="inlineStr">
        <is>
          <t>reactive</t>
        </is>
      </c>
      <c r="M333" s="5" t="inlineStr">
        <is>
          <t>Nmix</t>
        </is>
      </c>
      <c r="N333" s="422" t="n">
        <v>18.8362537</v>
      </c>
      <c r="O333" s="423" t="n">
        <v>0.1226403175840777</v>
      </c>
      <c r="P333" s="424" t="n">
        <v>2023</v>
      </c>
      <c r="Q333" s="425" t="inlineStr">
        <is>
          <t>FAOSTAT Crops and livestock products</t>
        </is>
      </c>
      <c r="R333" s="425" t="inlineStr">
        <is>
          <t>ok</t>
        </is>
      </c>
      <c r="S333" s="425" t="inlineStr">
        <is>
          <t>text</t>
        </is>
      </c>
      <c r="T333" s="426" t="inlineStr">
        <is>
          <t>Norway</t>
        </is>
      </c>
      <c r="U333" s="5" t="inlineStr">
        <is>
          <t>useful output</t>
        </is>
      </c>
      <c r="V333" s="5">
        <f>(O298*N298)^2</f>
        <v/>
      </c>
    </row>
    <row r="334" customFormat="1" s="482">
      <c r="B334" s="5" t="inlineStr">
        <is>
          <t>AG.MM-MP.OP</t>
        </is>
      </c>
      <c r="C334" s="5" t="inlineStr">
        <is>
          <t>AG.MM-MP.OP-Non-edible animal products-Nmix</t>
        </is>
      </c>
      <c r="D334" s="5" t="inlineStr">
        <is>
          <t>AG</t>
        </is>
      </c>
      <c r="E334" s="5" t="inlineStr">
        <is>
          <t>MM</t>
        </is>
      </c>
      <c r="F334" s="5">
        <f>VLOOKUP(E334,'5.a Definitions'!E:F,2,FALSE)</f>
        <v/>
      </c>
      <c r="G334" s="5" t="inlineStr">
        <is>
          <t>MP</t>
        </is>
      </c>
      <c r="H334" s="5" t="inlineStr">
        <is>
          <t>OP</t>
        </is>
      </c>
      <c r="I334" s="5">
        <f>VLOOKUP(H334,'5.a Definitions'!E:F,2,FALSE)</f>
        <v/>
      </c>
      <c r="J334" s="5" t="inlineStr">
        <is>
          <t>Non-edible animal products</t>
        </is>
      </c>
      <c r="K334" s="5" t="inlineStr">
        <is>
          <t>non-edible animal products</t>
        </is>
      </c>
      <c r="L334" s="5" t="inlineStr">
        <is>
          <t>reactive</t>
        </is>
      </c>
      <c r="M334" s="5" t="inlineStr">
        <is>
          <t>Nmix</t>
        </is>
      </c>
      <c r="N334" s="422" t="n">
        <v>1.06687684</v>
      </c>
      <c r="O334" s="423" t="n">
        <v>0.09693555018614237</v>
      </c>
      <c r="P334" s="424" t="n">
        <v>2023</v>
      </c>
      <c r="Q334" s="425" t="inlineStr">
        <is>
          <t>FAOSTAT Crops and livestock products + Landbruksdirektoratet</t>
        </is>
      </c>
      <c r="R334" s="425" t="inlineStr">
        <is>
          <t>ok</t>
        </is>
      </c>
      <c r="S334" s="425" t="inlineStr">
        <is>
          <t>text</t>
        </is>
      </c>
      <c r="T334" s="426" t="inlineStr">
        <is>
          <t>Norway</t>
        </is>
      </c>
      <c r="U334" s="5" t="inlineStr">
        <is>
          <t>useful output</t>
        </is>
      </c>
      <c r="V334" s="5">
        <f>(O299*N299)^2</f>
        <v/>
      </c>
    </row>
    <row r="335" ht="16" customFormat="1" customHeight="1" s="482">
      <c r="B335" s="5" t="inlineStr">
        <is>
          <t>AG.MM-AG.SM</t>
        </is>
      </c>
      <c r="C335" s="5" t="inlineStr">
        <is>
          <t>AG.MM-AG.SM-Manure application-Nmix</t>
        </is>
      </c>
      <c r="D335" s="5" t="inlineStr">
        <is>
          <t>AG</t>
        </is>
      </c>
      <c r="E335" s="5" t="inlineStr">
        <is>
          <t>MM</t>
        </is>
      </c>
      <c r="F335" s="5">
        <f>VLOOKUP(E335,'5.a Definitions'!E:F,2,FALSE)</f>
        <v/>
      </c>
      <c r="G335" s="5" t="inlineStr">
        <is>
          <t>AG</t>
        </is>
      </c>
      <c r="H335" s="5" t="inlineStr">
        <is>
          <t>SM</t>
        </is>
      </c>
      <c r="I335" s="5">
        <f>VLOOKUP(H335,'5.a Definitions'!E:F,2,FALSE)</f>
        <v/>
      </c>
      <c r="J335" s="5" t="inlineStr">
        <is>
          <t>Manure application</t>
        </is>
      </c>
      <c r="K335" s="5" t="inlineStr">
        <is>
          <t>manure application</t>
        </is>
      </c>
      <c r="L335" s="5" t="inlineStr">
        <is>
          <t>reactive</t>
        </is>
      </c>
      <c r="M335" s="5" t="inlineStr">
        <is>
          <t>Nmix</t>
        </is>
      </c>
      <c r="N335" s="422" t="n">
        <v>69.94596637045323</v>
      </c>
      <c r="O335" s="423" t="n">
        <v>0.1998466249549802</v>
      </c>
      <c r="P335" s="424" t="n">
        <v>2023</v>
      </c>
      <c r="Q335" s="425" t="inlineStr">
        <is>
          <t>UNFCCC CRT Table3.D</t>
        </is>
      </c>
      <c r="R335" s="425" t="inlineStr">
        <is>
          <t>ok</t>
        </is>
      </c>
      <c r="S335" s="425" t="inlineStr">
        <is>
          <t>text</t>
        </is>
      </c>
      <c r="T335" s="426" t="inlineStr">
        <is>
          <t>Norway</t>
        </is>
      </c>
      <c r="U335" s="5" t="inlineStr">
        <is>
          <t>recycling</t>
        </is>
      </c>
      <c r="V335" s="5">
        <f>(O300*N300)^2</f>
        <v/>
      </c>
    </row>
    <row r="336" ht="16" customFormat="1" customHeight="1" s="482">
      <c r="B336" s="475" t="inlineStr">
        <is>
          <t>AG.MM-FS.OL</t>
        </is>
      </c>
      <c r="C336" s="475" t="inlineStr">
        <is>
          <t>AG.MM-FS.OL-Manure from grazing on unmanaged land-Nmix</t>
        </is>
      </c>
      <c r="D336" s="475" t="inlineStr">
        <is>
          <t>AG</t>
        </is>
      </c>
      <c r="E336" s="475" t="inlineStr">
        <is>
          <t>MM</t>
        </is>
      </c>
      <c r="F336" s="5">
        <f>VLOOKUP(E336,'5.a Definitions'!E:F,2,FALSE)</f>
        <v/>
      </c>
      <c r="G336" s="475" t="inlineStr">
        <is>
          <t>FS</t>
        </is>
      </c>
      <c r="H336" s="475" t="inlineStr">
        <is>
          <t>OL</t>
        </is>
      </c>
      <c r="I336" s="5">
        <f>VLOOKUP(H336,'5.a Definitions'!E:F,2,FALSE)</f>
        <v/>
      </c>
      <c r="J336" s="475" t="inlineStr">
        <is>
          <t>Manure from grazing on unmanaged land</t>
        </is>
      </c>
      <c r="K336" s="475" t="inlineStr">
        <is>
          <t>manure from grazing on unmanaged land</t>
        </is>
      </c>
      <c r="L336" s="475" t="inlineStr">
        <is>
          <t>reactive</t>
        </is>
      </c>
      <c r="M336" s="475" t="inlineStr">
        <is>
          <t>Nmix</t>
        </is>
      </c>
      <c r="N336" s="476" t="n">
        <v>7.569573611370482</v>
      </c>
      <c r="O336" s="477" t="n">
        <v>0.254025641152449</v>
      </c>
      <c r="P336" s="478" t="n">
        <v>2023</v>
      </c>
      <c r="Q336" s="479" t="inlineStr">
        <is>
          <t>UNFCCC CRT Table3.D and 3.B(b), SSB</t>
        </is>
      </c>
      <c r="R336" s="479" t="inlineStr">
        <is>
          <t>ok</t>
        </is>
      </c>
      <c r="S336" s="479" t="inlineStr">
        <is>
          <t>text</t>
        </is>
      </c>
      <c r="T336" s="476" t="inlineStr">
        <is>
          <t>Norway</t>
        </is>
      </c>
      <c r="U336" s="475" t="inlineStr">
        <is>
          <t>recycling</t>
        </is>
      </c>
      <c r="V336" s="475">
        <f>(O328*N328)^2</f>
        <v/>
      </c>
    </row>
    <row r="337" customFormat="1" s="482">
      <c r="B337" s="5" t="inlineStr">
        <is>
          <t>AG.MM-AT.AT</t>
        </is>
      </c>
      <c r="C337" s="5" t="inlineStr">
        <is>
          <t>AG.MM-AT.AT-Emissions-NH3</t>
        </is>
      </c>
      <c r="D337" s="5" t="inlineStr">
        <is>
          <t>AG</t>
        </is>
      </c>
      <c r="E337" s="5" t="inlineStr">
        <is>
          <t>MM</t>
        </is>
      </c>
      <c r="F337" s="5">
        <f>VLOOKUP(E337,'5.a Definitions'!E:F,2,FALSE)</f>
        <v/>
      </c>
      <c r="G337" s="5" t="inlineStr">
        <is>
          <t>AT</t>
        </is>
      </c>
      <c r="H337" s="5" t="inlineStr">
        <is>
          <t>AT</t>
        </is>
      </c>
      <c r="I337" s="5">
        <f>VLOOKUP(H337,'5.a Definitions'!E:F,2,FALSE)</f>
        <v/>
      </c>
      <c r="J337" s="5" t="inlineStr">
        <is>
          <t>Emissions</t>
        </is>
      </c>
      <c r="K337" s="5" t="inlineStr">
        <is>
          <t>manure and animal husbandry emissions</t>
        </is>
      </c>
      <c r="L337" s="5" t="inlineStr">
        <is>
          <t>reactive</t>
        </is>
      </c>
      <c r="M337" s="5" t="inlineStr">
        <is>
          <t>NH3</t>
        </is>
      </c>
      <c r="N337" s="422" t="n">
        <v>9.998689281318001</v>
      </c>
      <c r="O337" s="423" t="n">
        <v>0.2465067826479609</v>
      </c>
      <c r="P337" s="424" t="n">
        <v>2023</v>
      </c>
      <c r="Q337" s="425" t="inlineStr">
        <is>
          <t>CRLTAP Inventory Submissions</t>
        </is>
      </c>
      <c r="R337" s="425" t="inlineStr">
        <is>
          <t>ok</t>
        </is>
      </c>
      <c r="S337" s="425" t="inlineStr">
        <is>
          <t>text</t>
        </is>
      </c>
      <c r="T337" s="426" t="inlineStr">
        <is>
          <t>Norway</t>
        </is>
      </c>
      <c r="U337" s="5" t="inlineStr">
        <is>
          <t>N wasted</t>
        </is>
      </c>
      <c r="V337" s="5">
        <f>(O302*N302)^2</f>
        <v/>
      </c>
    </row>
    <row r="338" ht="16" customFormat="1" customHeight="1" s="482">
      <c r="B338" s="5" t="inlineStr">
        <is>
          <t>AG.MM-AT.AT</t>
        </is>
      </c>
      <c r="C338" s="5" t="inlineStr">
        <is>
          <t>AG.MM-AT.AT-Emissions-N2O</t>
        </is>
      </c>
      <c r="D338" s="5" t="inlineStr">
        <is>
          <t>AG</t>
        </is>
      </c>
      <c r="E338" s="5" t="inlineStr">
        <is>
          <t>MM</t>
        </is>
      </c>
      <c r="F338" s="5">
        <f>VLOOKUP(E338,'5.a Definitions'!E:F,2,FALSE)</f>
        <v/>
      </c>
      <c r="G338" s="5" t="inlineStr">
        <is>
          <t>AT</t>
        </is>
      </c>
      <c r="H338" s="5" t="inlineStr">
        <is>
          <t>AT</t>
        </is>
      </c>
      <c r="I338" s="5">
        <f>VLOOKUP(H338,'5.a Definitions'!E:F,2,FALSE)</f>
        <v/>
      </c>
      <c r="J338" s="5" t="inlineStr">
        <is>
          <t>Emissions</t>
        </is>
      </c>
      <c r="K338" s="5" t="inlineStr">
        <is>
          <t>manure and animal husbandry emissions</t>
        </is>
      </c>
      <c r="L338" s="5" t="inlineStr">
        <is>
          <t>reactive</t>
        </is>
      </c>
      <c r="M338" s="5" t="inlineStr">
        <is>
          <t>N2O</t>
        </is>
      </c>
      <c r="N338" s="422" t="n">
        <v>0.4041614315284</v>
      </c>
      <c r="O338" s="423" t="n">
        <v>0.7566826619845698</v>
      </c>
      <c r="P338" s="424" t="n">
        <v>2023</v>
      </c>
      <c r="Q338" s="425" t="inlineStr">
        <is>
          <t>UNFCCC CRT</t>
        </is>
      </c>
      <c r="R338" s="425" t="inlineStr">
        <is>
          <t>ok</t>
        </is>
      </c>
      <c r="S338" s="425" t="inlineStr">
        <is>
          <t>text</t>
        </is>
      </c>
      <c r="T338" s="426" t="inlineStr">
        <is>
          <t>Norway</t>
        </is>
      </c>
      <c r="U338" s="5" t="inlineStr">
        <is>
          <t>N wasted</t>
        </is>
      </c>
      <c r="V338" s="5">
        <f>(O303*N303)^2</f>
        <v/>
      </c>
    </row>
    <row r="339" ht="16" customFormat="1" customHeight="1" s="482">
      <c r="B339" s="5" t="inlineStr">
        <is>
          <t>AG.MM-AT.AT</t>
        </is>
      </c>
      <c r="C339" s="5" t="inlineStr">
        <is>
          <t>AG.MM-AT.AT-Emissions-NOx</t>
        </is>
      </c>
      <c r="D339" s="5" t="inlineStr">
        <is>
          <t>AG</t>
        </is>
      </c>
      <c r="E339" s="5" t="inlineStr">
        <is>
          <t>MM</t>
        </is>
      </c>
      <c r="F339" s="5">
        <f>VLOOKUP(E339,'5.a Definitions'!E:F,2,FALSE)</f>
        <v/>
      </c>
      <c r="G339" s="5" t="inlineStr">
        <is>
          <t>AT</t>
        </is>
      </c>
      <c r="H339" s="5" t="inlineStr">
        <is>
          <t>AT</t>
        </is>
      </c>
      <c r="I339" s="5">
        <f>VLOOKUP(H339,'5.a Definitions'!E:F,2,FALSE)</f>
        <v/>
      </c>
      <c r="J339" s="5" t="inlineStr">
        <is>
          <t>Emissions</t>
        </is>
      </c>
      <c r="K339" s="5" t="inlineStr">
        <is>
          <t>manure and animal husbandry emissions</t>
        </is>
      </c>
      <c r="L339" s="5" t="inlineStr">
        <is>
          <t>reactive</t>
        </is>
      </c>
      <c r="M339" s="5" t="inlineStr">
        <is>
          <t>NOx</t>
        </is>
      </c>
      <c r="N339" s="422" t="n">
        <v>0.03973221608040001</v>
      </c>
      <c r="O339" s="423" t="n">
        <v>0.7345743300109546</v>
      </c>
      <c r="P339" s="424" t="n">
        <v>2023</v>
      </c>
      <c r="Q339" s="425" t="inlineStr">
        <is>
          <t>CRLTAP Inventory Submissions</t>
        </is>
      </c>
      <c r="R339" s="425" t="inlineStr">
        <is>
          <t>ok</t>
        </is>
      </c>
      <c r="S339" s="425" t="inlineStr">
        <is>
          <t>text</t>
        </is>
      </c>
      <c r="T339" s="426" t="inlineStr">
        <is>
          <t>Norway</t>
        </is>
      </c>
      <c r="U339" s="5" t="inlineStr">
        <is>
          <t>N wasted</t>
        </is>
      </c>
      <c r="V339" s="5">
        <f>(O304*N304)^2</f>
        <v/>
      </c>
    </row>
    <row r="340" ht="16" customFormat="1" customHeight="1" s="482">
      <c r="B340" s="5" t="inlineStr">
        <is>
          <t>AG.MM-HY.SW-Leaching-Nmix</t>
        </is>
      </c>
      <c r="C340" s="5" t="inlineStr">
        <is>
          <t>AG.MM-HY.SW-Leaching-Nmix</t>
        </is>
      </c>
      <c r="D340" s="5" t="inlineStr">
        <is>
          <t>AG</t>
        </is>
      </c>
      <c r="E340" s="5" t="inlineStr">
        <is>
          <t>MM</t>
        </is>
      </c>
      <c r="F340" s="5">
        <f>VLOOKUP(E340,'5.a Definitions'!E:F,2,FALSE)</f>
        <v/>
      </c>
      <c r="G340" s="5" t="inlineStr">
        <is>
          <t>HY</t>
        </is>
      </c>
      <c r="H340" s="5" t="inlineStr">
        <is>
          <t>SW</t>
        </is>
      </c>
      <c r="I340" s="5">
        <f>VLOOKUP(H340,'5.a Definitions'!E:F,2,FALSE)</f>
        <v/>
      </c>
      <c r="J340" s="5" t="inlineStr">
        <is>
          <t>Leaching</t>
        </is>
      </c>
      <c r="K340" s="5" t="inlineStr">
        <is>
          <t>manure storage leaching</t>
        </is>
      </c>
      <c r="L340" s="5" t="inlineStr">
        <is>
          <t>reactive</t>
        </is>
      </c>
      <c r="M340" s="5" t="inlineStr">
        <is>
          <t>Nmix</t>
        </is>
      </c>
      <c r="N340" s="422" t="n">
        <v>3.097482871454619</v>
      </c>
      <c r="O340" s="423" t="n">
        <v>0.5483540070383621</v>
      </c>
      <c r="P340" s="424" t="n">
        <v>2023</v>
      </c>
      <c r="Q340" s="425" t="inlineStr">
        <is>
          <t>UNFCCC CRT</t>
        </is>
      </c>
      <c r="R340" s="425" t="inlineStr">
        <is>
          <t>ok</t>
        </is>
      </c>
      <c r="S340" s="425" t="inlineStr">
        <is>
          <t>text</t>
        </is>
      </c>
      <c r="T340" s="426" t="inlineStr">
        <is>
          <t>Norway</t>
        </is>
      </c>
      <c r="U340" s="5" t="inlineStr">
        <is>
          <t>N wasted</t>
        </is>
      </c>
      <c r="V340" s="5">
        <f>(O305*N305)^2</f>
        <v/>
      </c>
    </row>
    <row r="341" ht="16" customFormat="1" customHeight="1" s="482">
      <c r="B341" s="5" t="inlineStr">
        <is>
          <t>AG.MM-RW.RW</t>
        </is>
      </c>
      <c r="C341" s="5" t="inlineStr">
        <is>
          <t>AG.MM-RW.RW-Live animal export-Nmix</t>
        </is>
      </c>
      <c r="D341" s="5" t="inlineStr">
        <is>
          <t>AG</t>
        </is>
      </c>
      <c r="E341" s="5" t="inlineStr">
        <is>
          <t>MM</t>
        </is>
      </c>
      <c r="F341" s="5">
        <f>VLOOKUP(E341,'5.a Definitions'!E:F,2,FALSE)</f>
        <v/>
      </c>
      <c r="G341" s="5" t="inlineStr">
        <is>
          <t>RW</t>
        </is>
      </c>
      <c r="H341" s="5" t="inlineStr">
        <is>
          <t>RW</t>
        </is>
      </c>
      <c r="I341" s="5">
        <f>VLOOKUP(H341,'5.a Definitions'!E:F,2,FALSE)</f>
        <v/>
      </c>
      <c r="J341" s="5" t="inlineStr">
        <is>
          <t>Live animal export</t>
        </is>
      </c>
      <c r="K341" s="5" t="inlineStr">
        <is>
          <t>live animal export</t>
        </is>
      </c>
      <c r="L341" s="5" t="inlineStr">
        <is>
          <t>reactive</t>
        </is>
      </c>
      <c r="M341" s="5" t="inlineStr">
        <is>
          <t>Nmix</t>
        </is>
      </c>
      <c r="N341" s="422" t="n">
        <v>0.0185134336</v>
      </c>
      <c r="O341" s="423" t="n">
        <v>0.3803995863773467</v>
      </c>
      <c r="P341" s="424" t="n">
        <v>2023</v>
      </c>
      <c r="Q341" s="425" t="inlineStr">
        <is>
          <t>FAOSTAT Crops and livestock products</t>
        </is>
      </c>
      <c r="R341" s="425" t="inlineStr">
        <is>
          <t>ok</t>
        </is>
      </c>
      <c r="S341" s="425" t="inlineStr">
        <is>
          <t>text</t>
        </is>
      </c>
      <c r="T341" s="426" t="inlineStr">
        <is>
          <t>Norway</t>
        </is>
      </c>
      <c r="U341" s="5" t="inlineStr">
        <is>
          <t>useful output</t>
        </is>
      </c>
      <c r="V341" s="5">
        <f>(O306*N306)^2</f>
        <v/>
      </c>
    </row>
    <row r="342" customFormat="1" s="482">
      <c r="A342" s="496" t="inlineStr">
        <is>
          <t>Forests and Semi-natural vegetation</t>
        </is>
      </c>
      <c r="B342" s="5" t="inlineStr">
        <is>
          <t>FS.FO-AT.AT</t>
        </is>
      </c>
      <c r="C342" s="5" t="inlineStr">
        <is>
          <t>FS.FO-AT.AT-Emissions-N2</t>
        </is>
      </c>
      <c r="D342" s="5" t="inlineStr">
        <is>
          <t>FS</t>
        </is>
      </c>
      <c r="E342" s="5" t="inlineStr">
        <is>
          <t>FO</t>
        </is>
      </c>
      <c r="F342" s="5">
        <f>VLOOKUP(E342,'5.a Definitions'!E:F,2,FALSE)</f>
        <v/>
      </c>
      <c r="G342" s="5" t="inlineStr">
        <is>
          <t>AT</t>
        </is>
      </c>
      <c r="H342" s="5" t="inlineStr">
        <is>
          <t>AT</t>
        </is>
      </c>
      <c r="I342" s="5">
        <f>VLOOKUP(H342,'5.a Definitions'!E:F,2,FALSE)</f>
        <v/>
      </c>
      <c r="J342" s="5" t="inlineStr">
        <is>
          <t>Emissions</t>
        </is>
      </c>
      <c r="K342" s="5" t="inlineStr">
        <is>
          <t>forest emissions</t>
        </is>
      </c>
      <c r="L342" s="5" t="inlineStr">
        <is>
          <t>inert</t>
        </is>
      </c>
      <c r="M342" s="5" t="inlineStr">
        <is>
          <t>N2</t>
        </is>
      </c>
      <c r="N342" s="422" t="n">
        <v>7.331036482246573</v>
      </c>
      <c r="O342" s="423" t="n">
        <v>1.876148950785864</v>
      </c>
      <c r="P342" s="424" t="n">
        <v>2023</v>
      </c>
      <c r="Q342" s="425" t="inlineStr">
        <is>
          <t>UNFCCC CRT + Butterbach-Bahl et al. (2013)</t>
        </is>
      </c>
      <c r="R342" s="425" t="inlineStr">
        <is>
          <t>ok</t>
        </is>
      </c>
      <c r="S342" s="425" t="inlineStr">
        <is>
          <t>text</t>
        </is>
      </c>
      <c r="T342" s="426" t="inlineStr">
        <is>
          <t>Norway</t>
        </is>
      </c>
      <c r="U342" s="5" t="inlineStr">
        <is>
          <t>N wasted</t>
        </is>
      </c>
      <c r="V342" s="5">
        <f>(O315*N315)^2</f>
        <v/>
      </c>
    </row>
    <row r="343" customFormat="1" s="482">
      <c r="B343" s="5" t="inlineStr">
        <is>
          <t>FS.FO-AT.AT</t>
        </is>
      </c>
      <c r="C343" s="5" t="inlineStr">
        <is>
          <t>FS.FO-AT.AT-Emissions-N2O</t>
        </is>
      </c>
      <c r="D343" s="5" t="inlineStr">
        <is>
          <t>FS</t>
        </is>
      </c>
      <c r="E343" s="5" t="inlineStr">
        <is>
          <t>FO</t>
        </is>
      </c>
      <c r="F343" s="5">
        <f>VLOOKUP(E343,'5.a Definitions'!E:F,2,FALSE)</f>
        <v/>
      </c>
      <c r="G343" s="5" t="inlineStr">
        <is>
          <t>AT</t>
        </is>
      </c>
      <c r="H343" s="5" t="inlineStr">
        <is>
          <t>AT</t>
        </is>
      </c>
      <c r="I343" s="5">
        <f>VLOOKUP(H343,'5.a Definitions'!E:F,2,FALSE)</f>
        <v/>
      </c>
      <c r="J343" s="5" t="inlineStr">
        <is>
          <t>Emissions</t>
        </is>
      </c>
      <c r="K343" s="5" t="inlineStr">
        <is>
          <t>forest emissions</t>
        </is>
      </c>
      <c r="L343" s="5" t="inlineStr">
        <is>
          <t>reactive</t>
        </is>
      </c>
      <c r="M343" s="5" t="inlineStr">
        <is>
          <t>N2O</t>
        </is>
      </c>
      <c r="N343" s="422" t="n">
        <v>0.3759505888331576</v>
      </c>
      <c r="O343" s="423" t="n">
        <v>1.261544563046772</v>
      </c>
      <c r="P343" s="424" t="n">
        <v>2023</v>
      </c>
      <c r="Q343" s="425" t="inlineStr">
        <is>
          <t>UNFCCC CRT</t>
        </is>
      </c>
      <c r="R343" s="425" t="inlineStr">
        <is>
          <t>ok</t>
        </is>
      </c>
      <c r="S343" s="425" t="inlineStr">
        <is>
          <t>text</t>
        </is>
      </c>
      <c r="T343" s="426" t="inlineStr">
        <is>
          <t>Norway</t>
        </is>
      </c>
      <c r="U343" s="5" t="inlineStr">
        <is>
          <t>N wasted</t>
        </is>
      </c>
      <c r="V343" s="5">
        <f>(#REF!*#REF!)^2</f>
        <v/>
      </c>
    </row>
    <row r="344" customFormat="1" s="482">
      <c r="B344" s="5" t="inlineStr">
        <is>
          <t>FS.FO-HY.SW</t>
        </is>
      </c>
      <c r="C344" s="5" t="inlineStr">
        <is>
          <t>FS.FO-HY.SW-Leaching-Nmix</t>
        </is>
      </c>
      <c r="D344" s="5" t="inlineStr">
        <is>
          <t>FS</t>
        </is>
      </c>
      <c r="E344" s="5" t="inlineStr">
        <is>
          <t>FO</t>
        </is>
      </c>
      <c r="F344" s="5">
        <f>VLOOKUP(E344,'5.a Definitions'!E:F,2,FALSE)</f>
        <v/>
      </c>
      <c r="G344" s="5" t="inlineStr">
        <is>
          <t>HY</t>
        </is>
      </c>
      <c r="H344" s="5" t="inlineStr">
        <is>
          <t>SW</t>
        </is>
      </c>
      <c r="I344" s="5">
        <f>VLOOKUP(H344,'5.a Definitions'!E:F,2,FALSE)</f>
        <v/>
      </c>
      <c r="J344" s="5" t="inlineStr">
        <is>
          <t>Leaching</t>
        </is>
      </c>
      <c r="K344" s="5" t="inlineStr">
        <is>
          <t>forest leaching</t>
        </is>
      </c>
      <c r="L344" s="5" t="inlineStr">
        <is>
          <t>reactive</t>
        </is>
      </c>
      <c r="M344" s="5" t="inlineStr">
        <is>
          <t>Nmix</t>
        </is>
      </c>
      <c r="N344" s="422" t="n">
        <v>35.698</v>
      </c>
      <c r="O344" s="423" t="n">
        <v>0.3110790348783861</v>
      </c>
      <c r="P344" s="424" t="n">
        <v>2023</v>
      </c>
      <c r="Q344" s="425" t="inlineStr">
        <is>
          <t>TEOTIL</t>
        </is>
      </c>
      <c r="R344" s="425" t="inlineStr">
        <is>
          <t>ok</t>
        </is>
      </c>
      <c r="S344" s="425" t="inlineStr">
        <is>
          <t>text</t>
        </is>
      </c>
      <c r="T344" s="426" t="inlineStr">
        <is>
          <t>Norway</t>
        </is>
      </c>
      <c r="U344" s="5" t="inlineStr">
        <is>
          <t>N wasted</t>
        </is>
      </c>
      <c r="V344" s="5">
        <f>(#REF!*#REF!)^2</f>
        <v/>
      </c>
    </row>
    <row r="345" customFormat="1" s="482">
      <c r="B345" s="5" t="inlineStr">
        <is>
          <t>FS.FO-MP.OP</t>
        </is>
      </c>
      <c r="C345" s="5" t="inlineStr">
        <is>
          <t>FS.FO-MP.OP-Industrial round wood-Nmix</t>
        </is>
      </c>
      <c r="D345" s="5" t="inlineStr">
        <is>
          <t>FS</t>
        </is>
      </c>
      <c r="E345" s="5" t="inlineStr">
        <is>
          <t>FO</t>
        </is>
      </c>
      <c r="F345" s="5">
        <f>VLOOKUP(E345,'5.a Definitions'!E:F,2,FALSE)</f>
        <v/>
      </c>
      <c r="G345" s="5" t="inlineStr">
        <is>
          <t>MP</t>
        </is>
      </c>
      <c r="H345" s="5" t="inlineStr">
        <is>
          <t>OP</t>
        </is>
      </c>
      <c r="I345" s="5">
        <f>VLOOKUP(H345,'5.a Definitions'!E:F,2,FALSE)</f>
        <v/>
      </c>
      <c r="J345" s="5" t="inlineStr">
        <is>
          <t>Industrial round wood</t>
        </is>
      </c>
      <c r="K345" s="5" t="inlineStr">
        <is>
          <t>industrial round wood</t>
        </is>
      </c>
      <c r="L345" s="5" t="inlineStr">
        <is>
          <t>reactive</t>
        </is>
      </c>
      <c r="M345" s="5" t="inlineStr">
        <is>
          <t>Nmix</t>
        </is>
      </c>
      <c r="N345" s="422" t="n">
        <v>6.08871078</v>
      </c>
      <c r="O345" s="423" t="n">
        <v>0.3896521569749625</v>
      </c>
      <c r="P345" s="424" t="n">
        <v>2023</v>
      </c>
      <c r="Q345" s="425" t="inlineStr">
        <is>
          <t>FAOSTAT</t>
        </is>
      </c>
      <c r="R345" s="425" t="inlineStr">
        <is>
          <t>ok</t>
        </is>
      </c>
      <c r="S345" s="425" t="inlineStr">
        <is>
          <t>text</t>
        </is>
      </c>
      <c r="T345" s="426" t="inlineStr">
        <is>
          <t>Norway</t>
        </is>
      </c>
      <c r="U345" s="5" t="inlineStr">
        <is>
          <t>useful output</t>
        </is>
      </c>
      <c r="V345" s="5">
        <f>(#REF!*#REF!)^2</f>
        <v/>
      </c>
    </row>
    <row r="346" ht="16" customFormat="1" customHeight="1" s="482">
      <c r="B346" s="5" t="inlineStr">
        <is>
          <t>FS.FO-EF.OE</t>
        </is>
      </c>
      <c r="C346" s="5" t="inlineStr">
        <is>
          <t>FS.FO-EF.OE-Fuel wood for households-Nmix</t>
        </is>
      </c>
      <c r="D346" s="5" t="inlineStr">
        <is>
          <t>FS</t>
        </is>
      </c>
      <c r="E346" s="5" t="inlineStr">
        <is>
          <t>FO</t>
        </is>
      </c>
      <c r="F346" s="5">
        <f>VLOOKUP(E346,'5.a Definitions'!E:F,2,FALSE)</f>
        <v/>
      </c>
      <c r="G346" s="5" t="inlineStr">
        <is>
          <t>EF</t>
        </is>
      </c>
      <c r="H346" s="5" t="inlineStr">
        <is>
          <t>OE</t>
        </is>
      </c>
      <c r="I346" s="5">
        <f>VLOOKUP(H346,'5.a Definitions'!E:F,2,FALSE)</f>
        <v/>
      </c>
      <c r="J346" s="5" t="inlineStr">
        <is>
          <t>Fuel wood for households</t>
        </is>
      </c>
      <c r="K346" s="5" t="inlineStr">
        <is>
          <t>fuel wood for households</t>
        </is>
      </c>
      <c r="L346" s="5" t="inlineStr">
        <is>
          <t>reactive</t>
        </is>
      </c>
      <c r="M346" s="5" t="inlineStr">
        <is>
          <t>Nmix</t>
        </is>
      </c>
      <c r="N346" s="422" t="n">
        <v>1.83344</v>
      </c>
      <c r="O346" s="423" t="n">
        <v>1.396940376386596</v>
      </c>
      <c r="P346" s="424" t="n">
        <v>2023</v>
      </c>
      <c r="Q346" s="425" t="inlineStr">
        <is>
          <t>SSB</t>
        </is>
      </c>
      <c r="R346" s="425" t="inlineStr">
        <is>
          <t>ok</t>
        </is>
      </c>
      <c r="S346" s="425" t="inlineStr">
        <is>
          <t>text</t>
        </is>
      </c>
      <c r="T346" s="426" t="inlineStr">
        <is>
          <t>Norway</t>
        </is>
      </c>
      <c r="U346" s="5" t="inlineStr">
        <is>
          <t>useful output</t>
        </is>
      </c>
      <c r="V346" s="5">
        <f>(#REF!*#REF!)^2</f>
        <v/>
      </c>
    </row>
    <row r="347" ht="16" customFormat="1" customHeight="1" s="482">
      <c r="B347" s="475" t="inlineStr">
        <is>
          <t>FS.OL-AT.AT</t>
        </is>
      </c>
      <c r="C347" s="475" t="inlineStr">
        <is>
          <t>FS.OL-AT.AT-Emissions-NH3</t>
        </is>
      </c>
      <c r="D347" s="475" t="inlineStr">
        <is>
          <t>FS</t>
        </is>
      </c>
      <c r="E347" s="475" t="inlineStr">
        <is>
          <t>OL</t>
        </is>
      </c>
      <c r="F347" s="5">
        <f>VLOOKUP(E347,'5.a Definitions'!E:F,2,FALSE)</f>
        <v/>
      </c>
      <c r="G347" s="475" t="inlineStr">
        <is>
          <t>AT</t>
        </is>
      </c>
      <c r="H347" s="475" t="inlineStr">
        <is>
          <t>AT</t>
        </is>
      </c>
      <c r="I347" s="5">
        <f>VLOOKUP(H347,'5.a Definitions'!E:F,2,FALSE)</f>
        <v/>
      </c>
      <c r="J347" s="475" t="inlineStr">
        <is>
          <t>Emissions</t>
        </is>
      </c>
      <c r="K347" s="475" t="inlineStr">
        <is>
          <t>other land emissions</t>
        </is>
      </c>
      <c r="L347" s="475" t="inlineStr">
        <is>
          <t>reactive</t>
        </is>
      </c>
      <c r="M347" s="475" t="inlineStr">
        <is>
          <t>NH3</t>
        </is>
      </c>
      <c r="N347" s="476" t="n">
        <v>0.4811982272722456</v>
      </c>
      <c r="O347" s="477" t="n">
        <v>0.9395336279132946</v>
      </c>
      <c r="P347" s="478" t="n">
        <v>2023</v>
      </c>
      <c r="Q347" s="479" t="inlineStr">
        <is>
          <t>CRLTAP Inventory Submissions (3Da3), utmark share</t>
        </is>
      </c>
      <c r="R347" s="479" t="inlineStr">
        <is>
          <t>ok</t>
        </is>
      </c>
      <c r="S347" s="479" t="inlineStr">
        <is>
          <t>text</t>
        </is>
      </c>
      <c r="T347" s="476" t="inlineStr">
        <is>
          <t>Norway</t>
        </is>
      </c>
      <c r="U347" s="475" t="inlineStr">
        <is>
          <t>useful output</t>
        </is>
      </c>
      <c r="V347" s="475">
        <f>(O341*N341)^2</f>
        <v/>
      </c>
    </row>
    <row r="348" customFormat="1" s="482">
      <c r="B348" s="475" t="inlineStr">
        <is>
          <t>FS.OL-AT.AT</t>
        </is>
      </c>
      <c r="C348" s="475" t="inlineStr">
        <is>
          <t>FS.OL-AT.AT-Emissions-NOx</t>
        </is>
      </c>
      <c r="D348" s="475" t="inlineStr">
        <is>
          <t>FS</t>
        </is>
      </c>
      <c r="E348" s="475" t="inlineStr">
        <is>
          <t>OL</t>
        </is>
      </c>
      <c r="F348" s="5">
        <f>VLOOKUP(E348,'5.a Definitions'!E:F,2,FALSE)</f>
        <v/>
      </c>
      <c r="G348" s="475" t="inlineStr">
        <is>
          <t>AT</t>
        </is>
      </c>
      <c r="H348" s="475" t="inlineStr">
        <is>
          <t>AT</t>
        </is>
      </c>
      <c r="I348" s="5">
        <f>VLOOKUP(H348,'5.a Definitions'!E:F,2,FALSE)</f>
        <v/>
      </c>
      <c r="J348" s="475" t="inlineStr">
        <is>
          <t>Emissions</t>
        </is>
      </c>
      <c r="K348" s="475" t="inlineStr">
        <is>
          <t>other land emissions</t>
        </is>
      </c>
      <c r="L348" s="475" t="inlineStr">
        <is>
          <t>reactive</t>
        </is>
      </c>
      <c r="M348" s="475" t="inlineStr">
        <is>
          <t>NOx</t>
        </is>
      </c>
      <c r="N348" s="476" t="n">
        <v>0.09213684998381526</v>
      </c>
      <c r="O348" s="477" t="n">
        <v>0.8289778158320543</v>
      </c>
      <c r="P348" s="478" t="n">
        <v>2023</v>
      </c>
      <c r="Q348" s="479" t="inlineStr">
        <is>
          <t>CRLTAP Inventory Submissions (3Da3), utmark share</t>
        </is>
      </c>
      <c r="R348" s="479" t="inlineStr">
        <is>
          <t>ok</t>
        </is>
      </c>
      <c r="S348" s="479" t="inlineStr">
        <is>
          <t>text</t>
        </is>
      </c>
      <c r="T348" s="476" t="inlineStr">
        <is>
          <t>Norway</t>
        </is>
      </c>
      <c r="U348" s="475" t="inlineStr">
        <is>
          <t>useful output</t>
        </is>
      </c>
      <c r="V348" s="475">
        <f>(O344*N344)^2</f>
        <v/>
      </c>
    </row>
    <row r="349" customFormat="1" s="482">
      <c r="B349" s="475" t="inlineStr">
        <is>
          <t>FS.OL-AT.AT</t>
        </is>
      </c>
      <c r="C349" s="475" t="inlineStr">
        <is>
          <t>FS.OL-AT.AT-Emissions-N2O</t>
        </is>
      </c>
      <c r="D349" s="475" t="inlineStr">
        <is>
          <t>FS</t>
        </is>
      </c>
      <c r="E349" s="475" t="inlineStr">
        <is>
          <t>OL</t>
        </is>
      </c>
      <c r="F349" s="5">
        <f>VLOOKUP(E349,'5.a Definitions'!E:F,2,FALSE)</f>
        <v/>
      </c>
      <c r="G349" s="475" t="inlineStr">
        <is>
          <t>AT</t>
        </is>
      </c>
      <c r="H349" s="475" t="inlineStr">
        <is>
          <t>AT</t>
        </is>
      </c>
      <c r="I349" s="5">
        <f>VLOOKUP(H349,'5.a Definitions'!E:F,2,FALSE)</f>
        <v/>
      </c>
      <c r="J349" s="475" t="inlineStr">
        <is>
          <t>Emissions</t>
        </is>
      </c>
      <c r="K349" s="475" t="inlineStr">
        <is>
          <t>other land emissions</t>
        </is>
      </c>
      <c r="L349" s="475" t="inlineStr">
        <is>
          <t>reactive</t>
        </is>
      </c>
      <c r="M349" s="475" t="inlineStr">
        <is>
          <t>N2O</t>
        </is>
      </c>
      <c r="N349" s="476" t="n">
        <v>0.06125635690952205</v>
      </c>
      <c r="O349" s="477" t="n">
        <v>1.349264390673177</v>
      </c>
      <c r="P349" s="478" t="n">
        <v>2023</v>
      </c>
      <c r="Q349" s="479" t="inlineStr">
        <is>
          <t>UNFCCC CRT Table3.D, utmark share</t>
        </is>
      </c>
      <c r="R349" s="479" t="inlineStr">
        <is>
          <t>ok</t>
        </is>
      </c>
      <c r="S349" s="479" t="inlineStr">
        <is>
          <t>text</t>
        </is>
      </c>
      <c r="T349" s="476" t="inlineStr">
        <is>
          <t>Norway</t>
        </is>
      </c>
      <c r="U349" s="475" t="inlineStr">
        <is>
          <t>useful output</t>
        </is>
      </c>
      <c r="V349" s="475">
        <f>(O347*N347)^2</f>
        <v/>
      </c>
    </row>
    <row r="350" ht="16" customFormat="1" customHeight="1" s="482">
      <c r="B350" s="475" t="inlineStr">
        <is>
          <t>FS.OL-AG.MM</t>
        </is>
      </c>
      <c r="C350" s="475" t="inlineStr">
        <is>
          <t>FS.OL-AG.MM-Grazing-Nmix</t>
        </is>
      </c>
      <c r="D350" s="475" t="inlineStr">
        <is>
          <t>FS</t>
        </is>
      </c>
      <c r="E350" s="475" t="inlineStr">
        <is>
          <t>OL</t>
        </is>
      </c>
      <c r="F350" s="5">
        <f>VLOOKUP(E350,'5.a Definitions'!E:F,2,FALSE)</f>
        <v/>
      </c>
      <c r="G350" s="475" t="inlineStr">
        <is>
          <t>AG</t>
        </is>
      </c>
      <c r="H350" s="475" t="inlineStr">
        <is>
          <t>MM</t>
        </is>
      </c>
      <c r="I350" s="5">
        <f>VLOOKUP(H350,'5.a Definitions'!E:F,2,FALSE)</f>
        <v/>
      </c>
      <c r="J350" s="480" t="inlineStr">
        <is>
          <t>Grazing</t>
        </is>
      </c>
      <c r="K350" s="480" t="inlineStr">
        <is>
          <t>grazing</t>
        </is>
      </c>
      <c r="L350" s="475" t="inlineStr">
        <is>
          <t>reactive</t>
        </is>
      </c>
      <c r="M350" s="475" t="inlineStr">
        <is>
          <t>Nmix</t>
        </is>
      </c>
      <c r="N350" s="476" t="n">
        <v>7.573594761492755</v>
      </c>
      <c r="O350" s="477" t="n">
        <v>0.2134844017679728</v>
      </c>
      <c r="P350" s="478" t="n">
        <v>2023</v>
      </c>
      <c r="Q350" s="479" t="inlineStr">
        <is>
          <t>SSB table 12660</t>
        </is>
      </c>
      <c r="R350" s="479" t="inlineStr">
        <is>
          <t>ok</t>
        </is>
      </c>
      <c r="S350" s="479" t="inlineStr">
        <is>
          <t>text</t>
        </is>
      </c>
      <c r="T350" s="476" t="inlineStr">
        <is>
          <t>Norway</t>
        </is>
      </c>
      <c r="U350" s="475" t="inlineStr">
        <is>
          <t>useful output</t>
        </is>
      </c>
      <c r="V350" s="475">
        <f>(O337*N337)^2</f>
        <v/>
      </c>
    </row>
    <row r="351" customFormat="1" s="482">
      <c r="B351" s="5" t="inlineStr">
        <is>
          <t>FS.OL-HY.SW</t>
        </is>
      </c>
      <c r="C351" s="5" t="inlineStr">
        <is>
          <t>FS.OL-HY.SW-Leaching-Nmix</t>
        </is>
      </c>
      <c r="D351" s="5" t="inlineStr">
        <is>
          <t>FS</t>
        </is>
      </c>
      <c r="E351" s="5" t="inlineStr">
        <is>
          <t>OL</t>
        </is>
      </c>
      <c r="F351" s="5">
        <f>VLOOKUP(E351,'5.a Definitions'!E:F,2,FALSE)</f>
        <v/>
      </c>
      <c r="G351" s="5" t="inlineStr">
        <is>
          <t>HY</t>
        </is>
      </c>
      <c r="H351" s="5" t="inlineStr">
        <is>
          <t>SW</t>
        </is>
      </c>
      <c r="I351" s="5">
        <f>VLOOKUP(H351,'5.a Definitions'!E:F,2,FALSE)</f>
        <v/>
      </c>
      <c r="J351" s="5" t="inlineStr">
        <is>
          <t>Leaching</t>
        </is>
      </c>
      <c r="K351" s="5" t="inlineStr">
        <is>
          <t>other land leaching</t>
        </is>
      </c>
      <c r="L351" s="5" t="inlineStr">
        <is>
          <t>reactive</t>
        </is>
      </c>
      <c r="M351" s="5" t="inlineStr">
        <is>
          <t>Nmix</t>
        </is>
      </c>
      <c r="N351" s="422" t="n">
        <v>24.52</v>
      </c>
      <c r="O351" s="423" t="n">
        <v>0.3110790348783861</v>
      </c>
      <c r="P351" s="424" t="n">
        <v>2023</v>
      </c>
      <c r="Q351" s="425" t="inlineStr">
        <is>
          <t>TEOTIL</t>
        </is>
      </c>
      <c r="R351" s="425" t="inlineStr">
        <is>
          <t>ok</t>
        </is>
      </c>
      <c r="S351" s="425" t="inlineStr">
        <is>
          <t>text</t>
        </is>
      </c>
      <c r="T351" s="426" t="inlineStr">
        <is>
          <t>Norway</t>
        </is>
      </c>
      <c r="U351" s="5" t="inlineStr">
        <is>
          <t>N wasted</t>
        </is>
      </c>
      <c r="V351" s="5">
        <f>(#REF!*#REF!)^2</f>
        <v/>
      </c>
    </row>
    <row r="352" customFormat="1" s="482">
      <c r="A352" s="485" t="inlineStr">
        <is>
          <t>Processing of residues</t>
        </is>
      </c>
      <c r="B352" s="475" t="inlineStr">
        <is>
          <t>PR.SO-EF.EC</t>
        </is>
      </c>
      <c r="C352" s="475" t="inlineStr">
        <is>
          <t>PR.SO-EF.EC-Waste to energy-Nmix</t>
        </is>
      </c>
      <c r="D352" s="475" t="inlineStr">
        <is>
          <t>PR</t>
        </is>
      </c>
      <c r="E352" s="475" t="inlineStr">
        <is>
          <t>SO</t>
        </is>
      </c>
      <c r="F352" s="5">
        <f>VLOOKUP(E352,'5.a Definitions'!E:F,2,FALSE)</f>
        <v/>
      </c>
      <c r="G352" s="475" t="inlineStr">
        <is>
          <t>EF</t>
        </is>
      </c>
      <c r="H352" s="475" t="inlineStr">
        <is>
          <t>EC</t>
        </is>
      </c>
      <c r="I352" s="5">
        <f>VLOOKUP(H352,'5.a Definitions'!E:F,2,FALSE)</f>
        <v/>
      </c>
      <c r="J352" s="475" t="inlineStr">
        <is>
          <t>Waste for energy incineration</t>
        </is>
      </c>
      <c r="K352" s="475" t="inlineStr">
        <is>
          <t>waste for energy incineration</t>
        </is>
      </c>
      <c r="L352" s="475" t="inlineStr">
        <is>
          <t>reactive</t>
        </is>
      </c>
      <c r="M352" s="475" t="inlineStr">
        <is>
          <t>Nmix</t>
        </is>
      </c>
      <c r="N352" s="476" t="n">
        <v>22.356</v>
      </c>
      <c r="O352" s="477" t="n">
        <v>0.4463089402572146</v>
      </c>
      <c r="P352" s="478" t="n">
        <v>2023</v>
      </c>
      <c r="Q352" s="479" t="inlineStr">
        <is>
          <t>SSB</t>
        </is>
      </c>
      <c r="R352" s="479" t="inlineStr">
        <is>
          <t>ok</t>
        </is>
      </c>
      <c r="S352" s="479" t="inlineStr">
        <is>
          <t>text</t>
        </is>
      </c>
      <c r="T352" s="476" t="inlineStr">
        <is>
          <t>Norway</t>
        </is>
      </c>
      <c r="U352" s="475" t="inlineStr">
        <is>
          <t>N wasted</t>
        </is>
      </c>
      <c r="V352" s="475">
        <f>(O326*N326)^2</f>
        <v/>
      </c>
    </row>
    <row r="353" ht="16" customFormat="1" customHeight="1" s="482">
      <c r="B353" s="475" t="inlineStr">
        <is>
          <t>PR.SO-MP.OP</t>
        </is>
      </c>
      <c r="C353" s="475" t="inlineStr">
        <is>
          <t>PR.SO-MP.OP-Recycling-Nmix</t>
        </is>
      </c>
      <c r="D353" s="475" t="inlineStr">
        <is>
          <t>PR</t>
        </is>
      </c>
      <c r="E353" s="475" t="inlineStr">
        <is>
          <t>SO</t>
        </is>
      </c>
      <c r="F353" s="5">
        <f>VLOOKUP(E353,'5.a Definitions'!E:F,2,FALSE)</f>
        <v/>
      </c>
      <c r="G353" s="475" t="inlineStr">
        <is>
          <t>MP</t>
        </is>
      </c>
      <c r="H353" s="475" t="inlineStr">
        <is>
          <t>OP</t>
        </is>
      </c>
      <c r="I353" s="5">
        <f>VLOOKUP(H353,'5.a Definitions'!E:F,2,FALSE)</f>
        <v/>
      </c>
      <c r="J353" s="475" t="inlineStr">
        <is>
          <t>Recycling</t>
        </is>
      </c>
      <c r="K353" s="475" t="inlineStr">
        <is>
          <t>recycling</t>
        </is>
      </c>
      <c r="L353" s="475" t="inlineStr">
        <is>
          <t>reactive</t>
        </is>
      </c>
      <c r="M353" s="475" t="inlineStr">
        <is>
          <t>Nmix</t>
        </is>
      </c>
      <c r="N353" s="476" t="n">
        <v>5.028879478199999</v>
      </c>
      <c r="O353" s="477" t="n">
        <v>0.4668219494414951</v>
      </c>
      <c r="P353" s="478" t="n">
        <v>2023</v>
      </c>
      <c r="Q353" s="479" t="inlineStr">
        <is>
          <t>SSB</t>
        </is>
      </c>
      <c r="R353" s="479" t="inlineStr">
        <is>
          <t>ok</t>
        </is>
      </c>
      <c r="S353" s="479" t="inlineStr">
        <is>
          <t>text</t>
        </is>
      </c>
      <c r="T353" s="476" t="inlineStr">
        <is>
          <t>Norway</t>
        </is>
      </c>
      <c r="U353" s="475" t="inlineStr">
        <is>
          <t>recycling</t>
        </is>
      </c>
      <c r="V353" s="475">
        <f>(#REF!*#REF!)^2</f>
        <v/>
      </c>
    </row>
    <row r="354" ht="16" customFormat="1" customHeight="1" s="482">
      <c r="B354" s="5" t="inlineStr">
        <is>
          <t>PR.SO-AG.SM</t>
        </is>
      </c>
      <c r="C354" s="5" t="inlineStr">
        <is>
          <t>PR.SO-AG.SM-Biologically treated organic waste-Nmix</t>
        </is>
      </c>
      <c r="D354" s="5" t="inlineStr">
        <is>
          <t>PR</t>
        </is>
      </c>
      <c r="E354" s="5" t="inlineStr">
        <is>
          <t>SO</t>
        </is>
      </c>
      <c r="F354" s="5">
        <f>VLOOKUP(E354,'5.a Definitions'!E:F,2,FALSE)</f>
        <v/>
      </c>
      <c r="G354" s="5" t="inlineStr">
        <is>
          <t>AG</t>
        </is>
      </c>
      <c r="H354" s="5" t="inlineStr">
        <is>
          <t>SM</t>
        </is>
      </c>
      <c r="I354" s="5">
        <f>VLOOKUP(H354,'5.a Definitions'!E:F,2,FALSE)</f>
        <v/>
      </c>
      <c r="J354" s="5" t="inlineStr">
        <is>
          <t>Biologically treated organic waste</t>
        </is>
      </c>
      <c r="K354" s="5" t="inlineStr">
        <is>
          <t>biologically treated organic waste</t>
        </is>
      </c>
      <c r="L354" s="5" t="inlineStr">
        <is>
          <t>reactive</t>
        </is>
      </c>
      <c r="M354" s="5" t="inlineStr">
        <is>
          <t>Nmix</t>
        </is>
      </c>
      <c r="N354" s="422" t="n">
        <v>0.8724993103448276</v>
      </c>
      <c r="O354" s="423" t="n">
        <v>0.7044375062841164</v>
      </c>
      <c r="P354" s="424" t="n">
        <v>2023</v>
      </c>
      <c r="Q354" s="425" t="inlineStr">
        <is>
          <t>SSB tables 10513 and 12818</t>
        </is>
      </c>
      <c r="R354" s="425" t="inlineStr">
        <is>
          <t>ok</t>
        </is>
      </c>
      <c r="S354" s="425" t="inlineStr">
        <is>
          <t>text</t>
        </is>
      </c>
      <c r="T354" s="426" t="inlineStr">
        <is>
          <t>Norway</t>
        </is>
      </c>
      <c r="U354" s="5" t="inlineStr">
        <is>
          <t>recycling</t>
        </is>
      </c>
      <c r="V354" s="5" t="n"/>
    </row>
    <row r="355" ht="16" customFormat="1" customHeight="1" s="482">
      <c r="B355" s="5" t="inlineStr">
        <is>
          <t>PR.SO-PR.WW</t>
        </is>
      </c>
      <c r="C355" s="5" t="inlineStr">
        <is>
          <t>PR.SO-PR.WW-Wastewater from landfills-Nmix</t>
        </is>
      </c>
      <c r="D355" s="5" t="inlineStr">
        <is>
          <t>PR</t>
        </is>
      </c>
      <c r="E355" s="5" t="inlineStr">
        <is>
          <t>SO</t>
        </is>
      </c>
      <c r="F355" s="5">
        <f>VLOOKUP(E355,'5.a Definitions'!E:F,2,FALSE)</f>
        <v/>
      </c>
      <c r="G355" s="5" t="inlineStr">
        <is>
          <t>PR</t>
        </is>
      </c>
      <c r="H355" s="5" t="inlineStr">
        <is>
          <t>WW</t>
        </is>
      </c>
      <c r="I355" s="5">
        <f>VLOOKUP(H355,'5.a Definitions'!E:F,2,FALSE)</f>
        <v/>
      </c>
      <c r="J355" s="5" t="inlineStr">
        <is>
          <t>Wastewater from landfills</t>
        </is>
      </c>
      <c r="K355" s="5" t="inlineStr">
        <is>
          <t>wastewater from landfills</t>
        </is>
      </c>
      <c r="L355" s="5" t="inlineStr">
        <is>
          <t>reactive</t>
        </is>
      </c>
      <c r="M355" s="5" t="inlineStr">
        <is>
          <t>Nmix</t>
        </is>
      </c>
      <c r="N355" s="422" t="n">
        <v>0.479991607785</v>
      </c>
      <c r="O355" s="423" t="n">
        <v>0.072508085214244</v>
      </c>
      <c r="P355" s="424" t="n">
        <v>2023</v>
      </c>
      <c r="Q355" s="425" t="inlineStr">
        <is>
          <t>Utslipp_deponi.xlsx (Mildir)</t>
        </is>
      </c>
      <c r="R355" s="425" t="inlineStr">
        <is>
          <t>ok</t>
        </is>
      </c>
      <c r="S355" s="425" t="inlineStr">
        <is>
          <t>text</t>
        </is>
      </c>
      <c r="T355" s="426" t="inlineStr">
        <is>
          <t>Norway</t>
        </is>
      </c>
      <c r="U355" s="5" t="inlineStr">
        <is>
          <t>N wasted</t>
        </is>
      </c>
      <c r="V355" s="5">
        <f>(#REF!*#REF!)^2</f>
        <v/>
      </c>
    </row>
    <row r="356" ht="16" customFormat="1" customHeight="1" s="482">
      <c r="B356" s="5" t="inlineStr">
        <is>
          <t>PR.SO-HS.HS</t>
        </is>
      </c>
      <c r="C356" s="5" t="inlineStr">
        <is>
          <t>PR.SO-HS.HS-Biologically treated organic waste-Nmix</t>
        </is>
      </c>
      <c r="D356" s="5" t="inlineStr">
        <is>
          <t>PR</t>
        </is>
      </c>
      <c r="E356" s="5" t="inlineStr">
        <is>
          <t>SO</t>
        </is>
      </c>
      <c r="F356" s="5">
        <f>VLOOKUP(E356,'5.a Definitions'!E:F,2,FALSE)</f>
        <v/>
      </c>
      <c r="G356" s="5" t="inlineStr">
        <is>
          <t>HS</t>
        </is>
      </c>
      <c r="H356" s="5" t="inlineStr">
        <is>
          <t>HS</t>
        </is>
      </c>
      <c r="I356" s="5">
        <f>VLOOKUP(H356,'5.a Definitions'!E:F,2,FALSE)</f>
        <v/>
      </c>
      <c r="J356" s="5" t="inlineStr">
        <is>
          <t>Biologically treated organic waste</t>
        </is>
      </c>
      <c r="K356" s="5" t="inlineStr">
        <is>
          <t>biologically treated organic waste</t>
        </is>
      </c>
      <c r="L356" s="5" t="inlineStr">
        <is>
          <t>reactive</t>
        </is>
      </c>
      <c r="M356" s="5" t="inlineStr">
        <is>
          <t>Nmix</t>
        </is>
      </c>
      <c r="N356" s="422" t="n">
        <v>1.20488</v>
      </c>
      <c r="O356" s="423" t="n">
        <v>0.6649044727961508</v>
      </c>
      <c r="P356" s="424" t="n">
        <v>2023</v>
      </c>
      <c r="Q356" s="425" t="inlineStr">
        <is>
          <t>SSB tables 10513 and 12818</t>
        </is>
      </c>
      <c r="R356" s="425" t="inlineStr">
        <is>
          <t>ok</t>
        </is>
      </c>
      <c r="S356" s="425" t="inlineStr">
        <is>
          <t>text</t>
        </is>
      </c>
      <c r="T356" s="426" t="inlineStr">
        <is>
          <t>Norway</t>
        </is>
      </c>
      <c r="U356" s="5" t="inlineStr">
        <is>
          <t>recycling</t>
        </is>
      </c>
      <c r="V356" s="5">
        <f>(#REF!*#REF!)^2</f>
        <v/>
      </c>
    </row>
    <row r="357" ht="16" customFormat="1" customHeight="1" s="482">
      <c r="B357" s="5" t="inlineStr">
        <is>
          <t>PR.SO-AT.AT</t>
        </is>
      </c>
      <c r="C357" s="5" t="inlineStr">
        <is>
          <t>PR.SO-AT.AT-Emissions-NH3</t>
        </is>
      </c>
      <c r="D357" s="5" t="inlineStr">
        <is>
          <t>PR</t>
        </is>
      </c>
      <c r="E357" s="5" t="inlineStr">
        <is>
          <t>SO</t>
        </is>
      </c>
      <c r="F357" s="5">
        <f>VLOOKUP(E357,'5.a Definitions'!E:F,2,FALSE)</f>
        <v/>
      </c>
      <c r="G357" s="5" t="inlineStr">
        <is>
          <t>AT</t>
        </is>
      </c>
      <c r="H357" s="5" t="inlineStr">
        <is>
          <t>AT</t>
        </is>
      </c>
      <c r="I357" s="5">
        <f>VLOOKUP(H357,'5.a Definitions'!E:F,2,FALSE)</f>
        <v/>
      </c>
      <c r="J357" s="5" t="inlineStr">
        <is>
          <t>Emissions</t>
        </is>
      </c>
      <c r="K357" s="5" t="inlineStr">
        <is>
          <t>solid waste emissions</t>
        </is>
      </c>
      <c r="L357" s="5" t="inlineStr">
        <is>
          <t>reactive</t>
        </is>
      </c>
      <c r="M357" s="5" t="inlineStr">
        <is>
          <t>NH3</t>
        </is>
      </c>
      <c r="N357" s="422" t="n">
        <v>0.20484362117745</v>
      </c>
      <c r="O357" s="423" t="n">
        <v>0.9294341005950877</v>
      </c>
      <c r="P357" s="424" t="n">
        <v>2023</v>
      </c>
      <c r="Q357" s="425" t="inlineStr">
        <is>
          <t>CRLTAP Inventory Submissions</t>
        </is>
      </c>
      <c r="R357" s="425" t="inlineStr">
        <is>
          <t>ok</t>
        </is>
      </c>
      <c r="S357" s="425" t="inlineStr">
        <is>
          <t>text</t>
        </is>
      </c>
      <c r="T357" s="426" t="inlineStr">
        <is>
          <t>Norway</t>
        </is>
      </c>
      <c r="U357" s="5" t="inlineStr">
        <is>
          <t>N wasted</t>
        </is>
      </c>
      <c r="V357" s="5">
        <f>(O326*N326)^2</f>
        <v/>
      </c>
    </row>
    <row r="358" customFormat="1" s="482">
      <c r="B358" s="5" t="inlineStr">
        <is>
          <t>PR.SO-AT.AT</t>
        </is>
      </c>
      <c r="C358" s="5" t="inlineStr">
        <is>
          <t>PR.SO-AT.AT-Emissions-NOx</t>
        </is>
      </c>
      <c r="D358" s="5" t="inlineStr">
        <is>
          <t>PR</t>
        </is>
      </c>
      <c r="E358" s="5" t="inlineStr">
        <is>
          <t>SO</t>
        </is>
      </c>
      <c r="F358" s="5">
        <f>VLOOKUP(E358,'5.a Definitions'!E:F,2,FALSE)</f>
        <v/>
      </c>
      <c r="G358" s="5" t="inlineStr">
        <is>
          <t>AT</t>
        </is>
      </c>
      <c r="H358" s="5" t="inlineStr">
        <is>
          <t>AT</t>
        </is>
      </c>
      <c r="I358" s="5">
        <f>VLOOKUP(H358,'5.a Definitions'!E:F,2,FALSE)</f>
        <v/>
      </c>
      <c r="J358" s="5" t="inlineStr">
        <is>
          <t>Emissions</t>
        </is>
      </c>
      <c r="K358" s="5" t="inlineStr">
        <is>
          <t>solid waste emissions</t>
        </is>
      </c>
      <c r="L358" s="5" t="inlineStr">
        <is>
          <t>reactive</t>
        </is>
      </c>
      <c r="M358" s="5" t="inlineStr">
        <is>
          <t>NOx</t>
        </is>
      </c>
      <c r="N358" s="422" t="n">
        <v>0.7018333799985</v>
      </c>
      <c r="O358" s="423" t="n">
        <v>0.3586884153786671</v>
      </c>
      <c r="P358" s="424" t="n">
        <v>2023</v>
      </c>
      <c r="Q358" s="425" t="inlineStr">
        <is>
          <t>CRLTAP Inventory Submissions</t>
        </is>
      </c>
      <c r="R358" s="425" t="inlineStr">
        <is>
          <t>ok</t>
        </is>
      </c>
      <c r="S358" s="425" t="inlineStr">
        <is>
          <t>text</t>
        </is>
      </c>
      <c r="T358" s="426" t="inlineStr">
        <is>
          <t>Norway</t>
        </is>
      </c>
      <c r="U358" s="5" t="inlineStr">
        <is>
          <t>N wasted</t>
        </is>
      </c>
      <c r="V358" s="5">
        <f>(O327*N327)^2</f>
        <v/>
      </c>
    </row>
    <row r="359" ht="16" customFormat="1" customHeight="1" s="482">
      <c r="B359" s="5" t="inlineStr">
        <is>
          <t>PR.SO-AT.AT</t>
        </is>
      </c>
      <c r="C359" s="5" t="inlineStr">
        <is>
          <t>PR.SO-AT.AT-Emissions-N2O</t>
        </is>
      </c>
      <c r="D359" s="5" t="inlineStr">
        <is>
          <t>PR</t>
        </is>
      </c>
      <c r="E359" s="5" t="inlineStr">
        <is>
          <t>SO</t>
        </is>
      </c>
      <c r="F359" s="5">
        <f>VLOOKUP(E359,'5.a Definitions'!E:F,2,FALSE)</f>
        <v/>
      </c>
      <c r="G359" s="5" t="inlineStr">
        <is>
          <t>AT</t>
        </is>
      </c>
      <c r="H359" s="5" t="inlineStr">
        <is>
          <t>AT</t>
        </is>
      </c>
      <c r="I359" s="5">
        <f>VLOOKUP(H359,'5.a Definitions'!E:F,2,FALSE)</f>
        <v/>
      </c>
      <c r="J359" s="5" t="inlineStr">
        <is>
          <t>Emissions</t>
        </is>
      </c>
      <c r="K359" s="5" t="inlineStr">
        <is>
          <t>solid waste emissions</t>
        </is>
      </c>
      <c r="L359" s="5" t="inlineStr">
        <is>
          <t>reactive</t>
        </is>
      </c>
      <c r="M359" s="5" t="inlineStr">
        <is>
          <t>N2O</t>
        </is>
      </c>
      <c r="N359" s="422" t="n">
        <v>0.02749781461983118</v>
      </c>
      <c r="O359" s="423" t="n">
        <v>1.272532052986043</v>
      </c>
      <c r="P359" s="424" t="n">
        <v>2023</v>
      </c>
      <c r="Q359" s="425" t="inlineStr">
        <is>
          <t>UNFCCC CRT</t>
        </is>
      </c>
      <c r="R359" s="425" t="inlineStr">
        <is>
          <t>ok</t>
        </is>
      </c>
      <c r="S359" s="425" t="inlineStr">
        <is>
          <t>text</t>
        </is>
      </c>
      <c r="T359" s="426" t="inlineStr">
        <is>
          <t>Norway</t>
        </is>
      </c>
      <c r="U359" s="5" t="inlineStr">
        <is>
          <t>N wasted</t>
        </is>
      </c>
      <c r="V359" s="5">
        <f>(O328*N328)^2</f>
        <v/>
      </c>
    </row>
    <row r="360" ht="16" customFormat="1" customHeight="1" s="482">
      <c r="B360" s="5" t="inlineStr">
        <is>
          <t>PR.SO-HY.SW</t>
        </is>
      </c>
      <c r="C360" s="5" t="inlineStr">
        <is>
          <t>PR.SO-HY.SW-Leaching-Nmix</t>
        </is>
      </c>
      <c r="D360" s="5" t="inlineStr">
        <is>
          <t>PR</t>
        </is>
      </c>
      <c r="E360" s="5" t="inlineStr">
        <is>
          <t>SO</t>
        </is>
      </c>
      <c r="F360" s="5">
        <f>VLOOKUP(E360,'5.a Definitions'!E:F,2,FALSE)</f>
        <v/>
      </c>
      <c r="G360" s="5" t="inlineStr">
        <is>
          <t>HY</t>
        </is>
      </c>
      <c r="H360" s="5" t="inlineStr">
        <is>
          <t>SW</t>
        </is>
      </c>
      <c r="I360" s="5">
        <f>VLOOKUP(H360,'5.a Definitions'!E:F,2,FALSE)</f>
        <v/>
      </c>
      <c r="J360" s="5" t="inlineStr">
        <is>
          <t>Leaching</t>
        </is>
      </c>
      <c r="K360" s="5" t="inlineStr">
        <is>
          <t>solid waste leaching</t>
        </is>
      </c>
      <c r="L360" s="5" t="inlineStr">
        <is>
          <t>reactive</t>
        </is>
      </c>
      <c r="M360" s="5" t="inlineStr">
        <is>
          <t>Nmix</t>
        </is>
      </c>
      <c r="N360" s="422" t="n">
        <v>0.2690183203329999</v>
      </c>
      <c r="O360" s="423" t="n">
        <v>0.130160384115683</v>
      </c>
      <c r="P360" s="424" t="n">
        <v>2023</v>
      </c>
      <c r="Q360" s="425" t="inlineStr">
        <is>
          <t>Utslipp_deponi.xlsx (Mildir)</t>
        </is>
      </c>
      <c r="R360" s="425" t="inlineStr">
        <is>
          <t>ok</t>
        </is>
      </c>
      <c r="S360" s="425" t="inlineStr">
        <is>
          <t>text</t>
        </is>
      </c>
      <c r="T360" s="426" t="inlineStr">
        <is>
          <t>Norway</t>
        </is>
      </c>
      <c r="U360" s="5" t="inlineStr">
        <is>
          <t>N wasted</t>
        </is>
      </c>
      <c r="V360" s="5">
        <f>(#REF!*#REF!)^2</f>
        <v/>
      </c>
    </row>
    <row r="361" customFormat="1" s="482">
      <c r="B361" s="5" t="inlineStr">
        <is>
          <t>PR.SO-RW.RW</t>
        </is>
      </c>
      <c r="C361" s="5" t="inlineStr">
        <is>
          <t>PR.SO-RW.RW-Solid waste export-Nmix</t>
        </is>
      </c>
      <c r="D361" s="5" t="inlineStr">
        <is>
          <t>PR</t>
        </is>
      </c>
      <c r="E361" s="5" t="inlineStr">
        <is>
          <t>SO</t>
        </is>
      </c>
      <c r="F361" s="5">
        <f>VLOOKUP(E361,'5.a Definitions'!E:F,2,FALSE)</f>
        <v/>
      </c>
      <c r="G361" s="5" t="inlineStr">
        <is>
          <t>RW</t>
        </is>
      </c>
      <c r="H361" s="5" t="inlineStr">
        <is>
          <t>RW</t>
        </is>
      </c>
      <c r="I361" s="5">
        <f>VLOOKUP(H361,'5.a Definitions'!E:F,2,FALSE)</f>
        <v/>
      </c>
      <c r="J361" s="5" t="inlineStr">
        <is>
          <t>Solid waste export</t>
        </is>
      </c>
      <c r="K361" s="5" t="inlineStr">
        <is>
          <t>solid waste export</t>
        </is>
      </c>
      <c r="L361" s="5" t="inlineStr">
        <is>
          <t>reactive</t>
        </is>
      </c>
      <c r="M361" s="5" t="inlineStr">
        <is>
          <t>Nmix</t>
        </is>
      </c>
      <c r="N361" s="422" t="n">
        <v>0.162241743</v>
      </c>
      <c r="O361" s="423" t="n">
        <v>0.4974537101480301</v>
      </c>
      <c r="P361" s="424" t="n">
        <v>2023</v>
      </c>
      <c r="Q361" s="425" t="inlineStr">
        <is>
          <t>SSB tab 08801</t>
        </is>
      </c>
      <c r="R361" s="425" t="inlineStr">
        <is>
          <t>ok</t>
        </is>
      </c>
      <c r="S361" s="425" t="inlineStr">
        <is>
          <t>text</t>
        </is>
      </c>
      <c r="T361" s="426" t="inlineStr">
        <is>
          <t>Norway</t>
        </is>
      </c>
      <c r="U361" s="5" t="inlineStr">
        <is>
          <t>N wasted</t>
        </is>
      </c>
      <c r="V361" s="5">
        <f>(#REF!*#REF!)^2</f>
        <v/>
      </c>
    </row>
    <row r="362" ht="16" customFormat="1" customHeight="1" s="482">
      <c r="B362" s="475" t="inlineStr">
        <is>
          <t>PR.SO-RW.RW</t>
        </is>
      </c>
      <c r="C362" s="475" t="inlineStr">
        <is>
          <t xml:space="preserve">PR.SO-RW.RW-Export for recycling-Nmix </t>
        </is>
      </c>
      <c r="D362" s="475" t="inlineStr">
        <is>
          <t>PR</t>
        </is>
      </c>
      <c r="E362" s="475" t="inlineStr">
        <is>
          <t>SO</t>
        </is>
      </c>
      <c r="F362" s="5">
        <f>VLOOKUP(E362,'5.a Definitions'!E:F,2,FALSE)</f>
        <v/>
      </c>
      <c r="G362" s="475" t="inlineStr">
        <is>
          <t>RW</t>
        </is>
      </c>
      <c r="H362" s="475" t="inlineStr">
        <is>
          <t>RW</t>
        </is>
      </c>
      <c r="I362" s="5">
        <f>VLOOKUP(H362,'5.a Definitions'!E:F,2,FALSE)</f>
        <v/>
      </c>
      <c r="J362" s="475" t="inlineStr">
        <is>
          <t>Export-for-recycling</t>
        </is>
      </c>
      <c r="K362" s="475" t="inlineStr">
        <is>
          <t>export-for-recycling</t>
        </is>
      </c>
      <c r="L362" s="475" t="inlineStr">
        <is>
          <t>reactive</t>
        </is>
      </c>
      <c r="M362" s="475" t="inlineStr">
        <is>
          <t>Nmix</t>
        </is>
      </c>
      <c r="N362" s="476" t="n">
        <v>2.0597762718</v>
      </c>
      <c r="O362" s="477" t="n">
        <v>0.1658522422880451</v>
      </c>
      <c r="P362" s="478" t="n">
        <v>2023</v>
      </c>
      <c r="Q362" s="479" t="inlineStr">
        <is>
          <t>SSB</t>
        </is>
      </c>
      <c r="R362" s="479" t="inlineStr">
        <is>
          <t>ok</t>
        </is>
      </c>
      <c r="S362" s="479" t="inlineStr">
        <is>
          <t>text</t>
        </is>
      </c>
      <c r="T362" s="476" t="inlineStr">
        <is>
          <t>Norway</t>
        </is>
      </c>
      <c r="U362" s="475" t="inlineStr">
        <is>
          <t>recycling</t>
        </is>
      </c>
      <c r="V362" s="475">
        <f>(#REF!*#REF!)^2</f>
        <v/>
      </c>
    </row>
    <row r="363" ht="16" customFormat="1" customHeight="1" s="482">
      <c r="B363" s="475" t="inlineStr">
        <is>
          <t>PR.SO-RW.RW</t>
        </is>
      </c>
      <c r="C363" s="475" t="inlineStr">
        <is>
          <t>PR.SO-RW.RW-Export for reuse-Nmix</t>
        </is>
      </c>
      <c r="D363" s="475" t="inlineStr">
        <is>
          <t>PR</t>
        </is>
      </c>
      <c r="E363" s="475" t="inlineStr">
        <is>
          <t>SO</t>
        </is>
      </c>
      <c r="F363" s="5">
        <f>VLOOKUP(E363,'5.a Definitions'!E:F,2,FALSE)</f>
        <v/>
      </c>
      <c r="G363" s="475" t="inlineStr">
        <is>
          <t>RW</t>
        </is>
      </c>
      <c r="H363" s="475" t="inlineStr">
        <is>
          <t>RW</t>
        </is>
      </c>
      <c r="I363" s="5">
        <f>VLOOKUP(H363,'5.a Definitions'!E:F,2,FALSE)</f>
        <v/>
      </c>
      <c r="J363" s="475" t="inlineStr">
        <is>
          <t>Export-for-reuse</t>
        </is>
      </c>
      <c r="K363" s="475" t="inlineStr">
        <is>
          <t>export-for-reuse</t>
        </is>
      </c>
      <c r="L363" s="475" t="inlineStr">
        <is>
          <t>reactive</t>
        </is>
      </c>
      <c r="M363" s="475" t="inlineStr">
        <is>
          <t>Nmix</t>
        </is>
      </c>
      <c r="N363" s="476" t="n">
        <v>0.30914425</v>
      </c>
      <c r="O363" s="477" t="n">
        <v>0.1986237471479188</v>
      </c>
      <c r="P363" s="478" t="n">
        <v>2023</v>
      </c>
      <c r="Q363" s="479" t="inlineStr">
        <is>
          <t>SSB</t>
        </is>
      </c>
      <c r="R363" s="479" t="inlineStr">
        <is>
          <t>ok</t>
        </is>
      </c>
      <c r="S363" s="479" t="inlineStr">
        <is>
          <t>text</t>
        </is>
      </c>
      <c r="T363" s="476" t="inlineStr">
        <is>
          <t>Norway</t>
        </is>
      </c>
      <c r="U363" s="475" t="inlineStr">
        <is>
          <t>recycling</t>
        </is>
      </c>
      <c r="V363" s="475">
        <f>(#REF!*#REF!)^2</f>
        <v/>
      </c>
    </row>
    <row r="364" customFormat="1" s="482">
      <c r="B364" s="5" t="inlineStr">
        <is>
          <t>PR.WW-AG.SM</t>
        </is>
      </c>
      <c r="C364" s="5" t="inlineStr">
        <is>
          <t>PR.WW-AG.SM-Sewage sludge fertilizer-Nmix</t>
        </is>
      </c>
      <c r="D364" s="5" t="inlineStr">
        <is>
          <t>PR</t>
        </is>
      </c>
      <c r="E364" s="5" t="inlineStr">
        <is>
          <t>WW</t>
        </is>
      </c>
      <c r="F364" s="5">
        <f>VLOOKUP(E364,'5.a Definitions'!E:F,2,FALSE)</f>
        <v/>
      </c>
      <c r="G364" s="5" t="inlineStr">
        <is>
          <t>AG</t>
        </is>
      </c>
      <c r="H364" s="5" t="inlineStr">
        <is>
          <t>SM</t>
        </is>
      </c>
      <c r="I364" s="5">
        <f>VLOOKUP(H364,'5.a Definitions'!E:F,2,FALSE)</f>
        <v/>
      </c>
      <c r="J364" s="5" t="inlineStr">
        <is>
          <t>Sewage sludge fertilizer</t>
        </is>
      </c>
      <c r="K364" s="5" t="inlineStr">
        <is>
          <t>sewage sludge fertilizer</t>
        </is>
      </c>
      <c r="L364" s="5" t="inlineStr">
        <is>
          <t>reactive</t>
        </is>
      </c>
      <c r="M364" s="5" t="inlineStr">
        <is>
          <t>Nmix</t>
        </is>
      </c>
      <c r="N364" s="422" t="n">
        <v>2.14803</v>
      </c>
      <c r="O364" s="423" t="n">
        <v>0.3554206502592548</v>
      </c>
      <c r="P364" s="424" t="n">
        <v>2023</v>
      </c>
      <c r="Q364" s="425" t="inlineStr">
        <is>
          <t>SSB tab 05279</t>
        </is>
      </c>
      <c r="R364" s="425" t="inlineStr">
        <is>
          <t>ok</t>
        </is>
      </c>
      <c r="S364" s="425" t="inlineStr">
        <is>
          <t>text</t>
        </is>
      </c>
      <c r="T364" s="426" t="inlineStr">
        <is>
          <t>Norway</t>
        </is>
      </c>
      <c r="U364" s="5" t="inlineStr">
        <is>
          <t>recycling</t>
        </is>
      </c>
      <c r="V364" s="5">
        <f>(#REF!*#REF!)^2</f>
        <v/>
      </c>
    </row>
    <row r="365" ht="16" customFormat="1" customHeight="1" s="482">
      <c r="B365" s="5" t="inlineStr">
        <is>
          <t>PR.WW-HS-HS</t>
        </is>
      </c>
      <c r="C365" s="5" t="inlineStr">
        <is>
          <t xml:space="preserve">PR.WW-HS.HS-Sewage sludge fertilizer-Nmix </t>
        </is>
      </c>
      <c r="D365" s="5" t="inlineStr">
        <is>
          <t>PR</t>
        </is>
      </c>
      <c r="E365" s="5" t="inlineStr">
        <is>
          <t>WW</t>
        </is>
      </c>
      <c r="F365" s="5">
        <f>VLOOKUP(E365,'5.a Definitions'!E:F,2,FALSE)</f>
        <v/>
      </c>
      <c r="G365" s="5" t="inlineStr">
        <is>
          <t>HS</t>
        </is>
      </c>
      <c r="H365" s="5" t="inlineStr">
        <is>
          <t>HS</t>
        </is>
      </c>
      <c r="I365" s="5">
        <f>VLOOKUP(H365,'5.a Definitions'!E:F,2,FALSE)</f>
        <v/>
      </c>
      <c r="J365" s="5" t="inlineStr">
        <is>
          <t>Sewage sludge fertilizer</t>
        </is>
      </c>
      <c r="K365" s="5" t="inlineStr">
        <is>
          <t>sewage sludge fertilizer</t>
        </is>
      </c>
      <c r="L365" s="5" t="inlineStr">
        <is>
          <t>reactive</t>
        </is>
      </c>
      <c r="M365" s="5" t="inlineStr">
        <is>
          <t>Nmix</t>
        </is>
      </c>
      <c r="N365" s="422" t="n">
        <v>1.07235</v>
      </c>
      <c r="O365" s="423" t="n">
        <v>0.3554206502592548</v>
      </c>
      <c r="P365" s="424" t="n">
        <v>2023</v>
      </c>
      <c r="Q365" s="425" t="inlineStr">
        <is>
          <t>SSB table 05279</t>
        </is>
      </c>
      <c r="R365" s="425" t="inlineStr">
        <is>
          <t>ok</t>
        </is>
      </c>
      <c r="S365" s="425" t="inlineStr">
        <is>
          <t>text</t>
        </is>
      </c>
      <c r="T365" s="426" t="inlineStr">
        <is>
          <t>Norway</t>
        </is>
      </c>
      <c r="U365" s="5" t="inlineStr">
        <is>
          <t>recycling</t>
        </is>
      </c>
      <c r="V365" s="5">
        <f>(O329*N329)^2</f>
        <v/>
      </c>
    </row>
    <row r="366" ht="16" customFormat="1" customHeight="1" s="482">
      <c r="B366" s="475" t="inlineStr">
        <is>
          <t>PR.WW-PR.SO</t>
        </is>
      </c>
      <c r="C366" s="475" t="inlineStr">
        <is>
          <t xml:space="preserve">PR.WW-PR.SO-Sewage sludge landfill-Nmix </t>
        </is>
      </c>
      <c r="D366" s="475" t="inlineStr">
        <is>
          <t>PR</t>
        </is>
      </c>
      <c r="E366" s="475" t="inlineStr">
        <is>
          <t>WW</t>
        </is>
      </c>
      <c r="F366" s="5">
        <f>VLOOKUP(E366,'5.a Definitions'!E:F,2,FALSE)</f>
        <v/>
      </c>
      <c r="G366" s="475" t="inlineStr">
        <is>
          <t>PR</t>
        </is>
      </c>
      <c r="H366" s="475" t="inlineStr">
        <is>
          <t>SO</t>
        </is>
      </c>
      <c r="I366" s="5">
        <f>VLOOKUP(H366,'5.a Definitions'!E:F,2,FALSE)</f>
        <v/>
      </c>
      <c r="J366" s="475" t="inlineStr">
        <is>
          <t>Sewage sludge landfill</t>
        </is>
      </c>
      <c r="K366" s="475" t="inlineStr">
        <is>
          <t>sewage sludge landfill</t>
        </is>
      </c>
      <c r="L366" s="475" t="inlineStr">
        <is>
          <t>reactive</t>
        </is>
      </c>
      <c r="M366" s="475" t="inlineStr">
        <is>
          <t>Nmix</t>
        </is>
      </c>
      <c r="N366" s="476" t="n">
        <v>0.35931</v>
      </c>
      <c r="O366" s="477" t="n">
        <v>0.3554206502592548</v>
      </c>
      <c r="P366" s="478" t="n">
        <v>2023</v>
      </c>
      <c r="Q366" s="479" t="inlineStr">
        <is>
          <t>SSB table 05279</t>
        </is>
      </c>
      <c r="R366" s="479" t="inlineStr">
        <is>
          <t>ok</t>
        </is>
      </c>
      <c r="S366" s="479" t="inlineStr">
        <is>
          <t>text</t>
        </is>
      </c>
      <c r="T366" s="476" t="inlineStr">
        <is>
          <t>Norway</t>
        </is>
      </c>
      <c r="U366" s="475" t="inlineStr">
        <is>
          <t>N wasted</t>
        </is>
      </c>
      <c r="V366" s="475">
        <f>(O330*N330)^2</f>
        <v/>
      </c>
    </row>
    <row r="367" ht="16" customFormat="1" customHeight="1" s="482">
      <c r="B367" s="5" t="inlineStr">
        <is>
          <t>PR.WW-AT.AT</t>
        </is>
      </c>
      <c r="C367" s="5" t="inlineStr">
        <is>
          <t>PR.WW-AT.AT-Emissions-NH3</t>
        </is>
      </c>
      <c r="D367" s="5" t="inlineStr">
        <is>
          <t>PR</t>
        </is>
      </c>
      <c r="E367" s="5" t="inlineStr">
        <is>
          <t>WW</t>
        </is>
      </c>
      <c r="F367" s="5">
        <f>VLOOKUP(E367,'5.a Definitions'!E:F,2,FALSE)</f>
        <v/>
      </c>
      <c r="G367" s="5" t="inlineStr">
        <is>
          <t>AT</t>
        </is>
      </c>
      <c r="H367" s="5" t="inlineStr">
        <is>
          <t>AT</t>
        </is>
      </c>
      <c r="I367" s="5">
        <f>VLOOKUP(H367,'5.a Definitions'!E:F,2,FALSE)</f>
        <v/>
      </c>
      <c r="J367" s="5" t="inlineStr">
        <is>
          <t>Emissions</t>
        </is>
      </c>
      <c r="K367" s="5" t="inlineStr">
        <is>
          <t>wastewater emissions</t>
        </is>
      </c>
      <c r="L367" s="5" t="inlineStr">
        <is>
          <t>reactive</t>
        </is>
      </c>
      <c r="M367" s="5" t="inlineStr">
        <is>
          <t>NH3</t>
        </is>
      </c>
      <c r="N367" s="422" t="n">
        <v>0</v>
      </c>
      <c r="O367" s="423" t="n">
        <v>0.5</v>
      </c>
      <c r="P367" s="424" t="n">
        <v>2023</v>
      </c>
      <c r="Q367" s="425" t="inlineStr">
        <is>
          <t>CRLTAP Inventory Submissions</t>
        </is>
      </c>
      <c r="R367" s="425" t="inlineStr">
        <is>
          <t>ok</t>
        </is>
      </c>
      <c r="S367" s="425" t="inlineStr">
        <is>
          <t>text</t>
        </is>
      </c>
      <c r="T367" s="426" t="inlineStr">
        <is>
          <t>Norway</t>
        </is>
      </c>
      <c r="U367" s="5" t="inlineStr">
        <is>
          <t>N wasted</t>
        </is>
      </c>
      <c r="V367" s="5">
        <f>(O330*N330)^2</f>
        <v/>
      </c>
    </row>
    <row r="368" ht="16" customFormat="1" customHeight="1" s="482">
      <c r="B368" s="5" t="inlineStr">
        <is>
          <t>PR.WW-AT.AT</t>
        </is>
      </c>
      <c r="C368" s="5" t="inlineStr">
        <is>
          <t>PR.WW-AT.AT-Emissions-NOx</t>
        </is>
      </c>
      <c r="D368" s="5" t="inlineStr">
        <is>
          <t>PR</t>
        </is>
      </c>
      <c r="E368" s="5" t="inlineStr">
        <is>
          <t>WW</t>
        </is>
      </c>
      <c r="F368" s="5">
        <f>VLOOKUP(E368,'5.a Definitions'!E:F,2,FALSE)</f>
        <v/>
      </c>
      <c r="G368" s="5" t="inlineStr">
        <is>
          <t>AT</t>
        </is>
      </c>
      <c r="H368" s="5" t="inlineStr">
        <is>
          <t>AT</t>
        </is>
      </c>
      <c r="I368" s="5">
        <f>VLOOKUP(H368,'5.a Definitions'!E:F,2,FALSE)</f>
        <v/>
      </c>
      <c r="J368" s="5" t="inlineStr">
        <is>
          <t>Emissions</t>
        </is>
      </c>
      <c r="K368" s="5" t="inlineStr">
        <is>
          <t>wastewater emissions</t>
        </is>
      </c>
      <c r="L368" s="5" t="inlineStr">
        <is>
          <t>reactive</t>
        </is>
      </c>
      <c r="M368" s="5" t="inlineStr">
        <is>
          <t>NOx</t>
        </is>
      </c>
      <c r="N368" s="422" t="n">
        <v>0</v>
      </c>
      <c r="O368" s="423" t="n">
        <v>0.5</v>
      </c>
      <c r="P368" s="424" t="n">
        <v>2023</v>
      </c>
      <c r="Q368" s="425" t="inlineStr">
        <is>
          <t>CRLTAP Inventory Submissions</t>
        </is>
      </c>
      <c r="R368" s="425" t="inlineStr">
        <is>
          <t>ok</t>
        </is>
      </c>
      <c r="S368" s="425" t="inlineStr">
        <is>
          <t>text</t>
        </is>
      </c>
      <c r="T368" s="426" t="inlineStr">
        <is>
          <t>Norway</t>
        </is>
      </c>
      <c r="U368" s="5" t="inlineStr">
        <is>
          <t>N wasted</t>
        </is>
      </c>
      <c r="V368" s="5">
        <f>(#REF!*#REF!)^2</f>
        <v/>
      </c>
    </row>
    <row r="369" ht="16" customFormat="1" customHeight="1" s="482">
      <c r="B369" s="5" t="inlineStr">
        <is>
          <t>PR.WW-AT.AT</t>
        </is>
      </c>
      <c r="C369" s="5" t="inlineStr">
        <is>
          <t>PR.WW-AT.AT-Emissions-N2O</t>
        </is>
      </c>
      <c r="D369" s="5" t="inlineStr">
        <is>
          <t>PR</t>
        </is>
      </c>
      <c r="E369" s="5" t="inlineStr">
        <is>
          <t>WW</t>
        </is>
      </c>
      <c r="F369" s="5">
        <f>VLOOKUP(E369,'5.a Definitions'!E:F,2,FALSE)</f>
        <v/>
      </c>
      <c r="G369" s="5" t="inlineStr">
        <is>
          <t>AT</t>
        </is>
      </c>
      <c r="H369" s="5" t="inlineStr">
        <is>
          <t>AT</t>
        </is>
      </c>
      <c r="I369" s="5">
        <f>VLOOKUP(H369,'5.a Definitions'!E:F,2,FALSE)</f>
        <v/>
      </c>
      <c r="J369" s="5" t="inlineStr">
        <is>
          <t>Emissions</t>
        </is>
      </c>
      <c r="K369" s="5" t="inlineStr">
        <is>
          <t>wastewater emissions</t>
        </is>
      </c>
      <c r="L369" s="5" t="inlineStr">
        <is>
          <t>reactive</t>
        </is>
      </c>
      <c r="M369" s="5" t="inlineStr">
        <is>
          <t>N2O</t>
        </is>
      </c>
      <c r="N369" s="422" t="n">
        <v>0.1365824455379014</v>
      </c>
      <c r="O369" s="423" t="n">
        <v>0.506173197401774</v>
      </c>
      <c r="P369" s="424" t="n">
        <v>2023</v>
      </c>
      <c r="Q369" s="425" t="inlineStr">
        <is>
          <t>UNFCCC CRT</t>
        </is>
      </c>
      <c r="R369" s="425" t="inlineStr">
        <is>
          <t>ok</t>
        </is>
      </c>
      <c r="S369" s="425" t="inlineStr">
        <is>
          <t>text</t>
        </is>
      </c>
      <c r="T369" s="426" t="inlineStr">
        <is>
          <t>Norway</t>
        </is>
      </c>
      <c r="U369" s="5" t="inlineStr">
        <is>
          <t>N wasted</t>
        </is>
      </c>
      <c r="V369" s="5">
        <f>(#REF!*#REF!)^2</f>
        <v/>
      </c>
    </row>
    <row r="370" customFormat="1" s="482">
      <c r="B370" s="5" t="inlineStr">
        <is>
          <t>PR.WW-AT.AT</t>
        </is>
      </c>
      <c r="C370" s="5" t="inlineStr">
        <is>
          <t>PR.WW-AT.AT-Emissions-N2</t>
        </is>
      </c>
      <c r="D370" s="5" t="inlineStr">
        <is>
          <t>PR</t>
        </is>
      </c>
      <c r="E370" s="5" t="inlineStr">
        <is>
          <t>WW</t>
        </is>
      </c>
      <c r="F370" s="5">
        <f>VLOOKUP(E370,'5.a Definitions'!E:F,2,FALSE)</f>
        <v/>
      </c>
      <c r="G370" s="5" t="inlineStr">
        <is>
          <t>AT</t>
        </is>
      </c>
      <c r="H370" s="5" t="inlineStr">
        <is>
          <t>AT</t>
        </is>
      </c>
      <c r="I370" s="5">
        <f>VLOOKUP(H370,'5.a Definitions'!E:F,2,FALSE)</f>
        <v/>
      </c>
      <c r="J370" s="5" t="inlineStr">
        <is>
          <t>Emissions</t>
        </is>
      </c>
      <c r="K370" s="5" t="inlineStr">
        <is>
          <t>wastewater emissions</t>
        </is>
      </c>
      <c r="L370" s="5" t="inlineStr">
        <is>
          <t>inert</t>
        </is>
      </c>
      <c r="M370" s="5" t="inlineStr">
        <is>
          <t>N2</t>
        </is>
      </c>
      <c r="N370" s="422" t="n">
        <v>3.674681936719806</v>
      </c>
      <c r="O370" s="423" t="n">
        <v>0.4035182131430481</v>
      </c>
      <c r="P370" s="424" t="n">
        <v>2023</v>
      </c>
      <c r="Q370" s="425" t="inlineStr">
        <is>
          <t>treatment plant reports (norskeutslipp.no / veas.nu)</t>
        </is>
      </c>
      <c r="R370" s="425" t="inlineStr">
        <is>
          <t>ok</t>
        </is>
      </c>
      <c r="S370" s="425" t="inlineStr">
        <is>
          <t>text</t>
        </is>
      </c>
      <c r="T370" s="426" t="inlineStr">
        <is>
          <t>Norway</t>
        </is>
      </c>
      <c r="U370" s="5" t="inlineStr">
        <is>
          <t>N wasted</t>
        </is>
      </c>
      <c r="V370" s="5">
        <f>(O331*N331)^2</f>
        <v/>
      </c>
    </row>
    <row r="371" ht="16" customFormat="1" customHeight="1" s="482" thickBot="1">
      <c r="B371" s="6" t="inlineStr">
        <is>
          <t>PR.WW-HY.CW</t>
        </is>
      </c>
      <c r="C371" s="6" t="inlineStr">
        <is>
          <t>PR.WW-HY.CW-Treated wastewater discharge-Nmix</t>
        </is>
      </c>
      <c r="D371" s="6" t="inlineStr">
        <is>
          <t>PR</t>
        </is>
      </c>
      <c r="E371" s="6" t="inlineStr">
        <is>
          <t>WW</t>
        </is>
      </c>
      <c r="F371" s="5">
        <f>VLOOKUP(E371,'5.a Definitions'!E:F,2,FALSE)</f>
        <v/>
      </c>
      <c r="G371" s="6" t="inlineStr">
        <is>
          <t>HY</t>
        </is>
      </c>
      <c r="H371" s="6" t="inlineStr">
        <is>
          <t>CW</t>
        </is>
      </c>
      <c r="I371" s="5">
        <f>VLOOKUP(H371,'5.a Definitions'!E:F,2,FALSE)</f>
        <v/>
      </c>
      <c r="J371" s="6" t="inlineStr">
        <is>
          <t>Treated wastewater discharge</t>
        </is>
      </c>
      <c r="K371" s="6" t="inlineStr">
        <is>
          <t>treated wastewater to coastal water</t>
        </is>
      </c>
      <c r="L371" s="6" t="inlineStr">
        <is>
          <t>reactive</t>
        </is>
      </c>
      <c r="M371" s="6" t="inlineStr">
        <is>
          <t>Nmix</t>
        </is>
      </c>
      <c r="N371" s="422" t="n">
        <v>19.4803</v>
      </c>
      <c r="O371" s="427" t="n">
        <v>0.1944940686871089</v>
      </c>
      <c r="P371" s="424" t="n">
        <v>2023</v>
      </c>
      <c r="Q371" s="428" t="inlineStr">
        <is>
          <t>SSB table 05280</t>
        </is>
      </c>
      <c r="R371" s="425" t="inlineStr">
        <is>
          <t>ok</t>
        </is>
      </c>
      <c r="S371" s="428" t="inlineStr">
        <is>
          <t>text</t>
        </is>
      </c>
      <c r="T371" s="426" t="inlineStr">
        <is>
          <t>Norway</t>
        </is>
      </c>
      <c r="U371" s="6" t="inlineStr">
        <is>
          <t>N wasted</t>
        </is>
      </c>
      <c r="V371" s="6">
        <f>(#REF!*#REF!)^2</f>
        <v/>
      </c>
    </row>
    <row r="372" ht="16" customFormat="1" customHeight="1" s="482">
      <c r="A372" s="489" t="inlineStr">
        <is>
          <t>Humans and Settlements</t>
        </is>
      </c>
      <c r="B372" s="5" t="inlineStr">
        <is>
          <t>HS.HS-PR.SO</t>
        </is>
      </c>
      <c r="C372" s="5" t="inlineStr">
        <is>
          <t>HS.HS-PR.SO-Household waste-Nmix</t>
        </is>
      </c>
      <c r="D372" s="5" t="inlineStr">
        <is>
          <t>HS</t>
        </is>
      </c>
      <c r="E372" s="5" t="inlineStr">
        <is>
          <t>HS</t>
        </is>
      </c>
      <c r="F372" s="5">
        <f>VLOOKUP(E372,'5.a Definitions'!E:F,2,FALSE)</f>
        <v/>
      </c>
      <c r="G372" s="5" t="inlineStr">
        <is>
          <t>PR</t>
        </is>
      </c>
      <c r="H372" s="5" t="inlineStr">
        <is>
          <t>SO</t>
        </is>
      </c>
      <c r="I372" s="5">
        <f>VLOOKUP(H372,'5.a Definitions'!E:F,2,FALSE)</f>
        <v/>
      </c>
      <c r="J372" s="5" t="inlineStr">
        <is>
          <t>Household waste</t>
        </is>
      </c>
      <c r="K372" s="5" t="inlineStr">
        <is>
          <t>household waste</t>
        </is>
      </c>
      <c r="L372" s="5" t="inlineStr">
        <is>
          <t>reactive</t>
        </is>
      </c>
      <c r="M372" s="5" t="inlineStr">
        <is>
          <t>Nmix</t>
        </is>
      </c>
      <c r="N372" s="422" t="n">
        <v>26.6021</v>
      </c>
      <c r="O372" s="423" t="n">
        <v>0.3799917324247699</v>
      </c>
      <c r="P372" s="424" t="n">
        <v>2023</v>
      </c>
      <c r="Q372" s="425" t="inlineStr">
        <is>
          <t>SSB</t>
        </is>
      </c>
      <c r="R372" s="425" t="inlineStr">
        <is>
          <t>ok</t>
        </is>
      </c>
      <c r="S372" s="425" t="inlineStr">
        <is>
          <t>text</t>
        </is>
      </c>
      <c r="T372" s="426" t="inlineStr">
        <is>
          <t>Norway</t>
        </is>
      </c>
      <c r="U372" s="5" t="inlineStr">
        <is>
          <t>N wasted</t>
        </is>
      </c>
      <c r="V372" s="5">
        <f>(#REF!*#REF!)^2</f>
        <v/>
      </c>
    </row>
    <row r="373" ht="16" customFormat="1" customHeight="1" s="482">
      <c r="B373" s="5" t="inlineStr">
        <is>
          <t>HS.HS-PR.WW</t>
        </is>
      </c>
      <c r="C373" s="5" t="inlineStr">
        <is>
          <t>HS.HS-PR.WW-Municipal wastewater-Nmix</t>
        </is>
      </c>
      <c r="D373" s="5" t="inlineStr">
        <is>
          <t>HS</t>
        </is>
      </c>
      <c r="E373" s="5" t="inlineStr">
        <is>
          <t>HS</t>
        </is>
      </c>
      <c r="F373" s="5">
        <f>VLOOKUP(E373,'5.a Definitions'!E:F,2,FALSE)</f>
        <v/>
      </c>
      <c r="G373" s="5" t="inlineStr">
        <is>
          <t>PR</t>
        </is>
      </c>
      <c r="H373" s="5" t="inlineStr">
        <is>
          <t>WW</t>
        </is>
      </c>
      <c r="I373" s="5">
        <f>VLOOKUP(H373,'5.a Definitions'!E:F,2,FALSE)</f>
        <v/>
      </c>
      <c r="J373" s="5" t="inlineStr">
        <is>
          <t>Municipal wastewater</t>
        </is>
      </c>
      <c r="K373" s="5" t="inlineStr">
        <is>
          <t>municipal wastewater</t>
        </is>
      </c>
      <c r="L373" s="5" t="inlineStr">
        <is>
          <t>reactive</t>
        </is>
      </c>
      <c r="M373" s="5" t="inlineStr">
        <is>
          <t>Nmix</t>
        </is>
      </c>
      <c r="N373" s="422" t="n">
        <v>25.02976704</v>
      </c>
      <c r="O373" s="423" t="n">
        <v>0.1064075837741356</v>
      </c>
      <c r="P373" s="424" t="n">
        <v>2023</v>
      </c>
      <c r="Q373" s="425" t="inlineStr">
        <is>
          <t>SSB table 06913</t>
        </is>
      </c>
      <c r="R373" s="425" t="inlineStr">
        <is>
          <t>ok</t>
        </is>
      </c>
      <c r="S373" s="425" t="inlineStr">
        <is>
          <t>text</t>
        </is>
      </c>
      <c r="T373" s="426" t="inlineStr">
        <is>
          <t>Norway</t>
        </is>
      </c>
      <c r="U373" s="5" t="inlineStr">
        <is>
          <t>N wasted</t>
        </is>
      </c>
      <c r="V373" s="5">
        <f>(O336*N336)^2</f>
        <v/>
      </c>
    </row>
    <row r="374" customFormat="1" s="482">
      <c r="B374" s="5" t="inlineStr">
        <is>
          <t>HS.HS-AT.AT</t>
        </is>
      </c>
      <c r="C374" s="5" t="inlineStr">
        <is>
          <t>HS.HS-AT.AT-Emissions-NH3</t>
        </is>
      </c>
      <c r="D374" s="5" t="inlineStr">
        <is>
          <t>HS</t>
        </is>
      </c>
      <c r="E374" s="5" t="inlineStr">
        <is>
          <t>HS</t>
        </is>
      </c>
      <c r="F374" s="5">
        <f>VLOOKUP(E374,'5.a Definitions'!E:F,2,FALSE)</f>
        <v/>
      </c>
      <c r="G374" s="5" t="inlineStr">
        <is>
          <t>AT</t>
        </is>
      </c>
      <c r="H374" s="5" t="inlineStr">
        <is>
          <t>AT</t>
        </is>
      </c>
      <c r="I374" s="5">
        <f>VLOOKUP(H374,'5.a Definitions'!E:F,2,FALSE)</f>
        <v/>
      </c>
      <c r="J374" s="5" t="inlineStr">
        <is>
          <t>Emissions</t>
        </is>
      </c>
      <c r="K374" s="5" t="inlineStr">
        <is>
          <t>human NH3 emissions</t>
        </is>
      </c>
      <c r="L374" s="5" t="inlineStr">
        <is>
          <t>reactive</t>
        </is>
      </c>
      <c r="M374" s="5" t="inlineStr">
        <is>
          <t>NH3</t>
        </is>
      </c>
      <c r="N374" s="422" t="n">
        <v>0.10177769230568</v>
      </c>
      <c r="O374" s="423" t="n">
        <v>0.182955298640115</v>
      </c>
      <c r="P374" s="424" t="n">
        <v>2023</v>
      </c>
      <c r="Q374" s="425" t="inlineStr">
        <is>
          <t>SSB table 07459 &amp; 05307</t>
        </is>
      </c>
      <c r="R374" s="425" t="inlineStr">
        <is>
          <t>ok</t>
        </is>
      </c>
      <c r="S374" s="425" t="inlineStr">
        <is>
          <t>text</t>
        </is>
      </c>
      <c r="T374" s="426" t="inlineStr">
        <is>
          <t>Norway</t>
        </is>
      </c>
      <c r="U374" s="5" t="inlineStr">
        <is>
          <t>N wasted</t>
        </is>
      </c>
      <c r="V374" s="5">
        <f>(#REF!*#REF!)^2</f>
        <v/>
      </c>
    </row>
    <row r="375" customFormat="1" s="482">
      <c r="B375" s="5" t="inlineStr">
        <is>
          <t>HS.HS-AT.AT</t>
        </is>
      </c>
      <c r="C375" s="5" t="inlineStr">
        <is>
          <t>HS.HS-AT.AT-LUC emissions-NH3</t>
        </is>
      </c>
      <c r="D375" s="5" t="inlineStr">
        <is>
          <t>HS</t>
        </is>
      </c>
      <c r="E375" s="5" t="inlineStr">
        <is>
          <t>HS</t>
        </is>
      </c>
      <c r="F375" s="5">
        <f>VLOOKUP(E375,'5.a Definitions'!E:F,2,FALSE)</f>
        <v/>
      </c>
      <c r="G375" s="5" t="inlineStr">
        <is>
          <t>AT</t>
        </is>
      </c>
      <c r="H375" s="5" t="inlineStr">
        <is>
          <t>AT</t>
        </is>
      </c>
      <c r="I375" s="5">
        <f>VLOOKUP(H375,'5.a Definitions'!E:F,2,FALSE)</f>
        <v/>
      </c>
      <c r="J375" s="5" t="inlineStr">
        <is>
          <t>LUC emissions</t>
        </is>
      </c>
      <c r="K375" s="5" t="inlineStr">
        <is>
          <t>LUC emissions</t>
        </is>
      </c>
      <c r="L375" s="5" t="inlineStr">
        <is>
          <t>reactive</t>
        </is>
      </c>
      <c r="M375" s="5" t="inlineStr">
        <is>
          <t>NH3</t>
        </is>
      </c>
      <c r="N375" s="422" t="inlineStr">
        <is>
          <t>nan</t>
        </is>
      </c>
      <c r="O375" s="423" t="n">
        <v>0.2</v>
      </c>
      <c r="P375" s="424" t="n">
        <v>2023</v>
      </c>
      <c r="Q375" s="425" t="inlineStr">
        <is>
          <t>no data</t>
        </is>
      </c>
      <c r="R375" s="425" t="inlineStr">
        <is>
          <t>not done</t>
        </is>
      </c>
      <c r="S375" s="425" t="inlineStr">
        <is>
          <t>text</t>
        </is>
      </c>
      <c r="T375" s="426" t="inlineStr">
        <is>
          <t>Norway</t>
        </is>
      </c>
      <c r="U375" s="5" t="inlineStr">
        <is>
          <t>N wasted</t>
        </is>
      </c>
      <c r="V375" s="5">
        <f>(#REF!*#REF!)^2</f>
        <v/>
      </c>
    </row>
    <row r="376" ht="16" customFormat="1" customHeight="1" s="482">
      <c r="B376" s="5" t="inlineStr">
        <is>
          <t>HS.HS-AT.AT</t>
        </is>
      </c>
      <c r="C376" s="5" t="inlineStr">
        <is>
          <t>HS.HS-AT.AT-LUC emissions-NOx</t>
        </is>
      </c>
      <c r="D376" s="5" t="inlineStr">
        <is>
          <t>HS</t>
        </is>
      </c>
      <c r="E376" s="5" t="inlineStr">
        <is>
          <t>HS</t>
        </is>
      </c>
      <c r="F376" s="5">
        <f>VLOOKUP(E376,'5.a Definitions'!E:F,2,FALSE)</f>
        <v/>
      </c>
      <c r="G376" s="5" t="inlineStr">
        <is>
          <t>AT</t>
        </is>
      </c>
      <c r="H376" s="5" t="inlineStr">
        <is>
          <t>AT</t>
        </is>
      </c>
      <c r="I376" s="5">
        <f>VLOOKUP(H376,'5.a Definitions'!E:F,2,FALSE)</f>
        <v/>
      </c>
      <c r="J376" s="5" t="inlineStr">
        <is>
          <t>LUC emissions</t>
        </is>
      </c>
      <c r="K376" s="5" t="inlineStr">
        <is>
          <t>LUC emissions</t>
        </is>
      </c>
      <c r="L376" s="5" t="inlineStr">
        <is>
          <t>reactive</t>
        </is>
      </c>
      <c r="M376" s="5" t="inlineStr">
        <is>
          <t>NOx</t>
        </is>
      </c>
      <c r="N376" s="422" t="inlineStr">
        <is>
          <t>nan</t>
        </is>
      </c>
      <c r="O376" s="423" t="n">
        <v>0.2</v>
      </c>
      <c r="P376" s="424" t="n">
        <v>2023</v>
      </c>
      <c r="Q376" s="425" t="inlineStr">
        <is>
          <t>no data</t>
        </is>
      </c>
      <c r="R376" s="425" t="inlineStr">
        <is>
          <t>not done</t>
        </is>
      </c>
      <c r="S376" s="425" t="inlineStr">
        <is>
          <t>text</t>
        </is>
      </c>
      <c r="T376" s="426" t="inlineStr">
        <is>
          <t>Norway</t>
        </is>
      </c>
      <c r="U376" s="5" t="inlineStr">
        <is>
          <t>N wasted</t>
        </is>
      </c>
      <c r="V376" s="5">
        <f>(#REF!*#REF!)^2</f>
        <v/>
      </c>
    </row>
    <row r="377" ht="16" customHeight="1">
      <c r="B377" s="5" t="inlineStr">
        <is>
          <t>HS.HS-AT.AT</t>
        </is>
      </c>
      <c r="C377" s="5" t="inlineStr">
        <is>
          <t>HS.HS-AT.AT-LUC emissions-N2O</t>
        </is>
      </c>
      <c r="D377" s="5" t="inlineStr">
        <is>
          <t>HS</t>
        </is>
      </c>
      <c r="E377" s="5" t="inlineStr">
        <is>
          <t>HS</t>
        </is>
      </c>
      <c r="F377" s="5">
        <f>VLOOKUP(E377,'5.a Definitions'!E:F,2,FALSE)</f>
        <v/>
      </c>
      <c r="G377" s="5" t="inlineStr">
        <is>
          <t>AT</t>
        </is>
      </c>
      <c r="H377" s="5" t="inlineStr">
        <is>
          <t>AT</t>
        </is>
      </c>
      <c r="I377" s="5">
        <f>VLOOKUP(H377,'5.a Definitions'!E:F,2,FALSE)</f>
        <v/>
      </c>
      <c r="J377" s="5" t="inlineStr">
        <is>
          <t>LUC emissions</t>
        </is>
      </c>
      <c r="K377" s="5" t="inlineStr">
        <is>
          <t>LUC emissions</t>
        </is>
      </c>
      <c r="L377" s="5" t="inlineStr">
        <is>
          <t>reactive</t>
        </is>
      </c>
      <c r="M377" s="5" t="inlineStr">
        <is>
          <t>N2O</t>
        </is>
      </c>
      <c r="N377" s="422" t="n">
        <v>0.09675146046336039</v>
      </c>
      <c r="O377" s="423" t="n">
        <v>1.261544563046771</v>
      </c>
      <c r="P377" s="424" t="n">
        <v>2023</v>
      </c>
      <c r="Q377" s="425" t="inlineStr">
        <is>
          <t>UNFCCC CRT</t>
        </is>
      </c>
      <c r="R377" s="425" t="inlineStr">
        <is>
          <t>ok</t>
        </is>
      </c>
      <c r="S377" s="425" t="inlineStr">
        <is>
          <t>text</t>
        </is>
      </c>
      <c r="T377" s="426" t="inlineStr">
        <is>
          <t>Norway</t>
        </is>
      </c>
      <c r="U377" s="5" t="inlineStr">
        <is>
          <t>N wasted</t>
        </is>
      </c>
      <c r="V377" s="5">
        <f>(#REF!*#REF!)^2</f>
        <v/>
      </c>
    </row>
    <row r="378">
      <c r="B378" s="5" t="inlineStr">
        <is>
          <t>HS.HS-HY.SW</t>
        </is>
      </c>
      <c r="C378" s="5" t="inlineStr">
        <is>
          <t>HS.HS-HY.SW-Untreated wastewater-Nmix</t>
        </is>
      </c>
      <c r="D378" s="5" t="inlineStr">
        <is>
          <t>HS</t>
        </is>
      </c>
      <c r="E378" s="5" t="inlineStr">
        <is>
          <t>HS</t>
        </is>
      </c>
      <c r="F378" s="5">
        <f>VLOOKUP(E378,'5.a Definitions'!E:F,2,FALSE)</f>
        <v/>
      </c>
      <c r="G378" s="5" t="inlineStr">
        <is>
          <t>HY</t>
        </is>
      </c>
      <c r="H378" s="5" t="inlineStr">
        <is>
          <t>SW</t>
        </is>
      </c>
      <c r="I378" s="5">
        <f>VLOOKUP(H378,'5.a Definitions'!E:F,2,FALSE)</f>
        <v/>
      </c>
      <c r="J378" s="5" t="inlineStr">
        <is>
          <t>Untreated wastewater</t>
        </is>
      </c>
      <c r="K378" s="5" t="inlineStr">
        <is>
          <t>untreated wastewater to groundwater</t>
        </is>
      </c>
      <c r="L378" s="5" t="inlineStr">
        <is>
          <t>reactive</t>
        </is>
      </c>
      <c r="M378" s="5" t="inlineStr">
        <is>
          <t>Nmix</t>
        </is>
      </c>
      <c r="N378" s="422" t="n">
        <v>0</v>
      </c>
      <c r="O378" s="423" t="n">
        <v>10</v>
      </c>
      <c r="P378" s="424" t="n">
        <v>2023</v>
      </c>
      <c r="Q378" s="425" t="inlineStr">
        <is>
          <t>neglected</t>
        </is>
      </c>
      <c r="R378" s="425" t="inlineStr">
        <is>
          <t>ok</t>
        </is>
      </c>
      <c r="S378" s="425" t="inlineStr">
        <is>
          <t>text</t>
        </is>
      </c>
      <c r="T378" s="426" t="inlineStr">
        <is>
          <t>Norway</t>
        </is>
      </c>
      <c r="U378" s="5" t="inlineStr">
        <is>
          <t>N wasted</t>
        </is>
      </c>
      <c r="V378" s="5">
        <f>(O337*N337)^2</f>
        <v/>
      </c>
    </row>
    <row r="379" ht="16" customHeight="1">
      <c r="B379" s="475" t="inlineStr">
        <is>
          <t>HS.HS-HY.SW</t>
        </is>
      </c>
      <c r="C379" s="475" t="inlineStr">
        <is>
          <t>HS.HS-HY.SW-Overland flow-Nmix</t>
        </is>
      </c>
      <c r="D379" s="475" t="inlineStr">
        <is>
          <t>HS</t>
        </is>
      </c>
      <c r="E379" s="475" t="inlineStr">
        <is>
          <t>HS</t>
        </is>
      </c>
      <c r="F379" s="5">
        <f>VLOOKUP(E379,'5.a Definitions'!E:F,2,FALSE)</f>
        <v/>
      </c>
      <c r="G379" s="475" t="inlineStr">
        <is>
          <t>HY</t>
        </is>
      </c>
      <c r="H379" s="475" t="inlineStr">
        <is>
          <t>SW</t>
        </is>
      </c>
      <c r="I379" s="5">
        <f>VLOOKUP(H379,'5.a Definitions'!E:F,2,FALSE)</f>
        <v/>
      </c>
      <c r="J379" s="475" t="inlineStr">
        <is>
          <t>Overland flow</t>
        </is>
      </c>
      <c r="K379" s="475" t="inlineStr">
        <is>
          <t>overland flow</t>
        </is>
      </c>
      <c r="L379" s="475" t="inlineStr">
        <is>
          <t>reactive</t>
        </is>
      </c>
      <c r="M379" s="475" t="inlineStr">
        <is>
          <t>Nmix</t>
        </is>
      </c>
      <c r="N379" s="476" t="n">
        <v>7.226</v>
      </c>
      <c r="O379" s="477" t="n">
        <v>0.7150627489028275</v>
      </c>
      <c r="P379" s="478" t="n">
        <v>2023</v>
      </c>
      <c r="Q379" s="479" t="inlineStr">
        <is>
          <t>TEOTIL3</t>
        </is>
      </c>
      <c r="R379" s="479" t="inlineStr">
        <is>
          <t>ok</t>
        </is>
      </c>
      <c r="S379" s="479" t="inlineStr">
        <is>
          <t>text</t>
        </is>
      </c>
      <c r="T379" s="476" t="inlineStr">
        <is>
          <t>Norway</t>
        </is>
      </c>
      <c r="U379" s="475" t="inlineStr">
        <is>
          <t>N wasted</t>
        </is>
      </c>
      <c r="V379" s="475">
        <f>(#REF!*#REF!)^2</f>
        <v/>
      </c>
    </row>
    <row r="380" ht="16" customHeight="1" thickBot="1">
      <c r="B380" s="6" t="inlineStr">
        <is>
          <t>HS.HS-HY.CW</t>
        </is>
      </c>
      <c r="C380" s="6" t="inlineStr">
        <is>
          <t>HS.HS-HY.CW-Untreated wastewater-Nmix</t>
        </is>
      </c>
      <c r="D380" s="6" t="inlineStr">
        <is>
          <t>HS</t>
        </is>
      </c>
      <c r="E380" s="6" t="inlineStr">
        <is>
          <t>HS</t>
        </is>
      </c>
      <c r="F380" s="5">
        <f>VLOOKUP(E380,'5.a Definitions'!E:F,2,FALSE)</f>
        <v/>
      </c>
      <c r="G380" s="6" t="inlineStr">
        <is>
          <t>HY</t>
        </is>
      </c>
      <c r="H380" s="6" t="inlineStr">
        <is>
          <t>CW</t>
        </is>
      </c>
      <c r="I380" s="5">
        <f>VLOOKUP(H380,'5.a Definitions'!E:F,2,FALSE)</f>
        <v/>
      </c>
      <c r="J380" s="6" t="inlineStr">
        <is>
          <t>Untreated wastewater</t>
        </is>
      </c>
      <c r="K380" s="6" t="inlineStr">
        <is>
          <t>untreated wastewater to coastal water</t>
        </is>
      </c>
      <c r="L380" s="6" t="inlineStr">
        <is>
          <t>reactive</t>
        </is>
      </c>
      <c r="M380" s="6" t="inlineStr">
        <is>
          <t>Nmix</t>
        </is>
      </c>
      <c r="N380" s="422" t="n">
        <v>0</v>
      </c>
      <c r="O380" s="427" t="n">
        <v>10</v>
      </c>
      <c r="P380" s="424" t="n">
        <v>2023</v>
      </c>
      <c r="Q380" s="428" t="inlineStr">
        <is>
          <t>neglected</t>
        </is>
      </c>
      <c r="R380" s="425" t="inlineStr">
        <is>
          <t>ok</t>
        </is>
      </c>
      <c r="S380" s="428" t="inlineStr">
        <is>
          <t>text</t>
        </is>
      </c>
      <c r="T380" s="426" t="inlineStr">
        <is>
          <t>Norway</t>
        </is>
      </c>
      <c r="U380" s="6" t="inlineStr">
        <is>
          <t>N wasted</t>
        </is>
      </c>
      <c r="V380" s="6">
        <f>(O338*N338)^2</f>
        <v/>
      </c>
    </row>
    <row r="381" ht="16" customHeight="1" thickBot="1">
      <c r="A381" s="492" t="inlineStr">
        <is>
          <t>Atmosphere</t>
        </is>
      </c>
      <c r="B381" s="5" t="inlineStr">
        <is>
          <t>AT.AT-MP.OP</t>
        </is>
      </c>
      <c r="C381" s="5" t="inlineStr">
        <is>
          <t>AT.AT-MP.OP-Ammonia synthesis N2 fixation-N2</t>
        </is>
      </c>
      <c r="D381" s="5" t="inlineStr">
        <is>
          <t>AT</t>
        </is>
      </c>
      <c r="E381" s="5" t="inlineStr">
        <is>
          <t>AT</t>
        </is>
      </c>
      <c r="F381" s="5">
        <f>VLOOKUP(E381,'5.a Definitions'!E:F,2,FALSE)</f>
        <v/>
      </c>
      <c r="G381" s="5" t="inlineStr">
        <is>
          <t>MP</t>
        </is>
      </c>
      <c r="H381" s="5" t="inlineStr">
        <is>
          <t>OP</t>
        </is>
      </c>
      <c r="I381" s="5">
        <f>VLOOKUP(H381,'5.a Definitions'!E:F,2,FALSE)</f>
        <v/>
      </c>
      <c r="J381" s="5" t="inlineStr">
        <is>
          <t>Ammonia synthesis N2 fixation</t>
        </is>
      </c>
      <c r="K381" s="5" t="inlineStr">
        <is>
          <t>ammonia synthesis N2 fixation</t>
        </is>
      </c>
      <c r="L381" s="5" t="inlineStr">
        <is>
          <t>inert</t>
        </is>
      </c>
      <c r="M381" s="5" t="inlineStr">
        <is>
          <t>N2</t>
        </is>
      </c>
      <c r="N381" s="422" t="n">
        <v>369.5882852173469</v>
      </c>
      <c r="O381" s="423" t="n">
        <v>0.5951594711172787</v>
      </c>
      <c r="P381" s="424" t="n">
        <v>2023</v>
      </c>
      <c r="Q381" s="425" t="inlineStr">
        <is>
          <t>FAOSTAT Fertilizer by nutrient + SSB (3-year moving average)</t>
        </is>
      </c>
      <c r="R381" s="425" t="inlineStr">
        <is>
          <t>ok</t>
        </is>
      </c>
      <c r="S381" s="425" t="inlineStr">
        <is>
          <t>text</t>
        </is>
      </c>
      <c r="T381" s="426" t="inlineStr">
        <is>
          <t>Norway</t>
        </is>
      </c>
      <c r="U381" s="5" t="inlineStr">
        <is>
          <t>-</t>
        </is>
      </c>
      <c r="V381" s="5">
        <f>(#REF!*#REF!)^2</f>
        <v/>
      </c>
    </row>
    <row r="382" ht="16" customHeight="1">
      <c r="B382" s="5" t="inlineStr">
        <is>
          <t>AT.AT-AG.SM</t>
        </is>
      </c>
      <c r="C382" s="5" t="inlineStr">
        <is>
          <t>AT.AT-AG.SM-Deposition-OXN</t>
        </is>
      </c>
      <c r="D382" s="5" t="inlineStr">
        <is>
          <t>AT</t>
        </is>
      </c>
      <c r="E382" s="5" t="inlineStr">
        <is>
          <t>AT</t>
        </is>
      </c>
      <c r="F382" s="5">
        <f>VLOOKUP(E382,'5.a Definitions'!E:F,2,FALSE)</f>
        <v/>
      </c>
      <c r="G382" s="5" t="inlineStr">
        <is>
          <t>AG</t>
        </is>
      </c>
      <c r="H382" s="5" t="inlineStr">
        <is>
          <t>SM</t>
        </is>
      </c>
      <c r="I382" s="5">
        <f>VLOOKUP(H382,'5.a Definitions'!E:F,2,FALSE)</f>
        <v/>
      </c>
      <c r="J382" s="5" t="inlineStr">
        <is>
          <t>Deposition</t>
        </is>
      </c>
      <c r="K382" s="5" t="inlineStr">
        <is>
          <t>deposition to agricultural soils</t>
        </is>
      </c>
      <c r="L382" s="5" t="inlineStr">
        <is>
          <t>reactive</t>
        </is>
      </c>
      <c r="M382" s="5" t="inlineStr">
        <is>
          <t>OXN</t>
        </is>
      </c>
      <c r="N382" s="422" t="n">
        <v>2.810968976751234</v>
      </c>
      <c r="O382" s="423" t="n">
        <v>0.4943165610137591</v>
      </c>
      <c r="P382" s="424" t="n">
        <v>2023</v>
      </c>
      <c r="Q382" s="425" t="inlineStr">
        <is>
          <t>Filled (held at 2021): NILU and geodata.no</t>
        </is>
      </c>
      <c r="R382" s="425" t="inlineStr">
        <is>
          <t>ok</t>
        </is>
      </c>
      <c r="S382" s="425" t="inlineStr">
        <is>
          <t>text</t>
        </is>
      </c>
      <c r="T382" s="426" t="inlineStr">
        <is>
          <t>Norway</t>
        </is>
      </c>
      <c r="U382" s="5" t="inlineStr">
        <is>
          <t>-</t>
        </is>
      </c>
      <c r="V382" s="5">
        <f>(#REF!*#REF!)^2</f>
        <v/>
      </c>
    </row>
    <row r="383">
      <c r="B383" s="5" t="inlineStr">
        <is>
          <t>AT.AT-AG.SM</t>
        </is>
      </c>
      <c r="C383" s="5" t="inlineStr">
        <is>
          <t>AT.AT-AG.SM-Deposition-RDN</t>
        </is>
      </c>
      <c r="D383" s="5" t="inlineStr">
        <is>
          <t>AT</t>
        </is>
      </c>
      <c r="E383" s="5" t="inlineStr">
        <is>
          <t>AT</t>
        </is>
      </c>
      <c r="F383" s="5">
        <f>VLOOKUP(E383,'5.a Definitions'!E:F,2,FALSE)</f>
        <v/>
      </c>
      <c r="G383" s="5" t="inlineStr">
        <is>
          <t>AG</t>
        </is>
      </c>
      <c r="H383" s="5" t="inlineStr">
        <is>
          <t>SM</t>
        </is>
      </c>
      <c r="I383" s="5">
        <f>VLOOKUP(H383,'5.a Definitions'!E:F,2,FALSE)</f>
        <v/>
      </c>
      <c r="J383" s="5" t="inlineStr">
        <is>
          <t>Deposition</t>
        </is>
      </c>
      <c r="K383" s="5" t="inlineStr">
        <is>
          <t>deposition to agricultural soils</t>
        </is>
      </c>
      <c r="L383" s="5" t="inlineStr">
        <is>
          <t>reactive</t>
        </is>
      </c>
      <c r="M383" s="5" t="inlineStr">
        <is>
          <t>RDN</t>
        </is>
      </c>
      <c r="N383" s="422" t="n">
        <v>2.61721234529718</v>
      </c>
      <c r="O383" s="423" t="n">
        <v>0.5003147214151226</v>
      </c>
      <c r="P383" s="424" t="n">
        <v>2023</v>
      </c>
      <c r="Q383" s="425" t="inlineStr">
        <is>
          <t>Filled (held at 2021): NILU and geodata.no</t>
        </is>
      </c>
      <c r="R383" s="425" t="inlineStr">
        <is>
          <t>ok</t>
        </is>
      </c>
      <c r="S383" s="425" t="inlineStr">
        <is>
          <t>text</t>
        </is>
      </c>
      <c r="T383" s="426" t="inlineStr">
        <is>
          <t>Norway</t>
        </is>
      </c>
      <c r="U383" s="5" t="inlineStr">
        <is>
          <t>-</t>
        </is>
      </c>
      <c r="V383" s="5">
        <f>(#REF!*#REF!)^2</f>
        <v/>
      </c>
    </row>
    <row r="384">
      <c r="B384" s="5" t="inlineStr">
        <is>
          <t>AT.AT-AG.SM</t>
        </is>
      </c>
      <c r="C384" s="5" t="inlineStr">
        <is>
          <t>AT.AT-AG.SM-Biological N2 fixation-N2</t>
        </is>
      </c>
      <c r="D384" s="5" t="inlineStr">
        <is>
          <t>AT</t>
        </is>
      </c>
      <c r="E384" s="5" t="inlineStr">
        <is>
          <t>AT</t>
        </is>
      </c>
      <c r="F384" s="5">
        <f>VLOOKUP(E384,'5.a Definitions'!E:F,2,FALSE)</f>
        <v/>
      </c>
      <c r="G384" s="5" t="inlineStr">
        <is>
          <t>AG</t>
        </is>
      </c>
      <c r="H384" s="5" t="inlineStr">
        <is>
          <t>SM</t>
        </is>
      </c>
      <c r="I384" s="5">
        <f>VLOOKUP(H384,'5.a Definitions'!E:F,2,FALSE)</f>
        <v/>
      </c>
      <c r="J384" s="5" t="inlineStr">
        <is>
          <t>Biological N2 fixation</t>
        </is>
      </c>
      <c r="K384" s="5" t="inlineStr">
        <is>
          <t>N2 fixation agriculture</t>
        </is>
      </c>
      <c r="L384" s="5" t="inlineStr">
        <is>
          <t>inert</t>
        </is>
      </c>
      <c r="M384" s="5" t="inlineStr">
        <is>
          <t>N2</t>
        </is>
      </c>
      <c r="N384" s="422" t="n">
        <v>12</v>
      </c>
      <c r="O384" s="423" t="n">
        <v>0.3241098063913839</v>
      </c>
      <c r="P384" s="424" t="n">
        <v>2023</v>
      </c>
      <c r="Q384" s="425" t="inlineStr">
        <is>
          <t>Bechmann et al. (2023)</t>
        </is>
      </c>
      <c r="R384" s="425" t="inlineStr">
        <is>
          <t>ok</t>
        </is>
      </c>
      <c r="S384" s="425" t="inlineStr">
        <is>
          <t>text</t>
        </is>
      </c>
      <c r="T384" s="426" t="inlineStr">
        <is>
          <t>Norway</t>
        </is>
      </c>
      <c r="U384" s="5" t="inlineStr">
        <is>
          <t>-</t>
        </is>
      </c>
      <c r="V384" s="5">
        <f>(#REF!*#REF!)^2</f>
        <v/>
      </c>
    </row>
    <row r="385" ht="16" customHeight="1">
      <c r="B385" s="5" t="inlineStr">
        <is>
          <t>AT.AT-FS.FO</t>
        </is>
      </c>
      <c r="C385" s="5" t="inlineStr">
        <is>
          <t>AT.AT-FS.FO-Deposition-OXN</t>
        </is>
      </c>
      <c r="D385" s="5" t="inlineStr">
        <is>
          <t>AT</t>
        </is>
      </c>
      <c r="E385" s="5" t="inlineStr">
        <is>
          <t>AT</t>
        </is>
      </c>
      <c r="F385" s="5">
        <f>VLOOKUP(E385,'5.a Definitions'!E:F,2,FALSE)</f>
        <v/>
      </c>
      <c r="G385" s="5" t="inlineStr">
        <is>
          <t>FS</t>
        </is>
      </c>
      <c r="H385" s="5" t="inlineStr">
        <is>
          <t>FO</t>
        </is>
      </c>
      <c r="I385" s="5">
        <f>VLOOKUP(H385,'5.a Definitions'!E:F,2,FALSE)</f>
        <v/>
      </c>
      <c r="J385" s="5" t="inlineStr">
        <is>
          <t>Deposition</t>
        </is>
      </c>
      <c r="K385" s="5" t="inlineStr">
        <is>
          <t>deposition to forests</t>
        </is>
      </c>
      <c r="L385" s="5" t="inlineStr">
        <is>
          <t>reactive</t>
        </is>
      </c>
      <c r="M385" s="5" t="inlineStr">
        <is>
          <t>OXN</t>
        </is>
      </c>
      <c r="N385" s="422" t="n">
        <v>24.5775081767102</v>
      </c>
      <c r="O385" s="423" t="n">
        <v>0.4919726964658366</v>
      </c>
      <c r="P385" s="424" t="n">
        <v>2023</v>
      </c>
      <c r="Q385" s="425" t="inlineStr">
        <is>
          <t>Filled (held at 2021): NILU and geodata.no</t>
        </is>
      </c>
      <c r="R385" s="425" t="inlineStr">
        <is>
          <t>ok</t>
        </is>
      </c>
      <c r="S385" s="425" t="inlineStr">
        <is>
          <t>text</t>
        </is>
      </c>
      <c r="T385" s="426" t="inlineStr">
        <is>
          <t>Norway</t>
        </is>
      </c>
      <c r="U385" s="5" t="inlineStr">
        <is>
          <t>-</t>
        </is>
      </c>
      <c r="V385" s="5">
        <f>(O340*N340)^2</f>
        <v/>
      </c>
    </row>
    <row r="386">
      <c r="B386" s="5" t="inlineStr">
        <is>
          <t>AT.AT-FS.FO</t>
        </is>
      </c>
      <c r="C386" s="5" t="inlineStr">
        <is>
          <t>AT.AT-FS.FO-Deposition-RDN</t>
        </is>
      </c>
      <c r="D386" s="5" t="inlineStr">
        <is>
          <t>AT</t>
        </is>
      </c>
      <c r="E386" s="5" t="inlineStr">
        <is>
          <t>AT</t>
        </is>
      </c>
      <c r="F386" s="5">
        <f>VLOOKUP(E386,'5.a Definitions'!E:F,2,FALSE)</f>
        <v/>
      </c>
      <c r="G386" s="5" t="inlineStr">
        <is>
          <t>FS</t>
        </is>
      </c>
      <c r="H386" s="5" t="inlineStr">
        <is>
          <t>FO</t>
        </is>
      </c>
      <c r="I386" s="5">
        <f>VLOOKUP(H386,'5.a Definitions'!E:F,2,FALSE)</f>
        <v/>
      </c>
      <c r="J386" s="5" t="inlineStr">
        <is>
          <t>Deposition</t>
        </is>
      </c>
      <c r="K386" s="5" t="inlineStr">
        <is>
          <t>deposition to forests</t>
        </is>
      </c>
      <c r="L386" s="5" t="inlineStr">
        <is>
          <t>reactive</t>
        </is>
      </c>
      <c r="M386" s="5" t="inlineStr">
        <is>
          <t>RDN</t>
        </is>
      </c>
      <c r="N386" s="422" t="n">
        <v>22.80953747835347</v>
      </c>
      <c r="O386" s="423" t="n">
        <v>0.5593681654465036</v>
      </c>
      <c r="P386" s="424" t="n">
        <v>2023</v>
      </c>
      <c r="Q386" s="425" t="inlineStr">
        <is>
          <t>Filled (held at 2021): NILU and geodata.no</t>
        </is>
      </c>
      <c r="R386" s="425" t="inlineStr">
        <is>
          <t>ok</t>
        </is>
      </c>
      <c r="S386" s="425" t="inlineStr">
        <is>
          <t>text</t>
        </is>
      </c>
      <c r="T386" s="426" t="inlineStr">
        <is>
          <t>Norway</t>
        </is>
      </c>
      <c r="U386" s="5" t="inlineStr">
        <is>
          <t>-</t>
        </is>
      </c>
      <c r="V386" s="5">
        <f>(O341*N341)^2</f>
        <v/>
      </c>
    </row>
    <row r="387">
      <c r="B387" s="5" t="inlineStr">
        <is>
          <t>AT.AT-FS.FO</t>
        </is>
      </c>
      <c r="C387" s="5" t="inlineStr">
        <is>
          <t>AT.AT-FS.FO-N2 fixation-N2</t>
        </is>
      </c>
      <c r="D387" s="5" t="inlineStr">
        <is>
          <t>AT</t>
        </is>
      </c>
      <c r="E387" s="5" t="inlineStr">
        <is>
          <t>AT</t>
        </is>
      </c>
      <c r="F387" s="5">
        <f>VLOOKUP(E387,'5.a Definitions'!E:F,2,FALSE)</f>
        <v/>
      </c>
      <c r="G387" s="5" t="inlineStr">
        <is>
          <t>FS</t>
        </is>
      </c>
      <c r="H387" s="5" t="inlineStr">
        <is>
          <t>FO</t>
        </is>
      </c>
      <c r="I387" s="5">
        <f>VLOOKUP(H387,'5.a Definitions'!E:F,2,FALSE)</f>
        <v/>
      </c>
      <c r="J387" s="5" t="inlineStr">
        <is>
          <t>N2 fixation</t>
        </is>
      </c>
      <c r="K387" s="5" t="inlineStr">
        <is>
          <t>N2 fixation forests</t>
        </is>
      </c>
      <c r="L387" s="5" t="inlineStr">
        <is>
          <t>inert</t>
        </is>
      </c>
      <c r="M387" s="5" t="inlineStr">
        <is>
          <t>N2</t>
        </is>
      </c>
      <c r="N387" s="422" t="n">
        <v>18</v>
      </c>
      <c r="O387" s="423" t="n">
        <v>0.5019089907080868</v>
      </c>
      <c r="P387" s="424" t="n">
        <v>2023</v>
      </c>
      <c r="Q387" s="425" t="inlineStr">
        <is>
          <t>Moldan (2025) and SSB</t>
        </is>
      </c>
      <c r="R387" s="425" t="inlineStr">
        <is>
          <t>ok</t>
        </is>
      </c>
      <c r="S387" s="425" t="inlineStr">
        <is>
          <t>text</t>
        </is>
      </c>
      <c r="T387" s="426" t="inlineStr">
        <is>
          <t>Norway</t>
        </is>
      </c>
      <c r="U387" s="5" t="inlineStr">
        <is>
          <t>-</t>
        </is>
      </c>
      <c r="V387" s="5">
        <f>(O342*N342)^2</f>
        <v/>
      </c>
    </row>
    <row r="388" ht="16" customHeight="1">
      <c r="B388" s="5" t="inlineStr">
        <is>
          <t>AT.AT-FS.OL</t>
        </is>
      </c>
      <c r="C388" s="5" t="inlineStr">
        <is>
          <t>AT.AT-FS.OL-Deposition-OXN</t>
        </is>
      </c>
      <c r="D388" s="5" t="inlineStr">
        <is>
          <t>AT</t>
        </is>
      </c>
      <c r="E388" s="5" t="inlineStr">
        <is>
          <t>AT</t>
        </is>
      </c>
      <c r="F388" s="5">
        <f>VLOOKUP(E388,'5.a Definitions'!E:F,2,FALSE)</f>
        <v/>
      </c>
      <c r="G388" s="5" t="inlineStr">
        <is>
          <t>FS</t>
        </is>
      </c>
      <c r="H388" s="5" t="inlineStr">
        <is>
          <t>OL</t>
        </is>
      </c>
      <c r="I388" s="5">
        <f>VLOOKUP(H388,'5.a Definitions'!E:F,2,FALSE)</f>
        <v/>
      </c>
      <c r="J388" s="5" t="inlineStr">
        <is>
          <t>Deposition</t>
        </is>
      </c>
      <c r="K388" s="5" t="inlineStr">
        <is>
          <t>deposition to other land</t>
        </is>
      </c>
      <c r="L388" s="5" t="inlineStr">
        <is>
          <t>reactive</t>
        </is>
      </c>
      <c r="M388" s="5" t="inlineStr">
        <is>
          <t>OXN</t>
        </is>
      </c>
      <c r="N388" s="422" t="n">
        <v>28.32874947873232</v>
      </c>
      <c r="O388" s="423" t="n">
        <v>0.5083454163996498</v>
      </c>
      <c r="P388" s="424" t="n">
        <v>2023</v>
      </c>
      <c r="Q388" s="425" t="inlineStr">
        <is>
          <t>Filled (held at 2021): NILU and geodata.no</t>
        </is>
      </c>
      <c r="R388" s="425" t="inlineStr">
        <is>
          <t>ok</t>
        </is>
      </c>
      <c r="S388" s="425" t="inlineStr">
        <is>
          <t>text</t>
        </is>
      </c>
      <c r="T388" s="426" t="inlineStr">
        <is>
          <t>Norway</t>
        </is>
      </c>
      <c r="U388" s="5" t="inlineStr">
        <is>
          <t>-</t>
        </is>
      </c>
      <c r="V388" s="5">
        <f>(O344*N344)^2</f>
        <v/>
      </c>
    </row>
    <row r="389" ht="16" customHeight="1">
      <c r="B389" s="5" t="inlineStr">
        <is>
          <t>AT.AT-FS.OL</t>
        </is>
      </c>
      <c r="C389" s="5" t="inlineStr">
        <is>
          <t>AT.AT-FS.OL-Deposition-RDN</t>
        </is>
      </c>
      <c r="D389" s="5" t="inlineStr">
        <is>
          <t>AT</t>
        </is>
      </c>
      <c r="E389" s="5" t="inlineStr">
        <is>
          <t>AT</t>
        </is>
      </c>
      <c r="F389" s="5">
        <f>VLOOKUP(E389,'5.a Definitions'!E:F,2,FALSE)</f>
        <v/>
      </c>
      <c r="G389" s="5" t="inlineStr">
        <is>
          <t>FS</t>
        </is>
      </c>
      <c r="H389" s="5" t="inlineStr">
        <is>
          <t>OL</t>
        </is>
      </c>
      <c r="I389" s="5">
        <f>VLOOKUP(H389,'5.a Definitions'!E:F,2,FALSE)</f>
        <v/>
      </c>
      <c r="J389" s="5" t="inlineStr">
        <is>
          <t>Deposition</t>
        </is>
      </c>
      <c r="K389" s="5" t="inlineStr">
        <is>
          <t>deposition to other land</t>
        </is>
      </c>
      <c r="L389" s="5" t="inlineStr">
        <is>
          <t>reactive</t>
        </is>
      </c>
      <c r="M389" s="5" t="inlineStr">
        <is>
          <t>RDN</t>
        </is>
      </c>
      <c r="N389" s="422" t="n">
        <v>30.21554808772498</v>
      </c>
      <c r="O389" s="423" t="n">
        <v>0.5008684466507372</v>
      </c>
      <c r="P389" s="424" t="n">
        <v>2023</v>
      </c>
      <c r="Q389" s="425" t="inlineStr">
        <is>
          <t>Filled (held at 2021): NILU and geodata.no</t>
        </is>
      </c>
      <c r="R389" s="425" t="inlineStr">
        <is>
          <t>ok</t>
        </is>
      </c>
      <c r="S389" s="425" t="inlineStr">
        <is>
          <t>text</t>
        </is>
      </c>
      <c r="T389" s="426" t="inlineStr">
        <is>
          <t>Norway</t>
        </is>
      </c>
      <c r="U389" s="5" t="inlineStr">
        <is>
          <t>-</t>
        </is>
      </c>
      <c r="V389" s="5">
        <f>(O345*N345)^2</f>
        <v/>
      </c>
    </row>
    <row r="390">
      <c r="B390" s="5" t="inlineStr">
        <is>
          <t>AT.AT-FS.OL</t>
        </is>
      </c>
      <c r="C390" s="5" t="inlineStr">
        <is>
          <t>AT.AT-FS.OL-N2 fixation-N2</t>
        </is>
      </c>
      <c r="D390" s="5" t="inlineStr">
        <is>
          <t>AT</t>
        </is>
      </c>
      <c r="E390" s="5" t="inlineStr">
        <is>
          <t>AT</t>
        </is>
      </c>
      <c r="F390" s="5">
        <f>VLOOKUP(E390,'5.a Definitions'!E:F,2,FALSE)</f>
        <v/>
      </c>
      <c r="G390" s="5" t="inlineStr">
        <is>
          <t>FS</t>
        </is>
      </c>
      <c r="H390" s="5" t="inlineStr">
        <is>
          <t>OL</t>
        </is>
      </c>
      <c r="I390" s="5">
        <f>VLOOKUP(H390,'5.a Definitions'!E:F,2,FALSE)</f>
        <v/>
      </c>
      <c r="J390" s="5" t="inlineStr">
        <is>
          <t>N2 fixation</t>
        </is>
      </c>
      <c r="K390" s="5" t="inlineStr">
        <is>
          <t>N2 fixation other land</t>
        </is>
      </c>
      <c r="L390" s="5" t="inlineStr">
        <is>
          <t>inert</t>
        </is>
      </c>
      <c r="M390" s="5" t="inlineStr">
        <is>
          <t>N2</t>
        </is>
      </c>
      <c r="N390" s="422" t="n">
        <v>23.228884</v>
      </c>
      <c r="O390" s="423" t="n">
        <v>0.8373855850737826</v>
      </c>
      <c r="P390" s="424" t="n">
        <v>2023</v>
      </c>
      <c r="Q390" s="425" t="inlineStr">
        <is>
          <t>CORINE land cover inventory and Reddy &amp; DeLaune (2008)</t>
        </is>
      </c>
      <c r="R390" s="425" t="inlineStr">
        <is>
          <t>ok</t>
        </is>
      </c>
      <c r="S390" s="425" t="inlineStr">
        <is>
          <t>text</t>
        </is>
      </c>
      <c r="T390" s="426" t="inlineStr">
        <is>
          <t>Norway</t>
        </is>
      </c>
      <c r="U390" s="5" t="inlineStr">
        <is>
          <t>-</t>
        </is>
      </c>
      <c r="V390" s="5">
        <f>(O346*N346)^2</f>
        <v/>
      </c>
    </row>
    <row r="391" ht="16" customHeight="1">
      <c r="B391" s="5" t="inlineStr">
        <is>
          <t>AT.AT-HS.HS</t>
        </is>
      </c>
      <c r="C391" s="5" t="inlineStr">
        <is>
          <t>AT.AT-HS.HS-Deposition-OXN</t>
        </is>
      </c>
      <c r="D391" s="5" t="inlineStr">
        <is>
          <t>AT</t>
        </is>
      </c>
      <c r="E391" s="5" t="inlineStr">
        <is>
          <t>AT</t>
        </is>
      </c>
      <c r="F391" s="5">
        <f>VLOOKUP(E391,'5.a Definitions'!E:F,2,FALSE)</f>
        <v/>
      </c>
      <c r="G391" s="5" t="inlineStr">
        <is>
          <t>HS</t>
        </is>
      </c>
      <c r="H391" s="5" t="inlineStr">
        <is>
          <t>HS</t>
        </is>
      </c>
      <c r="I391" s="5">
        <f>VLOOKUP(H391,'5.a Definitions'!E:F,2,FALSE)</f>
        <v/>
      </c>
      <c r="J391" s="5" t="inlineStr">
        <is>
          <t>Deposition</t>
        </is>
      </c>
      <c r="K391" s="5" t="inlineStr">
        <is>
          <t>deposition to settlements</t>
        </is>
      </c>
      <c r="L391" s="5" t="inlineStr">
        <is>
          <t>reactive</t>
        </is>
      </c>
      <c r="M391" s="5" t="inlineStr">
        <is>
          <t>OXN</t>
        </is>
      </c>
      <c r="N391" s="422" t="n">
        <v>1.634097903810652</v>
      </c>
      <c r="O391" s="423" t="n">
        <v>0.5090339269838587</v>
      </c>
      <c r="P391" s="424" t="n">
        <v>2023</v>
      </c>
      <c r="Q391" s="425" t="inlineStr">
        <is>
          <t>Filled (held at 2021): NILU and geodata.no</t>
        </is>
      </c>
      <c r="R391" s="425" t="inlineStr">
        <is>
          <t>ok</t>
        </is>
      </c>
      <c r="S391" s="425" t="inlineStr">
        <is>
          <t>text</t>
        </is>
      </c>
      <c r="T391" s="426" t="inlineStr">
        <is>
          <t>Norway</t>
        </is>
      </c>
      <c r="U391" s="5" t="inlineStr">
        <is>
          <t>-</t>
        </is>
      </c>
      <c r="V391" s="5">
        <f>(O347*N347)^2</f>
        <v/>
      </c>
    </row>
    <row r="392">
      <c r="B392" s="5" t="inlineStr">
        <is>
          <t>AT.AT-HS.HS</t>
        </is>
      </c>
      <c r="C392" s="5" t="inlineStr">
        <is>
          <t>AT.AT-HS.HS-Deposition-RDN</t>
        </is>
      </c>
      <c r="D392" s="5" t="inlineStr">
        <is>
          <t>AT</t>
        </is>
      </c>
      <c r="E392" s="5" t="inlineStr">
        <is>
          <t>AT</t>
        </is>
      </c>
      <c r="F392" s="5">
        <f>VLOOKUP(E392,'5.a Definitions'!E:F,2,FALSE)</f>
        <v/>
      </c>
      <c r="G392" s="5" t="inlineStr">
        <is>
          <t>HS</t>
        </is>
      </c>
      <c r="H392" s="5" t="inlineStr">
        <is>
          <t>HS</t>
        </is>
      </c>
      <c r="I392" s="5">
        <f>VLOOKUP(H392,'5.a Definitions'!E:F,2,FALSE)</f>
        <v/>
      </c>
      <c r="J392" s="5" t="inlineStr">
        <is>
          <t>Deposition</t>
        </is>
      </c>
      <c r="K392" s="5" t="inlineStr">
        <is>
          <t>deposition to settlements</t>
        </is>
      </c>
      <c r="L392" s="5" t="inlineStr">
        <is>
          <t>reactive</t>
        </is>
      </c>
      <c r="M392" s="5" t="inlineStr">
        <is>
          <t>RDN</t>
        </is>
      </c>
      <c r="N392" s="422" t="n">
        <v>1.480401076349279</v>
      </c>
      <c r="O392" s="423" t="n">
        <v>0.5183095328374093</v>
      </c>
      <c r="P392" s="424" t="n">
        <v>2023</v>
      </c>
      <c r="Q392" s="425" t="inlineStr">
        <is>
          <t>Filled (held at 2021): NILU and geodata.no</t>
        </is>
      </c>
      <c r="R392" s="425" t="inlineStr">
        <is>
          <t>ok</t>
        </is>
      </c>
      <c r="S392" s="425" t="inlineStr">
        <is>
          <t>text</t>
        </is>
      </c>
      <c r="T392" s="426" t="inlineStr">
        <is>
          <t>Norway</t>
        </is>
      </c>
      <c r="U392" s="5" t="inlineStr">
        <is>
          <t>-</t>
        </is>
      </c>
      <c r="V392" s="5">
        <f>(O348*N348)^2</f>
        <v/>
      </c>
    </row>
    <row r="393">
      <c r="B393" s="5" t="inlineStr">
        <is>
          <t>AT.AT-HY.SW</t>
        </is>
      </c>
      <c r="C393" s="5" t="inlineStr">
        <is>
          <t>AT.AT-HY.SW-Deposition-OXN</t>
        </is>
      </c>
      <c r="D393" s="5" t="inlineStr">
        <is>
          <t>AT</t>
        </is>
      </c>
      <c r="E393" s="5" t="inlineStr">
        <is>
          <t>AT</t>
        </is>
      </c>
      <c r="F393" s="5">
        <f>VLOOKUP(E393,'5.a Definitions'!E:F,2,FALSE)</f>
        <v/>
      </c>
      <c r="G393" s="5" t="inlineStr">
        <is>
          <t>HY</t>
        </is>
      </c>
      <c r="H393" s="5" t="inlineStr">
        <is>
          <t>SW</t>
        </is>
      </c>
      <c r="I393" s="5">
        <f>VLOOKUP(H393,'5.a Definitions'!E:F,2,FALSE)</f>
        <v/>
      </c>
      <c r="J393" s="5" t="inlineStr">
        <is>
          <t>Deposition</t>
        </is>
      </c>
      <c r="K393" s="5" t="inlineStr">
        <is>
          <t>deposition to surface water</t>
        </is>
      </c>
      <c r="L393" s="5" t="inlineStr">
        <is>
          <t>reactive</t>
        </is>
      </c>
      <c r="M393" s="5" t="inlineStr">
        <is>
          <t>OXN</t>
        </is>
      </c>
      <c r="N393" s="422" t="n">
        <v>4.088822809522666</v>
      </c>
      <c r="O393" s="423" t="n">
        <v>0.492533359590113</v>
      </c>
      <c r="P393" s="424" t="n">
        <v>2023</v>
      </c>
      <c r="Q393" s="425" t="inlineStr">
        <is>
          <t>Filled (held at 2021): NILU and geodata.no</t>
        </is>
      </c>
      <c r="R393" s="425" t="inlineStr">
        <is>
          <t>ok</t>
        </is>
      </c>
      <c r="S393" s="425" t="inlineStr">
        <is>
          <t>text</t>
        </is>
      </c>
      <c r="T393" s="426" t="inlineStr">
        <is>
          <t>Norway</t>
        </is>
      </c>
      <c r="U393" s="5" t="inlineStr">
        <is>
          <t>-</t>
        </is>
      </c>
      <c r="V393" s="5">
        <f>(O349*N349)^2</f>
        <v/>
      </c>
    </row>
    <row r="394" ht="16" customHeight="1">
      <c r="B394" s="5" t="inlineStr">
        <is>
          <t>AT.AT-HY.SW</t>
        </is>
      </c>
      <c r="C394" s="5" t="inlineStr">
        <is>
          <t>AT.AT-HY.SW-Deposition-RDN</t>
        </is>
      </c>
      <c r="D394" s="5" t="inlineStr">
        <is>
          <t>AT</t>
        </is>
      </c>
      <c r="E394" s="5" t="inlineStr">
        <is>
          <t>AT</t>
        </is>
      </c>
      <c r="F394" s="5">
        <f>VLOOKUP(E394,'5.a Definitions'!E:F,2,FALSE)</f>
        <v/>
      </c>
      <c r="G394" s="5" t="inlineStr">
        <is>
          <t>HY</t>
        </is>
      </c>
      <c r="H394" s="5" t="inlineStr">
        <is>
          <t>SW</t>
        </is>
      </c>
      <c r="I394" s="5">
        <f>VLOOKUP(H394,'5.a Definitions'!E:F,2,FALSE)</f>
        <v/>
      </c>
      <c r="J394" s="5" t="inlineStr">
        <is>
          <t>Deposition</t>
        </is>
      </c>
      <c r="K394" s="5" t="inlineStr">
        <is>
          <t>deposition to surface water</t>
        </is>
      </c>
      <c r="L394" s="5" t="inlineStr">
        <is>
          <t>reactive</t>
        </is>
      </c>
      <c r="M394" s="5" t="inlineStr">
        <is>
          <t>RDN</t>
        </is>
      </c>
      <c r="N394" s="422" t="n">
        <v>4.052304373571123</v>
      </c>
      <c r="O394" s="423" t="n">
        <v>0.5137138944120022</v>
      </c>
      <c r="P394" s="424" t="n">
        <v>2023</v>
      </c>
      <c r="Q394" s="425" t="inlineStr">
        <is>
          <t>Filled (held at 2021): NILU and geodata.no</t>
        </is>
      </c>
      <c r="R394" s="425" t="inlineStr">
        <is>
          <t>ok</t>
        </is>
      </c>
      <c r="S394" s="425" t="inlineStr">
        <is>
          <t>text</t>
        </is>
      </c>
      <c r="T394" s="426" t="inlineStr">
        <is>
          <t>Norway</t>
        </is>
      </c>
      <c r="U394" s="5" t="inlineStr">
        <is>
          <t>-</t>
        </is>
      </c>
      <c r="V394" s="5">
        <f>(O350*N350)^2</f>
        <v/>
      </c>
    </row>
    <row r="395" ht="16" customHeight="1">
      <c r="B395" s="5" t="inlineStr">
        <is>
          <t>AT.AT-HY.SW</t>
        </is>
      </c>
      <c r="C395" s="5" t="inlineStr">
        <is>
          <t>AT.AT-HY.SW-N2 fixation-N2</t>
        </is>
      </c>
      <c r="D395" s="5" t="inlineStr">
        <is>
          <t>AT</t>
        </is>
      </c>
      <c r="E395" s="5" t="inlineStr">
        <is>
          <t>AT</t>
        </is>
      </c>
      <c r="F395" s="5">
        <f>VLOOKUP(E395,'5.a Definitions'!E:F,2,FALSE)</f>
        <v/>
      </c>
      <c r="G395" s="5" t="inlineStr">
        <is>
          <t>HY</t>
        </is>
      </c>
      <c r="H395" s="5" t="inlineStr">
        <is>
          <t>SW</t>
        </is>
      </c>
      <c r="I395" s="5">
        <f>VLOOKUP(H395,'5.a Definitions'!E:F,2,FALSE)</f>
        <v/>
      </c>
      <c r="J395" s="5" t="inlineStr">
        <is>
          <t>N2 fixation</t>
        </is>
      </c>
      <c r="K395" s="5" t="inlineStr">
        <is>
          <t>N2 fixation surface water</t>
        </is>
      </c>
      <c r="L395" s="5" t="inlineStr">
        <is>
          <t>inert</t>
        </is>
      </c>
      <c r="M395" s="5" t="inlineStr">
        <is>
          <t>N2</t>
        </is>
      </c>
      <c r="N395" s="422" t="n">
        <v>2.0457</v>
      </c>
      <c r="O395" s="423" t="n">
        <v>8.962723886426243</v>
      </c>
      <c r="P395" s="424" t="n">
        <v>2023</v>
      </c>
      <c r="Q395" s="425" t="inlineStr">
        <is>
          <t>NIBIO and Reddy &amp; DeLaune (2008)</t>
        </is>
      </c>
      <c r="R395" s="425" t="inlineStr">
        <is>
          <t>ok</t>
        </is>
      </c>
      <c r="S395" s="425" t="inlineStr">
        <is>
          <t>text</t>
        </is>
      </c>
      <c r="T395" s="426" t="inlineStr">
        <is>
          <t>Norway</t>
        </is>
      </c>
      <c r="U395" s="5" t="inlineStr">
        <is>
          <t>-</t>
        </is>
      </c>
      <c r="V395" s="5">
        <f>(O351*N351)^2</f>
        <v/>
      </c>
    </row>
    <row r="396">
      <c r="B396" s="5" t="inlineStr">
        <is>
          <t>AT.AT-RW.RW</t>
        </is>
      </c>
      <c r="C396" s="5" t="inlineStr">
        <is>
          <t>AT.AT-RW.RW-Atmospheric outflow-RDN</t>
        </is>
      </c>
      <c r="D396" s="5" t="inlineStr">
        <is>
          <t>AT</t>
        </is>
      </c>
      <c r="E396" s="5" t="inlineStr">
        <is>
          <t>AT</t>
        </is>
      </c>
      <c r="F396" s="5">
        <f>VLOOKUP(E396,'5.a Definitions'!E:F,2,FALSE)</f>
        <v/>
      </c>
      <c r="G396" s="5" t="inlineStr">
        <is>
          <t>RW</t>
        </is>
      </c>
      <c r="H396" s="5" t="inlineStr">
        <is>
          <t>RW</t>
        </is>
      </c>
      <c r="I396" s="5">
        <f>VLOOKUP(H396,'5.a Definitions'!E:F,2,FALSE)</f>
        <v/>
      </c>
      <c r="J396" s="5" t="inlineStr">
        <is>
          <t>Atmospheric outflow</t>
        </is>
      </c>
      <c r="K396" s="5" t="inlineStr">
        <is>
          <t>atmospheric outflow</t>
        </is>
      </c>
      <c r="L396" s="5" t="inlineStr">
        <is>
          <t>reactive</t>
        </is>
      </c>
      <c r="M396" s="5" t="inlineStr">
        <is>
          <t>RDN</t>
        </is>
      </c>
      <c r="N396" s="422" t="n">
        <v>13</v>
      </c>
      <c r="O396" s="423" t="n">
        <v>0.4978678205152002</v>
      </c>
      <c r="P396" s="424" t="n">
        <v>2023</v>
      </c>
      <c r="Q396" s="425" t="inlineStr">
        <is>
          <t>EMEP SR tables</t>
        </is>
      </c>
      <c r="R396" s="425" t="inlineStr">
        <is>
          <t>ok</t>
        </is>
      </c>
      <c r="S396" s="425" t="inlineStr">
        <is>
          <t>text</t>
        </is>
      </c>
      <c r="T396" s="426" t="inlineStr">
        <is>
          <t>Norway</t>
        </is>
      </c>
      <c r="U396" s="5" t="inlineStr">
        <is>
          <t>-</t>
        </is>
      </c>
      <c r="V396" s="5">
        <f>(O353*N353)^2</f>
        <v/>
      </c>
    </row>
    <row r="397" ht="16" customHeight="1" thickBot="1">
      <c r="A397" s="493" t="n"/>
      <c r="B397" s="6" t="inlineStr">
        <is>
          <t>AT.AT-RW.RW</t>
        </is>
      </c>
      <c r="C397" s="6" t="inlineStr">
        <is>
          <t>AT.AT-RW.RW-Atmospheric outflow-OXN</t>
        </is>
      </c>
      <c r="D397" s="6" t="inlineStr">
        <is>
          <t>AT</t>
        </is>
      </c>
      <c r="E397" s="6" t="inlineStr">
        <is>
          <t>AT</t>
        </is>
      </c>
      <c r="F397" s="5">
        <f>VLOOKUP(E397,'5.a Definitions'!E:F,2,FALSE)</f>
        <v/>
      </c>
      <c r="G397" s="6" t="inlineStr">
        <is>
          <t>RW</t>
        </is>
      </c>
      <c r="H397" s="6" t="inlineStr">
        <is>
          <t>RW</t>
        </is>
      </c>
      <c r="I397" s="5">
        <f>VLOOKUP(H397,'5.a Definitions'!E:F,2,FALSE)</f>
        <v/>
      </c>
      <c r="J397" s="6" t="inlineStr">
        <is>
          <t>Atmospheric outflow</t>
        </is>
      </c>
      <c r="K397" s="6" t="inlineStr">
        <is>
          <t>atmospheric outflow</t>
        </is>
      </c>
      <c r="L397" s="6" t="inlineStr">
        <is>
          <t>reactive</t>
        </is>
      </c>
      <c r="M397" s="6" t="inlineStr">
        <is>
          <t>OXN</t>
        </is>
      </c>
      <c r="N397" s="422" t="n">
        <v>28.5</v>
      </c>
      <c r="O397" s="427" t="n">
        <v>0.4978678205152002</v>
      </c>
      <c r="P397" s="424" t="n">
        <v>2023</v>
      </c>
      <c r="Q397" s="428" t="inlineStr">
        <is>
          <t>EMEP SR tables</t>
        </is>
      </c>
      <c r="R397" s="425" t="inlineStr">
        <is>
          <t>ok</t>
        </is>
      </c>
      <c r="S397" s="428" t="inlineStr">
        <is>
          <t>text</t>
        </is>
      </c>
      <c r="T397" s="426" t="inlineStr">
        <is>
          <t>Norway</t>
        </is>
      </c>
      <c r="U397" s="6" t="inlineStr">
        <is>
          <t>-</t>
        </is>
      </c>
      <c r="V397" s="6">
        <f>(O354*N354)^2</f>
        <v/>
      </c>
    </row>
    <row r="398">
      <c r="A398" s="491" t="inlineStr">
        <is>
          <t>Hydrosphere</t>
        </is>
      </c>
      <c r="B398" s="5" t="inlineStr">
        <is>
          <t>HY.CW-MP.FP</t>
        </is>
      </c>
      <c r="C398" s="5" t="inlineStr">
        <is>
          <t>HY.CW-MP.FP-Fish (wild catch)-Nmix</t>
        </is>
      </c>
      <c r="D398" s="5" t="inlineStr">
        <is>
          <t>HY</t>
        </is>
      </c>
      <c r="E398" s="5" t="inlineStr">
        <is>
          <t>CW</t>
        </is>
      </c>
      <c r="F398" s="5">
        <f>VLOOKUP(E398,'5.a Definitions'!E:F,2,FALSE)</f>
        <v/>
      </c>
      <c r="G398" s="5" t="inlineStr">
        <is>
          <t>MP</t>
        </is>
      </c>
      <c r="H398" s="5" t="inlineStr">
        <is>
          <t>FP</t>
        </is>
      </c>
      <c r="I398" s="5">
        <f>VLOOKUP(H398,'5.a Definitions'!E:F,2,FALSE)</f>
        <v/>
      </c>
      <c r="J398" s="5" t="inlineStr">
        <is>
          <t>Fish (wild catch)</t>
        </is>
      </c>
      <c r="K398" s="5" t="inlineStr">
        <is>
          <t>coastal water fish (wild catch)</t>
        </is>
      </c>
      <c r="L398" s="5" t="inlineStr">
        <is>
          <t>reactive</t>
        </is>
      </c>
      <c r="M398" s="5" t="inlineStr">
        <is>
          <t>Nmix</t>
        </is>
      </c>
      <c r="N398" s="422" t="n">
        <v>56.23555157807999</v>
      </c>
      <c r="O398" s="423" t="n">
        <v>0.1158731640407829</v>
      </c>
      <c r="P398" s="424" t="n">
        <v>2023</v>
      </c>
      <c r="Q398" s="425" t="inlineStr">
        <is>
          <t>Fiskeridirektoratet</t>
        </is>
      </c>
      <c r="R398" s="425" t="inlineStr">
        <is>
          <t>ok</t>
        </is>
      </c>
      <c r="S398" s="425" t="inlineStr">
        <is>
          <t>text</t>
        </is>
      </c>
      <c r="T398" s="426" t="inlineStr">
        <is>
          <t>Norway</t>
        </is>
      </c>
      <c r="U398" s="5" t="inlineStr">
        <is>
          <t>useful output</t>
        </is>
      </c>
      <c r="V398" s="5">
        <f>(O360*N360)^2</f>
        <v/>
      </c>
    </row>
    <row r="399">
      <c r="B399" s="5" t="inlineStr">
        <is>
          <t>HY.SW-AT.AT</t>
        </is>
      </c>
      <c r="C399" s="5" t="inlineStr">
        <is>
          <t>HY.SW-AT.AT-Emissions-N2</t>
        </is>
      </c>
      <c r="D399" s="5" t="inlineStr">
        <is>
          <t>HY</t>
        </is>
      </c>
      <c r="E399" s="5" t="inlineStr">
        <is>
          <t>SW</t>
        </is>
      </c>
      <c r="F399" s="5">
        <f>VLOOKUP(E399,'5.a Definitions'!E:F,2,FALSE)</f>
        <v/>
      </c>
      <c r="G399" s="5" t="inlineStr">
        <is>
          <t>AT</t>
        </is>
      </c>
      <c r="H399" s="5" t="inlineStr">
        <is>
          <t>AT</t>
        </is>
      </c>
      <c r="I399" s="5">
        <f>VLOOKUP(H399,'5.a Definitions'!E:F,2,FALSE)</f>
        <v/>
      </c>
      <c r="J399" s="5" t="inlineStr">
        <is>
          <t>Emissions</t>
        </is>
      </c>
      <c r="K399" s="5" t="inlineStr">
        <is>
          <t>surface water emissions</t>
        </is>
      </c>
      <c r="L399" s="5" t="inlineStr">
        <is>
          <t>inert</t>
        </is>
      </c>
      <c r="M399" s="5" t="inlineStr">
        <is>
          <t>N2</t>
        </is>
      </c>
      <c r="N399" s="422" t="n">
        <v>14.28273</v>
      </c>
      <c r="O399" s="423" t="n">
        <v>0.4129805514509032</v>
      </c>
      <c r="P399" s="424" t="n">
        <v>2023</v>
      </c>
      <c r="Q399" s="425" t="inlineStr">
        <is>
          <t>NIVA TEOTIL3</t>
        </is>
      </c>
      <c r="R399" s="425" t="inlineStr">
        <is>
          <t>ok</t>
        </is>
      </c>
      <c r="S399" s="425" t="inlineStr">
        <is>
          <t>text</t>
        </is>
      </c>
      <c r="T399" s="426" t="inlineStr">
        <is>
          <t>Norway</t>
        </is>
      </c>
      <c r="U399" s="5" t="inlineStr">
        <is>
          <t>N wasted</t>
        </is>
      </c>
      <c r="V399" s="5">
        <f>(O362*N362)^2</f>
        <v/>
      </c>
    </row>
    <row r="400">
      <c r="B400" s="5" t="inlineStr">
        <is>
          <t>HY.SW-AT.AT</t>
        </is>
      </c>
      <c r="C400" s="5" t="inlineStr">
        <is>
          <t>HY.SW-AT.AT-Emissions-N2O</t>
        </is>
      </c>
      <c r="D400" s="5" t="inlineStr">
        <is>
          <t>HY</t>
        </is>
      </c>
      <c r="E400" s="5" t="inlineStr">
        <is>
          <t>SW</t>
        </is>
      </c>
      <c r="F400" s="5">
        <f>VLOOKUP(E400,'5.a Definitions'!E:F,2,FALSE)</f>
        <v/>
      </c>
      <c r="G400" s="5" t="inlineStr">
        <is>
          <t>AT</t>
        </is>
      </c>
      <c r="H400" s="5" t="inlineStr">
        <is>
          <t>AT</t>
        </is>
      </c>
      <c r="I400" s="5">
        <f>VLOOKUP(H400,'5.a Definitions'!E:F,2,FALSE)</f>
        <v/>
      </c>
      <c r="J400" s="5" t="inlineStr">
        <is>
          <t>Emissions</t>
        </is>
      </c>
      <c r="K400" s="5" t="inlineStr">
        <is>
          <t>surface water emissions</t>
        </is>
      </c>
      <c r="L400" s="5" t="inlineStr">
        <is>
          <t>reactive</t>
        </is>
      </c>
      <c r="M400" s="5" t="inlineStr">
        <is>
          <t>N2O</t>
        </is>
      </c>
      <c r="N400" s="422" t="n">
        <v>0.14427</v>
      </c>
      <c r="O400" s="423" t="n">
        <v>10.499220192772</v>
      </c>
      <c r="P400" s="424" t="n">
        <v>2023</v>
      </c>
      <c r="Q400" s="425" t="inlineStr">
        <is>
          <t>NIVA TEOTIL3</t>
        </is>
      </c>
      <c r="R400" s="425" t="inlineStr">
        <is>
          <t>ok</t>
        </is>
      </c>
      <c r="S400" s="425" t="inlineStr">
        <is>
          <t>text</t>
        </is>
      </c>
      <c r="T400" s="426" t="inlineStr">
        <is>
          <t>Norway</t>
        </is>
      </c>
      <c r="U400" s="5" t="inlineStr">
        <is>
          <t>N wasted</t>
        </is>
      </c>
      <c r="V400" s="5">
        <f>(O363*N363)^2</f>
        <v/>
      </c>
    </row>
    <row r="401">
      <c r="B401" s="5" t="inlineStr">
        <is>
          <t>HY.SW-HY.CW</t>
        </is>
      </c>
      <c r="C401" s="5" t="inlineStr">
        <is>
          <t>HY.SW-HY.CW-Inflow to coastal waters-Nmix</t>
        </is>
      </c>
      <c r="D401" s="5" t="inlineStr">
        <is>
          <t>HY</t>
        </is>
      </c>
      <c r="E401" s="5" t="inlineStr">
        <is>
          <t>SW</t>
        </is>
      </c>
      <c r="F401" s="5">
        <f>VLOOKUP(E401,'5.a Definitions'!E:F,2,FALSE)</f>
        <v/>
      </c>
      <c r="G401" s="5" t="inlineStr">
        <is>
          <t>HY</t>
        </is>
      </c>
      <c r="H401" s="5" t="inlineStr">
        <is>
          <t>CW</t>
        </is>
      </c>
      <c r="I401" s="5">
        <f>VLOOKUP(H401,'5.a Definitions'!E:F,2,FALSE)</f>
        <v/>
      </c>
      <c r="J401" s="5" t="inlineStr">
        <is>
          <t>Inflow to coastal waters</t>
        </is>
      </c>
      <c r="K401" s="5" t="inlineStr">
        <is>
          <t>inflow to coastal water</t>
        </is>
      </c>
      <c r="L401" s="5" t="inlineStr">
        <is>
          <t>reactive</t>
        </is>
      </c>
      <c r="M401" s="5" t="inlineStr">
        <is>
          <t>Nmix</t>
        </is>
      </c>
      <c r="N401" s="422" t="n">
        <v>112.5917</v>
      </c>
      <c r="O401" s="423" t="n">
        <v>0.2338032920497826</v>
      </c>
      <c r="P401" s="424" t="n">
        <v>2023</v>
      </c>
      <c r="Q401" s="425" t="inlineStr">
        <is>
          <t>NIVA TEOTIL3</t>
        </is>
      </c>
      <c r="R401" s="425" t="inlineStr">
        <is>
          <t>ok</t>
        </is>
      </c>
      <c r="S401" s="425" t="inlineStr">
        <is>
          <t>text</t>
        </is>
      </c>
      <c r="T401" s="426" t="inlineStr">
        <is>
          <t>Norway</t>
        </is>
      </c>
      <c r="U401" s="5" t="inlineStr">
        <is>
          <t>-</t>
        </is>
      </c>
      <c r="V401" s="5">
        <f>(O366*N366)^2</f>
        <v/>
      </c>
    </row>
    <row r="402" ht="16" customHeight="1">
      <c r="B402" s="5" t="inlineStr">
        <is>
          <t>HY.CW-MP.FP</t>
        </is>
      </c>
      <c r="C402" s="5" t="inlineStr">
        <is>
          <t>HY.CW-MP.FP-Shellfish-Nmix</t>
        </is>
      </c>
      <c r="D402" s="5" t="inlineStr">
        <is>
          <t>HY</t>
        </is>
      </c>
      <c r="E402" s="5" t="inlineStr">
        <is>
          <t>CW</t>
        </is>
      </c>
      <c r="F402" s="5">
        <f>VLOOKUP(E402,'5.a Definitions'!E:F,2,FALSE)</f>
        <v/>
      </c>
      <c r="G402" s="5" t="inlineStr">
        <is>
          <t>MP</t>
        </is>
      </c>
      <c r="H402" s="5" t="inlineStr">
        <is>
          <t>FP</t>
        </is>
      </c>
      <c r="I402" s="5">
        <f>VLOOKUP(H402,'5.a Definitions'!E:F,2,FALSE)</f>
        <v/>
      </c>
      <c r="J402" s="5" t="inlineStr">
        <is>
          <t>Shellfish</t>
        </is>
      </c>
      <c r="K402" s="5" t="inlineStr">
        <is>
          <t>coastal water shellfish</t>
        </is>
      </c>
      <c r="L402" s="5" t="inlineStr">
        <is>
          <t>reactive</t>
        </is>
      </c>
      <c r="M402" s="5" t="inlineStr">
        <is>
          <t>Nmix</t>
        </is>
      </c>
      <c r="N402" s="422" t="n">
        <v>10.10298327476</v>
      </c>
      <c r="O402" s="423" t="n">
        <v>0.1141723690289449</v>
      </c>
      <c r="P402" s="424" t="n">
        <v>2023</v>
      </c>
      <c r="Q402" s="425" t="inlineStr">
        <is>
          <t>Fiskeridirektoratet</t>
        </is>
      </c>
      <c r="R402" s="425" t="inlineStr">
        <is>
          <t>ok</t>
        </is>
      </c>
      <c r="S402" s="425" t="inlineStr">
        <is>
          <t>text</t>
        </is>
      </c>
      <c r="T402" s="426" t="inlineStr">
        <is>
          <t>Norway</t>
        </is>
      </c>
      <c r="U402" s="5" t="inlineStr">
        <is>
          <t>useful output</t>
        </is>
      </c>
      <c r="V402" s="5">
        <f>(#REF!*#REF!)^2</f>
        <v/>
      </c>
    </row>
    <row r="403">
      <c r="B403" s="5" t="inlineStr">
        <is>
          <t>HY.AC-MP.FP</t>
        </is>
      </c>
      <c r="C403" s="5" t="inlineStr">
        <is>
          <t>HY.AC-MP.FP-Coastal fish and seafood-Nmix</t>
        </is>
      </c>
      <c r="D403" s="5" t="inlineStr">
        <is>
          <t>HY</t>
        </is>
      </c>
      <c r="E403" s="5" t="inlineStr">
        <is>
          <t>AC</t>
        </is>
      </c>
      <c r="F403" s="5">
        <f>VLOOKUP(E403,'5.a Definitions'!E:F,2,FALSE)</f>
        <v/>
      </c>
      <c r="G403" s="5" t="inlineStr">
        <is>
          <t>MP</t>
        </is>
      </c>
      <c r="H403" s="5" t="inlineStr">
        <is>
          <t>FP</t>
        </is>
      </c>
      <c r="I403" s="5">
        <f>VLOOKUP(H403,'5.a Definitions'!E:F,2,FALSE)</f>
        <v/>
      </c>
      <c r="J403" s="5" t="inlineStr">
        <is>
          <t>Coastal fish and seafood</t>
        </is>
      </c>
      <c r="K403" s="5" t="inlineStr">
        <is>
          <t>aquaculture coastal fish and seafood</t>
        </is>
      </c>
      <c r="L403" s="5" t="inlineStr">
        <is>
          <t>reactive</t>
        </is>
      </c>
      <c r="M403" s="5" t="inlineStr">
        <is>
          <t>Nmix</t>
        </is>
      </c>
      <c r="N403" s="422" t="n">
        <v>47.03101479999999</v>
      </c>
      <c r="O403" s="423" t="n">
        <v>0.1207544071741201</v>
      </c>
      <c r="P403" s="424" t="n">
        <v>2023</v>
      </c>
      <c r="Q403" s="425" t="inlineStr">
        <is>
          <t>Fiskeridirektoratet</t>
        </is>
      </c>
      <c r="R403" s="425" t="inlineStr">
        <is>
          <t>ok</t>
        </is>
      </c>
      <c r="S403" s="425" t="inlineStr">
        <is>
          <t>text</t>
        </is>
      </c>
      <c r="T403" s="426" t="inlineStr">
        <is>
          <t>Norway</t>
        </is>
      </c>
      <c r="U403" s="5" t="inlineStr">
        <is>
          <t>useful output</t>
        </is>
      </c>
      <c r="V403" s="5">
        <f>(#REF!*#REF!)^2</f>
        <v/>
      </c>
    </row>
    <row r="404">
      <c r="B404" s="5" t="inlineStr">
        <is>
          <t>HY.AC-MP.FP</t>
        </is>
      </c>
      <c r="C404" s="5" t="inlineStr">
        <is>
          <t>HY.AC-MP.FP-Freshwater fish and seafood-Nmix</t>
        </is>
      </c>
      <c r="D404" s="5" t="inlineStr">
        <is>
          <t>HY</t>
        </is>
      </c>
      <c r="E404" s="5" t="inlineStr">
        <is>
          <t>AC</t>
        </is>
      </c>
      <c r="F404" s="5">
        <f>VLOOKUP(E404,'5.a Definitions'!E:F,2,FALSE)</f>
        <v/>
      </c>
      <c r="G404" s="5" t="inlineStr">
        <is>
          <t>MP</t>
        </is>
      </c>
      <c r="H404" s="5" t="inlineStr">
        <is>
          <t>FP</t>
        </is>
      </c>
      <c r="I404" s="5">
        <f>VLOOKUP(H404,'5.a Definitions'!E:F,2,FALSE)</f>
        <v/>
      </c>
      <c r="J404" s="5" t="inlineStr">
        <is>
          <t>Freshwater fish and seafood</t>
        </is>
      </c>
      <c r="K404" s="5" t="inlineStr">
        <is>
          <t>aquaculture freshwater fish and seafood</t>
        </is>
      </c>
      <c r="L404" s="5" t="inlineStr">
        <is>
          <t>reactive</t>
        </is>
      </c>
      <c r="M404" s="5" t="inlineStr">
        <is>
          <t>Nmix</t>
        </is>
      </c>
      <c r="N404" s="422" t="n">
        <v>0</v>
      </c>
      <c r="O404" s="423" t="n">
        <v>20</v>
      </c>
      <c r="P404" s="424" t="n">
        <v>2023</v>
      </c>
      <c r="Q404" s="425" t="inlineStr">
        <is>
          <t>no production</t>
        </is>
      </c>
      <c r="R404" s="425" t="inlineStr">
        <is>
          <t>ok</t>
        </is>
      </c>
      <c r="S404" s="425" t="inlineStr">
        <is>
          <t>text</t>
        </is>
      </c>
      <c r="T404" s="426" t="inlineStr">
        <is>
          <t>Norway</t>
        </is>
      </c>
      <c r="U404" s="5" t="inlineStr">
        <is>
          <t>useful output</t>
        </is>
      </c>
      <c r="V404" s="5">
        <f>(#REF!*#REF!)^2</f>
        <v/>
      </c>
    </row>
    <row r="405" customFormat="1" s="482">
      <c r="B405" s="5" t="inlineStr">
        <is>
          <t>HY.AC-HY.CW</t>
        </is>
      </c>
      <c r="C405" s="5" t="inlineStr">
        <is>
          <t>HY.AC-HY.CW-Waste feed-Nmix</t>
        </is>
      </c>
      <c r="D405" s="5" t="inlineStr">
        <is>
          <t>HY</t>
        </is>
      </c>
      <c r="E405" s="5" t="inlineStr">
        <is>
          <t>AC</t>
        </is>
      </c>
      <c r="F405" s="5">
        <f>VLOOKUP(E405,'5.a Definitions'!E:F,2,FALSE)</f>
        <v/>
      </c>
      <c r="G405" s="5" t="inlineStr">
        <is>
          <t>HY</t>
        </is>
      </c>
      <c r="H405" s="5" t="inlineStr">
        <is>
          <t>CW</t>
        </is>
      </c>
      <c r="I405" s="5">
        <f>VLOOKUP(H405,'5.a Definitions'!E:F,2,FALSE)</f>
        <v/>
      </c>
      <c r="J405" s="5" t="inlineStr">
        <is>
          <t>Waste feed</t>
        </is>
      </c>
      <c r="K405" s="5" t="inlineStr">
        <is>
          <t>waste feed to coastal water</t>
        </is>
      </c>
      <c r="L405" s="5" t="inlineStr">
        <is>
          <t>reactive</t>
        </is>
      </c>
      <c r="M405" s="5" t="inlineStr">
        <is>
          <t>Nmix</t>
        </is>
      </c>
      <c r="N405" s="422" t="n">
        <v>3.837260979020968</v>
      </c>
      <c r="O405" s="423" t="n">
        <v>0.4362526414589468</v>
      </c>
      <c r="P405" s="424" t="n">
        <v>2023</v>
      </c>
      <c r="Q405" s="425" t="inlineStr">
        <is>
          <t>Mass balance</t>
        </is>
      </c>
      <c r="R405" s="425" t="inlineStr">
        <is>
          <t>ok</t>
        </is>
      </c>
      <c r="S405" s="425" t="inlineStr">
        <is>
          <t>text</t>
        </is>
      </c>
      <c r="T405" s="426" t="inlineStr">
        <is>
          <t>Norway</t>
        </is>
      </c>
      <c r="U405" s="5" t="inlineStr">
        <is>
          <t>N wasted</t>
        </is>
      </c>
      <c r="V405" s="5">
        <f>(#REF!*#REF!)^2</f>
        <v/>
      </c>
    </row>
    <row r="406">
      <c r="B406" s="5" t="inlineStr">
        <is>
          <t>HY.AC-HY.CW</t>
        </is>
      </c>
      <c r="C406" s="5" t="inlineStr">
        <is>
          <t>HY.AC-HY.CW-Excretia-Nmix</t>
        </is>
      </c>
      <c r="D406" s="5" t="inlineStr">
        <is>
          <t>HY</t>
        </is>
      </c>
      <c r="E406" s="5" t="inlineStr">
        <is>
          <t>AC</t>
        </is>
      </c>
      <c r="F406" s="5">
        <f>VLOOKUP(E406,'5.a Definitions'!E:F,2,FALSE)</f>
        <v/>
      </c>
      <c r="G406" s="5" t="inlineStr">
        <is>
          <t>HY</t>
        </is>
      </c>
      <c r="H406" s="5" t="inlineStr">
        <is>
          <t>CW</t>
        </is>
      </c>
      <c r="I406" s="5">
        <f>VLOOKUP(H406,'5.a Definitions'!E:F,2,FALSE)</f>
        <v/>
      </c>
      <c r="J406" s="5" t="inlineStr">
        <is>
          <t>Excretia</t>
        </is>
      </c>
      <c r="K406" s="5" t="inlineStr">
        <is>
          <t>excretia to coastal water</t>
        </is>
      </c>
      <c r="L406" s="5" t="inlineStr">
        <is>
          <t>reactive</t>
        </is>
      </c>
      <c r="M406" s="5" t="inlineStr">
        <is>
          <t>Nmix</t>
        </is>
      </c>
      <c r="N406" s="422" t="n">
        <v>77.04042352167832</v>
      </c>
      <c r="O406" s="423" t="n">
        <v>0.180978766167108</v>
      </c>
      <c r="P406" s="424" t="n">
        <v>2023</v>
      </c>
      <c r="Q406" s="425" t="inlineStr">
        <is>
          <t>Mass balance</t>
        </is>
      </c>
      <c r="R406" s="425" t="inlineStr">
        <is>
          <t>ok</t>
        </is>
      </c>
      <c r="S406" s="425" t="inlineStr">
        <is>
          <t>text</t>
        </is>
      </c>
      <c r="T406" s="426" t="inlineStr">
        <is>
          <t>Norway</t>
        </is>
      </c>
      <c r="U406" s="5" t="inlineStr">
        <is>
          <t>N wasted</t>
        </is>
      </c>
      <c r="V406" s="5">
        <f>(#REF!*#REF!)^2</f>
        <v/>
      </c>
    </row>
    <row r="407" ht="16" customHeight="1">
      <c r="A407" s="494" t="inlineStr">
        <is>
          <t>Rest of the world</t>
        </is>
      </c>
      <c r="B407" s="5" t="inlineStr">
        <is>
          <t>RW.RW-EF.EC</t>
        </is>
      </c>
      <c r="C407" s="5" t="inlineStr">
        <is>
          <t>RW.RW-EF.EC-Fuel import-Nmix</t>
        </is>
      </c>
      <c r="D407" s="5" t="inlineStr">
        <is>
          <t>RW</t>
        </is>
      </c>
      <c r="E407" s="5" t="inlineStr">
        <is>
          <t>RW</t>
        </is>
      </c>
      <c r="F407" s="5">
        <f>VLOOKUP(E407,'5.a Definitions'!E:F,2,FALSE)</f>
        <v/>
      </c>
      <c r="G407" s="5" t="inlineStr">
        <is>
          <t>EF</t>
        </is>
      </c>
      <c r="H407" s="5" t="inlineStr">
        <is>
          <t>EC</t>
        </is>
      </c>
      <c r="I407" s="5">
        <f>VLOOKUP(H407,'5.a Definitions'!E:F,2,FALSE)</f>
        <v/>
      </c>
      <c r="J407" s="5" t="inlineStr">
        <is>
          <t>Fuel import</t>
        </is>
      </c>
      <c r="K407" s="5" t="inlineStr">
        <is>
          <t>fuel import</t>
        </is>
      </c>
      <c r="L407" s="5" t="inlineStr">
        <is>
          <t>reactive</t>
        </is>
      </c>
      <c r="M407" s="5" t="inlineStr">
        <is>
          <t>Nmix</t>
        </is>
      </c>
      <c r="N407" s="422" t="n">
        <v>21.815050323237</v>
      </c>
      <c r="O407" s="423" t="n">
        <v>0.6510672129166177</v>
      </c>
      <c r="P407" s="424" t="n">
        <v>2023</v>
      </c>
      <c r="Q407" s="425" t="inlineStr">
        <is>
          <t>SSB tab 08801</t>
        </is>
      </c>
      <c r="R407" s="425" t="inlineStr">
        <is>
          <t>ok</t>
        </is>
      </c>
      <c r="S407" s="425" t="inlineStr">
        <is>
          <t>text</t>
        </is>
      </c>
      <c r="T407" s="426" t="inlineStr">
        <is>
          <t>Norway</t>
        </is>
      </c>
      <c r="U407" s="5" t="inlineStr">
        <is>
          <t>import</t>
        </is>
      </c>
      <c r="V407" s="5">
        <f>(O367*N367)^2</f>
        <v/>
      </c>
    </row>
    <row r="408" ht="16" customHeight="1">
      <c r="B408" s="5" t="inlineStr">
        <is>
          <t>RW.RW-EF.TR</t>
        </is>
      </c>
      <c r="C408" s="5" t="inlineStr">
        <is>
          <t>RW.RW-EF.TR-Import of transport fuel-Nmix</t>
        </is>
      </c>
      <c r="D408" s="5" t="inlineStr">
        <is>
          <t>RW</t>
        </is>
      </c>
      <c r="E408" s="5" t="inlineStr">
        <is>
          <t>RW</t>
        </is>
      </c>
      <c r="F408" s="5">
        <f>VLOOKUP(E408,'5.a Definitions'!E:F,2,FALSE)</f>
        <v/>
      </c>
      <c r="G408" s="5" t="inlineStr">
        <is>
          <t>EF</t>
        </is>
      </c>
      <c r="H408" s="5" t="inlineStr">
        <is>
          <t>TR</t>
        </is>
      </c>
      <c r="I408" s="5">
        <f>VLOOKUP(H408,'5.a Definitions'!E:F,2,FALSE)</f>
        <v/>
      </c>
      <c r="J408" s="5" t="inlineStr">
        <is>
          <t>Import of transport fuel</t>
        </is>
      </c>
      <c r="K408" s="5" t="inlineStr">
        <is>
          <t>import of transport fuel</t>
        </is>
      </c>
      <c r="L408" s="5" t="inlineStr">
        <is>
          <t>reactive</t>
        </is>
      </c>
      <c r="M408" s="5" t="inlineStr">
        <is>
          <t>Nmix</t>
        </is>
      </c>
      <c r="N408" s="422" t="n">
        <v>0.322027307</v>
      </c>
      <c r="O408" s="423" t="n">
        <v>0.2341646348061745</v>
      </c>
      <c r="P408" s="424" t="n">
        <v>2023</v>
      </c>
      <c r="Q408" s="425" t="inlineStr">
        <is>
          <t>SSB tab 08801</t>
        </is>
      </c>
      <c r="R408" s="425" t="inlineStr">
        <is>
          <t>ok</t>
        </is>
      </c>
      <c r="S408" s="425" t="inlineStr">
        <is>
          <t>text</t>
        </is>
      </c>
      <c r="T408" s="426" t="inlineStr">
        <is>
          <t>Norway</t>
        </is>
      </c>
      <c r="U408" s="5" t="inlineStr">
        <is>
          <t>import</t>
        </is>
      </c>
      <c r="V408" s="5">
        <f>(O368*N368)^2</f>
        <v/>
      </c>
    </row>
    <row r="409">
      <c r="B409" s="5" t="inlineStr">
        <is>
          <t>RW.RW-MP.FP</t>
        </is>
      </c>
      <c r="C409" s="5" t="inlineStr">
        <is>
          <t>RW.RW-MP.FP-Sea fish (landings)-Nmix</t>
        </is>
      </c>
      <c r="D409" s="5" t="inlineStr">
        <is>
          <t>RW</t>
        </is>
      </c>
      <c r="E409" s="5" t="inlineStr">
        <is>
          <t>RW</t>
        </is>
      </c>
      <c r="F409" s="5">
        <f>VLOOKUP(E409,'5.a Definitions'!E:F,2,FALSE)</f>
        <v/>
      </c>
      <c r="G409" s="5" t="inlineStr">
        <is>
          <t>MP</t>
        </is>
      </c>
      <c r="H409" s="5" t="inlineStr">
        <is>
          <t>FP</t>
        </is>
      </c>
      <c r="I409" s="5">
        <f>VLOOKUP(H409,'5.a Definitions'!E:F,2,FALSE)</f>
        <v/>
      </c>
      <c r="J409" s="5" t="inlineStr">
        <is>
          <t>Sea fish (landings)</t>
        </is>
      </c>
      <c r="K409" s="5" t="inlineStr">
        <is>
          <t>sea fish (landings)</t>
        </is>
      </c>
      <c r="L409" s="5" t="inlineStr">
        <is>
          <t>reactive</t>
        </is>
      </c>
      <c r="M409" s="5" t="inlineStr">
        <is>
          <t>Nmix</t>
        </is>
      </c>
      <c r="N409" s="422" t="n">
        <v>0</v>
      </c>
      <c r="O409" s="423" t="n">
        <v>20</v>
      </c>
      <c r="P409" s="424" t="n">
        <v>2023</v>
      </c>
      <c r="Q409" s="425" t="inlineStr">
        <is>
          <t>counted under Hydrosphere</t>
        </is>
      </c>
      <c r="R409" s="425" t="inlineStr">
        <is>
          <t>ok</t>
        </is>
      </c>
      <c r="S409" s="425" t="inlineStr">
        <is>
          <t>text</t>
        </is>
      </c>
      <c r="T409" s="426" t="inlineStr">
        <is>
          <t>Norway</t>
        </is>
      </c>
      <c r="U409" s="5" t="inlineStr">
        <is>
          <t>import</t>
        </is>
      </c>
      <c r="V409" s="5">
        <f>(O369*N369)^2</f>
        <v/>
      </c>
    </row>
    <row r="410" ht="16" customHeight="1">
      <c r="B410" s="5" t="inlineStr">
        <is>
          <t>RW.RW-MP.FP</t>
        </is>
      </c>
      <c r="C410" s="5" t="inlineStr">
        <is>
          <t>RW.RW-MP.FP-Food import-Nmix</t>
        </is>
      </c>
      <c r="D410" s="5" t="inlineStr">
        <is>
          <t>RW</t>
        </is>
      </c>
      <c r="E410" s="5" t="inlineStr">
        <is>
          <t>RW</t>
        </is>
      </c>
      <c r="F410" s="5">
        <f>VLOOKUP(E410,'5.a Definitions'!E:F,2,FALSE)</f>
        <v/>
      </c>
      <c r="G410" s="5" t="inlineStr">
        <is>
          <t>MP</t>
        </is>
      </c>
      <c r="H410" s="5" t="inlineStr">
        <is>
          <t>FP</t>
        </is>
      </c>
      <c r="I410" s="5">
        <f>VLOOKUP(H410,'5.a Definitions'!E:F,2,FALSE)</f>
        <v/>
      </c>
      <c r="J410" s="5" t="inlineStr">
        <is>
          <t>Food import</t>
        </is>
      </c>
      <c r="K410" s="5" t="inlineStr">
        <is>
          <t>food and feed import</t>
        </is>
      </c>
      <c r="L410" s="5" t="inlineStr">
        <is>
          <t>reactive</t>
        </is>
      </c>
      <c r="M410" s="5" t="inlineStr">
        <is>
          <t>Nmix</t>
        </is>
      </c>
      <c r="N410" s="422" t="n">
        <v>25.235363913</v>
      </c>
      <c r="O410" s="423" t="n">
        <v>0.09844012883061186</v>
      </c>
      <c r="P410" s="424" t="n">
        <v>2023</v>
      </c>
      <c r="Q410" s="425" t="inlineStr">
        <is>
          <t>SSB tab 08801</t>
        </is>
      </c>
      <c r="R410" s="425" t="inlineStr">
        <is>
          <t>ok</t>
        </is>
      </c>
      <c r="S410" s="425" t="inlineStr">
        <is>
          <t>text</t>
        </is>
      </c>
      <c r="T410" s="426" t="inlineStr">
        <is>
          <t>Norway</t>
        </is>
      </c>
      <c r="U410" s="5" t="inlineStr">
        <is>
          <t>import</t>
        </is>
      </c>
      <c r="V410" s="5">
        <f>(O370*N370)^2</f>
        <v/>
      </c>
    </row>
    <row r="411">
      <c r="B411" s="5" t="inlineStr">
        <is>
          <t>RW.RW-MP.OP</t>
        </is>
      </c>
      <c r="C411" s="5" t="inlineStr">
        <is>
          <t>RW.RW-MP.OP-Other goods import -Nmix</t>
        </is>
      </c>
      <c r="D411" s="5" t="inlineStr">
        <is>
          <t>RW</t>
        </is>
      </c>
      <c r="E411" s="5" t="inlineStr">
        <is>
          <t>RW</t>
        </is>
      </c>
      <c r="F411" s="5">
        <f>VLOOKUP(E411,'5.a Definitions'!E:F,2,FALSE)</f>
        <v/>
      </c>
      <c r="G411" s="5" t="inlineStr">
        <is>
          <t>MP</t>
        </is>
      </c>
      <c r="H411" s="5" t="inlineStr">
        <is>
          <t>OP</t>
        </is>
      </c>
      <c r="I411" s="5">
        <f>VLOOKUP(H411,'5.a Definitions'!E:F,2,FALSE)</f>
        <v/>
      </c>
      <c r="J411" s="5" t="inlineStr">
        <is>
          <t xml:space="preserve">Other goods import </t>
        </is>
      </c>
      <c r="K411" s="5" t="inlineStr">
        <is>
          <t>other goods import</t>
        </is>
      </c>
      <c r="L411" s="5" t="inlineStr">
        <is>
          <t>reactive</t>
        </is>
      </c>
      <c r="M411" s="5" t="inlineStr">
        <is>
          <t>Nmix</t>
        </is>
      </c>
      <c r="N411" s="422" t="n">
        <v>24.9042745232</v>
      </c>
      <c r="O411" s="423" t="n">
        <v>0.064423434012662</v>
      </c>
      <c r="P411" s="424" t="n">
        <v>2023</v>
      </c>
      <c r="Q411" s="425" t="inlineStr">
        <is>
          <t>SSB tab 08801</t>
        </is>
      </c>
      <c r="R411" s="425" t="inlineStr">
        <is>
          <t>ok</t>
        </is>
      </c>
      <c r="S411" s="425" t="inlineStr">
        <is>
          <t>text</t>
        </is>
      </c>
      <c r="T411" s="426" t="inlineStr">
        <is>
          <t>Norway</t>
        </is>
      </c>
      <c r="U411" s="5" t="inlineStr">
        <is>
          <t>import</t>
        </is>
      </c>
      <c r="V411" s="5">
        <f>(O371*N371)^2</f>
        <v/>
      </c>
    </row>
    <row r="412">
      <c r="B412" s="475" t="inlineStr">
        <is>
          <t>RW.RW-MP.OP</t>
        </is>
      </c>
      <c r="C412" s="475" t="inlineStr">
        <is>
          <t>RW.RW-MP.OP-Ammonia import -Nmix</t>
        </is>
      </c>
      <c r="D412" s="475" t="inlineStr">
        <is>
          <t>RW</t>
        </is>
      </c>
      <c r="E412" s="475" t="inlineStr">
        <is>
          <t>RW</t>
        </is>
      </c>
      <c r="F412" s="5">
        <f>VLOOKUP(E412,'5.a Definitions'!E:F,2,FALSE)</f>
        <v/>
      </c>
      <c r="G412" s="475" t="inlineStr">
        <is>
          <t>MP</t>
        </is>
      </c>
      <c r="H412" s="475" t="inlineStr">
        <is>
          <t>OP</t>
        </is>
      </c>
      <c r="I412" s="5">
        <f>VLOOKUP(H412,'5.a Definitions'!E:F,2,FALSE)</f>
        <v/>
      </c>
      <c r="J412" s="475" t="inlineStr">
        <is>
          <t>Ammonia import</t>
        </is>
      </c>
      <c r="K412" s="475" t="inlineStr">
        <is>
          <t>ammonia import</t>
        </is>
      </c>
      <c r="L412" s="475" t="inlineStr">
        <is>
          <t>reactive</t>
        </is>
      </c>
      <c r="M412" s="475" t="inlineStr">
        <is>
          <t>Nmix</t>
        </is>
      </c>
      <c r="N412" s="476" t="n">
        <v>359.221183716</v>
      </c>
      <c r="O412" s="477" t="n">
        <v>0.05230653979621931</v>
      </c>
      <c r="P412" s="478" t="n">
        <v>2023</v>
      </c>
      <c r="Q412" s="479" t="inlineStr">
        <is>
          <t>SSB tab 08801</t>
        </is>
      </c>
      <c r="R412" s="479" t="inlineStr">
        <is>
          <t>ok</t>
        </is>
      </c>
      <c r="S412" s="479" t="inlineStr">
        <is>
          <t>text</t>
        </is>
      </c>
      <c r="T412" s="476" t="inlineStr">
        <is>
          <t>Norway</t>
        </is>
      </c>
      <c r="U412" s="5" t="inlineStr">
        <is>
          <t>import</t>
        </is>
      </c>
      <c r="V412" s="475">
        <f>(O390*N390)^2</f>
        <v/>
      </c>
    </row>
    <row r="413" ht="16" customHeight="1">
      <c r="B413" s="5" t="inlineStr">
        <is>
          <t>RW.RW-AG.MM</t>
        </is>
      </c>
      <c r="C413" s="5" t="inlineStr">
        <is>
          <t>RW.RW-AG.MM-Animal feed import-Nmix</t>
        </is>
      </c>
      <c r="D413" s="5" t="inlineStr">
        <is>
          <t>RW</t>
        </is>
      </c>
      <c r="E413" s="5" t="inlineStr">
        <is>
          <t>RW</t>
        </is>
      </c>
      <c r="F413" s="5">
        <f>VLOOKUP(E413,'5.a Definitions'!E:F,2,FALSE)</f>
        <v/>
      </c>
      <c r="G413" s="5" t="inlineStr">
        <is>
          <t>AG</t>
        </is>
      </c>
      <c r="H413" s="5" t="inlineStr">
        <is>
          <t>MM</t>
        </is>
      </c>
      <c r="I413" s="5">
        <f>VLOOKUP(H413,'5.a Definitions'!E:F,2,FALSE)</f>
        <v/>
      </c>
      <c r="J413" s="5" t="inlineStr">
        <is>
          <t>Animal feed import</t>
        </is>
      </c>
      <c r="K413" s="5" t="inlineStr">
        <is>
          <t>animal feed import</t>
        </is>
      </c>
      <c r="L413" s="5" t="inlineStr">
        <is>
          <t>reactive</t>
        </is>
      </c>
      <c r="M413" s="5" t="inlineStr">
        <is>
          <t>Nmix</t>
        </is>
      </c>
      <c r="N413" s="422" t="n">
        <v>29.1709658</v>
      </c>
      <c r="O413" s="423" t="n">
        <v>0.09462857507554508</v>
      </c>
      <c r="P413" s="424" t="n">
        <v>2023</v>
      </c>
      <c r="Q413" s="425" t="inlineStr">
        <is>
          <t>Landbruksdirektoratets kraftfôrstatistikk</t>
        </is>
      </c>
      <c r="R413" s="425" t="inlineStr">
        <is>
          <t>ok</t>
        </is>
      </c>
      <c r="S413" s="425" t="inlineStr">
        <is>
          <t>text</t>
        </is>
      </c>
      <c r="T413" s="426" t="inlineStr">
        <is>
          <t>Norway</t>
        </is>
      </c>
      <c r="U413" s="5" t="inlineStr">
        <is>
          <t>import</t>
        </is>
      </c>
      <c r="V413" s="5">
        <f>(O372*N372)^2</f>
        <v/>
      </c>
    </row>
    <row r="414">
      <c r="B414" s="5" t="inlineStr">
        <is>
          <t>RW.RW-AG.MM</t>
        </is>
      </c>
      <c r="C414" s="5" t="inlineStr">
        <is>
          <t>RW.RW-AG.MM-Live animal import-Nmix</t>
        </is>
      </c>
      <c r="D414" s="5" t="inlineStr">
        <is>
          <t>RW</t>
        </is>
      </c>
      <c r="E414" s="5" t="inlineStr">
        <is>
          <t>RW</t>
        </is>
      </c>
      <c r="F414" s="5">
        <f>VLOOKUP(E414,'5.a Definitions'!E:F,2,FALSE)</f>
        <v/>
      </c>
      <c r="G414" s="5" t="inlineStr">
        <is>
          <t>AG</t>
        </is>
      </c>
      <c r="H414" s="5" t="inlineStr">
        <is>
          <t>MM</t>
        </is>
      </c>
      <c r="I414" s="5">
        <f>VLOOKUP(H414,'5.a Definitions'!E:F,2,FALSE)</f>
        <v/>
      </c>
      <c r="J414" s="5" t="inlineStr">
        <is>
          <t>Live animal import</t>
        </is>
      </c>
      <c r="K414" s="5" t="inlineStr">
        <is>
          <t>live animal import</t>
        </is>
      </c>
      <c r="L414" s="5" t="inlineStr">
        <is>
          <t>reactive</t>
        </is>
      </c>
      <c r="M414" s="5" t="inlineStr">
        <is>
          <t>Nmix</t>
        </is>
      </c>
      <c r="N414" s="422" t="n">
        <v>0.0121668992</v>
      </c>
      <c r="O414" s="423" t="n">
        <v>0.4655778043408501</v>
      </c>
      <c r="P414" s="424" t="n">
        <v>2023</v>
      </c>
      <c r="Q414" s="425" t="inlineStr">
        <is>
          <t>FAOSTAT</t>
        </is>
      </c>
      <c r="R414" s="425" t="inlineStr">
        <is>
          <t>ok</t>
        </is>
      </c>
      <c r="S414" s="425" t="inlineStr">
        <is>
          <t>text</t>
        </is>
      </c>
      <c r="T414" s="426" t="inlineStr">
        <is>
          <t>Norway</t>
        </is>
      </c>
      <c r="U414" s="5" t="inlineStr">
        <is>
          <t>import</t>
        </is>
      </c>
      <c r="V414" s="5">
        <f>(#REF!*#REF!)^2</f>
        <v/>
      </c>
    </row>
    <row r="415" ht="16" customHeight="1">
      <c r="B415" s="5" t="inlineStr">
        <is>
          <t>RW.RW-AG.SM</t>
        </is>
      </c>
      <c r="C415" s="5" t="inlineStr">
        <is>
          <t>RW.RW-AG.SM-Mineral fertilizer import-Nmix</t>
        </is>
      </c>
      <c r="D415" s="5" t="inlineStr">
        <is>
          <t>RW</t>
        </is>
      </c>
      <c r="E415" s="5" t="inlineStr">
        <is>
          <t>RW</t>
        </is>
      </c>
      <c r="F415" s="5">
        <f>VLOOKUP(E415,'5.a Definitions'!E:F,2,FALSE)</f>
        <v/>
      </c>
      <c r="G415" s="5" t="inlineStr">
        <is>
          <t>AG</t>
        </is>
      </c>
      <c r="H415" s="5" t="inlineStr">
        <is>
          <t>SM</t>
        </is>
      </c>
      <c r="I415" s="5">
        <f>VLOOKUP(H415,'5.a Definitions'!E:F,2,FALSE)</f>
        <v/>
      </c>
      <c r="J415" s="5" t="inlineStr">
        <is>
          <t>Mineral fertilizer import</t>
        </is>
      </c>
      <c r="K415" s="5" t="inlineStr">
        <is>
          <t>mineral fertilizer import</t>
        </is>
      </c>
      <c r="L415" s="5" t="inlineStr">
        <is>
          <t>reactive</t>
        </is>
      </c>
      <c r="M415" s="5" t="inlineStr">
        <is>
          <t>Nmix</t>
        </is>
      </c>
      <c r="N415" s="422" t="n">
        <v>43.199</v>
      </c>
      <c r="O415" s="423" t="n">
        <v>0.3033769670044502</v>
      </c>
      <c r="P415" s="424" t="n">
        <v>2023</v>
      </c>
      <c r="Q415" s="425" t="inlineStr">
        <is>
          <t>FAOSTAT</t>
        </is>
      </c>
      <c r="R415" s="425" t="inlineStr">
        <is>
          <t>ok</t>
        </is>
      </c>
      <c r="S415" s="425" t="inlineStr">
        <is>
          <t>text</t>
        </is>
      </c>
      <c r="T415" s="426" t="inlineStr">
        <is>
          <t>Norway</t>
        </is>
      </c>
      <c r="U415" s="5" t="inlineStr">
        <is>
          <t>import</t>
        </is>
      </c>
      <c r="V415" s="5">
        <f>(O374*N374)^2</f>
        <v/>
      </c>
    </row>
    <row r="416">
      <c r="B416" s="5" t="inlineStr">
        <is>
          <t>RW.RW-PR.SO</t>
        </is>
      </c>
      <c r="C416" s="5" t="inlineStr">
        <is>
          <t>RW.RW-PR.SO-Solid waste import-Nmix</t>
        </is>
      </c>
      <c r="D416" s="5" t="inlineStr">
        <is>
          <t>RW</t>
        </is>
      </c>
      <c r="E416" s="5" t="inlineStr">
        <is>
          <t>RW</t>
        </is>
      </c>
      <c r="F416" s="5">
        <f>VLOOKUP(E416,'5.a Definitions'!E:F,2,FALSE)</f>
        <v/>
      </c>
      <c r="G416" s="5" t="inlineStr">
        <is>
          <t>PR</t>
        </is>
      </c>
      <c r="H416" s="5" t="inlineStr">
        <is>
          <t>SO</t>
        </is>
      </c>
      <c r="I416" s="5">
        <f>VLOOKUP(H416,'5.a Definitions'!E:F,2,FALSE)</f>
        <v/>
      </c>
      <c r="J416" s="5" t="inlineStr">
        <is>
          <t>Solid waste import</t>
        </is>
      </c>
      <c r="K416" s="5" t="inlineStr">
        <is>
          <t>solid waste import</t>
        </is>
      </c>
      <c r="L416" s="5" t="inlineStr">
        <is>
          <t>reactive</t>
        </is>
      </c>
      <c r="M416" s="5" t="inlineStr">
        <is>
          <t>Nmix</t>
        </is>
      </c>
      <c r="N416" s="422" t="n">
        <v>0.7357010652</v>
      </c>
      <c r="O416" s="423" t="n">
        <v>0.2271460342659711</v>
      </c>
      <c r="P416" s="424" t="n">
        <v>2023</v>
      </c>
      <c r="Q416" s="425" t="inlineStr">
        <is>
          <t>SSB tab 08801</t>
        </is>
      </c>
      <c r="R416" s="425" t="inlineStr">
        <is>
          <t>ok</t>
        </is>
      </c>
      <c r="S416" s="425" t="inlineStr">
        <is>
          <t>text</t>
        </is>
      </c>
      <c r="T416" s="426" t="inlineStr">
        <is>
          <t>Norway</t>
        </is>
      </c>
      <c r="U416" s="5" t="inlineStr">
        <is>
          <t>import</t>
        </is>
      </c>
      <c r="V416" s="5">
        <f>(#REF!*#REF!)^2</f>
        <v/>
      </c>
    </row>
    <row r="417">
      <c r="B417" s="5" t="inlineStr">
        <is>
          <t>RW.RW-AT.AT</t>
        </is>
      </c>
      <c r="C417" s="5" t="inlineStr">
        <is>
          <t>RW.RW-AT.AT-Atmospheric inflow-OXN</t>
        </is>
      </c>
      <c r="D417" s="5" t="inlineStr">
        <is>
          <t>RW</t>
        </is>
      </c>
      <c r="E417" s="5" t="inlineStr">
        <is>
          <t>RW</t>
        </is>
      </c>
      <c r="F417" s="5">
        <f>VLOOKUP(E417,'5.a Definitions'!E:F,2,FALSE)</f>
        <v/>
      </c>
      <c r="G417" s="5" t="inlineStr">
        <is>
          <t>AT</t>
        </is>
      </c>
      <c r="H417" s="5" t="inlineStr">
        <is>
          <t>AT</t>
        </is>
      </c>
      <c r="I417" s="5">
        <f>VLOOKUP(H417,'5.a Definitions'!E:F,2,FALSE)</f>
        <v/>
      </c>
      <c r="J417" s="5" t="inlineStr">
        <is>
          <t>Atmospheric inflow</t>
        </is>
      </c>
      <c r="K417" s="5" t="inlineStr">
        <is>
          <t>atmospheric inflow</t>
        </is>
      </c>
      <c r="L417" s="5" t="inlineStr">
        <is>
          <t>reactive</t>
        </is>
      </c>
      <c r="M417" s="5" t="inlineStr">
        <is>
          <t>OXN</t>
        </is>
      </c>
      <c r="N417" s="422" t="n">
        <v>30.6</v>
      </c>
      <c r="O417" s="423" t="n">
        <v>0.4978678205152003</v>
      </c>
      <c r="P417" s="424" t="n">
        <v>2023</v>
      </c>
      <c r="Q417" s="425" t="inlineStr">
        <is>
          <t>EMEP SR tables</t>
        </is>
      </c>
      <c r="R417" s="425" t="inlineStr">
        <is>
          <t>ok</t>
        </is>
      </c>
      <c r="S417" s="425" t="inlineStr">
        <is>
          <t>text</t>
        </is>
      </c>
      <c r="T417" s="426" t="inlineStr">
        <is>
          <t>Norway</t>
        </is>
      </c>
      <c r="U417" s="5" t="inlineStr">
        <is>
          <t>import</t>
        </is>
      </c>
      <c r="V417" s="5">
        <f>(#REF!*#REF!)^2</f>
        <v/>
      </c>
    </row>
    <row r="418">
      <c r="B418" s="5" t="inlineStr">
        <is>
          <t>RW.RW-AT.AT</t>
        </is>
      </c>
      <c r="C418" s="5" t="inlineStr">
        <is>
          <t>RW.RW-AT.AT-Atmospheric inflow-RDN</t>
        </is>
      </c>
      <c r="D418" s="5" t="inlineStr">
        <is>
          <t>RW</t>
        </is>
      </c>
      <c r="E418" s="5" t="inlineStr">
        <is>
          <t>RW</t>
        </is>
      </c>
      <c r="F418" s="5">
        <f>VLOOKUP(E418,'5.a Definitions'!E:F,2,FALSE)</f>
        <v/>
      </c>
      <c r="G418" s="5" t="inlineStr">
        <is>
          <t>AT</t>
        </is>
      </c>
      <c r="H418" s="5" t="inlineStr">
        <is>
          <t>AT</t>
        </is>
      </c>
      <c r="I418" s="5">
        <f>VLOOKUP(H418,'5.a Definitions'!E:F,2,FALSE)</f>
        <v/>
      </c>
      <c r="J418" s="5" t="inlineStr">
        <is>
          <t>Atmospheric inflow</t>
        </is>
      </c>
      <c r="K418" s="5" t="inlineStr">
        <is>
          <t>atmospheric inflow</t>
        </is>
      </c>
      <c r="L418" s="5" t="inlineStr">
        <is>
          <t>reactive</t>
        </is>
      </c>
      <c r="M418" s="5" t="inlineStr">
        <is>
          <t>RDN</t>
        </is>
      </c>
      <c r="N418" s="422" t="n">
        <v>22.3</v>
      </c>
      <c r="O418" s="423" t="n">
        <v>0.4978678205152002</v>
      </c>
      <c r="P418" s="424" t="n">
        <v>2023</v>
      </c>
      <c r="Q418" s="425" t="inlineStr">
        <is>
          <t>EMEP SR tables</t>
        </is>
      </c>
      <c r="R418" s="425" t="inlineStr">
        <is>
          <t>ok</t>
        </is>
      </c>
      <c r="S418" s="425" t="inlineStr">
        <is>
          <t>text</t>
        </is>
      </c>
      <c r="T418" s="426" t="inlineStr">
        <is>
          <t>Norway</t>
        </is>
      </c>
      <c r="U418" s="5" t="inlineStr">
        <is>
          <t>import</t>
        </is>
      </c>
      <c r="V418" s="5">
        <f>(#REF!*#REF!)^2</f>
        <v/>
      </c>
    </row>
    <row r="419" ht="16" customHeight="1">
      <c r="B419" s="475" t="inlineStr">
        <is>
          <t>RW.RW-HY.AC</t>
        </is>
      </c>
      <c r="C419" s="475" t="inlineStr">
        <is>
          <t>RW.RW-HY.AC-Aquaculture feed import-Nmix</t>
        </is>
      </c>
      <c r="D419" s="475" t="inlineStr">
        <is>
          <t>RW</t>
        </is>
      </c>
      <c r="E419" s="475" t="inlineStr">
        <is>
          <t>RW</t>
        </is>
      </c>
      <c r="F419" s="5">
        <f>VLOOKUP(E419,'5.a Definitions'!E:F,2,FALSE)</f>
        <v/>
      </c>
      <c r="G419" s="475" t="inlineStr">
        <is>
          <t>HY</t>
        </is>
      </c>
      <c r="H419" s="475" t="inlineStr">
        <is>
          <t>AC</t>
        </is>
      </c>
      <c r="I419" s="5">
        <f>VLOOKUP(H419,'5.a Definitions'!E:F,2,FALSE)</f>
        <v/>
      </c>
      <c r="J419" s="475" t="inlineStr">
        <is>
          <t>Aquaculture feed import</t>
        </is>
      </c>
      <c r="K419" s="475" t="inlineStr">
        <is>
          <t>aquaculture feed import</t>
        </is>
      </c>
      <c r="L419" s="475" t="inlineStr">
        <is>
          <t>reactive</t>
        </is>
      </c>
      <c r="M419" s="475" t="inlineStr">
        <is>
          <t>Nmix</t>
        </is>
      </c>
      <c r="N419" s="476" t="n">
        <v>117.6760033566434</v>
      </c>
      <c r="O419" s="477" t="n">
        <v>0.1473307615872675</v>
      </c>
      <c r="P419" s="478" t="n">
        <v>2023</v>
      </c>
      <c r="Q419" s="479" t="inlineStr">
        <is>
          <t>Fiskeridirektoratet</t>
        </is>
      </c>
      <c r="R419" s="479" t="inlineStr">
        <is>
          <t>ok</t>
        </is>
      </c>
      <c r="S419" s="479" t="inlineStr">
        <is>
          <t>text</t>
        </is>
      </c>
      <c r="T419" s="476" t="inlineStr">
        <is>
          <t>Norway</t>
        </is>
      </c>
      <c r="U419" s="5" t="inlineStr">
        <is>
          <t>import</t>
        </is>
      </c>
      <c r="V419" s="475">
        <f>(O379*N379)^2</f>
        <v/>
      </c>
    </row>
    <row r="420">
      <c r="A420" s="481" t="inlineStr">
        <is>
          <t>Energy and fuels</t>
        </is>
      </c>
      <c r="B420" s="5" t="inlineStr">
        <is>
          <t>EF.EC-EF.IC</t>
        </is>
      </c>
      <c r="C420" s="5" t="inlineStr">
        <is>
          <t>EF.EC-EF.IC-Fuel for industry-Nmix</t>
        </is>
      </c>
      <c r="D420" s="5" t="inlineStr">
        <is>
          <t>EF</t>
        </is>
      </c>
      <c r="E420" s="5" t="inlineStr">
        <is>
          <t>EC</t>
        </is>
      </c>
      <c r="F420" s="5">
        <f>VLOOKUP(E420,'5.a Definitions'!E:F,2,FALSE)</f>
        <v/>
      </c>
      <c r="G420" s="5" t="inlineStr">
        <is>
          <t>EF</t>
        </is>
      </c>
      <c r="H420" s="5" t="inlineStr">
        <is>
          <t>IC</t>
        </is>
      </c>
      <c r="I420" s="5">
        <f>VLOOKUP(H420,'5.a Definitions'!E:F,2,FALSE)</f>
        <v/>
      </c>
      <c r="J420" s="5" t="inlineStr">
        <is>
          <t>Fuel for industry</t>
        </is>
      </c>
      <c r="K420" s="5" t="inlineStr">
        <is>
          <t>fuel for industry</t>
        </is>
      </c>
      <c r="L420" s="5" t="inlineStr">
        <is>
          <t>reactive</t>
        </is>
      </c>
      <c r="M420" s="5" t="inlineStr">
        <is>
          <t>Nmix</t>
        </is>
      </c>
      <c r="N420" s="422" t="n">
        <v>2.406292987017989</v>
      </c>
      <c r="O420" s="423" t="n">
        <v>0.5947864997787122</v>
      </c>
      <c r="P420" s="424" t="n">
        <v>2022</v>
      </c>
      <c r="Q420" s="425" t="inlineStr">
        <is>
          <t>UNFCCC CRT</t>
        </is>
      </c>
      <c r="R420" s="425" t="inlineStr">
        <is>
          <t>ok</t>
        </is>
      </c>
      <c r="S420" s="425" t="inlineStr">
        <is>
          <t>text</t>
        </is>
      </c>
      <c r="T420" s="426" t="inlineStr">
        <is>
          <t>Norway</t>
        </is>
      </c>
      <c r="U420" s="5" t="inlineStr">
        <is>
          <t>useful output</t>
        </is>
      </c>
      <c r="V420" s="5">
        <f>(O377*N377)^2</f>
        <v/>
      </c>
    </row>
    <row r="421">
      <c r="B421" s="5" t="inlineStr">
        <is>
          <t>EF.EC-EF.TR</t>
        </is>
      </c>
      <c r="C421" s="5" t="inlineStr">
        <is>
          <t>EF.EC-EF.TR-Fuel for transport-Nmix</t>
        </is>
      </c>
      <c r="D421" s="5" t="inlineStr">
        <is>
          <t>EF</t>
        </is>
      </c>
      <c r="E421" s="5" t="inlineStr">
        <is>
          <t>EC</t>
        </is>
      </c>
      <c r="F421" s="5">
        <f>VLOOKUP(E421,'5.a Definitions'!E:F,2,FALSE)</f>
        <v/>
      </c>
      <c r="G421" s="5" t="inlineStr">
        <is>
          <t>EF</t>
        </is>
      </c>
      <c r="H421" s="5" t="inlineStr">
        <is>
          <t>TR</t>
        </is>
      </c>
      <c r="I421" s="5">
        <f>VLOOKUP(H421,'5.a Definitions'!E:F,2,FALSE)</f>
        <v/>
      </c>
      <c r="J421" s="5" t="inlineStr">
        <is>
          <t>Fuel for transport</t>
        </is>
      </c>
      <c r="K421" s="5" t="inlineStr">
        <is>
          <t>fuel for transport</t>
        </is>
      </c>
      <c r="L421" s="5" t="inlineStr">
        <is>
          <t>reactive</t>
        </is>
      </c>
      <c r="M421" s="5" t="inlineStr">
        <is>
          <t>Nmix</t>
        </is>
      </c>
      <c r="N421" s="422" t="n">
        <v>0.8055287283840906</v>
      </c>
      <c r="O421" s="423" t="n">
        <v>0.3944854186440031</v>
      </c>
      <c r="P421" s="424" t="n">
        <v>2022</v>
      </c>
      <c r="Q421" s="425" t="inlineStr">
        <is>
          <t>UNFCCC CRT</t>
        </is>
      </c>
      <c r="R421" s="425" t="inlineStr">
        <is>
          <t>ok</t>
        </is>
      </c>
      <c r="S421" s="425" t="inlineStr">
        <is>
          <t>text</t>
        </is>
      </c>
      <c r="T421" s="426" t="inlineStr">
        <is>
          <t>Norway</t>
        </is>
      </c>
      <c r="U421" s="5" t="inlineStr">
        <is>
          <t>useful output</t>
        </is>
      </c>
      <c r="V421" s="5">
        <f>(#REF!*#REF!)^2</f>
        <v/>
      </c>
    </row>
    <row r="422" ht="16" customHeight="1">
      <c r="B422" s="5" t="inlineStr">
        <is>
          <t>EF.EC-EF.OE</t>
        </is>
      </c>
      <c r="C422" s="5" t="inlineStr">
        <is>
          <t>EF.EC-EF.OE-Fuel for heating-Nmix</t>
        </is>
      </c>
      <c r="D422" s="5" t="inlineStr">
        <is>
          <t>EF</t>
        </is>
      </c>
      <c r="E422" s="5" t="inlineStr">
        <is>
          <t>EC</t>
        </is>
      </c>
      <c r="F422" s="5">
        <f>VLOOKUP(E422,'5.a Definitions'!E:F,2,FALSE)</f>
        <v/>
      </c>
      <c r="G422" s="5" t="inlineStr">
        <is>
          <t>EF</t>
        </is>
      </c>
      <c r="H422" s="5" t="inlineStr">
        <is>
          <t>OE</t>
        </is>
      </c>
      <c r="I422" s="5">
        <f>VLOOKUP(H422,'5.a Definitions'!E:F,2,FALSE)</f>
        <v/>
      </c>
      <c r="J422" s="5" t="inlineStr">
        <is>
          <t>Fuel for heating</t>
        </is>
      </c>
      <c r="K422" s="5" t="inlineStr">
        <is>
          <t>fuel for heating</t>
        </is>
      </c>
      <c r="L422" s="5" t="inlineStr">
        <is>
          <t>reactive</t>
        </is>
      </c>
      <c r="M422" s="5" t="inlineStr">
        <is>
          <t>Nmix</t>
        </is>
      </c>
      <c r="N422" s="422" t="n">
        <v>0.188872620893412</v>
      </c>
      <c r="O422" s="423" t="n">
        <v>0.425078078129648</v>
      </c>
      <c r="P422" s="424" t="n">
        <v>2022</v>
      </c>
      <c r="Q422" s="425" t="inlineStr">
        <is>
          <t>UNFCCC CRT</t>
        </is>
      </c>
      <c r="R422" s="425" t="inlineStr">
        <is>
          <t>ok</t>
        </is>
      </c>
      <c r="S422" s="425" t="inlineStr">
        <is>
          <t>text</t>
        </is>
      </c>
      <c r="T422" s="426" t="inlineStr">
        <is>
          <t>Norway</t>
        </is>
      </c>
      <c r="U422" s="5" t="inlineStr">
        <is>
          <t>useful output</t>
        </is>
      </c>
      <c r="V422" s="5">
        <f>(#REF!*#REF!)^2</f>
        <v/>
      </c>
    </row>
    <row r="423">
      <c r="B423" s="5" t="inlineStr">
        <is>
          <t>EF.EC-MP.OP</t>
        </is>
      </c>
      <c r="C423" s="5" t="inlineStr">
        <is>
          <t>EF.EC-MP.OP-Fuel used as feedstock-Nmix</t>
        </is>
      </c>
      <c r="D423" s="5" t="inlineStr">
        <is>
          <t>EF</t>
        </is>
      </c>
      <c r="E423" s="5" t="inlineStr">
        <is>
          <t>EC</t>
        </is>
      </c>
      <c r="F423" s="5">
        <f>VLOOKUP(E423,'5.a Definitions'!E:F,2,FALSE)</f>
        <v/>
      </c>
      <c r="G423" s="5" t="inlineStr">
        <is>
          <t>MP</t>
        </is>
      </c>
      <c r="H423" s="5" t="inlineStr">
        <is>
          <t>OP</t>
        </is>
      </c>
      <c r="I423" s="5">
        <f>VLOOKUP(H423,'5.a Definitions'!E:F,2,FALSE)</f>
        <v/>
      </c>
      <c r="J423" s="5" t="inlineStr">
        <is>
          <t>Fuel used as feedstock</t>
        </is>
      </c>
      <c r="K423" s="5" t="inlineStr">
        <is>
          <t>fuel used as feedstock</t>
        </is>
      </c>
      <c r="L423" s="5" t="inlineStr">
        <is>
          <t>reactive</t>
        </is>
      </c>
      <c r="M423" s="5" t="inlineStr">
        <is>
          <t>Nmix</t>
        </is>
      </c>
      <c r="N423" s="422" t="n">
        <v>1.3523765586178</v>
      </c>
      <c r="O423" s="423" t="n">
        <v>0.9680180788541327</v>
      </c>
      <c r="P423" s="424" t="n">
        <v>2022</v>
      </c>
      <c r="Q423" s="425" t="inlineStr">
        <is>
          <t>SSB table 11561</t>
        </is>
      </c>
      <c r="R423" s="425" t="inlineStr">
        <is>
          <t>ok</t>
        </is>
      </c>
      <c r="S423" s="425" t="inlineStr">
        <is>
          <t>text</t>
        </is>
      </c>
      <c r="T423" s="426" t="inlineStr">
        <is>
          <t>Norway</t>
        </is>
      </c>
      <c r="U423" s="5" t="inlineStr">
        <is>
          <t>useful output</t>
        </is>
      </c>
      <c r="V423" s="5">
        <f>(O378*N378)^2</f>
        <v/>
      </c>
    </row>
    <row r="424" ht="16" customHeight="1">
      <c r="B424" s="5" t="inlineStr">
        <is>
          <t>EF.EC-AT.AT</t>
        </is>
      </c>
      <c r="C424" s="5" t="inlineStr">
        <is>
          <t>EF.EC-AT.AT-Emissions-NH3</t>
        </is>
      </c>
      <c r="D424" s="5" t="inlineStr">
        <is>
          <t>EF</t>
        </is>
      </c>
      <c r="E424" s="5" t="inlineStr">
        <is>
          <t>EC</t>
        </is>
      </c>
      <c r="F424" s="5">
        <f>VLOOKUP(E424,'5.a Definitions'!E:F,2,FALSE)</f>
        <v/>
      </c>
      <c r="G424" s="5" t="inlineStr">
        <is>
          <t>AT</t>
        </is>
      </c>
      <c r="H424" s="5" t="inlineStr">
        <is>
          <t>AT</t>
        </is>
      </c>
      <c r="I424" s="5">
        <f>VLOOKUP(H424,'5.a Definitions'!E:F,2,FALSE)</f>
        <v/>
      </c>
      <c r="J424" s="5" t="inlineStr">
        <is>
          <t>Emissions</t>
        </is>
      </c>
      <c r="K424" s="5" t="inlineStr">
        <is>
          <t>energy conversion emissions</t>
        </is>
      </c>
      <c r="L424" s="5" t="inlineStr">
        <is>
          <t>reactive</t>
        </is>
      </c>
      <c r="M424" s="5" t="inlineStr">
        <is>
          <t>NH3</t>
        </is>
      </c>
      <c r="N424" s="422" t="n">
        <v>0.00055709775</v>
      </c>
      <c r="O424" s="423" t="n">
        <v>0.5</v>
      </c>
      <c r="P424" s="424" t="n">
        <v>2022</v>
      </c>
      <c r="Q424" s="425" t="inlineStr">
        <is>
          <t>CRLTAP Inventory Submissions</t>
        </is>
      </c>
      <c r="R424" s="425" t="inlineStr">
        <is>
          <t>ok</t>
        </is>
      </c>
      <c r="S424" s="425" t="inlineStr">
        <is>
          <t>text</t>
        </is>
      </c>
      <c r="T424" s="426" t="inlineStr">
        <is>
          <t>Norway</t>
        </is>
      </c>
      <c r="U424" s="5" t="inlineStr">
        <is>
          <t>N wasted</t>
        </is>
      </c>
      <c r="V424" s="5">
        <f>(O379*N379)^2</f>
        <v/>
      </c>
    </row>
    <row r="425" ht="16" customHeight="1">
      <c r="B425" s="5" t="inlineStr">
        <is>
          <t>EF.EC-AT.AT</t>
        </is>
      </c>
      <c r="C425" s="5" t="inlineStr">
        <is>
          <t>EF.EC-AT.AT-Emissions-NOx</t>
        </is>
      </c>
      <c r="D425" s="5" t="inlineStr">
        <is>
          <t>EF</t>
        </is>
      </c>
      <c r="E425" s="5" t="inlineStr">
        <is>
          <t>EC</t>
        </is>
      </c>
      <c r="F425" s="5">
        <f>VLOOKUP(E425,'5.a Definitions'!E:F,2,FALSE)</f>
        <v/>
      </c>
      <c r="G425" s="5" t="inlineStr">
        <is>
          <t>AT</t>
        </is>
      </c>
      <c r="H425" s="5" t="inlineStr">
        <is>
          <t>AT</t>
        </is>
      </c>
      <c r="I425" s="5">
        <f>VLOOKUP(H425,'5.a Definitions'!E:F,2,FALSE)</f>
        <v/>
      </c>
      <c r="J425" s="5" t="inlineStr">
        <is>
          <t>Emissions</t>
        </is>
      </c>
      <c r="K425" s="5" t="inlineStr">
        <is>
          <t>energy conversion emissions</t>
        </is>
      </c>
      <c r="L425" s="5" t="inlineStr">
        <is>
          <t>reactive</t>
        </is>
      </c>
      <c r="M425" s="5" t="inlineStr">
        <is>
          <t>NOx</t>
        </is>
      </c>
      <c r="N425" s="422" t="n">
        <v>11.76252159213754</v>
      </c>
      <c r="O425" s="423" t="n">
        <v>0.1992917896711254</v>
      </c>
      <c r="P425" s="424" t="n">
        <v>2022</v>
      </c>
      <c r="Q425" s="425" t="inlineStr">
        <is>
          <t>CRLTAP Inventory Submissions</t>
        </is>
      </c>
      <c r="R425" s="425" t="inlineStr">
        <is>
          <t>ok</t>
        </is>
      </c>
      <c r="S425" s="425" t="inlineStr">
        <is>
          <t>text</t>
        </is>
      </c>
      <c r="T425" s="426" t="inlineStr">
        <is>
          <t>Norway</t>
        </is>
      </c>
      <c r="U425" s="5" t="inlineStr">
        <is>
          <t>N wasted</t>
        </is>
      </c>
      <c r="V425" s="5">
        <f>(O380*N380)^2</f>
        <v/>
      </c>
    </row>
    <row r="426">
      <c r="B426" s="5" t="inlineStr">
        <is>
          <t>EF.EC-AT.AT</t>
        </is>
      </c>
      <c r="C426" s="5" t="inlineStr">
        <is>
          <t>EF.EC-AT.AT-Emissions-N2O</t>
        </is>
      </c>
      <c r="D426" s="5" t="inlineStr">
        <is>
          <t>EF</t>
        </is>
      </c>
      <c r="E426" s="5" t="inlineStr">
        <is>
          <t>EC</t>
        </is>
      </c>
      <c r="F426" s="5">
        <f>VLOOKUP(E426,'5.a Definitions'!E:F,2,FALSE)</f>
        <v/>
      </c>
      <c r="G426" s="5" t="inlineStr">
        <is>
          <t>AT</t>
        </is>
      </c>
      <c r="H426" s="5" t="inlineStr">
        <is>
          <t>AT</t>
        </is>
      </c>
      <c r="I426" s="5">
        <f>VLOOKUP(H426,'5.a Definitions'!E:F,2,FALSE)</f>
        <v/>
      </c>
      <c r="J426" s="5" t="inlineStr">
        <is>
          <t>Emissions</t>
        </is>
      </c>
      <c r="K426" s="5" t="inlineStr">
        <is>
          <t>energy conversion emissions</t>
        </is>
      </c>
      <c r="L426" s="5" t="inlineStr">
        <is>
          <t>reactive</t>
        </is>
      </c>
      <c r="M426" s="5" t="inlineStr">
        <is>
          <t>N2O</t>
        </is>
      </c>
      <c r="N426" s="422" t="n">
        <v>0.06849144477302611</v>
      </c>
      <c r="O426" s="423" t="n">
        <v>1.394797542306526</v>
      </c>
      <c r="P426" s="424" t="n">
        <v>2022</v>
      </c>
      <c r="Q426" s="425" t="inlineStr">
        <is>
          <t>UNFCCC CRT</t>
        </is>
      </c>
      <c r="R426" s="425" t="inlineStr">
        <is>
          <t>ok</t>
        </is>
      </c>
      <c r="S426" s="425" t="inlineStr">
        <is>
          <t>text</t>
        </is>
      </c>
      <c r="T426" s="426" t="inlineStr">
        <is>
          <t>Norway</t>
        </is>
      </c>
      <c r="U426" s="5" t="inlineStr">
        <is>
          <t>N wasted</t>
        </is>
      </c>
      <c r="V426" s="5">
        <f>(#REF!*#REF!)^2</f>
        <v/>
      </c>
    </row>
    <row r="427">
      <c r="B427" s="5" t="inlineStr">
        <is>
          <t>EF.EC-AT.AT</t>
        </is>
      </c>
      <c r="C427" s="5" t="inlineStr">
        <is>
          <t>EF.EC-AT.AT-Emissions-N2</t>
        </is>
      </c>
      <c r="D427" s="5" t="inlineStr">
        <is>
          <t>EF</t>
        </is>
      </c>
      <c r="E427" s="5" t="inlineStr">
        <is>
          <t>EC</t>
        </is>
      </c>
      <c r="F427" s="5">
        <f>VLOOKUP(E427,'5.a Definitions'!E:F,2,FALSE)</f>
        <v/>
      </c>
      <c r="G427" s="5" t="inlineStr">
        <is>
          <t>AT</t>
        </is>
      </c>
      <c r="H427" s="5" t="inlineStr">
        <is>
          <t>AT</t>
        </is>
      </c>
      <c r="I427" s="5">
        <f>VLOOKUP(H427,'5.a Definitions'!E:F,2,FALSE)</f>
        <v/>
      </c>
      <c r="J427" s="5" t="inlineStr">
        <is>
          <t>Emissions</t>
        </is>
      </c>
      <c r="K427" s="5" t="inlineStr">
        <is>
          <t>energy conversion emissions</t>
        </is>
      </c>
      <c r="L427" s="5" t="inlineStr">
        <is>
          <t>inert</t>
        </is>
      </c>
      <c r="M427" s="5" t="inlineStr">
        <is>
          <t>N2</t>
        </is>
      </c>
      <c r="N427" s="422" t="n">
        <v>0</v>
      </c>
      <c r="O427" s="423" t="n">
        <v>10</v>
      </c>
      <c r="P427" s="424" t="n">
        <v>2022</v>
      </c>
      <c r="Q427" s="425" t="inlineStr">
        <is>
          <t>mass balance</t>
        </is>
      </c>
      <c r="R427" s="425" t="inlineStr">
        <is>
          <t>ok</t>
        </is>
      </c>
      <c r="S427" s="425" t="inlineStr">
        <is>
          <t>text</t>
        </is>
      </c>
      <c r="T427" s="426" t="inlineStr">
        <is>
          <t>Norway</t>
        </is>
      </c>
      <c r="U427" s="5" t="inlineStr">
        <is>
          <t>useful output</t>
        </is>
      </c>
      <c r="V427" s="5">
        <f>(#REF!*#REF!)^2</f>
        <v/>
      </c>
    </row>
    <row r="428" ht="16" customHeight="1">
      <c r="B428" s="5" t="inlineStr">
        <is>
          <t>EF.EC-RW.RW</t>
        </is>
      </c>
      <c r="C428" s="5" t="inlineStr">
        <is>
          <t>EF.EC-RW.RW-Fuel export-Nmix</t>
        </is>
      </c>
      <c r="D428" s="5" t="inlineStr">
        <is>
          <t>EF</t>
        </is>
      </c>
      <c r="E428" s="5" t="inlineStr">
        <is>
          <t>EC</t>
        </is>
      </c>
      <c r="F428" s="5">
        <f>VLOOKUP(E428,'5.a Definitions'!E:F,2,FALSE)</f>
        <v/>
      </c>
      <c r="G428" s="5" t="inlineStr">
        <is>
          <t>RW</t>
        </is>
      </c>
      <c r="H428" s="5" t="inlineStr">
        <is>
          <t>RW</t>
        </is>
      </c>
      <c r="I428" s="5">
        <f>VLOOKUP(H428,'5.a Definitions'!E:F,2,FALSE)</f>
        <v/>
      </c>
      <c r="J428" s="5" t="inlineStr">
        <is>
          <t>Fuel export</t>
        </is>
      </c>
      <c r="K428" s="5" t="inlineStr">
        <is>
          <t>fuel export</t>
        </is>
      </c>
      <c r="L428" s="5" t="inlineStr">
        <is>
          <t>reactive</t>
        </is>
      </c>
      <c r="M428" s="5" t="inlineStr">
        <is>
          <t>Nmix</t>
        </is>
      </c>
      <c r="N428" s="422" t="n">
        <v>193.751509612463</v>
      </c>
      <c r="O428" s="423" t="n">
        <v>2.778282124548261</v>
      </c>
      <c r="P428" s="424" t="n">
        <v>2022</v>
      </c>
      <c r="Q428" s="425" t="inlineStr">
        <is>
          <t>SSB tab 08801</t>
        </is>
      </c>
      <c r="R428" s="425" t="inlineStr">
        <is>
          <t>ok</t>
        </is>
      </c>
      <c r="S428" s="425" t="inlineStr">
        <is>
          <t>text</t>
        </is>
      </c>
      <c r="T428" s="426" t="inlineStr">
        <is>
          <t>Norway</t>
        </is>
      </c>
      <c r="U428" s="5" t="inlineStr">
        <is>
          <t>N wasted</t>
        </is>
      </c>
      <c r="V428" s="5">
        <f>(O381*N381)^2</f>
        <v/>
      </c>
    </row>
    <row r="429">
      <c r="B429" s="5" t="inlineStr">
        <is>
          <t>EF.IC-AT.AT</t>
        </is>
      </c>
      <c r="C429" s="5" t="inlineStr">
        <is>
          <t>EF.IC-AT.AT-Emissions-NH3</t>
        </is>
      </c>
      <c r="D429" s="5" t="inlineStr">
        <is>
          <t>EF</t>
        </is>
      </c>
      <c r="E429" s="5" t="inlineStr">
        <is>
          <t>IC</t>
        </is>
      </c>
      <c r="F429" s="5">
        <f>VLOOKUP(E429,'5.a Definitions'!E:F,2,FALSE)</f>
        <v/>
      </c>
      <c r="G429" s="5" t="inlineStr">
        <is>
          <t>AT</t>
        </is>
      </c>
      <c r="H429" s="5" t="inlineStr">
        <is>
          <t>AT</t>
        </is>
      </c>
      <c r="I429" s="5">
        <f>VLOOKUP(H429,'5.a Definitions'!E:F,2,FALSE)</f>
        <v/>
      </c>
      <c r="J429" s="5" t="inlineStr">
        <is>
          <t>Emissions</t>
        </is>
      </c>
      <c r="K429" s="5" t="inlineStr">
        <is>
          <t>industrial emissions</t>
        </is>
      </c>
      <c r="L429" s="5" t="inlineStr">
        <is>
          <t>reactive</t>
        </is>
      </c>
      <c r="M429" s="5" t="inlineStr">
        <is>
          <t>NH3</t>
        </is>
      </c>
      <c r="N429" s="422" t="n">
        <v>0.0104172003909</v>
      </c>
      <c r="O429" s="423" t="n">
        <v>0.2055249485379258</v>
      </c>
      <c r="P429" s="424" t="n">
        <v>2022</v>
      </c>
      <c r="Q429" s="425" t="inlineStr">
        <is>
          <t>CRLTAP Inventory Submissions</t>
        </is>
      </c>
      <c r="R429" s="425" t="inlineStr">
        <is>
          <t>ok</t>
        </is>
      </c>
      <c r="S429" s="425" t="inlineStr">
        <is>
          <t>text</t>
        </is>
      </c>
      <c r="T429" s="426" t="inlineStr">
        <is>
          <t>Norway</t>
        </is>
      </c>
      <c r="U429" s="5" t="inlineStr">
        <is>
          <t>N wasted</t>
        </is>
      </c>
      <c r="V429" s="5">
        <f>(#REF!*#REF!)^2</f>
        <v/>
      </c>
    </row>
    <row r="430">
      <c r="B430" s="5" t="inlineStr">
        <is>
          <t>EF.IC-AT.AT</t>
        </is>
      </c>
      <c r="C430" s="5" t="inlineStr">
        <is>
          <t>EF.IC-AT.AT-Emissions-NOx</t>
        </is>
      </c>
      <c r="D430" s="5" t="inlineStr">
        <is>
          <t>EF</t>
        </is>
      </c>
      <c r="E430" s="5" t="inlineStr">
        <is>
          <t>IC</t>
        </is>
      </c>
      <c r="F430" s="5">
        <f>VLOOKUP(E430,'5.a Definitions'!E:F,2,FALSE)</f>
        <v/>
      </c>
      <c r="G430" s="5" t="inlineStr">
        <is>
          <t>AT</t>
        </is>
      </c>
      <c r="H430" s="5" t="inlineStr">
        <is>
          <t>AT</t>
        </is>
      </c>
      <c r="I430" s="5">
        <f>VLOOKUP(H430,'5.a Definitions'!E:F,2,FALSE)</f>
        <v/>
      </c>
      <c r="J430" s="5" t="inlineStr">
        <is>
          <t>Emissions</t>
        </is>
      </c>
      <c r="K430" s="5" t="inlineStr">
        <is>
          <t>industrial emissions</t>
        </is>
      </c>
      <c r="L430" s="5" t="inlineStr">
        <is>
          <t>reactive</t>
        </is>
      </c>
      <c r="M430" s="5" t="inlineStr">
        <is>
          <t>NOx</t>
        </is>
      </c>
      <c r="N430" s="422" t="n">
        <v>2.75206603476691</v>
      </c>
      <c r="O430" s="423" t="n">
        <v>0.2171029156946107</v>
      </c>
      <c r="P430" s="424" t="n">
        <v>2022</v>
      </c>
      <c r="Q430" s="425" t="inlineStr">
        <is>
          <t>CRLTAP Inventory Submissions</t>
        </is>
      </c>
      <c r="R430" s="425" t="inlineStr">
        <is>
          <t>ok</t>
        </is>
      </c>
      <c r="S430" s="425" t="inlineStr">
        <is>
          <t>text</t>
        </is>
      </c>
      <c r="T430" s="426" t="inlineStr">
        <is>
          <t>Norway</t>
        </is>
      </c>
      <c r="U430" s="5" t="inlineStr">
        <is>
          <t>N wasted</t>
        </is>
      </c>
      <c r="V430" s="5">
        <f>(O382*N382)^2</f>
        <v/>
      </c>
    </row>
    <row r="431">
      <c r="B431" s="5" t="inlineStr">
        <is>
          <t>EF.IC-AT.AT</t>
        </is>
      </c>
      <c r="C431" s="5" t="inlineStr">
        <is>
          <t>EF.IC-AT.AT-Emissions-N2O</t>
        </is>
      </c>
      <c r="D431" s="5" t="inlineStr">
        <is>
          <t>EF</t>
        </is>
      </c>
      <c r="E431" s="5" t="inlineStr">
        <is>
          <t>IC</t>
        </is>
      </c>
      <c r="F431" s="5">
        <f>VLOOKUP(E431,'5.a Definitions'!E:F,2,FALSE)</f>
        <v/>
      </c>
      <c r="G431" s="5" t="inlineStr">
        <is>
          <t>AT</t>
        </is>
      </c>
      <c r="H431" s="5" t="inlineStr">
        <is>
          <t>AT</t>
        </is>
      </c>
      <c r="I431" s="5">
        <f>VLOOKUP(H431,'5.a Definitions'!E:F,2,FALSE)</f>
        <v/>
      </c>
      <c r="J431" s="5" t="inlineStr">
        <is>
          <t>Emissions</t>
        </is>
      </c>
      <c r="K431" s="5" t="inlineStr">
        <is>
          <t>industrial emissions</t>
        </is>
      </c>
      <c r="L431" s="5" t="inlineStr">
        <is>
          <t>reactive</t>
        </is>
      </c>
      <c r="M431" s="5" t="inlineStr">
        <is>
          <t>N2O</t>
        </is>
      </c>
      <c r="N431" s="422" t="n">
        <v>0.07325538217815233</v>
      </c>
      <c r="O431" s="423" t="n">
        <v>1.394797542306526</v>
      </c>
      <c r="P431" s="424" t="n">
        <v>2022</v>
      </c>
      <c r="Q431" s="425" t="inlineStr">
        <is>
          <t>UNFCCC CRT</t>
        </is>
      </c>
      <c r="R431" s="425" t="inlineStr">
        <is>
          <t>ok</t>
        </is>
      </c>
      <c r="S431" s="425" t="inlineStr">
        <is>
          <t>text</t>
        </is>
      </c>
      <c r="T431" s="426" t="inlineStr">
        <is>
          <t>Norway</t>
        </is>
      </c>
      <c r="U431" s="5" t="inlineStr">
        <is>
          <t>N wasted</t>
        </is>
      </c>
      <c r="V431" s="5">
        <f>(#REF!*#REF!)^2</f>
        <v/>
      </c>
    </row>
    <row r="432">
      <c r="B432" s="5" t="inlineStr">
        <is>
          <t>EF.TR-AT.AT</t>
        </is>
      </c>
      <c r="C432" s="5" t="inlineStr">
        <is>
          <t>EF.TR-AT.AT-Emissions-NH3</t>
        </is>
      </c>
      <c r="D432" s="5" t="inlineStr">
        <is>
          <t>EF</t>
        </is>
      </c>
      <c r="E432" s="5" t="inlineStr">
        <is>
          <t>TR</t>
        </is>
      </c>
      <c r="F432" s="5">
        <f>VLOOKUP(E432,'5.a Definitions'!E:F,2,FALSE)</f>
        <v/>
      </c>
      <c r="G432" s="5" t="inlineStr">
        <is>
          <t>AT</t>
        </is>
      </c>
      <c r="H432" s="5" t="inlineStr">
        <is>
          <t>AT</t>
        </is>
      </c>
      <c r="I432" s="5">
        <f>VLOOKUP(H432,'5.a Definitions'!E:F,2,FALSE)</f>
        <v/>
      </c>
      <c r="J432" s="5" t="inlineStr">
        <is>
          <t>Emissions</t>
        </is>
      </c>
      <c r="K432" s="5" t="inlineStr">
        <is>
          <t>transport emissions</t>
        </is>
      </c>
      <c r="L432" s="5" t="inlineStr">
        <is>
          <t>reactive</t>
        </is>
      </c>
      <c r="M432" s="5" t="inlineStr">
        <is>
          <t>NH3</t>
        </is>
      </c>
      <c r="N432" s="422" t="n">
        <v>0.2919439999503</v>
      </c>
      <c r="O432" s="423" t="n">
        <v>0.4165616326148951</v>
      </c>
      <c r="P432" s="424" t="n">
        <v>2022</v>
      </c>
      <c r="Q432" s="425" t="inlineStr">
        <is>
          <t>CRLTAP Inventory Submissions</t>
        </is>
      </c>
      <c r="R432" s="425" t="inlineStr">
        <is>
          <t>ok</t>
        </is>
      </c>
      <c r="S432" s="425" t="inlineStr">
        <is>
          <t>text</t>
        </is>
      </c>
      <c r="T432" s="426" t="inlineStr">
        <is>
          <t>Norway</t>
        </is>
      </c>
      <c r="U432" s="5" t="inlineStr">
        <is>
          <t>N wasted</t>
        </is>
      </c>
      <c r="V432" s="5">
        <f>(#REF!*#REF!)^2</f>
        <v/>
      </c>
    </row>
    <row r="433">
      <c r="B433" s="5" t="inlineStr">
        <is>
          <t>EF.TR-AT.AT</t>
        </is>
      </c>
      <c r="C433" s="5" t="inlineStr">
        <is>
          <t>EF.TR-AT.AT-Emissions-NOx</t>
        </is>
      </c>
      <c r="D433" s="5" t="inlineStr">
        <is>
          <t>EF</t>
        </is>
      </c>
      <c r="E433" s="5" t="inlineStr">
        <is>
          <t>TR</t>
        </is>
      </c>
      <c r="F433" s="5">
        <f>VLOOKUP(E433,'5.a Definitions'!E:F,2,FALSE)</f>
        <v/>
      </c>
      <c r="G433" s="5" t="inlineStr">
        <is>
          <t>AT</t>
        </is>
      </c>
      <c r="H433" s="5" t="inlineStr">
        <is>
          <t>AT</t>
        </is>
      </c>
      <c r="I433" s="5">
        <f>VLOOKUP(H433,'5.a Definitions'!E:F,2,FALSE)</f>
        <v/>
      </c>
      <c r="J433" s="5" t="inlineStr">
        <is>
          <t>Emissions</t>
        </is>
      </c>
      <c r="K433" s="5" t="inlineStr">
        <is>
          <t>transport emissions</t>
        </is>
      </c>
      <c r="L433" s="5" t="inlineStr">
        <is>
          <t>reactive</t>
        </is>
      </c>
      <c r="M433" s="5" t="inlineStr">
        <is>
          <t>NOx</t>
        </is>
      </c>
      <c r="N433" s="422" t="n">
        <v>16.14538943840599</v>
      </c>
      <c r="O433" s="423" t="n">
        <v>0.1191535464404775</v>
      </c>
      <c r="P433" s="424" t="n">
        <v>2022</v>
      </c>
      <c r="Q433" s="425" t="inlineStr">
        <is>
          <t>CRLTAP Inventory Submissions</t>
        </is>
      </c>
      <c r="R433" s="425" t="inlineStr">
        <is>
          <t>ok</t>
        </is>
      </c>
      <c r="S433" s="425" t="inlineStr">
        <is>
          <t>text</t>
        </is>
      </c>
      <c r="T433" s="426" t="inlineStr">
        <is>
          <t>Norway</t>
        </is>
      </c>
      <c r="U433" s="5" t="inlineStr">
        <is>
          <t>N wasted</t>
        </is>
      </c>
      <c r="V433" s="5">
        <f>(O383*N383)^2</f>
        <v/>
      </c>
    </row>
    <row r="434">
      <c r="B434" s="5" t="inlineStr">
        <is>
          <t>EF.TR-AT.AT</t>
        </is>
      </c>
      <c r="C434" s="5" t="inlineStr">
        <is>
          <t>EF.TR-AT.AT-Emissions-N2O</t>
        </is>
      </c>
      <c r="D434" s="5" t="inlineStr">
        <is>
          <t>EF</t>
        </is>
      </c>
      <c r="E434" s="5" t="inlineStr">
        <is>
          <t>TR</t>
        </is>
      </c>
      <c r="F434" s="5">
        <f>VLOOKUP(E434,'5.a Definitions'!E:F,2,FALSE)</f>
        <v/>
      </c>
      <c r="G434" s="5" t="inlineStr">
        <is>
          <t>AT</t>
        </is>
      </c>
      <c r="H434" s="5" t="inlineStr">
        <is>
          <t>AT</t>
        </is>
      </c>
      <c r="I434" s="5">
        <f>VLOOKUP(H434,'5.a Definitions'!E:F,2,FALSE)</f>
        <v/>
      </c>
      <c r="J434" s="5" t="inlineStr">
        <is>
          <t>Emissions</t>
        </is>
      </c>
      <c r="K434" s="5" t="inlineStr">
        <is>
          <t>transport emissions</t>
        </is>
      </c>
      <c r="L434" s="5" t="inlineStr">
        <is>
          <t>reactive</t>
        </is>
      </c>
      <c r="M434" s="5" t="inlineStr">
        <is>
          <t>N2O</t>
        </is>
      </c>
      <c r="N434" s="422" t="n">
        <v>0.2667933332760153</v>
      </c>
      <c r="O434" s="423" t="n">
        <v>0.6463342428493241</v>
      </c>
      <c r="P434" s="424" t="n">
        <v>2022</v>
      </c>
      <c r="Q434" s="425" t="inlineStr">
        <is>
          <t>UNFCCC CRT</t>
        </is>
      </c>
      <c r="R434" s="425" t="inlineStr">
        <is>
          <t>ok</t>
        </is>
      </c>
      <c r="S434" s="425" t="inlineStr">
        <is>
          <t>text</t>
        </is>
      </c>
      <c r="T434" s="426" t="inlineStr">
        <is>
          <t>Norway</t>
        </is>
      </c>
      <c r="U434" s="5" t="inlineStr">
        <is>
          <t>N wasted</t>
        </is>
      </c>
      <c r="V434" s="5">
        <f>(O384*N384)^2</f>
        <v/>
      </c>
    </row>
    <row r="435">
      <c r="B435" s="5" t="inlineStr">
        <is>
          <t>EF.TR-AT.AT</t>
        </is>
      </c>
      <c r="C435" s="5" t="inlineStr">
        <is>
          <t>EF.TR-AT.AT-Emissions-N2</t>
        </is>
      </c>
      <c r="D435" s="5" t="inlineStr">
        <is>
          <t>EF</t>
        </is>
      </c>
      <c r="E435" s="5" t="inlineStr">
        <is>
          <t>TR</t>
        </is>
      </c>
      <c r="F435" s="5">
        <f>VLOOKUP(E435,'5.a Definitions'!E:F,2,FALSE)</f>
        <v/>
      </c>
      <c r="G435" s="5" t="inlineStr">
        <is>
          <t>AT</t>
        </is>
      </c>
      <c r="H435" s="5" t="inlineStr">
        <is>
          <t>AT</t>
        </is>
      </c>
      <c r="I435" s="5">
        <f>VLOOKUP(H435,'5.a Definitions'!E:F,2,FALSE)</f>
        <v/>
      </c>
      <c r="J435" s="5" t="inlineStr">
        <is>
          <t>Emissions</t>
        </is>
      </c>
      <c r="K435" s="5" t="inlineStr">
        <is>
          <t>transport emissions</t>
        </is>
      </c>
      <c r="L435" s="5" t="inlineStr">
        <is>
          <t>inert</t>
        </is>
      </c>
      <c r="M435" s="5" t="inlineStr">
        <is>
          <t>N2</t>
        </is>
      </c>
      <c r="N435" s="422" t="n">
        <v>0</v>
      </c>
      <c r="O435" s="423" t="n">
        <v>0.2</v>
      </c>
      <c r="P435" s="424" t="n">
        <v>2022</v>
      </c>
      <c r="Q435" s="425" t="inlineStr">
        <is>
          <t>mass balance</t>
        </is>
      </c>
      <c r="R435" s="425" t="inlineStr">
        <is>
          <t>ok</t>
        </is>
      </c>
      <c r="S435" s="425" t="inlineStr">
        <is>
          <t>text</t>
        </is>
      </c>
      <c r="T435" s="426" t="inlineStr">
        <is>
          <t>Norway</t>
        </is>
      </c>
      <c r="U435" s="5" t="inlineStr">
        <is>
          <t>N wasted</t>
        </is>
      </c>
      <c r="V435" s="5">
        <f>(#REF!*#REF!)^2</f>
        <v/>
      </c>
    </row>
    <row r="436">
      <c r="B436" s="5" t="inlineStr">
        <is>
          <t>EF.TR-RW.RW</t>
        </is>
      </c>
      <c r="C436" s="5" t="inlineStr">
        <is>
          <t>EF.TR-RW.RW-Export of transport fuels-Nmix</t>
        </is>
      </c>
      <c r="D436" s="5" t="inlineStr">
        <is>
          <t>EF</t>
        </is>
      </c>
      <c r="E436" s="5" t="inlineStr">
        <is>
          <t>TR</t>
        </is>
      </c>
      <c r="F436" s="5">
        <f>VLOOKUP(E436,'5.a Definitions'!E:F,2,FALSE)</f>
        <v/>
      </c>
      <c r="G436" s="5" t="inlineStr">
        <is>
          <t>RW</t>
        </is>
      </c>
      <c r="H436" s="5" t="inlineStr">
        <is>
          <t>RW</t>
        </is>
      </c>
      <c r="I436" s="5">
        <f>VLOOKUP(H436,'5.a Definitions'!E:F,2,FALSE)</f>
        <v/>
      </c>
      <c r="J436" s="5" t="inlineStr">
        <is>
          <t>Export of transport fuels</t>
        </is>
      </c>
      <c r="K436" s="5" t="inlineStr">
        <is>
          <t>export of transport fuel</t>
        </is>
      </c>
      <c r="L436" s="5" t="inlineStr">
        <is>
          <t>reactive</t>
        </is>
      </c>
      <c r="M436" s="5" t="inlineStr">
        <is>
          <t>Nmix</t>
        </is>
      </c>
      <c r="N436" s="422" t="n">
        <v>0.040751637</v>
      </c>
      <c r="O436" s="423" t="n">
        <v>3.775001186714046</v>
      </c>
      <c r="P436" s="424" t="n">
        <v>2022</v>
      </c>
      <c r="Q436" s="425" t="inlineStr">
        <is>
          <t>SSB tab 08801</t>
        </is>
      </c>
      <c r="R436" s="425" t="inlineStr">
        <is>
          <t>ok</t>
        </is>
      </c>
      <c r="S436" s="425" t="inlineStr">
        <is>
          <t>text</t>
        </is>
      </c>
      <c r="T436" s="426" t="inlineStr">
        <is>
          <t>Norway</t>
        </is>
      </c>
      <c r="U436" s="5" t="inlineStr">
        <is>
          <t>N wasted</t>
        </is>
      </c>
      <c r="V436" s="5">
        <f>(O385*N385)^2</f>
        <v/>
      </c>
    </row>
    <row r="437">
      <c r="B437" s="5" t="inlineStr">
        <is>
          <t>EF.OE-AT.AT</t>
        </is>
      </c>
      <c r="C437" s="5" t="inlineStr">
        <is>
          <t>EF.OE-AT.AT-Emissions-NH3</t>
        </is>
      </c>
      <c r="D437" s="5" t="inlineStr">
        <is>
          <t>EF</t>
        </is>
      </c>
      <c r="E437" s="5" t="inlineStr">
        <is>
          <t>OE</t>
        </is>
      </c>
      <c r="F437" s="5">
        <f>VLOOKUP(E437,'5.a Definitions'!E:F,2,FALSE)</f>
        <v/>
      </c>
      <c r="G437" s="5" t="inlineStr">
        <is>
          <t>AT</t>
        </is>
      </c>
      <c r="H437" s="5" t="inlineStr">
        <is>
          <t>AT</t>
        </is>
      </c>
      <c r="I437" s="5">
        <f>VLOOKUP(H437,'5.a Definitions'!E:F,2,FALSE)</f>
        <v/>
      </c>
      <c r="J437" s="5" t="inlineStr">
        <is>
          <t>Emissions</t>
        </is>
      </c>
      <c r="K437" s="5" t="inlineStr">
        <is>
          <t>other fuels emissions</t>
        </is>
      </c>
      <c r="L437" s="5" t="inlineStr">
        <is>
          <t>reactive</t>
        </is>
      </c>
      <c r="M437" s="5" t="inlineStr">
        <is>
          <t>NH3</t>
        </is>
      </c>
      <c r="N437" s="422" t="n">
        <v>0.06626690168323159</v>
      </c>
      <c r="O437" s="423" t="n">
        <v>0.5530723082847269</v>
      </c>
      <c r="P437" s="424" t="n">
        <v>2022</v>
      </c>
      <c r="Q437" s="425" t="inlineStr">
        <is>
          <t>CRLTAP Inventory Submissions</t>
        </is>
      </c>
      <c r="R437" s="425" t="inlineStr">
        <is>
          <t>ok</t>
        </is>
      </c>
      <c r="S437" s="425" t="inlineStr">
        <is>
          <t>text</t>
        </is>
      </c>
      <c r="T437" s="426" t="inlineStr">
        <is>
          <t>Norway</t>
        </is>
      </c>
      <c r="U437" s="5" t="inlineStr">
        <is>
          <t>useful output</t>
        </is>
      </c>
      <c r="V437" s="5">
        <f>(O386*N386)^2</f>
        <v/>
      </c>
    </row>
    <row r="438" ht="16" customHeight="1">
      <c r="B438" s="5" t="inlineStr">
        <is>
          <t>EF.OE-AT.AT</t>
        </is>
      </c>
      <c r="C438" s="5" t="inlineStr">
        <is>
          <t>EF.OE-AT.AT-Emissions-NOx</t>
        </is>
      </c>
      <c r="D438" s="5" t="inlineStr">
        <is>
          <t>EF</t>
        </is>
      </c>
      <c r="E438" s="5" t="inlineStr">
        <is>
          <t>OE</t>
        </is>
      </c>
      <c r="F438" s="5">
        <f>VLOOKUP(E438,'5.a Definitions'!E:F,2,FALSE)</f>
        <v/>
      </c>
      <c r="G438" s="5" t="inlineStr">
        <is>
          <t>AT</t>
        </is>
      </c>
      <c r="H438" s="5" t="inlineStr">
        <is>
          <t>AT</t>
        </is>
      </c>
      <c r="I438" s="5">
        <f>VLOOKUP(H438,'5.a Definitions'!E:F,2,FALSE)</f>
        <v/>
      </c>
      <c r="J438" s="5" t="inlineStr">
        <is>
          <t>Emissions</t>
        </is>
      </c>
      <c r="K438" s="5" t="inlineStr">
        <is>
          <t>other fuels emissions</t>
        </is>
      </c>
      <c r="L438" s="5" t="inlineStr">
        <is>
          <t>reactive</t>
        </is>
      </c>
      <c r="M438" s="5" t="inlineStr">
        <is>
          <t>NOx</t>
        </is>
      </c>
      <c r="N438" s="422" t="n">
        <v>5.44705707842714</v>
      </c>
      <c r="O438" s="423" t="n">
        <v>0.1900216996224561</v>
      </c>
      <c r="P438" s="424" t="n">
        <v>2022</v>
      </c>
      <c r="Q438" s="425" t="inlineStr">
        <is>
          <t>CRLTAP Inventory Submissions</t>
        </is>
      </c>
      <c r="R438" s="425" t="inlineStr">
        <is>
          <t>ok</t>
        </is>
      </c>
      <c r="S438" s="425" t="inlineStr">
        <is>
          <t>text</t>
        </is>
      </c>
      <c r="T438" s="426" t="inlineStr">
        <is>
          <t>Norway</t>
        </is>
      </c>
      <c r="U438" s="5" t="inlineStr">
        <is>
          <t>N wasted</t>
        </is>
      </c>
      <c r="V438" s="5">
        <f>(#REF!*#REF!)^2</f>
        <v/>
      </c>
    </row>
    <row r="439" ht="16" customHeight="1">
      <c r="B439" s="5" t="inlineStr">
        <is>
          <t>EF.OE-AT.AT</t>
        </is>
      </c>
      <c r="C439" s="5" t="inlineStr">
        <is>
          <t>EF.OE-AT.AT-Emissions-N2O</t>
        </is>
      </c>
      <c r="D439" s="5" t="inlineStr">
        <is>
          <t>EF</t>
        </is>
      </c>
      <c r="E439" s="5" t="inlineStr">
        <is>
          <t>OE</t>
        </is>
      </c>
      <c r="F439" s="5">
        <f>VLOOKUP(E439,'5.a Definitions'!E:F,2,FALSE)</f>
        <v/>
      </c>
      <c r="G439" s="5" t="inlineStr">
        <is>
          <t>AT</t>
        </is>
      </c>
      <c r="H439" s="5" t="inlineStr">
        <is>
          <t>AT</t>
        </is>
      </c>
      <c r="I439" s="5">
        <f>VLOOKUP(H439,'5.a Definitions'!E:F,2,FALSE)</f>
        <v/>
      </c>
      <c r="J439" s="5" t="inlineStr">
        <is>
          <t>Emissions</t>
        </is>
      </c>
      <c r="K439" s="5" t="inlineStr">
        <is>
          <t>other fuels emissions</t>
        </is>
      </c>
      <c r="L439" s="5" t="inlineStr">
        <is>
          <t>reactive</t>
        </is>
      </c>
      <c r="M439" s="5" t="inlineStr">
        <is>
          <t>N2O</t>
        </is>
      </c>
      <c r="N439" s="422" t="n">
        <v>0.08224580462390475</v>
      </c>
      <c r="O439" s="423" t="n">
        <v>1.394797542306526</v>
      </c>
      <c r="P439" s="424" t="n">
        <v>2022</v>
      </c>
      <c r="Q439" s="425" t="inlineStr">
        <is>
          <t>UNFCCC CRT</t>
        </is>
      </c>
      <c r="R439" s="425" t="inlineStr">
        <is>
          <t>ok</t>
        </is>
      </c>
      <c r="S439" s="425" t="inlineStr">
        <is>
          <t>text</t>
        </is>
      </c>
      <c r="T439" s="426" t="inlineStr">
        <is>
          <t>Norway</t>
        </is>
      </c>
      <c r="U439" s="5" t="inlineStr">
        <is>
          <t>N wasted</t>
        </is>
      </c>
      <c r="V439" s="5">
        <f>(O387*N387)^2</f>
        <v/>
      </c>
    </row>
    <row r="440" ht="16" customHeight="1" thickBot="1">
      <c r="B440" s="6" t="inlineStr">
        <is>
          <t>EF.OE-AT.AT</t>
        </is>
      </c>
      <c r="C440" s="6" t="inlineStr">
        <is>
          <t>EF.OE-AT.AT-Emissions-N2</t>
        </is>
      </c>
      <c r="D440" s="6" t="inlineStr">
        <is>
          <t>EF</t>
        </is>
      </c>
      <c r="E440" s="6" t="inlineStr">
        <is>
          <t>OE</t>
        </is>
      </c>
      <c r="F440" s="5">
        <f>VLOOKUP(E440,'5.a Definitions'!E:F,2,FALSE)</f>
        <v/>
      </c>
      <c r="G440" s="6" t="inlineStr">
        <is>
          <t>AT</t>
        </is>
      </c>
      <c r="H440" s="6" t="inlineStr">
        <is>
          <t>AT</t>
        </is>
      </c>
      <c r="I440" s="5">
        <f>VLOOKUP(H440,'5.a Definitions'!E:F,2,FALSE)</f>
        <v/>
      </c>
      <c r="J440" s="6" t="inlineStr">
        <is>
          <t>Emissions</t>
        </is>
      </c>
      <c r="K440" s="6" t="inlineStr">
        <is>
          <t>other fuels emissions</t>
        </is>
      </c>
      <c r="L440" s="6" t="inlineStr">
        <is>
          <t>inert</t>
        </is>
      </c>
      <c r="M440" s="6" t="inlineStr">
        <is>
          <t>N2</t>
        </is>
      </c>
      <c r="N440" s="422" t="n">
        <v>0</v>
      </c>
      <c r="O440" s="427" t="n">
        <v>0.2</v>
      </c>
      <c r="P440" s="424" t="n">
        <v>2022</v>
      </c>
      <c r="Q440" s="428" t="inlineStr">
        <is>
          <t>mass balance</t>
        </is>
      </c>
      <c r="R440" s="425" t="inlineStr">
        <is>
          <t>ok</t>
        </is>
      </c>
      <c r="S440" s="428" t="inlineStr">
        <is>
          <t>text</t>
        </is>
      </c>
      <c r="T440" s="426" t="inlineStr">
        <is>
          <t>Norway</t>
        </is>
      </c>
      <c r="U440" s="6" t="inlineStr">
        <is>
          <t>N wasted</t>
        </is>
      </c>
      <c r="V440" s="6">
        <f>(O388*N388)^2</f>
        <v/>
      </c>
    </row>
    <row r="441" ht="16" customHeight="1">
      <c r="A441" s="495" t="inlineStr">
        <is>
          <t>Materials and products</t>
        </is>
      </c>
      <c r="B441" s="5" t="inlineStr">
        <is>
          <t>MP.FP-AG.SM</t>
        </is>
      </c>
      <c r="C441" s="5" t="inlineStr">
        <is>
          <t>MP.FP-AG.SM-Seeds and planting material -Nmix</t>
        </is>
      </c>
      <c r="D441" s="5" t="inlineStr">
        <is>
          <t>MP</t>
        </is>
      </c>
      <c r="E441" s="5" t="inlineStr">
        <is>
          <t>FP</t>
        </is>
      </c>
      <c r="F441" s="5">
        <f>VLOOKUP(E441,'5.a Definitions'!E:F,2,FALSE)</f>
        <v/>
      </c>
      <c r="G441" s="5" t="inlineStr">
        <is>
          <t>AG</t>
        </is>
      </c>
      <c r="H441" s="5" t="inlineStr">
        <is>
          <t>SM</t>
        </is>
      </c>
      <c r="I441" s="5">
        <f>VLOOKUP(H441,'5.a Definitions'!E:F,2,FALSE)</f>
        <v/>
      </c>
      <c r="J441" s="5" t="inlineStr">
        <is>
          <t xml:space="preserve">Seeds and planting material </t>
        </is>
      </c>
      <c r="K441" s="5" t="inlineStr">
        <is>
          <t>seeds and planting material</t>
        </is>
      </c>
      <c r="L441" s="5" t="inlineStr">
        <is>
          <t>reactive</t>
        </is>
      </c>
      <c r="M441" s="5" t="inlineStr">
        <is>
          <t>Nmix</t>
        </is>
      </c>
      <c r="N441" s="422" t="n">
        <v>1.21809315457976</v>
      </c>
      <c r="O441" s="423" t="n">
        <v>0.3185478661291662</v>
      </c>
      <c r="P441" s="424" t="n">
        <v>2022</v>
      </c>
      <c r="Q441" s="425" t="inlineStr">
        <is>
          <t>NIBIO Totalkalkylen</t>
        </is>
      </c>
      <c r="R441" s="425" t="inlineStr">
        <is>
          <t>ok</t>
        </is>
      </c>
      <c r="S441" s="425" t="inlineStr">
        <is>
          <t>text</t>
        </is>
      </c>
      <c r="T441" s="426" t="inlineStr">
        <is>
          <t>Norway</t>
        </is>
      </c>
      <c r="U441" s="5" t="inlineStr">
        <is>
          <t>useful output</t>
        </is>
      </c>
      <c r="V441" s="5">
        <f>(O389*N389)^2</f>
        <v/>
      </c>
    </row>
    <row r="442">
      <c r="B442" s="5" t="inlineStr">
        <is>
          <t>MP.FP-AG.MM</t>
        </is>
      </c>
      <c r="C442" s="5" t="inlineStr">
        <is>
          <t>MP.FP-AG.MM-Farm animal feed-Nmix</t>
        </is>
      </c>
      <c r="D442" s="5" t="inlineStr">
        <is>
          <t>MP</t>
        </is>
      </c>
      <c r="E442" s="5" t="inlineStr">
        <is>
          <t>FP</t>
        </is>
      </c>
      <c r="F442" s="5">
        <f>VLOOKUP(E442,'5.a Definitions'!E:F,2,FALSE)</f>
        <v/>
      </c>
      <c r="G442" s="5" t="inlineStr">
        <is>
          <t>AG</t>
        </is>
      </c>
      <c r="H442" s="5" t="inlineStr">
        <is>
          <t>MM</t>
        </is>
      </c>
      <c r="I442" s="5">
        <f>VLOOKUP(H442,'5.a Definitions'!E:F,2,FALSE)</f>
        <v/>
      </c>
      <c r="J442" s="5" t="inlineStr">
        <is>
          <t>Farm animal feed</t>
        </is>
      </c>
      <c r="K442" s="5" t="inlineStr">
        <is>
          <t>farm animal feed</t>
        </is>
      </c>
      <c r="L442" s="5" t="inlineStr">
        <is>
          <t>reactive</t>
        </is>
      </c>
      <c r="M442" s="5" t="inlineStr">
        <is>
          <t>Nmix</t>
        </is>
      </c>
      <c r="N442" s="422" t="n">
        <v>20.861341</v>
      </c>
      <c r="O442" s="423" t="n">
        <v>0.1005858798087556</v>
      </c>
      <c r="P442" s="424" t="n">
        <v>2022</v>
      </c>
      <c r="Q442" s="425" t="inlineStr">
        <is>
          <t>Kraftfôrstatistikk</t>
        </is>
      </c>
      <c r="R442" s="425" t="inlineStr">
        <is>
          <t>ok</t>
        </is>
      </c>
      <c r="S442" s="425" t="inlineStr">
        <is>
          <t>text</t>
        </is>
      </c>
      <c r="T442" s="426" t="inlineStr">
        <is>
          <t>Norway</t>
        </is>
      </c>
      <c r="U442" s="5" t="inlineStr">
        <is>
          <t>useful output</t>
        </is>
      </c>
      <c r="V442" s="5">
        <f>(O390*N390)^2</f>
        <v/>
      </c>
    </row>
    <row r="443">
      <c r="B443" s="5" t="inlineStr">
        <is>
          <t>MP.FP-PR.SO</t>
        </is>
      </c>
      <c r="C443" s="5" t="inlineStr">
        <is>
          <t>MP.FP-PR.SO-Food industry waste-Nmix</t>
        </is>
      </c>
      <c r="D443" s="5" t="inlineStr">
        <is>
          <t>MP</t>
        </is>
      </c>
      <c r="E443" s="5" t="inlineStr">
        <is>
          <t>FP</t>
        </is>
      </c>
      <c r="F443" s="5">
        <f>VLOOKUP(E443,'5.a Definitions'!E:F,2,FALSE)</f>
        <v/>
      </c>
      <c r="G443" s="5" t="inlineStr">
        <is>
          <t>PR</t>
        </is>
      </c>
      <c r="H443" s="5" t="inlineStr">
        <is>
          <t>SO</t>
        </is>
      </c>
      <c r="I443" s="5">
        <f>VLOOKUP(H443,'5.a Definitions'!E:F,2,FALSE)</f>
        <v/>
      </c>
      <c r="J443" s="5" t="inlineStr">
        <is>
          <t>Food industry waste</t>
        </is>
      </c>
      <c r="K443" s="5" t="inlineStr">
        <is>
          <t>food industry waste</t>
        </is>
      </c>
      <c r="L443" s="5" t="inlineStr">
        <is>
          <t>reactive</t>
        </is>
      </c>
      <c r="M443" s="5" t="inlineStr">
        <is>
          <t>Nmix</t>
        </is>
      </c>
      <c r="N443" s="422" t="n">
        <v>2.84175</v>
      </c>
      <c r="O443" s="423" t="n">
        <v>0.6008477168466186</v>
      </c>
      <c r="P443" s="424" t="n">
        <v>2022</v>
      </c>
      <c r="Q443" s="425" t="inlineStr">
        <is>
          <t>SSB</t>
        </is>
      </c>
      <c r="R443" s="425" t="inlineStr">
        <is>
          <t>ok</t>
        </is>
      </c>
      <c r="S443" s="425" t="inlineStr">
        <is>
          <t>text</t>
        </is>
      </c>
      <c r="T443" s="426" t="inlineStr">
        <is>
          <t>Norway</t>
        </is>
      </c>
      <c r="U443" s="5" t="inlineStr">
        <is>
          <t>N wasted</t>
        </is>
      </c>
      <c r="V443" s="5">
        <f>(O393*N393)^2</f>
        <v/>
      </c>
    </row>
    <row r="444" ht="16" customHeight="1">
      <c r="B444" s="5" t="inlineStr">
        <is>
          <t>MP.FP-PR.WW</t>
        </is>
      </c>
      <c r="C444" s="5" t="inlineStr">
        <is>
          <t>MP.FP-PR.WW-Food industry wastewater-Nmix</t>
        </is>
      </c>
      <c r="D444" s="5" t="inlineStr">
        <is>
          <t>MP</t>
        </is>
      </c>
      <c r="E444" s="5" t="inlineStr">
        <is>
          <t>FP</t>
        </is>
      </c>
      <c r="F444" s="5">
        <f>VLOOKUP(E444,'5.a Definitions'!E:F,2,FALSE)</f>
        <v/>
      </c>
      <c r="G444" s="5" t="inlineStr">
        <is>
          <t>PR</t>
        </is>
      </c>
      <c r="H444" s="5" t="inlineStr">
        <is>
          <t>WW</t>
        </is>
      </c>
      <c r="I444" s="5">
        <f>VLOOKUP(H444,'5.a Definitions'!E:F,2,FALSE)</f>
        <v/>
      </c>
      <c r="J444" s="5" t="inlineStr">
        <is>
          <t>Food industry wastewater</t>
        </is>
      </c>
      <c r="K444" s="5" t="inlineStr">
        <is>
          <t>food industry wastewater</t>
        </is>
      </c>
      <c r="L444" s="5" t="inlineStr">
        <is>
          <t>reactive</t>
        </is>
      </c>
      <c r="M444" s="5" t="inlineStr">
        <is>
          <t>Nmix</t>
        </is>
      </c>
      <c r="N444" s="422" t="n">
        <v>0.1569585965473145</v>
      </c>
      <c r="O444" s="423" t="n">
        <v>0.1095827083602924</v>
      </c>
      <c r="P444" s="424" t="n">
        <v>2022</v>
      </c>
      <c r="Q444" s="425" t="inlineStr">
        <is>
          <t>Miljødirektoratet</t>
        </is>
      </c>
      <c r="R444" s="425" t="inlineStr">
        <is>
          <t>ok</t>
        </is>
      </c>
      <c r="S444" s="425" t="inlineStr">
        <is>
          <t>text</t>
        </is>
      </c>
      <c r="T444" s="426" t="inlineStr">
        <is>
          <t>Norway</t>
        </is>
      </c>
      <c r="U444" s="5" t="inlineStr">
        <is>
          <t>N wasted</t>
        </is>
      </c>
      <c r="V444" s="5">
        <f>(O394*N394)^2</f>
        <v/>
      </c>
    </row>
    <row r="445" ht="16" customHeight="1">
      <c r="B445" s="5" t="inlineStr">
        <is>
          <t>MP.FP-HS.HS</t>
        </is>
      </c>
      <c r="C445" s="5" t="inlineStr">
        <is>
          <t>MP.FP-HS.HS-Food products-Nmix</t>
        </is>
      </c>
      <c r="D445" s="5" t="inlineStr">
        <is>
          <t>MP</t>
        </is>
      </c>
      <c r="E445" s="5" t="inlineStr">
        <is>
          <t>FP</t>
        </is>
      </c>
      <c r="F445" s="5">
        <f>VLOOKUP(E445,'5.a Definitions'!E:F,2,FALSE)</f>
        <v/>
      </c>
      <c r="G445" s="5" t="inlineStr">
        <is>
          <t>HS</t>
        </is>
      </c>
      <c r="H445" s="5" t="inlineStr">
        <is>
          <t>HS</t>
        </is>
      </c>
      <c r="I445" s="5">
        <f>VLOOKUP(H445,'5.a Definitions'!E:F,2,FALSE)</f>
        <v/>
      </c>
      <c r="J445" s="5" t="inlineStr">
        <is>
          <t>Food products</t>
        </is>
      </c>
      <c r="K445" s="5" t="inlineStr">
        <is>
          <t>food products</t>
        </is>
      </c>
      <c r="L445" s="5" t="inlineStr">
        <is>
          <t>reactive</t>
        </is>
      </c>
      <c r="M445" s="5" t="inlineStr">
        <is>
          <t>Nmix</t>
        </is>
      </c>
      <c r="N445" s="422" t="n">
        <v>29.57921057215062</v>
      </c>
      <c r="O445" s="423" t="n">
        <v>0.1844332857420408</v>
      </c>
      <c r="P445" s="424" t="n">
        <v>2022</v>
      </c>
      <c r="Q445" s="425" t="inlineStr">
        <is>
          <t>SSB</t>
        </is>
      </c>
      <c r="R445" s="425" t="inlineStr">
        <is>
          <t>ok</t>
        </is>
      </c>
      <c r="S445" s="425" t="inlineStr">
        <is>
          <t>text</t>
        </is>
      </c>
      <c r="T445" s="426" t="inlineStr">
        <is>
          <t>Norway</t>
        </is>
      </c>
      <c r="U445" s="5" t="inlineStr">
        <is>
          <t>useful output</t>
        </is>
      </c>
      <c r="V445" s="5">
        <f>(#REF!*#REF!)^2</f>
        <v/>
      </c>
    </row>
    <row r="446" ht="16" customHeight="1">
      <c r="B446" s="5" t="inlineStr">
        <is>
          <t>MP.FP-HY.SW</t>
        </is>
      </c>
      <c r="C446" s="5" t="inlineStr">
        <is>
          <t>MP.FP-HY.SW-Untreated wastewater-Nmix</t>
        </is>
      </c>
      <c r="D446" s="5" t="inlineStr">
        <is>
          <t>MP</t>
        </is>
      </c>
      <c r="E446" s="5" t="inlineStr">
        <is>
          <t>FP</t>
        </is>
      </c>
      <c r="F446" s="5">
        <f>VLOOKUP(E446,'5.a Definitions'!E:F,2,FALSE)</f>
        <v/>
      </c>
      <c r="G446" s="5" t="inlineStr">
        <is>
          <t>HY</t>
        </is>
      </c>
      <c r="H446" s="5" t="inlineStr">
        <is>
          <t>SW</t>
        </is>
      </c>
      <c r="I446" s="5">
        <f>VLOOKUP(H446,'5.a Definitions'!E:F,2,FALSE)</f>
        <v/>
      </c>
      <c r="J446" s="5" t="inlineStr">
        <is>
          <t>Untreated wastewater</t>
        </is>
      </c>
      <c r="K446" s="5" t="inlineStr">
        <is>
          <t>food industry untreated wastewater</t>
        </is>
      </c>
      <c r="L446" s="5" t="inlineStr">
        <is>
          <t>reactive</t>
        </is>
      </c>
      <c r="M446" s="5" t="inlineStr">
        <is>
          <t>Nmix</t>
        </is>
      </c>
      <c r="N446" s="422" t="n">
        <v>0.7825070999999999</v>
      </c>
      <c r="O446" s="423" t="n">
        <v>0.09196759613790334</v>
      </c>
      <c r="P446" s="424" t="n">
        <v>2022</v>
      </c>
      <c r="Q446" s="425" t="inlineStr">
        <is>
          <t>Miljødirektoratet</t>
        </is>
      </c>
      <c r="R446" s="425" t="inlineStr">
        <is>
          <t>ok</t>
        </is>
      </c>
      <c r="S446" s="425" t="inlineStr">
        <is>
          <t>text</t>
        </is>
      </c>
      <c r="T446" s="426" t="inlineStr">
        <is>
          <t>Norway</t>
        </is>
      </c>
      <c r="U446" s="5" t="inlineStr">
        <is>
          <t>N wasted</t>
        </is>
      </c>
      <c r="V446" s="5">
        <f>(#REF!*#REF!)^2</f>
        <v/>
      </c>
    </row>
    <row r="447">
      <c r="B447" s="5" t="inlineStr">
        <is>
          <t>MP.FP-HY.AC</t>
        </is>
      </c>
      <c r="C447" s="5" t="inlineStr">
        <is>
          <t>MP.FP-HY.AC-Feed to freshwater aquaculture-Nmix</t>
        </is>
      </c>
      <c r="D447" s="5" t="inlineStr">
        <is>
          <t>MP</t>
        </is>
      </c>
      <c r="E447" s="5" t="inlineStr">
        <is>
          <t>FP</t>
        </is>
      </c>
      <c r="F447" s="5">
        <f>VLOOKUP(E447,'5.a Definitions'!E:F,2,FALSE)</f>
        <v/>
      </c>
      <c r="G447" s="5" t="inlineStr">
        <is>
          <t>HY</t>
        </is>
      </c>
      <c r="H447" s="5" t="inlineStr">
        <is>
          <t>AC</t>
        </is>
      </c>
      <c r="I447" s="5">
        <f>VLOOKUP(H447,'5.a Definitions'!E:F,2,FALSE)</f>
        <v/>
      </c>
      <c r="J447" s="5" t="inlineStr">
        <is>
          <t>Feed to freshwater aquaculture</t>
        </is>
      </c>
      <c r="K447" s="5" t="inlineStr">
        <is>
          <t>feed to freshwater aquaculture</t>
        </is>
      </c>
      <c r="L447" s="5" t="inlineStr">
        <is>
          <t>reactive</t>
        </is>
      </c>
      <c r="M447" s="5" t="inlineStr">
        <is>
          <t>Nmix</t>
        </is>
      </c>
      <c r="N447" s="422" t="n">
        <v>0</v>
      </c>
      <c r="O447" s="423" t="n">
        <v>0.2</v>
      </c>
      <c r="P447" s="424" t="n">
        <v>2022</v>
      </c>
      <c r="Q447" s="425" t="inlineStr">
        <is>
          <t>no production</t>
        </is>
      </c>
      <c r="R447" s="425" t="inlineStr">
        <is>
          <t>ok</t>
        </is>
      </c>
      <c r="S447" s="425" t="inlineStr">
        <is>
          <t>text</t>
        </is>
      </c>
      <c r="T447" s="426" t="inlineStr">
        <is>
          <t>Norway</t>
        </is>
      </c>
      <c r="U447" s="5" t="inlineStr">
        <is>
          <t>useful output</t>
        </is>
      </c>
      <c r="V447" s="5">
        <f>(O395*N395)^2</f>
        <v/>
      </c>
    </row>
    <row r="448" ht="16" customHeight="1">
      <c r="B448" s="5" t="inlineStr">
        <is>
          <t>MP.FP-HY.AC</t>
        </is>
      </c>
      <c r="C448" s="5" t="inlineStr">
        <is>
          <t>MP.FP-HY.AC-Feed to coastal aquaculture-Nmix</t>
        </is>
      </c>
      <c r="D448" s="5" t="inlineStr">
        <is>
          <t>MP</t>
        </is>
      </c>
      <c r="E448" s="5" t="inlineStr">
        <is>
          <t>FP</t>
        </is>
      </c>
      <c r="F448" s="5">
        <f>VLOOKUP(E448,'5.a Definitions'!E:F,2,FALSE)</f>
        <v/>
      </c>
      <c r="G448" s="5" t="inlineStr">
        <is>
          <t>HY</t>
        </is>
      </c>
      <c r="H448" s="5" t="inlineStr">
        <is>
          <t>AC</t>
        </is>
      </c>
      <c r="I448" s="5">
        <f>VLOOKUP(H448,'5.a Definitions'!E:F,2,FALSE)</f>
        <v/>
      </c>
      <c r="J448" s="5" t="inlineStr">
        <is>
          <t>Feed to coastal aquaculture</t>
        </is>
      </c>
      <c r="K448" s="5" t="inlineStr">
        <is>
          <t>feed to coastal aquaculture</t>
        </is>
      </c>
      <c r="L448" s="5" t="inlineStr">
        <is>
          <t>reactive</t>
        </is>
      </c>
      <c r="M448" s="5" t="inlineStr">
        <is>
          <t>Nmix</t>
        </is>
      </c>
      <c r="N448" s="422" t="n">
        <v>10.34198914685314</v>
      </c>
      <c r="O448" s="423" t="n">
        <v>0.4144835417822831</v>
      </c>
      <c r="P448" s="424" t="n">
        <v>2022</v>
      </c>
      <c r="Q448" s="425" t="inlineStr">
        <is>
          <t>Fiskeridirektoratet</t>
        </is>
      </c>
      <c r="R448" s="425" t="inlineStr">
        <is>
          <t>ok</t>
        </is>
      </c>
      <c r="S448" s="425" t="inlineStr">
        <is>
          <t>text</t>
        </is>
      </c>
      <c r="T448" s="426" t="inlineStr">
        <is>
          <t>Norway</t>
        </is>
      </c>
      <c r="U448" s="5" t="inlineStr">
        <is>
          <t>useful output</t>
        </is>
      </c>
      <c r="V448" s="5">
        <f>(O396*N396)^2</f>
        <v/>
      </c>
    </row>
    <row r="449" ht="16" customHeight="1">
      <c r="B449" s="5" t="inlineStr">
        <is>
          <t>MP.FP-RW.RW</t>
        </is>
      </c>
      <c r="C449" s="5" t="inlineStr">
        <is>
          <t>MP.FP-RW.RW-Food export-Nmix</t>
        </is>
      </c>
      <c r="D449" s="5" t="inlineStr">
        <is>
          <t>MP</t>
        </is>
      </c>
      <c r="E449" s="5" t="inlineStr">
        <is>
          <t>FP</t>
        </is>
      </c>
      <c r="F449" s="5">
        <f>VLOOKUP(E449,'5.a Definitions'!E:F,2,FALSE)</f>
        <v/>
      </c>
      <c r="G449" s="5" t="inlineStr">
        <is>
          <t>RW</t>
        </is>
      </c>
      <c r="H449" s="5" t="inlineStr">
        <is>
          <t>RW</t>
        </is>
      </c>
      <c r="I449" s="5">
        <f>VLOOKUP(H449,'5.a Definitions'!E:F,2,FALSE)</f>
        <v/>
      </c>
      <c r="J449" s="5" t="inlineStr">
        <is>
          <t>Food export</t>
        </is>
      </c>
      <c r="K449" s="5" t="inlineStr">
        <is>
          <t>food export</t>
        </is>
      </c>
      <c r="L449" s="5" t="inlineStr">
        <is>
          <t>reactive</t>
        </is>
      </c>
      <c r="M449" s="5" t="inlineStr">
        <is>
          <t>Nmix</t>
        </is>
      </c>
      <c r="N449" s="422" t="n">
        <v>74.759742801</v>
      </c>
      <c r="O449" s="423" t="n">
        <v>0.2068816081994494</v>
      </c>
      <c r="P449" s="424" t="n">
        <v>2022</v>
      </c>
      <c r="Q449" s="425" t="inlineStr">
        <is>
          <t>SSB tab 08801</t>
        </is>
      </c>
      <c r="R449" s="425" t="inlineStr">
        <is>
          <t>ok</t>
        </is>
      </c>
      <c r="S449" s="425" t="inlineStr">
        <is>
          <t>text</t>
        </is>
      </c>
      <c r="T449" s="426" t="inlineStr">
        <is>
          <t>Norway</t>
        </is>
      </c>
      <c r="U449" s="5" t="inlineStr">
        <is>
          <t>useful output</t>
        </is>
      </c>
      <c r="V449" s="5">
        <f>(O397*N397)^2</f>
        <v/>
      </c>
    </row>
    <row r="450">
      <c r="B450" s="475" t="inlineStr">
        <is>
          <t>MP.FP-RW.RW</t>
        </is>
      </c>
      <c r="C450" s="475" t="inlineStr">
        <is>
          <t>MP.FP-RW.RW-Feed export-Nmix</t>
        </is>
      </c>
      <c r="D450" s="475" t="inlineStr">
        <is>
          <t>MP</t>
        </is>
      </c>
      <c r="E450" s="475" t="inlineStr">
        <is>
          <t>FP</t>
        </is>
      </c>
      <c r="F450" s="5">
        <f>VLOOKUP(E450,'5.a Definitions'!E:F,2,FALSE)</f>
        <v/>
      </c>
      <c r="G450" s="475" t="inlineStr">
        <is>
          <t>RW</t>
        </is>
      </c>
      <c r="H450" s="475" t="inlineStr">
        <is>
          <t>RW</t>
        </is>
      </c>
      <c r="I450" s="5">
        <f>VLOOKUP(H450,'5.a Definitions'!E:F,2,FALSE)</f>
        <v/>
      </c>
      <c r="J450" s="475" t="inlineStr">
        <is>
          <t>Feed export</t>
        </is>
      </c>
      <c r="K450" s="475" t="inlineStr">
        <is>
          <t>feed export</t>
        </is>
      </c>
      <c r="L450" s="475" t="inlineStr">
        <is>
          <t>reactive</t>
        </is>
      </c>
      <c r="M450" s="475" t="inlineStr">
        <is>
          <t>Nmix</t>
        </is>
      </c>
      <c r="N450" s="476" t="n">
        <v>16.957051691</v>
      </c>
      <c r="O450" s="477" t="n">
        <v>0.1685461305811221</v>
      </c>
      <c r="P450" s="478" t="n">
        <v>2022</v>
      </c>
      <c r="Q450" s="479" t="inlineStr">
        <is>
          <t>SSB tab 08801</t>
        </is>
      </c>
      <c r="R450" s="479" t="inlineStr">
        <is>
          <t>ok</t>
        </is>
      </c>
      <c r="S450" s="479" t="inlineStr">
        <is>
          <t>text</t>
        </is>
      </c>
      <c r="T450" s="476" t="inlineStr">
        <is>
          <t>Norway</t>
        </is>
      </c>
      <c r="U450" s="475" t="inlineStr">
        <is>
          <t>useful output</t>
        </is>
      </c>
      <c r="V450" s="475">
        <f>(O429*N429)^2</f>
        <v/>
      </c>
    </row>
    <row r="451" ht="16" customHeight="1">
      <c r="B451" s="5" t="inlineStr">
        <is>
          <t>MP.OP-AG.SM</t>
        </is>
      </c>
      <c r="C451" s="5" t="inlineStr">
        <is>
          <t>MP.OP-AG.SM-Mineral fertilizer-Nmix</t>
        </is>
      </c>
      <c r="D451" s="5" t="inlineStr">
        <is>
          <t>MP</t>
        </is>
      </c>
      <c r="E451" s="5" t="inlineStr">
        <is>
          <t>OP</t>
        </is>
      </c>
      <c r="F451" s="5">
        <f>VLOOKUP(E451,'5.a Definitions'!E:F,2,FALSE)</f>
        <v/>
      </c>
      <c r="G451" s="5" t="inlineStr">
        <is>
          <t>AG</t>
        </is>
      </c>
      <c r="H451" s="5" t="inlineStr">
        <is>
          <t>SM</t>
        </is>
      </c>
      <c r="I451" s="5">
        <f>VLOOKUP(H451,'5.a Definitions'!E:F,2,FALSE)</f>
        <v/>
      </c>
      <c r="J451" s="5" t="inlineStr">
        <is>
          <t>Mineral fertilizer</t>
        </is>
      </c>
      <c r="K451" s="5" t="inlineStr">
        <is>
          <t>mineral fertilizer to agriculture</t>
        </is>
      </c>
      <c r="L451" s="5" t="inlineStr">
        <is>
          <t>reactive</t>
        </is>
      </c>
      <c r="M451" s="5" t="inlineStr">
        <is>
          <t>Nmix</t>
        </is>
      </c>
      <c r="N451" s="422" t="n">
        <v>71.761</v>
      </c>
      <c r="O451" s="423" t="n">
        <v>0.4878672649031794</v>
      </c>
      <c r="P451" s="424" t="n">
        <v>2022</v>
      </c>
      <c r="Q451" s="425" t="inlineStr">
        <is>
          <t>FAOSTAT Fertilizer by nutrient (Agricultural Use - Import)</t>
        </is>
      </c>
      <c r="R451" s="425" t="inlineStr">
        <is>
          <t>ok</t>
        </is>
      </c>
      <c r="S451" s="425" t="inlineStr">
        <is>
          <t>text</t>
        </is>
      </c>
      <c r="T451" s="426" t="inlineStr">
        <is>
          <t>Norway</t>
        </is>
      </c>
      <c r="U451" s="5" t="inlineStr">
        <is>
          <t>useful output</t>
        </is>
      </c>
      <c r="V451" s="5">
        <f>(#REF!*#REF!)^2</f>
        <v/>
      </c>
    </row>
    <row r="452" ht="16" customHeight="1">
      <c r="B452" s="475" t="inlineStr">
        <is>
          <t>MP.OP-EF.IC</t>
        </is>
      </c>
      <c r="C452" s="475" t="inlineStr">
        <is>
          <t>MP.OP-EF.IC-Industrial waste fuels-Nmix</t>
        </is>
      </c>
      <c r="D452" s="475" t="inlineStr">
        <is>
          <t>MP</t>
        </is>
      </c>
      <c r="E452" s="475" t="inlineStr">
        <is>
          <t>OP</t>
        </is>
      </c>
      <c r="F452" s="5">
        <f>VLOOKUP(E452,'5.a Definitions'!E:F,2,FALSE)</f>
        <v/>
      </c>
      <c r="G452" s="475" t="inlineStr">
        <is>
          <t>EF</t>
        </is>
      </c>
      <c r="H452" s="475" t="inlineStr">
        <is>
          <t>IC</t>
        </is>
      </c>
      <c r="I452" s="5">
        <f>VLOOKUP(H452,'5.a Definitions'!E:F,2,FALSE)</f>
        <v/>
      </c>
      <c r="J452" s="475" t="inlineStr">
        <is>
          <t>Industrial waste fuel</t>
        </is>
      </c>
      <c r="K452" s="475" t="inlineStr">
        <is>
          <t>industrial waste fuel</t>
        </is>
      </c>
      <c r="L452" s="475" t="inlineStr">
        <is>
          <t>reactive</t>
        </is>
      </c>
      <c r="M452" s="475" t="inlineStr">
        <is>
          <t>Nmix</t>
        </is>
      </c>
      <c r="N452" s="476" t="n">
        <v>2.413003663003663</v>
      </c>
      <c r="O452" s="477" t="n">
        <v>0.5185353964517476</v>
      </c>
      <c r="P452" s="478" t="n">
        <v>2022</v>
      </c>
      <c r="Q452" s="479" t="inlineStr">
        <is>
          <t>SSB</t>
        </is>
      </c>
      <c r="R452" s="479" t="inlineStr">
        <is>
          <t>ok</t>
        </is>
      </c>
      <c r="S452" s="479" t="inlineStr">
        <is>
          <t>text</t>
        </is>
      </c>
      <c r="T452" s="476" t="inlineStr">
        <is>
          <t>Norway</t>
        </is>
      </c>
      <c r="U452" s="475" t="inlineStr">
        <is>
          <t>useful output</t>
        </is>
      </c>
      <c r="V452" s="475">
        <f>(O434*N434)^2</f>
        <v/>
      </c>
    </row>
    <row r="453">
      <c r="B453" s="5" t="inlineStr">
        <is>
          <t>MP.OP-PR.SO</t>
        </is>
      </c>
      <c r="C453" s="5" t="inlineStr">
        <is>
          <t>MP.OP-PR.SO-Other industry waste-Nmix</t>
        </is>
      </c>
      <c r="D453" s="5" t="inlineStr">
        <is>
          <t>MP</t>
        </is>
      </c>
      <c r="E453" s="5" t="inlineStr">
        <is>
          <t>OP</t>
        </is>
      </c>
      <c r="F453" s="5">
        <f>VLOOKUP(E453,'5.a Definitions'!E:F,2,FALSE)</f>
        <v/>
      </c>
      <c r="G453" s="5" t="inlineStr">
        <is>
          <t>PR</t>
        </is>
      </c>
      <c r="H453" s="5" t="inlineStr">
        <is>
          <t>SO</t>
        </is>
      </c>
      <c r="I453" s="5">
        <f>VLOOKUP(H453,'5.a Definitions'!E:F,2,FALSE)</f>
        <v/>
      </c>
      <c r="J453" s="5" t="inlineStr">
        <is>
          <t>Other industry waste</t>
        </is>
      </c>
      <c r="K453" s="5" t="inlineStr">
        <is>
          <t>other industry waste</t>
        </is>
      </c>
      <c r="L453" s="5" t="inlineStr">
        <is>
          <t>reactive</t>
        </is>
      </c>
      <c r="M453" s="5" t="inlineStr">
        <is>
          <t>Nmix</t>
        </is>
      </c>
      <c r="N453" s="422" t="n">
        <v>5.17525</v>
      </c>
      <c r="O453" s="423" t="n">
        <v>0.7442046915191932</v>
      </c>
      <c r="P453" s="424" t="n">
        <v>2022</v>
      </c>
      <c r="Q453" s="425" t="inlineStr">
        <is>
          <t>SSB</t>
        </is>
      </c>
      <c r="R453" s="425" t="inlineStr">
        <is>
          <t>ok</t>
        </is>
      </c>
      <c r="S453" s="425" t="inlineStr">
        <is>
          <t>text</t>
        </is>
      </c>
      <c r="T453" s="426" t="inlineStr">
        <is>
          <t>Norway</t>
        </is>
      </c>
      <c r="U453" s="5" t="inlineStr">
        <is>
          <t>N wasted</t>
        </is>
      </c>
      <c r="V453" s="5">
        <f>(O399*N399)^2</f>
        <v/>
      </c>
    </row>
    <row r="454">
      <c r="B454" s="5" t="inlineStr">
        <is>
          <t>MP.OP-PR.WW</t>
        </is>
      </c>
      <c r="C454" s="5" t="inlineStr">
        <is>
          <t>MP.OP-PR.WW-Other industry wastewater-Nmix</t>
        </is>
      </c>
      <c r="D454" s="5" t="inlineStr">
        <is>
          <t>MP</t>
        </is>
      </c>
      <c r="E454" s="5" t="inlineStr">
        <is>
          <t>OP</t>
        </is>
      </c>
      <c r="F454" s="5">
        <f>VLOOKUP(E454,'5.a Definitions'!E:F,2,FALSE)</f>
        <v/>
      </c>
      <c r="G454" s="5" t="inlineStr">
        <is>
          <t>PR</t>
        </is>
      </c>
      <c r="H454" s="5" t="inlineStr">
        <is>
          <t>WW</t>
        </is>
      </c>
      <c r="I454" s="5">
        <f>VLOOKUP(H454,'5.a Definitions'!E:F,2,FALSE)</f>
        <v/>
      </c>
      <c r="J454" s="5" t="inlineStr">
        <is>
          <t>Other industry wastewater</t>
        </is>
      </c>
      <c r="K454" s="5" t="inlineStr">
        <is>
          <t>other industry wastewater</t>
        </is>
      </c>
      <c r="L454" s="5" t="inlineStr">
        <is>
          <t>reactive</t>
        </is>
      </c>
      <c r="M454" s="5" t="inlineStr">
        <is>
          <t>Nmix</t>
        </is>
      </c>
      <c r="N454" s="422" t="n">
        <v>0.141052</v>
      </c>
      <c r="O454" s="423" t="n">
        <v>0.2409033503166239</v>
      </c>
      <c r="P454" s="424" t="n">
        <v>2022</v>
      </c>
      <c r="Q454" s="425" t="inlineStr">
        <is>
          <t>Miljødirektoratet</t>
        </is>
      </c>
      <c r="R454" s="425" t="inlineStr">
        <is>
          <t>ok</t>
        </is>
      </c>
      <c r="S454" s="425" t="inlineStr">
        <is>
          <t>text</t>
        </is>
      </c>
      <c r="T454" s="426" t="inlineStr">
        <is>
          <t>Norway</t>
        </is>
      </c>
      <c r="U454" s="5" t="inlineStr">
        <is>
          <t>N wasted</t>
        </is>
      </c>
      <c r="V454" s="5">
        <f>(O400*N400)^2</f>
        <v/>
      </c>
    </row>
    <row r="455" ht="16" customHeight="1">
      <c r="B455" s="5" t="inlineStr">
        <is>
          <t>MP.OP-HS.HS</t>
        </is>
      </c>
      <c r="C455" s="5" t="inlineStr">
        <is>
          <t>MP.OP-HS.HS-Mineral fertilizer-Nmix</t>
        </is>
      </c>
      <c r="D455" s="5" t="inlineStr">
        <is>
          <t>MP</t>
        </is>
      </c>
      <c r="E455" s="5" t="inlineStr">
        <is>
          <t>OP</t>
        </is>
      </c>
      <c r="F455" s="5">
        <f>VLOOKUP(E455,'5.a Definitions'!E:F,2,FALSE)</f>
        <v/>
      </c>
      <c r="G455" s="5" t="inlineStr">
        <is>
          <t>HS</t>
        </is>
      </c>
      <c r="H455" s="5" t="inlineStr">
        <is>
          <t>HS</t>
        </is>
      </c>
      <c r="I455" s="5">
        <f>VLOOKUP(H455,'5.a Definitions'!E:F,2,FALSE)</f>
        <v/>
      </c>
      <c r="J455" s="5" t="inlineStr">
        <is>
          <t>Mineral fertilizer</t>
        </is>
      </c>
      <c r="K455" s="5" t="inlineStr">
        <is>
          <t>mineral fertilizer to settlements</t>
        </is>
      </c>
      <c r="L455" s="5" t="inlineStr">
        <is>
          <t>reactive</t>
        </is>
      </c>
      <c r="M455" s="5" t="inlineStr">
        <is>
          <t>Nmix</t>
        </is>
      </c>
      <c r="N455" s="422" t="n">
        <v>2.254632653061225</v>
      </c>
      <c r="O455" s="423" t="n">
        <v>0.576501852739607</v>
      </c>
      <c r="P455" s="424" t="n">
        <v>2022</v>
      </c>
      <c r="Q455" s="425" t="inlineStr">
        <is>
          <t>FAOSTAT Fertilizer by nutrient</t>
        </is>
      </c>
      <c r="R455" s="425" t="inlineStr">
        <is>
          <t>ok</t>
        </is>
      </c>
      <c r="S455" s="425" t="inlineStr">
        <is>
          <t>text</t>
        </is>
      </c>
      <c r="T455" s="426" t="inlineStr">
        <is>
          <t>Norway</t>
        </is>
      </c>
      <c r="U455" s="5" t="inlineStr">
        <is>
          <t>useful output</t>
        </is>
      </c>
      <c r="V455" s="5">
        <f>(O401*N401)^2</f>
        <v/>
      </c>
    </row>
    <row r="456">
      <c r="B456" s="5" t="inlineStr">
        <is>
          <t>MP.OP-HS.HS</t>
        </is>
      </c>
      <c r="C456" s="5" t="inlineStr">
        <is>
          <t>MP.OP-HS.HS-Consumer goods-Nmix</t>
        </is>
      </c>
      <c r="D456" s="5" t="inlineStr">
        <is>
          <t>MP</t>
        </is>
      </c>
      <c r="E456" s="5" t="inlineStr">
        <is>
          <t>OP</t>
        </is>
      </c>
      <c r="F456" s="5">
        <f>VLOOKUP(E456,'5.a Definitions'!E:F,2,FALSE)</f>
        <v/>
      </c>
      <c r="G456" s="5" t="inlineStr">
        <is>
          <t>HS</t>
        </is>
      </c>
      <c r="H456" s="5" t="inlineStr">
        <is>
          <t>HS</t>
        </is>
      </c>
      <c r="I456" s="5">
        <f>VLOOKUP(H456,'5.a Definitions'!E:F,2,FALSE)</f>
        <v/>
      </c>
      <c r="J456" s="5" t="inlineStr">
        <is>
          <t>Consumer goods</t>
        </is>
      </c>
      <c r="K456" s="5" t="inlineStr">
        <is>
          <t>consumer goods</t>
        </is>
      </c>
      <c r="L456" s="5" t="inlineStr">
        <is>
          <t>reactive</t>
        </is>
      </c>
      <c r="M456" s="5" t="inlineStr">
        <is>
          <t>Nmix</t>
        </is>
      </c>
      <c r="N456" s="422" t="n">
        <v>18.30182808661413</v>
      </c>
      <c r="O456" s="423" t="n">
        <v>0.3070292660543054</v>
      </c>
      <c r="P456" s="424" t="n">
        <v>2022</v>
      </c>
      <c r="Q456" s="425" t="inlineStr">
        <is>
          <t>Massebalanse (Inflows - Outflows)</t>
        </is>
      </c>
      <c r="R456" s="425" t="inlineStr">
        <is>
          <t>ok</t>
        </is>
      </c>
      <c r="S456" s="425" t="inlineStr">
        <is>
          <t>text</t>
        </is>
      </c>
      <c r="T456" s="426" t="inlineStr">
        <is>
          <t>Norway</t>
        </is>
      </c>
      <c r="U456" s="5" t="inlineStr">
        <is>
          <t>useful output</t>
        </is>
      </c>
      <c r="V456" s="5">
        <f>(O402*N402)^2</f>
        <v/>
      </c>
    </row>
    <row r="457" ht="16" customHeight="1">
      <c r="B457" s="5" t="inlineStr">
        <is>
          <t>MP.OP-AT.AT</t>
        </is>
      </c>
      <c r="C457" s="5" t="inlineStr">
        <is>
          <t>MP.OP-AT.AT-Emissions-NH3</t>
        </is>
      </c>
      <c r="D457" s="5" t="inlineStr">
        <is>
          <t>MP</t>
        </is>
      </c>
      <c r="E457" s="5" t="inlineStr">
        <is>
          <t>OP</t>
        </is>
      </c>
      <c r="F457" s="5">
        <f>VLOOKUP(E457,'5.a Definitions'!E:F,2,FALSE)</f>
        <v/>
      </c>
      <c r="G457" s="5" t="inlineStr">
        <is>
          <t>AT</t>
        </is>
      </c>
      <c r="H457" s="5" t="inlineStr">
        <is>
          <t>AT</t>
        </is>
      </c>
      <c r="I457" s="5">
        <f>VLOOKUP(H457,'5.a Definitions'!E:F,2,FALSE)</f>
        <v/>
      </c>
      <c r="J457" s="5" t="inlineStr">
        <is>
          <t>Emissions</t>
        </is>
      </c>
      <c r="K457" s="5" t="inlineStr">
        <is>
          <t>process emissions</t>
        </is>
      </c>
      <c r="L457" s="5" t="inlineStr">
        <is>
          <t>reactive</t>
        </is>
      </c>
      <c r="M457" s="5" t="inlineStr">
        <is>
          <t>NH3</t>
        </is>
      </c>
      <c r="N457" s="422" t="n">
        <v>0.5164976908539</v>
      </c>
      <c r="O457" s="423" t="n">
        <v>0.2996850776571381</v>
      </c>
      <c r="P457" s="424" t="n">
        <v>2022</v>
      </c>
      <c r="Q457" s="425" t="inlineStr">
        <is>
          <t>CRLTAP Inventory Submissions</t>
        </is>
      </c>
      <c r="R457" s="425" t="inlineStr">
        <is>
          <t>ok</t>
        </is>
      </c>
      <c r="S457" s="425" t="inlineStr">
        <is>
          <t>text</t>
        </is>
      </c>
      <c r="T457" s="426" t="inlineStr">
        <is>
          <t>Norway</t>
        </is>
      </c>
      <c r="U457" s="5" t="inlineStr">
        <is>
          <t>N wasted</t>
        </is>
      </c>
      <c r="V457" s="5">
        <f>(O403*N403)^2</f>
        <v/>
      </c>
    </row>
    <row r="458" ht="16" customHeight="1">
      <c r="B458" s="5" t="inlineStr">
        <is>
          <t>MP.OP-AT.AT</t>
        </is>
      </c>
      <c r="C458" s="5" t="inlineStr">
        <is>
          <t>MP.OP-AT.AT-Emissions-NOx</t>
        </is>
      </c>
      <c r="D458" s="5" t="inlineStr">
        <is>
          <t>MP</t>
        </is>
      </c>
      <c r="E458" s="5" t="inlineStr">
        <is>
          <t>OP</t>
        </is>
      </c>
      <c r="F458" s="5">
        <f>VLOOKUP(E458,'5.a Definitions'!E:F,2,FALSE)</f>
        <v/>
      </c>
      <c r="G458" s="5" t="inlineStr">
        <is>
          <t>AT</t>
        </is>
      </c>
      <c r="H458" s="5" t="inlineStr">
        <is>
          <t>AT</t>
        </is>
      </c>
      <c r="I458" s="5">
        <f>VLOOKUP(H458,'5.a Definitions'!E:F,2,FALSE)</f>
        <v/>
      </c>
      <c r="J458" s="5" t="inlineStr">
        <is>
          <t>Emissions</t>
        </is>
      </c>
      <c r="K458" s="5" t="inlineStr">
        <is>
          <t>process emissions</t>
        </is>
      </c>
      <c r="L458" s="5" t="inlineStr">
        <is>
          <t>reactive</t>
        </is>
      </c>
      <c r="M458" s="5" t="inlineStr">
        <is>
          <t>NOx</t>
        </is>
      </c>
      <c r="N458" s="422" t="n">
        <v>2.76146313186118</v>
      </c>
      <c r="O458" s="423" t="n">
        <v>0.1686603795274626</v>
      </c>
      <c r="P458" s="424" t="n">
        <v>2022</v>
      </c>
      <c r="Q458" s="425" t="inlineStr">
        <is>
          <t>CRLTAP Inventory Submissions</t>
        </is>
      </c>
      <c r="R458" s="425" t="inlineStr">
        <is>
          <t>ok</t>
        </is>
      </c>
      <c r="S458" s="425" t="inlineStr">
        <is>
          <t>text</t>
        </is>
      </c>
      <c r="T458" s="426" t="inlineStr">
        <is>
          <t>Norway</t>
        </is>
      </c>
      <c r="U458" s="5" t="inlineStr">
        <is>
          <t>N wasted</t>
        </is>
      </c>
      <c r="V458" s="5">
        <f>(O404*N404)^2</f>
        <v/>
      </c>
    </row>
    <row r="459" ht="16" customHeight="1">
      <c r="B459" s="5" t="inlineStr">
        <is>
          <t>MP.OP-AT.AT</t>
        </is>
      </c>
      <c r="C459" s="5" t="inlineStr">
        <is>
          <t>MP.OP-AT.AT-Emissions-N2O</t>
        </is>
      </c>
      <c r="D459" s="5" t="inlineStr">
        <is>
          <t>MP</t>
        </is>
      </c>
      <c r="E459" s="5" t="inlineStr">
        <is>
          <t>OP</t>
        </is>
      </c>
      <c r="F459" s="5">
        <f>VLOOKUP(E459,'5.a Definitions'!E:F,2,FALSE)</f>
        <v/>
      </c>
      <c r="G459" s="5" t="inlineStr">
        <is>
          <t>AT</t>
        </is>
      </c>
      <c r="H459" s="5" t="inlineStr">
        <is>
          <t>AT</t>
        </is>
      </c>
      <c r="I459" s="5">
        <f>VLOOKUP(H459,'5.a Definitions'!E:F,2,FALSE)</f>
        <v/>
      </c>
      <c r="J459" s="5" t="inlineStr">
        <is>
          <t>Emissions</t>
        </is>
      </c>
      <c r="K459" s="5" t="inlineStr">
        <is>
          <t>process emissions</t>
        </is>
      </c>
      <c r="L459" s="5" t="inlineStr">
        <is>
          <t>reactive</t>
        </is>
      </c>
      <c r="M459" s="5" t="inlineStr">
        <is>
          <t>N2O</t>
        </is>
      </c>
      <c r="N459" s="422" t="n">
        <v>0.6538433788673514</v>
      </c>
      <c r="O459" s="423" t="n">
        <v>0.06511359277630065</v>
      </c>
      <c r="P459" s="424" t="n">
        <v>2022</v>
      </c>
      <c r="Q459" s="425" t="inlineStr">
        <is>
          <t>UNFCCC CRT</t>
        </is>
      </c>
      <c r="R459" s="425" t="inlineStr">
        <is>
          <t>ok</t>
        </is>
      </c>
      <c r="S459" s="425" t="inlineStr">
        <is>
          <t>text</t>
        </is>
      </c>
      <c r="T459" s="426" t="inlineStr">
        <is>
          <t>Norway</t>
        </is>
      </c>
      <c r="U459" s="5" t="inlineStr">
        <is>
          <t>N wasted</t>
        </is>
      </c>
      <c r="V459" s="5">
        <f>(#REF!*#REF!)^2</f>
        <v/>
      </c>
    </row>
    <row r="460">
      <c r="B460" s="5" t="inlineStr">
        <is>
          <t>MP.OP-HY.SW</t>
        </is>
      </c>
      <c r="C460" s="5" t="inlineStr">
        <is>
          <t>MP.OP-HY.SW-Untreated wastewater-Nmix</t>
        </is>
      </c>
      <c r="D460" s="5" t="inlineStr">
        <is>
          <t>MP</t>
        </is>
      </c>
      <c r="E460" s="5" t="inlineStr">
        <is>
          <t>OP</t>
        </is>
      </c>
      <c r="F460" s="5">
        <f>VLOOKUP(E460,'5.a Definitions'!E:F,2,FALSE)</f>
        <v/>
      </c>
      <c r="G460" s="5" t="inlineStr">
        <is>
          <t>HY</t>
        </is>
      </c>
      <c r="H460" s="5" t="inlineStr">
        <is>
          <t>SW</t>
        </is>
      </c>
      <c r="I460" s="5">
        <f>VLOOKUP(H460,'5.a Definitions'!E:F,2,FALSE)</f>
        <v/>
      </c>
      <c r="J460" s="5" t="inlineStr">
        <is>
          <t>Untreated wastewater</t>
        </is>
      </c>
      <c r="K460" s="5" t="inlineStr">
        <is>
          <t>other industry untreated wastewater</t>
        </is>
      </c>
      <c r="L460" s="5" t="inlineStr">
        <is>
          <t>reactive</t>
        </is>
      </c>
      <c r="M460" s="5" t="inlineStr">
        <is>
          <t>Nmix</t>
        </is>
      </c>
      <c r="N460" s="422" t="n">
        <v>1.6210173</v>
      </c>
      <c r="O460" s="423" t="n">
        <v>0.1472098862266378</v>
      </c>
      <c r="P460" s="424" t="n">
        <v>2022</v>
      </c>
      <c r="Q460" s="425" t="inlineStr">
        <is>
          <t>Miljødirektoratet</t>
        </is>
      </c>
      <c r="R460" s="425" t="inlineStr">
        <is>
          <t>ok</t>
        </is>
      </c>
      <c r="S460" s="425" t="inlineStr">
        <is>
          <t>text</t>
        </is>
      </c>
      <c r="T460" s="426" t="inlineStr">
        <is>
          <t>Norway</t>
        </is>
      </c>
      <c r="U460" s="5" t="inlineStr">
        <is>
          <t>N wasted</t>
        </is>
      </c>
      <c r="V460" s="5">
        <f>(#REF!*#REF!)^2</f>
        <v/>
      </c>
    </row>
    <row r="461" ht="16" customHeight="1">
      <c r="B461" s="5" t="inlineStr">
        <is>
          <t>MP.OP-FS.FO</t>
        </is>
      </c>
      <c r="C461" s="5" t="inlineStr">
        <is>
          <t>MP.OP-FS.FO-Mineral fertilizer-Nmix</t>
        </is>
      </c>
      <c r="D461" s="5" t="inlineStr">
        <is>
          <t>MP</t>
        </is>
      </c>
      <c r="E461" s="5" t="inlineStr">
        <is>
          <t>OP</t>
        </is>
      </c>
      <c r="F461" s="5">
        <f>VLOOKUP(E461,'5.a Definitions'!E:F,2,FALSE)</f>
        <v/>
      </c>
      <c r="G461" s="5" t="inlineStr">
        <is>
          <t>FS</t>
        </is>
      </c>
      <c r="H461" s="5" t="inlineStr">
        <is>
          <t>FO</t>
        </is>
      </c>
      <c r="I461" s="5">
        <f>VLOOKUP(H461,'5.a Definitions'!E:F,2,FALSE)</f>
        <v/>
      </c>
      <c r="J461" s="5" t="inlineStr">
        <is>
          <t>Mineral fertilizer</t>
        </is>
      </c>
      <c r="K461" s="5" t="inlineStr">
        <is>
          <t>mineral fertilizer to forests</t>
        </is>
      </c>
      <c r="L461" s="5" t="inlineStr">
        <is>
          <t>reactive</t>
        </is>
      </c>
      <c r="M461" s="5" t="inlineStr">
        <is>
          <t>Nmix</t>
        </is>
      </c>
      <c r="N461" s="422" t="n">
        <v>0.046785</v>
      </c>
      <c r="O461" s="423" t="n">
        <v>0.2803481203451822</v>
      </c>
      <c r="P461" s="424" t="n">
        <v>2022</v>
      </c>
      <c r="Q461" s="425" t="inlineStr">
        <is>
          <t>SSB tabell 05543</t>
        </is>
      </c>
      <c r="R461" s="425" t="inlineStr">
        <is>
          <t>ok</t>
        </is>
      </c>
      <c r="S461" s="425" t="inlineStr">
        <is>
          <t>text</t>
        </is>
      </c>
      <c r="T461" s="426" t="inlineStr">
        <is>
          <t>Norway</t>
        </is>
      </c>
      <c r="U461" s="5" t="inlineStr">
        <is>
          <t>useful output</t>
        </is>
      </c>
      <c r="V461" s="5">
        <f>(O405*N405)^2</f>
        <v/>
      </c>
    </row>
    <row r="462" ht="16" customHeight="1">
      <c r="B462" s="5" t="inlineStr">
        <is>
          <t>MP.OP-RW.RW</t>
        </is>
      </c>
      <c r="C462" s="5" t="inlineStr">
        <is>
          <t>MP.OP-RW.RW-Mineral fertilizer export-Nmix</t>
        </is>
      </c>
      <c r="D462" s="5" t="inlineStr">
        <is>
          <t>MP</t>
        </is>
      </c>
      <c r="E462" s="5" t="inlineStr">
        <is>
          <t>OP</t>
        </is>
      </c>
      <c r="F462" s="5">
        <f>VLOOKUP(E462,'5.a Definitions'!E:F,2,FALSE)</f>
        <v/>
      </c>
      <c r="G462" s="5" t="inlineStr">
        <is>
          <t>RW</t>
        </is>
      </c>
      <c r="H462" s="5" t="inlineStr">
        <is>
          <t>RW</t>
        </is>
      </c>
      <c r="I462" s="5">
        <f>VLOOKUP(H462,'5.a Definitions'!E:F,2,FALSE)</f>
        <v/>
      </c>
      <c r="J462" s="5" t="inlineStr">
        <is>
          <t>Mineral fertilizer export</t>
        </is>
      </c>
      <c r="K462" s="5" t="inlineStr">
        <is>
          <t>mineral fertilizer export</t>
        </is>
      </c>
      <c r="L462" s="5" t="inlineStr">
        <is>
          <t>reactive</t>
        </is>
      </c>
      <c r="M462" s="5" t="inlineStr">
        <is>
          <t>Nmix</t>
        </is>
      </c>
      <c r="N462" s="422" t="n">
        <v>754.251</v>
      </c>
      <c r="O462" s="423" t="n">
        <v>0.2949457776486215</v>
      </c>
      <c r="P462" s="424" t="n">
        <v>2022</v>
      </c>
      <c r="Q462" s="425" t="inlineStr">
        <is>
          <t>FAOSTAT Fertilizer by Nutrient</t>
        </is>
      </c>
      <c r="R462" s="425" t="inlineStr">
        <is>
          <t>ok</t>
        </is>
      </c>
      <c r="S462" s="425" t="inlineStr">
        <is>
          <t>text</t>
        </is>
      </c>
      <c r="T462" s="426" t="inlineStr">
        <is>
          <t>Norway</t>
        </is>
      </c>
      <c r="U462" s="5" t="inlineStr">
        <is>
          <t>useful output</t>
        </is>
      </c>
      <c r="V462" s="5">
        <f>(O406*N406)^2</f>
        <v/>
      </c>
    </row>
    <row r="463" ht="16" customHeight="1" thickBot="1">
      <c r="B463" s="6" t="inlineStr">
        <is>
          <t>MP.OP-RW.RW</t>
        </is>
      </c>
      <c r="C463" s="6" t="inlineStr">
        <is>
          <t>MP.OP-RW.RW-Other goods export-Nmix</t>
        </is>
      </c>
      <c r="D463" s="6" t="inlineStr">
        <is>
          <t>MP</t>
        </is>
      </c>
      <c r="E463" s="6" t="inlineStr">
        <is>
          <t>OP</t>
        </is>
      </c>
      <c r="F463" s="5">
        <f>VLOOKUP(E463,'5.a Definitions'!E:F,2,FALSE)</f>
        <v/>
      </c>
      <c r="G463" s="6" t="inlineStr">
        <is>
          <t>RW</t>
        </is>
      </c>
      <c r="H463" s="6" t="inlineStr">
        <is>
          <t>RW</t>
        </is>
      </c>
      <c r="I463" s="5">
        <f>VLOOKUP(H463,'5.a Definitions'!E:F,2,FALSE)</f>
        <v/>
      </c>
      <c r="J463" s="6" t="inlineStr">
        <is>
          <t>Other goods export</t>
        </is>
      </c>
      <c r="K463" s="6" t="inlineStr">
        <is>
          <t>other goods export</t>
        </is>
      </c>
      <c r="L463" s="6" t="inlineStr">
        <is>
          <t>reactive</t>
        </is>
      </c>
      <c r="M463" s="6" t="inlineStr">
        <is>
          <t>Nmix</t>
        </is>
      </c>
      <c r="N463" s="422" t="n">
        <v>26.33935562380001</v>
      </c>
      <c r="O463" s="427" t="n">
        <v>0.09648630365122136</v>
      </c>
      <c r="P463" s="424" t="n">
        <v>2022</v>
      </c>
      <c r="Q463" s="428" t="inlineStr">
        <is>
          <t>SSB tab 08801</t>
        </is>
      </c>
      <c r="R463" s="425" t="inlineStr">
        <is>
          <t>ok</t>
        </is>
      </c>
      <c r="S463" s="428" t="inlineStr">
        <is>
          <t>text</t>
        </is>
      </c>
      <c r="T463" s="426" t="inlineStr">
        <is>
          <t>Norway</t>
        </is>
      </c>
      <c r="U463" s="6" t="inlineStr">
        <is>
          <t>useful output</t>
        </is>
      </c>
      <c r="V463" s="6">
        <f>(O407*N407)^2</f>
        <v/>
      </c>
    </row>
    <row r="464">
      <c r="A464" s="497" t="inlineStr">
        <is>
          <t>Agriculture</t>
        </is>
      </c>
      <c r="B464" s="5" t="inlineStr">
        <is>
          <t>AG.SM-MP.FP</t>
        </is>
      </c>
      <c r="C464" s="5" t="inlineStr">
        <is>
          <t>AG.SM-MP.FP-Food crop products-Nmix</t>
        </is>
      </c>
      <c r="D464" s="5" t="inlineStr">
        <is>
          <t>AG</t>
        </is>
      </c>
      <c r="E464" s="5" t="inlineStr">
        <is>
          <t>SM</t>
        </is>
      </c>
      <c r="F464" s="5">
        <f>VLOOKUP(E464,'5.a Definitions'!E:F,2,FALSE)</f>
        <v/>
      </c>
      <c r="G464" s="5" t="inlineStr">
        <is>
          <t>MP</t>
        </is>
      </c>
      <c r="H464" s="5" t="inlineStr">
        <is>
          <t>FP</t>
        </is>
      </c>
      <c r="I464" s="5">
        <f>VLOOKUP(H464,'5.a Definitions'!E:F,2,FALSE)</f>
        <v/>
      </c>
      <c r="J464" s="5" t="inlineStr">
        <is>
          <t>Food crop products</t>
        </is>
      </c>
      <c r="K464" s="5" t="inlineStr">
        <is>
          <t>food crop products</t>
        </is>
      </c>
      <c r="L464" s="5" t="inlineStr">
        <is>
          <t>reactive</t>
        </is>
      </c>
      <c r="M464" s="5" t="inlineStr">
        <is>
          <t>Nmix</t>
        </is>
      </c>
      <c r="N464" s="422" t="n">
        <v>29.3406</v>
      </c>
      <c r="O464" s="423" t="n">
        <v>0.4149602262584164</v>
      </c>
      <c r="P464" s="424" t="n">
        <v>2022</v>
      </c>
      <c r="Q464" s="425" t="inlineStr">
        <is>
          <t>Eurostat Gross nutrient balance</t>
        </is>
      </c>
      <c r="R464" s="425" t="inlineStr">
        <is>
          <t>ok</t>
        </is>
      </c>
      <c r="S464" s="425" t="inlineStr">
        <is>
          <t>text</t>
        </is>
      </c>
      <c r="T464" s="426" t="inlineStr">
        <is>
          <t>Norway</t>
        </is>
      </c>
      <c r="U464" s="5" t="inlineStr">
        <is>
          <t>useful output</t>
        </is>
      </c>
      <c r="V464" s="5">
        <f>(O408*N408)^2</f>
        <v/>
      </c>
    </row>
    <row r="465" ht="16" customHeight="1">
      <c r="B465" s="5" t="inlineStr">
        <is>
          <t>AG.SM-MP.OP</t>
        </is>
      </c>
      <c r="C465" s="5" t="inlineStr">
        <is>
          <t>AG.SM-MP.OP-Crop products for industrial use-Nmix</t>
        </is>
      </c>
      <c r="D465" s="5" t="inlineStr">
        <is>
          <t>AG</t>
        </is>
      </c>
      <c r="E465" s="5" t="inlineStr">
        <is>
          <t>SM</t>
        </is>
      </c>
      <c r="F465" s="5">
        <f>VLOOKUP(E465,'5.a Definitions'!E:F,2,FALSE)</f>
        <v/>
      </c>
      <c r="G465" s="5" t="inlineStr">
        <is>
          <t>MP</t>
        </is>
      </c>
      <c r="H465" s="5" t="inlineStr">
        <is>
          <t>OP</t>
        </is>
      </c>
      <c r="I465" s="5">
        <f>VLOOKUP(H465,'5.a Definitions'!E:F,2,FALSE)</f>
        <v/>
      </c>
      <c r="J465" s="5" t="inlineStr">
        <is>
          <t>Crop products for industrial use</t>
        </is>
      </c>
      <c r="K465" s="5" t="inlineStr">
        <is>
          <t>crop products for industrial use</t>
        </is>
      </c>
      <c r="L465" s="5" t="inlineStr">
        <is>
          <t>reactive</t>
        </is>
      </c>
      <c r="M465" s="5" t="inlineStr">
        <is>
          <t>Nmix</t>
        </is>
      </c>
      <c r="N465" s="422" t="n">
        <v>0.8309</v>
      </c>
      <c r="O465" s="423" t="n">
        <v>0.4149602262584164</v>
      </c>
      <c r="P465" s="424" t="n">
        <v>2022</v>
      </c>
      <c r="Q465" s="425" t="inlineStr">
        <is>
          <t>Eurostat Gross nutrient balance, Nutrient removal by harvest of industrial crops</t>
        </is>
      </c>
      <c r="R465" s="425" t="inlineStr">
        <is>
          <t>ok</t>
        </is>
      </c>
      <c r="S465" s="425" t="inlineStr">
        <is>
          <t>text</t>
        </is>
      </c>
      <c r="T465" s="426" t="inlineStr">
        <is>
          <t>Norway</t>
        </is>
      </c>
      <c r="U465" s="5" t="inlineStr">
        <is>
          <t>useful output</t>
        </is>
      </c>
      <c r="V465" s="5">
        <f>(O409*N409)^2</f>
        <v/>
      </c>
    </row>
    <row r="466" ht="16" customHeight="1">
      <c r="B466" s="5" t="inlineStr">
        <is>
          <t>AG.SM-AG.MM</t>
        </is>
      </c>
      <c r="C466" s="5" t="inlineStr">
        <is>
          <t>AG.SM-AG.MM-Fodder crops-Nmix</t>
        </is>
      </c>
      <c r="D466" s="5" t="inlineStr">
        <is>
          <t>AG</t>
        </is>
      </c>
      <c r="E466" s="5" t="inlineStr">
        <is>
          <t>SM</t>
        </is>
      </c>
      <c r="F466" s="5">
        <f>VLOOKUP(E466,'5.a Definitions'!E:F,2,FALSE)</f>
        <v/>
      </c>
      <c r="G466" s="5" t="inlineStr">
        <is>
          <t>AG</t>
        </is>
      </c>
      <c r="H466" s="5" t="inlineStr">
        <is>
          <t>MM</t>
        </is>
      </c>
      <c r="I466" s="5">
        <f>VLOOKUP(H466,'5.a Definitions'!E:F,2,FALSE)</f>
        <v/>
      </c>
      <c r="J466" s="5" t="inlineStr">
        <is>
          <t>Fodder crops</t>
        </is>
      </c>
      <c r="K466" s="5" t="inlineStr">
        <is>
          <t>fodder crops</t>
        </is>
      </c>
      <c r="L466" s="5" t="inlineStr">
        <is>
          <t>reactive</t>
        </is>
      </c>
      <c r="M466" s="5" t="inlineStr">
        <is>
          <t>Nmix</t>
        </is>
      </c>
      <c r="N466" s="422" t="n">
        <v>91.77342400000001</v>
      </c>
      <c r="O466" s="423" t="n">
        <v>0.3022154124863081</v>
      </c>
      <c r="P466" s="424" t="n">
        <v>2022</v>
      </c>
      <c r="Q466" s="425" t="inlineStr">
        <is>
          <t>SSB table 13648 + BFJ Totalkalkylen, Eng-beite</t>
        </is>
      </c>
      <c r="R466" s="425" t="inlineStr">
        <is>
          <t>ok</t>
        </is>
      </c>
      <c r="S466" s="425" t="inlineStr">
        <is>
          <t>text</t>
        </is>
      </c>
      <c r="T466" s="426" t="inlineStr">
        <is>
          <t>Norway</t>
        </is>
      </c>
      <c r="U466" s="5" t="inlineStr">
        <is>
          <t>useful output</t>
        </is>
      </c>
      <c r="V466" s="5">
        <f>(O410*N410)^2</f>
        <v/>
      </c>
    </row>
    <row r="467">
      <c r="B467" s="5" t="inlineStr">
        <is>
          <t>AG.SM-AT.AT</t>
        </is>
      </c>
      <c r="C467" s="5" t="inlineStr">
        <is>
          <t>AG.SM-AT.AT-Emissions-NH3</t>
        </is>
      </c>
      <c r="D467" s="5" t="inlineStr">
        <is>
          <t>AG</t>
        </is>
      </c>
      <c r="E467" s="5" t="inlineStr">
        <is>
          <t>SM</t>
        </is>
      </c>
      <c r="F467" s="5">
        <f>VLOOKUP(E467,'5.a Definitions'!E:F,2,FALSE)</f>
        <v/>
      </c>
      <c r="G467" s="5" t="inlineStr">
        <is>
          <t>AT</t>
        </is>
      </c>
      <c r="H467" s="5" t="inlineStr">
        <is>
          <t>AT</t>
        </is>
      </c>
      <c r="I467" s="5">
        <f>VLOOKUP(H467,'5.a Definitions'!E:F,2,FALSE)</f>
        <v/>
      </c>
      <c r="J467" s="5" t="inlineStr">
        <is>
          <t>Emissions</t>
        </is>
      </c>
      <c r="K467" s="5" t="inlineStr">
        <is>
          <t>agricultural soil emissions</t>
        </is>
      </c>
      <c r="L467" s="5" t="inlineStr">
        <is>
          <t>reactive</t>
        </is>
      </c>
      <c r="M467" s="5" t="inlineStr">
        <is>
          <t>NH3</t>
        </is>
      </c>
      <c r="N467" s="422" t="n">
        <v>13.60522293100211</v>
      </c>
      <c r="O467" s="423" t="n">
        <v>0.2981508386075287</v>
      </c>
      <c r="P467" s="424" t="n">
        <v>2022</v>
      </c>
      <c r="Q467" s="425" t="inlineStr">
        <is>
          <t>CRLTAP Inventory Submissions</t>
        </is>
      </c>
      <c r="R467" s="425" t="inlineStr">
        <is>
          <t>ok</t>
        </is>
      </c>
      <c r="S467" s="425" t="inlineStr">
        <is>
          <t>text</t>
        </is>
      </c>
      <c r="T467" s="426" t="inlineStr">
        <is>
          <t>Norway</t>
        </is>
      </c>
      <c r="U467" s="5" t="inlineStr">
        <is>
          <t>N wasted</t>
        </is>
      </c>
      <c r="V467" s="5">
        <f>(O414*N414)^2</f>
        <v/>
      </c>
    </row>
    <row r="468" ht="16" customHeight="1">
      <c r="B468" s="5" t="inlineStr">
        <is>
          <t>AG.SM-AT.AT</t>
        </is>
      </c>
      <c r="C468" s="5" t="inlineStr">
        <is>
          <t>AG.SM-AT.AT-Emissions-N2O</t>
        </is>
      </c>
      <c r="D468" s="5" t="inlineStr">
        <is>
          <t>AG</t>
        </is>
      </c>
      <c r="E468" s="5" t="inlineStr">
        <is>
          <t>SM</t>
        </is>
      </c>
      <c r="F468" s="5">
        <f>VLOOKUP(E468,'5.a Definitions'!E:F,2,FALSE)</f>
        <v/>
      </c>
      <c r="G468" s="5" t="inlineStr">
        <is>
          <t>AT</t>
        </is>
      </c>
      <c r="H468" s="5" t="inlineStr">
        <is>
          <t>AT</t>
        </is>
      </c>
      <c r="I468" s="5">
        <f>VLOOKUP(H468,'5.a Definitions'!E:F,2,FALSE)</f>
        <v/>
      </c>
      <c r="J468" s="5" t="inlineStr">
        <is>
          <t>Emissions</t>
        </is>
      </c>
      <c r="K468" s="5" t="inlineStr">
        <is>
          <t>agricultural soil emissions</t>
        </is>
      </c>
      <c r="L468" s="5" t="inlineStr">
        <is>
          <t>reactive</t>
        </is>
      </c>
      <c r="M468" s="5" t="inlineStr">
        <is>
          <t>N2O</t>
        </is>
      </c>
      <c r="N468" s="422" t="n">
        <v>3.64064671652874</v>
      </c>
      <c r="O468" s="423" t="n">
        <v>1.327678164428318</v>
      </c>
      <c r="P468" s="424" t="n">
        <v>2022</v>
      </c>
      <c r="Q468" s="425" t="inlineStr">
        <is>
          <t>UNFCCC CRT</t>
        </is>
      </c>
      <c r="R468" s="425" t="inlineStr">
        <is>
          <t>ok</t>
        </is>
      </c>
      <c r="S468" s="425" t="inlineStr">
        <is>
          <t>text</t>
        </is>
      </c>
      <c r="T468" s="426" t="inlineStr">
        <is>
          <t>Norway</t>
        </is>
      </c>
      <c r="U468" s="5" t="inlineStr">
        <is>
          <t>N wasted</t>
        </is>
      </c>
      <c r="V468" s="5">
        <f>(O415*N415)^2</f>
        <v/>
      </c>
    </row>
    <row r="469" ht="16" customHeight="1">
      <c r="B469" s="5" t="inlineStr">
        <is>
          <t>AG.SM-AT.AT</t>
        </is>
      </c>
      <c r="C469" s="5" t="inlineStr">
        <is>
          <t>AG.SM-AT.AT-Emissions-NOx</t>
        </is>
      </c>
      <c r="D469" s="5" t="inlineStr">
        <is>
          <t>AG</t>
        </is>
      </c>
      <c r="E469" s="5" t="inlineStr">
        <is>
          <t>SM</t>
        </is>
      </c>
      <c r="F469" s="5">
        <f>VLOOKUP(E469,'5.a Definitions'!E:F,2,FALSE)</f>
        <v/>
      </c>
      <c r="G469" s="5" t="inlineStr">
        <is>
          <t>AT</t>
        </is>
      </c>
      <c r="H469" s="5" t="inlineStr">
        <is>
          <t>AT</t>
        </is>
      </c>
      <c r="I469" s="5">
        <f>VLOOKUP(H469,'5.a Definitions'!E:F,2,FALSE)</f>
        <v/>
      </c>
      <c r="J469" s="5" t="inlineStr">
        <is>
          <t>Emissions</t>
        </is>
      </c>
      <c r="K469" s="5" t="inlineStr">
        <is>
          <t>agricultural soil emissions</t>
        </is>
      </c>
      <c r="L469" s="5" t="inlineStr">
        <is>
          <t>reactive</t>
        </is>
      </c>
      <c r="M469" s="5" t="inlineStr">
        <is>
          <t>NOx</t>
        </is>
      </c>
      <c r="N469" s="422" t="n">
        <v>2.134206264202714</v>
      </c>
      <c r="O469" s="423" t="n">
        <v>0.6974084508529486</v>
      </c>
      <c r="P469" s="424" t="n">
        <v>2022</v>
      </c>
      <c r="Q469" s="425" t="inlineStr">
        <is>
          <t>CRLTAP Inventory Submissions</t>
        </is>
      </c>
      <c r="R469" s="425" t="inlineStr">
        <is>
          <t>ok</t>
        </is>
      </c>
      <c r="S469" s="425" t="inlineStr">
        <is>
          <t>text</t>
        </is>
      </c>
      <c r="T469" s="426" t="inlineStr">
        <is>
          <t>Norway</t>
        </is>
      </c>
      <c r="U469" s="5" t="inlineStr">
        <is>
          <t>N wasted</t>
        </is>
      </c>
      <c r="V469" s="5">
        <f>(O416*N416)^2</f>
        <v/>
      </c>
    </row>
    <row r="470" ht="16" customHeight="1">
      <c r="B470" s="5" t="inlineStr">
        <is>
          <t>AG.SM-AT.AT</t>
        </is>
      </c>
      <c r="C470" s="5" t="inlineStr">
        <is>
          <t>AG.SM-AT.AT-Emissions-N2</t>
        </is>
      </c>
      <c r="D470" s="5" t="inlineStr">
        <is>
          <t>AG</t>
        </is>
      </c>
      <c r="E470" s="5" t="inlineStr">
        <is>
          <t>SM</t>
        </is>
      </c>
      <c r="F470" s="5">
        <f>VLOOKUP(E470,'5.a Definitions'!E:F,2,FALSE)</f>
        <v/>
      </c>
      <c r="G470" s="5" t="inlineStr">
        <is>
          <t>AT</t>
        </is>
      </c>
      <c r="H470" s="5" t="inlineStr">
        <is>
          <t>AT</t>
        </is>
      </c>
      <c r="I470" s="5">
        <f>VLOOKUP(H470,'5.a Definitions'!E:F,2,FALSE)</f>
        <v/>
      </c>
      <c r="J470" s="5" t="inlineStr">
        <is>
          <t>Emissions</t>
        </is>
      </c>
      <c r="K470" s="5" t="inlineStr">
        <is>
          <t>agricultural soil emissions</t>
        </is>
      </c>
      <c r="L470" s="5" t="inlineStr">
        <is>
          <t>inert</t>
        </is>
      </c>
      <c r="M470" s="5" t="inlineStr">
        <is>
          <t>N2</t>
        </is>
      </c>
      <c r="N470" s="422" t="n">
        <v>13.7850958</v>
      </c>
      <c r="O470" s="423" t="n">
        <v>0.4956076723636977</v>
      </c>
      <c r="P470" s="424" t="n">
        <v>2022</v>
      </c>
      <c r="Q470" s="425" t="inlineStr">
        <is>
          <t>Schäppi2025Ann + SSB table 05982</t>
        </is>
      </c>
      <c r="R470" s="425" t="inlineStr">
        <is>
          <t>ok</t>
        </is>
      </c>
      <c r="S470" s="425" t="inlineStr">
        <is>
          <t>text</t>
        </is>
      </c>
      <c r="T470" s="426" t="inlineStr">
        <is>
          <t>Norway</t>
        </is>
      </c>
      <c r="U470" s="5" t="inlineStr">
        <is>
          <t>N wasted</t>
        </is>
      </c>
      <c r="V470" s="5">
        <f>(O417*N417)^2</f>
        <v/>
      </c>
    </row>
    <row r="471">
      <c r="B471" s="5" t="inlineStr">
        <is>
          <t>AG.SM-HY.SW</t>
        </is>
      </c>
      <c r="C471" s="5" t="inlineStr">
        <is>
          <t>AG.SM-HY.SW-Leaching-Nmix</t>
        </is>
      </c>
      <c r="D471" s="5" t="inlineStr">
        <is>
          <t>AG</t>
        </is>
      </c>
      <c r="E471" s="5" t="inlineStr">
        <is>
          <t>SM</t>
        </is>
      </c>
      <c r="F471" s="5">
        <f>VLOOKUP(E471,'5.a Definitions'!E:F,2,FALSE)</f>
        <v/>
      </c>
      <c r="G471" s="5" t="inlineStr">
        <is>
          <t>HY</t>
        </is>
      </c>
      <c r="H471" s="5" t="inlineStr">
        <is>
          <t>SW</t>
        </is>
      </c>
      <c r="I471" s="5">
        <f>VLOOKUP(H471,'5.a Definitions'!E:F,2,FALSE)</f>
        <v/>
      </c>
      <c r="J471" s="5" t="inlineStr">
        <is>
          <t>Sewage sludge landfill</t>
        </is>
      </c>
      <c r="K471" s="5" t="inlineStr">
        <is>
          <t>sewage sludge landfill</t>
        </is>
      </c>
      <c r="L471" s="5" t="inlineStr">
        <is>
          <t>reactive</t>
        </is>
      </c>
      <c r="M471" s="5" t="inlineStr">
        <is>
          <t>Nmix</t>
        </is>
      </c>
      <c r="N471" s="422" t="n">
        <v>42.63158190384085</v>
      </c>
      <c r="O471" s="423" t="n">
        <v>0.5493838361791572</v>
      </c>
      <c r="P471" s="424" t="n">
        <v>2022</v>
      </c>
      <c r="Q471" s="425" t="inlineStr">
        <is>
          <t>UNFCCC CRT</t>
        </is>
      </c>
      <c r="R471" s="425" t="inlineStr">
        <is>
          <t>ok</t>
        </is>
      </c>
      <c r="S471" s="425" t="inlineStr">
        <is>
          <t>text</t>
        </is>
      </c>
      <c r="T471" s="426" t="inlineStr">
        <is>
          <t>Norway</t>
        </is>
      </c>
      <c r="U471" s="5" t="inlineStr">
        <is>
          <t>N wasted</t>
        </is>
      </c>
      <c r="V471" s="5">
        <f>(O418*N418)^2</f>
        <v/>
      </c>
    </row>
    <row r="472">
      <c r="B472" s="5" t="inlineStr">
        <is>
          <t>AG.MM-MP.FP</t>
        </is>
      </c>
      <c r="C472" s="5" t="inlineStr">
        <is>
          <t>AG.MM-MP.FP-Animal products-Nmix</t>
        </is>
      </c>
      <c r="D472" s="5" t="inlineStr">
        <is>
          <t>AG</t>
        </is>
      </c>
      <c r="E472" s="5" t="inlineStr">
        <is>
          <t>MM</t>
        </is>
      </c>
      <c r="F472" s="5">
        <f>VLOOKUP(E472,'5.a Definitions'!E:F,2,FALSE)</f>
        <v/>
      </c>
      <c r="G472" s="5" t="inlineStr">
        <is>
          <t>MP</t>
        </is>
      </c>
      <c r="H472" s="5" t="inlineStr">
        <is>
          <t>FP</t>
        </is>
      </c>
      <c r="I472" s="5">
        <f>VLOOKUP(H472,'5.a Definitions'!E:F,2,FALSE)</f>
        <v/>
      </c>
      <c r="J472" s="5" t="inlineStr">
        <is>
          <t>Animal products</t>
        </is>
      </c>
      <c r="K472" s="5" t="inlineStr">
        <is>
          <t>animal products</t>
        </is>
      </c>
      <c r="L472" s="5" t="inlineStr">
        <is>
          <t>reactive</t>
        </is>
      </c>
      <c r="M472" s="5" t="inlineStr">
        <is>
          <t>Nmix</t>
        </is>
      </c>
      <c r="N472" s="422" t="n">
        <v>19.2565138</v>
      </c>
      <c r="O472" s="423" t="n">
        <v>0.1078202944567181</v>
      </c>
      <c r="P472" s="424" t="n">
        <v>2022</v>
      </c>
      <c r="Q472" s="425" t="inlineStr">
        <is>
          <t>FAOSTAT Crops and livestock products</t>
        </is>
      </c>
      <c r="R472" s="425" t="inlineStr">
        <is>
          <t>ok</t>
        </is>
      </c>
      <c r="S472" s="425" t="inlineStr">
        <is>
          <t>text</t>
        </is>
      </c>
      <c r="T472" s="426" t="inlineStr">
        <is>
          <t>Norway</t>
        </is>
      </c>
      <c r="U472" s="5" t="inlineStr">
        <is>
          <t>useful output</t>
        </is>
      </c>
      <c r="V472" s="5">
        <f>(O420*N420)^2</f>
        <v/>
      </c>
    </row>
    <row r="473" ht="16" customHeight="1">
      <c r="B473" s="5" t="inlineStr">
        <is>
          <t>AG.MM-MP.OP</t>
        </is>
      </c>
      <c r="C473" s="5" t="inlineStr">
        <is>
          <t>AG.MM-MP.OP-Non-edible animal products-Nmix</t>
        </is>
      </c>
      <c r="D473" s="5" t="inlineStr">
        <is>
          <t>AG</t>
        </is>
      </c>
      <c r="E473" s="5" t="inlineStr">
        <is>
          <t>MM</t>
        </is>
      </c>
      <c r="F473" s="5">
        <f>VLOOKUP(E473,'5.a Definitions'!E:F,2,FALSE)</f>
        <v/>
      </c>
      <c r="G473" s="5" t="inlineStr">
        <is>
          <t>MP</t>
        </is>
      </c>
      <c r="H473" s="5" t="inlineStr">
        <is>
          <t>OP</t>
        </is>
      </c>
      <c r="I473" s="5">
        <f>VLOOKUP(H473,'5.a Definitions'!E:F,2,FALSE)</f>
        <v/>
      </c>
      <c r="J473" s="5" t="inlineStr">
        <is>
          <t>Non-edible animal products</t>
        </is>
      </c>
      <c r="K473" s="5" t="inlineStr">
        <is>
          <t>non-edible animal products</t>
        </is>
      </c>
      <c r="L473" s="5" t="inlineStr">
        <is>
          <t>reactive</t>
        </is>
      </c>
      <c r="M473" s="5" t="inlineStr">
        <is>
          <t>Nmix</t>
        </is>
      </c>
      <c r="N473" s="422" t="n">
        <v>1.11979372</v>
      </c>
      <c r="O473" s="423" t="n">
        <v>0.08685745587677332</v>
      </c>
      <c r="P473" s="424" t="n">
        <v>2022</v>
      </c>
      <c r="Q473" s="425" t="inlineStr">
        <is>
          <t>FAOSTAT Crops and livestock products + Landbruksdirektoratet</t>
        </is>
      </c>
      <c r="R473" s="425" t="inlineStr">
        <is>
          <t>ok</t>
        </is>
      </c>
      <c r="S473" s="425" t="inlineStr">
        <is>
          <t>text</t>
        </is>
      </c>
      <c r="T473" s="426" t="inlineStr">
        <is>
          <t>Norway</t>
        </is>
      </c>
      <c r="U473" s="5" t="inlineStr">
        <is>
          <t>useful output</t>
        </is>
      </c>
      <c r="V473" s="5">
        <f>(O421*N421)^2</f>
        <v/>
      </c>
    </row>
    <row r="474" ht="16" customHeight="1">
      <c r="B474" s="5" t="inlineStr">
        <is>
          <t>AG.MM-AG.SM</t>
        </is>
      </c>
      <c r="C474" s="5" t="inlineStr">
        <is>
          <t>AG.MM-AG.SM-Manure application-Nmix</t>
        </is>
      </c>
      <c r="D474" s="5" t="inlineStr">
        <is>
          <t>AG</t>
        </is>
      </c>
      <c r="E474" s="5" t="inlineStr">
        <is>
          <t>MM</t>
        </is>
      </c>
      <c r="F474" s="5">
        <f>VLOOKUP(E474,'5.a Definitions'!E:F,2,FALSE)</f>
        <v/>
      </c>
      <c r="G474" s="5" t="inlineStr">
        <is>
          <t>AG</t>
        </is>
      </c>
      <c r="H474" s="5" t="inlineStr">
        <is>
          <t>SM</t>
        </is>
      </c>
      <c r="I474" s="5">
        <f>VLOOKUP(H474,'5.a Definitions'!E:F,2,FALSE)</f>
        <v/>
      </c>
      <c r="J474" s="5" t="inlineStr">
        <is>
          <t>Manure application</t>
        </is>
      </c>
      <c r="K474" s="5" t="inlineStr">
        <is>
          <t>manure application</t>
        </is>
      </c>
      <c r="L474" s="5" t="inlineStr">
        <is>
          <t>reactive</t>
        </is>
      </c>
      <c r="M474" s="5" t="inlineStr">
        <is>
          <t>Nmix</t>
        </is>
      </c>
      <c r="N474" s="422" t="n">
        <v>71.11576292958311</v>
      </c>
      <c r="O474" s="423" t="n">
        <v>0.1998982693598291</v>
      </c>
      <c r="P474" s="424" t="n">
        <v>2022</v>
      </c>
      <c r="Q474" s="425" t="inlineStr">
        <is>
          <t>UNFCCC CRT Table3.D</t>
        </is>
      </c>
      <c r="R474" s="425" t="inlineStr">
        <is>
          <t>ok</t>
        </is>
      </c>
      <c r="S474" s="425" t="inlineStr">
        <is>
          <t>text</t>
        </is>
      </c>
      <c r="T474" s="426" t="inlineStr">
        <is>
          <t>Norway</t>
        </is>
      </c>
      <c r="U474" s="5" t="inlineStr">
        <is>
          <t>recycling</t>
        </is>
      </c>
      <c r="V474" s="5">
        <f>(O422*N422)^2</f>
        <v/>
      </c>
    </row>
    <row r="475" ht="16" customHeight="1">
      <c r="B475" s="475" t="inlineStr">
        <is>
          <t>AG.MM-FS.OL</t>
        </is>
      </c>
      <c r="C475" s="475" t="inlineStr">
        <is>
          <t>AG.MM-FS.OL-Manure from grazing on unmanaged land-Nmix</t>
        </is>
      </c>
      <c r="D475" s="475" t="inlineStr">
        <is>
          <t>AG</t>
        </is>
      </c>
      <c r="E475" s="475" t="inlineStr">
        <is>
          <t>MM</t>
        </is>
      </c>
      <c r="F475" s="5">
        <f>VLOOKUP(E475,'5.a Definitions'!E:F,2,FALSE)</f>
        <v/>
      </c>
      <c r="G475" s="475" t="inlineStr">
        <is>
          <t>FS</t>
        </is>
      </c>
      <c r="H475" s="475" t="inlineStr">
        <is>
          <t>OL</t>
        </is>
      </c>
      <c r="I475" s="5">
        <f>VLOOKUP(H475,'5.a Definitions'!E:F,2,FALSE)</f>
        <v/>
      </c>
      <c r="J475" s="475" t="inlineStr">
        <is>
          <t>Manure from grazing on unmanaged land</t>
        </is>
      </c>
      <c r="K475" s="475" t="inlineStr">
        <is>
          <t>manure from grazing on unmanaged land</t>
        </is>
      </c>
      <c r="L475" s="475" t="inlineStr">
        <is>
          <t>reactive</t>
        </is>
      </c>
      <c r="M475" s="475" t="inlineStr">
        <is>
          <t>Nmix</t>
        </is>
      </c>
      <c r="N475" s="476" t="n">
        <v>7.738879062970852</v>
      </c>
      <c r="O475" s="477" t="n">
        <v>0.253339814702415</v>
      </c>
      <c r="P475" s="478" t="n">
        <v>2022</v>
      </c>
      <c r="Q475" s="479" t="inlineStr">
        <is>
          <t>UNFCCC CRT Table3.D and 3.B(b), SSB</t>
        </is>
      </c>
      <c r="R475" s="479" t="inlineStr">
        <is>
          <t>ok</t>
        </is>
      </c>
      <c r="S475" s="479" t="inlineStr">
        <is>
          <t>text</t>
        </is>
      </c>
      <c r="T475" s="476" t="inlineStr">
        <is>
          <t>Norway</t>
        </is>
      </c>
      <c r="U475" s="475" t="inlineStr">
        <is>
          <t>recycling</t>
        </is>
      </c>
      <c r="V475" s="475">
        <f>(O463*N463)^2</f>
        <v/>
      </c>
    </row>
    <row r="476">
      <c r="B476" s="5" t="inlineStr">
        <is>
          <t>AG.MM-AT.AT</t>
        </is>
      </c>
      <c r="C476" s="5" t="inlineStr">
        <is>
          <t>AG.MM-AT.AT-Emissions-NH3</t>
        </is>
      </c>
      <c r="D476" s="5" t="inlineStr">
        <is>
          <t>AG</t>
        </is>
      </c>
      <c r="E476" s="5" t="inlineStr">
        <is>
          <t>MM</t>
        </is>
      </c>
      <c r="F476" s="5">
        <f>VLOOKUP(E476,'5.a Definitions'!E:F,2,FALSE)</f>
        <v/>
      </c>
      <c r="G476" s="5" t="inlineStr">
        <is>
          <t>AT</t>
        </is>
      </c>
      <c r="H476" s="5" t="inlineStr">
        <is>
          <t>AT</t>
        </is>
      </c>
      <c r="I476" s="5">
        <f>VLOOKUP(H476,'5.a Definitions'!E:F,2,FALSE)</f>
        <v/>
      </c>
      <c r="J476" s="5" t="inlineStr">
        <is>
          <t>Emissions</t>
        </is>
      </c>
      <c r="K476" s="5" t="inlineStr">
        <is>
          <t>manure and animal husbandry emissions</t>
        </is>
      </c>
      <c r="L476" s="5" t="inlineStr">
        <is>
          <t>reactive</t>
        </is>
      </c>
      <c r="M476" s="5" t="inlineStr">
        <is>
          <t>NH3</t>
        </is>
      </c>
      <c r="N476" s="422" t="n">
        <v>10.1539106983215</v>
      </c>
      <c r="O476" s="423" t="n">
        <v>0.2467102615745704</v>
      </c>
      <c r="P476" s="424" t="n">
        <v>2022</v>
      </c>
      <c r="Q476" s="425" t="inlineStr">
        <is>
          <t>CRLTAP Inventory Submissions</t>
        </is>
      </c>
      <c r="R476" s="425" t="inlineStr">
        <is>
          <t>ok</t>
        </is>
      </c>
      <c r="S476" s="425" t="inlineStr">
        <is>
          <t>text</t>
        </is>
      </c>
      <c r="T476" s="426" t="inlineStr">
        <is>
          <t>Norway</t>
        </is>
      </c>
      <c r="U476" s="5" t="inlineStr">
        <is>
          <t>N wasted</t>
        </is>
      </c>
      <c r="V476" s="5">
        <f>(O424*N424)^2</f>
        <v/>
      </c>
    </row>
    <row r="477" ht="16" customHeight="1">
      <c r="B477" s="5" t="inlineStr">
        <is>
          <t>AG.MM-AT.AT</t>
        </is>
      </c>
      <c r="C477" s="5" t="inlineStr">
        <is>
          <t>AG.MM-AT.AT-Emissions-N2O</t>
        </is>
      </c>
      <c r="D477" s="5" t="inlineStr">
        <is>
          <t>AG</t>
        </is>
      </c>
      <c r="E477" s="5" t="inlineStr">
        <is>
          <t>MM</t>
        </is>
      </c>
      <c r="F477" s="5">
        <f>VLOOKUP(E477,'5.a Definitions'!E:F,2,FALSE)</f>
        <v/>
      </c>
      <c r="G477" s="5" t="inlineStr">
        <is>
          <t>AT</t>
        </is>
      </c>
      <c r="H477" s="5" t="inlineStr">
        <is>
          <t>AT</t>
        </is>
      </c>
      <c r="I477" s="5">
        <f>VLOOKUP(H477,'5.a Definitions'!E:F,2,FALSE)</f>
        <v/>
      </c>
      <c r="J477" s="5" t="inlineStr">
        <is>
          <t>Emissions</t>
        </is>
      </c>
      <c r="K477" s="5" t="inlineStr">
        <is>
          <t>manure and animal husbandry emissions</t>
        </is>
      </c>
      <c r="L477" s="5" t="inlineStr">
        <is>
          <t>reactive</t>
        </is>
      </c>
      <c r="M477" s="5" t="inlineStr">
        <is>
          <t>N2O</t>
        </is>
      </c>
      <c r="N477" s="422" t="n">
        <v>0.4095457669143999</v>
      </c>
      <c r="O477" s="423" t="n">
        <v>0.7566826619845699</v>
      </c>
      <c r="P477" s="424" t="n">
        <v>2022</v>
      </c>
      <c r="Q477" s="425" t="inlineStr">
        <is>
          <t>UNFCCC CRT</t>
        </is>
      </c>
      <c r="R477" s="425" t="inlineStr">
        <is>
          <t>ok</t>
        </is>
      </c>
      <c r="S477" s="425" t="inlineStr">
        <is>
          <t>text</t>
        </is>
      </c>
      <c r="T477" s="426" t="inlineStr">
        <is>
          <t>Norway</t>
        </is>
      </c>
      <c r="U477" s="5" t="inlineStr">
        <is>
          <t>N wasted</t>
        </is>
      </c>
      <c r="V477" s="5">
        <f>(O425*N425)^2</f>
        <v/>
      </c>
    </row>
    <row r="478" ht="16" customHeight="1">
      <c r="B478" s="5" t="inlineStr">
        <is>
          <t>AG.MM-AT.AT</t>
        </is>
      </c>
      <c r="C478" s="5" t="inlineStr">
        <is>
          <t>AG.MM-AT.AT-Emissions-NOx</t>
        </is>
      </c>
      <c r="D478" s="5" t="inlineStr">
        <is>
          <t>AG</t>
        </is>
      </c>
      <c r="E478" s="5" t="inlineStr">
        <is>
          <t>MM</t>
        </is>
      </c>
      <c r="F478" s="5">
        <f>VLOOKUP(E478,'5.a Definitions'!E:F,2,FALSE)</f>
        <v/>
      </c>
      <c r="G478" s="5" t="inlineStr">
        <is>
          <t>AT</t>
        </is>
      </c>
      <c r="H478" s="5" t="inlineStr">
        <is>
          <t>AT</t>
        </is>
      </c>
      <c r="I478" s="5">
        <f>VLOOKUP(H478,'5.a Definitions'!E:F,2,FALSE)</f>
        <v/>
      </c>
      <c r="J478" s="5" t="inlineStr">
        <is>
          <t>Emissions</t>
        </is>
      </c>
      <c r="K478" s="5" t="inlineStr">
        <is>
          <t>manure and animal husbandry emissions</t>
        </is>
      </c>
      <c r="L478" s="5" t="inlineStr">
        <is>
          <t>reactive</t>
        </is>
      </c>
      <c r="M478" s="5" t="inlineStr">
        <is>
          <t>NOx</t>
        </is>
      </c>
      <c r="N478" s="422" t="n">
        <v>0.03996864926860001</v>
      </c>
      <c r="O478" s="423" t="n">
        <v>0.7345743300109548</v>
      </c>
      <c r="P478" s="424" t="n">
        <v>2022</v>
      </c>
      <c r="Q478" s="425" t="inlineStr">
        <is>
          <t>CRLTAP Inventory Submissions</t>
        </is>
      </c>
      <c r="R478" s="425" t="inlineStr">
        <is>
          <t>ok</t>
        </is>
      </c>
      <c r="S478" s="425" t="inlineStr">
        <is>
          <t>text</t>
        </is>
      </c>
      <c r="T478" s="426" t="inlineStr">
        <is>
          <t>Norway</t>
        </is>
      </c>
      <c r="U478" s="5" t="inlineStr">
        <is>
          <t>N wasted</t>
        </is>
      </c>
      <c r="V478" s="5">
        <f>(O426*N426)^2</f>
        <v/>
      </c>
    </row>
    <row r="479">
      <c r="B479" s="5" t="inlineStr">
        <is>
          <t>AG.MM-HY.SW-Leaching-Nmix</t>
        </is>
      </c>
      <c r="C479" s="5" t="inlineStr">
        <is>
          <t>AG.MM-HY.SW-Leaching-Nmix</t>
        </is>
      </c>
      <c r="D479" s="5" t="inlineStr">
        <is>
          <t>AG</t>
        </is>
      </c>
      <c r="E479" s="5" t="inlineStr">
        <is>
          <t>MM</t>
        </is>
      </c>
      <c r="F479" s="5">
        <f>VLOOKUP(E479,'5.a Definitions'!E:F,2,FALSE)</f>
        <v/>
      </c>
      <c r="G479" s="5" t="inlineStr">
        <is>
          <t>HY</t>
        </is>
      </c>
      <c r="H479" s="5" t="inlineStr">
        <is>
          <t>SW</t>
        </is>
      </c>
      <c r="I479" s="5">
        <f>VLOOKUP(H479,'5.a Definitions'!E:F,2,FALSE)</f>
        <v/>
      </c>
      <c r="J479" s="5" t="inlineStr">
        <is>
          <t>Leaching</t>
        </is>
      </c>
      <c r="K479" s="5" t="inlineStr">
        <is>
          <t>manure storage leaching</t>
        </is>
      </c>
      <c r="L479" s="5" t="inlineStr">
        <is>
          <t>reactive</t>
        </is>
      </c>
      <c r="M479" s="5" t="inlineStr">
        <is>
          <t>Nmix</t>
        </is>
      </c>
      <c r="N479" s="422" t="n">
        <v>3.11087973273148</v>
      </c>
      <c r="O479" s="423" t="n">
        <v>0.5483540070383622</v>
      </c>
      <c r="P479" s="424" t="n">
        <v>2022</v>
      </c>
      <c r="Q479" s="425" t="inlineStr">
        <is>
          <t>UNFCCC CRT</t>
        </is>
      </c>
      <c r="R479" s="425" t="inlineStr">
        <is>
          <t>ok</t>
        </is>
      </c>
      <c r="S479" s="425" t="inlineStr">
        <is>
          <t>text</t>
        </is>
      </c>
      <c r="T479" s="426" t="inlineStr">
        <is>
          <t>Norway</t>
        </is>
      </c>
      <c r="U479" s="5" t="inlineStr">
        <is>
          <t>N wasted</t>
        </is>
      </c>
      <c r="V479" s="5">
        <f>(O427*N427)^2</f>
        <v/>
      </c>
    </row>
    <row r="480" ht="16" customHeight="1">
      <c r="B480" s="5" t="inlineStr">
        <is>
          <t>AG.MM-RW.RW</t>
        </is>
      </c>
      <c r="C480" s="5" t="inlineStr">
        <is>
          <t>AG.MM-RW.RW-Live animal export-Nmix</t>
        </is>
      </c>
      <c r="D480" s="5" t="inlineStr">
        <is>
          <t>AG</t>
        </is>
      </c>
      <c r="E480" s="5" t="inlineStr">
        <is>
          <t>MM</t>
        </is>
      </c>
      <c r="F480" s="5">
        <f>VLOOKUP(E480,'5.a Definitions'!E:F,2,FALSE)</f>
        <v/>
      </c>
      <c r="G480" s="5" t="inlineStr">
        <is>
          <t>RW</t>
        </is>
      </c>
      <c r="H480" s="5" t="inlineStr">
        <is>
          <t>RW</t>
        </is>
      </c>
      <c r="I480" s="5">
        <f>VLOOKUP(H480,'5.a Definitions'!E:F,2,FALSE)</f>
        <v/>
      </c>
      <c r="J480" s="5" t="inlineStr">
        <is>
          <t>Live animal export</t>
        </is>
      </c>
      <c r="K480" s="5" t="inlineStr">
        <is>
          <t>live animal export</t>
        </is>
      </c>
      <c r="L480" s="5" t="inlineStr">
        <is>
          <t>reactive</t>
        </is>
      </c>
      <c r="M480" s="5" t="inlineStr">
        <is>
          <t>Nmix</t>
        </is>
      </c>
      <c r="N480" s="422" t="n">
        <v>0.0150043136</v>
      </c>
      <c r="O480" s="423" t="n">
        <v>0.3756330406564824</v>
      </c>
      <c r="P480" s="424" t="n">
        <v>2022</v>
      </c>
      <c r="Q480" s="425" t="inlineStr">
        <is>
          <t>FAOSTAT Crops and livestock products</t>
        </is>
      </c>
      <c r="R480" s="425" t="inlineStr">
        <is>
          <t>ok</t>
        </is>
      </c>
      <c r="S480" s="425" t="inlineStr">
        <is>
          <t>text</t>
        </is>
      </c>
      <c r="T480" s="426" t="inlineStr">
        <is>
          <t>Norway</t>
        </is>
      </c>
      <c r="U480" s="5" t="inlineStr">
        <is>
          <t>useful output</t>
        </is>
      </c>
      <c r="V480" s="5">
        <f>(O428*N428)^2</f>
        <v/>
      </c>
    </row>
    <row r="481">
      <c r="A481" s="496" t="inlineStr">
        <is>
          <t>Forests and Semi-natural vegetation</t>
        </is>
      </c>
      <c r="B481" s="5" t="inlineStr">
        <is>
          <t>FS.FO-AT.AT</t>
        </is>
      </c>
      <c r="C481" s="5" t="inlineStr">
        <is>
          <t>FS.FO-AT.AT-Emissions-N2</t>
        </is>
      </c>
      <c r="D481" s="5" t="inlineStr">
        <is>
          <t>FS</t>
        </is>
      </c>
      <c r="E481" s="5" t="inlineStr">
        <is>
          <t>FO</t>
        </is>
      </c>
      <c r="F481" s="5">
        <f>VLOOKUP(E481,'5.a Definitions'!E:F,2,FALSE)</f>
        <v/>
      </c>
      <c r="G481" s="5" t="inlineStr">
        <is>
          <t>AT</t>
        </is>
      </c>
      <c r="H481" s="5" t="inlineStr">
        <is>
          <t>AT</t>
        </is>
      </c>
      <c r="I481" s="5">
        <f>VLOOKUP(H481,'5.a Definitions'!E:F,2,FALSE)</f>
        <v/>
      </c>
      <c r="J481" s="5" t="inlineStr">
        <is>
          <t>Emissions</t>
        </is>
      </c>
      <c r="K481" s="5" t="inlineStr">
        <is>
          <t>forest emissions</t>
        </is>
      </c>
      <c r="L481" s="5" t="inlineStr">
        <is>
          <t>inert</t>
        </is>
      </c>
      <c r="M481" s="5" t="inlineStr">
        <is>
          <t>N2</t>
        </is>
      </c>
      <c r="N481" s="422" t="n">
        <v>7.231419839821615</v>
      </c>
      <c r="O481" s="423" t="n">
        <v>1.876148950785864</v>
      </c>
      <c r="P481" s="424" t="n">
        <v>2022</v>
      </c>
      <c r="Q481" s="425" t="inlineStr">
        <is>
          <t>UNFCCC CRT + Butterbach-Bahl et al. (2013)</t>
        </is>
      </c>
      <c r="R481" s="425" t="inlineStr">
        <is>
          <t>ok</t>
        </is>
      </c>
      <c r="S481" s="425" t="inlineStr">
        <is>
          <t>text</t>
        </is>
      </c>
      <c r="T481" s="426" t="inlineStr">
        <is>
          <t>Norway</t>
        </is>
      </c>
      <c r="U481" s="5" t="inlineStr">
        <is>
          <t>N wasted</t>
        </is>
      </c>
      <c r="V481" s="5">
        <f>(O439*N439)^2</f>
        <v/>
      </c>
    </row>
    <row r="482">
      <c r="B482" s="5" t="inlineStr">
        <is>
          <t>FS.FO-AT.AT</t>
        </is>
      </c>
      <c r="C482" s="5" t="inlineStr">
        <is>
          <t>FS.FO-AT.AT-Emissions-N2O</t>
        </is>
      </c>
      <c r="D482" s="5" t="inlineStr">
        <is>
          <t>FS</t>
        </is>
      </c>
      <c r="E482" s="5" t="inlineStr">
        <is>
          <t>FO</t>
        </is>
      </c>
      <c r="F482" s="5">
        <f>VLOOKUP(E482,'5.a Definitions'!E:F,2,FALSE)</f>
        <v/>
      </c>
      <c r="G482" s="5" t="inlineStr">
        <is>
          <t>AT</t>
        </is>
      </c>
      <c r="H482" s="5" t="inlineStr">
        <is>
          <t>AT</t>
        </is>
      </c>
      <c r="I482" s="5">
        <f>VLOOKUP(H482,'5.a Definitions'!E:F,2,FALSE)</f>
        <v/>
      </c>
      <c r="J482" s="5" t="inlineStr">
        <is>
          <t>Emissions</t>
        </is>
      </c>
      <c r="K482" s="5" t="inlineStr">
        <is>
          <t>forest emissions</t>
        </is>
      </c>
      <c r="L482" s="5" t="inlineStr">
        <is>
          <t>reactive</t>
        </is>
      </c>
      <c r="M482" s="5" t="inlineStr">
        <is>
          <t>N2O</t>
        </is>
      </c>
      <c r="N482" s="422" t="n">
        <v>0.3708420430677751</v>
      </c>
      <c r="O482" s="423" t="n">
        <v>1.261544563046772</v>
      </c>
      <c r="P482" s="424" t="n">
        <v>2022</v>
      </c>
      <c r="Q482" s="425" t="inlineStr">
        <is>
          <t>UNFCCC CRT</t>
        </is>
      </c>
      <c r="R482" s="425" t="inlineStr">
        <is>
          <t>ok</t>
        </is>
      </c>
      <c r="S482" s="425" t="inlineStr">
        <is>
          <t>text</t>
        </is>
      </c>
      <c r="T482" s="426" t="inlineStr">
        <is>
          <t>Norway</t>
        </is>
      </c>
      <c r="U482" s="5" t="inlineStr">
        <is>
          <t>N wasted</t>
        </is>
      </c>
      <c r="V482" s="5">
        <f>(O440*N440)^2</f>
        <v/>
      </c>
    </row>
    <row r="483">
      <c r="B483" s="5" t="inlineStr">
        <is>
          <t>FS.FO-HY.SW</t>
        </is>
      </c>
      <c r="C483" s="5" t="inlineStr">
        <is>
          <t>FS.FO-HY.SW-Leaching-Nmix</t>
        </is>
      </c>
      <c r="D483" s="5" t="inlineStr">
        <is>
          <t>FS</t>
        </is>
      </c>
      <c r="E483" s="5" t="inlineStr">
        <is>
          <t>FO</t>
        </is>
      </c>
      <c r="F483" s="5">
        <f>VLOOKUP(E483,'5.a Definitions'!E:F,2,FALSE)</f>
        <v/>
      </c>
      <c r="G483" s="5" t="inlineStr">
        <is>
          <t>HY</t>
        </is>
      </c>
      <c r="H483" s="5" t="inlineStr">
        <is>
          <t>SW</t>
        </is>
      </c>
      <c r="I483" s="5">
        <f>VLOOKUP(H483,'5.a Definitions'!E:F,2,FALSE)</f>
        <v/>
      </c>
      <c r="J483" s="5" t="inlineStr">
        <is>
          <t>Leaching</t>
        </is>
      </c>
      <c r="K483" s="5" t="inlineStr">
        <is>
          <t>forest leaching</t>
        </is>
      </c>
      <c r="L483" s="5" t="inlineStr">
        <is>
          <t>reactive</t>
        </is>
      </c>
      <c r="M483" s="5" t="inlineStr">
        <is>
          <t>Nmix</t>
        </is>
      </c>
      <c r="N483" s="422" t="n">
        <v>34.507</v>
      </c>
      <c r="O483" s="423" t="n">
        <v>0.3110790348783862</v>
      </c>
      <c r="P483" s="424" t="n">
        <v>2022</v>
      </c>
      <c r="Q483" s="425" t="inlineStr">
        <is>
          <t>TEOTIL</t>
        </is>
      </c>
      <c r="R483" s="425" t="inlineStr">
        <is>
          <t>ok</t>
        </is>
      </c>
      <c r="S483" s="425" t="inlineStr">
        <is>
          <t>text</t>
        </is>
      </c>
      <c r="T483" s="426" t="inlineStr">
        <is>
          <t>Norway</t>
        </is>
      </c>
      <c r="U483" s="5" t="inlineStr">
        <is>
          <t>N wasted</t>
        </is>
      </c>
      <c r="V483" s="5">
        <f>(O442*N442)^2</f>
        <v/>
      </c>
    </row>
    <row r="484" ht="16" customHeight="1">
      <c r="B484" s="5" t="inlineStr">
        <is>
          <t>FS.FO-MP.OP</t>
        </is>
      </c>
      <c r="C484" s="5" t="inlineStr">
        <is>
          <t>FS.FO-MP.OP-Industrial round wood-Nmix</t>
        </is>
      </c>
      <c r="D484" s="5" t="inlineStr">
        <is>
          <t>FS</t>
        </is>
      </c>
      <c r="E484" s="5" t="inlineStr">
        <is>
          <t>FO</t>
        </is>
      </c>
      <c r="F484" s="5">
        <f>VLOOKUP(E484,'5.a Definitions'!E:F,2,FALSE)</f>
        <v/>
      </c>
      <c r="G484" s="5" t="inlineStr">
        <is>
          <t>MP</t>
        </is>
      </c>
      <c r="H484" s="5" t="inlineStr">
        <is>
          <t>OP</t>
        </is>
      </c>
      <c r="I484" s="5">
        <f>VLOOKUP(H484,'5.a Definitions'!E:F,2,FALSE)</f>
        <v/>
      </c>
      <c r="J484" s="5" t="inlineStr">
        <is>
          <t>Industrial round wood</t>
        </is>
      </c>
      <c r="K484" s="5" t="inlineStr">
        <is>
          <t>industrial round wood</t>
        </is>
      </c>
      <c r="L484" s="5" t="inlineStr">
        <is>
          <t>reactive</t>
        </is>
      </c>
      <c r="M484" s="5" t="inlineStr">
        <is>
          <t>Nmix</t>
        </is>
      </c>
      <c r="N484" s="422" t="n">
        <v>6.23821248</v>
      </c>
      <c r="O484" s="423" t="n">
        <v>0.4209540933417832</v>
      </c>
      <c r="P484" s="424" t="n">
        <v>2022</v>
      </c>
      <c r="Q484" s="425" t="inlineStr">
        <is>
          <t>FAOSTAT</t>
        </is>
      </c>
      <c r="R484" s="425" t="inlineStr">
        <is>
          <t>ok</t>
        </is>
      </c>
      <c r="S484" s="425" t="inlineStr">
        <is>
          <t>text</t>
        </is>
      </c>
      <c r="T484" s="426" t="inlineStr">
        <is>
          <t>Norway</t>
        </is>
      </c>
      <c r="U484" s="5" t="inlineStr">
        <is>
          <t>useful output</t>
        </is>
      </c>
      <c r="V484" s="5">
        <f>(O443*N443)^2</f>
        <v/>
      </c>
    </row>
    <row r="485">
      <c r="B485" s="5" t="inlineStr">
        <is>
          <t>FS.FO-EF.OE</t>
        </is>
      </c>
      <c r="C485" s="5" t="inlineStr">
        <is>
          <t>FS.FO-EF.OE-Fuel wood for households-Nmix</t>
        </is>
      </c>
      <c r="D485" s="5" t="inlineStr">
        <is>
          <t>FS</t>
        </is>
      </c>
      <c r="E485" s="5" t="inlineStr">
        <is>
          <t>FO</t>
        </is>
      </c>
      <c r="F485" s="5">
        <f>VLOOKUP(E485,'5.a Definitions'!E:F,2,FALSE)</f>
        <v/>
      </c>
      <c r="G485" s="5" t="inlineStr">
        <is>
          <t>EF</t>
        </is>
      </c>
      <c r="H485" s="5" t="inlineStr">
        <is>
          <t>OE</t>
        </is>
      </c>
      <c r="I485" s="5">
        <f>VLOOKUP(H485,'5.a Definitions'!E:F,2,FALSE)</f>
        <v/>
      </c>
      <c r="J485" s="5" t="inlineStr">
        <is>
          <t>Fuel wood for households</t>
        </is>
      </c>
      <c r="K485" s="5" t="inlineStr">
        <is>
          <t>fuel wood for households</t>
        </is>
      </c>
      <c r="L485" s="5" t="inlineStr">
        <is>
          <t>reactive</t>
        </is>
      </c>
      <c r="M485" s="5" t="inlineStr">
        <is>
          <t>Nmix</t>
        </is>
      </c>
      <c r="N485" s="422" t="n">
        <v>1.96994</v>
      </c>
      <c r="O485" s="423" t="n">
        <v>1.361374520152621</v>
      </c>
      <c r="P485" s="424" t="n">
        <v>2022</v>
      </c>
      <c r="Q485" s="425" t="inlineStr">
        <is>
          <t>SSB</t>
        </is>
      </c>
      <c r="R485" s="425" t="inlineStr">
        <is>
          <t>ok</t>
        </is>
      </c>
      <c r="S485" s="425" t="inlineStr">
        <is>
          <t>text</t>
        </is>
      </c>
      <c r="T485" s="426" t="inlineStr">
        <is>
          <t>Norway</t>
        </is>
      </c>
      <c r="U485" s="5" t="inlineStr">
        <is>
          <t>useful output</t>
        </is>
      </c>
      <c r="V485" s="5">
        <f>(#REF!*#REF!)^2</f>
        <v/>
      </c>
    </row>
    <row r="486">
      <c r="B486" s="475" t="inlineStr">
        <is>
          <t>FS.OL-AT.AT</t>
        </is>
      </c>
      <c r="C486" s="475" t="inlineStr">
        <is>
          <t>FS.OL-AT.AT-Emissions-NH3</t>
        </is>
      </c>
      <c r="D486" s="475" t="inlineStr">
        <is>
          <t>FS</t>
        </is>
      </c>
      <c r="E486" s="475" t="inlineStr">
        <is>
          <t>OL</t>
        </is>
      </c>
      <c r="F486" s="5">
        <f>VLOOKUP(E486,'5.a Definitions'!E:F,2,FALSE)</f>
        <v/>
      </c>
      <c r="G486" s="475" t="inlineStr">
        <is>
          <t>AT</t>
        </is>
      </c>
      <c r="H486" s="475" t="inlineStr">
        <is>
          <t>AT</t>
        </is>
      </c>
      <c r="I486" s="5">
        <f>VLOOKUP(H486,'5.a Definitions'!E:F,2,FALSE)</f>
        <v/>
      </c>
      <c r="J486" s="475" t="inlineStr">
        <is>
          <t>Emissions</t>
        </is>
      </c>
      <c r="K486" s="475" t="inlineStr">
        <is>
          <t>other land emissions</t>
        </is>
      </c>
      <c r="L486" s="475" t="inlineStr">
        <is>
          <t>reactive</t>
        </is>
      </c>
      <c r="M486" s="475" t="inlineStr">
        <is>
          <t>NH3</t>
        </is>
      </c>
      <c r="N486" s="476" t="n">
        <v>0.489483853222393</v>
      </c>
      <c r="O486" s="477" t="n">
        <v>0.9390464600504123</v>
      </c>
      <c r="P486" s="478" t="n">
        <v>2022</v>
      </c>
      <c r="Q486" s="479" t="inlineStr">
        <is>
          <t>CRLTAP Inventory Submissions (3Da3), utmark share</t>
        </is>
      </c>
      <c r="R486" s="479" t="inlineStr">
        <is>
          <t>ok</t>
        </is>
      </c>
      <c r="S486" s="479" t="inlineStr">
        <is>
          <t>text</t>
        </is>
      </c>
      <c r="T486" s="476" t="inlineStr">
        <is>
          <t>Norway</t>
        </is>
      </c>
      <c r="U486" s="475" t="inlineStr">
        <is>
          <t>useful output</t>
        </is>
      </c>
      <c r="V486" s="475">
        <f>(O477*N477)^2</f>
        <v/>
      </c>
    </row>
    <row r="487">
      <c r="B487" s="475" t="inlineStr">
        <is>
          <t>FS.OL-AT.AT</t>
        </is>
      </c>
      <c r="C487" s="475" t="inlineStr">
        <is>
          <t>FS.OL-AT.AT-Emissions-NOx</t>
        </is>
      </c>
      <c r="D487" s="475" t="inlineStr">
        <is>
          <t>FS</t>
        </is>
      </c>
      <c r="E487" s="475" t="inlineStr">
        <is>
          <t>OL</t>
        </is>
      </c>
      <c r="F487" s="5">
        <f>VLOOKUP(E487,'5.a Definitions'!E:F,2,FALSE)</f>
        <v/>
      </c>
      <c r="G487" s="475" t="inlineStr">
        <is>
          <t>AT</t>
        </is>
      </c>
      <c r="H487" s="475" t="inlineStr">
        <is>
          <t>AT</t>
        </is>
      </c>
      <c r="I487" s="5">
        <f>VLOOKUP(H487,'5.a Definitions'!E:F,2,FALSE)</f>
        <v/>
      </c>
      <c r="J487" s="475" t="inlineStr">
        <is>
          <t>Emissions</t>
        </is>
      </c>
      <c r="K487" s="475" t="inlineStr">
        <is>
          <t>other land emissions</t>
        </is>
      </c>
      <c r="L487" s="475" t="inlineStr">
        <is>
          <t>reactive</t>
        </is>
      </c>
      <c r="M487" s="475" t="inlineStr">
        <is>
          <t>NOx</t>
        </is>
      </c>
      <c r="N487" s="476" t="n">
        <v>0.09419763596148636</v>
      </c>
      <c r="O487" s="477" t="n">
        <v>0.8302098329279884</v>
      </c>
      <c r="P487" s="478" t="n">
        <v>2022</v>
      </c>
      <c r="Q487" s="479" t="inlineStr">
        <is>
          <t>CRLTAP Inventory Submissions (3Da3), utmark share</t>
        </is>
      </c>
      <c r="R487" s="479" t="inlineStr">
        <is>
          <t>ok</t>
        </is>
      </c>
      <c r="S487" s="479" t="inlineStr">
        <is>
          <t>text</t>
        </is>
      </c>
      <c r="T487" s="476" t="inlineStr">
        <is>
          <t>Norway</t>
        </is>
      </c>
      <c r="U487" s="475" t="inlineStr">
        <is>
          <t>useful output</t>
        </is>
      </c>
      <c r="V487" s="475">
        <f>(O481*N481)^2</f>
        <v/>
      </c>
    </row>
    <row r="488">
      <c r="B488" s="475" t="inlineStr">
        <is>
          <t>FS.OL-AT.AT</t>
        </is>
      </c>
      <c r="C488" s="475" t="inlineStr">
        <is>
          <t>FS.OL-AT.AT-Emissions-N2O</t>
        </is>
      </c>
      <c r="D488" s="475" t="inlineStr">
        <is>
          <t>FS</t>
        </is>
      </c>
      <c r="E488" s="475" t="inlineStr">
        <is>
          <t>OL</t>
        </is>
      </c>
      <c r="F488" s="5">
        <f>VLOOKUP(E488,'5.a Definitions'!E:F,2,FALSE)</f>
        <v/>
      </c>
      <c r="G488" s="475" t="inlineStr">
        <is>
          <t>AT</t>
        </is>
      </c>
      <c r="H488" s="475" t="inlineStr">
        <is>
          <t>AT</t>
        </is>
      </c>
      <c r="I488" s="5">
        <f>VLOOKUP(H488,'5.a Definitions'!E:F,2,FALSE)</f>
        <v/>
      </c>
      <c r="J488" s="475" t="inlineStr">
        <is>
          <t>Emissions</t>
        </is>
      </c>
      <c r="K488" s="475" t="inlineStr">
        <is>
          <t>other land emissions</t>
        </is>
      </c>
      <c r="L488" s="475" t="inlineStr">
        <is>
          <t>reactive</t>
        </is>
      </c>
      <c r="M488" s="475" t="inlineStr">
        <is>
          <t>N2O</t>
        </is>
      </c>
      <c r="N488" s="476" t="n">
        <v>0.06252476738704527</v>
      </c>
      <c r="O488" s="477" t="n">
        <v>1.348195760234863</v>
      </c>
      <c r="P488" s="478" t="n">
        <v>2022</v>
      </c>
      <c r="Q488" s="479" t="inlineStr">
        <is>
          <t>UNFCCC CRT Table3.D, utmark share</t>
        </is>
      </c>
      <c r="R488" s="479" t="inlineStr">
        <is>
          <t>ok</t>
        </is>
      </c>
      <c r="S488" s="479" t="inlineStr">
        <is>
          <t>text</t>
        </is>
      </c>
      <c r="T488" s="476" t="inlineStr">
        <is>
          <t>Norway</t>
        </is>
      </c>
      <c r="U488" s="475" t="inlineStr">
        <is>
          <t>useful output</t>
        </is>
      </c>
      <c r="V488" s="475">
        <f>(O485*N485)^2</f>
        <v/>
      </c>
    </row>
    <row r="489" ht="16" customHeight="1">
      <c r="B489" s="475" t="inlineStr">
        <is>
          <t>FS.OL-AG.MM</t>
        </is>
      </c>
      <c r="C489" s="475" t="inlineStr">
        <is>
          <t>FS.OL-AG.MM-Grazing-Nmix</t>
        </is>
      </c>
      <c r="D489" s="475" t="inlineStr">
        <is>
          <t>FS</t>
        </is>
      </c>
      <c r="E489" s="475" t="inlineStr">
        <is>
          <t>OL</t>
        </is>
      </c>
      <c r="F489" s="5">
        <f>VLOOKUP(E489,'5.a Definitions'!E:F,2,FALSE)</f>
        <v/>
      </c>
      <c r="G489" s="475" t="inlineStr">
        <is>
          <t>AG</t>
        </is>
      </c>
      <c r="H489" s="475" t="inlineStr">
        <is>
          <t>MM</t>
        </is>
      </c>
      <c r="I489" s="5">
        <f>VLOOKUP(H489,'5.a Definitions'!E:F,2,FALSE)</f>
        <v/>
      </c>
      <c r="J489" s="480" t="inlineStr">
        <is>
          <t>Grazing</t>
        </is>
      </c>
      <c r="K489" s="480" t="inlineStr">
        <is>
          <t>grazing</t>
        </is>
      </c>
      <c r="L489" s="475" t="inlineStr">
        <is>
          <t>reactive</t>
        </is>
      </c>
      <c r="M489" s="475" t="inlineStr">
        <is>
          <t>Nmix</t>
        </is>
      </c>
      <c r="N489" s="476" t="n">
        <v>7.696069718420153</v>
      </c>
      <c r="O489" s="477" t="n">
        <v>0.2267278478242967</v>
      </c>
      <c r="P489" s="478" t="n">
        <v>2022</v>
      </c>
      <c r="Q489" s="479" t="inlineStr">
        <is>
          <t>SSB table 12660</t>
        </is>
      </c>
      <c r="R489" s="479" t="inlineStr">
        <is>
          <t>ok</t>
        </is>
      </c>
      <c r="S489" s="479" t="inlineStr">
        <is>
          <t>text</t>
        </is>
      </c>
      <c r="T489" s="476" t="inlineStr">
        <is>
          <t>Norway</t>
        </is>
      </c>
      <c r="U489" s="475" t="inlineStr">
        <is>
          <t>useful output</t>
        </is>
      </c>
      <c r="V489" s="475">
        <f>(O471*N471)^2</f>
        <v/>
      </c>
    </row>
    <row r="490" ht="16" customHeight="1">
      <c r="B490" s="5" t="inlineStr">
        <is>
          <t>FS.OL-HY.SW</t>
        </is>
      </c>
      <c r="C490" s="5" t="inlineStr">
        <is>
          <t>FS.OL-HY.SW-Leaching-Nmix</t>
        </is>
      </c>
      <c r="D490" s="5" t="inlineStr">
        <is>
          <t>FS</t>
        </is>
      </c>
      <c r="E490" s="5" t="inlineStr">
        <is>
          <t>OL</t>
        </is>
      </c>
      <c r="F490" s="5">
        <f>VLOOKUP(E490,'5.a Definitions'!E:F,2,FALSE)</f>
        <v/>
      </c>
      <c r="G490" s="5" t="inlineStr">
        <is>
          <t>HY</t>
        </is>
      </c>
      <c r="H490" s="5" t="inlineStr">
        <is>
          <t>SW</t>
        </is>
      </c>
      <c r="I490" s="5">
        <f>VLOOKUP(H490,'5.a Definitions'!E:F,2,FALSE)</f>
        <v/>
      </c>
      <c r="J490" s="5" t="inlineStr">
        <is>
          <t>Leaching</t>
        </is>
      </c>
      <c r="K490" s="5" t="inlineStr">
        <is>
          <t>other land leaching</t>
        </is>
      </c>
      <c r="L490" s="5" t="inlineStr">
        <is>
          <t>reactive</t>
        </is>
      </c>
      <c r="M490" s="5" t="inlineStr">
        <is>
          <t>Nmix</t>
        </is>
      </c>
      <c r="N490" s="422" t="n">
        <v>27.034</v>
      </c>
      <c r="O490" s="423" t="n">
        <v>0.3110790348783861</v>
      </c>
      <c r="P490" s="424" t="n">
        <v>2022</v>
      </c>
      <c r="Q490" s="425" t="inlineStr">
        <is>
          <t>TEOTIL</t>
        </is>
      </c>
      <c r="R490" s="425" t="inlineStr">
        <is>
          <t>ok</t>
        </is>
      </c>
      <c r="S490" s="425" t="inlineStr">
        <is>
          <t>text</t>
        </is>
      </c>
      <c r="T490" s="426" t="inlineStr">
        <is>
          <t>Norway</t>
        </is>
      </c>
      <c r="U490" s="5" t="inlineStr">
        <is>
          <t>N wasted</t>
        </is>
      </c>
      <c r="V490" s="5">
        <f>(#REF!*#REF!)^2</f>
        <v/>
      </c>
    </row>
    <row r="491" ht="16" customHeight="1">
      <c r="A491" s="485" t="inlineStr">
        <is>
          <t>Processing of residues</t>
        </is>
      </c>
      <c r="B491" s="475" t="inlineStr">
        <is>
          <t>PR.SO-EF.EC</t>
        </is>
      </c>
      <c r="C491" s="475" t="inlineStr">
        <is>
          <t>PR.SO-EF.EC-Waste to energy-Nmix</t>
        </is>
      </c>
      <c r="D491" s="475" t="inlineStr">
        <is>
          <t>PR</t>
        </is>
      </c>
      <c r="E491" s="475" t="inlineStr">
        <is>
          <t>SO</t>
        </is>
      </c>
      <c r="F491" s="5">
        <f>VLOOKUP(E491,'5.a Definitions'!E:F,2,FALSE)</f>
        <v/>
      </c>
      <c r="G491" s="475" t="inlineStr">
        <is>
          <t>EF</t>
        </is>
      </c>
      <c r="H491" s="475" t="inlineStr">
        <is>
          <t>EC</t>
        </is>
      </c>
      <c r="I491" s="5">
        <f>VLOOKUP(H491,'5.a Definitions'!E:F,2,FALSE)</f>
        <v/>
      </c>
      <c r="J491" s="475" t="inlineStr">
        <is>
          <t>Waste for energy incineration</t>
        </is>
      </c>
      <c r="K491" s="475" t="inlineStr">
        <is>
          <t>waste for energy incineration</t>
        </is>
      </c>
      <c r="L491" s="475" t="inlineStr">
        <is>
          <t>reactive</t>
        </is>
      </c>
      <c r="M491" s="475" t="inlineStr">
        <is>
          <t>Nmix</t>
        </is>
      </c>
      <c r="N491" s="476" t="n">
        <v>22.9929</v>
      </c>
      <c r="O491" s="477" t="n">
        <v>0.4427275156409594</v>
      </c>
      <c r="P491" s="478" t="n">
        <v>2022</v>
      </c>
      <c r="Q491" s="479" t="inlineStr">
        <is>
          <t>SSB</t>
        </is>
      </c>
      <c r="R491" s="479" t="inlineStr">
        <is>
          <t>ok</t>
        </is>
      </c>
      <c r="S491" s="479" t="inlineStr">
        <is>
          <t>text</t>
        </is>
      </c>
      <c r="T491" s="476" t="inlineStr">
        <is>
          <t>Norway</t>
        </is>
      </c>
      <c r="U491" s="475" t="inlineStr">
        <is>
          <t>N wasted</t>
        </is>
      </c>
      <c r="V491" s="475">
        <f>(O452*N452)^2</f>
        <v/>
      </c>
    </row>
    <row r="492" ht="16" customHeight="1">
      <c r="B492" s="475" t="inlineStr">
        <is>
          <t>PR.SO-MP.OP</t>
        </is>
      </c>
      <c r="C492" s="475" t="inlineStr">
        <is>
          <t>PR.SO-MP.OP-Recycling-Nmix</t>
        </is>
      </c>
      <c r="D492" s="475" t="inlineStr">
        <is>
          <t>PR</t>
        </is>
      </c>
      <c r="E492" s="475" t="inlineStr">
        <is>
          <t>SO</t>
        </is>
      </c>
      <c r="F492" s="5">
        <f>VLOOKUP(E492,'5.a Definitions'!E:F,2,FALSE)</f>
        <v/>
      </c>
      <c r="G492" s="475" t="inlineStr">
        <is>
          <t>MP</t>
        </is>
      </c>
      <c r="H492" s="475" t="inlineStr">
        <is>
          <t>OP</t>
        </is>
      </c>
      <c r="I492" s="5">
        <f>VLOOKUP(H492,'5.a Definitions'!E:F,2,FALSE)</f>
        <v/>
      </c>
      <c r="J492" s="475" t="inlineStr">
        <is>
          <t>Recycling</t>
        </is>
      </c>
      <c r="K492" s="475" t="inlineStr">
        <is>
          <t>recycling</t>
        </is>
      </c>
      <c r="L492" s="475" t="inlineStr">
        <is>
          <t>reactive</t>
        </is>
      </c>
      <c r="M492" s="475" t="inlineStr">
        <is>
          <t>Nmix</t>
        </is>
      </c>
      <c r="N492" s="476" t="n">
        <v>6.5770763064</v>
      </c>
      <c r="O492" s="477" t="n">
        <v>0.4226127098042653</v>
      </c>
      <c r="P492" s="478" t="n">
        <v>2022</v>
      </c>
      <c r="Q492" s="479" t="inlineStr">
        <is>
          <t>SSB</t>
        </is>
      </c>
      <c r="R492" s="479" t="inlineStr">
        <is>
          <t>ok</t>
        </is>
      </c>
      <c r="S492" s="479" t="inlineStr">
        <is>
          <t>text</t>
        </is>
      </c>
      <c r="T492" s="476" t="inlineStr">
        <is>
          <t>Norway</t>
        </is>
      </c>
      <c r="U492" s="475" t="inlineStr">
        <is>
          <t>recycling</t>
        </is>
      </c>
      <c r="V492" s="475">
        <f>(O456*N456)^2</f>
        <v/>
      </c>
    </row>
    <row r="493" ht="16" customHeight="1">
      <c r="B493" s="5" t="inlineStr">
        <is>
          <t>PR.SO-AG.SM</t>
        </is>
      </c>
      <c r="C493" s="5" t="inlineStr">
        <is>
          <t>PR.SO-AG.SM-Biologically treated organic waste-Nmix</t>
        </is>
      </c>
      <c r="D493" s="5" t="inlineStr">
        <is>
          <t>PR</t>
        </is>
      </c>
      <c r="E493" s="5" t="inlineStr">
        <is>
          <t>SO</t>
        </is>
      </c>
      <c r="F493" s="5">
        <f>VLOOKUP(E493,'5.a Definitions'!E:F,2,FALSE)</f>
        <v/>
      </c>
      <c r="G493" s="5" t="inlineStr">
        <is>
          <t>AG</t>
        </is>
      </c>
      <c r="H493" s="5" t="inlineStr">
        <is>
          <t>SM</t>
        </is>
      </c>
      <c r="I493" s="5">
        <f>VLOOKUP(H493,'5.a Definitions'!E:F,2,FALSE)</f>
        <v/>
      </c>
      <c r="J493" s="5" t="inlineStr">
        <is>
          <t>Biologically treated organic waste</t>
        </is>
      </c>
      <c r="K493" s="5" t="inlineStr">
        <is>
          <t>biologically treated organic waste</t>
        </is>
      </c>
      <c r="L493" s="5" t="inlineStr">
        <is>
          <t>reactive</t>
        </is>
      </c>
      <c r="M493" s="5" t="inlineStr">
        <is>
          <t>Nmix</t>
        </is>
      </c>
      <c r="N493" s="422" t="n">
        <v>0.8424344559585492</v>
      </c>
      <c r="O493" s="423" t="n">
        <v>0.6790361336657093</v>
      </c>
      <c r="P493" s="424" t="n">
        <v>2022</v>
      </c>
      <c r="Q493" s="425" t="inlineStr">
        <is>
          <t>SSB tables 10513 and 12818</t>
        </is>
      </c>
      <c r="R493" s="425" t="inlineStr">
        <is>
          <t>ok</t>
        </is>
      </c>
      <c r="S493" s="425" t="inlineStr">
        <is>
          <t>text</t>
        </is>
      </c>
      <c r="T493" s="426" t="inlineStr">
        <is>
          <t>Norway</t>
        </is>
      </c>
      <c r="U493" s="5" t="inlineStr">
        <is>
          <t>recycling</t>
        </is>
      </c>
      <c r="V493" s="5" t="n"/>
    </row>
    <row r="494" ht="16" customHeight="1">
      <c r="B494" s="5" t="inlineStr">
        <is>
          <t>PR.SO-PR.WW</t>
        </is>
      </c>
      <c r="C494" s="5" t="inlineStr">
        <is>
          <t>PR.SO-PR.WW-Wastewater from landfills-Nmix</t>
        </is>
      </c>
      <c r="D494" s="5" t="inlineStr">
        <is>
          <t>PR</t>
        </is>
      </c>
      <c r="E494" s="5" t="inlineStr">
        <is>
          <t>SO</t>
        </is>
      </c>
      <c r="F494" s="5">
        <f>VLOOKUP(E494,'5.a Definitions'!E:F,2,FALSE)</f>
        <v/>
      </c>
      <c r="G494" s="5" t="inlineStr">
        <is>
          <t>PR</t>
        </is>
      </c>
      <c r="H494" s="5" t="inlineStr">
        <is>
          <t>WW</t>
        </is>
      </c>
      <c r="I494" s="5">
        <f>VLOOKUP(H494,'5.a Definitions'!E:F,2,FALSE)</f>
        <v/>
      </c>
      <c r="J494" s="5" t="inlineStr">
        <is>
          <t>Wastewater from landfills</t>
        </is>
      </c>
      <c r="K494" s="5" t="inlineStr">
        <is>
          <t>wastewater from landfills</t>
        </is>
      </c>
      <c r="L494" s="5" t="inlineStr">
        <is>
          <t>reactive</t>
        </is>
      </c>
      <c r="M494" s="5" t="inlineStr">
        <is>
          <t>Nmix</t>
        </is>
      </c>
      <c r="N494" s="422" t="n">
        <v>0.4509625065850001</v>
      </c>
      <c r="O494" s="423" t="n">
        <v>0.07534085116195549</v>
      </c>
      <c r="P494" s="424" t="n">
        <v>2022</v>
      </c>
      <c r="Q494" s="425" t="inlineStr">
        <is>
          <t>Utslipp_deponi.xlsx (Mildir)</t>
        </is>
      </c>
      <c r="R494" s="425" t="inlineStr">
        <is>
          <t>ok</t>
        </is>
      </c>
      <c r="S494" s="425" t="inlineStr">
        <is>
          <t>text</t>
        </is>
      </c>
      <c r="T494" s="426" t="inlineStr">
        <is>
          <t>Norway</t>
        </is>
      </c>
      <c r="U494" s="5" t="inlineStr">
        <is>
          <t>N wasted</t>
        </is>
      </c>
      <c r="V494" s="5">
        <f>(O445*N445)^2</f>
        <v/>
      </c>
    </row>
    <row r="495" ht="16" customHeight="1">
      <c r="B495" s="5" t="inlineStr">
        <is>
          <t>PR.SO-HS.HS</t>
        </is>
      </c>
      <c r="C495" s="5" t="inlineStr">
        <is>
          <t>PR.SO-HS.HS-Biologically treated organic waste-Nmix</t>
        </is>
      </c>
      <c r="D495" s="5" t="inlineStr">
        <is>
          <t>PR</t>
        </is>
      </c>
      <c r="E495" s="5" t="inlineStr">
        <is>
          <t>SO</t>
        </is>
      </c>
      <c r="F495" s="5">
        <f>VLOOKUP(E495,'5.a Definitions'!E:F,2,FALSE)</f>
        <v/>
      </c>
      <c r="G495" s="5" t="inlineStr">
        <is>
          <t>HS</t>
        </is>
      </c>
      <c r="H495" s="5" t="inlineStr">
        <is>
          <t>HS</t>
        </is>
      </c>
      <c r="I495" s="5">
        <f>VLOOKUP(H495,'5.a Definitions'!E:F,2,FALSE)</f>
        <v/>
      </c>
      <c r="J495" s="5" t="inlineStr">
        <is>
          <t>Biologically treated organic waste</t>
        </is>
      </c>
      <c r="K495" s="5" t="inlineStr">
        <is>
          <t>biologically treated organic waste</t>
        </is>
      </c>
      <c r="L495" s="5" t="inlineStr">
        <is>
          <t>reactive</t>
        </is>
      </c>
      <c r="M495" s="5" t="inlineStr">
        <is>
          <t>Nmix</t>
        </is>
      </c>
      <c r="N495" s="422" t="n">
        <v>1.205686010362694</v>
      </c>
      <c r="O495" s="423" t="n">
        <v>0.6766186627470144</v>
      </c>
      <c r="P495" s="424" t="n">
        <v>2022</v>
      </c>
      <c r="Q495" s="425" t="inlineStr">
        <is>
          <t>SSB tables 10513 and 12818</t>
        </is>
      </c>
      <c r="R495" s="425" t="inlineStr">
        <is>
          <t>ok</t>
        </is>
      </c>
      <c r="S495" s="425" t="inlineStr">
        <is>
          <t>text</t>
        </is>
      </c>
      <c r="T495" s="426" t="inlineStr">
        <is>
          <t>Norway</t>
        </is>
      </c>
      <c r="U495" s="5" t="inlineStr">
        <is>
          <t>recycling</t>
        </is>
      </c>
      <c r="V495" s="5">
        <f>(O448*N448)^2</f>
        <v/>
      </c>
    </row>
    <row r="496" ht="16" customHeight="1">
      <c r="B496" s="5" t="inlineStr">
        <is>
          <t>PR.SO-AT.AT</t>
        </is>
      </c>
      <c r="C496" s="5" t="inlineStr">
        <is>
          <t>PR.SO-AT.AT-Emissions-NH3</t>
        </is>
      </c>
      <c r="D496" s="5" t="inlineStr">
        <is>
          <t>PR</t>
        </is>
      </c>
      <c r="E496" s="5" t="inlineStr">
        <is>
          <t>SO</t>
        </is>
      </c>
      <c r="F496" s="5">
        <f>VLOOKUP(E496,'5.a Definitions'!E:F,2,FALSE)</f>
        <v/>
      </c>
      <c r="G496" s="5" t="inlineStr">
        <is>
          <t>AT</t>
        </is>
      </c>
      <c r="H496" s="5" t="inlineStr">
        <is>
          <t>AT</t>
        </is>
      </c>
      <c r="I496" s="5">
        <f>VLOOKUP(H496,'5.a Definitions'!E:F,2,FALSE)</f>
        <v/>
      </c>
      <c r="J496" s="5" t="inlineStr">
        <is>
          <t>Emissions</t>
        </is>
      </c>
      <c r="K496" s="5" t="inlineStr">
        <is>
          <t>solid waste emissions</t>
        </is>
      </c>
      <c r="L496" s="5" t="inlineStr">
        <is>
          <t>reactive</t>
        </is>
      </c>
      <c r="M496" s="5" t="inlineStr">
        <is>
          <t>NH3</t>
        </is>
      </c>
      <c r="N496" s="422" t="n">
        <v>0.22381207653195</v>
      </c>
      <c r="O496" s="423" t="n">
        <v>0.9500583603377674</v>
      </c>
      <c r="P496" s="424" t="n">
        <v>2022</v>
      </c>
      <c r="Q496" s="425" t="inlineStr">
        <is>
          <t>CRLTAP Inventory Submissions</t>
        </is>
      </c>
      <c r="R496" s="425" t="inlineStr">
        <is>
          <t>ok</t>
        </is>
      </c>
      <c r="S496" s="425" t="inlineStr">
        <is>
          <t>text</t>
        </is>
      </c>
      <c r="T496" s="426" t="inlineStr">
        <is>
          <t>Norway</t>
        </is>
      </c>
      <c r="U496" s="5" t="inlineStr">
        <is>
          <t>N wasted</t>
        </is>
      </c>
      <c r="V496" s="5">
        <f>(O449*N449)^2</f>
        <v/>
      </c>
    </row>
    <row r="497" ht="16" customHeight="1">
      <c r="B497" s="5" t="inlineStr">
        <is>
          <t>PR.SO-AT.AT</t>
        </is>
      </c>
      <c r="C497" s="5" t="inlineStr">
        <is>
          <t>PR.SO-AT.AT-Emissions-NOx</t>
        </is>
      </c>
      <c r="D497" s="5" t="inlineStr">
        <is>
          <t>PR</t>
        </is>
      </c>
      <c r="E497" s="5" t="inlineStr">
        <is>
          <t>SO</t>
        </is>
      </c>
      <c r="F497" s="5">
        <f>VLOOKUP(E497,'5.a Definitions'!E:F,2,FALSE)</f>
        <v/>
      </c>
      <c r="G497" s="5" t="inlineStr">
        <is>
          <t>AT</t>
        </is>
      </c>
      <c r="H497" s="5" t="inlineStr">
        <is>
          <t>AT</t>
        </is>
      </c>
      <c r="I497" s="5">
        <f>VLOOKUP(H497,'5.a Definitions'!E:F,2,FALSE)</f>
        <v/>
      </c>
      <c r="J497" s="5" t="inlineStr">
        <is>
          <t>Emissions</t>
        </is>
      </c>
      <c r="K497" s="5" t="inlineStr">
        <is>
          <t>solid waste emissions</t>
        </is>
      </c>
      <c r="L497" s="5" t="inlineStr">
        <is>
          <t>reactive</t>
        </is>
      </c>
      <c r="M497" s="5" t="inlineStr">
        <is>
          <t>NOx</t>
        </is>
      </c>
      <c r="N497" s="422" t="n">
        <v>0.69080956083303</v>
      </c>
      <c r="O497" s="423" t="n">
        <v>0.3584142767665536</v>
      </c>
      <c r="P497" s="424" t="n">
        <v>2022</v>
      </c>
      <c r="Q497" s="425" t="inlineStr">
        <is>
          <t>CRLTAP Inventory Submissions</t>
        </is>
      </c>
      <c r="R497" s="425" t="inlineStr">
        <is>
          <t>ok</t>
        </is>
      </c>
      <c r="S497" s="425" t="inlineStr">
        <is>
          <t>text</t>
        </is>
      </c>
      <c r="T497" s="426" t="inlineStr">
        <is>
          <t>Norway</t>
        </is>
      </c>
      <c r="U497" s="5" t="inlineStr">
        <is>
          <t>N wasted</t>
        </is>
      </c>
      <c r="V497" s="5">
        <f>(O450*N450)^2</f>
        <v/>
      </c>
    </row>
    <row r="498" ht="16" customHeight="1">
      <c r="B498" s="5" t="inlineStr">
        <is>
          <t>PR.SO-AT.AT</t>
        </is>
      </c>
      <c r="C498" s="5" t="inlineStr">
        <is>
          <t>PR.SO-AT.AT-Emissions-N2O</t>
        </is>
      </c>
      <c r="D498" s="5" t="inlineStr">
        <is>
          <t>PR</t>
        </is>
      </c>
      <c r="E498" s="5" t="inlineStr">
        <is>
          <t>SO</t>
        </is>
      </c>
      <c r="F498" s="5">
        <f>VLOOKUP(E498,'5.a Definitions'!E:F,2,FALSE)</f>
        <v/>
      </c>
      <c r="G498" s="5" t="inlineStr">
        <is>
          <t>AT</t>
        </is>
      </c>
      <c r="H498" s="5" t="inlineStr">
        <is>
          <t>AT</t>
        </is>
      </c>
      <c r="I498" s="5">
        <f>VLOOKUP(H498,'5.a Definitions'!E:F,2,FALSE)</f>
        <v/>
      </c>
      <c r="J498" s="5" t="inlineStr">
        <is>
          <t>Emissions</t>
        </is>
      </c>
      <c r="K498" s="5" t="inlineStr">
        <is>
          <t>solid waste emissions</t>
        </is>
      </c>
      <c r="L498" s="5" t="inlineStr">
        <is>
          <t>reactive</t>
        </is>
      </c>
      <c r="M498" s="5" t="inlineStr">
        <is>
          <t>N2O</t>
        </is>
      </c>
      <c r="N498" s="422" t="n">
        <v>0.02551547667161358</v>
      </c>
      <c r="O498" s="423" t="n">
        <v>1.272532052986043</v>
      </c>
      <c r="P498" s="424" t="n">
        <v>2022</v>
      </c>
      <c r="Q498" s="425" t="inlineStr">
        <is>
          <t>UNFCCC CRT</t>
        </is>
      </c>
      <c r="R498" s="425" t="inlineStr">
        <is>
          <t>ok</t>
        </is>
      </c>
      <c r="S498" s="425" t="inlineStr">
        <is>
          <t>text</t>
        </is>
      </c>
      <c r="T498" s="426" t="inlineStr">
        <is>
          <t>Norway</t>
        </is>
      </c>
      <c r="U498" s="5" t="inlineStr">
        <is>
          <t>N wasted</t>
        </is>
      </c>
      <c r="V498" s="5">
        <f>(O451*N451)^2</f>
        <v/>
      </c>
    </row>
    <row r="499" ht="16" customHeight="1">
      <c r="B499" s="5" t="inlineStr">
        <is>
          <t>PR.SO-HY.SW</t>
        </is>
      </c>
      <c r="C499" s="5" t="inlineStr">
        <is>
          <t>PR.SO-HY.SW-Leaching-Nmix</t>
        </is>
      </c>
      <c r="D499" s="5" t="inlineStr">
        <is>
          <t>PR</t>
        </is>
      </c>
      <c r="E499" s="5" t="inlineStr">
        <is>
          <t>SO</t>
        </is>
      </c>
      <c r="F499" s="5">
        <f>VLOOKUP(E499,'5.a Definitions'!E:F,2,FALSE)</f>
        <v/>
      </c>
      <c r="G499" s="5" t="inlineStr">
        <is>
          <t>HY</t>
        </is>
      </c>
      <c r="H499" s="5" t="inlineStr">
        <is>
          <t>SW</t>
        </is>
      </c>
      <c r="I499" s="5">
        <f>VLOOKUP(H499,'5.a Definitions'!E:F,2,FALSE)</f>
        <v/>
      </c>
      <c r="J499" s="5" t="inlineStr">
        <is>
          <t>Leaching</t>
        </is>
      </c>
      <c r="K499" s="5" t="inlineStr">
        <is>
          <t>solid waste leaching</t>
        </is>
      </c>
      <c r="L499" s="5" t="inlineStr">
        <is>
          <t>reactive</t>
        </is>
      </c>
      <c r="M499" s="5" t="inlineStr">
        <is>
          <t>Nmix</t>
        </is>
      </c>
      <c r="N499" s="422" t="n">
        <v>0.159530172132</v>
      </c>
      <c r="O499" s="423" t="n">
        <v>0.06007214098177391</v>
      </c>
      <c r="P499" s="424" t="n">
        <v>2022</v>
      </c>
      <c r="Q499" s="425" t="inlineStr">
        <is>
          <t>Utslipp_deponi.xlsx (Mildir)</t>
        </is>
      </c>
      <c r="R499" s="425" t="inlineStr">
        <is>
          <t>ok</t>
        </is>
      </c>
      <c r="S499" s="425" t="inlineStr">
        <is>
          <t>text</t>
        </is>
      </c>
      <c r="T499" s="426" t="inlineStr">
        <is>
          <t>Norway</t>
        </is>
      </c>
      <c r="U499" s="5" t="inlineStr">
        <is>
          <t>N wasted</t>
        </is>
      </c>
      <c r="V499" s="5">
        <f>(O452*N452)^2</f>
        <v/>
      </c>
    </row>
    <row r="500" ht="16" customHeight="1">
      <c r="B500" s="5" t="inlineStr">
        <is>
          <t>PR.SO-RW.RW</t>
        </is>
      </c>
      <c r="C500" s="5" t="inlineStr">
        <is>
          <t>PR.SO-RW.RW-Solid waste export-Nmix</t>
        </is>
      </c>
      <c r="D500" s="5" t="inlineStr">
        <is>
          <t>PR</t>
        </is>
      </c>
      <c r="E500" s="5" t="inlineStr">
        <is>
          <t>SO</t>
        </is>
      </c>
      <c r="F500" s="5">
        <f>VLOOKUP(E500,'5.a Definitions'!E:F,2,FALSE)</f>
        <v/>
      </c>
      <c r="G500" s="5" t="inlineStr">
        <is>
          <t>RW</t>
        </is>
      </c>
      <c r="H500" s="5" t="inlineStr">
        <is>
          <t>RW</t>
        </is>
      </c>
      <c r="I500" s="5">
        <f>VLOOKUP(H500,'5.a Definitions'!E:F,2,FALSE)</f>
        <v/>
      </c>
      <c r="J500" s="5" t="inlineStr">
        <is>
          <t>Solid waste export</t>
        </is>
      </c>
      <c r="K500" s="5" t="inlineStr">
        <is>
          <t>solid waste export</t>
        </is>
      </c>
      <c r="L500" s="5" t="inlineStr">
        <is>
          <t>reactive</t>
        </is>
      </c>
      <c r="M500" s="5" t="inlineStr">
        <is>
          <t>Nmix</t>
        </is>
      </c>
      <c r="N500" s="422" t="n">
        <v>0.178897276</v>
      </c>
      <c r="O500" s="423" t="n">
        <v>0.4997390784763495</v>
      </c>
      <c r="P500" s="424" t="n">
        <v>2022</v>
      </c>
      <c r="Q500" s="425" t="inlineStr">
        <is>
          <t>SSB tab 08801</t>
        </is>
      </c>
      <c r="R500" s="425" t="inlineStr">
        <is>
          <t>ok</t>
        </is>
      </c>
      <c r="S500" s="425" t="inlineStr">
        <is>
          <t>text</t>
        </is>
      </c>
      <c r="T500" s="426" t="inlineStr">
        <is>
          <t>Norway</t>
        </is>
      </c>
      <c r="U500" s="5" t="inlineStr">
        <is>
          <t>N wasted</t>
        </is>
      </c>
      <c r="V500" s="5">
        <f>(O453*N453)^2</f>
        <v/>
      </c>
    </row>
    <row r="501" ht="16" customHeight="1">
      <c r="B501" s="475" t="inlineStr">
        <is>
          <t>PR.SO-RW.RW</t>
        </is>
      </c>
      <c r="C501" s="475" t="inlineStr">
        <is>
          <t xml:space="preserve">PR.SO-RW.RW-Export for recycling-Nmix </t>
        </is>
      </c>
      <c r="D501" s="475" t="inlineStr">
        <is>
          <t>PR</t>
        </is>
      </c>
      <c r="E501" s="475" t="inlineStr">
        <is>
          <t>SO</t>
        </is>
      </c>
      <c r="F501" s="5">
        <f>VLOOKUP(E501,'5.a Definitions'!E:F,2,FALSE)</f>
        <v/>
      </c>
      <c r="G501" s="475" t="inlineStr">
        <is>
          <t>RW</t>
        </is>
      </c>
      <c r="H501" s="475" t="inlineStr">
        <is>
          <t>RW</t>
        </is>
      </c>
      <c r="I501" s="5">
        <f>VLOOKUP(H501,'5.a Definitions'!E:F,2,FALSE)</f>
        <v/>
      </c>
      <c r="J501" s="475" t="inlineStr">
        <is>
          <t>Export-for-recycling</t>
        </is>
      </c>
      <c r="K501" s="475" t="inlineStr">
        <is>
          <t>export-for-recycling</t>
        </is>
      </c>
      <c r="L501" s="475" t="inlineStr">
        <is>
          <t>reactive</t>
        </is>
      </c>
      <c r="M501" s="475" t="inlineStr">
        <is>
          <t>Nmix</t>
        </is>
      </c>
      <c r="N501" s="476" t="n">
        <v>1.8734959436</v>
      </c>
      <c r="O501" s="477" t="n">
        <v>0.1751330752827586</v>
      </c>
      <c r="P501" s="478" t="n">
        <v>2022</v>
      </c>
      <c r="Q501" s="479" t="inlineStr">
        <is>
          <t>SSB</t>
        </is>
      </c>
      <c r="R501" s="479" t="inlineStr">
        <is>
          <t>ok</t>
        </is>
      </c>
      <c r="S501" s="479" t="inlineStr">
        <is>
          <t>text</t>
        </is>
      </c>
      <c r="T501" s="476" t="inlineStr">
        <is>
          <t>Norway</t>
        </is>
      </c>
      <c r="U501" s="475" t="inlineStr">
        <is>
          <t>recycling</t>
        </is>
      </c>
      <c r="V501" s="475">
        <f>(O465*N465)^2</f>
        <v/>
      </c>
    </row>
    <row r="502" ht="16" customHeight="1">
      <c r="B502" s="475" t="inlineStr">
        <is>
          <t>PR.SO-RW.RW</t>
        </is>
      </c>
      <c r="C502" s="475" t="inlineStr">
        <is>
          <t>PR.SO-RW.RW-Export for reuse-Nmix</t>
        </is>
      </c>
      <c r="D502" s="475" t="inlineStr">
        <is>
          <t>PR</t>
        </is>
      </c>
      <c r="E502" s="475" t="inlineStr">
        <is>
          <t>SO</t>
        </is>
      </c>
      <c r="F502" s="5">
        <f>VLOOKUP(E502,'5.a Definitions'!E:F,2,FALSE)</f>
        <v/>
      </c>
      <c r="G502" s="475" t="inlineStr">
        <is>
          <t>RW</t>
        </is>
      </c>
      <c r="H502" s="475" t="inlineStr">
        <is>
          <t>RW</t>
        </is>
      </c>
      <c r="I502" s="5">
        <f>VLOOKUP(H502,'5.a Definitions'!E:F,2,FALSE)</f>
        <v/>
      </c>
      <c r="J502" s="475" t="inlineStr">
        <is>
          <t>Export-for-reuse</t>
        </is>
      </c>
      <c r="K502" s="475" t="inlineStr">
        <is>
          <t>export-for-reuse</t>
        </is>
      </c>
      <c r="L502" s="475" t="inlineStr">
        <is>
          <t>reactive</t>
        </is>
      </c>
      <c r="M502" s="475" t="inlineStr">
        <is>
          <t>Nmix</t>
        </is>
      </c>
      <c r="N502" s="476" t="n">
        <v>0.31412775</v>
      </c>
      <c r="O502" s="477" t="n">
        <v>0.1971503757377528</v>
      </c>
      <c r="P502" s="478" t="n">
        <v>2022</v>
      </c>
      <c r="Q502" s="479" t="inlineStr">
        <is>
          <t>SSB</t>
        </is>
      </c>
      <c r="R502" s="479" t="inlineStr">
        <is>
          <t>ok</t>
        </is>
      </c>
      <c r="S502" s="479" t="inlineStr">
        <is>
          <t>text</t>
        </is>
      </c>
      <c r="T502" s="476" t="inlineStr">
        <is>
          <t>Norway</t>
        </is>
      </c>
      <c r="U502" s="475" t="inlineStr">
        <is>
          <t>recycling</t>
        </is>
      </c>
      <c r="V502" s="475">
        <f>(O468*N468)^2</f>
        <v/>
      </c>
    </row>
    <row r="503" ht="16" customHeight="1">
      <c r="B503" s="5" t="inlineStr">
        <is>
          <t>PR.WW-AG.SM</t>
        </is>
      </c>
      <c r="C503" s="5" t="inlineStr">
        <is>
          <t>PR.WW-AG.SM-Sewage sludge fertilizer-Nmix</t>
        </is>
      </c>
      <c r="D503" s="5" t="inlineStr">
        <is>
          <t>PR</t>
        </is>
      </c>
      <c r="E503" s="5" t="inlineStr">
        <is>
          <t>WW</t>
        </is>
      </c>
      <c r="F503" s="5">
        <f>VLOOKUP(E503,'5.a Definitions'!E:F,2,FALSE)</f>
        <v/>
      </c>
      <c r="G503" s="5" t="inlineStr">
        <is>
          <t>AG</t>
        </is>
      </c>
      <c r="H503" s="5" t="inlineStr">
        <is>
          <t>SM</t>
        </is>
      </c>
      <c r="I503" s="5">
        <f>VLOOKUP(H503,'5.a Definitions'!E:F,2,FALSE)</f>
        <v/>
      </c>
      <c r="J503" s="5" t="inlineStr">
        <is>
          <t>Sewage sludge fertilizer</t>
        </is>
      </c>
      <c r="K503" s="5" t="inlineStr">
        <is>
          <t>sewage sludge fertilizer</t>
        </is>
      </c>
      <c r="L503" s="5" t="inlineStr">
        <is>
          <t>reactive</t>
        </is>
      </c>
      <c r="M503" s="5" t="inlineStr">
        <is>
          <t>Nmix</t>
        </is>
      </c>
      <c r="N503" s="422" t="n">
        <v>2.07213</v>
      </c>
      <c r="O503" s="423" t="n">
        <v>0.3635516896093182</v>
      </c>
      <c r="P503" s="424" t="n">
        <v>2022</v>
      </c>
      <c r="Q503" s="425" t="inlineStr">
        <is>
          <t>SSB tab 05279</t>
        </is>
      </c>
      <c r="R503" s="425" t="inlineStr">
        <is>
          <t>ok</t>
        </is>
      </c>
      <c r="S503" s="425" t="inlineStr">
        <is>
          <t>text</t>
        </is>
      </c>
      <c r="T503" s="426" t="inlineStr">
        <is>
          <t>Norway</t>
        </is>
      </c>
      <c r="U503" s="5" t="inlineStr">
        <is>
          <t>recycling</t>
        </is>
      </c>
      <c r="V503" s="5">
        <f>(O454*N454)^2</f>
        <v/>
      </c>
    </row>
    <row r="504" ht="16" customHeight="1">
      <c r="B504" s="5" t="inlineStr">
        <is>
          <t>PR.WW-HS-HS</t>
        </is>
      </c>
      <c r="C504" s="5" t="inlineStr">
        <is>
          <t xml:space="preserve">PR.WW-HS.HS-Sewage sludge fertilizer-Nmix </t>
        </is>
      </c>
      <c r="D504" s="5" t="inlineStr">
        <is>
          <t>PR</t>
        </is>
      </c>
      <c r="E504" s="5" t="inlineStr">
        <is>
          <t>WW</t>
        </is>
      </c>
      <c r="F504" s="5">
        <f>VLOOKUP(E504,'5.a Definitions'!E:F,2,FALSE)</f>
        <v/>
      </c>
      <c r="G504" s="5" t="inlineStr">
        <is>
          <t>HS</t>
        </is>
      </c>
      <c r="H504" s="5" t="inlineStr">
        <is>
          <t>HS</t>
        </is>
      </c>
      <c r="I504" s="5">
        <f>VLOOKUP(H504,'5.a Definitions'!E:F,2,FALSE)</f>
        <v/>
      </c>
      <c r="J504" s="5" t="inlineStr">
        <is>
          <t>Sewage sludge fertilizer</t>
        </is>
      </c>
      <c r="K504" s="5" t="inlineStr">
        <is>
          <t>sewage sludge fertilizer</t>
        </is>
      </c>
      <c r="L504" s="5" t="inlineStr">
        <is>
          <t>reactive</t>
        </is>
      </c>
      <c r="M504" s="5" t="inlineStr">
        <is>
          <t>Nmix</t>
        </is>
      </c>
      <c r="N504" s="422" t="n">
        <v>1.23819</v>
      </c>
      <c r="O504" s="423" t="n">
        <v>0.3635516896093182</v>
      </c>
      <c r="P504" s="424" t="n">
        <v>2022</v>
      </c>
      <c r="Q504" s="425" t="inlineStr">
        <is>
          <t>SSB table 05279</t>
        </is>
      </c>
      <c r="R504" s="425" t="inlineStr">
        <is>
          <t>ok</t>
        </is>
      </c>
      <c r="S504" s="425" t="inlineStr">
        <is>
          <t>text</t>
        </is>
      </c>
      <c r="T504" s="426" t="inlineStr">
        <is>
          <t>Norway</t>
        </is>
      </c>
      <c r="U504" s="5" t="inlineStr">
        <is>
          <t>recycling</t>
        </is>
      </c>
      <c r="V504" s="5">
        <f>(O455*N455)^2</f>
        <v/>
      </c>
    </row>
    <row r="505" ht="16" customHeight="1">
      <c r="B505" s="475" t="inlineStr">
        <is>
          <t>PR.WW-PR.SO</t>
        </is>
      </c>
      <c r="C505" s="475" t="inlineStr">
        <is>
          <t xml:space="preserve">PR.WW-PR.SO-Sewage sludge landfill-Nmix </t>
        </is>
      </c>
      <c r="D505" s="475" t="inlineStr">
        <is>
          <t>PR</t>
        </is>
      </c>
      <c r="E505" s="475" t="inlineStr">
        <is>
          <t>WW</t>
        </is>
      </c>
      <c r="F505" s="5">
        <f>VLOOKUP(E505,'5.a Definitions'!E:F,2,FALSE)</f>
        <v/>
      </c>
      <c r="G505" s="475" t="inlineStr">
        <is>
          <t>PR</t>
        </is>
      </c>
      <c r="H505" s="475" t="inlineStr">
        <is>
          <t>SO</t>
        </is>
      </c>
      <c r="I505" s="5">
        <f>VLOOKUP(H505,'5.a Definitions'!E:F,2,FALSE)</f>
        <v/>
      </c>
      <c r="J505" s="475" t="inlineStr">
        <is>
          <t>Sewage sludge landfill</t>
        </is>
      </c>
      <c r="K505" s="475" t="inlineStr">
        <is>
          <t>sewage sludge landfill</t>
        </is>
      </c>
      <c r="L505" s="475" t="inlineStr">
        <is>
          <t>reactive</t>
        </is>
      </c>
      <c r="M505" s="475" t="inlineStr">
        <is>
          <t>Nmix</t>
        </is>
      </c>
      <c r="N505" s="476" t="n">
        <v>0.27258</v>
      </c>
      <c r="O505" s="477" t="n">
        <v>0.3635516896093183</v>
      </c>
      <c r="P505" s="478" t="n">
        <v>2022</v>
      </c>
      <c r="Q505" s="479" t="inlineStr">
        <is>
          <t>SSB table 05279</t>
        </is>
      </c>
      <c r="R505" s="479" t="inlineStr">
        <is>
          <t>ok</t>
        </is>
      </c>
      <c r="S505" s="479" t="inlineStr">
        <is>
          <t>text</t>
        </is>
      </c>
      <c r="T505" s="476" t="inlineStr">
        <is>
          <t>Norway</t>
        </is>
      </c>
      <c r="U505" s="475" t="inlineStr">
        <is>
          <t>N wasted</t>
        </is>
      </c>
      <c r="V505" s="475">
        <f>(O457*N457)^2</f>
        <v/>
      </c>
    </row>
    <row r="506" ht="16" customHeight="1">
      <c r="B506" s="5" t="inlineStr">
        <is>
          <t>PR.WW-AT.AT</t>
        </is>
      </c>
      <c r="C506" s="5" t="inlineStr">
        <is>
          <t>PR.WW-AT.AT-Emissions-NH3</t>
        </is>
      </c>
      <c r="D506" s="5" t="inlineStr">
        <is>
          <t>PR</t>
        </is>
      </c>
      <c r="E506" s="5" t="inlineStr">
        <is>
          <t>WW</t>
        </is>
      </c>
      <c r="F506" s="5">
        <f>VLOOKUP(E506,'5.a Definitions'!E:F,2,FALSE)</f>
        <v/>
      </c>
      <c r="G506" s="5" t="inlineStr">
        <is>
          <t>AT</t>
        </is>
      </c>
      <c r="H506" s="5" t="inlineStr">
        <is>
          <t>AT</t>
        </is>
      </c>
      <c r="I506" s="5">
        <f>VLOOKUP(H506,'5.a Definitions'!E:F,2,FALSE)</f>
        <v/>
      </c>
      <c r="J506" s="5" t="inlineStr">
        <is>
          <t>Emissions</t>
        </is>
      </c>
      <c r="K506" s="5" t="inlineStr">
        <is>
          <t>wastewater emissions</t>
        </is>
      </c>
      <c r="L506" s="5" t="inlineStr">
        <is>
          <t>reactive</t>
        </is>
      </c>
      <c r="M506" s="5" t="inlineStr">
        <is>
          <t>NH3</t>
        </is>
      </c>
      <c r="N506" s="422" t="n">
        <v>0</v>
      </c>
      <c r="O506" s="423" t="n">
        <v>0.5</v>
      </c>
      <c r="P506" s="424" t="n">
        <v>2022</v>
      </c>
      <c r="Q506" s="425" t="inlineStr">
        <is>
          <t>CRLTAP Inventory Submissions</t>
        </is>
      </c>
      <c r="R506" s="425" t="inlineStr">
        <is>
          <t>ok</t>
        </is>
      </c>
      <c r="S506" s="425" t="inlineStr">
        <is>
          <t>text</t>
        </is>
      </c>
      <c r="T506" s="426" t="inlineStr">
        <is>
          <t>Norway</t>
        </is>
      </c>
      <c r="U506" s="5" t="inlineStr">
        <is>
          <t>N wasted</t>
        </is>
      </c>
      <c r="V506" s="5">
        <f>(O457*N457)^2</f>
        <v/>
      </c>
    </row>
    <row r="507" ht="16" customHeight="1">
      <c r="B507" s="5" t="inlineStr">
        <is>
          <t>PR.WW-AT.AT</t>
        </is>
      </c>
      <c r="C507" s="5" t="inlineStr">
        <is>
          <t>PR.WW-AT.AT-Emissions-NOx</t>
        </is>
      </c>
      <c r="D507" s="5" t="inlineStr">
        <is>
          <t>PR</t>
        </is>
      </c>
      <c r="E507" s="5" t="inlineStr">
        <is>
          <t>WW</t>
        </is>
      </c>
      <c r="F507" s="5">
        <f>VLOOKUP(E507,'5.a Definitions'!E:F,2,FALSE)</f>
        <v/>
      </c>
      <c r="G507" s="5" t="inlineStr">
        <is>
          <t>AT</t>
        </is>
      </c>
      <c r="H507" s="5" t="inlineStr">
        <is>
          <t>AT</t>
        </is>
      </c>
      <c r="I507" s="5">
        <f>VLOOKUP(H507,'5.a Definitions'!E:F,2,FALSE)</f>
        <v/>
      </c>
      <c r="J507" s="5" t="inlineStr">
        <is>
          <t>Emissions</t>
        </is>
      </c>
      <c r="K507" s="5" t="inlineStr">
        <is>
          <t>wastewater emissions</t>
        </is>
      </c>
      <c r="L507" s="5" t="inlineStr">
        <is>
          <t>reactive</t>
        </is>
      </c>
      <c r="M507" s="5" t="inlineStr">
        <is>
          <t>NOx</t>
        </is>
      </c>
      <c r="N507" s="422" t="n">
        <v>0</v>
      </c>
      <c r="O507" s="423" t="n">
        <v>0.5</v>
      </c>
      <c r="P507" s="424" t="n">
        <v>2022</v>
      </c>
      <c r="Q507" s="425" t="inlineStr">
        <is>
          <t>CRLTAP Inventory Submissions</t>
        </is>
      </c>
      <c r="R507" s="425" t="inlineStr">
        <is>
          <t>ok</t>
        </is>
      </c>
      <c r="S507" s="425" t="inlineStr">
        <is>
          <t>text</t>
        </is>
      </c>
      <c r="T507" s="426" t="inlineStr">
        <is>
          <t>Norway</t>
        </is>
      </c>
      <c r="U507" s="5" t="inlineStr">
        <is>
          <t>N wasted</t>
        </is>
      </c>
      <c r="V507" s="5">
        <f>(#REF!*#REF!)^2</f>
        <v/>
      </c>
    </row>
    <row r="508" ht="16" customHeight="1">
      <c r="B508" s="5" t="inlineStr">
        <is>
          <t>PR.WW-AT.AT</t>
        </is>
      </c>
      <c r="C508" s="5" t="inlineStr">
        <is>
          <t>PR.WW-AT.AT-Emissions-N2O</t>
        </is>
      </c>
      <c r="D508" s="5" t="inlineStr">
        <is>
          <t>PR</t>
        </is>
      </c>
      <c r="E508" s="5" t="inlineStr">
        <is>
          <t>WW</t>
        </is>
      </c>
      <c r="F508" s="5">
        <f>VLOOKUP(E508,'5.a Definitions'!E:F,2,FALSE)</f>
        <v/>
      </c>
      <c r="G508" s="5" t="inlineStr">
        <is>
          <t>AT</t>
        </is>
      </c>
      <c r="H508" s="5" t="inlineStr">
        <is>
          <t>AT</t>
        </is>
      </c>
      <c r="I508" s="5">
        <f>VLOOKUP(H508,'5.a Definitions'!E:F,2,FALSE)</f>
        <v/>
      </c>
      <c r="J508" s="5" t="inlineStr">
        <is>
          <t>Emissions</t>
        </is>
      </c>
      <c r="K508" s="5" t="inlineStr">
        <is>
          <t>wastewater emissions</t>
        </is>
      </c>
      <c r="L508" s="5" t="inlineStr">
        <is>
          <t>reactive</t>
        </is>
      </c>
      <c r="M508" s="5" t="inlineStr">
        <is>
          <t>N2O</t>
        </is>
      </c>
      <c r="N508" s="422" t="n">
        <v>0.1357189110505346</v>
      </c>
      <c r="O508" s="423" t="n">
        <v>0.506173197401774</v>
      </c>
      <c r="P508" s="424" t="n">
        <v>2022</v>
      </c>
      <c r="Q508" s="425" t="inlineStr">
        <is>
          <t>UNFCCC CRT</t>
        </is>
      </c>
      <c r="R508" s="425" t="inlineStr">
        <is>
          <t>ok</t>
        </is>
      </c>
      <c r="S508" s="425" t="inlineStr">
        <is>
          <t>text</t>
        </is>
      </c>
      <c r="T508" s="426" t="inlineStr">
        <is>
          <t>Norway</t>
        </is>
      </c>
      <c r="U508" s="5" t="inlineStr">
        <is>
          <t>N wasted</t>
        </is>
      </c>
      <c r="V508" s="5">
        <f>(#REF!*#REF!)^2</f>
        <v/>
      </c>
    </row>
    <row r="509" ht="16" customHeight="1">
      <c r="B509" s="5" t="inlineStr">
        <is>
          <t>PR.WW-AT.AT</t>
        </is>
      </c>
      <c r="C509" s="5" t="inlineStr">
        <is>
          <t>PR.WW-AT.AT-Emissions-N2</t>
        </is>
      </c>
      <c r="D509" s="5" t="inlineStr">
        <is>
          <t>PR</t>
        </is>
      </c>
      <c r="E509" s="5" t="inlineStr">
        <is>
          <t>WW</t>
        </is>
      </c>
      <c r="F509" s="5">
        <f>VLOOKUP(E509,'5.a Definitions'!E:F,2,FALSE)</f>
        <v/>
      </c>
      <c r="G509" s="5" t="inlineStr">
        <is>
          <t>AT</t>
        </is>
      </c>
      <c r="H509" s="5" t="inlineStr">
        <is>
          <t>AT</t>
        </is>
      </c>
      <c r="I509" s="5">
        <f>VLOOKUP(H509,'5.a Definitions'!E:F,2,FALSE)</f>
        <v/>
      </c>
      <c r="J509" s="5" t="inlineStr">
        <is>
          <t>Emissions</t>
        </is>
      </c>
      <c r="K509" s="5" t="inlineStr">
        <is>
          <t>wastewater emissions</t>
        </is>
      </c>
      <c r="L509" s="5" t="inlineStr">
        <is>
          <t>inert</t>
        </is>
      </c>
      <c r="M509" s="5" t="inlineStr">
        <is>
          <t>N2</t>
        </is>
      </c>
      <c r="N509" s="422" t="n">
        <v>3.768222791251771</v>
      </c>
      <c r="O509" s="423" t="n">
        <v>0.4040506398986349</v>
      </c>
      <c r="P509" s="424" t="n">
        <v>2022</v>
      </c>
      <c r="Q509" s="425" t="inlineStr">
        <is>
          <t>treatment plant reports (norskeutslipp.no / veas.nu)</t>
        </is>
      </c>
      <c r="R509" s="425" t="inlineStr">
        <is>
          <t>ok</t>
        </is>
      </c>
      <c r="S509" s="425" t="inlineStr">
        <is>
          <t>text</t>
        </is>
      </c>
      <c r="T509" s="426" t="inlineStr">
        <is>
          <t>Norway</t>
        </is>
      </c>
      <c r="U509" s="5" t="inlineStr">
        <is>
          <t>N wasted</t>
        </is>
      </c>
      <c r="V509" s="5">
        <f>(#REF!*#REF!)^2</f>
        <v/>
      </c>
    </row>
    <row r="510" ht="16" customHeight="1" thickBot="1">
      <c r="B510" s="6" t="inlineStr">
        <is>
          <t>PR.WW-HY.CW</t>
        </is>
      </c>
      <c r="C510" s="6" t="inlineStr">
        <is>
          <t>PR.WW-HY.CW-Treated wastewater discharge-Nmix</t>
        </is>
      </c>
      <c r="D510" s="6" t="inlineStr">
        <is>
          <t>PR</t>
        </is>
      </c>
      <c r="E510" s="6" t="inlineStr">
        <is>
          <t>WW</t>
        </is>
      </c>
      <c r="F510" s="5">
        <f>VLOOKUP(E510,'5.a Definitions'!E:F,2,FALSE)</f>
        <v/>
      </c>
      <c r="G510" s="6" t="inlineStr">
        <is>
          <t>HY</t>
        </is>
      </c>
      <c r="H510" s="6" t="inlineStr">
        <is>
          <t>CW</t>
        </is>
      </c>
      <c r="I510" s="5">
        <f>VLOOKUP(H510,'5.a Definitions'!E:F,2,FALSE)</f>
        <v/>
      </c>
      <c r="J510" s="6" t="inlineStr">
        <is>
          <t>Treated wastewater discharge</t>
        </is>
      </c>
      <c r="K510" s="6" t="inlineStr">
        <is>
          <t>treated wastewater to coastal water</t>
        </is>
      </c>
      <c r="L510" s="6" t="inlineStr">
        <is>
          <t>reactive</t>
        </is>
      </c>
      <c r="M510" s="6" t="inlineStr">
        <is>
          <t>Nmix</t>
        </is>
      </c>
      <c r="N510" s="422" t="n">
        <v>19.225</v>
      </c>
      <c r="O510" s="427" t="n">
        <v>0.2114921858975391</v>
      </c>
      <c r="P510" s="424" t="n">
        <v>2022</v>
      </c>
      <c r="Q510" s="428" t="inlineStr">
        <is>
          <t>SSB table 05280</t>
        </is>
      </c>
      <c r="R510" s="425" t="inlineStr">
        <is>
          <t>ok</t>
        </is>
      </c>
      <c r="S510" s="428" t="inlineStr">
        <is>
          <t>text</t>
        </is>
      </c>
      <c r="T510" s="426" t="inlineStr">
        <is>
          <t>Norway</t>
        </is>
      </c>
      <c r="U510" s="6" t="inlineStr">
        <is>
          <t>N wasted</t>
        </is>
      </c>
      <c r="V510" s="6">
        <f>(#REF!*#REF!)^2</f>
        <v/>
      </c>
    </row>
    <row r="511" ht="16" customHeight="1">
      <c r="A511" s="489" t="inlineStr">
        <is>
          <t>Humans and Settlements</t>
        </is>
      </c>
      <c r="B511" s="5" t="inlineStr">
        <is>
          <t>HS.HS-PR.SO</t>
        </is>
      </c>
      <c r="C511" s="5" t="inlineStr">
        <is>
          <t>HS.HS-PR.SO-Household waste-Nmix</t>
        </is>
      </c>
      <c r="D511" s="5" t="inlineStr">
        <is>
          <t>HS</t>
        </is>
      </c>
      <c r="E511" s="5" t="inlineStr">
        <is>
          <t>HS</t>
        </is>
      </c>
      <c r="F511" s="5">
        <f>VLOOKUP(E511,'5.a Definitions'!E:F,2,FALSE)</f>
        <v/>
      </c>
      <c r="G511" s="5" t="inlineStr">
        <is>
          <t>PR</t>
        </is>
      </c>
      <c r="H511" s="5" t="inlineStr">
        <is>
          <t>SO</t>
        </is>
      </c>
      <c r="I511" s="5">
        <f>VLOOKUP(H511,'5.a Definitions'!E:F,2,FALSE)</f>
        <v/>
      </c>
      <c r="J511" s="5" t="inlineStr">
        <is>
          <t>Household waste</t>
        </is>
      </c>
      <c r="K511" s="5" t="inlineStr">
        <is>
          <t>household waste</t>
        </is>
      </c>
      <c r="L511" s="5" t="inlineStr">
        <is>
          <t>reactive</t>
        </is>
      </c>
      <c r="M511" s="5" t="inlineStr">
        <is>
          <t>Nmix</t>
        </is>
      </c>
      <c r="N511" s="422" t="n">
        <v>27.5552</v>
      </c>
      <c r="O511" s="423" t="n">
        <v>0.3873686660630449</v>
      </c>
      <c r="P511" s="424" t="n">
        <v>2022</v>
      </c>
      <c r="Q511" s="425" t="inlineStr">
        <is>
          <t>SSB</t>
        </is>
      </c>
      <c r="R511" s="425" t="inlineStr">
        <is>
          <t>ok</t>
        </is>
      </c>
      <c r="S511" s="425" t="inlineStr">
        <is>
          <t>text</t>
        </is>
      </c>
      <c r="T511" s="426" t="inlineStr">
        <is>
          <t>Norway</t>
        </is>
      </c>
      <c r="U511" s="5" t="inlineStr">
        <is>
          <t>N wasted</t>
        </is>
      </c>
      <c r="V511" s="5">
        <f>(#REF!*#REF!)^2</f>
        <v/>
      </c>
    </row>
    <row r="512" ht="16" customHeight="1">
      <c r="B512" s="5" t="inlineStr">
        <is>
          <t>HS.HS-PR.WW</t>
        </is>
      </c>
      <c r="C512" s="5" t="inlineStr">
        <is>
          <t>HS.HS-PR.WW-Municipal wastewater-Nmix</t>
        </is>
      </c>
      <c r="D512" s="5" t="inlineStr">
        <is>
          <t>HS</t>
        </is>
      </c>
      <c r="E512" s="5" t="inlineStr">
        <is>
          <t>HS</t>
        </is>
      </c>
      <c r="F512" s="5">
        <f>VLOOKUP(E512,'5.a Definitions'!E:F,2,FALSE)</f>
        <v/>
      </c>
      <c r="G512" s="5" t="inlineStr">
        <is>
          <t>PR</t>
        </is>
      </c>
      <c r="H512" s="5" t="inlineStr">
        <is>
          <t>WW</t>
        </is>
      </c>
      <c r="I512" s="5">
        <f>VLOOKUP(H512,'5.a Definitions'!E:F,2,FALSE)</f>
        <v/>
      </c>
      <c r="J512" s="5" t="inlineStr">
        <is>
          <t>Municipal wastewater</t>
        </is>
      </c>
      <c r="K512" s="5" t="inlineStr">
        <is>
          <t>municipal wastewater</t>
        </is>
      </c>
      <c r="L512" s="5" t="inlineStr">
        <is>
          <t>reactive</t>
        </is>
      </c>
      <c r="M512" s="5" t="inlineStr">
        <is>
          <t>Nmix</t>
        </is>
      </c>
      <c r="N512" s="422" t="n">
        <v>24.7392312</v>
      </c>
      <c r="O512" s="423" t="n">
        <v>0.1027360984986553</v>
      </c>
      <c r="P512" s="424" t="n">
        <v>2022</v>
      </c>
      <c r="Q512" s="425" t="inlineStr">
        <is>
          <t>SSB table 06913</t>
        </is>
      </c>
      <c r="R512" s="425" t="inlineStr">
        <is>
          <t>ok</t>
        </is>
      </c>
      <c r="S512" s="425" t="inlineStr">
        <is>
          <t>text</t>
        </is>
      </c>
      <c r="T512" s="426" t="inlineStr">
        <is>
          <t>Norway</t>
        </is>
      </c>
      <c r="U512" s="5" t="inlineStr">
        <is>
          <t>N wasted</t>
        </is>
      </c>
      <c r="V512" s="5">
        <f>(O460*N460)^2</f>
        <v/>
      </c>
    </row>
    <row r="513" ht="16" customHeight="1">
      <c r="B513" s="5" t="inlineStr">
        <is>
          <t>HS.HS-AT.AT</t>
        </is>
      </c>
      <c r="C513" s="5" t="inlineStr">
        <is>
          <t>HS.HS-AT.AT-Emissions-NH3</t>
        </is>
      </c>
      <c r="D513" s="5" t="inlineStr">
        <is>
          <t>HS</t>
        </is>
      </c>
      <c r="E513" s="5" t="inlineStr">
        <is>
          <t>HS</t>
        </is>
      </c>
      <c r="F513" s="5">
        <f>VLOOKUP(E513,'5.a Definitions'!E:F,2,FALSE)</f>
        <v/>
      </c>
      <c r="G513" s="5" t="inlineStr">
        <is>
          <t>AT</t>
        </is>
      </c>
      <c r="H513" s="5" t="inlineStr">
        <is>
          <t>AT</t>
        </is>
      </c>
      <c r="I513" s="5">
        <f>VLOOKUP(H513,'5.a Definitions'!E:F,2,FALSE)</f>
        <v/>
      </c>
      <c r="J513" s="5" t="inlineStr">
        <is>
          <t>Emissions</t>
        </is>
      </c>
      <c r="K513" s="5" t="inlineStr">
        <is>
          <t>human NH3 emissions</t>
        </is>
      </c>
      <c r="L513" s="5" t="inlineStr">
        <is>
          <t>reactive</t>
        </is>
      </c>
      <c r="M513" s="5" t="inlineStr">
        <is>
          <t>NH3</t>
        </is>
      </c>
      <c r="N513" s="422" t="n">
        <v>0.1013790930056</v>
      </c>
      <c r="O513" s="423" t="n">
        <v>0.181375659420588</v>
      </c>
      <c r="P513" s="424" t="n">
        <v>2022</v>
      </c>
      <c r="Q513" s="425" t="inlineStr">
        <is>
          <t>SSB table 07459 &amp; 05307</t>
        </is>
      </c>
      <c r="R513" s="425" t="inlineStr">
        <is>
          <t>ok</t>
        </is>
      </c>
      <c r="S513" s="425" t="inlineStr">
        <is>
          <t>text</t>
        </is>
      </c>
      <c r="T513" s="426" t="inlineStr">
        <is>
          <t>Norway</t>
        </is>
      </c>
      <c r="U513" s="5" t="inlineStr">
        <is>
          <t>N wasted</t>
        </is>
      </c>
      <c r="V513" s="5">
        <f>(O461*N461)^2</f>
        <v/>
      </c>
    </row>
    <row r="514" ht="16" customHeight="1">
      <c r="B514" s="5" t="inlineStr">
        <is>
          <t>HS.HS-AT.AT</t>
        </is>
      </c>
      <c r="C514" s="5" t="inlineStr">
        <is>
          <t>HS.HS-AT.AT-LUC emissions-NH3</t>
        </is>
      </c>
      <c r="D514" s="5" t="inlineStr">
        <is>
          <t>HS</t>
        </is>
      </c>
      <c r="E514" s="5" t="inlineStr">
        <is>
          <t>HS</t>
        </is>
      </c>
      <c r="F514" s="5">
        <f>VLOOKUP(E514,'5.a Definitions'!E:F,2,FALSE)</f>
        <v/>
      </c>
      <c r="G514" s="5" t="inlineStr">
        <is>
          <t>AT</t>
        </is>
      </c>
      <c r="H514" s="5" t="inlineStr">
        <is>
          <t>AT</t>
        </is>
      </c>
      <c r="I514" s="5">
        <f>VLOOKUP(H514,'5.a Definitions'!E:F,2,FALSE)</f>
        <v/>
      </c>
      <c r="J514" s="5" t="inlineStr">
        <is>
          <t>LUC emissions</t>
        </is>
      </c>
      <c r="K514" s="5" t="inlineStr">
        <is>
          <t>LUC emissions</t>
        </is>
      </c>
      <c r="L514" s="5" t="inlineStr">
        <is>
          <t>reactive</t>
        </is>
      </c>
      <c r="M514" s="5" t="inlineStr">
        <is>
          <t>NH3</t>
        </is>
      </c>
      <c r="N514" s="422" t="inlineStr">
        <is>
          <t>nan</t>
        </is>
      </c>
      <c r="O514" s="423" t="n">
        <v>0.2</v>
      </c>
      <c r="P514" s="424" t="n">
        <v>2022</v>
      </c>
      <c r="Q514" s="425" t="inlineStr">
        <is>
          <t>no data</t>
        </is>
      </c>
      <c r="R514" s="425" t="inlineStr">
        <is>
          <t>not done</t>
        </is>
      </c>
      <c r="S514" s="425" t="inlineStr">
        <is>
          <t>text</t>
        </is>
      </c>
      <c r="T514" s="426" t="inlineStr">
        <is>
          <t>Norway</t>
        </is>
      </c>
      <c r="U514" s="5" t="inlineStr">
        <is>
          <t>N wasted</t>
        </is>
      </c>
      <c r="V514" s="5">
        <f>(O462*N462)^2</f>
        <v/>
      </c>
    </row>
    <row r="515" ht="16" customHeight="1">
      <c r="B515" s="5" t="inlineStr">
        <is>
          <t>HS.HS-AT.AT</t>
        </is>
      </c>
      <c r="C515" s="5" t="inlineStr">
        <is>
          <t>HS.HS-AT.AT-LUC emissions-NOx</t>
        </is>
      </c>
      <c r="D515" s="5" t="inlineStr">
        <is>
          <t>HS</t>
        </is>
      </c>
      <c r="E515" s="5" t="inlineStr">
        <is>
          <t>HS</t>
        </is>
      </c>
      <c r="F515" s="5">
        <f>VLOOKUP(E515,'5.a Definitions'!E:F,2,FALSE)</f>
        <v/>
      </c>
      <c r="G515" s="5" t="inlineStr">
        <is>
          <t>AT</t>
        </is>
      </c>
      <c r="H515" s="5" t="inlineStr">
        <is>
          <t>AT</t>
        </is>
      </c>
      <c r="I515" s="5">
        <f>VLOOKUP(H515,'5.a Definitions'!E:F,2,FALSE)</f>
        <v/>
      </c>
      <c r="J515" s="5" t="inlineStr">
        <is>
          <t>LUC emissions</t>
        </is>
      </c>
      <c r="K515" s="5" t="inlineStr">
        <is>
          <t>LUC emissions</t>
        </is>
      </c>
      <c r="L515" s="5" t="inlineStr">
        <is>
          <t>reactive</t>
        </is>
      </c>
      <c r="M515" s="5" t="inlineStr">
        <is>
          <t>NOx</t>
        </is>
      </c>
      <c r="N515" s="422" t="inlineStr">
        <is>
          <t>nan</t>
        </is>
      </c>
      <c r="O515" s="423" t="n">
        <v>0.2</v>
      </c>
      <c r="P515" s="424" t="n">
        <v>2022</v>
      </c>
      <c r="Q515" s="425" t="inlineStr">
        <is>
          <t>no data</t>
        </is>
      </c>
      <c r="R515" s="425" t="inlineStr">
        <is>
          <t>not done</t>
        </is>
      </c>
      <c r="S515" s="425" t="inlineStr">
        <is>
          <t>text</t>
        </is>
      </c>
      <c r="T515" s="426" t="inlineStr">
        <is>
          <t>Norway</t>
        </is>
      </c>
      <c r="U515" s="5" t="inlineStr">
        <is>
          <t>N wasted</t>
        </is>
      </c>
      <c r="V515" s="5">
        <f>(#REF!*#REF!)^2</f>
        <v/>
      </c>
    </row>
    <row r="516" ht="16" customHeight="1">
      <c r="B516" s="5" t="inlineStr">
        <is>
          <t>HS.HS-AT.AT</t>
        </is>
      </c>
      <c r="C516" s="5" t="inlineStr">
        <is>
          <t>HS.HS-AT.AT-LUC emissions-N2O</t>
        </is>
      </c>
      <c r="D516" s="5" t="inlineStr">
        <is>
          <t>HS</t>
        </is>
      </c>
      <c r="E516" s="5" t="inlineStr">
        <is>
          <t>HS</t>
        </is>
      </c>
      <c r="F516" s="5">
        <f>VLOOKUP(E516,'5.a Definitions'!E:F,2,FALSE)</f>
        <v/>
      </c>
      <c r="G516" s="5" t="inlineStr">
        <is>
          <t>AT</t>
        </is>
      </c>
      <c r="H516" s="5" t="inlineStr">
        <is>
          <t>AT</t>
        </is>
      </c>
      <c r="I516" s="5">
        <f>VLOOKUP(H516,'5.a Definitions'!E:F,2,FALSE)</f>
        <v/>
      </c>
      <c r="J516" s="5" t="inlineStr">
        <is>
          <t>LUC emissions</t>
        </is>
      </c>
      <c r="K516" s="5" t="inlineStr">
        <is>
          <t>LUC emissions</t>
        </is>
      </c>
      <c r="L516" s="5" t="inlineStr">
        <is>
          <t>reactive</t>
        </is>
      </c>
      <c r="M516" s="5" t="inlineStr">
        <is>
          <t>N2O</t>
        </is>
      </c>
      <c r="N516" s="422" t="n">
        <v>0.09703207267410914</v>
      </c>
      <c r="O516" s="423" t="n">
        <v>1.261544563046772</v>
      </c>
      <c r="P516" s="424" t="n">
        <v>2022</v>
      </c>
      <c r="Q516" s="425" t="inlineStr">
        <is>
          <t>UNFCCC CRT</t>
        </is>
      </c>
      <c r="R516" s="425" t="inlineStr">
        <is>
          <t>ok</t>
        </is>
      </c>
      <c r="S516" s="425" t="inlineStr">
        <is>
          <t>text</t>
        </is>
      </c>
      <c r="T516" s="426" t="inlineStr">
        <is>
          <t>Norway</t>
        </is>
      </c>
      <c r="U516" s="5" t="inlineStr">
        <is>
          <t>N wasted</t>
        </is>
      </c>
      <c r="V516" s="5">
        <f>(#REF!*#REF!)^2</f>
        <v/>
      </c>
    </row>
    <row r="517" ht="16" customHeight="1">
      <c r="B517" s="5" t="inlineStr">
        <is>
          <t>HS.HS-HY.SW</t>
        </is>
      </c>
      <c r="C517" s="5" t="inlineStr">
        <is>
          <t>HS.HS-HY.SW-Untreated wastewater-Nmix</t>
        </is>
      </c>
      <c r="D517" s="5" t="inlineStr">
        <is>
          <t>HS</t>
        </is>
      </c>
      <c r="E517" s="5" t="inlineStr">
        <is>
          <t>HS</t>
        </is>
      </c>
      <c r="F517" s="5">
        <f>VLOOKUP(E517,'5.a Definitions'!E:F,2,FALSE)</f>
        <v/>
      </c>
      <c r="G517" s="5" t="inlineStr">
        <is>
          <t>HY</t>
        </is>
      </c>
      <c r="H517" s="5" t="inlineStr">
        <is>
          <t>SW</t>
        </is>
      </c>
      <c r="I517" s="5">
        <f>VLOOKUP(H517,'5.a Definitions'!E:F,2,FALSE)</f>
        <v/>
      </c>
      <c r="J517" s="5" t="inlineStr">
        <is>
          <t>Untreated wastewater</t>
        </is>
      </c>
      <c r="K517" s="5" t="inlineStr">
        <is>
          <t>untreated wastewater to groundwater</t>
        </is>
      </c>
      <c r="L517" s="5" t="inlineStr">
        <is>
          <t>reactive</t>
        </is>
      </c>
      <c r="M517" s="5" t="inlineStr">
        <is>
          <t>Nmix</t>
        </is>
      </c>
      <c r="N517" s="422" t="n">
        <v>0</v>
      </c>
      <c r="O517" s="423" t="n">
        <v>10</v>
      </c>
      <c r="P517" s="424" t="n">
        <v>2022</v>
      </c>
      <c r="Q517" s="425" t="inlineStr">
        <is>
          <t>neglected</t>
        </is>
      </c>
      <c r="R517" s="425" t="inlineStr">
        <is>
          <t>ok</t>
        </is>
      </c>
      <c r="S517" s="425" t="inlineStr">
        <is>
          <t>text</t>
        </is>
      </c>
      <c r="T517" s="426" t="inlineStr">
        <is>
          <t>Norway</t>
        </is>
      </c>
      <c r="U517" s="5" t="inlineStr">
        <is>
          <t>N wasted</t>
        </is>
      </c>
      <c r="V517" s="5">
        <f>(O463*N463)^2</f>
        <v/>
      </c>
    </row>
    <row r="518" ht="16" customHeight="1">
      <c r="B518" s="475" t="inlineStr">
        <is>
          <t>HS.HS-HY.SW</t>
        </is>
      </c>
      <c r="C518" s="475" t="inlineStr">
        <is>
          <t>HS.HS-HY.SW-Overland flow-Nmix</t>
        </is>
      </c>
      <c r="D518" s="475" t="inlineStr">
        <is>
          <t>HS</t>
        </is>
      </c>
      <c r="E518" s="475" t="inlineStr">
        <is>
          <t>HS</t>
        </is>
      </c>
      <c r="F518" s="5">
        <f>VLOOKUP(E518,'5.a Definitions'!E:F,2,FALSE)</f>
        <v/>
      </c>
      <c r="G518" s="475" t="inlineStr">
        <is>
          <t>HY</t>
        </is>
      </c>
      <c r="H518" s="475" t="inlineStr">
        <is>
          <t>SW</t>
        </is>
      </c>
      <c r="I518" s="5">
        <f>VLOOKUP(H518,'5.a Definitions'!E:F,2,FALSE)</f>
        <v/>
      </c>
      <c r="J518" s="475" t="inlineStr">
        <is>
          <t>Overland flow</t>
        </is>
      </c>
      <c r="K518" s="475" t="inlineStr">
        <is>
          <t>overland flow</t>
        </is>
      </c>
      <c r="L518" s="475" t="inlineStr">
        <is>
          <t>reactive</t>
        </is>
      </c>
      <c r="M518" s="475" t="inlineStr">
        <is>
          <t>Nmix</t>
        </is>
      </c>
      <c r="N518" s="476" t="n">
        <v>6.785</v>
      </c>
      <c r="O518" s="477" t="n">
        <v>0.7150627489028275</v>
      </c>
      <c r="P518" s="478" t="n">
        <v>2022</v>
      </c>
      <c r="Q518" s="479" t="inlineStr">
        <is>
          <t>TEOTIL3</t>
        </is>
      </c>
      <c r="R518" s="479" t="inlineStr">
        <is>
          <t>ok</t>
        </is>
      </c>
      <c r="S518" s="479" t="inlineStr">
        <is>
          <t>text</t>
        </is>
      </c>
      <c r="T518" s="476" t="inlineStr">
        <is>
          <t>Norway</t>
        </is>
      </c>
      <c r="U518" s="475" t="inlineStr">
        <is>
          <t>N wasted</t>
        </is>
      </c>
      <c r="V518" s="475">
        <f>(O467*N467)^2</f>
        <v/>
      </c>
    </row>
    <row r="519" ht="16" customHeight="1" thickBot="1">
      <c r="B519" s="6" t="inlineStr">
        <is>
          <t>HS.HS-HY.CW</t>
        </is>
      </c>
      <c r="C519" s="6" t="inlineStr">
        <is>
          <t>HS.HS-HY.CW-Untreated wastewater-Nmix</t>
        </is>
      </c>
      <c r="D519" s="6" t="inlineStr">
        <is>
          <t>HS</t>
        </is>
      </c>
      <c r="E519" s="6" t="inlineStr">
        <is>
          <t>HS</t>
        </is>
      </c>
      <c r="F519" s="5">
        <f>VLOOKUP(E519,'5.a Definitions'!E:F,2,FALSE)</f>
        <v/>
      </c>
      <c r="G519" s="6" t="inlineStr">
        <is>
          <t>HY</t>
        </is>
      </c>
      <c r="H519" s="6" t="inlineStr">
        <is>
          <t>CW</t>
        </is>
      </c>
      <c r="I519" s="5">
        <f>VLOOKUP(H519,'5.a Definitions'!E:F,2,FALSE)</f>
        <v/>
      </c>
      <c r="J519" s="6" t="inlineStr">
        <is>
          <t>Untreated wastewater</t>
        </is>
      </c>
      <c r="K519" s="6" t="inlineStr">
        <is>
          <t>untreated wastewater to coastal water</t>
        </is>
      </c>
      <c r="L519" s="6" t="inlineStr">
        <is>
          <t>reactive</t>
        </is>
      </c>
      <c r="M519" s="6" t="inlineStr">
        <is>
          <t>Nmix</t>
        </is>
      </c>
      <c r="N519" s="422" t="n">
        <v>0</v>
      </c>
      <c r="O519" s="427" t="n">
        <v>10</v>
      </c>
      <c r="P519" s="424" t="n">
        <v>2022</v>
      </c>
      <c r="Q519" s="428" t="inlineStr">
        <is>
          <t>neglected</t>
        </is>
      </c>
      <c r="R519" s="425" t="inlineStr">
        <is>
          <t>ok</t>
        </is>
      </c>
      <c r="S519" s="428" t="inlineStr">
        <is>
          <t>text</t>
        </is>
      </c>
      <c r="T519" s="426" t="inlineStr">
        <is>
          <t>Norway</t>
        </is>
      </c>
      <c r="U519" s="6" t="inlineStr">
        <is>
          <t>N wasted</t>
        </is>
      </c>
      <c r="V519" s="6">
        <f>(O465*N465)^2</f>
        <v/>
      </c>
    </row>
    <row r="520" ht="16" customHeight="1" thickBot="1">
      <c r="A520" s="492" t="inlineStr">
        <is>
          <t>Atmosphere</t>
        </is>
      </c>
      <c r="B520" s="5" t="inlineStr">
        <is>
          <t>AT.AT-MP.OP</t>
        </is>
      </c>
      <c r="C520" s="5" t="inlineStr">
        <is>
          <t>AT.AT-MP.OP-Ammonia synthesis N2 fixation-N2</t>
        </is>
      </c>
      <c r="D520" s="5" t="inlineStr">
        <is>
          <t>AT</t>
        </is>
      </c>
      <c r="E520" s="5" t="inlineStr">
        <is>
          <t>AT</t>
        </is>
      </c>
      <c r="F520" s="5">
        <f>VLOOKUP(E520,'5.a Definitions'!E:F,2,FALSE)</f>
        <v/>
      </c>
      <c r="G520" s="5" t="inlineStr">
        <is>
          <t>MP</t>
        </is>
      </c>
      <c r="H520" s="5" t="inlineStr">
        <is>
          <t>OP</t>
        </is>
      </c>
      <c r="I520" s="5">
        <f>VLOOKUP(H520,'5.a Definitions'!E:F,2,FALSE)</f>
        <v/>
      </c>
      <c r="J520" s="5" t="inlineStr">
        <is>
          <t>Ammonia synthesis N2 fixation</t>
        </is>
      </c>
      <c r="K520" s="5" t="inlineStr">
        <is>
          <t>ammonia synthesis N2 fixation</t>
        </is>
      </c>
      <c r="L520" s="5" t="inlineStr">
        <is>
          <t>inert</t>
        </is>
      </c>
      <c r="M520" s="5" t="inlineStr">
        <is>
          <t>N2</t>
        </is>
      </c>
      <c r="N520" s="422" t="n">
        <v>339.9631014378775</v>
      </c>
      <c r="O520" s="423" t="n">
        <v>0.635659211667431</v>
      </c>
      <c r="P520" s="424" t="n">
        <v>2022</v>
      </c>
      <c r="Q520" s="425" t="inlineStr">
        <is>
          <t>FAOSTAT Fertilizer by nutrient + SSB (3-year moving average)</t>
        </is>
      </c>
      <c r="R520" s="425" t="inlineStr">
        <is>
          <t>ok</t>
        </is>
      </c>
      <c r="S520" s="425" t="inlineStr">
        <is>
          <t>text</t>
        </is>
      </c>
      <c r="T520" s="426" t="inlineStr">
        <is>
          <t>Norway</t>
        </is>
      </c>
      <c r="U520" s="5" t="inlineStr">
        <is>
          <t>-</t>
        </is>
      </c>
      <c r="V520" s="5">
        <f>(#REF!*#REF!)^2</f>
        <v/>
      </c>
    </row>
    <row r="521" ht="16" customHeight="1">
      <c r="B521" s="5" t="inlineStr">
        <is>
          <t>AT.AT-AG.SM</t>
        </is>
      </c>
      <c r="C521" s="5" t="inlineStr">
        <is>
          <t>AT.AT-AG.SM-Deposition-OXN</t>
        </is>
      </c>
      <c r="D521" s="5" t="inlineStr">
        <is>
          <t>AT</t>
        </is>
      </c>
      <c r="E521" s="5" t="inlineStr">
        <is>
          <t>AT</t>
        </is>
      </c>
      <c r="F521" s="5">
        <f>VLOOKUP(E521,'5.a Definitions'!E:F,2,FALSE)</f>
        <v/>
      </c>
      <c r="G521" s="5" t="inlineStr">
        <is>
          <t>AG</t>
        </is>
      </c>
      <c r="H521" s="5" t="inlineStr">
        <is>
          <t>SM</t>
        </is>
      </c>
      <c r="I521" s="5">
        <f>VLOOKUP(H521,'5.a Definitions'!E:F,2,FALSE)</f>
        <v/>
      </c>
      <c r="J521" s="5" t="inlineStr">
        <is>
          <t>Deposition</t>
        </is>
      </c>
      <c r="K521" s="5" t="inlineStr">
        <is>
          <t>deposition to agricultural soils</t>
        </is>
      </c>
      <c r="L521" s="5" t="inlineStr">
        <is>
          <t>reactive</t>
        </is>
      </c>
      <c r="M521" s="5" t="inlineStr">
        <is>
          <t>OXN</t>
        </is>
      </c>
      <c r="N521" s="422" t="n">
        <v>2.810968976751234</v>
      </c>
      <c r="O521" s="423" t="n">
        <v>0.4935684766217394</v>
      </c>
      <c r="P521" s="424" t="n">
        <v>2022</v>
      </c>
      <c r="Q521" s="425" t="inlineStr">
        <is>
          <t>Filled (held at 2021): NILU and geodata.no</t>
        </is>
      </c>
      <c r="R521" s="425" t="inlineStr">
        <is>
          <t>ok</t>
        </is>
      </c>
      <c r="S521" s="425" t="inlineStr">
        <is>
          <t>text</t>
        </is>
      </c>
      <c r="T521" s="426" t="inlineStr">
        <is>
          <t>Norway</t>
        </is>
      </c>
      <c r="U521" s="5" t="inlineStr">
        <is>
          <t>-</t>
        </is>
      </c>
      <c r="V521" s="5">
        <f>(O469*N469)^2</f>
        <v/>
      </c>
    </row>
    <row r="522" ht="16" customHeight="1">
      <c r="B522" s="5" t="inlineStr">
        <is>
          <t>AT.AT-AG.SM</t>
        </is>
      </c>
      <c r="C522" s="5" t="inlineStr">
        <is>
          <t>AT.AT-AG.SM-Deposition-RDN</t>
        </is>
      </c>
      <c r="D522" s="5" t="inlineStr">
        <is>
          <t>AT</t>
        </is>
      </c>
      <c r="E522" s="5" t="inlineStr">
        <is>
          <t>AT</t>
        </is>
      </c>
      <c r="F522" s="5">
        <f>VLOOKUP(E522,'5.a Definitions'!E:F,2,FALSE)</f>
        <v/>
      </c>
      <c r="G522" s="5" t="inlineStr">
        <is>
          <t>AG</t>
        </is>
      </c>
      <c r="H522" s="5" t="inlineStr">
        <is>
          <t>SM</t>
        </is>
      </c>
      <c r="I522" s="5">
        <f>VLOOKUP(H522,'5.a Definitions'!E:F,2,FALSE)</f>
        <v/>
      </c>
      <c r="J522" s="5" t="inlineStr">
        <is>
          <t>Deposition</t>
        </is>
      </c>
      <c r="K522" s="5" t="inlineStr">
        <is>
          <t>deposition to agricultural soils</t>
        </is>
      </c>
      <c r="L522" s="5" t="inlineStr">
        <is>
          <t>reactive</t>
        </is>
      </c>
      <c r="M522" s="5" t="inlineStr">
        <is>
          <t>RDN</t>
        </is>
      </c>
      <c r="N522" s="422" t="n">
        <v>2.61721234529718</v>
      </c>
      <c r="O522" s="423" t="n">
        <v>0.4862472319276954</v>
      </c>
      <c r="P522" s="424" t="n">
        <v>2022</v>
      </c>
      <c r="Q522" s="425" t="inlineStr">
        <is>
          <t>Filled (held at 2021): NILU and geodata.no</t>
        </is>
      </c>
      <c r="R522" s="425" t="inlineStr">
        <is>
          <t>ok</t>
        </is>
      </c>
      <c r="S522" s="425" t="inlineStr">
        <is>
          <t>text</t>
        </is>
      </c>
      <c r="T522" s="426" t="inlineStr">
        <is>
          <t>Norway</t>
        </is>
      </c>
      <c r="U522" s="5" t="inlineStr">
        <is>
          <t>-</t>
        </is>
      </c>
      <c r="V522" s="5">
        <f>(#REF!*#REF!)^2</f>
        <v/>
      </c>
    </row>
    <row r="523" ht="16" customHeight="1">
      <c r="B523" s="5" t="inlineStr">
        <is>
          <t>AT.AT-AG.SM</t>
        </is>
      </c>
      <c r="C523" s="5" t="inlineStr">
        <is>
          <t>AT.AT-AG.SM-Biological N2 fixation-N2</t>
        </is>
      </c>
      <c r="D523" s="5" t="inlineStr">
        <is>
          <t>AT</t>
        </is>
      </c>
      <c r="E523" s="5" t="inlineStr">
        <is>
          <t>AT</t>
        </is>
      </c>
      <c r="F523" s="5">
        <f>VLOOKUP(E523,'5.a Definitions'!E:F,2,FALSE)</f>
        <v/>
      </c>
      <c r="G523" s="5" t="inlineStr">
        <is>
          <t>AG</t>
        </is>
      </c>
      <c r="H523" s="5" t="inlineStr">
        <is>
          <t>SM</t>
        </is>
      </c>
      <c r="I523" s="5">
        <f>VLOOKUP(H523,'5.a Definitions'!E:F,2,FALSE)</f>
        <v/>
      </c>
      <c r="J523" s="5" t="inlineStr">
        <is>
          <t>Biological N2 fixation</t>
        </is>
      </c>
      <c r="K523" s="5" t="inlineStr">
        <is>
          <t>N2 fixation agriculture</t>
        </is>
      </c>
      <c r="L523" s="5" t="inlineStr">
        <is>
          <t>inert</t>
        </is>
      </c>
      <c r="M523" s="5" t="inlineStr">
        <is>
          <t>N2</t>
        </is>
      </c>
      <c r="N523" s="422" t="n">
        <v>12</v>
      </c>
      <c r="O523" s="423" t="n">
        <v>0.3241098063913839</v>
      </c>
      <c r="P523" s="424" t="n">
        <v>2022</v>
      </c>
      <c r="Q523" s="425" t="inlineStr">
        <is>
          <t>Bechmann et al. (2023)</t>
        </is>
      </c>
      <c r="R523" s="425" t="inlineStr">
        <is>
          <t>ok</t>
        </is>
      </c>
      <c r="S523" s="425" t="inlineStr">
        <is>
          <t>text</t>
        </is>
      </c>
      <c r="T523" s="426" t="inlineStr">
        <is>
          <t>Norway</t>
        </is>
      </c>
      <c r="U523" s="5" t="inlineStr">
        <is>
          <t>-</t>
        </is>
      </c>
      <c r="V523" s="5">
        <f>(#REF!*#REF!)^2</f>
        <v/>
      </c>
    </row>
    <row r="524" ht="16" customHeight="1">
      <c r="B524" s="5" t="inlineStr">
        <is>
          <t>AT.AT-FS.FO</t>
        </is>
      </c>
      <c r="C524" s="5" t="inlineStr">
        <is>
          <t>AT.AT-FS.FO-Deposition-OXN</t>
        </is>
      </c>
      <c r="D524" s="5" t="inlineStr">
        <is>
          <t>AT</t>
        </is>
      </c>
      <c r="E524" s="5" t="inlineStr">
        <is>
          <t>AT</t>
        </is>
      </c>
      <c r="F524" s="5">
        <f>VLOOKUP(E524,'5.a Definitions'!E:F,2,FALSE)</f>
        <v/>
      </c>
      <c r="G524" s="5" t="inlineStr">
        <is>
          <t>FS</t>
        </is>
      </c>
      <c r="H524" s="5" t="inlineStr">
        <is>
          <t>FO</t>
        </is>
      </c>
      <c r="I524" s="5">
        <f>VLOOKUP(H524,'5.a Definitions'!E:F,2,FALSE)</f>
        <v/>
      </c>
      <c r="J524" s="5" t="inlineStr">
        <is>
          <t>Deposition</t>
        </is>
      </c>
      <c r="K524" s="5" t="inlineStr">
        <is>
          <t>deposition to forests</t>
        </is>
      </c>
      <c r="L524" s="5" t="inlineStr">
        <is>
          <t>reactive</t>
        </is>
      </c>
      <c r="M524" s="5" t="inlineStr">
        <is>
          <t>OXN</t>
        </is>
      </c>
      <c r="N524" s="422" t="n">
        <v>24.5775081767102</v>
      </c>
      <c r="O524" s="423" t="n">
        <v>0.4849849609304974</v>
      </c>
      <c r="P524" s="424" t="n">
        <v>2022</v>
      </c>
      <c r="Q524" s="425" t="inlineStr">
        <is>
          <t>Filled (held at 2021): NILU and geodata.no</t>
        </is>
      </c>
      <c r="R524" s="425" t="inlineStr">
        <is>
          <t>ok</t>
        </is>
      </c>
      <c r="S524" s="425" t="inlineStr">
        <is>
          <t>text</t>
        </is>
      </c>
      <c r="T524" s="426" t="inlineStr">
        <is>
          <t>Norway</t>
        </is>
      </c>
      <c r="U524" s="5" t="inlineStr">
        <is>
          <t>-</t>
        </is>
      </c>
      <c r="V524" s="5">
        <f>(#REF!*#REF!)^2</f>
        <v/>
      </c>
    </row>
    <row r="525" ht="16" customHeight="1">
      <c r="B525" s="5" t="inlineStr">
        <is>
          <t>AT.AT-FS.FO</t>
        </is>
      </c>
      <c r="C525" s="5" t="inlineStr">
        <is>
          <t>AT.AT-FS.FO-Deposition-RDN</t>
        </is>
      </c>
      <c r="D525" s="5" t="inlineStr">
        <is>
          <t>AT</t>
        </is>
      </c>
      <c r="E525" s="5" t="inlineStr">
        <is>
          <t>AT</t>
        </is>
      </c>
      <c r="F525" s="5">
        <f>VLOOKUP(E525,'5.a Definitions'!E:F,2,FALSE)</f>
        <v/>
      </c>
      <c r="G525" s="5" t="inlineStr">
        <is>
          <t>FS</t>
        </is>
      </c>
      <c r="H525" s="5" t="inlineStr">
        <is>
          <t>FO</t>
        </is>
      </c>
      <c r="I525" s="5">
        <f>VLOOKUP(H525,'5.a Definitions'!E:F,2,FALSE)</f>
        <v/>
      </c>
      <c r="J525" s="5" t="inlineStr">
        <is>
          <t>Deposition</t>
        </is>
      </c>
      <c r="K525" s="5" t="inlineStr">
        <is>
          <t>deposition to forests</t>
        </is>
      </c>
      <c r="L525" s="5" t="inlineStr">
        <is>
          <t>reactive</t>
        </is>
      </c>
      <c r="M525" s="5" t="inlineStr">
        <is>
          <t>RDN</t>
        </is>
      </c>
      <c r="N525" s="422" t="n">
        <v>22.80953747835347</v>
      </c>
      <c r="O525" s="423" t="n">
        <v>0.5402292087486869</v>
      </c>
      <c r="P525" s="424" t="n">
        <v>2022</v>
      </c>
      <c r="Q525" s="425" t="inlineStr">
        <is>
          <t>Filled (held at 2021): NILU and geodata.no</t>
        </is>
      </c>
      <c r="R525" s="425" t="inlineStr">
        <is>
          <t>ok</t>
        </is>
      </c>
      <c r="S525" s="425" t="inlineStr">
        <is>
          <t>text</t>
        </is>
      </c>
      <c r="T525" s="426" t="inlineStr">
        <is>
          <t>Norway</t>
        </is>
      </c>
      <c r="U525" s="5" t="inlineStr">
        <is>
          <t>-</t>
        </is>
      </c>
      <c r="V525" s="5">
        <f>(#REF!*#REF!)^2</f>
        <v/>
      </c>
    </row>
    <row r="526" ht="16" customHeight="1">
      <c r="B526" s="5" t="inlineStr">
        <is>
          <t>AT.AT-FS.FO</t>
        </is>
      </c>
      <c r="C526" s="5" t="inlineStr">
        <is>
          <t>AT.AT-FS.FO-N2 fixation-N2</t>
        </is>
      </c>
      <c r="D526" s="5" t="inlineStr">
        <is>
          <t>AT</t>
        </is>
      </c>
      <c r="E526" s="5" t="inlineStr">
        <is>
          <t>AT</t>
        </is>
      </c>
      <c r="F526" s="5">
        <f>VLOOKUP(E526,'5.a Definitions'!E:F,2,FALSE)</f>
        <v/>
      </c>
      <c r="G526" s="5" t="inlineStr">
        <is>
          <t>FS</t>
        </is>
      </c>
      <c r="H526" s="5" t="inlineStr">
        <is>
          <t>FO</t>
        </is>
      </c>
      <c r="I526" s="5">
        <f>VLOOKUP(H526,'5.a Definitions'!E:F,2,FALSE)</f>
        <v/>
      </c>
      <c r="J526" s="5" t="inlineStr">
        <is>
          <t>N2 fixation</t>
        </is>
      </c>
      <c r="K526" s="5" t="inlineStr">
        <is>
          <t>N2 fixation forests</t>
        </is>
      </c>
      <c r="L526" s="5" t="inlineStr">
        <is>
          <t>inert</t>
        </is>
      </c>
      <c r="M526" s="5" t="inlineStr">
        <is>
          <t>N2</t>
        </is>
      </c>
      <c r="N526" s="422" t="n">
        <v>18</v>
      </c>
      <c r="O526" s="423" t="n">
        <v>0.5019089907080868</v>
      </c>
      <c r="P526" s="424" t="n">
        <v>2022</v>
      </c>
      <c r="Q526" s="425" t="inlineStr">
        <is>
          <t>Moldan (2025) and SSB</t>
        </is>
      </c>
      <c r="R526" s="425" t="inlineStr">
        <is>
          <t>ok</t>
        </is>
      </c>
      <c r="S526" s="425" t="inlineStr">
        <is>
          <t>text</t>
        </is>
      </c>
      <c r="T526" s="426" t="inlineStr">
        <is>
          <t>Norway</t>
        </is>
      </c>
      <c r="U526" s="5" t="inlineStr">
        <is>
          <t>-</t>
        </is>
      </c>
      <c r="V526" s="5">
        <f>(#REF!*#REF!)^2</f>
        <v/>
      </c>
    </row>
    <row r="527" ht="16" customHeight="1">
      <c r="B527" s="5" t="inlineStr">
        <is>
          <t>AT.AT-FS.OL</t>
        </is>
      </c>
      <c r="C527" s="5" t="inlineStr">
        <is>
          <t>AT.AT-FS.OL-Deposition-OXN</t>
        </is>
      </c>
      <c r="D527" s="5" t="inlineStr">
        <is>
          <t>AT</t>
        </is>
      </c>
      <c r="E527" s="5" t="inlineStr">
        <is>
          <t>AT</t>
        </is>
      </c>
      <c r="F527" s="5">
        <f>VLOOKUP(E527,'5.a Definitions'!E:F,2,FALSE)</f>
        <v/>
      </c>
      <c r="G527" s="5" t="inlineStr">
        <is>
          <t>FS</t>
        </is>
      </c>
      <c r="H527" s="5" t="inlineStr">
        <is>
          <t>OL</t>
        </is>
      </c>
      <c r="I527" s="5">
        <f>VLOOKUP(H527,'5.a Definitions'!E:F,2,FALSE)</f>
        <v/>
      </c>
      <c r="J527" s="5" t="inlineStr">
        <is>
          <t>Deposition</t>
        </is>
      </c>
      <c r="K527" s="5" t="inlineStr">
        <is>
          <t>deposition to other land</t>
        </is>
      </c>
      <c r="L527" s="5" t="inlineStr">
        <is>
          <t>reactive</t>
        </is>
      </c>
      <c r="M527" s="5" t="inlineStr">
        <is>
          <t>OXN</t>
        </is>
      </c>
      <c r="N527" s="422" t="n">
        <v>28.32874947873232</v>
      </c>
      <c r="O527" s="423" t="n">
        <v>0.4947536341989963</v>
      </c>
      <c r="P527" s="424" t="n">
        <v>2022</v>
      </c>
      <c r="Q527" s="425" t="inlineStr">
        <is>
          <t>Filled (held at 2021): NILU and geodata.no</t>
        </is>
      </c>
      <c r="R527" s="425" t="inlineStr">
        <is>
          <t>ok</t>
        </is>
      </c>
      <c r="S527" s="425" t="inlineStr">
        <is>
          <t>text</t>
        </is>
      </c>
      <c r="T527" s="426" t="inlineStr">
        <is>
          <t>Norway</t>
        </is>
      </c>
      <c r="U527" s="5" t="inlineStr">
        <is>
          <t>-</t>
        </is>
      </c>
      <c r="V527" s="5">
        <f>(#REF!*#REF!)^2</f>
        <v/>
      </c>
    </row>
    <row r="528" ht="16" customHeight="1">
      <c r="B528" s="5" t="inlineStr">
        <is>
          <t>AT.AT-FS.OL</t>
        </is>
      </c>
      <c r="C528" s="5" t="inlineStr">
        <is>
          <t>AT.AT-FS.OL-Deposition-RDN</t>
        </is>
      </c>
      <c r="D528" s="5" t="inlineStr">
        <is>
          <t>AT</t>
        </is>
      </c>
      <c r="E528" s="5" t="inlineStr">
        <is>
          <t>AT</t>
        </is>
      </c>
      <c r="F528" s="5">
        <f>VLOOKUP(E528,'5.a Definitions'!E:F,2,FALSE)</f>
        <v/>
      </c>
      <c r="G528" s="5" t="inlineStr">
        <is>
          <t>FS</t>
        </is>
      </c>
      <c r="H528" s="5" t="inlineStr">
        <is>
          <t>OL</t>
        </is>
      </c>
      <c r="I528" s="5">
        <f>VLOOKUP(H528,'5.a Definitions'!E:F,2,FALSE)</f>
        <v/>
      </c>
      <c r="J528" s="5" t="inlineStr">
        <is>
          <t>Deposition</t>
        </is>
      </c>
      <c r="K528" s="5" t="inlineStr">
        <is>
          <t>deposition to other land</t>
        </is>
      </c>
      <c r="L528" s="5" t="inlineStr">
        <is>
          <t>reactive</t>
        </is>
      </c>
      <c r="M528" s="5" t="inlineStr">
        <is>
          <t>RDN</t>
        </is>
      </c>
      <c r="N528" s="422" t="n">
        <v>30.21554808772498</v>
      </c>
      <c r="O528" s="423" t="n">
        <v>0.4810713781100844</v>
      </c>
      <c r="P528" s="424" t="n">
        <v>2022</v>
      </c>
      <c r="Q528" s="425" t="inlineStr">
        <is>
          <t>Filled (held at 2021): NILU and geodata.no</t>
        </is>
      </c>
      <c r="R528" s="425" t="inlineStr">
        <is>
          <t>ok</t>
        </is>
      </c>
      <c r="S528" s="425" t="inlineStr">
        <is>
          <t>text</t>
        </is>
      </c>
      <c r="T528" s="426" t="inlineStr">
        <is>
          <t>Norway</t>
        </is>
      </c>
      <c r="U528" s="5" t="inlineStr">
        <is>
          <t>-</t>
        </is>
      </c>
      <c r="V528" s="5">
        <f>(O470*N470)^2</f>
        <v/>
      </c>
    </row>
    <row r="529" ht="16" customHeight="1">
      <c r="B529" s="5" t="inlineStr">
        <is>
          <t>AT.AT-FS.OL</t>
        </is>
      </c>
      <c r="C529" s="5" t="inlineStr">
        <is>
          <t>AT.AT-FS.OL-N2 fixation-N2</t>
        </is>
      </c>
      <c r="D529" s="5" t="inlineStr">
        <is>
          <t>AT</t>
        </is>
      </c>
      <c r="E529" s="5" t="inlineStr">
        <is>
          <t>AT</t>
        </is>
      </c>
      <c r="F529" s="5">
        <f>VLOOKUP(E529,'5.a Definitions'!E:F,2,FALSE)</f>
        <v/>
      </c>
      <c r="G529" s="5" t="inlineStr">
        <is>
          <t>FS</t>
        </is>
      </c>
      <c r="H529" s="5" t="inlineStr">
        <is>
          <t>OL</t>
        </is>
      </c>
      <c r="I529" s="5">
        <f>VLOOKUP(H529,'5.a Definitions'!E:F,2,FALSE)</f>
        <v/>
      </c>
      <c r="J529" s="5" t="inlineStr">
        <is>
          <t>N2 fixation</t>
        </is>
      </c>
      <c r="K529" s="5" t="inlineStr">
        <is>
          <t>N2 fixation other land</t>
        </is>
      </c>
      <c r="L529" s="5" t="inlineStr">
        <is>
          <t>inert</t>
        </is>
      </c>
      <c r="M529" s="5" t="inlineStr">
        <is>
          <t>N2</t>
        </is>
      </c>
      <c r="N529" s="422" t="n">
        <v>23.228884</v>
      </c>
      <c r="O529" s="423" t="n">
        <v>0.8373855850737826</v>
      </c>
      <c r="P529" s="424" t="n">
        <v>2022</v>
      </c>
      <c r="Q529" s="425" t="inlineStr">
        <is>
          <t>CORINE land cover inventory and Reddy &amp; DeLaune (2008)</t>
        </is>
      </c>
      <c r="R529" s="425" t="inlineStr">
        <is>
          <t>ok</t>
        </is>
      </c>
      <c r="S529" s="425" t="inlineStr">
        <is>
          <t>text</t>
        </is>
      </c>
      <c r="T529" s="426" t="inlineStr">
        <is>
          <t>Norway</t>
        </is>
      </c>
      <c r="U529" s="5" t="inlineStr">
        <is>
          <t>-</t>
        </is>
      </c>
      <c r="V529" s="5">
        <f>(O471*N471)^2</f>
        <v/>
      </c>
    </row>
    <row r="530" ht="16" customHeight="1">
      <c r="B530" s="5" t="inlineStr">
        <is>
          <t>AT.AT-HS.HS</t>
        </is>
      </c>
      <c r="C530" s="5" t="inlineStr">
        <is>
          <t>AT.AT-HS.HS-Deposition-OXN</t>
        </is>
      </c>
      <c r="D530" s="5" t="inlineStr">
        <is>
          <t>AT</t>
        </is>
      </c>
      <c r="E530" s="5" t="inlineStr">
        <is>
          <t>AT</t>
        </is>
      </c>
      <c r="F530" s="5">
        <f>VLOOKUP(E530,'5.a Definitions'!E:F,2,FALSE)</f>
        <v/>
      </c>
      <c r="G530" s="5" t="inlineStr">
        <is>
          <t>HS</t>
        </is>
      </c>
      <c r="H530" s="5" t="inlineStr">
        <is>
          <t>HS</t>
        </is>
      </c>
      <c r="I530" s="5">
        <f>VLOOKUP(H530,'5.a Definitions'!E:F,2,FALSE)</f>
        <v/>
      </c>
      <c r="J530" s="5" t="inlineStr">
        <is>
          <t>Deposition</t>
        </is>
      </c>
      <c r="K530" s="5" t="inlineStr">
        <is>
          <t>deposition to settlements</t>
        </is>
      </c>
      <c r="L530" s="5" t="inlineStr">
        <is>
          <t>reactive</t>
        </is>
      </c>
      <c r="M530" s="5" t="inlineStr">
        <is>
          <t>OXN</t>
        </is>
      </c>
      <c r="N530" s="422" t="n">
        <v>1.634097903810652</v>
      </c>
      <c r="O530" s="423" t="n">
        <v>0.4901745274069491</v>
      </c>
      <c r="P530" s="424" t="n">
        <v>2022</v>
      </c>
      <c r="Q530" s="425" t="inlineStr">
        <is>
          <t>Filled (held at 2021): NILU and geodata.no</t>
        </is>
      </c>
      <c r="R530" s="425" t="inlineStr">
        <is>
          <t>ok</t>
        </is>
      </c>
      <c r="S530" s="425" t="inlineStr">
        <is>
          <t>text</t>
        </is>
      </c>
      <c r="T530" s="426" t="inlineStr">
        <is>
          <t>Norway</t>
        </is>
      </c>
      <c r="U530" s="5" t="inlineStr">
        <is>
          <t>-</t>
        </is>
      </c>
      <c r="V530" s="5">
        <f>(O472*N472)^2</f>
        <v/>
      </c>
    </row>
    <row r="531" ht="16" customHeight="1">
      <c r="B531" s="5" t="inlineStr">
        <is>
          <t>AT.AT-HS.HS</t>
        </is>
      </c>
      <c r="C531" s="5" t="inlineStr">
        <is>
          <t>AT.AT-HS.HS-Deposition-RDN</t>
        </is>
      </c>
      <c r="D531" s="5" t="inlineStr">
        <is>
          <t>AT</t>
        </is>
      </c>
      <c r="E531" s="5" t="inlineStr">
        <is>
          <t>AT</t>
        </is>
      </c>
      <c r="F531" s="5">
        <f>VLOOKUP(E531,'5.a Definitions'!E:F,2,FALSE)</f>
        <v/>
      </c>
      <c r="G531" s="5" t="inlineStr">
        <is>
          <t>HS</t>
        </is>
      </c>
      <c r="H531" s="5" t="inlineStr">
        <is>
          <t>HS</t>
        </is>
      </c>
      <c r="I531" s="5">
        <f>VLOOKUP(H531,'5.a Definitions'!E:F,2,FALSE)</f>
        <v/>
      </c>
      <c r="J531" s="5" t="inlineStr">
        <is>
          <t>Deposition</t>
        </is>
      </c>
      <c r="K531" s="5" t="inlineStr">
        <is>
          <t>deposition to settlements</t>
        </is>
      </c>
      <c r="L531" s="5" t="inlineStr">
        <is>
          <t>reactive</t>
        </is>
      </c>
      <c r="M531" s="5" t="inlineStr">
        <is>
          <t>RDN</t>
        </is>
      </c>
      <c r="N531" s="422" t="n">
        <v>1.480401076349279</v>
      </c>
      <c r="O531" s="423" t="n">
        <v>0.49859701124487</v>
      </c>
      <c r="P531" s="424" t="n">
        <v>2022</v>
      </c>
      <c r="Q531" s="425" t="inlineStr">
        <is>
          <t>Filled (held at 2021): NILU and geodata.no</t>
        </is>
      </c>
      <c r="R531" s="425" t="inlineStr">
        <is>
          <t>ok</t>
        </is>
      </c>
      <c r="S531" s="425" t="inlineStr">
        <is>
          <t>text</t>
        </is>
      </c>
      <c r="T531" s="426" t="inlineStr">
        <is>
          <t>Norway</t>
        </is>
      </c>
      <c r="U531" s="5" t="inlineStr">
        <is>
          <t>-</t>
        </is>
      </c>
      <c r="V531" s="5">
        <f>(#REF!*#REF!)^2</f>
        <v/>
      </c>
    </row>
    <row r="532" ht="16" customHeight="1">
      <c r="B532" s="5" t="inlineStr">
        <is>
          <t>AT.AT-HY.SW</t>
        </is>
      </c>
      <c r="C532" s="5" t="inlineStr">
        <is>
          <t>AT.AT-HY.SW-Deposition-OXN</t>
        </is>
      </c>
      <c r="D532" s="5" t="inlineStr">
        <is>
          <t>AT</t>
        </is>
      </c>
      <c r="E532" s="5" t="inlineStr">
        <is>
          <t>AT</t>
        </is>
      </c>
      <c r="F532" s="5">
        <f>VLOOKUP(E532,'5.a Definitions'!E:F,2,FALSE)</f>
        <v/>
      </c>
      <c r="G532" s="5" t="inlineStr">
        <is>
          <t>HY</t>
        </is>
      </c>
      <c r="H532" s="5" t="inlineStr">
        <is>
          <t>SW</t>
        </is>
      </c>
      <c r="I532" s="5">
        <f>VLOOKUP(H532,'5.a Definitions'!E:F,2,FALSE)</f>
        <v/>
      </c>
      <c r="J532" s="5" t="inlineStr">
        <is>
          <t>Deposition</t>
        </is>
      </c>
      <c r="K532" s="5" t="inlineStr">
        <is>
          <t>deposition to surface water</t>
        </is>
      </c>
      <c r="L532" s="5" t="inlineStr">
        <is>
          <t>reactive</t>
        </is>
      </c>
      <c r="M532" s="5" t="inlineStr">
        <is>
          <t>OXN</t>
        </is>
      </c>
      <c r="N532" s="422" t="n">
        <v>4.088822809522666</v>
      </c>
      <c r="O532" s="423" t="n">
        <v>0.482257951521237</v>
      </c>
      <c r="P532" s="424" t="n">
        <v>2022</v>
      </c>
      <c r="Q532" s="425" t="inlineStr">
        <is>
          <t>Filled (held at 2021): NILU and geodata.no</t>
        </is>
      </c>
      <c r="R532" s="425" t="inlineStr">
        <is>
          <t>ok</t>
        </is>
      </c>
      <c r="S532" s="425" t="inlineStr">
        <is>
          <t>text</t>
        </is>
      </c>
      <c r="T532" s="426" t="inlineStr">
        <is>
          <t>Norway</t>
        </is>
      </c>
      <c r="U532" s="5" t="inlineStr">
        <is>
          <t>-</t>
        </is>
      </c>
      <c r="V532" s="5">
        <f>(O473*N473)^2</f>
        <v/>
      </c>
    </row>
    <row r="533" ht="16" customHeight="1">
      <c r="B533" s="5" t="inlineStr">
        <is>
          <t>AT.AT-HY.SW</t>
        </is>
      </c>
      <c r="C533" s="5" t="inlineStr">
        <is>
          <t>AT.AT-HY.SW-Deposition-RDN</t>
        </is>
      </c>
      <c r="D533" s="5" t="inlineStr">
        <is>
          <t>AT</t>
        </is>
      </c>
      <c r="E533" s="5" t="inlineStr">
        <is>
          <t>AT</t>
        </is>
      </c>
      <c r="F533" s="5">
        <f>VLOOKUP(E533,'5.a Definitions'!E:F,2,FALSE)</f>
        <v/>
      </c>
      <c r="G533" s="5" t="inlineStr">
        <is>
          <t>HY</t>
        </is>
      </c>
      <c r="H533" s="5" t="inlineStr">
        <is>
          <t>SW</t>
        </is>
      </c>
      <c r="I533" s="5">
        <f>VLOOKUP(H533,'5.a Definitions'!E:F,2,FALSE)</f>
        <v/>
      </c>
      <c r="J533" s="5" t="inlineStr">
        <is>
          <t>Deposition</t>
        </is>
      </c>
      <c r="K533" s="5" t="inlineStr">
        <is>
          <t>deposition to surface water</t>
        </is>
      </c>
      <c r="L533" s="5" t="inlineStr">
        <is>
          <t>reactive</t>
        </is>
      </c>
      <c r="M533" s="5" t="inlineStr">
        <is>
          <t>RDN</t>
        </is>
      </c>
      <c r="N533" s="422" t="n">
        <v>4.052304373571123</v>
      </c>
      <c r="O533" s="423" t="n">
        <v>0.4935077211083535</v>
      </c>
      <c r="P533" s="424" t="n">
        <v>2022</v>
      </c>
      <c r="Q533" s="425" t="inlineStr">
        <is>
          <t>Filled (held at 2021): NILU and geodata.no</t>
        </is>
      </c>
      <c r="R533" s="425" t="inlineStr">
        <is>
          <t>ok</t>
        </is>
      </c>
      <c r="S533" s="425" t="inlineStr">
        <is>
          <t>text</t>
        </is>
      </c>
      <c r="T533" s="426" t="inlineStr">
        <is>
          <t>Norway</t>
        </is>
      </c>
      <c r="U533" s="5" t="inlineStr">
        <is>
          <t>-</t>
        </is>
      </c>
      <c r="V533" s="5">
        <f>(#REF!*#REF!)^2</f>
        <v/>
      </c>
    </row>
    <row r="534" ht="16" customHeight="1">
      <c r="B534" s="5" t="inlineStr">
        <is>
          <t>AT.AT-HY.SW</t>
        </is>
      </c>
      <c r="C534" s="5" t="inlineStr">
        <is>
          <t>AT.AT-HY.SW-N2 fixation-N2</t>
        </is>
      </c>
      <c r="D534" s="5" t="inlineStr">
        <is>
          <t>AT</t>
        </is>
      </c>
      <c r="E534" s="5" t="inlineStr">
        <is>
          <t>AT</t>
        </is>
      </c>
      <c r="F534" s="5">
        <f>VLOOKUP(E534,'5.a Definitions'!E:F,2,FALSE)</f>
        <v/>
      </c>
      <c r="G534" s="5" t="inlineStr">
        <is>
          <t>HY</t>
        </is>
      </c>
      <c r="H534" s="5" t="inlineStr">
        <is>
          <t>SW</t>
        </is>
      </c>
      <c r="I534" s="5">
        <f>VLOOKUP(H534,'5.a Definitions'!E:F,2,FALSE)</f>
        <v/>
      </c>
      <c r="J534" s="5" t="inlineStr">
        <is>
          <t>N2 fixation</t>
        </is>
      </c>
      <c r="K534" s="5" t="inlineStr">
        <is>
          <t>N2 fixation surface water</t>
        </is>
      </c>
      <c r="L534" s="5" t="inlineStr">
        <is>
          <t>inert</t>
        </is>
      </c>
      <c r="M534" s="5" t="inlineStr">
        <is>
          <t>N2</t>
        </is>
      </c>
      <c r="N534" s="422" t="n">
        <v>2.0457</v>
      </c>
      <c r="O534" s="423" t="n">
        <v>8.962723886426243</v>
      </c>
      <c r="P534" s="424" t="n">
        <v>2022</v>
      </c>
      <c r="Q534" s="425" t="inlineStr">
        <is>
          <t>NIBIO and Reddy &amp; DeLaune (2008)</t>
        </is>
      </c>
      <c r="R534" s="425" t="inlineStr">
        <is>
          <t>ok</t>
        </is>
      </c>
      <c r="S534" s="425" t="inlineStr">
        <is>
          <t>text</t>
        </is>
      </c>
      <c r="T534" s="426" t="inlineStr">
        <is>
          <t>Norway</t>
        </is>
      </c>
      <c r="U534" s="5" t="inlineStr">
        <is>
          <t>-</t>
        </is>
      </c>
      <c r="V534" s="5">
        <f>(#REF!*#REF!)^2</f>
        <v/>
      </c>
    </row>
    <row r="535" ht="16" customHeight="1">
      <c r="B535" s="5" t="inlineStr">
        <is>
          <t>AT.AT-RW.RW</t>
        </is>
      </c>
      <c r="C535" s="5" t="inlineStr">
        <is>
          <t>AT.AT-RW.RW-Atmospheric outflow-RDN</t>
        </is>
      </c>
      <c r="D535" s="5" t="inlineStr">
        <is>
          <t>AT</t>
        </is>
      </c>
      <c r="E535" s="5" t="inlineStr">
        <is>
          <t>AT</t>
        </is>
      </c>
      <c r="F535" s="5">
        <f>VLOOKUP(E535,'5.a Definitions'!E:F,2,FALSE)</f>
        <v/>
      </c>
      <c r="G535" s="5" t="inlineStr">
        <is>
          <t>RW</t>
        </is>
      </c>
      <c r="H535" s="5" t="inlineStr">
        <is>
          <t>RW</t>
        </is>
      </c>
      <c r="I535" s="5">
        <f>VLOOKUP(H535,'5.a Definitions'!E:F,2,FALSE)</f>
        <v/>
      </c>
      <c r="J535" s="5" t="inlineStr">
        <is>
          <t>Atmospheric outflow</t>
        </is>
      </c>
      <c r="K535" s="5" t="inlineStr">
        <is>
          <t>atmospheric outflow</t>
        </is>
      </c>
      <c r="L535" s="5" t="inlineStr">
        <is>
          <t>reactive</t>
        </is>
      </c>
      <c r="M535" s="5" t="inlineStr">
        <is>
          <t>RDN</t>
        </is>
      </c>
      <c r="N535" s="422" t="n">
        <v>13.4</v>
      </c>
      <c r="O535" s="423" t="n">
        <v>0.4978678205152003</v>
      </c>
      <c r="P535" s="424" t="n">
        <v>2022</v>
      </c>
      <c r="Q535" s="425" t="inlineStr">
        <is>
          <t>EMEP SR tables</t>
        </is>
      </c>
      <c r="R535" s="425" t="inlineStr">
        <is>
          <t>ok</t>
        </is>
      </c>
      <c r="S535" s="425" t="inlineStr">
        <is>
          <t>text</t>
        </is>
      </c>
      <c r="T535" s="426" t="inlineStr">
        <is>
          <t>Norway</t>
        </is>
      </c>
      <c r="U535" s="5" t="inlineStr">
        <is>
          <t>-</t>
        </is>
      </c>
      <c r="V535" s="5">
        <f>(O477*N477)^2</f>
        <v/>
      </c>
    </row>
    <row r="536" ht="16" customHeight="1" thickBot="1">
      <c r="A536" s="493" t="n"/>
      <c r="B536" s="6" t="inlineStr">
        <is>
          <t>AT.AT-RW.RW</t>
        </is>
      </c>
      <c r="C536" s="6" t="inlineStr">
        <is>
          <t>AT.AT-RW.RW-Atmospheric outflow-OXN</t>
        </is>
      </c>
      <c r="D536" s="6" t="inlineStr">
        <is>
          <t>AT</t>
        </is>
      </c>
      <c r="E536" s="6" t="inlineStr">
        <is>
          <t>AT</t>
        </is>
      </c>
      <c r="F536" s="5">
        <f>VLOOKUP(E536,'5.a Definitions'!E:F,2,FALSE)</f>
        <v/>
      </c>
      <c r="G536" s="6" t="inlineStr">
        <is>
          <t>RW</t>
        </is>
      </c>
      <c r="H536" s="6" t="inlineStr">
        <is>
          <t>RW</t>
        </is>
      </c>
      <c r="I536" s="5">
        <f>VLOOKUP(H536,'5.a Definitions'!E:F,2,FALSE)</f>
        <v/>
      </c>
      <c r="J536" s="6" t="inlineStr">
        <is>
          <t>Atmospheric outflow</t>
        </is>
      </c>
      <c r="K536" s="6" t="inlineStr">
        <is>
          <t>atmospheric outflow</t>
        </is>
      </c>
      <c r="L536" s="6" t="inlineStr">
        <is>
          <t>reactive</t>
        </is>
      </c>
      <c r="M536" s="6" t="inlineStr">
        <is>
          <t>OXN</t>
        </is>
      </c>
      <c r="N536" s="422" t="n">
        <v>30.5</v>
      </c>
      <c r="O536" s="427" t="n">
        <v>0.4978678205152003</v>
      </c>
      <c r="P536" s="424" t="n">
        <v>2022</v>
      </c>
      <c r="Q536" s="428" t="inlineStr">
        <is>
          <t>EMEP SR tables</t>
        </is>
      </c>
      <c r="R536" s="425" t="inlineStr">
        <is>
          <t>ok</t>
        </is>
      </c>
      <c r="S536" s="428" t="inlineStr">
        <is>
          <t>text</t>
        </is>
      </c>
      <c r="T536" s="426" t="inlineStr">
        <is>
          <t>Norway</t>
        </is>
      </c>
      <c r="U536" s="6" t="inlineStr">
        <is>
          <t>-</t>
        </is>
      </c>
      <c r="V536" s="6">
        <f>(O478*N478)^2</f>
        <v/>
      </c>
    </row>
    <row r="537" ht="16" customHeight="1">
      <c r="A537" s="491" t="inlineStr">
        <is>
          <t>Hydrosphere</t>
        </is>
      </c>
      <c r="B537" s="5" t="inlineStr">
        <is>
          <t>HY.CW-MP.FP</t>
        </is>
      </c>
      <c r="C537" s="5" t="inlineStr">
        <is>
          <t>HY.CW-MP.FP-Fish (wild catch)-Nmix</t>
        </is>
      </c>
      <c r="D537" s="5" t="inlineStr">
        <is>
          <t>HY</t>
        </is>
      </c>
      <c r="E537" s="5" t="inlineStr">
        <is>
          <t>CW</t>
        </is>
      </c>
      <c r="F537" s="5">
        <f>VLOOKUP(E537,'5.a Definitions'!E:F,2,FALSE)</f>
        <v/>
      </c>
      <c r="G537" s="5" t="inlineStr">
        <is>
          <t>MP</t>
        </is>
      </c>
      <c r="H537" s="5" t="inlineStr">
        <is>
          <t>FP</t>
        </is>
      </c>
      <c r="I537" s="5">
        <f>VLOOKUP(H537,'5.a Definitions'!E:F,2,FALSE)</f>
        <v/>
      </c>
      <c r="J537" s="5" t="inlineStr">
        <is>
          <t>Fish (wild catch)</t>
        </is>
      </c>
      <c r="K537" s="5" t="inlineStr">
        <is>
          <t>coastal water fish (wild catch)</t>
        </is>
      </c>
      <c r="L537" s="5" t="inlineStr">
        <is>
          <t>reactive</t>
        </is>
      </c>
      <c r="M537" s="5" t="inlineStr">
        <is>
          <t>Nmix</t>
        </is>
      </c>
      <c r="N537" s="422" t="n">
        <v>58.71920286988</v>
      </c>
      <c r="O537" s="423" t="n">
        <v>0.1132518576204172</v>
      </c>
      <c r="P537" s="424" t="n">
        <v>2022</v>
      </c>
      <c r="Q537" s="425" t="inlineStr">
        <is>
          <t>Fiskeridirektoratet</t>
        </is>
      </c>
      <c r="R537" s="425" t="inlineStr">
        <is>
          <t>ok</t>
        </is>
      </c>
      <c r="S537" s="425" t="inlineStr">
        <is>
          <t>text</t>
        </is>
      </c>
      <c r="T537" s="426" t="inlineStr">
        <is>
          <t>Norway</t>
        </is>
      </c>
      <c r="U537" s="5" t="inlineStr">
        <is>
          <t>useful output</t>
        </is>
      </c>
      <c r="V537" s="5">
        <f>(O486*N486)^2</f>
        <v/>
      </c>
    </row>
    <row r="538" ht="16" customHeight="1">
      <c r="B538" s="5" t="inlineStr">
        <is>
          <t>HY.SW-AT.AT</t>
        </is>
      </c>
      <c r="C538" s="5" t="inlineStr">
        <is>
          <t>HY.SW-AT.AT-Emissions-N2</t>
        </is>
      </c>
      <c r="D538" s="5" t="inlineStr">
        <is>
          <t>HY</t>
        </is>
      </c>
      <c r="E538" s="5" t="inlineStr">
        <is>
          <t>SW</t>
        </is>
      </c>
      <c r="F538" s="5">
        <f>VLOOKUP(E538,'5.a Definitions'!E:F,2,FALSE)</f>
        <v/>
      </c>
      <c r="G538" s="5" t="inlineStr">
        <is>
          <t>AT</t>
        </is>
      </c>
      <c r="H538" s="5" t="inlineStr">
        <is>
          <t>AT</t>
        </is>
      </c>
      <c r="I538" s="5">
        <f>VLOOKUP(H538,'5.a Definitions'!E:F,2,FALSE)</f>
        <v/>
      </c>
      <c r="J538" s="5" t="inlineStr">
        <is>
          <t>Emissions</t>
        </is>
      </c>
      <c r="K538" s="5" t="inlineStr">
        <is>
          <t>surface water emissions</t>
        </is>
      </c>
      <c r="L538" s="5" t="inlineStr">
        <is>
          <t>inert</t>
        </is>
      </c>
      <c r="M538" s="5" t="inlineStr">
        <is>
          <t>N2</t>
        </is>
      </c>
      <c r="N538" s="422" t="n">
        <v>12.71061</v>
      </c>
      <c r="O538" s="423" t="n">
        <v>0.4129805514509031</v>
      </c>
      <c r="P538" s="424" t="n">
        <v>2022</v>
      </c>
      <c r="Q538" s="425" t="inlineStr">
        <is>
          <t>NIVA TEOTIL3</t>
        </is>
      </c>
      <c r="R538" s="425" t="inlineStr">
        <is>
          <t>ok</t>
        </is>
      </c>
      <c r="S538" s="425" t="inlineStr">
        <is>
          <t>text</t>
        </is>
      </c>
      <c r="T538" s="426" t="inlineStr">
        <is>
          <t>Norway</t>
        </is>
      </c>
      <c r="U538" s="5" t="inlineStr">
        <is>
          <t>N wasted</t>
        </is>
      </c>
      <c r="V538" s="5">
        <f>(#REF!*#REF!)^2</f>
        <v/>
      </c>
    </row>
    <row r="539" ht="16" customHeight="1">
      <c r="B539" s="5" t="inlineStr">
        <is>
          <t>HY.SW-AT.AT</t>
        </is>
      </c>
      <c r="C539" s="5" t="inlineStr">
        <is>
          <t>HY.SW-AT.AT-Emissions-N2O</t>
        </is>
      </c>
      <c r="D539" s="5" t="inlineStr">
        <is>
          <t>HY</t>
        </is>
      </c>
      <c r="E539" s="5" t="inlineStr">
        <is>
          <t>SW</t>
        </is>
      </c>
      <c r="F539" s="5">
        <f>VLOOKUP(E539,'5.a Definitions'!E:F,2,FALSE)</f>
        <v/>
      </c>
      <c r="G539" s="5" t="inlineStr">
        <is>
          <t>AT</t>
        </is>
      </c>
      <c r="H539" s="5" t="inlineStr">
        <is>
          <t>AT</t>
        </is>
      </c>
      <c r="I539" s="5">
        <f>VLOOKUP(H539,'5.a Definitions'!E:F,2,FALSE)</f>
        <v/>
      </c>
      <c r="J539" s="5" t="inlineStr">
        <is>
          <t>Emissions</t>
        </is>
      </c>
      <c r="K539" s="5" t="inlineStr">
        <is>
          <t>surface water emissions</t>
        </is>
      </c>
      <c r="L539" s="5" t="inlineStr">
        <is>
          <t>reactive</t>
        </is>
      </c>
      <c r="M539" s="5" t="inlineStr">
        <is>
          <t>N2O</t>
        </is>
      </c>
      <c r="N539" s="422" t="n">
        <v>0.12839</v>
      </c>
      <c r="O539" s="423" t="n">
        <v>10.49922019277201</v>
      </c>
      <c r="P539" s="424" t="n">
        <v>2022</v>
      </c>
      <c r="Q539" s="425" t="inlineStr">
        <is>
          <t>NIVA TEOTIL3</t>
        </is>
      </c>
      <c r="R539" s="425" t="inlineStr">
        <is>
          <t>ok</t>
        </is>
      </c>
      <c r="S539" s="425" t="inlineStr">
        <is>
          <t>text</t>
        </is>
      </c>
      <c r="T539" s="426" t="inlineStr">
        <is>
          <t>Norway</t>
        </is>
      </c>
      <c r="U539" s="5" t="inlineStr">
        <is>
          <t>N wasted</t>
        </is>
      </c>
      <c r="V539" s="5">
        <f>(O487*N487)^2</f>
        <v/>
      </c>
    </row>
    <row r="540" ht="16" customHeight="1">
      <c r="B540" s="5" t="inlineStr">
        <is>
          <t>HY.SW-HY.CW</t>
        </is>
      </c>
      <c r="C540" s="5" t="inlineStr">
        <is>
          <t>HY.SW-HY.CW-Inflow to coastal waters-Nmix</t>
        </is>
      </c>
      <c r="D540" s="5" t="inlineStr">
        <is>
          <t>HY</t>
        </is>
      </c>
      <c r="E540" s="5" t="inlineStr">
        <is>
          <t>SW</t>
        </is>
      </c>
      <c r="F540" s="5">
        <f>VLOOKUP(E540,'5.a Definitions'!E:F,2,FALSE)</f>
        <v/>
      </c>
      <c r="G540" s="5" t="inlineStr">
        <is>
          <t>HY</t>
        </is>
      </c>
      <c r="H540" s="5" t="inlineStr">
        <is>
          <t>CW</t>
        </is>
      </c>
      <c r="I540" s="5">
        <f>VLOOKUP(H540,'5.a Definitions'!E:F,2,FALSE)</f>
        <v/>
      </c>
      <c r="J540" s="5" t="inlineStr">
        <is>
          <t>Inflow to coastal waters</t>
        </is>
      </c>
      <c r="K540" s="5" t="inlineStr">
        <is>
          <t>inflow to coastal water</t>
        </is>
      </c>
      <c r="L540" s="5" t="inlineStr">
        <is>
          <t>reactive</t>
        </is>
      </c>
      <c r="M540" s="5" t="inlineStr">
        <is>
          <t>Nmix</t>
        </is>
      </c>
      <c r="N540" s="422" t="n">
        <v>113.839</v>
      </c>
      <c r="O540" s="423" t="n">
        <v>0.2256914429716775</v>
      </c>
      <c r="P540" s="424" t="n">
        <v>2022</v>
      </c>
      <c r="Q540" s="425" t="inlineStr">
        <is>
          <t>NIVA TEOTIL3</t>
        </is>
      </c>
      <c r="R540" s="425" t="inlineStr">
        <is>
          <t>ok</t>
        </is>
      </c>
      <c r="S540" s="425" t="inlineStr">
        <is>
          <t>text</t>
        </is>
      </c>
      <c r="T540" s="426" t="inlineStr">
        <is>
          <t>Norway</t>
        </is>
      </c>
      <c r="U540" s="5" t="inlineStr">
        <is>
          <t>-</t>
        </is>
      </c>
      <c r="V540" s="5">
        <f>(O490*N490)^2</f>
        <v/>
      </c>
    </row>
    <row r="541" ht="16" customHeight="1">
      <c r="B541" s="5" t="inlineStr">
        <is>
          <t>HY.CW-MP.FP</t>
        </is>
      </c>
      <c r="C541" s="5" t="inlineStr">
        <is>
          <t>HY.CW-MP.FP-Shellfish-Nmix</t>
        </is>
      </c>
      <c r="D541" s="5" t="inlineStr">
        <is>
          <t>HY</t>
        </is>
      </c>
      <c r="E541" s="5" t="inlineStr">
        <is>
          <t>CW</t>
        </is>
      </c>
      <c r="F541" s="5">
        <f>VLOOKUP(E541,'5.a Definitions'!E:F,2,FALSE)</f>
        <v/>
      </c>
      <c r="G541" s="5" t="inlineStr">
        <is>
          <t>MP</t>
        </is>
      </c>
      <c r="H541" s="5" t="inlineStr">
        <is>
          <t>FP</t>
        </is>
      </c>
      <c r="I541" s="5">
        <f>VLOOKUP(H541,'5.a Definitions'!E:F,2,FALSE)</f>
        <v/>
      </c>
      <c r="J541" s="5" t="inlineStr">
        <is>
          <t>Shellfish</t>
        </is>
      </c>
      <c r="K541" s="5" t="inlineStr">
        <is>
          <t>coastal water shellfish</t>
        </is>
      </c>
      <c r="L541" s="5" t="inlineStr">
        <is>
          <t>reactive</t>
        </is>
      </c>
      <c r="M541" s="5" t="inlineStr">
        <is>
          <t>Nmix</t>
        </is>
      </c>
      <c r="N541" s="422" t="n">
        <v>10.13792705322</v>
      </c>
      <c r="O541" s="423" t="n">
        <v>0.1124509107728763</v>
      </c>
      <c r="P541" s="424" t="n">
        <v>2022</v>
      </c>
      <c r="Q541" s="425" t="inlineStr">
        <is>
          <t>Fiskeridirektoratet</t>
        </is>
      </c>
      <c r="R541" s="425" t="inlineStr">
        <is>
          <t>ok</t>
        </is>
      </c>
      <c r="S541" s="425" t="inlineStr">
        <is>
          <t>text</t>
        </is>
      </c>
      <c r="T541" s="426" t="inlineStr">
        <is>
          <t>Norway</t>
        </is>
      </c>
      <c r="U541" s="5" t="inlineStr">
        <is>
          <t>useful output</t>
        </is>
      </c>
      <c r="V541" s="5">
        <f>(#REF!*#REF!)^2</f>
        <v/>
      </c>
    </row>
    <row r="542" ht="16" customHeight="1">
      <c r="B542" s="5" t="inlineStr">
        <is>
          <t>HY.AC-MP.FP</t>
        </is>
      </c>
      <c r="C542" s="5" t="inlineStr">
        <is>
          <t>HY.AC-MP.FP-Coastal fish and seafood-Nmix</t>
        </is>
      </c>
      <c r="D542" s="5" t="inlineStr">
        <is>
          <t>HY</t>
        </is>
      </c>
      <c r="E542" s="5" t="inlineStr">
        <is>
          <t>AC</t>
        </is>
      </c>
      <c r="F542" s="5">
        <f>VLOOKUP(E542,'5.a Definitions'!E:F,2,FALSE)</f>
        <v/>
      </c>
      <c r="G542" s="5" t="inlineStr">
        <is>
          <t>MP</t>
        </is>
      </c>
      <c r="H542" s="5" t="inlineStr">
        <is>
          <t>FP</t>
        </is>
      </c>
      <c r="I542" s="5">
        <f>VLOOKUP(H542,'5.a Definitions'!E:F,2,FALSE)</f>
        <v/>
      </c>
      <c r="J542" s="5" t="inlineStr">
        <is>
          <t>Coastal fish and seafood</t>
        </is>
      </c>
      <c r="K542" s="5" t="inlineStr">
        <is>
          <t>aquaculture coastal fish and seafood</t>
        </is>
      </c>
      <c r="L542" s="5" t="inlineStr">
        <is>
          <t>reactive</t>
        </is>
      </c>
      <c r="M542" s="5" t="inlineStr">
        <is>
          <t>Nmix</t>
        </is>
      </c>
      <c r="N542" s="422" t="n">
        <v>47.31044360000001</v>
      </c>
      <c r="O542" s="423" t="n">
        <v>0.1102117942839125</v>
      </c>
      <c r="P542" s="424" t="n">
        <v>2022</v>
      </c>
      <c r="Q542" s="425" t="inlineStr">
        <is>
          <t>Fiskeridirektoratet</t>
        </is>
      </c>
      <c r="R542" s="425" t="inlineStr">
        <is>
          <t>ok</t>
        </is>
      </c>
      <c r="S542" s="425" t="inlineStr">
        <is>
          <t>text</t>
        </is>
      </c>
      <c r="T542" s="426" t="inlineStr">
        <is>
          <t>Norway</t>
        </is>
      </c>
      <c r="U542" s="5" t="inlineStr">
        <is>
          <t>useful output</t>
        </is>
      </c>
      <c r="V542" s="5">
        <f>(O493*N493)^2</f>
        <v/>
      </c>
    </row>
    <row r="543" ht="16" customHeight="1">
      <c r="B543" s="5" t="inlineStr">
        <is>
          <t>HY.AC-MP.FP</t>
        </is>
      </c>
      <c r="C543" s="5" t="inlineStr">
        <is>
          <t>HY.AC-MP.FP-Freshwater fish and seafood-Nmix</t>
        </is>
      </c>
      <c r="D543" s="5" t="inlineStr">
        <is>
          <t>HY</t>
        </is>
      </c>
      <c r="E543" s="5" t="inlineStr">
        <is>
          <t>AC</t>
        </is>
      </c>
      <c r="F543" s="5">
        <f>VLOOKUP(E543,'5.a Definitions'!E:F,2,FALSE)</f>
        <v/>
      </c>
      <c r="G543" s="5" t="inlineStr">
        <is>
          <t>MP</t>
        </is>
      </c>
      <c r="H543" s="5" t="inlineStr">
        <is>
          <t>FP</t>
        </is>
      </c>
      <c r="I543" s="5">
        <f>VLOOKUP(H543,'5.a Definitions'!E:F,2,FALSE)</f>
        <v/>
      </c>
      <c r="J543" s="5" t="inlineStr">
        <is>
          <t>Freshwater fish and seafood</t>
        </is>
      </c>
      <c r="K543" s="5" t="inlineStr">
        <is>
          <t>aquaculture freshwater fish and seafood</t>
        </is>
      </c>
      <c r="L543" s="5" t="inlineStr">
        <is>
          <t>reactive</t>
        </is>
      </c>
      <c r="M543" s="5" t="inlineStr">
        <is>
          <t>Nmix</t>
        </is>
      </c>
      <c r="N543" s="422" t="n">
        <v>0</v>
      </c>
      <c r="O543" s="423" t="n">
        <v>20</v>
      </c>
      <c r="P543" s="424" t="n">
        <v>2022</v>
      </c>
      <c r="Q543" s="425" t="inlineStr">
        <is>
          <t>no production</t>
        </is>
      </c>
      <c r="R543" s="425" t="inlineStr">
        <is>
          <t>ok</t>
        </is>
      </c>
      <c r="S543" s="425" t="inlineStr">
        <is>
          <t>text</t>
        </is>
      </c>
      <c r="T543" s="426" t="inlineStr">
        <is>
          <t>Norway</t>
        </is>
      </c>
      <c r="U543" s="5" t="inlineStr">
        <is>
          <t>useful output</t>
        </is>
      </c>
      <c r="V543" s="5">
        <f>(#REF!*#REF!)^2</f>
        <v/>
      </c>
    </row>
    <row r="544" ht="16" customHeight="1">
      <c r="B544" s="5" t="inlineStr">
        <is>
          <t>HY.AC-HY.CW</t>
        </is>
      </c>
      <c r="C544" s="5" t="inlineStr">
        <is>
          <t>HY.AC-HY.CW-Waste feed-Nmix</t>
        </is>
      </c>
      <c r="D544" s="5" t="inlineStr">
        <is>
          <t>HY</t>
        </is>
      </c>
      <c r="E544" s="5" t="inlineStr">
        <is>
          <t>AC</t>
        </is>
      </c>
      <c r="F544" s="5">
        <f>VLOOKUP(E544,'5.a Definitions'!E:F,2,FALSE)</f>
        <v/>
      </c>
      <c r="G544" s="5" t="inlineStr">
        <is>
          <t>HY</t>
        </is>
      </c>
      <c r="H544" s="5" t="inlineStr">
        <is>
          <t>CW</t>
        </is>
      </c>
      <c r="I544" s="5">
        <f>VLOOKUP(H544,'5.a Definitions'!E:F,2,FALSE)</f>
        <v/>
      </c>
      <c r="J544" s="5" t="inlineStr">
        <is>
          <t>Waste feed</t>
        </is>
      </c>
      <c r="K544" s="5" t="inlineStr">
        <is>
          <t>waste feed to coastal water</t>
        </is>
      </c>
      <c r="L544" s="5" t="inlineStr">
        <is>
          <t>reactive</t>
        </is>
      </c>
      <c r="M544" s="5" t="inlineStr">
        <is>
          <t>Nmix</t>
        </is>
      </c>
      <c r="N544" s="422" t="n">
        <v>3.878245930069937</v>
      </c>
      <c r="O544" s="423" t="n">
        <v>0.4345701202469501</v>
      </c>
      <c r="P544" s="424" t="n">
        <v>2022</v>
      </c>
      <c r="Q544" s="425" t="inlineStr">
        <is>
          <t>Mass balance</t>
        </is>
      </c>
      <c r="R544" s="425" t="inlineStr">
        <is>
          <t>ok</t>
        </is>
      </c>
      <c r="S544" s="425" t="inlineStr">
        <is>
          <t>text</t>
        </is>
      </c>
      <c r="T544" s="426" t="inlineStr">
        <is>
          <t>Norway</t>
        </is>
      </c>
      <c r="U544" s="5" t="inlineStr">
        <is>
          <t>N wasted</t>
        </is>
      </c>
      <c r="V544" s="5">
        <f>(#REF!*#REF!)^2</f>
        <v/>
      </c>
    </row>
    <row r="545" ht="16" customHeight="1">
      <c r="B545" s="5" t="inlineStr">
        <is>
          <t>HY.AC-HY.CW</t>
        </is>
      </c>
      <c r="C545" s="5" t="inlineStr">
        <is>
          <t>HY.AC-HY.CW-Excretia-Nmix</t>
        </is>
      </c>
      <c r="D545" s="5" t="inlineStr">
        <is>
          <t>HY</t>
        </is>
      </c>
      <c r="E545" s="5" t="inlineStr">
        <is>
          <t>AC</t>
        </is>
      </c>
      <c r="F545" s="5">
        <f>VLOOKUP(E545,'5.a Definitions'!E:F,2,FALSE)</f>
        <v/>
      </c>
      <c r="G545" s="5" t="inlineStr">
        <is>
          <t>HY</t>
        </is>
      </c>
      <c r="H545" s="5" t="inlineStr">
        <is>
          <t>CW</t>
        </is>
      </c>
      <c r="I545" s="5">
        <f>VLOOKUP(H545,'5.a Definitions'!E:F,2,FALSE)</f>
        <v/>
      </c>
      <c r="J545" s="5" t="inlineStr">
        <is>
          <t>Excretia</t>
        </is>
      </c>
      <c r="K545" s="5" t="inlineStr">
        <is>
          <t>excretia to coastal water</t>
        </is>
      </c>
      <c r="L545" s="5" t="inlineStr">
        <is>
          <t>reactive</t>
        </is>
      </c>
      <c r="M545" s="5" t="inlineStr">
        <is>
          <t>Nmix</t>
        </is>
      </c>
      <c r="N545" s="422" t="n">
        <v>78.08617480559442</v>
      </c>
      <c r="O545" s="423" t="n">
        <v>0.1786042613910008</v>
      </c>
      <c r="P545" s="424" t="n">
        <v>2022</v>
      </c>
      <c r="Q545" s="425" t="inlineStr">
        <is>
          <t>Mass balance</t>
        </is>
      </c>
      <c r="R545" s="425" t="inlineStr">
        <is>
          <t>ok</t>
        </is>
      </c>
      <c r="S545" s="425" t="inlineStr">
        <is>
          <t>text</t>
        </is>
      </c>
      <c r="T545" s="426" t="inlineStr">
        <is>
          <t>Norway</t>
        </is>
      </c>
      <c r="U545" s="5" t="inlineStr">
        <is>
          <t>N wasted</t>
        </is>
      </c>
      <c r="V545" s="5">
        <f>(#REF!*#REF!)^2</f>
        <v/>
      </c>
    </row>
    <row r="546" ht="16" customHeight="1">
      <c r="A546" s="494" t="inlineStr">
        <is>
          <t>Rest of the world</t>
        </is>
      </c>
      <c r="B546" s="5" t="inlineStr">
        <is>
          <t>RW.RW-EF.EC</t>
        </is>
      </c>
      <c r="C546" s="5" t="inlineStr">
        <is>
          <t>RW.RW-EF.EC-Fuel import-Nmix</t>
        </is>
      </c>
      <c r="D546" s="5" t="inlineStr">
        <is>
          <t>RW</t>
        </is>
      </c>
      <c r="E546" s="5" t="inlineStr">
        <is>
          <t>RW</t>
        </is>
      </c>
      <c r="F546" s="5">
        <f>VLOOKUP(E546,'5.a Definitions'!E:F,2,FALSE)</f>
        <v/>
      </c>
      <c r="G546" s="5" t="inlineStr">
        <is>
          <t>EF</t>
        </is>
      </c>
      <c r="H546" s="5" t="inlineStr">
        <is>
          <t>EC</t>
        </is>
      </c>
      <c r="I546" s="5">
        <f>VLOOKUP(H546,'5.a Definitions'!E:F,2,FALSE)</f>
        <v/>
      </c>
      <c r="J546" s="5" t="inlineStr">
        <is>
          <t>Fuel import</t>
        </is>
      </c>
      <c r="K546" s="5" t="inlineStr">
        <is>
          <t>fuel import</t>
        </is>
      </c>
      <c r="L546" s="5" t="inlineStr">
        <is>
          <t>reactive</t>
        </is>
      </c>
      <c r="M546" s="5" t="inlineStr">
        <is>
          <t>Nmix</t>
        </is>
      </c>
      <c r="N546" s="422" t="n">
        <v>21.072773387707</v>
      </c>
      <c r="O546" s="423" t="n">
        <v>0.42262752500483</v>
      </c>
      <c r="P546" s="424" t="n">
        <v>2022</v>
      </c>
      <c r="Q546" s="425" t="inlineStr">
        <is>
          <t>SSB tab 08801</t>
        </is>
      </c>
      <c r="R546" s="425" t="inlineStr">
        <is>
          <t>ok</t>
        </is>
      </c>
      <c r="S546" s="425" t="inlineStr">
        <is>
          <t>text</t>
        </is>
      </c>
      <c r="T546" s="426" t="inlineStr">
        <is>
          <t>Norway</t>
        </is>
      </c>
      <c r="U546" s="5" t="inlineStr">
        <is>
          <t>import</t>
        </is>
      </c>
      <c r="V546" s="5">
        <f>(#REF!*#REF!)^2</f>
        <v/>
      </c>
    </row>
    <row r="547" ht="16" customHeight="1">
      <c r="B547" s="5" t="inlineStr">
        <is>
          <t>RW.RW-EF.TR</t>
        </is>
      </c>
      <c r="C547" s="5" t="inlineStr">
        <is>
          <t>RW.RW-EF.TR-Import of transport fuel-Nmix</t>
        </is>
      </c>
      <c r="D547" s="5" t="inlineStr">
        <is>
          <t>RW</t>
        </is>
      </c>
      <c r="E547" s="5" t="inlineStr">
        <is>
          <t>RW</t>
        </is>
      </c>
      <c r="F547" s="5">
        <f>VLOOKUP(E547,'5.a Definitions'!E:F,2,FALSE)</f>
        <v/>
      </c>
      <c r="G547" s="5" t="inlineStr">
        <is>
          <t>EF</t>
        </is>
      </c>
      <c r="H547" s="5" t="inlineStr">
        <is>
          <t>TR</t>
        </is>
      </c>
      <c r="I547" s="5">
        <f>VLOOKUP(H547,'5.a Definitions'!E:F,2,FALSE)</f>
        <v/>
      </c>
      <c r="J547" s="5" t="inlineStr">
        <is>
          <t>Import of transport fuel</t>
        </is>
      </c>
      <c r="K547" s="5" t="inlineStr">
        <is>
          <t>import of transport fuel</t>
        </is>
      </c>
      <c r="L547" s="5" t="inlineStr">
        <is>
          <t>reactive</t>
        </is>
      </c>
      <c r="M547" s="5" t="inlineStr">
        <is>
          <t>Nmix</t>
        </is>
      </c>
      <c r="N547" s="422" t="n">
        <v>0.378632305</v>
      </c>
      <c r="O547" s="423" t="n">
        <v>0.2248261300860286</v>
      </c>
      <c r="P547" s="424" t="n">
        <v>2022</v>
      </c>
      <c r="Q547" s="425" t="inlineStr">
        <is>
          <t>SSB tab 08801</t>
        </is>
      </c>
      <c r="R547" s="425" t="inlineStr">
        <is>
          <t>ok</t>
        </is>
      </c>
      <c r="S547" s="425" t="inlineStr">
        <is>
          <t>text</t>
        </is>
      </c>
      <c r="T547" s="426" t="inlineStr">
        <is>
          <t>Norway</t>
        </is>
      </c>
      <c r="U547" s="5" t="inlineStr">
        <is>
          <t>import</t>
        </is>
      </c>
      <c r="V547" s="5">
        <f>(#REF!*#REF!)^2</f>
        <v/>
      </c>
    </row>
    <row r="548" ht="16" customHeight="1">
      <c r="B548" s="5" t="inlineStr">
        <is>
          <t>RW.RW-MP.FP</t>
        </is>
      </c>
      <c r="C548" s="5" t="inlineStr">
        <is>
          <t>RW.RW-MP.FP-Sea fish (landings)-Nmix</t>
        </is>
      </c>
      <c r="D548" s="5" t="inlineStr">
        <is>
          <t>RW</t>
        </is>
      </c>
      <c r="E548" s="5" t="inlineStr">
        <is>
          <t>RW</t>
        </is>
      </c>
      <c r="F548" s="5">
        <f>VLOOKUP(E548,'5.a Definitions'!E:F,2,FALSE)</f>
        <v/>
      </c>
      <c r="G548" s="5" t="inlineStr">
        <is>
          <t>MP</t>
        </is>
      </c>
      <c r="H548" s="5" t="inlineStr">
        <is>
          <t>FP</t>
        </is>
      </c>
      <c r="I548" s="5">
        <f>VLOOKUP(H548,'5.a Definitions'!E:F,2,FALSE)</f>
        <v/>
      </c>
      <c r="J548" s="5" t="inlineStr">
        <is>
          <t>Sea fish (landings)</t>
        </is>
      </c>
      <c r="K548" s="5" t="inlineStr">
        <is>
          <t>sea fish (landings)</t>
        </is>
      </c>
      <c r="L548" s="5" t="inlineStr">
        <is>
          <t>reactive</t>
        </is>
      </c>
      <c r="M548" s="5" t="inlineStr">
        <is>
          <t>Nmix</t>
        </is>
      </c>
      <c r="N548" s="422" t="n">
        <v>0</v>
      </c>
      <c r="O548" s="423" t="n">
        <v>20</v>
      </c>
      <c r="P548" s="424" t="n">
        <v>2022</v>
      </c>
      <c r="Q548" s="425" t="inlineStr">
        <is>
          <t>counted under Hydrosphere</t>
        </is>
      </c>
      <c r="R548" s="425" t="inlineStr">
        <is>
          <t>ok</t>
        </is>
      </c>
      <c r="S548" s="425" t="inlineStr">
        <is>
          <t>text</t>
        </is>
      </c>
      <c r="T548" s="426" t="inlineStr">
        <is>
          <t>Norway</t>
        </is>
      </c>
      <c r="U548" s="5" t="inlineStr">
        <is>
          <t>import</t>
        </is>
      </c>
      <c r="V548" s="5">
        <f>(#REF!*#REF!)^2</f>
        <v/>
      </c>
    </row>
    <row r="549" ht="16" customHeight="1">
      <c r="B549" s="5" t="inlineStr">
        <is>
          <t>RW.RW-MP.FP</t>
        </is>
      </c>
      <c r="C549" s="5" t="inlineStr">
        <is>
          <t>RW.RW-MP.FP-Food import-Nmix</t>
        </is>
      </c>
      <c r="D549" s="5" t="inlineStr">
        <is>
          <t>RW</t>
        </is>
      </c>
      <c r="E549" s="5" t="inlineStr">
        <is>
          <t>RW</t>
        </is>
      </c>
      <c r="F549" s="5">
        <f>VLOOKUP(E549,'5.a Definitions'!E:F,2,FALSE)</f>
        <v/>
      </c>
      <c r="G549" s="5" t="inlineStr">
        <is>
          <t>MP</t>
        </is>
      </c>
      <c r="H549" s="5" t="inlineStr">
        <is>
          <t>FP</t>
        </is>
      </c>
      <c r="I549" s="5">
        <f>VLOOKUP(H549,'5.a Definitions'!E:F,2,FALSE)</f>
        <v/>
      </c>
      <c r="J549" s="5" t="inlineStr">
        <is>
          <t>Food import</t>
        </is>
      </c>
      <c r="K549" s="5" t="inlineStr">
        <is>
          <t>food and feed import</t>
        </is>
      </c>
      <c r="L549" s="5" t="inlineStr">
        <is>
          <t>reactive</t>
        </is>
      </c>
      <c r="M549" s="5" t="inlineStr">
        <is>
          <t>Nmix</t>
        </is>
      </c>
      <c r="N549" s="422" t="n">
        <v>25.059669893</v>
      </c>
      <c r="O549" s="423" t="n">
        <v>0.09015329810889891</v>
      </c>
      <c r="P549" s="424" t="n">
        <v>2022</v>
      </c>
      <c r="Q549" s="425" t="inlineStr">
        <is>
          <t>SSB tab 08801</t>
        </is>
      </c>
      <c r="R549" s="425" t="inlineStr">
        <is>
          <t>ok</t>
        </is>
      </c>
      <c r="S549" s="425" t="inlineStr">
        <is>
          <t>text</t>
        </is>
      </c>
      <c r="T549" s="426" t="inlineStr">
        <is>
          <t>Norway</t>
        </is>
      </c>
      <c r="U549" s="5" t="inlineStr">
        <is>
          <t>import</t>
        </is>
      </c>
      <c r="V549" s="5">
        <f>(O494*N494)^2</f>
        <v/>
      </c>
    </row>
    <row r="550" ht="16" customHeight="1">
      <c r="B550" s="5" t="inlineStr">
        <is>
          <t>RW.RW-MP.OP</t>
        </is>
      </c>
      <c r="C550" s="5" t="inlineStr">
        <is>
          <t>RW.RW-MP.OP-Other goods import -Nmix</t>
        </is>
      </c>
      <c r="D550" s="5" t="inlineStr">
        <is>
          <t>RW</t>
        </is>
      </c>
      <c r="E550" s="5" t="inlineStr">
        <is>
          <t>RW</t>
        </is>
      </c>
      <c r="F550" s="5">
        <f>VLOOKUP(E550,'5.a Definitions'!E:F,2,FALSE)</f>
        <v/>
      </c>
      <c r="G550" s="5" t="inlineStr">
        <is>
          <t>MP</t>
        </is>
      </c>
      <c r="H550" s="5" t="inlineStr">
        <is>
          <t>OP</t>
        </is>
      </c>
      <c r="I550" s="5">
        <f>VLOOKUP(H550,'5.a Definitions'!E:F,2,FALSE)</f>
        <v/>
      </c>
      <c r="J550" s="5" t="inlineStr">
        <is>
          <t xml:space="preserve">Other goods import </t>
        </is>
      </c>
      <c r="K550" s="5" t="inlineStr">
        <is>
          <t>other goods import</t>
        </is>
      </c>
      <c r="L550" s="5" t="inlineStr">
        <is>
          <t>reactive</t>
        </is>
      </c>
      <c r="M550" s="5" t="inlineStr">
        <is>
          <t>Nmix</t>
        </is>
      </c>
      <c r="N550" s="422" t="n">
        <v>24.9309858724</v>
      </c>
      <c r="O550" s="423" t="n">
        <v>0.06716894565500149</v>
      </c>
      <c r="P550" s="424" t="n">
        <v>2022</v>
      </c>
      <c r="Q550" s="425" t="inlineStr">
        <is>
          <t>SSB tab 08801</t>
        </is>
      </c>
      <c r="R550" s="425" t="inlineStr">
        <is>
          <t>ok</t>
        </is>
      </c>
      <c r="S550" s="425" t="inlineStr">
        <is>
          <t>text</t>
        </is>
      </c>
      <c r="T550" s="426" t="inlineStr">
        <is>
          <t>Norway</t>
        </is>
      </c>
      <c r="U550" s="5" t="inlineStr">
        <is>
          <t>import</t>
        </is>
      </c>
      <c r="V550" s="5">
        <f>(#REF!*#REF!)^2</f>
        <v/>
      </c>
    </row>
    <row r="551" ht="16" customHeight="1">
      <c r="B551" s="475" t="inlineStr">
        <is>
          <t>RW.RW-MP.OP</t>
        </is>
      </c>
      <c r="C551" s="475" t="inlineStr">
        <is>
          <t>RW.RW-MP.OP-Ammonia import -Nmix</t>
        </is>
      </c>
      <c r="D551" s="475" t="inlineStr">
        <is>
          <t>RW</t>
        </is>
      </c>
      <c r="E551" s="475" t="inlineStr">
        <is>
          <t>RW</t>
        </is>
      </c>
      <c r="F551" s="5">
        <f>VLOOKUP(E551,'5.a Definitions'!E:F,2,FALSE)</f>
        <v/>
      </c>
      <c r="G551" s="475" t="inlineStr">
        <is>
          <t>MP</t>
        </is>
      </c>
      <c r="H551" s="475" t="inlineStr">
        <is>
          <t>OP</t>
        </is>
      </c>
      <c r="I551" s="5">
        <f>VLOOKUP(H551,'5.a Definitions'!E:F,2,FALSE)</f>
        <v/>
      </c>
      <c r="J551" s="475" t="inlineStr">
        <is>
          <t>Ammonia import</t>
        </is>
      </c>
      <c r="K551" s="475" t="inlineStr">
        <is>
          <t>ammonia import</t>
        </is>
      </c>
      <c r="L551" s="475" t="inlineStr">
        <is>
          <t>reactive</t>
        </is>
      </c>
      <c r="M551" s="475" t="inlineStr">
        <is>
          <t>Nmix</t>
        </is>
      </c>
      <c r="N551" s="476" t="n">
        <v>413.0150427965</v>
      </c>
      <c r="O551" s="477" t="n">
        <v>0.04990787934227239</v>
      </c>
      <c r="P551" s="478" t="n">
        <v>2022</v>
      </c>
      <c r="Q551" s="479" t="inlineStr">
        <is>
          <t>SSB tab 08801</t>
        </is>
      </c>
      <c r="R551" s="479" t="inlineStr">
        <is>
          <t>ok</t>
        </is>
      </c>
      <c r="S551" s="479" t="inlineStr">
        <is>
          <t>text</t>
        </is>
      </c>
      <c r="T551" s="476" t="inlineStr">
        <is>
          <t>Norway</t>
        </is>
      </c>
      <c r="U551" s="5" t="inlineStr">
        <is>
          <t>import</t>
        </is>
      </c>
      <c r="V551" s="475">
        <f>(#REF!*#REF!)^2</f>
        <v/>
      </c>
    </row>
    <row r="552" ht="16" customHeight="1">
      <c r="B552" s="5" t="inlineStr">
        <is>
          <t>RW.RW-AG.MM</t>
        </is>
      </c>
      <c r="C552" s="5" t="inlineStr">
        <is>
          <t>RW.RW-AG.MM-Animal feed import-Nmix</t>
        </is>
      </c>
      <c r="D552" s="5" t="inlineStr">
        <is>
          <t>RW</t>
        </is>
      </c>
      <c r="E552" s="5" t="inlineStr">
        <is>
          <t>RW</t>
        </is>
      </c>
      <c r="F552" s="5">
        <f>VLOOKUP(E552,'5.a Definitions'!E:F,2,FALSE)</f>
        <v/>
      </c>
      <c r="G552" s="5" t="inlineStr">
        <is>
          <t>AG</t>
        </is>
      </c>
      <c r="H552" s="5" t="inlineStr">
        <is>
          <t>MM</t>
        </is>
      </c>
      <c r="I552" s="5">
        <f>VLOOKUP(H552,'5.a Definitions'!E:F,2,FALSE)</f>
        <v/>
      </c>
      <c r="J552" s="5" t="inlineStr">
        <is>
          <t>Animal feed import</t>
        </is>
      </c>
      <c r="K552" s="5" t="inlineStr">
        <is>
          <t>animal feed import</t>
        </is>
      </c>
      <c r="L552" s="5" t="inlineStr">
        <is>
          <t>reactive</t>
        </is>
      </c>
      <c r="M552" s="5" t="inlineStr">
        <is>
          <t>Nmix</t>
        </is>
      </c>
      <c r="N552" s="422" t="n">
        <v>32.88079979999999</v>
      </c>
      <c r="O552" s="423" t="n">
        <v>0.09538232051006336</v>
      </c>
      <c r="P552" s="424" t="n">
        <v>2022</v>
      </c>
      <c r="Q552" s="425" t="inlineStr">
        <is>
          <t>Landbruksdirektoratets kraftfôrstatistikk</t>
        </is>
      </c>
      <c r="R552" s="425" t="inlineStr">
        <is>
          <t>ok</t>
        </is>
      </c>
      <c r="S552" s="425" t="inlineStr">
        <is>
          <t>text</t>
        </is>
      </c>
      <c r="T552" s="426" t="inlineStr">
        <is>
          <t>Norway</t>
        </is>
      </c>
      <c r="U552" s="5" t="inlineStr">
        <is>
          <t>import</t>
        </is>
      </c>
      <c r="V552" s="5">
        <f>(O495*N495)^2</f>
        <v/>
      </c>
    </row>
    <row r="553" ht="16" customHeight="1">
      <c r="B553" s="5" t="inlineStr">
        <is>
          <t>RW.RW-AG.MM</t>
        </is>
      </c>
      <c r="C553" s="5" t="inlineStr">
        <is>
          <t>RW.RW-AG.MM-Live animal import-Nmix</t>
        </is>
      </c>
      <c r="D553" s="5" t="inlineStr">
        <is>
          <t>RW</t>
        </is>
      </c>
      <c r="E553" s="5" t="inlineStr">
        <is>
          <t>RW</t>
        </is>
      </c>
      <c r="F553" s="5">
        <f>VLOOKUP(E553,'5.a Definitions'!E:F,2,FALSE)</f>
        <v/>
      </c>
      <c r="G553" s="5" t="inlineStr">
        <is>
          <t>AG</t>
        </is>
      </c>
      <c r="H553" s="5" t="inlineStr">
        <is>
          <t>MM</t>
        </is>
      </c>
      <c r="I553" s="5">
        <f>VLOOKUP(H553,'5.a Definitions'!E:F,2,FALSE)</f>
        <v/>
      </c>
      <c r="J553" s="5" t="inlineStr">
        <is>
          <t>Live animal import</t>
        </is>
      </c>
      <c r="K553" s="5" t="inlineStr">
        <is>
          <t>live animal import</t>
        </is>
      </c>
      <c r="L553" s="5" t="inlineStr">
        <is>
          <t>reactive</t>
        </is>
      </c>
      <c r="M553" s="5" t="inlineStr">
        <is>
          <t>Nmix</t>
        </is>
      </c>
      <c r="N553" s="422" t="n">
        <v>0.0208375808</v>
      </c>
      <c r="O553" s="423" t="n">
        <v>0.4538035824505167</v>
      </c>
      <c r="P553" s="424" t="n">
        <v>2022</v>
      </c>
      <c r="Q553" s="425" t="inlineStr">
        <is>
          <t>FAOSTAT</t>
        </is>
      </c>
      <c r="R553" s="425" t="inlineStr">
        <is>
          <t>ok</t>
        </is>
      </c>
      <c r="S553" s="425" t="inlineStr">
        <is>
          <t>text</t>
        </is>
      </c>
      <c r="T553" s="426" t="inlineStr">
        <is>
          <t>Norway</t>
        </is>
      </c>
      <c r="U553" s="5" t="inlineStr">
        <is>
          <t>import</t>
        </is>
      </c>
      <c r="V553" s="5">
        <f>(O496*N496)^2</f>
        <v/>
      </c>
    </row>
    <row r="554" ht="16" customHeight="1">
      <c r="B554" s="5" t="inlineStr">
        <is>
          <t>RW.RW-AG.SM</t>
        </is>
      </c>
      <c r="C554" s="5" t="inlineStr">
        <is>
          <t>RW.RW-AG.SM-Mineral fertilizer import-Nmix</t>
        </is>
      </c>
      <c r="D554" s="5" t="inlineStr">
        <is>
          <t>RW</t>
        </is>
      </c>
      <c r="E554" s="5" t="inlineStr">
        <is>
          <t>RW</t>
        </is>
      </c>
      <c r="F554" s="5">
        <f>VLOOKUP(E554,'5.a Definitions'!E:F,2,FALSE)</f>
        <v/>
      </c>
      <c r="G554" s="5" t="inlineStr">
        <is>
          <t>AG</t>
        </is>
      </c>
      <c r="H554" s="5" t="inlineStr">
        <is>
          <t>SM</t>
        </is>
      </c>
      <c r="I554" s="5">
        <f>VLOOKUP(H554,'5.a Definitions'!E:F,2,FALSE)</f>
        <v/>
      </c>
      <c r="J554" s="5" t="inlineStr">
        <is>
          <t>Mineral fertilizer import</t>
        </is>
      </c>
      <c r="K554" s="5" t="inlineStr">
        <is>
          <t>mineral fertilizer import</t>
        </is>
      </c>
      <c r="L554" s="5" t="inlineStr">
        <is>
          <t>reactive</t>
        </is>
      </c>
      <c r="M554" s="5" t="inlineStr">
        <is>
          <t>Nmix</t>
        </is>
      </c>
      <c r="N554" s="422" t="n">
        <v>38.716</v>
      </c>
      <c r="O554" s="423" t="n">
        <v>0.3033769670044502</v>
      </c>
      <c r="P554" s="424" t="n">
        <v>2022</v>
      </c>
      <c r="Q554" s="425" t="inlineStr">
        <is>
          <t>FAOSTAT</t>
        </is>
      </c>
      <c r="R554" s="425" t="inlineStr">
        <is>
          <t>ok</t>
        </is>
      </c>
      <c r="S554" s="425" t="inlineStr">
        <is>
          <t>text</t>
        </is>
      </c>
      <c r="T554" s="426" t="inlineStr">
        <is>
          <t>Norway</t>
        </is>
      </c>
      <c r="U554" s="5" t="inlineStr">
        <is>
          <t>import</t>
        </is>
      </c>
      <c r="V554" s="5">
        <f>(O498*N498)^2</f>
        <v/>
      </c>
    </row>
    <row r="555" ht="16" customHeight="1">
      <c r="B555" s="5" t="inlineStr">
        <is>
          <t>RW.RW-PR.SO</t>
        </is>
      </c>
      <c r="C555" s="5" t="inlineStr">
        <is>
          <t>RW.RW-PR.SO-Solid waste import-Nmix</t>
        </is>
      </c>
      <c r="D555" s="5" t="inlineStr">
        <is>
          <t>RW</t>
        </is>
      </c>
      <c r="E555" s="5" t="inlineStr">
        <is>
          <t>RW</t>
        </is>
      </c>
      <c r="F555" s="5">
        <f>VLOOKUP(E555,'5.a Definitions'!E:F,2,FALSE)</f>
        <v/>
      </c>
      <c r="G555" s="5" t="inlineStr">
        <is>
          <t>PR</t>
        </is>
      </c>
      <c r="H555" s="5" t="inlineStr">
        <is>
          <t>SO</t>
        </is>
      </c>
      <c r="I555" s="5">
        <f>VLOOKUP(H555,'5.a Definitions'!E:F,2,FALSE)</f>
        <v/>
      </c>
      <c r="J555" s="5" t="inlineStr">
        <is>
          <t>Solid waste import</t>
        </is>
      </c>
      <c r="K555" s="5" t="inlineStr">
        <is>
          <t>solid waste import</t>
        </is>
      </c>
      <c r="L555" s="5" t="inlineStr">
        <is>
          <t>reactive</t>
        </is>
      </c>
      <c r="M555" s="5" t="inlineStr">
        <is>
          <t>Nmix</t>
        </is>
      </c>
      <c r="N555" s="422" t="n">
        <v>0.4873633748</v>
      </c>
      <c r="O555" s="423" t="n">
        <v>0.1798527750345144</v>
      </c>
      <c r="P555" s="424" t="n">
        <v>2022</v>
      </c>
      <c r="Q555" s="425" t="inlineStr">
        <is>
          <t>SSB tab 08801</t>
        </is>
      </c>
      <c r="R555" s="425" t="inlineStr">
        <is>
          <t>ok</t>
        </is>
      </c>
      <c r="S555" s="425" t="inlineStr">
        <is>
          <t>text</t>
        </is>
      </c>
      <c r="T555" s="426" t="inlineStr">
        <is>
          <t>Norway</t>
        </is>
      </c>
      <c r="U555" s="5" t="inlineStr">
        <is>
          <t>import</t>
        </is>
      </c>
      <c r="V555" s="5">
        <f>(#REF!*#REF!)^2</f>
        <v/>
      </c>
    </row>
    <row r="556" ht="16" customHeight="1">
      <c r="B556" s="5" t="inlineStr">
        <is>
          <t>RW.RW-AT.AT</t>
        </is>
      </c>
      <c r="C556" s="5" t="inlineStr">
        <is>
          <t>RW.RW-AT.AT-Atmospheric inflow-OXN</t>
        </is>
      </c>
      <c r="D556" s="5" t="inlineStr">
        <is>
          <t>RW</t>
        </is>
      </c>
      <c r="E556" s="5" t="inlineStr">
        <is>
          <t>RW</t>
        </is>
      </c>
      <c r="F556" s="5">
        <f>VLOOKUP(E556,'5.a Definitions'!E:F,2,FALSE)</f>
        <v/>
      </c>
      <c r="G556" s="5" t="inlineStr">
        <is>
          <t>AT</t>
        </is>
      </c>
      <c r="H556" s="5" t="inlineStr">
        <is>
          <t>AT</t>
        </is>
      </c>
      <c r="I556" s="5">
        <f>VLOOKUP(H556,'5.a Definitions'!E:F,2,FALSE)</f>
        <v/>
      </c>
      <c r="J556" s="5" t="inlineStr">
        <is>
          <t>Atmospheric inflow</t>
        </is>
      </c>
      <c r="K556" s="5" t="inlineStr">
        <is>
          <t>atmospheric inflow</t>
        </is>
      </c>
      <c r="L556" s="5" t="inlineStr">
        <is>
          <t>reactive</t>
        </is>
      </c>
      <c r="M556" s="5" t="inlineStr">
        <is>
          <t>OXN</t>
        </is>
      </c>
      <c r="N556" s="422" t="n">
        <v>34.6</v>
      </c>
      <c r="O556" s="423" t="n">
        <v>0.4978678205152002</v>
      </c>
      <c r="P556" s="424" t="n">
        <v>2022</v>
      </c>
      <c r="Q556" s="425" t="inlineStr">
        <is>
          <t>EMEP SR tables</t>
        </is>
      </c>
      <c r="R556" s="425" t="inlineStr">
        <is>
          <t>ok</t>
        </is>
      </c>
      <c r="S556" s="425" t="inlineStr">
        <is>
          <t>text</t>
        </is>
      </c>
      <c r="T556" s="426" t="inlineStr">
        <is>
          <t>Norway</t>
        </is>
      </c>
      <c r="U556" s="5" t="inlineStr">
        <is>
          <t>import</t>
        </is>
      </c>
      <c r="V556" s="5">
        <f>(#REF!*#REF!)^2</f>
        <v/>
      </c>
    </row>
    <row r="557" ht="16" customHeight="1">
      <c r="B557" s="5" t="inlineStr">
        <is>
          <t>RW.RW-AT.AT</t>
        </is>
      </c>
      <c r="C557" s="5" t="inlineStr">
        <is>
          <t>RW.RW-AT.AT-Atmospheric inflow-RDN</t>
        </is>
      </c>
      <c r="D557" s="5" t="inlineStr">
        <is>
          <t>RW</t>
        </is>
      </c>
      <c r="E557" s="5" t="inlineStr">
        <is>
          <t>RW</t>
        </is>
      </c>
      <c r="F557" s="5">
        <f>VLOOKUP(E557,'5.a Definitions'!E:F,2,FALSE)</f>
        <v/>
      </c>
      <c r="G557" s="5" t="inlineStr">
        <is>
          <t>AT</t>
        </is>
      </c>
      <c r="H557" s="5" t="inlineStr">
        <is>
          <t>AT</t>
        </is>
      </c>
      <c r="I557" s="5">
        <f>VLOOKUP(H557,'5.a Definitions'!E:F,2,FALSE)</f>
        <v/>
      </c>
      <c r="J557" s="5" t="inlineStr">
        <is>
          <t>Atmospheric inflow</t>
        </is>
      </c>
      <c r="K557" s="5" t="inlineStr">
        <is>
          <t>atmospheric inflow</t>
        </is>
      </c>
      <c r="L557" s="5" t="inlineStr">
        <is>
          <t>reactive</t>
        </is>
      </c>
      <c r="M557" s="5" t="inlineStr">
        <is>
          <t>RDN</t>
        </is>
      </c>
      <c r="N557" s="422" t="n">
        <v>23.6</v>
      </c>
      <c r="O557" s="423" t="n">
        <v>0.4978678205152002</v>
      </c>
      <c r="P557" s="424" t="n">
        <v>2022</v>
      </c>
      <c r="Q557" s="425" t="inlineStr">
        <is>
          <t>EMEP SR tables</t>
        </is>
      </c>
      <c r="R557" s="425" t="inlineStr">
        <is>
          <t>ok</t>
        </is>
      </c>
      <c r="S557" s="425" t="inlineStr">
        <is>
          <t>text</t>
        </is>
      </c>
      <c r="T557" s="426" t="inlineStr">
        <is>
          <t>Norway</t>
        </is>
      </c>
      <c r="U557" s="5" t="inlineStr">
        <is>
          <t>import</t>
        </is>
      </c>
      <c r="V557" s="5">
        <f>(#REF!*#REF!)^2</f>
        <v/>
      </c>
    </row>
    <row r="558" ht="16" customHeight="1">
      <c r="B558" s="475" t="inlineStr">
        <is>
          <t>RW.RW-HY.AC</t>
        </is>
      </c>
      <c r="C558" s="475" t="inlineStr">
        <is>
          <t>RW.RW-HY.AC-Aquaculture feed import-Nmix</t>
        </is>
      </c>
      <c r="D558" s="475" t="inlineStr">
        <is>
          <t>RW</t>
        </is>
      </c>
      <c r="E558" s="475" t="inlineStr">
        <is>
          <t>RW</t>
        </is>
      </c>
      <c r="F558" s="5">
        <f>VLOOKUP(E558,'5.a Definitions'!E:F,2,FALSE)</f>
        <v/>
      </c>
      <c r="G558" s="475" t="inlineStr">
        <is>
          <t>HY</t>
        </is>
      </c>
      <c r="H558" s="475" t="inlineStr">
        <is>
          <t>AC</t>
        </is>
      </c>
      <c r="I558" s="5">
        <f>VLOOKUP(H558,'5.a Definitions'!E:F,2,FALSE)</f>
        <v/>
      </c>
      <c r="J558" s="475" t="inlineStr">
        <is>
          <t>Aquaculture feed import</t>
        </is>
      </c>
      <c r="K558" s="475" t="inlineStr">
        <is>
          <t>aquaculture feed import</t>
        </is>
      </c>
      <c r="L558" s="475" t="inlineStr">
        <is>
          <t>reactive</t>
        </is>
      </c>
      <c r="M558" s="475" t="inlineStr">
        <is>
          <t>Nmix</t>
        </is>
      </c>
      <c r="N558" s="476" t="n">
        <v>118.9328751888112</v>
      </c>
      <c r="O558" s="477" t="n">
        <v>0.1429367798089738</v>
      </c>
      <c r="P558" s="478" t="n">
        <v>2022</v>
      </c>
      <c r="Q558" s="479" t="inlineStr">
        <is>
          <t>Fiskeridirektoratet</t>
        </is>
      </c>
      <c r="R558" s="479" t="inlineStr">
        <is>
          <t>ok</t>
        </is>
      </c>
      <c r="S558" s="479" t="inlineStr">
        <is>
          <t>text</t>
        </is>
      </c>
      <c r="T558" s="476" t="inlineStr">
        <is>
          <t>Norway</t>
        </is>
      </c>
      <c r="U558" s="5" t="inlineStr">
        <is>
          <t>import</t>
        </is>
      </c>
      <c r="V558" s="475">
        <f>(O506*N506)^2</f>
        <v/>
      </c>
    </row>
    <row r="559" ht="16" customHeight="1">
      <c r="A559" s="481" t="inlineStr">
        <is>
          <t>Energy and fuels</t>
        </is>
      </c>
      <c r="B559" s="5" t="inlineStr">
        <is>
          <t>EF.EC-EF.IC</t>
        </is>
      </c>
      <c r="C559" s="5" t="inlineStr">
        <is>
          <t>EF.EC-EF.IC-Fuel for industry-Nmix</t>
        </is>
      </c>
      <c r="D559" s="5" t="inlineStr">
        <is>
          <t>EF</t>
        </is>
      </c>
      <c r="E559" s="5" t="inlineStr">
        <is>
          <t>EC</t>
        </is>
      </c>
      <c r="F559" s="5">
        <f>VLOOKUP(E559,'5.a Definitions'!E:F,2,FALSE)</f>
        <v/>
      </c>
      <c r="G559" s="5" t="inlineStr">
        <is>
          <t>EF</t>
        </is>
      </c>
      <c r="H559" s="5" t="inlineStr">
        <is>
          <t>IC</t>
        </is>
      </c>
      <c r="I559" s="5">
        <f>VLOOKUP(H559,'5.a Definitions'!E:F,2,FALSE)</f>
        <v/>
      </c>
      <c r="J559" s="5" t="inlineStr">
        <is>
          <t>Fuel for industry</t>
        </is>
      </c>
      <c r="K559" s="5" t="inlineStr">
        <is>
          <t>fuel for industry</t>
        </is>
      </c>
      <c r="L559" s="5" t="inlineStr">
        <is>
          <t>reactive</t>
        </is>
      </c>
      <c r="M559" s="5" t="inlineStr">
        <is>
          <t>Nmix</t>
        </is>
      </c>
      <c r="N559" s="422" t="n">
        <v>2.304216686898947</v>
      </c>
      <c r="O559" s="423" t="n">
        <v>0.5969879666777355</v>
      </c>
      <c r="P559" s="424" t="n">
        <v>2021</v>
      </c>
      <c r="Q559" s="425" t="inlineStr">
        <is>
          <t>UNFCCC CRT</t>
        </is>
      </c>
      <c r="R559" s="425" t="inlineStr">
        <is>
          <t>ok</t>
        </is>
      </c>
      <c r="S559" s="425" t="inlineStr">
        <is>
          <t>text</t>
        </is>
      </c>
      <c r="T559" s="426" t="inlineStr">
        <is>
          <t>Norway</t>
        </is>
      </c>
      <c r="U559" s="5" t="inlineStr">
        <is>
          <t>useful output</t>
        </is>
      </c>
      <c r="V559" s="5">
        <f>(O500*N500)^2</f>
        <v/>
      </c>
    </row>
    <row r="560" ht="16" customHeight="1">
      <c r="B560" s="5" t="inlineStr">
        <is>
          <t>EF.EC-EF.TR</t>
        </is>
      </c>
      <c r="C560" s="5" t="inlineStr">
        <is>
          <t>EF.EC-EF.TR-Fuel for transport-Nmix</t>
        </is>
      </c>
      <c r="D560" s="5" t="inlineStr">
        <is>
          <t>EF</t>
        </is>
      </c>
      <c r="E560" s="5" t="inlineStr">
        <is>
          <t>EC</t>
        </is>
      </c>
      <c r="F560" s="5">
        <f>VLOOKUP(E560,'5.a Definitions'!E:F,2,FALSE)</f>
        <v/>
      </c>
      <c r="G560" s="5" t="inlineStr">
        <is>
          <t>EF</t>
        </is>
      </c>
      <c r="H560" s="5" t="inlineStr">
        <is>
          <t>TR</t>
        </is>
      </c>
      <c r="I560" s="5">
        <f>VLOOKUP(H560,'5.a Definitions'!E:F,2,FALSE)</f>
        <v/>
      </c>
      <c r="J560" s="5" t="inlineStr">
        <is>
          <t>Fuel for transport</t>
        </is>
      </c>
      <c r="K560" s="5" t="inlineStr">
        <is>
          <t>fuel for transport</t>
        </is>
      </c>
      <c r="L560" s="5" t="inlineStr">
        <is>
          <t>reactive</t>
        </is>
      </c>
      <c r="M560" s="5" t="inlineStr">
        <is>
          <t>Nmix</t>
        </is>
      </c>
      <c r="N560" s="422" t="n">
        <v>0.7270839705131544</v>
      </c>
      <c r="O560" s="423" t="n">
        <v>0.3970981587083959</v>
      </c>
      <c r="P560" s="424" t="n">
        <v>2021</v>
      </c>
      <c r="Q560" s="425" t="inlineStr">
        <is>
          <t>UNFCCC CRT</t>
        </is>
      </c>
      <c r="R560" s="425" t="inlineStr">
        <is>
          <t>ok</t>
        </is>
      </c>
      <c r="S560" s="425" t="inlineStr">
        <is>
          <t>text</t>
        </is>
      </c>
      <c r="T560" s="426" t="inlineStr">
        <is>
          <t>Norway</t>
        </is>
      </c>
      <c r="U560" s="5" t="inlineStr">
        <is>
          <t>useful output</t>
        </is>
      </c>
      <c r="V560" s="5">
        <f>(O501*N501)^2</f>
        <v/>
      </c>
    </row>
    <row r="561" ht="16" customHeight="1">
      <c r="B561" s="5" t="inlineStr">
        <is>
          <t>EF.EC-EF.OE</t>
        </is>
      </c>
      <c r="C561" s="5" t="inlineStr">
        <is>
          <t>EF.EC-EF.OE-Fuel for heating-Nmix</t>
        </is>
      </c>
      <c r="D561" s="5" t="inlineStr">
        <is>
          <t>EF</t>
        </is>
      </c>
      <c r="E561" s="5" t="inlineStr">
        <is>
          <t>EC</t>
        </is>
      </c>
      <c r="F561" s="5">
        <f>VLOOKUP(E561,'5.a Definitions'!E:F,2,FALSE)</f>
        <v/>
      </c>
      <c r="G561" s="5" t="inlineStr">
        <is>
          <t>EF</t>
        </is>
      </c>
      <c r="H561" s="5" t="inlineStr">
        <is>
          <t>OE</t>
        </is>
      </c>
      <c r="I561" s="5">
        <f>VLOOKUP(H561,'5.a Definitions'!E:F,2,FALSE)</f>
        <v/>
      </c>
      <c r="J561" s="5" t="inlineStr">
        <is>
          <t>Fuel for heating</t>
        </is>
      </c>
      <c r="K561" s="5" t="inlineStr">
        <is>
          <t>fuel for heating</t>
        </is>
      </c>
      <c r="L561" s="5" t="inlineStr">
        <is>
          <t>reactive</t>
        </is>
      </c>
      <c r="M561" s="5" t="inlineStr">
        <is>
          <t>Nmix</t>
        </is>
      </c>
      <c r="N561" s="422" t="n">
        <v>0.2301578069951321</v>
      </c>
      <c r="O561" s="423" t="n">
        <v>0.4883936507177488</v>
      </c>
      <c r="P561" s="424" t="n">
        <v>2021</v>
      </c>
      <c r="Q561" s="425" t="inlineStr">
        <is>
          <t>UNFCCC CRT</t>
        </is>
      </c>
      <c r="R561" s="425" t="inlineStr">
        <is>
          <t>ok</t>
        </is>
      </c>
      <c r="S561" s="425" t="inlineStr">
        <is>
          <t>text</t>
        </is>
      </c>
      <c r="T561" s="426" t="inlineStr">
        <is>
          <t>Norway</t>
        </is>
      </c>
      <c r="U561" s="5" t="inlineStr">
        <is>
          <t>useful output</t>
        </is>
      </c>
      <c r="V561" s="5">
        <f>(O502*N502)^2</f>
        <v/>
      </c>
    </row>
    <row r="562" ht="16" customHeight="1">
      <c r="B562" s="5" t="inlineStr">
        <is>
          <t>EF.EC-MP.OP</t>
        </is>
      </c>
      <c r="C562" s="5" t="inlineStr">
        <is>
          <t>EF.EC-MP.OP-Fuel used as feedstock-Nmix</t>
        </is>
      </c>
      <c r="D562" s="5" t="inlineStr">
        <is>
          <t>EF</t>
        </is>
      </c>
      <c r="E562" s="5" t="inlineStr">
        <is>
          <t>EC</t>
        </is>
      </c>
      <c r="F562" s="5">
        <f>VLOOKUP(E562,'5.a Definitions'!E:F,2,FALSE)</f>
        <v/>
      </c>
      <c r="G562" s="5" t="inlineStr">
        <is>
          <t>MP</t>
        </is>
      </c>
      <c r="H562" s="5" t="inlineStr">
        <is>
          <t>OP</t>
        </is>
      </c>
      <c r="I562" s="5">
        <f>VLOOKUP(H562,'5.a Definitions'!E:F,2,FALSE)</f>
        <v/>
      </c>
      <c r="J562" s="5" t="inlineStr">
        <is>
          <t>Fuel used as feedstock</t>
        </is>
      </c>
      <c r="K562" s="5" t="inlineStr">
        <is>
          <t>fuel used as feedstock</t>
        </is>
      </c>
      <c r="L562" s="5" t="inlineStr">
        <is>
          <t>reactive</t>
        </is>
      </c>
      <c r="M562" s="5" t="inlineStr">
        <is>
          <t>Nmix</t>
        </is>
      </c>
      <c r="N562" s="422" t="n">
        <v>1.648104339147355</v>
      </c>
      <c r="O562" s="423" t="n">
        <v>0.9109572386597723</v>
      </c>
      <c r="P562" s="424" t="n">
        <v>2021</v>
      </c>
      <c r="Q562" s="425" t="inlineStr">
        <is>
          <t>SSB table 11561</t>
        </is>
      </c>
      <c r="R562" s="425" t="inlineStr">
        <is>
          <t>ok</t>
        </is>
      </c>
      <c r="S562" s="425" t="inlineStr">
        <is>
          <t>text</t>
        </is>
      </c>
      <c r="T562" s="426" t="inlineStr">
        <is>
          <t>Norway</t>
        </is>
      </c>
      <c r="U562" s="5" t="inlineStr">
        <is>
          <t>useful output</t>
        </is>
      </c>
      <c r="V562" s="5">
        <f>(O503*N503)^2</f>
        <v/>
      </c>
    </row>
    <row r="563" ht="16" customHeight="1">
      <c r="B563" s="5" t="inlineStr">
        <is>
          <t>EF.EC-AT.AT</t>
        </is>
      </c>
      <c r="C563" s="5" t="inlineStr">
        <is>
          <t>EF.EC-AT.AT-Emissions-NH3</t>
        </is>
      </c>
      <c r="D563" s="5" t="inlineStr">
        <is>
          <t>EF</t>
        </is>
      </c>
      <c r="E563" s="5" t="inlineStr">
        <is>
          <t>EC</t>
        </is>
      </c>
      <c r="F563" s="5">
        <f>VLOOKUP(E563,'5.a Definitions'!E:F,2,FALSE)</f>
        <v/>
      </c>
      <c r="G563" s="5" t="inlineStr">
        <is>
          <t>AT</t>
        </is>
      </c>
      <c r="H563" s="5" t="inlineStr">
        <is>
          <t>AT</t>
        </is>
      </c>
      <c r="I563" s="5">
        <f>VLOOKUP(H563,'5.a Definitions'!E:F,2,FALSE)</f>
        <v/>
      </c>
      <c r="J563" s="5" t="inlineStr">
        <is>
          <t>Emissions</t>
        </is>
      </c>
      <c r="K563" s="5" t="inlineStr">
        <is>
          <t>energy conversion emissions</t>
        </is>
      </c>
      <c r="L563" s="5" t="inlineStr">
        <is>
          <t>reactive</t>
        </is>
      </c>
      <c r="M563" s="5" t="inlineStr">
        <is>
          <t>NH3</t>
        </is>
      </c>
      <c r="N563" s="422" t="n">
        <v>0.000668682</v>
      </c>
      <c r="O563" s="423" t="n">
        <v>0.5</v>
      </c>
      <c r="P563" s="424" t="n">
        <v>2021</v>
      </c>
      <c r="Q563" s="425" t="inlineStr">
        <is>
          <t>CRLTAP Inventory Submissions</t>
        </is>
      </c>
      <c r="R563" s="425" t="inlineStr">
        <is>
          <t>ok</t>
        </is>
      </c>
      <c r="S563" s="425" t="inlineStr">
        <is>
          <t>text</t>
        </is>
      </c>
      <c r="T563" s="426" t="inlineStr">
        <is>
          <t>Norway</t>
        </is>
      </c>
      <c r="U563" s="5" t="inlineStr">
        <is>
          <t>N wasted</t>
        </is>
      </c>
      <c r="V563" s="5">
        <f>(O504*N504)^2</f>
        <v/>
      </c>
    </row>
    <row r="564" ht="16" customHeight="1">
      <c r="B564" s="5" t="inlineStr">
        <is>
          <t>EF.EC-AT.AT</t>
        </is>
      </c>
      <c r="C564" s="5" t="inlineStr">
        <is>
          <t>EF.EC-AT.AT-Emissions-NOx</t>
        </is>
      </c>
      <c r="D564" s="5" t="inlineStr">
        <is>
          <t>EF</t>
        </is>
      </c>
      <c r="E564" s="5" t="inlineStr">
        <is>
          <t>EC</t>
        </is>
      </c>
      <c r="F564" s="5">
        <f>VLOOKUP(E564,'5.a Definitions'!E:F,2,FALSE)</f>
        <v/>
      </c>
      <c r="G564" s="5" t="inlineStr">
        <is>
          <t>AT</t>
        </is>
      </c>
      <c r="H564" s="5" t="inlineStr">
        <is>
          <t>AT</t>
        </is>
      </c>
      <c r="I564" s="5">
        <f>VLOOKUP(H564,'5.a Definitions'!E:F,2,FALSE)</f>
        <v/>
      </c>
      <c r="J564" s="5" t="inlineStr">
        <is>
          <t>Emissions</t>
        </is>
      </c>
      <c r="K564" s="5" t="inlineStr">
        <is>
          <t>energy conversion emissions</t>
        </is>
      </c>
      <c r="L564" s="5" t="inlineStr">
        <is>
          <t>reactive</t>
        </is>
      </c>
      <c r="M564" s="5" t="inlineStr">
        <is>
          <t>NOx</t>
        </is>
      </c>
      <c r="N564" s="422" t="n">
        <v>12.61369769231891</v>
      </c>
      <c r="O564" s="423" t="n">
        <v>0.1978999561984692</v>
      </c>
      <c r="P564" s="424" t="n">
        <v>2021</v>
      </c>
      <c r="Q564" s="425" t="inlineStr">
        <is>
          <t>CRLTAP Inventory Submissions</t>
        </is>
      </c>
      <c r="R564" s="425" t="inlineStr">
        <is>
          <t>ok</t>
        </is>
      </c>
      <c r="S564" s="425" t="inlineStr">
        <is>
          <t>text</t>
        </is>
      </c>
      <c r="T564" s="426" t="inlineStr">
        <is>
          <t>Norway</t>
        </is>
      </c>
      <c r="U564" s="5" t="inlineStr">
        <is>
          <t>N wasted</t>
        </is>
      </c>
      <c r="V564" s="5">
        <f>(O505*N505)^2</f>
        <v/>
      </c>
    </row>
    <row r="565" ht="16" customHeight="1">
      <c r="B565" s="5" t="inlineStr">
        <is>
          <t>EF.EC-AT.AT</t>
        </is>
      </c>
      <c r="C565" s="5" t="inlineStr">
        <is>
          <t>EF.EC-AT.AT-Emissions-N2O</t>
        </is>
      </c>
      <c r="D565" s="5" t="inlineStr">
        <is>
          <t>EF</t>
        </is>
      </c>
      <c r="E565" s="5" t="inlineStr">
        <is>
          <t>EC</t>
        </is>
      </c>
      <c r="F565" s="5">
        <f>VLOOKUP(E565,'5.a Definitions'!E:F,2,FALSE)</f>
        <v/>
      </c>
      <c r="G565" s="5" t="inlineStr">
        <is>
          <t>AT</t>
        </is>
      </c>
      <c r="H565" s="5" t="inlineStr">
        <is>
          <t>AT</t>
        </is>
      </c>
      <c r="I565" s="5">
        <f>VLOOKUP(H565,'5.a Definitions'!E:F,2,FALSE)</f>
        <v/>
      </c>
      <c r="J565" s="5" t="inlineStr">
        <is>
          <t>Emissions</t>
        </is>
      </c>
      <c r="K565" s="5" t="inlineStr">
        <is>
          <t>energy conversion emissions</t>
        </is>
      </c>
      <c r="L565" s="5" t="inlineStr">
        <is>
          <t>reactive</t>
        </is>
      </c>
      <c r="M565" s="5" t="inlineStr">
        <is>
          <t>N2O</t>
        </is>
      </c>
      <c r="N565" s="422" t="n">
        <v>0.06738710367995049</v>
      </c>
      <c r="O565" s="423" t="n">
        <v>1.394797542306527</v>
      </c>
      <c r="P565" s="424" t="n">
        <v>2021</v>
      </c>
      <c r="Q565" s="425" t="inlineStr">
        <is>
          <t>UNFCCC CRT</t>
        </is>
      </c>
      <c r="R565" s="425" t="inlineStr">
        <is>
          <t>ok</t>
        </is>
      </c>
      <c r="S565" s="425" t="inlineStr">
        <is>
          <t>text</t>
        </is>
      </c>
      <c r="T565" s="426" t="inlineStr">
        <is>
          <t>Norway</t>
        </is>
      </c>
      <c r="U565" s="5" t="inlineStr">
        <is>
          <t>N wasted</t>
        </is>
      </c>
      <c r="V565" s="5">
        <f>(O506*N506)^2</f>
        <v/>
      </c>
    </row>
    <row r="566" ht="16" customHeight="1">
      <c r="B566" s="5" t="inlineStr">
        <is>
          <t>EF.EC-AT.AT</t>
        </is>
      </c>
      <c r="C566" s="5" t="inlineStr">
        <is>
          <t>EF.EC-AT.AT-Emissions-N2</t>
        </is>
      </c>
      <c r="D566" s="5" t="inlineStr">
        <is>
          <t>EF</t>
        </is>
      </c>
      <c r="E566" s="5" t="inlineStr">
        <is>
          <t>EC</t>
        </is>
      </c>
      <c r="F566" s="5">
        <f>VLOOKUP(E566,'5.a Definitions'!E:F,2,FALSE)</f>
        <v/>
      </c>
      <c r="G566" s="5" t="inlineStr">
        <is>
          <t>AT</t>
        </is>
      </c>
      <c r="H566" s="5" t="inlineStr">
        <is>
          <t>AT</t>
        </is>
      </c>
      <c r="I566" s="5">
        <f>VLOOKUP(H566,'5.a Definitions'!E:F,2,FALSE)</f>
        <v/>
      </c>
      <c r="J566" s="5" t="inlineStr">
        <is>
          <t>Emissions</t>
        </is>
      </c>
      <c r="K566" s="5" t="inlineStr">
        <is>
          <t>energy conversion emissions</t>
        </is>
      </c>
      <c r="L566" s="5" t="inlineStr">
        <is>
          <t>inert</t>
        </is>
      </c>
      <c r="M566" s="5" t="inlineStr">
        <is>
          <t>N2</t>
        </is>
      </c>
      <c r="N566" s="422" t="n">
        <v>0</v>
      </c>
      <c r="O566" s="423" t="n">
        <v>10</v>
      </c>
      <c r="P566" s="424" t="n">
        <v>2021</v>
      </c>
      <c r="Q566" s="425" t="inlineStr">
        <is>
          <t>mass balance</t>
        </is>
      </c>
      <c r="R566" s="425" t="inlineStr">
        <is>
          <t>ok</t>
        </is>
      </c>
      <c r="S566" s="425" t="inlineStr">
        <is>
          <t>text</t>
        </is>
      </c>
      <c r="T566" s="426" t="inlineStr">
        <is>
          <t>Norway</t>
        </is>
      </c>
      <c r="U566" s="5" t="inlineStr">
        <is>
          <t>N wasted</t>
        </is>
      </c>
      <c r="V566" s="5">
        <f>(#REF!*#REF!)^2</f>
        <v/>
      </c>
    </row>
    <row r="567" ht="16" customHeight="1">
      <c r="B567" s="5" t="inlineStr">
        <is>
          <t>EF.EC-RW.RW</t>
        </is>
      </c>
      <c r="C567" s="5" t="inlineStr">
        <is>
          <t>EF.EC-RW.RW-Fuel export-Nmix</t>
        </is>
      </c>
      <c r="D567" s="5" t="inlineStr">
        <is>
          <t>EF</t>
        </is>
      </c>
      <c r="E567" s="5" t="inlineStr">
        <is>
          <t>EC</t>
        </is>
      </c>
      <c r="F567" s="5">
        <f>VLOOKUP(E567,'5.a Definitions'!E:F,2,FALSE)</f>
        <v/>
      </c>
      <c r="G567" s="5" t="inlineStr">
        <is>
          <t>RW</t>
        </is>
      </c>
      <c r="H567" s="5" t="inlineStr">
        <is>
          <t>RW</t>
        </is>
      </c>
      <c r="I567" s="5">
        <f>VLOOKUP(H567,'5.a Definitions'!E:F,2,FALSE)</f>
        <v/>
      </c>
      <c r="J567" s="5" t="inlineStr">
        <is>
          <t>Fuel export</t>
        </is>
      </c>
      <c r="K567" s="5" t="inlineStr">
        <is>
          <t>fuel export</t>
        </is>
      </c>
      <c r="L567" s="5" t="inlineStr">
        <is>
          <t>reactive</t>
        </is>
      </c>
      <c r="M567" s="5" t="inlineStr">
        <is>
          <t>Nmix</t>
        </is>
      </c>
      <c r="N567" s="422" t="n">
        <v>202.879438523949</v>
      </c>
      <c r="O567" s="423" t="n">
        <v>2.760790368671219</v>
      </c>
      <c r="P567" s="424" t="n">
        <v>2021</v>
      </c>
      <c r="Q567" s="425" t="inlineStr">
        <is>
          <t>SSB tab 08801</t>
        </is>
      </c>
      <c r="R567" s="425" t="inlineStr">
        <is>
          <t>ok</t>
        </is>
      </c>
      <c r="S567" s="425" t="inlineStr">
        <is>
          <t>text</t>
        </is>
      </c>
      <c r="T567" s="426" t="inlineStr">
        <is>
          <t>Norway</t>
        </is>
      </c>
      <c r="U567" s="5" t="inlineStr">
        <is>
          <t>useful output</t>
        </is>
      </c>
      <c r="V567" s="5">
        <f>(#REF!*#REF!)^2</f>
        <v/>
      </c>
    </row>
    <row r="568" ht="16" customHeight="1">
      <c r="B568" s="5" t="inlineStr">
        <is>
          <t>EF.IC-AT.AT</t>
        </is>
      </c>
      <c r="C568" s="5" t="inlineStr">
        <is>
          <t>EF.IC-AT.AT-Emissions-NH3</t>
        </is>
      </c>
      <c r="D568" s="5" t="inlineStr">
        <is>
          <t>EF</t>
        </is>
      </c>
      <c r="E568" s="5" t="inlineStr">
        <is>
          <t>IC</t>
        </is>
      </c>
      <c r="F568" s="5">
        <f>VLOOKUP(E568,'5.a Definitions'!E:F,2,FALSE)</f>
        <v/>
      </c>
      <c r="G568" s="5" t="inlineStr">
        <is>
          <t>AT</t>
        </is>
      </c>
      <c r="H568" s="5" t="inlineStr">
        <is>
          <t>AT</t>
        </is>
      </c>
      <c r="I568" s="5">
        <f>VLOOKUP(H568,'5.a Definitions'!E:F,2,FALSE)</f>
        <v/>
      </c>
      <c r="J568" s="5" t="inlineStr">
        <is>
          <t>Emissions</t>
        </is>
      </c>
      <c r="K568" s="5" t="inlineStr">
        <is>
          <t>industrial emissions</t>
        </is>
      </c>
      <c r="L568" s="5" t="inlineStr">
        <is>
          <t>reactive</t>
        </is>
      </c>
      <c r="M568" s="5" t="inlineStr">
        <is>
          <t>NH3</t>
        </is>
      </c>
      <c r="N568" s="422" t="n">
        <v>0.0111565760778</v>
      </c>
      <c r="O568" s="423" t="n">
        <v>0.2020211306660618</v>
      </c>
      <c r="P568" s="424" t="n">
        <v>2021</v>
      </c>
      <c r="Q568" s="425" t="inlineStr">
        <is>
          <t>CRLTAP Inventory Submissions</t>
        </is>
      </c>
      <c r="R568" s="425" t="inlineStr">
        <is>
          <t>ok</t>
        </is>
      </c>
      <c r="S568" s="425" t="inlineStr">
        <is>
          <t>text</t>
        </is>
      </c>
      <c r="T568" s="426" t="inlineStr">
        <is>
          <t>Norway</t>
        </is>
      </c>
      <c r="U568" s="5" t="inlineStr">
        <is>
          <t>N wasted</t>
        </is>
      </c>
      <c r="V568" s="5">
        <f>(#REF!*#REF!)^2</f>
        <v/>
      </c>
    </row>
    <row r="569" ht="16" customHeight="1">
      <c r="B569" s="5" t="inlineStr">
        <is>
          <t>EF.IC-AT.AT</t>
        </is>
      </c>
      <c r="C569" s="5" t="inlineStr">
        <is>
          <t>EF.IC-AT.AT-Emissions-NOx</t>
        </is>
      </c>
      <c r="D569" s="5" t="inlineStr">
        <is>
          <t>EF</t>
        </is>
      </c>
      <c r="E569" s="5" t="inlineStr">
        <is>
          <t>IC</t>
        </is>
      </c>
      <c r="F569" s="5">
        <f>VLOOKUP(E569,'5.a Definitions'!E:F,2,FALSE)</f>
        <v/>
      </c>
      <c r="G569" s="5" t="inlineStr">
        <is>
          <t>AT</t>
        </is>
      </c>
      <c r="H569" s="5" t="inlineStr">
        <is>
          <t>AT</t>
        </is>
      </c>
      <c r="I569" s="5">
        <f>VLOOKUP(H569,'5.a Definitions'!E:F,2,FALSE)</f>
        <v/>
      </c>
      <c r="J569" s="5" t="inlineStr">
        <is>
          <t>Emissions</t>
        </is>
      </c>
      <c r="K569" s="5" t="inlineStr">
        <is>
          <t>industrial emissions</t>
        </is>
      </c>
      <c r="L569" s="5" t="inlineStr">
        <is>
          <t>reactive</t>
        </is>
      </c>
      <c r="M569" s="5" t="inlineStr">
        <is>
          <t>NOx</t>
        </is>
      </c>
      <c r="N569" s="422" t="n">
        <v>2.776833669267921</v>
      </c>
      <c r="O569" s="423" t="n">
        <v>0.2238073836698238</v>
      </c>
      <c r="P569" s="424" t="n">
        <v>2021</v>
      </c>
      <c r="Q569" s="425" t="inlineStr">
        <is>
          <t>CRLTAP Inventory Submissions</t>
        </is>
      </c>
      <c r="R569" s="425" t="inlineStr">
        <is>
          <t>ok</t>
        </is>
      </c>
      <c r="S569" s="425" t="inlineStr">
        <is>
          <t>text</t>
        </is>
      </c>
      <c r="T569" s="426" t="inlineStr">
        <is>
          <t>Norway</t>
        </is>
      </c>
      <c r="U569" s="5" t="inlineStr">
        <is>
          <t>N wasted</t>
        </is>
      </c>
      <c r="V569" s="5">
        <f>(#REF!*#REF!)^2</f>
        <v/>
      </c>
    </row>
    <row r="570" ht="16" customHeight="1">
      <c r="B570" s="5" t="inlineStr">
        <is>
          <t>EF.IC-AT.AT</t>
        </is>
      </c>
      <c r="C570" s="5" t="inlineStr">
        <is>
          <t>EF.IC-AT.AT-Emissions-N2O</t>
        </is>
      </c>
      <c r="D570" s="5" t="inlineStr">
        <is>
          <t>EF</t>
        </is>
      </c>
      <c r="E570" s="5" t="inlineStr">
        <is>
          <t>IC</t>
        </is>
      </c>
      <c r="F570" s="5">
        <f>VLOOKUP(E570,'5.a Definitions'!E:F,2,FALSE)</f>
        <v/>
      </c>
      <c r="G570" s="5" t="inlineStr">
        <is>
          <t>AT</t>
        </is>
      </c>
      <c r="H570" s="5" t="inlineStr">
        <is>
          <t>AT</t>
        </is>
      </c>
      <c r="I570" s="5">
        <f>VLOOKUP(H570,'5.a Definitions'!E:F,2,FALSE)</f>
        <v/>
      </c>
      <c r="J570" s="5" t="inlineStr">
        <is>
          <t>Emissions</t>
        </is>
      </c>
      <c r="K570" s="5" t="inlineStr">
        <is>
          <t>industrial emissions</t>
        </is>
      </c>
      <c r="L570" s="5" t="inlineStr">
        <is>
          <t>reactive</t>
        </is>
      </c>
      <c r="M570" s="5" t="inlineStr">
        <is>
          <t>N2O</t>
        </is>
      </c>
      <c r="N570" s="422" t="n">
        <v>0.07540291154092424</v>
      </c>
      <c r="O570" s="423" t="n">
        <v>1.394797542306526</v>
      </c>
      <c r="P570" s="424" t="n">
        <v>2021</v>
      </c>
      <c r="Q570" s="425" t="inlineStr">
        <is>
          <t>UNFCCC CRT</t>
        </is>
      </c>
      <c r="R570" s="425" t="inlineStr">
        <is>
          <t>ok</t>
        </is>
      </c>
      <c r="S570" s="425" t="inlineStr">
        <is>
          <t>text</t>
        </is>
      </c>
      <c r="T570" s="426" t="inlineStr">
        <is>
          <t>Norway</t>
        </is>
      </c>
      <c r="U570" s="5" t="inlineStr">
        <is>
          <t>N wasted</t>
        </is>
      </c>
      <c r="V570" s="5">
        <f>(#REF!*#REF!)^2</f>
        <v/>
      </c>
    </row>
    <row r="571" ht="16" customHeight="1">
      <c r="B571" s="5" t="inlineStr">
        <is>
          <t>EF.TR-AT.AT</t>
        </is>
      </c>
      <c r="C571" s="5" t="inlineStr">
        <is>
          <t>EF.TR-AT.AT-Emissions-NH3</t>
        </is>
      </c>
      <c r="D571" s="5" t="inlineStr">
        <is>
          <t>EF</t>
        </is>
      </c>
      <c r="E571" s="5" t="inlineStr">
        <is>
          <t>TR</t>
        </is>
      </c>
      <c r="F571" s="5">
        <f>VLOOKUP(E571,'5.a Definitions'!E:F,2,FALSE)</f>
        <v/>
      </c>
      <c r="G571" s="5" t="inlineStr">
        <is>
          <t>AT</t>
        </is>
      </c>
      <c r="H571" s="5" t="inlineStr">
        <is>
          <t>AT</t>
        </is>
      </c>
      <c r="I571" s="5">
        <f>VLOOKUP(H571,'5.a Definitions'!E:F,2,FALSE)</f>
        <v/>
      </c>
      <c r="J571" s="5" t="inlineStr">
        <is>
          <t>Emissions</t>
        </is>
      </c>
      <c r="K571" s="5" t="inlineStr">
        <is>
          <t>transport emissions</t>
        </is>
      </c>
      <c r="L571" s="5" t="inlineStr">
        <is>
          <t>reactive</t>
        </is>
      </c>
      <c r="M571" s="5" t="inlineStr">
        <is>
          <t>NH3</t>
        </is>
      </c>
      <c r="N571" s="422" t="n">
        <v>0.31958893571355</v>
      </c>
      <c r="O571" s="423" t="n">
        <v>0.4165871344662756</v>
      </c>
      <c r="P571" s="424" t="n">
        <v>2021</v>
      </c>
      <c r="Q571" s="425" t="inlineStr">
        <is>
          <t>CRLTAP Inventory Submissions</t>
        </is>
      </c>
      <c r="R571" s="425" t="inlineStr">
        <is>
          <t>ok</t>
        </is>
      </c>
      <c r="S571" s="425" t="inlineStr">
        <is>
          <t>text</t>
        </is>
      </c>
      <c r="T571" s="426" t="inlineStr">
        <is>
          <t>Norway</t>
        </is>
      </c>
      <c r="U571" s="5" t="inlineStr">
        <is>
          <t>N wasted</t>
        </is>
      </c>
      <c r="V571" s="5">
        <f>(O508*N508)^2</f>
        <v/>
      </c>
    </row>
    <row r="572" ht="16" customHeight="1">
      <c r="B572" s="5" t="inlineStr">
        <is>
          <t>EF.TR-AT.AT</t>
        </is>
      </c>
      <c r="C572" s="5" t="inlineStr">
        <is>
          <t>EF.TR-AT.AT-Emissions-NOx</t>
        </is>
      </c>
      <c r="D572" s="5" t="inlineStr">
        <is>
          <t>EF</t>
        </is>
      </c>
      <c r="E572" s="5" t="inlineStr">
        <is>
          <t>TR</t>
        </is>
      </c>
      <c r="F572" s="5">
        <f>VLOOKUP(E572,'5.a Definitions'!E:F,2,FALSE)</f>
        <v/>
      </c>
      <c r="G572" s="5" t="inlineStr">
        <is>
          <t>AT</t>
        </is>
      </c>
      <c r="H572" s="5" t="inlineStr">
        <is>
          <t>AT</t>
        </is>
      </c>
      <c r="I572" s="5">
        <f>VLOOKUP(H572,'5.a Definitions'!E:F,2,FALSE)</f>
        <v/>
      </c>
      <c r="J572" s="5" t="inlineStr">
        <is>
          <t>Emissions</t>
        </is>
      </c>
      <c r="K572" s="5" t="inlineStr">
        <is>
          <t>transport emissions</t>
        </is>
      </c>
      <c r="L572" s="5" t="inlineStr">
        <is>
          <t>reactive</t>
        </is>
      </c>
      <c r="M572" s="5" t="inlineStr">
        <is>
          <t>NOx</t>
        </is>
      </c>
      <c r="N572" s="422" t="n">
        <v>16.62542409548919</v>
      </c>
      <c r="O572" s="423" t="n">
        <v>0.1225763394792105</v>
      </c>
      <c r="P572" s="424" t="n">
        <v>2021</v>
      </c>
      <c r="Q572" s="425" t="inlineStr">
        <is>
          <t>CRLTAP Inventory Submissions</t>
        </is>
      </c>
      <c r="R572" s="425" t="inlineStr">
        <is>
          <t>ok</t>
        </is>
      </c>
      <c r="S572" s="425" t="inlineStr">
        <is>
          <t>text</t>
        </is>
      </c>
      <c r="T572" s="426" t="inlineStr">
        <is>
          <t>Norway</t>
        </is>
      </c>
      <c r="U572" s="5" t="inlineStr">
        <is>
          <t>N wasted</t>
        </is>
      </c>
      <c r="V572" s="5">
        <f>(O509*N509)^2</f>
        <v/>
      </c>
    </row>
    <row r="573" ht="16" customHeight="1">
      <c r="B573" s="5" t="inlineStr">
        <is>
          <t>EF.TR-AT.AT</t>
        </is>
      </c>
      <c r="C573" s="5" t="inlineStr">
        <is>
          <t>EF.TR-AT.AT-Emissions-N2O</t>
        </is>
      </c>
      <c r="D573" s="5" t="inlineStr">
        <is>
          <t>EF</t>
        </is>
      </c>
      <c r="E573" s="5" t="inlineStr">
        <is>
          <t>TR</t>
        </is>
      </c>
      <c r="F573" s="5">
        <f>VLOOKUP(E573,'5.a Definitions'!E:F,2,FALSE)</f>
        <v/>
      </c>
      <c r="G573" s="5" t="inlineStr">
        <is>
          <t>AT</t>
        </is>
      </c>
      <c r="H573" s="5" t="inlineStr">
        <is>
          <t>AT</t>
        </is>
      </c>
      <c r="I573" s="5">
        <f>VLOOKUP(H573,'5.a Definitions'!E:F,2,FALSE)</f>
        <v/>
      </c>
      <c r="J573" s="5" t="inlineStr">
        <is>
          <t>Emissions</t>
        </is>
      </c>
      <c r="K573" s="5" t="inlineStr">
        <is>
          <t>transport emissions</t>
        </is>
      </c>
      <c r="L573" s="5" t="inlineStr">
        <is>
          <t>reactive</t>
        </is>
      </c>
      <c r="M573" s="5" t="inlineStr">
        <is>
          <t>N2O</t>
        </is>
      </c>
      <c r="N573" s="422" t="n">
        <v>0.2586498725000272</v>
      </c>
      <c r="O573" s="423" t="n">
        <v>0.6463342428493241</v>
      </c>
      <c r="P573" s="424" t="n">
        <v>2021</v>
      </c>
      <c r="Q573" s="425" t="inlineStr">
        <is>
          <t>UNFCCC CRT</t>
        </is>
      </c>
      <c r="R573" s="425" t="inlineStr">
        <is>
          <t>ok</t>
        </is>
      </c>
      <c r="S573" s="425" t="inlineStr">
        <is>
          <t>text</t>
        </is>
      </c>
      <c r="T573" s="426" t="inlineStr">
        <is>
          <t>Norway</t>
        </is>
      </c>
      <c r="U573" s="5" t="inlineStr">
        <is>
          <t>N wasted</t>
        </is>
      </c>
      <c r="V573" s="5">
        <f>(O510*N510)^2</f>
        <v/>
      </c>
    </row>
    <row r="574" ht="16" customHeight="1">
      <c r="B574" s="5" t="inlineStr">
        <is>
          <t>EF.TR-AT.AT</t>
        </is>
      </c>
      <c r="C574" s="5" t="inlineStr">
        <is>
          <t>EF.TR-AT.AT-Emissions-N2</t>
        </is>
      </c>
      <c r="D574" s="5" t="inlineStr">
        <is>
          <t>EF</t>
        </is>
      </c>
      <c r="E574" s="5" t="inlineStr">
        <is>
          <t>TR</t>
        </is>
      </c>
      <c r="F574" s="5">
        <f>VLOOKUP(E574,'5.a Definitions'!E:F,2,FALSE)</f>
        <v/>
      </c>
      <c r="G574" s="5" t="inlineStr">
        <is>
          <t>AT</t>
        </is>
      </c>
      <c r="H574" s="5" t="inlineStr">
        <is>
          <t>AT</t>
        </is>
      </c>
      <c r="I574" s="5">
        <f>VLOOKUP(H574,'5.a Definitions'!E:F,2,FALSE)</f>
        <v/>
      </c>
      <c r="J574" s="5" t="inlineStr">
        <is>
          <t>Emissions</t>
        </is>
      </c>
      <c r="K574" s="5" t="inlineStr">
        <is>
          <t>transport emissions</t>
        </is>
      </c>
      <c r="L574" s="5" t="inlineStr">
        <is>
          <t>inert</t>
        </is>
      </c>
      <c r="M574" s="5" t="inlineStr">
        <is>
          <t>N2</t>
        </is>
      </c>
      <c r="N574" s="422" t="n">
        <v>0</v>
      </c>
      <c r="O574" s="423" t="n">
        <v>0.2</v>
      </c>
      <c r="P574" s="424" t="n">
        <v>2021</v>
      </c>
      <c r="Q574" s="425" t="inlineStr">
        <is>
          <t>mass balance</t>
        </is>
      </c>
      <c r="R574" s="425" t="inlineStr">
        <is>
          <t>ok</t>
        </is>
      </c>
      <c r="S574" s="425" t="inlineStr">
        <is>
          <t>text</t>
        </is>
      </c>
      <c r="T574" s="426" t="inlineStr">
        <is>
          <t>Norway</t>
        </is>
      </c>
      <c r="U574" s="5" t="inlineStr">
        <is>
          <t>N wasted</t>
        </is>
      </c>
      <c r="V574" s="5">
        <f>(O511*N511)^2</f>
        <v/>
      </c>
    </row>
    <row r="575" ht="16" customHeight="1">
      <c r="B575" s="5" t="inlineStr">
        <is>
          <t>EF.TR-RW.RW</t>
        </is>
      </c>
      <c r="C575" s="5" t="inlineStr">
        <is>
          <t>EF.TR-RW.RW-Export of transport fuels-Nmix</t>
        </is>
      </c>
      <c r="D575" s="5" t="inlineStr">
        <is>
          <t>EF</t>
        </is>
      </c>
      <c r="E575" s="5" t="inlineStr">
        <is>
          <t>TR</t>
        </is>
      </c>
      <c r="F575" s="5">
        <f>VLOOKUP(E575,'5.a Definitions'!E:F,2,FALSE)</f>
        <v/>
      </c>
      <c r="G575" s="5" t="inlineStr">
        <is>
          <t>RW</t>
        </is>
      </c>
      <c r="H575" s="5" t="inlineStr">
        <is>
          <t>RW</t>
        </is>
      </c>
      <c r="I575" s="5">
        <f>VLOOKUP(H575,'5.a Definitions'!E:F,2,FALSE)</f>
        <v/>
      </c>
      <c r="J575" s="5" t="inlineStr">
        <is>
          <t>Export of transport fuels</t>
        </is>
      </c>
      <c r="K575" s="5" t="inlineStr">
        <is>
          <t>export of transport fuel</t>
        </is>
      </c>
      <c r="L575" s="5" t="inlineStr">
        <is>
          <t>reactive</t>
        </is>
      </c>
      <c r="M575" s="5" t="inlineStr">
        <is>
          <t>Nmix</t>
        </is>
      </c>
      <c r="N575" s="422" t="n">
        <v>0.235269231</v>
      </c>
      <c r="O575" s="423" t="n">
        <v>0.7294748653020683</v>
      </c>
      <c r="P575" s="424" t="n">
        <v>2021</v>
      </c>
      <c r="Q575" s="425" t="inlineStr">
        <is>
          <t>SSB tab 08801</t>
        </is>
      </c>
      <c r="R575" s="425" t="inlineStr">
        <is>
          <t>ok</t>
        </is>
      </c>
      <c r="S575" s="425" t="inlineStr">
        <is>
          <t>text</t>
        </is>
      </c>
      <c r="T575" s="426" t="inlineStr">
        <is>
          <t>Norway</t>
        </is>
      </c>
      <c r="U575" s="5" t="inlineStr">
        <is>
          <t>useful output</t>
        </is>
      </c>
      <c r="V575" s="5">
        <f>(O512*N512)^2</f>
        <v/>
      </c>
    </row>
    <row r="576" ht="16" customHeight="1">
      <c r="B576" s="5" t="inlineStr">
        <is>
          <t>EF.OE-AT.AT</t>
        </is>
      </c>
      <c r="C576" s="5" t="inlineStr">
        <is>
          <t>EF.OE-AT.AT-Emissions-NH3</t>
        </is>
      </c>
      <c r="D576" s="5" t="inlineStr">
        <is>
          <t>EF</t>
        </is>
      </c>
      <c r="E576" s="5" t="inlineStr">
        <is>
          <t>OE</t>
        </is>
      </c>
      <c r="F576" s="5">
        <f>VLOOKUP(E576,'5.a Definitions'!E:F,2,FALSE)</f>
        <v/>
      </c>
      <c r="G576" s="5" t="inlineStr">
        <is>
          <t>AT</t>
        </is>
      </c>
      <c r="H576" s="5" t="inlineStr">
        <is>
          <t>AT</t>
        </is>
      </c>
      <c r="I576" s="5">
        <f>VLOOKUP(H576,'5.a Definitions'!E:F,2,FALSE)</f>
        <v/>
      </c>
      <c r="J576" s="5" t="inlineStr">
        <is>
          <t>Emissions</t>
        </is>
      </c>
      <c r="K576" s="5" t="inlineStr">
        <is>
          <t>other fuels emissions</t>
        </is>
      </c>
      <c r="L576" s="5" t="inlineStr">
        <is>
          <t>reactive</t>
        </is>
      </c>
      <c r="M576" s="5" t="inlineStr">
        <is>
          <t>NH3</t>
        </is>
      </c>
      <c r="N576" s="422" t="n">
        <v>0.06259930693650001</v>
      </c>
      <c r="O576" s="423" t="n">
        <v>0.5492167715363837</v>
      </c>
      <c r="P576" s="424" t="n">
        <v>2021</v>
      </c>
      <c r="Q576" s="425" t="inlineStr">
        <is>
          <t>CRLTAP Inventory Submissions</t>
        </is>
      </c>
      <c r="R576" s="425" t="inlineStr">
        <is>
          <t>ok</t>
        </is>
      </c>
      <c r="S576" s="425" t="inlineStr">
        <is>
          <t>text</t>
        </is>
      </c>
      <c r="T576" s="426" t="inlineStr">
        <is>
          <t>Norway</t>
        </is>
      </c>
      <c r="U576" s="5" t="inlineStr">
        <is>
          <t>N wasted</t>
        </is>
      </c>
      <c r="V576" s="5">
        <f>(#REF!*#REF!)^2</f>
        <v/>
      </c>
    </row>
    <row r="577" ht="16" customHeight="1">
      <c r="B577" s="5" t="inlineStr">
        <is>
          <t>EF.OE-AT.AT</t>
        </is>
      </c>
      <c r="C577" s="5" t="inlineStr">
        <is>
          <t>EF.OE-AT.AT-Emissions-NOx</t>
        </is>
      </c>
      <c r="D577" s="5" t="inlineStr">
        <is>
          <t>EF</t>
        </is>
      </c>
      <c r="E577" s="5" t="inlineStr">
        <is>
          <t>OE</t>
        </is>
      </c>
      <c r="F577" s="5">
        <f>VLOOKUP(E577,'5.a Definitions'!E:F,2,FALSE)</f>
        <v/>
      </c>
      <c r="G577" s="5" t="inlineStr">
        <is>
          <t>AT</t>
        </is>
      </c>
      <c r="H577" s="5" t="inlineStr">
        <is>
          <t>AT</t>
        </is>
      </c>
      <c r="I577" s="5">
        <f>VLOOKUP(H577,'5.a Definitions'!E:F,2,FALSE)</f>
        <v/>
      </c>
      <c r="J577" s="5" t="inlineStr">
        <is>
          <t>Emissions</t>
        </is>
      </c>
      <c r="K577" s="5" t="inlineStr">
        <is>
          <t>other fuels emissions</t>
        </is>
      </c>
      <c r="L577" s="5" t="inlineStr">
        <is>
          <t>reactive</t>
        </is>
      </c>
      <c r="M577" s="5" t="inlineStr">
        <is>
          <t>NOx</t>
        </is>
      </c>
      <c r="N577" s="422" t="n">
        <v>5.719914788295871</v>
      </c>
      <c r="O577" s="423" t="n">
        <v>0.1920090672986185</v>
      </c>
      <c r="P577" s="424" t="n">
        <v>2021</v>
      </c>
      <c r="Q577" s="425" t="inlineStr">
        <is>
          <t>CRLTAP Inventory Submissions</t>
        </is>
      </c>
      <c r="R577" s="425" t="inlineStr">
        <is>
          <t>ok</t>
        </is>
      </c>
      <c r="S577" s="425" t="inlineStr">
        <is>
          <t>text</t>
        </is>
      </c>
      <c r="T577" s="426" t="inlineStr">
        <is>
          <t>Norway</t>
        </is>
      </c>
      <c r="U577" s="5" t="inlineStr">
        <is>
          <t>N wasted</t>
        </is>
      </c>
      <c r="V577" s="5">
        <f>(#REF!*#REF!)^2</f>
        <v/>
      </c>
    </row>
    <row r="578" ht="16" customHeight="1">
      <c r="B578" s="5" t="inlineStr">
        <is>
          <t>EF.OE-AT.AT</t>
        </is>
      </c>
      <c r="C578" s="5" t="inlineStr">
        <is>
          <t>EF.OE-AT.AT-Emissions-N2O</t>
        </is>
      </c>
      <c r="D578" s="5" t="inlineStr">
        <is>
          <t>EF</t>
        </is>
      </c>
      <c r="E578" s="5" t="inlineStr">
        <is>
          <t>OE</t>
        </is>
      </c>
      <c r="F578" s="5">
        <f>VLOOKUP(E578,'5.a Definitions'!E:F,2,FALSE)</f>
        <v/>
      </c>
      <c r="G578" s="5" t="inlineStr">
        <is>
          <t>AT</t>
        </is>
      </c>
      <c r="H578" s="5" t="inlineStr">
        <is>
          <t>AT</t>
        </is>
      </c>
      <c r="I578" s="5">
        <f>VLOOKUP(H578,'5.a Definitions'!E:F,2,FALSE)</f>
        <v/>
      </c>
      <c r="J578" s="5" t="inlineStr">
        <is>
          <t>Emissions</t>
        </is>
      </c>
      <c r="K578" s="5" t="inlineStr">
        <is>
          <t>other fuels emissions</t>
        </is>
      </c>
      <c r="L578" s="5" t="inlineStr">
        <is>
          <t>reactive</t>
        </is>
      </c>
      <c r="M578" s="5" t="inlineStr">
        <is>
          <t>N2O</t>
        </is>
      </c>
      <c r="N578" s="422" t="n">
        <v>0.08290585846963924</v>
      </c>
      <c r="O578" s="423" t="n">
        <v>1.394797542306526</v>
      </c>
      <c r="P578" s="424" t="n">
        <v>2021</v>
      </c>
      <c r="Q578" s="425" t="inlineStr">
        <is>
          <t>UNFCCC CRT</t>
        </is>
      </c>
      <c r="R578" s="425" t="inlineStr">
        <is>
          <t>ok</t>
        </is>
      </c>
      <c r="S578" s="425" t="inlineStr">
        <is>
          <t>text</t>
        </is>
      </c>
      <c r="T578" s="426" t="inlineStr">
        <is>
          <t>Norway</t>
        </is>
      </c>
      <c r="U578" s="5" t="inlineStr">
        <is>
          <t>N wasted</t>
        </is>
      </c>
      <c r="V578" s="5">
        <f>(O513*N513)^2</f>
        <v/>
      </c>
    </row>
    <row r="579" ht="16" customHeight="1" thickBot="1">
      <c r="A579" s="481" t="n"/>
      <c r="B579" s="6" t="inlineStr">
        <is>
          <t>EF.OE-AT.AT</t>
        </is>
      </c>
      <c r="C579" s="6" t="inlineStr">
        <is>
          <t>EF.OE-AT.AT-Emissions-N2</t>
        </is>
      </c>
      <c r="D579" s="6" t="inlineStr">
        <is>
          <t>EF</t>
        </is>
      </c>
      <c r="E579" s="6" t="inlineStr">
        <is>
          <t>OE</t>
        </is>
      </c>
      <c r="F579" s="5">
        <f>VLOOKUP(E579,'5.a Definitions'!E:F,2,FALSE)</f>
        <v/>
      </c>
      <c r="G579" s="6" t="inlineStr">
        <is>
          <t>AT</t>
        </is>
      </c>
      <c r="H579" s="6" t="inlineStr">
        <is>
          <t>AT</t>
        </is>
      </c>
      <c r="I579" s="5">
        <f>VLOOKUP(H579,'5.a Definitions'!E:F,2,FALSE)</f>
        <v/>
      </c>
      <c r="J579" s="6" t="inlineStr">
        <is>
          <t>Emissions</t>
        </is>
      </c>
      <c r="K579" s="6" t="inlineStr">
        <is>
          <t>other fuels emissions</t>
        </is>
      </c>
      <c r="L579" s="6" t="inlineStr">
        <is>
          <t>inert</t>
        </is>
      </c>
      <c r="M579" s="6" t="inlineStr">
        <is>
          <t>N2</t>
        </is>
      </c>
      <c r="N579" s="422" t="n">
        <v>0</v>
      </c>
      <c r="O579" s="427" t="n">
        <v>0.2</v>
      </c>
      <c r="P579" s="424" t="n">
        <v>2021</v>
      </c>
      <c r="Q579" s="428" t="inlineStr">
        <is>
          <t>mass balance</t>
        </is>
      </c>
      <c r="R579" s="425" t="inlineStr">
        <is>
          <t>ok</t>
        </is>
      </c>
      <c r="S579" s="428" t="inlineStr">
        <is>
          <t>text</t>
        </is>
      </c>
      <c r="T579" s="426" t="inlineStr">
        <is>
          <t>Norway</t>
        </is>
      </c>
      <c r="U579" s="6" t="inlineStr">
        <is>
          <t>N wasted</t>
        </is>
      </c>
      <c r="V579" s="6">
        <f>(#REF!*#REF!)^2</f>
        <v/>
      </c>
    </row>
    <row r="580" ht="16" customHeight="1">
      <c r="A580" s="495" t="inlineStr">
        <is>
          <t>Materials and products</t>
        </is>
      </c>
      <c r="B580" s="452" t="inlineStr">
        <is>
          <t>MP.FP-AG.SM</t>
        </is>
      </c>
      <c r="C580" s="452" t="inlineStr">
        <is>
          <t>MP.FP-AG.SM-Seeds and planting material -Nmix</t>
        </is>
      </c>
      <c r="D580" s="452" t="inlineStr">
        <is>
          <t>MP</t>
        </is>
      </c>
      <c r="E580" s="452" t="inlineStr">
        <is>
          <t>FP</t>
        </is>
      </c>
      <c r="F580" s="5">
        <f>VLOOKUP(E580,'5.a Definitions'!E:F,2,FALSE)</f>
        <v/>
      </c>
      <c r="G580" s="452" t="inlineStr">
        <is>
          <t>AG</t>
        </is>
      </c>
      <c r="H580" s="452" t="inlineStr">
        <is>
          <t>SM</t>
        </is>
      </c>
      <c r="I580" s="5">
        <f>VLOOKUP(H580,'5.a Definitions'!E:F,2,FALSE)</f>
        <v/>
      </c>
      <c r="J580" s="452" t="inlineStr">
        <is>
          <t xml:space="preserve">Seeds and planting material </t>
        </is>
      </c>
      <c r="K580" s="452" t="inlineStr">
        <is>
          <t>seeds and planting material</t>
        </is>
      </c>
      <c r="L580" s="452" t="inlineStr">
        <is>
          <t>reactive</t>
        </is>
      </c>
      <c r="M580" s="452" t="inlineStr">
        <is>
          <t>Nmix</t>
        </is>
      </c>
      <c r="N580" s="422" t="n">
        <v>1.316662351149228</v>
      </c>
      <c r="O580" s="453" t="n">
        <v>0.3196883491061568</v>
      </c>
      <c r="P580" s="424" t="n">
        <v>2021</v>
      </c>
      <c r="Q580" s="454" t="inlineStr">
        <is>
          <t>NIBIO Totalkalkylen</t>
        </is>
      </c>
      <c r="R580" s="425" t="inlineStr">
        <is>
          <t>ok</t>
        </is>
      </c>
      <c r="S580" s="454" t="inlineStr">
        <is>
          <t>text</t>
        </is>
      </c>
      <c r="T580" s="426" t="inlineStr">
        <is>
          <t>Norway</t>
        </is>
      </c>
      <c r="U580" s="452" t="inlineStr">
        <is>
          <t>useful output</t>
        </is>
      </c>
      <c r="V580" s="452">
        <f>(O514*N514)^2</f>
        <v/>
      </c>
    </row>
    <row r="581" ht="16" customHeight="1">
      <c r="B581" s="5" t="inlineStr">
        <is>
          <t>MP.FP-AG.MM</t>
        </is>
      </c>
      <c r="C581" s="5" t="inlineStr">
        <is>
          <t>MP.FP-AG.MM-Farm animal feed-Nmix</t>
        </is>
      </c>
      <c r="D581" s="5" t="inlineStr">
        <is>
          <t>MP</t>
        </is>
      </c>
      <c r="E581" s="5" t="inlineStr">
        <is>
          <t>FP</t>
        </is>
      </c>
      <c r="F581" s="5">
        <f>VLOOKUP(E581,'5.a Definitions'!E:F,2,FALSE)</f>
        <v/>
      </c>
      <c r="G581" s="5" t="inlineStr">
        <is>
          <t>AG</t>
        </is>
      </c>
      <c r="H581" s="5" t="inlineStr">
        <is>
          <t>MM</t>
        </is>
      </c>
      <c r="I581" s="5">
        <f>VLOOKUP(H581,'5.a Definitions'!E:F,2,FALSE)</f>
        <v/>
      </c>
      <c r="J581" s="5" t="inlineStr">
        <is>
          <t>Farm animal feed</t>
        </is>
      </c>
      <c r="K581" s="5" t="inlineStr">
        <is>
          <t>farm animal feed</t>
        </is>
      </c>
      <c r="L581" s="5" t="inlineStr">
        <is>
          <t>reactive</t>
        </is>
      </c>
      <c r="M581" s="5" t="inlineStr">
        <is>
          <t>Nmix</t>
        </is>
      </c>
      <c r="N581" s="422" t="n">
        <v>23.33137567779999</v>
      </c>
      <c r="O581" s="423" t="n">
        <v>0.1033454544223227</v>
      </c>
      <c r="P581" s="424" t="n">
        <v>2021</v>
      </c>
      <c r="Q581" s="425" t="inlineStr">
        <is>
          <t>Kraftfôrstatistikk</t>
        </is>
      </c>
      <c r="R581" s="425" t="inlineStr">
        <is>
          <t>ok</t>
        </is>
      </c>
      <c r="S581" s="425" t="inlineStr">
        <is>
          <t>text</t>
        </is>
      </c>
      <c r="T581" s="426" t="inlineStr">
        <is>
          <t>Norway</t>
        </is>
      </c>
      <c r="U581" s="5" t="inlineStr">
        <is>
          <t>useful output</t>
        </is>
      </c>
      <c r="V581" s="5">
        <f>(#REF!*#REF!)^2</f>
        <v/>
      </c>
    </row>
    <row r="582" ht="16" customHeight="1">
      <c r="B582" s="5" t="inlineStr">
        <is>
          <t>MP.FP-PR.SO</t>
        </is>
      </c>
      <c r="C582" s="5" t="inlineStr">
        <is>
          <t>MP.FP-PR.SO-Food industry waste-Nmix</t>
        </is>
      </c>
      <c r="D582" s="5" t="inlineStr">
        <is>
          <t>MP</t>
        </is>
      </c>
      <c r="E582" s="5" t="inlineStr">
        <is>
          <t>FP</t>
        </is>
      </c>
      <c r="F582" s="5">
        <f>VLOOKUP(E582,'5.a Definitions'!E:F,2,FALSE)</f>
        <v/>
      </c>
      <c r="G582" s="5" t="inlineStr">
        <is>
          <t>PR</t>
        </is>
      </c>
      <c r="H582" s="5" t="inlineStr">
        <is>
          <t>SO</t>
        </is>
      </c>
      <c r="I582" s="5">
        <f>VLOOKUP(H582,'5.a Definitions'!E:F,2,FALSE)</f>
        <v/>
      </c>
      <c r="J582" s="5" t="inlineStr">
        <is>
          <t>Food industry waste</t>
        </is>
      </c>
      <c r="K582" s="5" t="inlineStr">
        <is>
          <t>food industry waste</t>
        </is>
      </c>
      <c r="L582" s="5" t="inlineStr">
        <is>
          <t>reactive</t>
        </is>
      </c>
      <c r="M582" s="5" t="inlineStr">
        <is>
          <t>Nmix</t>
        </is>
      </c>
      <c r="N582" s="422" t="n">
        <v>1.7496</v>
      </c>
      <c r="O582" s="423" t="n">
        <v>0.5931813459868934</v>
      </c>
      <c r="P582" s="424" t="n">
        <v>2021</v>
      </c>
      <c r="Q582" s="425" t="inlineStr">
        <is>
          <t>SSB</t>
        </is>
      </c>
      <c r="R582" s="425" t="inlineStr">
        <is>
          <t>ok</t>
        </is>
      </c>
      <c r="S582" s="425" t="inlineStr">
        <is>
          <t>text</t>
        </is>
      </c>
      <c r="T582" s="426" t="inlineStr">
        <is>
          <t>Norway</t>
        </is>
      </c>
      <c r="U582" s="5" t="inlineStr">
        <is>
          <t>N wasted</t>
        </is>
      </c>
      <c r="V582" s="5">
        <f>(O515*N515)^2</f>
        <v/>
      </c>
    </row>
    <row r="583" ht="16" customHeight="1">
      <c r="B583" s="5" t="inlineStr">
        <is>
          <t>MP.FP-PR.WW</t>
        </is>
      </c>
      <c r="C583" s="5" t="inlineStr">
        <is>
          <t>MP.FP-PR.WW-Food industry wastewater-Nmix</t>
        </is>
      </c>
      <c r="D583" s="5" t="inlineStr">
        <is>
          <t>MP</t>
        </is>
      </c>
      <c r="E583" s="5" t="inlineStr">
        <is>
          <t>FP</t>
        </is>
      </c>
      <c r="F583" s="5">
        <f>VLOOKUP(E583,'5.a Definitions'!E:F,2,FALSE)</f>
        <v/>
      </c>
      <c r="G583" s="5" t="inlineStr">
        <is>
          <t>PR</t>
        </is>
      </c>
      <c r="H583" s="5" t="inlineStr">
        <is>
          <t>WW</t>
        </is>
      </c>
      <c r="I583" s="5">
        <f>VLOOKUP(H583,'5.a Definitions'!E:F,2,FALSE)</f>
        <v/>
      </c>
      <c r="J583" s="5" t="inlineStr">
        <is>
          <t>Food industry wastewater</t>
        </is>
      </c>
      <c r="K583" s="5" t="inlineStr">
        <is>
          <t>food industry wastewater</t>
        </is>
      </c>
      <c r="L583" s="5" t="inlineStr">
        <is>
          <t>reactive</t>
        </is>
      </c>
      <c r="M583" s="5" t="inlineStr">
        <is>
          <t>Nmix</t>
        </is>
      </c>
      <c r="N583" s="422" t="n">
        <v>0.1368039031543052</v>
      </c>
      <c r="O583" s="423" t="n">
        <v>0.1115944685697952</v>
      </c>
      <c r="P583" s="424" t="n">
        <v>2021</v>
      </c>
      <c r="Q583" s="425" t="inlineStr">
        <is>
          <t>Miljødirektoratet</t>
        </is>
      </c>
      <c r="R583" s="425" t="inlineStr">
        <is>
          <t>ok</t>
        </is>
      </c>
      <c r="S583" s="425" t="inlineStr">
        <is>
          <t>text</t>
        </is>
      </c>
      <c r="T583" s="426" t="inlineStr">
        <is>
          <t>Norway</t>
        </is>
      </c>
      <c r="U583" s="5" t="inlineStr">
        <is>
          <t>N wasted</t>
        </is>
      </c>
      <c r="V583" s="5">
        <f>(O516*N516)^2</f>
        <v/>
      </c>
    </row>
    <row r="584" ht="16" customHeight="1">
      <c r="B584" s="5" t="inlineStr">
        <is>
          <t>MP.FP-HS.HS</t>
        </is>
      </c>
      <c r="C584" s="5" t="inlineStr">
        <is>
          <t>MP.FP-HS.HS-Food products-Nmix</t>
        </is>
      </c>
      <c r="D584" s="5" t="inlineStr">
        <is>
          <t>MP</t>
        </is>
      </c>
      <c r="E584" s="5" t="inlineStr">
        <is>
          <t>FP</t>
        </is>
      </c>
      <c r="F584" s="5">
        <f>VLOOKUP(E584,'5.a Definitions'!E:F,2,FALSE)</f>
        <v/>
      </c>
      <c r="G584" s="5" t="inlineStr">
        <is>
          <t>HS</t>
        </is>
      </c>
      <c r="H584" s="5" t="inlineStr">
        <is>
          <t>HS</t>
        </is>
      </c>
      <c r="I584" s="5">
        <f>VLOOKUP(H584,'5.a Definitions'!E:F,2,FALSE)</f>
        <v/>
      </c>
      <c r="J584" s="5" t="inlineStr">
        <is>
          <t>Food products</t>
        </is>
      </c>
      <c r="K584" s="5" t="inlineStr">
        <is>
          <t>food products</t>
        </is>
      </c>
      <c r="L584" s="5" t="inlineStr">
        <is>
          <t>reactive</t>
        </is>
      </c>
      <c r="M584" s="5" t="inlineStr">
        <is>
          <t>Nmix</t>
        </is>
      </c>
      <c r="N584" s="422" t="n">
        <v>30.19005819840001</v>
      </c>
      <c r="O584" s="423" t="n">
        <v>0.1887898119808817</v>
      </c>
      <c r="P584" s="424" t="n">
        <v>2021</v>
      </c>
      <c r="Q584" s="425" t="inlineStr">
        <is>
          <t>SSB</t>
        </is>
      </c>
      <c r="R584" s="425" t="inlineStr">
        <is>
          <t>ok</t>
        </is>
      </c>
      <c r="S584" s="425" t="inlineStr">
        <is>
          <t>text</t>
        </is>
      </c>
      <c r="T584" s="426" t="inlineStr">
        <is>
          <t>Norway</t>
        </is>
      </c>
      <c r="U584" s="5" t="inlineStr">
        <is>
          <t>useful output</t>
        </is>
      </c>
      <c r="V584" s="5">
        <f>(#REF!*#REF!)^2</f>
        <v/>
      </c>
    </row>
    <row r="585" ht="16" customHeight="1">
      <c r="B585" s="5" t="inlineStr">
        <is>
          <t>MP.FP-HY.SW</t>
        </is>
      </c>
      <c r="C585" s="5" t="inlineStr">
        <is>
          <t>MP.FP-HY.SW-Untreated wastewater-Nmix</t>
        </is>
      </c>
      <c r="D585" s="5" t="inlineStr">
        <is>
          <t>MP</t>
        </is>
      </c>
      <c r="E585" s="5" t="inlineStr">
        <is>
          <t>FP</t>
        </is>
      </c>
      <c r="F585" s="5">
        <f>VLOOKUP(E585,'5.a Definitions'!E:F,2,FALSE)</f>
        <v/>
      </c>
      <c r="G585" s="5" t="inlineStr">
        <is>
          <t>HY</t>
        </is>
      </c>
      <c r="H585" s="5" t="inlineStr">
        <is>
          <t>SW</t>
        </is>
      </c>
      <c r="I585" s="5">
        <f>VLOOKUP(H585,'5.a Definitions'!E:F,2,FALSE)</f>
        <v/>
      </c>
      <c r="J585" s="5" t="inlineStr">
        <is>
          <t>Untreated wastewater</t>
        </is>
      </c>
      <c r="K585" s="5" t="inlineStr">
        <is>
          <t>food industry untreated wastewater</t>
        </is>
      </c>
      <c r="L585" s="5" t="inlineStr">
        <is>
          <t>reactive</t>
        </is>
      </c>
      <c r="M585" s="5" t="inlineStr">
        <is>
          <t>Nmix</t>
        </is>
      </c>
      <c r="N585" s="422" t="n">
        <v>0.8139700000000001</v>
      </c>
      <c r="O585" s="423" t="n">
        <v>0.08586708740526713</v>
      </c>
      <c r="P585" s="424" t="n">
        <v>2021</v>
      </c>
      <c r="Q585" s="425" t="inlineStr">
        <is>
          <t>Miljødirektoratet</t>
        </is>
      </c>
      <c r="R585" s="425" t="inlineStr">
        <is>
          <t>ok</t>
        </is>
      </c>
      <c r="S585" s="425" t="inlineStr">
        <is>
          <t>text</t>
        </is>
      </c>
      <c r="T585" s="426" t="inlineStr">
        <is>
          <t>Norway</t>
        </is>
      </c>
      <c r="U585" s="5" t="inlineStr">
        <is>
          <t>N wasted</t>
        </is>
      </c>
      <c r="V585" s="5">
        <f>(O517*N517)^2</f>
        <v/>
      </c>
    </row>
    <row r="586" ht="16" customHeight="1">
      <c r="B586" s="5" t="inlineStr">
        <is>
          <t>MP.FP-HY.AC</t>
        </is>
      </c>
      <c r="C586" s="5" t="inlineStr">
        <is>
          <t>MP.FP-HY.AC-Feed to freshwater aquaculture-Nmix</t>
        </is>
      </c>
      <c r="D586" s="5" t="inlineStr">
        <is>
          <t>MP</t>
        </is>
      </c>
      <c r="E586" s="5" t="inlineStr">
        <is>
          <t>FP</t>
        </is>
      </c>
      <c r="F586" s="5">
        <f>VLOOKUP(E586,'5.a Definitions'!E:F,2,FALSE)</f>
        <v/>
      </c>
      <c r="G586" s="5" t="inlineStr">
        <is>
          <t>HY</t>
        </is>
      </c>
      <c r="H586" s="5" t="inlineStr">
        <is>
          <t>AC</t>
        </is>
      </c>
      <c r="I586" s="5">
        <f>VLOOKUP(H586,'5.a Definitions'!E:F,2,FALSE)</f>
        <v/>
      </c>
      <c r="J586" s="5" t="inlineStr">
        <is>
          <t>Feed to freshwater aquaculture</t>
        </is>
      </c>
      <c r="K586" s="5" t="inlineStr">
        <is>
          <t>feed to freshwater aquaculture</t>
        </is>
      </c>
      <c r="L586" s="5" t="inlineStr">
        <is>
          <t>reactive</t>
        </is>
      </c>
      <c r="M586" s="5" t="inlineStr">
        <is>
          <t>Nmix</t>
        </is>
      </c>
      <c r="N586" s="422" t="n">
        <v>0</v>
      </c>
      <c r="O586" s="423" t="n">
        <v>0.2</v>
      </c>
      <c r="P586" s="424" t="n">
        <v>2021</v>
      </c>
      <c r="Q586" s="425" t="inlineStr">
        <is>
          <t>no production</t>
        </is>
      </c>
      <c r="R586" s="425" t="inlineStr">
        <is>
          <t>ok</t>
        </is>
      </c>
      <c r="S586" s="425" t="inlineStr">
        <is>
          <t>text</t>
        </is>
      </c>
      <c r="T586" s="426" t="inlineStr">
        <is>
          <t>Norway</t>
        </is>
      </c>
      <c r="U586" s="5" t="inlineStr">
        <is>
          <t>useful output</t>
        </is>
      </c>
      <c r="V586" s="5">
        <f>(O518*N518)^2</f>
        <v/>
      </c>
    </row>
    <row r="587" ht="16" customHeight="1">
      <c r="B587" s="5" t="inlineStr">
        <is>
          <t>MP.FP-HY.AC</t>
        </is>
      </c>
      <c r="C587" s="5" t="inlineStr">
        <is>
          <t>MP.FP-HY.AC-Feed to coastal aquaculture-Nmix</t>
        </is>
      </c>
      <c r="D587" s="5" t="inlineStr">
        <is>
          <t>MP</t>
        </is>
      </c>
      <c r="E587" s="5" t="inlineStr">
        <is>
          <t>FP</t>
        </is>
      </c>
      <c r="F587" s="5">
        <f>VLOOKUP(E587,'5.a Definitions'!E:F,2,FALSE)</f>
        <v/>
      </c>
      <c r="G587" s="5" t="inlineStr">
        <is>
          <t>HY</t>
        </is>
      </c>
      <c r="H587" s="5" t="inlineStr">
        <is>
          <t>AC</t>
        </is>
      </c>
      <c r="I587" s="5">
        <f>VLOOKUP(H587,'5.a Definitions'!E:F,2,FALSE)</f>
        <v/>
      </c>
      <c r="J587" s="5" t="inlineStr">
        <is>
          <t>Feed to coastal aquaculture</t>
        </is>
      </c>
      <c r="K587" s="5" t="inlineStr">
        <is>
          <t>feed to coastal aquaculture</t>
        </is>
      </c>
      <c r="L587" s="5" t="inlineStr">
        <is>
          <t>reactive</t>
        </is>
      </c>
      <c r="M587" s="5" t="inlineStr">
        <is>
          <t>Nmix</t>
        </is>
      </c>
      <c r="N587" s="422" t="n">
        <v>10.38527283916083</v>
      </c>
      <c r="O587" s="423" t="n">
        <v>0.4034498941279165</v>
      </c>
      <c r="P587" s="424" t="n">
        <v>2021</v>
      </c>
      <c r="Q587" s="425" t="inlineStr">
        <is>
          <t>Fiskeridirektoratet</t>
        </is>
      </c>
      <c r="R587" s="425" t="inlineStr">
        <is>
          <t>ok</t>
        </is>
      </c>
      <c r="S587" s="425" t="inlineStr">
        <is>
          <t>text</t>
        </is>
      </c>
      <c r="T587" s="426" t="inlineStr">
        <is>
          <t>Norway</t>
        </is>
      </c>
      <c r="U587" s="5" t="inlineStr">
        <is>
          <t>useful output</t>
        </is>
      </c>
      <c r="V587" s="5">
        <f>(O519*N519)^2</f>
        <v/>
      </c>
    </row>
    <row r="588" ht="16" customHeight="1">
      <c r="B588" s="5" t="inlineStr">
        <is>
          <t>MP.FP-RW.RW</t>
        </is>
      </c>
      <c r="C588" s="5" t="inlineStr">
        <is>
          <t>MP.FP-RW.RW-Food export-Nmix</t>
        </is>
      </c>
      <c r="D588" s="5" t="inlineStr">
        <is>
          <t>MP</t>
        </is>
      </c>
      <c r="E588" s="5" t="inlineStr">
        <is>
          <t>FP</t>
        </is>
      </c>
      <c r="F588" s="5">
        <f>VLOOKUP(E588,'5.a Definitions'!E:F,2,FALSE)</f>
        <v/>
      </c>
      <c r="G588" s="5" t="inlineStr">
        <is>
          <t>RW</t>
        </is>
      </c>
      <c r="H588" s="5" t="inlineStr">
        <is>
          <t>RW</t>
        </is>
      </c>
      <c r="I588" s="5">
        <f>VLOOKUP(H588,'5.a Definitions'!E:F,2,FALSE)</f>
        <v/>
      </c>
      <c r="J588" s="5" t="inlineStr">
        <is>
          <t>Food export</t>
        </is>
      </c>
      <c r="K588" s="5" t="inlineStr">
        <is>
          <t>food export</t>
        </is>
      </c>
      <c r="L588" s="5" t="inlineStr">
        <is>
          <t>reactive</t>
        </is>
      </c>
      <c r="M588" s="5" t="inlineStr">
        <is>
          <t>Nmix</t>
        </is>
      </c>
      <c r="N588" s="422" t="n">
        <v>77.83115878</v>
      </c>
      <c r="O588" s="423" t="n">
        <v>0.2104898568230121</v>
      </c>
      <c r="P588" s="424" t="n">
        <v>2021</v>
      </c>
      <c r="Q588" s="425" t="inlineStr">
        <is>
          <t>SSB tab 08801</t>
        </is>
      </c>
      <c r="R588" s="425" t="inlineStr">
        <is>
          <t>ok</t>
        </is>
      </c>
      <c r="S588" s="425" t="inlineStr">
        <is>
          <t>text</t>
        </is>
      </c>
      <c r="T588" s="426" t="inlineStr">
        <is>
          <t>Norway</t>
        </is>
      </c>
      <c r="U588" s="5" t="inlineStr">
        <is>
          <t>useful output</t>
        </is>
      </c>
      <c r="V588" s="5">
        <f>(O520*N520)^2</f>
        <v/>
      </c>
    </row>
    <row r="589" ht="16" customHeight="1">
      <c r="B589" s="475" t="inlineStr">
        <is>
          <t>MP.FP-RW.RW</t>
        </is>
      </c>
      <c r="C589" s="475" t="inlineStr">
        <is>
          <t>MP.FP-RW.RW-Feed export-Nmix</t>
        </is>
      </c>
      <c r="D589" s="475" t="inlineStr">
        <is>
          <t>MP</t>
        </is>
      </c>
      <c r="E589" s="475" t="inlineStr">
        <is>
          <t>FP</t>
        </is>
      </c>
      <c r="F589" s="5">
        <f>VLOOKUP(E589,'5.a Definitions'!E:F,2,FALSE)</f>
        <v/>
      </c>
      <c r="G589" s="475" t="inlineStr">
        <is>
          <t>RW</t>
        </is>
      </c>
      <c r="H589" s="475" t="inlineStr">
        <is>
          <t>RW</t>
        </is>
      </c>
      <c r="I589" s="5">
        <f>VLOOKUP(H589,'5.a Definitions'!E:F,2,FALSE)</f>
        <v/>
      </c>
      <c r="J589" s="475" t="inlineStr">
        <is>
          <t>Feed export</t>
        </is>
      </c>
      <c r="K589" s="475" t="inlineStr">
        <is>
          <t>feed export</t>
        </is>
      </c>
      <c r="L589" s="475" t="inlineStr">
        <is>
          <t>reactive</t>
        </is>
      </c>
      <c r="M589" s="475" t="inlineStr">
        <is>
          <t>Nmix</t>
        </is>
      </c>
      <c r="N589" s="476" t="n">
        <v>18.666336567</v>
      </c>
      <c r="O589" s="477" t="n">
        <v>0.152726861976225</v>
      </c>
      <c r="P589" s="478" t="n">
        <v>2021</v>
      </c>
      <c r="Q589" s="479" t="inlineStr">
        <is>
          <t>SSB tab 08801</t>
        </is>
      </c>
      <c r="R589" s="479" t="inlineStr">
        <is>
          <t>ok</t>
        </is>
      </c>
      <c r="S589" s="479" t="inlineStr">
        <is>
          <t>text</t>
        </is>
      </c>
      <c r="T589" s="476" t="inlineStr">
        <is>
          <t>Norway</t>
        </is>
      </c>
      <c r="U589" s="475" t="inlineStr">
        <is>
          <t>useful output</t>
        </is>
      </c>
      <c r="V589" s="475">
        <f>(O561*N561)^2</f>
        <v/>
      </c>
    </row>
    <row r="590" ht="16" customHeight="1">
      <c r="B590" s="5" t="inlineStr">
        <is>
          <t>MP.OP-AG.SM</t>
        </is>
      </c>
      <c r="C590" s="5" t="inlineStr">
        <is>
          <t>MP.OP-AG.SM-Mineral fertilizer-Nmix</t>
        </is>
      </c>
      <c r="D590" s="5" t="inlineStr">
        <is>
          <t>MP</t>
        </is>
      </c>
      <c r="E590" s="5" t="inlineStr">
        <is>
          <t>OP</t>
        </is>
      </c>
      <c r="F590" s="5">
        <f>VLOOKUP(E590,'5.a Definitions'!E:F,2,FALSE)</f>
        <v/>
      </c>
      <c r="G590" s="5" t="inlineStr">
        <is>
          <t>AG</t>
        </is>
      </c>
      <c r="H590" s="5" t="inlineStr">
        <is>
          <t>SM</t>
        </is>
      </c>
      <c r="I590" s="5">
        <f>VLOOKUP(H590,'5.a Definitions'!E:F,2,FALSE)</f>
        <v/>
      </c>
      <c r="J590" s="5" t="inlineStr">
        <is>
          <t>Mineral fertilizer</t>
        </is>
      </c>
      <c r="K590" s="5" t="inlineStr">
        <is>
          <t>mineral fertilizer to agriculture</t>
        </is>
      </c>
      <c r="L590" s="5" t="inlineStr">
        <is>
          <t>reactive</t>
        </is>
      </c>
      <c r="M590" s="5" t="inlineStr">
        <is>
          <t>Nmix</t>
        </is>
      </c>
      <c r="N590" s="422" t="n">
        <v>54.007</v>
      </c>
      <c r="O590" s="423" t="n">
        <v>0.6566180727604147</v>
      </c>
      <c r="P590" s="424" t="n">
        <v>2021</v>
      </c>
      <c r="Q590" s="425" t="inlineStr">
        <is>
          <t>FAOSTAT Fertilizer by nutrient (Agricultural Use - Import)</t>
        </is>
      </c>
      <c r="R590" s="425" t="inlineStr">
        <is>
          <t>ok</t>
        </is>
      </c>
      <c r="S590" s="425" t="inlineStr">
        <is>
          <t>text</t>
        </is>
      </c>
      <c r="T590" s="426" t="inlineStr">
        <is>
          <t>Norway</t>
        </is>
      </c>
      <c r="U590" s="5" t="inlineStr">
        <is>
          <t>useful output</t>
        </is>
      </c>
      <c r="V590" s="5">
        <f>(O522*N522)^2</f>
        <v/>
      </c>
    </row>
    <row r="591" ht="16" customHeight="1">
      <c r="B591" s="475" t="inlineStr">
        <is>
          <t>MP.OP-EF.IC</t>
        </is>
      </c>
      <c r="C591" s="475" t="inlineStr">
        <is>
          <t>MP.OP-EF.IC-Industrial waste fuels-Nmix</t>
        </is>
      </c>
      <c r="D591" s="475" t="inlineStr">
        <is>
          <t>MP</t>
        </is>
      </c>
      <c r="E591" s="475" t="inlineStr">
        <is>
          <t>OP</t>
        </is>
      </c>
      <c r="F591" s="5">
        <f>VLOOKUP(E591,'5.a Definitions'!E:F,2,FALSE)</f>
        <v/>
      </c>
      <c r="G591" s="475" t="inlineStr">
        <is>
          <t>EF</t>
        </is>
      </c>
      <c r="H591" s="475" t="inlineStr">
        <is>
          <t>IC</t>
        </is>
      </c>
      <c r="I591" s="5">
        <f>VLOOKUP(H591,'5.a Definitions'!E:F,2,FALSE)</f>
        <v/>
      </c>
      <c r="J591" s="475" t="inlineStr">
        <is>
          <t>Industrial waste fuel</t>
        </is>
      </c>
      <c r="K591" s="475" t="inlineStr">
        <is>
          <t>industrial waste fuel</t>
        </is>
      </c>
      <c r="L591" s="475" t="inlineStr">
        <is>
          <t>reactive</t>
        </is>
      </c>
      <c r="M591" s="475" t="inlineStr">
        <is>
          <t>Nmix</t>
        </is>
      </c>
      <c r="N591" s="476" t="n">
        <v>2.774725274725275</v>
      </c>
      <c r="O591" s="477" t="n">
        <v>0.5234879052860211</v>
      </c>
      <c r="P591" s="478" t="n">
        <v>2021</v>
      </c>
      <c r="Q591" s="479" t="inlineStr">
        <is>
          <t>SSB</t>
        </is>
      </c>
      <c r="R591" s="479" t="inlineStr">
        <is>
          <t>ok</t>
        </is>
      </c>
      <c r="S591" s="479" t="inlineStr">
        <is>
          <t>text</t>
        </is>
      </c>
      <c r="T591" s="476" t="inlineStr">
        <is>
          <t>Norway</t>
        </is>
      </c>
      <c r="U591" s="475" t="inlineStr">
        <is>
          <t>useful output</t>
        </is>
      </c>
      <c r="V591" s="475">
        <f>(O567*N567)^2</f>
        <v/>
      </c>
    </row>
    <row r="592" ht="16" customHeight="1">
      <c r="B592" s="5" t="inlineStr">
        <is>
          <t>MP.OP-PR.SO</t>
        </is>
      </c>
      <c r="C592" s="5" t="inlineStr">
        <is>
          <t>MP.OP-PR.SO-Other industry waste-Nmix</t>
        </is>
      </c>
      <c r="D592" s="5" t="inlineStr">
        <is>
          <t>MP</t>
        </is>
      </c>
      <c r="E592" s="5" t="inlineStr">
        <is>
          <t>OP</t>
        </is>
      </c>
      <c r="F592" s="5">
        <f>VLOOKUP(E592,'5.a Definitions'!E:F,2,FALSE)</f>
        <v/>
      </c>
      <c r="G592" s="5" t="inlineStr">
        <is>
          <t>PR</t>
        </is>
      </c>
      <c r="H592" s="5" t="inlineStr">
        <is>
          <t>SO</t>
        </is>
      </c>
      <c r="I592" s="5">
        <f>VLOOKUP(H592,'5.a Definitions'!E:F,2,FALSE)</f>
        <v/>
      </c>
      <c r="J592" s="5" t="inlineStr">
        <is>
          <t>Other industry waste</t>
        </is>
      </c>
      <c r="K592" s="5" t="inlineStr">
        <is>
          <t>other industry waste</t>
        </is>
      </c>
      <c r="L592" s="5" t="inlineStr">
        <is>
          <t>reactive</t>
        </is>
      </c>
      <c r="M592" s="5" t="inlineStr">
        <is>
          <t>Nmix</t>
        </is>
      </c>
      <c r="N592" s="422" t="n">
        <v>4.9365</v>
      </c>
      <c r="O592" s="423" t="n">
        <v>0.7156664641434685</v>
      </c>
      <c r="P592" s="424" t="n">
        <v>2021</v>
      </c>
      <c r="Q592" s="425" t="inlineStr">
        <is>
          <t>SSB</t>
        </is>
      </c>
      <c r="R592" s="425" t="inlineStr">
        <is>
          <t>ok</t>
        </is>
      </c>
      <c r="S592" s="425" t="inlineStr">
        <is>
          <t>text</t>
        </is>
      </c>
      <c r="T592" s="426" t="inlineStr">
        <is>
          <t>Norway</t>
        </is>
      </c>
      <c r="U592" s="5" t="inlineStr">
        <is>
          <t>N wasted</t>
        </is>
      </c>
      <c r="V592" s="5">
        <f>(O523*N523)^2</f>
        <v/>
      </c>
    </row>
    <row r="593" ht="16" customHeight="1">
      <c r="B593" s="5" t="inlineStr">
        <is>
          <t>MP.OP-PR.WW</t>
        </is>
      </c>
      <c r="C593" s="5" t="inlineStr">
        <is>
          <t>MP.OP-PR.WW-Other industry wastewater-Nmix</t>
        </is>
      </c>
      <c r="D593" s="5" t="inlineStr">
        <is>
          <t>MP</t>
        </is>
      </c>
      <c r="E593" s="5" t="inlineStr">
        <is>
          <t>OP</t>
        </is>
      </c>
      <c r="F593" s="5">
        <f>VLOOKUP(E593,'5.a Definitions'!E:F,2,FALSE)</f>
        <v/>
      </c>
      <c r="G593" s="5" t="inlineStr">
        <is>
          <t>PR</t>
        </is>
      </c>
      <c r="H593" s="5" t="inlineStr">
        <is>
          <t>WW</t>
        </is>
      </c>
      <c r="I593" s="5">
        <f>VLOOKUP(H593,'5.a Definitions'!E:F,2,FALSE)</f>
        <v/>
      </c>
      <c r="J593" s="5" t="inlineStr">
        <is>
          <t>Other industry wastewater</t>
        </is>
      </c>
      <c r="K593" s="5" t="inlineStr">
        <is>
          <t>other industry wastewater</t>
        </is>
      </c>
      <c r="L593" s="5" t="inlineStr">
        <is>
          <t>reactive</t>
        </is>
      </c>
      <c r="M593" s="5" t="inlineStr">
        <is>
          <t>Nmix</t>
        </is>
      </c>
      <c r="N593" s="422" t="n">
        <v>0.1358779</v>
      </c>
      <c r="O593" s="423" t="n">
        <v>0.2440759111943479</v>
      </c>
      <c r="P593" s="424" t="n">
        <v>2021</v>
      </c>
      <c r="Q593" s="425" t="inlineStr">
        <is>
          <t>Miljødirektoratet</t>
        </is>
      </c>
      <c r="R593" s="425" t="inlineStr">
        <is>
          <t>ok</t>
        </is>
      </c>
      <c r="S593" s="425" t="inlineStr">
        <is>
          <t>text</t>
        </is>
      </c>
      <c r="T593" s="426" t="inlineStr">
        <is>
          <t>Norway</t>
        </is>
      </c>
      <c r="U593" s="5" t="inlineStr">
        <is>
          <t>N wasted</t>
        </is>
      </c>
      <c r="V593" s="5">
        <f>(O524*N524)^2</f>
        <v/>
      </c>
    </row>
    <row r="594" ht="16" customHeight="1">
      <c r="B594" s="5" t="inlineStr">
        <is>
          <t>MP.OP-HS.HS</t>
        </is>
      </c>
      <c r="C594" s="5" t="inlineStr">
        <is>
          <t>MP.OP-HS.HS-Mineral fertilizer-Nmix</t>
        </is>
      </c>
      <c r="D594" s="5" t="inlineStr">
        <is>
          <t>MP</t>
        </is>
      </c>
      <c r="E594" s="5" t="inlineStr">
        <is>
          <t>OP</t>
        </is>
      </c>
      <c r="F594" s="5">
        <f>VLOOKUP(E594,'5.a Definitions'!E:F,2,FALSE)</f>
        <v/>
      </c>
      <c r="G594" s="5" t="inlineStr">
        <is>
          <t>HS</t>
        </is>
      </c>
      <c r="H594" s="5" t="inlineStr">
        <is>
          <t>HS</t>
        </is>
      </c>
      <c r="I594" s="5">
        <f>VLOOKUP(H594,'5.a Definitions'!E:F,2,FALSE)</f>
        <v/>
      </c>
      <c r="J594" s="5" t="inlineStr">
        <is>
          <t>Mineral fertilizer</t>
        </is>
      </c>
      <c r="K594" s="5" t="inlineStr">
        <is>
          <t>mineral fertilizer to settlements</t>
        </is>
      </c>
      <c r="L594" s="5" t="inlineStr">
        <is>
          <t>reactive</t>
        </is>
      </c>
      <c r="M594" s="5" t="inlineStr">
        <is>
          <t>Nmix</t>
        </is>
      </c>
      <c r="N594" s="422" t="n">
        <v>2.186714285714286</v>
      </c>
      <c r="O594" s="423" t="n">
        <v>0.5765018527396072</v>
      </c>
      <c r="P594" s="424" t="n">
        <v>2021</v>
      </c>
      <c r="Q594" s="425" t="inlineStr">
        <is>
          <t>FAOSTAT Fertilizer by nutrient</t>
        </is>
      </c>
      <c r="R594" s="425" t="inlineStr">
        <is>
          <t>ok</t>
        </is>
      </c>
      <c r="S594" s="425" t="inlineStr">
        <is>
          <t>text</t>
        </is>
      </c>
      <c r="T594" s="426" t="inlineStr">
        <is>
          <t>Norway</t>
        </is>
      </c>
      <c r="U594" s="5" t="inlineStr">
        <is>
          <t>useful output</t>
        </is>
      </c>
      <c r="V594" s="5">
        <f>(O525*N525)^2</f>
        <v/>
      </c>
    </row>
    <row r="595" ht="16" customHeight="1">
      <c r="B595" s="5" t="inlineStr">
        <is>
          <t>MP.OP-HS.HS</t>
        </is>
      </c>
      <c r="C595" s="5" t="inlineStr">
        <is>
          <t>MP.OP-HS.HS-Consumer goods-Nmix</t>
        </is>
      </c>
      <c r="D595" s="5" t="inlineStr">
        <is>
          <t>MP</t>
        </is>
      </c>
      <c r="E595" s="5" t="inlineStr">
        <is>
          <t>OP</t>
        </is>
      </c>
      <c r="F595" s="5">
        <f>VLOOKUP(E595,'5.a Definitions'!E:F,2,FALSE)</f>
        <v/>
      </c>
      <c r="G595" s="5" t="inlineStr">
        <is>
          <t>HS</t>
        </is>
      </c>
      <c r="H595" s="5" t="inlineStr">
        <is>
          <t>HS</t>
        </is>
      </c>
      <c r="I595" s="5">
        <f>VLOOKUP(H595,'5.a Definitions'!E:F,2,FALSE)</f>
        <v/>
      </c>
      <c r="J595" s="5" t="inlineStr">
        <is>
          <t>Consumer goods</t>
        </is>
      </c>
      <c r="K595" s="5" t="inlineStr">
        <is>
          <t>consumer goods</t>
        </is>
      </c>
      <c r="L595" s="5" t="inlineStr">
        <is>
          <t>reactive</t>
        </is>
      </c>
      <c r="M595" s="5" t="inlineStr">
        <is>
          <t>Nmix</t>
        </is>
      </c>
      <c r="N595" s="422" t="n">
        <v>18.11192834622207</v>
      </c>
      <c r="O595" s="423" t="n">
        <v>0.2848772914141698</v>
      </c>
      <c r="P595" s="424" t="n">
        <v>2021</v>
      </c>
      <c r="Q595" s="425" t="inlineStr">
        <is>
          <t>Massebalanse (Inflows - Outflows)</t>
        </is>
      </c>
      <c r="R595" s="425" t="inlineStr">
        <is>
          <t>ok</t>
        </is>
      </c>
      <c r="S595" s="425" t="inlineStr">
        <is>
          <t>text</t>
        </is>
      </c>
      <c r="T595" s="426" t="inlineStr">
        <is>
          <t>Norway</t>
        </is>
      </c>
      <c r="U595" s="5" t="inlineStr">
        <is>
          <t>useful output</t>
        </is>
      </c>
      <c r="V595" s="5">
        <f>(O526*N526)^2</f>
        <v/>
      </c>
    </row>
    <row r="596" ht="16" customHeight="1">
      <c r="B596" s="5" t="inlineStr">
        <is>
          <t>MP.OP-AT.AT</t>
        </is>
      </c>
      <c r="C596" s="5" t="inlineStr">
        <is>
          <t>MP.OP-AT.AT-Emissions-NH3</t>
        </is>
      </c>
      <c r="D596" s="5" t="inlineStr">
        <is>
          <t>MP</t>
        </is>
      </c>
      <c r="E596" s="5" t="inlineStr">
        <is>
          <t>OP</t>
        </is>
      </c>
      <c r="F596" s="5">
        <f>VLOOKUP(E596,'5.a Definitions'!E:F,2,FALSE)</f>
        <v/>
      </c>
      <c r="G596" s="5" t="inlineStr">
        <is>
          <t>AT</t>
        </is>
      </c>
      <c r="H596" s="5" t="inlineStr">
        <is>
          <t>AT</t>
        </is>
      </c>
      <c r="I596" s="5">
        <f>VLOOKUP(H596,'5.a Definitions'!E:F,2,FALSE)</f>
        <v/>
      </c>
      <c r="J596" s="5" t="inlineStr">
        <is>
          <t>Emissions</t>
        </is>
      </c>
      <c r="K596" s="5" t="inlineStr">
        <is>
          <t>process emissions</t>
        </is>
      </c>
      <c r="L596" s="5" t="inlineStr">
        <is>
          <t>reactive</t>
        </is>
      </c>
      <c r="M596" s="5" t="inlineStr">
        <is>
          <t>NH3</t>
        </is>
      </c>
      <c r="N596" s="422" t="n">
        <v>0.5792940901629</v>
      </c>
      <c r="O596" s="423" t="n">
        <v>0.2328467018416899</v>
      </c>
      <c r="P596" s="424" t="n">
        <v>2021</v>
      </c>
      <c r="Q596" s="425" t="inlineStr">
        <is>
          <t>CRLTAP Inventory Submissions</t>
        </is>
      </c>
      <c r="R596" s="425" t="inlineStr">
        <is>
          <t>ok</t>
        </is>
      </c>
      <c r="S596" s="425" t="inlineStr">
        <is>
          <t>text</t>
        </is>
      </c>
      <c r="T596" s="426" t="inlineStr">
        <is>
          <t>Norway</t>
        </is>
      </c>
      <c r="U596" s="5" t="inlineStr">
        <is>
          <t>N wasted</t>
        </is>
      </c>
      <c r="V596" s="5">
        <f>(#REF!*#REF!)^2</f>
        <v/>
      </c>
    </row>
    <row r="597" ht="16" customHeight="1">
      <c r="B597" s="5" t="inlineStr">
        <is>
          <t>MP.OP-AT.AT</t>
        </is>
      </c>
      <c r="C597" s="5" t="inlineStr">
        <is>
          <t>MP.OP-AT.AT-Emissions-NOx</t>
        </is>
      </c>
      <c r="D597" s="5" t="inlineStr">
        <is>
          <t>MP</t>
        </is>
      </c>
      <c r="E597" s="5" t="inlineStr">
        <is>
          <t>OP</t>
        </is>
      </c>
      <c r="F597" s="5">
        <f>VLOOKUP(E597,'5.a Definitions'!E:F,2,FALSE)</f>
        <v/>
      </c>
      <c r="G597" s="5" t="inlineStr">
        <is>
          <t>AT</t>
        </is>
      </c>
      <c r="H597" s="5" t="inlineStr">
        <is>
          <t>AT</t>
        </is>
      </c>
      <c r="I597" s="5">
        <f>VLOOKUP(H597,'5.a Definitions'!E:F,2,FALSE)</f>
        <v/>
      </c>
      <c r="J597" s="5" t="inlineStr">
        <is>
          <t>Emissions</t>
        </is>
      </c>
      <c r="K597" s="5" t="inlineStr">
        <is>
          <t>process emissions</t>
        </is>
      </c>
      <c r="L597" s="5" t="inlineStr">
        <is>
          <t>reactive</t>
        </is>
      </c>
      <c r="M597" s="5" t="inlineStr">
        <is>
          <t>NOx</t>
        </is>
      </c>
      <c r="N597" s="422" t="n">
        <v>2.981403409137751</v>
      </c>
      <c r="O597" s="423" t="n">
        <v>0.1686785968561517</v>
      </c>
      <c r="P597" s="424" t="n">
        <v>2021</v>
      </c>
      <c r="Q597" s="425" t="inlineStr">
        <is>
          <t>CRLTAP Inventory Submissions</t>
        </is>
      </c>
      <c r="R597" s="425" t="inlineStr">
        <is>
          <t>ok</t>
        </is>
      </c>
      <c r="S597" s="425" t="inlineStr">
        <is>
          <t>text</t>
        </is>
      </c>
      <c r="T597" s="426" t="inlineStr">
        <is>
          <t>Norway</t>
        </is>
      </c>
      <c r="U597" s="5" t="inlineStr">
        <is>
          <t>N wasted</t>
        </is>
      </c>
      <c r="V597" s="5">
        <f>(O527*N527)^2</f>
        <v/>
      </c>
    </row>
    <row r="598" ht="16" customHeight="1">
      <c r="B598" s="5" t="inlineStr">
        <is>
          <t>MP.OP-AT.AT</t>
        </is>
      </c>
      <c r="C598" s="5" t="inlineStr">
        <is>
          <t>MP.OP-AT.AT-Emissions-N2O</t>
        </is>
      </c>
      <c r="D598" s="5" t="inlineStr">
        <is>
          <t>MP</t>
        </is>
      </c>
      <c r="E598" s="5" t="inlineStr">
        <is>
          <t>OP</t>
        </is>
      </c>
      <c r="F598" s="5">
        <f>VLOOKUP(E598,'5.a Definitions'!E:F,2,FALSE)</f>
        <v/>
      </c>
      <c r="G598" s="5" t="inlineStr">
        <is>
          <t>AT</t>
        </is>
      </c>
      <c r="H598" s="5" t="inlineStr">
        <is>
          <t>AT</t>
        </is>
      </c>
      <c r="I598" s="5">
        <f>VLOOKUP(H598,'5.a Definitions'!E:F,2,FALSE)</f>
        <v/>
      </c>
      <c r="J598" s="5" t="inlineStr">
        <is>
          <t>Emissions</t>
        </is>
      </c>
      <c r="K598" s="5" t="inlineStr">
        <is>
          <t>process emissions</t>
        </is>
      </c>
      <c r="L598" s="5" t="inlineStr">
        <is>
          <t>reactive</t>
        </is>
      </c>
      <c r="M598" s="5" t="inlineStr">
        <is>
          <t>N2O</t>
        </is>
      </c>
      <c r="N598" s="422" t="n">
        <v>0.4737395937046538</v>
      </c>
      <c r="O598" s="423" t="n">
        <v>0.06511359277630066</v>
      </c>
      <c r="P598" s="424" t="n">
        <v>2021</v>
      </c>
      <c r="Q598" s="425" t="inlineStr">
        <is>
          <t>UNFCCC CRT</t>
        </is>
      </c>
      <c r="R598" s="425" t="inlineStr">
        <is>
          <t>ok</t>
        </is>
      </c>
      <c r="S598" s="425" t="inlineStr">
        <is>
          <t>text</t>
        </is>
      </c>
      <c r="T598" s="426" t="inlineStr">
        <is>
          <t>Norway</t>
        </is>
      </c>
      <c r="U598" s="5" t="inlineStr">
        <is>
          <t>N wasted</t>
        </is>
      </c>
      <c r="V598" s="5">
        <f>(O528*N528)^2</f>
        <v/>
      </c>
    </row>
    <row r="599" ht="16" customHeight="1">
      <c r="B599" s="5" t="inlineStr">
        <is>
          <t>MP.OP-HY.SW</t>
        </is>
      </c>
      <c r="C599" s="5" t="inlineStr">
        <is>
          <t>MP.OP-HY.SW-Untreated wastewater-Nmix</t>
        </is>
      </c>
      <c r="D599" s="5" t="inlineStr">
        <is>
          <t>MP</t>
        </is>
      </c>
      <c r="E599" s="5" t="inlineStr">
        <is>
          <t>OP</t>
        </is>
      </c>
      <c r="F599" s="5">
        <f>VLOOKUP(E599,'5.a Definitions'!E:F,2,FALSE)</f>
        <v/>
      </c>
      <c r="G599" s="5" t="inlineStr">
        <is>
          <t>HY</t>
        </is>
      </c>
      <c r="H599" s="5" t="inlineStr">
        <is>
          <t>SW</t>
        </is>
      </c>
      <c r="I599" s="5">
        <f>VLOOKUP(H599,'5.a Definitions'!E:F,2,FALSE)</f>
        <v/>
      </c>
      <c r="J599" s="5" t="inlineStr">
        <is>
          <t>Untreated wastewater</t>
        </is>
      </c>
      <c r="K599" s="5" t="inlineStr">
        <is>
          <t>other industry untreated wastewater</t>
        </is>
      </c>
      <c r="L599" s="5" t="inlineStr">
        <is>
          <t>reactive</t>
        </is>
      </c>
      <c r="M599" s="5" t="inlineStr">
        <is>
          <t>Nmix</t>
        </is>
      </c>
      <c r="N599" s="422" t="n">
        <v>1.5980346</v>
      </c>
      <c r="O599" s="423" t="n">
        <v>0.1450699146298519</v>
      </c>
      <c r="P599" s="424" t="n">
        <v>2021</v>
      </c>
      <c r="Q599" s="425" t="inlineStr">
        <is>
          <t>Miljødirektoratet</t>
        </is>
      </c>
      <c r="R599" s="425" t="inlineStr">
        <is>
          <t>ok</t>
        </is>
      </c>
      <c r="S599" s="425" t="inlineStr">
        <is>
          <t>text</t>
        </is>
      </c>
      <c r="T599" s="426" t="inlineStr">
        <is>
          <t>Norway</t>
        </is>
      </c>
      <c r="U599" s="5" t="inlineStr">
        <is>
          <t>N wasted</t>
        </is>
      </c>
      <c r="V599" s="5">
        <f>(O529*N529)^2</f>
        <v/>
      </c>
    </row>
    <row r="600" ht="16" customHeight="1">
      <c r="B600" s="5" t="inlineStr">
        <is>
          <t>MP.OP-FS.FO</t>
        </is>
      </c>
      <c r="C600" s="5" t="inlineStr">
        <is>
          <t>MP.OP-FS.FO-Mineral fertilizer-Nmix</t>
        </is>
      </c>
      <c r="D600" s="5" t="inlineStr">
        <is>
          <t>MP</t>
        </is>
      </c>
      <c r="E600" s="5" t="inlineStr">
        <is>
          <t>OP</t>
        </is>
      </c>
      <c r="F600" s="5">
        <f>VLOOKUP(E600,'5.a Definitions'!E:F,2,FALSE)</f>
        <v/>
      </c>
      <c r="G600" s="5" t="inlineStr">
        <is>
          <t>FS</t>
        </is>
      </c>
      <c r="H600" s="5" t="inlineStr">
        <is>
          <t>FO</t>
        </is>
      </c>
      <c r="I600" s="5">
        <f>VLOOKUP(H600,'5.a Definitions'!E:F,2,FALSE)</f>
        <v/>
      </c>
      <c r="J600" s="5" t="inlineStr">
        <is>
          <t>Mineral fertilizer</t>
        </is>
      </c>
      <c r="K600" s="5" t="inlineStr">
        <is>
          <t>mineral fertilizer to forests</t>
        </is>
      </c>
      <c r="L600" s="5" t="inlineStr">
        <is>
          <t>reactive</t>
        </is>
      </c>
      <c r="M600" s="5" t="inlineStr">
        <is>
          <t>Nmix</t>
        </is>
      </c>
      <c r="N600" s="422" t="n">
        <v>0.66975</v>
      </c>
      <c r="O600" s="423" t="n">
        <v>0.2804591716807167</v>
      </c>
      <c r="P600" s="424" t="n">
        <v>2021</v>
      </c>
      <c r="Q600" s="425" t="inlineStr">
        <is>
          <t>SSB tabell 05543</t>
        </is>
      </c>
      <c r="R600" s="425" t="inlineStr">
        <is>
          <t>ok</t>
        </is>
      </c>
      <c r="S600" s="425" t="inlineStr">
        <is>
          <t>text</t>
        </is>
      </c>
      <c r="T600" s="426" t="inlineStr">
        <is>
          <t>Norway</t>
        </is>
      </c>
      <c r="U600" s="5" t="inlineStr">
        <is>
          <t>useful output</t>
        </is>
      </c>
      <c r="V600" s="5">
        <f>(#REF!*#REF!)^2</f>
        <v/>
      </c>
    </row>
    <row r="601" ht="16" customHeight="1">
      <c r="B601" s="5" t="inlineStr">
        <is>
          <t>MP.OP-RW.RW</t>
        </is>
      </c>
      <c r="C601" s="5" t="inlineStr">
        <is>
          <t>MP.OP-RW.RW-Mineral fertilizer export-Nmix</t>
        </is>
      </c>
      <c r="D601" s="5" t="inlineStr">
        <is>
          <t>MP</t>
        </is>
      </c>
      <c r="E601" s="5" t="inlineStr">
        <is>
          <t>OP</t>
        </is>
      </c>
      <c r="F601" s="5">
        <f>VLOOKUP(E601,'5.a Definitions'!E:F,2,FALSE)</f>
        <v/>
      </c>
      <c r="G601" s="5" t="inlineStr">
        <is>
          <t>RW</t>
        </is>
      </c>
      <c r="H601" s="5" t="inlineStr">
        <is>
          <t>RW</t>
        </is>
      </c>
      <c r="I601" s="5">
        <f>VLOOKUP(H601,'5.a Definitions'!E:F,2,FALSE)</f>
        <v/>
      </c>
      <c r="J601" s="5" t="inlineStr">
        <is>
          <t>Mineral fertilizer export</t>
        </is>
      </c>
      <c r="K601" s="5" t="inlineStr">
        <is>
          <t>mineral fertilizer export</t>
        </is>
      </c>
      <c r="L601" s="5" t="inlineStr">
        <is>
          <t>reactive</t>
        </is>
      </c>
      <c r="M601" s="5" t="inlineStr">
        <is>
          <t>Nmix</t>
        </is>
      </c>
      <c r="N601" s="422" t="n">
        <v>727.629</v>
      </c>
      <c r="O601" s="423" t="n">
        <v>0.2949457776486215</v>
      </c>
      <c r="P601" s="424" t="n">
        <v>2021</v>
      </c>
      <c r="Q601" s="425" t="inlineStr">
        <is>
          <t>FAOSTAT Fertilizer by Nutrient</t>
        </is>
      </c>
      <c r="R601" s="425" t="inlineStr">
        <is>
          <t>ok</t>
        </is>
      </c>
      <c r="S601" s="425" t="inlineStr">
        <is>
          <t>text</t>
        </is>
      </c>
      <c r="T601" s="426" t="inlineStr">
        <is>
          <t>Norway</t>
        </is>
      </c>
      <c r="U601" s="5" t="inlineStr">
        <is>
          <t>useful output</t>
        </is>
      </c>
      <c r="V601" s="5">
        <f>(O530*N530)^2</f>
        <v/>
      </c>
    </row>
    <row r="602" ht="16" customHeight="1" thickBot="1">
      <c r="B602" s="6" t="inlineStr">
        <is>
          <t>MP.OP-RW.RW</t>
        </is>
      </c>
      <c r="C602" s="6" t="inlineStr">
        <is>
          <t>MP.OP-RW.RW-Other goods export-Nmix</t>
        </is>
      </c>
      <c r="D602" s="6" t="inlineStr">
        <is>
          <t>MP</t>
        </is>
      </c>
      <c r="E602" s="6" t="inlineStr">
        <is>
          <t>OP</t>
        </is>
      </c>
      <c r="F602" s="5">
        <f>VLOOKUP(E602,'5.a Definitions'!E:F,2,FALSE)</f>
        <v/>
      </c>
      <c r="G602" s="6" t="inlineStr">
        <is>
          <t>RW</t>
        </is>
      </c>
      <c r="H602" s="6" t="inlineStr">
        <is>
          <t>RW</t>
        </is>
      </c>
      <c r="I602" s="5">
        <f>VLOOKUP(H602,'5.a Definitions'!E:F,2,FALSE)</f>
        <v/>
      </c>
      <c r="J602" s="6" t="inlineStr">
        <is>
          <t>Other goods export</t>
        </is>
      </c>
      <c r="K602" s="6" t="inlineStr">
        <is>
          <t>other goods export</t>
        </is>
      </c>
      <c r="L602" s="6" t="inlineStr">
        <is>
          <t>reactive</t>
        </is>
      </c>
      <c r="M602" s="6" t="inlineStr">
        <is>
          <t>Nmix</t>
        </is>
      </c>
      <c r="N602" s="422" t="n">
        <v>32.37321059500001</v>
      </c>
      <c r="O602" s="427" t="n">
        <v>0.07940797423603387</v>
      </c>
      <c r="P602" s="424" t="n">
        <v>2021</v>
      </c>
      <c r="Q602" s="428" t="inlineStr">
        <is>
          <t>SSB tab 08801</t>
        </is>
      </c>
      <c r="R602" s="425" t="inlineStr">
        <is>
          <t>ok</t>
        </is>
      </c>
      <c r="S602" s="428" t="inlineStr">
        <is>
          <t>text</t>
        </is>
      </c>
      <c r="T602" s="426" t="inlineStr">
        <is>
          <t>Norway</t>
        </is>
      </c>
      <c r="U602" s="6" t="inlineStr">
        <is>
          <t>useful output</t>
        </is>
      </c>
      <c r="V602" s="6">
        <f>(#REF!*#REF!)^2</f>
        <v/>
      </c>
    </row>
    <row r="603" ht="16" customHeight="1">
      <c r="A603" s="497" t="inlineStr">
        <is>
          <t>Agriculture</t>
        </is>
      </c>
      <c r="B603" s="5" t="inlineStr">
        <is>
          <t>AG.SM-MP.FP</t>
        </is>
      </c>
      <c r="C603" s="5" t="inlineStr">
        <is>
          <t>AG.SM-MP.FP-Food crop products-Nmix</t>
        </is>
      </c>
      <c r="D603" s="5" t="inlineStr">
        <is>
          <t>AG</t>
        </is>
      </c>
      <c r="E603" s="5" t="inlineStr">
        <is>
          <t>SM</t>
        </is>
      </c>
      <c r="F603" s="5">
        <f>VLOOKUP(E603,'5.a Definitions'!E:F,2,FALSE)</f>
        <v/>
      </c>
      <c r="G603" s="5" t="inlineStr">
        <is>
          <t>MP</t>
        </is>
      </c>
      <c r="H603" s="5" t="inlineStr">
        <is>
          <t>FP</t>
        </is>
      </c>
      <c r="I603" s="5">
        <f>VLOOKUP(H603,'5.a Definitions'!E:F,2,FALSE)</f>
        <v/>
      </c>
      <c r="J603" s="5" t="inlineStr">
        <is>
          <t>Food crop products</t>
        </is>
      </c>
      <c r="K603" s="5" t="inlineStr">
        <is>
          <t>food crop products</t>
        </is>
      </c>
      <c r="L603" s="5" t="inlineStr">
        <is>
          <t>reactive</t>
        </is>
      </c>
      <c r="M603" s="5" t="inlineStr">
        <is>
          <t>Nmix</t>
        </is>
      </c>
      <c r="N603" s="422" t="n">
        <v>24.7607</v>
      </c>
      <c r="O603" s="423" t="n">
        <v>0.4149602262584164</v>
      </c>
      <c r="P603" s="424" t="n">
        <v>2021</v>
      </c>
      <c r="Q603" s="425" t="inlineStr">
        <is>
          <t>Eurostat Gross nutrient balance</t>
        </is>
      </c>
      <c r="R603" s="425" t="inlineStr">
        <is>
          <t>ok</t>
        </is>
      </c>
      <c r="S603" s="425" t="inlineStr">
        <is>
          <t>text</t>
        </is>
      </c>
      <c r="T603" s="426" t="inlineStr">
        <is>
          <t>Norway</t>
        </is>
      </c>
      <c r="U603" s="5" t="inlineStr">
        <is>
          <t>useful output</t>
        </is>
      </c>
      <c r="V603" s="5">
        <f>(#REF!*#REF!)^2</f>
        <v/>
      </c>
    </row>
    <row r="604" ht="16" customHeight="1">
      <c r="B604" s="5" t="inlineStr">
        <is>
          <t>AG.SM-MP.OP</t>
        </is>
      </c>
      <c r="C604" s="5" t="inlineStr">
        <is>
          <t>AG.SM-MP.OP-Crop products for industrial use-Nmix</t>
        </is>
      </c>
      <c r="D604" s="5" t="inlineStr">
        <is>
          <t>AG</t>
        </is>
      </c>
      <c r="E604" s="5" t="inlineStr">
        <is>
          <t>SM</t>
        </is>
      </c>
      <c r="F604" s="5">
        <f>VLOOKUP(E604,'5.a Definitions'!E:F,2,FALSE)</f>
        <v/>
      </c>
      <c r="G604" s="5" t="inlineStr">
        <is>
          <t>MP</t>
        </is>
      </c>
      <c r="H604" s="5" t="inlineStr">
        <is>
          <t>OP</t>
        </is>
      </c>
      <c r="I604" s="5">
        <f>VLOOKUP(H604,'5.a Definitions'!E:F,2,FALSE)</f>
        <v/>
      </c>
      <c r="J604" s="5" t="inlineStr">
        <is>
          <t>Crop products for industrial use</t>
        </is>
      </c>
      <c r="K604" s="5" t="inlineStr">
        <is>
          <t>crop products for industrial use</t>
        </is>
      </c>
      <c r="L604" s="5" t="inlineStr">
        <is>
          <t>reactive</t>
        </is>
      </c>
      <c r="M604" s="5" t="inlineStr">
        <is>
          <t>Nmix</t>
        </is>
      </c>
      <c r="N604" s="422" t="n">
        <v>0.4393</v>
      </c>
      <c r="O604" s="423" t="n">
        <v>0.4149602262584164</v>
      </c>
      <c r="P604" s="424" t="n">
        <v>2021</v>
      </c>
      <c r="Q604" s="425" t="inlineStr">
        <is>
          <t>Eurostat Gross nutrient balance, Nutrient removal by harvest of industrial crops</t>
        </is>
      </c>
      <c r="R604" s="425" t="inlineStr">
        <is>
          <t>ok</t>
        </is>
      </c>
      <c r="S604" s="425" t="inlineStr">
        <is>
          <t>text</t>
        </is>
      </c>
      <c r="T604" s="426" t="inlineStr">
        <is>
          <t>Norway</t>
        </is>
      </c>
      <c r="U604" s="5" t="inlineStr">
        <is>
          <t>useful output</t>
        </is>
      </c>
      <c r="V604" s="5">
        <f>(#REF!*#REF!)^2</f>
        <v/>
      </c>
    </row>
    <row r="605">
      <c r="B605" s="5" t="inlineStr">
        <is>
          <t>AG.SM-AG.MM</t>
        </is>
      </c>
      <c r="C605" s="5" t="inlineStr">
        <is>
          <t>AG.SM-AG.MM-Fodder crops-Nmix</t>
        </is>
      </c>
      <c r="D605" s="5" t="inlineStr">
        <is>
          <t>AG</t>
        </is>
      </c>
      <c r="E605" s="5" t="inlineStr">
        <is>
          <t>SM</t>
        </is>
      </c>
      <c r="F605" s="5">
        <f>VLOOKUP(E605,'5.a Definitions'!E:F,2,FALSE)</f>
        <v/>
      </c>
      <c r="G605" s="5" t="inlineStr">
        <is>
          <t>AG</t>
        </is>
      </c>
      <c r="H605" s="5" t="inlineStr">
        <is>
          <t>MM</t>
        </is>
      </c>
      <c r="I605" s="5">
        <f>VLOOKUP(H605,'5.a Definitions'!E:F,2,FALSE)</f>
        <v/>
      </c>
      <c r="J605" s="5" t="inlineStr">
        <is>
          <t>Fodder crops</t>
        </is>
      </c>
      <c r="K605" s="5" t="inlineStr">
        <is>
          <t>fodder crops</t>
        </is>
      </c>
      <c r="L605" s="5" t="inlineStr">
        <is>
          <t>reactive</t>
        </is>
      </c>
      <c r="M605" s="5" t="inlineStr">
        <is>
          <t>Nmix</t>
        </is>
      </c>
      <c r="N605" s="422" t="n">
        <v>97.89343600000001</v>
      </c>
      <c r="O605" s="423" t="n">
        <v>0.3167064787453982</v>
      </c>
      <c r="P605" s="424" t="n">
        <v>2021</v>
      </c>
      <c r="Q605" s="425" t="inlineStr">
        <is>
          <t>SSB table 13648 + BFJ Totalkalkylen, Eng-beite</t>
        </is>
      </c>
      <c r="R605" s="425" t="inlineStr">
        <is>
          <t>ok</t>
        </is>
      </c>
      <c r="S605" s="425" t="inlineStr">
        <is>
          <t>text</t>
        </is>
      </c>
      <c r="T605" s="426" t="inlineStr">
        <is>
          <t>Norway</t>
        </is>
      </c>
      <c r="U605" s="5" t="inlineStr">
        <is>
          <t>useful output</t>
        </is>
      </c>
      <c r="V605" s="5">
        <f>(#REF!*#REF!)^2</f>
        <v/>
      </c>
    </row>
    <row r="606" ht="16" customHeight="1">
      <c r="B606" s="5" t="inlineStr">
        <is>
          <t>AG.SM-AT.AT</t>
        </is>
      </c>
      <c r="C606" s="5" t="inlineStr">
        <is>
          <t>AG.SM-AT.AT-Emissions-NH3</t>
        </is>
      </c>
      <c r="D606" s="5" t="inlineStr">
        <is>
          <t>AG</t>
        </is>
      </c>
      <c r="E606" s="5" t="inlineStr">
        <is>
          <t>SM</t>
        </is>
      </c>
      <c r="F606" s="5">
        <f>VLOOKUP(E606,'5.a Definitions'!E:F,2,FALSE)</f>
        <v/>
      </c>
      <c r="G606" s="5" t="inlineStr">
        <is>
          <t>AT</t>
        </is>
      </c>
      <c r="H606" s="5" t="inlineStr">
        <is>
          <t>AT</t>
        </is>
      </c>
      <c r="I606" s="5">
        <f>VLOOKUP(H606,'5.a Definitions'!E:F,2,FALSE)</f>
        <v/>
      </c>
      <c r="J606" s="5" t="inlineStr">
        <is>
          <t>Emissions</t>
        </is>
      </c>
      <c r="K606" s="5" t="inlineStr">
        <is>
          <t>agricultural soil emissions</t>
        </is>
      </c>
      <c r="L606" s="5" t="inlineStr">
        <is>
          <t>reactive</t>
        </is>
      </c>
      <c r="M606" s="5" t="inlineStr">
        <is>
          <t>NH3</t>
        </is>
      </c>
      <c r="N606" s="422" t="n">
        <v>13.89669015428056</v>
      </c>
      <c r="O606" s="423" t="n">
        <v>0.2996321186907812</v>
      </c>
      <c r="P606" s="424" t="n">
        <v>2021</v>
      </c>
      <c r="Q606" s="425" t="inlineStr">
        <is>
          <t>CRLTAP Inventory Submissions</t>
        </is>
      </c>
      <c r="R606" s="425" t="inlineStr">
        <is>
          <t>ok</t>
        </is>
      </c>
      <c r="S606" s="425" t="inlineStr">
        <is>
          <t>text</t>
        </is>
      </c>
      <c r="T606" s="426" t="inlineStr">
        <is>
          <t>Norway</t>
        </is>
      </c>
      <c r="U606" s="5" t="inlineStr">
        <is>
          <t>N wasted</t>
        </is>
      </c>
      <c r="V606" s="5">
        <f>(O535*N535)^2</f>
        <v/>
      </c>
    </row>
    <row r="607">
      <c r="B607" s="5" t="inlineStr">
        <is>
          <t>AG.SM-AT.AT</t>
        </is>
      </c>
      <c r="C607" s="5" t="inlineStr">
        <is>
          <t>AG.SM-AT.AT-Emissions-N2O</t>
        </is>
      </c>
      <c r="D607" s="5" t="inlineStr">
        <is>
          <t>AG</t>
        </is>
      </c>
      <c r="E607" s="5" t="inlineStr">
        <is>
          <t>SM</t>
        </is>
      </c>
      <c r="F607" s="5">
        <f>VLOOKUP(E607,'5.a Definitions'!E:F,2,FALSE)</f>
        <v/>
      </c>
      <c r="G607" s="5" t="inlineStr">
        <is>
          <t>AT</t>
        </is>
      </c>
      <c r="H607" s="5" t="inlineStr">
        <is>
          <t>AT</t>
        </is>
      </c>
      <c r="I607" s="5">
        <f>VLOOKUP(H607,'5.a Definitions'!E:F,2,FALSE)</f>
        <v/>
      </c>
      <c r="J607" s="5" t="inlineStr">
        <is>
          <t>Emissions</t>
        </is>
      </c>
      <c r="K607" s="5" t="inlineStr">
        <is>
          <t>agricultural soil emissions</t>
        </is>
      </c>
      <c r="L607" s="5" t="inlineStr">
        <is>
          <t>reactive</t>
        </is>
      </c>
      <c r="M607" s="5" t="inlineStr">
        <is>
          <t>N2O</t>
        </is>
      </c>
      <c r="N607" s="422" t="n">
        <v>3.799532499770947</v>
      </c>
      <c r="O607" s="423" t="n">
        <v>1.327701841530936</v>
      </c>
      <c r="P607" s="424" t="n">
        <v>2021</v>
      </c>
      <c r="Q607" s="425" t="inlineStr">
        <is>
          <t>UNFCCC CRT</t>
        </is>
      </c>
      <c r="R607" s="425" t="inlineStr">
        <is>
          <t>ok</t>
        </is>
      </c>
      <c r="S607" s="425" t="inlineStr">
        <is>
          <t>text</t>
        </is>
      </c>
      <c r="T607" s="426" t="inlineStr">
        <is>
          <t>Norway</t>
        </is>
      </c>
      <c r="U607" s="5" t="inlineStr">
        <is>
          <t>N wasted</t>
        </is>
      </c>
      <c r="V607" s="5">
        <f>(O536*N536)^2</f>
        <v/>
      </c>
    </row>
    <row r="608" ht="16" customHeight="1">
      <c r="B608" s="5" t="inlineStr">
        <is>
          <t>AG.SM-AT.AT</t>
        </is>
      </c>
      <c r="C608" s="5" t="inlineStr">
        <is>
          <t>AG.SM-AT.AT-Emissions-NOx</t>
        </is>
      </c>
      <c r="D608" s="5" t="inlineStr">
        <is>
          <t>AG</t>
        </is>
      </c>
      <c r="E608" s="5" t="inlineStr">
        <is>
          <t>SM</t>
        </is>
      </c>
      <c r="F608" s="5">
        <f>VLOOKUP(E608,'5.a Definitions'!E:F,2,FALSE)</f>
        <v/>
      </c>
      <c r="G608" s="5" t="inlineStr">
        <is>
          <t>AT</t>
        </is>
      </c>
      <c r="H608" s="5" t="inlineStr">
        <is>
          <t>AT</t>
        </is>
      </c>
      <c r="I608" s="5">
        <f>VLOOKUP(H608,'5.a Definitions'!E:F,2,FALSE)</f>
        <v/>
      </c>
      <c r="J608" s="5" t="inlineStr">
        <is>
          <t>Emissions</t>
        </is>
      </c>
      <c r="K608" s="5" t="inlineStr">
        <is>
          <t>agricultural soil emissions</t>
        </is>
      </c>
      <c r="L608" s="5" t="inlineStr">
        <is>
          <t>reactive</t>
        </is>
      </c>
      <c r="M608" s="5" t="inlineStr">
        <is>
          <t>NOx</t>
        </is>
      </c>
      <c r="N608" s="422" t="n">
        <v>2.246939279811084</v>
      </c>
      <c r="O608" s="423" t="n">
        <v>0.7143131292556006</v>
      </c>
      <c r="P608" s="424" t="n">
        <v>2021</v>
      </c>
      <c r="Q608" s="425" t="inlineStr">
        <is>
          <t>CRLTAP Inventory Submissions</t>
        </is>
      </c>
      <c r="R608" s="425" t="inlineStr">
        <is>
          <t>ok</t>
        </is>
      </c>
      <c r="S608" s="425" t="inlineStr">
        <is>
          <t>text</t>
        </is>
      </c>
      <c r="T608" s="426" t="inlineStr">
        <is>
          <t>Norway</t>
        </is>
      </c>
      <c r="U608" s="5" t="inlineStr">
        <is>
          <t>N wasted</t>
        </is>
      </c>
      <c r="V608" s="5">
        <f>(O537*N537)^2</f>
        <v/>
      </c>
    </row>
    <row r="609">
      <c r="B609" s="5" t="inlineStr">
        <is>
          <t>AG.SM-AT.AT</t>
        </is>
      </c>
      <c r="C609" s="5" t="inlineStr">
        <is>
          <t>AG.SM-AT.AT-Emissions-N2</t>
        </is>
      </c>
      <c r="D609" s="5" t="inlineStr">
        <is>
          <t>AG</t>
        </is>
      </c>
      <c r="E609" s="5" t="inlineStr">
        <is>
          <t>SM</t>
        </is>
      </c>
      <c r="F609" s="5">
        <f>VLOOKUP(E609,'5.a Definitions'!E:F,2,FALSE)</f>
        <v/>
      </c>
      <c r="G609" s="5" t="inlineStr">
        <is>
          <t>AT</t>
        </is>
      </c>
      <c r="H609" s="5" t="inlineStr">
        <is>
          <t>AT</t>
        </is>
      </c>
      <c r="I609" s="5">
        <f>VLOOKUP(H609,'5.a Definitions'!E:F,2,FALSE)</f>
        <v/>
      </c>
      <c r="J609" s="5" t="inlineStr">
        <is>
          <t>Emissions</t>
        </is>
      </c>
      <c r="K609" s="5" t="inlineStr">
        <is>
          <t>agricultural soil emissions</t>
        </is>
      </c>
      <c r="L609" s="5" t="inlineStr">
        <is>
          <t>inert</t>
        </is>
      </c>
      <c r="M609" s="5" t="inlineStr">
        <is>
          <t>N2</t>
        </is>
      </c>
      <c r="N609" s="422" t="n">
        <v>13.7832338</v>
      </c>
      <c r="O609" s="423" t="n">
        <v>0.4956076723636977</v>
      </c>
      <c r="P609" s="424" t="n">
        <v>2021</v>
      </c>
      <c r="Q609" s="425" t="inlineStr">
        <is>
          <t>Schäppi2025Ann + SSB table 05982</t>
        </is>
      </c>
      <c r="R609" s="425" t="inlineStr">
        <is>
          <t>ok</t>
        </is>
      </c>
      <c r="S609" s="425" t="inlineStr">
        <is>
          <t>text</t>
        </is>
      </c>
      <c r="T609" s="426" t="inlineStr">
        <is>
          <t>Norway</t>
        </is>
      </c>
      <c r="U609" s="5" t="inlineStr">
        <is>
          <t>N wasted</t>
        </is>
      </c>
      <c r="V609" s="5">
        <f>(O538*N538)^2</f>
        <v/>
      </c>
    </row>
    <row r="610">
      <c r="B610" s="5" t="inlineStr">
        <is>
          <t>AG.SM-HY.SW</t>
        </is>
      </c>
      <c r="C610" s="5" t="inlineStr">
        <is>
          <t>AG.SM-HY.SW-Leaching-Nmix</t>
        </is>
      </c>
      <c r="D610" s="5" t="inlineStr">
        <is>
          <t>AG</t>
        </is>
      </c>
      <c r="E610" s="5" t="inlineStr">
        <is>
          <t>SM</t>
        </is>
      </c>
      <c r="F610" s="5">
        <f>VLOOKUP(E610,'5.a Definitions'!E:F,2,FALSE)</f>
        <v/>
      </c>
      <c r="G610" s="5" t="inlineStr">
        <is>
          <t>HY</t>
        </is>
      </c>
      <c r="H610" s="5" t="inlineStr">
        <is>
          <t>SW</t>
        </is>
      </c>
      <c r="I610" s="5">
        <f>VLOOKUP(H610,'5.a Definitions'!E:F,2,FALSE)</f>
        <v/>
      </c>
      <c r="J610" s="5" t="inlineStr">
        <is>
          <t>Sewage sludge landfill</t>
        </is>
      </c>
      <c r="K610" s="5" t="inlineStr">
        <is>
          <t>sewage sludge landfill</t>
        </is>
      </c>
      <c r="L610" s="5" t="inlineStr">
        <is>
          <t>reactive</t>
        </is>
      </c>
      <c r="M610" s="5" t="inlineStr">
        <is>
          <t>Nmix</t>
        </is>
      </c>
      <c r="N610" s="422" t="n">
        <v>44.38340892801521</v>
      </c>
      <c r="O610" s="423" t="n">
        <v>0.5493552867719345</v>
      </c>
      <c r="P610" s="424" t="n">
        <v>2021</v>
      </c>
      <c r="Q610" s="425" t="inlineStr">
        <is>
          <t>UNFCCC CRT</t>
        </is>
      </c>
      <c r="R610" s="425" t="inlineStr">
        <is>
          <t>ok</t>
        </is>
      </c>
      <c r="S610" s="425" t="inlineStr">
        <is>
          <t>text</t>
        </is>
      </c>
      <c r="T610" s="426" t="inlineStr">
        <is>
          <t>Norway</t>
        </is>
      </c>
      <c r="U610" s="5" t="inlineStr">
        <is>
          <t>N wasted</t>
        </is>
      </c>
      <c r="V610" s="5">
        <f>(O539*N539)^2</f>
        <v/>
      </c>
    </row>
    <row r="611">
      <c r="B611" s="5" t="inlineStr">
        <is>
          <t>AG.MM-MP.FP</t>
        </is>
      </c>
      <c r="C611" s="5" t="inlineStr">
        <is>
          <t>AG.MM-MP.FP-Animal products-Nmix</t>
        </is>
      </c>
      <c r="D611" s="5" t="inlineStr">
        <is>
          <t>AG</t>
        </is>
      </c>
      <c r="E611" s="5" t="inlineStr">
        <is>
          <t>MM</t>
        </is>
      </c>
      <c r="F611" s="5">
        <f>VLOOKUP(E611,'5.a Definitions'!E:F,2,FALSE)</f>
        <v/>
      </c>
      <c r="G611" s="5" t="inlineStr">
        <is>
          <t>MP</t>
        </is>
      </c>
      <c r="H611" s="5" t="inlineStr">
        <is>
          <t>FP</t>
        </is>
      </c>
      <c r="I611" s="5">
        <f>VLOOKUP(H611,'5.a Definitions'!E:F,2,FALSE)</f>
        <v/>
      </c>
      <c r="J611" s="5" t="inlineStr">
        <is>
          <t>Animal products</t>
        </is>
      </c>
      <c r="K611" s="5" t="inlineStr">
        <is>
          <t>animal products</t>
        </is>
      </c>
      <c r="L611" s="5" t="inlineStr">
        <is>
          <t>reactive</t>
        </is>
      </c>
      <c r="M611" s="5" t="inlineStr">
        <is>
          <t>Nmix</t>
        </is>
      </c>
      <c r="N611" s="422" t="n">
        <v>19.8407376</v>
      </c>
      <c r="O611" s="423" t="n">
        <v>0.1084093121759573</v>
      </c>
      <c r="P611" s="424" t="n">
        <v>2021</v>
      </c>
      <c r="Q611" s="425" t="inlineStr">
        <is>
          <t>FAOSTAT Crops and livestock products</t>
        </is>
      </c>
      <c r="R611" s="425" t="inlineStr">
        <is>
          <t>ok</t>
        </is>
      </c>
      <c r="S611" s="425" t="inlineStr">
        <is>
          <t>text</t>
        </is>
      </c>
      <c r="T611" s="426" t="inlineStr">
        <is>
          <t>Norway</t>
        </is>
      </c>
      <c r="U611" s="5" t="inlineStr">
        <is>
          <t>useful output</t>
        </is>
      </c>
      <c r="V611" s="5">
        <f>(O541*N541)^2</f>
        <v/>
      </c>
    </row>
    <row r="612" ht="16" customHeight="1">
      <c r="B612" s="5" t="inlineStr">
        <is>
          <t>AG.MM-MP.OP</t>
        </is>
      </c>
      <c r="C612" s="5" t="inlineStr">
        <is>
          <t>AG.MM-MP.OP-Non-edible animal products-Nmix</t>
        </is>
      </c>
      <c r="D612" s="5" t="inlineStr">
        <is>
          <t>AG</t>
        </is>
      </c>
      <c r="E612" s="5" t="inlineStr">
        <is>
          <t>MM</t>
        </is>
      </c>
      <c r="F612" s="5">
        <f>VLOOKUP(E612,'5.a Definitions'!E:F,2,FALSE)</f>
        <v/>
      </c>
      <c r="G612" s="5" t="inlineStr">
        <is>
          <t>MP</t>
        </is>
      </c>
      <c r="H612" s="5" t="inlineStr">
        <is>
          <t>OP</t>
        </is>
      </c>
      <c r="I612" s="5">
        <f>VLOOKUP(H612,'5.a Definitions'!E:F,2,FALSE)</f>
        <v/>
      </c>
      <c r="J612" s="5" t="inlineStr">
        <is>
          <t>Non-edible animal products</t>
        </is>
      </c>
      <c r="K612" s="5" t="inlineStr">
        <is>
          <t>non-edible animal products</t>
        </is>
      </c>
      <c r="L612" s="5" t="inlineStr">
        <is>
          <t>reactive</t>
        </is>
      </c>
      <c r="M612" s="5" t="inlineStr">
        <is>
          <t>Nmix</t>
        </is>
      </c>
      <c r="N612" s="422" t="n">
        <v>1.157813</v>
      </c>
      <c r="O612" s="423" t="n">
        <v>0.09359862104644108</v>
      </c>
      <c r="P612" s="424" t="n">
        <v>2021</v>
      </c>
      <c r="Q612" s="425" t="inlineStr">
        <is>
          <t>FAOSTAT Crops and livestock products + Landbruksdirektoratet</t>
        </is>
      </c>
      <c r="R612" s="425" t="inlineStr">
        <is>
          <t>ok</t>
        </is>
      </c>
      <c r="S612" s="425" t="inlineStr">
        <is>
          <t>text</t>
        </is>
      </c>
      <c r="T612" s="426" t="inlineStr">
        <is>
          <t>Norway</t>
        </is>
      </c>
      <c r="U612" s="5" t="inlineStr">
        <is>
          <t>useful output</t>
        </is>
      </c>
      <c r="V612" s="5">
        <f>(O542*N542)^2</f>
        <v/>
      </c>
    </row>
    <row r="613" ht="16" customHeight="1">
      <c r="B613" s="5" t="inlineStr">
        <is>
          <t>AG.MM-AG.SM</t>
        </is>
      </c>
      <c r="C613" s="5" t="inlineStr">
        <is>
          <t>AG.MM-AG.SM-Manure application-Nmix</t>
        </is>
      </c>
      <c r="D613" s="5" t="inlineStr">
        <is>
          <t>AG</t>
        </is>
      </c>
      <c r="E613" s="5" t="inlineStr">
        <is>
          <t>MM</t>
        </is>
      </c>
      <c r="F613" s="5">
        <f>VLOOKUP(E613,'5.a Definitions'!E:F,2,FALSE)</f>
        <v/>
      </c>
      <c r="G613" s="5" t="inlineStr">
        <is>
          <t>AG</t>
        </is>
      </c>
      <c r="H613" s="5" t="inlineStr">
        <is>
          <t>SM</t>
        </is>
      </c>
      <c r="I613" s="5">
        <f>VLOOKUP(H613,'5.a Definitions'!E:F,2,FALSE)</f>
        <v/>
      </c>
      <c r="J613" s="5" t="inlineStr">
        <is>
          <t>Manure application</t>
        </is>
      </c>
      <c r="K613" s="5" t="inlineStr">
        <is>
          <t>manure application</t>
        </is>
      </c>
      <c r="L613" s="5" t="inlineStr">
        <is>
          <t>reactive</t>
        </is>
      </c>
      <c r="M613" s="5" t="inlineStr">
        <is>
          <t>Nmix</t>
        </is>
      </c>
      <c r="N613" s="422" t="n">
        <v>72.55077872426651</v>
      </c>
      <c r="O613" s="423" t="n">
        <v>0.199965751951224</v>
      </c>
      <c r="P613" s="424" t="n">
        <v>2021</v>
      </c>
      <c r="Q613" s="425" t="inlineStr">
        <is>
          <t>UNFCCC CRT Table3.D</t>
        </is>
      </c>
      <c r="R613" s="425" t="inlineStr">
        <is>
          <t>ok</t>
        </is>
      </c>
      <c r="S613" s="425" t="inlineStr">
        <is>
          <t>text</t>
        </is>
      </c>
      <c r="T613" s="426" t="inlineStr">
        <is>
          <t>Norway</t>
        </is>
      </c>
      <c r="U613" s="5" t="inlineStr">
        <is>
          <t>recycling</t>
        </is>
      </c>
      <c r="V613" s="5">
        <f>(O543*N543)^2</f>
        <v/>
      </c>
    </row>
    <row r="614">
      <c r="B614" s="475" t="inlineStr">
        <is>
          <t>AG.MM-FS.OL</t>
        </is>
      </c>
      <c r="C614" s="475" t="inlineStr">
        <is>
          <t>AG.MM-FS.OL-Manure from grazing on unmanaged land-Nmix</t>
        </is>
      </c>
      <c r="D614" s="475" t="inlineStr">
        <is>
          <t>AG</t>
        </is>
      </c>
      <c r="E614" s="475" t="inlineStr">
        <is>
          <t>MM</t>
        </is>
      </c>
      <c r="F614" s="5">
        <f>VLOOKUP(E614,'5.a Definitions'!E:F,2,FALSE)</f>
        <v/>
      </c>
      <c r="G614" s="475" t="inlineStr">
        <is>
          <t>FS</t>
        </is>
      </c>
      <c r="H614" s="475" t="inlineStr">
        <is>
          <t>OL</t>
        </is>
      </c>
      <c r="I614" s="5">
        <f>VLOOKUP(H614,'5.a Definitions'!E:F,2,FALSE)</f>
        <v/>
      </c>
      <c r="J614" s="475" t="inlineStr">
        <is>
          <t>Manure from grazing on unmanaged land</t>
        </is>
      </c>
      <c r="K614" s="475" t="inlineStr">
        <is>
          <t>manure from grazing on unmanaged land</t>
        </is>
      </c>
      <c r="L614" s="475" t="inlineStr">
        <is>
          <t>reactive</t>
        </is>
      </c>
      <c r="M614" s="475" t="inlineStr">
        <is>
          <t>Nmix</t>
        </is>
      </c>
      <c r="N614" s="476" t="n">
        <v>7.646103435339323</v>
      </c>
      <c r="O614" s="477" t="n">
        <v>0.2537488954226727</v>
      </c>
      <c r="P614" s="478" t="n">
        <v>2021</v>
      </c>
      <c r="Q614" s="479" t="inlineStr">
        <is>
          <t>UNFCCC CRT Table3.D and 3.B(b), SSB</t>
        </is>
      </c>
      <c r="R614" s="479" t="inlineStr">
        <is>
          <t>ok</t>
        </is>
      </c>
      <c r="S614" s="479" t="inlineStr">
        <is>
          <t>text</t>
        </is>
      </c>
      <c r="T614" s="476" t="inlineStr">
        <is>
          <t>Norway</t>
        </is>
      </c>
      <c r="U614" s="475" t="inlineStr">
        <is>
          <t>recycling</t>
        </is>
      </c>
      <c r="V614" s="475">
        <f>(O598*N598)^2</f>
        <v/>
      </c>
    </row>
    <row r="615">
      <c r="B615" s="5" t="inlineStr">
        <is>
          <t>AG.MM-AT.AT</t>
        </is>
      </c>
      <c r="C615" s="5" t="inlineStr">
        <is>
          <t>AG.MM-AT.AT-Emissions-NH3</t>
        </is>
      </c>
      <c r="D615" s="5" t="inlineStr">
        <is>
          <t>AG</t>
        </is>
      </c>
      <c r="E615" s="5" t="inlineStr">
        <is>
          <t>MM</t>
        </is>
      </c>
      <c r="F615" s="5">
        <f>VLOOKUP(E615,'5.a Definitions'!E:F,2,FALSE)</f>
        <v/>
      </c>
      <c r="G615" s="5" t="inlineStr">
        <is>
          <t>AT</t>
        </is>
      </c>
      <c r="H615" s="5" t="inlineStr">
        <is>
          <t>AT</t>
        </is>
      </c>
      <c r="I615" s="5">
        <f>VLOOKUP(H615,'5.a Definitions'!E:F,2,FALSE)</f>
        <v/>
      </c>
      <c r="J615" s="5" t="inlineStr">
        <is>
          <t>Emissions</t>
        </is>
      </c>
      <c r="K615" s="5" t="inlineStr">
        <is>
          <t>manure and animal husbandry emissions</t>
        </is>
      </c>
      <c r="L615" s="5" t="inlineStr">
        <is>
          <t>reactive</t>
        </is>
      </c>
      <c r="M615" s="5" t="inlineStr">
        <is>
          <t>NH3</t>
        </is>
      </c>
      <c r="N615" s="422" t="n">
        <v>10.383233201469</v>
      </c>
      <c r="O615" s="423" t="n">
        <v>0.2464702105360274</v>
      </c>
      <c r="P615" s="424" t="n">
        <v>2021</v>
      </c>
      <c r="Q615" s="425" t="inlineStr">
        <is>
          <t>CRLTAP Inventory Submissions</t>
        </is>
      </c>
      <c r="R615" s="425" t="inlineStr">
        <is>
          <t>ok</t>
        </is>
      </c>
      <c r="S615" s="425" t="inlineStr">
        <is>
          <t>text</t>
        </is>
      </c>
      <c r="T615" s="426" t="inlineStr">
        <is>
          <t>Norway</t>
        </is>
      </c>
      <c r="U615" s="5" t="inlineStr">
        <is>
          <t>N wasted</t>
        </is>
      </c>
      <c r="V615" s="5">
        <f>(O545*N545)^2</f>
        <v/>
      </c>
    </row>
    <row r="616" ht="16" customHeight="1">
      <c r="B616" s="5" t="inlineStr">
        <is>
          <t>AG.MM-AT.AT</t>
        </is>
      </c>
      <c r="C616" s="5" t="inlineStr">
        <is>
          <t>AG.MM-AT.AT-Emissions-N2O</t>
        </is>
      </c>
      <c r="D616" s="5" t="inlineStr">
        <is>
          <t>AG</t>
        </is>
      </c>
      <c r="E616" s="5" t="inlineStr">
        <is>
          <t>MM</t>
        </is>
      </c>
      <c r="F616" s="5">
        <f>VLOOKUP(E616,'5.a Definitions'!E:F,2,FALSE)</f>
        <v/>
      </c>
      <c r="G616" s="5" t="inlineStr">
        <is>
          <t>AT</t>
        </is>
      </c>
      <c r="H616" s="5" t="inlineStr">
        <is>
          <t>AT</t>
        </is>
      </c>
      <c r="I616" s="5">
        <f>VLOOKUP(H616,'5.a Definitions'!E:F,2,FALSE)</f>
        <v/>
      </c>
      <c r="J616" s="5" t="inlineStr">
        <is>
          <t>Emissions</t>
        </is>
      </c>
      <c r="K616" s="5" t="inlineStr">
        <is>
          <t>manure and animal husbandry emissions</t>
        </is>
      </c>
      <c r="L616" s="5" t="inlineStr">
        <is>
          <t>reactive</t>
        </is>
      </c>
      <c r="M616" s="5" t="inlineStr">
        <is>
          <t>N2O</t>
        </is>
      </c>
      <c r="N616" s="422" t="n">
        <v>0.4153516523876</v>
      </c>
      <c r="O616" s="423" t="n">
        <v>0.7566826619845698</v>
      </c>
      <c r="P616" s="424" t="n">
        <v>2021</v>
      </c>
      <c r="Q616" s="425" t="inlineStr">
        <is>
          <t>UNFCCC CRT</t>
        </is>
      </c>
      <c r="R616" s="425" t="inlineStr">
        <is>
          <t>ok</t>
        </is>
      </c>
      <c r="S616" s="425" t="inlineStr">
        <is>
          <t>text</t>
        </is>
      </c>
      <c r="T616" s="426" t="inlineStr">
        <is>
          <t>Norway</t>
        </is>
      </c>
      <c r="U616" s="5" t="inlineStr">
        <is>
          <t>N wasted</t>
        </is>
      </c>
      <c r="V616" s="5">
        <f>(O546*N546)^2</f>
        <v/>
      </c>
    </row>
    <row r="617">
      <c r="B617" s="5" t="inlineStr">
        <is>
          <t>AG.MM-AT.AT</t>
        </is>
      </c>
      <c r="C617" s="5" t="inlineStr">
        <is>
          <t>AG.MM-AT.AT-Emissions-NOx</t>
        </is>
      </c>
      <c r="D617" s="5" t="inlineStr">
        <is>
          <t>AG</t>
        </is>
      </c>
      <c r="E617" s="5" t="inlineStr">
        <is>
          <t>MM</t>
        </is>
      </c>
      <c r="F617" s="5">
        <f>VLOOKUP(E617,'5.a Definitions'!E:F,2,FALSE)</f>
        <v/>
      </c>
      <c r="G617" s="5" t="inlineStr">
        <is>
          <t>AT</t>
        </is>
      </c>
      <c r="H617" s="5" t="inlineStr">
        <is>
          <t>AT</t>
        </is>
      </c>
      <c r="I617" s="5">
        <f>VLOOKUP(H617,'5.a Definitions'!E:F,2,FALSE)</f>
        <v/>
      </c>
      <c r="J617" s="5" t="inlineStr">
        <is>
          <t>Emissions</t>
        </is>
      </c>
      <c r="K617" s="5" t="inlineStr">
        <is>
          <t>manure and animal husbandry emissions</t>
        </is>
      </c>
      <c r="L617" s="5" t="inlineStr">
        <is>
          <t>reactive</t>
        </is>
      </c>
      <c r="M617" s="5" t="inlineStr">
        <is>
          <t>NOx</t>
        </is>
      </c>
      <c r="N617" s="422" t="n">
        <v>0.0396751777841</v>
      </c>
      <c r="O617" s="423" t="n">
        <v>0.7345743300109546</v>
      </c>
      <c r="P617" s="424" t="n">
        <v>2021</v>
      </c>
      <c r="Q617" s="425" t="inlineStr">
        <is>
          <t>CRLTAP Inventory Submissions</t>
        </is>
      </c>
      <c r="R617" s="425" t="inlineStr">
        <is>
          <t>ok</t>
        </is>
      </c>
      <c r="S617" s="425" t="inlineStr">
        <is>
          <t>text</t>
        </is>
      </c>
      <c r="T617" s="426" t="inlineStr">
        <is>
          <t>Norway</t>
        </is>
      </c>
      <c r="U617" s="5" t="inlineStr">
        <is>
          <t>N wasted</t>
        </is>
      </c>
      <c r="V617" s="5">
        <f>(#REF!*#REF!)^2</f>
        <v/>
      </c>
    </row>
    <row r="618">
      <c r="B618" s="5" t="inlineStr">
        <is>
          <t>AG.MM-HY.SW-Leaching-Nmix</t>
        </is>
      </c>
      <c r="C618" s="5" t="inlineStr">
        <is>
          <t>AG.MM-HY.SW-Leaching-Nmix</t>
        </is>
      </c>
      <c r="D618" s="5" t="inlineStr">
        <is>
          <t>AG</t>
        </is>
      </c>
      <c r="E618" s="5" t="inlineStr">
        <is>
          <t>MM</t>
        </is>
      </c>
      <c r="F618" s="5">
        <f>VLOOKUP(E618,'5.a Definitions'!E:F,2,FALSE)</f>
        <v/>
      </c>
      <c r="G618" s="5" t="inlineStr">
        <is>
          <t>HY</t>
        </is>
      </c>
      <c r="H618" s="5" t="inlineStr">
        <is>
          <t>SW</t>
        </is>
      </c>
      <c r="I618" s="5">
        <f>VLOOKUP(H618,'5.a Definitions'!E:F,2,FALSE)</f>
        <v/>
      </c>
      <c r="J618" s="5" t="inlineStr">
        <is>
          <t>Leaching</t>
        </is>
      </c>
      <c r="K618" s="5" t="inlineStr">
        <is>
          <t>manure storage leaching</t>
        </is>
      </c>
      <c r="L618" s="5" t="inlineStr">
        <is>
          <t>reactive</t>
        </is>
      </c>
      <c r="M618" s="5" t="inlineStr">
        <is>
          <t>Nmix</t>
        </is>
      </c>
      <c r="N618" s="422" t="n">
        <v>3.068930196397964</v>
      </c>
      <c r="O618" s="423" t="n">
        <v>0.5483540070383621</v>
      </c>
      <c r="P618" s="424" t="n">
        <v>2021</v>
      </c>
      <c r="Q618" s="425" t="inlineStr">
        <is>
          <t>UNFCCC CRT</t>
        </is>
      </c>
      <c r="R618" s="425" t="inlineStr">
        <is>
          <t>ok</t>
        </is>
      </c>
      <c r="S618" s="425" t="inlineStr">
        <is>
          <t>text</t>
        </is>
      </c>
      <c r="T618" s="426" t="inlineStr">
        <is>
          <t>Norway</t>
        </is>
      </c>
      <c r="U618" s="5" t="inlineStr">
        <is>
          <t>N wasted</t>
        </is>
      </c>
      <c r="V618" s="5">
        <f>(O547*N547)^2</f>
        <v/>
      </c>
    </row>
    <row r="619">
      <c r="B619" s="5" t="inlineStr">
        <is>
          <t>AG.MM-RW.RW</t>
        </is>
      </c>
      <c r="C619" s="5" t="inlineStr">
        <is>
          <t>AG.MM-RW.RW-Live animal export-Nmix</t>
        </is>
      </c>
      <c r="D619" s="5" t="inlineStr">
        <is>
          <t>AG</t>
        </is>
      </c>
      <c r="E619" s="5" t="inlineStr">
        <is>
          <t>MM</t>
        </is>
      </c>
      <c r="F619" s="5">
        <f>VLOOKUP(E619,'5.a Definitions'!E:F,2,FALSE)</f>
        <v/>
      </c>
      <c r="G619" s="5" t="inlineStr">
        <is>
          <t>RW</t>
        </is>
      </c>
      <c r="H619" s="5" t="inlineStr">
        <is>
          <t>RW</t>
        </is>
      </c>
      <c r="I619" s="5">
        <f>VLOOKUP(H619,'5.a Definitions'!E:F,2,FALSE)</f>
        <v/>
      </c>
      <c r="J619" s="5" t="inlineStr">
        <is>
          <t>Live animal export</t>
        </is>
      </c>
      <c r="K619" s="5" t="inlineStr">
        <is>
          <t>live animal export</t>
        </is>
      </c>
      <c r="L619" s="5" t="inlineStr">
        <is>
          <t>reactive</t>
        </is>
      </c>
      <c r="M619" s="5" t="inlineStr">
        <is>
          <t>Nmix</t>
        </is>
      </c>
      <c r="N619" s="422" t="n">
        <v>0.0162865408</v>
      </c>
      <c r="O619" s="423" t="n">
        <v>0.3709476399249426</v>
      </c>
      <c r="P619" s="424" t="n">
        <v>2021</v>
      </c>
      <c r="Q619" s="425" t="inlineStr">
        <is>
          <t>FAOSTAT Crops and livestock products</t>
        </is>
      </c>
      <c r="R619" s="425" t="inlineStr">
        <is>
          <t>ok</t>
        </is>
      </c>
      <c r="S619" s="425" t="inlineStr">
        <is>
          <t>text</t>
        </is>
      </c>
      <c r="T619" s="426" t="inlineStr">
        <is>
          <t>Norway</t>
        </is>
      </c>
      <c r="U619" s="5" t="inlineStr">
        <is>
          <t>useful output</t>
        </is>
      </c>
      <c r="V619" s="5">
        <f>(O548*N548)^2</f>
        <v/>
      </c>
    </row>
    <row r="620">
      <c r="A620" s="496" t="inlineStr">
        <is>
          <t>Forests and Semi-natural vegetation</t>
        </is>
      </c>
      <c r="B620" s="5" t="inlineStr">
        <is>
          <t>FS.FO-AT.AT</t>
        </is>
      </c>
      <c r="C620" s="5" t="inlineStr">
        <is>
          <t>FS.FO-AT.AT-Emissions-N2</t>
        </is>
      </c>
      <c r="D620" s="5" t="inlineStr">
        <is>
          <t>FS</t>
        </is>
      </c>
      <c r="E620" s="5" t="inlineStr">
        <is>
          <t>FO</t>
        </is>
      </c>
      <c r="F620" s="5">
        <f>VLOOKUP(E620,'5.a Definitions'!E:F,2,FALSE)</f>
        <v/>
      </c>
      <c r="G620" s="5" t="inlineStr">
        <is>
          <t>AT</t>
        </is>
      </c>
      <c r="H620" s="5" t="inlineStr">
        <is>
          <t>AT</t>
        </is>
      </c>
      <c r="I620" s="5">
        <f>VLOOKUP(H620,'5.a Definitions'!E:F,2,FALSE)</f>
        <v/>
      </c>
      <c r="J620" s="5" t="inlineStr">
        <is>
          <t>Emissions</t>
        </is>
      </c>
      <c r="K620" s="5" t="inlineStr">
        <is>
          <t>forest emissions</t>
        </is>
      </c>
      <c r="L620" s="5" t="inlineStr">
        <is>
          <t>inert</t>
        </is>
      </c>
      <c r="M620" s="5" t="inlineStr">
        <is>
          <t>N2</t>
        </is>
      </c>
      <c r="N620" s="422" t="n">
        <v>7.533205606795575</v>
      </c>
      <c r="O620" s="423" t="n">
        <v>1.876148950785864</v>
      </c>
      <c r="P620" s="424" t="n">
        <v>2021</v>
      </c>
      <c r="Q620" s="425" t="inlineStr">
        <is>
          <t>UNFCCC CRT + Butterbach-Bahl et al. (2013)</t>
        </is>
      </c>
      <c r="R620" s="425" t="inlineStr">
        <is>
          <t>ok</t>
        </is>
      </c>
      <c r="S620" s="425" t="inlineStr">
        <is>
          <t>text</t>
        </is>
      </c>
      <c r="T620" s="426" t="inlineStr">
        <is>
          <t>Norway</t>
        </is>
      </c>
      <c r="U620" s="5" t="inlineStr">
        <is>
          <t>N wasted</t>
        </is>
      </c>
      <c r="V620" s="5">
        <f>(#REF!*#REF!)^2</f>
        <v/>
      </c>
    </row>
    <row r="621">
      <c r="B621" s="5" t="inlineStr">
        <is>
          <t>FS.FO-AT.AT</t>
        </is>
      </c>
      <c r="C621" s="5" t="inlineStr">
        <is>
          <t>FS.FO-AT.AT-Emissions-N2O</t>
        </is>
      </c>
      <c r="D621" s="5" t="inlineStr">
        <is>
          <t>FS</t>
        </is>
      </c>
      <c r="E621" s="5" t="inlineStr">
        <is>
          <t>FO</t>
        </is>
      </c>
      <c r="F621" s="5">
        <f>VLOOKUP(E621,'5.a Definitions'!E:F,2,FALSE)</f>
        <v/>
      </c>
      <c r="G621" s="5" t="inlineStr">
        <is>
          <t>AT</t>
        </is>
      </c>
      <c r="H621" s="5" t="inlineStr">
        <is>
          <t>AT</t>
        </is>
      </c>
      <c r="I621" s="5">
        <f>VLOOKUP(H621,'5.a Definitions'!E:F,2,FALSE)</f>
        <v/>
      </c>
      <c r="J621" s="5" t="inlineStr">
        <is>
          <t>Emissions</t>
        </is>
      </c>
      <c r="K621" s="5" t="inlineStr">
        <is>
          <t>forest emissions</t>
        </is>
      </c>
      <c r="L621" s="5" t="inlineStr">
        <is>
          <t>reactive</t>
        </is>
      </c>
      <c r="M621" s="5" t="inlineStr">
        <is>
          <t>N2O</t>
        </is>
      </c>
      <c r="N621" s="422" t="n">
        <v>0.3863182362459269</v>
      </c>
      <c r="O621" s="423" t="n">
        <v>1.261544563046771</v>
      </c>
      <c r="P621" s="424" t="n">
        <v>2021</v>
      </c>
      <c r="Q621" s="425" t="inlineStr">
        <is>
          <t>UNFCCC CRT</t>
        </is>
      </c>
      <c r="R621" s="425" t="inlineStr">
        <is>
          <t>ok</t>
        </is>
      </c>
      <c r="S621" s="425" t="inlineStr">
        <is>
          <t>text</t>
        </is>
      </c>
      <c r="T621" s="426" t="inlineStr">
        <is>
          <t>Norway</t>
        </is>
      </c>
      <c r="U621" s="5" t="inlineStr">
        <is>
          <t>N wasted</t>
        </is>
      </c>
      <c r="V621" s="5">
        <f>(#REF!*#REF!)^2</f>
        <v/>
      </c>
    </row>
    <row r="622">
      <c r="B622" s="5" t="inlineStr">
        <is>
          <t>FS.FO-HY.SW</t>
        </is>
      </c>
      <c r="C622" s="5" t="inlineStr">
        <is>
          <t>FS.FO-HY.SW-Leaching-Nmix</t>
        </is>
      </c>
      <c r="D622" s="5" t="inlineStr">
        <is>
          <t>FS</t>
        </is>
      </c>
      <c r="E622" s="5" t="inlineStr">
        <is>
          <t>FO</t>
        </is>
      </c>
      <c r="F622" s="5">
        <f>VLOOKUP(E622,'5.a Definitions'!E:F,2,FALSE)</f>
        <v/>
      </c>
      <c r="G622" s="5" t="inlineStr">
        <is>
          <t>HY</t>
        </is>
      </c>
      <c r="H622" s="5" t="inlineStr">
        <is>
          <t>SW</t>
        </is>
      </c>
      <c r="I622" s="5">
        <f>VLOOKUP(H622,'5.a Definitions'!E:F,2,FALSE)</f>
        <v/>
      </c>
      <c r="J622" s="5" t="inlineStr">
        <is>
          <t>Leaching</t>
        </is>
      </c>
      <c r="K622" s="5" t="inlineStr">
        <is>
          <t>forest leaching</t>
        </is>
      </c>
      <c r="L622" s="5" t="inlineStr">
        <is>
          <t>reactive</t>
        </is>
      </c>
      <c r="M622" s="5" t="inlineStr">
        <is>
          <t>Nmix</t>
        </is>
      </c>
      <c r="N622" s="422" t="n">
        <v>29.988</v>
      </c>
      <c r="O622" s="423" t="n">
        <v>0.311079034878386</v>
      </c>
      <c r="P622" s="424" t="n">
        <v>2021</v>
      </c>
      <c r="Q622" s="425" t="inlineStr">
        <is>
          <t>TEOTIL</t>
        </is>
      </c>
      <c r="R622" s="425" t="inlineStr">
        <is>
          <t>ok</t>
        </is>
      </c>
      <c r="S622" s="425" t="inlineStr">
        <is>
          <t>text</t>
        </is>
      </c>
      <c r="T622" s="426" t="inlineStr">
        <is>
          <t>Norway</t>
        </is>
      </c>
      <c r="U622" s="5" t="inlineStr">
        <is>
          <t>N wasted</t>
        </is>
      </c>
      <c r="V622" s="5">
        <f>(O562*N562)^2</f>
        <v/>
      </c>
    </row>
    <row r="623" ht="16" customHeight="1">
      <c r="B623" s="5" t="inlineStr">
        <is>
          <t>FS.FO-MP.OP</t>
        </is>
      </c>
      <c r="C623" s="5" t="inlineStr">
        <is>
          <t>FS.FO-MP.OP-Industrial round wood-Nmix</t>
        </is>
      </c>
      <c r="D623" s="5" t="inlineStr">
        <is>
          <t>FS</t>
        </is>
      </c>
      <c r="E623" s="5" t="inlineStr">
        <is>
          <t>FO</t>
        </is>
      </c>
      <c r="F623" s="5">
        <f>VLOOKUP(E623,'5.a Definitions'!E:F,2,FALSE)</f>
        <v/>
      </c>
      <c r="G623" s="5" t="inlineStr">
        <is>
          <t>MP</t>
        </is>
      </c>
      <c r="H623" s="5" t="inlineStr">
        <is>
          <t>OP</t>
        </is>
      </c>
      <c r="I623" s="5">
        <f>VLOOKUP(H623,'5.a Definitions'!E:F,2,FALSE)</f>
        <v/>
      </c>
      <c r="J623" s="5" t="inlineStr">
        <is>
          <t>Industrial round wood</t>
        </is>
      </c>
      <c r="K623" s="5" t="inlineStr">
        <is>
          <t>industrial round wood</t>
        </is>
      </c>
      <c r="L623" s="5" t="inlineStr">
        <is>
          <t>reactive</t>
        </is>
      </c>
      <c r="M623" s="5" t="inlineStr">
        <is>
          <t>Nmix</t>
        </is>
      </c>
      <c r="N623" s="422" t="n">
        <v>6.210891360000001</v>
      </c>
      <c r="O623" s="423" t="n">
        <v>0.3924420013034519</v>
      </c>
      <c r="P623" s="424" t="n">
        <v>2021</v>
      </c>
      <c r="Q623" s="425" t="inlineStr">
        <is>
          <t>FAOSTAT</t>
        </is>
      </c>
      <c r="R623" s="425" t="inlineStr">
        <is>
          <t>ok</t>
        </is>
      </c>
      <c r="S623" s="425" t="inlineStr">
        <is>
          <t>text</t>
        </is>
      </c>
      <c r="T623" s="426" t="inlineStr">
        <is>
          <t>Norway</t>
        </is>
      </c>
      <c r="U623" s="5" t="inlineStr">
        <is>
          <t>useful output</t>
        </is>
      </c>
      <c r="V623" s="5">
        <f>(O563*N563)^2</f>
        <v/>
      </c>
    </row>
    <row r="624" ht="16" customHeight="1">
      <c r="B624" s="5" t="inlineStr">
        <is>
          <t>FS.FO-EF.OE</t>
        </is>
      </c>
      <c r="C624" s="5" t="inlineStr">
        <is>
          <t>FS.FO-EF.OE-Fuel wood for households-Nmix</t>
        </is>
      </c>
      <c r="D624" s="5" t="inlineStr">
        <is>
          <t>FS</t>
        </is>
      </c>
      <c r="E624" s="5" t="inlineStr">
        <is>
          <t>FO</t>
        </is>
      </c>
      <c r="F624" s="5">
        <f>VLOOKUP(E624,'5.a Definitions'!E:F,2,FALSE)</f>
        <v/>
      </c>
      <c r="G624" s="5" t="inlineStr">
        <is>
          <t>EF</t>
        </is>
      </c>
      <c r="H624" s="5" t="inlineStr">
        <is>
          <t>OE</t>
        </is>
      </c>
      <c r="I624" s="5">
        <f>VLOOKUP(H624,'5.a Definitions'!E:F,2,FALSE)</f>
        <v/>
      </c>
      <c r="J624" s="5" t="inlineStr">
        <is>
          <t>Fuel wood for households</t>
        </is>
      </c>
      <c r="K624" s="5" t="inlineStr">
        <is>
          <t>fuel wood for households</t>
        </is>
      </c>
      <c r="L624" s="5" t="inlineStr">
        <is>
          <t>reactive</t>
        </is>
      </c>
      <c r="M624" s="5" t="inlineStr">
        <is>
          <t>Nmix</t>
        </is>
      </c>
      <c r="N624" s="422" t="n">
        <v>1.848</v>
      </c>
      <c r="O624" s="423" t="n">
        <v>1.353431582664472</v>
      </c>
      <c r="P624" s="424" t="n">
        <v>2021</v>
      </c>
      <c r="Q624" s="425" t="inlineStr">
        <is>
          <t>SSB</t>
        </is>
      </c>
      <c r="R624" s="425" t="inlineStr">
        <is>
          <t>ok</t>
        </is>
      </c>
      <c r="S624" s="425" t="inlineStr">
        <is>
          <t>text</t>
        </is>
      </c>
      <c r="T624" s="426" t="inlineStr">
        <is>
          <t>Norway</t>
        </is>
      </c>
      <c r="U624" s="5" t="inlineStr">
        <is>
          <t>useful output</t>
        </is>
      </c>
      <c r="V624" s="5">
        <f>(O564*N564)^2</f>
        <v/>
      </c>
    </row>
    <row r="625" ht="16" customHeight="1">
      <c r="B625" s="475" t="inlineStr">
        <is>
          <t>FS.OL-AT.AT</t>
        </is>
      </c>
      <c r="C625" s="475" t="inlineStr">
        <is>
          <t>FS.OL-AT.AT-Emissions-NH3</t>
        </is>
      </c>
      <c r="D625" s="475" t="inlineStr">
        <is>
          <t>FS</t>
        </is>
      </c>
      <c r="E625" s="475" t="inlineStr">
        <is>
          <t>OL</t>
        </is>
      </c>
      <c r="F625" s="5">
        <f>VLOOKUP(E625,'5.a Definitions'!E:F,2,FALSE)</f>
        <v/>
      </c>
      <c r="G625" s="475" t="inlineStr">
        <is>
          <t>AT</t>
        </is>
      </c>
      <c r="H625" s="475" t="inlineStr">
        <is>
          <t>AT</t>
        </is>
      </c>
      <c r="I625" s="5">
        <f>VLOOKUP(H625,'5.a Definitions'!E:F,2,FALSE)</f>
        <v/>
      </c>
      <c r="J625" s="475" t="inlineStr">
        <is>
          <t>Emissions</t>
        </is>
      </c>
      <c r="K625" s="475" t="inlineStr">
        <is>
          <t>other land emissions</t>
        </is>
      </c>
      <c r="L625" s="475" t="inlineStr">
        <is>
          <t>reactive</t>
        </is>
      </c>
      <c r="M625" s="475" t="inlineStr">
        <is>
          <t>NH3</t>
        </is>
      </c>
      <c r="N625" s="476" t="n">
        <v>0.4838236404214421</v>
      </c>
      <c r="O625" s="477" t="n">
        <v>0.9387646153915032</v>
      </c>
      <c r="P625" s="478" t="n">
        <v>2021</v>
      </c>
      <c r="Q625" s="479" t="inlineStr">
        <is>
          <t>CRLTAP Inventory Submissions (3Da3), utmark share</t>
        </is>
      </c>
      <c r="R625" s="479" t="inlineStr">
        <is>
          <t>ok</t>
        </is>
      </c>
      <c r="S625" s="479" t="inlineStr">
        <is>
          <t>text</t>
        </is>
      </c>
      <c r="T625" s="476" t="inlineStr">
        <is>
          <t>Norway</t>
        </is>
      </c>
      <c r="U625" s="475" t="inlineStr">
        <is>
          <t>useful output</t>
        </is>
      </c>
      <c r="V625" s="475">
        <f>(O613*N613)^2</f>
        <v/>
      </c>
    </row>
    <row r="626" ht="16" customHeight="1">
      <c r="B626" s="475" t="inlineStr">
        <is>
          <t>FS.OL-AT.AT</t>
        </is>
      </c>
      <c r="C626" s="475" t="inlineStr">
        <is>
          <t>FS.OL-AT.AT-Emissions-NOx</t>
        </is>
      </c>
      <c r="D626" s="475" t="inlineStr">
        <is>
          <t>FS</t>
        </is>
      </c>
      <c r="E626" s="475" t="inlineStr">
        <is>
          <t>OL</t>
        </is>
      </c>
      <c r="F626" s="5">
        <f>VLOOKUP(E626,'5.a Definitions'!E:F,2,FALSE)</f>
        <v/>
      </c>
      <c r="G626" s="475" t="inlineStr">
        <is>
          <t>AT</t>
        </is>
      </c>
      <c r="H626" s="475" t="inlineStr">
        <is>
          <t>AT</t>
        </is>
      </c>
      <c r="I626" s="5">
        <f>VLOOKUP(H626,'5.a Definitions'!E:F,2,FALSE)</f>
        <v/>
      </c>
      <c r="J626" s="475" t="inlineStr">
        <is>
          <t>Emissions</t>
        </is>
      </c>
      <c r="K626" s="475" t="inlineStr">
        <is>
          <t>other land emissions</t>
        </is>
      </c>
      <c r="L626" s="475" t="inlineStr">
        <is>
          <t>reactive</t>
        </is>
      </c>
      <c r="M626" s="475" t="inlineStr">
        <is>
          <t>NOx</t>
        </is>
      </c>
      <c r="N626" s="476" t="n">
        <v>0.093068371038416</v>
      </c>
      <c r="O626" s="477" t="n">
        <v>0.8302893458317537</v>
      </c>
      <c r="P626" s="478" t="n">
        <v>2021</v>
      </c>
      <c r="Q626" s="479" t="inlineStr">
        <is>
          <t>CRLTAP Inventory Submissions (3Da3), utmark share</t>
        </is>
      </c>
      <c r="R626" s="479" t="inlineStr">
        <is>
          <t>ok</t>
        </is>
      </c>
      <c r="S626" s="479" t="inlineStr">
        <is>
          <t>text</t>
        </is>
      </c>
      <c r="T626" s="476" t="inlineStr">
        <is>
          <t>Norway</t>
        </is>
      </c>
      <c r="U626" s="475" t="inlineStr">
        <is>
          <t>useful output</t>
        </is>
      </c>
      <c r="V626" s="475">
        <f>(O618*N618)^2</f>
        <v/>
      </c>
    </row>
    <row r="627" ht="16" customHeight="1">
      <c r="B627" s="475" t="inlineStr">
        <is>
          <t>FS.OL-AT.AT</t>
        </is>
      </c>
      <c r="C627" s="475" t="inlineStr">
        <is>
          <t>FS.OL-AT.AT-Emissions-N2O</t>
        </is>
      </c>
      <c r="D627" s="475" t="inlineStr">
        <is>
          <t>FS</t>
        </is>
      </c>
      <c r="E627" s="475" t="inlineStr">
        <is>
          <t>OL</t>
        </is>
      </c>
      <c r="F627" s="5">
        <f>VLOOKUP(E627,'5.a Definitions'!E:F,2,FALSE)</f>
        <v/>
      </c>
      <c r="G627" s="475" t="inlineStr">
        <is>
          <t>AT</t>
        </is>
      </c>
      <c r="H627" s="475" t="inlineStr">
        <is>
          <t>AT</t>
        </is>
      </c>
      <c r="I627" s="5">
        <f>VLOOKUP(H627,'5.a Definitions'!E:F,2,FALSE)</f>
        <v/>
      </c>
      <c r="J627" s="475" t="inlineStr">
        <is>
          <t>Emissions</t>
        </is>
      </c>
      <c r="K627" s="475" t="inlineStr">
        <is>
          <t>other land emissions</t>
        </is>
      </c>
      <c r="L627" s="475" t="inlineStr">
        <is>
          <t>reactive</t>
        </is>
      </c>
      <c r="M627" s="475" t="inlineStr">
        <is>
          <t>N2O</t>
        </is>
      </c>
      <c r="N627" s="476" t="n">
        <v>0.06190117029561152</v>
      </c>
      <c r="O627" s="477" t="n">
        <v>1.347444111985778</v>
      </c>
      <c r="P627" s="478" t="n">
        <v>2021</v>
      </c>
      <c r="Q627" s="479" t="inlineStr">
        <is>
          <t>UNFCCC CRT Table3.D, utmark share</t>
        </is>
      </c>
      <c r="R627" s="479" t="inlineStr">
        <is>
          <t>ok</t>
        </is>
      </c>
      <c r="S627" s="479" t="inlineStr">
        <is>
          <t>text</t>
        </is>
      </c>
      <c r="T627" s="476" t="inlineStr">
        <is>
          <t>Norway</t>
        </is>
      </c>
      <c r="U627" s="475" t="inlineStr">
        <is>
          <t>useful output</t>
        </is>
      </c>
      <c r="V627" s="475">
        <f>(O623*N623)^2</f>
        <v/>
      </c>
    </row>
    <row r="628" ht="16" customHeight="1">
      <c r="B628" s="475" t="inlineStr">
        <is>
          <t>FS.OL-AG.MM</t>
        </is>
      </c>
      <c r="C628" s="475" t="inlineStr">
        <is>
          <t>FS.OL-AG.MM-Grazing-Nmix</t>
        </is>
      </c>
      <c r="D628" s="475" t="inlineStr">
        <is>
          <t>FS</t>
        </is>
      </c>
      <c r="E628" s="475" t="inlineStr">
        <is>
          <t>OL</t>
        </is>
      </c>
      <c r="F628" s="5">
        <f>VLOOKUP(E628,'5.a Definitions'!E:F,2,FALSE)</f>
        <v/>
      </c>
      <c r="G628" s="475" t="inlineStr">
        <is>
          <t>AG</t>
        </is>
      </c>
      <c r="H628" s="475" t="inlineStr">
        <is>
          <t>MM</t>
        </is>
      </c>
      <c r="I628" s="5">
        <f>VLOOKUP(H628,'5.a Definitions'!E:F,2,FALSE)</f>
        <v/>
      </c>
      <c r="J628" s="480" t="inlineStr">
        <is>
          <t>Grazing</t>
        </is>
      </c>
      <c r="K628" s="480" t="inlineStr">
        <is>
          <t>grazing</t>
        </is>
      </c>
      <c r="L628" s="475" t="inlineStr">
        <is>
          <t>reactive</t>
        </is>
      </c>
      <c r="M628" s="475" t="inlineStr">
        <is>
          <t>Nmix</t>
        </is>
      </c>
      <c r="N628" s="476" t="n">
        <v>7.723868495750241</v>
      </c>
      <c r="O628" s="477" t="n">
        <v>0.2246470393203254</v>
      </c>
      <c r="P628" s="478" t="n">
        <v>2021</v>
      </c>
      <c r="Q628" s="479" t="inlineStr">
        <is>
          <t>SSB table 12660</t>
        </is>
      </c>
      <c r="R628" s="479" t="inlineStr">
        <is>
          <t>ok</t>
        </is>
      </c>
      <c r="S628" s="479" t="inlineStr">
        <is>
          <t>text</t>
        </is>
      </c>
      <c r="T628" s="476" t="inlineStr">
        <is>
          <t>Norway</t>
        </is>
      </c>
      <c r="U628" s="475" t="inlineStr">
        <is>
          <t>useful output</t>
        </is>
      </c>
      <c r="V628" s="475">
        <f>(O605*N605)^2</f>
        <v/>
      </c>
    </row>
    <row r="629" ht="16" customHeight="1">
      <c r="B629" s="5" t="inlineStr">
        <is>
          <t>FS.OL-HY.SW</t>
        </is>
      </c>
      <c r="C629" s="5" t="inlineStr">
        <is>
          <t>FS.OL-HY.SW-Leaching-Nmix</t>
        </is>
      </c>
      <c r="D629" s="5" t="inlineStr">
        <is>
          <t>FS</t>
        </is>
      </c>
      <c r="E629" s="5" t="inlineStr">
        <is>
          <t>OL</t>
        </is>
      </c>
      <c r="F629" s="5">
        <f>VLOOKUP(E629,'5.a Definitions'!E:F,2,FALSE)</f>
        <v/>
      </c>
      <c r="G629" s="5" t="inlineStr">
        <is>
          <t>HY</t>
        </is>
      </c>
      <c r="H629" s="5" t="inlineStr">
        <is>
          <t>SW</t>
        </is>
      </c>
      <c r="I629" s="5">
        <f>VLOOKUP(H629,'5.a Definitions'!E:F,2,FALSE)</f>
        <v/>
      </c>
      <c r="J629" s="5" t="inlineStr">
        <is>
          <t>Leaching</t>
        </is>
      </c>
      <c r="K629" s="5" t="inlineStr">
        <is>
          <t>other land leaching</t>
        </is>
      </c>
      <c r="L629" s="5" t="inlineStr">
        <is>
          <t>reactive</t>
        </is>
      </c>
      <c r="M629" s="5" t="inlineStr">
        <is>
          <t>Nmix</t>
        </is>
      </c>
      <c r="N629" s="422" t="n">
        <v>22.017</v>
      </c>
      <c r="O629" s="423" t="n">
        <v>0.3110790348783861</v>
      </c>
      <c r="P629" s="424" t="n">
        <v>2021</v>
      </c>
      <c r="Q629" s="425" t="inlineStr">
        <is>
          <t>TEOTIL</t>
        </is>
      </c>
      <c r="R629" s="425" t="inlineStr">
        <is>
          <t>ok</t>
        </is>
      </c>
      <c r="S629" s="425" t="inlineStr">
        <is>
          <t>text</t>
        </is>
      </c>
      <c r="T629" s="426" t="inlineStr">
        <is>
          <t>Norway</t>
        </is>
      </c>
      <c r="U629" s="5" t="inlineStr">
        <is>
          <t>N wasted</t>
        </is>
      </c>
      <c r="V629" s="5">
        <f>(O570*N570)^2</f>
        <v/>
      </c>
    </row>
    <row r="630" ht="16" customHeight="1">
      <c r="A630" s="485" t="inlineStr">
        <is>
          <t>Processing of residues</t>
        </is>
      </c>
      <c r="B630" s="475" t="inlineStr">
        <is>
          <t>PR.SO-EF.EC</t>
        </is>
      </c>
      <c r="C630" s="475" t="inlineStr">
        <is>
          <t>PR.SO-EF.EC-Waste to energy-Nmix</t>
        </is>
      </c>
      <c r="D630" s="475" t="inlineStr">
        <is>
          <t>PR</t>
        </is>
      </c>
      <c r="E630" s="475" t="inlineStr">
        <is>
          <t>SO</t>
        </is>
      </c>
      <c r="F630" s="5">
        <f>VLOOKUP(E630,'5.a Definitions'!E:F,2,FALSE)</f>
        <v/>
      </c>
      <c r="G630" s="475" t="inlineStr">
        <is>
          <t>EF</t>
        </is>
      </c>
      <c r="H630" s="475" t="inlineStr">
        <is>
          <t>EC</t>
        </is>
      </c>
      <c r="I630" s="5">
        <f>VLOOKUP(H630,'5.a Definitions'!E:F,2,FALSE)</f>
        <v/>
      </c>
      <c r="J630" s="475" t="inlineStr">
        <is>
          <t>Waste for energy incineration</t>
        </is>
      </c>
      <c r="K630" s="475" t="inlineStr">
        <is>
          <t>waste for energy incineration</t>
        </is>
      </c>
      <c r="L630" s="475" t="inlineStr">
        <is>
          <t>reactive</t>
        </is>
      </c>
      <c r="M630" s="475" t="inlineStr">
        <is>
          <t>Nmix</t>
        </is>
      </c>
      <c r="N630" s="476" t="n">
        <v>20.1647</v>
      </c>
      <c r="O630" s="477" t="n">
        <v>0.4545809937485895</v>
      </c>
      <c r="P630" s="478" t="n">
        <v>2021</v>
      </c>
      <c r="Q630" s="479" t="inlineStr">
        <is>
          <t>SSB</t>
        </is>
      </c>
      <c r="R630" s="479" t="inlineStr">
        <is>
          <t>ok</t>
        </is>
      </c>
      <c r="S630" s="479" t="inlineStr">
        <is>
          <t>text</t>
        </is>
      </c>
      <c r="T630" s="476" t="inlineStr">
        <is>
          <t>Norway</t>
        </is>
      </c>
      <c r="U630" s="475" t="inlineStr">
        <is>
          <t>N wasted</t>
        </is>
      </c>
      <c r="V630" s="475">
        <f>(#REF!*#REF!)^2</f>
        <v/>
      </c>
    </row>
    <row r="631" ht="16" customHeight="1">
      <c r="B631" s="475" t="inlineStr">
        <is>
          <t>PR.SO-MP.OP</t>
        </is>
      </c>
      <c r="C631" s="475" t="inlineStr">
        <is>
          <t>PR.SO-MP.OP-Recycling-Nmix</t>
        </is>
      </c>
      <c r="D631" s="475" t="inlineStr">
        <is>
          <t>PR</t>
        </is>
      </c>
      <c r="E631" s="475" t="inlineStr">
        <is>
          <t>SO</t>
        </is>
      </c>
      <c r="F631" s="5">
        <f>VLOOKUP(E631,'5.a Definitions'!E:F,2,FALSE)</f>
        <v/>
      </c>
      <c r="G631" s="475" t="inlineStr">
        <is>
          <t>MP</t>
        </is>
      </c>
      <c r="H631" s="475" t="inlineStr">
        <is>
          <t>OP</t>
        </is>
      </c>
      <c r="I631" s="5">
        <f>VLOOKUP(H631,'5.a Definitions'!E:F,2,FALSE)</f>
        <v/>
      </c>
      <c r="J631" s="475" t="inlineStr">
        <is>
          <t>Recycling</t>
        </is>
      </c>
      <c r="K631" s="475" t="inlineStr">
        <is>
          <t>recycling</t>
        </is>
      </c>
      <c r="L631" s="475" t="inlineStr">
        <is>
          <t>reactive</t>
        </is>
      </c>
      <c r="M631" s="475" t="inlineStr">
        <is>
          <t>Nmix</t>
        </is>
      </c>
      <c r="N631" s="476" t="n">
        <v>5.4007033818</v>
      </c>
      <c r="O631" s="477" t="n">
        <v>0.432040036418732</v>
      </c>
      <c r="P631" s="478" t="n">
        <v>2021</v>
      </c>
      <c r="Q631" s="479" t="inlineStr">
        <is>
          <t>SSB</t>
        </is>
      </c>
      <c r="R631" s="479" t="inlineStr">
        <is>
          <t>ok</t>
        </is>
      </c>
      <c r="S631" s="479" t="inlineStr">
        <is>
          <t>text</t>
        </is>
      </c>
      <c r="T631" s="476" t="inlineStr">
        <is>
          <t>Norway</t>
        </is>
      </c>
      <c r="U631" s="475" t="inlineStr">
        <is>
          <t>recycling</t>
        </is>
      </c>
      <c r="V631" s="475">
        <f>(O580*N580)^2</f>
        <v/>
      </c>
    </row>
    <row r="632" ht="16" customHeight="1">
      <c r="B632" s="5" t="inlineStr">
        <is>
          <t>PR.SO-AG.SM</t>
        </is>
      </c>
      <c r="C632" s="5" t="inlineStr">
        <is>
          <t>PR.SO-AG.SM-Biologically treated organic waste-Nmix</t>
        </is>
      </c>
      <c r="D632" s="5" t="inlineStr">
        <is>
          <t>PR</t>
        </is>
      </c>
      <c r="E632" s="5" t="inlineStr">
        <is>
          <t>SO</t>
        </is>
      </c>
      <c r="F632" s="5">
        <f>VLOOKUP(E632,'5.a Definitions'!E:F,2,FALSE)</f>
        <v/>
      </c>
      <c r="G632" s="5" t="inlineStr">
        <is>
          <t>AG</t>
        </is>
      </c>
      <c r="H632" s="5" t="inlineStr">
        <is>
          <t>SM</t>
        </is>
      </c>
      <c r="I632" s="5">
        <f>VLOOKUP(H632,'5.a Definitions'!E:F,2,FALSE)</f>
        <v/>
      </c>
      <c r="J632" s="5" t="inlineStr">
        <is>
          <t>Biologically treated organic waste</t>
        </is>
      </c>
      <c r="K632" s="5" t="inlineStr">
        <is>
          <t>biologically treated organic waste</t>
        </is>
      </c>
      <c r="L632" s="5" t="inlineStr">
        <is>
          <t>reactive</t>
        </is>
      </c>
      <c r="M632" s="5" t="inlineStr">
        <is>
          <t>Nmix</t>
        </is>
      </c>
      <c r="N632" s="422" t="n">
        <v>0.9117053571428571</v>
      </c>
      <c r="O632" s="423" t="n">
        <v>0.6436877718296627</v>
      </c>
      <c r="P632" s="424" t="n">
        <v>2021</v>
      </c>
      <c r="Q632" s="425" t="inlineStr">
        <is>
          <t>SSB tables 10513 and 12818</t>
        </is>
      </c>
      <c r="R632" s="425" t="inlineStr">
        <is>
          <t>ok</t>
        </is>
      </c>
      <c r="S632" s="425" t="inlineStr">
        <is>
          <t>text</t>
        </is>
      </c>
      <c r="T632" s="426" t="inlineStr">
        <is>
          <t>Norway</t>
        </is>
      </c>
      <c r="U632" s="5" t="inlineStr">
        <is>
          <t>recycling</t>
        </is>
      </c>
      <c r="V632" s="5" t="n"/>
    </row>
    <row r="633" ht="16" customHeight="1">
      <c r="B633" s="5" t="inlineStr">
        <is>
          <t>PR.SO-PR.WW</t>
        </is>
      </c>
      <c r="C633" s="5" t="inlineStr">
        <is>
          <t>PR.SO-PR.WW-Wastewater from landfills-Nmix</t>
        </is>
      </c>
      <c r="D633" s="5" t="inlineStr">
        <is>
          <t>PR</t>
        </is>
      </c>
      <c r="E633" s="5" t="inlineStr">
        <is>
          <t>SO</t>
        </is>
      </c>
      <c r="F633" s="5">
        <f>VLOOKUP(E633,'5.a Definitions'!E:F,2,FALSE)</f>
        <v/>
      </c>
      <c r="G633" s="5" t="inlineStr">
        <is>
          <t>PR</t>
        </is>
      </c>
      <c r="H633" s="5" t="inlineStr">
        <is>
          <t>WW</t>
        </is>
      </c>
      <c r="I633" s="5">
        <f>VLOOKUP(H633,'5.a Definitions'!E:F,2,FALSE)</f>
        <v/>
      </c>
      <c r="J633" s="5" t="inlineStr">
        <is>
          <t>Wastewater from landfills</t>
        </is>
      </c>
      <c r="K633" s="5" t="inlineStr">
        <is>
          <t>wastewater from landfills</t>
        </is>
      </c>
      <c r="L633" s="5" t="inlineStr">
        <is>
          <t>reactive</t>
        </is>
      </c>
      <c r="M633" s="5" t="inlineStr">
        <is>
          <t>Nmix</t>
        </is>
      </c>
      <c r="N633" s="422" t="n">
        <v>0.437838351435</v>
      </c>
      <c r="O633" s="423" t="n">
        <v>0.07310851277118049</v>
      </c>
      <c r="P633" s="424" t="n">
        <v>2021</v>
      </c>
      <c r="Q633" s="425" t="inlineStr">
        <is>
          <t>Utslipp_deponi.xlsx (Mildir)</t>
        </is>
      </c>
      <c r="R633" s="425" t="inlineStr">
        <is>
          <t>ok</t>
        </is>
      </c>
      <c r="S633" s="425" t="inlineStr">
        <is>
          <t>text</t>
        </is>
      </c>
      <c r="T633" s="426" t="inlineStr">
        <is>
          <t>Norway</t>
        </is>
      </c>
      <c r="U633" s="5" t="inlineStr">
        <is>
          <t>N wasted</t>
        </is>
      </c>
      <c r="V633" s="5">
        <f>(#REF!*#REF!)^2</f>
        <v/>
      </c>
    </row>
    <row r="634" ht="16" customHeight="1">
      <c r="B634" s="5" t="inlineStr">
        <is>
          <t>PR.SO-HS.HS</t>
        </is>
      </c>
      <c r="C634" s="5" t="inlineStr">
        <is>
          <t>PR.SO-HS.HS-Biologically treated organic waste-Nmix</t>
        </is>
      </c>
      <c r="D634" s="5" t="inlineStr">
        <is>
          <t>PR</t>
        </is>
      </c>
      <c r="E634" s="5" t="inlineStr">
        <is>
          <t>SO</t>
        </is>
      </c>
      <c r="F634" s="5">
        <f>VLOOKUP(E634,'5.a Definitions'!E:F,2,FALSE)</f>
        <v/>
      </c>
      <c r="G634" s="5" t="inlineStr">
        <is>
          <t>HS</t>
        </is>
      </c>
      <c r="H634" s="5" t="inlineStr">
        <is>
          <t>HS</t>
        </is>
      </c>
      <c r="I634" s="5">
        <f>VLOOKUP(H634,'5.a Definitions'!E:F,2,FALSE)</f>
        <v/>
      </c>
      <c r="J634" s="5" t="inlineStr">
        <is>
          <t>Biologically treated organic waste</t>
        </is>
      </c>
      <c r="K634" s="5" t="inlineStr">
        <is>
          <t>biologically treated organic waste</t>
        </is>
      </c>
      <c r="L634" s="5" t="inlineStr">
        <is>
          <t>reactive</t>
        </is>
      </c>
      <c r="M634" s="5" t="inlineStr">
        <is>
          <t>Nmix</t>
        </is>
      </c>
      <c r="N634" s="422" t="n">
        <v>1.467411479591837</v>
      </c>
      <c r="O634" s="423" t="n">
        <v>0.6320413787656038</v>
      </c>
      <c r="P634" s="424" t="n">
        <v>2021</v>
      </c>
      <c r="Q634" s="425" t="inlineStr">
        <is>
          <t>SSB tables 10513 and 12818</t>
        </is>
      </c>
      <c r="R634" s="425" t="inlineStr">
        <is>
          <t>ok</t>
        </is>
      </c>
      <c r="S634" s="425" t="inlineStr">
        <is>
          <t>text</t>
        </is>
      </c>
      <c r="T634" s="426" t="inlineStr">
        <is>
          <t>Norway</t>
        </is>
      </c>
      <c r="U634" s="5" t="inlineStr">
        <is>
          <t>recycling</t>
        </is>
      </c>
      <c r="V634" s="5">
        <f>(O572*N572)^2</f>
        <v/>
      </c>
    </row>
    <row r="635" ht="16" customHeight="1">
      <c r="B635" s="5" t="inlineStr">
        <is>
          <t>PR.SO-AT.AT</t>
        </is>
      </c>
      <c r="C635" s="5" t="inlineStr">
        <is>
          <t>PR.SO-AT.AT-Emissions-NH3</t>
        </is>
      </c>
      <c r="D635" s="5" t="inlineStr">
        <is>
          <t>PR</t>
        </is>
      </c>
      <c r="E635" s="5" t="inlineStr">
        <is>
          <t>SO</t>
        </is>
      </c>
      <c r="F635" s="5">
        <f>VLOOKUP(E635,'5.a Definitions'!E:F,2,FALSE)</f>
        <v/>
      </c>
      <c r="G635" s="5" t="inlineStr">
        <is>
          <t>AT</t>
        </is>
      </c>
      <c r="H635" s="5" t="inlineStr">
        <is>
          <t>AT</t>
        </is>
      </c>
      <c r="I635" s="5">
        <f>VLOOKUP(H635,'5.a Definitions'!E:F,2,FALSE)</f>
        <v/>
      </c>
      <c r="J635" s="5" t="inlineStr">
        <is>
          <t>Emissions</t>
        </is>
      </c>
      <c r="K635" s="5" t="inlineStr">
        <is>
          <t>solid waste emissions</t>
        </is>
      </c>
      <c r="L635" s="5" t="inlineStr">
        <is>
          <t>reactive</t>
        </is>
      </c>
      <c r="M635" s="5" t="inlineStr">
        <is>
          <t>NH3</t>
        </is>
      </c>
      <c r="N635" s="422" t="n">
        <v>0.22540774464765</v>
      </c>
      <c r="O635" s="423" t="n">
        <v>0.9271562776430124</v>
      </c>
      <c r="P635" s="424" t="n">
        <v>2021</v>
      </c>
      <c r="Q635" s="425" t="inlineStr">
        <is>
          <t>CRLTAP Inventory Submissions</t>
        </is>
      </c>
      <c r="R635" s="425" t="inlineStr">
        <is>
          <t>ok</t>
        </is>
      </c>
      <c r="S635" s="425" t="inlineStr">
        <is>
          <t>text</t>
        </is>
      </c>
      <c r="T635" s="426" t="inlineStr">
        <is>
          <t>Norway</t>
        </is>
      </c>
      <c r="U635" s="5" t="inlineStr">
        <is>
          <t>N wasted</t>
        </is>
      </c>
      <c r="V635" s="5">
        <f>(O573*N573)^2</f>
        <v/>
      </c>
    </row>
    <row r="636" ht="16" customHeight="1">
      <c r="B636" s="5" t="inlineStr">
        <is>
          <t>PR.SO-AT.AT</t>
        </is>
      </c>
      <c r="C636" s="5" t="inlineStr">
        <is>
          <t>PR.SO-AT.AT-Emissions-NOx</t>
        </is>
      </c>
      <c r="D636" s="5" t="inlineStr">
        <is>
          <t>PR</t>
        </is>
      </c>
      <c r="E636" s="5" t="inlineStr">
        <is>
          <t>SO</t>
        </is>
      </c>
      <c r="F636" s="5">
        <f>VLOOKUP(E636,'5.a Definitions'!E:F,2,FALSE)</f>
        <v/>
      </c>
      <c r="G636" s="5" t="inlineStr">
        <is>
          <t>AT</t>
        </is>
      </c>
      <c r="H636" s="5" t="inlineStr">
        <is>
          <t>AT</t>
        </is>
      </c>
      <c r="I636" s="5">
        <f>VLOOKUP(H636,'5.a Definitions'!E:F,2,FALSE)</f>
        <v/>
      </c>
      <c r="J636" s="5" t="inlineStr">
        <is>
          <t>Emissions</t>
        </is>
      </c>
      <c r="K636" s="5" t="inlineStr">
        <is>
          <t>solid waste emissions</t>
        </is>
      </c>
      <c r="L636" s="5" t="inlineStr">
        <is>
          <t>reactive</t>
        </is>
      </c>
      <c r="M636" s="5" t="inlineStr">
        <is>
          <t>NOx</t>
        </is>
      </c>
      <c r="N636" s="422" t="n">
        <v>0.6476992010567799</v>
      </c>
      <c r="O636" s="423" t="n">
        <v>0.3582602353049248</v>
      </c>
      <c r="P636" s="424" t="n">
        <v>2021</v>
      </c>
      <c r="Q636" s="425" t="inlineStr">
        <is>
          <t>CRLTAP Inventory Submissions</t>
        </is>
      </c>
      <c r="R636" s="425" t="inlineStr">
        <is>
          <t>ok</t>
        </is>
      </c>
      <c r="S636" s="425" t="inlineStr">
        <is>
          <t>text</t>
        </is>
      </c>
      <c r="T636" s="426" t="inlineStr">
        <is>
          <t>Norway</t>
        </is>
      </c>
      <c r="U636" s="5" t="inlineStr">
        <is>
          <t>N wasted</t>
        </is>
      </c>
      <c r="V636" s="5">
        <f>(O574*N574)^2</f>
        <v/>
      </c>
    </row>
    <row r="637" ht="16" customHeight="1">
      <c r="B637" s="5" t="inlineStr">
        <is>
          <t>PR.SO-AT.AT</t>
        </is>
      </c>
      <c r="C637" s="5" t="inlineStr">
        <is>
          <t>PR.SO-AT.AT-Emissions-N2O</t>
        </is>
      </c>
      <c r="D637" s="5" t="inlineStr">
        <is>
          <t>PR</t>
        </is>
      </c>
      <c r="E637" s="5" t="inlineStr">
        <is>
          <t>SO</t>
        </is>
      </c>
      <c r="F637" s="5">
        <f>VLOOKUP(E637,'5.a Definitions'!E:F,2,FALSE)</f>
        <v/>
      </c>
      <c r="G637" s="5" t="inlineStr">
        <is>
          <t>AT</t>
        </is>
      </c>
      <c r="H637" s="5" t="inlineStr">
        <is>
          <t>AT</t>
        </is>
      </c>
      <c r="I637" s="5">
        <f>VLOOKUP(H637,'5.a Definitions'!E:F,2,FALSE)</f>
        <v/>
      </c>
      <c r="J637" s="5" t="inlineStr">
        <is>
          <t>Emissions</t>
        </is>
      </c>
      <c r="K637" s="5" t="inlineStr">
        <is>
          <t>solid waste emissions</t>
        </is>
      </c>
      <c r="L637" s="5" t="inlineStr">
        <is>
          <t>reactive</t>
        </is>
      </c>
      <c r="M637" s="5" t="inlineStr">
        <is>
          <t>N2O</t>
        </is>
      </c>
      <c r="N637" s="422" t="n">
        <v>0.02875044648913445</v>
      </c>
      <c r="O637" s="423" t="n">
        <v>1.272532052986043</v>
      </c>
      <c r="P637" s="424" t="n">
        <v>2021</v>
      </c>
      <c r="Q637" s="425" t="inlineStr">
        <is>
          <t>UNFCCC CRT</t>
        </is>
      </c>
      <c r="R637" s="425" t="inlineStr">
        <is>
          <t>ok</t>
        </is>
      </c>
      <c r="S637" s="425" t="inlineStr">
        <is>
          <t>text</t>
        </is>
      </c>
      <c r="T637" s="426" t="inlineStr">
        <is>
          <t>Norway</t>
        </is>
      </c>
      <c r="U637" s="5" t="inlineStr">
        <is>
          <t>N wasted</t>
        </is>
      </c>
      <c r="V637" s="5">
        <f>(O575*N575)^2</f>
        <v/>
      </c>
    </row>
    <row r="638" ht="16" customHeight="1">
      <c r="B638" s="5" t="inlineStr">
        <is>
          <t>PR.SO-HY.SW</t>
        </is>
      </c>
      <c r="C638" s="5" t="inlineStr">
        <is>
          <t>PR.SO-HY.SW-Leaching-Nmix</t>
        </is>
      </c>
      <c r="D638" s="5" t="inlineStr">
        <is>
          <t>PR</t>
        </is>
      </c>
      <c r="E638" s="5" t="inlineStr">
        <is>
          <t>SO</t>
        </is>
      </c>
      <c r="F638" s="5">
        <f>VLOOKUP(E638,'5.a Definitions'!E:F,2,FALSE)</f>
        <v/>
      </c>
      <c r="G638" s="5" t="inlineStr">
        <is>
          <t>HY</t>
        </is>
      </c>
      <c r="H638" s="5" t="inlineStr">
        <is>
          <t>SW</t>
        </is>
      </c>
      <c r="I638" s="5">
        <f>VLOOKUP(H638,'5.a Definitions'!E:F,2,FALSE)</f>
        <v/>
      </c>
      <c r="J638" s="5" t="inlineStr">
        <is>
          <t>Leaching</t>
        </is>
      </c>
      <c r="K638" s="5" t="inlineStr">
        <is>
          <t>solid waste leaching</t>
        </is>
      </c>
      <c r="L638" s="5" t="inlineStr">
        <is>
          <t>reactive</t>
        </is>
      </c>
      <c r="M638" s="5" t="inlineStr">
        <is>
          <t>Nmix</t>
        </is>
      </c>
      <c r="N638" s="422" t="n">
        <v>0.4824804770899999</v>
      </c>
      <c r="O638" s="423" t="n">
        <v>0.1183101912627</v>
      </c>
      <c r="P638" s="424" t="n">
        <v>2021</v>
      </c>
      <c r="Q638" s="425" t="inlineStr">
        <is>
          <t>Utslipp_deponi.xlsx (Mildir)</t>
        </is>
      </c>
      <c r="R638" s="425" t="inlineStr">
        <is>
          <t>ok</t>
        </is>
      </c>
      <c r="S638" s="425" t="inlineStr">
        <is>
          <t>text</t>
        </is>
      </c>
      <c r="T638" s="426" t="inlineStr">
        <is>
          <t>Norway</t>
        </is>
      </c>
      <c r="U638" s="5" t="inlineStr">
        <is>
          <t>N wasted</t>
        </is>
      </c>
      <c r="V638" s="5">
        <f>(#REF!*#REF!)^2</f>
        <v/>
      </c>
    </row>
    <row r="639" ht="16" customHeight="1">
      <c r="B639" s="5" t="inlineStr">
        <is>
          <t>PR.SO-RW.RW</t>
        </is>
      </c>
      <c r="C639" s="5" t="inlineStr">
        <is>
          <t>PR.SO-RW.RW-Solid waste export-Nmix</t>
        </is>
      </c>
      <c r="D639" s="5" t="inlineStr">
        <is>
          <t>PR</t>
        </is>
      </c>
      <c r="E639" s="5" t="inlineStr">
        <is>
          <t>SO</t>
        </is>
      </c>
      <c r="F639" s="5">
        <f>VLOOKUP(E639,'5.a Definitions'!E:F,2,FALSE)</f>
        <v/>
      </c>
      <c r="G639" s="5" t="inlineStr">
        <is>
          <t>RW</t>
        </is>
      </c>
      <c r="H639" s="5" t="inlineStr">
        <is>
          <t>RW</t>
        </is>
      </c>
      <c r="I639" s="5">
        <f>VLOOKUP(H639,'5.a Definitions'!E:F,2,FALSE)</f>
        <v/>
      </c>
      <c r="J639" s="5" t="inlineStr">
        <is>
          <t>Solid waste export</t>
        </is>
      </c>
      <c r="K639" s="5" t="inlineStr">
        <is>
          <t>solid waste export</t>
        </is>
      </c>
      <c r="L639" s="5" t="inlineStr">
        <is>
          <t>reactive</t>
        </is>
      </c>
      <c r="M639" s="5" t="inlineStr">
        <is>
          <t>Nmix</t>
        </is>
      </c>
      <c r="N639" s="422" t="n">
        <v>0.246673584</v>
      </c>
      <c r="O639" s="423" t="n">
        <v>0.4969232330458281</v>
      </c>
      <c r="P639" s="424" t="n">
        <v>2021</v>
      </c>
      <c r="Q639" s="425" t="inlineStr">
        <is>
          <t>SSB tab 08801</t>
        </is>
      </c>
      <c r="R639" s="425" t="inlineStr">
        <is>
          <t>ok</t>
        </is>
      </c>
      <c r="S639" s="425" t="inlineStr">
        <is>
          <t>text</t>
        </is>
      </c>
      <c r="T639" s="426" t="inlineStr">
        <is>
          <t>Norway</t>
        </is>
      </c>
      <c r="U639" s="5" t="inlineStr">
        <is>
          <t>N wasted</t>
        </is>
      </c>
      <c r="V639" s="5">
        <f>(#REF!*#REF!)^2</f>
        <v/>
      </c>
    </row>
    <row r="640" ht="16" customHeight="1">
      <c r="B640" s="475" t="inlineStr">
        <is>
          <t>PR.SO-RW.RW</t>
        </is>
      </c>
      <c r="C640" s="475" t="inlineStr">
        <is>
          <t xml:space="preserve">PR.SO-RW.RW-Export for recycling-Nmix </t>
        </is>
      </c>
      <c r="D640" s="475" t="inlineStr">
        <is>
          <t>PR</t>
        </is>
      </c>
      <c r="E640" s="475" t="inlineStr">
        <is>
          <t>SO</t>
        </is>
      </c>
      <c r="F640" s="5">
        <f>VLOOKUP(E640,'5.a Definitions'!E:F,2,FALSE)</f>
        <v/>
      </c>
      <c r="G640" s="475" t="inlineStr">
        <is>
          <t>RW</t>
        </is>
      </c>
      <c r="H640" s="475" t="inlineStr">
        <is>
          <t>RW</t>
        </is>
      </c>
      <c r="I640" s="5">
        <f>VLOOKUP(H640,'5.a Definitions'!E:F,2,FALSE)</f>
        <v/>
      </c>
      <c r="J640" s="475" t="inlineStr">
        <is>
          <t>Export-for-recycling</t>
        </is>
      </c>
      <c r="K640" s="475" t="inlineStr">
        <is>
          <t>export-for-recycling</t>
        </is>
      </c>
      <c r="L640" s="475" t="inlineStr">
        <is>
          <t>reactive</t>
        </is>
      </c>
      <c r="M640" s="475" t="inlineStr">
        <is>
          <t>Nmix</t>
        </is>
      </c>
      <c r="N640" s="476" t="n">
        <v>1.9818212682</v>
      </c>
      <c r="O640" s="477" t="n">
        <v>0.1718239085243093</v>
      </c>
      <c r="P640" s="478" t="n">
        <v>2021</v>
      </c>
      <c r="Q640" s="479" t="inlineStr">
        <is>
          <t>SSB</t>
        </is>
      </c>
      <c r="R640" s="479" t="inlineStr">
        <is>
          <t>ok</t>
        </is>
      </c>
      <c r="S640" s="479" t="inlineStr">
        <is>
          <t>text</t>
        </is>
      </c>
      <c r="T640" s="476" t="inlineStr">
        <is>
          <t>Norway</t>
        </is>
      </c>
      <c r="U640" s="475" t="inlineStr">
        <is>
          <t>recycling</t>
        </is>
      </c>
      <c r="V640" s="475">
        <f>(#REF!*#REF!)^2</f>
        <v/>
      </c>
    </row>
    <row r="641" ht="16" customHeight="1">
      <c r="B641" s="475" t="inlineStr">
        <is>
          <t>PR.SO-RW.RW</t>
        </is>
      </c>
      <c r="C641" s="475" t="inlineStr">
        <is>
          <t>PR.SO-RW.RW-Export for reuse-Nmix</t>
        </is>
      </c>
      <c r="D641" s="475" t="inlineStr">
        <is>
          <t>PR</t>
        </is>
      </c>
      <c r="E641" s="475" t="inlineStr">
        <is>
          <t>SO</t>
        </is>
      </c>
      <c r="F641" s="5">
        <f>VLOOKUP(E641,'5.a Definitions'!E:F,2,FALSE)</f>
        <v/>
      </c>
      <c r="G641" s="475" t="inlineStr">
        <is>
          <t>RW</t>
        </is>
      </c>
      <c r="H641" s="475" t="inlineStr">
        <is>
          <t>RW</t>
        </is>
      </c>
      <c r="I641" s="5">
        <f>VLOOKUP(H641,'5.a Definitions'!E:F,2,FALSE)</f>
        <v/>
      </c>
      <c r="J641" s="475" t="inlineStr">
        <is>
          <t>Export-for-reuse</t>
        </is>
      </c>
      <c r="K641" s="475" t="inlineStr">
        <is>
          <t>export-for-reuse</t>
        </is>
      </c>
      <c r="L641" s="475" t="inlineStr">
        <is>
          <t>reactive</t>
        </is>
      </c>
      <c r="M641" s="475" t="inlineStr">
        <is>
          <t>Nmix</t>
        </is>
      </c>
      <c r="N641" s="476" t="n">
        <v>0.31657535</v>
      </c>
      <c r="O641" s="477" t="n">
        <v>0.2013458524812161</v>
      </c>
      <c r="P641" s="478" t="n">
        <v>2021</v>
      </c>
      <c r="Q641" s="479" t="inlineStr">
        <is>
          <t>SSB</t>
        </is>
      </c>
      <c r="R641" s="479" t="inlineStr">
        <is>
          <t>ok</t>
        </is>
      </c>
      <c r="S641" s="479" t="inlineStr">
        <is>
          <t>text</t>
        </is>
      </c>
      <c r="T641" s="476" t="inlineStr">
        <is>
          <t>Norway</t>
        </is>
      </c>
      <c r="U641" s="475" t="inlineStr">
        <is>
          <t>recycling</t>
        </is>
      </c>
      <c r="V641" s="475">
        <f>(O596*N596)^2</f>
        <v/>
      </c>
    </row>
    <row r="642" ht="16" customHeight="1">
      <c r="B642" s="5" t="inlineStr">
        <is>
          <t>PR.WW-AG.SM</t>
        </is>
      </c>
      <c r="C642" s="5" t="inlineStr">
        <is>
          <t>PR.WW-AG.SM-Sewage sludge fertilizer-Nmix</t>
        </is>
      </c>
      <c r="D642" s="5" t="inlineStr">
        <is>
          <t>PR</t>
        </is>
      </c>
      <c r="E642" s="5" t="inlineStr">
        <is>
          <t>WW</t>
        </is>
      </c>
      <c r="F642" s="5">
        <f>VLOOKUP(E642,'5.a Definitions'!E:F,2,FALSE)</f>
        <v/>
      </c>
      <c r="G642" s="5" t="inlineStr">
        <is>
          <t>AG</t>
        </is>
      </c>
      <c r="H642" s="5" t="inlineStr">
        <is>
          <t>SM</t>
        </is>
      </c>
      <c r="I642" s="5">
        <f>VLOOKUP(H642,'5.a Definitions'!E:F,2,FALSE)</f>
        <v/>
      </c>
      <c r="J642" s="5" t="inlineStr">
        <is>
          <t>Sewage sludge fertilizer</t>
        </is>
      </c>
      <c r="K642" s="5" t="inlineStr">
        <is>
          <t>sewage sludge fertilizer</t>
        </is>
      </c>
      <c r="L642" s="5" t="inlineStr">
        <is>
          <t>reactive</t>
        </is>
      </c>
      <c r="M642" s="5" t="inlineStr">
        <is>
          <t>Nmix</t>
        </is>
      </c>
      <c r="N642" s="422" t="n">
        <v>2.0517</v>
      </c>
      <c r="O642" s="423" t="n">
        <v>0.3698900287861036</v>
      </c>
      <c r="P642" s="424" t="n">
        <v>2021</v>
      </c>
      <c r="Q642" s="425" t="inlineStr">
        <is>
          <t>SSB tab 05279</t>
        </is>
      </c>
      <c r="R642" s="425" t="inlineStr">
        <is>
          <t>ok</t>
        </is>
      </c>
      <c r="S642" s="425" t="inlineStr">
        <is>
          <t>text</t>
        </is>
      </c>
      <c r="T642" s="426" t="inlineStr">
        <is>
          <t>Norway</t>
        </is>
      </c>
      <c r="U642" s="5" t="inlineStr">
        <is>
          <t>recycling</t>
        </is>
      </c>
      <c r="V642" s="5">
        <f>(#REF!*#REF!)^2</f>
        <v/>
      </c>
    </row>
    <row r="643" ht="16" customHeight="1">
      <c r="B643" s="5" t="inlineStr">
        <is>
          <t>PR.WW-HS-HS</t>
        </is>
      </c>
      <c r="C643" s="5" t="inlineStr">
        <is>
          <t xml:space="preserve">PR.WW-HS.HS-Sewage sludge fertilizer-Nmix </t>
        </is>
      </c>
      <c r="D643" s="5" t="inlineStr">
        <is>
          <t>PR</t>
        </is>
      </c>
      <c r="E643" s="5" t="inlineStr">
        <is>
          <t>WW</t>
        </is>
      </c>
      <c r="F643" s="5">
        <f>VLOOKUP(E643,'5.a Definitions'!E:F,2,FALSE)</f>
        <v/>
      </c>
      <c r="G643" s="5" t="inlineStr">
        <is>
          <t>HS</t>
        </is>
      </c>
      <c r="H643" s="5" t="inlineStr">
        <is>
          <t>HS</t>
        </is>
      </c>
      <c r="I643" s="5">
        <f>VLOOKUP(H643,'5.a Definitions'!E:F,2,FALSE)</f>
        <v/>
      </c>
      <c r="J643" s="5" t="inlineStr">
        <is>
          <t>Sewage sludge fertilizer</t>
        </is>
      </c>
      <c r="K643" s="5" t="inlineStr">
        <is>
          <t>sewage sludge fertilizer</t>
        </is>
      </c>
      <c r="L643" s="5" t="inlineStr">
        <is>
          <t>reactive</t>
        </is>
      </c>
      <c r="M643" s="5" t="inlineStr">
        <is>
          <t>Nmix</t>
        </is>
      </c>
      <c r="N643" s="422" t="n">
        <v>1.12038</v>
      </c>
      <c r="O643" s="423" t="n">
        <v>0.3698900287861037</v>
      </c>
      <c r="P643" s="424" t="n">
        <v>2021</v>
      </c>
      <c r="Q643" s="425" t="inlineStr">
        <is>
          <t>SSB table 05279</t>
        </is>
      </c>
      <c r="R643" s="425" t="inlineStr">
        <is>
          <t>ok</t>
        </is>
      </c>
      <c r="S643" s="425" t="inlineStr">
        <is>
          <t>text</t>
        </is>
      </c>
      <c r="T643" s="426" t="inlineStr">
        <is>
          <t>Norway</t>
        </is>
      </c>
      <c r="U643" s="5" t="inlineStr">
        <is>
          <t>recycling</t>
        </is>
      </c>
      <c r="V643" s="5">
        <f>(#REF!*#REF!)^2</f>
        <v/>
      </c>
    </row>
    <row r="644" ht="16" customHeight="1">
      <c r="B644" s="475" t="inlineStr">
        <is>
          <t>PR.WW-PR.SO</t>
        </is>
      </c>
      <c r="C644" s="475" t="inlineStr">
        <is>
          <t xml:space="preserve">PR.WW-PR.SO-Sewage sludge landfill-Nmix </t>
        </is>
      </c>
      <c r="D644" s="475" t="inlineStr">
        <is>
          <t>PR</t>
        </is>
      </c>
      <c r="E644" s="475" t="inlineStr">
        <is>
          <t>WW</t>
        </is>
      </c>
      <c r="F644" s="5">
        <f>VLOOKUP(E644,'5.a Definitions'!E:F,2,FALSE)</f>
        <v/>
      </c>
      <c r="G644" s="475" t="inlineStr">
        <is>
          <t>PR</t>
        </is>
      </c>
      <c r="H644" s="475" t="inlineStr">
        <is>
          <t>SO</t>
        </is>
      </c>
      <c r="I644" s="5">
        <f>VLOOKUP(H644,'5.a Definitions'!E:F,2,FALSE)</f>
        <v/>
      </c>
      <c r="J644" s="475" t="inlineStr">
        <is>
          <t>Sewage sludge landfill</t>
        </is>
      </c>
      <c r="K644" s="475" t="inlineStr">
        <is>
          <t>sewage sludge landfill</t>
        </is>
      </c>
      <c r="L644" s="475" t="inlineStr">
        <is>
          <t>reactive</t>
        </is>
      </c>
      <c r="M644" s="475" t="inlineStr">
        <is>
          <t>Nmix</t>
        </is>
      </c>
      <c r="N644" s="476" t="n">
        <v>0.4519799999999999</v>
      </c>
      <c r="O644" s="477" t="n">
        <v>0.3698900287861036</v>
      </c>
      <c r="P644" s="478" t="n">
        <v>2021</v>
      </c>
      <c r="Q644" s="479" t="inlineStr">
        <is>
          <t>SSB table 05279</t>
        </is>
      </c>
      <c r="R644" s="479" t="inlineStr">
        <is>
          <t>ok</t>
        </is>
      </c>
      <c r="S644" s="479" t="inlineStr">
        <is>
          <t>text</t>
        </is>
      </c>
      <c r="T644" s="476" t="inlineStr">
        <is>
          <t>Norway</t>
        </is>
      </c>
      <c r="U644" s="475" t="inlineStr">
        <is>
          <t>N wasted</t>
        </is>
      </c>
      <c r="V644" s="475">
        <f>(O577*N577)^2</f>
        <v/>
      </c>
    </row>
    <row r="645" ht="16" customHeight="1">
      <c r="B645" s="5" t="inlineStr">
        <is>
          <t>PR.WW-AT.AT</t>
        </is>
      </c>
      <c r="C645" s="5" t="inlineStr">
        <is>
          <t>PR.WW-AT.AT-Emissions-NH3</t>
        </is>
      </c>
      <c r="D645" s="5" t="inlineStr">
        <is>
          <t>PR</t>
        </is>
      </c>
      <c r="E645" s="5" t="inlineStr">
        <is>
          <t>WW</t>
        </is>
      </c>
      <c r="F645" s="5">
        <f>VLOOKUP(E645,'5.a Definitions'!E:F,2,FALSE)</f>
        <v/>
      </c>
      <c r="G645" s="5" t="inlineStr">
        <is>
          <t>AT</t>
        </is>
      </c>
      <c r="H645" s="5" t="inlineStr">
        <is>
          <t>AT</t>
        </is>
      </c>
      <c r="I645" s="5">
        <f>VLOOKUP(H645,'5.a Definitions'!E:F,2,FALSE)</f>
        <v/>
      </c>
      <c r="J645" s="5" t="inlineStr">
        <is>
          <t>Emissions</t>
        </is>
      </c>
      <c r="K645" s="5" t="inlineStr">
        <is>
          <t>wastewater emissions</t>
        </is>
      </c>
      <c r="L645" s="5" t="inlineStr">
        <is>
          <t>reactive</t>
        </is>
      </c>
      <c r="M645" s="5" t="inlineStr">
        <is>
          <t>NH3</t>
        </is>
      </c>
      <c r="N645" s="422" t="n">
        <v>0</v>
      </c>
      <c r="O645" s="423" t="n">
        <v>0.5</v>
      </c>
      <c r="P645" s="424" t="n">
        <v>2021</v>
      </c>
      <c r="Q645" s="425" t="inlineStr">
        <is>
          <t>CRLTAP Inventory Submissions</t>
        </is>
      </c>
      <c r="R645" s="425" t="inlineStr">
        <is>
          <t>ok</t>
        </is>
      </c>
      <c r="S645" s="425" t="inlineStr">
        <is>
          <t>text</t>
        </is>
      </c>
      <c r="T645" s="426" t="inlineStr">
        <is>
          <t>Norway</t>
        </is>
      </c>
      <c r="U645" s="5" t="inlineStr">
        <is>
          <t>N wasted</t>
        </is>
      </c>
      <c r="V645" s="5">
        <f>(O577*N577)^2</f>
        <v/>
      </c>
    </row>
    <row r="646" ht="16" customHeight="1">
      <c r="B646" s="5" t="inlineStr">
        <is>
          <t>PR.WW-AT.AT</t>
        </is>
      </c>
      <c r="C646" s="5" t="inlineStr">
        <is>
          <t>PR.WW-AT.AT-Emissions-NOx</t>
        </is>
      </c>
      <c r="D646" s="5" t="inlineStr">
        <is>
          <t>PR</t>
        </is>
      </c>
      <c r="E646" s="5" t="inlineStr">
        <is>
          <t>WW</t>
        </is>
      </c>
      <c r="F646" s="5">
        <f>VLOOKUP(E646,'5.a Definitions'!E:F,2,FALSE)</f>
        <v/>
      </c>
      <c r="G646" s="5" t="inlineStr">
        <is>
          <t>AT</t>
        </is>
      </c>
      <c r="H646" s="5" t="inlineStr">
        <is>
          <t>AT</t>
        </is>
      </c>
      <c r="I646" s="5">
        <f>VLOOKUP(H646,'5.a Definitions'!E:F,2,FALSE)</f>
        <v/>
      </c>
      <c r="J646" s="5" t="inlineStr">
        <is>
          <t>Emissions</t>
        </is>
      </c>
      <c r="K646" s="5" t="inlineStr">
        <is>
          <t>wastewater emissions</t>
        </is>
      </c>
      <c r="L646" s="5" t="inlineStr">
        <is>
          <t>reactive</t>
        </is>
      </c>
      <c r="M646" s="5" t="inlineStr">
        <is>
          <t>NOx</t>
        </is>
      </c>
      <c r="N646" s="422" t="n">
        <v>0</v>
      </c>
      <c r="O646" s="423" t="n">
        <v>0.5</v>
      </c>
      <c r="P646" s="424" t="n">
        <v>2021</v>
      </c>
      <c r="Q646" s="425" t="inlineStr">
        <is>
          <t>CRLTAP Inventory Submissions</t>
        </is>
      </c>
      <c r="R646" s="425" t="inlineStr">
        <is>
          <t>ok</t>
        </is>
      </c>
      <c r="S646" s="425" t="inlineStr">
        <is>
          <t>text</t>
        </is>
      </c>
      <c r="T646" s="426" t="inlineStr">
        <is>
          <t>Norway</t>
        </is>
      </c>
      <c r="U646" s="5" t="inlineStr">
        <is>
          <t>N wasted</t>
        </is>
      </c>
      <c r="V646" s="5">
        <f>(O578*N578)^2</f>
        <v/>
      </c>
    </row>
    <row r="647" ht="16" customHeight="1">
      <c r="B647" s="5" t="inlineStr">
        <is>
          <t>PR.WW-AT.AT</t>
        </is>
      </c>
      <c r="C647" s="5" t="inlineStr">
        <is>
          <t>PR.WW-AT.AT-Emissions-N2O</t>
        </is>
      </c>
      <c r="D647" s="5" t="inlineStr">
        <is>
          <t>PR</t>
        </is>
      </c>
      <c r="E647" s="5" t="inlineStr">
        <is>
          <t>WW</t>
        </is>
      </c>
      <c r="F647" s="5">
        <f>VLOOKUP(E647,'5.a Definitions'!E:F,2,FALSE)</f>
        <v/>
      </c>
      <c r="G647" s="5" t="inlineStr">
        <is>
          <t>AT</t>
        </is>
      </c>
      <c r="H647" s="5" t="inlineStr">
        <is>
          <t>AT</t>
        </is>
      </c>
      <c r="I647" s="5">
        <f>VLOOKUP(H647,'5.a Definitions'!E:F,2,FALSE)</f>
        <v/>
      </c>
      <c r="J647" s="5" t="inlineStr">
        <is>
          <t>Emissions</t>
        </is>
      </c>
      <c r="K647" s="5" t="inlineStr">
        <is>
          <t>wastewater emissions</t>
        </is>
      </c>
      <c r="L647" s="5" t="inlineStr">
        <is>
          <t>reactive</t>
        </is>
      </c>
      <c r="M647" s="5" t="inlineStr">
        <is>
          <t>N2O</t>
        </is>
      </c>
      <c r="N647" s="422" t="n">
        <v>0.1326058145149588</v>
      </c>
      <c r="O647" s="423" t="n">
        <v>0.5061731974017739</v>
      </c>
      <c r="P647" s="424" t="n">
        <v>2021</v>
      </c>
      <c r="Q647" s="425" t="inlineStr">
        <is>
          <t>UNFCCC CRT</t>
        </is>
      </c>
      <c r="R647" s="425" t="inlineStr">
        <is>
          <t>ok</t>
        </is>
      </c>
      <c r="S647" s="425" t="inlineStr">
        <is>
          <t>text</t>
        </is>
      </c>
      <c r="T647" s="426" t="inlineStr">
        <is>
          <t>Norway</t>
        </is>
      </c>
      <c r="U647" s="5" t="inlineStr">
        <is>
          <t>N wasted</t>
        </is>
      </c>
      <c r="V647" s="5">
        <f>(O579*N579)^2</f>
        <v/>
      </c>
    </row>
    <row r="648" ht="16" customHeight="1">
      <c r="B648" s="5" t="inlineStr">
        <is>
          <t>PR.WW-AT.AT</t>
        </is>
      </c>
      <c r="C648" s="5" t="inlineStr">
        <is>
          <t>PR.WW-AT.AT-Emissions-N2</t>
        </is>
      </c>
      <c r="D648" s="5" t="inlineStr">
        <is>
          <t>PR</t>
        </is>
      </c>
      <c r="E648" s="5" t="inlineStr">
        <is>
          <t>WW</t>
        </is>
      </c>
      <c r="F648" s="5">
        <f>VLOOKUP(E648,'5.a Definitions'!E:F,2,FALSE)</f>
        <v/>
      </c>
      <c r="G648" s="5" t="inlineStr">
        <is>
          <t>AT</t>
        </is>
      </c>
      <c r="H648" s="5" t="inlineStr">
        <is>
          <t>AT</t>
        </is>
      </c>
      <c r="I648" s="5">
        <f>VLOOKUP(H648,'5.a Definitions'!E:F,2,FALSE)</f>
        <v/>
      </c>
      <c r="J648" s="5" t="inlineStr">
        <is>
          <t>Emissions</t>
        </is>
      </c>
      <c r="K648" s="5" t="inlineStr">
        <is>
          <t>wastewater emissions</t>
        </is>
      </c>
      <c r="L648" s="5" t="inlineStr">
        <is>
          <t>inert</t>
        </is>
      </c>
      <c r="M648" s="5" t="inlineStr">
        <is>
          <t>N2</t>
        </is>
      </c>
      <c r="N648" s="422" t="n">
        <v>3.733426963047619</v>
      </c>
      <c r="O648" s="423" t="n">
        <v>0.4568938863305185</v>
      </c>
      <c r="P648" s="424" t="n">
        <v>2021</v>
      </c>
      <c r="Q648" s="425" t="inlineStr">
        <is>
          <t>treatment plant reports (norskeutslipp.no / veas.nu)</t>
        </is>
      </c>
      <c r="R648" s="425" t="inlineStr">
        <is>
          <t>ok</t>
        </is>
      </c>
      <c r="S648" s="425" t="inlineStr">
        <is>
          <t>text</t>
        </is>
      </c>
      <c r="T648" s="426" t="inlineStr">
        <is>
          <t>Norway</t>
        </is>
      </c>
      <c r="U648" s="5" t="inlineStr">
        <is>
          <t>N wasted</t>
        </is>
      </c>
      <c r="V648" s="5">
        <f>(O580*N580)^2</f>
        <v/>
      </c>
    </row>
    <row r="649" ht="16" customHeight="1" thickBot="1">
      <c r="B649" s="6" t="inlineStr">
        <is>
          <t>PR.WW-HY.CW</t>
        </is>
      </c>
      <c r="C649" s="6" t="inlineStr">
        <is>
          <t>PR.WW-HY.CW-Treated wastewater discharge-Nmix</t>
        </is>
      </c>
      <c r="D649" s="6" t="inlineStr">
        <is>
          <t>PR</t>
        </is>
      </c>
      <c r="E649" s="6" t="inlineStr">
        <is>
          <t>WW</t>
        </is>
      </c>
      <c r="F649" s="5">
        <f>VLOOKUP(E649,'5.a Definitions'!E:F,2,FALSE)</f>
        <v/>
      </c>
      <c r="G649" s="6" t="inlineStr">
        <is>
          <t>HY</t>
        </is>
      </c>
      <c r="H649" s="6" t="inlineStr">
        <is>
          <t>CW</t>
        </is>
      </c>
      <c r="I649" s="5">
        <f>VLOOKUP(H649,'5.a Definitions'!E:F,2,FALSE)</f>
        <v/>
      </c>
      <c r="J649" s="6" t="inlineStr">
        <is>
          <t>Treated wastewater discharge</t>
        </is>
      </c>
      <c r="K649" s="6" t="inlineStr">
        <is>
          <t>treated wastewater to coastal water</t>
        </is>
      </c>
      <c r="L649" s="6" t="inlineStr">
        <is>
          <t>reactive</t>
        </is>
      </c>
      <c r="M649" s="6" t="inlineStr">
        <is>
          <t>Nmix</t>
        </is>
      </c>
      <c r="N649" s="422" t="n">
        <v>18.9514</v>
      </c>
      <c r="O649" s="427" t="n">
        <v>0.1847223035950337</v>
      </c>
      <c r="P649" s="424" t="n">
        <v>2021</v>
      </c>
      <c r="Q649" s="428" t="inlineStr">
        <is>
          <t>SSB table 05280</t>
        </is>
      </c>
      <c r="R649" s="425" t="inlineStr">
        <is>
          <t>ok</t>
        </is>
      </c>
      <c r="S649" s="428" t="inlineStr">
        <is>
          <t>text</t>
        </is>
      </c>
      <c r="T649" s="426" t="inlineStr">
        <is>
          <t>Norway</t>
        </is>
      </c>
      <c r="U649" s="6" t="inlineStr">
        <is>
          <t>N wasted</t>
        </is>
      </c>
      <c r="V649" s="6">
        <f>(O582*N582)^2</f>
        <v/>
      </c>
    </row>
    <row r="650" ht="16" customHeight="1">
      <c r="A650" s="489" t="inlineStr">
        <is>
          <t>Humans and Settlements</t>
        </is>
      </c>
      <c r="B650" s="5" t="inlineStr">
        <is>
          <t>HS.HS-PR.SO</t>
        </is>
      </c>
      <c r="C650" s="5" t="inlineStr">
        <is>
          <t>HS.HS-PR.SO-Household waste-Nmix</t>
        </is>
      </c>
      <c r="D650" s="5" t="inlineStr">
        <is>
          <t>HS</t>
        </is>
      </c>
      <c r="E650" s="5" t="inlineStr">
        <is>
          <t>HS</t>
        </is>
      </c>
      <c r="F650" s="5">
        <f>VLOOKUP(E650,'5.a Definitions'!E:F,2,FALSE)</f>
        <v/>
      </c>
      <c r="G650" s="5" t="inlineStr">
        <is>
          <t>PR</t>
        </is>
      </c>
      <c r="H650" s="5" t="inlineStr">
        <is>
          <t>SO</t>
        </is>
      </c>
      <c r="I650" s="5">
        <f>VLOOKUP(H650,'5.a Definitions'!E:F,2,FALSE)</f>
        <v/>
      </c>
      <c r="J650" s="5" t="inlineStr">
        <is>
          <t>Household waste</t>
        </is>
      </c>
      <c r="K650" s="5" t="inlineStr">
        <is>
          <t>household waste</t>
        </is>
      </c>
      <c r="L650" s="5" t="inlineStr">
        <is>
          <t>reactive</t>
        </is>
      </c>
      <c r="M650" s="5" t="inlineStr">
        <is>
          <t>Nmix</t>
        </is>
      </c>
      <c r="N650" s="422" t="n">
        <v>28.1772</v>
      </c>
      <c r="O650" s="423" t="n">
        <v>0.3889078355269039</v>
      </c>
      <c r="P650" s="424" t="n">
        <v>2021</v>
      </c>
      <c r="Q650" s="425" t="inlineStr">
        <is>
          <t>SSB</t>
        </is>
      </c>
      <c r="R650" s="425" t="inlineStr">
        <is>
          <t>ok</t>
        </is>
      </c>
      <c r="S650" s="425" t="inlineStr">
        <is>
          <t>text</t>
        </is>
      </c>
      <c r="T650" s="426" t="inlineStr">
        <is>
          <t>Norway</t>
        </is>
      </c>
      <c r="U650" s="5" t="inlineStr">
        <is>
          <t>N wasted</t>
        </is>
      </c>
      <c r="V650" s="5">
        <f>(#REF!*#REF!)^2</f>
        <v/>
      </c>
    </row>
    <row r="651" ht="16" customHeight="1">
      <c r="B651" s="5" t="inlineStr">
        <is>
          <t>HS.HS-PR.WW</t>
        </is>
      </c>
      <c r="C651" s="5" t="inlineStr">
        <is>
          <t>HS.HS-PR.WW-Municipal wastewater-Nmix</t>
        </is>
      </c>
      <c r="D651" s="5" t="inlineStr">
        <is>
          <t>HS</t>
        </is>
      </c>
      <c r="E651" s="5" t="inlineStr">
        <is>
          <t>HS</t>
        </is>
      </c>
      <c r="F651" s="5">
        <f>VLOOKUP(E651,'5.a Definitions'!E:F,2,FALSE)</f>
        <v/>
      </c>
      <c r="G651" s="5" t="inlineStr">
        <is>
          <t>PR</t>
        </is>
      </c>
      <c r="H651" s="5" t="inlineStr">
        <is>
          <t>WW</t>
        </is>
      </c>
      <c r="I651" s="5">
        <f>VLOOKUP(H651,'5.a Definitions'!E:F,2,FALSE)</f>
        <v/>
      </c>
      <c r="J651" s="5" t="inlineStr">
        <is>
          <t>Municipal wastewater</t>
        </is>
      </c>
      <c r="K651" s="5" t="inlineStr">
        <is>
          <t>municipal wastewater</t>
        </is>
      </c>
      <c r="L651" s="5" t="inlineStr">
        <is>
          <t>reactive</t>
        </is>
      </c>
      <c r="M651" s="5" t="inlineStr">
        <is>
          <t>Nmix</t>
        </is>
      </c>
      <c r="N651" s="422" t="n">
        <v>24.58464263999999</v>
      </c>
      <c r="O651" s="423" t="n">
        <v>0.1049845283007022</v>
      </c>
      <c r="P651" s="424" t="n">
        <v>2021</v>
      </c>
      <c r="Q651" s="425" t="inlineStr">
        <is>
          <t>SSB table 06913</t>
        </is>
      </c>
      <c r="R651" s="425" t="inlineStr">
        <is>
          <t>ok</t>
        </is>
      </c>
      <c r="S651" s="425" t="inlineStr">
        <is>
          <t>text</t>
        </is>
      </c>
      <c r="T651" s="426" t="inlineStr">
        <is>
          <t>Norway</t>
        </is>
      </c>
      <c r="U651" s="5" t="inlineStr">
        <is>
          <t>N wasted</t>
        </is>
      </c>
      <c r="V651" s="5">
        <f>(O584*N584)^2</f>
        <v/>
      </c>
    </row>
    <row r="652" ht="16" customFormat="1" customHeight="1" s="482">
      <c r="B652" s="5" t="inlineStr">
        <is>
          <t>HS.HS-AT.AT</t>
        </is>
      </c>
      <c r="C652" s="5" t="inlineStr">
        <is>
          <t>HS.HS-AT.AT-Emissions-NH3</t>
        </is>
      </c>
      <c r="D652" s="5" t="inlineStr">
        <is>
          <t>HS</t>
        </is>
      </c>
      <c r="E652" s="5" t="inlineStr">
        <is>
          <t>HS</t>
        </is>
      </c>
      <c r="F652" s="5">
        <f>VLOOKUP(E652,'5.a Definitions'!E:F,2,FALSE)</f>
        <v/>
      </c>
      <c r="G652" s="5" t="inlineStr">
        <is>
          <t>AT</t>
        </is>
      </c>
      <c r="H652" s="5" t="inlineStr">
        <is>
          <t>AT</t>
        </is>
      </c>
      <c r="I652" s="5">
        <f>VLOOKUP(H652,'5.a Definitions'!E:F,2,FALSE)</f>
        <v/>
      </c>
      <c r="J652" s="5" t="inlineStr">
        <is>
          <t>Emissions</t>
        </is>
      </c>
      <c r="K652" s="5" t="inlineStr">
        <is>
          <t>human NH3 emissions</t>
        </is>
      </c>
      <c r="L652" s="5" t="inlineStr">
        <is>
          <t>reactive</t>
        </is>
      </c>
      <c r="M652" s="5" t="inlineStr">
        <is>
          <t>NH3</t>
        </is>
      </c>
      <c r="N652" s="422" t="n">
        <v>0.10076284163972</v>
      </c>
      <c r="O652" s="423" t="n">
        <v>0.1811063193989292</v>
      </c>
      <c r="P652" s="424" t="n">
        <v>2021</v>
      </c>
      <c r="Q652" s="425" t="inlineStr">
        <is>
          <t>SSB table 07459 &amp; 05307</t>
        </is>
      </c>
      <c r="R652" s="425" t="inlineStr">
        <is>
          <t>ok</t>
        </is>
      </c>
      <c r="S652" s="425" t="inlineStr">
        <is>
          <t>text</t>
        </is>
      </c>
      <c r="T652" s="426" t="inlineStr">
        <is>
          <t>Norway</t>
        </is>
      </c>
      <c r="U652" s="5" t="inlineStr">
        <is>
          <t>N wasted</t>
        </is>
      </c>
      <c r="V652" s="5">
        <f>(O585*N585)^2</f>
        <v/>
      </c>
    </row>
    <row r="653" ht="16" customHeight="1">
      <c r="B653" s="5" t="inlineStr">
        <is>
          <t>HS.HS-AT.AT</t>
        </is>
      </c>
      <c r="C653" s="5" t="inlineStr">
        <is>
          <t>HS.HS-AT.AT-LUC emissions-NH3</t>
        </is>
      </c>
      <c r="D653" s="5" t="inlineStr">
        <is>
          <t>HS</t>
        </is>
      </c>
      <c r="E653" s="5" t="inlineStr">
        <is>
          <t>HS</t>
        </is>
      </c>
      <c r="F653" s="5">
        <f>VLOOKUP(E653,'5.a Definitions'!E:F,2,FALSE)</f>
        <v/>
      </c>
      <c r="G653" s="5" t="inlineStr">
        <is>
          <t>AT</t>
        </is>
      </c>
      <c r="H653" s="5" t="inlineStr">
        <is>
          <t>AT</t>
        </is>
      </c>
      <c r="I653" s="5">
        <f>VLOOKUP(H653,'5.a Definitions'!E:F,2,FALSE)</f>
        <v/>
      </c>
      <c r="J653" s="5" t="inlineStr">
        <is>
          <t>LUC emissions</t>
        </is>
      </c>
      <c r="K653" s="5" t="inlineStr">
        <is>
          <t>LUC emissions</t>
        </is>
      </c>
      <c r="L653" s="5" t="inlineStr">
        <is>
          <t>reactive</t>
        </is>
      </c>
      <c r="M653" s="5" t="inlineStr">
        <is>
          <t>NH3</t>
        </is>
      </c>
      <c r="N653" s="422" t="inlineStr">
        <is>
          <t>nan</t>
        </is>
      </c>
      <c r="O653" s="423" t="n">
        <v>0.2</v>
      </c>
      <c r="P653" s="424" t="n">
        <v>2021</v>
      </c>
      <c r="Q653" s="425" t="inlineStr">
        <is>
          <t>no data</t>
        </is>
      </c>
      <c r="R653" s="425" t="inlineStr">
        <is>
          <t>not done</t>
        </is>
      </c>
      <c r="S653" s="425" t="inlineStr">
        <is>
          <t>text</t>
        </is>
      </c>
      <c r="T653" s="426" t="inlineStr">
        <is>
          <t>Norway</t>
        </is>
      </c>
      <c r="U653" s="5" t="inlineStr">
        <is>
          <t>N wasted</t>
        </is>
      </c>
      <c r="V653" s="5">
        <f>(O586*N586)^2</f>
        <v/>
      </c>
    </row>
    <row r="654" ht="16" customHeight="1">
      <c r="B654" s="5" t="inlineStr">
        <is>
          <t>HS.HS-AT.AT</t>
        </is>
      </c>
      <c r="C654" s="5" t="inlineStr">
        <is>
          <t>HS.HS-AT.AT-LUC emissions-NOx</t>
        </is>
      </c>
      <c r="D654" s="5" t="inlineStr">
        <is>
          <t>HS</t>
        </is>
      </c>
      <c r="E654" s="5" t="inlineStr">
        <is>
          <t>HS</t>
        </is>
      </c>
      <c r="F654" s="5">
        <f>VLOOKUP(E654,'5.a Definitions'!E:F,2,FALSE)</f>
        <v/>
      </c>
      <c r="G654" s="5" t="inlineStr">
        <is>
          <t>AT</t>
        </is>
      </c>
      <c r="H654" s="5" t="inlineStr">
        <is>
          <t>AT</t>
        </is>
      </c>
      <c r="I654" s="5">
        <f>VLOOKUP(H654,'5.a Definitions'!E:F,2,FALSE)</f>
        <v/>
      </c>
      <c r="J654" s="5" t="inlineStr">
        <is>
          <t>LUC emissions</t>
        </is>
      </c>
      <c r="K654" s="5" t="inlineStr">
        <is>
          <t>LUC emissions</t>
        </is>
      </c>
      <c r="L654" s="5" t="inlineStr">
        <is>
          <t>reactive</t>
        </is>
      </c>
      <c r="M654" s="5" t="inlineStr">
        <is>
          <t>NOx</t>
        </is>
      </c>
      <c r="N654" s="422" t="inlineStr">
        <is>
          <t>nan</t>
        </is>
      </c>
      <c r="O654" s="423" t="n">
        <v>0.2</v>
      </c>
      <c r="P654" s="424" t="n">
        <v>2021</v>
      </c>
      <c r="Q654" s="425" t="inlineStr">
        <is>
          <t>no data</t>
        </is>
      </c>
      <c r="R654" s="425" t="inlineStr">
        <is>
          <t>not done</t>
        </is>
      </c>
      <c r="S654" s="425" t="inlineStr">
        <is>
          <t>text</t>
        </is>
      </c>
      <c r="T654" s="426" t="inlineStr">
        <is>
          <t>Norway</t>
        </is>
      </c>
      <c r="U654" s="5" t="inlineStr">
        <is>
          <t>N wasted</t>
        </is>
      </c>
      <c r="V654" s="5">
        <f>(#REF!*#REF!)^2</f>
        <v/>
      </c>
    </row>
    <row r="655" ht="16" customHeight="1">
      <c r="B655" s="5" t="inlineStr">
        <is>
          <t>HS.HS-AT.AT</t>
        </is>
      </c>
      <c r="C655" s="5" t="inlineStr">
        <is>
          <t>HS.HS-AT.AT-LUC emissions-N2O</t>
        </is>
      </c>
      <c r="D655" s="5" t="inlineStr">
        <is>
          <t>HS</t>
        </is>
      </c>
      <c r="E655" s="5" t="inlineStr">
        <is>
          <t>HS</t>
        </is>
      </c>
      <c r="F655" s="5">
        <f>VLOOKUP(E655,'5.a Definitions'!E:F,2,FALSE)</f>
        <v/>
      </c>
      <c r="G655" s="5" t="inlineStr">
        <is>
          <t>AT</t>
        </is>
      </c>
      <c r="H655" s="5" t="inlineStr">
        <is>
          <t>AT</t>
        </is>
      </c>
      <c r="I655" s="5">
        <f>VLOOKUP(H655,'5.a Definitions'!E:F,2,FALSE)</f>
        <v/>
      </c>
      <c r="J655" s="5" t="inlineStr">
        <is>
          <t>LUC emissions</t>
        </is>
      </c>
      <c r="K655" s="5" t="inlineStr">
        <is>
          <t>LUC emissions</t>
        </is>
      </c>
      <c r="L655" s="5" t="inlineStr">
        <is>
          <t>reactive</t>
        </is>
      </c>
      <c r="M655" s="5" t="inlineStr">
        <is>
          <t>N2O</t>
        </is>
      </c>
      <c r="N655" s="422" t="n">
        <v>0.1002848007491244</v>
      </c>
      <c r="O655" s="423" t="n">
        <v>1.261544563046772</v>
      </c>
      <c r="P655" s="424" t="n">
        <v>2021</v>
      </c>
      <c r="Q655" s="425" t="inlineStr">
        <is>
          <t>UNFCCC CRT</t>
        </is>
      </c>
      <c r="R655" s="425" t="inlineStr">
        <is>
          <t>ok</t>
        </is>
      </c>
      <c r="S655" s="425" t="inlineStr">
        <is>
          <t>text</t>
        </is>
      </c>
      <c r="T655" s="426" t="inlineStr">
        <is>
          <t>Norway</t>
        </is>
      </c>
      <c r="U655" s="5" t="inlineStr">
        <is>
          <t>N wasted</t>
        </is>
      </c>
      <c r="V655" s="5">
        <f>(O587*N587)^2</f>
        <v/>
      </c>
    </row>
    <row r="656" ht="16" customHeight="1">
      <c r="B656" s="5" t="inlineStr">
        <is>
          <t>HS.HS-HY.SW</t>
        </is>
      </c>
      <c r="C656" s="5" t="inlineStr">
        <is>
          <t>HS.HS-HY.SW-Untreated wastewater-Nmix</t>
        </is>
      </c>
      <c r="D656" s="5" t="inlineStr">
        <is>
          <t>HS</t>
        </is>
      </c>
      <c r="E656" s="5" t="inlineStr">
        <is>
          <t>HS</t>
        </is>
      </c>
      <c r="F656" s="5">
        <f>VLOOKUP(E656,'5.a Definitions'!E:F,2,FALSE)</f>
        <v/>
      </c>
      <c r="G656" s="5" t="inlineStr">
        <is>
          <t>HY</t>
        </is>
      </c>
      <c r="H656" s="5" t="inlineStr">
        <is>
          <t>SW</t>
        </is>
      </c>
      <c r="I656" s="5">
        <f>VLOOKUP(H656,'5.a Definitions'!E:F,2,FALSE)</f>
        <v/>
      </c>
      <c r="J656" s="5" t="inlineStr">
        <is>
          <t>Untreated wastewater</t>
        </is>
      </c>
      <c r="K656" s="5" t="inlineStr">
        <is>
          <t>untreated wastewater to groundwater</t>
        </is>
      </c>
      <c r="L656" s="5" t="inlineStr">
        <is>
          <t>reactive</t>
        </is>
      </c>
      <c r="M656" s="5" t="inlineStr">
        <is>
          <t>Nmix</t>
        </is>
      </c>
      <c r="N656" s="422" t="n">
        <v>0</v>
      </c>
      <c r="O656" s="423" t="n">
        <v>10</v>
      </c>
      <c r="P656" s="424" t="n">
        <v>2021</v>
      </c>
      <c r="Q656" s="425" t="inlineStr">
        <is>
          <t>neglected</t>
        </is>
      </c>
      <c r="R656" s="425" t="inlineStr">
        <is>
          <t>ok</t>
        </is>
      </c>
      <c r="S656" s="425" t="inlineStr">
        <is>
          <t>text</t>
        </is>
      </c>
      <c r="T656" s="426" t="inlineStr">
        <is>
          <t>Norway</t>
        </is>
      </c>
      <c r="U656" s="5" t="inlineStr">
        <is>
          <t>N wasted</t>
        </is>
      </c>
      <c r="V656" s="5">
        <f>(O588*N588)^2</f>
        <v/>
      </c>
    </row>
    <row r="657" ht="16" customHeight="1">
      <c r="B657" s="475" t="inlineStr">
        <is>
          <t>HS.HS-HY.SW</t>
        </is>
      </c>
      <c r="C657" s="475" t="inlineStr">
        <is>
          <t>HS.HS-HY.SW-Overland flow-Nmix</t>
        </is>
      </c>
      <c r="D657" s="475" t="inlineStr">
        <is>
          <t>HS</t>
        </is>
      </c>
      <c r="E657" s="475" t="inlineStr">
        <is>
          <t>HS</t>
        </is>
      </c>
      <c r="F657" s="5">
        <f>VLOOKUP(E657,'5.a Definitions'!E:F,2,FALSE)</f>
        <v/>
      </c>
      <c r="G657" s="475" t="inlineStr">
        <is>
          <t>HY</t>
        </is>
      </c>
      <c r="H657" s="475" t="inlineStr">
        <is>
          <t>SW</t>
        </is>
      </c>
      <c r="I657" s="5">
        <f>VLOOKUP(H657,'5.a Definitions'!E:F,2,FALSE)</f>
        <v/>
      </c>
      <c r="J657" s="475" t="inlineStr">
        <is>
          <t>Overland flow</t>
        </is>
      </c>
      <c r="K657" s="475" t="inlineStr">
        <is>
          <t>overland flow</t>
        </is>
      </c>
      <c r="L657" s="475" t="inlineStr">
        <is>
          <t>reactive</t>
        </is>
      </c>
      <c r="M657" s="475" t="inlineStr">
        <is>
          <t>Nmix</t>
        </is>
      </c>
      <c r="N657" s="476" t="n">
        <v>6.042</v>
      </c>
      <c r="O657" s="477" t="n">
        <v>0.7150627489028275</v>
      </c>
      <c r="P657" s="478" t="n">
        <v>2021</v>
      </c>
      <c r="Q657" s="479" t="inlineStr">
        <is>
          <t>TEOTIL3</t>
        </is>
      </c>
      <c r="R657" s="479" t="inlineStr">
        <is>
          <t>ok</t>
        </is>
      </c>
      <c r="S657" s="479" t="inlineStr">
        <is>
          <t>text</t>
        </is>
      </c>
      <c r="T657" s="476" t="inlineStr">
        <is>
          <t>Norway</t>
        </is>
      </c>
      <c r="U657" s="475" t="inlineStr">
        <is>
          <t>N wasted</t>
        </is>
      </c>
      <c r="V657" s="475">
        <f>(O593*N593)^2</f>
        <v/>
      </c>
    </row>
    <row r="658" ht="16" customHeight="1" thickBot="1">
      <c r="B658" s="6" t="inlineStr">
        <is>
          <t>HS.HS-HY.CW</t>
        </is>
      </c>
      <c r="C658" s="6" t="inlineStr">
        <is>
          <t>HS.HS-HY.CW-Untreated wastewater-Nmix</t>
        </is>
      </c>
      <c r="D658" s="6" t="inlineStr">
        <is>
          <t>HS</t>
        </is>
      </c>
      <c r="E658" s="6" t="inlineStr">
        <is>
          <t>HS</t>
        </is>
      </c>
      <c r="F658" s="5">
        <f>VLOOKUP(E658,'5.a Definitions'!E:F,2,FALSE)</f>
        <v/>
      </c>
      <c r="G658" s="6" t="inlineStr">
        <is>
          <t>HY</t>
        </is>
      </c>
      <c r="H658" s="6" t="inlineStr">
        <is>
          <t>CW</t>
        </is>
      </c>
      <c r="I658" s="5">
        <f>VLOOKUP(H658,'5.a Definitions'!E:F,2,FALSE)</f>
        <v/>
      </c>
      <c r="J658" s="6" t="inlineStr">
        <is>
          <t>Untreated wastewater</t>
        </is>
      </c>
      <c r="K658" s="6" t="inlineStr">
        <is>
          <t>untreated wastewater to coastal water</t>
        </is>
      </c>
      <c r="L658" s="6" t="inlineStr">
        <is>
          <t>reactive</t>
        </is>
      </c>
      <c r="M658" s="6" t="inlineStr">
        <is>
          <t>Nmix</t>
        </is>
      </c>
      <c r="N658" s="422" t="n">
        <v>0</v>
      </c>
      <c r="O658" s="427" t="n">
        <v>10</v>
      </c>
      <c r="P658" s="424" t="n">
        <v>2021</v>
      </c>
      <c r="Q658" s="428" t="inlineStr">
        <is>
          <t>neglected</t>
        </is>
      </c>
      <c r="R658" s="425" t="inlineStr">
        <is>
          <t>ok</t>
        </is>
      </c>
      <c r="S658" s="428" t="inlineStr">
        <is>
          <t>text</t>
        </is>
      </c>
      <c r="T658" s="426" t="inlineStr">
        <is>
          <t>Norway</t>
        </is>
      </c>
      <c r="U658" s="6" t="inlineStr">
        <is>
          <t>N wasted</t>
        </is>
      </c>
      <c r="V658" s="6">
        <f>(O590*N590)^2</f>
        <v/>
      </c>
    </row>
    <row r="659" ht="16" customHeight="1" thickBot="1">
      <c r="A659" s="492" t="inlineStr">
        <is>
          <t>Atmosphere</t>
        </is>
      </c>
      <c r="B659" s="5" t="inlineStr">
        <is>
          <t>AT.AT-MP.OP</t>
        </is>
      </c>
      <c r="C659" s="5" t="inlineStr">
        <is>
          <t>AT.AT-MP.OP-Ammonia synthesis N2 fixation-N2</t>
        </is>
      </c>
      <c r="D659" s="5" t="inlineStr">
        <is>
          <t>AT</t>
        </is>
      </c>
      <c r="E659" s="5" t="inlineStr">
        <is>
          <t>AT</t>
        </is>
      </c>
      <c r="F659" s="5">
        <f>VLOOKUP(E659,'5.a Definitions'!E:F,2,FALSE)</f>
        <v/>
      </c>
      <c r="G659" s="5" t="inlineStr">
        <is>
          <t>MP</t>
        </is>
      </c>
      <c r="H659" s="5" t="inlineStr">
        <is>
          <t>OP</t>
        </is>
      </c>
      <c r="I659" s="5">
        <f>VLOOKUP(H659,'5.a Definitions'!E:F,2,FALSE)</f>
        <v/>
      </c>
      <c r="J659" s="5" t="inlineStr">
        <is>
          <t>Ammonia synthesis N2 fixation</t>
        </is>
      </c>
      <c r="K659" s="5" t="inlineStr">
        <is>
          <t>ammonia synthesis N2 fixation</t>
        </is>
      </c>
      <c r="L659" s="5" t="inlineStr">
        <is>
          <t>inert</t>
        </is>
      </c>
      <c r="M659" s="5" t="inlineStr">
        <is>
          <t>N2</t>
        </is>
      </c>
      <c r="N659" s="422" t="n">
        <v>352.4985214849285</v>
      </c>
      <c r="O659" s="423" t="n">
        <v>0.6482479934300491</v>
      </c>
      <c r="P659" s="424" t="n">
        <v>2021</v>
      </c>
      <c r="Q659" s="425" t="inlineStr">
        <is>
          <t>FAOSTAT Fertilizer by nutrient + SSB (3-year moving average)</t>
        </is>
      </c>
      <c r="R659" s="425" t="inlineStr">
        <is>
          <t>ok</t>
        </is>
      </c>
      <c r="S659" s="425" t="inlineStr">
        <is>
          <t>text</t>
        </is>
      </c>
      <c r="T659" s="426" t="inlineStr">
        <is>
          <t>Norway</t>
        </is>
      </c>
      <c r="U659" s="5" t="inlineStr">
        <is>
          <t>-</t>
        </is>
      </c>
      <c r="V659" s="5">
        <f>(O594*N594)^2</f>
        <v/>
      </c>
    </row>
    <row r="660" ht="16" customHeight="1">
      <c r="B660" s="5" t="inlineStr">
        <is>
          <t>AT.AT-AG.SM</t>
        </is>
      </c>
      <c r="C660" s="5" t="inlineStr">
        <is>
          <t>AT.AT-AG.SM-Deposition-OXN</t>
        </is>
      </c>
      <c r="D660" s="5" t="inlineStr">
        <is>
          <t>AT</t>
        </is>
      </c>
      <c r="E660" s="5" t="inlineStr">
        <is>
          <t>AT</t>
        </is>
      </c>
      <c r="F660" s="5">
        <f>VLOOKUP(E660,'5.a Definitions'!E:F,2,FALSE)</f>
        <v/>
      </c>
      <c r="G660" s="5" t="inlineStr">
        <is>
          <t>AG</t>
        </is>
      </c>
      <c r="H660" s="5" t="inlineStr">
        <is>
          <t>SM</t>
        </is>
      </c>
      <c r="I660" s="5">
        <f>VLOOKUP(H660,'5.a Definitions'!E:F,2,FALSE)</f>
        <v/>
      </c>
      <c r="J660" s="5" t="inlineStr">
        <is>
          <t>Deposition</t>
        </is>
      </c>
      <c r="K660" s="5" t="inlineStr">
        <is>
          <t>deposition to agricultural soils</t>
        </is>
      </c>
      <c r="L660" s="5" t="inlineStr">
        <is>
          <t>reactive</t>
        </is>
      </c>
      <c r="M660" s="5" t="inlineStr">
        <is>
          <t>OXN</t>
        </is>
      </c>
      <c r="N660" s="422" t="n">
        <v>2.810968976751234</v>
      </c>
      <c r="O660" s="423" t="n">
        <v>0.4736834552354919</v>
      </c>
      <c r="P660" s="424" t="n">
        <v>2021</v>
      </c>
      <c r="Q660" s="425" t="inlineStr">
        <is>
          <t>Filled (2016 scaled with the Blake et al. (2023) trend): NILU and geodata.no</t>
        </is>
      </c>
      <c r="R660" s="425" t="inlineStr">
        <is>
          <t>ok</t>
        </is>
      </c>
      <c r="S660" s="425" t="inlineStr">
        <is>
          <t>text</t>
        </is>
      </c>
      <c r="T660" s="426" t="inlineStr">
        <is>
          <t>Norway</t>
        </is>
      </c>
      <c r="U660" s="5" t="inlineStr">
        <is>
          <t>-</t>
        </is>
      </c>
      <c r="V660" s="5">
        <f>(#REF!*#REF!)^2</f>
        <v/>
      </c>
    </row>
    <row r="661" ht="16" customHeight="1">
      <c r="B661" s="5" t="inlineStr">
        <is>
          <t>AT.AT-AG.SM</t>
        </is>
      </c>
      <c r="C661" s="5" t="inlineStr">
        <is>
          <t>AT.AT-AG.SM-Deposition-RDN</t>
        </is>
      </c>
      <c r="D661" s="5" t="inlineStr">
        <is>
          <t>AT</t>
        </is>
      </c>
      <c r="E661" s="5" t="inlineStr">
        <is>
          <t>AT</t>
        </is>
      </c>
      <c r="F661" s="5">
        <f>VLOOKUP(E661,'5.a Definitions'!E:F,2,FALSE)</f>
        <v/>
      </c>
      <c r="G661" s="5" t="inlineStr">
        <is>
          <t>AG</t>
        </is>
      </c>
      <c r="H661" s="5" t="inlineStr">
        <is>
          <t>SM</t>
        </is>
      </c>
      <c r="I661" s="5">
        <f>VLOOKUP(H661,'5.a Definitions'!E:F,2,FALSE)</f>
        <v/>
      </c>
      <c r="J661" s="5" t="inlineStr">
        <is>
          <t>Deposition</t>
        </is>
      </c>
      <c r="K661" s="5" t="inlineStr">
        <is>
          <t>deposition to agricultural soils</t>
        </is>
      </c>
      <c r="L661" s="5" t="inlineStr">
        <is>
          <t>reactive</t>
        </is>
      </c>
      <c r="M661" s="5" t="inlineStr">
        <is>
          <t>RDN</t>
        </is>
      </c>
      <c r="N661" s="422" t="n">
        <v>2.61721234529718</v>
      </c>
      <c r="O661" s="423" t="n">
        <v>0.4720107169619414</v>
      </c>
      <c r="P661" s="424" t="n">
        <v>2021</v>
      </c>
      <c r="Q661" s="425" t="inlineStr">
        <is>
          <t>Filled (2016 scaled with the Blake et al. (2023) trend): NILU and geodata.no</t>
        </is>
      </c>
      <c r="R661" s="425" t="inlineStr">
        <is>
          <t>ok</t>
        </is>
      </c>
      <c r="S661" s="425" t="inlineStr">
        <is>
          <t>text</t>
        </is>
      </c>
      <c r="T661" s="426" t="inlineStr">
        <is>
          <t>Norway</t>
        </is>
      </c>
      <c r="U661" s="5" t="inlineStr">
        <is>
          <t>-</t>
        </is>
      </c>
      <c r="V661" s="5">
        <f>(#REF!*#REF!)^2</f>
        <v/>
      </c>
    </row>
    <row r="662" ht="16" customHeight="1">
      <c r="B662" s="5" t="inlineStr">
        <is>
          <t>AT.AT-AG.SM</t>
        </is>
      </c>
      <c r="C662" s="5" t="inlineStr">
        <is>
          <t>AT.AT-AG.SM-Biological N2 fixation-N2</t>
        </is>
      </c>
      <c r="D662" s="5" t="inlineStr">
        <is>
          <t>AT</t>
        </is>
      </c>
      <c r="E662" s="5" t="inlineStr">
        <is>
          <t>AT</t>
        </is>
      </c>
      <c r="F662" s="5">
        <f>VLOOKUP(E662,'5.a Definitions'!E:F,2,FALSE)</f>
        <v/>
      </c>
      <c r="G662" s="5" t="inlineStr">
        <is>
          <t>AG</t>
        </is>
      </c>
      <c r="H662" s="5" t="inlineStr">
        <is>
          <t>SM</t>
        </is>
      </c>
      <c r="I662" s="5">
        <f>VLOOKUP(H662,'5.a Definitions'!E:F,2,FALSE)</f>
        <v/>
      </c>
      <c r="J662" s="5" t="inlineStr">
        <is>
          <t>Biological N2 fixation</t>
        </is>
      </c>
      <c r="K662" s="5" t="inlineStr">
        <is>
          <t>N2 fixation agriculture</t>
        </is>
      </c>
      <c r="L662" s="5" t="inlineStr">
        <is>
          <t>inert</t>
        </is>
      </c>
      <c r="M662" s="5" t="inlineStr">
        <is>
          <t>N2</t>
        </is>
      </c>
      <c r="N662" s="422" t="n">
        <v>12</v>
      </c>
      <c r="O662" s="423" t="n">
        <v>0.3241098063913839</v>
      </c>
      <c r="P662" s="424" t="n">
        <v>2021</v>
      </c>
      <c r="Q662" s="425" t="inlineStr">
        <is>
          <t>Bechmann et al. (2023)</t>
        </is>
      </c>
      <c r="R662" s="425" t="inlineStr">
        <is>
          <t>ok</t>
        </is>
      </c>
      <c r="S662" s="425" t="inlineStr">
        <is>
          <t>text</t>
        </is>
      </c>
      <c r="T662" s="426" t="inlineStr">
        <is>
          <t>Norway</t>
        </is>
      </c>
      <c r="U662" s="5" t="inlineStr">
        <is>
          <t>-</t>
        </is>
      </c>
      <c r="V662" s="5">
        <f>(O595*N595)^2</f>
        <v/>
      </c>
    </row>
    <row r="663" ht="16" customHeight="1">
      <c r="B663" s="5" t="inlineStr">
        <is>
          <t>AT.AT-FS.FO</t>
        </is>
      </c>
      <c r="C663" s="5" t="inlineStr">
        <is>
          <t>AT.AT-FS.FO-Deposition-OXN</t>
        </is>
      </c>
      <c r="D663" s="5" t="inlineStr">
        <is>
          <t>AT</t>
        </is>
      </c>
      <c r="E663" s="5" t="inlineStr">
        <is>
          <t>AT</t>
        </is>
      </c>
      <c r="F663" s="5">
        <f>VLOOKUP(E663,'5.a Definitions'!E:F,2,FALSE)</f>
        <v/>
      </c>
      <c r="G663" s="5" t="inlineStr">
        <is>
          <t>FS</t>
        </is>
      </c>
      <c r="H663" s="5" t="inlineStr">
        <is>
          <t>FO</t>
        </is>
      </c>
      <c r="I663" s="5">
        <f>VLOOKUP(H663,'5.a Definitions'!E:F,2,FALSE)</f>
        <v/>
      </c>
      <c r="J663" s="5" t="inlineStr">
        <is>
          <t>Deposition</t>
        </is>
      </c>
      <c r="K663" s="5" t="inlineStr">
        <is>
          <t>deposition to forests</t>
        </is>
      </c>
      <c r="L663" s="5" t="inlineStr">
        <is>
          <t>reactive</t>
        </is>
      </c>
      <c r="M663" s="5" t="inlineStr">
        <is>
          <t>OXN</t>
        </is>
      </c>
      <c r="N663" s="422" t="n">
        <v>24.5775081767102</v>
      </c>
      <c r="O663" s="423" t="n">
        <v>0.4781952498293141</v>
      </c>
      <c r="P663" s="424" t="n">
        <v>2021</v>
      </c>
      <c r="Q663" s="425" t="inlineStr">
        <is>
          <t>Filled (2016 scaled with the Blake et al. (2023) trend): NILU and geodata.no</t>
        </is>
      </c>
      <c r="R663" s="425" t="inlineStr">
        <is>
          <t>ok</t>
        </is>
      </c>
      <c r="S663" s="425" t="inlineStr">
        <is>
          <t>text</t>
        </is>
      </c>
      <c r="T663" s="426" t="inlineStr">
        <is>
          <t>Norway</t>
        </is>
      </c>
      <c r="U663" s="5" t="inlineStr">
        <is>
          <t>-</t>
        </is>
      </c>
      <c r="V663" s="5">
        <f>(#REF!*#REF!)^2</f>
        <v/>
      </c>
    </row>
    <row r="664" ht="16" customHeight="1">
      <c r="B664" s="5" t="inlineStr">
        <is>
          <t>AT.AT-FS.FO</t>
        </is>
      </c>
      <c r="C664" s="5" t="inlineStr">
        <is>
          <t>AT.AT-FS.FO-Deposition-RDN</t>
        </is>
      </c>
      <c r="D664" s="5" t="inlineStr">
        <is>
          <t>AT</t>
        </is>
      </c>
      <c r="E664" s="5" t="inlineStr">
        <is>
          <t>AT</t>
        </is>
      </c>
      <c r="F664" s="5">
        <f>VLOOKUP(E664,'5.a Definitions'!E:F,2,FALSE)</f>
        <v/>
      </c>
      <c r="G664" s="5" t="inlineStr">
        <is>
          <t>FS</t>
        </is>
      </c>
      <c r="H664" s="5" t="inlineStr">
        <is>
          <t>FO</t>
        </is>
      </c>
      <c r="I664" s="5">
        <f>VLOOKUP(H664,'5.a Definitions'!E:F,2,FALSE)</f>
        <v/>
      </c>
      <c r="J664" s="5" t="inlineStr">
        <is>
          <t>Deposition</t>
        </is>
      </c>
      <c r="K664" s="5" t="inlineStr">
        <is>
          <t>deposition to forests</t>
        </is>
      </c>
      <c r="L664" s="5" t="inlineStr">
        <is>
          <t>reactive</t>
        </is>
      </c>
      <c r="M664" s="5" t="inlineStr">
        <is>
          <t>RDN</t>
        </is>
      </c>
      <c r="N664" s="422" t="n">
        <v>22.80953747835347</v>
      </c>
      <c r="O664" s="423" t="n">
        <v>0.4888067301116613</v>
      </c>
      <c r="P664" s="424" t="n">
        <v>2021</v>
      </c>
      <c r="Q664" s="425" t="inlineStr">
        <is>
          <t>Filled (2016 scaled with the Blake et al. (2023) trend): NILU and geodata.no</t>
        </is>
      </c>
      <c r="R664" s="425" t="inlineStr">
        <is>
          <t>ok</t>
        </is>
      </c>
      <c r="S664" s="425" t="inlineStr">
        <is>
          <t>text</t>
        </is>
      </c>
      <c r="T664" s="426" t="inlineStr">
        <is>
          <t>Norway</t>
        </is>
      </c>
      <c r="U664" s="5" t="inlineStr">
        <is>
          <t>-</t>
        </is>
      </c>
      <c r="V664" s="5">
        <f>(#REF!*#REF!)^2</f>
        <v/>
      </c>
    </row>
    <row r="665" ht="16" customHeight="1">
      <c r="B665" s="5" t="inlineStr">
        <is>
          <t>AT.AT-FS.FO</t>
        </is>
      </c>
      <c r="C665" s="5" t="inlineStr">
        <is>
          <t>AT.AT-FS.FO-N2 fixation-N2</t>
        </is>
      </c>
      <c r="D665" s="5" t="inlineStr">
        <is>
          <t>AT</t>
        </is>
      </c>
      <c r="E665" s="5" t="inlineStr">
        <is>
          <t>AT</t>
        </is>
      </c>
      <c r="F665" s="5">
        <f>VLOOKUP(E665,'5.a Definitions'!E:F,2,FALSE)</f>
        <v/>
      </c>
      <c r="G665" s="5" t="inlineStr">
        <is>
          <t>FS</t>
        </is>
      </c>
      <c r="H665" s="5" t="inlineStr">
        <is>
          <t>FO</t>
        </is>
      </c>
      <c r="I665" s="5">
        <f>VLOOKUP(H665,'5.a Definitions'!E:F,2,FALSE)</f>
        <v/>
      </c>
      <c r="J665" s="5" t="inlineStr">
        <is>
          <t>N2 fixation</t>
        </is>
      </c>
      <c r="K665" s="5" t="inlineStr">
        <is>
          <t>N2 fixation forests</t>
        </is>
      </c>
      <c r="L665" s="5" t="inlineStr">
        <is>
          <t>inert</t>
        </is>
      </c>
      <c r="M665" s="5" t="inlineStr">
        <is>
          <t>N2</t>
        </is>
      </c>
      <c r="N665" s="422" t="n">
        <v>18</v>
      </c>
      <c r="O665" s="423" t="n">
        <v>0.5019089907080868</v>
      </c>
      <c r="P665" s="424" t="n">
        <v>2021</v>
      </c>
      <c r="Q665" s="425" t="inlineStr">
        <is>
          <t>Moldan (2025) and SSB</t>
        </is>
      </c>
      <c r="R665" s="425" t="inlineStr">
        <is>
          <t>ok</t>
        </is>
      </c>
      <c r="S665" s="425" t="inlineStr">
        <is>
          <t>text</t>
        </is>
      </c>
      <c r="T665" s="426" t="inlineStr">
        <is>
          <t>Norway</t>
        </is>
      </c>
      <c r="U665" s="5" t="inlineStr">
        <is>
          <t>-</t>
        </is>
      </c>
      <c r="V665" s="5">
        <f>(#REF!*#REF!)^2</f>
        <v/>
      </c>
    </row>
    <row r="666" ht="16" customHeight="1">
      <c r="B666" s="5" t="inlineStr">
        <is>
          <t>AT.AT-FS.OL</t>
        </is>
      </c>
      <c r="C666" s="5" t="inlineStr">
        <is>
          <t>AT.AT-FS.OL-Deposition-OXN</t>
        </is>
      </c>
      <c r="D666" s="5" t="inlineStr">
        <is>
          <t>AT</t>
        </is>
      </c>
      <c r="E666" s="5" t="inlineStr">
        <is>
          <t>AT</t>
        </is>
      </c>
      <c r="F666" s="5">
        <f>VLOOKUP(E666,'5.a Definitions'!E:F,2,FALSE)</f>
        <v/>
      </c>
      <c r="G666" s="5" t="inlineStr">
        <is>
          <t>FS</t>
        </is>
      </c>
      <c r="H666" s="5" t="inlineStr">
        <is>
          <t>OL</t>
        </is>
      </c>
      <c r="I666" s="5">
        <f>VLOOKUP(H666,'5.a Definitions'!E:F,2,FALSE)</f>
        <v/>
      </c>
      <c r="J666" s="5" t="inlineStr">
        <is>
          <t>Deposition</t>
        </is>
      </c>
      <c r="K666" s="5" t="inlineStr">
        <is>
          <t>deposition to other land</t>
        </is>
      </c>
      <c r="L666" s="5" t="inlineStr">
        <is>
          <t>reactive</t>
        </is>
      </c>
      <c r="M666" s="5" t="inlineStr">
        <is>
          <t>OXN</t>
        </is>
      </c>
      <c r="N666" s="422" t="n">
        <v>28.32874947873232</v>
      </c>
      <c r="O666" s="423" t="n">
        <v>0.4776029106992714</v>
      </c>
      <c r="P666" s="424" t="n">
        <v>2021</v>
      </c>
      <c r="Q666" s="425" t="inlineStr">
        <is>
          <t>Filled (2016 scaled with the Blake et al. (2023) trend): NILU and geodata.no</t>
        </is>
      </c>
      <c r="R666" s="425" t="inlineStr">
        <is>
          <t>ok</t>
        </is>
      </c>
      <c r="S666" s="425" t="inlineStr">
        <is>
          <t>text</t>
        </is>
      </c>
      <c r="T666" s="426" t="inlineStr">
        <is>
          <t>Norway</t>
        </is>
      </c>
      <c r="U666" s="5" t="inlineStr">
        <is>
          <t>-</t>
        </is>
      </c>
      <c r="V666" s="5">
        <f>(#REF!*#REF!)^2</f>
        <v/>
      </c>
    </row>
    <row r="667" ht="16" customHeight="1">
      <c r="B667" s="5" t="inlineStr">
        <is>
          <t>AT.AT-FS.OL</t>
        </is>
      </c>
      <c r="C667" s="5" t="inlineStr">
        <is>
          <t>AT.AT-FS.OL-Deposition-RDN</t>
        </is>
      </c>
      <c r="D667" s="5" t="inlineStr">
        <is>
          <t>AT</t>
        </is>
      </c>
      <c r="E667" s="5" t="inlineStr">
        <is>
          <t>AT</t>
        </is>
      </c>
      <c r="F667" s="5">
        <f>VLOOKUP(E667,'5.a Definitions'!E:F,2,FALSE)</f>
        <v/>
      </c>
      <c r="G667" s="5" t="inlineStr">
        <is>
          <t>FS</t>
        </is>
      </c>
      <c r="H667" s="5" t="inlineStr">
        <is>
          <t>OL</t>
        </is>
      </c>
      <c r="I667" s="5">
        <f>VLOOKUP(H667,'5.a Definitions'!E:F,2,FALSE)</f>
        <v/>
      </c>
      <c r="J667" s="5" t="inlineStr">
        <is>
          <t>Deposition</t>
        </is>
      </c>
      <c r="K667" s="5" t="inlineStr">
        <is>
          <t>deposition to other land</t>
        </is>
      </c>
      <c r="L667" s="5" t="inlineStr">
        <is>
          <t>reactive</t>
        </is>
      </c>
      <c r="M667" s="5" t="inlineStr">
        <is>
          <t>RDN</t>
        </is>
      </c>
      <c r="N667" s="422" t="n">
        <v>30.21554808772498</v>
      </c>
      <c r="O667" s="423" t="n">
        <v>0.4736601777284227</v>
      </c>
      <c r="P667" s="424" t="n">
        <v>2021</v>
      </c>
      <c r="Q667" s="425" t="inlineStr">
        <is>
          <t>Filled (2016 scaled with the Blake et al. (2023) trend): NILU and geodata.no</t>
        </is>
      </c>
      <c r="R667" s="425" t="inlineStr">
        <is>
          <t>ok</t>
        </is>
      </c>
      <c r="S667" s="425" t="inlineStr">
        <is>
          <t>text</t>
        </is>
      </c>
      <c r="T667" s="426" t="inlineStr">
        <is>
          <t>Norway</t>
        </is>
      </c>
      <c r="U667" s="5" t="inlineStr">
        <is>
          <t>-</t>
        </is>
      </c>
      <c r="V667" s="5">
        <f>(#REF!*#REF!)^2</f>
        <v/>
      </c>
    </row>
    <row r="668" ht="16" customHeight="1">
      <c r="B668" s="5" t="inlineStr">
        <is>
          <t>AT.AT-FS.OL</t>
        </is>
      </c>
      <c r="C668" s="5" t="inlineStr">
        <is>
          <t>AT.AT-FS.OL-N2 fixation-N2</t>
        </is>
      </c>
      <c r="D668" s="5" t="inlineStr">
        <is>
          <t>AT</t>
        </is>
      </c>
      <c r="E668" s="5" t="inlineStr">
        <is>
          <t>AT</t>
        </is>
      </c>
      <c r="F668" s="5">
        <f>VLOOKUP(E668,'5.a Definitions'!E:F,2,FALSE)</f>
        <v/>
      </c>
      <c r="G668" s="5" t="inlineStr">
        <is>
          <t>FS</t>
        </is>
      </c>
      <c r="H668" s="5" t="inlineStr">
        <is>
          <t>OL</t>
        </is>
      </c>
      <c r="I668" s="5">
        <f>VLOOKUP(H668,'5.a Definitions'!E:F,2,FALSE)</f>
        <v/>
      </c>
      <c r="J668" s="5" t="inlineStr">
        <is>
          <t>N2 fixation</t>
        </is>
      </c>
      <c r="K668" s="5" t="inlineStr">
        <is>
          <t>N2 fixation other land</t>
        </is>
      </c>
      <c r="L668" s="5" t="inlineStr">
        <is>
          <t>inert</t>
        </is>
      </c>
      <c r="M668" s="5" t="inlineStr">
        <is>
          <t>N2</t>
        </is>
      </c>
      <c r="N668" s="422" t="n">
        <v>23.228884</v>
      </c>
      <c r="O668" s="423" t="n">
        <v>0.8373855850737826</v>
      </c>
      <c r="P668" s="424" t="n">
        <v>2021</v>
      </c>
      <c r="Q668" s="425" t="inlineStr">
        <is>
          <t>CORINE land cover inventory and Reddy &amp; DeLaune (2008)</t>
        </is>
      </c>
      <c r="R668" s="425" t="inlineStr">
        <is>
          <t>ok</t>
        </is>
      </c>
      <c r="S668" s="425" t="inlineStr">
        <is>
          <t>text</t>
        </is>
      </c>
      <c r="T668" s="426" t="inlineStr">
        <is>
          <t>Norway</t>
        </is>
      </c>
      <c r="U668" s="5" t="inlineStr">
        <is>
          <t>-</t>
        </is>
      </c>
      <c r="V668" s="5">
        <f>(O599*N599)^2</f>
        <v/>
      </c>
    </row>
    <row r="669" ht="16" customHeight="1">
      <c r="B669" s="5" t="inlineStr">
        <is>
          <t>AT.AT-HS.HS</t>
        </is>
      </c>
      <c r="C669" s="5" t="inlineStr">
        <is>
          <t>AT.AT-HS.HS-Deposition-OXN</t>
        </is>
      </c>
      <c r="D669" s="5" t="inlineStr">
        <is>
          <t>AT</t>
        </is>
      </c>
      <c r="E669" s="5" t="inlineStr">
        <is>
          <t>AT</t>
        </is>
      </c>
      <c r="F669" s="5">
        <f>VLOOKUP(E669,'5.a Definitions'!E:F,2,FALSE)</f>
        <v/>
      </c>
      <c r="G669" s="5" t="inlineStr">
        <is>
          <t>HS</t>
        </is>
      </c>
      <c r="H669" s="5" t="inlineStr">
        <is>
          <t>HS</t>
        </is>
      </c>
      <c r="I669" s="5">
        <f>VLOOKUP(H669,'5.a Definitions'!E:F,2,FALSE)</f>
        <v/>
      </c>
      <c r="J669" s="5" t="inlineStr">
        <is>
          <t>Deposition</t>
        </is>
      </c>
      <c r="K669" s="5" t="inlineStr">
        <is>
          <t>deposition to settlements</t>
        </is>
      </c>
      <c r="L669" s="5" t="inlineStr">
        <is>
          <t>reactive</t>
        </is>
      </c>
      <c r="M669" s="5" t="inlineStr">
        <is>
          <t>OXN</t>
        </is>
      </c>
      <c r="N669" s="422" t="n">
        <v>1.634097903810652</v>
      </c>
      <c r="O669" s="423" t="n">
        <v>0.4824166017699105</v>
      </c>
      <c r="P669" s="424" t="n">
        <v>2021</v>
      </c>
      <c r="Q669" s="425" t="inlineStr">
        <is>
          <t>Filled (2016 scaled with the Blake et al. (2023) trend): NILU and geodata.no</t>
        </is>
      </c>
      <c r="R669" s="425" t="inlineStr">
        <is>
          <t>ok</t>
        </is>
      </c>
      <c r="S669" s="425" t="inlineStr">
        <is>
          <t>text</t>
        </is>
      </c>
      <c r="T669" s="426" t="inlineStr">
        <is>
          <t>Norway</t>
        </is>
      </c>
      <c r="U669" s="5" t="inlineStr">
        <is>
          <t>-</t>
        </is>
      </c>
      <c r="V669" s="5">
        <f>(#REF!*#REF!)^2</f>
        <v/>
      </c>
    </row>
    <row r="670" ht="16" customHeight="1">
      <c r="B670" s="5" t="inlineStr">
        <is>
          <t>AT.AT-HS.HS</t>
        </is>
      </c>
      <c r="C670" s="5" t="inlineStr">
        <is>
          <t>AT.AT-HS.HS-Deposition-RDN</t>
        </is>
      </c>
      <c r="D670" s="5" t="inlineStr">
        <is>
          <t>AT</t>
        </is>
      </c>
      <c r="E670" s="5" t="inlineStr">
        <is>
          <t>AT</t>
        </is>
      </c>
      <c r="F670" s="5">
        <f>VLOOKUP(E670,'5.a Definitions'!E:F,2,FALSE)</f>
        <v/>
      </c>
      <c r="G670" s="5" t="inlineStr">
        <is>
          <t>HS</t>
        </is>
      </c>
      <c r="H670" s="5" t="inlineStr">
        <is>
          <t>HS</t>
        </is>
      </c>
      <c r="I670" s="5">
        <f>VLOOKUP(H670,'5.a Definitions'!E:F,2,FALSE)</f>
        <v/>
      </c>
      <c r="J670" s="5" t="inlineStr">
        <is>
          <t>Deposition</t>
        </is>
      </c>
      <c r="K670" s="5" t="inlineStr">
        <is>
          <t>deposition to settlements</t>
        </is>
      </c>
      <c r="L670" s="5" t="inlineStr">
        <is>
          <t>reactive</t>
        </is>
      </c>
      <c r="M670" s="5" t="inlineStr">
        <is>
          <t>RDN</t>
        </is>
      </c>
      <c r="N670" s="422" t="n">
        <v>1.480401076349279</v>
      </c>
      <c r="O670" s="423" t="n">
        <v>0.4797300431181378</v>
      </c>
      <c r="P670" s="424" t="n">
        <v>2021</v>
      </c>
      <c r="Q670" s="425" t="inlineStr">
        <is>
          <t>Filled (2016 scaled with the Blake et al. (2023) trend): NILU and geodata.no</t>
        </is>
      </c>
      <c r="R670" s="425" t="inlineStr">
        <is>
          <t>ok</t>
        </is>
      </c>
      <c r="S670" s="425" t="inlineStr">
        <is>
          <t>text</t>
        </is>
      </c>
      <c r="T670" s="426" t="inlineStr">
        <is>
          <t>Norway</t>
        </is>
      </c>
      <c r="U670" s="5" t="inlineStr">
        <is>
          <t>-</t>
        </is>
      </c>
      <c r="V670" s="5">
        <f>(#REF!*#REF!)^2</f>
        <v/>
      </c>
    </row>
    <row r="671" ht="16" customHeight="1">
      <c r="B671" s="5" t="inlineStr">
        <is>
          <t>AT.AT-HY.SW</t>
        </is>
      </c>
      <c r="C671" s="5" t="inlineStr">
        <is>
          <t>AT.AT-HY.SW-Deposition-OXN</t>
        </is>
      </c>
      <c r="D671" s="5" t="inlineStr">
        <is>
          <t>AT</t>
        </is>
      </c>
      <c r="E671" s="5" t="inlineStr">
        <is>
          <t>AT</t>
        </is>
      </c>
      <c r="F671" s="5">
        <f>VLOOKUP(E671,'5.a Definitions'!E:F,2,FALSE)</f>
        <v/>
      </c>
      <c r="G671" s="5" t="inlineStr">
        <is>
          <t>HY</t>
        </is>
      </c>
      <c r="H671" s="5" t="inlineStr">
        <is>
          <t>SW</t>
        </is>
      </c>
      <c r="I671" s="5">
        <f>VLOOKUP(H671,'5.a Definitions'!E:F,2,FALSE)</f>
        <v/>
      </c>
      <c r="J671" s="5" t="inlineStr">
        <is>
          <t>Deposition</t>
        </is>
      </c>
      <c r="K671" s="5" t="inlineStr">
        <is>
          <t>deposition to surface water</t>
        </is>
      </c>
      <c r="L671" s="5" t="inlineStr">
        <is>
          <t>reactive</t>
        </is>
      </c>
      <c r="M671" s="5" t="inlineStr">
        <is>
          <t>OXN</t>
        </is>
      </c>
      <c r="N671" s="422" t="n">
        <v>4.088822809522666</v>
      </c>
      <c r="O671" s="423" t="n">
        <v>0.4565297603244716</v>
      </c>
      <c r="P671" s="424" t="n">
        <v>2021</v>
      </c>
      <c r="Q671" s="425" t="inlineStr">
        <is>
          <t>Filled (2016 scaled with the Blake et al. (2023) trend): NILU and geodata.no</t>
        </is>
      </c>
      <c r="R671" s="425" t="inlineStr">
        <is>
          <t>ok</t>
        </is>
      </c>
      <c r="S671" s="425" t="inlineStr">
        <is>
          <t>text</t>
        </is>
      </c>
      <c r="T671" s="426" t="inlineStr">
        <is>
          <t>Norway</t>
        </is>
      </c>
      <c r="U671" s="5" t="inlineStr">
        <is>
          <t>-</t>
        </is>
      </c>
      <c r="V671" s="5">
        <f>(#REF!*#REF!)^2</f>
        <v/>
      </c>
    </row>
    <row r="672" ht="16" customHeight="1">
      <c r="B672" s="5" t="inlineStr">
        <is>
          <t>AT.AT-HY.SW</t>
        </is>
      </c>
      <c r="C672" s="5" t="inlineStr">
        <is>
          <t>AT.AT-HY.SW-Deposition-RDN</t>
        </is>
      </c>
      <c r="D672" s="5" t="inlineStr">
        <is>
          <t>AT</t>
        </is>
      </c>
      <c r="E672" s="5" t="inlineStr">
        <is>
          <t>AT</t>
        </is>
      </c>
      <c r="F672" s="5">
        <f>VLOOKUP(E672,'5.a Definitions'!E:F,2,FALSE)</f>
        <v/>
      </c>
      <c r="G672" s="5" t="inlineStr">
        <is>
          <t>HY</t>
        </is>
      </c>
      <c r="H672" s="5" t="inlineStr">
        <is>
          <t>SW</t>
        </is>
      </c>
      <c r="I672" s="5">
        <f>VLOOKUP(H672,'5.a Definitions'!E:F,2,FALSE)</f>
        <v/>
      </c>
      <c r="J672" s="5" t="inlineStr">
        <is>
          <t>Deposition</t>
        </is>
      </c>
      <c r="K672" s="5" t="inlineStr">
        <is>
          <t>deposition to surface water</t>
        </is>
      </c>
      <c r="L672" s="5" t="inlineStr">
        <is>
          <t>reactive</t>
        </is>
      </c>
      <c r="M672" s="5" t="inlineStr">
        <is>
          <t>RDN</t>
        </is>
      </c>
      <c r="N672" s="422" t="n">
        <v>4.052304373571123</v>
      </c>
      <c r="O672" s="423" t="n">
        <v>0.4622468292673493</v>
      </c>
      <c r="P672" s="424" t="n">
        <v>2021</v>
      </c>
      <c r="Q672" s="425" t="inlineStr">
        <is>
          <t>Filled (2016 scaled with the Blake et al. (2023) trend): NILU and geodata.no</t>
        </is>
      </c>
      <c r="R672" s="425" t="inlineStr">
        <is>
          <t>ok</t>
        </is>
      </c>
      <c r="S672" s="425" t="inlineStr">
        <is>
          <t>text</t>
        </is>
      </c>
      <c r="T672" s="426" t="inlineStr">
        <is>
          <t>Norway</t>
        </is>
      </c>
      <c r="U672" s="5" t="inlineStr">
        <is>
          <t>-</t>
        </is>
      </c>
      <c r="V672" s="5">
        <f>(O600*N600)^2</f>
        <v/>
      </c>
    </row>
    <row r="673" ht="16" customHeight="1">
      <c r="B673" s="5" t="inlineStr">
        <is>
          <t>AT.AT-HY.SW</t>
        </is>
      </c>
      <c r="C673" s="5" t="inlineStr">
        <is>
          <t>AT.AT-HY.SW-N2 fixation-N2</t>
        </is>
      </c>
      <c r="D673" s="5" t="inlineStr">
        <is>
          <t>AT</t>
        </is>
      </c>
      <c r="E673" s="5" t="inlineStr">
        <is>
          <t>AT</t>
        </is>
      </c>
      <c r="F673" s="5">
        <f>VLOOKUP(E673,'5.a Definitions'!E:F,2,FALSE)</f>
        <v/>
      </c>
      <c r="G673" s="5" t="inlineStr">
        <is>
          <t>HY</t>
        </is>
      </c>
      <c r="H673" s="5" t="inlineStr">
        <is>
          <t>SW</t>
        </is>
      </c>
      <c r="I673" s="5">
        <f>VLOOKUP(H673,'5.a Definitions'!E:F,2,FALSE)</f>
        <v/>
      </c>
      <c r="J673" s="5" t="inlineStr">
        <is>
          <t>N2 fixation</t>
        </is>
      </c>
      <c r="K673" s="5" t="inlineStr">
        <is>
          <t>N2 fixation surface water</t>
        </is>
      </c>
      <c r="L673" s="5" t="inlineStr">
        <is>
          <t>inert</t>
        </is>
      </c>
      <c r="M673" s="5" t="inlineStr">
        <is>
          <t>N2</t>
        </is>
      </c>
      <c r="N673" s="422" t="n">
        <v>2.0457</v>
      </c>
      <c r="O673" s="423" t="n">
        <v>8.962723886426243</v>
      </c>
      <c r="P673" s="424" t="n">
        <v>2021</v>
      </c>
      <c r="Q673" s="425" t="inlineStr">
        <is>
          <t>NIBIO and Reddy &amp; DeLaune (2008)</t>
        </is>
      </c>
      <c r="R673" s="425" t="inlineStr">
        <is>
          <t>ok</t>
        </is>
      </c>
      <c r="S673" s="425" t="inlineStr">
        <is>
          <t>text</t>
        </is>
      </c>
      <c r="T673" s="426" t="inlineStr">
        <is>
          <t>Norway</t>
        </is>
      </c>
      <c r="U673" s="5" t="inlineStr">
        <is>
          <t>-</t>
        </is>
      </c>
      <c r="V673" s="5">
        <f>(O601*N601)^2</f>
        <v/>
      </c>
    </row>
    <row r="674" ht="16" customHeight="1">
      <c r="B674" s="5" t="inlineStr">
        <is>
          <t>AT.AT-RW.RW</t>
        </is>
      </c>
      <c r="C674" s="5" t="inlineStr">
        <is>
          <t>AT.AT-RW.RW-Atmospheric outflow-RDN</t>
        </is>
      </c>
      <c r="D674" s="5" t="inlineStr">
        <is>
          <t>AT</t>
        </is>
      </c>
      <c r="E674" s="5" t="inlineStr">
        <is>
          <t>AT</t>
        </is>
      </c>
      <c r="F674" s="5">
        <f>VLOOKUP(E674,'5.a Definitions'!E:F,2,FALSE)</f>
        <v/>
      </c>
      <c r="G674" s="5" t="inlineStr">
        <is>
          <t>RW</t>
        </is>
      </c>
      <c r="H674" s="5" t="inlineStr">
        <is>
          <t>RW</t>
        </is>
      </c>
      <c r="I674" s="5">
        <f>VLOOKUP(H674,'5.a Definitions'!E:F,2,FALSE)</f>
        <v/>
      </c>
      <c r="J674" s="5" t="inlineStr">
        <is>
          <t>Atmospheric outflow</t>
        </is>
      </c>
      <c r="K674" s="5" t="inlineStr">
        <is>
          <t>atmospheric outflow</t>
        </is>
      </c>
      <c r="L674" s="5" t="inlineStr">
        <is>
          <t>reactive</t>
        </is>
      </c>
      <c r="M674" s="5" t="inlineStr">
        <is>
          <t>RDN</t>
        </is>
      </c>
      <c r="N674" s="422" t="n">
        <v>13.54174415449946</v>
      </c>
      <c r="O674" s="423" t="n">
        <v>0.4978678205152003</v>
      </c>
      <c r="P674" s="424" t="n">
        <v>2021</v>
      </c>
      <c r="Q674" s="425" t="inlineStr">
        <is>
          <t>EMEP SR tables</t>
        </is>
      </c>
      <c r="R674" s="425" t="inlineStr">
        <is>
          <t>ok</t>
        </is>
      </c>
      <c r="S674" s="425" t="inlineStr">
        <is>
          <t>text</t>
        </is>
      </c>
      <c r="T674" s="426" t="inlineStr">
        <is>
          <t>Norway</t>
        </is>
      </c>
      <c r="U674" s="5" t="inlineStr">
        <is>
          <t>-</t>
        </is>
      </c>
      <c r="V674" s="5">
        <f>(#REF!*#REF!)^2</f>
        <v/>
      </c>
    </row>
    <row r="675" ht="16" customHeight="1" thickBot="1">
      <c r="A675" s="493" t="n"/>
      <c r="B675" s="6" t="inlineStr">
        <is>
          <t>AT.AT-RW.RW</t>
        </is>
      </c>
      <c r="C675" s="6" t="inlineStr">
        <is>
          <t>AT.AT-RW.RW-Atmospheric outflow-OXN</t>
        </is>
      </c>
      <c r="D675" s="6" t="inlineStr">
        <is>
          <t>AT</t>
        </is>
      </c>
      <c r="E675" s="6" t="inlineStr">
        <is>
          <t>AT</t>
        </is>
      </c>
      <c r="F675" s="5">
        <f>VLOOKUP(E675,'5.a Definitions'!E:F,2,FALSE)</f>
        <v/>
      </c>
      <c r="G675" s="6" t="inlineStr">
        <is>
          <t>RW</t>
        </is>
      </c>
      <c r="H675" s="6" t="inlineStr">
        <is>
          <t>RW</t>
        </is>
      </c>
      <c r="I675" s="5">
        <f>VLOOKUP(H675,'5.a Definitions'!E:F,2,FALSE)</f>
        <v/>
      </c>
      <c r="J675" s="6" t="inlineStr">
        <is>
          <t>Atmospheric outflow</t>
        </is>
      </c>
      <c r="K675" s="6" t="inlineStr">
        <is>
          <t>atmospheric outflow</t>
        </is>
      </c>
      <c r="L675" s="6" t="inlineStr">
        <is>
          <t>reactive</t>
        </is>
      </c>
      <c r="M675" s="6" t="inlineStr">
        <is>
          <t>OXN</t>
        </is>
      </c>
      <c r="N675" s="422" t="n">
        <v>33.20507150884857</v>
      </c>
      <c r="O675" s="427" t="n">
        <v>0.4978678205152003</v>
      </c>
      <c r="P675" s="424" t="n">
        <v>2021</v>
      </c>
      <c r="Q675" s="428" t="inlineStr">
        <is>
          <t>EMEP SR tables</t>
        </is>
      </c>
      <c r="R675" s="425" t="inlineStr">
        <is>
          <t>ok</t>
        </is>
      </c>
      <c r="S675" s="428" t="inlineStr">
        <is>
          <t>text</t>
        </is>
      </c>
      <c r="T675" s="426" t="inlineStr">
        <is>
          <t>Norway</t>
        </is>
      </c>
      <c r="U675" s="6" t="inlineStr">
        <is>
          <t>-</t>
        </is>
      </c>
      <c r="V675" s="6">
        <f>(#REF!*#REF!)^2</f>
        <v/>
      </c>
    </row>
    <row r="676" ht="16" customHeight="1">
      <c r="A676" s="491" t="inlineStr">
        <is>
          <t>Hydrosphere</t>
        </is>
      </c>
      <c r="B676" s="5" t="inlineStr">
        <is>
          <t>HY.CW-MP.FP</t>
        </is>
      </c>
      <c r="C676" s="5" t="inlineStr">
        <is>
          <t>HY.CW-MP.FP-Fish (wild catch)-Nmix</t>
        </is>
      </c>
      <c r="D676" s="5" t="inlineStr">
        <is>
          <t>HY</t>
        </is>
      </c>
      <c r="E676" s="5" t="inlineStr">
        <is>
          <t>CW</t>
        </is>
      </c>
      <c r="F676" s="5">
        <f>VLOOKUP(E676,'5.a Definitions'!E:F,2,FALSE)</f>
        <v/>
      </c>
      <c r="G676" s="5" t="inlineStr">
        <is>
          <t>MP</t>
        </is>
      </c>
      <c r="H676" s="5" t="inlineStr">
        <is>
          <t>FP</t>
        </is>
      </c>
      <c r="I676" s="5">
        <f>VLOOKUP(H676,'5.a Definitions'!E:F,2,FALSE)</f>
        <v/>
      </c>
      <c r="J676" s="5" t="inlineStr">
        <is>
          <t>Fish (wild catch)</t>
        </is>
      </c>
      <c r="K676" s="5" t="inlineStr">
        <is>
          <t>coastal water fish (wild catch)</t>
        </is>
      </c>
      <c r="L676" s="5" t="inlineStr">
        <is>
          <t>reactive</t>
        </is>
      </c>
      <c r="M676" s="5" t="inlineStr">
        <is>
          <t>Nmix</t>
        </is>
      </c>
      <c r="N676" s="422" t="n">
        <v>59.63456411191998</v>
      </c>
      <c r="O676" s="423" t="n">
        <v>0.1067436013117188</v>
      </c>
      <c r="P676" s="424" t="n">
        <v>2021</v>
      </c>
      <c r="Q676" s="425" t="inlineStr">
        <is>
          <t>Fiskeridirektoratet</t>
        </is>
      </c>
      <c r="R676" s="425" t="inlineStr">
        <is>
          <t>ok</t>
        </is>
      </c>
      <c r="S676" s="425" t="inlineStr">
        <is>
          <t>text</t>
        </is>
      </c>
      <c r="T676" s="426" t="inlineStr">
        <is>
          <t>Norway</t>
        </is>
      </c>
      <c r="U676" s="5" t="inlineStr">
        <is>
          <t>useful output</t>
        </is>
      </c>
      <c r="V676" s="5">
        <f>(#REF!*#REF!)^2</f>
        <v/>
      </c>
    </row>
    <row r="677" ht="16" customHeight="1">
      <c r="B677" s="5" t="inlineStr">
        <is>
          <t>HY.SW-AT.AT</t>
        </is>
      </c>
      <c r="C677" s="5" t="inlineStr">
        <is>
          <t>HY.SW-AT.AT-Emissions-N2</t>
        </is>
      </c>
      <c r="D677" s="5" t="inlineStr">
        <is>
          <t>HY</t>
        </is>
      </c>
      <c r="E677" s="5" t="inlineStr">
        <is>
          <t>SW</t>
        </is>
      </c>
      <c r="F677" s="5">
        <f>VLOOKUP(E677,'5.a Definitions'!E:F,2,FALSE)</f>
        <v/>
      </c>
      <c r="G677" s="5" t="inlineStr">
        <is>
          <t>AT</t>
        </is>
      </c>
      <c r="H677" s="5" t="inlineStr">
        <is>
          <t>AT</t>
        </is>
      </c>
      <c r="I677" s="5">
        <f>VLOOKUP(H677,'5.a Definitions'!E:F,2,FALSE)</f>
        <v/>
      </c>
      <c r="J677" s="5" t="inlineStr">
        <is>
          <t>Emissions</t>
        </is>
      </c>
      <c r="K677" s="5" t="inlineStr">
        <is>
          <t>surface water emissions</t>
        </is>
      </c>
      <c r="L677" s="5" t="inlineStr">
        <is>
          <t>inert</t>
        </is>
      </c>
      <c r="M677" s="5" t="inlineStr">
        <is>
          <t>N2</t>
        </is>
      </c>
      <c r="N677" s="422" t="n">
        <v>12.40866</v>
      </c>
      <c r="O677" s="423" t="n">
        <v>0.412980551450903</v>
      </c>
      <c r="P677" s="424" t="n">
        <v>2021</v>
      </c>
      <c r="Q677" s="425" t="inlineStr">
        <is>
          <t>NIVA TEOTIL3</t>
        </is>
      </c>
      <c r="R677" s="425" t="inlineStr">
        <is>
          <t>ok</t>
        </is>
      </c>
      <c r="S677" s="425" t="inlineStr">
        <is>
          <t>text</t>
        </is>
      </c>
      <c r="T677" s="426" t="inlineStr">
        <is>
          <t>Norway</t>
        </is>
      </c>
      <c r="U677" s="5" t="inlineStr">
        <is>
          <t>N wasted</t>
        </is>
      </c>
      <c r="V677" s="5">
        <f>(O610*N610)^2</f>
        <v/>
      </c>
    </row>
    <row r="678" ht="16" customHeight="1">
      <c r="B678" s="5" t="inlineStr">
        <is>
          <t>HY.SW-AT.AT</t>
        </is>
      </c>
      <c r="C678" s="5" t="inlineStr">
        <is>
          <t>HY.SW-AT.AT-Emissions-N2O</t>
        </is>
      </c>
      <c r="D678" s="5" t="inlineStr">
        <is>
          <t>HY</t>
        </is>
      </c>
      <c r="E678" s="5" t="inlineStr">
        <is>
          <t>SW</t>
        </is>
      </c>
      <c r="F678" s="5">
        <f>VLOOKUP(E678,'5.a Definitions'!E:F,2,FALSE)</f>
        <v/>
      </c>
      <c r="G678" s="5" t="inlineStr">
        <is>
          <t>AT</t>
        </is>
      </c>
      <c r="H678" s="5" t="inlineStr">
        <is>
          <t>AT</t>
        </is>
      </c>
      <c r="I678" s="5">
        <f>VLOOKUP(H678,'5.a Definitions'!E:F,2,FALSE)</f>
        <v/>
      </c>
      <c r="J678" s="5" t="inlineStr">
        <is>
          <t>Emissions</t>
        </is>
      </c>
      <c r="K678" s="5" t="inlineStr">
        <is>
          <t>surface water emissions</t>
        </is>
      </c>
      <c r="L678" s="5" t="inlineStr">
        <is>
          <t>reactive</t>
        </is>
      </c>
      <c r="M678" s="5" t="inlineStr">
        <is>
          <t>N2O</t>
        </is>
      </c>
      <c r="N678" s="422" t="n">
        <v>0.12534</v>
      </c>
      <c r="O678" s="423" t="n">
        <v>10.499220192772</v>
      </c>
      <c r="P678" s="424" t="n">
        <v>2021</v>
      </c>
      <c r="Q678" s="425" t="inlineStr">
        <is>
          <t>NIVA TEOTIL3</t>
        </is>
      </c>
      <c r="R678" s="425" t="inlineStr">
        <is>
          <t>ok</t>
        </is>
      </c>
      <c r="S678" s="425" t="inlineStr">
        <is>
          <t>text</t>
        </is>
      </c>
      <c r="T678" s="426" t="inlineStr">
        <is>
          <t>Norway</t>
        </is>
      </c>
      <c r="U678" s="5" t="inlineStr">
        <is>
          <t>N wasted</t>
        </is>
      </c>
      <c r="V678" s="5">
        <f>(O611*N611)^2</f>
        <v/>
      </c>
    </row>
    <row r="679" ht="16" customHeight="1">
      <c r="B679" s="5" t="inlineStr">
        <is>
          <t>HY.SW-HY.CW</t>
        </is>
      </c>
      <c r="C679" s="5" t="inlineStr">
        <is>
          <t>HY.SW-HY.CW-Inflow to coastal waters-Nmix</t>
        </is>
      </c>
      <c r="D679" s="5" t="inlineStr">
        <is>
          <t>HY</t>
        </is>
      </c>
      <c r="E679" s="5" t="inlineStr">
        <is>
          <t>SW</t>
        </is>
      </c>
      <c r="F679" s="5">
        <f>VLOOKUP(E679,'5.a Definitions'!E:F,2,FALSE)</f>
        <v/>
      </c>
      <c r="G679" s="5" t="inlineStr">
        <is>
          <t>HY</t>
        </is>
      </c>
      <c r="H679" s="5" t="inlineStr">
        <is>
          <t>CW</t>
        </is>
      </c>
      <c r="I679" s="5">
        <f>VLOOKUP(H679,'5.a Definitions'!E:F,2,FALSE)</f>
        <v/>
      </c>
      <c r="J679" s="5" t="inlineStr">
        <is>
          <t>Inflow to coastal waters</t>
        </is>
      </c>
      <c r="K679" s="5" t="inlineStr">
        <is>
          <t>inflow to coastal water</t>
        </is>
      </c>
      <c r="L679" s="5" t="inlineStr">
        <is>
          <t>reactive</t>
        </is>
      </c>
      <c r="M679" s="5" t="inlineStr">
        <is>
          <t>Nmix</t>
        </is>
      </c>
      <c r="N679" s="422" t="n">
        <v>100.8656</v>
      </c>
      <c r="O679" s="423" t="n">
        <v>0.2350973200007893</v>
      </c>
      <c r="P679" s="424" t="n">
        <v>2021</v>
      </c>
      <c r="Q679" s="425" t="inlineStr">
        <is>
          <t>NIVA TEOTIL3</t>
        </is>
      </c>
      <c r="R679" s="425" t="inlineStr">
        <is>
          <t>ok</t>
        </is>
      </c>
      <c r="S679" s="425" t="inlineStr">
        <is>
          <t>text</t>
        </is>
      </c>
      <c r="T679" s="426" t="inlineStr">
        <is>
          <t>Norway</t>
        </is>
      </c>
      <c r="U679" s="5" t="inlineStr">
        <is>
          <t>-</t>
        </is>
      </c>
      <c r="V679" s="5">
        <f>(#REF!*#REF!)^2</f>
        <v/>
      </c>
    </row>
    <row r="680" ht="16" customHeight="1">
      <c r="B680" s="5" t="inlineStr">
        <is>
          <t>HY.CW-MP.FP</t>
        </is>
      </c>
      <c r="C680" s="5" t="inlineStr">
        <is>
          <t>HY.CW-MP.FP-Shellfish-Nmix</t>
        </is>
      </c>
      <c r="D680" s="5" t="inlineStr">
        <is>
          <t>HY</t>
        </is>
      </c>
      <c r="E680" s="5" t="inlineStr">
        <is>
          <t>CW</t>
        </is>
      </c>
      <c r="F680" s="5">
        <f>VLOOKUP(E680,'5.a Definitions'!E:F,2,FALSE)</f>
        <v/>
      </c>
      <c r="G680" s="5" t="inlineStr">
        <is>
          <t>MP</t>
        </is>
      </c>
      <c r="H680" s="5" t="inlineStr">
        <is>
          <t>FP</t>
        </is>
      </c>
      <c r="I680" s="5">
        <f>VLOOKUP(H680,'5.a Definitions'!E:F,2,FALSE)</f>
        <v/>
      </c>
      <c r="J680" s="5" t="inlineStr">
        <is>
          <t>Shellfish</t>
        </is>
      </c>
      <c r="K680" s="5" t="inlineStr">
        <is>
          <t>coastal water shellfish</t>
        </is>
      </c>
      <c r="L680" s="5" t="inlineStr">
        <is>
          <t>reactive</t>
        </is>
      </c>
      <c r="M680" s="5" t="inlineStr">
        <is>
          <t>Nmix</t>
        </is>
      </c>
      <c r="N680" s="422" t="n">
        <v>8.761054873519999</v>
      </c>
      <c r="O680" s="423" t="n">
        <v>0.1058939767965685</v>
      </c>
      <c r="P680" s="424" t="n">
        <v>2021</v>
      </c>
      <c r="Q680" s="425" t="inlineStr">
        <is>
          <t>Fiskeridirektoratet</t>
        </is>
      </c>
      <c r="R680" s="425" t="inlineStr">
        <is>
          <t>ok</t>
        </is>
      </c>
      <c r="S680" s="425" t="inlineStr">
        <is>
          <t>text</t>
        </is>
      </c>
      <c r="T680" s="426" t="inlineStr">
        <is>
          <t>Norway</t>
        </is>
      </c>
      <c r="U680" s="5" t="inlineStr">
        <is>
          <t>useful output</t>
        </is>
      </c>
      <c r="V680" s="5">
        <f>(O614*N614)^2</f>
        <v/>
      </c>
    </row>
    <row r="681" ht="16" customHeight="1">
      <c r="B681" s="5" t="inlineStr">
        <is>
          <t>HY.AC-MP.FP</t>
        </is>
      </c>
      <c r="C681" s="5" t="inlineStr">
        <is>
          <t>HY.AC-MP.FP-Coastal fish and seafood-Nmix</t>
        </is>
      </c>
      <c r="D681" s="5" t="inlineStr">
        <is>
          <t>HY</t>
        </is>
      </c>
      <c r="E681" s="5" t="inlineStr">
        <is>
          <t>AC</t>
        </is>
      </c>
      <c r="F681" s="5">
        <f>VLOOKUP(E681,'5.a Definitions'!E:F,2,FALSE)</f>
        <v/>
      </c>
      <c r="G681" s="5" t="inlineStr">
        <is>
          <t>MP</t>
        </is>
      </c>
      <c r="H681" s="5" t="inlineStr">
        <is>
          <t>FP</t>
        </is>
      </c>
      <c r="I681" s="5">
        <f>VLOOKUP(H681,'5.a Definitions'!E:F,2,FALSE)</f>
        <v/>
      </c>
      <c r="J681" s="5" t="inlineStr">
        <is>
          <t>Coastal fish and seafood</t>
        </is>
      </c>
      <c r="K681" s="5" t="inlineStr">
        <is>
          <t>aquaculture coastal fish and seafood</t>
        </is>
      </c>
      <c r="L681" s="5" t="inlineStr">
        <is>
          <t>reactive</t>
        </is>
      </c>
      <c r="M681" s="5" t="inlineStr">
        <is>
          <t>Nmix</t>
        </is>
      </c>
      <c r="N681" s="422" t="n">
        <v>47.5006728</v>
      </c>
      <c r="O681" s="423" t="n">
        <v>0.1137914588306194</v>
      </c>
      <c r="P681" s="424" t="n">
        <v>2021</v>
      </c>
      <c r="Q681" s="425" t="inlineStr">
        <is>
          <t>Fiskeridirektoratet</t>
        </is>
      </c>
      <c r="R681" s="425" t="inlineStr">
        <is>
          <t>ok</t>
        </is>
      </c>
      <c r="S681" s="425" t="inlineStr">
        <is>
          <t>text</t>
        </is>
      </c>
      <c r="T681" s="426" t="inlineStr">
        <is>
          <t>Norway</t>
        </is>
      </c>
      <c r="U681" s="5" t="inlineStr">
        <is>
          <t>useful output</t>
        </is>
      </c>
      <c r="V681" s="5">
        <f>(O619*N619)^2</f>
        <v/>
      </c>
    </row>
    <row r="682" ht="16" customHeight="1">
      <c r="B682" s="5" t="inlineStr">
        <is>
          <t>HY.AC-MP.FP</t>
        </is>
      </c>
      <c r="C682" s="5" t="inlineStr">
        <is>
          <t>HY.AC-MP.FP-Freshwater fish and seafood-Nmix</t>
        </is>
      </c>
      <c r="D682" s="5" t="inlineStr">
        <is>
          <t>HY</t>
        </is>
      </c>
      <c r="E682" s="5" t="inlineStr">
        <is>
          <t>AC</t>
        </is>
      </c>
      <c r="F682" s="5">
        <f>VLOOKUP(E682,'5.a Definitions'!E:F,2,FALSE)</f>
        <v/>
      </c>
      <c r="G682" s="5" t="inlineStr">
        <is>
          <t>MP</t>
        </is>
      </c>
      <c r="H682" s="5" t="inlineStr">
        <is>
          <t>FP</t>
        </is>
      </c>
      <c r="I682" s="5">
        <f>VLOOKUP(H682,'5.a Definitions'!E:F,2,FALSE)</f>
        <v/>
      </c>
      <c r="J682" s="5" t="inlineStr">
        <is>
          <t>Freshwater fish and seafood</t>
        </is>
      </c>
      <c r="K682" s="5" t="inlineStr">
        <is>
          <t>aquaculture freshwater fish and seafood</t>
        </is>
      </c>
      <c r="L682" s="5" t="inlineStr">
        <is>
          <t>reactive</t>
        </is>
      </c>
      <c r="M682" s="5" t="inlineStr">
        <is>
          <t>Nmix</t>
        </is>
      </c>
      <c r="N682" s="422" t="n">
        <v>0</v>
      </c>
      <c r="O682" s="423" t="n">
        <v>20</v>
      </c>
      <c r="P682" s="424" t="n">
        <v>2021</v>
      </c>
      <c r="Q682" s="425" t="inlineStr">
        <is>
          <t>no production</t>
        </is>
      </c>
      <c r="R682" s="425" t="inlineStr">
        <is>
          <t>ok</t>
        </is>
      </c>
      <c r="S682" s="425" t="inlineStr">
        <is>
          <t>text</t>
        </is>
      </c>
      <c r="T682" s="426" t="inlineStr">
        <is>
          <t>Norway</t>
        </is>
      </c>
      <c r="U682" s="5" t="inlineStr">
        <is>
          <t>useful output</t>
        </is>
      </c>
      <c r="V682" s="5">
        <f>(O620*N620)^2</f>
        <v/>
      </c>
    </row>
    <row r="683" ht="16" customHeight="1">
      <c r="B683" s="5" t="inlineStr">
        <is>
          <t>HY.AC-HY.CW</t>
        </is>
      </c>
      <c r="C683" s="5" t="inlineStr">
        <is>
          <t>HY.AC-HY.CW-Waste feed-Nmix</t>
        </is>
      </c>
      <c r="D683" s="5" t="inlineStr">
        <is>
          <t>HY</t>
        </is>
      </c>
      <c r="E683" s="5" t="inlineStr">
        <is>
          <t>AC</t>
        </is>
      </c>
      <c r="F683" s="5">
        <f>VLOOKUP(E683,'5.a Definitions'!E:F,2,FALSE)</f>
        <v/>
      </c>
      <c r="G683" s="5" t="inlineStr">
        <is>
          <t>HY</t>
        </is>
      </c>
      <c r="H683" s="5" t="inlineStr">
        <is>
          <t>CW</t>
        </is>
      </c>
      <c r="I683" s="5">
        <f>VLOOKUP(H683,'5.a Definitions'!E:F,2,FALSE)</f>
        <v/>
      </c>
      <c r="J683" s="5" t="inlineStr">
        <is>
          <t>Waste feed</t>
        </is>
      </c>
      <c r="K683" s="5" t="inlineStr">
        <is>
          <t>waste feed to coastal water</t>
        </is>
      </c>
      <c r="L683" s="5" t="inlineStr">
        <is>
          <t>reactive</t>
        </is>
      </c>
      <c r="M683" s="5" t="inlineStr">
        <is>
          <t>Nmix</t>
        </is>
      </c>
      <c r="N683" s="422" t="n">
        <v>3.894477314685304</v>
      </c>
      <c r="O683" s="423" t="n">
        <v>0.4366818959065729</v>
      </c>
      <c r="P683" s="424" t="n">
        <v>2021</v>
      </c>
      <c r="Q683" s="425" t="inlineStr">
        <is>
          <t>Mass balance</t>
        </is>
      </c>
      <c r="R683" s="425" t="inlineStr">
        <is>
          <t>ok</t>
        </is>
      </c>
      <c r="S683" s="425" t="inlineStr">
        <is>
          <t>text</t>
        </is>
      </c>
      <c r="T683" s="426" t="inlineStr">
        <is>
          <t>Norway</t>
        </is>
      </c>
      <c r="U683" s="5" t="inlineStr">
        <is>
          <t>N wasted</t>
        </is>
      </c>
      <c r="V683" s="5">
        <f>(O621*N621)^2</f>
        <v/>
      </c>
    </row>
    <row r="684" ht="16" customHeight="1">
      <c r="B684" s="5" t="inlineStr">
        <is>
          <t>HY.AC-HY.CW</t>
        </is>
      </c>
      <c r="C684" s="5" t="inlineStr">
        <is>
          <t>HY.AC-HY.CW-Excretia-Nmix</t>
        </is>
      </c>
      <c r="D684" s="5" t="inlineStr">
        <is>
          <t>HY</t>
        </is>
      </c>
      <c r="E684" s="5" t="inlineStr">
        <is>
          <t>AC</t>
        </is>
      </c>
      <c r="F684" s="5">
        <f>VLOOKUP(E684,'5.a Definitions'!E:F,2,FALSE)</f>
        <v/>
      </c>
      <c r="G684" s="5" t="inlineStr">
        <is>
          <t>HY</t>
        </is>
      </c>
      <c r="H684" s="5" t="inlineStr">
        <is>
          <t>CW</t>
        </is>
      </c>
      <c r="I684" s="5">
        <f>VLOOKUP(H684,'5.a Definitions'!E:F,2,FALSE)</f>
        <v/>
      </c>
      <c r="J684" s="5" t="inlineStr">
        <is>
          <t>Excretia</t>
        </is>
      </c>
      <c r="K684" s="5" t="inlineStr">
        <is>
          <t>excretia to coastal water</t>
        </is>
      </c>
      <c r="L684" s="5" t="inlineStr">
        <is>
          <t>reactive</t>
        </is>
      </c>
      <c r="M684" s="5" t="inlineStr">
        <is>
          <t>Nmix</t>
        </is>
      </c>
      <c r="N684" s="422" t="n">
        <v>78.42076037482518</v>
      </c>
      <c r="O684" s="423" t="n">
        <v>0.1817956777103307</v>
      </c>
      <c r="P684" s="424" t="n">
        <v>2021</v>
      </c>
      <c r="Q684" s="425" t="inlineStr">
        <is>
          <t>Mass balance</t>
        </is>
      </c>
      <c r="R684" s="425" t="inlineStr">
        <is>
          <t>ok</t>
        </is>
      </c>
      <c r="S684" s="425" t="inlineStr">
        <is>
          <t>text</t>
        </is>
      </c>
      <c r="T684" s="426" t="inlineStr">
        <is>
          <t>Norway</t>
        </is>
      </c>
      <c r="U684" s="5" t="inlineStr">
        <is>
          <t>N wasted</t>
        </is>
      </c>
      <c r="V684" s="5">
        <f>(#REF!*#REF!)^2</f>
        <v/>
      </c>
    </row>
    <row r="685" ht="16" customHeight="1">
      <c r="A685" s="494" t="inlineStr">
        <is>
          <t>Rest of the world</t>
        </is>
      </c>
      <c r="B685" s="5" t="inlineStr">
        <is>
          <t>RW.RW-EF.EC</t>
        </is>
      </c>
      <c r="C685" s="5" t="inlineStr">
        <is>
          <t>RW.RW-EF.EC-Fuel import-Nmix</t>
        </is>
      </c>
      <c r="D685" s="5" t="inlineStr">
        <is>
          <t>RW</t>
        </is>
      </c>
      <c r="E685" s="5" t="inlineStr">
        <is>
          <t>RW</t>
        </is>
      </c>
      <c r="F685" s="5">
        <f>VLOOKUP(E685,'5.a Definitions'!E:F,2,FALSE)</f>
        <v/>
      </c>
      <c r="G685" s="5" t="inlineStr">
        <is>
          <t>EF</t>
        </is>
      </c>
      <c r="H685" s="5" t="inlineStr">
        <is>
          <t>EC</t>
        </is>
      </c>
      <c r="I685" s="5">
        <f>VLOOKUP(H685,'5.a Definitions'!E:F,2,FALSE)</f>
        <v/>
      </c>
      <c r="J685" s="5" t="inlineStr">
        <is>
          <t>Fuel import</t>
        </is>
      </c>
      <c r="K685" s="5" t="inlineStr">
        <is>
          <t>fuel import</t>
        </is>
      </c>
      <c r="L685" s="5" t="inlineStr">
        <is>
          <t>reactive</t>
        </is>
      </c>
      <c r="M685" s="5" t="inlineStr">
        <is>
          <t>Nmix</t>
        </is>
      </c>
      <c r="N685" s="422" t="n">
        <v>22.221598104467</v>
      </c>
      <c r="O685" s="423" t="n">
        <v>0.8481643034714328</v>
      </c>
      <c r="P685" s="424" t="n">
        <v>2021</v>
      </c>
      <c r="Q685" s="425" t="inlineStr">
        <is>
          <t>SSB tab 08801</t>
        </is>
      </c>
      <c r="R685" s="425" t="inlineStr">
        <is>
          <t>ok</t>
        </is>
      </c>
      <c r="S685" s="425" t="inlineStr">
        <is>
          <t>text</t>
        </is>
      </c>
      <c r="T685" s="426" t="inlineStr">
        <is>
          <t>Norway</t>
        </is>
      </c>
      <c r="U685" s="5" t="inlineStr">
        <is>
          <t>import</t>
        </is>
      </c>
      <c r="V685" s="5">
        <f>(#REF!*#REF!)^2</f>
        <v/>
      </c>
    </row>
    <row r="686" ht="16" customHeight="1">
      <c r="B686" s="5" t="inlineStr">
        <is>
          <t>RW.RW-EF.TR</t>
        </is>
      </c>
      <c r="C686" s="5" t="inlineStr">
        <is>
          <t>RW.RW-EF.TR-Import of transport fuel-Nmix</t>
        </is>
      </c>
      <c r="D686" s="5" t="inlineStr">
        <is>
          <t>RW</t>
        </is>
      </c>
      <c r="E686" s="5" t="inlineStr">
        <is>
          <t>RW</t>
        </is>
      </c>
      <c r="F686" s="5">
        <f>VLOOKUP(E686,'5.a Definitions'!E:F,2,FALSE)</f>
        <v/>
      </c>
      <c r="G686" s="5" t="inlineStr">
        <is>
          <t>EF</t>
        </is>
      </c>
      <c r="H686" s="5" t="inlineStr">
        <is>
          <t>TR</t>
        </is>
      </c>
      <c r="I686" s="5">
        <f>VLOOKUP(H686,'5.a Definitions'!E:F,2,FALSE)</f>
        <v/>
      </c>
      <c r="J686" s="5" t="inlineStr">
        <is>
          <t>Import of transport fuel</t>
        </is>
      </c>
      <c r="K686" s="5" t="inlineStr">
        <is>
          <t>import of transport fuel</t>
        </is>
      </c>
      <c r="L686" s="5" t="inlineStr">
        <is>
          <t>reactive</t>
        </is>
      </c>
      <c r="M686" s="5" t="inlineStr">
        <is>
          <t>Nmix</t>
        </is>
      </c>
      <c r="N686" s="422" t="n">
        <v>0.136126251</v>
      </c>
      <c r="O686" s="423" t="n">
        <v>0.2517422896828682</v>
      </c>
      <c r="P686" s="424" t="n">
        <v>2021</v>
      </c>
      <c r="Q686" s="425" t="inlineStr">
        <is>
          <t>SSB tab 08801</t>
        </is>
      </c>
      <c r="R686" s="425" t="inlineStr">
        <is>
          <t>ok</t>
        </is>
      </c>
      <c r="S686" s="425" t="inlineStr">
        <is>
          <t>text</t>
        </is>
      </c>
      <c r="T686" s="426" t="inlineStr">
        <is>
          <t>Norway</t>
        </is>
      </c>
      <c r="U686" s="5" t="inlineStr">
        <is>
          <t>import</t>
        </is>
      </c>
      <c r="V686" s="5">
        <f>(#REF!*#REF!)^2</f>
        <v/>
      </c>
    </row>
    <row r="687" ht="16" customHeight="1">
      <c r="B687" s="5" t="inlineStr">
        <is>
          <t>RW.RW-MP.FP</t>
        </is>
      </c>
      <c r="C687" s="5" t="inlineStr">
        <is>
          <t>RW.RW-MP.FP-Sea fish (landings)-Nmix</t>
        </is>
      </c>
      <c r="D687" s="5" t="inlineStr">
        <is>
          <t>RW</t>
        </is>
      </c>
      <c r="E687" s="5" t="inlineStr">
        <is>
          <t>RW</t>
        </is>
      </c>
      <c r="F687" s="5">
        <f>VLOOKUP(E687,'5.a Definitions'!E:F,2,FALSE)</f>
        <v/>
      </c>
      <c r="G687" s="5" t="inlineStr">
        <is>
          <t>MP</t>
        </is>
      </c>
      <c r="H687" s="5" t="inlineStr">
        <is>
          <t>FP</t>
        </is>
      </c>
      <c r="I687" s="5">
        <f>VLOOKUP(H687,'5.a Definitions'!E:F,2,FALSE)</f>
        <v/>
      </c>
      <c r="J687" s="5" t="inlineStr">
        <is>
          <t>Sea fish (landings)</t>
        </is>
      </c>
      <c r="K687" s="5" t="inlineStr">
        <is>
          <t>sea fish (landings)</t>
        </is>
      </c>
      <c r="L687" s="5" t="inlineStr">
        <is>
          <t>reactive</t>
        </is>
      </c>
      <c r="M687" s="5" t="inlineStr">
        <is>
          <t>Nmix</t>
        </is>
      </c>
      <c r="N687" s="422" t="n">
        <v>0</v>
      </c>
      <c r="O687" s="423" t="n">
        <v>20</v>
      </c>
      <c r="P687" s="424" t="n">
        <v>2021</v>
      </c>
      <c r="Q687" s="425" t="inlineStr">
        <is>
          <t>counted under Hydrosphere</t>
        </is>
      </c>
      <c r="R687" s="425" t="inlineStr">
        <is>
          <t>ok</t>
        </is>
      </c>
      <c r="S687" s="425" t="inlineStr">
        <is>
          <t>text</t>
        </is>
      </c>
      <c r="T687" s="426" t="inlineStr">
        <is>
          <t>Norway</t>
        </is>
      </c>
      <c r="U687" s="5" t="inlineStr">
        <is>
          <t>import</t>
        </is>
      </c>
      <c r="V687" s="5">
        <f>(#REF!*#REF!)^2</f>
        <v/>
      </c>
    </row>
    <row r="688" ht="16" customHeight="1">
      <c r="B688" s="5" t="inlineStr">
        <is>
          <t>RW.RW-MP.FP</t>
        </is>
      </c>
      <c r="C688" s="5" t="inlineStr">
        <is>
          <t>RW.RW-MP.FP-Food import-Nmix</t>
        </is>
      </c>
      <c r="D688" s="5" t="inlineStr">
        <is>
          <t>RW</t>
        </is>
      </c>
      <c r="E688" s="5" t="inlineStr">
        <is>
          <t>RW</t>
        </is>
      </c>
      <c r="F688" s="5">
        <f>VLOOKUP(E688,'5.a Definitions'!E:F,2,FALSE)</f>
        <v/>
      </c>
      <c r="G688" s="5" t="inlineStr">
        <is>
          <t>MP</t>
        </is>
      </c>
      <c r="H688" s="5" t="inlineStr">
        <is>
          <t>FP</t>
        </is>
      </c>
      <c r="I688" s="5">
        <f>VLOOKUP(H688,'5.a Definitions'!E:F,2,FALSE)</f>
        <v/>
      </c>
      <c r="J688" s="5" t="inlineStr">
        <is>
          <t>Food import</t>
        </is>
      </c>
      <c r="K688" s="5" t="inlineStr">
        <is>
          <t>food and feed import</t>
        </is>
      </c>
      <c r="L688" s="5" t="inlineStr">
        <is>
          <t>reactive</t>
        </is>
      </c>
      <c r="M688" s="5" t="inlineStr">
        <is>
          <t>Nmix</t>
        </is>
      </c>
      <c r="N688" s="422" t="n">
        <v>28.278255326</v>
      </c>
      <c r="O688" s="423" t="n">
        <v>0.0901211654097433</v>
      </c>
      <c r="P688" s="424" t="n">
        <v>2021</v>
      </c>
      <c r="Q688" s="425" t="inlineStr">
        <is>
          <t>SSB tab 08801</t>
        </is>
      </c>
      <c r="R688" s="425" t="inlineStr">
        <is>
          <t>ok</t>
        </is>
      </c>
      <c r="S688" s="425" t="inlineStr">
        <is>
          <t>text</t>
        </is>
      </c>
      <c r="T688" s="426" t="inlineStr">
        <is>
          <t>Norway</t>
        </is>
      </c>
      <c r="U688" s="5" t="inlineStr">
        <is>
          <t>import</t>
        </is>
      </c>
      <c r="V688" s="5">
        <f>(#REF!*#REF!)^2</f>
        <v/>
      </c>
    </row>
    <row r="689" ht="16" customHeight="1">
      <c r="B689" s="5" t="inlineStr">
        <is>
          <t>RW.RW-MP.OP</t>
        </is>
      </c>
      <c r="C689" s="5" t="inlineStr">
        <is>
          <t>RW.RW-MP.OP-Other goods import -Nmix</t>
        </is>
      </c>
      <c r="D689" s="5" t="inlineStr">
        <is>
          <t>RW</t>
        </is>
      </c>
      <c r="E689" s="5" t="inlineStr">
        <is>
          <t>RW</t>
        </is>
      </c>
      <c r="F689" s="5">
        <f>VLOOKUP(E689,'5.a Definitions'!E:F,2,FALSE)</f>
        <v/>
      </c>
      <c r="G689" s="5" t="inlineStr">
        <is>
          <t>MP</t>
        </is>
      </c>
      <c r="H689" s="5" t="inlineStr">
        <is>
          <t>OP</t>
        </is>
      </c>
      <c r="I689" s="5">
        <f>VLOOKUP(H689,'5.a Definitions'!E:F,2,FALSE)</f>
        <v/>
      </c>
      <c r="J689" s="5" t="inlineStr">
        <is>
          <t xml:space="preserve">Other goods import </t>
        </is>
      </c>
      <c r="K689" s="5" t="inlineStr">
        <is>
          <t>other goods import</t>
        </is>
      </c>
      <c r="L689" s="5" t="inlineStr">
        <is>
          <t>reactive</t>
        </is>
      </c>
      <c r="M689" s="5" t="inlineStr">
        <is>
          <t>Nmix</t>
        </is>
      </c>
      <c r="N689" s="422" t="n">
        <v>27.131013355</v>
      </c>
      <c r="O689" s="423" t="n">
        <v>0.06955617635433739</v>
      </c>
      <c r="P689" s="424" t="n">
        <v>2021</v>
      </c>
      <c r="Q689" s="425" t="inlineStr">
        <is>
          <t>SSB tab 08801</t>
        </is>
      </c>
      <c r="R689" s="425" t="inlineStr">
        <is>
          <t>ok</t>
        </is>
      </c>
      <c r="S689" s="425" t="inlineStr">
        <is>
          <t>text</t>
        </is>
      </c>
      <c r="T689" s="426" t="inlineStr">
        <is>
          <t>Norway</t>
        </is>
      </c>
      <c r="U689" s="5" t="inlineStr">
        <is>
          <t>import</t>
        </is>
      </c>
      <c r="V689" s="5">
        <f>(#REF!*#REF!)^2</f>
        <v/>
      </c>
    </row>
    <row r="690" ht="16" customHeight="1">
      <c r="B690" s="475" t="inlineStr">
        <is>
          <t>RW.RW-MP.OP</t>
        </is>
      </c>
      <c r="C690" s="475" t="inlineStr">
        <is>
          <t>RW.RW-MP.OP-Ammonia import -Nmix</t>
        </is>
      </c>
      <c r="D690" s="475" t="inlineStr">
        <is>
          <t>RW</t>
        </is>
      </c>
      <c r="E690" s="475" t="inlineStr">
        <is>
          <t>RW</t>
        </is>
      </c>
      <c r="F690" s="5">
        <f>VLOOKUP(E690,'5.a Definitions'!E:F,2,FALSE)</f>
        <v/>
      </c>
      <c r="G690" s="475" t="inlineStr">
        <is>
          <t>MP</t>
        </is>
      </c>
      <c r="H690" s="475" t="inlineStr">
        <is>
          <t>OP</t>
        </is>
      </c>
      <c r="I690" s="5">
        <f>VLOOKUP(H690,'5.a Definitions'!E:F,2,FALSE)</f>
        <v/>
      </c>
      <c r="J690" s="475" t="inlineStr">
        <is>
          <t>Ammonia import</t>
        </is>
      </c>
      <c r="K690" s="475" t="inlineStr">
        <is>
          <t>ammonia import</t>
        </is>
      </c>
      <c r="L690" s="475" t="inlineStr">
        <is>
          <t>reactive</t>
        </is>
      </c>
      <c r="M690" s="475" t="inlineStr">
        <is>
          <t>Nmix</t>
        </is>
      </c>
      <c r="N690" s="476" t="n">
        <v>541.6172802055</v>
      </c>
      <c r="O690" s="477" t="n">
        <v>0.04699710057154242</v>
      </c>
      <c r="P690" s="478" t="n">
        <v>2021</v>
      </c>
      <c r="Q690" s="479" t="inlineStr">
        <is>
          <t>SSB tab 08801</t>
        </is>
      </c>
      <c r="R690" s="479" t="inlineStr">
        <is>
          <t>ok</t>
        </is>
      </c>
      <c r="S690" s="479" t="inlineStr">
        <is>
          <t>text</t>
        </is>
      </c>
      <c r="T690" s="476" t="inlineStr">
        <is>
          <t>Norway</t>
        </is>
      </c>
      <c r="U690" s="5" t="inlineStr">
        <is>
          <t>import</t>
        </is>
      </c>
      <c r="V690" s="475">
        <f>(O653*N653)^2</f>
        <v/>
      </c>
    </row>
    <row r="691" ht="16" customHeight="1">
      <c r="B691" s="5" t="inlineStr">
        <is>
          <t>RW.RW-AG.MM</t>
        </is>
      </c>
      <c r="C691" s="5" t="inlineStr">
        <is>
          <t>RW.RW-AG.MM-Animal feed import-Nmix</t>
        </is>
      </c>
      <c r="D691" s="5" t="inlineStr">
        <is>
          <t>RW</t>
        </is>
      </c>
      <c r="E691" s="5" t="inlineStr">
        <is>
          <t>RW</t>
        </is>
      </c>
      <c r="F691" s="5">
        <f>VLOOKUP(E691,'5.a Definitions'!E:F,2,FALSE)</f>
        <v/>
      </c>
      <c r="G691" s="5" t="inlineStr">
        <is>
          <t>AG</t>
        </is>
      </c>
      <c r="H691" s="5" t="inlineStr">
        <is>
          <t>MM</t>
        </is>
      </c>
      <c r="I691" s="5">
        <f>VLOOKUP(H691,'5.a Definitions'!E:F,2,FALSE)</f>
        <v/>
      </c>
      <c r="J691" s="5" t="inlineStr">
        <is>
          <t>Animal feed import</t>
        </is>
      </c>
      <c r="K691" s="5" t="inlineStr">
        <is>
          <t>animal feed import</t>
        </is>
      </c>
      <c r="L691" s="5" t="inlineStr">
        <is>
          <t>reactive</t>
        </is>
      </c>
      <c r="M691" s="5" t="inlineStr">
        <is>
          <t>Nmix</t>
        </is>
      </c>
      <c r="N691" s="422" t="n">
        <v>33.7553107652</v>
      </c>
      <c r="O691" s="423" t="n">
        <v>0.09511128758487945</v>
      </c>
      <c r="P691" s="424" t="n">
        <v>2021</v>
      </c>
      <c r="Q691" s="425" t="inlineStr">
        <is>
          <t>Landbruksdirektoratets kraftfôrstatistikk</t>
        </is>
      </c>
      <c r="R691" s="425" t="inlineStr">
        <is>
          <t>ok</t>
        </is>
      </c>
      <c r="S691" s="425" t="inlineStr">
        <is>
          <t>text</t>
        </is>
      </c>
      <c r="T691" s="426" t="inlineStr">
        <is>
          <t>Norway</t>
        </is>
      </c>
      <c r="U691" s="5" t="inlineStr">
        <is>
          <t>import</t>
        </is>
      </c>
      <c r="V691" s="5">
        <f>(#REF!*#REF!)^2</f>
        <v/>
      </c>
    </row>
    <row r="692" ht="16" customHeight="1">
      <c r="B692" s="5" t="inlineStr">
        <is>
          <t>RW.RW-AG.MM</t>
        </is>
      </c>
      <c r="C692" s="5" t="inlineStr">
        <is>
          <t>RW.RW-AG.MM-Live animal import-Nmix</t>
        </is>
      </c>
      <c r="D692" s="5" t="inlineStr">
        <is>
          <t>RW</t>
        </is>
      </c>
      <c r="E692" s="5" t="inlineStr">
        <is>
          <t>RW</t>
        </is>
      </c>
      <c r="F692" s="5">
        <f>VLOOKUP(E692,'5.a Definitions'!E:F,2,FALSE)</f>
        <v/>
      </c>
      <c r="G692" s="5" t="inlineStr">
        <is>
          <t>AG</t>
        </is>
      </c>
      <c r="H692" s="5" t="inlineStr">
        <is>
          <t>MM</t>
        </is>
      </c>
      <c r="I692" s="5">
        <f>VLOOKUP(H692,'5.a Definitions'!E:F,2,FALSE)</f>
        <v/>
      </c>
      <c r="J692" s="5" t="inlineStr">
        <is>
          <t>Live animal import</t>
        </is>
      </c>
      <c r="K692" s="5" t="inlineStr">
        <is>
          <t>live animal import</t>
        </is>
      </c>
      <c r="L692" s="5" t="inlineStr">
        <is>
          <t>reactive</t>
        </is>
      </c>
      <c r="M692" s="5" t="inlineStr">
        <is>
          <t>Nmix</t>
        </is>
      </c>
      <c r="N692" s="422" t="n">
        <v>0.0167208064</v>
      </c>
      <c r="O692" s="423" t="n">
        <v>0.4566080386262573</v>
      </c>
      <c r="P692" s="424" t="n">
        <v>2021</v>
      </c>
      <c r="Q692" s="425" t="inlineStr">
        <is>
          <t>FAOSTAT</t>
        </is>
      </c>
      <c r="R692" s="425" t="inlineStr">
        <is>
          <t>ok</t>
        </is>
      </c>
      <c r="S692" s="425" t="inlineStr">
        <is>
          <t>text</t>
        </is>
      </c>
      <c r="T692" s="426" t="inlineStr">
        <is>
          <t>Norway</t>
        </is>
      </c>
      <c r="U692" s="5" t="inlineStr">
        <is>
          <t>import</t>
        </is>
      </c>
      <c r="V692" s="5">
        <f>(#REF!*#REF!)^2</f>
        <v/>
      </c>
    </row>
    <row r="693" ht="16" customHeight="1">
      <c r="B693" s="5" t="inlineStr">
        <is>
          <t>RW.RW-AG.SM</t>
        </is>
      </c>
      <c r="C693" s="5" t="inlineStr">
        <is>
          <t>RW.RW-AG.SM-Mineral fertilizer import-Nmix</t>
        </is>
      </c>
      <c r="D693" s="5" t="inlineStr">
        <is>
          <t>RW</t>
        </is>
      </c>
      <c r="E693" s="5" t="inlineStr">
        <is>
          <t>RW</t>
        </is>
      </c>
      <c r="F693" s="5">
        <f>VLOOKUP(E693,'5.a Definitions'!E:F,2,FALSE)</f>
        <v/>
      </c>
      <c r="G693" s="5" t="inlineStr">
        <is>
          <t>AG</t>
        </is>
      </c>
      <c r="H693" s="5" t="inlineStr">
        <is>
          <t>SM</t>
        </is>
      </c>
      <c r="I693" s="5">
        <f>VLOOKUP(H693,'5.a Definitions'!E:F,2,FALSE)</f>
        <v/>
      </c>
      <c r="J693" s="5" t="inlineStr">
        <is>
          <t>Mineral fertilizer import</t>
        </is>
      </c>
      <c r="K693" s="5" t="inlineStr">
        <is>
          <t>mineral fertilizer import</t>
        </is>
      </c>
      <c r="L693" s="5" t="inlineStr">
        <is>
          <t>reactive</t>
        </is>
      </c>
      <c r="M693" s="5" t="inlineStr">
        <is>
          <t>Nmix</t>
        </is>
      </c>
      <c r="N693" s="422" t="n">
        <v>53.142</v>
      </c>
      <c r="O693" s="423" t="n">
        <v>0.3033769670044501</v>
      </c>
      <c r="P693" s="424" t="n">
        <v>2021</v>
      </c>
      <c r="Q693" s="425" t="inlineStr">
        <is>
          <t>FAOSTAT</t>
        </is>
      </c>
      <c r="R693" s="425" t="inlineStr">
        <is>
          <t>ok</t>
        </is>
      </c>
      <c r="S693" s="425" t="inlineStr">
        <is>
          <t>text</t>
        </is>
      </c>
      <c r="T693" s="426" t="inlineStr">
        <is>
          <t>Norway</t>
        </is>
      </c>
      <c r="U693" s="5" t="inlineStr">
        <is>
          <t>import</t>
        </is>
      </c>
      <c r="V693" s="5">
        <f>(#REF!*#REF!)^2</f>
        <v/>
      </c>
    </row>
    <row r="694" ht="16" customHeight="1">
      <c r="B694" s="5" t="inlineStr">
        <is>
          <t>RW.RW-PR.SO</t>
        </is>
      </c>
      <c r="C694" s="5" t="inlineStr">
        <is>
          <t>RW.RW-PR.SO-Solid waste import-Nmix</t>
        </is>
      </c>
      <c r="D694" s="5" t="inlineStr">
        <is>
          <t>RW</t>
        </is>
      </c>
      <c r="E694" s="5" t="inlineStr">
        <is>
          <t>RW</t>
        </is>
      </c>
      <c r="F694" s="5">
        <f>VLOOKUP(E694,'5.a Definitions'!E:F,2,FALSE)</f>
        <v/>
      </c>
      <c r="G694" s="5" t="inlineStr">
        <is>
          <t>PR</t>
        </is>
      </c>
      <c r="H694" s="5" t="inlineStr">
        <is>
          <t>SO</t>
        </is>
      </c>
      <c r="I694" s="5">
        <f>VLOOKUP(H694,'5.a Definitions'!E:F,2,FALSE)</f>
        <v/>
      </c>
      <c r="J694" s="5" t="inlineStr">
        <is>
          <t>Solid waste import</t>
        </is>
      </c>
      <c r="K694" s="5" t="inlineStr">
        <is>
          <t>solid waste import</t>
        </is>
      </c>
      <c r="L694" s="5" t="inlineStr">
        <is>
          <t>reactive</t>
        </is>
      </c>
      <c r="M694" s="5" t="inlineStr">
        <is>
          <t>Nmix</t>
        </is>
      </c>
      <c r="N694" s="422" t="n">
        <v>0.4591869754</v>
      </c>
      <c r="O694" s="423" t="n">
        <v>0.140260854962254</v>
      </c>
      <c r="P694" s="424" t="n">
        <v>2021</v>
      </c>
      <c r="Q694" s="425" t="inlineStr">
        <is>
          <t>SSB tab 08801</t>
        </is>
      </c>
      <c r="R694" s="425" t="inlineStr">
        <is>
          <t>ok</t>
        </is>
      </c>
      <c r="S694" s="425" t="inlineStr">
        <is>
          <t>text</t>
        </is>
      </c>
      <c r="T694" s="426" t="inlineStr">
        <is>
          <t>Norway</t>
        </is>
      </c>
      <c r="U694" s="5" t="inlineStr">
        <is>
          <t>import</t>
        </is>
      </c>
      <c r="V694" s="5">
        <f>(#REF!*#REF!)^2</f>
        <v/>
      </c>
    </row>
    <row r="695" ht="16" customHeight="1">
      <c r="B695" s="5" t="inlineStr">
        <is>
          <t>RW.RW-AT.AT</t>
        </is>
      </c>
      <c r="C695" s="5" t="inlineStr">
        <is>
          <t>RW.RW-AT.AT-Atmospheric inflow-OXN</t>
        </is>
      </c>
      <c r="D695" s="5" t="inlineStr">
        <is>
          <t>RW</t>
        </is>
      </c>
      <c r="E695" s="5" t="inlineStr">
        <is>
          <t>RW</t>
        </is>
      </c>
      <c r="F695" s="5">
        <f>VLOOKUP(E695,'5.a Definitions'!E:F,2,FALSE)</f>
        <v/>
      </c>
      <c r="G695" s="5" t="inlineStr">
        <is>
          <t>AT</t>
        </is>
      </c>
      <c r="H695" s="5" t="inlineStr">
        <is>
          <t>AT</t>
        </is>
      </c>
      <c r="I695" s="5">
        <f>VLOOKUP(H695,'5.a Definitions'!E:F,2,FALSE)</f>
        <v/>
      </c>
      <c r="J695" s="5" t="inlineStr">
        <is>
          <t>Atmospheric inflow</t>
        </is>
      </c>
      <c r="K695" s="5" t="inlineStr">
        <is>
          <t>atmospheric inflow</t>
        </is>
      </c>
      <c r="L695" s="5" t="inlineStr">
        <is>
          <t>reactive</t>
        </is>
      </c>
      <c r="M695" s="5" t="inlineStr">
        <is>
          <t>OXN</t>
        </is>
      </c>
      <c r="N695" s="422" t="n">
        <v>28.20587622908246</v>
      </c>
      <c r="O695" s="423" t="n">
        <v>0.4978678205152002</v>
      </c>
      <c r="P695" s="424" t="n">
        <v>2021</v>
      </c>
      <c r="Q695" s="425" t="inlineStr">
        <is>
          <t>EMEP SR tables</t>
        </is>
      </c>
      <c r="R695" s="425" t="inlineStr">
        <is>
          <t>ok</t>
        </is>
      </c>
      <c r="S695" s="425" t="inlineStr">
        <is>
          <t>text</t>
        </is>
      </c>
      <c r="T695" s="426" t="inlineStr">
        <is>
          <t>Norway</t>
        </is>
      </c>
      <c r="U695" s="5" t="inlineStr">
        <is>
          <t>import</t>
        </is>
      </c>
      <c r="V695" s="5">
        <f>(#REF!*#REF!)^2</f>
        <v/>
      </c>
    </row>
    <row r="696" ht="16" customHeight="1">
      <c r="B696" s="5" t="inlineStr">
        <is>
          <t>RW.RW-AT.AT</t>
        </is>
      </c>
      <c r="C696" s="5" t="inlineStr">
        <is>
          <t>RW.RW-AT.AT-Atmospheric inflow-RDN</t>
        </is>
      </c>
      <c r="D696" s="5" t="inlineStr">
        <is>
          <t>RW</t>
        </is>
      </c>
      <c r="E696" s="5" t="inlineStr">
        <is>
          <t>RW</t>
        </is>
      </c>
      <c r="F696" s="5">
        <f>VLOOKUP(E696,'5.a Definitions'!E:F,2,FALSE)</f>
        <v/>
      </c>
      <c r="G696" s="5" t="inlineStr">
        <is>
          <t>AT</t>
        </is>
      </c>
      <c r="H696" s="5" t="inlineStr">
        <is>
          <t>AT</t>
        </is>
      </c>
      <c r="I696" s="5">
        <f>VLOOKUP(H696,'5.a Definitions'!E:F,2,FALSE)</f>
        <v/>
      </c>
      <c r="J696" s="5" t="inlineStr">
        <is>
          <t>Atmospheric inflow</t>
        </is>
      </c>
      <c r="K696" s="5" t="inlineStr">
        <is>
          <t>atmospheric inflow</t>
        </is>
      </c>
      <c r="L696" s="5" t="inlineStr">
        <is>
          <t>reactive</t>
        </is>
      </c>
      <c r="M696" s="5" t="inlineStr">
        <is>
          <t>RDN</t>
        </is>
      </c>
      <c r="N696" s="422" t="n">
        <v>16.88576743902331</v>
      </c>
      <c r="O696" s="423" t="n">
        <v>0.4978678205152003</v>
      </c>
      <c r="P696" s="424" t="n">
        <v>2021</v>
      </c>
      <c r="Q696" s="425" t="inlineStr">
        <is>
          <t>EMEP SR tables</t>
        </is>
      </c>
      <c r="R696" s="425" t="inlineStr">
        <is>
          <t>ok</t>
        </is>
      </c>
      <c r="S696" s="425" t="inlineStr">
        <is>
          <t>text</t>
        </is>
      </c>
      <c r="T696" s="426" t="inlineStr">
        <is>
          <t>Norway</t>
        </is>
      </c>
      <c r="U696" s="5" t="inlineStr">
        <is>
          <t>import</t>
        </is>
      </c>
      <c r="V696" s="5">
        <f>(#REF!*#REF!)^2</f>
        <v/>
      </c>
    </row>
    <row r="697" ht="16" customHeight="1">
      <c r="B697" s="475" t="inlineStr">
        <is>
          <t>RW.RW-HY.AC</t>
        </is>
      </c>
      <c r="C697" s="475" t="inlineStr">
        <is>
          <t>RW.RW-HY.AC-Aquaculture feed import-Nmix</t>
        </is>
      </c>
      <c r="D697" s="475" t="inlineStr">
        <is>
          <t>RW</t>
        </is>
      </c>
      <c r="E697" s="475" t="inlineStr">
        <is>
          <t>RW</t>
        </is>
      </c>
      <c r="F697" s="5">
        <f>VLOOKUP(E697,'5.a Definitions'!E:F,2,FALSE)</f>
        <v/>
      </c>
      <c r="G697" s="475" t="inlineStr">
        <is>
          <t>HY</t>
        </is>
      </c>
      <c r="H697" s="475" t="inlineStr">
        <is>
          <t>AC</t>
        </is>
      </c>
      <c r="I697" s="5">
        <f>VLOOKUP(H697,'5.a Definitions'!E:F,2,FALSE)</f>
        <v/>
      </c>
      <c r="J697" s="475" t="inlineStr">
        <is>
          <t>Aquaculture feed import</t>
        </is>
      </c>
      <c r="K697" s="475" t="inlineStr">
        <is>
          <t>aquaculture feed import</t>
        </is>
      </c>
      <c r="L697" s="475" t="inlineStr">
        <is>
          <t>reactive</t>
        </is>
      </c>
      <c r="M697" s="475" t="inlineStr">
        <is>
          <t>Nmix</t>
        </is>
      </c>
      <c r="N697" s="476" t="n">
        <v>119.4306376503497</v>
      </c>
      <c r="O697" s="477" t="n">
        <v>0.1371885471103466</v>
      </c>
      <c r="P697" s="478" t="n">
        <v>2021</v>
      </c>
      <c r="Q697" s="479" t="inlineStr">
        <is>
          <t>Fiskeridirektoratet</t>
        </is>
      </c>
      <c r="R697" s="479" t="inlineStr">
        <is>
          <t>ok</t>
        </is>
      </c>
      <c r="S697" s="479" t="inlineStr">
        <is>
          <t>text</t>
        </is>
      </c>
      <c r="T697" s="476" t="inlineStr">
        <is>
          <t>Norway</t>
        </is>
      </c>
      <c r="U697" s="5" t="inlineStr">
        <is>
          <t>import</t>
        </is>
      </c>
      <c r="V697" s="475">
        <f>(#REF!*#REF!)^2</f>
        <v/>
      </c>
    </row>
    <row r="698" ht="16" customHeight="1">
      <c r="A698" s="483" t="inlineStr">
        <is>
          <t xml:space="preserve"> Energy and fuels </t>
        </is>
      </c>
      <c r="B698" s="5" t="inlineStr">
        <is>
          <t>EF.EC-EF.IC</t>
        </is>
      </c>
      <c r="C698" s="5" t="inlineStr">
        <is>
          <t>EF.EC-EF.IC-Fuel for industry-Nmix</t>
        </is>
      </c>
      <c r="D698" s="5" t="inlineStr">
        <is>
          <t>EF</t>
        </is>
      </c>
      <c r="E698" s="5" t="inlineStr">
        <is>
          <t>EC</t>
        </is>
      </c>
      <c r="F698" s="5">
        <f>VLOOKUP(E698,'5.a Definitions'!E:F,2,FALSE)</f>
        <v/>
      </c>
      <c r="G698" s="5" t="inlineStr">
        <is>
          <t>EF</t>
        </is>
      </c>
      <c r="H698" s="5" t="inlineStr">
        <is>
          <t>IC</t>
        </is>
      </c>
      <c r="I698" s="5">
        <f>VLOOKUP(H698,'5.a Definitions'!E:F,2,FALSE)</f>
        <v/>
      </c>
      <c r="J698" s="465" t="inlineStr">
        <is>
          <t xml:space="preserve"> Fuel for industry </t>
        </is>
      </c>
      <c r="K698" s="465" t="inlineStr">
        <is>
          <t xml:space="preserve"> fuel for industry </t>
        </is>
      </c>
      <c r="L698" s="465" t="inlineStr">
        <is>
          <t xml:space="preserve"> reactive </t>
        </is>
      </c>
      <c r="M698" s="465" t="inlineStr">
        <is>
          <t xml:space="preserve"> Nmix </t>
        </is>
      </c>
      <c r="N698" s="466" t="n">
        <v>2.232659583761128</v>
      </c>
      <c r="O698" s="467" t="n">
        <v>0.5868535680850806</v>
      </c>
      <c r="P698" s="468" t="n">
        <v>2020</v>
      </c>
      <c r="Q698" s="469" t="inlineStr">
        <is>
          <t>UNFCCC CRT</t>
        </is>
      </c>
      <c r="R698" s="469" t="inlineStr">
        <is>
          <t>ok</t>
        </is>
      </c>
      <c r="S698" s="469" t="inlineStr">
        <is>
          <t xml:space="preserve"> text </t>
        </is>
      </c>
      <c r="T698" s="426" t="inlineStr">
        <is>
          <t>Norway</t>
        </is>
      </c>
      <c r="U698" s="5" t="inlineStr">
        <is>
          <t>useful output</t>
        </is>
      </c>
      <c r="V698" s="465" t="n">
        <v>0.04</v>
      </c>
    </row>
    <row r="699" ht="16" customHeight="1">
      <c r="B699" s="5" t="inlineStr">
        <is>
          <t>EF.EC-EF.TR</t>
        </is>
      </c>
      <c r="C699" s="5" t="inlineStr">
        <is>
          <t>EF.EC-EF.TR-Fuel for transport-Nmix</t>
        </is>
      </c>
      <c r="D699" s="5" t="inlineStr">
        <is>
          <t>EF</t>
        </is>
      </c>
      <c r="E699" s="5" t="inlineStr">
        <is>
          <t>EC</t>
        </is>
      </c>
      <c r="F699" s="5">
        <f>VLOOKUP(E699,'5.a Definitions'!E:F,2,FALSE)</f>
        <v/>
      </c>
      <c r="G699" s="5" t="inlineStr">
        <is>
          <t>EF</t>
        </is>
      </c>
      <c r="H699" s="5" t="inlineStr">
        <is>
          <t>TR</t>
        </is>
      </c>
      <c r="I699" s="5">
        <f>VLOOKUP(H699,'5.a Definitions'!E:F,2,FALSE)</f>
        <v/>
      </c>
      <c r="J699" s="465" t="inlineStr">
        <is>
          <t xml:space="preserve"> Fuel for transport </t>
        </is>
      </c>
      <c r="K699" s="465" t="inlineStr">
        <is>
          <t xml:space="preserve"> fuel for transport </t>
        </is>
      </c>
      <c r="L699" s="465" t="inlineStr">
        <is>
          <t xml:space="preserve"> reactive </t>
        </is>
      </c>
      <c r="M699" s="465" t="inlineStr">
        <is>
          <t xml:space="preserve"> Nmix </t>
        </is>
      </c>
      <c r="N699" s="466" t="n">
        <v>0.7119815296284413</v>
      </c>
      <c r="O699" s="467" t="n">
        <v>0.3882682790007434</v>
      </c>
      <c r="P699" s="468" t="n">
        <v>2020</v>
      </c>
      <c r="Q699" s="469" t="inlineStr">
        <is>
          <t>UNFCCC CRT</t>
        </is>
      </c>
      <c r="R699" s="469" t="inlineStr">
        <is>
          <t>ok</t>
        </is>
      </c>
      <c r="S699" s="469" t="inlineStr">
        <is>
          <t xml:space="preserve"> text </t>
        </is>
      </c>
      <c r="T699" s="426" t="inlineStr">
        <is>
          <t>Norway</t>
        </is>
      </c>
      <c r="U699" s="5" t="inlineStr">
        <is>
          <t>useful output</t>
        </is>
      </c>
      <c r="V699" s="465" t="n">
        <v>0.04</v>
      </c>
    </row>
    <row r="700" ht="16" customHeight="1">
      <c r="B700" s="5" t="inlineStr">
        <is>
          <t>EF.EC-EF.OE</t>
        </is>
      </c>
      <c r="C700" s="5" t="inlineStr">
        <is>
          <t>EF.EC-EF.OE-Fuel for heating-Nmix</t>
        </is>
      </c>
      <c r="D700" s="5" t="inlineStr">
        <is>
          <t>EF</t>
        </is>
      </c>
      <c r="E700" s="5" t="inlineStr">
        <is>
          <t>EC</t>
        </is>
      </c>
      <c r="F700" s="5">
        <f>VLOOKUP(E700,'5.a Definitions'!E:F,2,FALSE)</f>
        <v/>
      </c>
      <c r="G700" s="5" t="inlineStr">
        <is>
          <t>EF</t>
        </is>
      </c>
      <c r="H700" s="5" t="inlineStr">
        <is>
          <t>OE</t>
        </is>
      </c>
      <c r="I700" s="5">
        <f>VLOOKUP(H700,'5.a Definitions'!E:F,2,FALSE)</f>
        <v/>
      </c>
      <c r="J700" s="465" t="inlineStr">
        <is>
          <t xml:space="preserve"> Fuel for heating </t>
        </is>
      </c>
      <c r="K700" s="465" t="inlineStr">
        <is>
          <t xml:space="preserve"> fuel for heating </t>
        </is>
      </c>
      <c r="L700" s="465" t="inlineStr">
        <is>
          <t xml:space="preserve"> reactive </t>
        </is>
      </c>
      <c r="M700" s="465" t="inlineStr">
        <is>
          <t xml:space="preserve"> Nmix </t>
        </is>
      </c>
      <c r="N700" s="466" t="n">
        <v>0.2628567001511208</v>
      </c>
      <c r="O700" s="467" t="n">
        <v>0.5426469688854316</v>
      </c>
      <c r="P700" s="468" t="n">
        <v>2020</v>
      </c>
      <c r="Q700" s="469" t="inlineStr">
        <is>
          <t>UNFCCC CRT</t>
        </is>
      </c>
      <c r="R700" s="469" t="inlineStr">
        <is>
          <t>ok</t>
        </is>
      </c>
      <c r="S700" s="469" t="inlineStr">
        <is>
          <t xml:space="preserve"> text </t>
        </is>
      </c>
      <c r="T700" s="426" t="inlineStr">
        <is>
          <t>Norway</t>
        </is>
      </c>
      <c r="U700" s="5" t="inlineStr">
        <is>
          <t>useful output</t>
        </is>
      </c>
      <c r="V700" s="465" t="n">
        <v>0.04</v>
      </c>
    </row>
    <row r="701" ht="16" customHeight="1">
      <c r="B701" s="5" t="inlineStr">
        <is>
          <t>EF.EC-MP.OP</t>
        </is>
      </c>
      <c r="C701" s="5" t="inlineStr">
        <is>
          <t>EF.EC-MP.OP-Fuel used as feedstock-Nmix</t>
        </is>
      </c>
      <c r="D701" s="5" t="inlineStr">
        <is>
          <t>EF</t>
        </is>
      </c>
      <c r="E701" s="5" t="inlineStr">
        <is>
          <t>EC</t>
        </is>
      </c>
      <c r="F701" s="5">
        <f>VLOOKUP(E701,'5.a Definitions'!E:F,2,FALSE)</f>
        <v/>
      </c>
      <c r="G701" s="5" t="inlineStr">
        <is>
          <t>MP</t>
        </is>
      </c>
      <c r="H701" s="5" t="inlineStr">
        <is>
          <t>OP</t>
        </is>
      </c>
      <c r="I701" s="5">
        <f>VLOOKUP(H701,'5.a Definitions'!E:F,2,FALSE)</f>
        <v/>
      </c>
      <c r="J701" s="465" t="inlineStr">
        <is>
          <t xml:space="preserve"> Fuel used as feedstock </t>
        </is>
      </c>
      <c r="K701" s="465" t="inlineStr">
        <is>
          <t xml:space="preserve"> fuel used as feedstock </t>
        </is>
      </c>
      <c r="L701" s="465" t="inlineStr">
        <is>
          <t xml:space="preserve"> reactive </t>
        </is>
      </c>
      <c r="M701" s="465" t="inlineStr">
        <is>
          <t xml:space="preserve"> Nmix </t>
        </is>
      </c>
      <c r="N701" s="466" t="n">
        <v>1.496947674418605</v>
      </c>
      <c r="O701" s="467" t="n">
        <v>0.9572694595105368</v>
      </c>
      <c r="P701" s="468" t="n">
        <v>2020</v>
      </c>
      <c r="Q701" s="469" t="inlineStr">
        <is>
          <t>SSB table 11561</t>
        </is>
      </c>
      <c r="R701" s="469" t="inlineStr">
        <is>
          <t>ok</t>
        </is>
      </c>
      <c r="S701" s="469" t="inlineStr">
        <is>
          <t xml:space="preserve"> text </t>
        </is>
      </c>
      <c r="T701" s="426" t="inlineStr">
        <is>
          <t>Norway</t>
        </is>
      </c>
      <c r="U701" s="5" t="inlineStr">
        <is>
          <t>useful output</t>
        </is>
      </c>
      <c r="V701" s="465" t="n">
        <v>0.04</v>
      </c>
    </row>
    <row r="702" ht="16" customHeight="1">
      <c r="B702" s="5" t="inlineStr">
        <is>
          <t>EF.EC-AT.AT</t>
        </is>
      </c>
      <c r="C702" s="5" t="inlineStr">
        <is>
          <t>EF.EC-AT.AT-Emissions-NH3</t>
        </is>
      </c>
      <c r="D702" s="5" t="inlineStr">
        <is>
          <t>EF</t>
        </is>
      </c>
      <c r="E702" s="5" t="inlineStr">
        <is>
          <t>EC</t>
        </is>
      </c>
      <c r="F702" s="5">
        <f>VLOOKUP(E702,'5.a Definitions'!E:F,2,FALSE)</f>
        <v/>
      </c>
      <c r="G702" s="5" t="inlineStr">
        <is>
          <t>AT</t>
        </is>
      </c>
      <c r="H702" s="5" t="inlineStr">
        <is>
          <t>AT</t>
        </is>
      </c>
      <c r="I702" s="5">
        <f>VLOOKUP(H702,'5.a Definitions'!E:F,2,FALSE)</f>
        <v/>
      </c>
      <c r="J702" s="465" t="inlineStr">
        <is>
          <t xml:space="preserve"> Emissions </t>
        </is>
      </c>
      <c r="K702" s="465" t="inlineStr">
        <is>
          <t xml:space="preserve"> energy conversion emissions </t>
        </is>
      </c>
      <c r="L702" s="465" t="inlineStr">
        <is>
          <t xml:space="preserve"> reactive </t>
        </is>
      </c>
      <c r="M702" s="465" t="inlineStr">
        <is>
          <t xml:space="preserve"> NH3 </t>
        </is>
      </c>
      <c r="N702" s="466" t="n">
        <v>0</v>
      </c>
      <c r="O702" s="467" t="n">
        <v>0.5</v>
      </c>
      <c r="P702" s="468" t="n">
        <v>2020</v>
      </c>
      <c r="Q702" s="469" t="inlineStr">
        <is>
          <t>CRLTAP Inventory Submissions</t>
        </is>
      </c>
      <c r="R702" s="469" t="inlineStr">
        <is>
          <t>ok</t>
        </is>
      </c>
      <c r="S702" s="469" t="inlineStr">
        <is>
          <t xml:space="preserve"> text </t>
        </is>
      </c>
      <c r="T702" s="426" t="inlineStr">
        <is>
          <t>Norway</t>
        </is>
      </c>
      <c r="U702" s="5" t="inlineStr">
        <is>
          <t>N wasted</t>
        </is>
      </c>
      <c r="V702" s="465" t="n">
        <v>0.04</v>
      </c>
    </row>
    <row r="703" ht="16" customHeight="1">
      <c r="B703" s="5" t="inlineStr">
        <is>
          <t>EF.EC-AT.AT</t>
        </is>
      </c>
      <c r="C703" s="5" t="inlineStr">
        <is>
          <t>EF.EC-AT.AT-Emissions-NOx</t>
        </is>
      </c>
      <c r="D703" s="5" t="inlineStr">
        <is>
          <t>EF</t>
        </is>
      </c>
      <c r="E703" s="5" t="inlineStr">
        <is>
          <t>EC</t>
        </is>
      </c>
      <c r="F703" s="5">
        <f>VLOOKUP(E703,'5.a Definitions'!E:F,2,FALSE)</f>
        <v/>
      </c>
      <c r="G703" s="5" t="inlineStr">
        <is>
          <t>AT</t>
        </is>
      </c>
      <c r="H703" s="5" t="inlineStr">
        <is>
          <t>AT</t>
        </is>
      </c>
      <c r="I703" s="5">
        <f>VLOOKUP(H703,'5.a Definitions'!E:F,2,FALSE)</f>
        <v/>
      </c>
      <c r="J703" s="465" t="inlineStr">
        <is>
          <t xml:space="preserve"> Emissions </t>
        </is>
      </c>
      <c r="K703" s="465" t="inlineStr">
        <is>
          <t xml:space="preserve"> energy conversion emissions </t>
        </is>
      </c>
      <c r="L703" s="465" t="inlineStr">
        <is>
          <t xml:space="preserve"> reactive </t>
        </is>
      </c>
      <c r="M703" s="465" t="inlineStr">
        <is>
          <t xml:space="preserve"> NOx </t>
        </is>
      </c>
      <c r="N703" s="466" t="n">
        <v>12.9009882060974</v>
      </c>
      <c r="O703" s="467" t="n">
        <v>0.1982834524319575</v>
      </c>
      <c r="P703" s="468" t="n">
        <v>2020</v>
      </c>
      <c r="Q703" s="469" t="inlineStr">
        <is>
          <t>CRLTAP Inventory Submissions</t>
        </is>
      </c>
      <c r="R703" s="469" t="inlineStr">
        <is>
          <t>ok</t>
        </is>
      </c>
      <c r="S703" s="469" t="inlineStr">
        <is>
          <t xml:space="preserve"> text </t>
        </is>
      </c>
      <c r="T703" s="426" t="inlineStr">
        <is>
          <t>Norway</t>
        </is>
      </c>
      <c r="U703" s="465" t="inlineStr">
        <is>
          <t xml:space="preserve"> N wasted </t>
        </is>
      </c>
      <c r="V703" s="465" t="n">
        <v>0.04</v>
      </c>
    </row>
    <row r="704" ht="16" customHeight="1">
      <c r="B704" s="5" t="inlineStr">
        <is>
          <t>EF.EC-AT.AT</t>
        </is>
      </c>
      <c r="C704" s="5" t="inlineStr">
        <is>
          <t>EF.EC-AT.AT-Emissions-N2O</t>
        </is>
      </c>
      <c r="D704" s="5" t="inlineStr">
        <is>
          <t>EF</t>
        </is>
      </c>
      <c r="E704" s="5" t="inlineStr">
        <is>
          <t>EC</t>
        </is>
      </c>
      <c r="F704" s="5">
        <f>VLOOKUP(E704,'5.a Definitions'!E:F,2,FALSE)</f>
        <v/>
      </c>
      <c r="G704" s="5" t="inlineStr">
        <is>
          <t>AT</t>
        </is>
      </c>
      <c r="H704" s="5" t="inlineStr">
        <is>
          <t>AT</t>
        </is>
      </c>
      <c r="I704" s="5">
        <f>VLOOKUP(H704,'5.a Definitions'!E:F,2,FALSE)</f>
        <v/>
      </c>
      <c r="J704" s="465" t="inlineStr">
        <is>
          <t xml:space="preserve"> Emissions </t>
        </is>
      </c>
      <c r="K704" s="465" t="inlineStr">
        <is>
          <t xml:space="preserve"> energy conversion emissions </t>
        </is>
      </c>
      <c r="L704" s="465" t="inlineStr">
        <is>
          <t xml:space="preserve"> reactive </t>
        </is>
      </c>
      <c r="M704" s="465" t="inlineStr">
        <is>
          <t xml:space="preserve"> N2O </t>
        </is>
      </c>
      <c r="N704" s="466" t="n">
        <v>0.06602645995463655</v>
      </c>
      <c r="O704" s="467" t="n">
        <v>1.394797542306526</v>
      </c>
      <c r="P704" s="468" t="n">
        <v>2020</v>
      </c>
      <c r="Q704" s="469" t="inlineStr">
        <is>
          <t>UNFCCC CRT</t>
        </is>
      </c>
      <c r="R704" s="469" t="inlineStr">
        <is>
          <t>ok</t>
        </is>
      </c>
      <c r="S704" s="469" t="inlineStr">
        <is>
          <t xml:space="preserve"> text </t>
        </is>
      </c>
      <c r="T704" s="426" t="inlineStr">
        <is>
          <t>Norway</t>
        </is>
      </c>
      <c r="U704" s="465" t="inlineStr">
        <is>
          <t xml:space="preserve"> N wasted </t>
        </is>
      </c>
      <c r="V704" s="465" t="n">
        <v>0.04</v>
      </c>
    </row>
    <row r="705" ht="16" customHeight="1">
      <c r="B705" s="5" t="inlineStr">
        <is>
          <t>EF.EC-AT.AT</t>
        </is>
      </c>
      <c r="C705" s="5" t="inlineStr">
        <is>
          <t>EF.EC-AT.AT-Emissions-N2</t>
        </is>
      </c>
      <c r="D705" s="5" t="inlineStr">
        <is>
          <t>EF</t>
        </is>
      </c>
      <c r="E705" s="5" t="inlineStr">
        <is>
          <t>EC</t>
        </is>
      </c>
      <c r="F705" s="5">
        <f>VLOOKUP(E705,'5.a Definitions'!E:F,2,FALSE)</f>
        <v/>
      </c>
      <c r="G705" s="5" t="inlineStr">
        <is>
          <t>AT</t>
        </is>
      </c>
      <c r="H705" s="5" t="inlineStr">
        <is>
          <t>AT</t>
        </is>
      </c>
      <c r="I705" s="5">
        <f>VLOOKUP(H705,'5.a Definitions'!E:F,2,FALSE)</f>
        <v/>
      </c>
      <c r="J705" s="465" t="inlineStr">
        <is>
          <t xml:space="preserve"> Emissions </t>
        </is>
      </c>
      <c r="K705" s="465" t="inlineStr">
        <is>
          <t xml:space="preserve"> energy conversion emissions </t>
        </is>
      </c>
      <c r="L705" s="465" t="inlineStr">
        <is>
          <t xml:space="preserve"> inert </t>
        </is>
      </c>
      <c r="M705" s="465" t="inlineStr">
        <is>
          <t xml:space="preserve"> N2 </t>
        </is>
      </c>
      <c r="N705" s="466" t="n">
        <v>0</v>
      </c>
      <c r="O705" s="467" t="n">
        <v>10</v>
      </c>
      <c r="P705" s="468" t="n">
        <v>2020</v>
      </c>
      <c r="Q705" s="469" t="inlineStr">
        <is>
          <t>mass balance</t>
        </is>
      </c>
      <c r="R705" s="469" t="inlineStr">
        <is>
          <t>ok</t>
        </is>
      </c>
      <c r="S705" s="469" t="inlineStr">
        <is>
          <t xml:space="preserve"> text </t>
        </is>
      </c>
      <c r="T705" s="426" t="inlineStr">
        <is>
          <t>Norway</t>
        </is>
      </c>
      <c r="U705" s="465" t="inlineStr">
        <is>
          <t xml:space="preserve"> N wasted </t>
        </is>
      </c>
      <c r="V705" s="465" t="n">
        <v>0.04</v>
      </c>
    </row>
    <row r="706" ht="16" customHeight="1">
      <c r="B706" s="5" t="inlineStr">
        <is>
          <t>EF.EC-RW.RW</t>
        </is>
      </c>
      <c r="C706" s="5" t="inlineStr">
        <is>
          <t>EF.EC-RW.RW-Fuel export-Nmix</t>
        </is>
      </c>
      <c r="D706" s="5" t="inlineStr">
        <is>
          <t>EF</t>
        </is>
      </c>
      <c r="E706" s="5" t="inlineStr">
        <is>
          <t>EC</t>
        </is>
      </c>
      <c r="F706" s="5">
        <f>VLOOKUP(E706,'5.a Definitions'!E:F,2,FALSE)</f>
        <v/>
      </c>
      <c r="G706" s="5" t="inlineStr">
        <is>
          <t>RW</t>
        </is>
      </c>
      <c r="H706" s="5" t="inlineStr">
        <is>
          <t>RW</t>
        </is>
      </c>
      <c r="I706" s="5">
        <f>VLOOKUP(H706,'5.a Definitions'!E:F,2,FALSE)</f>
        <v/>
      </c>
      <c r="J706" s="465" t="inlineStr">
        <is>
          <t xml:space="preserve"> Fuel export </t>
        </is>
      </c>
      <c r="K706" s="465" t="inlineStr">
        <is>
          <t xml:space="preserve"> fuel export </t>
        </is>
      </c>
      <c r="L706" s="465" t="inlineStr">
        <is>
          <t xml:space="preserve"> reactive </t>
        </is>
      </c>
      <c r="M706" s="465" t="inlineStr">
        <is>
          <t xml:space="preserve"> Nmix </t>
        </is>
      </c>
      <c r="N706" s="466" t="n">
        <v>194.7941585816359</v>
      </c>
      <c r="O706" s="467" t="n">
        <v>2.761618553753142</v>
      </c>
      <c r="P706" s="468" t="n">
        <v>2020</v>
      </c>
      <c r="Q706" s="469" t="inlineStr">
        <is>
          <t>SSB tab 08801</t>
        </is>
      </c>
      <c r="R706" s="469" t="inlineStr">
        <is>
          <t>ok</t>
        </is>
      </c>
      <c r="S706" s="469" t="inlineStr">
        <is>
          <t xml:space="preserve"> text </t>
        </is>
      </c>
      <c r="T706" s="426" t="inlineStr">
        <is>
          <t>Norway</t>
        </is>
      </c>
      <c r="U706" s="5" t="inlineStr">
        <is>
          <t>useful output</t>
        </is>
      </c>
      <c r="V706" s="465" t="n">
        <v>0.04</v>
      </c>
    </row>
    <row r="707" ht="16" customHeight="1">
      <c r="B707" s="5" t="inlineStr">
        <is>
          <t>EF.IC-AT.AT</t>
        </is>
      </c>
      <c r="C707" s="5" t="inlineStr">
        <is>
          <t>EF.IC-AT.AT-Emissions-NH3</t>
        </is>
      </c>
      <c r="D707" s="5" t="inlineStr">
        <is>
          <t>EF</t>
        </is>
      </c>
      <c r="E707" s="5" t="inlineStr">
        <is>
          <t>IC</t>
        </is>
      </c>
      <c r="F707" s="5">
        <f>VLOOKUP(E707,'5.a Definitions'!E:F,2,FALSE)</f>
        <v/>
      </c>
      <c r="G707" s="5" t="inlineStr">
        <is>
          <t>AT</t>
        </is>
      </c>
      <c r="H707" s="5" t="inlineStr">
        <is>
          <t>AT</t>
        </is>
      </c>
      <c r="I707" s="5">
        <f>VLOOKUP(H707,'5.a Definitions'!E:F,2,FALSE)</f>
        <v/>
      </c>
      <c r="J707" s="465" t="inlineStr">
        <is>
          <t xml:space="preserve"> Emissions </t>
        </is>
      </c>
      <c r="K707" s="465" t="inlineStr">
        <is>
          <t xml:space="preserve"> industrial emissions </t>
        </is>
      </c>
      <c r="L707" s="465" t="inlineStr">
        <is>
          <t xml:space="preserve"> reactive </t>
        </is>
      </c>
      <c r="M707" s="465" t="inlineStr">
        <is>
          <t xml:space="preserve"> NH3 </t>
        </is>
      </c>
      <c r="N707" s="466" t="n">
        <v>0.01035431356635</v>
      </c>
      <c r="O707" s="467" t="n">
        <v>0.2003104278912882</v>
      </c>
      <c r="P707" s="468" t="n">
        <v>2020</v>
      </c>
      <c r="Q707" s="469" t="inlineStr">
        <is>
          <t>CRLTAP Inventory Submissions</t>
        </is>
      </c>
      <c r="R707" s="469" t="inlineStr">
        <is>
          <t>ok</t>
        </is>
      </c>
      <c r="S707" s="469" t="inlineStr">
        <is>
          <t xml:space="preserve"> text </t>
        </is>
      </c>
      <c r="T707" s="426" t="inlineStr">
        <is>
          <t>Norway</t>
        </is>
      </c>
      <c r="U707" s="465" t="inlineStr">
        <is>
          <t xml:space="preserve"> N wasted </t>
        </is>
      </c>
      <c r="V707" s="465" t="n">
        <v>0.04</v>
      </c>
    </row>
    <row r="708" ht="16" customHeight="1">
      <c r="B708" s="5" t="inlineStr">
        <is>
          <t>EF.IC-AT.AT</t>
        </is>
      </c>
      <c r="C708" s="5" t="inlineStr">
        <is>
          <t>EF.IC-AT.AT-Emissions-NOx</t>
        </is>
      </c>
      <c r="D708" s="5" t="inlineStr">
        <is>
          <t>EF</t>
        </is>
      </c>
      <c r="E708" s="5" t="inlineStr">
        <is>
          <t>IC</t>
        </is>
      </c>
      <c r="F708" s="5">
        <f>VLOOKUP(E708,'5.a Definitions'!E:F,2,FALSE)</f>
        <v/>
      </c>
      <c r="G708" s="5" t="inlineStr">
        <is>
          <t>AT</t>
        </is>
      </c>
      <c r="H708" s="5" t="inlineStr">
        <is>
          <t>AT</t>
        </is>
      </c>
      <c r="I708" s="5">
        <f>VLOOKUP(H708,'5.a Definitions'!E:F,2,FALSE)</f>
        <v/>
      </c>
      <c r="J708" s="465" t="inlineStr">
        <is>
          <t xml:space="preserve"> Emissions </t>
        </is>
      </c>
      <c r="K708" s="465" t="inlineStr">
        <is>
          <t xml:space="preserve"> industrial emissions </t>
        </is>
      </c>
      <c r="L708" s="465" t="inlineStr">
        <is>
          <t xml:space="preserve"> reactive </t>
        </is>
      </c>
      <c r="M708" s="465" t="inlineStr">
        <is>
          <t xml:space="preserve"> NOx </t>
        </is>
      </c>
      <c r="N708" s="466" t="n">
        <v>2.569688881481639</v>
      </c>
      <c r="O708" s="467" t="n">
        <v>0.2237389657808811</v>
      </c>
      <c r="P708" s="468" t="n">
        <v>2020</v>
      </c>
      <c r="Q708" s="469" t="inlineStr">
        <is>
          <t>CRLTAP Inventory Submissions</t>
        </is>
      </c>
      <c r="R708" s="469" t="inlineStr">
        <is>
          <t>ok</t>
        </is>
      </c>
      <c r="S708" s="469" t="inlineStr">
        <is>
          <t xml:space="preserve"> text </t>
        </is>
      </c>
      <c r="T708" s="426" t="inlineStr">
        <is>
          <t>Norway</t>
        </is>
      </c>
      <c r="U708" s="465" t="inlineStr">
        <is>
          <t xml:space="preserve"> N wasted </t>
        </is>
      </c>
      <c r="V708" s="465" t="n">
        <v>0.04</v>
      </c>
    </row>
    <row r="709" ht="16" customHeight="1">
      <c r="B709" s="5" t="inlineStr">
        <is>
          <t>EF.IC-AT.AT</t>
        </is>
      </c>
      <c r="C709" s="5" t="inlineStr">
        <is>
          <t>EF.IC-AT.AT-Emissions-N2O</t>
        </is>
      </c>
      <c r="D709" s="5" t="inlineStr">
        <is>
          <t>EF</t>
        </is>
      </c>
      <c r="E709" s="5" t="inlineStr">
        <is>
          <t>IC</t>
        </is>
      </c>
      <c r="F709" s="5">
        <f>VLOOKUP(E709,'5.a Definitions'!E:F,2,FALSE)</f>
        <v/>
      </c>
      <c r="G709" s="5" t="inlineStr">
        <is>
          <t>AT</t>
        </is>
      </c>
      <c r="H709" s="5" t="inlineStr">
        <is>
          <t>AT</t>
        </is>
      </c>
      <c r="I709" s="5">
        <f>VLOOKUP(H709,'5.a Definitions'!E:F,2,FALSE)</f>
        <v/>
      </c>
      <c r="J709" s="465" t="inlineStr">
        <is>
          <t xml:space="preserve"> Emissions </t>
        </is>
      </c>
      <c r="K709" s="465" t="inlineStr">
        <is>
          <t xml:space="preserve"> industrial emissions </t>
        </is>
      </c>
      <c r="L709" s="465" t="inlineStr">
        <is>
          <t xml:space="preserve"> reactive </t>
        </is>
      </c>
      <c r="M709" s="465" t="inlineStr">
        <is>
          <t xml:space="preserve"> N2O </t>
        </is>
      </c>
      <c r="N709" s="466" t="n">
        <v>0.07161151684355635</v>
      </c>
      <c r="O709" s="467" t="n">
        <v>1.394797542306526</v>
      </c>
      <c r="P709" s="468" t="n">
        <v>2020</v>
      </c>
      <c r="Q709" s="469" t="inlineStr">
        <is>
          <t>UNFCCC CRT</t>
        </is>
      </c>
      <c r="R709" s="469" t="inlineStr">
        <is>
          <t>ok</t>
        </is>
      </c>
      <c r="S709" s="469" t="inlineStr">
        <is>
          <t xml:space="preserve"> text </t>
        </is>
      </c>
      <c r="T709" s="426" t="inlineStr">
        <is>
          <t>Norway</t>
        </is>
      </c>
      <c r="U709" s="465" t="inlineStr">
        <is>
          <t xml:space="preserve"> N wasted </t>
        </is>
      </c>
      <c r="V709" s="465" t="n">
        <v>0.04</v>
      </c>
    </row>
    <row r="710" ht="16" customHeight="1">
      <c r="B710" s="5" t="inlineStr">
        <is>
          <t>EF.TR-AT.AT</t>
        </is>
      </c>
      <c r="C710" s="5" t="inlineStr">
        <is>
          <t>EF.TR-AT.AT-Emissions-NH3</t>
        </is>
      </c>
      <c r="D710" s="5" t="inlineStr">
        <is>
          <t>EF</t>
        </is>
      </c>
      <c r="E710" s="5" t="inlineStr">
        <is>
          <t>TR</t>
        </is>
      </c>
      <c r="F710" s="5">
        <f>VLOOKUP(E710,'5.a Definitions'!E:F,2,FALSE)</f>
        <v/>
      </c>
      <c r="G710" s="5" t="inlineStr">
        <is>
          <t>AT</t>
        </is>
      </c>
      <c r="H710" s="5" t="inlineStr">
        <is>
          <t>AT</t>
        </is>
      </c>
      <c r="I710" s="5">
        <f>VLOOKUP(H710,'5.a Definitions'!E:F,2,FALSE)</f>
        <v/>
      </c>
      <c r="J710" s="465" t="inlineStr">
        <is>
          <t xml:space="preserve"> Emissions </t>
        </is>
      </c>
      <c r="K710" s="465" t="inlineStr">
        <is>
          <t xml:space="preserve"> transport emissions </t>
        </is>
      </c>
      <c r="L710" s="465" t="inlineStr">
        <is>
          <t xml:space="preserve"> reactive </t>
        </is>
      </c>
      <c r="M710" s="465" t="inlineStr">
        <is>
          <t xml:space="preserve"> NH3 </t>
        </is>
      </c>
      <c r="N710" s="466" t="n">
        <v>0.33649123895595</v>
      </c>
      <c r="O710" s="467" t="n">
        <v>0.4165921407234862</v>
      </c>
      <c r="P710" s="468" t="n">
        <v>2020</v>
      </c>
      <c r="Q710" s="469" t="inlineStr">
        <is>
          <t>CRLTAP Inventory Submissions</t>
        </is>
      </c>
      <c r="R710" s="469" t="inlineStr">
        <is>
          <t>ok</t>
        </is>
      </c>
      <c r="S710" s="469" t="inlineStr">
        <is>
          <t xml:space="preserve"> text </t>
        </is>
      </c>
      <c r="T710" s="426" t="inlineStr">
        <is>
          <t>Norway</t>
        </is>
      </c>
      <c r="U710" s="465" t="inlineStr">
        <is>
          <t xml:space="preserve"> N wasted </t>
        </is>
      </c>
      <c r="V710" s="465" t="n">
        <v>0.04</v>
      </c>
    </row>
    <row r="711" ht="16" customHeight="1">
      <c r="B711" s="5" t="inlineStr">
        <is>
          <t>EF.TR-AT.AT</t>
        </is>
      </c>
      <c r="C711" s="5" t="inlineStr">
        <is>
          <t>EF.TR-AT.AT-Emissions-NOx</t>
        </is>
      </c>
      <c r="D711" s="5" t="inlineStr">
        <is>
          <t>EF</t>
        </is>
      </c>
      <c r="E711" s="5" t="inlineStr">
        <is>
          <t>TR</t>
        </is>
      </c>
      <c r="F711" s="5">
        <f>VLOOKUP(E711,'5.a Definitions'!E:F,2,FALSE)</f>
        <v/>
      </c>
      <c r="G711" s="5" t="inlineStr">
        <is>
          <t>AT</t>
        </is>
      </c>
      <c r="H711" s="5" t="inlineStr">
        <is>
          <t>AT</t>
        </is>
      </c>
      <c r="I711" s="5">
        <f>VLOOKUP(H711,'5.a Definitions'!E:F,2,FALSE)</f>
        <v/>
      </c>
      <c r="J711" s="465" t="inlineStr">
        <is>
          <t xml:space="preserve"> Emissions </t>
        </is>
      </c>
      <c r="K711" s="465" t="inlineStr">
        <is>
          <t xml:space="preserve"> transport emissions </t>
        </is>
      </c>
      <c r="L711" s="465" t="inlineStr">
        <is>
          <t xml:space="preserve"> reactive </t>
        </is>
      </c>
      <c r="M711" s="465" t="inlineStr">
        <is>
          <t xml:space="preserve"> NOx </t>
        </is>
      </c>
      <c r="N711" s="466" t="n">
        <v>18.0773519465346</v>
      </c>
      <c r="O711" s="467" t="n">
        <v>0.1237540952049767</v>
      </c>
      <c r="P711" s="468" t="n">
        <v>2020</v>
      </c>
      <c r="Q711" s="469" t="inlineStr">
        <is>
          <t>CRLTAP Inventory Submissions</t>
        </is>
      </c>
      <c r="R711" s="469" t="inlineStr">
        <is>
          <t>ok</t>
        </is>
      </c>
      <c r="S711" s="469" t="inlineStr">
        <is>
          <t xml:space="preserve"> text </t>
        </is>
      </c>
      <c r="T711" s="426" t="inlineStr">
        <is>
          <t>Norway</t>
        </is>
      </c>
      <c r="U711" s="465" t="inlineStr">
        <is>
          <t xml:space="preserve"> N wasted </t>
        </is>
      </c>
      <c r="V711" s="465" t="n">
        <v>0.04</v>
      </c>
    </row>
    <row r="712" ht="16" customHeight="1">
      <c r="B712" s="5" t="inlineStr">
        <is>
          <t>EF.TR-AT.AT</t>
        </is>
      </c>
      <c r="C712" s="5" t="inlineStr">
        <is>
          <t>EF.TR-AT.AT-Emissions-N2O</t>
        </is>
      </c>
      <c r="D712" s="5" t="inlineStr">
        <is>
          <t>EF</t>
        </is>
      </c>
      <c r="E712" s="5" t="inlineStr">
        <is>
          <t>TR</t>
        </is>
      </c>
      <c r="F712" s="5">
        <f>VLOOKUP(E712,'5.a Definitions'!E:F,2,FALSE)</f>
        <v/>
      </c>
      <c r="G712" s="5" t="inlineStr">
        <is>
          <t>AT</t>
        </is>
      </c>
      <c r="H712" s="5" t="inlineStr">
        <is>
          <t>AT</t>
        </is>
      </c>
      <c r="I712" s="5">
        <f>VLOOKUP(H712,'5.a Definitions'!E:F,2,FALSE)</f>
        <v/>
      </c>
      <c r="J712" s="465" t="inlineStr">
        <is>
          <t xml:space="preserve"> Emissions </t>
        </is>
      </c>
      <c r="K712" s="465" t="inlineStr">
        <is>
          <t xml:space="preserve"> transport emissions </t>
        </is>
      </c>
      <c r="L712" s="465" t="inlineStr">
        <is>
          <t xml:space="preserve"> reactive </t>
        </is>
      </c>
      <c r="M712" s="465" t="inlineStr">
        <is>
          <t xml:space="preserve"> N2O </t>
        </is>
      </c>
      <c r="N712" s="466" t="n">
        <v>0.2563068330868747</v>
      </c>
      <c r="O712" s="467" t="n">
        <v>0.6463342428493241</v>
      </c>
      <c r="P712" s="468" t="n">
        <v>2020</v>
      </c>
      <c r="Q712" s="469" t="inlineStr">
        <is>
          <t>UNFCCC CRT</t>
        </is>
      </c>
      <c r="R712" s="469" t="inlineStr">
        <is>
          <t>ok</t>
        </is>
      </c>
      <c r="S712" s="469" t="inlineStr">
        <is>
          <t xml:space="preserve"> text </t>
        </is>
      </c>
      <c r="T712" s="426" t="inlineStr">
        <is>
          <t>Norway</t>
        </is>
      </c>
      <c r="U712" s="465" t="inlineStr">
        <is>
          <t xml:space="preserve"> N wasted </t>
        </is>
      </c>
      <c r="V712" s="465" t="n">
        <v>0.04</v>
      </c>
    </row>
    <row r="713" ht="16" customHeight="1">
      <c r="B713" s="5" t="inlineStr">
        <is>
          <t>EF.TR-AT.AT</t>
        </is>
      </c>
      <c r="C713" s="5" t="inlineStr">
        <is>
          <t>EF.TR-AT.AT-Emissions-N2</t>
        </is>
      </c>
      <c r="D713" s="5" t="inlineStr">
        <is>
          <t>EF</t>
        </is>
      </c>
      <c r="E713" s="5" t="inlineStr">
        <is>
          <t>TR</t>
        </is>
      </c>
      <c r="F713" s="5">
        <f>VLOOKUP(E713,'5.a Definitions'!E:F,2,FALSE)</f>
        <v/>
      </c>
      <c r="G713" s="5" t="inlineStr">
        <is>
          <t>AT</t>
        </is>
      </c>
      <c r="H713" s="5" t="inlineStr">
        <is>
          <t>AT</t>
        </is>
      </c>
      <c r="I713" s="5">
        <f>VLOOKUP(H713,'5.a Definitions'!E:F,2,FALSE)</f>
        <v/>
      </c>
      <c r="J713" s="465" t="inlineStr">
        <is>
          <t xml:space="preserve"> Emissions </t>
        </is>
      </c>
      <c r="K713" s="465" t="inlineStr">
        <is>
          <t xml:space="preserve"> transport emissions </t>
        </is>
      </c>
      <c r="L713" s="465" t="inlineStr">
        <is>
          <t xml:space="preserve"> inert </t>
        </is>
      </c>
      <c r="M713" s="465" t="inlineStr">
        <is>
          <t xml:space="preserve"> N2 </t>
        </is>
      </c>
      <c r="N713" s="466" t="n">
        <v>0</v>
      </c>
      <c r="O713" s="467" t="n">
        <v>0.2</v>
      </c>
      <c r="P713" s="468" t="n">
        <v>2020</v>
      </c>
      <c r="Q713" s="469" t="inlineStr">
        <is>
          <t>mass balance</t>
        </is>
      </c>
      <c r="R713" s="469" t="inlineStr">
        <is>
          <t>ok</t>
        </is>
      </c>
      <c r="S713" s="469" t="inlineStr">
        <is>
          <t xml:space="preserve"> text </t>
        </is>
      </c>
      <c r="T713" s="426" t="inlineStr">
        <is>
          <t>Norway</t>
        </is>
      </c>
      <c r="U713" s="465" t="inlineStr">
        <is>
          <t xml:space="preserve"> N wasted </t>
        </is>
      </c>
      <c r="V713" s="465" t="n">
        <v>0.04</v>
      </c>
    </row>
    <row r="714" ht="16" customHeight="1">
      <c r="B714" s="5" t="inlineStr">
        <is>
          <t>EF.TR-RW.RW</t>
        </is>
      </c>
      <c r="C714" s="5" t="inlineStr">
        <is>
          <t>EF.TR-RW.RW-Export of transport fuels-Nmix</t>
        </is>
      </c>
      <c r="D714" s="5" t="inlineStr">
        <is>
          <t>EF</t>
        </is>
      </c>
      <c r="E714" s="5" t="inlineStr">
        <is>
          <t>TR</t>
        </is>
      </c>
      <c r="F714" s="5">
        <f>VLOOKUP(E714,'5.a Definitions'!E:F,2,FALSE)</f>
        <v/>
      </c>
      <c r="G714" s="5" t="inlineStr">
        <is>
          <t>RW</t>
        </is>
      </c>
      <c r="H714" s="5" t="inlineStr">
        <is>
          <t>RW</t>
        </is>
      </c>
      <c r="I714" s="5">
        <f>VLOOKUP(H714,'5.a Definitions'!E:F,2,FALSE)</f>
        <v/>
      </c>
      <c r="J714" s="465" t="inlineStr">
        <is>
          <t xml:space="preserve"> Export of transport fuels </t>
        </is>
      </c>
      <c r="K714" s="465" t="inlineStr">
        <is>
          <t xml:space="preserve"> export of transport fuel </t>
        </is>
      </c>
      <c r="L714" s="465" t="inlineStr">
        <is>
          <t xml:space="preserve"> reactive </t>
        </is>
      </c>
      <c r="M714" s="465" t="inlineStr">
        <is>
          <t xml:space="preserve"> Nmix </t>
        </is>
      </c>
      <c r="N714" s="466" t="n">
        <v>0.065768717</v>
      </c>
      <c r="O714" s="467" t="n">
        <v>1.836075782109702</v>
      </c>
      <c r="P714" s="468" t="n">
        <v>2020</v>
      </c>
      <c r="Q714" s="469" t="inlineStr">
        <is>
          <t>SSB tab 08801</t>
        </is>
      </c>
      <c r="R714" s="469" t="inlineStr">
        <is>
          <t>ok</t>
        </is>
      </c>
      <c r="S714" s="469" t="inlineStr">
        <is>
          <t xml:space="preserve"> text </t>
        </is>
      </c>
      <c r="T714" s="426" t="inlineStr">
        <is>
          <t>Norway</t>
        </is>
      </c>
      <c r="U714" s="5" t="inlineStr">
        <is>
          <t>useful output</t>
        </is>
      </c>
      <c r="V714" s="465" t="n">
        <v>0.04</v>
      </c>
    </row>
    <row r="715" ht="16" customHeight="1">
      <c r="B715" s="5" t="inlineStr">
        <is>
          <t>EF.OE-AT.AT</t>
        </is>
      </c>
      <c r="C715" s="5" t="inlineStr">
        <is>
          <t>EF.OE-AT.AT-Emissions-NH3</t>
        </is>
      </c>
      <c r="D715" s="5" t="inlineStr">
        <is>
          <t>EF</t>
        </is>
      </c>
      <c r="E715" s="5" t="inlineStr">
        <is>
          <t>OE</t>
        </is>
      </c>
      <c r="F715" s="5">
        <f>VLOOKUP(E715,'5.a Definitions'!E:F,2,FALSE)</f>
        <v/>
      </c>
      <c r="G715" s="5" t="inlineStr">
        <is>
          <t>AT</t>
        </is>
      </c>
      <c r="H715" s="5" t="inlineStr">
        <is>
          <t>AT</t>
        </is>
      </c>
      <c r="I715" s="5">
        <f>VLOOKUP(H715,'5.a Definitions'!E:F,2,FALSE)</f>
        <v/>
      </c>
      <c r="J715" s="465" t="inlineStr">
        <is>
          <t xml:space="preserve"> Emissions </t>
        </is>
      </c>
      <c r="K715" s="465" t="inlineStr">
        <is>
          <t xml:space="preserve"> other fuels emissions </t>
        </is>
      </c>
      <c r="L715" s="465" t="inlineStr">
        <is>
          <t xml:space="preserve"> reactive </t>
        </is>
      </c>
      <c r="M715" s="465" t="inlineStr">
        <is>
          <t xml:space="preserve"> NH3 </t>
        </is>
      </c>
      <c r="N715" s="466" t="n">
        <v>0.05697638103526042</v>
      </c>
      <c r="O715" s="467" t="n">
        <v>0.5432130467455025</v>
      </c>
      <c r="P715" s="468" t="n">
        <v>2020</v>
      </c>
      <c r="Q715" s="469" t="inlineStr">
        <is>
          <t>CRLTAP Inventory Submissions</t>
        </is>
      </c>
      <c r="R715" s="469" t="inlineStr">
        <is>
          <t>ok</t>
        </is>
      </c>
      <c r="S715" s="469" t="inlineStr">
        <is>
          <t xml:space="preserve"> text </t>
        </is>
      </c>
      <c r="T715" s="426" t="inlineStr">
        <is>
          <t>Norway</t>
        </is>
      </c>
      <c r="U715" s="465" t="inlineStr">
        <is>
          <t xml:space="preserve"> N wasted </t>
        </is>
      </c>
      <c r="V715" s="465" t="n">
        <v>0.04</v>
      </c>
    </row>
    <row r="716" ht="16" customHeight="1">
      <c r="B716" s="5" t="inlineStr">
        <is>
          <t>EF.OE-AT.AT</t>
        </is>
      </c>
      <c r="C716" s="5" t="inlineStr">
        <is>
          <t>EF.OE-AT.AT-Emissions-NOx</t>
        </is>
      </c>
      <c r="D716" s="5" t="inlineStr">
        <is>
          <t>EF</t>
        </is>
      </c>
      <c r="E716" s="5" t="inlineStr">
        <is>
          <t>OE</t>
        </is>
      </c>
      <c r="F716" s="5">
        <f>VLOOKUP(E716,'5.a Definitions'!E:F,2,FALSE)</f>
        <v/>
      </c>
      <c r="G716" s="5" t="inlineStr">
        <is>
          <t>AT</t>
        </is>
      </c>
      <c r="H716" s="5" t="inlineStr">
        <is>
          <t>AT</t>
        </is>
      </c>
      <c r="I716" s="5">
        <f>VLOOKUP(H716,'5.a Definitions'!E:F,2,FALSE)</f>
        <v/>
      </c>
      <c r="J716" s="465" t="inlineStr">
        <is>
          <t xml:space="preserve"> Emissions </t>
        </is>
      </c>
      <c r="K716" s="465" t="inlineStr">
        <is>
          <t xml:space="preserve"> other fuels emissions </t>
        </is>
      </c>
      <c r="L716" s="465" t="inlineStr">
        <is>
          <t xml:space="preserve"> reactive </t>
        </is>
      </c>
      <c r="M716" s="465" t="inlineStr">
        <is>
          <t xml:space="preserve"> NOx </t>
        </is>
      </c>
      <c r="N716" s="466" t="n">
        <v>5.77717281244439</v>
      </c>
      <c r="O716" s="467" t="n">
        <v>0.1971953897440376</v>
      </c>
      <c r="P716" s="468" t="n">
        <v>2020</v>
      </c>
      <c r="Q716" s="469" t="inlineStr">
        <is>
          <t>CRLTAP Inventory Submissions</t>
        </is>
      </c>
      <c r="R716" s="469" t="inlineStr">
        <is>
          <t>ok</t>
        </is>
      </c>
      <c r="S716" s="469" t="inlineStr">
        <is>
          <t xml:space="preserve"> text </t>
        </is>
      </c>
      <c r="T716" s="426" t="inlineStr">
        <is>
          <t>Norway</t>
        </is>
      </c>
      <c r="U716" s="465" t="inlineStr">
        <is>
          <t xml:space="preserve"> N wasted </t>
        </is>
      </c>
      <c r="V716" s="465" t="n">
        <v>0.04</v>
      </c>
    </row>
    <row r="717" ht="16" customHeight="1">
      <c r="B717" s="5" t="inlineStr">
        <is>
          <t>EF.OE-AT.AT</t>
        </is>
      </c>
      <c r="C717" s="5" t="inlineStr">
        <is>
          <t>EF.OE-AT.AT-Emissions-N2O</t>
        </is>
      </c>
      <c r="D717" s="5" t="inlineStr">
        <is>
          <t>EF</t>
        </is>
      </c>
      <c r="E717" s="5" t="inlineStr">
        <is>
          <t>OE</t>
        </is>
      </c>
      <c r="F717" s="5">
        <f>VLOOKUP(E717,'5.a Definitions'!E:F,2,FALSE)</f>
        <v/>
      </c>
      <c r="G717" s="5" t="inlineStr">
        <is>
          <t>AT</t>
        </is>
      </c>
      <c r="H717" s="5" t="inlineStr">
        <is>
          <t>AT</t>
        </is>
      </c>
      <c r="I717" s="5">
        <f>VLOOKUP(H717,'5.a Definitions'!E:F,2,FALSE)</f>
        <v/>
      </c>
      <c r="J717" s="465" t="inlineStr">
        <is>
          <t xml:space="preserve"> Emissions </t>
        </is>
      </c>
      <c r="K717" s="465" t="inlineStr">
        <is>
          <t xml:space="preserve"> other fuels emissions </t>
        </is>
      </c>
      <c r="L717" s="465" t="inlineStr">
        <is>
          <t xml:space="preserve"> reactive </t>
        </is>
      </c>
      <c r="M717" s="465" t="inlineStr">
        <is>
          <t xml:space="preserve"> N2O </t>
        </is>
      </c>
      <c r="N717" s="466" t="n">
        <v>0.0803552390822278</v>
      </c>
      <c r="O717" s="467" t="n">
        <v>1.394797542306526</v>
      </c>
      <c r="P717" s="468" t="n">
        <v>2020</v>
      </c>
      <c r="Q717" s="469" t="inlineStr">
        <is>
          <t>UNFCCC CRT</t>
        </is>
      </c>
      <c r="R717" s="469" t="inlineStr">
        <is>
          <t>ok</t>
        </is>
      </c>
      <c r="S717" s="469" t="inlineStr">
        <is>
          <t xml:space="preserve"> text </t>
        </is>
      </c>
      <c r="T717" s="426" t="inlineStr">
        <is>
          <t>Norway</t>
        </is>
      </c>
      <c r="U717" s="465" t="inlineStr">
        <is>
          <t xml:space="preserve"> N wasted </t>
        </is>
      </c>
      <c r="V717" s="465" t="n">
        <v>0.04</v>
      </c>
    </row>
    <row r="718" ht="16" customHeight="1" thickBot="1">
      <c r="A718" s="483" t="n"/>
      <c r="B718" s="6" t="inlineStr">
        <is>
          <t>EF.OE-AT.AT</t>
        </is>
      </c>
      <c r="C718" s="6" t="inlineStr">
        <is>
          <t>EF.OE-AT.AT-Emissions-N2</t>
        </is>
      </c>
      <c r="D718" s="6" t="inlineStr">
        <is>
          <t>EF</t>
        </is>
      </c>
      <c r="E718" s="6" t="inlineStr">
        <is>
          <t>OE</t>
        </is>
      </c>
      <c r="F718" s="5">
        <f>VLOOKUP(E718,'5.a Definitions'!E:F,2,FALSE)</f>
        <v/>
      </c>
      <c r="G718" s="6" t="inlineStr">
        <is>
          <t>AT</t>
        </is>
      </c>
      <c r="H718" s="6" t="inlineStr">
        <is>
          <t>AT</t>
        </is>
      </c>
      <c r="I718" s="5">
        <f>VLOOKUP(H718,'5.a Definitions'!E:F,2,FALSE)</f>
        <v/>
      </c>
      <c r="J718" s="470" t="inlineStr">
        <is>
          <t xml:space="preserve"> Emissions </t>
        </is>
      </c>
      <c r="K718" s="470" t="inlineStr">
        <is>
          <t xml:space="preserve"> other fuels emissions </t>
        </is>
      </c>
      <c r="L718" s="470" t="inlineStr">
        <is>
          <t xml:space="preserve"> inert </t>
        </is>
      </c>
      <c r="M718" s="470" t="inlineStr">
        <is>
          <t xml:space="preserve"> N2 </t>
        </is>
      </c>
      <c r="N718" s="466" t="n">
        <v>0</v>
      </c>
      <c r="O718" s="471" t="n">
        <v>0.2</v>
      </c>
      <c r="P718" s="468" t="n">
        <v>2020</v>
      </c>
      <c r="Q718" s="472" t="inlineStr">
        <is>
          <t>mass balance</t>
        </is>
      </c>
      <c r="R718" s="469" t="inlineStr">
        <is>
          <t>ok</t>
        </is>
      </c>
      <c r="S718" s="472" t="inlineStr">
        <is>
          <t xml:space="preserve"> text </t>
        </is>
      </c>
      <c r="T718" s="426" t="inlineStr">
        <is>
          <t>Norway</t>
        </is>
      </c>
      <c r="U718" s="470" t="inlineStr">
        <is>
          <t xml:space="preserve"> N wasted </t>
        </is>
      </c>
      <c r="V718" s="470" t="n">
        <v>0.04</v>
      </c>
    </row>
    <row r="719" ht="16" customHeight="1">
      <c r="A719" s="487" t="inlineStr">
        <is>
          <t xml:space="preserve"> Materials and products </t>
        </is>
      </c>
      <c r="B719" s="452" t="inlineStr">
        <is>
          <t>MP.FP-AG.SM</t>
        </is>
      </c>
      <c r="C719" s="452" t="inlineStr">
        <is>
          <t>MP.FP-AG.SM-Seeds and planting material -Nmix</t>
        </is>
      </c>
      <c r="D719" s="452" t="inlineStr">
        <is>
          <t>MP</t>
        </is>
      </c>
      <c r="E719" s="452" t="inlineStr">
        <is>
          <t>FP</t>
        </is>
      </c>
      <c r="F719" s="5">
        <f>VLOOKUP(E719,'5.a Definitions'!E:F,2,FALSE)</f>
        <v/>
      </c>
      <c r="G719" s="452" t="inlineStr">
        <is>
          <t>AG</t>
        </is>
      </c>
      <c r="H719" s="452" t="inlineStr">
        <is>
          <t>SM</t>
        </is>
      </c>
      <c r="I719" s="5">
        <f>VLOOKUP(H719,'5.a Definitions'!E:F,2,FALSE)</f>
        <v/>
      </c>
      <c r="J719" s="465" t="inlineStr">
        <is>
          <t xml:space="preserve"> Seeds and planting material  </t>
        </is>
      </c>
      <c r="K719" s="465" t="inlineStr">
        <is>
          <t xml:space="preserve"> seeds and planting material </t>
        </is>
      </c>
      <c r="L719" s="465" t="inlineStr">
        <is>
          <t xml:space="preserve"> reactive </t>
        </is>
      </c>
      <c r="M719" s="465" t="inlineStr">
        <is>
          <t xml:space="preserve"> Nmix </t>
        </is>
      </c>
      <c r="N719" s="466" t="n">
        <v>1.193848650977701</v>
      </c>
      <c r="O719" s="467" t="n">
        <v>0.3189159904210239</v>
      </c>
      <c r="P719" s="468" t="n">
        <v>2020</v>
      </c>
      <c r="Q719" s="469" t="inlineStr">
        <is>
          <t>NIBIO Totalkalkylen</t>
        </is>
      </c>
      <c r="R719" s="469" t="inlineStr">
        <is>
          <t>ok</t>
        </is>
      </c>
      <c r="S719" s="469" t="inlineStr">
        <is>
          <t xml:space="preserve"> text </t>
        </is>
      </c>
      <c r="T719" s="426" t="inlineStr">
        <is>
          <t>Norway</t>
        </is>
      </c>
      <c r="U719" s="5" t="inlineStr">
        <is>
          <t>useful output</t>
        </is>
      </c>
      <c r="V719" s="465" t="n">
        <v>0.04</v>
      </c>
    </row>
    <row r="720" ht="16" customHeight="1">
      <c r="B720" s="5" t="inlineStr">
        <is>
          <t>MP.FP-AG.MM</t>
        </is>
      </c>
      <c r="C720" s="5" t="inlineStr">
        <is>
          <t>MP.FP-AG.MM-Farm animal feed-Nmix</t>
        </is>
      </c>
      <c r="D720" s="5" t="inlineStr">
        <is>
          <t>MP</t>
        </is>
      </c>
      <c r="E720" s="5" t="inlineStr">
        <is>
          <t>FP</t>
        </is>
      </c>
      <c r="F720" s="5">
        <f>VLOOKUP(E720,'5.a Definitions'!E:F,2,FALSE)</f>
        <v/>
      </c>
      <c r="G720" s="5" t="inlineStr">
        <is>
          <t>AG</t>
        </is>
      </c>
      <c r="H720" s="5" t="inlineStr">
        <is>
          <t>MM</t>
        </is>
      </c>
      <c r="I720" s="5">
        <f>VLOOKUP(H720,'5.a Definitions'!E:F,2,FALSE)</f>
        <v/>
      </c>
      <c r="J720" s="465" t="inlineStr">
        <is>
          <t xml:space="preserve"> Farm animal feed </t>
        </is>
      </c>
      <c r="K720" s="465" t="inlineStr">
        <is>
          <t xml:space="preserve"> farm animal feed </t>
        </is>
      </c>
      <c r="L720" s="465" t="inlineStr">
        <is>
          <t xml:space="preserve"> reactive </t>
        </is>
      </c>
      <c r="M720" s="465" t="inlineStr">
        <is>
          <t xml:space="preserve"> Nmix </t>
        </is>
      </c>
      <c r="N720" s="466" t="n">
        <v>23.80433216671945</v>
      </c>
      <c r="O720" s="467" t="n">
        <v>0.1016459080372289</v>
      </c>
      <c r="P720" s="468" t="n">
        <v>2020</v>
      </c>
      <c r="Q720" s="469" t="inlineStr">
        <is>
          <t>Kraftfôrstatistikk</t>
        </is>
      </c>
      <c r="R720" s="469" t="inlineStr">
        <is>
          <t>ok</t>
        </is>
      </c>
      <c r="S720" s="469" t="inlineStr">
        <is>
          <t xml:space="preserve"> text </t>
        </is>
      </c>
      <c r="T720" s="426" t="inlineStr">
        <is>
          <t>Norway</t>
        </is>
      </c>
      <c r="U720" s="5" t="inlineStr">
        <is>
          <t>useful output</t>
        </is>
      </c>
      <c r="V720" s="465" t="n">
        <v>0.04</v>
      </c>
    </row>
    <row r="721" ht="16" customHeight="1">
      <c r="B721" s="5" t="inlineStr">
        <is>
          <t>MP.FP-PR.SO</t>
        </is>
      </c>
      <c r="C721" s="5" t="inlineStr">
        <is>
          <t>MP.FP-PR.SO-Food industry waste-Nmix</t>
        </is>
      </c>
      <c r="D721" s="5" t="inlineStr">
        <is>
          <t>MP</t>
        </is>
      </c>
      <c r="E721" s="5" t="inlineStr">
        <is>
          <t>FP</t>
        </is>
      </c>
      <c r="F721" s="5">
        <f>VLOOKUP(E721,'5.a Definitions'!E:F,2,FALSE)</f>
        <v/>
      </c>
      <c r="G721" s="5" t="inlineStr">
        <is>
          <t>PR</t>
        </is>
      </c>
      <c r="H721" s="5" t="inlineStr">
        <is>
          <t>SO</t>
        </is>
      </c>
      <c r="I721" s="5">
        <f>VLOOKUP(H721,'5.a Definitions'!E:F,2,FALSE)</f>
        <v/>
      </c>
      <c r="J721" s="465" t="inlineStr">
        <is>
          <t xml:space="preserve"> Food industry waste </t>
        </is>
      </c>
      <c r="K721" s="465" t="inlineStr">
        <is>
          <t xml:space="preserve"> food industry waste </t>
        </is>
      </c>
      <c r="L721" s="465" t="inlineStr">
        <is>
          <t xml:space="preserve"> reactive </t>
        </is>
      </c>
      <c r="M721" s="465" t="inlineStr">
        <is>
          <t xml:space="preserve"> Nmix </t>
        </is>
      </c>
      <c r="N721" s="466" t="n">
        <v>2.1294</v>
      </c>
      <c r="O721" s="467" t="n">
        <v>0.5984946078646086</v>
      </c>
      <c r="P721" s="468" t="n">
        <v>2020</v>
      </c>
      <c r="Q721" s="469" t="inlineStr">
        <is>
          <t>SSB</t>
        </is>
      </c>
      <c r="R721" s="469" t="inlineStr">
        <is>
          <t>ok</t>
        </is>
      </c>
      <c r="S721" s="469" t="inlineStr">
        <is>
          <t xml:space="preserve"> text </t>
        </is>
      </c>
      <c r="T721" s="426" t="inlineStr">
        <is>
          <t>Norway</t>
        </is>
      </c>
      <c r="U721" s="465" t="inlineStr">
        <is>
          <t xml:space="preserve"> N wasted </t>
        </is>
      </c>
      <c r="V721" s="465" t="n">
        <v>0.04</v>
      </c>
    </row>
    <row r="722" ht="16" customHeight="1">
      <c r="B722" s="5" t="inlineStr">
        <is>
          <t>MP.FP-PR.WW</t>
        </is>
      </c>
      <c r="C722" s="5" t="inlineStr">
        <is>
          <t>MP.FP-PR.WW-Food industry wastewater-Nmix</t>
        </is>
      </c>
      <c r="D722" s="5" t="inlineStr">
        <is>
          <t>MP</t>
        </is>
      </c>
      <c r="E722" s="5" t="inlineStr">
        <is>
          <t>FP</t>
        </is>
      </c>
      <c r="F722" s="5">
        <f>VLOOKUP(E722,'5.a Definitions'!E:F,2,FALSE)</f>
        <v/>
      </c>
      <c r="G722" s="5" t="inlineStr">
        <is>
          <t>PR</t>
        </is>
      </c>
      <c r="H722" s="5" t="inlineStr">
        <is>
          <t>WW</t>
        </is>
      </c>
      <c r="I722" s="5">
        <f>VLOOKUP(H722,'5.a Definitions'!E:F,2,FALSE)</f>
        <v/>
      </c>
      <c r="J722" s="465" t="inlineStr">
        <is>
          <t xml:space="preserve"> Food industry wastewater </t>
        </is>
      </c>
      <c r="K722" s="465" t="inlineStr">
        <is>
          <t xml:space="preserve"> food industry wastewater </t>
        </is>
      </c>
      <c r="L722" s="465" t="inlineStr">
        <is>
          <t xml:space="preserve"> reactive </t>
        </is>
      </c>
      <c r="M722" s="465" t="inlineStr">
        <is>
          <t xml:space="preserve"> Nmix </t>
        </is>
      </c>
      <c r="N722" s="466" t="n">
        <v>0.1310986097612958</v>
      </c>
      <c r="O722" s="467" t="n">
        <v>0.1086768802859847</v>
      </c>
      <c r="P722" s="468" t="n">
        <v>2020</v>
      </c>
      <c r="Q722" s="469" t="inlineStr">
        <is>
          <t>Miljødirektoratet</t>
        </is>
      </c>
      <c r="R722" s="469" t="inlineStr">
        <is>
          <t>ok</t>
        </is>
      </c>
      <c r="S722" s="469" t="inlineStr">
        <is>
          <t xml:space="preserve"> text </t>
        </is>
      </c>
      <c r="T722" s="426" t="inlineStr">
        <is>
          <t>Norway</t>
        </is>
      </c>
      <c r="U722" s="465" t="inlineStr">
        <is>
          <t xml:space="preserve"> N wasted </t>
        </is>
      </c>
      <c r="V722" s="465" t="n">
        <v>0.04</v>
      </c>
    </row>
    <row r="723" ht="16" customHeight="1">
      <c r="B723" s="5" t="inlineStr">
        <is>
          <t>MP.FP-HS.HS</t>
        </is>
      </c>
      <c r="C723" s="5" t="inlineStr">
        <is>
          <t>MP.FP-HS.HS-Food products-Nmix</t>
        </is>
      </c>
      <c r="D723" s="5" t="inlineStr">
        <is>
          <t>MP</t>
        </is>
      </c>
      <c r="E723" s="5" t="inlineStr">
        <is>
          <t>FP</t>
        </is>
      </c>
      <c r="F723" s="5">
        <f>VLOOKUP(E723,'5.a Definitions'!E:F,2,FALSE)</f>
        <v/>
      </c>
      <c r="G723" s="5" t="inlineStr">
        <is>
          <t>HS</t>
        </is>
      </c>
      <c r="H723" s="5" t="inlineStr">
        <is>
          <t>HS</t>
        </is>
      </c>
      <c r="I723" s="5">
        <f>VLOOKUP(H723,'5.a Definitions'!E:F,2,FALSE)</f>
        <v/>
      </c>
      <c r="J723" s="465" t="inlineStr">
        <is>
          <t xml:space="preserve"> Food products </t>
        </is>
      </c>
      <c r="K723" s="465" t="inlineStr">
        <is>
          <t xml:space="preserve"> food products </t>
        </is>
      </c>
      <c r="L723" s="465" t="inlineStr">
        <is>
          <t xml:space="preserve"> reactive </t>
        </is>
      </c>
      <c r="M723" s="465" t="inlineStr">
        <is>
          <t xml:space="preserve"> Nmix </t>
        </is>
      </c>
      <c r="N723" s="466" t="n">
        <v>30.731407105325</v>
      </c>
      <c r="O723" s="467" t="n">
        <v>0.1717406571985114</v>
      </c>
      <c r="P723" s="468" t="n">
        <v>2020</v>
      </c>
      <c r="Q723" s="469" t="inlineStr">
        <is>
          <t>SSB</t>
        </is>
      </c>
      <c r="R723" s="469" t="inlineStr">
        <is>
          <t>ok</t>
        </is>
      </c>
      <c r="S723" s="469" t="inlineStr">
        <is>
          <t xml:space="preserve"> text </t>
        </is>
      </c>
      <c r="T723" s="426" t="inlineStr">
        <is>
          <t>Norway</t>
        </is>
      </c>
      <c r="U723" s="5" t="inlineStr">
        <is>
          <t>useful output</t>
        </is>
      </c>
      <c r="V723" s="465" t="n">
        <v>0.04</v>
      </c>
    </row>
    <row r="724" ht="16" customHeight="1">
      <c r="B724" s="5" t="inlineStr">
        <is>
          <t>MP.FP-HY.SW</t>
        </is>
      </c>
      <c r="C724" s="5" t="inlineStr">
        <is>
          <t>MP.FP-HY.SW-Untreated wastewater-Nmix</t>
        </is>
      </c>
      <c r="D724" s="5" t="inlineStr">
        <is>
          <t>MP</t>
        </is>
      </c>
      <c r="E724" s="5" t="inlineStr">
        <is>
          <t>FP</t>
        </is>
      </c>
      <c r="F724" s="5">
        <f>VLOOKUP(E724,'5.a Definitions'!E:F,2,FALSE)</f>
        <v/>
      </c>
      <c r="G724" s="5" t="inlineStr">
        <is>
          <t>HY</t>
        </is>
      </c>
      <c r="H724" s="5" t="inlineStr">
        <is>
          <t>SW</t>
        </is>
      </c>
      <c r="I724" s="5">
        <f>VLOOKUP(H724,'5.a Definitions'!E:F,2,FALSE)</f>
        <v/>
      </c>
      <c r="J724" s="465" t="inlineStr">
        <is>
          <t xml:space="preserve"> Untreated wastewater </t>
        </is>
      </c>
      <c r="K724" s="465" t="inlineStr">
        <is>
          <t xml:space="preserve"> food industry untreated wastewater </t>
        </is>
      </c>
      <c r="L724" s="465" t="inlineStr">
        <is>
          <t xml:space="preserve"> reactive </t>
        </is>
      </c>
      <c r="M724" s="465" t="inlineStr">
        <is>
          <t xml:space="preserve"> Nmix </t>
        </is>
      </c>
      <c r="N724" s="466" t="n">
        <v>0.9640473000000001</v>
      </c>
      <c r="O724" s="467" t="n">
        <v>0.1099930402642149</v>
      </c>
      <c r="P724" s="468" t="n">
        <v>2020</v>
      </c>
      <c r="Q724" s="469" t="inlineStr">
        <is>
          <t>Miljødirektoratet</t>
        </is>
      </c>
      <c r="R724" s="469" t="inlineStr">
        <is>
          <t>ok</t>
        </is>
      </c>
      <c r="S724" s="469" t="inlineStr">
        <is>
          <t xml:space="preserve"> text </t>
        </is>
      </c>
      <c r="T724" s="426" t="inlineStr">
        <is>
          <t>Norway</t>
        </is>
      </c>
      <c r="U724" s="465" t="inlineStr">
        <is>
          <t xml:space="preserve"> N wasted </t>
        </is>
      </c>
      <c r="V724" s="465" t="n">
        <v>0.04</v>
      </c>
    </row>
    <row r="725" ht="16" customHeight="1">
      <c r="B725" s="5" t="inlineStr">
        <is>
          <t>MP.FP-HY.AC</t>
        </is>
      </c>
      <c r="C725" s="5" t="inlineStr">
        <is>
          <t>MP.FP-HY.AC-Feed to freshwater aquaculture-Nmix</t>
        </is>
      </c>
      <c r="D725" s="5" t="inlineStr">
        <is>
          <t>MP</t>
        </is>
      </c>
      <c r="E725" s="5" t="inlineStr">
        <is>
          <t>FP</t>
        </is>
      </c>
      <c r="F725" s="5">
        <f>VLOOKUP(E725,'5.a Definitions'!E:F,2,FALSE)</f>
        <v/>
      </c>
      <c r="G725" s="5" t="inlineStr">
        <is>
          <t>HY</t>
        </is>
      </c>
      <c r="H725" s="5" t="inlineStr">
        <is>
          <t>AC</t>
        </is>
      </c>
      <c r="I725" s="5">
        <f>VLOOKUP(H725,'5.a Definitions'!E:F,2,FALSE)</f>
        <v/>
      </c>
      <c r="J725" s="465" t="inlineStr">
        <is>
          <t xml:space="preserve"> Feed to freshwater aquaculture </t>
        </is>
      </c>
      <c r="K725" s="465" t="inlineStr">
        <is>
          <t xml:space="preserve"> feed to freshwater aquaculture </t>
        </is>
      </c>
      <c r="L725" s="465" t="inlineStr">
        <is>
          <t xml:space="preserve"> reactive </t>
        </is>
      </c>
      <c r="M725" s="465" t="inlineStr">
        <is>
          <t xml:space="preserve"> Nmix </t>
        </is>
      </c>
      <c r="N725" s="466" t="n">
        <v>0</v>
      </c>
      <c r="O725" s="467" t="n">
        <v>0.2</v>
      </c>
      <c r="P725" s="468" t="n">
        <v>2020</v>
      </c>
      <c r="Q725" s="469" t="inlineStr">
        <is>
          <t>no production</t>
        </is>
      </c>
      <c r="R725" s="469" t="inlineStr">
        <is>
          <t>ok</t>
        </is>
      </c>
      <c r="S725" s="469" t="inlineStr">
        <is>
          <t xml:space="preserve"> text </t>
        </is>
      </c>
      <c r="T725" s="426" t="inlineStr">
        <is>
          <t>Norway</t>
        </is>
      </c>
      <c r="U725" s="5" t="inlineStr">
        <is>
          <t>useful output</t>
        </is>
      </c>
      <c r="V725" s="465" t="n">
        <v>0.04</v>
      </c>
    </row>
    <row r="726" ht="16" customHeight="1">
      <c r="B726" s="5" t="inlineStr">
        <is>
          <t>MP.FP-HY.AC</t>
        </is>
      </c>
      <c r="C726" s="5" t="inlineStr">
        <is>
          <t>MP.FP-HY.AC-Feed to coastal aquaculture-Nmix</t>
        </is>
      </c>
      <c r="D726" s="5" t="inlineStr">
        <is>
          <t>MP</t>
        </is>
      </c>
      <c r="E726" s="5" t="inlineStr">
        <is>
          <t>FP</t>
        </is>
      </c>
      <c r="F726" s="5">
        <f>VLOOKUP(E726,'5.a Definitions'!E:F,2,FALSE)</f>
        <v/>
      </c>
      <c r="G726" s="5" t="inlineStr">
        <is>
          <t>HY</t>
        </is>
      </c>
      <c r="H726" s="5" t="inlineStr">
        <is>
          <t>AC</t>
        </is>
      </c>
      <c r="I726" s="5">
        <f>VLOOKUP(H726,'5.a Definitions'!E:F,2,FALSE)</f>
        <v/>
      </c>
      <c r="J726" s="465" t="inlineStr">
        <is>
          <t xml:space="preserve"> Feed to coastal aquaculture </t>
        </is>
      </c>
      <c r="K726" s="465" t="inlineStr">
        <is>
          <t xml:space="preserve"> feed to coastal aquaculture </t>
        </is>
      </c>
      <c r="L726" s="465" t="inlineStr">
        <is>
          <t xml:space="preserve"> reactive </t>
        </is>
      </c>
      <c r="M726" s="465" t="inlineStr">
        <is>
          <t xml:space="preserve"> Nmix </t>
        </is>
      </c>
      <c r="N726" s="466" t="n">
        <v>9.302729398601395</v>
      </c>
      <c r="O726" s="467" t="n">
        <v>0.4000859631301875</v>
      </c>
      <c r="P726" s="468" t="n">
        <v>2020</v>
      </c>
      <c r="Q726" s="469" t="inlineStr">
        <is>
          <t>Fiskeridirektoratet</t>
        </is>
      </c>
      <c r="R726" s="469" t="inlineStr">
        <is>
          <t>ok</t>
        </is>
      </c>
      <c r="S726" s="469" t="inlineStr">
        <is>
          <t xml:space="preserve"> text </t>
        </is>
      </c>
      <c r="T726" s="426" t="inlineStr">
        <is>
          <t>Norway</t>
        </is>
      </c>
      <c r="U726" s="5" t="inlineStr">
        <is>
          <t>useful output</t>
        </is>
      </c>
      <c r="V726" s="465" t="n">
        <v>0.04</v>
      </c>
    </row>
    <row r="727" ht="16" customHeight="1">
      <c r="B727" s="5" t="inlineStr">
        <is>
          <t>MP.FP-RW.RW</t>
        </is>
      </c>
      <c r="C727" s="5" t="inlineStr">
        <is>
          <t>MP.FP-RW.RW-Food export-Nmix</t>
        </is>
      </c>
      <c r="D727" s="5" t="inlineStr">
        <is>
          <t>MP</t>
        </is>
      </c>
      <c r="E727" s="5" t="inlineStr">
        <is>
          <t>FP</t>
        </is>
      </c>
      <c r="F727" s="5">
        <f>VLOOKUP(E727,'5.a Definitions'!E:F,2,FALSE)</f>
        <v/>
      </c>
      <c r="G727" s="5" t="inlineStr">
        <is>
          <t>RW</t>
        </is>
      </c>
      <c r="H727" s="5" t="inlineStr">
        <is>
          <t>RW</t>
        </is>
      </c>
      <c r="I727" s="5">
        <f>VLOOKUP(H727,'5.a Definitions'!E:F,2,FALSE)</f>
        <v/>
      </c>
      <c r="J727" s="465" t="inlineStr">
        <is>
          <t xml:space="preserve"> Food export </t>
        </is>
      </c>
      <c r="K727" s="465" t="inlineStr">
        <is>
          <t xml:space="preserve"> food export </t>
        </is>
      </c>
      <c r="L727" s="465" t="inlineStr">
        <is>
          <t xml:space="preserve"> reactive </t>
        </is>
      </c>
      <c r="M727" s="465" t="inlineStr">
        <is>
          <t xml:space="preserve"> Nmix </t>
        </is>
      </c>
      <c r="N727" s="466" t="n">
        <v>69.239520347</v>
      </c>
      <c r="O727" s="467" t="n">
        <v>0.2061748878327678</v>
      </c>
      <c r="P727" s="468" t="n">
        <v>2020</v>
      </c>
      <c r="Q727" s="469" t="inlineStr">
        <is>
          <t>SSB tab 08801</t>
        </is>
      </c>
      <c r="R727" s="469" t="inlineStr">
        <is>
          <t>ok</t>
        </is>
      </c>
      <c r="S727" s="469" t="inlineStr">
        <is>
          <t xml:space="preserve"> text </t>
        </is>
      </c>
      <c r="T727" s="426" t="inlineStr">
        <is>
          <t>Norway</t>
        </is>
      </c>
      <c r="U727" s="5" t="inlineStr">
        <is>
          <t>useful output</t>
        </is>
      </c>
      <c r="V727" s="465" t="n">
        <v>0.04</v>
      </c>
    </row>
    <row r="728" ht="16" customHeight="1">
      <c r="B728" s="475" t="inlineStr">
        <is>
          <t>MP.FP-RW.RW</t>
        </is>
      </c>
      <c r="C728" s="475" t="inlineStr">
        <is>
          <t>MP.FP-RW.RW-Feed export-Nmix</t>
        </is>
      </c>
      <c r="D728" s="475" t="inlineStr">
        <is>
          <t>MP</t>
        </is>
      </c>
      <c r="E728" s="475" t="inlineStr">
        <is>
          <t>FP</t>
        </is>
      </c>
      <c r="F728" s="5">
        <f>VLOOKUP(E728,'5.a Definitions'!E:F,2,FALSE)</f>
        <v/>
      </c>
      <c r="G728" s="475" t="inlineStr">
        <is>
          <t>RW</t>
        </is>
      </c>
      <c r="H728" s="475" t="inlineStr">
        <is>
          <t>RW</t>
        </is>
      </c>
      <c r="I728" s="5">
        <f>VLOOKUP(H728,'5.a Definitions'!E:F,2,FALSE)</f>
        <v/>
      </c>
      <c r="J728" s="465" t="inlineStr">
        <is>
          <t>Feed export</t>
        </is>
      </c>
      <c r="K728" s="465" t="inlineStr">
        <is>
          <t>feed export</t>
        </is>
      </c>
      <c r="L728" s="465" t="inlineStr">
        <is>
          <t>reactive</t>
        </is>
      </c>
      <c r="M728" s="465" t="inlineStr">
        <is>
          <t>Nmix</t>
        </is>
      </c>
      <c r="N728" s="466" t="n">
        <v>16.871418697</v>
      </c>
      <c r="O728" s="467" t="n">
        <v>0.15848379278818</v>
      </c>
      <c r="P728" s="468" t="n">
        <v>2020</v>
      </c>
      <c r="Q728" s="469" t="inlineStr">
        <is>
          <t>SSB tab 08801</t>
        </is>
      </c>
      <c r="R728" s="469" t="inlineStr">
        <is>
          <t>ok</t>
        </is>
      </c>
      <c r="S728" s="469" t="inlineStr">
        <is>
          <t>text</t>
        </is>
      </c>
      <c r="T728" s="476" t="inlineStr">
        <is>
          <t>Norway</t>
        </is>
      </c>
      <c r="U728" s="5" t="inlineStr">
        <is>
          <t>useful output</t>
        </is>
      </c>
      <c r="V728" s="465">
        <f>(O693*N693)^2</f>
        <v/>
      </c>
    </row>
    <row r="729" ht="16" customHeight="1">
      <c r="B729" s="5" t="inlineStr">
        <is>
          <t>MP.OP-AG.SM</t>
        </is>
      </c>
      <c r="C729" s="5" t="inlineStr">
        <is>
          <t>MP.OP-AG.SM-Mineral fertilizer-Nmix</t>
        </is>
      </c>
      <c r="D729" s="5" t="inlineStr">
        <is>
          <t>MP</t>
        </is>
      </c>
      <c r="E729" s="5" t="inlineStr">
        <is>
          <t>OP</t>
        </is>
      </c>
      <c r="F729" s="5">
        <f>VLOOKUP(E729,'5.a Definitions'!E:F,2,FALSE)</f>
        <v/>
      </c>
      <c r="G729" s="5" t="inlineStr">
        <is>
          <t>AG</t>
        </is>
      </c>
      <c r="H729" s="5" t="inlineStr">
        <is>
          <t>SM</t>
        </is>
      </c>
      <c r="I729" s="5">
        <f>VLOOKUP(H729,'5.a Definitions'!E:F,2,FALSE)</f>
        <v/>
      </c>
      <c r="J729" s="465" t="inlineStr">
        <is>
          <t xml:space="preserve"> Mineral fertilizer </t>
        </is>
      </c>
      <c r="K729" s="465" t="inlineStr">
        <is>
          <t xml:space="preserve"> mineral fertilizer to agriculture </t>
        </is>
      </c>
      <c r="L729" s="465" t="inlineStr">
        <is>
          <t xml:space="preserve"> reactive </t>
        </is>
      </c>
      <c r="M729" s="465" t="inlineStr">
        <is>
          <t xml:space="preserve"> Nmix </t>
        </is>
      </c>
      <c r="N729" s="466" t="n">
        <v>54.976</v>
      </c>
      <c r="O729" s="467" t="n">
        <v>0.6311828062561414</v>
      </c>
      <c r="P729" s="468" t="n">
        <v>2020</v>
      </c>
      <c r="Q729" s="469" t="inlineStr">
        <is>
          <t>FAOSTAT Fertilizer by nutrient (Agricultural Use - Import)</t>
        </is>
      </c>
      <c r="R729" s="469" t="inlineStr">
        <is>
          <t>ok</t>
        </is>
      </c>
      <c r="S729" s="469" t="inlineStr">
        <is>
          <t xml:space="preserve"> text </t>
        </is>
      </c>
      <c r="T729" s="426" t="inlineStr">
        <is>
          <t>Norway</t>
        </is>
      </c>
      <c r="U729" s="5" t="inlineStr">
        <is>
          <t>useful output</t>
        </is>
      </c>
      <c r="V729" s="465" t="n">
        <v>0.04</v>
      </c>
    </row>
    <row r="730">
      <c r="B730" s="475" t="inlineStr">
        <is>
          <t>MP.OP-EF.IC</t>
        </is>
      </c>
      <c r="C730" s="475" t="inlineStr">
        <is>
          <t>MP.OP-EF.IC-Industrial waste fuels-Nmix</t>
        </is>
      </c>
      <c r="D730" s="475" t="inlineStr">
        <is>
          <t>MP</t>
        </is>
      </c>
      <c r="E730" s="475" t="inlineStr">
        <is>
          <t>OP</t>
        </is>
      </c>
      <c r="F730" s="5">
        <f>VLOOKUP(E730,'5.a Definitions'!E:F,2,FALSE)</f>
        <v/>
      </c>
      <c r="G730" s="475" t="inlineStr">
        <is>
          <t>EF</t>
        </is>
      </c>
      <c r="H730" s="475" t="inlineStr">
        <is>
          <t>IC</t>
        </is>
      </c>
      <c r="I730" s="5">
        <f>VLOOKUP(H730,'5.a Definitions'!E:F,2,FALSE)</f>
        <v/>
      </c>
      <c r="J730" s="465" t="inlineStr">
        <is>
          <t>Industrial waste fuel</t>
        </is>
      </c>
      <c r="K730" s="465" t="inlineStr">
        <is>
          <t>industrial waste fuel</t>
        </is>
      </c>
      <c r="L730" s="465" t="inlineStr">
        <is>
          <t>reactive</t>
        </is>
      </c>
      <c r="M730" s="465" t="inlineStr">
        <is>
          <t>Nmix</t>
        </is>
      </c>
      <c r="N730" s="466" t="n">
        <v>2.435897435897436</v>
      </c>
      <c r="O730" s="467" t="n">
        <v>0.5173903181173753</v>
      </c>
      <c r="P730" s="468" t="n">
        <v>2020</v>
      </c>
      <c r="Q730" s="469" t="inlineStr">
        <is>
          <t>SSB</t>
        </is>
      </c>
      <c r="R730" s="469" t="inlineStr">
        <is>
          <t>ok</t>
        </is>
      </c>
      <c r="S730" s="469" t="inlineStr">
        <is>
          <t>text</t>
        </is>
      </c>
      <c r="T730" s="476" t="inlineStr">
        <is>
          <t>Norway</t>
        </is>
      </c>
      <c r="U730" s="5" t="inlineStr">
        <is>
          <t>useful output</t>
        </is>
      </c>
      <c r="V730" s="465">
        <f>(O700*N700)^2</f>
        <v/>
      </c>
    </row>
    <row r="731">
      <c r="B731" s="5" t="inlineStr">
        <is>
          <t>MP.OP-PR.SO</t>
        </is>
      </c>
      <c r="C731" s="5" t="inlineStr">
        <is>
          <t>MP.OP-PR.SO-Other industry waste-Nmix</t>
        </is>
      </c>
      <c r="D731" s="5" t="inlineStr">
        <is>
          <t>MP</t>
        </is>
      </c>
      <c r="E731" s="5" t="inlineStr">
        <is>
          <t>OP</t>
        </is>
      </c>
      <c r="F731" s="5">
        <f>VLOOKUP(E731,'5.a Definitions'!E:F,2,FALSE)</f>
        <v/>
      </c>
      <c r="G731" s="5" t="inlineStr">
        <is>
          <t>PR</t>
        </is>
      </c>
      <c r="H731" s="5" t="inlineStr">
        <is>
          <t>SO</t>
        </is>
      </c>
      <c r="I731" s="5">
        <f>VLOOKUP(H731,'5.a Definitions'!E:F,2,FALSE)</f>
        <v/>
      </c>
      <c r="J731" s="465" t="inlineStr">
        <is>
          <t xml:space="preserve"> Other industry waste </t>
        </is>
      </c>
      <c r="K731" s="465" t="inlineStr">
        <is>
          <t xml:space="preserve"> other industry waste </t>
        </is>
      </c>
      <c r="L731" s="465" t="inlineStr">
        <is>
          <t xml:space="preserve"> reactive </t>
        </is>
      </c>
      <c r="M731" s="465" t="inlineStr">
        <is>
          <t xml:space="preserve"> Nmix </t>
        </is>
      </c>
      <c r="N731" s="466" t="n">
        <v>4.9878</v>
      </c>
      <c r="O731" s="467" t="n">
        <v>0.7127782651618128</v>
      </c>
      <c r="P731" s="468" t="n">
        <v>2020</v>
      </c>
      <c r="Q731" s="469" t="inlineStr">
        <is>
          <t>SSB</t>
        </is>
      </c>
      <c r="R731" s="469" t="inlineStr">
        <is>
          <t>ok</t>
        </is>
      </c>
      <c r="S731" s="469" t="inlineStr">
        <is>
          <t xml:space="preserve"> text </t>
        </is>
      </c>
      <c r="T731" s="426" t="inlineStr">
        <is>
          <t>Norway</t>
        </is>
      </c>
      <c r="U731" s="465" t="inlineStr">
        <is>
          <t xml:space="preserve"> N wasted </t>
        </is>
      </c>
      <c r="V731" s="465" t="n">
        <v>0.04</v>
      </c>
    </row>
    <row r="732" ht="16" customHeight="1">
      <c r="B732" s="5" t="inlineStr">
        <is>
          <t>MP.OP-PR.WW</t>
        </is>
      </c>
      <c r="C732" s="5" t="inlineStr">
        <is>
          <t>MP.OP-PR.WW-Other industry wastewater-Nmix</t>
        </is>
      </c>
      <c r="D732" s="5" t="inlineStr">
        <is>
          <t>MP</t>
        </is>
      </c>
      <c r="E732" s="5" t="inlineStr">
        <is>
          <t>OP</t>
        </is>
      </c>
      <c r="F732" s="5">
        <f>VLOOKUP(E732,'5.a Definitions'!E:F,2,FALSE)</f>
        <v/>
      </c>
      <c r="G732" s="5" t="inlineStr">
        <is>
          <t>PR</t>
        </is>
      </c>
      <c r="H732" s="5" t="inlineStr">
        <is>
          <t>WW</t>
        </is>
      </c>
      <c r="I732" s="5">
        <f>VLOOKUP(H732,'5.a Definitions'!E:F,2,FALSE)</f>
        <v/>
      </c>
      <c r="J732" s="465" t="inlineStr">
        <is>
          <t xml:space="preserve"> Other industry wastewater </t>
        </is>
      </c>
      <c r="K732" s="465" t="inlineStr">
        <is>
          <t xml:space="preserve"> other industry wastewater </t>
        </is>
      </c>
      <c r="L732" s="465" t="inlineStr">
        <is>
          <t xml:space="preserve"> reactive </t>
        </is>
      </c>
      <c r="M732" s="465" t="inlineStr">
        <is>
          <t xml:space="preserve"> Nmix </t>
        </is>
      </c>
      <c r="N732" s="466" t="n">
        <v>0.1635142</v>
      </c>
      <c r="O732" s="467" t="n">
        <v>0.2440197366084494</v>
      </c>
      <c r="P732" s="468" t="n">
        <v>2020</v>
      </c>
      <c r="Q732" s="469" t="inlineStr">
        <is>
          <t>Miljødirektoratet</t>
        </is>
      </c>
      <c r="R732" s="469" t="inlineStr">
        <is>
          <t>ok</t>
        </is>
      </c>
      <c r="S732" s="469" t="inlineStr">
        <is>
          <t xml:space="preserve"> text </t>
        </is>
      </c>
      <c r="T732" s="426" t="inlineStr">
        <is>
          <t>Norway</t>
        </is>
      </c>
      <c r="U732" s="465" t="inlineStr">
        <is>
          <t xml:space="preserve"> N wasted </t>
        </is>
      </c>
      <c r="V732" s="465" t="n">
        <v>0.04</v>
      </c>
    </row>
    <row r="733">
      <c r="B733" s="5" t="inlineStr">
        <is>
          <t>MP.OP-HS.HS</t>
        </is>
      </c>
      <c r="C733" s="5" t="inlineStr">
        <is>
          <t>MP.OP-HS.HS-Mineral fertilizer-Nmix</t>
        </is>
      </c>
      <c r="D733" s="5" t="inlineStr">
        <is>
          <t>MP</t>
        </is>
      </c>
      <c r="E733" s="5" t="inlineStr">
        <is>
          <t>OP</t>
        </is>
      </c>
      <c r="F733" s="5">
        <f>VLOOKUP(E733,'5.a Definitions'!E:F,2,FALSE)</f>
        <v/>
      </c>
      <c r="G733" s="5" t="inlineStr">
        <is>
          <t>HS</t>
        </is>
      </c>
      <c r="H733" s="5" t="inlineStr">
        <is>
          <t>HS</t>
        </is>
      </c>
      <c r="I733" s="5">
        <f>VLOOKUP(H733,'5.a Definitions'!E:F,2,FALSE)</f>
        <v/>
      </c>
      <c r="J733" s="465" t="inlineStr">
        <is>
          <t xml:space="preserve"> Mineral fertilizer </t>
        </is>
      </c>
      <c r="K733" s="465" t="inlineStr">
        <is>
          <t xml:space="preserve"> mineral fertilizer to settlements </t>
        </is>
      </c>
      <c r="L733" s="465" t="inlineStr">
        <is>
          <t xml:space="preserve"> reactive </t>
        </is>
      </c>
      <c r="M733" s="465" t="inlineStr">
        <is>
          <t xml:space="preserve"> Nmix </t>
        </is>
      </c>
      <c r="N733" s="466" t="n">
        <v>2.160938775510204</v>
      </c>
      <c r="O733" s="467" t="n">
        <v>0.576501852739607</v>
      </c>
      <c r="P733" s="468" t="n">
        <v>2020</v>
      </c>
      <c r="Q733" s="469" t="inlineStr">
        <is>
          <t>FAOSTAT Fertilizer by nutrient</t>
        </is>
      </c>
      <c r="R733" s="469" t="inlineStr">
        <is>
          <t>ok</t>
        </is>
      </c>
      <c r="S733" s="469" t="inlineStr">
        <is>
          <t xml:space="preserve"> text </t>
        </is>
      </c>
      <c r="T733" s="426" t="inlineStr">
        <is>
          <t>Norway</t>
        </is>
      </c>
      <c r="U733" s="5" t="inlineStr">
        <is>
          <t>useful output</t>
        </is>
      </c>
      <c r="V733" s="465" t="n">
        <v>0.04</v>
      </c>
    </row>
    <row r="734" ht="16" customHeight="1">
      <c r="B734" s="5" t="inlineStr">
        <is>
          <t>MP.OP-HS.HS</t>
        </is>
      </c>
      <c r="C734" s="5" t="inlineStr">
        <is>
          <t>MP.OP-HS.HS-Consumer goods-Nmix</t>
        </is>
      </c>
      <c r="D734" s="5" t="inlineStr">
        <is>
          <t>MP</t>
        </is>
      </c>
      <c r="E734" s="5" t="inlineStr">
        <is>
          <t>OP</t>
        </is>
      </c>
      <c r="F734" s="5">
        <f>VLOOKUP(E734,'5.a Definitions'!E:F,2,FALSE)</f>
        <v/>
      </c>
      <c r="G734" s="5" t="inlineStr">
        <is>
          <t>HS</t>
        </is>
      </c>
      <c r="H734" s="5" t="inlineStr">
        <is>
          <t>HS</t>
        </is>
      </c>
      <c r="I734" s="5">
        <f>VLOOKUP(H734,'5.a Definitions'!E:F,2,FALSE)</f>
        <v/>
      </c>
      <c r="J734" s="465" t="inlineStr">
        <is>
          <t xml:space="preserve"> Consumer goods </t>
        </is>
      </c>
      <c r="K734" s="465" t="inlineStr">
        <is>
          <t xml:space="preserve"> consumer goods </t>
        </is>
      </c>
      <c r="L734" s="465" t="inlineStr">
        <is>
          <t xml:space="preserve"> reactive </t>
        </is>
      </c>
      <c r="M734" s="465" t="inlineStr">
        <is>
          <t xml:space="preserve"> Nmix </t>
        </is>
      </c>
      <c r="N734" s="466" t="n">
        <v>17.25833436652117</v>
      </c>
      <c r="O734" s="467" t="n">
        <v>0.2856868870034052</v>
      </c>
      <c r="P734" s="468" t="n">
        <v>2020</v>
      </c>
      <c r="Q734" s="469" t="inlineStr">
        <is>
          <t>Massebalanse (Inflows - Outflows)</t>
        </is>
      </c>
      <c r="R734" s="469" t="inlineStr">
        <is>
          <t>ok</t>
        </is>
      </c>
      <c r="S734" s="469" t="inlineStr">
        <is>
          <t xml:space="preserve"> text </t>
        </is>
      </c>
      <c r="T734" s="426" t="inlineStr">
        <is>
          <t>Norway</t>
        </is>
      </c>
      <c r="U734" s="5" t="inlineStr">
        <is>
          <t>useful output</t>
        </is>
      </c>
      <c r="V734" s="465" t="n">
        <v>0.04</v>
      </c>
    </row>
    <row r="735">
      <c r="B735" s="5" t="inlineStr">
        <is>
          <t>MP.OP-AT.AT</t>
        </is>
      </c>
      <c r="C735" s="5" t="inlineStr">
        <is>
          <t>MP.OP-AT.AT-Emissions-NH3</t>
        </is>
      </c>
      <c r="D735" s="5" t="inlineStr">
        <is>
          <t>MP</t>
        </is>
      </c>
      <c r="E735" s="5" t="inlineStr">
        <is>
          <t>OP</t>
        </is>
      </c>
      <c r="F735" s="5">
        <f>VLOOKUP(E735,'5.a Definitions'!E:F,2,FALSE)</f>
        <v/>
      </c>
      <c r="G735" s="5" t="inlineStr">
        <is>
          <t>AT</t>
        </is>
      </c>
      <c r="H735" s="5" t="inlineStr">
        <is>
          <t>AT</t>
        </is>
      </c>
      <c r="I735" s="5">
        <f>VLOOKUP(H735,'5.a Definitions'!E:F,2,FALSE)</f>
        <v/>
      </c>
      <c r="J735" s="465" t="inlineStr">
        <is>
          <t xml:space="preserve"> Emissions </t>
        </is>
      </c>
      <c r="K735" s="465" t="inlineStr">
        <is>
          <t xml:space="preserve"> process emissions </t>
        </is>
      </c>
      <c r="L735" s="465" t="inlineStr">
        <is>
          <t xml:space="preserve"> reactive </t>
        </is>
      </c>
      <c r="M735" s="465" t="inlineStr">
        <is>
          <t xml:space="preserve"> NH3 </t>
        </is>
      </c>
      <c r="N735" s="466" t="n">
        <v>0.57874827922155</v>
      </c>
      <c r="O735" s="467" t="n">
        <v>0.2182435493633417</v>
      </c>
      <c r="P735" s="468" t="n">
        <v>2020</v>
      </c>
      <c r="Q735" s="469" t="inlineStr">
        <is>
          <t>CRLTAP Inventory Submissions</t>
        </is>
      </c>
      <c r="R735" s="469" t="inlineStr">
        <is>
          <t>ok</t>
        </is>
      </c>
      <c r="S735" s="469" t="inlineStr">
        <is>
          <t xml:space="preserve"> text </t>
        </is>
      </c>
      <c r="T735" s="426" t="inlineStr">
        <is>
          <t>Norway</t>
        </is>
      </c>
      <c r="U735" s="465" t="inlineStr">
        <is>
          <t xml:space="preserve"> N wasted </t>
        </is>
      </c>
      <c r="V735" s="465" t="n">
        <v>0.04</v>
      </c>
    </row>
    <row r="736">
      <c r="B736" s="5" t="inlineStr">
        <is>
          <t>MP.OP-AT.AT</t>
        </is>
      </c>
      <c r="C736" s="5" t="inlineStr">
        <is>
          <t>MP.OP-AT.AT-Emissions-NOx</t>
        </is>
      </c>
      <c r="D736" s="5" t="inlineStr">
        <is>
          <t>MP</t>
        </is>
      </c>
      <c r="E736" s="5" t="inlineStr">
        <is>
          <t>OP</t>
        </is>
      </c>
      <c r="F736" s="5">
        <f>VLOOKUP(E736,'5.a Definitions'!E:F,2,FALSE)</f>
        <v/>
      </c>
      <c r="G736" s="5" t="inlineStr">
        <is>
          <t>AT</t>
        </is>
      </c>
      <c r="H736" s="5" t="inlineStr">
        <is>
          <t>AT</t>
        </is>
      </c>
      <c r="I736" s="5">
        <f>VLOOKUP(H736,'5.a Definitions'!E:F,2,FALSE)</f>
        <v/>
      </c>
      <c r="J736" s="465" t="inlineStr">
        <is>
          <t xml:space="preserve"> Emissions </t>
        </is>
      </c>
      <c r="K736" s="465" t="inlineStr">
        <is>
          <t xml:space="preserve"> process emissions </t>
        </is>
      </c>
      <c r="L736" s="465" t="inlineStr">
        <is>
          <t xml:space="preserve"> reactive </t>
        </is>
      </c>
      <c r="M736" s="465" t="inlineStr">
        <is>
          <t xml:space="preserve"> NOx </t>
        </is>
      </c>
      <c r="N736" s="466" t="n">
        <v>3.01765975250387</v>
      </c>
      <c r="O736" s="467" t="n">
        <v>0.1659895193263829</v>
      </c>
      <c r="P736" s="468" t="n">
        <v>2020</v>
      </c>
      <c r="Q736" s="469" t="inlineStr">
        <is>
          <t>CRLTAP Inventory Submissions</t>
        </is>
      </c>
      <c r="R736" s="469" t="inlineStr">
        <is>
          <t>ok</t>
        </is>
      </c>
      <c r="S736" s="469" t="inlineStr">
        <is>
          <t xml:space="preserve"> text </t>
        </is>
      </c>
      <c r="T736" s="426" t="inlineStr">
        <is>
          <t>Norway</t>
        </is>
      </c>
      <c r="U736" s="465" t="inlineStr">
        <is>
          <t xml:space="preserve"> N wasted </t>
        </is>
      </c>
      <c r="V736" s="465" t="n">
        <v>0.04</v>
      </c>
    </row>
    <row r="737">
      <c r="B737" s="5" t="inlineStr">
        <is>
          <t>MP.OP-AT.AT</t>
        </is>
      </c>
      <c r="C737" s="5" t="inlineStr">
        <is>
          <t>MP.OP-AT.AT-Emissions-N2O</t>
        </is>
      </c>
      <c r="D737" s="5" t="inlineStr">
        <is>
          <t>MP</t>
        </is>
      </c>
      <c r="E737" s="5" t="inlineStr">
        <is>
          <t>OP</t>
        </is>
      </c>
      <c r="F737" s="5">
        <f>VLOOKUP(E737,'5.a Definitions'!E:F,2,FALSE)</f>
        <v/>
      </c>
      <c r="G737" s="5" t="inlineStr">
        <is>
          <t>AT</t>
        </is>
      </c>
      <c r="H737" s="5" t="inlineStr">
        <is>
          <t>AT</t>
        </is>
      </c>
      <c r="I737" s="5">
        <f>VLOOKUP(H737,'5.a Definitions'!E:F,2,FALSE)</f>
        <v/>
      </c>
      <c r="J737" s="465" t="inlineStr">
        <is>
          <t xml:space="preserve"> Emissions </t>
        </is>
      </c>
      <c r="K737" s="465" t="inlineStr">
        <is>
          <t xml:space="preserve"> process emissions </t>
        </is>
      </c>
      <c r="L737" s="465" t="inlineStr">
        <is>
          <t xml:space="preserve"> reactive </t>
        </is>
      </c>
      <c r="M737" s="465" t="inlineStr">
        <is>
          <t xml:space="preserve"> N2O </t>
        </is>
      </c>
      <c r="N737" s="466" t="n">
        <v>0.4922094327073975</v>
      </c>
      <c r="O737" s="467" t="n">
        <v>0.06511359277630055</v>
      </c>
      <c r="P737" s="468" t="n">
        <v>2020</v>
      </c>
      <c r="Q737" s="469" t="inlineStr">
        <is>
          <t>UNFCCC CRT</t>
        </is>
      </c>
      <c r="R737" s="469" t="inlineStr">
        <is>
          <t>ok</t>
        </is>
      </c>
      <c r="S737" s="469" t="inlineStr">
        <is>
          <t xml:space="preserve"> text </t>
        </is>
      </c>
      <c r="T737" s="426" t="inlineStr">
        <is>
          <t>Norway</t>
        </is>
      </c>
      <c r="U737" s="465" t="inlineStr">
        <is>
          <t xml:space="preserve"> N wasted </t>
        </is>
      </c>
      <c r="V737" s="465" t="n">
        <v>0.04</v>
      </c>
    </row>
    <row r="738" ht="16" customHeight="1">
      <c r="B738" s="5" t="inlineStr">
        <is>
          <t>MP.OP-HY.SW</t>
        </is>
      </c>
      <c r="C738" s="5" t="inlineStr">
        <is>
          <t>MP.OP-HY.SW-Untreated wastewater-Nmix</t>
        </is>
      </c>
      <c r="D738" s="5" t="inlineStr">
        <is>
          <t>MP</t>
        </is>
      </c>
      <c r="E738" s="5" t="inlineStr">
        <is>
          <t>OP</t>
        </is>
      </c>
      <c r="F738" s="5">
        <f>VLOOKUP(E738,'5.a Definitions'!E:F,2,FALSE)</f>
        <v/>
      </c>
      <c r="G738" s="5" t="inlineStr">
        <is>
          <t>HY</t>
        </is>
      </c>
      <c r="H738" s="5" t="inlineStr">
        <is>
          <t>SW</t>
        </is>
      </c>
      <c r="I738" s="5">
        <f>VLOOKUP(H738,'5.a Definitions'!E:F,2,FALSE)</f>
        <v/>
      </c>
      <c r="J738" s="465" t="inlineStr">
        <is>
          <t xml:space="preserve"> Untreated wastewater </t>
        </is>
      </c>
      <c r="K738" s="465" t="inlineStr">
        <is>
          <t xml:space="preserve"> other industry untreated wastewater </t>
        </is>
      </c>
      <c r="L738" s="465" t="inlineStr">
        <is>
          <t xml:space="preserve"> reactive </t>
        </is>
      </c>
      <c r="M738" s="465" t="inlineStr">
        <is>
          <t xml:space="preserve"> Nmix </t>
        </is>
      </c>
      <c r="N738" s="466" t="n">
        <v>1.6659991</v>
      </c>
      <c r="O738" s="467" t="n">
        <v>0.137834836980954</v>
      </c>
      <c r="P738" s="468" t="n">
        <v>2020</v>
      </c>
      <c r="Q738" s="469" t="inlineStr">
        <is>
          <t>Miljødirektoratet</t>
        </is>
      </c>
      <c r="R738" s="469" t="inlineStr">
        <is>
          <t>ok</t>
        </is>
      </c>
      <c r="S738" s="469" t="inlineStr">
        <is>
          <t xml:space="preserve"> text </t>
        </is>
      </c>
      <c r="T738" s="426" t="inlineStr">
        <is>
          <t>Norway</t>
        </is>
      </c>
      <c r="U738" s="465" t="inlineStr">
        <is>
          <t xml:space="preserve"> N wasted </t>
        </is>
      </c>
      <c r="V738" s="465" t="n">
        <v>0.04</v>
      </c>
    </row>
    <row r="739">
      <c r="B739" s="5" t="inlineStr">
        <is>
          <t>MP.OP-FS.FO</t>
        </is>
      </c>
      <c r="C739" s="5" t="inlineStr">
        <is>
          <t>MP.OP-FS.FO-Mineral fertilizer-Nmix</t>
        </is>
      </c>
      <c r="D739" s="5" t="inlineStr">
        <is>
          <t>MP</t>
        </is>
      </c>
      <c r="E739" s="5" t="inlineStr">
        <is>
          <t>OP</t>
        </is>
      </c>
      <c r="F739" s="5">
        <f>VLOOKUP(E739,'5.a Definitions'!E:F,2,FALSE)</f>
        <v/>
      </c>
      <c r="G739" s="5" t="inlineStr">
        <is>
          <t>FS</t>
        </is>
      </c>
      <c r="H739" s="5" t="inlineStr">
        <is>
          <t>FO</t>
        </is>
      </c>
      <c r="I739" s="5">
        <f>VLOOKUP(H739,'5.a Definitions'!E:F,2,FALSE)</f>
        <v/>
      </c>
      <c r="J739" s="5" t="inlineStr">
        <is>
          <t>Mineral fertilizer</t>
        </is>
      </c>
      <c r="K739" s="5" t="inlineStr">
        <is>
          <t>mineral fertilizer to forests</t>
        </is>
      </c>
      <c r="L739" s="5" t="inlineStr">
        <is>
          <t>reactive</t>
        </is>
      </c>
      <c r="M739" s="5" t="inlineStr">
        <is>
          <t>Nmix</t>
        </is>
      </c>
      <c r="N739" s="422" t="n">
        <v>0.6547500000000001</v>
      </c>
      <c r="O739" s="423" t="n">
        <v>0.2840099389966538</v>
      </c>
      <c r="P739" s="468" t="n">
        <v>2020</v>
      </c>
      <c r="Q739" s="425" t="inlineStr">
        <is>
          <t>SSB tabell 05543</t>
        </is>
      </c>
      <c r="R739" s="425" t="inlineStr">
        <is>
          <t>ok</t>
        </is>
      </c>
      <c r="S739" s="425" t="inlineStr">
        <is>
          <t>text</t>
        </is>
      </c>
      <c r="T739" s="426" t="inlineStr">
        <is>
          <t>Norway</t>
        </is>
      </c>
      <c r="U739" s="5" t="inlineStr">
        <is>
          <t>useful output</t>
        </is>
      </c>
      <c r="V739" s="5">
        <f>(O652*N652)^2</f>
        <v/>
      </c>
    </row>
    <row r="740">
      <c r="B740" s="5" t="inlineStr">
        <is>
          <t>MP.OP-RW.RW</t>
        </is>
      </c>
      <c r="C740" s="5" t="inlineStr">
        <is>
          <t>MP.OP-RW.RW-Mineral fertilizer export-Nmix</t>
        </is>
      </c>
      <c r="D740" s="5" t="inlineStr">
        <is>
          <t>MP</t>
        </is>
      </c>
      <c r="E740" s="5" t="inlineStr">
        <is>
          <t>OP</t>
        </is>
      </c>
      <c r="F740" s="5">
        <f>VLOOKUP(E740,'5.a Definitions'!E:F,2,FALSE)</f>
        <v/>
      </c>
      <c r="G740" s="5" t="inlineStr">
        <is>
          <t>RW</t>
        </is>
      </c>
      <c r="H740" s="5" t="inlineStr">
        <is>
          <t>RW</t>
        </is>
      </c>
      <c r="I740" s="5">
        <f>VLOOKUP(H740,'5.a Definitions'!E:F,2,FALSE)</f>
        <v/>
      </c>
      <c r="J740" s="465" t="inlineStr">
        <is>
          <t xml:space="preserve"> Mineral fertilizer export </t>
        </is>
      </c>
      <c r="K740" s="465" t="inlineStr">
        <is>
          <t xml:space="preserve"> mineral fertilizer export </t>
        </is>
      </c>
      <c r="L740" s="465" t="inlineStr">
        <is>
          <t xml:space="preserve"> reactive </t>
        </is>
      </c>
      <c r="M740" s="465" t="inlineStr">
        <is>
          <t xml:space="preserve"> Nmix </t>
        </is>
      </c>
      <c r="N740" s="466" t="n">
        <v>789.201</v>
      </c>
      <c r="O740" s="467" t="n">
        <v>0.2949457776486215</v>
      </c>
      <c r="P740" s="468" t="n">
        <v>2020</v>
      </c>
      <c r="Q740" s="469" t="inlineStr">
        <is>
          <t>FAOSTAT Fertilizer by Nutrient</t>
        </is>
      </c>
      <c r="R740" s="469" t="inlineStr">
        <is>
          <t>ok</t>
        </is>
      </c>
      <c r="S740" s="469" t="inlineStr">
        <is>
          <t xml:space="preserve"> text </t>
        </is>
      </c>
      <c r="T740" s="426" t="inlineStr">
        <is>
          <t>Norway</t>
        </is>
      </c>
      <c r="U740" s="5" t="inlineStr">
        <is>
          <t>useful output</t>
        </is>
      </c>
      <c r="V740" s="465" t="n">
        <v>0.04</v>
      </c>
    </row>
    <row r="741" ht="16" customHeight="1" thickBot="1">
      <c r="B741" s="6" t="inlineStr">
        <is>
          <t>MP.OP-RW.RW</t>
        </is>
      </c>
      <c r="C741" s="6" t="inlineStr">
        <is>
          <t>MP.OP-RW.RW-Other goods export-Nmix</t>
        </is>
      </c>
      <c r="D741" s="6" t="inlineStr">
        <is>
          <t>MP</t>
        </is>
      </c>
      <c r="E741" s="6" t="inlineStr">
        <is>
          <t>OP</t>
        </is>
      </c>
      <c r="F741" s="5">
        <f>VLOOKUP(E741,'5.a Definitions'!E:F,2,FALSE)</f>
        <v/>
      </c>
      <c r="G741" s="6" t="inlineStr">
        <is>
          <t>RW</t>
        </is>
      </c>
      <c r="H741" s="6" t="inlineStr">
        <is>
          <t>RW</t>
        </is>
      </c>
      <c r="I741" s="5">
        <f>VLOOKUP(H741,'5.a Definitions'!E:F,2,FALSE)</f>
        <v/>
      </c>
      <c r="J741" s="470" t="inlineStr">
        <is>
          <t xml:space="preserve"> Other goods export </t>
        </is>
      </c>
      <c r="K741" s="470" t="inlineStr">
        <is>
          <t xml:space="preserve"> other goods export </t>
        </is>
      </c>
      <c r="L741" s="470" t="inlineStr">
        <is>
          <t xml:space="preserve"> reactive </t>
        </is>
      </c>
      <c r="M741" s="470" t="inlineStr">
        <is>
          <t xml:space="preserve"> Nmix </t>
        </is>
      </c>
      <c r="N741" s="466" t="n">
        <v>27.75409621099999</v>
      </c>
      <c r="O741" s="471" t="n">
        <v>0.08433097204019668</v>
      </c>
      <c r="P741" s="468" t="n">
        <v>2020</v>
      </c>
      <c r="Q741" s="472" t="inlineStr">
        <is>
          <t>SSB tab 08801</t>
        </is>
      </c>
      <c r="R741" s="469" t="inlineStr">
        <is>
          <t>ok</t>
        </is>
      </c>
      <c r="S741" s="472" t="inlineStr">
        <is>
          <t xml:space="preserve"> text </t>
        </is>
      </c>
      <c r="T741" s="426" t="inlineStr">
        <is>
          <t>Norway</t>
        </is>
      </c>
      <c r="U741" s="5" t="inlineStr">
        <is>
          <t>useful output</t>
        </is>
      </c>
      <c r="V741" s="470" t="n">
        <v>0.04</v>
      </c>
    </row>
    <row r="742">
      <c r="A742" s="488" t="inlineStr">
        <is>
          <t xml:space="preserve"> Agriculture </t>
        </is>
      </c>
      <c r="B742" s="5" t="inlineStr">
        <is>
          <t>AG.SM-MP.FP</t>
        </is>
      </c>
      <c r="C742" s="5" t="inlineStr">
        <is>
          <t>AG.SM-MP.FP-Food crop products-Nmix</t>
        </is>
      </c>
      <c r="D742" s="5" t="inlineStr">
        <is>
          <t>AG</t>
        </is>
      </c>
      <c r="E742" s="5" t="inlineStr">
        <is>
          <t>SM</t>
        </is>
      </c>
      <c r="F742" s="5">
        <f>VLOOKUP(E742,'5.a Definitions'!E:F,2,FALSE)</f>
        <v/>
      </c>
      <c r="G742" s="5" t="inlineStr">
        <is>
          <t>MP</t>
        </is>
      </c>
      <c r="H742" s="5" t="inlineStr">
        <is>
          <t>FP</t>
        </is>
      </c>
      <c r="I742" s="5">
        <f>VLOOKUP(H742,'5.a Definitions'!E:F,2,FALSE)</f>
        <v/>
      </c>
      <c r="J742" s="465" t="inlineStr">
        <is>
          <t xml:space="preserve"> Food crop products </t>
        </is>
      </c>
      <c r="K742" s="465" t="inlineStr">
        <is>
          <t xml:space="preserve"> food crop products </t>
        </is>
      </c>
      <c r="L742" s="465" t="inlineStr">
        <is>
          <t xml:space="preserve"> reactive </t>
        </is>
      </c>
      <c r="M742" s="465" t="inlineStr">
        <is>
          <t xml:space="preserve"> Nmix </t>
        </is>
      </c>
      <c r="N742" s="466" t="n">
        <v>26.5509</v>
      </c>
      <c r="O742" s="467" t="n">
        <v>0.4149602262584166</v>
      </c>
      <c r="P742" s="468" t="n">
        <v>2020</v>
      </c>
      <c r="Q742" s="469" t="inlineStr">
        <is>
          <t>Eurostat Gross nutrient balance</t>
        </is>
      </c>
      <c r="R742" s="469" t="inlineStr">
        <is>
          <t>ok</t>
        </is>
      </c>
      <c r="S742" s="469" t="inlineStr">
        <is>
          <t xml:space="preserve"> text </t>
        </is>
      </c>
      <c r="T742" s="426" t="inlineStr">
        <is>
          <t>Norway</t>
        </is>
      </c>
      <c r="U742" s="5" t="inlineStr">
        <is>
          <t>useful output</t>
        </is>
      </c>
      <c r="V742" s="465" t="n">
        <v>0.04</v>
      </c>
    </row>
    <row r="743" ht="16" customHeight="1">
      <c r="B743" s="5" t="inlineStr">
        <is>
          <t>AG.SM-MP.OP</t>
        </is>
      </c>
      <c r="C743" s="5" t="inlineStr">
        <is>
          <t>AG.SM-MP.OP-Crop products for industrial use-Nmix</t>
        </is>
      </c>
      <c r="D743" s="5" t="inlineStr">
        <is>
          <t>AG</t>
        </is>
      </c>
      <c r="E743" s="5" t="inlineStr">
        <is>
          <t>SM</t>
        </is>
      </c>
      <c r="F743" s="5">
        <f>VLOOKUP(E743,'5.a Definitions'!E:F,2,FALSE)</f>
        <v/>
      </c>
      <c r="G743" s="5" t="inlineStr">
        <is>
          <t>MP</t>
        </is>
      </c>
      <c r="H743" s="5" t="inlineStr">
        <is>
          <t>OP</t>
        </is>
      </c>
      <c r="I743" s="5">
        <f>VLOOKUP(H743,'5.a Definitions'!E:F,2,FALSE)</f>
        <v/>
      </c>
      <c r="J743" s="465" t="inlineStr">
        <is>
          <t xml:space="preserve"> Crop products for industrial use </t>
        </is>
      </c>
      <c r="K743" s="465" t="inlineStr">
        <is>
          <t xml:space="preserve"> crop products for industrial use </t>
        </is>
      </c>
      <c r="L743" s="465" t="inlineStr">
        <is>
          <t xml:space="preserve"> reactive </t>
        </is>
      </c>
      <c r="M743" s="465" t="inlineStr">
        <is>
          <t xml:space="preserve"> Nmix </t>
        </is>
      </c>
      <c r="N743" s="466" t="n">
        <v>0.5366000000000001</v>
      </c>
      <c r="O743" s="467" t="n">
        <v>0.4149602262584164</v>
      </c>
      <c r="P743" s="468" t="n">
        <v>2020</v>
      </c>
      <c r="Q743" s="469" t="inlineStr">
        <is>
          <t>Eurostat Gross nutrient balance, Nutrient removal by harvest of industrial crops</t>
        </is>
      </c>
      <c r="R743" s="469" t="inlineStr">
        <is>
          <t>ok</t>
        </is>
      </c>
      <c r="S743" s="469" t="inlineStr">
        <is>
          <t xml:space="preserve"> text </t>
        </is>
      </c>
      <c r="T743" s="426" t="inlineStr">
        <is>
          <t>Norway</t>
        </is>
      </c>
      <c r="U743" s="5" t="inlineStr">
        <is>
          <t>useful output</t>
        </is>
      </c>
      <c r="V743" s="465" t="n">
        <v>0.04</v>
      </c>
    </row>
    <row r="744">
      <c r="B744" s="5" t="inlineStr">
        <is>
          <t>AG.SM-AG.MM</t>
        </is>
      </c>
      <c r="C744" s="5" t="inlineStr">
        <is>
          <t>AG.SM-AG.MM-Fodder crops-Nmix</t>
        </is>
      </c>
      <c r="D744" s="5" t="inlineStr">
        <is>
          <t>AG</t>
        </is>
      </c>
      <c r="E744" s="5" t="inlineStr">
        <is>
          <t>SM</t>
        </is>
      </c>
      <c r="F744" s="5">
        <f>VLOOKUP(E744,'5.a Definitions'!E:F,2,FALSE)</f>
        <v/>
      </c>
      <c r="G744" s="5" t="inlineStr">
        <is>
          <t>AG</t>
        </is>
      </c>
      <c r="H744" s="5" t="inlineStr">
        <is>
          <t>MM</t>
        </is>
      </c>
      <c r="I744" s="5">
        <f>VLOOKUP(H744,'5.a Definitions'!E:F,2,FALSE)</f>
        <v/>
      </c>
      <c r="J744" s="465" t="inlineStr">
        <is>
          <t xml:space="preserve"> Fodder crops </t>
        </is>
      </c>
      <c r="K744" s="465" t="inlineStr">
        <is>
          <t xml:space="preserve"> fodder crops </t>
        </is>
      </c>
      <c r="L744" s="465" t="inlineStr">
        <is>
          <t xml:space="preserve"> reactive </t>
        </is>
      </c>
      <c r="M744" s="465" t="inlineStr">
        <is>
          <t xml:space="preserve"> Nmix </t>
        </is>
      </c>
      <c r="N744" s="466" t="n">
        <v>77.0984112</v>
      </c>
      <c r="O744" s="467" t="n">
        <v>0.2990173113185483</v>
      </c>
      <c r="P744" s="468" t="n">
        <v>2020</v>
      </c>
      <c r="Q744" s="469" t="inlineStr">
        <is>
          <t>SSB table 05772 + BFJ Totalkalkylen, Eng-beite</t>
        </is>
      </c>
      <c r="R744" s="469" t="inlineStr">
        <is>
          <t>ok</t>
        </is>
      </c>
      <c r="S744" s="469" t="inlineStr">
        <is>
          <t xml:space="preserve"> text </t>
        </is>
      </c>
      <c r="T744" s="426" t="inlineStr">
        <is>
          <t>Norway</t>
        </is>
      </c>
      <c r="U744" s="5" t="inlineStr">
        <is>
          <t>useful output</t>
        </is>
      </c>
      <c r="V744" s="465" t="n">
        <v>0.04</v>
      </c>
    </row>
    <row r="745">
      <c r="B745" s="5" t="inlineStr">
        <is>
          <t>AG.SM-AT.AT</t>
        </is>
      </c>
      <c r="C745" s="5" t="inlineStr">
        <is>
          <t>AG.SM-AT.AT-Emissions-NH3</t>
        </is>
      </c>
      <c r="D745" s="5" t="inlineStr">
        <is>
          <t>AG</t>
        </is>
      </c>
      <c r="E745" s="5" t="inlineStr">
        <is>
          <t>SM</t>
        </is>
      </c>
      <c r="F745" s="5">
        <f>VLOOKUP(E745,'5.a Definitions'!E:F,2,FALSE)</f>
        <v/>
      </c>
      <c r="G745" s="5" t="inlineStr">
        <is>
          <t>AT</t>
        </is>
      </c>
      <c r="H745" s="5" t="inlineStr">
        <is>
          <t>AT</t>
        </is>
      </c>
      <c r="I745" s="5">
        <f>VLOOKUP(H745,'5.a Definitions'!E:F,2,FALSE)</f>
        <v/>
      </c>
      <c r="J745" s="465" t="inlineStr">
        <is>
          <t xml:space="preserve"> Emissions </t>
        </is>
      </c>
      <c r="K745" s="465" t="inlineStr">
        <is>
          <t xml:space="preserve"> agricultural soil emissions </t>
        </is>
      </c>
      <c r="L745" s="465" t="inlineStr">
        <is>
          <t xml:space="preserve"> reactive </t>
        </is>
      </c>
      <c r="M745" s="465" t="inlineStr">
        <is>
          <t xml:space="preserve"> NH3 </t>
        </is>
      </c>
      <c r="N745" s="466" t="n">
        <v>13.58783470824405</v>
      </c>
      <c r="O745" s="467" t="n">
        <v>0.3010934235235981</v>
      </c>
      <c r="P745" s="468" t="n">
        <v>2020</v>
      </c>
      <c r="Q745" s="469" t="inlineStr">
        <is>
          <t>CRLTAP Inventory Submissions</t>
        </is>
      </c>
      <c r="R745" s="469" t="inlineStr">
        <is>
          <t>ok</t>
        </is>
      </c>
      <c r="S745" s="469" t="inlineStr">
        <is>
          <t xml:space="preserve"> text </t>
        </is>
      </c>
      <c r="T745" s="426" t="inlineStr">
        <is>
          <t>Norway</t>
        </is>
      </c>
      <c r="U745" s="465" t="inlineStr">
        <is>
          <t xml:space="preserve"> N wasted </t>
        </is>
      </c>
      <c r="V745" s="465" t="n">
        <v>0.04</v>
      </c>
    </row>
    <row r="746" ht="16" customHeight="1">
      <c r="B746" s="5" t="inlineStr">
        <is>
          <t>AG.SM-AT.AT</t>
        </is>
      </c>
      <c r="C746" s="5" t="inlineStr">
        <is>
          <t>AG.SM-AT.AT-Emissions-N2O</t>
        </is>
      </c>
      <c r="D746" s="5" t="inlineStr">
        <is>
          <t>AG</t>
        </is>
      </c>
      <c r="E746" s="5" t="inlineStr">
        <is>
          <t>SM</t>
        </is>
      </c>
      <c r="F746" s="5">
        <f>VLOOKUP(E746,'5.a Definitions'!E:F,2,FALSE)</f>
        <v/>
      </c>
      <c r="G746" s="5" t="inlineStr">
        <is>
          <t>AT</t>
        </is>
      </c>
      <c r="H746" s="5" t="inlineStr">
        <is>
          <t>AT</t>
        </is>
      </c>
      <c r="I746" s="5">
        <f>VLOOKUP(H746,'5.a Definitions'!E:F,2,FALSE)</f>
        <v/>
      </c>
      <c r="J746" s="465" t="inlineStr">
        <is>
          <t xml:space="preserve"> Emissions </t>
        </is>
      </c>
      <c r="K746" s="465" t="inlineStr">
        <is>
          <t xml:space="preserve"> agricultural soil emissions </t>
        </is>
      </c>
      <c r="L746" s="465" t="inlineStr">
        <is>
          <t xml:space="preserve"> reactive </t>
        </is>
      </c>
      <c r="M746" s="465" t="inlineStr">
        <is>
          <t xml:space="preserve"> N2O </t>
        </is>
      </c>
      <c r="N746" s="466" t="n">
        <v>3.767712152825371</v>
      </c>
      <c r="O746" s="467" t="n">
        <v>1.327731706408569</v>
      </c>
      <c r="P746" s="468" t="n">
        <v>2020</v>
      </c>
      <c r="Q746" s="469" t="inlineStr">
        <is>
          <t>UNFCCC CRT</t>
        </is>
      </c>
      <c r="R746" s="469" t="inlineStr">
        <is>
          <t>ok</t>
        </is>
      </c>
      <c r="S746" s="469" t="inlineStr">
        <is>
          <t xml:space="preserve"> text </t>
        </is>
      </c>
      <c r="T746" s="426" t="inlineStr">
        <is>
          <t>Norway</t>
        </is>
      </c>
      <c r="U746" s="465" t="inlineStr">
        <is>
          <t xml:space="preserve"> N wasted </t>
        </is>
      </c>
      <c r="V746" s="465" t="n">
        <v>0.04</v>
      </c>
    </row>
    <row r="747" ht="16" customHeight="1">
      <c r="B747" s="5" t="inlineStr">
        <is>
          <t>AG.SM-AT.AT</t>
        </is>
      </c>
      <c r="C747" s="5" t="inlineStr">
        <is>
          <t>AG.SM-AT.AT-Emissions-NOx</t>
        </is>
      </c>
      <c r="D747" s="5" t="inlineStr">
        <is>
          <t>AG</t>
        </is>
      </c>
      <c r="E747" s="5" t="inlineStr">
        <is>
          <t>SM</t>
        </is>
      </c>
      <c r="F747" s="5">
        <f>VLOOKUP(E747,'5.a Definitions'!E:F,2,FALSE)</f>
        <v/>
      </c>
      <c r="G747" s="5" t="inlineStr">
        <is>
          <t>AT</t>
        </is>
      </c>
      <c r="H747" s="5" t="inlineStr">
        <is>
          <t>AT</t>
        </is>
      </c>
      <c r="I747" s="5">
        <f>VLOOKUP(H747,'5.a Definitions'!E:F,2,FALSE)</f>
        <v/>
      </c>
      <c r="J747" s="465" t="inlineStr">
        <is>
          <t xml:space="preserve"> Emissions </t>
        </is>
      </c>
      <c r="K747" s="465" t="inlineStr">
        <is>
          <t xml:space="preserve"> agricultural soil emissions </t>
        </is>
      </c>
      <c r="L747" s="465" t="inlineStr">
        <is>
          <t xml:space="preserve"> reactive </t>
        </is>
      </c>
      <c r="M747" s="465" t="inlineStr">
        <is>
          <t xml:space="preserve"> NOx </t>
        </is>
      </c>
      <c r="N747" s="466" t="n">
        <v>2.222078632507717</v>
      </c>
      <c r="O747" s="467" t="n">
        <v>0.7121938406941664</v>
      </c>
      <c r="P747" s="468" t="n">
        <v>2020</v>
      </c>
      <c r="Q747" s="469" t="inlineStr">
        <is>
          <t>CRLTAP Inventory Submissions</t>
        </is>
      </c>
      <c r="R747" s="469" t="inlineStr">
        <is>
          <t>ok</t>
        </is>
      </c>
      <c r="S747" s="469" t="inlineStr">
        <is>
          <t xml:space="preserve"> text </t>
        </is>
      </c>
      <c r="T747" s="426" t="inlineStr">
        <is>
          <t>Norway</t>
        </is>
      </c>
      <c r="U747" s="465" t="inlineStr">
        <is>
          <t xml:space="preserve"> N wasted </t>
        </is>
      </c>
      <c r="V747" s="465" t="n">
        <v>0.04</v>
      </c>
    </row>
    <row r="748" ht="16" customHeight="1">
      <c r="B748" s="5" t="inlineStr">
        <is>
          <t>AG.SM-AT.AT</t>
        </is>
      </c>
      <c r="C748" s="5" t="inlineStr">
        <is>
          <t>AG.SM-AT.AT-Emissions-N2</t>
        </is>
      </c>
      <c r="D748" s="5" t="inlineStr">
        <is>
          <t>AG</t>
        </is>
      </c>
      <c r="E748" s="5" t="inlineStr">
        <is>
          <t>SM</t>
        </is>
      </c>
      <c r="F748" s="5">
        <f>VLOOKUP(E748,'5.a Definitions'!E:F,2,FALSE)</f>
        <v/>
      </c>
      <c r="G748" s="5" t="inlineStr">
        <is>
          <t>AT</t>
        </is>
      </c>
      <c r="H748" s="5" t="inlineStr">
        <is>
          <t>AT</t>
        </is>
      </c>
      <c r="I748" s="5">
        <f>VLOOKUP(H748,'5.a Definitions'!E:F,2,FALSE)</f>
        <v/>
      </c>
      <c r="J748" s="465" t="inlineStr">
        <is>
          <t xml:space="preserve"> Emissions </t>
        </is>
      </c>
      <c r="K748" s="465" t="inlineStr">
        <is>
          <t xml:space="preserve"> agricultural soil emissions </t>
        </is>
      </c>
      <c r="L748" s="465" t="inlineStr">
        <is>
          <t xml:space="preserve"> inert </t>
        </is>
      </c>
      <c r="M748" s="465" t="inlineStr">
        <is>
          <t xml:space="preserve"> N2 </t>
        </is>
      </c>
      <c r="N748" s="466" t="n">
        <v>13.8034652</v>
      </c>
      <c r="O748" s="467" t="n">
        <v>0.4956076723636977</v>
      </c>
      <c r="P748" s="468" t="n">
        <v>2020</v>
      </c>
      <c r="Q748" s="469" t="inlineStr">
        <is>
          <t>Schäppi2025Ann + SSB table 05982</t>
        </is>
      </c>
      <c r="R748" s="469" t="inlineStr">
        <is>
          <t>ok</t>
        </is>
      </c>
      <c r="S748" s="469" t="inlineStr">
        <is>
          <t xml:space="preserve"> text </t>
        </is>
      </c>
      <c r="T748" s="426" t="inlineStr">
        <is>
          <t>Norway</t>
        </is>
      </c>
      <c r="U748" s="465" t="inlineStr">
        <is>
          <t xml:space="preserve"> N wasted </t>
        </is>
      </c>
      <c r="V748" s="465" t="n">
        <v>0.04</v>
      </c>
    </row>
    <row r="749" ht="16" customHeight="1">
      <c r="B749" s="5" t="inlineStr">
        <is>
          <t>AG.SM-HY.SW</t>
        </is>
      </c>
      <c r="C749" s="5" t="inlineStr">
        <is>
          <t>AG.SM-HY.SW-Leaching-Nmix</t>
        </is>
      </c>
      <c r="D749" s="5" t="inlineStr">
        <is>
          <t>AG</t>
        </is>
      </c>
      <c r="E749" s="5" t="inlineStr">
        <is>
          <t>SM</t>
        </is>
      </c>
      <c r="F749" s="5">
        <f>VLOOKUP(E749,'5.a Definitions'!E:F,2,FALSE)</f>
        <v/>
      </c>
      <c r="G749" s="5" t="inlineStr">
        <is>
          <t>HY</t>
        </is>
      </c>
      <c r="H749" s="5" t="inlineStr">
        <is>
          <t>SW</t>
        </is>
      </c>
      <c r="I749" s="5">
        <f>VLOOKUP(H749,'5.a Definitions'!E:F,2,FALSE)</f>
        <v/>
      </c>
      <c r="J749" s="465" t="inlineStr">
        <is>
          <t>Sewage sludge landfill</t>
        </is>
      </c>
      <c r="K749" s="465" t="inlineStr">
        <is>
          <t>sewage sludge landfill</t>
        </is>
      </c>
      <c r="L749" s="465" t="inlineStr">
        <is>
          <t xml:space="preserve"> reactive </t>
        </is>
      </c>
      <c r="M749" s="465" t="inlineStr">
        <is>
          <t xml:space="preserve"> Nmix </t>
        </is>
      </c>
      <c r="N749" s="466" t="n">
        <v>43.85596215968958</v>
      </c>
      <c r="O749" s="467" t="n">
        <v>0.5493941628205136</v>
      </c>
      <c r="P749" s="468" t="n">
        <v>2020</v>
      </c>
      <c r="Q749" s="469" t="inlineStr">
        <is>
          <t>UNFCCC CRT</t>
        </is>
      </c>
      <c r="R749" s="469" t="inlineStr">
        <is>
          <t>ok</t>
        </is>
      </c>
      <c r="S749" s="469" t="inlineStr">
        <is>
          <t xml:space="preserve"> text </t>
        </is>
      </c>
      <c r="T749" s="426" t="inlineStr">
        <is>
          <t>Norway</t>
        </is>
      </c>
      <c r="U749" s="465" t="inlineStr">
        <is>
          <t>N wasted</t>
        </is>
      </c>
      <c r="V749" s="465" t="n">
        <v>0.04</v>
      </c>
    </row>
    <row r="750" ht="16" customHeight="1">
      <c r="B750" s="5" t="inlineStr">
        <is>
          <t>AG.MM-MP.FP</t>
        </is>
      </c>
      <c r="C750" s="5" t="inlineStr">
        <is>
          <t>AG.MM-MP.FP-Animal products-Nmix</t>
        </is>
      </c>
      <c r="D750" s="5" t="inlineStr">
        <is>
          <t>AG</t>
        </is>
      </c>
      <c r="E750" s="5" t="inlineStr">
        <is>
          <t>MM</t>
        </is>
      </c>
      <c r="F750" s="5">
        <f>VLOOKUP(E750,'5.a Definitions'!E:F,2,FALSE)</f>
        <v/>
      </c>
      <c r="G750" s="5" t="inlineStr">
        <is>
          <t>MP</t>
        </is>
      </c>
      <c r="H750" s="5" t="inlineStr">
        <is>
          <t>FP</t>
        </is>
      </c>
      <c r="I750" s="5">
        <f>VLOOKUP(H750,'5.a Definitions'!E:F,2,FALSE)</f>
        <v/>
      </c>
      <c r="J750" s="465" t="inlineStr">
        <is>
          <t xml:space="preserve"> Animal products </t>
        </is>
      </c>
      <c r="K750" s="465" t="inlineStr">
        <is>
          <t xml:space="preserve"> animal products </t>
        </is>
      </c>
      <c r="L750" s="465" t="inlineStr">
        <is>
          <t xml:space="preserve"> reactive </t>
        </is>
      </c>
      <c r="M750" s="465" t="inlineStr">
        <is>
          <t xml:space="preserve"> Nmix </t>
        </is>
      </c>
      <c r="N750" s="466" t="n">
        <v>19.3109286</v>
      </c>
      <c r="O750" s="467" t="n">
        <v>0.1147243831204405</v>
      </c>
      <c r="P750" s="468" t="n">
        <v>2020</v>
      </c>
      <c r="Q750" s="469" t="inlineStr">
        <is>
          <t>FAOSTAT Crops and livestock products</t>
        </is>
      </c>
      <c r="R750" s="469" t="inlineStr">
        <is>
          <t>ok</t>
        </is>
      </c>
      <c r="S750" s="469" t="inlineStr">
        <is>
          <t xml:space="preserve"> text </t>
        </is>
      </c>
      <c r="T750" s="426" t="inlineStr">
        <is>
          <t>Norway</t>
        </is>
      </c>
      <c r="U750" s="5" t="inlineStr">
        <is>
          <t>useful output</t>
        </is>
      </c>
      <c r="V750" s="465" t="n">
        <v>0.04</v>
      </c>
    </row>
    <row r="751" ht="16" customHeight="1">
      <c r="B751" s="5" t="inlineStr">
        <is>
          <t>AG.MM-MP.OP</t>
        </is>
      </c>
      <c r="C751" s="5" t="inlineStr">
        <is>
          <t>AG.MM-MP.OP-Non-edible animal products-Nmix</t>
        </is>
      </c>
      <c r="D751" s="5" t="inlineStr">
        <is>
          <t>AG</t>
        </is>
      </c>
      <c r="E751" s="5" t="inlineStr">
        <is>
          <t>MM</t>
        </is>
      </c>
      <c r="F751" s="5">
        <f>VLOOKUP(E751,'5.a Definitions'!E:F,2,FALSE)</f>
        <v/>
      </c>
      <c r="G751" s="5" t="inlineStr">
        <is>
          <t>MP</t>
        </is>
      </c>
      <c r="H751" s="5" t="inlineStr">
        <is>
          <t>OP</t>
        </is>
      </c>
      <c r="I751" s="5">
        <f>VLOOKUP(H751,'5.a Definitions'!E:F,2,FALSE)</f>
        <v/>
      </c>
      <c r="J751" s="465" t="inlineStr">
        <is>
          <t xml:space="preserve"> Non-edible animal products </t>
        </is>
      </c>
      <c r="K751" s="465" t="inlineStr">
        <is>
          <t xml:space="preserve"> non-edible animal products </t>
        </is>
      </c>
      <c r="L751" s="465" t="inlineStr">
        <is>
          <t xml:space="preserve"> reactive </t>
        </is>
      </c>
      <c r="M751" s="465" t="inlineStr">
        <is>
          <t xml:space="preserve"> Nmix </t>
        </is>
      </c>
      <c r="N751" s="466" t="n">
        <v>1.188931</v>
      </c>
      <c r="O751" s="467" t="n">
        <v>0.09094823323872177</v>
      </c>
      <c r="P751" s="468" t="n">
        <v>2020</v>
      </c>
      <c r="Q751" s="469" t="inlineStr">
        <is>
          <t>FAOSTAT Crops and livestock products + Landbruksdirektoratet</t>
        </is>
      </c>
      <c r="R751" s="469" t="inlineStr">
        <is>
          <t>ok</t>
        </is>
      </c>
      <c r="S751" s="469" t="inlineStr">
        <is>
          <t xml:space="preserve"> text </t>
        </is>
      </c>
      <c r="T751" s="426" t="inlineStr">
        <is>
          <t>Norway</t>
        </is>
      </c>
      <c r="U751" s="5" t="inlineStr">
        <is>
          <t>useful output</t>
        </is>
      </c>
      <c r="V751" s="465" t="n">
        <v>0.04</v>
      </c>
    </row>
    <row r="752" ht="16" customHeight="1">
      <c r="B752" s="5" t="inlineStr">
        <is>
          <t>AG.MM-AG.SM</t>
        </is>
      </c>
      <c r="C752" s="5" t="inlineStr">
        <is>
          <t>AG.MM-AG.SM-Manure application-Nmix</t>
        </is>
      </c>
      <c r="D752" s="5" t="inlineStr">
        <is>
          <t>AG</t>
        </is>
      </c>
      <c r="E752" s="5" t="inlineStr">
        <is>
          <t>MM</t>
        </is>
      </c>
      <c r="F752" s="5">
        <f>VLOOKUP(E752,'5.a Definitions'!E:F,2,FALSE)</f>
        <v/>
      </c>
      <c r="G752" s="5" t="inlineStr">
        <is>
          <t>AG</t>
        </is>
      </c>
      <c r="H752" s="5" t="inlineStr">
        <is>
          <t>SM</t>
        </is>
      </c>
      <c r="I752" s="5">
        <f>VLOOKUP(H752,'5.a Definitions'!E:F,2,FALSE)</f>
        <v/>
      </c>
      <c r="J752" s="465" t="inlineStr">
        <is>
          <t xml:space="preserve"> Manure application </t>
        </is>
      </c>
      <c r="K752" s="465" t="inlineStr">
        <is>
          <t xml:space="preserve"> manure application </t>
        </is>
      </c>
      <c r="L752" s="465" t="inlineStr">
        <is>
          <t xml:space="preserve"> reactive </t>
        </is>
      </c>
      <c r="M752" s="465" t="inlineStr">
        <is>
          <t xml:space="preserve"> Nmix </t>
        </is>
      </c>
      <c r="N752" s="466" t="n">
        <v>71.53044913599555</v>
      </c>
      <c r="O752" s="467" t="n">
        <v>0.2000739419971204</v>
      </c>
      <c r="P752" s="468" t="n">
        <v>2020</v>
      </c>
      <c r="Q752" s="469" t="inlineStr">
        <is>
          <t>UNFCCC CRT Table3.D</t>
        </is>
      </c>
      <c r="R752" s="469" t="inlineStr">
        <is>
          <t>ok</t>
        </is>
      </c>
      <c r="S752" s="469" t="inlineStr">
        <is>
          <t xml:space="preserve"> text </t>
        </is>
      </c>
      <c r="T752" s="426" t="inlineStr">
        <is>
          <t>Norway</t>
        </is>
      </c>
      <c r="U752" s="5" t="inlineStr">
        <is>
          <t>recycling</t>
        </is>
      </c>
      <c r="V752" s="465" t="n">
        <v>0.04</v>
      </c>
    </row>
    <row r="753" ht="16" customHeight="1">
      <c r="B753" s="475" t="inlineStr">
        <is>
          <t>AG.MM-FS.OL</t>
        </is>
      </c>
      <c r="C753" s="475" t="inlineStr">
        <is>
          <t>AG.MM-FS.OL-Manure from grazing on unmanaged land-Nmix</t>
        </is>
      </c>
      <c r="D753" s="475" t="inlineStr">
        <is>
          <t>AG</t>
        </is>
      </c>
      <c r="E753" s="475" t="inlineStr">
        <is>
          <t>MM</t>
        </is>
      </c>
      <c r="F753" s="5">
        <f>VLOOKUP(E753,'5.a Definitions'!E:F,2,FALSE)</f>
        <v/>
      </c>
      <c r="G753" s="475" t="inlineStr">
        <is>
          <t>FS</t>
        </is>
      </c>
      <c r="H753" s="475" t="inlineStr">
        <is>
          <t>OL</t>
        </is>
      </c>
      <c r="I753" s="5">
        <f>VLOOKUP(H753,'5.a Definitions'!E:F,2,FALSE)</f>
        <v/>
      </c>
      <c r="J753" s="465" t="inlineStr">
        <is>
          <t>Manure from grazing on unmanaged land</t>
        </is>
      </c>
      <c r="K753" s="465" t="inlineStr">
        <is>
          <t>manure from grazing on unmanaged land</t>
        </is>
      </c>
      <c r="L753" s="465" t="inlineStr">
        <is>
          <t>reactive</t>
        </is>
      </c>
      <c r="M753" s="465" t="inlineStr">
        <is>
          <t>Nmix</t>
        </is>
      </c>
      <c r="N753" s="466" t="n">
        <v>7.574624194534156</v>
      </c>
      <c r="O753" s="467" t="n">
        <v>0.2517519154374244</v>
      </c>
      <c r="P753" s="468" t="n">
        <v>2020</v>
      </c>
      <c r="Q753" s="469" t="inlineStr">
        <is>
          <t>UNFCCC CRT Table3.D and 3.B(b), SSB</t>
        </is>
      </c>
      <c r="R753" s="469" t="inlineStr">
        <is>
          <t>ok</t>
        </is>
      </c>
      <c r="S753" s="469" t="inlineStr">
        <is>
          <t>text</t>
        </is>
      </c>
      <c r="T753" s="476" t="inlineStr">
        <is>
          <t>Norway</t>
        </is>
      </c>
      <c r="U753" s="475" t="inlineStr">
        <is>
          <t>recycling</t>
        </is>
      </c>
      <c r="V753" s="465">
        <f>(O733*N733)^2</f>
        <v/>
      </c>
    </row>
    <row r="754" ht="16" customHeight="1">
      <c r="B754" s="5" t="inlineStr">
        <is>
          <t>AG.MM-AT.AT</t>
        </is>
      </c>
      <c r="C754" s="5" t="inlineStr">
        <is>
          <t>AG.MM-AT.AT-Emissions-NH3</t>
        </is>
      </c>
      <c r="D754" s="5" t="inlineStr">
        <is>
          <t>AG</t>
        </is>
      </c>
      <c r="E754" s="5" t="inlineStr">
        <is>
          <t>MM</t>
        </is>
      </c>
      <c r="F754" s="5">
        <f>VLOOKUP(E754,'5.a Definitions'!E:F,2,FALSE)</f>
        <v/>
      </c>
      <c r="G754" s="5" t="inlineStr">
        <is>
          <t>AT</t>
        </is>
      </c>
      <c r="H754" s="5" t="inlineStr">
        <is>
          <t>AT</t>
        </is>
      </c>
      <c r="I754" s="5">
        <f>VLOOKUP(H754,'5.a Definitions'!E:F,2,FALSE)</f>
        <v/>
      </c>
      <c r="J754" s="465" t="inlineStr">
        <is>
          <t xml:space="preserve"> Emissions </t>
        </is>
      </c>
      <c r="K754" s="465" t="inlineStr">
        <is>
          <t xml:space="preserve"> manure and animal husbandry emissions </t>
        </is>
      </c>
      <c r="L754" s="465" t="inlineStr">
        <is>
          <t xml:space="preserve"> reactive </t>
        </is>
      </c>
      <c r="M754" s="465" t="inlineStr">
        <is>
          <t xml:space="preserve"> NH3 </t>
        </is>
      </c>
      <c r="N754" s="466" t="n">
        <v>10.294089535638</v>
      </c>
      <c r="O754" s="467" t="n">
        <v>0.2453248603015123</v>
      </c>
      <c r="P754" s="468" t="n">
        <v>2020</v>
      </c>
      <c r="Q754" s="469" t="inlineStr">
        <is>
          <t>CRLTAP Inventory Submissions</t>
        </is>
      </c>
      <c r="R754" s="469" t="inlineStr">
        <is>
          <t>ok</t>
        </is>
      </c>
      <c r="S754" s="469" t="inlineStr">
        <is>
          <t xml:space="preserve"> text </t>
        </is>
      </c>
      <c r="T754" s="426" t="inlineStr">
        <is>
          <t>Norway</t>
        </is>
      </c>
      <c r="U754" s="465" t="inlineStr">
        <is>
          <t xml:space="preserve"> N wasted </t>
        </is>
      </c>
      <c r="V754" s="465" t="n">
        <v>0.04</v>
      </c>
    </row>
    <row r="755" ht="16" customHeight="1">
      <c r="B755" s="5" t="inlineStr">
        <is>
          <t>AG.MM-AT.AT</t>
        </is>
      </c>
      <c r="C755" s="5" t="inlineStr">
        <is>
          <t>AG.MM-AT.AT-Emissions-N2O</t>
        </is>
      </c>
      <c r="D755" s="5" t="inlineStr">
        <is>
          <t>AG</t>
        </is>
      </c>
      <c r="E755" s="5" t="inlineStr">
        <is>
          <t>MM</t>
        </is>
      </c>
      <c r="F755" s="5">
        <f>VLOOKUP(E755,'5.a Definitions'!E:F,2,FALSE)</f>
        <v/>
      </c>
      <c r="G755" s="5" t="inlineStr">
        <is>
          <t>AT</t>
        </is>
      </c>
      <c r="H755" s="5" t="inlineStr">
        <is>
          <t>AT</t>
        </is>
      </c>
      <c r="I755" s="5">
        <f>VLOOKUP(H755,'5.a Definitions'!E:F,2,FALSE)</f>
        <v/>
      </c>
      <c r="J755" s="465" t="inlineStr">
        <is>
          <t xml:space="preserve"> Emissions </t>
        </is>
      </c>
      <c r="K755" s="465" t="inlineStr">
        <is>
          <t xml:space="preserve"> manure and animal husbandry emissions </t>
        </is>
      </c>
      <c r="L755" s="465" t="inlineStr">
        <is>
          <t xml:space="preserve"> reactive </t>
        </is>
      </c>
      <c r="M755" s="465" t="inlineStr">
        <is>
          <t xml:space="preserve"> N2O </t>
        </is>
      </c>
      <c r="N755" s="466" t="n">
        <v>0.4110894734848</v>
      </c>
      <c r="O755" s="467" t="n">
        <v>0.7566826619845698</v>
      </c>
      <c r="P755" s="468" t="n">
        <v>2020</v>
      </c>
      <c r="Q755" s="469" t="inlineStr">
        <is>
          <t>UNFCCC CRT</t>
        </is>
      </c>
      <c r="R755" s="469" t="inlineStr">
        <is>
          <t>ok</t>
        </is>
      </c>
      <c r="S755" s="469" t="inlineStr">
        <is>
          <t xml:space="preserve"> text </t>
        </is>
      </c>
      <c r="T755" s="426" t="inlineStr">
        <is>
          <t>Norway</t>
        </is>
      </c>
      <c r="U755" s="465" t="inlineStr">
        <is>
          <t xml:space="preserve"> N wasted </t>
        </is>
      </c>
      <c r="V755" s="465" t="n">
        <v>0.04</v>
      </c>
    </row>
    <row r="756" ht="16" customHeight="1">
      <c r="B756" s="5" t="inlineStr">
        <is>
          <t>AG.MM-AT.AT</t>
        </is>
      </c>
      <c r="C756" s="5" t="inlineStr">
        <is>
          <t>AG.MM-AT.AT-Emissions-NOx</t>
        </is>
      </c>
      <c r="D756" s="5" t="inlineStr">
        <is>
          <t>AG</t>
        </is>
      </c>
      <c r="E756" s="5" t="inlineStr">
        <is>
          <t>MM</t>
        </is>
      </c>
      <c r="F756" s="5">
        <f>VLOOKUP(E756,'5.a Definitions'!E:F,2,FALSE)</f>
        <v/>
      </c>
      <c r="G756" s="5" t="inlineStr">
        <is>
          <t>AT</t>
        </is>
      </c>
      <c r="H756" s="5" t="inlineStr">
        <is>
          <t>AT</t>
        </is>
      </c>
      <c r="I756" s="5">
        <f>VLOOKUP(H756,'5.a Definitions'!E:F,2,FALSE)</f>
        <v/>
      </c>
      <c r="J756" s="465" t="inlineStr">
        <is>
          <t xml:space="preserve"> Emissions </t>
        </is>
      </c>
      <c r="K756" s="465" t="inlineStr">
        <is>
          <t xml:space="preserve"> manure and animal husbandry emissions </t>
        </is>
      </c>
      <c r="L756" s="465" t="inlineStr">
        <is>
          <t xml:space="preserve"> reactive </t>
        </is>
      </c>
      <c r="M756" s="465" t="inlineStr">
        <is>
          <t xml:space="preserve"> NOx </t>
        </is>
      </c>
      <c r="N756" s="466" t="n">
        <v>0.0393316882043</v>
      </c>
      <c r="O756" s="467" t="n">
        <v>0.7345743300109546</v>
      </c>
      <c r="P756" s="468" t="n">
        <v>2020</v>
      </c>
      <c r="Q756" s="469" t="inlineStr">
        <is>
          <t>CRLTAP Inventory Submissions</t>
        </is>
      </c>
      <c r="R756" s="469" t="inlineStr">
        <is>
          <t>ok</t>
        </is>
      </c>
      <c r="S756" s="469" t="inlineStr">
        <is>
          <t xml:space="preserve"> text </t>
        </is>
      </c>
      <c r="T756" s="426" t="inlineStr">
        <is>
          <t>Norway</t>
        </is>
      </c>
      <c r="U756" s="465" t="inlineStr">
        <is>
          <t xml:space="preserve"> N wasted </t>
        </is>
      </c>
      <c r="V756" s="465" t="n">
        <v>0.04</v>
      </c>
    </row>
    <row r="757" ht="16" customHeight="1">
      <c r="B757" s="5" t="inlineStr">
        <is>
          <t>AG.MM-HY.SW-Leaching-Nmix</t>
        </is>
      </c>
      <c r="C757" s="5" t="inlineStr">
        <is>
          <t>AG.MM-HY.SW-Leaching-Nmix</t>
        </is>
      </c>
      <c r="D757" s="5" t="inlineStr">
        <is>
          <t>AG</t>
        </is>
      </c>
      <c r="E757" s="5" t="inlineStr">
        <is>
          <t>MM</t>
        </is>
      </c>
      <c r="F757" s="5">
        <f>VLOOKUP(E757,'5.a Definitions'!E:F,2,FALSE)</f>
        <v/>
      </c>
      <c r="G757" s="5" t="inlineStr">
        <is>
          <t>HY</t>
        </is>
      </c>
      <c r="H757" s="5" t="inlineStr">
        <is>
          <t>SW</t>
        </is>
      </c>
      <c r="I757" s="5">
        <f>VLOOKUP(H757,'5.a Definitions'!E:F,2,FALSE)</f>
        <v/>
      </c>
      <c r="J757" s="465" t="inlineStr">
        <is>
          <t xml:space="preserve"> Leaching </t>
        </is>
      </c>
      <c r="K757" s="465" t="inlineStr">
        <is>
          <t xml:space="preserve"> manure storage leaching </t>
        </is>
      </c>
      <c r="L757" s="465" t="inlineStr">
        <is>
          <t xml:space="preserve"> reactive </t>
        </is>
      </c>
      <c r="M757" s="465" t="inlineStr">
        <is>
          <t xml:space="preserve"> Nmix </t>
        </is>
      </c>
      <c r="N757" s="466" t="n">
        <v>3.045586515720365</v>
      </c>
      <c r="O757" s="467" t="n">
        <v>0.5483540070383621</v>
      </c>
      <c r="P757" s="468" t="n">
        <v>2020</v>
      </c>
      <c r="Q757" s="469" t="inlineStr">
        <is>
          <t>UNFCCC CRT</t>
        </is>
      </c>
      <c r="R757" s="469" t="inlineStr">
        <is>
          <t>ok</t>
        </is>
      </c>
      <c r="S757" s="469" t="inlineStr">
        <is>
          <t xml:space="preserve"> text </t>
        </is>
      </c>
      <c r="T757" s="426" t="inlineStr">
        <is>
          <t>Norway</t>
        </is>
      </c>
      <c r="U757" s="465" t="inlineStr">
        <is>
          <t xml:space="preserve"> N wasted </t>
        </is>
      </c>
      <c r="V757" s="465" t="n">
        <v>0.04</v>
      </c>
    </row>
    <row r="758" ht="16" customHeight="1">
      <c r="B758" s="5" t="inlineStr">
        <is>
          <t>AG.MM-RW.RW</t>
        </is>
      </c>
      <c r="C758" s="5" t="inlineStr">
        <is>
          <t>AG.MM-RW.RW-Live animal export-Nmix</t>
        </is>
      </c>
      <c r="D758" s="5" t="inlineStr">
        <is>
          <t>AG</t>
        </is>
      </c>
      <c r="E758" s="5" t="inlineStr">
        <is>
          <t>MM</t>
        </is>
      </c>
      <c r="F758" s="5">
        <f>VLOOKUP(E758,'5.a Definitions'!E:F,2,FALSE)</f>
        <v/>
      </c>
      <c r="G758" s="5" t="inlineStr">
        <is>
          <t>RW</t>
        </is>
      </c>
      <c r="H758" s="5" t="inlineStr">
        <is>
          <t>RW</t>
        </is>
      </c>
      <c r="I758" s="5">
        <f>VLOOKUP(H758,'5.a Definitions'!E:F,2,FALSE)</f>
        <v/>
      </c>
      <c r="J758" s="465" t="inlineStr">
        <is>
          <t xml:space="preserve"> Live animal export </t>
        </is>
      </c>
      <c r="K758" s="465" t="inlineStr">
        <is>
          <t xml:space="preserve"> live animal export </t>
        </is>
      </c>
      <c r="L758" s="465" t="inlineStr">
        <is>
          <t xml:space="preserve"> reactive </t>
        </is>
      </c>
      <c r="M758" s="465" t="inlineStr">
        <is>
          <t xml:space="preserve"> Nmix </t>
        </is>
      </c>
      <c r="N758" s="466" t="n">
        <v>0.0161086976</v>
      </c>
      <c r="O758" s="467" t="n">
        <v>0.3623956110129868</v>
      </c>
      <c r="P758" s="468" t="n">
        <v>2020</v>
      </c>
      <c r="Q758" s="469" t="inlineStr">
        <is>
          <t>FAOSTAT Crops and livestock products</t>
        </is>
      </c>
      <c r="R758" s="469" t="inlineStr">
        <is>
          <t>ok</t>
        </is>
      </c>
      <c r="S758" s="469" t="inlineStr">
        <is>
          <t xml:space="preserve"> text </t>
        </is>
      </c>
      <c r="T758" s="426" t="inlineStr">
        <is>
          <t>Norway</t>
        </is>
      </c>
      <c r="U758" s="5" t="inlineStr">
        <is>
          <t>useful output</t>
        </is>
      </c>
      <c r="V758" s="465" t="n">
        <v>0.04</v>
      </c>
    </row>
    <row r="759" ht="16" customHeight="1">
      <c r="A759" s="486" t="inlineStr">
        <is>
          <t xml:space="preserve"> Forests and Semi-natural vegetation </t>
        </is>
      </c>
      <c r="B759" s="5" t="inlineStr">
        <is>
          <t>FS.FO-AT.AT</t>
        </is>
      </c>
      <c r="C759" s="5" t="inlineStr">
        <is>
          <t>FS.FO-AT.AT-Emissions-N2</t>
        </is>
      </c>
      <c r="D759" s="5" t="inlineStr">
        <is>
          <t>FS</t>
        </is>
      </c>
      <c r="E759" s="5" t="inlineStr">
        <is>
          <t>FO</t>
        </is>
      </c>
      <c r="F759" s="5">
        <f>VLOOKUP(E759,'5.a Definitions'!E:F,2,FALSE)</f>
        <v/>
      </c>
      <c r="G759" s="5" t="inlineStr">
        <is>
          <t>AT</t>
        </is>
      </c>
      <c r="H759" s="5" t="inlineStr">
        <is>
          <t>AT</t>
        </is>
      </c>
      <c r="I759" s="5">
        <f>VLOOKUP(H759,'5.a Definitions'!E:F,2,FALSE)</f>
        <v/>
      </c>
      <c r="J759" s="465" t="inlineStr">
        <is>
          <t xml:space="preserve"> Emissions </t>
        </is>
      </c>
      <c r="K759" s="465" t="inlineStr">
        <is>
          <t xml:space="preserve"> forest emissions </t>
        </is>
      </c>
      <c r="L759" s="465" t="inlineStr">
        <is>
          <t xml:space="preserve"> inert </t>
        </is>
      </c>
      <c r="M759" s="465" t="inlineStr">
        <is>
          <t xml:space="preserve"> N2 </t>
        </is>
      </c>
      <c r="N759" s="466" t="n">
        <v>7.415173138227136</v>
      </c>
      <c r="O759" s="467" t="n">
        <v>1.876148950785864</v>
      </c>
      <c r="P759" s="468" t="n">
        <v>2020</v>
      </c>
      <c r="Q759" s="469" t="inlineStr">
        <is>
          <t>UNFCCC CRT + Butterbach-Bahl et al. (2013)</t>
        </is>
      </c>
      <c r="R759" s="469" t="inlineStr">
        <is>
          <t>ok</t>
        </is>
      </c>
      <c r="S759" s="469" t="inlineStr">
        <is>
          <t xml:space="preserve"> text </t>
        </is>
      </c>
      <c r="T759" s="426" t="inlineStr">
        <is>
          <t>Norway</t>
        </is>
      </c>
      <c r="U759" s="465" t="inlineStr">
        <is>
          <t xml:space="preserve"> N wasted </t>
        </is>
      </c>
      <c r="V759" s="465" t="n">
        <v>0.04</v>
      </c>
    </row>
    <row r="760" ht="16" customHeight="1">
      <c r="B760" s="5" t="inlineStr">
        <is>
          <t>FS.FO-AT.AT</t>
        </is>
      </c>
      <c r="C760" s="5" t="inlineStr">
        <is>
          <t>FS.FO-AT.AT-Emissions-N2O</t>
        </is>
      </c>
      <c r="D760" s="5" t="inlineStr">
        <is>
          <t>FS</t>
        </is>
      </c>
      <c r="E760" s="5" t="inlineStr">
        <is>
          <t>FO</t>
        </is>
      </c>
      <c r="F760" s="5">
        <f>VLOOKUP(E760,'5.a Definitions'!E:F,2,FALSE)</f>
        <v/>
      </c>
      <c r="G760" s="5" t="inlineStr">
        <is>
          <t>AT</t>
        </is>
      </c>
      <c r="H760" s="5" t="inlineStr">
        <is>
          <t>AT</t>
        </is>
      </c>
      <c r="I760" s="5">
        <f>VLOOKUP(H760,'5.a Definitions'!E:F,2,FALSE)</f>
        <v/>
      </c>
      <c r="J760" s="465" t="inlineStr">
        <is>
          <t xml:space="preserve"> Emissions </t>
        </is>
      </c>
      <c r="K760" s="465" t="inlineStr">
        <is>
          <t xml:space="preserve"> forest emissions </t>
        </is>
      </c>
      <c r="L760" s="465" t="inlineStr">
        <is>
          <t xml:space="preserve"> reactive </t>
        </is>
      </c>
      <c r="M760" s="465" t="inlineStr">
        <is>
          <t xml:space="preserve"> N2O </t>
        </is>
      </c>
      <c r="N760" s="466" t="n">
        <v>0.3802652891398531</v>
      </c>
      <c r="O760" s="467" t="n">
        <v>1.261544563046772</v>
      </c>
      <c r="P760" s="468" t="n">
        <v>2020</v>
      </c>
      <c r="Q760" s="469" t="inlineStr">
        <is>
          <t>UNFCCC CRT</t>
        </is>
      </c>
      <c r="R760" s="469" t="inlineStr">
        <is>
          <t>ok</t>
        </is>
      </c>
      <c r="S760" s="469" t="inlineStr">
        <is>
          <t xml:space="preserve"> text </t>
        </is>
      </c>
      <c r="T760" s="426" t="inlineStr">
        <is>
          <t>Norway</t>
        </is>
      </c>
      <c r="U760" s="465" t="inlineStr">
        <is>
          <t xml:space="preserve"> N wasted </t>
        </is>
      </c>
      <c r="V760" s="465" t="n">
        <v>0.04</v>
      </c>
    </row>
    <row r="761" ht="16" customHeight="1">
      <c r="B761" s="5" t="inlineStr">
        <is>
          <t>FS.FO-HY.SW</t>
        </is>
      </c>
      <c r="C761" s="5" t="inlineStr">
        <is>
          <t>FS.FO-HY.SW-Leaching-Nmix</t>
        </is>
      </c>
      <c r="D761" s="5" t="inlineStr">
        <is>
          <t>FS</t>
        </is>
      </c>
      <c r="E761" s="5" t="inlineStr">
        <is>
          <t>FO</t>
        </is>
      </c>
      <c r="F761" s="5">
        <f>VLOOKUP(E761,'5.a Definitions'!E:F,2,FALSE)</f>
        <v/>
      </c>
      <c r="G761" s="5" t="inlineStr">
        <is>
          <t>HY</t>
        </is>
      </c>
      <c r="H761" s="5" t="inlineStr">
        <is>
          <t>SW</t>
        </is>
      </c>
      <c r="I761" s="5">
        <f>VLOOKUP(H761,'5.a Definitions'!E:F,2,FALSE)</f>
        <v/>
      </c>
      <c r="J761" s="465" t="inlineStr">
        <is>
          <t xml:space="preserve"> Leaching </t>
        </is>
      </c>
      <c r="K761" s="465" t="inlineStr">
        <is>
          <t xml:space="preserve"> forest leaching </t>
        </is>
      </c>
      <c r="L761" s="465" t="inlineStr">
        <is>
          <t xml:space="preserve"> reactive </t>
        </is>
      </c>
      <c r="M761" s="465" t="inlineStr">
        <is>
          <t xml:space="preserve"> Nmix </t>
        </is>
      </c>
      <c r="N761" s="466" t="n">
        <v>42.392</v>
      </c>
      <c r="O761" s="467" t="n">
        <v>0.3110790348783861</v>
      </c>
      <c r="P761" s="468" t="n">
        <v>2020</v>
      </c>
      <c r="Q761" s="469" t="inlineStr">
        <is>
          <t>TEOTIL</t>
        </is>
      </c>
      <c r="R761" s="469" t="inlineStr">
        <is>
          <t>ok</t>
        </is>
      </c>
      <c r="S761" s="469" t="inlineStr">
        <is>
          <t xml:space="preserve"> text </t>
        </is>
      </c>
      <c r="T761" s="426" t="inlineStr">
        <is>
          <t>Norway</t>
        </is>
      </c>
      <c r="U761" s="465" t="inlineStr">
        <is>
          <t xml:space="preserve"> N wasted </t>
        </is>
      </c>
      <c r="V761" s="465" t="n">
        <v>0.04</v>
      </c>
    </row>
    <row r="762" ht="16" customHeight="1">
      <c r="B762" s="5" t="inlineStr">
        <is>
          <t>FS.FO-MP.OP</t>
        </is>
      </c>
      <c r="C762" s="5" t="inlineStr">
        <is>
          <t>FS.FO-MP.OP-Industrial round wood-Nmix</t>
        </is>
      </c>
      <c r="D762" s="5" t="inlineStr">
        <is>
          <t>FS</t>
        </is>
      </c>
      <c r="E762" s="5" t="inlineStr">
        <is>
          <t>FO</t>
        </is>
      </c>
      <c r="F762" s="5">
        <f>VLOOKUP(E762,'5.a Definitions'!E:F,2,FALSE)</f>
        <v/>
      </c>
      <c r="G762" s="5" t="inlineStr">
        <is>
          <t>MP</t>
        </is>
      </c>
      <c r="H762" s="5" t="inlineStr">
        <is>
          <t>OP</t>
        </is>
      </c>
      <c r="I762" s="5">
        <f>VLOOKUP(H762,'5.a Definitions'!E:F,2,FALSE)</f>
        <v/>
      </c>
      <c r="J762" s="465" t="inlineStr">
        <is>
          <t xml:space="preserve"> Industrial round wood </t>
        </is>
      </c>
      <c r="K762" s="465" t="inlineStr">
        <is>
          <t xml:space="preserve"> industrial round wood </t>
        </is>
      </c>
      <c r="L762" s="465" t="inlineStr">
        <is>
          <t xml:space="preserve"> reactive </t>
        </is>
      </c>
      <c r="M762" s="465" t="inlineStr">
        <is>
          <t xml:space="preserve"> Nmix </t>
        </is>
      </c>
      <c r="N762" s="466" t="n">
        <v>5.55808869</v>
      </c>
      <c r="O762" s="467" t="n">
        <v>0.3959729751979408</v>
      </c>
      <c r="P762" s="468" t="n">
        <v>2020</v>
      </c>
      <c r="Q762" s="469" t="inlineStr">
        <is>
          <t>FAOSTAT</t>
        </is>
      </c>
      <c r="R762" s="469" t="inlineStr">
        <is>
          <t>ok</t>
        </is>
      </c>
      <c r="S762" s="469" t="inlineStr">
        <is>
          <t xml:space="preserve"> text </t>
        </is>
      </c>
      <c r="T762" s="426" t="inlineStr">
        <is>
          <t>Norway</t>
        </is>
      </c>
      <c r="U762" s="5" t="inlineStr">
        <is>
          <t>useful output</t>
        </is>
      </c>
      <c r="V762" s="465" t="n">
        <v>0.04</v>
      </c>
    </row>
    <row r="763" ht="16" customHeight="1">
      <c r="B763" s="5" t="inlineStr">
        <is>
          <t>FS.FO-EF.OE</t>
        </is>
      </c>
      <c r="C763" s="5" t="inlineStr">
        <is>
          <t>FS.FO-EF.OE-Fuel wood for households-Nmix</t>
        </is>
      </c>
      <c r="D763" s="5" t="inlineStr">
        <is>
          <t>FS</t>
        </is>
      </c>
      <c r="E763" s="5" t="inlineStr">
        <is>
          <t>FO</t>
        </is>
      </c>
      <c r="F763" s="5">
        <f>VLOOKUP(E763,'5.a Definitions'!E:F,2,FALSE)</f>
        <v/>
      </c>
      <c r="G763" s="5" t="inlineStr">
        <is>
          <t>EF</t>
        </is>
      </c>
      <c r="H763" s="5" t="inlineStr">
        <is>
          <t>OE</t>
        </is>
      </c>
      <c r="I763" s="5">
        <f>VLOOKUP(H763,'5.a Definitions'!E:F,2,FALSE)</f>
        <v/>
      </c>
      <c r="J763" s="465" t="inlineStr">
        <is>
          <t xml:space="preserve"> Fuel wood for households </t>
        </is>
      </c>
      <c r="K763" s="465" t="inlineStr">
        <is>
          <t xml:space="preserve"> fuel wood for households </t>
        </is>
      </c>
      <c r="L763" s="465" t="inlineStr">
        <is>
          <t xml:space="preserve"> reactive </t>
        </is>
      </c>
      <c r="M763" s="465" t="inlineStr">
        <is>
          <t xml:space="preserve"> Nmix </t>
        </is>
      </c>
      <c r="N763" s="466" t="n">
        <v>1.66278</v>
      </c>
      <c r="O763" s="467" t="n">
        <v>1.387027905777866</v>
      </c>
      <c r="P763" s="468" t="n">
        <v>2020</v>
      </c>
      <c r="Q763" s="469" t="inlineStr">
        <is>
          <t>SSB</t>
        </is>
      </c>
      <c r="R763" s="469" t="inlineStr">
        <is>
          <t>ok</t>
        </is>
      </c>
      <c r="S763" s="469" t="inlineStr">
        <is>
          <t xml:space="preserve"> text </t>
        </is>
      </c>
      <c r="T763" s="426" t="inlineStr">
        <is>
          <t>Norway</t>
        </is>
      </c>
      <c r="U763" s="5" t="inlineStr">
        <is>
          <t>useful output</t>
        </is>
      </c>
      <c r="V763" s="465" t="n">
        <v>0.04</v>
      </c>
    </row>
    <row r="764" ht="16" customHeight="1">
      <c r="B764" s="475" t="inlineStr">
        <is>
          <t>FS.OL-AT.AT</t>
        </is>
      </c>
      <c r="C764" s="475" t="inlineStr">
        <is>
          <t>FS.OL-AT.AT-Emissions-NH3</t>
        </is>
      </c>
      <c r="D764" s="475" t="inlineStr">
        <is>
          <t>FS</t>
        </is>
      </c>
      <c r="E764" s="475" t="inlineStr">
        <is>
          <t>OL</t>
        </is>
      </c>
      <c r="F764" s="5">
        <f>VLOOKUP(E764,'5.a Definitions'!E:F,2,FALSE)</f>
        <v/>
      </c>
      <c r="G764" s="475" t="inlineStr">
        <is>
          <t>AT</t>
        </is>
      </c>
      <c r="H764" s="475" t="inlineStr">
        <is>
          <t>AT</t>
        </is>
      </c>
      <c r="I764" s="5">
        <f>VLOOKUP(H764,'5.a Definitions'!E:F,2,FALSE)</f>
        <v/>
      </c>
      <c r="J764" s="465" t="inlineStr">
        <is>
          <t>Emissions</t>
        </is>
      </c>
      <c r="K764" s="465" t="inlineStr">
        <is>
          <t>other land emissions</t>
        </is>
      </c>
      <c r="L764" s="465" t="inlineStr">
        <is>
          <t>reactive</t>
        </is>
      </c>
      <c r="M764" s="465" t="inlineStr">
        <is>
          <t>NH3</t>
        </is>
      </c>
      <c r="N764" s="466" t="n">
        <v>0.4770668774545541</v>
      </c>
      <c r="O764" s="467" t="n">
        <v>0.9381611927878177</v>
      </c>
      <c r="P764" s="468" t="n">
        <v>2020</v>
      </c>
      <c r="Q764" s="469" t="inlineStr">
        <is>
          <t>CRLTAP Inventory Submissions (3Da3), utmark share</t>
        </is>
      </c>
      <c r="R764" s="469" t="inlineStr">
        <is>
          <t>ok</t>
        </is>
      </c>
      <c r="S764" s="469" t="inlineStr">
        <is>
          <t>text</t>
        </is>
      </c>
      <c r="T764" s="476" t="inlineStr">
        <is>
          <t>Norway</t>
        </is>
      </c>
      <c r="U764" s="475" t="inlineStr">
        <is>
          <t>useful output</t>
        </is>
      </c>
      <c r="V764" s="465">
        <f>(O749*N749)^2</f>
        <v/>
      </c>
    </row>
    <row r="765" ht="16" customHeight="1">
      <c r="B765" s="475" t="inlineStr">
        <is>
          <t>FS.OL-AT.AT</t>
        </is>
      </c>
      <c r="C765" s="475" t="inlineStr">
        <is>
          <t>FS.OL-AT.AT-Emissions-NOx</t>
        </is>
      </c>
      <c r="D765" s="475" t="inlineStr">
        <is>
          <t>FS</t>
        </is>
      </c>
      <c r="E765" s="475" t="inlineStr">
        <is>
          <t>OL</t>
        </is>
      </c>
      <c r="F765" s="5">
        <f>VLOOKUP(E765,'5.a Definitions'!E:F,2,FALSE)</f>
        <v/>
      </c>
      <c r="G765" s="475" t="inlineStr">
        <is>
          <t>AT</t>
        </is>
      </c>
      <c r="H765" s="475" t="inlineStr">
        <is>
          <t>AT</t>
        </is>
      </c>
      <c r="I765" s="5">
        <f>VLOOKUP(H765,'5.a Definitions'!E:F,2,FALSE)</f>
        <v/>
      </c>
      <c r="J765" s="465" t="inlineStr">
        <is>
          <t>Emissions</t>
        </is>
      </c>
      <c r="K765" s="465" t="inlineStr">
        <is>
          <t>other land emissions</t>
        </is>
      </c>
      <c r="L765" s="465" t="inlineStr">
        <is>
          <t>reactive</t>
        </is>
      </c>
      <c r="M765" s="465" t="inlineStr">
        <is>
          <t>NOx</t>
        </is>
      </c>
      <c r="N765" s="466" t="n">
        <v>0.09219832567618319</v>
      </c>
      <c r="O765" s="467" t="n">
        <v>0.825041053748986</v>
      </c>
      <c r="P765" s="468" t="n">
        <v>2020</v>
      </c>
      <c r="Q765" s="469" t="inlineStr">
        <is>
          <t>CRLTAP Inventory Submissions (3Da3), utmark share</t>
        </is>
      </c>
      <c r="R765" s="469" t="inlineStr">
        <is>
          <t>ok</t>
        </is>
      </c>
      <c r="S765" s="469" t="inlineStr">
        <is>
          <t>text</t>
        </is>
      </c>
      <c r="T765" s="476" t="inlineStr">
        <is>
          <t>Norway</t>
        </is>
      </c>
      <c r="U765" s="475" t="inlineStr">
        <is>
          <t>useful output</t>
        </is>
      </c>
      <c r="V765" s="465">
        <f>(O755*N755)^2</f>
        <v/>
      </c>
    </row>
    <row r="766" ht="16" customHeight="1">
      <c r="B766" s="475" t="inlineStr">
        <is>
          <t>FS.OL-AT.AT</t>
        </is>
      </c>
      <c r="C766" s="475" t="inlineStr">
        <is>
          <t>FS.OL-AT.AT-Emissions-N2O</t>
        </is>
      </c>
      <c r="D766" s="475" t="inlineStr">
        <is>
          <t>FS</t>
        </is>
      </c>
      <c r="E766" s="475" t="inlineStr">
        <is>
          <t>OL</t>
        </is>
      </c>
      <c r="F766" s="5">
        <f>VLOOKUP(E766,'5.a Definitions'!E:F,2,FALSE)</f>
        <v/>
      </c>
      <c r="G766" s="475" t="inlineStr">
        <is>
          <t>AT</t>
        </is>
      </c>
      <c r="H766" s="475" t="inlineStr">
        <is>
          <t>AT</t>
        </is>
      </c>
      <c r="I766" s="5">
        <f>VLOOKUP(H766,'5.a Definitions'!E:F,2,FALSE)</f>
        <v/>
      </c>
      <c r="J766" s="465" t="inlineStr">
        <is>
          <t>Emissions</t>
        </is>
      </c>
      <c r="K766" s="465" t="inlineStr">
        <is>
          <t>other land emissions</t>
        </is>
      </c>
      <c r="L766" s="465" t="inlineStr">
        <is>
          <t>reactive</t>
        </is>
      </c>
      <c r="M766" s="465" t="inlineStr">
        <is>
          <t>N2O</t>
        </is>
      </c>
      <c r="N766" s="466" t="n">
        <v>0.0610931238331129</v>
      </c>
      <c r="O766" s="467" t="n">
        <v>1.344706655312468</v>
      </c>
      <c r="P766" s="468" t="n">
        <v>2020</v>
      </c>
      <c r="Q766" s="469" t="inlineStr">
        <is>
          <t>UNFCCC CRT Table3.D, utmark share</t>
        </is>
      </c>
      <c r="R766" s="469" t="inlineStr">
        <is>
          <t>ok</t>
        </is>
      </c>
      <c r="S766" s="469" t="inlineStr">
        <is>
          <t>text</t>
        </is>
      </c>
      <c r="T766" s="476" t="inlineStr">
        <is>
          <t>Norway</t>
        </is>
      </c>
      <c r="U766" s="475" t="inlineStr">
        <is>
          <t>useful output</t>
        </is>
      </c>
      <c r="V766" s="465">
        <f>(O761*N761)^2</f>
        <v/>
      </c>
    </row>
    <row r="767" ht="16" customHeight="1">
      <c r="B767" s="475" t="inlineStr">
        <is>
          <t>FS.OL-AG.MM</t>
        </is>
      </c>
      <c r="C767" s="475" t="inlineStr">
        <is>
          <t>FS.OL-AG.MM-Grazing-Nmix</t>
        </is>
      </c>
      <c r="D767" s="475" t="inlineStr">
        <is>
          <t>FS</t>
        </is>
      </c>
      <c r="E767" s="475" t="inlineStr">
        <is>
          <t>OL</t>
        </is>
      </c>
      <c r="F767" s="5">
        <f>VLOOKUP(E767,'5.a Definitions'!E:F,2,FALSE)</f>
        <v/>
      </c>
      <c r="G767" s="475" t="inlineStr">
        <is>
          <t>AG</t>
        </is>
      </c>
      <c r="H767" s="475" t="inlineStr">
        <is>
          <t>MM</t>
        </is>
      </c>
      <c r="I767" s="5">
        <f>VLOOKUP(H767,'5.a Definitions'!E:F,2,FALSE)</f>
        <v/>
      </c>
      <c r="J767" s="473" t="inlineStr">
        <is>
          <t>Grazing</t>
        </is>
      </c>
      <c r="K767" s="473" t="inlineStr">
        <is>
          <t>grazing</t>
        </is>
      </c>
      <c r="L767" s="465" t="inlineStr">
        <is>
          <t>reactive</t>
        </is>
      </c>
      <c r="M767" s="465" t="inlineStr">
        <is>
          <t>Nmix</t>
        </is>
      </c>
      <c r="N767" s="466" t="n">
        <v>7.679629352320724</v>
      </c>
      <c r="O767" s="467" t="n">
        <v>0.2280350466521546</v>
      </c>
      <c r="P767" s="468" t="n">
        <v>2020</v>
      </c>
      <c r="Q767" s="469" t="inlineStr">
        <is>
          <t>SSB table 12660</t>
        </is>
      </c>
      <c r="R767" s="469" t="inlineStr">
        <is>
          <t>ok</t>
        </is>
      </c>
      <c r="S767" s="469" t="inlineStr">
        <is>
          <t>text</t>
        </is>
      </c>
      <c r="T767" s="476" t="inlineStr">
        <is>
          <t>Norway</t>
        </is>
      </c>
      <c r="U767" s="5" t="inlineStr">
        <is>
          <t>useful output</t>
        </is>
      </c>
      <c r="V767" s="465">
        <f>(O739*N739)^2</f>
        <v/>
      </c>
    </row>
    <row r="768" ht="16" customHeight="1">
      <c r="B768" s="5" t="inlineStr">
        <is>
          <t>FS.OL-HY.SW</t>
        </is>
      </c>
      <c r="C768" s="5" t="inlineStr">
        <is>
          <t>FS.OL-HY.SW-Leaching-Nmix</t>
        </is>
      </c>
      <c r="D768" s="5" t="inlineStr">
        <is>
          <t>FS</t>
        </is>
      </c>
      <c r="E768" s="5" t="inlineStr">
        <is>
          <t>OL</t>
        </is>
      </c>
      <c r="F768" s="5">
        <f>VLOOKUP(E768,'5.a Definitions'!E:F,2,FALSE)</f>
        <v/>
      </c>
      <c r="G768" s="5" t="inlineStr">
        <is>
          <t>HY</t>
        </is>
      </c>
      <c r="H768" s="5" t="inlineStr">
        <is>
          <t>SW</t>
        </is>
      </c>
      <c r="I768" s="5">
        <f>VLOOKUP(H768,'5.a Definitions'!E:F,2,FALSE)</f>
        <v/>
      </c>
      <c r="J768" s="465" t="inlineStr">
        <is>
          <t xml:space="preserve"> Leaching </t>
        </is>
      </c>
      <c r="K768" s="465" t="inlineStr">
        <is>
          <t xml:space="preserve"> other land leaching </t>
        </is>
      </c>
      <c r="L768" s="465" t="inlineStr">
        <is>
          <t xml:space="preserve"> reactive </t>
        </is>
      </c>
      <c r="M768" s="465" t="inlineStr">
        <is>
          <t xml:space="preserve"> Nmix </t>
        </is>
      </c>
      <c r="N768" s="466" t="n">
        <v>30.956</v>
      </c>
      <c r="O768" s="467" t="n">
        <v>0.3110790348783861</v>
      </c>
      <c r="P768" s="468" t="n">
        <v>2020</v>
      </c>
      <c r="Q768" s="469" t="inlineStr">
        <is>
          <t>TEOTIL</t>
        </is>
      </c>
      <c r="R768" s="469" t="inlineStr">
        <is>
          <t>ok</t>
        </is>
      </c>
      <c r="S768" s="469" t="inlineStr">
        <is>
          <t xml:space="preserve"> text </t>
        </is>
      </c>
      <c r="T768" s="426" t="inlineStr">
        <is>
          <t>Norway</t>
        </is>
      </c>
      <c r="U768" s="465" t="inlineStr">
        <is>
          <t xml:space="preserve"> N wasted </t>
        </is>
      </c>
      <c r="V768" s="465" t="n">
        <v>0.04</v>
      </c>
    </row>
    <row r="769" ht="16" customHeight="1">
      <c r="A769" s="485" t="inlineStr">
        <is>
          <t>Processing of residues</t>
        </is>
      </c>
      <c r="B769" s="475" t="inlineStr">
        <is>
          <t>PR.SO-EF.EC</t>
        </is>
      </c>
      <c r="C769" s="475" t="inlineStr">
        <is>
          <t>PR.SO-EF.EC-Waste to energy-Nmix</t>
        </is>
      </c>
      <c r="D769" s="475" t="inlineStr">
        <is>
          <t>PR</t>
        </is>
      </c>
      <c r="E769" s="475" t="inlineStr">
        <is>
          <t>SO</t>
        </is>
      </c>
      <c r="F769" s="5">
        <f>VLOOKUP(E769,'5.a Definitions'!E:F,2,FALSE)</f>
        <v/>
      </c>
      <c r="G769" s="475" t="inlineStr">
        <is>
          <t>EF</t>
        </is>
      </c>
      <c r="H769" s="475" t="inlineStr">
        <is>
          <t>EC</t>
        </is>
      </c>
      <c r="I769" s="5">
        <f>VLOOKUP(H769,'5.a Definitions'!E:F,2,FALSE)</f>
        <v/>
      </c>
      <c r="J769" s="465" t="inlineStr">
        <is>
          <t>Waste for energy incineration</t>
        </is>
      </c>
      <c r="K769" s="465" t="inlineStr">
        <is>
          <t>waste for energy incineration</t>
        </is>
      </c>
      <c r="L769" s="465" t="inlineStr">
        <is>
          <t>reactive</t>
        </is>
      </c>
      <c r="M769" s="465" t="inlineStr">
        <is>
          <t>Nmix</t>
        </is>
      </c>
      <c r="N769" s="466" t="n">
        <v>19.4026</v>
      </c>
      <c r="O769" s="467" t="n">
        <v>0.4363114040674638</v>
      </c>
      <c r="P769" s="468" t="n">
        <v>2020</v>
      </c>
      <c r="Q769" s="469" t="inlineStr">
        <is>
          <t>SSB</t>
        </is>
      </c>
      <c r="R769" s="469" t="inlineStr">
        <is>
          <t>ok</t>
        </is>
      </c>
      <c r="S769" s="469" t="inlineStr">
        <is>
          <t>text</t>
        </is>
      </c>
      <c r="T769" s="476" t="inlineStr">
        <is>
          <t>Norway</t>
        </is>
      </c>
      <c r="U769" s="475" t="inlineStr">
        <is>
          <t>N wasted</t>
        </is>
      </c>
      <c r="V769" s="465">
        <f>(O702*N702)^2</f>
        <v/>
      </c>
    </row>
    <row r="770" ht="16" customHeight="1">
      <c r="B770" s="475" t="inlineStr">
        <is>
          <t>PR.SO-MP.OP</t>
        </is>
      </c>
      <c r="C770" s="475" t="inlineStr">
        <is>
          <t>PR.SO-MP.OP-Recycling-Nmix</t>
        </is>
      </c>
      <c r="D770" s="475" t="inlineStr">
        <is>
          <t>PR</t>
        </is>
      </c>
      <c r="E770" s="475" t="inlineStr">
        <is>
          <t>SO</t>
        </is>
      </c>
      <c r="F770" s="5">
        <f>VLOOKUP(E770,'5.a Definitions'!E:F,2,FALSE)</f>
        <v/>
      </c>
      <c r="G770" s="475" t="inlineStr">
        <is>
          <t>MP</t>
        </is>
      </c>
      <c r="H770" s="475" t="inlineStr">
        <is>
          <t>OP</t>
        </is>
      </c>
      <c r="I770" s="5">
        <f>VLOOKUP(H770,'5.a Definitions'!E:F,2,FALSE)</f>
        <v/>
      </c>
      <c r="J770" s="465" t="inlineStr">
        <is>
          <t>Recycling</t>
        </is>
      </c>
      <c r="K770" s="465" t="inlineStr">
        <is>
          <t>recycling</t>
        </is>
      </c>
      <c r="L770" s="465" t="inlineStr">
        <is>
          <t>reactive</t>
        </is>
      </c>
      <c r="M770" s="465" t="inlineStr">
        <is>
          <t>Nmix</t>
        </is>
      </c>
      <c r="N770" s="466" t="n">
        <v>4.979550854799999</v>
      </c>
      <c r="O770" s="467" t="n">
        <v>0.4320786702523766</v>
      </c>
      <c r="P770" s="468" t="n">
        <v>2020</v>
      </c>
      <c r="Q770" s="469" t="inlineStr">
        <is>
          <t>SSB</t>
        </is>
      </c>
      <c r="R770" s="469" t="inlineStr">
        <is>
          <t>ok</t>
        </is>
      </c>
      <c r="S770" s="469" t="inlineStr">
        <is>
          <t>text</t>
        </is>
      </c>
      <c r="T770" s="476" t="inlineStr">
        <is>
          <t>Norway</t>
        </is>
      </c>
      <c r="U770" s="475" t="inlineStr">
        <is>
          <t>recycling</t>
        </is>
      </c>
      <c r="V770" s="465">
        <f>(#REF!*#REF!)^2</f>
        <v/>
      </c>
    </row>
    <row r="771" ht="16" customHeight="1">
      <c r="B771" s="5" t="inlineStr">
        <is>
          <t>PR.SO-AG.SM</t>
        </is>
      </c>
      <c r="C771" s="5" t="inlineStr">
        <is>
          <t>PR.SO-AG.SM-Biologically treated organic waste-Nmix</t>
        </is>
      </c>
      <c r="D771" s="5" t="inlineStr">
        <is>
          <t>PR</t>
        </is>
      </c>
      <c r="E771" s="5" t="inlineStr">
        <is>
          <t>SO</t>
        </is>
      </c>
      <c r="F771" s="5">
        <f>VLOOKUP(E771,'5.a Definitions'!E:F,2,FALSE)</f>
        <v/>
      </c>
      <c r="G771" s="5" t="inlineStr">
        <is>
          <t>AG</t>
        </is>
      </c>
      <c r="H771" s="5" t="inlineStr">
        <is>
          <t>SM</t>
        </is>
      </c>
      <c r="I771" s="5">
        <f>VLOOKUP(H771,'5.a Definitions'!E:F,2,FALSE)</f>
        <v/>
      </c>
      <c r="J771" s="5" t="inlineStr">
        <is>
          <t>Biologically treated organic waste</t>
        </is>
      </c>
      <c r="K771" s="5" t="inlineStr">
        <is>
          <t>biologically treated organic waste</t>
        </is>
      </c>
      <c r="L771" s="5" t="inlineStr">
        <is>
          <t>reactive</t>
        </is>
      </c>
      <c r="M771" s="5" t="inlineStr">
        <is>
          <t>Nmix</t>
        </is>
      </c>
      <c r="N771" s="422" t="n">
        <v>0.8526395547945204</v>
      </c>
      <c r="O771" s="423" t="n">
        <v>0.6496203886285241</v>
      </c>
      <c r="P771" s="468" t="n">
        <v>2020</v>
      </c>
      <c r="Q771" s="425" t="inlineStr">
        <is>
          <t>SSB tables 10513 and 12818</t>
        </is>
      </c>
      <c r="R771" s="425" t="inlineStr">
        <is>
          <t>ok</t>
        </is>
      </c>
      <c r="S771" s="425" t="inlineStr">
        <is>
          <t>text</t>
        </is>
      </c>
      <c r="T771" s="426" t="inlineStr">
        <is>
          <t>Norway</t>
        </is>
      </c>
      <c r="U771" s="5" t="inlineStr">
        <is>
          <t>recycling</t>
        </is>
      </c>
      <c r="V771" s="5" t="n"/>
    </row>
    <row r="772" ht="16" customHeight="1">
      <c r="B772" s="5" t="inlineStr">
        <is>
          <t>PR.SO-PR.WW</t>
        </is>
      </c>
      <c r="C772" s="5" t="inlineStr">
        <is>
          <t>PR.SO-PR.WW-Wastewater from landfills-Nmix</t>
        </is>
      </c>
      <c r="D772" s="5" t="inlineStr">
        <is>
          <t>PR</t>
        </is>
      </c>
      <c r="E772" s="5" t="inlineStr">
        <is>
          <t>SO</t>
        </is>
      </c>
      <c r="F772" s="5">
        <f>VLOOKUP(E772,'5.a Definitions'!E:F,2,FALSE)</f>
        <v/>
      </c>
      <c r="G772" s="5" t="inlineStr">
        <is>
          <t>PR</t>
        </is>
      </c>
      <c r="H772" s="5" t="inlineStr">
        <is>
          <t>WW</t>
        </is>
      </c>
      <c r="I772" s="5">
        <f>VLOOKUP(H772,'5.a Definitions'!E:F,2,FALSE)</f>
        <v/>
      </c>
      <c r="J772" s="465" t="inlineStr">
        <is>
          <t xml:space="preserve"> Wastewater from landfills </t>
        </is>
      </c>
      <c r="K772" s="465" t="inlineStr">
        <is>
          <t xml:space="preserve"> wastewater from landfills </t>
        </is>
      </c>
      <c r="L772" s="465" t="inlineStr">
        <is>
          <t xml:space="preserve"> reactive </t>
        </is>
      </c>
      <c r="M772" s="465" t="inlineStr">
        <is>
          <t xml:space="preserve"> Nmix </t>
        </is>
      </c>
      <c r="N772" s="466" t="n">
        <v>0.6259845743900003</v>
      </c>
      <c r="O772" s="467" t="n">
        <v>0.07758594435508968</v>
      </c>
      <c r="P772" s="468" t="n">
        <v>2020</v>
      </c>
      <c r="Q772" s="469" t="inlineStr">
        <is>
          <t>Utslipp_deponi.xlsx (Mildir)</t>
        </is>
      </c>
      <c r="R772" s="469" t="inlineStr">
        <is>
          <t>ok</t>
        </is>
      </c>
      <c r="S772" s="469" t="inlineStr">
        <is>
          <t xml:space="preserve"> text </t>
        </is>
      </c>
      <c r="T772" s="426" t="inlineStr">
        <is>
          <t>Norway</t>
        </is>
      </c>
      <c r="U772" s="465" t="inlineStr">
        <is>
          <t xml:space="preserve"> N wasted </t>
        </is>
      </c>
      <c r="V772" s="465" t="n">
        <v>0.04</v>
      </c>
    </row>
    <row r="773" ht="16" customHeight="1">
      <c r="B773" s="5" t="inlineStr">
        <is>
          <t>PR.SO-HS.HS</t>
        </is>
      </c>
      <c r="C773" s="5" t="inlineStr">
        <is>
          <t>PR.SO-HS.HS-Biologically treated organic waste-Nmix</t>
        </is>
      </c>
      <c r="D773" s="5" t="inlineStr">
        <is>
          <t>PR</t>
        </is>
      </c>
      <c r="E773" s="5" t="inlineStr">
        <is>
          <t>SO</t>
        </is>
      </c>
      <c r="F773" s="5">
        <f>VLOOKUP(E773,'5.a Definitions'!E:F,2,FALSE)</f>
        <v/>
      </c>
      <c r="G773" s="5" t="inlineStr">
        <is>
          <t>HS</t>
        </is>
      </c>
      <c r="H773" s="5" t="inlineStr">
        <is>
          <t>HS</t>
        </is>
      </c>
      <c r="I773" s="5">
        <f>VLOOKUP(H773,'5.a Definitions'!E:F,2,FALSE)</f>
        <v/>
      </c>
      <c r="J773" s="5" t="inlineStr">
        <is>
          <t>Biologically treated organic waste</t>
        </is>
      </c>
      <c r="K773" s="5" t="inlineStr">
        <is>
          <t>biologically treated organic waste</t>
        </is>
      </c>
      <c r="L773" s="465" t="inlineStr">
        <is>
          <t xml:space="preserve"> reactive </t>
        </is>
      </c>
      <c r="M773" s="465" t="inlineStr">
        <is>
          <t xml:space="preserve"> Nmix </t>
        </is>
      </c>
      <c r="N773" s="466" t="n">
        <v>0.8445191780821916</v>
      </c>
      <c r="O773" s="467" t="n">
        <v>0.6483717884488823</v>
      </c>
      <c r="P773" s="468" t="n">
        <v>2020</v>
      </c>
      <c r="Q773" s="469" t="inlineStr">
        <is>
          <t>SSB tables 10513 and 12818</t>
        </is>
      </c>
      <c r="R773" s="469" t="inlineStr">
        <is>
          <t>ok</t>
        </is>
      </c>
      <c r="S773" s="469" t="inlineStr">
        <is>
          <t xml:space="preserve"> text </t>
        </is>
      </c>
      <c r="T773" s="426" t="inlineStr">
        <is>
          <t>Norway</t>
        </is>
      </c>
      <c r="U773" s="5" t="inlineStr">
        <is>
          <t>recycling</t>
        </is>
      </c>
      <c r="V773" s="465" t="n">
        <v>0.04</v>
      </c>
    </row>
    <row r="774" ht="16" customHeight="1">
      <c r="B774" s="5" t="inlineStr">
        <is>
          <t>PR.SO-AT.AT</t>
        </is>
      </c>
      <c r="C774" s="5" t="inlineStr">
        <is>
          <t>PR.SO-AT.AT-Emissions-NH3</t>
        </is>
      </c>
      <c r="D774" s="5" t="inlineStr">
        <is>
          <t>PR</t>
        </is>
      </c>
      <c r="E774" s="5" t="inlineStr">
        <is>
          <t>SO</t>
        </is>
      </c>
      <c r="F774" s="5">
        <f>VLOOKUP(E774,'5.a Definitions'!E:F,2,FALSE)</f>
        <v/>
      </c>
      <c r="G774" s="5" t="inlineStr">
        <is>
          <t>AT</t>
        </is>
      </c>
      <c r="H774" s="5" t="inlineStr">
        <is>
          <t>AT</t>
        </is>
      </c>
      <c r="I774" s="5">
        <f>VLOOKUP(H774,'5.a Definitions'!E:F,2,FALSE)</f>
        <v/>
      </c>
      <c r="J774" s="465" t="inlineStr">
        <is>
          <t xml:space="preserve"> Emissions </t>
        </is>
      </c>
      <c r="K774" s="465" t="inlineStr">
        <is>
          <t xml:space="preserve"> solid waste emissions </t>
        </is>
      </c>
      <c r="L774" s="465" t="inlineStr">
        <is>
          <t xml:space="preserve"> reactive </t>
        </is>
      </c>
      <c r="M774" s="465" t="inlineStr">
        <is>
          <t xml:space="preserve"> NH3 </t>
        </is>
      </c>
      <c r="N774" s="466" t="n">
        <v>0.223502452308</v>
      </c>
      <c r="O774" s="467" t="n">
        <v>0.9318588484638815</v>
      </c>
      <c r="P774" s="468" t="n">
        <v>2020</v>
      </c>
      <c r="Q774" s="469" t="inlineStr">
        <is>
          <t>CRLTAP Inventory Submissions</t>
        </is>
      </c>
      <c r="R774" s="469" t="inlineStr">
        <is>
          <t>ok</t>
        </is>
      </c>
      <c r="S774" s="469" t="inlineStr">
        <is>
          <t xml:space="preserve"> text </t>
        </is>
      </c>
      <c r="T774" s="426" t="inlineStr">
        <is>
          <t>Norway</t>
        </is>
      </c>
      <c r="U774" s="465" t="inlineStr">
        <is>
          <t xml:space="preserve"> N wasted </t>
        </is>
      </c>
      <c r="V774" s="465" t="n">
        <v>0.04</v>
      </c>
    </row>
    <row r="775" ht="16" customHeight="1">
      <c r="B775" s="5" t="inlineStr">
        <is>
          <t>PR.SO-AT.AT</t>
        </is>
      </c>
      <c r="C775" s="5" t="inlineStr">
        <is>
          <t>PR.SO-AT.AT-Emissions-NOx</t>
        </is>
      </c>
      <c r="D775" s="5" t="inlineStr">
        <is>
          <t>PR</t>
        </is>
      </c>
      <c r="E775" s="5" t="inlineStr">
        <is>
          <t>SO</t>
        </is>
      </c>
      <c r="F775" s="5">
        <f>VLOOKUP(E775,'5.a Definitions'!E:F,2,FALSE)</f>
        <v/>
      </c>
      <c r="G775" s="5" t="inlineStr">
        <is>
          <t>AT</t>
        </is>
      </c>
      <c r="H775" s="5" t="inlineStr">
        <is>
          <t>AT</t>
        </is>
      </c>
      <c r="I775" s="5">
        <f>VLOOKUP(H775,'5.a Definitions'!E:F,2,FALSE)</f>
        <v/>
      </c>
      <c r="J775" s="465" t="inlineStr">
        <is>
          <t xml:space="preserve"> Emissions </t>
        </is>
      </c>
      <c r="K775" s="465" t="inlineStr">
        <is>
          <t xml:space="preserve"> solid waste emissions </t>
        </is>
      </c>
      <c r="L775" s="465" t="inlineStr">
        <is>
          <t xml:space="preserve"> reactive </t>
        </is>
      </c>
      <c r="M775" s="465" t="inlineStr">
        <is>
          <t xml:space="preserve"> NOx </t>
        </is>
      </c>
      <c r="N775" s="466" t="n">
        <v>0.6891099509696001</v>
      </c>
      <c r="O775" s="467" t="n">
        <v>0.3586492806412909</v>
      </c>
      <c r="P775" s="468" t="n">
        <v>2020</v>
      </c>
      <c r="Q775" s="469" t="inlineStr">
        <is>
          <t>CRLTAP Inventory Submissions</t>
        </is>
      </c>
      <c r="R775" s="469" t="inlineStr">
        <is>
          <t>ok</t>
        </is>
      </c>
      <c r="S775" s="469" t="inlineStr">
        <is>
          <t xml:space="preserve"> text </t>
        </is>
      </c>
      <c r="T775" s="426" t="inlineStr">
        <is>
          <t>Norway</t>
        </is>
      </c>
      <c r="U775" s="465" t="inlineStr">
        <is>
          <t xml:space="preserve"> N wasted </t>
        </is>
      </c>
      <c r="V775" s="465" t="n">
        <v>0.04</v>
      </c>
    </row>
    <row r="776" ht="16" customHeight="1">
      <c r="B776" s="5" t="inlineStr">
        <is>
          <t>PR.SO-AT.AT</t>
        </is>
      </c>
      <c r="C776" s="5" t="inlineStr">
        <is>
          <t>PR.SO-AT.AT-Emissions-N2O</t>
        </is>
      </c>
      <c r="D776" s="5" t="inlineStr">
        <is>
          <t>PR</t>
        </is>
      </c>
      <c r="E776" s="5" t="inlineStr">
        <is>
          <t>SO</t>
        </is>
      </c>
      <c r="F776" s="5">
        <f>VLOOKUP(E776,'5.a Definitions'!E:F,2,FALSE)</f>
        <v/>
      </c>
      <c r="G776" s="5" t="inlineStr">
        <is>
          <t>AT</t>
        </is>
      </c>
      <c r="H776" s="5" t="inlineStr">
        <is>
          <t>AT</t>
        </is>
      </c>
      <c r="I776" s="5">
        <f>VLOOKUP(H776,'5.a Definitions'!E:F,2,FALSE)</f>
        <v/>
      </c>
      <c r="J776" s="465" t="inlineStr">
        <is>
          <t xml:space="preserve"> Emissions </t>
        </is>
      </c>
      <c r="K776" s="465" t="inlineStr">
        <is>
          <t xml:space="preserve"> solid waste emissions </t>
        </is>
      </c>
      <c r="L776" s="465" t="inlineStr">
        <is>
          <t xml:space="preserve"> reactive </t>
        </is>
      </c>
      <c r="M776" s="465" t="inlineStr">
        <is>
          <t xml:space="preserve"> N2O </t>
        </is>
      </c>
      <c r="N776" s="466" t="n">
        <v>0.03075913081251839</v>
      </c>
      <c r="O776" s="467" t="n">
        <v>1.272532052986043</v>
      </c>
      <c r="P776" s="468" t="n">
        <v>2020</v>
      </c>
      <c r="Q776" s="469" t="inlineStr">
        <is>
          <t>UNFCCC CRT</t>
        </is>
      </c>
      <c r="R776" s="469" t="inlineStr">
        <is>
          <t>ok</t>
        </is>
      </c>
      <c r="S776" s="469" t="inlineStr">
        <is>
          <t xml:space="preserve"> text </t>
        </is>
      </c>
      <c r="T776" s="426" t="inlineStr">
        <is>
          <t>Norway</t>
        </is>
      </c>
      <c r="U776" s="465" t="inlineStr">
        <is>
          <t xml:space="preserve"> N wasted </t>
        </is>
      </c>
      <c r="V776" s="465" t="n">
        <v>0.04</v>
      </c>
    </row>
    <row r="777" ht="16" customHeight="1">
      <c r="B777" s="5" t="inlineStr">
        <is>
          <t>PR.SO-HY.SW</t>
        </is>
      </c>
      <c r="C777" s="5" t="inlineStr">
        <is>
          <t>PR.SO-HY.SW-Leaching-Nmix</t>
        </is>
      </c>
      <c r="D777" s="5" t="inlineStr">
        <is>
          <t>PR</t>
        </is>
      </c>
      <c r="E777" s="5" t="inlineStr">
        <is>
          <t>SO</t>
        </is>
      </c>
      <c r="F777" s="5">
        <f>VLOOKUP(E777,'5.a Definitions'!E:F,2,FALSE)</f>
        <v/>
      </c>
      <c r="G777" s="5" t="inlineStr">
        <is>
          <t>HY</t>
        </is>
      </c>
      <c r="H777" s="5" t="inlineStr">
        <is>
          <t>SW</t>
        </is>
      </c>
      <c r="I777" s="5">
        <f>VLOOKUP(H777,'5.a Definitions'!E:F,2,FALSE)</f>
        <v/>
      </c>
      <c r="J777" s="465" t="inlineStr">
        <is>
          <t xml:space="preserve"> Leaching </t>
        </is>
      </c>
      <c r="K777" s="465" t="inlineStr">
        <is>
          <t xml:space="preserve"> solid waste leaching </t>
        </is>
      </c>
      <c r="L777" s="465" t="inlineStr">
        <is>
          <t xml:space="preserve"> reactive </t>
        </is>
      </c>
      <c r="M777" s="465" t="inlineStr">
        <is>
          <t xml:space="preserve"> Nmix </t>
        </is>
      </c>
      <c r="N777" s="466" t="n">
        <v>0.40396528453</v>
      </c>
      <c r="O777" s="467" t="n">
        <v>0.1344667891450664</v>
      </c>
      <c r="P777" s="468" t="n">
        <v>2020</v>
      </c>
      <c r="Q777" s="469" t="inlineStr">
        <is>
          <t>Utslipp_deponi.xlsx (Mildir)</t>
        </is>
      </c>
      <c r="R777" s="469" t="inlineStr">
        <is>
          <t>ok</t>
        </is>
      </c>
      <c r="S777" s="469" t="inlineStr">
        <is>
          <t xml:space="preserve"> text </t>
        </is>
      </c>
      <c r="T777" s="426" t="inlineStr">
        <is>
          <t>Norway</t>
        </is>
      </c>
      <c r="U777" s="465" t="inlineStr">
        <is>
          <t xml:space="preserve"> N wasted </t>
        </is>
      </c>
      <c r="V777" s="465" t="n">
        <v>0.04</v>
      </c>
    </row>
    <row r="778" ht="16" customHeight="1">
      <c r="B778" s="5" t="inlineStr">
        <is>
          <t>PR.SO-RW.RW</t>
        </is>
      </c>
      <c r="C778" s="5" t="inlineStr">
        <is>
          <t>PR.SO-RW.RW-Solid waste export-Nmix</t>
        </is>
      </c>
      <c r="D778" s="5" t="inlineStr">
        <is>
          <t>PR</t>
        </is>
      </c>
      <c r="E778" s="5" t="inlineStr">
        <is>
          <t>SO</t>
        </is>
      </c>
      <c r="F778" s="5">
        <f>VLOOKUP(E778,'5.a Definitions'!E:F,2,FALSE)</f>
        <v/>
      </c>
      <c r="G778" s="5" t="inlineStr">
        <is>
          <t>RW</t>
        </is>
      </c>
      <c r="H778" s="5" t="inlineStr">
        <is>
          <t>RW</t>
        </is>
      </c>
      <c r="I778" s="5">
        <f>VLOOKUP(H778,'5.a Definitions'!E:F,2,FALSE)</f>
        <v/>
      </c>
      <c r="J778" s="465" t="inlineStr">
        <is>
          <t xml:space="preserve"> Solid waste export </t>
        </is>
      </c>
      <c r="K778" s="465" t="inlineStr">
        <is>
          <t xml:space="preserve"> solid waste export </t>
        </is>
      </c>
      <c r="L778" s="465" t="inlineStr">
        <is>
          <t xml:space="preserve"> reactive </t>
        </is>
      </c>
      <c r="M778" s="465" t="inlineStr">
        <is>
          <t xml:space="preserve"> Nmix </t>
        </is>
      </c>
      <c r="N778" s="466" t="n">
        <v>0.211940721</v>
      </c>
      <c r="O778" s="467" t="n">
        <v>0.5020854457205477</v>
      </c>
      <c r="P778" s="468" t="n">
        <v>2020</v>
      </c>
      <c r="Q778" s="469" t="inlineStr">
        <is>
          <t>SSB tab 08801</t>
        </is>
      </c>
      <c r="R778" s="469" t="inlineStr">
        <is>
          <t>ok</t>
        </is>
      </c>
      <c r="S778" s="469" t="inlineStr">
        <is>
          <t xml:space="preserve"> text </t>
        </is>
      </c>
      <c r="T778" s="426" t="inlineStr">
        <is>
          <t>Norway</t>
        </is>
      </c>
      <c r="U778" s="465" t="inlineStr">
        <is>
          <t xml:space="preserve"> N wasted </t>
        </is>
      </c>
      <c r="V778" s="465" t="n">
        <v>0.04</v>
      </c>
    </row>
    <row r="779" ht="16" customHeight="1">
      <c r="B779" s="475" t="inlineStr">
        <is>
          <t>PR.SO-RW.RW</t>
        </is>
      </c>
      <c r="C779" s="475" t="inlineStr">
        <is>
          <t xml:space="preserve">PR.SO-RW.RW-Export for recycling-Nmix </t>
        </is>
      </c>
      <c r="D779" s="475" t="inlineStr">
        <is>
          <t>PR</t>
        </is>
      </c>
      <c r="E779" s="475" t="inlineStr">
        <is>
          <t>SO</t>
        </is>
      </c>
      <c r="F779" s="5">
        <f>VLOOKUP(E779,'5.a Definitions'!E:F,2,FALSE)</f>
        <v/>
      </c>
      <c r="G779" s="475" t="inlineStr">
        <is>
          <t>RW</t>
        </is>
      </c>
      <c r="H779" s="475" t="inlineStr">
        <is>
          <t>RW</t>
        </is>
      </c>
      <c r="I779" s="5">
        <f>VLOOKUP(H779,'5.a Definitions'!E:F,2,FALSE)</f>
        <v/>
      </c>
      <c r="J779" s="465" t="inlineStr">
        <is>
          <t>Export-for-recycling</t>
        </is>
      </c>
      <c r="K779" s="465" t="inlineStr">
        <is>
          <t>export-for-recycling</t>
        </is>
      </c>
      <c r="L779" s="465" t="inlineStr">
        <is>
          <t>reactive</t>
        </is>
      </c>
      <c r="M779" s="465" t="inlineStr">
        <is>
          <t>Nmix</t>
        </is>
      </c>
      <c r="N779" s="466" t="n">
        <v>1.9197634252</v>
      </c>
      <c r="O779" s="467" t="n">
        <v>0.1805147616236601</v>
      </c>
      <c r="P779" s="468" t="n">
        <v>2020</v>
      </c>
      <c r="Q779" s="469" t="inlineStr">
        <is>
          <t>SSB</t>
        </is>
      </c>
      <c r="R779" s="469" t="inlineStr">
        <is>
          <t>ok</t>
        </is>
      </c>
      <c r="S779" s="469" t="inlineStr">
        <is>
          <t>text</t>
        </is>
      </c>
      <c r="T779" s="476" t="inlineStr">
        <is>
          <t>Norway</t>
        </is>
      </c>
      <c r="U779" s="475" t="inlineStr">
        <is>
          <t>recycling</t>
        </is>
      </c>
      <c r="V779" s="465">
        <f>(O722*N722)^2</f>
        <v/>
      </c>
    </row>
    <row r="780" ht="16" customHeight="1">
      <c r="B780" s="475" t="inlineStr">
        <is>
          <t>PR.SO-RW.RW</t>
        </is>
      </c>
      <c r="C780" s="475" t="inlineStr">
        <is>
          <t>PR.SO-RW.RW-Export for reuse-Nmix</t>
        </is>
      </c>
      <c r="D780" s="475" t="inlineStr">
        <is>
          <t>PR</t>
        </is>
      </c>
      <c r="E780" s="475" t="inlineStr">
        <is>
          <t>SO</t>
        </is>
      </c>
      <c r="F780" s="5">
        <f>VLOOKUP(E780,'5.a Definitions'!E:F,2,FALSE)</f>
        <v/>
      </c>
      <c r="G780" s="475" t="inlineStr">
        <is>
          <t>RW</t>
        </is>
      </c>
      <c r="H780" s="475" t="inlineStr">
        <is>
          <t>RW</t>
        </is>
      </c>
      <c r="I780" s="5">
        <f>VLOOKUP(H780,'5.a Definitions'!E:F,2,FALSE)</f>
        <v/>
      </c>
      <c r="J780" s="465" t="inlineStr">
        <is>
          <t>Export-for-reuse</t>
        </is>
      </c>
      <c r="K780" s="465" t="inlineStr">
        <is>
          <t>export-for-reuse</t>
        </is>
      </c>
      <c r="L780" s="465" t="inlineStr">
        <is>
          <t>reactive</t>
        </is>
      </c>
      <c r="M780" s="465" t="inlineStr">
        <is>
          <t>Nmix</t>
        </is>
      </c>
      <c r="N780" s="466" t="n">
        <v>0.33608572</v>
      </c>
      <c r="O780" s="467" t="n">
        <v>0.1995572234549245</v>
      </c>
      <c r="P780" s="468" t="n">
        <v>2020</v>
      </c>
      <c r="Q780" s="469" t="inlineStr">
        <is>
          <t>SSB</t>
        </is>
      </c>
      <c r="R780" s="469" t="inlineStr">
        <is>
          <t>ok</t>
        </is>
      </c>
      <c r="S780" s="469" t="inlineStr">
        <is>
          <t>text</t>
        </is>
      </c>
      <c r="T780" s="476" t="inlineStr">
        <is>
          <t>Norway</t>
        </is>
      </c>
      <c r="U780" s="475" t="inlineStr">
        <is>
          <t>recycling</t>
        </is>
      </c>
      <c r="V780" s="465">
        <f>(O727*N727)^2</f>
        <v/>
      </c>
    </row>
    <row r="781" ht="16" customHeight="1">
      <c r="B781" s="5" t="inlineStr">
        <is>
          <t>PR.WW-AG.SM</t>
        </is>
      </c>
      <c r="C781" s="5" t="inlineStr">
        <is>
          <t>PR.WW-AG.SM-Sewage sludge fertilizer-Nmix</t>
        </is>
      </c>
      <c r="D781" s="5" t="inlineStr">
        <is>
          <t>PR</t>
        </is>
      </c>
      <c r="E781" s="5" t="inlineStr">
        <is>
          <t>WW</t>
        </is>
      </c>
      <c r="F781" s="5">
        <f>VLOOKUP(E781,'5.a Definitions'!E:F,2,FALSE)</f>
        <v/>
      </c>
      <c r="G781" s="5" t="inlineStr">
        <is>
          <t>AG</t>
        </is>
      </c>
      <c r="H781" s="5" t="inlineStr">
        <is>
          <t>SM</t>
        </is>
      </c>
      <c r="I781" s="5">
        <f>VLOOKUP(H781,'5.a Definitions'!E:F,2,FALSE)</f>
        <v/>
      </c>
      <c r="J781" s="465" t="inlineStr">
        <is>
          <t xml:space="preserve"> Sewage sludge fertilizer </t>
        </is>
      </c>
      <c r="K781" s="465" t="inlineStr">
        <is>
          <t xml:space="preserve"> sewage sludge fertilizer </t>
        </is>
      </c>
      <c r="L781" s="465" t="inlineStr">
        <is>
          <t xml:space="preserve"> reactive </t>
        </is>
      </c>
      <c r="M781" s="465" t="inlineStr">
        <is>
          <t xml:space="preserve"> Nmix </t>
        </is>
      </c>
      <c r="N781" s="466" t="n">
        <v>2.06223</v>
      </c>
      <c r="O781" s="467" t="n">
        <v>0.372512149313055</v>
      </c>
      <c r="P781" s="468" t="n">
        <v>2020</v>
      </c>
      <c r="Q781" s="469" t="inlineStr">
        <is>
          <t>SSB tab 05279</t>
        </is>
      </c>
      <c r="R781" s="469" t="inlineStr">
        <is>
          <t>ok</t>
        </is>
      </c>
      <c r="S781" s="469" t="inlineStr">
        <is>
          <t xml:space="preserve"> text </t>
        </is>
      </c>
      <c r="T781" s="426" t="inlineStr">
        <is>
          <t>Norway</t>
        </is>
      </c>
      <c r="U781" s="5" t="inlineStr">
        <is>
          <t>recycling</t>
        </is>
      </c>
      <c r="V781" s="465" t="n">
        <v>0.04</v>
      </c>
    </row>
    <row r="782" ht="16" customHeight="1">
      <c r="B782" s="475" t="inlineStr">
        <is>
          <t>PR.WW-HS.HS</t>
        </is>
      </c>
      <c r="C782" s="475" t="inlineStr">
        <is>
          <t xml:space="preserve">PR.WW-HS.HS-Sewage sludge fertilizer-Nmix </t>
        </is>
      </c>
      <c r="D782" s="475" t="inlineStr">
        <is>
          <t>PR</t>
        </is>
      </c>
      <c r="E782" s="475" t="inlineStr">
        <is>
          <t>WW</t>
        </is>
      </c>
      <c r="F782" s="5">
        <f>VLOOKUP(E782,'5.a Definitions'!E:F,2,FALSE)</f>
        <v/>
      </c>
      <c r="G782" s="475" t="inlineStr">
        <is>
          <t>HS</t>
        </is>
      </c>
      <c r="H782" s="475" t="inlineStr">
        <is>
          <t>HS</t>
        </is>
      </c>
      <c r="I782" s="5">
        <f>VLOOKUP(H782,'5.a Definitions'!E:F,2,FALSE)</f>
        <v/>
      </c>
      <c r="J782" s="465" t="inlineStr">
        <is>
          <t>Sewage sludge fertilizer</t>
        </is>
      </c>
      <c r="K782" s="465" t="inlineStr">
        <is>
          <t>sewage sludge fertilizer</t>
        </is>
      </c>
      <c r="L782" s="465" t="inlineStr">
        <is>
          <t>reactive</t>
        </is>
      </c>
      <c r="M782" s="465" t="inlineStr">
        <is>
          <t>Nmix</t>
        </is>
      </c>
      <c r="N782" s="466" t="n">
        <v>1.09875</v>
      </c>
      <c r="O782" s="467" t="n">
        <v>0.372512149313055</v>
      </c>
      <c r="P782" s="468" t="n">
        <v>2020</v>
      </c>
      <c r="Q782" s="469" t="inlineStr">
        <is>
          <t>SSB table 05279</t>
        </is>
      </c>
      <c r="R782" s="469" t="inlineStr">
        <is>
          <t>ok</t>
        </is>
      </c>
      <c r="S782" s="469" t="inlineStr">
        <is>
          <t>text</t>
        </is>
      </c>
      <c r="T782" s="476" t="inlineStr">
        <is>
          <t>Norway</t>
        </is>
      </c>
      <c r="U782" s="5" t="inlineStr">
        <is>
          <t>recycling</t>
        </is>
      </c>
      <c r="V782" s="465">
        <f>(O699*N699)^2</f>
        <v/>
      </c>
    </row>
    <row r="783" ht="16" customHeight="1">
      <c r="B783" s="475" t="inlineStr">
        <is>
          <t>PR.WW-PR.SO</t>
        </is>
      </c>
      <c r="C783" s="475" t="inlineStr">
        <is>
          <t xml:space="preserve">PR.WW-PR.SO-Sewage sludge landfill-Nmix </t>
        </is>
      </c>
      <c r="D783" s="475" t="inlineStr">
        <is>
          <t>PR</t>
        </is>
      </c>
      <c r="E783" s="475" t="inlineStr">
        <is>
          <t>WW</t>
        </is>
      </c>
      <c r="F783" s="5">
        <f>VLOOKUP(E783,'5.a Definitions'!E:F,2,FALSE)</f>
        <v/>
      </c>
      <c r="G783" s="475" t="inlineStr">
        <is>
          <t>PR</t>
        </is>
      </c>
      <c r="H783" s="475" t="inlineStr">
        <is>
          <t>SO</t>
        </is>
      </c>
      <c r="I783" s="5">
        <f>VLOOKUP(H783,'5.a Definitions'!E:F,2,FALSE)</f>
        <v/>
      </c>
      <c r="J783" s="465" t="inlineStr">
        <is>
          <t>Sewage sludge landfill</t>
        </is>
      </c>
      <c r="K783" s="465" t="inlineStr">
        <is>
          <t>sewage sludge landfill</t>
        </is>
      </c>
      <c r="L783" s="465" t="inlineStr">
        <is>
          <t>reactive</t>
        </is>
      </c>
      <c r="M783" s="465" t="inlineStr">
        <is>
          <t>Nmix</t>
        </is>
      </c>
      <c r="N783" s="466" t="n">
        <v>0.35976</v>
      </c>
      <c r="O783" s="467" t="n">
        <v>0.372512149313055</v>
      </c>
      <c r="P783" s="468" t="n">
        <v>2020</v>
      </c>
      <c r="Q783" s="469" t="inlineStr">
        <is>
          <t>SSB table 05279</t>
        </is>
      </c>
      <c r="R783" s="469" t="inlineStr">
        <is>
          <t>ok</t>
        </is>
      </c>
      <c r="S783" s="469" t="inlineStr">
        <is>
          <t>text</t>
        </is>
      </c>
      <c r="T783" s="476" t="inlineStr">
        <is>
          <t>Norway</t>
        </is>
      </c>
      <c r="U783" s="465" t="inlineStr">
        <is>
          <t>N wasted</t>
        </is>
      </c>
      <c r="V783" s="465">
        <f>(O701*N701)^2</f>
        <v/>
      </c>
    </row>
    <row r="784" ht="16" customHeight="1">
      <c r="B784" s="5" t="inlineStr">
        <is>
          <t>PR.WW-AT.AT</t>
        </is>
      </c>
      <c r="C784" s="5" t="inlineStr">
        <is>
          <t>PR.WW-AT.AT-Emissions-NH3</t>
        </is>
      </c>
      <c r="D784" s="5" t="inlineStr">
        <is>
          <t>PR</t>
        </is>
      </c>
      <c r="E784" s="5" t="inlineStr">
        <is>
          <t>WW</t>
        </is>
      </c>
      <c r="F784" s="5">
        <f>VLOOKUP(E784,'5.a Definitions'!E:F,2,FALSE)</f>
        <v/>
      </c>
      <c r="G784" s="5" t="inlineStr">
        <is>
          <t>AT</t>
        </is>
      </c>
      <c r="H784" s="5" t="inlineStr">
        <is>
          <t>AT</t>
        </is>
      </c>
      <c r="I784" s="5">
        <f>VLOOKUP(H784,'5.a Definitions'!E:F,2,FALSE)</f>
        <v/>
      </c>
      <c r="J784" s="465" t="inlineStr">
        <is>
          <t xml:space="preserve"> Emissions </t>
        </is>
      </c>
      <c r="K784" s="465" t="inlineStr">
        <is>
          <t xml:space="preserve"> wastewater emissions </t>
        </is>
      </c>
      <c r="L784" s="465" t="inlineStr">
        <is>
          <t xml:space="preserve"> reactive </t>
        </is>
      </c>
      <c r="M784" s="465" t="inlineStr">
        <is>
          <t xml:space="preserve"> NH3 </t>
        </is>
      </c>
      <c r="N784" s="466" t="n">
        <v>0</v>
      </c>
      <c r="O784" s="467" t="n">
        <v>0.5</v>
      </c>
      <c r="P784" s="468" t="n">
        <v>2020</v>
      </c>
      <c r="Q784" s="469" t="inlineStr">
        <is>
          <t>CRLTAP Inventory Submissions</t>
        </is>
      </c>
      <c r="R784" s="469" t="inlineStr">
        <is>
          <t>ok</t>
        </is>
      </c>
      <c r="S784" s="469" t="inlineStr">
        <is>
          <t xml:space="preserve"> text </t>
        </is>
      </c>
      <c r="T784" s="426" t="inlineStr">
        <is>
          <t>Norway</t>
        </is>
      </c>
      <c r="U784" s="465" t="inlineStr">
        <is>
          <t xml:space="preserve"> N wasted </t>
        </is>
      </c>
      <c r="V784" s="465" t="n">
        <v>0.04</v>
      </c>
    </row>
    <row r="785" ht="16" customHeight="1">
      <c r="B785" s="5" t="inlineStr">
        <is>
          <t>PR.WW-AT.AT</t>
        </is>
      </c>
      <c r="C785" s="5" t="inlineStr">
        <is>
          <t>PR.WW-AT.AT-Emissions-NOx</t>
        </is>
      </c>
      <c r="D785" s="5" t="inlineStr">
        <is>
          <t>PR</t>
        </is>
      </c>
      <c r="E785" s="5" t="inlineStr">
        <is>
          <t>WW</t>
        </is>
      </c>
      <c r="F785" s="5">
        <f>VLOOKUP(E785,'5.a Definitions'!E:F,2,FALSE)</f>
        <v/>
      </c>
      <c r="G785" s="5" t="inlineStr">
        <is>
          <t>AT</t>
        </is>
      </c>
      <c r="H785" s="5" t="inlineStr">
        <is>
          <t>AT</t>
        </is>
      </c>
      <c r="I785" s="5">
        <f>VLOOKUP(H785,'5.a Definitions'!E:F,2,FALSE)</f>
        <v/>
      </c>
      <c r="J785" s="465" t="inlineStr">
        <is>
          <t xml:space="preserve"> Emissions </t>
        </is>
      </c>
      <c r="K785" s="465" t="inlineStr">
        <is>
          <t xml:space="preserve"> wastewater emissions </t>
        </is>
      </c>
      <c r="L785" s="465" t="inlineStr">
        <is>
          <t xml:space="preserve"> reactive </t>
        </is>
      </c>
      <c r="M785" s="465" t="inlineStr">
        <is>
          <t xml:space="preserve"> NOx </t>
        </is>
      </c>
      <c r="N785" s="466" t="n">
        <v>0</v>
      </c>
      <c r="O785" s="467" t="n">
        <v>0.5</v>
      </c>
      <c r="P785" s="468" t="n">
        <v>2020</v>
      </c>
      <c r="Q785" s="469" t="inlineStr">
        <is>
          <t>CRLTAP Inventory Submissions</t>
        </is>
      </c>
      <c r="R785" s="469" t="inlineStr">
        <is>
          <t>ok</t>
        </is>
      </c>
      <c r="S785" s="469" t="inlineStr">
        <is>
          <t xml:space="preserve"> text </t>
        </is>
      </c>
      <c r="T785" s="426" t="inlineStr">
        <is>
          <t>Norway</t>
        </is>
      </c>
      <c r="U785" s="465" t="inlineStr">
        <is>
          <t xml:space="preserve"> N wasted </t>
        </is>
      </c>
      <c r="V785" s="465" t="n">
        <v>0.04</v>
      </c>
    </row>
    <row r="786" ht="16" customHeight="1">
      <c r="B786" s="5" t="inlineStr">
        <is>
          <t>PR.WW-AT.AT</t>
        </is>
      </c>
      <c r="C786" s="5" t="inlineStr">
        <is>
          <t>PR.WW-AT.AT-Emissions-N2O</t>
        </is>
      </c>
      <c r="D786" s="5" t="inlineStr">
        <is>
          <t>PR</t>
        </is>
      </c>
      <c r="E786" s="5" t="inlineStr">
        <is>
          <t>WW</t>
        </is>
      </c>
      <c r="F786" s="5">
        <f>VLOOKUP(E786,'5.a Definitions'!E:F,2,FALSE)</f>
        <v/>
      </c>
      <c r="G786" s="5" t="inlineStr">
        <is>
          <t>AT</t>
        </is>
      </c>
      <c r="H786" s="5" t="inlineStr">
        <is>
          <t>AT</t>
        </is>
      </c>
      <c r="I786" s="5">
        <f>VLOOKUP(H786,'5.a Definitions'!E:F,2,FALSE)</f>
        <v/>
      </c>
      <c r="J786" s="465" t="inlineStr">
        <is>
          <t xml:space="preserve"> Emissions </t>
        </is>
      </c>
      <c r="K786" s="465" t="inlineStr">
        <is>
          <t xml:space="preserve"> wastewater emissions </t>
        </is>
      </c>
      <c r="L786" s="465" t="inlineStr">
        <is>
          <t xml:space="preserve"> reactive </t>
        </is>
      </c>
      <c r="M786" s="465" t="inlineStr">
        <is>
          <t xml:space="preserve"> N2O </t>
        </is>
      </c>
      <c r="N786" s="466" t="n">
        <v>0.1368429780192301</v>
      </c>
      <c r="O786" s="467" t="n">
        <v>0.5061731974017739</v>
      </c>
      <c r="P786" s="468" t="n">
        <v>2020</v>
      </c>
      <c r="Q786" s="469" t="inlineStr">
        <is>
          <t>UNFCCC CRT</t>
        </is>
      </c>
      <c r="R786" s="469" t="inlineStr">
        <is>
          <t>ok</t>
        </is>
      </c>
      <c r="S786" s="469" t="inlineStr">
        <is>
          <t xml:space="preserve"> text </t>
        </is>
      </c>
      <c r="T786" s="426" t="inlineStr">
        <is>
          <t>Norway</t>
        </is>
      </c>
      <c r="U786" s="465" t="inlineStr">
        <is>
          <t xml:space="preserve"> N wasted </t>
        </is>
      </c>
      <c r="V786" s="465" t="n">
        <v>0.04</v>
      </c>
    </row>
    <row r="787" ht="16" customHeight="1">
      <c r="B787" s="5" t="inlineStr">
        <is>
          <t>PR.WW-AT.AT</t>
        </is>
      </c>
      <c r="C787" s="5" t="inlineStr">
        <is>
          <t>PR.WW-AT.AT-Emissions-N2</t>
        </is>
      </c>
      <c r="D787" s="5" t="inlineStr">
        <is>
          <t>PR</t>
        </is>
      </c>
      <c r="E787" s="5" t="inlineStr">
        <is>
          <t>WW</t>
        </is>
      </c>
      <c r="F787" s="5">
        <f>VLOOKUP(E787,'5.a Definitions'!E:F,2,FALSE)</f>
        <v/>
      </c>
      <c r="G787" s="5" t="inlineStr">
        <is>
          <t>AT</t>
        </is>
      </c>
      <c r="H787" s="5" t="inlineStr">
        <is>
          <t>AT</t>
        </is>
      </c>
      <c r="I787" s="5">
        <f>VLOOKUP(H787,'5.a Definitions'!E:F,2,FALSE)</f>
        <v/>
      </c>
      <c r="J787" s="465" t="inlineStr">
        <is>
          <t xml:space="preserve"> Emissions </t>
        </is>
      </c>
      <c r="K787" s="465" t="inlineStr">
        <is>
          <t xml:space="preserve"> wastewater emissions </t>
        </is>
      </c>
      <c r="L787" s="465" t="inlineStr">
        <is>
          <t xml:space="preserve"> inert </t>
        </is>
      </c>
      <c r="M787" s="465" t="inlineStr">
        <is>
          <t xml:space="preserve"> N2 </t>
        </is>
      </c>
      <c r="N787" s="466" t="n">
        <v>3.736936072421307</v>
      </c>
      <c r="O787" s="467" t="n">
        <v>0.4372438121089963</v>
      </c>
      <c r="P787" s="468" t="n">
        <v>2020</v>
      </c>
      <c r="Q787" s="469" t="inlineStr">
        <is>
          <t>treatment plant reports (norskeutslipp.no / veas.nu)</t>
        </is>
      </c>
      <c r="R787" s="469" t="inlineStr">
        <is>
          <t>ok</t>
        </is>
      </c>
      <c r="S787" s="469" t="inlineStr">
        <is>
          <t xml:space="preserve"> text </t>
        </is>
      </c>
      <c r="T787" s="426" t="inlineStr">
        <is>
          <t>Norway</t>
        </is>
      </c>
      <c r="U787" s="465" t="inlineStr">
        <is>
          <t xml:space="preserve"> N wasted </t>
        </is>
      </c>
      <c r="V787" s="465" t="n">
        <v>0.04</v>
      </c>
    </row>
    <row r="788" ht="16" customHeight="1" thickBot="1">
      <c r="B788" s="6" t="inlineStr">
        <is>
          <t>PR.WW-HY.CW</t>
        </is>
      </c>
      <c r="C788" s="6" t="inlineStr">
        <is>
          <t>PR.WW-HY.CW-Treated wastewater discharge-Nmix</t>
        </is>
      </c>
      <c r="D788" s="6" t="inlineStr">
        <is>
          <t>PR</t>
        </is>
      </c>
      <c r="E788" s="6" t="inlineStr">
        <is>
          <t>WW</t>
        </is>
      </c>
      <c r="F788" s="5">
        <f>VLOOKUP(E788,'5.a Definitions'!E:F,2,FALSE)</f>
        <v/>
      </c>
      <c r="G788" s="6" t="inlineStr">
        <is>
          <t>HY</t>
        </is>
      </c>
      <c r="H788" s="6" t="inlineStr">
        <is>
          <t>CW</t>
        </is>
      </c>
      <c r="I788" s="5">
        <f>VLOOKUP(H788,'5.a Definitions'!E:F,2,FALSE)</f>
        <v/>
      </c>
      <c r="J788" s="470" t="inlineStr">
        <is>
          <t xml:space="preserve"> Treated wastewater discharge </t>
        </is>
      </c>
      <c r="K788" s="470" t="inlineStr">
        <is>
          <t xml:space="preserve"> treated wastewater to coastal water </t>
        </is>
      </c>
      <c r="L788" s="470" t="inlineStr">
        <is>
          <t xml:space="preserve"> reactive </t>
        </is>
      </c>
      <c r="M788" s="470" t="inlineStr">
        <is>
          <t xml:space="preserve"> Nmix </t>
        </is>
      </c>
      <c r="N788" s="466" t="n">
        <v>20.2278</v>
      </c>
      <c r="O788" s="471" t="n">
        <v>0.2011347225016051</v>
      </c>
      <c r="P788" s="468" t="n">
        <v>2020</v>
      </c>
      <c r="Q788" s="472" t="inlineStr">
        <is>
          <t>SSB table 05280</t>
        </is>
      </c>
      <c r="R788" s="469" t="inlineStr">
        <is>
          <t>ok</t>
        </is>
      </c>
      <c r="S788" s="472" t="inlineStr">
        <is>
          <t xml:space="preserve"> text </t>
        </is>
      </c>
      <c r="T788" s="426" t="inlineStr">
        <is>
          <t>Norway</t>
        </is>
      </c>
      <c r="U788" s="470" t="inlineStr">
        <is>
          <t xml:space="preserve"> N wasted </t>
        </is>
      </c>
      <c r="V788" s="470" t="n">
        <v>0.04</v>
      </c>
    </row>
    <row r="789" ht="16" customHeight="1">
      <c r="A789" s="489" t="inlineStr">
        <is>
          <t>Humans and Settlements</t>
        </is>
      </c>
      <c r="B789" s="5" t="inlineStr">
        <is>
          <t>HS.HS-PR.SO</t>
        </is>
      </c>
      <c r="C789" s="5" t="inlineStr">
        <is>
          <t>HS.HS-PR.SO-Household waste-Nmix</t>
        </is>
      </c>
      <c r="D789" s="5" t="inlineStr">
        <is>
          <t>HS</t>
        </is>
      </c>
      <c r="E789" s="5" t="inlineStr">
        <is>
          <t>HS</t>
        </is>
      </c>
      <c r="F789" s="5">
        <f>VLOOKUP(E789,'5.a Definitions'!E:F,2,FALSE)</f>
        <v/>
      </c>
      <c r="G789" s="5" t="inlineStr">
        <is>
          <t>PR</t>
        </is>
      </c>
      <c r="H789" s="5" t="inlineStr">
        <is>
          <t>SO</t>
        </is>
      </c>
      <c r="I789" s="5">
        <f>VLOOKUP(H789,'5.a Definitions'!E:F,2,FALSE)</f>
        <v/>
      </c>
      <c r="J789" s="465" t="inlineStr">
        <is>
          <t xml:space="preserve"> Household waste </t>
        </is>
      </c>
      <c r="K789" s="465" t="inlineStr">
        <is>
          <t xml:space="preserve"> household waste </t>
        </is>
      </c>
      <c r="L789" s="465" t="inlineStr">
        <is>
          <t xml:space="preserve"> reactive </t>
        </is>
      </c>
      <c r="M789" s="465" t="inlineStr">
        <is>
          <t xml:space="preserve"> Nmix </t>
        </is>
      </c>
      <c r="N789" s="466" t="n">
        <v>27.1256</v>
      </c>
      <c r="O789" s="467" t="n">
        <v>0.3736805157947257</v>
      </c>
      <c r="P789" s="468" t="n">
        <v>2020</v>
      </c>
      <c r="Q789" s="469" t="inlineStr">
        <is>
          <t>SSB</t>
        </is>
      </c>
      <c r="R789" s="469" t="inlineStr">
        <is>
          <t>ok</t>
        </is>
      </c>
      <c r="S789" s="469" t="inlineStr">
        <is>
          <t xml:space="preserve"> text </t>
        </is>
      </c>
      <c r="T789" s="426" t="inlineStr">
        <is>
          <t>Norway</t>
        </is>
      </c>
      <c r="U789" s="465" t="inlineStr">
        <is>
          <t xml:space="preserve"> N wasted </t>
        </is>
      </c>
      <c r="V789" s="465" t="n">
        <v>0.04</v>
      </c>
    </row>
    <row r="790" ht="16" customHeight="1">
      <c r="B790" s="5" t="inlineStr">
        <is>
          <t>HS.HS-PR.WW</t>
        </is>
      </c>
      <c r="C790" s="5" t="inlineStr">
        <is>
          <t>HS.HS-PR.WW-Municipal wastewater-Nmix</t>
        </is>
      </c>
      <c r="D790" s="5" t="inlineStr">
        <is>
          <t>HS</t>
        </is>
      </c>
      <c r="E790" s="5" t="inlineStr">
        <is>
          <t>HS</t>
        </is>
      </c>
      <c r="F790" s="5">
        <f>VLOOKUP(E790,'5.a Definitions'!E:F,2,FALSE)</f>
        <v/>
      </c>
      <c r="G790" s="5" t="inlineStr">
        <is>
          <t>PR</t>
        </is>
      </c>
      <c r="H790" s="5" t="inlineStr">
        <is>
          <t>WW</t>
        </is>
      </c>
      <c r="I790" s="5">
        <f>VLOOKUP(H790,'5.a Definitions'!E:F,2,FALSE)</f>
        <v/>
      </c>
      <c r="J790" s="465" t="inlineStr">
        <is>
          <t xml:space="preserve"> Municipal wastewater </t>
        </is>
      </c>
      <c r="K790" s="465" t="inlineStr">
        <is>
          <t xml:space="preserve"> municipal wastewater </t>
        </is>
      </c>
      <c r="L790" s="465" t="inlineStr">
        <is>
          <t xml:space="preserve"> reactive </t>
        </is>
      </c>
      <c r="M790" s="465" t="inlineStr">
        <is>
          <t xml:space="preserve"> Nmix </t>
        </is>
      </c>
      <c r="N790" s="466" t="n">
        <v>24.4761648</v>
      </c>
      <c r="O790" s="467" t="n">
        <v>0.1082174949375222</v>
      </c>
      <c r="P790" s="468" t="n">
        <v>2020</v>
      </c>
      <c r="Q790" s="469" t="inlineStr">
        <is>
          <t>SSB table 06913</t>
        </is>
      </c>
      <c r="R790" s="469" t="inlineStr">
        <is>
          <t>ok</t>
        </is>
      </c>
      <c r="S790" s="469" t="inlineStr">
        <is>
          <t xml:space="preserve"> text </t>
        </is>
      </c>
      <c r="T790" s="426" t="inlineStr">
        <is>
          <t>Norway</t>
        </is>
      </c>
      <c r="U790" s="465" t="inlineStr">
        <is>
          <t xml:space="preserve"> N wasted </t>
        </is>
      </c>
      <c r="V790" s="465" t="n">
        <v>0.04</v>
      </c>
    </row>
    <row r="791" ht="16" customHeight="1">
      <c r="B791" s="5" t="inlineStr">
        <is>
          <t>HS.HS-AT.AT</t>
        </is>
      </c>
      <c r="C791" s="5" t="inlineStr">
        <is>
          <t>HS.HS-AT.AT-Emissions-NH3</t>
        </is>
      </c>
      <c r="D791" s="5" t="inlineStr">
        <is>
          <t>HS</t>
        </is>
      </c>
      <c r="E791" s="5" t="inlineStr">
        <is>
          <t>HS</t>
        </is>
      </c>
      <c r="F791" s="5">
        <f>VLOOKUP(E791,'5.a Definitions'!E:F,2,FALSE)</f>
        <v/>
      </c>
      <c r="G791" s="5" t="inlineStr">
        <is>
          <t>AT</t>
        </is>
      </c>
      <c r="H791" s="5" t="inlineStr">
        <is>
          <t>AT</t>
        </is>
      </c>
      <c r="I791" s="5">
        <f>VLOOKUP(H791,'5.a Definitions'!E:F,2,FALSE)</f>
        <v/>
      </c>
      <c r="J791" s="465" t="inlineStr">
        <is>
          <t xml:space="preserve"> Emissions </t>
        </is>
      </c>
      <c r="K791" s="465" t="inlineStr">
        <is>
          <t xml:space="preserve"> human NH3 emissions </t>
        </is>
      </c>
      <c r="L791" s="465" t="inlineStr">
        <is>
          <t xml:space="preserve"> reactive </t>
        </is>
      </c>
      <c r="M791" s="465" t="inlineStr">
        <is>
          <t xml:space="preserve"> NH3 </t>
        </is>
      </c>
      <c r="N791" s="466" t="n">
        <v>0.1011773481882</v>
      </c>
      <c r="O791" s="467" t="n">
        <v>0.1828405592011196</v>
      </c>
      <c r="P791" s="468" t="n">
        <v>2020</v>
      </c>
      <c r="Q791" s="469" t="inlineStr">
        <is>
          <t>SSB table 07459 &amp; 05307</t>
        </is>
      </c>
      <c r="R791" s="469" t="inlineStr">
        <is>
          <t>ok</t>
        </is>
      </c>
      <c r="S791" s="469" t="inlineStr">
        <is>
          <t xml:space="preserve"> text </t>
        </is>
      </c>
      <c r="T791" s="426" t="inlineStr">
        <is>
          <t>Norway</t>
        </is>
      </c>
      <c r="U791" s="465" t="inlineStr">
        <is>
          <t xml:space="preserve"> N wasted </t>
        </is>
      </c>
      <c r="V791" s="465" t="n">
        <v>0.04</v>
      </c>
    </row>
    <row r="792" ht="16" customHeight="1">
      <c r="B792" s="5" t="inlineStr">
        <is>
          <t>HS.HS-AT.AT</t>
        </is>
      </c>
      <c r="C792" s="5" t="inlineStr">
        <is>
          <t>HS.HS-AT.AT-LUC emissions-NH3</t>
        </is>
      </c>
      <c r="D792" s="5" t="inlineStr">
        <is>
          <t>HS</t>
        </is>
      </c>
      <c r="E792" s="5" t="inlineStr">
        <is>
          <t>HS</t>
        </is>
      </c>
      <c r="F792" s="5">
        <f>VLOOKUP(E792,'5.a Definitions'!E:F,2,FALSE)</f>
        <v/>
      </c>
      <c r="G792" s="5" t="inlineStr">
        <is>
          <t>AT</t>
        </is>
      </c>
      <c r="H792" s="5" t="inlineStr">
        <is>
          <t>AT</t>
        </is>
      </c>
      <c r="I792" s="5">
        <f>VLOOKUP(H792,'5.a Definitions'!E:F,2,FALSE)</f>
        <v/>
      </c>
      <c r="J792" s="465" t="inlineStr">
        <is>
          <t xml:space="preserve"> LUC emissions </t>
        </is>
      </c>
      <c r="K792" s="465" t="inlineStr">
        <is>
          <t xml:space="preserve"> LUC emissions </t>
        </is>
      </c>
      <c r="L792" s="465" t="inlineStr">
        <is>
          <t xml:space="preserve"> reactive </t>
        </is>
      </c>
      <c r="M792" s="465" t="inlineStr">
        <is>
          <t xml:space="preserve"> NH3 </t>
        </is>
      </c>
      <c r="N792" s="466" t="inlineStr">
        <is>
          <t>nan</t>
        </is>
      </c>
      <c r="O792" s="467" t="n">
        <v>0.2</v>
      </c>
      <c r="P792" s="468" t="n">
        <v>2020</v>
      </c>
      <c r="Q792" s="469" t="inlineStr">
        <is>
          <t>no data</t>
        </is>
      </c>
      <c r="R792" s="469" t="inlineStr">
        <is>
          <t>not done</t>
        </is>
      </c>
      <c r="S792" s="469" t="inlineStr">
        <is>
          <t xml:space="preserve"> text </t>
        </is>
      </c>
      <c r="T792" s="426" t="inlineStr">
        <is>
          <t>Norway</t>
        </is>
      </c>
      <c r="U792" s="465" t="inlineStr">
        <is>
          <t xml:space="preserve"> N wasted </t>
        </is>
      </c>
      <c r="V792" s="465" t="n">
        <v>0.04</v>
      </c>
    </row>
    <row r="793" ht="16" customHeight="1">
      <c r="B793" s="5" t="inlineStr">
        <is>
          <t>HS.HS-AT.AT</t>
        </is>
      </c>
      <c r="C793" s="5" t="inlineStr">
        <is>
          <t>HS.HS-AT.AT-LUC emissions-NOx</t>
        </is>
      </c>
      <c r="D793" s="5" t="inlineStr">
        <is>
          <t>HS</t>
        </is>
      </c>
      <c r="E793" s="5" t="inlineStr">
        <is>
          <t>HS</t>
        </is>
      </c>
      <c r="F793" s="5">
        <f>VLOOKUP(E793,'5.a Definitions'!E:F,2,FALSE)</f>
        <v/>
      </c>
      <c r="G793" s="5" t="inlineStr">
        <is>
          <t>AT</t>
        </is>
      </c>
      <c r="H793" s="5" t="inlineStr">
        <is>
          <t>AT</t>
        </is>
      </c>
      <c r="I793" s="5">
        <f>VLOOKUP(H793,'5.a Definitions'!E:F,2,FALSE)</f>
        <v/>
      </c>
      <c r="J793" s="465" t="inlineStr">
        <is>
          <t xml:space="preserve"> LUC emissions </t>
        </is>
      </c>
      <c r="K793" s="465" t="inlineStr">
        <is>
          <t xml:space="preserve"> LUC emissions </t>
        </is>
      </c>
      <c r="L793" s="465" t="inlineStr">
        <is>
          <t xml:space="preserve"> reactive </t>
        </is>
      </c>
      <c r="M793" s="465" t="inlineStr">
        <is>
          <t xml:space="preserve"> NOx </t>
        </is>
      </c>
      <c r="N793" s="466" t="inlineStr">
        <is>
          <t>nan</t>
        </is>
      </c>
      <c r="O793" s="467" t="n">
        <v>0.2</v>
      </c>
      <c r="P793" s="468" t="n">
        <v>2020</v>
      </c>
      <c r="Q793" s="469" t="inlineStr">
        <is>
          <t>no data</t>
        </is>
      </c>
      <c r="R793" s="469" t="inlineStr">
        <is>
          <t>not done</t>
        </is>
      </c>
      <c r="S793" s="469" t="inlineStr">
        <is>
          <t xml:space="preserve"> text </t>
        </is>
      </c>
      <c r="T793" s="426" t="inlineStr">
        <is>
          <t>Norway</t>
        </is>
      </c>
      <c r="U793" s="465" t="inlineStr">
        <is>
          <t xml:space="preserve"> N wasted </t>
        </is>
      </c>
      <c r="V793" s="465" t="n">
        <v>0.04</v>
      </c>
    </row>
    <row r="794" ht="16" customHeight="1">
      <c r="B794" s="5" t="inlineStr">
        <is>
          <t>HS.HS-AT.AT</t>
        </is>
      </c>
      <c r="C794" s="5" t="inlineStr">
        <is>
          <t>HS.HS-AT.AT-LUC emissions-N2O</t>
        </is>
      </c>
      <c r="D794" s="5" t="inlineStr">
        <is>
          <t>HS</t>
        </is>
      </c>
      <c r="E794" s="5" t="inlineStr">
        <is>
          <t>HS</t>
        </is>
      </c>
      <c r="F794" s="5">
        <f>VLOOKUP(E794,'5.a Definitions'!E:F,2,FALSE)</f>
        <v/>
      </c>
      <c r="G794" s="5" t="inlineStr">
        <is>
          <t>AT</t>
        </is>
      </c>
      <c r="H794" s="5" t="inlineStr">
        <is>
          <t>AT</t>
        </is>
      </c>
      <c r="I794" s="5">
        <f>VLOOKUP(H794,'5.a Definitions'!E:F,2,FALSE)</f>
        <v/>
      </c>
      <c r="J794" s="465" t="inlineStr">
        <is>
          <t xml:space="preserve"> LUC emissions </t>
        </is>
      </c>
      <c r="K794" s="465" t="inlineStr">
        <is>
          <t xml:space="preserve"> LUC emissions </t>
        </is>
      </c>
      <c r="L794" s="465" t="inlineStr">
        <is>
          <t xml:space="preserve"> reactive </t>
        </is>
      </c>
      <c r="M794" s="465" t="inlineStr">
        <is>
          <t xml:space="preserve"> N2O </t>
        </is>
      </c>
      <c r="N794" s="466" t="n">
        <v>0.100917863944657</v>
      </c>
      <c r="O794" s="467" t="n">
        <v>1.261544563046772</v>
      </c>
      <c r="P794" s="468" t="n">
        <v>2020</v>
      </c>
      <c r="Q794" s="469" t="inlineStr">
        <is>
          <t>UNFCCC CRT</t>
        </is>
      </c>
      <c r="R794" s="469" t="inlineStr">
        <is>
          <t>ok</t>
        </is>
      </c>
      <c r="S794" s="469" t="inlineStr">
        <is>
          <t xml:space="preserve"> text </t>
        </is>
      </c>
      <c r="T794" s="426" t="inlineStr">
        <is>
          <t>Norway</t>
        </is>
      </c>
      <c r="U794" s="465" t="inlineStr">
        <is>
          <t xml:space="preserve"> N wasted </t>
        </is>
      </c>
      <c r="V794" s="465" t="n">
        <v>0.04</v>
      </c>
    </row>
    <row r="795" ht="16" customHeight="1">
      <c r="B795" s="5" t="inlineStr">
        <is>
          <t>HS.HS-HY.SW</t>
        </is>
      </c>
      <c r="C795" s="5" t="inlineStr">
        <is>
          <t>HS.HS-HY.SW-Untreated wastewater-Nmix</t>
        </is>
      </c>
      <c r="D795" s="5" t="inlineStr">
        <is>
          <t>HS</t>
        </is>
      </c>
      <c r="E795" s="5" t="inlineStr">
        <is>
          <t>HS</t>
        </is>
      </c>
      <c r="F795" s="5">
        <f>VLOOKUP(E795,'5.a Definitions'!E:F,2,FALSE)</f>
        <v/>
      </c>
      <c r="G795" s="5" t="inlineStr">
        <is>
          <t>HY</t>
        </is>
      </c>
      <c r="H795" s="5" t="inlineStr">
        <is>
          <t>SW</t>
        </is>
      </c>
      <c r="I795" s="5">
        <f>VLOOKUP(H795,'5.a Definitions'!E:F,2,FALSE)</f>
        <v/>
      </c>
      <c r="J795" s="465" t="inlineStr">
        <is>
          <t xml:space="preserve"> Untreated wastewater </t>
        </is>
      </c>
      <c r="K795" s="465" t="inlineStr">
        <is>
          <t xml:space="preserve"> untreated wastewater to groundwater </t>
        </is>
      </c>
      <c r="L795" s="465" t="inlineStr">
        <is>
          <t xml:space="preserve"> reactive </t>
        </is>
      </c>
      <c r="M795" s="465" t="inlineStr">
        <is>
          <t xml:space="preserve"> Nmix </t>
        </is>
      </c>
      <c r="N795" s="466" t="n">
        <v>0</v>
      </c>
      <c r="O795" s="467" t="n">
        <v>10</v>
      </c>
      <c r="P795" s="468" t="n">
        <v>2020</v>
      </c>
      <c r="Q795" s="469" t="inlineStr">
        <is>
          <t>neglected</t>
        </is>
      </c>
      <c r="R795" s="469" t="inlineStr">
        <is>
          <t>ok</t>
        </is>
      </c>
      <c r="S795" s="469" t="inlineStr">
        <is>
          <t xml:space="preserve"> text </t>
        </is>
      </c>
      <c r="T795" s="426" t="inlineStr">
        <is>
          <t>Norway</t>
        </is>
      </c>
      <c r="U795" s="465" t="inlineStr">
        <is>
          <t xml:space="preserve"> N wasted </t>
        </is>
      </c>
      <c r="V795" s="465" t="n">
        <v>0.04</v>
      </c>
    </row>
    <row r="796" ht="16" customHeight="1">
      <c r="B796" s="475" t="inlineStr">
        <is>
          <t>HS.HS-HY.SW</t>
        </is>
      </c>
      <c r="C796" s="475" t="inlineStr">
        <is>
          <t>HS.HS-HY.SW-Overland flow-Nmix</t>
        </is>
      </c>
      <c r="D796" s="475" t="inlineStr">
        <is>
          <t>HS</t>
        </is>
      </c>
      <c r="E796" s="475" t="inlineStr">
        <is>
          <t>HS</t>
        </is>
      </c>
      <c r="F796" s="5">
        <f>VLOOKUP(E796,'5.a Definitions'!E:F,2,FALSE)</f>
        <v/>
      </c>
      <c r="G796" s="475" t="inlineStr">
        <is>
          <t>HY</t>
        </is>
      </c>
      <c r="H796" s="475" t="inlineStr">
        <is>
          <t>SW</t>
        </is>
      </c>
      <c r="I796" s="5">
        <f>VLOOKUP(H796,'5.a Definitions'!E:F,2,FALSE)</f>
        <v/>
      </c>
      <c r="J796" s="465" t="inlineStr">
        <is>
          <t>Overland flow</t>
        </is>
      </c>
      <c r="K796" s="465" t="inlineStr">
        <is>
          <t>overland flow</t>
        </is>
      </c>
      <c r="L796" s="465" t="inlineStr">
        <is>
          <t>reactive</t>
        </is>
      </c>
      <c r="M796" s="465" t="inlineStr">
        <is>
          <t>Nmix</t>
        </is>
      </c>
      <c r="N796" s="466" t="n">
        <v>8.521000000000001</v>
      </c>
      <c r="O796" s="467" t="n">
        <v>0.7150627489028275</v>
      </c>
      <c r="P796" s="468" t="n">
        <v>2020</v>
      </c>
      <c r="Q796" s="469" t="inlineStr">
        <is>
          <t>TEOTIL3</t>
        </is>
      </c>
      <c r="R796" s="469" t="inlineStr">
        <is>
          <t>ok</t>
        </is>
      </c>
      <c r="S796" s="469" t="inlineStr">
        <is>
          <t>text</t>
        </is>
      </c>
      <c r="T796" s="476" t="inlineStr">
        <is>
          <t>Norway</t>
        </is>
      </c>
      <c r="U796" s="465" t="inlineStr">
        <is>
          <t>N wasted</t>
        </is>
      </c>
      <c r="V796" s="465">
        <f>(O715*N715)^2</f>
        <v/>
      </c>
    </row>
    <row r="797" ht="16" customHeight="1" thickBot="1">
      <c r="B797" s="6" t="inlineStr">
        <is>
          <t>HS.HS-HY.CW</t>
        </is>
      </c>
      <c r="C797" s="6" t="inlineStr">
        <is>
          <t>HS.HS-HY.CW-Untreated wastewater-Nmix</t>
        </is>
      </c>
      <c r="D797" s="6" t="inlineStr">
        <is>
          <t>HS</t>
        </is>
      </c>
      <c r="E797" s="6" t="inlineStr">
        <is>
          <t>HS</t>
        </is>
      </c>
      <c r="F797" s="5">
        <f>VLOOKUP(E797,'5.a Definitions'!E:F,2,FALSE)</f>
        <v/>
      </c>
      <c r="G797" s="6" t="inlineStr">
        <is>
          <t>HY</t>
        </is>
      </c>
      <c r="H797" s="6" t="inlineStr">
        <is>
          <t>CW</t>
        </is>
      </c>
      <c r="I797" s="5">
        <f>VLOOKUP(H797,'5.a Definitions'!E:F,2,FALSE)</f>
        <v/>
      </c>
      <c r="J797" s="470" t="inlineStr">
        <is>
          <t xml:space="preserve"> Untreated wastewater </t>
        </is>
      </c>
      <c r="K797" s="470" t="inlineStr">
        <is>
          <t xml:space="preserve"> untreated wastewater to coastal water </t>
        </is>
      </c>
      <c r="L797" s="470" t="inlineStr">
        <is>
          <t xml:space="preserve"> reactive </t>
        </is>
      </c>
      <c r="M797" s="470" t="inlineStr">
        <is>
          <t xml:space="preserve"> Nmix </t>
        </is>
      </c>
      <c r="N797" s="466" t="n">
        <v>0</v>
      </c>
      <c r="O797" s="471" t="n">
        <v>10</v>
      </c>
      <c r="P797" s="468" t="n">
        <v>2020</v>
      </c>
      <c r="Q797" s="472" t="inlineStr">
        <is>
          <t>neglected</t>
        </is>
      </c>
      <c r="R797" s="469" t="inlineStr">
        <is>
          <t>ok</t>
        </is>
      </c>
      <c r="S797" s="472" t="inlineStr">
        <is>
          <t xml:space="preserve"> text </t>
        </is>
      </c>
      <c r="T797" s="426" t="inlineStr">
        <is>
          <t>Norway</t>
        </is>
      </c>
      <c r="U797" s="470" t="inlineStr">
        <is>
          <t xml:space="preserve"> N wasted </t>
        </is>
      </c>
      <c r="V797" s="470" t="n">
        <v>0.04</v>
      </c>
    </row>
    <row r="798" ht="16" customHeight="1" thickBot="1">
      <c r="A798" s="492" t="inlineStr">
        <is>
          <t>Atmosphere</t>
        </is>
      </c>
      <c r="B798" s="5" t="inlineStr">
        <is>
          <t>AT.AT-MP.OP</t>
        </is>
      </c>
      <c r="C798" s="5" t="inlineStr">
        <is>
          <t>AT.AT-MP.OP-Ammonia synthesis N2 fixation-N2</t>
        </is>
      </c>
      <c r="D798" s="5" t="inlineStr">
        <is>
          <t>AT</t>
        </is>
      </c>
      <c r="E798" s="5" t="inlineStr">
        <is>
          <t>AT</t>
        </is>
      </c>
      <c r="F798" s="5">
        <f>VLOOKUP(E798,'5.a Definitions'!E:F,2,FALSE)</f>
        <v/>
      </c>
      <c r="G798" s="5" t="inlineStr">
        <is>
          <t>MP</t>
        </is>
      </c>
      <c r="H798" s="5" t="inlineStr">
        <is>
          <t>OP</t>
        </is>
      </c>
      <c r="I798" s="5">
        <f>VLOOKUP(H798,'5.a Definitions'!E:F,2,FALSE)</f>
        <v/>
      </c>
      <c r="J798" s="465" t="inlineStr">
        <is>
          <t xml:space="preserve"> Ammonia synthesis N2 fixation </t>
        </is>
      </c>
      <c r="K798" s="465" t="inlineStr">
        <is>
          <t xml:space="preserve"> ammonia synthesis N2 fixation </t>
        </is>
      </c>
      <c r="L798" s="465" t="inlineStr">
        <is>
          <t xml:space="preserve"> inert </t>
        </is>
      </c>
      <c r="M798" s="465" t="inlineStr">
        <is>
          <t xml:space="preserve"> N2 </t>
        </is>
      </c>
      <c r="N798" s="466" t="n">
        <v>348.2971146691803</v>
      </c>
      <c r="O798" s="467" t="n">
        <v>0.6620889753288637</v>
      </c>
      <c r="P798" s="468" t="n">
        <v>2020</v>
      </c>
      <c r="Q798" s="469" t="inlineStr">
        <is>
          <t>FAOSTAT Fertilizer by nutrient + SSB (3-year moving average)</t>
        </is>
      </c>
      <c r="R798" s="469" t="inlineStr">
        <is>
          <t>ok</t>
        </is>
      </c>
      <c r="S798" s="469" t="inlineStr">
        <is>
          <t xml:space="preserve"> text </t>
        </is>
      </c>
      <c r="T798" s="426" t="inlineStr">
        <is>
          <t>Norway</t>
        </is>
      </c>
      <c r="U798" s="465" t="inlineStr">
        <is>
          <t xml:space="preserve"> - </t>
        </is>
      </c>
      <c r="V798" s="465" t="n">
        <v>0.04</v>
      </c>
    </row>
    <row r="799" ht="16" customHeight="1">
      <c r="B799" s="5" t="inlineStr">
        <is>
          <t>AT.AT-AG.SM</t>
        </is>
      </c>
      <c r="C799" s="5" t="inlineStr">
        <is>
          <t>AT.AT-AG.SM-Deposition-OXN</t>
        </is>
      </c>
      <c r="D799" s="5" t="inlineStr">
        <is>
          <t>AT</t>
        </is>
      </c>
      <c r="E799" s="5" t="inlineStr">
        <is>
          <t>AT</t>
        </is>
      </c>
      <c r="F799" s="5">
        <f>VLOOKUP(E799,'5.a Definitions'!E:F,2,FALSE)</f>
        <v/>
      </c>
      <c r="G799" s="5" t="inlineStr">
        <is>
          <t>AG</t>
        </is>
      </c>
      <c r="H799" s="5" t="inlineStr">
        <is>
          <t>SM</t>
        </is>
      </c>
      <c r="I799" s="5">
        <f>VLOOKUP(H799,'5.a Definitions'!E:F,2,FALSE)</f>
        <v/>
      </c>
      <c r="J799" s="465" t="inlineStr">
        <is>
          <t xml:space="preserve"> Deposition </t>
        </is>
      </c>
      <c r="K799" s="465" t="inlineStr">
        <is>
          <t xml:space="preserve"> deposition to agricultural soils </t>
        </is>
      </c>
      <c r="L799" s="465" t="inlineStr">
        <is>
          <t xml:space="preserve"> reactive </t>
        </is>
      </c>
      <c r="M799" s="465" t="inlineStr">
        <is>
          <t xml:space="preserve"> OXN </t>
        </is>
      </c>
      <c r="N799" s="466" t="n">
        <v>2.810968976751234</v>
      </c>
      <c r="O799" s="467" t="n">
        <v>0.4553289659290046</v>
      </c>
      <c r="P799" s="468" t="n">
        <v>2020</v>
      </c>
      <c r="Q799" s="469" t="inlineStr">
        <is>
          <t>Filled (2016 scaled with the Blake et al. (2023) trend): NILU and geodata.no</t>
        </is>
      </c>
      <c r="R799" s="469" t="inlineStr">
        <is>
          <t>ok</t>
        </is>
      </c>
      <c r="S799" s="469" t="inlineStr">
        <is>
          <t xml:space="preserve"> text </t>
        </is>
      </c>
      <c r="T799" s="426" t="inlineStr">
        <is>
          <t>Norway</t>
        </is>
      </c>
      <c r="U799" s="465" t="inlineStr">
        <is>
          <t xml:space="preserve"> - </t>
        </is>
      </c>
      <c r="V799" s="465" t="n">
        <v>0.04</v>
      </c>
    </row>
    <row r="800" ht="16" customHeight="1">
      <c r="B800" s="5" t="inlineStr">
        <is>
          <t>AT.AT-AG.SM</t>
        </is>
      </c>
      <c r="C800" s="5" t="inlineStr">
        <is>
          <t>AT.AT-AG.SM-Deposition-RDN</t>
        </is>
      </c>
      <c r="D800" s="5" t="inlineStr">
        <is>
          <t>AT</t>
        </is>
      </c>
      <c r="E800" s="5" t="inlineStr">
        <is>
          <t>AT</t>
        </is>
      </c>
      <c r="F800" s="5">
        <f>VLOOKUP(E800,'5.a Definitions'!E:F,2,FALSE)</f>
        <v/>
      </c>
      <c r="G800" s="5" t="inlineStr">
        <is>
          <t>AG</t>
        </is>
      </c>
      <c r="H800" s="5" t="inlineStr">
        <is>
          <t>SM</t>
        </is>
      </c>
      <c r="I800" s="5">
        <f>VLOOKUP(H800,'5.a Definitions'!E:F,2,FALSE)</f>
        <v/>
      </c>
      <c r="J800" s="465" t="inlineStr">
        <is>
          <t xml:space="preserve"> Deposition </t>
        </is>
      </c>
      <c r="K800" s="465" t="inlineStr">
        <is>
          <t xml:space="preserve"> deposition to agricultural soils </t>
        </is>
      </c>
      <c r="L800" s="465" t="inlineStr">
        <is>
          <t xml:space="preserve"> reactive </t>
        </is>
      </c>
      <c r="M800" s="465" t="inlineStr">
        <is>
          <t xml:space="preserve"> RDN </t>
        </is>
      </c>
      <c r="N800" s="466" t="n">
        <v>2.61721234529718</v>
      </c>
      <c r="O800" s="467" t="n">
        <v>0.4532097703015802</v>
      </c>
      <c r="P800" s="468" t="n">
        <v>2020</v>
      </c>
      <c r="Q800" s="469" t="inlineStr">
        <is>
          <t>Filled (2016 scaled with the Blake et al. (2023) trend): NILU and geodata.no</t>
        </is>
      </c>
      <c r="R800" s="469" t="inlineStr">
        <is>
          <t>ok</t>
        </is>
      </c>
      <c r="S800" s="469" t="inlineStr">
        <is>
          <t xml:space="preserve"> text </t>
        </is>
      </c>
      <c r="T800" s="426" t="inlineStr">
        <is>
          <t>Norway</t>
        </is>
      </c>
      <c r="U800" s="465" t="inlineStr">
        <is>
          <t xml:space="preserve"> - </t>
        </is>
      </c>
      <c r="V800" s="465" t="n">
        <v>0.04</v>
      </c>
    </row>
    <row r="801" ht="16" customHeight="1">
      <c r="B801" s="5" t="inlineStr">
        <is>
          <t>AT.AT-AG.SM</t>
        </is>
      </c>
      <c r="C801" s="5" t="inlineStr">
        <is>
          <t>AT.AT-AG.SM-Biological N2 fixation-N2</t>
        </is>
      </c>
      <c r="D801" s="5" t="inlineStr">
        <is>
          <t>AT</t>
        </is>
      </c>
      <c r="E801" s="5" t="inlineStr">
        <is>
          <t>AT</t>
        </is>
      </c>
      <c r="F801" s="5">
        <f>VLOOKUP(E801,'5.a Definitions'!E:F,2,FALSE)</f>
        <v/>
      </c>
      <c r="G801" s="5" t="inlineStr">
        <is>
          <t>AG</t>
        </is>
      </c>
      <c r="H801" s="5" t="inlineStr">
        <is>
          <t>SM</t>
        </is>
      </c>
      <c r="I801" s="5">
        <f>VLOOKUP(H801,'5.a Definitions'!E:F,2,FALSE)</f>
        <v/>
      </c>
      <c r="J801" s="465" t="inlineStr">
        <is>
          <t xml:space="preserve"> Biological N2 fixation </t>
        </is>
      </c>
      <c r="K801" s="465" t="inlineStr">
        <is>
          <t xml:space="preserve"> N2 fixation agriculture </t>
        </is>
      </c>
      <c r="L801" s="465" t="inlineStr">
        <is>
          <t xml:space="preserve"> inert </t>
        </is>
      </c>
      <c r="M801" s="465" t="inlineStr">
        <is>
          <t xml:space="preserve"> N2 </t>
        </is>
      </c>
      <c r="N801" s="466" t="n">
        <v>12</v>
      </c>
      <c r="O801" s="467" t="n">
        <v>0.3241098063913839</v>
      </c>
      <c r="P801" s="468" t="n">
        <v>2020</v>
      </c>
      <c r="Q801" s="469" t="inlineStr">
        <is>
          <t>Bechmann et al. (2023)</t>
        </is>
      </c>
      <c r="R801" s="469" t="inlineStr">
        <is>
          <t>ok</t>
        </is>
      </c>
      <c r="S801" s="469" t="inlineStr">
        <is>
          <t xml:space="preserve"> text </t>
        </is>
      </c>
      <c r="T801" s="426" t="inlineStr">
        <is>
          <t>Norway</t>
        </is>
      </c>
      <c r="U801" s="465" t="inlineStr">
        <is>
          <t xml:space="preserve"> - </t>
        </is>
      </c>
      <c r="V801" s="465" t="n">
        <v>0.04</v>
      </c>
    </row>
    <row r="802" ht="16" customHeight="1">
      <c r="B802" s="5" t="inlineStr">
        <is>
          <t>AT.AT-FS.FO</t>
        </is>
      </c>
      <c r="C802" s="5" t="inlineStr">
        <is>
          <t>AT.AT-FS.FO-Deposition-OXN</t>
        </is>
      </c>
      <c r="D802" s="5" t="inlineStr">
        <is>
          <t>AT</t>
        </is>
      </c>
      <c r="E802" s="5" t="inlineStr">
        <is>
          <t>AT</t>
        </is>
      </c>
      <c r="F802" s="5">
        <f>VLOOKUP(E802,'5.a Definitions'!E:F,2,FALSE)</f>
        <v/>
      </c>
      <c r="G802" s="5" t="inlineStr">
        <is>
          <t>FS</t>
        </is>
      </c>
      <c r="H802" s="5" t="inlineStr">
        <is>
          <t>FO</t>
        </is>
      </c>
      <c r="I802" s="5">
        <f>VLOOKUP(H802,'5.a Definitions'!E:F,2,FALSE)</f>
        <v/>
      </c>
      <c r="J802" s="465" t="inlineStr">
        <is>
          <t xml:space="preserve"> Deposition </t>
        </is>
      </c>
      <c r="K802" s="465" t="inlineStr">
        <is>
          <t xml:space="preserve"> deposition to forests </t>
        </is>
      </c>
      <c r="L802" s="465" t="inlineStr">
        <is>
          <t xml:space="preserve"> reactive </t>
        </is>
      </c>
      <c r="M802" s="465" t="inlineStr">
        <is>
          <t xml:space="preserve"> OXN </t>
        </is>
      </c>
      <c r="N802" s="466" t="n">
        <v>24.5775081767102</v>
      </c>
      <c r="O802" s="467" t="n">
        <v>0.4570900538886476</v>
      </c>
      <c r="P802" s="468" t="n">
        <v>2020</v>
      </c>
      <c r="Q802" s="469" t="inlineStr">
        <is>
          <t>Filled (2016 scaled with the Blake et al. (2023) trend): NILU and geodata.no</t>
        </is>
      </c>
      <c r="R802" s="469" t="inlineStr">
        <is>
          <t>ok</t>
        </is>
      </c>
      <c r="S802" s="469" t="inlineStr">
        <is>
          <t xml:space="preserve"> text </t>
        </is>
      </c>
      <c r="T802" s="426" t="inlineStr">
        <is>
          <t>Norway</t>
        </is>
      </c>
      <c r="U802" s="465" t="inlineStr">
        <is>
          <t xml:space="preserve"> - </t>
        </is>
      </c>
      <c r="V802" s="465" t="n">
        <v>0.04</v>
      </c>
    </row>
    <row r="803" ht="16" customHeight="1">
      <c r="B803" s="5" t="inlineStr">
        <is>
          <t>AT.AT-FS.FO</t>
        </is>
      </c>
      <c r="C803" s="5" t="inlineStr">
        <is>
          <t>AT.AT-FS.FO-Deposition-RDN</t>
        </is>
      </c>
      <c r="D803" s="5" t="inlineStr">
        <is>
          <t>AT</t>
        </is>
      </c>
      <c r="E803" s="5" t="inlineStr">
        <is>
          <t>AT</t>
        </is>
      </c>
      <c r="F803" s="5">
        <f>VLOOKUP(E803,'5.a Definitions'!E:F,2,FALSE)</f>
        <v/>
      </c>
      <c r="G803" s="5" t="inlineStr">
        <is>
          <t>FS</t>
        </is>
      </c>
      <c r="H803" s="5" t="inlineStr">
        <is>
          <t>FO</t>
        </is>
      </c>
      <c r="I803" s="5">
        <f>VLOOKUP(H803,'5.a Definitions'!E:F,2,FALSE)</f>
        <v/>
      </c>
      <c r="J803" s="465" t="inlineStr">
        <is>
          <t xml:space="preserve"> Deposition </t>
        </is>
      </c>
      <c r="K803" s="465" t="inlineStr">
        <is>
          <t xml:space="preserve"> deposition to forests </t>
        </is>
      </c>
      <c r="L803" s="465" t="inlineStr">
        <is>
          <t xml:space="preserve"> reactive </t>
        </is>
      </c>
      <c r="M803" s="465" t="inlineStr">
        <is>
          <t xml:space="preserve"> RDN </t>
        </is>
      </c>
      <c r="N803" s="466" t="n">
        <v>22.80953747835347</v>
      </c>
      <c r="O803" s="467" t="n">
        <v>0.4679842919158217</v>
      </c>
      <c r="P803" s="468" t="n">
        <v>2020</v>
      </c>
      <c r="Q803" s="469" t="inlineStr">
        <is>
          <t>Filled (2016 scaled with the Blake et al. (2023) trend): NILU and geodata.no</t>
        </is>
      </c>
      <c r="R803" s="469" t="inlineStr">
        <is>
          <t>ok</t>
        </is>
      </c>
      <c r="S803" s="469" t="inlineStr">
        <is>
          <t xml:space="preserve"> text </t>
        </is>
      </c>
      <c r="T803" s="426" t="inlineStr">
        <is>
          <t>Norway</t>
        </is>
      </c>
      <c r="U803" s="465" t="inlineStr">
        <is>
          <t xml:space="preserve"> - </t>
        </is>
      </c>
      <c r="V803" s="465" t="n">
        <v>0.04</v>
      </c>
    </row>
    <row r="804" ht="16" customHeight="1">
      <c r="B804" s="5" t="inlineStr">
        <is>
          <t>AT.AT-FS.FO</t>
        </is>
      </c>
      <c r="C804" s="5" t="inlineStr">
        <is>
          <t>AT.AT-FS.FO-N2 fixation-N2</t>
        </is>
      </c>
      <c r="D804" s="5" t="inlineStr">
        <is>
          <t>AT</t>
        </is>
      </c>
      <c r="E804" s="5" t="inlineStr">
        <is>
          <t>AT</t>
        </is>
      </c>
      <c r="F804" s="5">
        <f>VLOOKUP(E804,'5.a Definitions'!E:F,2,FALSE)</f>
        <v/>
      </c>
      <c r="G804" s="5" t="inlineStr">
        <is>
          <t>FS</t>
        </is>
      </c>
      <c r="H804" s="5" t="inlineStr">
        <is>
          <t>FO</t>
        </is>
      </c>
      <c r="I804" s="5">
        <f>VLOOKUP(H804,'5.a Definitions'!E:F,2,FALSE)</f>
        <v/>
      </c>
      <c r="J804" s="465" t="inlineStr">
        <is>
          <t xml:space="preserve"> N2 fixation </t>
        </is>
      </c>
      <c r="K804" s="465" t="inlineStr">
        <is>
          <t xml:space="preserve"> N2 fixation forests </t>
        </is>
      </c>
      <c r="L804" s="465" t="inlineStr">
        <is>
          <t xml:space="preserve"> inert </t>
        </is>
      </c>
      <c r="M804" s="465" t="inlineStr">
        <is>
          <t xml:space="preserve"> N2 </t>
        </is>
      </c>
      <c r="N804" s="466" t="n">
        <v>18</v>
      </c>
      <c r="O804" s="467" t="n">
        <v>0.5019089907080868</v>
      </c>
      <c r="P804" s="468" t="n">
        <v>2020</v>
      </c>
      <c r="Q804" s="469" t="inlineStr">
        <is>
          <t>Moldan (2025) and SSB</t>
        </is>
      </c>
      <c r="R804" s="469" t="inlineStr">
        <is>
          <t>ok</t>
        </is>
      </c>
      <c r="S804" s="469" t="inlineStr">
        <is>
          <t xml:space="preserve"> text </t>
        </is>
      </c>
      <c r="T804" s="426" t="inlineStr">
        <is>
          <t>Norway</t>
        </is>
      </c>
      <c r="U804" s="465" t="inlineStr">
        <is>
          <t xml:space="preserve"> - </t>
        </is>
      </c>
      <c r="V804" s="465" t="n">
        <v>0.04</v>
      </c>
    </row>
    <row r="805" ht="16" customHeight="1">
      <c r="B805" s="5" t="inlineStr">
        <is>
          <t>AT.AT-FS.OL</t>
        </is>
      </c>
      <c r="C805" s="5" t="inlineStr">
        <is>
          <t>AT.AT-FS.OL-Deposition-OXN</t>
        </is>
      </c>
      <c r="D805" s="5" t="inlineStr">
        <is>
          <t>AT</t>
        </is>
      </c>
      <c r="E805" s="5" t="inlineStr">
        <is>
          <t>AT</t>
        </is>
      </c>
      <c r="F805" s="5">
        <f>VLOOKUP(E805,'5.a Definitions'!E:F,2,FALSE)</f>
        <v/>
      </c>
      <c r="G805" s="5" t="inlineStr">
        <is>
          <t>FS</t>
        </is>
      </c>
      <c r="H805" s="5" t="inlineStr">
        <is>
          <t>OL</t>
        </is>
      </c>
      <c r="I805" s="5">
        <f>VLOOKUP(H805,'5.a Definitions'!E:F,2,FALSE)</f>
        <v/>
      </c>
      <c r="J805" s="465" t="inlineStr">
        <is>
          <t xml:space="preserve"> Deposition </t>
        </is>
      </c>
      <c r="K805" s="465" t="inlineStr">
        <is>
          <t xml:space="preserve"> deposition to other land </t>
        </is>
      </c>
      <c r="L805" s="465" t="inlineStr">
        <is>
          <t xml:space="preserve"> reactive </t>
        </is>
      </c>
      <c r="M805" s="465" t="inlineStr">
        <is>
          <t xml:space="preserve"> OXN </t>
        </is>
      </c>
      <c r="N805" s="466" t="n">
        <v>28.32874947873232</v>
      </c>
      <c r="O805" s="467" t="n">
        <v>0.4615696596657312</v>
      </c>
      <c r="P805" s="468" t="n">
        <v>2020</v>
      </c>
      <c r="Q805" s="469" t="inlineStr">
        <is>
          <t>Filled (2016 scaled with the Blake et al. (2023) trend): NILU and geodata.no</t>
        </is>
      </c>
      <c r="R805" s="469" t="inlineStr">
        <is>
          <t>ok</t>
        </is>
      </c>
      <c r="S805" s="469" t="inlineStr">
        <is>
          <t xml:space="preserve"> text </t>
        </is>
      </c>
      <c r="T805" s="426" t="inlineStr">
        <is>
          <t>Norway</t>
        </is>
      </c>
      <c r="U805" s="465" t="inlineStr">
        <is>
          <t xml:space="preserve"> - </t>
        </is>
      </c>
      <c r="V805" s="465" t="n">
        <v>0.04</v>
      </c>
    </row>
    <row r="806" ht="16" customHeight="1">
      <c r="B806" s="5" t="inlineStr">
        <is>
          <t>AT.AT-FS.OL</t>
        </is>
      </c>
      <c r="C806" s="5" t="inlineStr">
        <is>
          <t>AT.AT-FS.OL-Deposition-RDN</t>
        </is>
      </c>
      <c r="D806" s="5" t="inlineStr">
        <is>
          <t>AT</t>
        </is>
      </c>
      <c r="E806" s="5" t="inlineStr">
        <is>
          <t>AT</t>
        </is>
      </c>
      <c r="F806" s="5">
        <f>VLOOKUP(E806,'5.a Definitions'!E:F,2,FALSE)</f>
        <v/>
      </c>
      <c r="G806" s="5" t="inlineStr">
        <is>
          <t>FS</t>
        </is>
      </c>
      <c r="H806" s="5" t="inlineStr">
        <is>
          <t>OL</t>
        </is>
      </c>
      <c r="I806" s="5">
        <f>VLOOKUP(H806,'5.a Definitions'!E:F,2,FALSE)</f>
        <v/>
      </c>
      <c r="J806" s="465" t="inlineStr">
        <is>
          <t xml:space="preserve"> Deposition </t>
        </is>
      </c>
      <c r="K806" s="465" t="inlineStr">
        <is>
          <t xml:space="preserve"> deposition to other land </t>
        </is>
      </c>
      <c r="L806" s="465" t="inlineStr">
        <is>
          <t xml:space="preserve"> reactive </t>
        </is>
      </c>
      <c r="M806" s="465" t="inlineStr">
        <is>
          <t xml:space="preserve"> RDN </t>
        </is>
      </c>
      <c r="N806" s="466" t="n">
        <v>30.21554808772498</v>
      </c>
      <c r="O806" s="467" t="n">
        <v>0.4560716206577159</v>
      </c>
      <c r="P806" s="468" t="n">
        <v>2020</v>
      </c>
      <c r="Q806" s="469" t="inlineStr">
        <is>
          <t>Filled (2016 scaled with the Blake et al. (2023) trend): NILU and geodata.no</t>
        </is>
      </c>
      <c r="R806" s="469" t="inlineStr">
        <is>
          <t>ok</t>
        </is>
      </c>
      <c r="S806" s="469" t="inlineStr">
        <is>
          <t xml:space="preserve"> text </t>
        </is>
      </c>
      <c r="T806" s="426" t="inlineStr">
        <is>
          <t>Norway</t>
        </is>
      </c>
      <c r="U806" s="465" t="inlineStr">
        <is>
          <t xml:space="preserve"> - </t>
        </is>
      </c>
      <c r="V806" s="465" t="n">
        <v>0.04</v>
      </c>
    </row>
    <row r="807" ht="16" customHeight="1">
      <c r="B807" s="5" t="inlineStr">
        <is>
          <t>AT.AT-FS.OL</t>
        </is>
      </c>
      <c r="C807" s="5" t="inlineStr">
        <is>
          <t>AT.AT-FS.OL-N2 fixation-N2</t>
        </is>
      </c>
      <c r="D807" s="5" t="inlineStr">
        <is>
          <t>AT</t>
        </is>
      </c>
      <c r="E807" s="5" t="inlineStr">
        <is>
          <t>AT</t>
        </is>
      </c>
      <c r="F807" s="5">
        <f>VLOOKUP(E807,'5.a Definitions'!E:F,2,FALSE)</f>
        <v/>
      </c>
      <c r="G807" s="5" t="inlineStr">
        <is>
          <t>FS</t>
        </is>
      </c>
      <c r="H807" s="5" t="inlineStr">
        <is>
          <t>OL</t>
        </is>
      </c>
      <c r="I807" s="5">
        <f>VLOOKUP(H807,'5.a Definitions'!E:F,2,FALSE)</f>
        <v/>
      </c>
      <c r="J807" s="465" t="inlineStr">
        <is>
          <t xml:space="preserve"> N2 fixation </t>
        </is>
      </c>
      <c r="K807" s="465" t="inlineStr">
        <is>
          <t xml:space="preserve"> N2 fixation other land </t>
        </is>
      </c>
      <c r="L807" s="465" t="inlineStr">
        <is>
          <t xml:space="preserve"> inert </t>
        </is>
      </c>
      <c r="M807" s="465" t="inlineStr">
        <is>
          <t xml:space="preserve"> N2 </t>
        </is>
      </c>
      <c r="N807" s="466" t="n">
        <v>23.228884</v>
      </c>
      <c r="O807" s="467" t="n">
        <v>0.8373855850737826</v>
      </c>
      <c r="P807" s="468" t="n">
        <v>2020</v>
      </c>
      <c r="Q807" s="469" t="inlineStr">
        <is>
          <t>CORINE land cover inventory and Reddy &amp; DeLaune (2008)</t>
        </is>
      </c>
      <c r="R807" s="469" t="inlineStr">
        <is>
          <t>ok</t>
        </is>
      </c>
      <c r="S807" s="469" t="inlineStr">
        <is>
          <t xml:space="preserve"> text </t>
        </is>
      </c>
      <c r="T807" s="426" t="inlineStr">
        <is>
          <t>Norway</t>
        </is>
      </c>
      <c r="U807" s="465" t="inlineStr">
        <is>
          <t xml:space="preserve"> - </t>
        </is>
      </c>
      <c r="V807" s="465" t="n">
        <v>0.04</v>
      </c>
    </row>
    <row r="808" ht="16" customHeight="1">
      <c r="B808" s="5" t="inlineStr">
        <is>
          <t>AT.AT-HS.HS</t>
        </is>
      </c>
      <c r="C808" s="5" t="inlineStr">
        <is>
          <t>AT.AT-HS.HS-Deposition-OXN</t>
        </is>
      </c>
      <c r="D808" s="5" t="inlineStr">
        <is>
          <t>AT</t>
        </is>
      </c>
      <c r="E808" s="5" t="inlineStr">
        <is>
          <t>AT</t>
        </is>
      </c>
      <c r="F808" s="5">
        <f>VLOOKUP(E808,'5.a Definitions'!E:F,2,FALSE)</f>
        <v/>
      </c>
      <c r="G808" s="5" t="inlineStr">
        <is>
          <t>HS</t>
        </is>
      </c>
      <c r="H808" s="5" t="inlineStr">
        <is>
          <t>HS</t>
        </is>
      </c>
      <c r="I808" s="5">
        <f>VLOOKUP(H808,'5.a Definitions'!E:F,2,FALSE)</f>
        <v/>
      </c>
      <c r="J808" s="465" t="inlineStr">
        <is>
          <t xml:space="preserve"> Deposition </t>
        </is>
      </c>
      <c r="K808" s="465" t="inlineStr">
        <is>
          <t xml:space="preserve"> deposition to settlements </t>
        </is>
      </c>
      <c r="L808" s="465" t="inlineStr">
        <is>
          <t xml:space="preserve"> reactive </t>
        </is>
      </c>
      <c r="M808" s="465" t="inlineStr">
        <is>
          <t xml:space="preserve"> OXN </t>
        </is>
      </c>
      <c r="N808" s="466" t="n">
        <v>1.634097903810652</v>
      </c>
      <c r="O808" s="467" t="n">
        <v>0.4570744702541162</v>
      </c>
      <c r="P808" s="468" t="n">
        <v>2020</v>
      </c>
      <c r="Q808" s="469" t="inlineStr">
        <is>
          <t>Filled (2016 scaled with the Blake et al. (2023) trend): NILU and geodata.no</t>
        </is>
      </c>
      <c r="R808" s="469" t="inlineStr">
        <is>
          <t>ok</t>
        </is>
      </c>
      <c r="S808" s="469" t="inlineStr">
        <is>
          <t xml:space="preserve"> text </t>
        </is>
      </c>
      <c r="T808" s="426" t="inlineStr">
        <is>
          <t>Norway</t>
        </is>
      </c>
      <c r="U808" s="465" t="inlineStr">
        <is>
          <t xml:space="preserve"> - </t>
        </is>
      </c>
      <c r="V808" s="465" t="n">
        <v>0.04</v>
      </c>
    </row>
    <row r="809" ht="16" customHeight="1">
      <c r="B809" s="5" t="inlineStr">
        <is>
          <t>AT.AT-HS.HS</t>
        </is>
      </c>
      <c r="C809" s="5" t="inlineStr">
        <is>
          <t>AT.AT-HS.HS-Deposition-RDN</t>
        </is>
      </c>
      <c r="D809" s="5" t="inlineStr">
        <is>
          <t>AT</t>
        </is>
      </c>
      <c r="E809" s="5" t="inlineStr">
        <is>
          <t>AT</t>
        </is>
      </c>
      <c r="F809" s="5">
        <f>VLOOKUP(E809,'5.a Definitions'!E:F,2,FALSE)</f>
        <v/>
      </c>
      <c r="G809" s="5" t="inlineStr">
        <is>
          <t>HS</t>
        </is>
      </c>
      <c r="H809" s="5" t="inlineStr">
        <is>
          <t>HS</t>
        </is>
      </c>
      <c r="I809" s="5">
        <f>VLOOKUP(H809,'5.a Definitions'!E:F,2,FALSE)</f>
        <v/>
      </c>
      <c r="J809" s="465" t="inlineStr">
        <is>
          <t xml:space="preserve"> Deposition </t>
        </is>
      </c>
      <c r="K809" s="465" t="inlineStr">
        <is>
          <t xml:space="preserve"> deposition to settlements </t>
        </is>
      </c>
      <c r="L809" s="465" t="inlineStr">
        <is>
          <t xml:space="preserve"> reactive </t>
        </is>
      </c>
      <c r="M809" s="465" t="inlineStr">
        <is>
          <t xml:space="preserve"> RDN </t>
        </is>
      </c>
      <c r="N809" s="466" t="n">
        <v>1.480401076349279</v>
      </c>
      <c r="O809" s="467" t="n">
        <v>0.4620532189512812</v>
      </c>
      <c r="P809" s="468" t="n">
        <v>2020</v>
      </c>
      <c r="Q809" s="469" t="inlineStr">
        <is>
          <t>Filled (2016 scaled with the Blake et al. (2023) trend): NILU and geodata.no</t>
        </is>
      </c>
      <c r="R809" s="469" t="inlineStr">
        <is>
          <t>ok</t>
        </is>
      </c>
      <c r="S809" s="469" t="inlineStr">
        <is>
          <t xml:space="preserve"> text </t>
        </is>
      </c>
      <c r="T809" s="426" t="inlineStr">
        <is>
          <t>Norway</t>
        </is>
      </c>
      <c r="U809" s="465" t="inlineStr">
        <is>
          <t xml:space="preserve"> - </t>
        </is>
      </c>
      <c r="V809" s="465" t="n">
        <v>0.04</v>
      </c>
    </row>
    <row r="810" ht="16" customHeight="1">
      <c r="B810" s="5" t="inlineStr">
        <is>
          <t>AT.AT-HY.SW</t>
        </is>
      </c>
      <c r="C810" s="5" t="inlineStr">
        <is>
          <t>AT.AT-HY.SW-Deposition-OXN</t>
        </is>
      </c>
      <c r="D810" s="5" t="inlineStr">
        <is>
          <t>AT</t>
        </is>
      </c>
      <c r="E810" s="5" t="inlineStr">
        <is>
          <t>AT</t>
        </is>
      </c>
      <c r="F810" s="5">
        <f>VLOOKUP(E810,'5.a Definitions'!E:F,2,FALSE)</f>
        <v/>
      </c>
      <c r="G810" s="5" t="inlineStr">
        <is>
          <t>HY</t>
        </is>
      </c>
      <c r="H810" s="5" t="inlineStr">
        <is>
          <t>SW</t>
        </is>
      </c>
      <c r="I810" s="5">
        <f>VLOOKUP(H810,'5.a Definitions'!E:F,2,FALSE)</f>
        <v/>
      </c>
      <c r="J810" s="465" t="inlineStr">
        <is>
          <t xml:space="preserve"> Deposition </t>
        </is>
      </c>
      <c r="K810" s="465" t="inlineStr">
        <is>
          <t xml:space="preserve"> deposition to surface water </t>
        </is>
      </c>
      <c r="L810" s="465" t="inlineStr">
        <is>
          <t xml:space="preserve"> reactive </t>
        </is>
      </c>
      <c r="M810" s="465" t="inlineStr">
        <is>
          <t xml:space="preserve"> OXN </t>
        </is>
      </c>
      <c r="N810" s="466" t="n">
        <v>4.088822809522666</v>
      </c>
      <c r="O810" s="467" t="n">
        <v>0.4355953459825117</v>
      </c>
      <c r="P810" s="468" t="n">
        <v>2020</v>
      </c>
      <c r="Q810" s="469" t="inlineStr">
        <is>
          <t>Filled (2016 scaled with the Blake et al. (2023) trend): NILU and geodata.no</t>
        </is>
      </c>
      <c r="R810" s="469" t="inlineStr">
        <is>
          <t>ok</t>
        </is>
      </c>
      <c r="S810" s="469" t="inlineStr">
        <is>
          <t xml:space="preserve"> text </t>
        </is>
      </c>
      <c r="T810" s="426" t="inlineStr">
        <is>
          <t>Norway</t>
        </is>
      </c>
      <c r="U810" s="465" t="inlineStr">
        <is>
          <t xml:space="preserve"> - </t>
        </is>
      </c>
      <c r="V810" s="465" t="n">
        <v>0.04</v>
      </c>
    </row>
    <row r="811" ht="16" customHeight="1">
      <c r="B811" s="5" t="inlineStr">
        <is>
          <t>AT.AT-HY.SW</t>
        </is>
      </c>
      <c r="C811" s="5" t="inlineStr">
        <is>
          <t>AT.AT-HY.SW-Deposition-RDN</t>
        </is>
      </c>
      <c r="D811" s="5" t="inlineStr">
        <is>
          <t>AT</t>
        </is>
      </c>
      <c r="E811" s="5" t="inlineStr">
        <is>
          <t>AT</t>
        </is>
      </c>
      <c r="F811" s="5">
        <f>VLOOKUP(E811,'5.a Definitions'!E:F,2,FALSE)</f>
        <v/>
      </c>
      <c r="G811" s="5" t="inlineStr">
        <is>
          <t>HY</t>
        </is>
      </c>
      <c r="H811" s="5" t="inlineStr">
        <is>
          <t>SW</t>
        </is>
      </c>
      <c r="I811" s="5">
        <f>VLOOKUP(H811,'5.a Definitions'!E:F,2,FALSE)</f>
        <v/>
      </c>
      <c r="J811" s="465" t="inlineStr">
        <is>
          <t xml:space="preserve"> Deposition </t>
        </is>
      </c>
      <c r="K811" s="465" t="inlineStr">
        <is>
          <t xml:space="preserve"> deposition to surface water </t>
        </is>
      </c>
      <c r="L811" s="465" t="inlineStr">
        <is>
          <t xml:space="preserve"> reactive </t>
        </is>
      </c>
      <c r="M811" s="465" t="inlineStr">
        <is>
          <t xml:space="preserve"> RDN </t>
        </is>
      </c>
      <c r="N811" s="466" t="n">
        <v>4.052304373571123</v>
      </c>
      <c r="O811" s="467" t="n">
        <v>0.4465478955694931</v>
      </c>
      <c r="P811" s="468" t="n">
        <v>2020</v>
      </c>
      <c r="Q811" s="469" t="inlineStr">
        <is>
          <t>Filled (2016 scaled with the Blake et al. (2023) trend): NILU and geodata.no</t>
        </is>
      </c>
      <c r="R811" s="469" t="inlineStr">
        <is>
          <t>ok</t>
        </is>
      </c>
      <c r="S811" s="469" t="inlineStr">
        <is>
          <t xml:space="preserve"> text </t>
        </is>
      </c>
      <c r="T811" s="426" t="inlineStr">
        <is>
          <t>Norway</t>
        </is>
      </c>
      <c r="U811" s="465" t="inlineStr">
        <is>
          <t xml:space="preserve"> - </t>
        </is>
      </c>
      <c r="V811" s="465" t="n">
        <v>0.04</v>
      </c>
    </row>
    <row r="812" ht="16" customHeight="1">
      <c r="B812" s="5" t="inlineStr">
        <is>
          <t>AT.AT-HY.SW</t>
        </is>
      </c>
      <c r="C812" s="5" t="inlineStr">
        <is>
          <t>AT.AT-HY.SW-N2 fixation-N2</t>
        </is>
      </c>
      <c r="D812" s="5" t="inlineStr">
        <is>
          <t>AT</t>
        </is>
      </c>
      <c r="E812" s="5" t="inlineStr">
        <is>
          <t>AT</t>
        </is>
      </c>
      <c r="F812" s="5">
        <f>VLOOKUP(E812,'5.a Definitions'!E:F,2,FALSE)</f>
        <v/>
      </c>
      <c r="G812" s="5" t="inlineStr">
        <is>
          <t>HY</t>
        </is>
      </c>
      <c r="H812" s="5" t="inlineStr">
        <is>
          <t>SW</t>
        </is>
      </c>
      <c r="I812" s="5">
        <f>VLOOKUP(H812,'5.a Definitions'!E:F,2,FALSE)</f>
        <v/>
      </c>
      <c r="J812" s="465" t="inlineStr">
        <is>
          <t xml:space="preserve"> N2 fixation </t>
        </is>
      </c>
      <c r="K812" s="465" t="inlineStr">
        <is>
          <t xml:space="preserve"> N2 fixation surface water </t>
        </is>
      </c>
      <c r="L812" s="465" t="inlineStr">
        <is>
          <t xml:space="preserve"> inert </t>
        </is>
      </c>
      <c r="M812" s="465" t="inlineStr">
        <is>
          <t xml:space="preserve"> N2 </t>
        </is>
      </c>
      <c r="N812" s="466" t="n">
        <v>2.0457</v>
      </c>
      <c r="O812" s="467" t="n">
        <v>8.962723886426243</v>
      </c>
      <c r="P812" s="468" t="n">
        <v>2020</v>
      </c>
      <c r="Q812" s="469" t="inlineStr">
        <is>
          <t>NIBIO and Reddy &amp; DeLaune (2008)</t>
        </is>
      </c>
      <c r="R812" s="469" t="inlineStr">
        <is>
          <t>ok</t>
        </is>
      </c>
      <c r="S812" s="469" t="inlineStr">
        <is>
          <t xml:space="preserve"> text </t>
        </is>
      </c>
      <c r="T812" s="426" t="inlineStr">
        <is>
          <t>Norway</t>
        </is>
      </c>
      <c r="U812" s="465" t="inlineStr">
        <is>
          <t xml:space="preserve"> - </t>
        </is>
      </c>
      <c r="V812" s="465" t="n">
        <v>0.04</v>
      </c>
    </row>
    <row r="813" ht="16" customHeight="1">
      <c r="B813" s="5" t="inlineStr">
        <is>
          <t>AT.AT-RW.RW</t>
        </is>
      </c>
      <c r="C813" s="5" t="inlineStr">
        <is>
          <t>AT.AT-RW.RW-Atmospheric outflow-RDN</t>
        </is>
      </c>
      <c r="D813" s="5" t="inlineStr">
        <is>
          <t>AT</t>
        </is>
      </c>
      <c r="E813" s="5" t="inlineStr">
        <is>
          <t>AT</t>
        </is>
      </c>
      <c r="F813" s="5">
        <f>VLOOKUP(E813,'5.a Definitions'!E:F,2,FALSE)</f>
        <v/>
      </c>
      <c r="G813" s="5" t="inlineStr">
        <is>
          <t>RW</t>
        </is>
      </c>
      <c r="H813" s="5" t="inlineStr">
        <is>
          <t>RW</t>
        </is>
      </c>
      <c r="I813" s="5">
        <f>VLOOKUP(H813,'5.a Definitions'!E:F,2,FALSE)</f>
        <v/>
      </c>
      <c r="J813" s="465" t="inlineStr">
        <is>
          <t xml:space="preserve"> Atmospheric outflow </t>
        </is>
      </c>
      <c r="K813" s="465" t="inlineStr">
        <is>
          <t xml:space="preserve"> atmospheric outflow </t>
        </is>
      </c>
      <c r="L813" s="465" t="inlineStr">
        <is>
          <t xml:space="preserve"> reactive </t>
        </is>
      </c>
      <c r="M813" s="465" t="inlineStr">
        <is>
          <t xml:space="preserve"> RDN </t>
        </is>
      </c>
      <c r="N813" s="466" t="n">
        <v>12.8</v>
      </c>
      <c r="O813" s="467" t="n">
        <v>0.4978678205152003</v>
      </c>
      <c r="P813" s="468" t="n">
        <v>2020</v>
      </c>
      <c r="Q813" s="469" t="inlineStr">
        <is>
          <t>EMEP SR tables</t>
        </is>
      </c>
      <c r="R813" s="469" t="inlineStr">
        <is>
          <t>ok</t>
        </is>
      </c>
      <c r="S813" s="469" t="inlineStr">
        <is>
          <t xml:space="preserve"> text </t>
        </is>
      </c>
      <c r="T813" s="426" t="inlineStr">
        <is>
          <t>Norway</t>
        </is>
      </c>
      <c r="U813" s="465" t="inlineStr">
        <is>
          <t xml:space="preserve"> - </t>
        </is>
      </c>
      <c r="V813" s="465" t="n">
        <v>0.04</v>
      </c>
    </row>
    <row r="814" ht="16" customHeight="1" thickBot="1">
      <c r="A814" s="493" t="n"/>
      <c r="B814" s="6" t="inlineStr">
        <is>
          <t>AT.AT-RW.RW</t>
        </is>
      </c>
      <c r="C814" s="6" t="inlineStr">
        <is>
          <t>AT.AT-RW.RW-Atmospheric outflow-OXN</t>
        </is>
      </c>
      <c r="D814" s="6" t="inlineStr">
        <is>
          <t>AT</t>
        </is>
      </c>
      <c r="E814" s="6" t="inlineStr">
        <is>
          <t>AT</t>
        </is>
      </c>
      <c r="F814" s="5">
        <f>VLOOKUP(E814,'5.a Definitions'!E:F,2,FALSE)</f>
        <v/>
      </c>
      <c r="G814" s="6" t="inlineStr">
        <is>
          <t>RW</t>
        </is>
      </c>
      <c r="H814" s="6" t="inlineStr">
        <is>
          <t>RW</t>
        </is>
      </c>
      <c r="I814" s="5">
        <f>VLOOKUP(H814,'5.a Definitions'!E:F,2,FALSE)</f>
        <v/>
      </c>
      <c r="J814" s="470" t="inlineStr">
        <is>
          <t xml:space="preserve"> Atmospheric outflow </t>
        </is>
      </c>
      <c r="K814" s="470" t="inlineStr">
        <is>
          <t xml:space="preserve"> atmospheric outflow </t>
        </is>
      </c>
      <c r="L814" s="470" t="inlineStr">
        <is>
          <t xml:space="preserve"> reactive </t>
        </is>
      </c>
      <c r="M814" s="470" t="inlineStr">
        <is>
          <t xml:space="preserve"> OXN </t>
        </is>
      </c>
      <c r="N814" s="466" t="n">
        <v>34.3</v>
      </c>
      <c r="O814" s="471" t="n">
        <v>0.4978678205152003</v>
      </c>
      <c r="P814" s="468" t="n">
        <v>2020</v>
      </c>
      <c r="Q814" s="472" t="inlineStr">
        <is>
          <t>EMEP SR tables</t>
        </is>
      </c>
      <c r="R814" s="469" t="inlineStr">
        <is>
          <t>ok</t>
        </is>
      </c>
      <c r="S814" s="472" t="inlineStr">
        <is>
          <t xml:space="preserve"> text </t>
        </is>
      </c>
      <c r="T814" s="426" t="inlineStr">
        <is>
          <t>Norway</t>
        </is>
      </c>
      <c r="U814" s="470" t="inlineStr">
        <is>
          <t xml:space="preserve"> - </t>
        </is>
      </c>
      <c r="V814" s="470" t="n">
        <v>0.04</v>
      </c>
    </row>
    <row r="815" ht="16" customHeight="1">
      <c r="A815" s="491" t="inlineStr">
        <is>
          <t>Hydrosphere</t>
        </is>
      </c>
      <c r="B815" s="5" t="inlineStr">
        <is>
          <t>HY.CW-MP.FP</t>
        </is>
      </c>
      <c r="C815" s="5" t="inlineStr">
        <is>
          <t>HY.CW-MP.FP-Fish (wild catch)-Nmix</t>
        </is>
      </c>
      <c r="D815" s="5" t="inlineStr">
        <is>
          <t>HY</t>
        </is>
      </c>
      <c r="E815" s="5" t="inlineStr">
        <is>
          <t>CW</t>
        </is>
      </c>
      <c r="F815" s="5">
        <f>VLOOKUP(E815,'5.a Definitions'!E:F,2,FALSE)</f>
        <v/>
      </c>
      <c r="G815" s="5" t="inlineStr">
        <is>
          <t>MP</t>
        </is>
      </c>
      <c r="H815" s="5" t="inlineStr">
        <is>
          <t>FP</t>
        </is>
      </c>
      <c r="I815" s="5">
        <f>VLOOKUP(H815,'5.a Definitions'!E:F,2,FALSE)</f>
        <v/>
      </c>
      <c r="J815" s="465" t="inlineStr">
        <is>
          <t xml:space="preserve"> Fish (wild catch) </t>
        </is>
      </c>
      <c r="K815" s="5" t="inlineStr">
        <is>
          <t>coastal water fish (wild catch)</t>
        </is>
      </c>
      <c r="L815" s="465" t="inlineStr">
        <is>
          <t xml:space="preserve"> reactive </t>
        </is>
      </c>
      <c r="M815" s="465" t="inlineStr">
        <is>
          <t xml:space="preserve"> Nmix </t>
        </is>
      </c>
      <c r="N815" s="466" t="n">
        <v>60.93775670332001</v>
      </c>
      <c r="O815" s="467" t="n">
        <v>0.1089865670171383</v>
      </c>
      <c r="P815" s="468" t="n">
        <v>2020</v>
      </c>
      <c r="Q815" s="469" t="inlineStr">
        <is>
          <t>Fiskeridirektoratet</t>
        </is>
      </c>
      <c r="R815" s="469" t="inlineStr">
        <is>
          <t>ok</t>
        </is>
      </c>
      <c r="S815" s="469" t="inlineStr">
        <is>
          <t xml:space="preserve"> text </t>
        </is>
      </c>
      <c r="T815" s="426" t="inlineStr">
        <is>
          <t>Norway</t>
        </is>
      </c>
      <c r="U815" s="5" t="inlineStr">
        <is>
          <t>useful output</t>
        </is>
      </c>
      <c r="V815" s="465" t="n">
        <v>0.04</v>
      </c>
    </row>
    <row r="816" ht="16" customHeight="1">
      <c r="B816" s="5" t="inlineStr">
        <is>
          <t>HY.SW-AT.AT</t>
        </is>
      </c>
      <c r="C816" s="5" t="inlineStr">
        <is>
          <t>HY.SW-AT.AT-Emissions-N2</t>
        </is>
      </c>
      <c r="D816" s="5" t="inlineStr">
        <is>
          <t>HY</t>
        </is>
      </c>
      <c r="E816" s="5" t="inlineStr">
        <is>
          <t>SW</t>
        </is>
      </c>
      <c r="F816" s="5">
        <f>VLOOKUP(E816,'5.a Definitions'!E:F,2,FALSE)</f>
        <v/>
      </c>
      <c r="G816" s="5" t="inlineStr">
        <is>
          <t>AT</t>
        </is>
      </c>
      <c r="H816" s="5" t="inlineStr">
        <is>
          <t>AT</t>
        </is>
      </c>
      <c r="I816" s="5">
        <f>VLOOKUP(H816,'5.a Definitions'!E:F,2,FALSE)</f>
        <v/>
      </c>
      <c r="J816" s="465" t="inlineStr">
        <is>
          <t xml:space="preserve"> Emissions </t>
        </is>
      </c>
      <c r="K816" s="465" t="inlineStr">
        <is>
          <t xml:space="preserve"> surface water emissions </t>
        </is>
      </c>
      <c r="L816" s="465" t="inlineStr">
        <is>
          <t xml:space="preserve"> inert </t>
        </is>
      </c>
      <c r="M816" s="465" t="inlineStr">
        <is>
          <t xml:space="preserve"> N2 </t>
        </is>
      </c>
      <c r="N816" s="466" t="n">
        <v>15.42222</v>
      </c>
      <c r="O816" s="467" t="n">
        <v>0.4129805514509032</v>
      </c>
      <c r="P816" s="468" t="n">
        <v>2020</v>
      </c>
      <c r="Q816" s="469" t="inlineStr">
        <is>
          <t>NIVA TEOTIL3</t>
        </is>
      </c>
      <c r="R816" s="469" t="inlineStr">
        <is>
          <t>ok</t>
        </is>
      </c>
      <c r="S816" s="469" t="inlineStr">
        <is>
          <t xml:space="preserve"> text </t>
        </is>
      </c>
      <c r="T816" s="426" t="inlineStr">
        <is>
          <t>Norway</t>
        </is>
      </c>
      <c r="U816" s="465" t="inlineStr">
        <is>
          <t xml:space="preserve"> N wasted </t>
        </is>
      </c>
      <c r="V816" s="465" t="n">
        <v>0.04</v>
      </c>
    </row>
    <row r="817" ht="16" customHeight="1">
      <c r="B817" s="5" t="inlineStr">
        <is>
          <t>HY.SW-AT.AT</t>
        </is>
      </c>
      <c r="C817" s="5" t="inlineStr">
        <is>
          <t>HY.SW-AT.AT-Emissions-N2O</t>
        </is>
      </c>
      <c r="D817" s="5" t="inlineStr">
        <is>
          <t>HY</t>
        </is>
      </c>
      <c r="E817" s="5" t="inlineStr">
        <is>
          <t>SW</t>
        </is>
      </c>
      <c r="F817" s="5">
        <f>VLOOKUP(E817,'5.a Definitions'!E:F,2,FALSE)</f>
        <v/>
      </c>
      <c r="G817" s="5" t="inlineStr">
        <is>
          <t>AT</t>
        </is>
      </c>
      <c r="H817" s="5" t="inlineStr">
        <is>
          <t>AT</t>
        </is>
      </c>
      <c r="I817" s="5">
        <f>VLOOKUP(H817,'5.a Definitions'!E:F,2,FALSE)</f>
        <v/>
      </c>
      <c r="J817" s="465" t="inlineStr">
        <is>
          <t xml:space="preserve"> Emissions </t>
        </is>
      </c>
      <c r="K817" s="465" t="inlineStr">
        <is>
          <t xml:space="preserve"> surface water emissions </t>
        </is>
      </c>
      <c r="L817" s="465" t="inlineStr">
        <is>
          <t xml:space="preserve"> reactive </t>
        </is>
      </c>
      <c r="M817" s="465" t="inlineStr">
        <is>
          <t xml:space="preserve"> N2O </t>
        </is>
      </c>
      <c r="N817" s="466" t="n">
        <v>0.15578</v>
      </c>
      <c r="O817" s="467" t="n">
        <v>10.49922019277201</v>
      </c>
      <c r="P817" s="468" t="n">
        <v>2020</v>
      </c>
      <c r="Q817" s="469" t="inlineStr">
        <is>
          <t>NIVA TEOTIL3</t>
        </is>
      </c>
      <c r="R817" s="469" t="inlineStr">
        <is>
          <t>ok</t>
        </is>
      </c>
      <c r="S817" s="469" t="inlineStr">
        <is>
          <t xml:space="preserve"> text </t>
        </is>
      </c>
      <c r="T817" s="426" t="inlineStr">
        <is>
          <t>Norway</t>
        </is>
      </c>
      <c r="U817" s="465" t="inlineStr">
        <is>
          <t xml:space="preserve"> N wasted </t>
        </is>
      </c>
      <c r="V817" s="465" t="n">
        <v>0.04</v>
      </c>
    </row>
    <row r="818" ht="16" customHeight="1">
      <c r="B818" s="5" t="inlineStr">
        <is>
          <t>HY.SW-HY.CW</t>
        </is>
      </c>
      <c r="C818" s="5" t="inlineStr">
        <is>
          <t>HY.SW-HY.CW-Inflow to coastal waters-Nmix</t>
        </is>
      </c>
      <c r="D818" s="5" t="inlineStr">
        <is>
          <t>HY</t>
        </is>
      </c>
      <c r="E818" s="5" t="inlineStr">
        <is>
          <t>SW</t>
        </is>
      </c>
      <c r="F818" s="5">
        <f>VLOOKUP(E818,'5.a Definitions'!E:F,2,FALSE)</f>
        <v/>
      </c>
      <c r="G818" s="5" t="inlineStr">
        <is>
          <t>HY</t>
        </is>
      </c>
      <c r="H818" s="5" t="inlineStr">
        <is>
          <t>CW</t>
        </is>
      </c>
      <c r="I818" s="5">
        <f>VLOOKUP(H818,'5.a Definitions'!E:F,2,FALSE)</f>
        <v/>
      </c>
      <c r="J818" s="465" t="inlineStr">
        <is>
          <t xml:space="preserve"> Inflow to coastal waters </t>
        </is>
      </c>
      <c r="K818" s="465" t="inlineStr">
        <is>
          <t xml:space="preserve"> inflow to coastal water </t>
        </is>
      </c>
      <c r="L818" s="465" t="inlineStr">
        <is>
          <t xml:space="preserve"> reactive </t>
        </is>
      </c>
      <c r="M818" s="465" t="inlineStr">
        <is>
          <t xml:space="preserve"> Nmix </t>
        </is>
      </c>
      <c r="N818" s="466" t="n">
        <v>133.3632</v>
      </c>
      <c r="O818" s="467" t="n">
        <v>0.2224428869699594</v>
      </c>
      <c r="P818" s="468" t="n">
        <v>2020</v>
      </c>
      <c r="Q818" s="469" t="inlineStr">
        <is>
          <t>NIVA TEOTIL3</t>
        </is>
      </c>
      <c r="R818" s="469" t="inlineStr">
        <is>
          <t>ok</t>
        </is>
      </c>
      <c r="S818" s="469" t="inlineStr">
        <is>
          <t xml:space="preserve"> text </t>
        </is>
      </c>
      <c r="T818" s="426" t="inlineStr">
        <is>
          <t>Norway</t>
        </is>
      </c>
      <c r="U818" s="465" t="inlineStr">
        <is>
          <t xml:space="preserve"> - </t>
        </is>
      </c>
      <c r="V818" s="465" t="n">
        <v>0.04</v>
      </c>
    </row>
    <row r="819" ht="16" customFormat="1" customHeight="1" s="482">
      <c r="B819" s="5" t="inlineStr">
        <is>
          <t>HY.CW-MP.FP</t>
        </is>
      </c>
      <c r="C819" s="5" t="inlineStr">
        <is>
          <t>HY.CW-MP.FP-Shellfish-Nmix</t>
        </is>
      </c>
      <c r="D819" s="5" t="inlineStr">
        <is>
          <t>HY</t>
        </is>
      </c>
      <c r="E819" s="5" t="inlineStr">
        <is>
          <t>CW</t>
        </is>
      </c>
      <c r="F819" s="5">
        <f>VLOOKUP(E819,'5.a Definitions'!E:F,2,FALSE)</f>
        <v/>
      </c>
      <c r="G819" s="5" t="inlineStr">
        <is>
          <t>MP</t>
        </is>
      </c>
      <c r="H819" s="5" t="inlineStr">
        <is>
          <t>FP</t>
        </is>
      </c>
      <c r="I819" s="5">
        <f>VLOOKUP(H819,'5.a Definitions'!E:F,2,FALSE)</f>
        <v/>
      </c>
      <c r="J819" s="465" t="inlineStr">
        <is>
          <t xml:space="preserve"> Shellfish </t>
        </is>
      </c>
      <c r="K819" s="465" t="inlineStr">
        <is>
          <t xml:space="preserve"> coastal water shellfish </t>
        </is>
      </c>
      <c r="L819" s="465" t="inlineStr">
        <is>
          <t xml:space="preserve"> reactive </t>
        </is>
      </c>
      <c r="M819" s="465" t="inlineStr">
        <is>
          <t xml:space="preserve"> Nmix </t>
        </is>
      </c>
      <c r="N819" s="466" t="n">
        <v>8.53345229228</v>
      </c>
      <c r="O819" s="467" t="n">
        <v>0.109320248058701</v>
      </c>
      <c r="P819" s="468" t="n">
        <v>2020</v>
      </c>
      <c r="Q819" s="469" t="inlineStr">
        <is>
          <t>Fiskeridirektoratet</t>
        </is>
      </c>
      <c r="R819" s="469" t="inlineStr">
        <is>
          <t>ok</t>
        </is>
      </c>
      <c r="S819" s="469" t="inlineStr">
        <is>
          <t xml:space="preserve"> text </t>
        </is>
      </c>
      <c r="T819" s="426" t="inlineStr">
        <is>
          <t>Norway</t>
        </is>
      </c>
      <c r="U819" s="5" t="inlineStr">
        <is>
          <t>useful output</t>
        </is>
      </c>
      <c r="V819" s="465" t="n">
        <v>0.04</v>
      </c>
    </row>
    <row r="820" ht="16" customHeight="1">
      <c r="B820" s="5" t="inlineStr">
        <is>
          <t>HY.AC-MP.FP</t>
        </is>
      </c>
      <c r="C820" s="5" t="inlineStr">
        <is>
          <t>HY.AC-MP.FP-Coastal fish and seafood-Nmix</t>
        </is>
      </c>
      <c r="D820" s="5" t="inlineStr">
        <is>
          <t>HY</t>
        </is>
      </c>
      <c r="E820" s="5" t="inlineStr">
        <is>
          <t>AC</t>
        </is>
      </c>
      <c r="F820" s="5">
        <f>VLOOKUP(E820,'5.a Definitions'!E:F,2,FALSE)</f>
        <v/>
      </c>
      <c r="G820" s="5" t="inlineStr">
        <is>
          <t>MP</t>
        </is>
      </c>
      <c r="H820" s="5" t="inlineStr">
        <is>
          <t>FP</t>
        </is>
      </c>
      <c r="I820" s="5">
        <f>VLOOKUP(H820,'5.a Definitions'!E:F,2,FALSE)</f>
        <v/>
      </c>
      <c r="J820" s="465" t="inlineStr">
        <is>
          <t xml:space="preserve"> Coastal fish and seafood </t>
        </is>
      </c>
      <c r="K820" s="465" t="inlineStr">
        <is>
          <t xml:space="preserve"> aquaculture coastal fish and seafood </t>
        </is>
      </c>
      <c r="L820" s="465" t="inlineStr">
        <is>
          <t xml:space="preserve"> reactive </t>
        </is>
      </c>
      <c r="M820" s="465" t="inlineStr">
        <is>
          <t xml:space="preserve"> Nmix </t>
        </is>
      </c>
      <c r="N820" s="466" t="n">
        <v>42.687106</v>
      </c>
      <c r="O820" s="467" t="n">
        <v>0.1137316856734519</v>
      </c>
      <c r="P820" s="468" t="n">
        <v>2020</v>
      </c>
      <c r="Q820" s="469" t="inlineStr">
        <is>
          <t>Fiskeridirektoratet</t>
        </is>
      </c>
      <c r="R820" s="469" t="inlineStr">
        <is>
          <t>ok</t>
        </is>
      </c>
      <c r="S820" s="469" t="inlineStr">
        <is>
          <t xml:space="preserve"> text </t>
        </is>
      </c>
      <c r="T820" s="426" t="inlineStr">
        <is>
          <t>Norway</t>
        </is>
      </c>
      <c r="U820" s="5" t="inlineStr">
        <is>
          <t>useful output</t>
        </is>
      </c>
      <c r="V820" s="465" t="n">
        <v>0.04</v>
      </c>
    </row>
    <row r="821" ht="16" customHeight="1">
      <c r="B821" s="5" t="inlineStr">
        <is>
          <t>HY.AC-MP.FP</t>
        </is>
      </c>
      <c r="C821" s="5" t="inlineStr">
        <is>
          <t>HY.AC-MP.FP-Freshwater fish and seafood-Nmix</t>
        </is>
      </c>
      <c r="D821" s="5" t="inlineStr">
        <is>
          <t>HY</t>
        </is>
      </c>
      <c r="E821" s="5" t="inlineStr">
        <is>
          <t>AC</t>
        </is>
      </c>
      <c r="F821" s="5">
        <f>VLOOKUP(E821,'5.a Definitions'!E:F,2,FALSE)</f>
        <v/>
      </c>
      <c r="G821" s="5" t="inlineStr">
        <is>
          <t>MP</t>
        </is>
      </c>
      <c r="H821" s="5" t="inlineStr">
        <is>
          <t>FP</t>
        </is>
      </c>
      <c r="I821" s="5">
        <f>VLOOKUP(H821,'5.a Definitions'!E:F,2,FALSE)</f>
        <v/>
      </c>
      <c r="J821" s="465" t="inlineStr">
        <is>
          <t xml:space="preserve"> Freshwater fish and seafood </t>
        </is>
      </c>
      <c r="K821" s="465" t="inlineStr">
        <is>
          <t xml:space="preserve"> aquaculture freshwater fish and seafood </t>
        </is>
      </c>
      <c r="L821" s="465" t="inlineStr">
        <is>
          <t xml:space="preserve"> reactive </t>
        </is>
      </c>
      <c r="M821" s="465" t="inlineStr">
        <is>
          <t xml:space="preserve"> Nmix </t>
        </is>
      </c>
      <c r="N821" s="466" t="n">
        <v>0</v>
      </c>
      <c r="O821" s="467" t="n">
        <v>20</v>
      </c>
      <c r="P821" s="468" t="n">
        <v>2020</v>
      </c>
      <c r="Q821" s="469" t="inlineStr">
        <is>
          <t>no production</t>
        </is>
      </c>
      <c r="R821" s="469" t="inlineStr">
        <is>
          <t>ok</t>
        </is>
      </c>
      <c r="S821" s="469" t="inlineStr">
        <is>
          <t xml:space="preserve"> text </t>
        </is>
      </c>
      <c r="T821" s="426" t="inlineStr">
        <is>
          <t>Norway</t>
        </is>
      </c>
      <c r="U821" s="5" t="inlineStr">
        <is>
          <t>useful output</t>
        </is>
      </c>
      <c r="V821" s="465" t="n">
        <v>0.04</v>
      </c>
    </row>
    <row r="822" ht="16" customHeight="1">
      <c r="B822" s="5" t="inlineStr">
        <is>
          <t>HY.AC-HY.CW</t>
        </is>
      </c>
      <c r="C822" s="5" t="inlineStr">
        <is>
          <t>HY.AC-HY.CW-Waste feed-Nmix</t>
        </is>
      </c>
      <c r="D822" s="5" t="inlineStr">
        <is>
          <t>HY</t>
        </is>
      </c>
      <c r="E822" s="5" t="inlineStr">
        <is>
          <t>AC</t>
        </is>
      </c>
      <c r="F822" s="5">
        <f>VLOOKUP(E822,'5.a Definitions'!E:F,2,FALSE)</f>
        <v/>
      </c>
      <c r="G822" s="5" t="inlineStr">
        <is>
          <t>HY</t>
        </is>
      </c>
      <c r="H822" s="5" t="inlineStr">
        <is>
          <t>CW</t>
        </is>
      </c>
      <c r="I822" s="5">
        <f>VLOOKUP(H822,'5.a Definitions'!E:F,2,FALSE)</f>
        <v/>
      </c>
      <c r="J822" s="465" t="inlineStr">
        <is>
          <t xml:space="preserve"> Waste feed </t>
        </is>
      </c>
      <c r="K822" s="465" t="inlineStr">
        <is>
          <t xml:space="preserve"> waste feed to coastal water </t>
        </is>
      </c>
      <c r="L822" s="465" t="inlineStr">
        <is>
          <t xml:space="preserve"> reactive </t>
        </is>
      </c>
      <c r="M822" s="465" t="inlineStr">
        <is>
          <t xml:space="preserve"> Nmix </t>
        </is>
      </c>
      <c r="N822" s="466" t="n">
        <v>3.488523524475525</v>
      </c>
      <c r="O822" s="467" t="n">
        <v>0.4341102468734555</v>
      </c>
      <c r="P822" s="468" t="n">
        <v>2020</v>
      </c>
      <c r="Q822" s="469" t="inlineStr">
        <is>
          <t>Mass balance</t>
        </is>
      </c>
      <c r="R822" s="469" t="inlineStr">
        <is>
          <t>ok</t>
        </is>
      </c>
      <c r="S822" s="469" t="inlineStr">
        <is>
          <t xml:space="preserve"> text </t>
        </is>
      </c>
      <c r="T822" s="426" t="inlineStr">
        <is>
          <t>Norway</t>
        </is>
      </c>
      <c r="U822" s="465" t="inlineStr">
        <is>
          <t xml:space="preserve"> N wasted </t>
        </is>
      </c>
      <c r="V822" s="465" t="n">
        <v>0.04</v>
      </c>
    </row>
    <row r="823" ht="16" customFormat="1" customHeight="1" s="482">
      <c r="B823" s="5" t="inlineStr">
        <is>
          <t>HY.AC-HY.CW</t>
        </is>
      </c>
      <c r="C823" s="5" t="inlineStr">
        <is>
          <t>HY.AC-HY.CW-Excretia-Nmix</t>
        </is>
      </c>
      <c r="D823" s="5" t="inlineStr">
        <is>
          <t>HY</t>
        </is>
      </c>
      <c r="E823" s="5" t="inlineStr">
        <is>
          <t>AC</t>
        </is>
      </c>
      <c r="F823" s="5">
        <f>VLOOKUP(E823,'5.a Definitions'!E:F,2,FALSE)</f>
        <v/>
      </c>
      <c r="G823" s="5" t="inlineStr">
        <is>
          <t>HY</t>
        </is>
      </c>
      <c r="H823" s="5" t="inlineStr">
        <is>
          <t>CW</t>
        </is>
      </c>
      <c r="I823" s="5">
        <f>VLOOKUP(H823,'5.a Definitions'!E:F,2,FALSE)</f>
        <v/>
      </c>
      <c r="J823" s="465" t="inlineStr">
        <is>
          <t xml:space="preserve"> Excretia </t>
        </is>
      </c>
      <c r="K823" s="465" t="inlineStr">
        <is>
          <t xml:space="preserve"> excretia to coastal water </t>
        </is>
      </c>
      <c r="L823" s="465" t="inlineStr">
        <is>
          <t xml:space="preserve"> reactive </t>
        </is>
      </c>
      <c r="M823" s="465" t="inlineStr">
        <is>
          <t xml:space="preserve"> Nmix </t>
        </is>
      </c>
      <c r="N823" s="466" t="n">
        <v>70.10848795804198</v>
      </c>
      <c r="O823" s="467" t="n">
        <v>0.1808673919310665</v>
      </c>
      <c r="P823" s="468" t="n">
        <v>2020</v>
      </c>
      <c r="Q823" s="469" t="inlineStr">
        <is>
          <t>Mass balance</t>
        </is>
      </c>
      <c r="R823" s="469" t="inlineStr">
        <is>
          <t>ok</t>
        </is>
      </c>
      <c r="S823" s="469" t="inlineStr">
        <is>
          <t xml:space="preserve"> text </t>
        </is>
      </c>
      <c r="T823" s="426" t="inlineStr">
        <is>
          <t>Norway</t>
        </is>
      </c>
      <c r="U823" s="465" t="inlineStr">
        <is>
          <t xml:space="preserve"> N wasted </t>
        </is>
      </c>
      <c r="V823" s="465" t="n">
        <v>0.04</v>
      </c>
    </row>
    <row r="824" ht="16" customHeight="1">
      <c r="A824" s="490" t="inlineStr">
        <is>
          <t xml:space="preserve"> Rest of the world </t>
        </is>
      </c>
      <c r="B824" s="5" t="inlineStr">
        <is>
          <t>RW.RW-EF.EC</t>
        </is>
      </c>
      <c r="C824" s="5" t="inlineStr">
        <is>
          <t>RW.RW-EF.EC-Fuel import-Nmix</t>
        </is>
      </c>
      <c r="D824" s="5" t="inlineStr">
        <is>
          <t>RW</t>
        </is>
      </c>
      <c r="E824" s="5" t="inlineStr">
        <is>
          <t>RW</t>
        </is>
      </c>
      <c r="F824" s="5">
        <f>VLOOKUP(E824,'5.a Definitions'!E:F,2,FALSE)</f>
        <v/>
      </c>
      <c r="G824" s="5" t="inlineStr">
        <is>
          <t>EF</t>
        </is>
      </c>
      <c r="H824" s="5" t="inlineStr">
        <is>
          <t>EC</t>
        </is>
      </c>
      <c r="I824" s="5">
        <f>VLOOKUP(H824,'5.a Definitions'!E:F,2,FALSE)</f>
        <v/>
      </c>
      <c r="J824" s="465" t="inlineStr">
        <is>
          <t xml:space="preserve"> Fuel import </t>
        </is>
      </c>
      <c r="K824" s="465" t="inlineStr">
        <is>
          <t xml:space="preserve"> fuel import </t>
        </is>
      </c>
      <c r="L824" s="465" t="inlineStr">
        <is>
          <t xml:space="preserve"> reactive </t>
        </is>
      </c>
      <c r="M824" s="465" t="inlineStr">
        <is>
          <t xml:space="preserve"> Nmix </t>
        </is>
      </c>
      <c r="N824" s="466" t="n">
        <v>22.247666385947</v>
      </c>
      <c r="O824" s="467" t="n">
        <v>1.068844724891446</v>
      </c>
      <c r="P824" s="468" t="n">
        <v>2020</v>
      </c>
      <c r="Q824" s="469" t="inlineStr">
        <is>
          <t>SSB tab 08801</t>
        </is>
      </c>
      <c r="R824" s="469" t="inlineStr">
        <is>
          <t>ok</t>
        </is>
      </c>
      <c r="S824" s="469" t="inlineStr">
        <is>
          <t xml:space="preserve"> text </t>
        </is>
      </c>
      <c r="T824" s="426" t="inlineStr">
        <is>
          <t>Norway</t>
        </is>
      </c>
      <c r="U824" s="5" t="inlineStr">
        <is>
          <t>import</t>
        </is>
      </c>
      <c r="V824" s="465" t="n">
        <v>0.04</v>
      </c>
    </row>
    <row r="825" ht="16" customHeight="1">
      <c r="B825" s="5" t="inlineStr">
        <is>
          <t>RW.RW-EF.TR</t>
        </is>
      </c>
      <c r="C825" s="5" t="inlineStr">
        <is>
          <t>RW.RW-EF.TR-Import of transport fuel-Nmix</t>
        </is>
      </c>
      <c r="D825" s="5" t="inlineStr">
        <is>
          <t>RW</t>
        </is>
      </c>
      <c r="E825" s="5" t="inlineStr">
        <is>
          <t>RW</t>
        </is>
      </c>
      <c r="F825" s="5">
        <f>VLOOKUP(E825,'5.a Definitions'!E:F,2,FALSE)</f>
        <v/>
      </c>
      <c r="G825" s="5" t="inlineStr">
        <is>
          <t>EF</t>
        </is>
      </c>
      <c r="H825" s="5" t="inlineStr">
        <is>
          <t>TR</t>
        </is>
      </c>
      <c r="I825" s="5">
        <f>VLOOKUP(H825,'5.a Definitions'!E:F,2,FALSE)</f>
        <v/>
      </c>
      <c r="J825" s="465" t="inlineStr">
        <is>
          <t xml:space="preserve"> Import of transport fuel </t>
        </is>
      </c>
      <c r="K825" s="465" t="inlineStr">
        <is>
          <t xml:space="preserve"> import of transport fuel </t>
        </is>
      </c>
      <c r="L825" s="465" t="inlineStr">
        <is>
          <t xml:space="preserve"> reactive </t>
        </is>
      </c>
      <c r="M825" s="465" t="inlineStr">
        <is>
          <t xml:space="preserve"> Nmix </t>
        </is>
      </c>
      <c r="N825" s="466" t="n">
        <v>0.226408863</v>
      </c>
      <c r="O825" s="467" t="n">
        <v>0.2299005471054466</v>
      </c>
      <c r="P825" s="468" t="n">
        <v>2020</v>
      </c>
      <c r="Q825" s="469" t="inlineStr">
        <is>
          <t>SSB tab 08801</t>
        </is>
      </c>
      <c r="R825" s="469" t="inlineStr">
        <is>
          <t>ok</t>
        </is>
      </c>
      <c r="S825" s="469" t="inlineStr">
        <is>
          <t xml:space="preserve"> text </t>
        </is>
      </c>
      <c r="T825" s="426" t="inlineStr">
        <is>
          <t>Norway</t>
        </is>
      </c>
      <c r="U825" s="5" t="inlineStr">
        <is>
          <t>import</t>
        </is>
      </c>
      <c r="V825" s="465" t="n">
        <v>0.04</v>
      </c>
    </row>
    <row r="826" ht="16" customHeight="1">
      <c r="B826" s="5" t="inlineStr">
        <is>
          <t>RW.RW-MP.FP</t>
        </is>
      </c>
      <c r="C826" s="5" t="inlineStr">
        <is>
          <t>RW.RW-MP.FP-Sea fish (landings)-Nmix</t>
        </is>
      </c>
      <c r="D826" s="5" t="inlineStr">
        <is>
          <t>RW</t>
        </is>
      </c>
      <c r="E826" s="5" t="inlineStr">
        <is>
          <t>RW</t>
        </is>
      </c>
      <c r="F826" s="5">
        <f>VLOOKUP(E826,'5.a Definitions'!E:F,2,FALSE)</f>
        <v/>
      </c>
      <c r="G826" s="5" t="inlineStr">
        <is>
          <t>MP</t>
        </is>
      </c>
      <c r="H826" s="5" t="inlineStr">
        <is>
          <t>FP</t>
        </is>
      </c>
      <c r="I826" s="5">
        <f>VLOOKUP(H826,'5.a Definitions'!E:F,2,FALSE)</f>
        <v/>
      </c>
      <c r="J826" s="465" t="inlineStr">
        <is>
          <t xml:space="preserve"> Sea fish (landings) </t>
        </is>
      </c>
      <c r="K826" s="465" t="inlineStr">
        <is>
          <t xml:space="preserve"> sea fish (landings) </t>
        </is>
      </c>
      <c r="L826" s="465" t="inlineStr">
        <is>
          <t xml:space="preserve"> reactive </t>
        </is>
      </c>
      <c r="M826" s="465" t="inlineStr">
        <is>
          <t xml:space="preserve"> Nmix </t>
        </is>
      </c>
      <c r="N826" s="466" t="n">
        <v>0</v>
      </c>
      <c r="O826" s="467" t="n">
        <v>20</v>
      </c>
      <c r="P826" s="468" t="n">
        <v>2020</v>
      </c>
      <c r="Q826" s="469" t="inlineStr">
        <is>
          <t>counted under Hydrosphere</t>
        </is>
      </c>
      <c r="R826" s="469" t="inlineStr">
        <is>
          <t>ok</t>
        </is>
      </c>
      <c r="S826" s="469" t="inlineStr">
        <is>
          <t xml:space="preserve"> text </t>
        </is>
      </c>
      <c r="T826" s="426" t="inlineStr">
        <is>
          <t>Norway</t>
        </is>
      </c>
      <c r="U826" s="5" t="inlineStr">
        <is>
          <t>import</t>
        </is>
      </c>
      <c r="V826" s="465" t="n">
        <v>0.04</v>
      </c>
    </row>
    <row r="827" ht="16" customHeight="1">
      <c r="B827" s="5" t="inlineStr">
        <is>
          <t>RW.RW-MP.FP</t>
        </is>
      </c>
      <c r="C827" s="5" t="inlineStr">
        <is>
          <t>RW.RW-MP.FP-Food import-Nmix</t>
        </is>
      </c>
      <c r="D827" s="5" t="inlineStr">
        <is>
          <t>RW</t>
        </is>
      </c>
      <c r="E827" s="5" t="inlineStr">
        <is>
          <t>RW</t>
        </is>
      </c>
      <c r="F827" s="5">
        <f>VLOOKUP(E827,'5.a Definitions'!E:F,2,FALSE)</f>
        <v/>
      </c>
      <c r="G827" s="5" t="inlineStr">
        <is>
          <t>MP</t>
        </is>
      </c>
      <c r="H827" s="5" t="inlineStr">
        <is>
          <t>FP</t>
        </is>
      </c>
      <c r="I827" s="5">
        <f>VLOOKUP(H827,'5.a Definitions'!E:F,2,FALSE)</f>
        <v/>
      </c>
      <c r="J827" s="465" t="inlineStr">
        <is>
          <t xml:space="preserve"> Food import </t>
        </is>
      </c>
      <c r="K827" s="465" t="inlineStr">
        <is>
          <t xml:space="preserve"> food and feed import </t>
        </is>
      </c>
      <c r="L827" s="465" t="inlineStr">
        <is>
          <t xml:space="preserve"> reactive </t>
        </is>
      </c>
      <c r="M827" s="465" t="inlineStr">
        <is>
          <t xml:space="preserve"> Nmix </t>
        </is>
      </c>
      <c r="N827" s="466" t="n">
        <v>26.607064072</v>
      </c>
      <c r="O827" s="467" t="n">
        <v>0.08822222184021136</v>
      </c>
      <c r="P827" s="468" t="n">
        <v>2020</v>
      </c>
      <c r="Q827" s="469" t="inlineStr">
        <is>
          <t>SSB tab 08801</t>
        </is>
      </c>
      <c r="R827" s="469" t="inlineStr">
        <is>
          <t>ok</t>
        </is>
      </c>
      <c r="S827" s="469" t="inlineStr">
        <is>
          <t xml:space="preserve"> text </t>
        </is>
      </c>
      <c r="T827" s="426" t="inlineStr">
        <is>
          <t>Norway</t>
        </is>
      </c>
      <c r="U827" s="5" t="inlineStr">
        <is>
          <t>import</t>
        </is>
      </c>
      <c r="V827" s="465" t="n">
        <v>0.04</v>
      </c>
    </row>
    <row r="828" ht="16" customHeight="1">
      <c r="B828" s="5" t="inlineStr">
        <is>
          <t>RW.RW-MP.OP</t>
        </is>
      </c>
      <c r="C828" s="5" t="inlineStr">
        <is>
          <t>RW.RW-MP.OP-Other goods import -Nmix</t>
        </is>
      </c>
      <c r="D828" s="5" t="inlineStr">
        <is>
          <t>RW</t>
        </is>
      </c>
      <c r="E828" s="5" t="inlineStr">
        <is>
          <t>RW</t>
        </is>
      </c>
      <c r="F828" s="5">
        <f>VLOOKUP(E828,'5.a Definitions'!E:F,2,FALSE)</f>
        <v/>
      </c>
      <c r="G828" s="5" t="inlineStr">
        <is>
          <t>MP</t>
        </is>
      </c>
      <c r="H828" s="5" t="inlineStr">
        <is>
          <t>OP</t>
        </is>
      </c>
      <c r="I828" s="5">
        <f>VLOOKUP(H828,'5.a Definitions'!E:F,2,FALSE)</f>
        <v/>
      </c>
      <c r="J828" s="465" t="inlineStr">
        <is>
          <t xml:space="preserve"> Other goods import  </t>
        </is>
      </c>
      <c r="K828" s="465" t="inlineStr">
        <is>
          <t xml:space="preserve"> other goods import </t>
        </is>
      </c>
      <c r="L828" s="465" t="inlineStr">
        <is>
          <t xml:space="preserve"> reactive </t>
        </is>
      </c>
      <c r="M828" s="465" t="inlineStr">
        <is>
          <t xml:space="preserve"> Nmix </t>
        </is>
      </c>
      <c r="N828" s="466" t="n">
        <v>24.5740831482</v>
      </c>
      <c r="O828" s="467" t="n">
        <v>0.07508710747733791</v>
      </c>
      <c r="P828" s="468" t="n">
        <v>2020</v>
      </c>
      <c r="Q828" s="469" t="inlineStr">
        <is>
          <t>SSB tab 08801</t>
        </is>
      </c>
      <c r="R828" s="469" t="inlineStr">
        <is>
          <t>ok</t>
        </is>
      </c>
      <c r="S828" s="469" t="inlineStr">
        <is>
          <t xml:space="preserve"> text </t>
        </is>
      </c>
      <c r="T828" s="426" t="inlineStr">
        <is>
          <t>Norway</t>
        </is>
      </c>
      <c r="U828" s="5" t="inlineStr">
        <is>
          <t>import</t>
        </is>
      </c>
      <c r="V828" s="465" t="n">
        <v>0.04</v>
      </c>
    </row>
    <row r="829" ht="16" customHeight="1">
      <c r="B829" s="475" t="inlineStr">
        <is>
          <t>RW.RW-MP.OP</t>
        </is>
      </c>
      <c r="C829" s="475" t="inlineStr">
        <is>
          <t>RW.RW-MP.OP-Ammonia import -Nmix</t>
        </is>
      </c>
      <c r="D829" s="475" t="inlineStr">
        <is>
          <t>RW</t>
        </is>
      </c>
      <c r="E829" s="475" t="inlineStr">
        <is>
          <t>RW</t>
        </is>
      </c>
      <c r="F829" s="5">
        <f>VLOOKUP(E829,'5.a Definitions'!E:F,2,FALSE)</f>
        <v/>
      </c>
      <c r="G829" s="475" t="inlineStr">
        <is>
          <t>MP</t>
        </is>
      </c>
      <c r="H829" s="475" t="inlineStr">
        <is>
          <t>OP</t>
        </is>
      </c>
      <c r="I829" s="5">
        <f>VLOOKUP(H829,'5.a Definitions'!E:F,2,FALSE)</f>
        <v/>
      </c>
      <c r="J829" s="465" t="inlineStr">
        <is>
          <t>Ammonia import</t>
        </is>
      </c>
      <c r="K829" s="465" t="inlineStr">
        <is>
          <t>ammonia import</t>
        </is>
      </c>
      <c r="L829" s="465" t="inlineStr">
        <is>
          <t>reactive</t>
        </is>
      </c>
      <c r="M829" s="465" t="inlineStr">
        <is>
          <t>Nmix</t>
        </is>
      </c>
      <c r="N829" s="466" t="n">
        <v>447.5007170074999</v>
      </c>
      <c r="O829" s="467" t="n">
        <v>0.04767192300187079</v>
      </c>
      <c r="P829" s="468" t="n">
        <v>2020</v>
      </c>
      <c r="Q829" s="469" t="inlineStr">
        <is>
          <t>SSB tab 08801</t>
        </is>
      </c>
      <c r="R829" s="469" t="inlineStr">
        <is>
          <t>ok</t>
        </is>
      </c>
      <c r="S829" s="469" t="inlineStr">
        <is>
          <t>text</t>
        </is>
      </c>
      <c r="T829" s="476" t="inlineStr">
        <is>
          <t>Norway</t>
        </is>
      </c>
      <c r="U829" s="5" t="inlineStr">
        <is>
          <t>import</t>
        </is>
      </c>
      <c r="V829" s="465">
        <f>(O784*N784)^2</f>
        <v/>
      </c>
    </row>
    <row r="830" ht="16" customHeight="1">
      <c r="B830" s="5" t="inlineStr">
        <is>
          <t>RW.RW-AG.MM</t>
        </is>
      </c>
      <c r="C830" s="5" t="inlineStr">
        <is>
          <t>RW.RW-AG.MM-Animal feed import-Nmix</t>
        </is>
      </c>
      <c r="D830" s="5" t="inlineStr">
        <is>
          <t>RW</t>
        </is>
      </c>
      <c r="E830" s="5" t="inlineStr">
        <is>
          <t>RW</t>
        </is>
      </c>
      <c r="F830" s="5">
        <f>VLOOKUP(E830,'5.a Definitions'!E:F,2,FALSE)</f>
        <v/>
      </c>
      <c r="G830" s="5" t="inlineStr">
        <is>
          <t>AG</t>
        </is>
      </c>
      <c r="H830" s="5" t="inlineStr">
        <is>
          <t>MM</t>
        </is>
      </c>
      <c r="I830" s="5">
        <f>VLOOKUP(H830,'5.a Definitions'!E:F,2,FALSE)</f>
        <v/>
      </c>
      <c r="J830" s="465" t="inlineStr">
        <is>
          <t xml:space="preserve"> Animal feed import </t>
        </is>
      </c>
      <c r="K830" s="465" t="inlineStr">
        <is>
          <t xml:space="preserve"> animal feed import </t>
        </is>
      </c>
      <c r="L830" s="465" t="inlineStr">
        <is>
          <t xml:space="preserve"> reactive </t>
        </is>
      </c>
      <c r="M830" s="465" t="inlineStr">
        <is>
          <t xml:space="preserve"> Nmix </t>
        </is>
      </c>
      <c r="N830" s="466" t="n">
        <v>32.62060617313902</v>
      </c>
      <c r="O830" s="467" t="n">
        <v>0.09699130760137589</v>
      </c>
      <c r="P830" s="468" t="n">
        <v>2020</v>
      </c>
      <c r="Q830" s="469" t="inlineStr">
        <is>
          <t>Landbruksdirektoratets kraftfôrstatistikk</t>
        </is>
      </c>
      <c r="R830" s="469" t="inlineStr">
        <is>
          <t>ok</t>
        </is>
      </c>
      <c r="S830" s="469" t="inlineStr">
        <is>
          <t xml:space="preserve"> text </t>
        </is>
      </c>
      <c r="T830" s="426" t="inlineStr">
        <is>
          <t>Norway</t>
        </is>
      </c>
      <c r="U830" s="5" t="inlineStr">
        <is>
          <t>import</t>
        </is>
      </c>
      <c r="V830" s="465" t="n">
        <v>0.04</v>
      </c>
    </row>
    <row r="831" ht="16" customHeight="1">
      <c r="B831" s="5" t="inlineStr">
        <is>
          <t>RW.RW-AG.MM</t>
        </is>
      </c>
      <c r="C831" s="5" t="inlineStr">
        <is>
          <t>RW.RW-AG.MM-Live animal import-Nmix</t>
        </is>
      </c>
      <c r="D831" s="5" t="inlineStr">
        <is>
          <t>RW</t>
        </is>
      </c>
      <c r="E831" s="5" t="inlineStr">
        <is>
          <t>RW</t>
        </is>
      </c>
      <c r="F831" s="5">
        <f>VLOOKUP(E831,'5.a Definitions'!E:F,2,FALSE)</f>
        <v/>
      </c>
      <c r="G831" s="5" t="inlineStr">
        <is>
          <t>AG</t>
        </is>
      </c>
      <c r="H831" s="5" t="inlineStr">
        <is>
          <t>MM</t>
        </is>
      </c>
      <c r="I831" s="5">
        <f>VLOOKUP(H831,'5.a Definitions'!E:F,2,FALSE)</f>
        <v/>
      </c>
      <c r="J831" s="465" t="inlineStr">
        <is>
          <t xml:space="preserve"> Live animal import </t>
        </is>
      </c>
      <c r="K831" s="465" t="inlineStr">
        <is>
          <t xml:space="preserve"> live animal import </t>
        </is>
      </c>
      <c r="L831" s="465" t="inlineStr">
        <is>
          <t xml:space="preserve"> reactive </t>
        </is>
      </c>
      <c r="M831" s="465" t="inlineStr">
        <is>
          <t xml:space="preserve"> Nmix </t>
        </is>
      </c>
      <c r="N831" s="466" t="n">
        <v>0.0154286848</v>
      </c>
      <c r="O831" s="467" t="n">
        <v>0.4583074791669891</v>
      </c>
      <c r="P831" s="468" t="n">
        <v>2020</v>
      </c>
      <c r="Q831" s="469" t="inlineStr">
        <is>
          <t>FAOSTAT</t>
        </is>
      </c>
      <c r="R831" s="469" t="inlineStr">
        <is>
          <t>ok</t>
        </is>
      </c>
      <c r="S831" s="469" t="inlineStr">
        <is>
          <t xml:space="preserve"> text </t>
        </is>
      </c>
      <c r="T831" s="426" t="inlineStr">
        <is>
          <t>Norway</t>
        </is>
      </c>
      <c r="U831" s="5" t="inlineStr">
        <is>
          <t>import</t>
        </is>
      </c>
      <c r="V831" s="465" t="n">
        <v>0.04</v>
      </c>
    </row>
    <row r="832" ht="16" customHeight="1">
      <c r="B832" s="5" t="inlineStr">
        <is>
          <t>RW.RW-AG.SM</t>
        </is>
      </c>
      <c r="C832" s="5" t="inlineStr">
        <is>
          <t>RW.RW-AG.SM-Mineral fertilizer import-Nmix</t>
        </is>
      </c>
      <c r="D832" s="5" t="inlineStr">
        <is>
          <t>RW</t>
        </is>
      </c>
      <c r="E832" s="5" t="inlineStr">
        <is>
          <t>RW</t>
        </is>
      </c>
      <c r="F832" s="5">
        <f>VLOOKUP(E832,'5.a Definitions'!E:F,2,FALSE)</f>
        <v/>
      </c>
      <c r="G832" s="5" t="inlineStr">
        <is>
          <t>AG</t>
        </is>
      </c>
      <c r="H832" s="5" t="inlineStr">
        <is>
          <t>SM</t>
        </is>
      </c>
      <c r="I832" s="5">
        <f>VLOOKUP(H832,'5.a Definitions'!E:F,2,FALSE)</f>
        <v/>
      </c>
      <c r="J832" s="465" t="inlineStr">
        <is>
          <t xml:space="preserve"> Mineral fertilizer import </t>
        </is>
      </c>
      <c r="K832" s="465" t="inlineStr">
        <is>
          <t xml:space="preserve"> mineral fertilizer import </t>
        </is>
      </c>
      <c r="L832" s="465" t="inlineStr">
        <is>
          <t xml:space="preserve"> reactive </t>
        </is>
      </c>
      <c r="M832" s="465" t="inlineStr">
        <is>
          <t xml:space="preserve"> Nmix </t>
        </is>
      </c>
      <c r="N832" s="466" t="n">
        <v>50.91</v>
      </c>
      <c r="O832" s="467" t="n">
        <v>0.3033769670044502</v>
      </c>
      <c r="P832" s="468" t="n">
        <v>2020</v>
      </c>
      <c r="Q832" s="469" t="inlineStr">
        <is>
          <t>FAOSTAT</t>
        </is>
      </c>
      <c r="R832" s="469" t="inlineStr">
        <is>
          <t>ok</t>
        </is>
      </c>
      <c r="S832" s="469" t="inlineStr">
        <is>
          <t xml:space="preserve"> text </t>
        </is>
      </c>
      <c r="T832" s="426" t="inlineStr">
        <is>
          <t>Norway</t>
        </is>
      </c>
      <c r="U832" s="5" t="inlineStr">
        <is>
          <t>import</t>
        </is>
      </c>
      <c r="V832" s="465" t="n">
        <v>0.04</v>
      </c>
    </row>
    <row r="833" ht="16" customHeight="1">
      <c r="B833" s="5" t="inlineStr">
        <is>
          <t>RW.RW-PR.SO</t>
        </is>
      </c>
      <c r="C833" s="5" t="inlineStr">
        <is>
          <t>RW.RW-PR.SO-Solid waste import-Nmix</t>
        </is>
      </c>
      <c r="D833" s="5" t="inlineStr">
        <is>
          <t>RW</t>
        </is>
      </c>
      <c r="E833" s="5" t="inlineStr">
        <is>
          <t>RW</t>
        </is>
      </c>
      <c r="F833" s="5">
        <f>VLOOKUP(E833,'5.a Definitions'!E:F,2,FALSE)</f>
        <v/>
      </c>
      <c r="G833" s="5" t="inlineStr">
        <is>
          <t>PR</t>
        </is>
      </c>
      <c r="H833" s="5" t="inlineStr">
        <is>
          <t>SO</t>
        </is>
      </c>
      <c r="I833" s="5">
        <f>VLOOKUP(H833,'5.a Definitions'!E:F,2,FALSE)</f>
        <v/>
      </c>
      <c r="J833" s="465" t="inlineStr">
        <is>
          <t xml:space="preserve"> Solid waste import </t>
        </is>
      </c>
      <c r="K833" s="465" t="inlineStr">
        <is>
          <t xml:space="preserve"> solid waste import </t>
        </is>
      </c>
      <c r="L833" s="465" t="inlineStr">
        <is>
          <t xml:space="preserve"> reactive </t>
        </is>
      </c>
      <c r="M833" s="465" t="inlineStr">
        <is>
          <t xml:space="preserve"> Nmix </t>
        </is>
      </c>
      <c r="N833" s="466" t="n">
        <v>0.29090159</v>
      </c>
      <c r="O833" s="467" t="n">
        <v>0.1547582351600089</v>
      </c>
      <c r="P833" s="468" t="n">
        <v>2020</v>
      </c>
      <c r="Q833" s="469" t="inlineStr">
        <is>
          <t>SSB tab 08801</t>
        </is>
      </c>
      <c r="R833" s="469" t="inlineStr">
        <is>
          <t>ok</t>
        </is>
      </c>
      <c r="S833" s="469" t="inlineStr">
        <is>
          <t xml:space="preserve"> text </t>
        </is>
      </c>
      <c r="T833" s="426" t="inlineStr">
        <is>
          <t>Norway</t>
        </is>
      </c>
      <c r="U833" s="5" t="inlineStr">
        <is>
          <t>import</t>
        </is>
      </c>
      <c r="V833" s="465" t="n">
        <v>0.04</v>
      </c>
    </row>
    <row r="834" ht="16" customHeight="1">
      <c r="B834" s="5" t="inlineStr">
        <is>
          <t>RW.RW-AT.AT</t>
        </is>
      </c>
      <c r="C834" s="5" t="inlineStr">
        <is>
          <t>RW.RW-AT.AT-Atmospheric inflow-OXN</t>
        </is>
      </c>
      <c r="D834" s="5" t="inlineStr">
        <is>
          <t>RW</t>
        </is>
      </c>
      <c r="E834" s="5" t="inlineStr">
        <is>
          <t>RW</t>
        </is>
      </c>
      <c r="F834" s="5">
        <f>VLOOKUP(E834,'5.a Definitions'!E:F,2,FALSE)</f>
        <v/>
      </c>
      <c r="G834" s="5" t="inlineStr">
        <is>
          <t>AT</t>
        </is>
      </c>
      <c r="H834" s="5" t="inlineStr">
        <is>
          <t>AT</t>
        </is>
      </c>
      <c r="I834" s="5">
        <f>VLOOKUP(H834,'5.a Definitions'!E:F,2,FALSE)</f>
        <v/>
      </c>
      <c r="J834" s="465" t="inlineStr">
        <is>
          <t xml:space="preserve"> Atmospheric inflow </t>
        </is>
      </c>
      <c r="K834" s="465" t="inlineStr">
        <is>
          <t xml:space="preserve"> atmospheric inflow </t>
        </is>
      </c>
      <c r="L834" s="465" t="inlineStr">
        <is>
          <t xml:space="preserve"> reactive </t>
        </is>
      </c>
      <c r="M834" s="465" t="inlineStr">
        <is>
          <t xml:space="preserve"> OXN </t>
        </is>
      </c>
      <c r="N834" s="466" t="n">
        <v>34.6</v>
      </c>
      <c r="O834" s="467" t="n">
        <v>0.4978678205152002</v>
      </c>
      <c r="P834" s="468" t="n">
        <v>2020</v>
      </c>
      <c r="Q834" s="469" t="inlineStr">
        <is>
          <t>EMEP SR tables</t>
        </is>
      </c>
      <c r="R834" s="469" t="inlineStr">
        <is>
          <t>ok</t>
        </is>
      </c>
      <c r="S834" s="469" t="inlineStr">
        <is>
          <t xml:space="preserve"> text </t>
        </is>
      </c>
      <c r="T834" s="426" t="inlineStr">
        <is>
          <t>Norway</t>
        </is>
      </c>
      <c r="U834" s="5" t="inlineStr">
        <is>
          <t>import</t>
        </is>
      </c>
      <c r="V834" s="465" t="n">
        <v>0.04</v>
      </c>
    </row>
    <row r="835" ht="16" customHeight="1">
      <c r="B835" s="5" t="inlineStr">
        <is>
          <t>RW.RW-AT.AT</t>
        </is>
      </c>
      <c r="C835" s="5" t="inlineStr">
        <is>
          <t>RW.RW-AT.AT-Atmospheric inflow-RDN</t>
        </is>
      </c>
      <c r="D835" s="5" t="inlineStr">
        <is>
          <t>RW</t>
        </is>
      </c>
      <c r="E835" s="5" t="inlineStr">
        <is>
          <t>RW</t>
        </is>
      </c>
      <c r="F835" s="5">
        <f>VLOOKUP(E835,'5.a Definitions'!E:F,2,FALSE)</f>
        <v/>
      </c>
      <c r="G835" s="5" t="inlineStr">
        <is>
          <t>AT</t>
        </is>
      </c>
      <c r="H835" s="5" t="inlineStr">
        <is>
          <t>AT</t>
        </is>
      </c>
      <c r="I835" s="5">
        <f>VLOOKUP(H835,'5.a Definitions'!E:F,2,FALSE)</f>
        <v/>
      </c>
      <c r="J835" s="465" t="inlineStr">
        <is>
          <t xml:space="preserve"> Atmospheric inflow </t>
        </is>
      </c>
      <c r="K835" s="465" t="inlineStr">
        <is>
          <t xml:space="preserve"> atmospheric inflow </t>
        </is>
      </c>
      <c r="L835" s="465" t="inlineStr">
        <is>
          <t xml:space="preserve"> reactive </t>
        </is>
      </c>
      <c r="M835" s="465" t="inlineStr">
        <is>
          <t xml:space="preserve"> RDN </t>
        </is>
      </c>
      <c r="N835" s="466" t="n">
        <v>20.1</v>
      </c>
      <c r="O835" s="467" t="n">
        <v>0.4978678205152003</v>
      </c>
      <c r="P835" s="468" t="n">
        <v>2020</v>
      </c>
      <c r="Q835" s="469" t="inlineStr">
        <is>
          <t>EMEP SR tables</t>
        </is>
      </c>
      <c r="R835" s="469" t="inlineStr">
        <is>
          <t>ok</t>
        </is>
      </c>
      <c r="S835" s="469" t="inlineStr">
        <is>
          <t xml:space="preserve"> text </t>
        </is>
      </c>
      <c r="T835" s="426" t="inlineStr">
        <is>
          <t>Norway</t>
        </is>
      </c>
      <c r="U835" s="5" t="inlineStr">
        <is>
          <t>import</t>
        </is>
      </c>
      <c r="V835" s="465" t="n">
        <v>0.04</v>
      </c>
    </row>
    <row r="836" ht="16" customHeight="1">
      <c r="B836" s="475" t="inlineStr">
        <is>
          <t>RW.RW-HY.AC</t>
        </is>
      </c>
      <c r="C836" s="475" t="inlineStr">
        <is>
          <t>RW.RW-HY.AC-Aquaculture feed import-Nmix</t>
        </is>
      </c>
      <c r="D836" s="475" t="inlineStr">
        <is>
          <t>RW</t>
        </is>
      </c>
      <c r="E836" s="475" t="inlineStr">
        <is>
          <t>RW</t>
        </is>
      </c>
      <c r="F836" s="5">
        <f>VLOOKUP(E836,'5.a Definitions'!E:F,2,FALSE)</f>
        <v/>
      </c>
      <c r="G836" s="475" t="inlineStr">
        <is>
          <t>HY</t>
        </is>
      </c>
      <c r="H836" s="475" t="inlineStr">
        <is>
          <t>AC</t>
        </is>
      </c>
      <c r="I836" s="5">
        <f>VLOOKUP(H836,'5.a Definitions'!E:F,2,FALSE)</f>
        <v/>
      </c>
      <c r="J836" s="465" t="inlineStr">
        <is>
          <t>Aquaculture feed import</t>
        </is>
      </c>
      <c r="K836" s="465" t="inlineStr">
        <is>
          <t>aquaculture feed import</t>
        </is>
      </c>
      <c r="L836" s="465" t="inlineStr">
        <is>
          <t>reactive</t>
        </is>
      </c>
      <c r="M836" s="465" t="inlineStr">
        <is>
          <t>Nmix</t>
        </is>
      </c>
      <c r="N836" s="466" t="n">
        <v>106.9813880839161</v>
      </c>
      <c r="O836" s="467" t="n">
        <v>0.145710956112282</v>
      </c>
      <c r="P836" s="468" t="n">
        <v>2020</v>
      </c>
      <c r="Q836" s="469" t="inlineStr">
        <is>
          <t>Fiskeridirektoratet</t>
        </is>
      </c>
      <c r="R836" s="469" t="inlineStr">
        <is>
          <t>ok</t>
        </is>
      </c>
      <c r="S836" s="469" t="inlineStr">
        <is>
          <t>text</t>
        </is>
      </c>
      <c r="T836" s="476" t="inlineStr">
        <is>
          <t>Norway</t>
        </is>
      </c>
      <c r="U836" s="5" t="inlineStr">
        <is>
          <t>import</t>
        </is>
      </c>
      <c r="V836" s="465">
        <f>(#REF!*#REF!)^2</f>
        <v/>
      </c>
    </row>
    <row r="837" ht="16" customHeight="1">
      <c r="A837" s="483" t="inlineStr">
        <is>
          <t xml:space="preserve"> Energy and fuels </t>
        </is>
      </c>
      <c r="B837" s="5" t="inlineStr">
        <is>
          <t>EF.EC-EF.IC</t>
        </is>
      </c>
      <c r="C837" s="5" t="inlineStr">
        <is>
          <t>EF.EC-EF.IC-Fuel for industry-Nmix</t>
        </is>
      </c>
      <c r="D837" s="5" t="inlineStr">
        <is>
          <t>EF</t>
        </is>
      </c>
      <c r="E837" s="5" t="inlineStr">
        <is>
          <t>EC</t>
        </is>
      </c>
      <c r="F837" s="5">
        <f>VLOOKUP(E837,'5.a Definitions'!E:F,2,FALSE)</f>
        <v/>
      </c>
      <c r="G837" s="5" t="inlineStr">
        <is>
          <t>EF</t>
        </is>
      </c>
      <c r="H837" s="5" t="inlineStr">
        <is>
          <t>IC</t>
        </is>
      </c>
      <c r="I837" s="5">
        <f>VLOOKUP(H837,'5.a Definitions'!E:F,2,FALSE)</f>
        <v/>
      </c>
      <c r="J837" s="465" t="inlineStr">
        <is>
          <t xml:space="preserve"> Fuel for industry </t>
        </is>
      </c>
      <c r="K837" s="465" t="inlineStr">
        <is>
          <t xml:space="preserve"> fuel for industry </t>
        </is>
      </c>
      <c r="L837" s="465" t="inlineStr">
        <is>
          <t xml:space="preserve"> reactive </t>
        </is>
      </c>
      <c r="M837" s="465" t="inlineStr">
        <is>
          <t xml:space="preserve"> Nmix </t>
        </is>
      </c>
      <c r="N837" s="466" t="n">
        <v>2.750009393786399</v>
      </c>
      <c r="O837" s="467" t="n">
        <v>0.6024842634446421</v>
      </c>
      <c r="P837" s="468" t="n">
        <v>2019</v>
      </c>
      <c r="Q837" s="469" t="inlineStr">
        <is>
          <t>UNFCCC CRT</t>
        </is>
      </c>
      <c r="R837" s="469" t="inlineStr">
        <is>
          <t>ok</t>
        </is>
      </c>
      <c r="S837" s="469" t="inlineStr">
        <is>
          <t xml:space="preserve"> text </t>
        </is>
      </c>
      <c r="T837" s="426" t="inlineStr">
        <is>
          <t>Norway</t>
        </is>
      </c>
      <c r="U837" s="5" t="inlineStr">
        <is>
          <t>useful output</t>
        </is>
      </c>
      <c r="V837" s="465" t="n">
        <v>0.04</v>
      </c>
    </row>
    <row r="838" ht="16" customHeight="1">
      <c r="B838" s="5" t="inlineStr">
        <is>
          <t>EF.EC-EF.TR</t>
        </is>
      </c>
      <c r="C838" s="5" t="inlineStr">
        <is>
          <t>EF.EC-EF.TR-Fuel for transport-Nmix</t>
        </is>
      </c>
      <c r="D838" s="5" t="inlineStr">
        <is>
          <t>EF</t>
        </is>
      </c>
      <c r="E838" s="5" t="inlineStr">
        <is>
          <t>EC</t>
        </is>
      </c>
      <c r="F838" s="5">
        <f>VLOOKUP(E838,'5.a Definitions'!E:F,2,FALSE)</f>
        <v/>
      </c>
      <c r="G838" s="5" t="inlineStr">
        <is>
          <t>EF</t>
        </is>
      </c>
      <c r="H838" s="5" t="inlineStr">
        <is>
          <t>TR</t>
        </is>
      </c>
      <c r="I838" s="5">
        <f>VLOOKUP(H838,'5.a Definitions'!E:F,2,FALSE)</f>
        <v/>
      </c>
      <c r="J838" s="465" t="inlineStr">
        <is>
          <t xml:space="preserve"> Fuel for transport </t>
        </is>
      </c>
      <c r="K838" s="465" t="inlineStr">
        <is>
          <t xml:space="preserve"> fuel for transport </t>
        </is>
      </c>
      <c r="L838" s="465" t="inlineStr">
        <is>
          <t xml:space="preserve"> reactive </t>
        </is>
      </c>
      <c r="M838" s="465" t="inlineStr">
        <is>
          <t xml:space="preserve"> Nmix </t>
        </is>
      </c>
      <c r="N838" s="466" t="n">
        <v>0.8504771751996957</v>
      </c>
      <c r="O838" s="467" t="n">
        <v>0.383012215476231</v>
      </c>
      <c r="P838" s="468" t="n">
        <v>2019</v>
      </c>
      <c r="Q838" s="469" t="inlineStr">
        <is>
          <t>UNFCCC CRT</t>
        </is>
      </c>
      <c r="R838" s="469" t="inlineStr">
        <is>
          <t>ok</t>
        </is>
      </c>
      <c r="S838" s="469" t="inlineStr">
        <is>
          <t xml:space="preserve"> text </t>
        </is>
      </c>
      <c r="T838" s="426" t="inlineStr">
        <is>
          <t>Norway</t>
        </is>
      </c>
      <c r="U838" s="5" t="inlineStr">
        <is>
          <t>useful output</t>
        </is>
      </c>
      <c r="V838" s="465" t="n">
        <v>0.04</v>
      </c>
    </row>
    <row r="839" ht="16" customHeight="1">
      <c r="B839" s="5" t="inlineStr">
        <is>
          <t>EF.EC-EF.OE</t>
        </is>
      </c>
      <c r="C839" s="5" t="inlineStr">
        <is>
          <t>EF.EC-EF.OE-Fuel for heating-Nmix</t>
        </is>
      </c>
      <c r="D839" s="5" t="inlineStr">
        <is>
          <t>EF</t>
        </is>
      </c>
      <c r="E839" s="5" t="inlineStr">
        <is>
          <t>EC</t>
        </is>
      </c>
      <c r="F839" s="5">
        <f>VLOOKUP(E839,'5.a Definitions'!E:F,2,FALSE)</f>
        <v/>
      </c>
      <c r="G839" s="5" t="inlineStr">
        <is>
          <t>EF</t>
        </is>
      </c>
      <c r="H839" s="5" t="inlineStr">
        <is>
          <t>OE</t>
        </is>
      </c>
      <c r="I839" s="5">
        <f>VLOOKUP(H839,'5.a Definitions'!E:F,2,FALSE)</f>
        <v/>
      </c>
      <c r="J839" s="465" t="inlineStr">
        <is>
          <t xml:space="preserve"> Fuel for heating </t>
        </is>
      </c>
      <c r="K839" s="465" t="inlineStr">
        <is>
          <t xml:space="preserve"> fuel for heating </t>
        </is>
      </c>
      <c r="L839" s="465" t="inlineStr">
        <is>
          <t xml:space="preserve"> reactive </t>
        </is>
      </c>
      <c r="M839" s="465" t="inlineStr">
        <is>
          <t xml:space="preserve"> Nmix </t>
        </is>
      </c>
      <c r="N839" s="466" t="n">
        <v>0.2560764122663018</v>
      </c>
      <c r="O839" s="467" t="n">
        <v>0.539762116645115</v>
      </c>
      <c r="P839" s="468" t="n">
        <v>2019</v>
      </c>
      <c r="Q839" s="469" t="inlineStr">
        <is>
          <t>UNFCCC CRT</t>
        </is>
      </c>
      <c r="R839" s="469" t="inlineStr">
        <is>
          <t>ok</t>
        </is>
      </c>
      <c r="S839" s="469" t="inlineStr">
        <is>
          <t xml:space="preserve"> text </t>
        </is>
      </c>
      <c r="T839" s="426" t="inlineStr">
        <is>
          <t>Norway</t>
        </is>
      </c>
      <c r="U839" s="5" t="inlineStr">
        <is>
          <t>useful output</t>
        </is>
      </c>
      <c r="V839" s="465" t="n">
        <v>0.04</v>
      </c>
    </row>
    <row r="840" ht="16" customHeight="1">
      <c r="B840" s="5" t="inlineStr">
        <is>
          <t>EF.EC-MP.OP</t>
        </is>
      </c>
      <c r="C840" s="5" t="inlineStr">
        <is>
          <t>EF.EC-MP.OP-Fuel used as feedstock-Nmix</t>
        </is>
      </c>
      <c r="D840" s="5" t="inlineStr">
        <is>
          <t>EF</t>
        </is>
      </c>
      <c r="E840" s="5" t="inlineStr">
        <is>
          <t>EC</t>
        </is>
      </c>
      <c r="F840" s="5">
        <f>VLOOKUP(E840,'5.a Definitions'!E:F,2,FALSE)</f>
        <v/>
      </c>
      <c r="G840" s="5" t="inlineStr">
        <is>
          <t>MP</t>
        </is>
      </c>
      <c r="H840" s="5" t="inlineStr">
        <is>
          <t>OP</t>
        </is>
      </c>
      <c r="I840" s="5">
        <f>VLOOKUP(H840,'5.a Definitions'!E:F,2,FALSE)</f>
        <v/>
      </c>
      <c r="J840" s="465" t="inlineStr">
        <is>
          <t xml:space="preserve"> Fuel used as feedstock </t>
        </is>
      </c>
      <c r="K840" s="465" t="inlineStr">
        <is>
          <t xml:space="preserve"> fuel used as feedstock </t>
        </is>
      </c>
      <c r="L840" s="465" t="inlineStr">
        <is>
          <t xml:space="preserve"> reactive </t>
        </is>
      </c>
      <c r="M840" s="465" t="inlineStr">
        <is>
          <t xml:space="preserve"> Nmix </t>
        </is>
      </c>
      <c r="N840" s="466" t="n">
        <v>1.61990905782224</v>
      </c>
      <c r="O840" s="467" t="n">
        <v>0.9454101958829755</v>
      </c>
      <c r="P840" s="468" t="n">
        <v>2019</v>
      </c>
      <c r="Q840" s="469" t="inlineStr">
        <is>
          <t>SSB table 11561</t>
        </is>
      </c>
      <c r="R840" s="469" t="inlineStr">
        <is>
          <t>ok</t>
        </is>
      </c>
      <c r="S840" s="469" t="inlineStr">
        <is>
          <t xml:space="preserve"> text </t>
        </is>
      </c>
      <c r="T840" s="426" t="inlineStr">
        <is>
          <t>Norway</t>
        </is>
      </c>
      <c r="U840" s="5" t="inlineStr">
        <is>
          <t>useful output</t>
        </is>
      </c>
      <c r="V840" s="465" t="n">
        <v>0.04</v>
      </c>
    </row>
    <row r="841" ht="16" customHeight="1">
      <c r="B841" s="5" t="inlineStr">
        <is>
          <t>EF.EC-AT.AT</t>
        </is>
      </c>
      <c r="C841" s="5" t="inlineStr">
        <is>
          <t>EF.EC-AT.AT-Emissions-NH3</t>
        </is>
      </c>
      <c r="D841" s="5" t="inlineStr">
        <is>
          <t>EF</t>
        </is>
      </c>
      <c r="E841" s="5" t="inlineStr">
        <is>
          <t>EC</t>
        </is>
      </c>
      <c r="F841" s="5">
        <f>VLOOKUP(E841,'5.a Definitions'!E:F,2,FALSE)</f>
        <v/>
      </c>
      <c r="G841" s="5" t="inlineStr">
        <is>
          <t>AT</t>
        </is>
      </c>
      <c r="H841" s="5" t="inlineStr">
        <is>
          <t>AT</t>
        </is>
      </c>
      <c r="I841" s="5">
        <f>VLOOKUP(H841,'5.a Definitions'!E:F,2,FALSE)</f>
        <v/>
      </c>
      <c r="J841" s="465" t="inlineStr">
        <is>
          <t xml:space="preserve"> Emissions </t>
        </is>
      </c>
      <c r="K841" s="465" t="inlineStr">
        <is>
          <t xml:space="preserve"> energy conversion emissions </t>
        </is>
      </c>
      <c r="L841" s="465" t="inlineStr">
        <is>
          <t xml:space="preserve"> reactive </t>
        </is>
      </c>
      <c r="M841" s="465" t="inlineStr">
        <is>
          <t xml:space="preserve"> NH3 </t>
        </is>
      </c>
      <c r="N841" s="466" t="n">
        <v>0</v>
      </c>
      <c r="O841" s="467" t="n">
        <v>0.5</v>
      </c>
      <c r="P841" s="468" t="n">
        <v>2019</v>
      </c>
      <c r="Q841" s="469" t="inlineStr">
        <is>
          <t>CRLTAP Inventory Submissions</t>
        </is>
      </c>
      <c r="R841" s="469" t="inlineStr">
        <is>
          <t>ok</t>
        </is>
      </c>
      <c r="S841" s="469" t="inlineStr">
        <is>
          <t xml:space="preserve"> text </t>
        </is>
      </c>
      <c r="T841" s="426" t="inlineStr">
        <is>
          <t>Norway</t>
        </is>
      </c>
      <c r="U841" s="5" t="inlineStr">
        <is>
          <t>N wasted</t>
        </is>
      </c>
      <c r="V841" s="465" t="n">
        <v>0.04</v>
      </c>
    </row>
    <row r="842" ht="16" customHeight="1">
      <c r="B842" s="5" t="inlineStr">
        <is>
          <t>EF.EC-AT.AT</t>
        </is>
      </c>
      <c r="C842" s="5" t="inlineStr">
        <is>
          <t>EF.EC-AT.AT-Emissions-NOx</t>
        </is>
      </c>
      <c r="D842" s="5" t="inlineStr">
        <is>
          <t>EF</t>
        </is>
      </c>
      <c r="E842" s="5" t="inlineStr">
        <is>
          <t>EC</t>
        </is>
      </c>
      <c r="F842" s="5">
        <f>VLOOKUP(E842,'5.a Definitions'!E:F,2,FALSE)</f>
        <v/>
      </c>
      <c r="G842" s="5" t="inlineStr">
        <is>
          <t>AT</t>
        </is>
      </c>
      <c r="H842" s="5" t="inlineStr">
        <is>
          <t>AT</t>
        </is>
      </c>
      <c r="I842" s="5">
        <f>VLOOKUP(H842,'5.a Definitions'!E:F,2,FALSE)</f>
        <v/>
      </c>
      <c r="J842" s="465" t="inlineStr">
        <is>
          <t xml:space="preserve"> Emissions </t>
        </is>
      </c>
      <c r="K842" s="465" t="inlineStr">
        <is>
          <t xml:space="preserve"> energy conversion emissions </t>
        </is>
      </c>
      <c r="L842" s="465" t="inlineStr">
        <is>
          <t xml:space="preserve"> reactive </t>
        </is>
      </c>
      <c r="M842" s="465" t="inlineStr">
        <is>
          <t xml:space="preserve"> NOx </t>
        </is>
      </c>
      <c r="N842" s="466" t="n">
        <v>13.63846830461005</v>
      </c>
      <c r="O842" s="467" t="n">
        <v>0.1961172599652632</v>
      </c>
      <c r="P842" s="468" t="n">
        <v>2019</v>
      </c>
      <c r="Q842" s="469" t="inlineStr">
        <is>
          <t>CRLTAP Inventory Submissions</t>
        </is>
      </c>
      <c r="R842" s="469" t="inlineStr">
        <is>
          <t>ok</t>
        </is>
      </c>
      <c r="S842" s="469" t="inlineStr">
        <is>
          <t xml:space="preserve"> text </t>
        </is>
      </c>
      <c r="T842" s="426" t="inlineStr">
        <is>
          <t>Norway</t>
        </is>
      </c>
      <c r="U842" s="465" t="inlineStr">
        <is>
          <t xml:space="preserve"> N wasted </t>
        </is>
      </c>
      <c r="V842" s="465" t="n">
        <v>0.04</v>
      </c>
    </row>
    <row r="843" ht="16" customHeight="1">
      <c r="B843" s="5" t="inlineStr">
        <is>
          <t>EF.EC-AT.AT</t>
        </is>
      </c>
      <c r="C843" s="5" t="inlineStr">
        <is>
          <t>EF.EC-AT.AT-Emissions-N2O</t>
        </is>
      </c>
      <c r="D843" s="5" t="inlineStr">
        <is>
          <t>EF</t>
        </is>
      </c>
      <c r="E843" s="5" t="inlineStr">
        <is>
          <t>EC</t>
        </is>
      </c>
      <c r="F843" s="5">
        <f>VLOOKUP(E843,'5.a Definitions'!E:F,2,FALSE)</f>
        <v/>
      </c>
      <c r="G843" s="5" t="inlineStr">
        <is>
          <t>AT</t>
        </is>
      </c>
      <c r="H843" s="5" t="inlineStr">
        <is>
          <t>AT</t>
        </is>
      </c>
      <c r="I843" s="5">
        <f>VLOOKUP(H843,'5.a Definitions'!E:F,2,FALSE)</f>
        <v/>
      </c>
      <c r="J843" s="465" t="inlineStr">
        <is>
          <t xml:space="preserve"> Emissions </t>
        </is>
      </c>
      <c r="K843" s="465" t="inlineStr">
        <is>
          <t xml:space="preserve"> energy conversion emissions </t>
        </is>
      </c>
      <c r="L843" s="465" t="inlineStr">
        <is>
          <t xml:space="preserve"> reactive </t>
        </is>
      </c>
      <c r="M843" s="465" t="inlineStr">
        <is>
          <t xml:space="preserve"> N2O </t>
        </is>
      </c>
      <c r="N843" s="466" t="n">
        <v>0.06904577615170908</v>
      </c>
      <c r="O843" s="467" t="n">
        <v>1.394797542306527</v>
      </c>
      <c r="P843" s="468" t="n">
        <v>2019</v>
      </c>
      <c r="Q843" s="469" t="inlineStr">
        <is>
          <t>UNFCCC CRT</t>
        </is>
      </c>
      <c r="R843" s="469" t="inlineStr">
        <is>
          <t>ok</t>
        </is>
      </c>
      <c r="S843" s="469" t="inlineStr">
        <is>
          <t xml:space="preserve"> text </t>
        </is>
      </c>
      <c r="T843" s="426" t="inlineStr">
        <is>
          <t>Norway</t>
        </is>
      </c>
      <c r="U843" s="465" t="inlineStr">
        <is>
          <t xml:space="preserve"> N wasted </t>
        </is>
      </c>
      <c r="V843" s="465" t="n">
        <v>0.04</v>
      </c>
    </row>
    <row r="844" ht="16" customHeight="1">
      <c r="B844" s="5" t="inlineStr">
        <is>
          <t>EF.EC-AT.AT</t>
        </is>
      </c>
      <c r="C844" s="5" t="inlineStr">
        <is>
          <t>EF.EC-AT.AT-Emissions-N2</t>
        </is>
      </c>
      <c r="D844" s="5" t="inlineStr">
        <is>
          <t>EF</t>
        </is>
      </c>
      <c r="E844" s="5" t="inlineStr">
        <is>
          <t>EC</t>
        </is>
      </c>
      <c r="F844" s="5">
        <f>VLOOKUP(E844,'5.a Definitions'!E:F,2,FALSE)</f>
        <v/>
      </c>
      <c r="G844" s="5" t="inlineStr">
        <is>
          <t>AT</t>
        </is>
      </c>
      <c r="H844" s="5" t="inlineStr">
        <is>
          <t>AT</t>
        </is>
      </c>
      <c r="I844" s="5">
        <f>VLOOKUP(H844,'5.a Definitions'!E:F,2,FALSE)</f>
        <v/>
      </c>
      <c r="J844" s="465" t="inlineStr">
        <is>
          <t xml:space="preserve"> Emissions </t>
        </is>
      </c>
      <c r="K844" s="465" t="inlineStr">
        <is>
          <t xml:space="preserve"> energy conversion emissions </t>
        </is>
      </c>
      <c r="L844" s="465" t="inlineStr">
        <is>
          <t xml:space="preserve"> inert </t>
        </is>
      </c>
      <c r="M844" s="465" t="inlineStr">
        <is>
          <t xml:space="preserve"> N2 </t>
        </is>
      </c>
      <c r="N844" s="466" t="n">
        <v>0</v>
      </c>
      <c r="O844" s="467" t="n">
        <v>10</v>
      </c>
      <c r="P844" s="468" t="n">
        <v>2019</v>
      </c>
      <c r="Q844" s="469" t="inlineStr">
        <is>
          <t>mass balance</t>
        </is>
      </c>
      <c r="R844" s="469" t="inlineStr">
        <is>
          <t>ok</t>
        </is>
      </c>
      <c r="S844" s="469" t="inlineStr">
        <is>
          <t xml:space="preserve"> text </t>
        </is>
      </c>
      <c r="T844" s="426" t="inlineStr">
        <is>
          <t>Norway</t>
        </is>
      </c>
      <c r="U844" s="465" t="inlineStr">
        <is>
          <t xml:space="preserve"> N wasted </t>
        </is>
      </c>
      <c r="V844" s="465" t="n">
        <v>0.04</v>
      </c>
    </row>
    <row r="845" ht="16" customHeight="1">
      <c r="B845" s="5" t="inlineStr">
        <is>
          <t>EF.EC-RW.RW</t>
        </is>
      </c>
      <c r="C845" s="5" t="inlineStr">
        <is>
          <t>EF.EC-RW.RW-Fuel export-Nmix</t>
        </is>
      </c>
      <c r="D845" s="5" t="inlineStr">
        <is>
          <t>EF</t>
        </is>
      </c>
      <c r="E845" s="5" t="inlineStr">
        <is>
          <t>EC</t>
        </is>
      </c>
      <c r="F845" s="5">
        <f>VLOOKUP(E845,'5.a Definitions'!E:F,2,FALSE)</f>
        <v/>
      </c>
      <c r="G845" s="5" t="inlineStr">
        <is>
          <t>RW</t>
        </is>
      </c>
      <c r="H845" s="5" t="inlineStr">
        <is>
          <t>RW</t>
        </is>
      </c>
      <c r="I845" s="5">
        <f>VLOOKUP(H845,'5.a Definitions'!E:F,2,FALSE)</f>
        <v/>
      </c>
      <c r="J845" s="465" t="inlineStr">
        <is>
          <t xml:space="preserve"> Fuel export </t>
        </is>
      </c>
      <c r="K845" s="465" t="inlineStr">
        <is>
          <t xml:space="preserve"> fuel export </t>
        </is>
      </c>
      <c r="L845" s="465" t="inlineStr">
        <is>
          <t xml:space="preserve"> reactive </t>
        </is>
      </c>
      <c r="M845" s="465" t="inlineStr">
        <is>
          <t xml:space="preserve"> Nmix </t>
        </is>
      </c>
      <c r="N845" s="466" t="n">
        <v>158.069856306356</v>
      </c>
      <c r="O845" s="467" t="n">
        <v>2.610728846026792</v>
      </c>
      <c r="P845" s="468" t="n">
        <v>2019</v>
      </c>
      <c r="Q845" s="469" t="inlineStr">
        <is>
          <t>SSB tab 08801</t>
        </is>
      </c>
      <c r="R845" s="469" t="inlineStr">
        <is>
          <t>ok</t>
        </is>
      </c>
      <c r="S845" s="469" t="inlineStr">
        <is>
          <t xml:space="preserve"> text </t>
        </is>
      </c>
      <c r="T845" s="426" t="inlineStr">
        <is>
          <t>Norway</t>
        </is>
      </c>
      <c r="U845" s="5" t="inlineStr">
        <is>
          <t>useful output</t>
        </is>
      </c>
      <c r="V845" s="465" t="n">
        <v>0.04</v>
      </c>
    </row>
    <row r="846" ht="16" customHeight="1">
      <c r="B846" s="5" t="inlineStr">
        <is>
          <t>EF.IC-AT.AT</t>
        </is>
      </c>
      <c r="C846" s="5" t="inlineStr">
        <is>
          <t>EF.IC-AT.AT-Emissions-NH3</t>
        </is>
      </c>
      <c r="D846" s="5" t="inlineStr">
        <is>
          <t>EF</t>
        </is>
      </c>
      <c r="E846" s="5" t="inlineStr">
        <is>
          <t>IC</t>
        </is>
      </c>
      <c r="F846" s="5">
        <f>VLOOKUP(E846,'5.a Definitions'!E:F,2,FALSE)</f>
        <v/>
      </c>
      <c r="G846" s="5" t="inlineStr">
        <is>
          <t>AT</t>
        </is>
      </c>
      <c r="H846" s="5" t="inlineStr">
        <is>
          <t>AT</t>
        </is>
      </c>
      <c r="I846" s="5">
        <f>VLOOKUP(H846,'5.a Definitions'!E:F,2,FALSE)</f>
        <v/>
      </c>
      <c r="J846" s="465" t="inlineStr">
        <is>
          <t xml:space="preserve"> Emissions </t>
        </is>
      </c>
      <c r="K846" s="465" t="inlineStr">
        <is>
          <t xml:space="preserve"> industrial emissions </t>
        </is>
      </c>
      <c r="L846" s="465" t="inlineStr">
        <is>
          <t xml:space="preserve"> reactive </t>
        </is>
      </c>
      <c r="M846" s="465" t="inlineStr">
        <is>
          <t xml:space="preserve"> NH3 </t>
        </is>
      </c>
      <c r="N846" s="466" t="n">
        <v>0.01033354456695</v>
      </c>
      <c r="O846" s="467" t="n">
        <v>0.2089242683837066</v>
      </c>
      <c r="P846" s="468" t="n">
        <v>2019</v>
      </c>
      <c r="Q846" s="469" t="inlineStr">
        <is>
          <t>CRLTAP Inventory Submissions</t>
        </is>
      </c>
      <c r="R846" s="469" t="inlineStr">
        <is>
          <t>ok</t>
        </is>
      </c>
      <c r="S846" s="469" t="inlineStr">
        <is>
          <t xml:space="preserve"> text </t>
        </is>
      </c>
      <c r="T846" s="426" t="inlineStr">
        <is>
          <t>Norway</t>
        </is>
      </c>
      <c r="U846" s="465" t="inlineStr">
        <is>
          <t xml:space="preserve"> N wasted </t>
        </is>
      </c>
      <c r="V846" s="465" t="n">
        <v>0.04</v>
      </c>
    </row>
    <row r="847" ht="16" customHeight="1">
      <c r="B847" s="5" t="inlineStr">
        <is>
          <t>EF.IC-AT.AT</t>
        </is>
      </c>
      <c r="C847" s="5" t="inlineStr">
        <is>
          <t>EF.IC-AT.AT-Emissions-NOx</t>
        </is>
      </c>
      <c r="D847" s="5" t="inlineStr">
        <is>
          <t>EF</t>
        </is>
      </c>
      <c r="E847" s="5" t="inlineStr">
        <is>
          <t>IC</t>
        </is>
      </c>
      <c r="F847" s="5">
        <f>VLOOKUP(E847,'5.a Definitions'!E:F,2,FALSE)</f>
        <v/>
      </c>
      <c r="G847" s="5" t="inlineStr">
        <is>
          <t>AT</t>
        </is>
      </c>
      <c r="H847" s="5" t="inlineStr">
        <is>
          <t>AT</t>
        </is>
      </c>
      <c r="I847" s="5">
        <f>VLOOKUP(H847,'5.a Definitions'!E:F,2,FALSE)</f>
        <v/>
      </c>
      <c r="J847" s="465" t="inlineStr">
        <is>
          <t xml:space="preserve"> Emissions </t>
        </is>
      </c>
      <c r="K847" s="465" t="inlineStr">
        <is>
          <t xml:space="preserve"> industrial emissions </t>
        </is>
      </c>
      <c r="L847" s="465" t="inlineStr">
        <is>
          <t xml:space="preserve"> reactive </t>
        </is>
      </c>
      <c r="M847" s="465" t="inlineStr">
        <is>
          <t xml:space="preserve"> NOx </t>
        </is>
      </c>
      <c r="N847" s="466" t="n">
        <v>2.80869173912602</v>
      </c>
      <c r="O847" s="467" t="n">
        <v>0.2176272547611789</v>
      </c>
      <c r="P847" s="468" t="n">
        <v>2019</v>
      </c>
      <c r="Q847" s="469" t="inlineStr">
        <is>
          <t>CRLTAP Inventory Submissions</t>
        </is>
      </c>
      <c r="R847" s="469" t="inlineStr">
        <is>
          <t>ok</t>
        </is>
      </c>
      <c r="S847" s="469" t="inlineStr">
        <is>
          <t xml:space="preserve"> text </t>
        </is>
      </c>
      <c r="T847" s="426" t="inlineStr">
        <is>
          <t>Norway</t>
        </is>
      </c>
      <c r="U847" s="465" t="inlineStr">
        <is>
          <t xml:space="preserve"> N wasted </t>
        </is>
      </c>
      <c r="V847" s="465" t="n">
        <v>0.04</v>
      </c>
    </row>
    <row r="848" ht="16" customHeight="1">
      <c r="B848" s="5" t="inlineStr">
        <is>
          <t>EF.IC-AT.AT</t>
        </is>
      </c>
      <c r="C848" s="5" t="inlineStr">
        <is>
          <t>EF.IC-AT.AT-Emissions-N2O</t>
        </is>
      </c>
      <c r="D848" s="5" t="inlineStr">
        <is>
          <t>EF</t>
        </is>
      </c>
      <c r="E848" s="5" t="inlineStr">
        <is>
          <t>IC</t>
        </is>
      </c>
      <c r="F848" s="5">
        <f>VLOOKUP(E848,'5.a Definitions'!E:F,2,FALSE)</f>
        <v/>
      </c>
      <c r="G848" s="5" t="inlineStr">
        <is>
          <t>AT</t>
        </is>
      </c>
      <c r="H848" s="5" t="inlineStr">
        <is>
          <t>AT</t>
        </is>
      </c>
      <c r="I848" s="5">
        <f>VLOOKUP(H848,'5.a Definitions'!E:F,2,FALSE)</f>
        <v/>
      </c>
      <c r="J848" s="465" t="inlineStr">
        <is>
          <t xml:space="preserve"> Emissions </t>
        </is>
      </c>
      <c r="K848" s="465" t="inlineStr">
        <is>
          <t xml:space="preserve"> industrial emissions </t>
        </is>
      </c>
      <c r="L848" s="465" t="inlineStr">
        <is>
          <t xml:space="preserve"> reactive </t>
        </is>
      </c>
      <c r="M848" s="465" t="inlineStr">
        <is>
          <t xml:space="preserve"> N2O </t>
        </is>
      </c>
      <c r="N848" s="466" t="n">
        <v>0.07400226620953596</v>
      </c>
      <c r="O848" s="467" t="n">
        <v>1.394797542306526</v>
      </c>
      <c r="P848" s="468" t="n">
        <v>2019</v>
      </c>
      <c r="Q848" s="469" t="inlineStr">
        <is>
          <t>UNFCCC CRT</t>
        </is>
      </c>
      <c r="R848" s="469" t="inlineStr">
        <is>
          <t>ok</t>
        </is>
      </c>
      <c r="S848" s="469" t="inlineStr">
        <is>
          <t xml:space="preserve"> text </t>
        </is>
      </c>
      <c r="T848" s="426" t="inlineStr">
        <is>
          <t>Norway</t>
        </is>
      </c>
      <c r="U848" s="465" t="inlineStr">
        <is>
          <t xml:space="preserve"> N wasted </t>
        </is>
      </c>
      <c r="V848" s="465" t="n">
        <v>0.04</v>
      </c>
    </row>
    <row r="849" ht="16" customHeight="1">
      <c r="B849" s="5" t="inlineStr">
        <is>
          <t>EF.TR-AT.AT</t>
        </is>
      </c>
      <c r="C849" s="5" t="inlineStr">
        <is>
          <t>EF.TR-AT.AT-Emissions-NH3</t>
        </is>
      </c>
      <c r="D849" s="5" t="inlineStr">
        <is>
          <t>EF</t>
        </is>
      </c>
      <c r="E849" s="5" t="inlineStr">
        <is>
          <t>TR</t>
        </is>
      </c>
      <c r="F849" s="5">
        <f>VLOOKUP(E849,'5.a Definitions'!E:F,2,FALSE)</f>
        <v/>
      </c>
      <c r="G849" s="5" t="inlineStr">
        <is>
          <t>AT</t>
        </is>
      </c>
      <c r="H849" s="5" t="inlineStr">
        <is>
          <t>AT</t>
        </is>
      </c>
      <c r="I849" s="5">
        <f>VLOOKUP(H849,'5.a Definitions'!E:F,2,FALSE)</f>
        <v/>
      </c>
      <c r="J849" s="465" t="inlineStr">
        <is>
          <t xml:space="preserve"> Emissions </t>
        </is>
      </c>
      <c r="K849" s="465" t="inlineStr">
        <is>
          <t xml:space="preserve"> transport emissions </t>
        </is>
      </c>
      <c r="L849" s="465" t="inlineStr">
        <is>
          <t xml:space="preserve"> reactive </t>
        </is>
      </c>
      <c r="M849" s="465" t="inlineStr">
        <is>
          <t xml:space="preserve"> NH3 </t>
        </is>
      </c>
      <c r="N849" s="466" t="n">
        <v>0.3953050039305</v>
      </c>
      <c r="O849" s="467" t="n">
        <v>0.4166002491680743</v>
      </c>
      <c r="P849" s="468" t="n">
        <v>2019</v>
      </c>
      <c r="Q849" s="469" t="inlineStr">
        <is>
          <t>CRLTAP Inventory Submissions</t>
        </is>
      </c>
      <c r="R849" s="469" t="inlineStr">
        <is>
          <t>ok</t>
        </is>
      </c>
      <c r="S849" s="469" t="inlineStr">
        <is>
          <t xml:space="preserve"> text </t>
        </is>
      </c>
      <c r="T849" s="426" t="inlineStr">
        <is>
          <t>Norway</t>
        </is>
      </c>
      <c r="U849" s="465" t="inlineStr">
        <is>
          <t xml:space="preserve"> N wasted </t>
        </is>
      </c>
      <c r="V849" s="465" t="n">
        <v>0.04</v>
      </c>
    </row>
    <row r="850" ht="16" customHeight="1">
      <c r="B850" s="5" t="inlineStr">
        <is>
          <t>EF.TR-AT.AT</t>
        </is>
      </c>
      <c r="C850" s="5" t="inlineStr">
        <is>
          <t>EF.TR-AT.AT-Emissions-NOx</t>
        </is>
      </c>
      <c r="D850" s="5" t="inlineStr">
        <is>
          <t>EF</t>
        </is>
      </c>
      <c r="E850" s="5" t="inlineStr">
        <is>
          <t>TR</t>
        </is>
      </c>
      <c r="F850" s="5">
        <f>VLOOKUP(E850,'5.a Definitions'!E:F,2,FALSE)</f>
        <v/>
      </c>
      <c r="G850" s="5" t="inlineStr">
        <is>
          <t>AT</t>
        </is>
      </c>
      <c r="H850" s="5" t="inlineStr">
        <is>
          <t>AT</t>
        </is>
      </c>
      <c r="I850" s="5">
        <f>VLOOKUP(H850,'5.a Definitions'!E:F,2,FALSE)</f>
        <v/>
      </c>
      <c r="J850" s="465" t="inlineStr">
        <is>
          <t xml:space="preserve"> Emissions </t>
        </is>
      </c>
      <c r="K850" s="465" t="inlineStr">
        <is>
          <t xml:space="preserve"> transport emissions </t>
        </is>
      </c>
      <c r="L850" s="465" t="inlineStr">
        <is>
          <t xml:space="preserve"> reactive </t>
        </is>
      </c>
      <c r="M850" s="465" t="inlineStr">
        <is>
          <t xml:space="preserve"> NOx </t>
        </is>
      </c>
      <c r="N850" s="466" t="n">
        <v>20.69904503464224</v>
      </c>
      <c r="O850" s="467" t="n">
        <v>0.120560438931766</v>
      </c>
      <c r="P850" s="468" t="n">
        <v>2019</v>
      </c>
      <c r="Q850" s="469" t="inlineStr">
        <is>
          <t>CRLTAP Inventory Submissions</t>
        </is>
      </c>
      <c r="R850" s="469" t="inlineStr">
        <is>
          <t>ok</t>
        </is>
      </c>
      <c r="S850" s="469" t="inlineStr">
        <is>
          <t xml:space="preserve"> text </t>
        </is>
      </c>
      <c r="T850" s="426" t="inlineStr">
        <is>
          <t>Norway</t>
        </is>
      </c>
      <c r="U850" s="465" t="inlineStr">
        <is>
          <t xml:space="preserve"> N wasted </t>
        </is>
      </c>
      <c r="V850" s="465" t="n">
        <v>0.04</v>
      </c>
    </row>
    <row r="851" ht="16" customHeight="1">
      <c r="B851" s="5" t="inlineStr">
        <is>
          <t>EF.TR-AT.AT</t>
        </is>
      </c>
      <c r="C851" s="5" t="inlineStr">
        <is>
          <t>EF.TR-AT.AT-Emissions-N2O</t>
        </is>
      </c>
      <c r="D851" s="5" t="inlineStr">
        <is>
          <t>EF</t>
        </is>
      </c>
      <c r="E851" s="5" t="inlineStr">
        <is>
          <t>TR</t>
        </is>
      </c>
      <c r="F851" s="5">
        <f>VLOOKUP(E851,'5.a Definitions'!E:F,2,FALSE)</f>
        <v/>
      </c>
      <c r="G851" s="5" t="inlineStr">
        <is>
          <t>AT</t>
        </is>
      </c>
      <c r="H851" s="5" t="inlineStr">
        <is>
          <t>AT</t>
        </is>
      </c>
      <c r="I851" s="5">
        <f>VLOOKUP(H851,'5.a Definitions'!E:F,2,FALSE)</f>
        <v/>
      </c>
      <c r="J851" s="465" t="inlineStr">
        <is>
          <t xml:space="preserve"> Emissions </t>
        </is>
      </c>
      <c r="K851" s="465" t="inlineStr">
        <is>
          <t xml:space="preserve"> transport emissions </t>
        </is>
      </c>
      <c r="L851" s="465" t="inlineStr">
        <is>
          <t xml:space="preserve"> reactive </t>
        </is>
      </c>
      <c r="M851" s="465" t="inlineStr">
        <is>
          <t xml:space="preserve"> N2O </t>
        </is>
      </c>
      <c r="N851" s="466" t="n">
        <v>0.2742081876559211</v>
      </c>
      <c r="O851" s="467" t="n">
        <v>0.6463342428493242</v>
      </c>
      <c r="P851" s="468" t="n">
        <v>2019</v>
      </c>
      <c r="Q851" s="469" t="inlineStr">
        <is>
          <t>UNFCCC CRT</t>
        </is>
      </c>
      <c r="R851" s="469" t="inlineStr">
        <is>
          <t>ok</t>
        </is>
      </c>
      <c r="S851" s="469" t="inlineStr">
        <is>
          <t xml:space="preserve"> text </t>
        </is>
      </c>
      <c r="T851" s="426" t="inlineStr">
        <is>
          <t>Norway</t>
        </is>
      </c>
      <c r="U851" s="465" t="inlineStr">
        <is>
          <t xml:space="preserve"> N wasted </t>
        </is>
      </c>
      <c r="V851" s="465" t="n">
        <v>0.04</v>
      </c>
    </row>
    <row r="852" ht="16" customHeight="1">
      <c r="B852" s="5" t="inlineStr">
        <is>
          <t>EF.TR-AT.AT</t>
        </is>
      </c>
      <c r="C852" s="5" t="inlineStr">
        <is>
          <t>EF.TR-AT.AT-Emissions-N2</t>
        </is>
      </c>
      <c r="D852" s="5" t="inlineStr">
        <is>
          <t>EF</t>
        </is>
      </c>
      <c r="E852" s="5" t="inlineStr">
        <is>
          <t>TR</t>
        </is>
      </c>
      <c r="F852" s="5">
        <f>VLOOKUP(E852,'5.a Definitions'!E:F,2,FALSE)</f>
        <v/>
      </c>
      <c r="G852" s="5" t="inlineStr">
        <is>
          <t>AT</t>
        </is>
      </c>
      <c r="H852" s="5" t="inlineStr">
        <is>
          <t>AT</t>
        </is>
      </c>
      <c r="I852" s="5">
        <f>VLOOKUP(H852,'5.a Definitions'!E:F,2,FALSE)</f>
        <v/>
      </c>
      <c r="J852" s="465" t="inlineStr">
        <is>
          <t xml:space="preserve"> Emissions </t>
        </is>
      </c>
      <c r="K852" s="465" t="inlineStr">
        <is>
          <t xml:space="preserve"> transport emissions </t>
        </is>
      </c>
      <c r="L852" s="465" t="inlineStr">
        <is>
          <t xml:space="preserve"> inert </t>
        </is>
      </c>
      <c r="M852" s="465" t="inlineStr">
        <is>
          <t xml:space="preserve"> N2 </t>
        </is>
      </c>
      <c r="N852" s="466" t="n">
        <v>0</v>
      </c>
      <c r="O852" s="467" t="n">
        <v>0.2</v>
      </c>
      <c r="P852" s="468" t="n">
        <v>2019</v>
      </c>
      <c r="Q852" s="469" t="inlineStr">
        <is>
          <t>mass balance</t>
        </is>
      </c>
      <c r="R852" s="469" t="inlineStr">
        <is>
          <t>ok</t>
        </is>
      </c>
      <c r="S852" s="469" t="inlineStr">
        <is>
          <t xml:space="preserve"> text </t>
        </is>
      </c>
      <c r="T852" s="426" t="inlineStr">
        <is>
          <t>Norway</t>
        </is>
      </c>
      <c r="U852" s="465" t="inlineStr">
        <is>
          <t xml:space="preserve"> N wasted </t>
        </is>
      </c>
      <c r="V852" s="465" t="n">
        <v>0.04</v>
      </c>
    </row>
    <row r="853" ht="16" customHeight="1">
      <c r="B853" s="5" t="inlineStr">
        <is>
          <t>EF.TR-RW.RW</t>
        </is>
      </c>
      <c r="C853" s="5" t="inlineStr">
        <is>
          <t>EF.TR-RW.RW-Export of transport fuels-Nmix</t>
        </is>
      </c>
      <c r="D853" s="5" t="inlineStr">
        <is>
          <t>EF</t>
        </is>
      </c>
      <c r="E853" s="5" t="inlineStr">
        <is>
          <t>TR</t>
        </is>
      </c>
      <c r="F853" s="5">
        <f>VLOOKUP(E853,'5.a Definitions'!E:F,2,FALSE)</f>
        <v/>
      </c>
      <c r="G853" s="5" t="inlineStr">
        <is>
          <t>RW</t>
        </is>
      </c>
      <c r="H853" s="5" t="inlineStr">
        <is>
          <t>RW</t>
        </is>
      </c>
      <c r="I853" s="5">
        <f>VLOOKUP(H853,'5.a Definitions'!E:F,2,FALSE)</f>
        <v/>
      </c>
      <c r="J853" s="465" t="inlineStr">
        <is>
          <t xml:space="preserve"> Export of transport fuels </t>
        </is>
      </c>
      <c r="K853" s="465" t="inlineStr">
        <is>
          <t xml:space="preserve"> export of transport fuel </t>
        </is>
      </c>
      <c r="L853" s="465" t="inlineStr">
        <is>
          <t xml:space="preserve"> reactive </t>
        </is>
      </c>
      <c r="M853" s="465" t="inlineStr">
        <is>
          <t xml:space="preserve"> Nmix </t>
        </is>
      </c>
      <c r="N853" s="466" t="n">
        <v>0.010064852</v>
      </c>
      <c r="O853" s="467" t="n">
        <v>13.94754835153494</v>
      </c>
      <c r="P853" s="468" t="n">
        <v>2019</v>
      </c>
      <c r="Q853" s="469" t="inlineStr">
        <is>
          <t>SSB tab 08801</t>
        </is>
      </c>
      <c r="R853" s="469" t="inlineStr">
        <is>
          <t>ok</t>
        </is>
      </c>
      <c r="S853" s="469" t="inlineStr">
        <is>
          <t xml:space="preserve"> text </t>
        </is>
      </c>
      <c r="T853" s="426" t="inlineStr">
        <is>
          <t>Norway</t>
        </is>
      </c>
      <c r="U853" s="5" t="inlineStr">
        <is>
          <t>useful output</t>
        </is>
      </c>
      <c r="V853" s="465" t="n">
        <v>0.04</v>
      </c>
    </row>
    <row r="854" ht="16" customHeight="1">
      <c r="B854" s="5" t="inlineStr">
        <is>
          <t>EF.OE-AT.AT</t>
        </is>
      </c>
      <c r="C854" s="5" t="inlineStr">
        <is>
          <t>EF.OE-AT.AT-Emissions-NH3</t>
        </is>
      </c>
      <c r="D854" s="5" t="inlineStr">
        <is>
          <t>EF</t>
        </is>
      </c>
      <c r="E854" s="5" t="inlineStr">
        <is>
          <t>OE</t>
        </is>
      </c>
      <c r="F854" s="5">
        <f>VLOOKUP(E854,'5.a Definitions'!E:F,2,FALSE)</f>
        <v/>
      </c>
      <c r="G854" s="5" t="inlineStr">
        <is>
          <t>AT</t>
        </is>
      </c>
      <c r="H854" s="5" t="inlineStr">
        <is>
          <t>AT</t>
        </is>
      </c>
      <c r="I854" s="5">
        <f>VLOOKUP(H854,'5.a Definitions'!E:F,2,FALSE)</f>
        <v/>
      </c>
      <c r="J854" s="465" t="inlineStr">
        <is>
          <t xml:space="preserve"> Emissions </t>
        </is>
      </c>
      <c r="K854" s="465" t="inlineStr">
        <is>
          <t xml:space="preserve"> other fuels emissions </t>
        </is>
      </c>
      <c r="L854" s="465" t="inlineStr">
        <is>
          <t xml:space="preserve"> reactive </t>
        </is>
      </c>
      <c r="M854" s="465" t="inlineStr">
        <is>
          <t xml:space="preserve"> NH3 </t>
        </is>
      </c>
      <c r="N854" s="466" t="n">
        <v>0.05220271315080001</v>
      </c>
      <c r="O854" s="467" t="n">
        <v>0.5428396284696625</v>
      </c>
      <c r="P854" s="468" t="n">
        <v>2019</v>
      </c>
      <c r="Q854" s="469" t="inlineStr">
        <is>
          <t>CRLTAP Inventory Submissions</t>
        </is>
      </c>
      <c r="R854" s="469" t="inlineStr">
        <is>
          <t>ok</t>
        </is>
      </c>
      <c r="S854" s="469" t="inlineStr">
        <is>
          <t xml:space="preserve"> text </t>
        </is>
      </c>
      <c r="T854" s="426" t="inlineStr">
        <is>
          <t>Norway</t>
        </is>
      </c>
      <c r="U854" s="465" t="inlineStr">
        <is>
          <t xml:space="preserve"> N wasted </t>
        </is>
      </c>
      <c r="V854" s="465" t="n">
        <v>0.04</v>
      </c>
    </row>
    <row r="855">
      <c r="B855" s="5" t="inlineStr">
        <is>
          <t>EF.OE-AT.AT</t>
        </is>
      </c>
      <c r="C855" s="5" t="inlineStr">
        <is>
          <t>EF.OE-AT.AT-Emissions-NOx</t>
        </is>
      </c>
      <c r="D855" s="5" t="inlineStr">
        <is>
          <t>EF</t>
        </is>
      </c>
      <c r="E855" s="5" t="inlineStr">
        <is>
          <t>OE</t>
        </is>
      </c>
      <c r="F855" s="5">
        <f>VLOOKUP(E855,'5.a Definitions'!E:F,2,FALSE)</f>
        <v/>
      </c>
      <c r="G855" s="5" t="inlineStr">
        <is>
          <t>AT</t>
        </is>
      </c>
      <c r="H855" s="5" t="inlineStr">
        <is>
          <t>AT</t>
        </is>
      </c>
      <c r="I855" s="5">
        <f>VLOOKUP(H855,'5.a Definitions'!E:F,2,FALSE)</f>
        <v/>
      </c>
      <c r="J855" s="465" t="inlineStr">
        <is>
          <t xml:space="preserve"> Emissions </t>
        </is>
      </c>
      <c r="K855" s="465" t="inlineStr">
        <is>
          <t xml:space="preserve"> other fuels emissions </t>
        </is>
      </c>
      <c r="L855" s="465" t="inlineStr">
        <is>
          <t xml:space="preserve"> reactive </t>
        </is>
      </c>
      <c r="M855" s="465" t="inlineStr">
        <is>
          <t xml:space="preserve"> NOx </t>
        </is>
      </c>
      <c r="N855" s="466" t="n">
        <v>5.638623777370511</v>
      </c>
      <c r="O855" s="467" t="n">
        <v>0.1947006583165282</v>
      </c>
      <c r="P855" s="468" t="n">
        <v>2019</v>
      </c>
      <c r="Q855" s="469" t="inlineStr">
        <is>
          <t>CRLTAP Inventory Submissions</t>
        </is>
      </c>
      <c r="R855" s="469" t="inlineStr">
        <is>
          <t>ok</t>
        </is>
      </c>
      <c r="S855" s="469" t="inlineStr">
        <is>
          <t xml:space="preserve"> text </t>
        </is>
      </c>
      <c r="T855" s="426" t="inlineStr">
        <is>
          <t>Norway</t>
        </is>
      </c>
      <c r="U855" s="465" t="inlineStr">
        <is>
          <t xml:space="preserve"> N wasted </t>
        </is>
      </c>
      <c r="V855" s="465" t="n">
        <v>0.04</v>
      </c>
    </row>
    <row r="856" ht="16" customHeight="1">
      <c r="B856" s="5" t="inlineStr">
        <is>
          <t>EF.OE-AT.AT</t>
        </is>
      </c>
      <c r="C856" s="5" t="inlineStr">
        <is>
          <t>EF.OE-AT.AT-Emissions-N2O</t>
        </is>
      </c>
      <c r="D856" s="5" t="inlineStr">
        <is>
          <t>EF</t>
        </is>
      </c>
      <c r="E856" s="5" t="inlineStr">
        <is>
          <t>OE</t>
        </is>
      </c>
      <c r="F856" s="5">
        <f>VLOOKUP(E856,'5.a Definitions'!E:F,2,FALSE)</f>
        <v/>
      </c>
      <c r="G856" s="5" t="inlineStr">
        <is>
          <t>AT</t>
        </is>
      </c>
      <c r="H856" s="5" t="inlineStr">
        <is>
          <t>AT</t>
        </is>
      </c>
      <c r="I856" s="5">
        <f>VLOOKUP(H856,'5.a Definitions'!E:F,2,FALSE)</f>
        <v/>
      </c>
      <c r="J856" s="465" t="inlineStr">
        <is>
          <t xml:space="preserve"> Emissions </t>
        </is>
      </c>
      <c r="K856" s="465" t="inlineStr">
        <is>
          <t xml:space="preserve"> other fuels emissions </t>
        </is>
      </c>
      <c r="L856" s="465" t="inlineStr">
        <is>
          <t xml:space="preserve"> reactive </t>
        </is>
      </c>
      <c r="M856" s="465" t="inlineStr">
        <is>
          <t xml:space="preserve"> N2O </t>
        </is>
      </c>
      <c r="N856" s="466" t="n">
        <v>0.07564191090686384</v>
      </c>
      <c r="O856" s="467" t="n">
        <v>1.394797542306526</v>
      </c>
      <c r="P856" s="468" t="n">
        <v>2019</v>
      </c>
      <c r="Q856" s="469" t="inlineStr">
        <is>
          <t>UNFCCC CRT</t>
        </is>
      </c>
      <c r="R856" s="469" t="inlineStr">
        <is>
          <t>ok</t>
        </is>
      </c>
      <c r="S856" s="469" t="inlineStr">
        <is>
          <t xml:space="preserve"> text </t>
        </is>
      </c>
      <c r="T856" s="426" t="inlineStr">
        <is>
          <t>Norway</t>
        </is>
      </c>
      <c r="U856" s="465" t="inlineStr">
        <is>
          <t xml:space="preserve"> N wasted </t>
        </is>
      </c>
      <c r="V856" s="465" t="n">
        <v>0.04</v>
      </c>
    </row>
    <row r="857" ht="16" customHeight="1" thickBot="1">
      <c r="A857" s="483" t="n"/>
      <c r="B857" s="6" t="inlineStr">
        <is>
          <t>EF.OE-AT.AT</t>
        </is>
      </c>
      <c r="C857" s="6" t="inlineStr">
        <is>
          <t>EF.OE-AT.AT-Emissions-N2</t>
        </is>
      </c>
      <c r="D857" s="6" t="inlineStr">
        <is>
          <t>EF</t>
        </is>
      </c>
      <c r="E857" s="6" t="inlineStr">
        <is>
          <t>OE</t>
        </is>
      </c>
      <c r="F857" s="5">
        <f>VLOOKUP(E857,'5.a Definitions'!E:F,2,FALSE)</f>
        <v/>
      </c>
      <c r="G857" s="6" t="inlineStr">
        <is>
          <t>AT</t>
        </is>
      </c>
      <c r="H857" s="6" t="inlineStr">
        <is>
          <t>AT</t>
        </is>
      </c>
      <c r="I857" s="5">
        <f>VLOOKUP(H857,'5.a Definitions'!E:F,2,FALSE)</f>
        <v/>
      </c>
      <c r="J857" s="470" t="inlineStr">
        <is>
          <t xml:space="preserve"> Emissions </t>
        </is>
      </c>
      <c r="K857" s="470" t="inlineStr">
        <is>
          <t xml:space="preserve"> other fuels emissions </t>
        </is>
      </c>
      <c r="L857" s="470" t="inlineStr">
        <is>
          <t xml:space="preserve"> inert </t>
        </is>
      </c>
      <c r="M857" s="470" t="inlineStr">
        <is>
          <t xml:space="preserve"> N2 </t>
        </is>
      </c>
      <c r="N857" s="466" t="n">
        <v>0</v>
      </c>
      <c r="O857" s="471" t="n">
        <v>0.2</v>
      </c>
      <c r="P857" s="468" t="n">
        <v>2019</v>
      </c>
      <c r="Q857" s="472" t="inlineStr">
        <is>
          <t>mass balance</t>
        </is>
      </c>
      <c r="R857" s="469" t="inlineStr">
        <is>
          <t>ok</t>
        </is>
      </c>
      <c r="S857" s="472" t="inlineStr">
        <is>
          <t xml:space="preserve"> text </t>
        </is>
      </c>
      <c r="T857" s="426" t="inlineStr">
        <is>
          <t>Norway</t>
        </is>
      </c>
      <c r="U857" s="470" t="inlineStr">
        <is>
          <t xml:space="preserve"> N wasted </t>
        </is>
      </c>
      <c r="V857" s="470" t="n">
        <v>0.04</v>
      </c>
    </row>
    <row r="858" ht="16" customHeight="1">
      <c r="A858" s="487" t="inlineStr">
        <is>
          <t xml:space="preserve"> Materials and products </t>
        </is>
      </c>
      <c r="B858" s="452" t="inlineStr">
        <is>
          <t>MP.FP-AG.SM</t>
        </is>
      </c>
      <c r="C858" s="452" t="inlineStr">
        <is>
          <t>MP.FP-AG.SM-Seeds and planting material -Nmix</t>
        </is>
      </c>
      <c r="D858" s="452" t="inlineStr">
        <is>
          <t>MP</t>
        </is>
      </c>
      <c r="E858" s="452" t="inlineStr">
        <is>
          <t>FP</t>
        </is>
      </c>
      <c r="F858" s="5">
        <f>VLOOKUP(E858,'5.a Definitions'!E:F,2,FALSE)</f>
        <v/>
      </c>
      <c r="G858" s="452" t="inlineStr">
        <is>
          <t>AG</t>
        </is>
      </c>
      <c r="H858" s="452" t="inlineStr">
        <is>
          <t>SM</t>
        </is>
      </c>
      <c r="I858" s="5">
        <f>VLOOKUP(H858,'5.a Definitions'!E:F,2,FALSE)</f>
        <v/>
      </c>
      <c r="J858" s="465" t="inlineStr">
        <is>
          <t xml:space="preserve"> Seeds and planting material  </t>
        </is>
      </c>
      <c r="K858" s="465" t="inlineStr">
        <is>
          <t xml:space="preserve"> seeds and planting material </t>
        </is>
      </c>
      <c r="L858" s="465" t="inlineStr">
        <is>
          <t xml:space="preserve"> reactive </t>
        </is>
      </c>
      <c r="M858" s="465" t="inlineStr">
        <is>
          <t xml:space="preserve"> Nmix </t>
        </is>
      </c>
      <c r="N858" s="466" t="n">
        <v>1.08296677626072</v>
      </c>
      <c r="O858" s="467" t="n">
        <v>0.3183372919081406</v>
      </c>
      <c r="P858" s="468" t="n">
        <v>2019</v>
      </c>
      <c r="Q858" s="469" t="inlineStr">
        <is>
          <t>NIBIO Totalkalkylen</t>
        </is>
      </c>
      <c r="R858" s="469" t="inlineStr">
        <is>
          <t>ok</t>
        </is>
      </c>
      <c r="S858" s="469" t="inlineStr">
        <is>
          <t xml:space="preserve"> text </t>
        </is>
      </c>
      <c r="T858" s="426" t="inlineStr">
        <is>
          <t>Norway</t>
        </is>
      </c>
      <c r="U858" s="5" t="inlineStr">
        <is>
          <t>useful output</t>
        </is>
      </c>
      <c r="V858" s="465" t="n">
        <v>0.04</v>
      </c>
    </row>
    <row r="859">
      <c r="B859" s="5" t="inlineStr">
        <is>
          <t>MP.FP-AG.MM</t>
        </is>
      </c>
      <c r="C859" s="5" t="inlineStr">
        <is>
          <t>MP.FP-AG.MM-Farm animal feed-Nmix</t>
        </is>
      </c>
      <c r="D859" s="5" t="inlineStr">
        <is>
          <t>MP</t>
        </is>
      </c>
      <c r="E859" s="5" t="inlineStr">
        <is>
          <t>FP</t>
        </is>
      </c>
      <c r="F859" s="5">
        <f>VLOOKUP(E859,'5.a Definitions'!E:F,2,FALSE)</f>
        <v/>
      </c>
      <c r="G859" s="5" t="inlineStr">
        <is>
          <t>AG</t>
        </is>
      </c>
      <c r="H859" s="5" t="inlineStr">
        <is>
          <t>MM</t>
        </is>
      </c>
      <c r="I859" s="5">
        <f>VLOOKUP(H859,'5.a Definitions'!E:F,2,FALSE)</f>
        <v/>
      </c>
      <c r="J859" s="465" t="inlineStr">
        <is>
          <t xml:space="preserve"> Farm animal feed </t>
        </is>
      </c>
      <c r="K859" s="465" t="inlineStr">
        <is>
          <t xml:space="preserve"> farm animal feed </t>
        </is>
      </c>
      <c r="L859" s="465" t="inlineStr">
        <is>
          <t xml:space="preserve"> reactive </t>
        </is>
      </c>
      <c r="M859" s="465" t="inlineStr">
        <is>
          <t xml:space="preserve"> Nmix </t>
        </is>
      </c>
      <c r="N859" s="466" t="n">
        <v>18.56952897681968</v>
      </c>
      <c r="O859" s="467" t="n">
        <v>0.1085153235153445</v>
      </c>
      <c r="P859" s="468" t="n">
        <v>2019</v>
      </c>
      <c r="Q859" s="469" t="inlineStr">
        <is>
          <t>Kraftfôrstatistikk</t>
        </is>
      </c>
      <c r="R859" s="469" t="inlineStr">
        <is>
          <t>ok</t>
        </is>
      </c>
      <c r="S859" s="469" t="inlineStr">
        <is>
          <t xml:space="preserve"> text </t>
        </is>
      </c>
      <c r="T859" s="426" t="inlineStr">
        <is>
          <t>Norway</t>
        </is>
      </c>
      <c r="U859" s="5" t="inlineStr">
        <is>
          <t>useful output</t>
        </is>
      </c>
      <c r="V859" s="465" t="n">
        <v>0.04</v>
      </c>
    </row>
    <row r="860">
      <c r="B860" s="5" t="inlineStr">
        <is>
          <t>MP.FP-PR.SO</t>
        </is>
      </c>
      <c r="C860" s="5" t="inlineStr">
        <is>
          <t>MP.FP-PR.SO-Food industry waste-Nmix</t>
        </is>
      </c>
      <c r="D860" s="5" t="inlineStr">
        <is>
          <t>MP</t>
        </is>
      </c>
      <c r="E860" s="5" t="inlineStr">
        <is>
          <t>FP</t>
        </is>
      </c>
      <c r="F860" s="5">
        <f>VLOOKUP(E860,'5.a Definitions'!E:F,2,FALSE)</f>
        <v/>
      </c>
      <c r="G860" s="5" t="inlineStr">
        <is>
          <t>PR</t>
        </is>
      </c>
      <c r="H860" s="5" t="inlineStr">
        <is>
          <t>SO</t>
        </is>
      </c>
      <c r="I860" s="5">
        <f>VLOOKUP(H860,'5.a Definitions'!E:F,2,FALSE)</f>
        <v/>
      </c>
      <c r="J860" s="465" t="inlineStr">
        <is>
          <t xml:space="preserve"> Food industry waste </t>
        </is>
      </c>
      <c r="K860" s="465" t="inlineStr">
        <is>
          <t xml:space="preserve"> food industry waste </t>
        </is>
      </c>
      <c r="L860" s="465" t="inlineStr">
        <is>
          <t xml:space="preserve"> reactive </t>
        </is>
      </c>
      <c r="M860" s="465" t="inlineStr">
        <is>
          <t xml:space="preserve"> Nmix </t>
        </is>
      </c>
      <c r="N860" s="466" t="n">
        <v>2.760749999999999</v>
      </c>
      <c r="O860" s="467" t="n">
        <v>0.6448860019334226</v>
      </c>
      <c r="P860" s="468" t="n">
        <v>2019</v>
      </c>
      <c r="Q860" s="469" t="inlineStr">
        <is>
          <t>SSB</t>
        </is>
      </c>
      <c r="R860" s="469" t="inlineStr">
        <is>
          <t>ok</t>
        </is>
      </c>
      <c r="S860" s="469" t="inlineStr">
        <is>
          <t xml:space="preserve"> text </t>
        </is>
      </c>
      <c r="T860" s="426" t="inlineStr">
        <is>
          <t>Norway</t>
        </is>
      </c>
      <c r="U860" s="465" t="inlineStr">
        <is>
          <t xml:space="preserve"> N wasted </t>
        </is>
      </c>
      <c r="V860" s="465" t="n">
        <v>0.04</v>
      </c>
    </row>
    <row r="861">
      <c r="B861" s="5" t="inlineStr">
        <is>
          <t>MP.FP-PR.WW</t>
        </is>
      </c>
      <c r="C861" s="5" t="inlineStr">
        <is>
          <t>MP.FP-PR.WW-Food industry wastewater-Nmix</t>
        </is>
      </c>
      <c r="D861" s="5" t="inlineStr">
        <is>
          <t>MP</t>
        </is>
      </c>
      <c r="E861" s="5" t="inlineStr">
        <is>
          <t>FP</t>
        </is>
      </c>
      <c r="F861" s="5">
        <f>VLOOKUP(E861,'5.a Definitions'!E:F,2,FALSE)</f>
        <v/>
      </c>
      <c r="G861" s="5" t="inlineStr">
        <is>
          <t>PR</t>
        </is>
      </c>
      <c r="H861" s="5" t="inlineStr">
        <is>
          <t>WW</t>
        </is>
      </c>
      <c r="I861" s="5">
        <f>VLOOKUP(H861,'5.a Definitions'!E:F,2,FALSE)</f>
        <v/>
      </c>
      <c r="J861" s="465" t="inlineStr">
        <is>
          <t xml:space="preserve"> Food industry wastewater </t>
        </is>
      </c>
      <c r="K861" s="465" t="inlineStr">
        <is>
          <t xml:space="preserve"> food industry wastewater </t>
        </is>
      </c>
      <c r="L861" s="465" t="inlineStr">
        <is>
          <t xml:space="preserve"> reactive </t>
        </is>
      </c>
      <c r="M861" s="465" t="inlineStr">
        <is>
          <t xml:space="preserve"> Nmix </t>
        </is>
      </c>
      <c r="N861" s="466" t="n">
        <v>0.1514361163682865</v>
      </c>
      <c r="O861" s="467" t="n">
        <v>0.1013865770327852</v>
      </c>
      <c r="P861" s="468" t="n">
        <v>2019</v>
      </c>
      <c r="Q861" s="469" t="inlineStr">
        <is>
          <t>Miljødirektoratet</t>
        </is>
      </c>
      <c r="R861" s="469" t="inlineStr">
        <is>
          <t>ok</t>
        </is>
      </c>
      <c r="S861" s="469" t="inlineStr">
        <is>
          <t xml:space="preserve"> text </t>
        </is>
      </c>
      <c r="T861" s="426" t="inlineStr">
        <is>
          <t>Norway</t>
        </is>
      </c>
      <c r="U861" s="465" t="inlineStr">
        <is>
          <t xml:space="preserve"> N wasted </t>
        </is>
      </c>
      <c r="V861" s="465" t="n">
        <v>0.04</v>
      </c>
    </row>
    <row r="862" ht="16" customHeight="1">
      <c r="B862" s="5" t="inlineStr">
        <is>
          <t>MP.FP-HS.HS</t>
        </is>
      </c>
      <c r="C862" s="5" t="inlineStr">
        <is>
          <t>MP.FP-HS.HS-Food products-Nmix</t>
        </is>
      </c>
      <c r="D862" s="5" t="inlineStr">
        <is>
          <t>MP</t>
        </is>
      </c>
      <c r="E862" s="5" t="inlineStr">
        <is>
          <t>FP</t>
        </is>
      </c>
      <c r="F862" s="5">
        <f>VLOOKUP(E862,'5.a Definitions'!E:F,2,FALSE)</f>
        <v/>
      </c>
      <c r="G862" s="5" t="inlineStr">
        <is>
          <t>HS</t>
        </is>
      </c>
      <c r="H862" s="5" t="inlineStr">
        <is>
          <t>HS</t>
        </is>
      </c>
      <c r="I862" s="5">
        <f>VLOOKUP(H862,'5.a Definitions'!E:F,2,FALSE)</f>
        <v/>
      </c>
      <c r="J862" s="465" t="inlineStr">
        <is>
          <t xml:space="preserve"> Food products </t>
        </is>
      </c>
      <c r="K862" s="465" t="inlineStr">
        <is>
          <t xml:space="preserve"> food products </t>
        </is>
      </c>
      <c r="L862" s="465" t="inlineStr">
        <is>
          <t xml:space="preserve"> reactive </t>
        </is>
      </c>
      <c r="M862" s="465" t="inlineStr">
        <is>
          <t xml:space="preserve"> Nmix </t>
        </is>
      </c>
      <c r="N862" s="466" t="n">
        <v>29.75794275686719</v>
      </c>
      <c r="O862" s="467" t="n">
        <v>0.1722800854138201</v>
      </c>
      <c r="P862" s="468" t="n">
        <v>2019</v>
      </c>
      <c r="Q862" s="469" t="inlineStr">
        <is>
          <t>SSB</t>
        </is>
      </c>
      <c r="R862" s="469" t="inlineStr">
        <is>
          <t>ok</t>
        </is>
      </c>
      <c r="S862" s="469" t="inlineStr">
        <is>
          <t xml:space="preserve"> text </t>
        </is>
      </c>
      <c r="T862" s="426" t="inlineStr">
        <is>
          <t>Norway</t>
        </is>
      </c>
      <c r="U862" s="5" t="inlineStr">
        <is>
          <t>useful output</t>
        </is>
      </c>
      <c r="V862" s="465" t="n">
        <v>0.04</v>
      </c>
    </row>
    <row r="863" ht="16" customHeight="1">
      <c r="B863" s="5" t="inlineStr">
        <is>
          <t>MP.FP-HY.SW</t>
        </is>
      </c>
      <c r="C863" s="5" t="inlineStr">
        <is>
          <t>MP.FP-HY.SW-Untreated wastewater-Nmix</t>
        </is>
      </c>
      <c r="D863" s="5" t="inlineStr">
        <is>
          <t>MP</t>
        </is>
      </c>
      <c r="E863" s="5" t="inlineStr">
        <is>
          <t>FP</t>
        </is>
      </c>
      <c r="F863" s="5">
        <f>VLOOKUP(E863,'5.a Definitions'!E:F,2,FALSE)</f>
        <v/>
      </c>
      <c r="G863" s="5" t="inlineStr">
        <is>
          <t>HY</t>
        </is>
      </c>
      <c r="H863" s="5" t="inlineStr">
        <is>
          <t>SW</t>
        </is>
      </c>
      <c r="I863" s="5">
        <f>VLOOKUP(H863,'5.a Definitions'!E:F,2,FALSE)</f>
        <v/>
      </c>
      <c r="J863" s="465" t="inlineStr">
        <is>
          <t xml:space="preserve"> Untreated wastewater </t>
        </is>
      </c>
      <c r="K863" s="465" t="inlineStr">
        <is>
          <t xml:space="preserve"> food industry untreated wastewater </t>
        </is>
      </c>
      <c r="L863" s="465" t="inlineStr">
        <is>
          <t xml:space="preserve"> reactive </t>
        </is>
      </c>
      <c r="M863" s="465" t="inlineStr">
        <is>
          <t xml:space="preserve"> Nmix </t>
        </is>
      </c>
      <c r="N863" s="466" t="n">
        <v>0.8784489</v>
      </c>
      <c r="O863" s="467" t="n">
        <v>0.1002693411203715</v>
      </c>
      <c r="P863" s="468" t="n">
        <v>2019</v>
      </c>
      <c r="Q863" s="469" t="inlineStr">
        <is>
          <t>Miljødirektoratet</t>
        </is>
      </c>
      <c r="R863" s="469" t="inlineStr">
        <is>
          <t>ok</t>
        </is>
      </c>
      <c r="S863" s="469" t="inlineStr">
        <is>
          <t xml:space="preserve"> text </t>
        </is>
      </c>
      <c r="T863" s="426" t="inlineStr">
        <is>
          <t>Norway</t>
        </is>
      </c>
      <c r="U863" s="465" t="inlineStr">
        <is>
          <t xml:space="preserve"> N wasted </t>
        </is>
      </c>
      <c r="V863" s="465" t="n">
        <v>0.04</v>
      </c>
    </row>
    <row r="864">
      <c r="B864" s="5" t="inlineStr">
        <is>
          <t>MP.FP-HY.AC</t>
        </is>
      </c>
      <c r="C864" s="5" t="inlineStr">
        <is>
          <t>MP.FP-HY.AC-Feed to freshwater aquaculture-Nmix</t>
        </is>
      </c>
      <c r="D864" s="5" t="inlineStr">
        <is>
          <t>MP</t>
        </is>
      </c>
      <c r="E864" s="5" t="inlineStr">
        <is>
          <t>FP</t>
        </is>
      </c>
      <c r="F864" s="5">
        <f>VLOOKUP(E864,'5.a Definitions'!E:F,2,FALSE)</f>
        <v/>
      </c>
      <c r="G864" s="5" t="inlineStr">
        <is>
          <t>HY</t>
        </is>
      </c>
      <c r="H864" s="5" t="inlineStr">
        <is>
          <t>AC</t>
        </is>
      </c>
      <c r="I864" s="5">
        <f>VLOOKUP(H864,'5.a Definitions'!E:F,2,FALSE)</f>
        <v/>
      </c>
      <c r="J864" s="465" t="inlineStr">
        <is>
          <t xml:space="preserve"> Feed to freshwater aquaculture </t>
        </is>
      </c>
      <c r="K864" s="465" t="inlineStr">
        <is>
          <t xml:space="preserve"> feed to freshwater aquaculture </t>
        </is>
      </c>
      <c r="L864" s="465" t="inlineStr">
        <is>
          <t xml:space="preserve"> reactive </t>
        </is>
      </c>
      <c r="M864" s="465" t="inlineStr">
        <is>
          <t xml:space="preserve"> Nmix </t>
        </is>
      </c>
      <c r="N864" s="466" t="n">
        <v>0</v>
      </c>
      <c r="O864" s="467" t="n">
        <v>0.2</v>
      </c>
      <c r="P864" s="468" t="n">
        <v>2019</v>
      </c>
      <c r="Q864" s="469" t="inlineStr">
        <is>
          <t>no production</t>
        </is>
      </c>
      <c r="R864" s="469" t="inlineStr">
        <is>
          <t>ok</t>
        </is>
      </c>
      <c r="S864" s="469" t="inlineStr">
        <is>
          <t xml:space="preserve"> text </t>
        </is>
      </c>
      <c r="T864" s="426" t="inlineStr">
        <is>
          <t>Norway</t>
        </is>
      </c>
      <c r="U864" s="5" t="inlineStr">
        <is>
          <t>useful output</t>
        </is>
      </c>
      <c r="V864" s="465" t="n">
        <v>0.04</v>
      </c>
    </row>
    <row r="865" ht="16" customHeight="1">
      <c r="B865" s="5" t="inlineStr">
        <is>
          <t>MP.FP-HY.AC</t>
        </is>
      </c>
      <c r="C865" s="5" t="inlineStr">
        <is>
          <t>MP.FP-HY.AC-Feed to coastal aquaculture-Nmix</t>
        </is>
      </c>
      <c r="D865" s="5" t="inlineStr">
        <is>
          <t>MP</t>
        </is>
      </c>
      <c r="E865" s="5" t="inlineStr">
        <is>
          <t>FP</t>
        </is>
      </c>
      <c r="F865" s="5">
        <f>VLOOKUP(E865,'5.a Definitions'!E:F,2,FALSE)</f>
        <v/>
      </c>
      <c r="G865" s="5" t="inlineStr">
        <is>
          <t>HY</t>
        </is>
      </c>
      <c r="H865" s="5" t="inlineStr">
        <is>
          <t>AC</t>
        </is>
      </c>
      <c r="I865" s="5">
        <f>VLOOKUP(H865,'5.a Definitions'!E:F,2,FALSE)</f>
        <v/>
      </c>
      <c r="J865" s="465" t="inlineStr">
        <is>
          <t xml:space="preserve"> Feed to coastal aquaculture </t>
        </is>
      </c>
      <c r="K865" s="465" t="inlineStr">
        <is>
          <t xml:space="preserve"> feed to coastal aquaculture </t>
        </is>
      </c>
      <c r="L865" s="465" t="inlineStr">
        <is>
          <t xml:space="preserve"> reactive </t>
        </is>
      </c>
      <c r="M865" s="465" t="inlineStr">
        <is>
          <t xml:space="preserve"> Nmix </t>
        </is>
      </c>
      <c r="N865" s="466" t="n">
        <v>9.974150358974356</v>
      </c>
      <c r="O865" s="467" t="n">
        <v>0.3968294301961082</v>
      </c>
      <c r="P865" s="468" t="n">
        <v>2019</v>
      </c>
      <c r="Q865" s="469" t="inlineStr">
        <is>
          <t>Fiskeridirektoratet</t>
        </is>
      </c>
      <c r="R865" s="469" t="inlineStr">
        <is>
          <t>ok</t>
        </is>
      </c>
      <c r="S865" s="469" t="inlineStr">
        <is>
          <t xml:space="preserve"> text </t>
        </is>
      </c>
      <c r="T865" s="426" t="inlineStr">
        <is>
          <t>Norway</t>
        </is>
      </c>
      <c r="U865" s="5" t="inlineStr">
        <is>
          <t>useful output</t>
        </is>
      </c>
      <c r="V865" s="465" t="n">
        <v>0.04</v>
      </c>
    </row>
    <row r="866" ht="16" customHeight="1">
      <c r="B866" s="5" t="inlineStr">
        <is>
          <t>MP.FP-RW.RW</t>
        </is>
      </c>
      <c r="C866" s="5" t="inlineStr">
        <is>
          <t>MP.FP-RW.RW-Food export-Nmix</t>
        </is>
      </c>
      <c r="D866" s="5" t="inlineStr">
        <is>
          <t>MP</t>
        </is>
      </c>
      <c r="E866" s="5" t="inlineStr">
        <is>
          <t>FP</t>
        </is>
      </c>
      <c r="F866" s="5">
        <f>VLOOKUP(E866,'5.a Definitions'!E:F,2,FALSE)</f>
        <v/>
      </c>
      <c r="G866" s="5" t="inlineStr">
        <is>
          <t>RW</t>
        </is>
      </c>
      <c r="H866" s="5" t="inlineStr">
        <is>
          <t>RW</t>
        </is>
      </c>
      <c r="I866" s="5">
        <f>VLOOKUP(H866,'5.a Definitions'!E:F,2,FALSE)</f>
        <v/>
      </c>
      <c r="J866" s="465" t="inlineStr">
        <is>
          <t xml:space="preserve"> Food export </t>
        </is>
      </c>
      <c r="K866" s="465" t="inlineStr">
        <is>
          <t xml:space="preserve"> food export </t>
        </is>
      </c>
      <c r="L866" s="465" t="inlineStr">
        <is>
          <t xml:space="preserve"> reactive </t>
        </is>
      </c>
      <c r="M866" s="465" t="inlineStr">
        <is>
          <t xml:space="preserve"> Nmix </t>
        </is>
      </c>
      <c r="N866" s="466" t="n">
        <v>68.90466156899997</v>
      </c>
      <c r="O866" s="467" t="n">
        <v>0.2005678573722215</v>
      </c>
      <c r="P866" s="468" t="n">
        <v>2019</v>
      </c>
      <c r="Q866" s="469" t="inlineStr">
        <is>
          <t>SSB tab 08801</t>
        </is>
      </c>
      <c r="R866" s="469" t="inlineStr">
        <is>
          <t>ok</t>
        </is>
      </c>
      <c r="S866" s="469" t="inlineStr">
        <is>
          <t xml:space="preserve"> text </t>
        </is>
      </c>
      <c r="T866" s="426" t="inlineStr">
        <is>
          <t>Norway</t>
        </is>
      </c>
      <c r="U866" s="5" t="inlineStr">
        <is>
          <t>useful output</t>
        </is>
      </c>
      <c r="V866" s="465" t="n">
        <v>0.04</v>
      </c>
    </row>
    <row r="867">
      <c r="B867" s="475" t="inlineStr">
        <is>
          <t>MP.FP-RW.RW</t>
        </is>
      </c>
      <c r="C867" s="475" t="inlineStr">
        <is>
          <t>MP.FP-RW.RW-Feed export-Nmix</t>
        </is>
      </c>
      <c r="D867" s="475" t="inlineStr">
        <is>
          <t>MP</t>
        </is>
      </c>
      <c r="E867" s="475" t="inlineStr">
        <is>
          <t>FP</t>
        </is>
      </c>
      <c r="F867" s="5">
        <f>VLOOKUP(E867,'5.a Definitions'!E:F,2,FALSE)</f>
        <v/>
      </c>
      <c r="G867" s="475" t="inlineStr">
        <is>
          <t>RW</t>
        </is>
      </c>
      <c r="H867" s="475" t="inlineStr">
        <is>
          <t>RW</t>
        </is>
      </c>
      <c r="I867" s="5">
        <f>VLOOKUP(H867,'5.a Definitions'!E:F,2,FALSE)</f>
        <v/>
      </c>
      <c r="J867" s="465" t="inlineStr">
        <is>
          <t>Feed export</t>
        </is>
      </c>
      <c r="K867" s="465" t="inlineStr">
        <is>
          <t>feed export</t>
        </is>
      </c>
      <c r="L867" s="465" t="inlineStr">
        <is>
          <t>reactive</t>
        </is>
      </c>
      <c r="M867" s="465" t="inlineStr">
        <is>
          <t>Nmix</t>
        </is>
      </c>
      <c r="N867" s="466" t="n">
        <v>15.147714055</v>
      </c>
      <c r="O867" s="467" t="n">
        <v>0.168705497729457</v>
      </c>
      <c r="P867" s="468" t="n">
        <v>2019</v>
      </c>
      <c r="Q867" s="469" t="inlineStr">
        <is>
          <t>SSB tab 08801</t>
        </is>
      </c>
      <c r="R867" s="469" t="inlineStr">
        <is>
          <t>ok</t>
        </is>
      </c>
      <c r="S867" s="469" t="inlineStr">
        <is>
          <t>text</t>
        </is>
      </c>
      <c r="T867" s="476" t="inlineStr">
        <is>
          <t>Norway</t>
        </is>
      </c>
      <c r="U867" s="5" t="inlineStr">
        <is>
          <t>useful output</t>
        </is>
      </c>
      <c r="V867" s="465">
        <f>(O825*N825)^2</f>
        <v/>
      </c>
    </row>
    <row r="868">
      <c r="B868" s="5" t="inlineStr">
        <is>
          <t>MP.OP-AG.SM</t>
        </is>
      </c>
      <c r="C868" s="5" t="inlineStr">
        <is>
          <t>MP.OP-AG.SM-Mineral fertilizer-Nmix</t>
        </is>
      </c>
      <c r="D868" s="5" t="inlineStr">
        <is>
          <t>MP</t>
        </is>
      </c>
      <c r="E868" s="5" t="inlineStr">
        <is>
          <t>OP</t>
        </is>
      </c>
      <c r="F868" s="5">
        <f>VLOOKUP(E868,'5.a Definitions'!E:F,2,FALSE)</f>
        <v/>
      </c>
      <c r="G868" s="5" t="inlineStr">
        <is>
          <t>AG</t>
        </is>
      </c>
      <c r="H868" s="5" t="inlineStr">
        <is>
          <t>SM</t>
        </is>
      </c>
      <c r="I868" s="5">
        <f>VLOOKUP(H868,'5.a Definitions'!E:F,2,FALSE)</f>
        <v/>
      </c>
      <c r="J868" s="465" t="inlineStr">
        <is>
          <t xml:space="preserve"> Mineral fertilizer </t>
        </is>
      </c>
      <c r="K868" s="465" t="inlineStr">
        <is>
          <t xml:space="preserve"> mineral fertilizer to agriculture </t>
        </is>
      </c>
      <c r="L868" s="465" t="inlineStr">
        <is>
          <t xml:space="preserve"> reactive </t>
        </is>
      </c>
      <c r="M868" s="465" t="inlineStr">
        <is>
          <t xml:space="preserve"> Nmix </t>
        </is>
      </c>
      <c r="N868" s="466" t="n">
        <v>57.234</v>
      </c>
      <c r="O868" s="467" t="n">
        <v>0.6116096058708433</v>
      </c>
      <c r="P868" s="468" t="n">
        <v>2019</v>
      </c>
      <c r="Q868" s="469" t="inlineStr">
        <is>
          <t>FAOSTAT Fertilizer by nutrient (Agricultural Use - Import)</t>
        </is>
      </c>
      <c r="R868" s="469" t="inlineStr">
        <is>
          <t>ok</t>
        </is>
      </c>
      <c r="S868" s="469" t="inlineStr">
        <is>
          <t xml:space="preserve"> text </t>
        </is>
      </c>
      <c r="T868" s="426" t="inlineStr">
        <is>
          <t>Norway</t>
        </is>
      </c>
      <c r="U868" s="5" t="inlineStr">
        <is>
          <t>useful output</t>
        </is>
      </c>
      <c r="V868" s="465" t="n">
        <v>0.04</v>
      </c>
    </row>
    <row r="869" ht="16" customHeight="1">
      <c r="B869" s="475" t="inlineStr">
        <is>
          <t>MP.OP-EF.IC</t>
        </is>
      </c>
      <c r="C869" s="475" t="inlineStr">
        <is>
          <t>MP.OP-EF.IC-Industrial waste fuels-Nmix</t>
        </is>
      </c>
      <c r="D869" s="475" t="inlineStr">
        <is>
          <t>MP</t>
        </is>
      </c>
      <c r="E869" s="475" t="inlineStr">
        <is>
          <t>OP</t>
        </is>
      </c>
      <c r="F869" s="5">
        <f>VLOOKUP(E869,'5.a Definitions'!E:F,2,FALSE)</f>
        <v/>
      </c>
      <c r="G869" s="475" t="inlineStr">
        <is>
          <t>EF</t>
        </is>
      </c>
      <c r="H869" s="475" t="inlineStr">
        <is>
          <t>IC</t>
        </is>
      </c>
      <c r="I869" s="5">
        <f>VLOOKUP(H869,'5.a Definitions'!E:F,2,FALSE)</f>
        <v/>
      </c>
      <c r="J869" s="465" t="inlineStr">
        <is>
          <t>Industrial waste fuel</t>
        </is>
      </c>
      <c r="K869" s="465" t="inlineStr">
        <is>
          <t>industrial waste fuel</t>
        </is>
      </c>
      <c r="L869" s="465" t="inlineStr">
        <is>
          <t>reactive</t>
        </is>
      </c>
      <c r="M869" s="465" t="inlineStr">
        <is>
          <t>Nmix</t>
        </is>
      </c>
      <c r="N869" s="466" t="n">
        <v>2.794871794871795</v>
      </c>
      <c r="O869" s="467" t="n">
        <v>0.507514363874067</v>
      </c>
      <c r="P869" s="468" t="n">
        <v>2019</v>
      </c>
      <c r="Q869" s="469" t="inlineStr">
        <is>
          <t>SSB</t>
        </is>
      </c>
      <c r="R869" s="469" t="inlineStr">
        <is>
          <t>ok</t>
        </is>
      </c>
      <c r="S869" s="469" t="inlineStr">
        <is>
          <t>text</t>
        </is>
      </c>
      <c r="T869" s="476" t="inlineStr">
        <is>
          <t>Norway</t>
        </is>
      </c>
      <c r="U869" s="5" t="inlineStr">
        <is>
          <t>useful output</t>
        </is>
      </c>
      <c r="V869" s="465">
        <f>(O833*N833)^2</f>
        <v/>
      </c>
    </row>
    <row r="870" ht="16" customHeight="1">
      <c r="B870" s="5" t="inlineStr">
        <is>
          <t>MP.OP-PR.SO</t>
        </is>
      </c>
      <c r="C870" s="5" t="inlineStr">
        <is>
          <t>MP.OP-PR.SO-Other industry waste-Nmix</t>
        </is>
      </c>
      <c r="D870" s="5" t="inlineStr">
        <is>
          <t>MP</t>
        </is>
      </c>
      <c r="E870" s="5" t="inlineStr">
        <is>
          <t>OP</t>
        </is>
      </c>
      <c r="F870" s="5">
        <f>VLOOKUP(E870,'5.a Definitions'!E:F,2,FALSE)</f>
        <v/>
      </c>
      <c r="G870" s="5" t="inlineStr">
        <is>
          <t>PR</t>
        </is>
      </c>
      <c r="H870" s="5" t="inlineStr">
        <is>
          <t>SO</t>
        </is>
      </c>
      <c r="I870" s="5">
        <f>VLOOKUP(H870,'5.a Definitions'!E:F,2,FALSE)</f>
        <v/>
      </c>
      <c r="J870" s="465" t="inlineStr">
        <is>
          <t xml:space="preserve"> Other industry waste </t>
        </is>
      </c>
      <c r="K870" s="465" t="inlineStr">
        <is>
          <t xml:space="preserve"> other industry waste </t>
        </is>
      </c>
      <c r="L870" s="465" t="inlineStr">
        <is>
          <t xml:space="preserve"> reactive </t>
        </is>
      </c>
      <c r="M870" s="465" t="inlineStr">
        <is>
          <t xml:space="preserve"> Nmix </t>
        </is>
      </c>
      <c r="N870" s="466" t="n">
        <v>4.673450000000001</v>
      </c>
      <c r="O870" s="467" t="n">
        <v>0.7105649452923174</v>
      </c>
      <c r="P870" s="468" t="n">
        <v>2019</v>
      </c>
      <c r="Q870" s="469" t="inlineStr">
        <is>
          <t>SSB</t>
        </is>
      </c>
      <c r="R870" s="469" t="inlineStr">
        <is>
          <t>ok</t>
        </is>
      </c>
      <c r="S870" s="469" t="inlineStr">
        <is>
          <t xml:space="preserve"> text </t>
        </is>
      </c>
      <c r="T870" s="426" t="inlineStr">
        <is>
          <t>Norway</t>
        </is>
      </c>
      <c r="U870" s="465" t="inlineStr">
        <is>
          <t xml:space="preserve"> N wasted </t>
        </is>
      </c>
      <c r="V870" s="465" t="n">
        <v>0.04</v>
      </c>
    </row>
    <row r="871" ht="16" customHeight="1">
      <c r="B871" s="5" t="inlineStr">
        <is>
          <t>MP.OP-PR.WW</t>
        </is>
      </c>
      <c r="C871" s="5" t="inlineStr">
        <is>
          <t>MP.OP-PR.WW-Other industry wastewater-Nmix</t>
        </is>
      </c>
      <c r="D871" s="5" t="inlineStr">
        <is>
          <t>MP</t>
        </is>
      </c>
      <c r="E871" s="5" t="inlineStr">
        <is>
          <t>OP</t>
        </is>
      </c>
      <c r="F871" s="5">
        <f>VLOOKUP(E871,'5.a Definitions'!E:F,2,FALSE)</f>
        <v/>
      </c>
      <c r="G871" s="5" t="inlineStr">
        <is>
          <t>PR</t>
        </is>
      </c>
      <c r="H871" s="5" t="inlineStr">
        <is>
          <t>WW</t>
        </is>
      </c>
      <c r="I871" s="5">
        <f>VLOOKUP(H871,'5.a Definitions'!E:F,2,FALSE)</f>
        <v/>
      </c>
      <c r="J871" s="465" t="inlineStr">
        <is>
          <t xml:space="preserve"> Other industry wastewater </t>
        </is>
      </c>
      <c r="K871" s="465" t="inlineStr">
        <is>
          <t xml:space="preserve"> other industry wastewater </t>
        </is>
      </c>
      <c r="L871" s="465" t="inlineStr">
        <is>
          <t xml:space="preserve"> reactive </t>
        </is>
      </c>
      <c r="M871" s="465" t="inlineStr">
        <is>
          <t xml:space="preserve"> Nmix </t>
        </is>
      </c>
      <c r="N871" s="466" t="n">
        <v>0.1582163</v>
      </c>
      <c r="O871" s="467" t="n">
        <v>0.2474280905675804</v>
      </c>
      <c r="P871" s="468" t="n">
        <v>2019</v>
      </c>
      <c r="Q871" s="469" t="inlineStr">
        <is>
          <t>Miljødirektoratet</t>
        </is>
      </c>
      <c r="R871" s="469" t="inlineStr">
        <is>
          <t>ok</t>
        </is>
      </c>
      <c r="S871" s="469" t="inlineStr">
        <is>
          <t xml:space="preserve"> text </t>
        </is>
      </c>
      <c r="T871" s="426" t="inlineStr">
        <is>
          <t>Norway</t>
        </is>
      </c>
      <c r="U871" s="465" t="inlineStr">
        <is>
          <t xml:space="preserve"> N wasted </t>
        </is>
      </c>
      <c r="V871" s="465" t="n">
        <v>0.04</v>
      </c>
    </row>
    <row r="872" ht="16" customHeight="1">
      <c r="B872" s="5" t="inlineStr">
        <is>
          <t>MP.OP-HS.HS</t>
        </is>
      </c>
      <c r="C872" s="5" t="inlineStr">
        <is>
          <t>MP.OP-HS.HS-Mineral fertilizer-Nmix</t>
        </is>
      </c>
      <c r="D872" s="5" t="inlineStr">
        <is>
          <t>MP</t>
        </is>
      </c>
      <c r="E872" s="5" t="inlineStr">
        <is>
          <t>OP</t>
        </is>
      </c>
      <c r="F872" s="5">
        <f>VLOOKUP(E872,'5.a Definitions'!E:F,2,FALSE)</f>
        <v/>
      </c>
      <c r="G872" s="5" t="inlineStr">
        <is>
          <t>HS</t>
        </is>
      </c>
      <c r="H872" s="5" t="inlineStr">
        <is>
          <t>HS</t>
        </is>
      </c>
      <c r="I872" s="5">
        <f>VLOOKUP(H872,'5.a Definitions'!E:F,2,FALSE)</f>
        <v/>
      </c>
      <c r="J872" s="465" t="inlineStr">
        <is>
          <t xml:space="preserve"> Mineral fertilizer </t>
        </is>
      </c>
      <c r="K872" s="465" t="inlineStr">
        <is>
          <t xml:space="preserve"> mineral fertilizer to settlements </t>
        </is>
      </c>
      <c r="L872" s="465" t="inlineStr">
        <is>
          <t xml:space="preserve"> reactive </t>
        </is>
      </c>
      <c r="M872" s="465" t="inlineStr">
        <is>
          <t xml:space="preserve"> Nmix </t>
        </is>
      </c>
      <c r="N872" s="466" t="n">
        <v>2.178102040816327</v>
      </c>
      <c r="O872" s="467" t="n">
        <v>0.5765018527396073</v>
      </c>
      <c r="P872" s="468" t="n">
        <v>2019</v>
      </c>
      <c r="Q872" s="469" t="inlineStr">
        <is>
          <t>FAOSTAT Fertilizer by nutrient</t>
        </is>
      </c>
      <c r="R872" s="469" t="inlineStr">
        <is>
          <t>ok</t>
        </is>
      </c>
      <c r="S872" s="469" t="inlineStr">
        <is>
          <t xml:space="preserve"> text </t>
        </is>
      </c>
      <c r="T872" s="426" t="inlineStr">
        <is>
          <t>Norway</t>
        </is>
      </c>
      <c r="U872" s="5" t="inlineStr">
        <is>
          <t>useful output</t>
        </is>
      </c>
      <c r="V872" s="465" t="n">
        <v>0.04</v>
      </c>
    </row>
    <row r="873" ht="16" customHeight="1">
      <c r="B873" s="5" t="inlineStr">
        <is>
          <t>MP.OP-HS.HS</t>
        </is>
      </c>
      <c r="C873" s="5" t="inlineStr">
        <is>
          <t>MP.OP-HS.HS-Consumer goods-Nmix</t>
        </is>
      </c>
      <c r="D873" s="5" t="inlineStr">
        <is>
          <t>MP</t>
        </is>
      </c>
      <c r="E873" s="5" t="inlineStr">
        <is>
          <t>OP</t>
        </is>
      </c>
      <c r="F873" s="5">
        <f>VLOOKUP(E873,'5.a Definitions'!E:F,2,FALSE)</f>
        <v/>
      </c>
      <c r="G873" s="5" t="inlineStr">
        <is>
          <t>HS</t>
        </is>
      </c>
      <c r="H873" s="5" t="inlineStr">
        <is>
          <t>HS</t>
        </is>
      </c>
      <c r="I873" s="5">
        <f>VLOOKUP(H873,'5.a Definitions'!E:F,2,FALSE)</f>
        <v/>
      </c>
      <c r="J873" s="465" t="inlineStr">
        <is>
          <t xml:space="preserve"> Consumer goods </t>
        </is>
      </c>
      <c r="K873" s="465" t="inlineStr">
        <is>
          <t xml:space="preserve"> consumer goods </t>
        </is>
      </c>
      <c r="L873" s="465" t="inlineStr">
        <is>
          <t xml:space="preserve"> reactive </t>
        </is>
      </c>
      <c r="M873" s="465" t="inlineStr">
        <is>
          <t xml:space="preserve"> Nmix </t>
        </is>
      </c>
      <c r="N873" s="466" t="n">
        <v>19.32604758899487</v>
      </c>
      <c r="O873" s="467" t="n">
        <v>0.2732707689242535</v>
      </c>
      <c r="P873" s="468" t="n">
        <v>2019</v>
      </c>
      <c r="Q873" s="469" t="inlineStr">
        <is>
          <t>Massebalanse (Inflows - Outflows)</t>
        </is>
      </c>
      <c r="R873" s="469" t="inlineStr">
        <is>
          <t>ok</t>
        </is>
      </c>
      <c r="S873" s="469" t="inlineStr">
        <is>
          <t xml:space="preserve"> text </t>
        </is>
      </c>
      <c r="T873" s="426" t="inlineStr">
        <is>
          <t>Norway</t>
        </is>
      </c>
      <c r="U873" s="5" t="inlineStr">
        <is>
          <t>useful output</t>
        </is>
      </c>
      <c r="V873" s="465" t="n">
        <v>0.04</v>
      </c>
    </row>
    <row r="874" ht="16" customHeight="1">
      <c r="B874" s="5" t="inlineStr">
        <is>
          <t>MP.OP-AT.AT</t>
        </is>
      </c>
      <c r="C874" s="5" t="inlineStr">
        <is>
          <t>MP.OP-AT.AT-Emissions-NH3</t>
        </is>
      </c>
      <c r="D874" s="5" t="inlineStr">
        <is>
          <t>MP</t>
        </is>
      </c>
      <c r="E874" s="5" t="inlineStr">
        <is>
          <t>OP</t>
        </is>
      </c>
      <c r="F874" s="5">
        <f>VLOOKUP(E874,'5.a Definitions'!E:F,2,FALSE)</f>
        <v/>
      </c>
      <c r="G874" s="5" t="inlineStr">
        <is>
          <t>AT</t>
        </is>
      </c>
      <c r="H874" s="5" t="inlineStr">
        <is>
          <t>AT</t>
        </is>
      </c>
      <c r="I874" s="5">
        <f>VLOOKUP(H874,'5.a Definitions'!E:F,2,FALSE)</f>
        <v/>
      </c>
      <c r="J874" s="465" t="inlineStr">
        <is>
          <t xml:space="preserve"> Emissions </t>
        </is>
      </c>
      <c r="K874" s="465" t="inlineStr">
        <is>
          <t xml:space="preserve"> process emissions </t>
        </is>
      </c>
      <c r="L874" s="465" t="inlineStr">
        <is>
          <t xml:space="preserve"> reactive </t>
        </is>
      </c>
      <c r="M874" s="465" t="inlineStr">
        <is>
          <t xml:space="preserve"> NH3 </t>
        </is>
      </c>
      <c r="N874" s="466" t="n">
        <v>0.57705951690135</v>
      </c>
      <c r="O874" s="467" t="n">
        <v>0.280897898488542</v>
      </c>
      <c r="P874" s="468" t="n">
        <v>2019</v>
      </c>
      <c r="Q874" s="469" t="inlineStr">
        <is>
          <t>CRLTAP Inventory Submissions</t>
        </is>
      </c>
      <c r="R874" s="469" t="inlineStr">
        <is>
          <t>ok</t>
        </is>
      </c>
      <c r="S874" s="469" t="inlineStr">
        <is>
          <t xml:space="preserve"> text </t>
        </is>
      </c>
      <c r="T874" s="426" t="inlineStr">
        <is>
          <t>Norway</t>
        </is>
      </c>
      <c r="U874" s="465" t="inlineStr">
        <is>
          <t xml:space="preserve"> N wasted </t>
        </is>
      </c>
      <c r="V874" s="465" t="n">
        <v>0.04</v>
      </c>
    </row>
    <row r="875" ht="16" customHeight="1">
      <c r="B875" s="5" t="inlineStr">
        <is>
          <t>MP.OP-AT.AT</t>
        </is>
      </c>
      <c r="C875" s="5" t="inlineStr">
        <is>
          <t>MP.OP-AT.AT-Emissions-NOx</t>
        </is>
      </c>
      <c r="D875" s="5" t="inlineStr">
        <is>
          <t>MP</t>
        </is>
      </c>
      <c r="E875" s="5" t="inlineStr">
        <is>
          <t>OP</t>
        </is>
      </c>
      <c r="F875" s="5">
        <f>VLOOKUP(E875,'5.a Definitions'!E:F,2,FALSE)</f>
        <v/>
      </c>
      <c r="G875" s="5" t="inlineStr">
        <is>
          <t>AT</t>
        </is>
      </c>
      <c r="H875" s="5" t="inlineStr">
        <is>
          <t>AT</t>
        </is>
      </c>
      <c r="I875" s="5">
        <f>VLOOKUP(H875,'5.a Definitions'!E:F,2,FALSE)</f>
        <v/>
      </c>
      <c r="J875" s="465" t="inlineStr">
        <is>
          <t xml:space="preserve"> Emissions </t>
        </is>
      </c>
      <c r="K875" s="465" t="inlineStr">
        <is>
          <t xml:space="preserve"> process emissions </t>
        </is>
      </c>
      <c r="L875" s="465" t="inlineStr">
        <is>
          <t xml:space="preserve"> reactive </t>
        </is>
      </c>
      <c r="M875" s="465" t="inlineStr">
        <is>
          <t xml:space="preserve"> NOx </t>
        </is>
      </c>
      <c r="N875" s="466" t="n">
        <v>2.899546012899351</v>
      </c>
      <c r="O875" s="467" t="n">
        <v>0.164672733292135</v>
      </c>
      <c r="P875" s="468" t="n">
        <v>2019</v>
      </c>
      <c r="Q875" s="469" t="inlineStr">
        <is>
          <t>CRLTAP Inventory Submissions</t>
        </is>
      </c>
      <c r="R875" s="469" t="inlineStr">
        <is>
          <t>ok</t>
        </is>
      </c>
      <c r="S875" s="469" t="inlineStr">
        <is>
          <t xml:space="preserve"> text </t>
        </is>
      </c>
      <c r="T875" s="426" t="inlineStr">
        <is>
          <t>Norway</t>
        </is>
      </c>
      <c r="U875" s="465" t="inlineStr">
        <is>
          <t xml:space="preserve"> N wasted </t>
        </is>
      </c>
      <c r="V875" s="465" t="n">
        <v>0.04</v>
      </c>
    </row>
    <row r="876" ht="16" customHeight="1">
      <c r="B876" s="5" t="inlineStr">
        <is>
          <t>MP.OP-AT.AT</t>
        </is>
      </c>
      <c r="C876" s="5" t="inlineStr">
        <is>
          <t>MP.OP-AT.AT-Emissions-N2O</t>
        </is>
      </c>
      <c r="D876" s="5" t="inlineStr">
        <is>
          <t>MP</t>
        </is>
      </c>
      <c r="E876" s="5" t="inlineStr">
        <is>
          <t>OP</t>
        </is>
      </c>
      <c r="F876" s="5">
        <f>VLOOKUP(E876,'5.a Definitions'!E:F,2,FALSE)</f>
        <v/>
      </c>
      <c r="G876" s="5" t="inlineStr">
        <is>
          <t>AT</t>
        </is>
      </c>
      <c r="H876" s="5" t="inlineStr">
        <is>
          <t>AT</t>
        </is>
      </c>
      <c r="I876" s="5">
        <f>VLOOKUP(H876,'5.a Definitions'!E:F,2,FALSE)</f>
        <v/>
      </c>
      <c r="J876" s="465" t="inlineStr">
        <is>
          <t xml:space="preserve"> Emissions </t>
        </is>
      </c>
      <c r="K876" s="465" t="inlineStr">
        <is>
          <t xml:space="preserve"> process emissions </t>
        </is>
      </c>
      <c r="L876" s="465" t="inlineStr">
        <is>
          <t xml:space="preserve"> reactive </t>
        </is>
      </c>
      <c r="M876" s="465" t="inlineStr">
        <is>
          <t xml:space="preserve"> N2O </t>
        </is>
      </c>
      <c r="N876" s="466" t="n">
        <v>0.5964506198842482</v>
      </c>
      <c r="O876" s="467" t="n">
        <v>0.06511359277630058</v>
      </c>
      <c r="P876" s="468" t="n">
        <v>2019</v>
      </c>
      <c r="Q876" s="469" t="inlineStr">
        <is>
          <t>UNFCCC CRT</t>
        </is>
      </c>
      <c r="R876" s="469" t="inlineStr">
        <is>
          <t>ok</t>
        </is>
      </c>
      <c r="S876" s="469" t="inlineStr">
        <is>
          <t xml:space="preserve"> text </t>
        </is>
      </c>
      <c r="T876" s="426" t="inlineStr">
        <is>
          <t>Norway</t>
        </is>
      </c>
      <c r="U876" s="465" t="inlineStr">
        <is>
          <t xml:space="preserve"> N wasted </t>
        </is>
      </c>
      <c r="V876" s="465" t="n">
        <v>0.04</v>
      </c>
    </row>
    <row r="877" ht="16" customHeight="1">
      <c r="B877" s="5" t="inlineStr">
        <is>
          <t>MP.OP-HY.SW</t>
        </is>
      </c>
      <c r="C877" s="5" t="inlineStr">
        <is>
          <t>MP.OP-HY.SW-Untreated wastewater-Nmix</t>
        </is>
      </c>
      <c r="D877" s="5" t="inlineStr">
        <is>
          <t>MP</t>
        </is>
      </c>
      <c r="E877" s="5" t="inlineStr">
        <is>
          <t>OP</t>
        </is>
      </c>
      <c r="F877" s="5">
        <f>VLOOKUP(E877,'5.a Definitions'!E:F,2,FALSE)</f>
        <v/>
      </c>
      <c r="G877" s="5" t="inlineStr">
        <is>
          <t>HY</t>
        </is>
      </c>
      <c r="H877" s="5" t="inlineStr">
        <is>
          <t>SW</t>
        </is>
      </c>
      <c r="I877" s="5">
        <f>VLOOKUP(H877,'5.a Definitions'!E:F,2,FALSE)</f>
        <v/>
      </c>
      <c r="J877" s="465" t="inlineStr">
        <is>
          <t xml:space="preserve"> Untreated wastewater </t>
        </is>
      </c>
      <c r="K877" s="465" t="inlineStr">
        <is>
          <t xml:space="preserve"> other industry untreated wastewater </t>
        </is>
      </c>
      <c r="L877" s="465" t="inlineStr">
        <is>
          <t xml:space="preserve"> reactive </t>
        </is>
      </c>
      <c r="M877" s="465" t="inlineStr">
        <is>
          <t xml:space="preserve"> Nmix </t>
        </is>
      </c>
      <c r="N877" s="466" t="n">
        <v>1.665421</v>
      </c>
      <c r="O877" s="467" t="n">
        <v>0.1351223116552014</v>
      </c>
      <c r="P877" s="468" t="n">
        <v>2019</v>
      </c>
      <c r="Q877" s="469" t="inlineStr">
        <is>
          <t>Miljødirektoratet</t>
        </is>
      </c>
      <c r="R877" s="469" t="inlineStr">
        <is>
          <t>ok</t>
        </is>
      </c>
      <c r="S877" s="469" t="inlineStr">
        <is>
          <t xml:space="preserve"> text </t>
        </is>
      </c>
      <c r="T877" s="426" t="inlineStr">
        <is>
          <t>Norway</t>
        </is>
      </c>
      <c r="U877" s="465" t="inlineStr">
        <is>
          <t xml:space="preserve"> N wasted </t>
        </is>
      </c>
      <c r="V877" s="465" t="n">
        <v>0.04</v>
      </c>
    </row>
    <row r="878" ht="16" customHeight="1">
      <c r="B878" s="5" t="inlineStr">
        <is>
          <t>MP.OP-FS.FO</t>
        </is>
      </c>
      <c r="C878" s="5" t="inlineStr">
        <is>
          <t>MP.OP-FS.FO-Mineral fertilizer-Nmix</t>
        </is>
      </c>
      <c r="D878" s="5" t="inlineStr">
        <is>
          <t>MP</t>
        </is>
      </c>
      <c r="E878" s="5" t="inlineStr">
        <is>
          <t>OP</t>
        </is>
      </c>
      <c r="F878" s="5">
        <f>VLOOKUP(E878,'5.a Definitions'!E:F,2,FALSE)</f>
        <v/>
      </c>
      <c r="G878" s="5" t="inlineStr">
        <is>
          <t>FS</t>
        </is>
      </c>
      <c r="H878" s="5" t="inlineStr">
        <is>
          <t>FO</t>
        </is>
      </c>
      <c r="I878" s="5">
        <f>VLOOKUP(H878,'5.a Definitions'!E:F,2,FALSE)</f>
        <v/>
      </c>
      <c r="J878" s="5" t="inlineStr">
        <is>
          <t>Mineral fertilizer</t>
        </is>
      </c>
      <c r="K878" s="5" t="inlineStr">
        <is>
          <t>mineral fertilizer to forests</t>
        </is>
      </c>
      <c r="L878" s="5" t="inlineStr">
        <is>
          <t>reactive</t>
        </is>
      </c>
      <c r="M878" s="5" t="inlineStr">
        <is>
          <t>Nmix</t>
        </is>
      </c>
      <c r="N878" s="422" t="n">
        <v>0.56346</v>
      </c>
      <c r="O878" s="423" t="n">
        <v>0.2813455136998515</v>
      </c>
      <c r="P878" s="468" t="n">
        <v>2019</v>
      </c>
      <c r="Q878" s="425" t="inlineStr">
        <is>
          <t>SSB tabell 05543</t>
        </is>
      </c>
      <c r="R878" s="425" t="inlineStr">
        <is>
          <t>ok</t>
        </is>
      </c>
      <c r="S878" s="425" t="inlineStr">
        <is>
          <t>text</t>
        </is>
      </c>
      <c r="T878" s="426" t="inlineStr">
        <is>
          <t>Norway</t>
        </is>
      </c>
      <c r="U878" s="5" t="inlineStr">
        <is>
          <t>useful output</t>
        </is>
      </c>
      <c r="V878" s="5">
        <f>(#REF!*#REF!)^2</f>
        <v/>
      </c>
    </row>
    <row r="879" ht="16" customHeight="1">
      <c r="B879" s="5" t="inlineStr">
        <is>
          <t>MP.OP-RW.RW</t>
        </is>
      </c>
      <c r="C879" s="5" t="inlineStr">
        <is>
          <t>MP.OP-RW.RW-Mineral fertilizer export-Nmix</t>
        </is>
      </c>
      <c r="D879" s="5" t="inlineStr">
        <is>
          <t>MP</t>
        </is>
      </c>
      <c r="E879" s="5" t="inlineStr">
        <is>
          <t>OP</t>
        </is>
      </c>
      <c r="F879" s="5">
        <f>VLOOKUP(E879,'5.a Definitions'!E:F,2,FALSE)</f>
        <v/>
      </c>
      <c r="G879" s="5" t="inlineStr">
        <is>
          <t>RW</t>
        </is>
      </c>
      <c r="H879" s="5" t="inlineStr">
        <is>
          <t>RW</t>
        </is>
      </c>
      <c r="I879" s="5">
        <f>VLOOKUP(H879,'5.a Definitions'!E:F,2,FALSE)</f>
        <v/>
      </c>
      <c r="J879" s="465" t="inlineStr">
        <is>
          <t xml:space="preserve"> Mineral fertilizer export </t>
        </is>
      </c>
      <c r="K879" s="465" t="inlineStr">
        <is>
          <t xml:space="preserve"> mineral fertilizer export </t>
        </is>
      </c>
      <c r="L879" s="465" t="inlineStr">
        <is>
          <t xml:space="preserve"> reactive </t>
        </is>
      </c>
      <c r="M879" s="465" t="inlineStr">
        <is>
          <t xml:space="preserve"> Nmix </t>
        </is>
      </c>
      <c r="N879" s="466" t="n">
        <v>754.026</v>
      </c>
      <c r="O879" s="467" t="n">
        <v>0.2949457776486215</v>
      </c>
      <c r="P879" s="468" t="n">
        <v>2019</v>
      </c>
      <c r="Q879" s="469" t="inlineStr">
        <is>
          <t>FAOSTAT Fertilizer by Nutrient</t>
        </is>
      </c>
      <c r="R879" s="469" t="inlineStr">
        <is>
          <t>ok</t>
        </is>
      </c>
      <c r="S879" s="469" t="inlineStr">
        <is>
          <t xml:space="preserve"> text </t>
        </is>
      </c>
      <c r="T879" s="426" t="inlineStr">
        <is>
          <t>Norway</t>
        </is>
      </c>
      <c r="U879" s="5" t="inlineStr">
        <is>
          <t>useful output</t>
        </is>
      </c>
      <c r="V879" s="465" t="n">
        <v>0.04</v>
      </c>
    </row>
    <row r="880" ht="16" customHeight="1" thickBot="1">
      <c r="B880" s="6" t="inlineStr">
        <is>
          <t>MP.OP-RW.RW</t>
        </is>
      </c>
      <c r="C880" s="6" t="inlineStr">
        <is>
          <t>MP.OP-RW.RW-Other goods export-Nmix</t>
        </is>
      </c>
      <c r="D880" s="6" t="inlineStr">
        <is>
          <t>MP</t>
        </is>
      </c>
      <c r="E880" s="6" t="inlineStr">
        <is>
          <t>OP</t>
        </is>
      </c>
      <c r="F880" s="5">
        <f>VLOOKUP(E880,'5.a Definitions'!E:F,2,FALSE)</f>
        <v/>
      </c>
      <c r="G880" s="6" t="inlineStr">
        <is>
          <t>RW</t>
        </is>
      </c>
      <c r="H880" s="6" t="inlineStr">
        <is>
          <t>RW</t>
        </is>
      </c>
      <c r="I880" s="5">
        <f>VLOOKUP(H880,'5.a Definitions'!E:F,2,FALSE)</f>
        <v/>
      </c>
      <c r="J880" s="470" t="inlineStr">
        <is>
          <t xml:space="preserve"> Other goods export </t>
        </is>
      </c>
      <c r="K880" s="470" t="inlineStr">
        <is>
          <t xml:space="preserve"> other goods export </t>
        </is>
      </c>
      <c r="L880" s="470" t="inlineStr">
        <is>
          <t xml:space="preserve"> reactive </t>
        </is>
      </c>
      <c r="M880" s="470" t="inlineStr">
        <is>
          <t xml:space="preserve"> Nmix </t>
        </is>
      </c>
      <c r="N880" s="466" t="n">
        <v>33.576141185</v>
      </c>
      <c r="O880" s="471" t="n">
        <v>0.07583533768934876</v>
      </c>
      <c r="P880" s="468" t="n">
        <v>2019</v>
      </c>
      <c r="Q880" s="472" t="inlineStr">
        <is>
          <t>SSB tab 08801</t>
        </is>
      </c>
      <c r="R880" s="469" t="inlineStr">
        <is>
          <t>ok</t>
        </is>
      </c>
      <c r="S880" s="472" t="inlineStr">
        <is>
          <t xml:space="preserve"> text </t>
        </is>
      </c>
      <c r="T880" s="426" t="inlineStr">
        <is>
          <t>Norway</t>
        </is>
      </c>
      <c r="U880" s="5" t="inlineStr">
        <is>
          <t>useful output</t>
        </is>
      </c>
      <c r="V880" s="470" t="n">
        <v>0.04</v>
      </c>
    </row>
    <row r="881" ht="16" customHeight="1">
      <c r="A881" s="488" t="inlineStr">
        <is>
          <t xml:space="preserve"> Agriculture </t>
        </is>
      </c>
      <c r="B881" s="5" t="inlineStr">
        <is>
          <t>AG.SM-MP.FP</t>
        </is>
      </c>
      <c r="C881" s="5" t="inlineStr">
        <is>
          <t>AG.SM-MP.FP-Food crop products-Nmix</t>
        </is>
      </c>
      <c r="D881" s="5" t="inlineStr">
        <is>
          <t>AG</t>
        </is>
      </c>
      <c r="E881" s="5" t="inlineStr">
        <is>
          <t>SM</t>
        </is>
      </c>
      <c r="F881" s="5">
        <f>VLOOKUP(E881,'5.a Definitions'!E:F,2,FALSE)</f>
        <v/>
      </c>
      <c r="G881" s="5" t="inlineStr">
        <is>
          <t>MP</t>
        </is>
      </c>
      <c r="H881" s="5" t="inlineStr">
        <is>
          <t>FP</t>
        </is>
      </c>
      <c r="I881" s="5">
        <f>VLOOKUP(H881,'5.a Definitions'!E:F,2,FALSE)</f>
        <v/>
      </c>
      <c r="J881" s="465" t="inlineStr">
        <is>
          <t xml:space="preserve"> Food crop products </t>
        </is>
      </c>
      <c r="K881" s="465" t="inlineStr">
        <is>
          <t xml:space="preserve"> food crop products </t>
        </is>
      </c>
      <c r="L881" s="465" t="inlineStr">
        <is>
          <t xml:space="preserve"> reactive </t>
        </is>
      </c>
      <c r="M881" s="465" t="inlineStr">
        <is>
          <t xml:space="preserve"> Nmix </t>
        </is>
      </c>
      <c r="N881" s="466" t="n">
        <v>25.87450778338727</v>
      </c>
      <c r="O881" s="467" t="n">
        <v>0.4390355887284771</v>
      </c>
      <c r="P881" s="468" t="n">
        <v>2019</v>
      </c>
      <c r="Q881" s="469" t="inlineStr">
        <is>
          <t>Filled (N per tonne interpolated between 2016 and 2020) x SSB cereal harvest (table 07479): Eurostat GNB</t>
        </is>
      </c>
      <c r="R881" s="469" t="inlineStr">
        <is>
          <t>ok</t>
        </is>
      </c>
      <c r="S881" s="469" t="inlineStr">
        <is>
          <t xml:space="preserve"> text </t>
        </is>
      </c>
      <c r="T881" s="426" t="inlineStr">
        <is>
          <t>Norway</t>
        </is>
      </c>
      <c r="U881" s="5" t="inlineStr">
        <is>
          <t>useful output</t>
        </is>
      </c>
      <c r="V881" s="465" t="n">
        <v>0.04</v>
      </c>
    </row>
    <row r="882" ht="16" customHeight="1">
      <c r="B882" s="5" t="inlineStr">
        <is>
          <t>AG.SM-MP.OP</t>
        </is>
      </c>
      <c r="C882" s="5" t="inlineStr">
        <is>
          <t>AG.SM-MP.OP-Crop products for industrial use-Nmix</t>
        </is>
      </c>
      <c r="D882" s="5" t="inlineStr">
        <is>
          <t>AG</t>
        </is>
      </c>
      <c r="E882" s="5" t="inlineStr">
        <is>
          <t>SM</t>
        </is>
      </c>
      <c r="F882" s="5">
        <f>VLOOKUP(E882,'5.a Definitions'!E:F,2,FALSE)</f>
        <v/>
      </c>
      <c r="G882" s="5" t="inlineStr">
        <is>
          <t>MP</t>
        </is>
      </c>
      <c r="H882" s="5" t="inlineStr">
        <is>
          <t>OP</t>
        </is>
      </c>
      <c r="I882" s="5">
        <f>VLOOKUP(H882,'5.a Definitions'!E:F,2,FALSE)</f>
        <v/>
      </c>
      <c r="J882" s="465" t="inlineStr">
        <is>
          <t xml:space="preserve"> Crop products for industrial use </t>
        </is>
      </c>
      <c r="K882" s="465" t="inlineStr">
        <is>
          <t xml:space="preserve"> crop products for industrial use </t>
        </is>
      </c>
      <c r="L882" s="465" t="inlineStr">
        <is>
          <t xml:space="preserve"> reactive </t>
        </is>
      </c>
      <c r="M882" s="465" t="inlineStr">
        <is>
          <t xml:space="preserve"> Nmix </t>
        </is>
      </c>
      <c r="N882" s="466" t="n">
        <v>0.4019944444444444</v>
      </c>
      <c r="O882" s="467" t="n">
        <v>0.4443482611175174</v>
      </c>
      <c r="P882" s="468" t="n">
        <v>2019</v>
      </c>
      <c r="Q882" s="469" t="inlineStr">
        <is>
          <t>Filled (mean of all other years): Eurostat GNB has no data for 2017-2019</t>
        </is>
      </c>
      <c r="R882" s="469" t="inlineStr">
        <is>
          <t>ok</t>
        </is>
      </c>
      <c r="S882" s="469" t="inlineStr">
        <is>
          <t xml:space="preserve"> text </t>
        </is>
      </c>
      <c r="T882" s="426" t="inlineStr">
        <is>
          <t>Norway</t>
        </is>
      </c>
      <c r="U882" s="5" t="inlineStr">
        <is>
          <t>useful output</t>
        </is>
      </c>
      <c r="V882" s="465" t="n">
        <v>0.04</v>
      </c>
    </row>
    <row r="883" ht="16" customHeight="1">
      <c r="B883" s="5" t="inlineStr">
        <is>
          <t>AG.SM-AG.MM</t>
        </is>
      </c>
      <c r="C883" s="5" t="inlineStr">
        <is>
          <t>AG.SM-AG.MM-Fodder crops-Nmix</t>
        </is>
      </c>
      <c r="D883" s="5" t="inlineStr">
        <is>
          <t>AG</t>
        </is>
      </c>
      <c r="E883" s="5" t="inlineStr">
        <is>
          <t>SM</t>
        </is>
      </c>
      <c r="F883" s="5">
        <f>VLOOKUP(E883,'5.a Definitions'!E:F,2,FALSE)</f>
        <v/>
      </c>
      <c r="G883" s="5" t="inlineStr">
        <is>
          <t>AG</t>
        </is>
      </c>
      <c r="H883" s="5" t="inlineStr">
        <is>
          <t>MM</t>
        </is>
      </c>
      <c r="I883" s="5">
        <f>VLOOKUP(H883,'5.a Definitions'!E:F,2,FALSE)</f>
        <v/>
      </c>
      <c r="J883" s="465" t="inlineStr">
        <is>
          <t xml:space="preserve"> Fodder crops </t>
        </is>
      </c>
      <c r="K883" s="465" t="inlineStr">
        <is>
          <t xml:space="preserve"> fodder crops </t>
        </is>
      </c>
      <c r="L883" s="465" t="inlineStr">
        <is>
          <t xml:space="preserve"> reactive </t>
        </is>
      </c>
      <c r="M883" s="465" t="inlineStr">
        <is>
          <t xml:space="preserve"> Nmix </t>
        </is>
      </c>
      <c r="N883" s="466" t="n">
        <v>81.5699432</v>
      </c>
      <c r="O883" s="467" t="n">
        <v>0.2843824539651797</v>
      </c>
      <c r="P883" s="468" t="n">
        <v>2019</v>
      </c>
      <c r="Q883" s="469" t="inlineStr">
        <is>
          <t>SSB table 05772 + BFJ Totalkalkylen, Eng-beite</t>
        </is>
      </c>
      <c r="R883" s="469" t="inlineStr">
        <is>
          <t>ok</t>
        </is>
      </c>
      <c r="S883" s="469" t="inlineStr">
        <is>
          <t xml:space="preserve"> text </t>
        </is>
      </c>
      <c r="T883" s="426" t="inlineStr">
        <is>
          <t>Norway</t>
        </is>
      </c>
      <c r="U883" s="5" t="inlineStr">
        <is>
          <t>useful output</t>
        </is>
      </c>
      <c r="V883" s="465" t="n">
        <v>0.04</v>
      </c>
    </row>
    <row r="884" ht="16" customHeight="1">
      <c r="B884" s="5" t="inlineStr">
        <is>
          <t>AG.SM-AT.AT</t>
        </is>
      </c>
      <c r="C884" s="5" t="inlineStr">
        <is>
          <t>AG.SM-AT.AT-Emissions-NH3</t>
        </is>
      </c>
      <c r="D884" s="5" t="inlineStr">
        <is>
          <t>AG</t>
        </is>
      </c>
      <c r="E884" s="5" t="inlineStr">
        <is>
          <t>SM</t>
        </is>
      </c>
      <c r="F884" s="5">
        <f>VLOOKUP(E884,'5.a Definitions'!E:F,2,FALSE)</f>
        <v/>
      </c>
      <c r="G884" s="5" t="inlineStr">
        <is>
          <t>AT</t>
        </is>
      </c>
      <c r="H884" s="5" t="inlineStr">
        <is>
          <t>AT</t>
        </is>
      </c>
      <c r="I884" s="5">
        <f>VLOOKUP(H884,'5.a Definitions'!E:F,2,FALSE)</f>
        <v/>
      </c>
      <c r="J884" s="465" t="inlineStr">
        <is>
          <t xml:space="preserve"> Emissions </t>
        </is>
      </c>
      <c r="K884" s="465" t="inlineStr">
        <is>
          <t xml:space="preserve"> agricultural soil emissions </t>
        </is>
      </c>
      <c r="L884" s="465" t="inlineStr">
        <is>
          <t xml:space="preserve"> reactive </t>
        </is>
      </c>
      <c r="M884" s="465" t="inlineStr">
        <is>
          <t xml:space="preserve"> NH3 </t>
        </is>
      </c>
      <c r="N884" s="466" t="n">
        <v>13.55394256227796</v>
      </c>
      <c r="O884" s="467" t="n">
        <v>0.3024837936132691</v>
      </c>
      <c r="P884" s="468" t="n">
        <v>2019</v>
      </c>
      <c r="Q884" s="469" t="inlineStr">
        <is>
          <t>CRLTAP Inventory Submissions</t>
        </is>
      </c>
      <c r="R884" s="469" t="inlineStr">
        <is>
          <t>ok</t>
        </is>
      </c>
      <c r="S884" s="469" t="inlineStr">
        <is>
          <t xml:space="preserve"> text </t>
        </is>
      </c>
      <c r="T884" s="426" t="inlineStr">
        <is>
          <t>Norway</t>
        </is>
      </c>
      <c r="U884" s="465" t="inlineStr">
        <is>
          <t xml:space="preserve"> N wasted </t>
        </is>
      </c>
      <c r="V884" s="465" t="n">
        <v>0.04</v>
      </c>
    </row>
    <row r="885" ht="16" customHeight="1">
      <c r="B885" s="5" t="inlineStr">
        <is>
          <t>AG.SM-AT.AT</t>
        </is>
      </c>
      <c r="C885" s="5" t="inlineStr">
        <is>
          <t>AG.SM-AT.AT-Emissions-N2O</t>
        </is>
      </c>
      <c r="D885" s="5" t="inlineStr">
        <is>
          <t>AG</t>
        </is>
      </c>
      <c r="E885" s="5" t="inlineStr">
        <is>
          <t>SM</t>
        </is>
      </c>
      <c r="F885" s="5">
        <f>VLOOKUP(E885,'5.a Definitions'!E:F,2,FALSE)</f>
        <v/>
      </c>
      <c r="G885" s="5" t="inlineStr">
        <is>
          <t>AT</t>
        </is>
      </c>
      <c r="H885" s="5" t="inlineStr">
        <is>
          <t>AT</t>
        </is>
      </c>
      <c r="I885" s="5">
        <f>VLOOKUP(H885,'5.a Definitions'!E:F,2,FALSE)</f>
        <v/>
      </c>
      <c r="J885" s="465" t="inlineStr">
        <is>
          <t xml:space="preserve"> Emissions </t>
        </is>
      </c>
      <c r="K885" s="465" t="inlineStr">
        <is>
          <t xml:space="preserve"> agricultural soil emissions </t>
        </is>
      </c>
      <c r="L885" s="465" t="inlineStr">
        <is>
          <t xml:space="preserve"> reactive </t>
        </is>
      </c>
      <c r="M885" s="465" t="inlineStr">
        <is>
          <t xml:space="preserve"> N2O </t>
        </is>
      </c>
      <c r="N885" s="466" t="n">
        <v>3.788239364464547</v>
      </c>
      <c r="O885" s="467" t="n">
        <v>1.327757130372768</v>
      </c>
      <c r="P885" s="468" t="n">
        <v>2019</v>
      </c>
      <c r="Q885" s="469" t="inlineStr">
        <is>
          <t>UNFCCC CRT</t>
        </is>
      </c>
      <c r="R885" s="469" t="inlineStr">
        <is>
          <t>ok</t>
        </is>
      </c>
      <c r="S885" s="469" t="inlineStr">
        <is>
          <t xml:space="preserve"> text </t>
        </is>
      </c>
      <c r="T885" s="426" t="inlineStr">
        <is>
          <t>Norway</t>
        </is>
      </c>
      <c r="U885" s="465" t="inlineStr">
        <is>
          <t xml:space="preserve"> N wasted </t>
        </is>
      </c>
      <c r="V885" s="465" t="n">
        <v>0.04</v>
      </c>
    </row>
    <row r="886" ht="16" customHeight="1">
      <c r="B886" s="5" t="inlineStr">
        <is>
          <t>AG.SM-AT.AT</t>
        </is>
      </c>
      <c r="C886" s="5" t="inlineStr">
        <is>
          <t>AG.SM-AT.AT-Emissions-NOx</t>
        </is>
      </c>
      <c r="D886" s="5" t="inlineStr">
        <is>
          <t>AG</t>
        </is>
      </c>
      <c r="E886" s="5" t="inlineStr">
        <is>
          <t>SM</t>
        </is>
      </c>
      <c r="F886" s="5">
        <f>VLOOKUP(E886,'5.a Definitions'!E:F,2,FALSE)</f>
        <v/>
      </c>
      <c r="G886" s="5" t="inlineStr">
        <is>
          <t>AT</t>
        </is>
      </c>
      <c r="H886" s="5" t="inlineStr">
        <is>
          <t>AT</t>
        </is>
      </c>
      <c r="I886" s="5">
        <f>VLOOKUP(H886,'5.a Definitions'!E:F,2,FALSE)</f>
        <v/>
      </c>
      <c r="J886" s="465" t="inlineStr">
        <is>
          <t xml:space="preserve"> Emissions </t>
        </is>
      </c>
      <c r="K886" s="465" t="inlineStr">
        <is>
          <t xml:space="preserve"> agricultural soil emissions </t>
        </is>
      </c>
      <c r="L886" s="465" t="inlineStr">
        <is>
          <t xml:space="preserve"> reactive </t>
        </is>
      </c>
      <c r="M886" s="465" t="inlineStr">
        <is>
          <t xml:space="preserve"> NOx </t>
        </is>
      </c>
      <c r="N886" s="466" t="n">
        <v>2.228947606863954</v>
      </c>
      <c r="O886" s="467" t="n">
        <v>0.7153936488369138</v>
      </c>
      <c r="P886" s="468" t="n">
        <v>2019</v>
      </c>
      <c r="Q886" s="469" t="inlineStr">
        <is>
          <t>CRLTAP Inventory Submissions</t>
        </is>
      </c>
      <c r="R886" s="469" t="inlineStr">
        <is>
          <t>ok</t>
        </is>
      </c>
      <c r="S886" s="469" t="inlineStr">
        <is>
          <t xml:space="preserve"> text </t>
        </is>
      </c>
      <c r="T886" s="426" t="inlineStr">
        <is>
          <t>Norway</t>
        </is>
      </c>
      <c r="U886" s="465" t="inlineStr">
        <is>
          <t xml:space="preserve"> N wasted </t>
        </is>
      </c>
      <c r="V886" s="465" t="n">
        <v>0.04</v>
      </c>
    </row>
    <row r="887" ht="16" customHeight="1">
      <c r="B887" s="5" t="inlineStr">
        <is>
          <t>AG.SM-AT.AT</t>
        </is>
      </c>
      <c r="C887" s="5" t="inlineStr">
        <is>
          <t>AG.SM-AT.AT-Emissions-N2</t>
        </is>
      </c>
      <c r="D887" s="5" t="inlineStr">
        <is>
          <t>AG</t>
        </is>
      </c>
      <c r="E887" s="5" t="inlineStr">
        <is>
          <t>SM</t>
        </is>
      </c>
      <c r="F887" s="5">
        <f>VLOOKUP(E887,'5.a Definitions'!E:F,2,FALSE)</f>
        <v/>
      </c>
      <c r="G887" s="5" t="inlineStr">
        <is>
          <t>AT</t>
        </is>
      </c>
      <c r="H887" s="5" t="inlineStr">
        <is>
          <t>AT</t>
        </is>
      </c>
      <c r="I887" s="5">
        <f>VLOOKUP(H887,'5.a Definitions'!E:F,2,FALSE)</f>
        <v/>
      </c>
      <c r="J887" s="465" t="inlineStr">
        <is>
          <t xml:space="preserve"> Emissions </t>
        </is>
      </c>
      <c r="K887" s="465" t="inlineStr">
        <is>
          <t xml:space="preserve"> agricultural soil emissions </t>
        </is>
      </c>
      <c r="L887" s="465" t="inlineStr">
        <is>
          <t xml:space="preserve"> inert </t>
        </is>
      </c>
      <c r="M887" s="465" t="inlineStr">
        <is>
          <t xml:space="preserve"> N2 </t>
        </is>
      </c>
      <c r="N887" s="466" t="n">
        <v>13.779556</v>
      </c>
      <c r="O887" s="467" t="n">
        <v>0.4956076723636977</v>
      </c>
      <c r="P887" s="468" t="n">
        <v>2019</v>
      </c>
      <c r="Q887" s="469" t="inlineStr">
        <is>
          <t>Schäppi2025Ann + SSB table 05982</t>
        </is>
      </c>
      <c r="R887" s="469" t="inlineStr">
        <is>
          <t>ok</t>
        </is>
      </c>
      <c r="S887" s="469" t="inlineStr">
        <is>
          <t xml:space="preserve"> text </t>
        </is>
      </c>
      <c r="T887" s="426" t="inlineStr">
        <is>
          <t>Norway</t>
        </is>
      </c>
      <c r="U887" s="465" t="inlineStr">
        <is>
          <t xml:space="preserve"> N wasted </t>
        </is>
      </c>
      <c r="V887" s="465" t="n">
        <v>0.04</v>
      </c>
    </row>
    <row r="888" ht="16" customHeight="1">
      <c r="B888" s="5" t="inlineStr">
        <is>
          <t>AG.SM-HY.SW</t>
        </is>
      </c>
      <c r="C888" s="5" t="inlineStr">
        <is>
          <t>AG.SM-HY.SW-Leaching-Nmix</t>
        </is>
      </c>
      <c r="D888" s="5" t="inlineStr">
        <is>
          <t>AG</t>
        </is>
      </c>
      <c r="E888" s="5" t="inlineStr">
        <is>
          <t>SM</t>
        </is>
      </c>
      <c r="F888" s="5">
        <f>VLOOKUP(E888,'5.a Definitions'!E:F,2,FALSE)</f>
        <v/>
      </c>
      <c r="G888" s="5" t="inlineStr">
        <is>
          <t>HY</t>
        </is>
      </c>
      <c r="H888" s="5" t="inlineStr">
        <is>
          <t>SW</t>
        </is>
      </c>
      <c r="I888" s="5">
        <f>VLOOKUP(H888,'5.a Definitions'!E:F,2,FALSE)</f>
        <v/>
      </c>
      <c r="J888" s="465" t="inlineStr">
        <is>
          <t>Sewage sludge landfill</t>
        </is>
      </c>
      <c r="K888" s="465" t="inlineStr">
        <is>
          <t>sewage sludge landfill</t>
        </is>
      </c>
      <c r="L888" s="465" t="inlineStr">
        <is>
          <t xml:space="preserve"> reactive </t>
        </is>
      </c>
      <c r="M888" s="465" t="inlineStr">
        <is>
          <t xml:space="preserve"> Nmix </t>
        </is>
      </c>
      <c r="N888" s="466" t="n">
        <v>43.98460696116658</v>
      </c>
      <c r="O888" s="467" t="n">
        <v>0.5494150884249163</v>
      </c>
      <c r="P888" s="468" t="n">
        <v>2019</v>
      </c>
      <c r="Q888" s="469" t="inlineStr">
        <is>
          <t>UNFCCC CRT</t>
        </is>
      </c>
      <c r="R888" s="469" t="inlineStr">
        <is>
          <t>ok</t>
        </is>
      </c>
      <c r="S888" s="469" t="inlineStr">
        <is>
          <t xml:space="preserve"> text </t>
        </is>
      </c>
      <c r="T888" s="426" t="inlineStr">
        <is>
          <t>Norway</t>
        </is>
      </c>
      <c r="U888" s="465" t="inlineStr">
        <is>
          <t>N wasted</t>
        </is>
      </c>
      <c r="V888" s="465" t="n">
        <v>0.04</v>
      </c>
    </row>
    <row r="889" ht="16" customHeight="1">
      <c r="B889" s="5" t="inlineStr">
        <is>
          <t>AG.MM-MP.FP</t>
        </is>
      </c>
      <c r="C889" s="5" t="inlineStr">
        <is>
          <t>AG.MM-MP.FP-Animal products-Nmix</t>
        </is>
      </c>
      <c r="D889" s="5" t="inlineStr">
        <is>
          <t>AG</t>
        </is>
      </c>
      <c r="E889" s="5" t="inlineStr">
        <is>
          <t>MM</t>
        </is>
      </c>
      <c r="F889" s="5">
        <f>VLOOKUP(E889,'5.a Definitions'!E:F,2,FALSE)</f>
        <v/>
      </c>
      <c r="G889" s="5" t="inlineStr">
        <is>
          <t>MP</t>
        </is>
      </c>
      <c r="H889" s="5" t="inlineStr">
        <is>
          <t>FP</t>
        </is>
      </c>
      <c r="I889" s="5">
        <f>VLOOKUP(H889,'5.a Definitions'!E:F,2,FALSE)</f>
        <v/>
      </c>
      <c r="J889" s="465" t="inlineStr">
        <is>
          <t xml:space="preserve"> Animal products </t>
        </is>
      </c>
      <c r="K889" s="465" t="inlineStr">
        <is>
          <t xml:space="preserve"> animal products </t>
        </is>
      </c>
      <c r="L889" s="465" t="inlineStr">
        <is>
          <t xml:space="preserve"> reactive </t>
        </is>
      </c>
      <c r="M889" s="465" t="inlineStr">
        <is>
          <t xml:space="preserve"> Nmix </t>
        </is>
      </c>
      <c r="N889" s="466" t="n">
        <v>19.2848304</v>
      </c>
      <c r="O889" s="467" t="n">
        <v>0.1105406626855627</v>
      </c>
      <c r="P889" s="468" t="n">
        <v>2019</v>
      </c>
      <c r="Q889" s="469" t="inlineStr">
        <is>
          <t>FAOSTAT Crops and livestock products</t>
        </is>
      </c>
      <c r="R889" s="469" t="inlineStr">
        <is>
          <t>ok</t>
        </is>
      </c>
      <c r="S889" s="469" t="inlineStr">
        <is>
          <t xml:space="preserve"> text </t>
        </is>
      </c>
      <c r="T889" s="426" t="inlineStr">
        <is>
          <t>Norway</t>
        </is>
      </c>
      <c r="U889" s="5" t="inlineStr">
        <is>
          <t>useful output</t>
        </is>
      </c>
      <c r="V889" s="465" t="n">
        <v>0.04</v>
      </c>
    </row>
    <row r="890" ht="16" customHeight="1">
      <c r="B890" s="5" t="inlineStr">
        <is>
          <t>AG.MM-MP.OP</t>
        </is>
      </c>
      <c r="C890" s="5" t="inlineStr">
        <is>
          <t>AG.MM-MP.OP-Non-edible animal products-Nmix</t>
        </is>
      </c>
      <c r="D890" s="5" t="inlineStr">
        <is>
          <t>AG</t>
        </is>
      </c>
      <c r="E890" s="5" t="inlineStr">
        <is>
          <t>MM</t>
        </is>
      </c>
      <c r="F890" s="5">
        <f>VLOOKUP(E890,'5.a Definitions'!E:F,2,FALSE)</f>
        <v/>
      </c>
      <c r="G890" s="5" t="inlineStr">
        <is>
          <t>MP</t>
        </is>
      </c>
      <c r="H890" s="5" t="inlineStr">
        <is>
          <t>OP</t>
        </is>
      </c>
      <c r="I890" s="5">
        <f>VLOOKUP(H890,'5.a Definitions'!E:F,2,FALSE)</f>
        <v/>
      </c>
      <c r="J890" s="465" t="inlineStr">
        <is>
          <t xml:space="preserve"> Non-edible animal products </t>
        </is>
      </c>
      <c r="K890" s="465" t="inlineStr">
        <is>
          <t xml:space="preserve"> non-edible animal products </t>
        </is>
      </c>
      <c r="L890" s="465" t="inlineStr">
        <is>
          <t xml:space="preserve"> reactive </t>
        </is>
      </c>
      <c r="M890" s="465" t="inlineStr">
        <is>
          <t xml:space="preserve"> Nmix </t>
        </is>
      </c>
      <c r="N890" s="466" t="n">
        <v>1.17994084</v>
      </c>
      <c r="O890" s="467" t="n">
        <v>0.08617332835428117</v>
      </c>
      <c r="P890" s="468" t="n">
        <v>2019</v>
      </c>
      <c r="Q890" s="469" t="inlineStr">
        <is>
          <t>FAOSTAT Crops and livestock products + Landbruksdirektoratet</t>
        </is>
      </c>
      <c r="R890" s="469" t="inlineStr">
        <is>
          <t>ok</t>
        </is>
      </c>
      <c r="S890" s="469" t="inlineStr">
        <is>
          <t xml:space="preserve"> text </t>
        </is>
      </c>
      <c r="T890" s="426" t="inlineStr">
        <is>
          <t>Norway</t>
        </is>
      </c>
      <c r="U890" s="5" t="inlineStr">
        <is>
          <t>useful output</t>
        </is>
      </c>
      <c r="V890" s="465" t="n">
        <v>0.04</v>
      </c>
    </row>
    <row r="891" ht="16" customHeight="1">
      <c r="B891" s="5" t="inlineStr">
        <is>
          <t>AG.MM-AG.SM</t>
        </is>
      </c>
      <c r="C891" s="5" t="inlineStr">
        <is>
          <t>AG.MM-AG.SM-Manure application-Nmix</t>
        </is>
      </c>
      <c r="D891" s="5" t="inlineStr">
        <is>
          <t>AG</t>
        </is>
      </c>
      <c r="E891" s="5" t="inlineStr">
        <is>
          <t>MM</t>
        </is>
      </c>
      <c r="F891" s="5">
        <f>VLOOKUP(E891,'5.a Definitions'!E:F,2,FALSE)</f>
        <v/>
      </c>
      <c r="G891" s="5" t="inlineStr">
        <is>
          <t>AG</t>
        </is>
      </c>
      <c r="H891" s="5" t="inlineStr">
        <is>
          <t>SM</t>
        </is>
      </c>
      <c r="I891" s="5">
        <f>VLOOKUP(H891,'5.a Definitions'!E:F,2,FALSE)</f>
        <v/>
      </c>
      <c r="J891" s="465" t="inlineStr">
        <is>
          <t xml:space="preserve"> Manure application </t>
        </is>
      </c>
      <c r="K891" s="465" t="inlineStr">
        <is>
          <t xml:space="preserve"> manure application </t>
        </is>
      </c>
      <c r="L891" s="465" t="inlineStr">
        <is>
          <t xml:space="preserve"> reactive </t>
        </is>
      </c>
      <c r="M891" s="465" t="inlineStr">
        <is>
          <t xml:space="preserve"> Nmix </t>
        </is>
      </c>
      <c r="N891" s="466" t="n">
        <v>71.5852251628063</v>
      </c>
      <c r="O891" s="467" t="n">
        <v>0.2001683197735149</v>
      </c>
      <c r="P891" s="468" t="n">
        <v>2019</v>
      </c>
      <c r="Q891" s="469" t="inlineStr">
        <is>
          <t>UNFCCC CRT Table3.D</t>
        </is>
      </c>
      <c r="R891" s="469" t="inlineStr">
        <is>
          <t>ok</t>
        </is>
      </c>
      <c r="S891" s="469" t="inlineStr">
        <is>
          <t xml:space="preserve"> text </t>
        </is>
      </c>
      <c r="T891" s="426" t="inlineStr">
        <is>
          <t>Norway</t>
        </is>
      </c>
      <c r="U891" s="5" t="inlineStr">
        <is>
          <t>recycling</t>
        </is>
      </c>
      <c r="V891" s="465" t="n">
        <v>0.04</v>
      </c>
    </row>
    <row r="892" ht="16" customHeight="1">
      <c r="B892" s="475" t="inlineStr">
        <is>
          <t>AG.MM-FS.OL</t>
        </is>
      </c>
      <c r="C892" s="475" t="inlineStr">
        <is>
          <t>AG.MM-FS.OL-Manure from grazing on unmanaged land-Nmix</t>
        </is>
      </c>
      <c r="D892" s="475" t="inlineStr">
        <is>
          <t>AG</t>
        </is>
      </c>
      <c r="E892" s="475" t="inlineStr">
        <is>
          <t>MM</t>
        </is>
      </c>
      <c r="F892" s="5">
        <f>VLOOKUP(E892,'5.a Definitions'!E:F,2,FALSE)</f>
        <v/>
      </c>
      <c r="G892" s="475" t="inlineStr">
        <is>
          <t>FS</t>
        </is>
      </c>
      <c r="H892" s="475" t="inlineStr">
        <is>
          <t>OL</t>
        </is>
      </c>
      <c r="I892" s="5">
        <f>VLOOKUP(H892,'5.a Definitions'!E:F,2,FALSE)</f>
        <v/>
      </c>
      <c r="J892" s="465" t="inlineStr">
        <is>
          <t>Manure from grazing on unmanaged land</t>
        </is>
      </c>
      <c r="K892" s="465" t="inlineStr">
        <is>
          <t>manure from grazing on unmanaged land</t>
        </is>
      </c>
      <c r="L892" s="465" t="inlineStr">
        <is>
          <t>reactive</t>
        </is>
      </c>
      <c r="M892" s="465" t="inlineStr">
        <is>
          <t>Nmix</t>
        </is>
      </c>
      <c r="N892" s="466" t="n">
        <v>7.494175723818123</v>
      </c>
      <c r="O892" s="467" t="n">
        <v>0.251640159786733</v>
      </c>
      <c r="P892" s="468" t="n">
        <v>2019</v>
      </c>
      <c r="Q892" s="469" t="inlineStr">
        <is>
          <t>UNFCCC CRT Table3.D and 3.B(b), SSB</t>
        </is>
      </c>
      <c r="R892" s="469" t="inlineStr">
        <is>
          <t>ok</t>
        </is>
      </c>
      <c r="S892" s="469" t="inlineStr">
        <is>
          <t>text</t>
        </is>
      </c>
      <c r="T892" s="476" t="inlineStr">
        <is>
          <t>Norway</t>
        </is>
      </c>
      <c r="U892" s="475" t="inlineStr">
        <is>
          <t>recycling</t>
        </is>
      </c>
      <c r="V892" s="465">
        <f>(O868*N868)^2</f>
        <v/>
      </c>
    </row>
    <row r="893" ht="16" customHeight="1">
      <c r="B893" s="5" t="inlineStr">
        <is>
          <t>AG.MM-AT.AT</t>
        </is>
      </c>
      <c r="C893" s="5" t="inlineStr">
        <is>
          <t>AG.MM-AT.AT-Emissions-NH3</t>
        </is>
      </c>
      <c r="D893" s="5" t="inlineStr">
        <is>
          <t>AG</t>
        </is>
      </c>
      <c r="E893" s="5" t="inlineStr">
        <is>
          <t>MM</t>
        </is>
      </c>
      <c r="F893" s="5">
        <f>VLOOKUP(E893,'5.a Definitions'!E:F,2,FALSE)</f>
        <v/>
      </c>
      <c r="G893" s="5" t="inlineStr">
        <is>
          <t>AT</t>
        </is>
      </c>
      <c r="H893" s="5" t="inlineStr">
        <is>
          <t>AT</t>
        </is>
      </c>
      <c r="I893" s="5">
        <f>VLOOKUP(H893,'5.a Definitions'!E:F,2,FALSE)</f>
        <v/>
      </c>
      <c r="J893" s="465" t="inlineStr">
        <is>
          <t xml:space="preserve"> Emissions </t>
        </is>
      </c>
      <c r="K893" s="465" t="inlineStr">
        <is>
          <t xml:space="preserve"> manure and animal husbandry emissions </t>
        </is>
      </c>
      <c r="L893" s="465" t="inlineStr">
        <is>
          <t xml:space="preserve"> reactive </t>
        </is>
      </c>
      <c r="M893" s="465" t="inlineStr">
        <is>
          <t xml:space="preserve"> NH3 </t>
        </is>
      </c>
      <c r="N893" s="466" t="n">
        <v>10.247056853319</v>
      </c>
      <c r="O893" s="467" t="n">
        <v>0.2476884045996605</v>
      </c>
      <c r="P893" s="468" t="n">
        <v>2019</v>
      </c>
      <c r="Q893" s="469" t="inlineStr">
        <is>
          <t>CRLTAP Inventory Submissions</t>
        </is>
      </c>
      <c r="R893" s="469" t="inlineStr">
        <is>
          <t>ok</t>
        </is>
      </c>
      <c r="S893" s="469" t="inlineStr">
        <is>
          <t xml:space="preserve"> text </t>
        </is>
      </c>
      <c r="T893" s="426" t="inlineStr">
        <is>
          <t>Norway</t>
        </is>
      </c>
      <c r="U893" s="465" t="inlineStr">
        <is>
          <t xml:space="preserve"> N wasted </t>
        </is>
      </c>
      <c r="V893" s="465" t="n">
        <v>0.04</v>
      </c>
    </row>
    <row r="894" ht="16" customHeight="1">
      <c r="B894" s="5" t="inlineStr">
        <is>
          <t>AG.MM-AT.AT</t>
        </is>
      </c>
      <c r="C894" s="5" t="inlineStr">
        <is>
          <t>AG.MM-AT.AT-Emissions-N2O</t>
        </is>
      </c>
      <c r="D894" s="5" t="inlineStr">
        <is>
          <t>AG</t>
        </is>
      </c>
      <c r="E894" s="5" t="inlineStr">
        <is>
          <t>MM</t>
        </is>
      </c>
      <c r="F894" s="5">
        <f>VLOOKUP(E894,'5.a Definitions'!E:F,2,FALSE)</f>
        <v/>
      </c>
      <c r="G894" s="5" t="inlineStr">
        <is>
          <t>AT</t>
        </is>
      </c>
      <c r="H894" s="5" t="inlineStr">
        <is>
          <t>AT</t>
        </is>
      </c>
      <c r="I894" s="5">
        <f>VLOOKUP(H894,'5.a Definitions'!E:F,2,FALSE)</f>
        <v/>
      </c>
      <c r="J894" s="465" t="inlineStr">
        <is>
          <t xml:space="preserve"> Emissions </t>
        </is>
      </c>
      <c r="K894" s="465" t="inlineStr">
        <is>
          <t xml:space="preserve"> manure and animal husbandry emissions </t>
        </is>
      </c>
      <c r="L894" s="465" t="inlineStr">
        <is>
          <t xml:space="preserve"> reactive </t>
        </is>
      </c>
      <c r="M894" s="465" t="inlineStr">
        <is>
          <t xml:space="preserve"> N2O </t>
        </is>
      </c>
      <c r="N894" s="466" t="n">
        <v>0.4018931536471999</v>
      </c>
      <c r="O894" s="467" t="n">
        <v>0.7566826619845698</v>
      </c>
      <c r="P894" s="468" t="n">
        <v>2019</v>
      </c>
      <c r="Q894" s="469" t="inlineStr">
        <is>
          <t>UNFCCC CRT</t>
        </is>
      </c>
      <c r="R894" s="469" t="inlineStr">
        <is>
          <t>ok</t>
        </is>
      </c>
      <c r="S894" s="469" t="inlineStr">
        <is>
          <t xml:space="preserve"> text </t>
        </is>
      </c>
      <c r="T894" s="426" t="inlineStr">
        <is>
          <t>Norway</t>
        </is>
      </c>
      <c r="U894" s="465" t="inlineStr">
        <is>
          <t xml:space="preserve"> N wasted </t>
        </is>
      </c>
      <c r="V894" s="465" t="n">
        <v>0.04</v>
      </c>
    </row>
    <row r="895" ht="16" customHeight="1">
      <c r="B895" s="5" t="inlineStr">
        <is>
          <t>AG.MM-AT.AT</t>
        </is>
      </c>
      <c r="C895" s="5" t="inlineStr">
        <is>
          <t>AG.MM-AT.AT-Emissions-NOx</t>
        </is>
      </c>
      <c r="D895" s="5" t="inlineStr">
        <is>
          <t>AG</t>
        </is>
      </c>
      <c r="E895" s="5" t="inlineStr">
        <is>
          <t>MM</t>
        </is>
      </c>
      <c r="F895" s="5">
        <f>VLOOKUP(E895,'5.a Definitions'!E:F,2,FALSE)</f>
        <v/>
      </c>
      <c r="G895" s="5" t="inlineStr">
        <is>
          <t>AT</t>
        </is>
      </c>
      <c r="H895" s="5" t="inlineStr">
        <is>
          <t>AT</t>
        </is>
      </c>
      <c r="I895" s="5">
        <f>VLOOKUP(H895,'5.a Definitions'!E:F,2,FALSE)</f>
        <v/>
      </c>
      <c r="J895" s="465" t="inlineStr">
        <is>
          <t xml:space="preserve"> Emissions </t>
        </is>
      </c>
      <c r="K895" s="465" t="inlineStr">
        <is>
          <t xml:space="preserve"> manure and animal husbandry emissions </t>
        </is>
      </c>
      <c r="L895" s="465" t="inlineStr">
        <is>
          <t xml:space="preserve"> reactive </t>
        </is>
      </c>
      <c r="M895" s="465" t="inlineStr">
        <is>
          <t xml:space="preserve"> NOx </t>
        </is>
      </c>
      <c r="N895" s="466" t="n">
        <v>0.03884020140660001</v>
      </c>
      <c r="O895" s="467" t="n">
        <v>0.7345743300109546</v>
      </c>
      <c r="P895" s="468" t="n">
        <v>2019</v>
      </c>
      <c r="Q895" s="469" t="inlineStr">
        <is>
          <t>CRLTAP Inventory Submissions</t>
        </is>
      </c>
      <c r="R895" s="469" t="inlineStr">
        <is>
          <t>ok</t>
        </is>
      </c>
      <c r="S895" s="469" t="inlineStr">
        <is>
          <t xml:space="preserve"> text </t>
        </is>
      </c>
      <c r="T895" s="426" t="inlineStr">
        <is>
          <t>Norway</t>
        </is>
      </c>
      <c r="U895" s="465" t="inlineStr">
        <is>
          <t xml:space="preserve"> N wasted </t>
        </is>
      </c>
      <c r="V895" s="465" t="n">
        <v>0.04</v>
      </c>
    </row>
    <row r="896" ht="16" customHeight="1">
      <c r="B896" s="5" t="inlineStr">
        <is>
          <t>AG.MM-HY.SW-Leaching-Nmix</t>
        </is>
      </c>
      <c r="C896" s="5" t="inlineStr">
        <is>
          <t>AG.MM-HY.SW-Leaching-Nmix</t>
        </is>
      </c>
      <c r="D896" s="5" t="inlineStr">
        <is>
          <t>AG</t>
        </is>
      </c>
      <c r="E896" s="5" t="inlineStr">
        <is>
          <t>MM</t>
        </is>
      </c>
      <c r="F896" s="5">
        <f>VLOOKUP(E896,'5.a Definitions'!E:F,2,FALSE)</f>
        <v/>
      </c>
      <c r="G896" s="5" t="inlineStr">
        <is>
          <t>HY</t>
        </is>
      </c>
      <c r="H896" s="5" t="inlineStr">
        <is>
          <t>SW</t>
        </is>
      </c>
      <c r="I896" s="5">
        <f>VLOOKUP(H896,'5.a Definitions'!E:F,2,FALSE)</f>
        <v/>
      </c>
      <c r="J896" s="465" t="inlineStr">
        <is>
          <t xml:space="preserve"> Leaching </t>
        </is>
      </c>
      <c r="K896" s="465" t="inlineStr">
        <is>
          <t xml:space="preserve"> manure storage leaching </t>
        </is>
      </c>
      <c r="L896" s="465" t="inlineStr">
        <is>
          <t xml:space="preserve"> reactive </t>
        </is>
      </c>
      <c r="M896" s="465" t="inlineStr">
        <is>
          <t xml:space="preserve"> Nmix </t>
        </is>
      </c>
      <c r="N896" s="466" t="n">
        <v>2.887157815764843</v>
      </c>
      <c r="O896" s="467" t="n">
        <v>0.5483540070383622</v>
      </c>
      <c r="P896" s="468" t="n">
        <v>2019</v>
      </c>
      <c r="Q896" s="469" t="inlineStr">
        <is>
          <t>UNFCCC CRT</t>
        </is>
      </c>
      <c r="R896" s="469" t="inlineStr">
        <is>
          <t>ok</t>
        </is>
      </c>
      <c r="S896" s="469" t="inlineStr">
        <is>
          <t xml:space="preserve"> text </t>
        </is>
      </c>
      <c r="T896" s="426" t="inlineStr">
        <is>
          <t>Norway</t>
        </is>
      </c>
      <c r="U896" s="465" t="inlineStr">
        <is>
          <t xml:space="preserve"> N wasted </t>
        </is>
      </c>
      <c r="V896" s="465" t="n">
        <v>0.04</v>
      </c>
    </row>
    <row r="897" ht="16" customHeight="1">
      <c r="B897" s="5" t="inlineStr">
        <is>
          <t>AG.MM-RW.RW</t>
        </is>
      </c>
      <c r="C897" s="5" t="inlineStr">
        <is>
          <t>AG.MM-RW.RW-Live animal export-Nmix</t>
        </is>
      </c>
      <c r="D897" s="5" t="inlineStr">
        <is>
          <t>AG</t>
        </is>
      </c>
      <c r="E897" s="5" t="inlineStr">
        <is>
          <t>MM</t>
        </is>
      </c>
      <c r="F897" s="5">
        <f>VLOOKUP(E897,'5.a Definitions'!E:F,2,FALSE)</f>
        <v/>
      </c>
      <c r="G897" s="5" t="inlineStr">
        <is>
          <t>RW</t>
        </is>
      </c>
      <c r="H897" s="5" t="inlineStr">
        <is>
          <t>RW</t>
        </is>
      </c>
      <c r="I897" s="5">
        <f>VLOOKUP(H897,'5.a Definitions'!E:F,2,FALSE)</f>
        <v/>
      </c>
      <c r="J897" s="465" t="inlineStr">
        <is>
          <t xml:space="preserve"> Live animal export </t>
        </is>
      </c>
      <c r="K897" s="465" t="inlineStr">
        <is>
          <t xml:space="preserve"> live animal export </t>
        </is>
      </c>
      <c r="L897" s="465" t="inlineStr">
        <is>
          <t xml:space="preserve"> reactive </t>
        </is>
      </c>
      <c r="M897" s="465" t="inlineStr">
        <is>
          <t xml:space="preserve"> Nmix </t>
        </is>
      </c>
      <c r="N897" s="466" t="n">
        <v>0.0121883392</v>
      </c>
      <c r="O897" s="467" t="n">
        <v>0.3753012409458832</v>
      </c>
      <c r="P897" s="468" t="n">
        <v>2019</v>
      </c>
      <c r="Q897" s="469" t="inlineStr">
        <is>
          <t>FAOSTAT Crops and livestock products</t>
        </is>
      </c>
      <c r="R897" s="469" t="inlineStr">
        <is>
          <t>ok</t>
        </is>
      </c>
      <c r="S897" s="469" t="inlineStr">
        <is>
          <t xml:space="preserve"> text </t>
        </is>
      </c>
      <c r="T897" s="426" t="inlineStr">
        <is>
          <t>Norway</t>
        </is>
      </c>
      <c r="U897" s="5" t="inlineStr">
        <is>
          <t>useful output</t>
        </is>
      </c>
      <c r="V897" s="465" t="n">
        <v>0.04</v>
      </c>
    </row>
    <row r="898" ht="16" customHeight="1">
      <c r="A898" s="486" t="inlineStr">
        <is>
          <t xml:space="preserve"> Forests and Semi-natural vegetation </t>
        </is>
      </c>
      <c r="B898" s="5" t="inlineStr">
        <is>
          <t>FS.FO-AT.AT</t>
        </is>
      </c>
      <c r="C898" s="5" t="inlineStr">
        <is>
          <t>FS.FO-AT.AT-Emissions-N2</t>
        </is>
      </c>
      <c r="D898" s="5" t="inlineStr">
        <is>
          <t>FS</t>
        </is>
      </c>
      <c r="E898" s="5" t="inlineStr">
        <is>
          <t>FO</t>
        </is>
      </c>
      <c r="F898" s="5">
        <f>VLOOKUP(E898,'5.a Definitions'!E:F,2,FALSE)</f>
        <v/>
      </c>
      <c r="G898" s="5" t="inlineStr">
        <is>
          <t>AT</t>
        </is>
      </c>
      <c r="H898" s="5" t="inlineStr">
        <is>
          <t>AT</t>
        </is>
      </c>
      <c r="I898" s="5">
        <f>VLOOKUP(H898,'5.a Definitions'!E:F,2,FALSE)</f>
        <v/>
      </c>
      <c r="J898" s="465" t="inlineStr">
        <is>
          <t xml:space="preserve"> Emissions </t>
        </is>
      </c>
      <c r="K898" s="465" t="inlineStr">
        <is>
          <t xml:space="preserve"> forest emissions </t>
        </is>
      </c>
      <c r="L898" s="465" t="inlineStr">
        <is>
          <t xml:space="preserve"> inert </t>
        </is>
      </c>
      <c r="M898" s="465" t="inlineStr">
        <is>
          <t xml:space="preserve"> N2 </t>
        </is>
      </c>
      <c r="N898" s="466" t="n">
        <v>7.380708735557889</v>
      </c>
      <c r="O898" s="467" t="n">
        <v>1.876148950785864</v>
      </c>
      <c r="P898" s="468" t="n">
        <v>2019</v>
      </c>
      <c r="Q898" s="469" t="inlineStr">
        <is>
          <t>UNFCCC CRT + Butterbach-Bahl et al. (2013)</t>
        </is>
      </c>
      <c r="R898" s="469" t="inlineStr">
        <is>
          <t>ok</t>
        </is>
      </c>
      <c r="S898" s="469" t="inlineStr">
        <is>
          <t xml:space="preserve"> text </t>
        </is>
      </c>
      <c r="T898" s="426" t="inlineStr">
        <is>
          <t>Norway</t>
        </is>
      </c>
      <c r="U898" s="465" t="inlineStr">
        <is>
          <t xml:space="preserve"> N wasted </t>
        </is>
      </c>
      <c r="V898" s="465" t="n">
        <v>0.04</v>
      </c>
    </row>
    <row r="899" ht="16" customHeight="1">
      <c r="B899" s="5" t="inlineStr">
        <is>
          <t>FS.FO-AT.AT</t>
        </is>
      </c>
      <c r="C899" s="5" t="inlineStr">
        <is>
          <t>FS.FO-AT.AT-Emissions-N2O</t>
        </is>
      </c>
      <c r="D899" s="5" t="inlineStr">
        <is>
          <t>FS</t>
        </is>
      </c>
      <c r="E899" s="5" t="inlineStr">
        <is>
          <t>FO</t>
        </is>
      </c>
      <c r="F899" s="5">
        <f>VLOOKUP(E899,'5.a Definitions'!E:F,2,FALSE)</f>
        <v/>
      </c>
      <c r="G899" s="5" t="inlineStr">
        <is>
          <t>AT</t>
        </is>
      </c>
      <c r="H899" s="5" t="inlineStr">
        <is>
          <t>AT</t>
        </is>
      </c>
      <c r="I899" s="5">
        <f>VLOOKUP(H899,'5.a Definitions'!E:F,2,FALSE)</f>
        <v/>
      </c>
      <c r="J899" s="465" t="inlineStr">
        <is>
          <t xml:space="preserve"> Emissions </t>
        </is>
      </c>
      <c r="K899" s="465" t="inlineStr">
        <is>
          <t xml:space="preserve"> forest emissions </t>
        </is>
      </c>
      <c r="L899" s="465" t="inlineStr">
        <is>
          <t xml:space="preserve"> reactive </t>
        </is>
      </c>
      <c r="M899" s="465" t="inlineStr">
        <is>
          <t xml:space="preserve"> N2O </t>
        </is>
      </c>
      <c r="N899" s="466" t="n">
        <v>0.3784978838747635</v>
      </c>
      <c r="O899" s="467" t="n">
        <v>1.261544563046772</v>
      </c>
      <c r="P899" s="468" t="n">
        <v>2019</v>
      </c>
      <c r="Q899" s="469" t="inlineStr">
        <is>
          <t>UNFCCC CRT</t>
        </is>
      </c>
      <c r="R899" s="469" t="inlineStr">
        <is>
          <t>ok</t>
        </is>
      </c>
      <c r="S899" s="469" t="inlineStr">
        <is>
          <t xml:space="preserve"> text </t>
        </is>
      </c>
      <c r="T899" s="426" t="inlineStr">
        <is>
          <t>Norway</t>
        </is>
      </c>
      <c r="U899" s="465" t="inlineStr">
        <is>
          <t xml:space="preserve"> N wasted </t>
        </is>
      </c>
      <c r="V899" s="465" t="n">
        <v>0.04</v>
      </c>
    </row>
    <row r="900" ht="16" customFormat="1" customHeight="1" s="482">
      <c r="B900" s="5" t="inlineStr">
        <is>
          <t>FS.FO-HY.SW</t>
        </is>
      </c>
      <c r="C900" s="5" t="inlineStr">
        <is>
          <t>FS.FO-HY.SW-Leaching-Nmix</t>
        </is>
      </c>
      <c r="D900" s="5" t="inlineStr">
        <is>
          <t>FS</t>
        </is>
      </c>
      <c r="E900" s="5" t="inlineStr">
        <is>
          <t>FO</t>
        </is>
      </c>
      <c r="F900" s="5">
        <f>VLOOKUP(E900,'5.a Definitions'!E:F,2,FALSE)</f>
        <v/>
      </c>
      <c r="G900" s="5" t="inlineStr">
        <is>
          <t>HY</t>
        </is>
      </c>
      <c r="H900" s="5" t="inlineStr">
        <is>
          <t>SW</t>
        </is>
      </c>
      <c r="I900" s="5">
        <f>VLOOKUP(H900,'5.a Definitions'!E:F,2,FALSE)</f>
        <v/>
      </c>
      <c r="J900" s="465" t="inlineStr">
        <is>
          <t xml:space="preserve"> Leaching </t>
        </is>
      </c>
      <c r="K900" s="465" t="inlineStr">
        <is>
          <t xml:space="preserve"> forest leaching </t>
        </is>
      </c>
      <c r="L900" s="465" t="inlineStr">
        <is>
          <t xml:space="preserve"> reactive </t>
        </is>
      </c>
      <c r="M900" s="465" t="inlineStr">
        <is>
          <t xml:space="preserve"> Nmix </t>
        </is>
      </c>
      <c r="N900" s="466" t="n">
        <v>32.719</v>
      </c>
      <c r="O900" s="467" t="n">
        <v>0.3110790348783861</v>
      </c>
      <c r="P900" s="468" t="n">
        <v>2019</v>
      </c>
      <c r="Q900" s="469" t="inlineStr">
        <is>
          <t>TEOTIL</t>
        </is>
      </c>
      <c r="R900" s="469" t="inlineStr">
        <is>
          <t>ok</t>
        </is>
      </c>
      <c r="S900" s="469" t="inlineStr">
        <is>
          <t xml:space="preserve"> text </t>
        </is>
      </c>
      <c r="T900" s="426" t="inlineStr">
        <is>
          <t>Norway</t>
        </is>
      </c>
      <c r="U900" s="465" t="inlineStr">
        <is>
          <t xml:space="preserve"> N wasted </t>
        </is>
      </c>
      <c r="V900" s="465" t="n">
        <v>0.04</v>
      </c>
    </row>
    <row r="901" ht="16" customHeight="1">
      <c r="B901" s="5" t="inlineStr">
        <is>
          <t>FS.FO-MP.OP</t>
        </is>
      </c>
      <c r="C901" s="5" t="inlineStr">
        <is>
          <t>FS.FO-MP.OP-Industrial round wood-Nmix</t>
        </is>
      </c>
      <c r="D901" s="5" t="inlineStr">
        <is>
          <t>FS</t>
        </is>
      </c>
      <c r="E901" s="5" t="inlineStr">
        <is>
          <t>FO</t>
        </is>
      </c>
      <c r="F901" s="5">
        <f>VLOOKUP(E901,'5.a Definitions'!E:F,2,FALSE)</f>
        <v/>
      </c>
      <c r="G901" s="5" t="inlineStr">
        <is>
          <t>MP</t>
        </is>
      </c>
      <c r="H901" s="5" t="inlineStr">
        <is>
          <t>OP</t>
        </is>
      </c>
      <c r="I901" s="5">
        <f>VLOOKUP(H901,'5.a Definitions'!E:F,2,FALSE)</f>
        <v/>
      </c>
      <c r="J901" s="465" t="inlineStr">
        <is>
          <t xml:space="preserve"> Industrial round wood </t>
        </is>
      </c>
      <c r="K901" s="465" t="inlineStr">
        <is>
          <t xml:space="preserve"> industrial round wood </t>
        </is>
      </c>
      <c r="L901" s="465" t="inlineStr">
        <is>
          <t xml:space="preserve"> reactive </t>
        </is>
      </c>
      <c r="M901" s="465" t="inlineStr">
        <is>
          <t xml:space="preserve"> Nmix </t>
        </is>
      </c>
      <c r="N901" s="466" t="n">
        <v>5.98814118</v>
      </c>
      <c r="O901" s="467" t="n">
        <v>0.3954252871553343</v>
      </c>
      <c r="P901" s="468" t="n">
        <v>2019</v>
      </c>
      <c r="Q901" s="469" t="inlineStr">
        <is>
          <t>FAOSTAT</t>
        </is>
      </c>
      <c r="R901" s="469" t="inlineStr">
        <is>
          <t>ok</t>
        </is>
      </c>
      <c r="S901" s="469" t="inlineStr">
        <is>
          <t xml:space="preserve"> text </t>
        </is>
      </c>
      <c r="T901" s="426" t="inlineStr">
        <is>
          <t>Norway</t>
        </is>
      </c>
      <c r="U901" s="5" t="inlineStr">
        <is>
          <t>useful output</t>
        </is>
      </c>
      <c r="V901" s="465" t="n">
        <v>0.04</v>
      </c>
    </row>
    <row r="902" ht="16" customHeight="1">
      <c r="B902" s="5" t="inlineStr">
        <is>
          <t>FS.FO-EF.OE</t>
        </is>
      </c>
      <c r="C902" s="5" t="inlineStr">
        <is>
          <t>FS.FO-EF.OE-Fuel wood for households-Nmix</t>
        </is>
      </c>
      <c r="D902" s="5" t="inlineStr">
        <is>
          <t>FS</t>
        </is>
      </c>
      <c r="E902" s="5" t="inlineStr">
        <is>
          <t>FO</t>
        </is>
      </c>
      <c r="F902" s="5">
        <f>VLOOKUP(E902,'5.a Definitions'!E:F,2,FALSE)</f>
        <v/>
      </c>
      <c r="G902" s="5" t="inlineStr">
        <is>
          <t>EF</t>
        </is>
      </c>
      <c r="H902" s="5" t="inlineStr">
        <is>
          <t>OE</t>
        </is>
      </c>
      <c r="I902" s="5">
        <f>VLOOKUP(H902,'5.a Definitions'!E:F,2,FALSE)</f>
        <v/>
      </c>
      <c r="J902" s="465" t="inlineStr">
        <is>
          <t xml:space="preserve"> Fuel wood for households </t>
        </is>
      </c>
      <c r="K902" s="465" t="inlineStr">
        <is>
          <t xml:space="preserve"> fuel wood for households </t>
        </is>
      </c>
      <c r="L902" s="465" t="inlineStr">
        <is>
          <t xml:space="preserve"> reactive </t>
        </is>
      </c>
      <c r="M902" s="465" t="inlineStr">
        <is>
          <t xml:space="preserve"> Nmix </t>
        </is>
      </c>
      <c r="N902" s="466" t="n">
        <v>1.52264</v>
      </c>
      <c r="O902" s="467" t="n">
        <v>1.373881522648107</v>
      </c>
      <c r="P902" s="468" t="n">
        <v>2019</v>
      </c>
      <c r="Q902" s="469" t="inlineStr">
        <is>
          <t>SSB</t>
        </is>
      </c>
      <c r="R902" s="469" t="inlineStr">
        <is>
          <t>ok</t>
        </is>
      </c>
      <c r="S902" s="469" t="inlineStr">
        <is>
          <t xml:space="preserve"> text </t>
        </is>
      </c>
      <c r="T902" s="426" t="inlineStr">
        <is>
          <t>Norway</t>
        </is>
      </c>
      <c r="U902" s="5" t="inlineStr">
        <is>
          <t>useful output</t>
        </is>
      </c>
      <c r="V902" s="465" t="n">
        <v>0.04</v>
      </c>
    </row>
    <row r="903" ht="16" customHeight="1">
      <c r="B903" s="475" t="inlineStr">
        <is>
          <t>FS.OL-AT.AT</t>
        </is>
      </c>
      <c r="C903" s="475" t="inlineStr">
        <is>
          <t>FS.OL-AT.AT-Emissions-NH3</t>
        </is>
      </c>
      <c r="D903" s="475" t="inlineStr">
        <is>
          <t>FS</t>
        </is>
      </c>
      <c r="E903" s="475" t="inlineStr">
        <is>
          <t>OL</t>
        </is>
      </c>
      <c r="F903" s="5">
        <f>VLOOKUP(E903,'5.a Definitions'!E:F,2,FALSE)</f>
        <v/>
      </c>
      <c r="G903" s="475" t="inlineStr">
        <is>
          <t>AT</t>
        </is>
      </c>
      <c r="H903" s="475" t="inlineStr">
        <is>
          <t>AT</t>
        </is>
      </c>
      <c r="I903" s="5">
        <f>VLOOKUP(H903,'5.a Definitions'!E:F,2,FALSE)</f>
        <v/>
      </c>
      <c r="J903" s="465" t="inlineStr">
        <is>
          <t>Emissions</t>
        </is>
      </c>
      <c r="K903" s="465" t="inlineStr">
        <is>
          <t>other land emissions</t>
        </is>
      </c>
      <c r="L903" s="465" t="inlineStr">
        <is>
          <t>reactive</t>
        </is>
      </c>
      <c r="M903" s="465" t="inlineStr">
        <is>
          <t>NH3</t>
        </is>
      </c>
      <c r="N903" s="466" t="n">
        <v>0.4708538176123405</v>
      </c>
      <c r="O903" s="467" t="n">
        <v>0.9377702429359186</v>
      </c>
      <c r="P903" s="468" t="n">
        <v>2019</v>
      </c>
      <c r="Q903" s="469" t="inlineStr">
        <is>
          <t>CRLTAP Inventory Submissions (3Da3), utmark share</t>
        </is>
      </c>
      <c r="R903" s="469" t="inlineStr">
        <is>
          <t>ok</t>
        </is>
      </c>
      <c r="S903" s="469" t="inlineStr">
        <is>
          <t>text</t>
        </is>
      </c>
      <c r="T903" s="476" t="inlineStr">
        <is>
          <t>Norway</t>
        </is>
      </c>
      <c r="U903" s="475" t="inlineStr">
        <is>
          <t>useful output</t>
        </is>
      </c>
      <c r="V903" s="465">
        <f>(O885*N885)^2</f>
        <v/>
      </c>
    </row>
    <row r="904" ht="16" customHeight="1">
      <c r="B904" s="475" t="inlineStr">
        <is>
          <t>FS.OL-AT.AT</t>
        </is>
      </c>
      <c r="C904" s="475" t="inlineStr">
        <is>
          <t>FS.OL-AT.AT-Emissions-NOx</t>
        </is>
      </c>
      <c r="D904" s="475" t="inlineStr">
        <is>
          <t>FS</t>
        </is>
      </c>
      <c r="E904" s="475" t="inlineStr">
        <is>
          <t>OL</t>
        </is>
      </c>
      <c r="F904" s="5">
        <f>VLOOKUP(E904,'5.a Definitions'!E:F,2,FALSE)</f>
        <v/>
      </c>
      <c r="G904" s="475" t="inlineStr">
        <is>
          <t>AT</t>
        </is>
      </c>
      <c r="H904" s="475" t="inlineStr">
        <is>
          <t>AT</t>
        </is>
      </c>
      <c r="I904" s="5">
        <f>VLOOKUP(H904,'5.a Definitions'!E:F,2,FALSE)</f>
        <v/>
      </c>
      <c r="J904" s="465" t="inlineStr">
        <is>
          <t>Emissions</t>
        </is>
      </c>
      <c r="K904" s="465" t="inlineStr">
        <is>
          <t>other land emissions</t>
        </is>
      </c>
      <c r="L904" s="465" t="inlineStr">
        <is>
          <t>reactive</t>
        </is>
      </c>
      <c r="M904" s="465" t="inlineStr">
        <is>
          <t>NOx</t>
        </is>
      </c>
      <c r="N904" s="466" t="n">
        <v>0.09121910688059577</v>
      </c>
      <c r="O904" s="467" t="n">
        <v>0.8211179053512315</v>
      </c>
      <c r="P904" s="468" t="n">
        <v>2019</v>
      </c>
      <c r="Q904" s="469" t="inlineStr">
        <is>
          <t>CRLTAP Inventory Submissions (3Da3), utmark share</t>
        </is>
      </c>
      <c r="R904" s="469" t="inlineStr">
        <is>
          <t>ok</t>
        </is>
      </c>
      <c r="S904" s="469" t="inlineStr">
        <is>
          <t>text</t>
        </is>
      </c>
      <c r="T904" s="476" t="inlineStr">
        <is>
          <t>Norway</t>
        </is>
      </c>
      <c r="U904" s="475" t="inlineStr">
        <is>
          <t>useful output</t>
        </is>
      </c>
      <c r="V904" s="465">
        <f>(O892*N892)^2</f>
        <v/>
      </c>
    </row>
    <row r="905" ht="16" customHeight="1">
      <c r="B905" s="475" t="inlineStr">
        <is>
          <t>FS.OL-AT.AT</t>
        </is>
      </c>
      <c r="C905" s="475" t="inlineStr">
        <is>
          <t>FS.OL-AT.AT-Emissions-N2O</t>
        </is>
      </c>
      <c r="D905" s="475" t="inlineStr">
        <is>
          <t>FS</t>
        </is>
      </c>
      <c r="E905" s="475" t="inlineStr">
        <is>
          <t>OL</t>
        </is>
      </c>
      <c r="F905" s="5">
        <f>VLOOKUP(E905,'5.a Definitions'!E:F,2,FALSE)</f>
        <v/>
      </c>
      <c r="G905" s="475" t="inlineStr">
        <is>
          <t>AT</t>
        </is>
      </c>
      <c r="H905" s="475" t="inlineStr">
        <is>
          <t>AT</t>
        </is>
      </c>
      <c r="I905" s="5">
        <f>VLOOKUP(H905,'5.a Definitions'!E:F,2,FALSE)</f>
        <v/>
      </c>
      <c r="J905" s="465" t="inlineStr">
        <is>
          <t>Emissions</t>
        </is>
      </c>
      <c r="K905" s="465" t="inlineStr">
        <is>
          <t>other land emissions</t>
        </is>
      </c>
      <c r="L905" s="465" t="inlineStr">
        <is>
          <t>reactive</t>
        </is>
      </c>
      <c r="M905" s="465" t="inlineStr">
        <is>
          <t>N2O</t>
        </is>
      </c>
      <c r="N905" s="466" t="n">
        <v>0.06034780261985616</v>
      </c>
      <c r="O905" s="467" t="n">
        <v>1.342759539305694</v>
      </c>
      <c r="P905" s="468" t="n">
        <v>2019</v>
      </c>
      <c r="Q905" s="469" t="inlineStr">
        <is>
          <t>UNFCCC CRT Table3.D, utmark share</t>
        </is>
      </c>
      <c r="R905" s="469" t="inlineStr">
        <is>
          <t>ok</t>
        </is>
      </c>
      <c r="S905" s="469" t="inlineStr">
        <is>
          <t>text</t>
        </is>
      </c>
      <c r="T905" s="476" t="inlineStr">
        <is>
          <t>Norway</t>
        </is>
      </c>
      <c r="U905" s="475" t="inlineStr">
        <is>
          <t>useful output</t>
        </is>
      </c>
      <c r="V905" s="465">
        <f>(O899*N899)^2</f>
        <v/>
      </c>
    </row>
    <row r="906" ht="16" customHeight="1">
      <c r="B906" s="475" t="inlineStr">
        <is>
          <t>FS.OL-AG.MM</t>
        </is>
      </c>
      <c r="C906" s="475" t="inlineStr">
        <is>
          <t>FS.OL-AG.MM-Grazing-Nmix</t>
        </is>
      </c>
      <c r="D906" s="475" t="inlineStr">
        <is>
          <t>FS</t>
        </is>
      </c>
      <c r="E906" s="475" t="inlineStr">
        <is>
          <t>OL</t>
        </is>
      </c>
      <c r="F906" s="5">
        <f>VLOOKUP(E906,'5.a Definitions'!E:F,2,FALSE)</f>
        <v/>
      </c>
      <c r="G906" s="475" t="inlineStr">
        <is>
          <t>AG</t>
        </is>
      </c>
      <c r="H906" s="475" t="inlineStr">
        <is>
          <t>MM</t>
        </is>
      </c>
      <c r="I906" s="5">
        <f>VLOOKUP(H906,'5.a Definitions'!E:F,2,FALSE)</f>
        <v/>
      </c>
      <c r="J906" s="473" t="inlineStr">
        <is>
          <t>Grazing</t>
        </is>
      </c>
      <c r="K906" s="473" t="inlineStr">
        <is>
          <t>grazing</t>
        </is>
      </c>
      <c r="L906" s="465" t="inlineStr">
        <is>
          <t>reactive</t>
        </is>
      </c>
      <c r="M906" s="465" t="inlineStr">
        <is>
          <t>Nmix</t>
        </is>
      </c>
      <c r="N906" s="466" t="n">
        <v>7.648560095496045</v>
      </c>
      <c r="O906" s="467" t="n">
        <v>0.2287074154922695</v>
      </c>
      <c r="P906" s="468" t="n">
        <v>2019</v>
      </c>
      <c r="Q906" s="469" t="inlineStr">
        <is>
          <t>SSB table 12660</t>
        </is>
      </c>
      <c r="R906" s="469" t="inlineStr">
        <is>
          <t>ok</t>
        </is>
      </c>
      <c r="S906" s="469" t="inlineStr">
        <is>
          <t>text</t>
        </is>
      </c>
      <c r="T906" s="476" t="inlineStr">
        <is>
          <t>Norway</t>
        </is>
      </c>
      <c r="U906" s="5" t="inlineStr">
        <is>
          <t>useful output</t>
        </is>
      </c>
      <c r="V906" s="465">
        <f>(O873*N873)^2</f>
        <v/>
      </c>
    </row>
    <row r="907" ht="16" customHeight="1">
      <c r="B907" s="5" t="inlineStr">
        <is>
          <t>FS.OL-HY.SW</t>
        </is>
      </c>
      <c r="C907" s="5" t="inlineStr">
        <is>
          <t>FS.OL-HY.SW-Leaching-Nmix</t>
        </is>
      </c>
      <c r="D907" s="5" t="inlineStr">
        <is>
          <t>FS</t>
        </is>
      </c>
      <c r="E907" s="5" t="inlineStr">
        <is>
          <t>OL</t>
        </is>
      </c>
      <c r="F907" s="5">
        <f>VLOOKUP(E907,'5.a Definitions'!E:F,2,FALSE)</f>
        <v/>
      </c>
      <c r="G907" s="5" t="inlineStr">
        <is>
          <t>HY</t>
        </is>
      </c>
      <c r="H907" s="5" t="inlineStr">
        <is>
          <t>SW</t>
        </is>
      </c>
      <c r="I907" s="5">
        <f>VLOOKUP(H907,'5.a Definitions'!E:F,2,FALSE)</f>
        <v/>
      </c>
      <c r="J907" s="465" t="inlineStr">
        <is>
          <t xml:space="preserve"> Leaching </t>
        </is>
      </c>
      <c r="K907" s="465" t="inlineStr">
        <is>
          <t xml:space="preserve"> other land leaching </t>
        </is>
      </c>
      <c r="L907" s="465" t="inlineStr">
        <is>
          <t xml:space="preserve"> reactive </t>
        </is>
      </c>
      <c r="M907" s="465" t="inlineStr">
        <is>
          <t xml:space="preserve"> Nmix </t>
        </is>
      </c>
      <c r="N907" s="466" t="n">
        <v>22.898</v>
      </c>
      <c r="O907" s="467" t="n">
        <v>0.3110790348783861</v>
      </c>
      <c r="P907" s="468" t="n">
        <v>2019</v>
      </c>
      <c r="Q907" s="469" t="inlineStr">
        <is>
          <t>TEOTIL</t>
        </is>
      </c>
      <c r="R907" s="469" t="inlineStr">
        <is>
          <t>ok</t>
        </is>
      </c>
      <c r="S907" s="469" t="inlineStr">
        <is>
          <t xml:space="preserve"> text </t>
        </is>
      </c>
      <c r="T907" s="426" t="inlineStr">
        <is>
          <t>Norway</t>
        </is>
      </c>
      <c r="U907" s="465" t="inlineStr">
        <is>
          <t xml:space="preserve"> N wasted </t>
        </is>
      </c>
      <c r="V907" s="465" t="n">
        <v>0.04</v>
      </c>
    </row>
    <row r="908" ht="16" customHeight="1">
      <c r="A908" s="485" t="inlineStr">
        <is>
          <t>Processing of residues</t>
        </is>
      </c>
      <c r="B908" s="475" t="inlineStr">
        <is>
          <t>PR.SO-EF.EC</t>
        </is>
      </c>
      <c r="C908" s="475" t="inlineStr">
        <is>
          <t>PR.SO-EF.EC-Waste to energy-Nmix</t>
        </is>
      </c>
      <c r="D908" s="475" t="inlineStr">
        <is>
          <t>PR</t>
        </is>
      </c>
      <c r="E908" s="475" t="inlineStr">
        <is>
          <t>SO</t>
        </is>
      </c>
      <c r="F908" s="5">
        <f>VLOOKUP(E908,'5.a Definitions'!E:F,2,FALSE)</f>
        <v/>
      </c>
      <c r="G908" s="475" t="inlineStr">
        <is>
          <t>EF</t>
        </is>
      </c>
      <c r="H908" s="475" t="inlineStr">
        <is>
          <t>EC</t>
        </is>
      </c>
      <c r="I908" s="5">
        <f>VLOOKUP(H908,'5.a Definitions'!E:F,2,FALSE)</f>
        <v/>
      </c>
      <c r="J908" s="465" t="inlineStr">
        <is>
          <t>Waste for energy incineration</t>
        </is>
      </c>
      <c r="K908" s="465" t="inlineStr">
        <is>
          <t>waste for energy incineration</t>
        </is>
      </c>
      <c r="L908" s="465" t="inlineStr">
        <is>
          <t>reactive</t>
        </is>
      </c>
      <c r="M908" s="465" t="inlineStr">
        <is>
          <t>Nmix</t>
        </is>
      </c>
      <c r="N908" s="466" t="n">
        <v>19.2359</v>
      </c>
      <c r="O908" s="467" t="n">
        <v>0.4400463834463701</v>
      </c>
      <c r="P908" s="468" t="n">
        <v>2019</v>
      </c>
      <c r="Q908" s="469" t="inlineStr">
        <is>
          <t>SSB</t>
        </is>
      </c>
      <c r="R908" s="469" t="inlineStr">
        <is>
          <t>ok</t>
        </is>
      </c>
      <c r="S908" s="469" t="inlineStr">
        <is>
          <t>text</t>
        </is>
      </c>
      <c r="T908" s="476" t="inlineStr">
        <is>
          <t>Norway</t>
        </is>
      </c>
      <c r="U908" s="475" t="inlineStr">
        <is>
          <t>N wasted</t>
        </is>
      </c>
      <c r="V908" s="465">
        <f>(O825*N825)^2</f>
        <v/>
      </c>
    </row>
    <row r="909" ht="16" customHeight="1">
      <c r="B909" s="475" t="inlineStr">
        <is>
          <t>PR.SO-MP.OP</t>
        </is>
      </c>
      <c r="C909" s="475" t="inlineStr">
        <is>
          <t>PR.SO-MP.OP-Recycling-Nmix</t>
        </is>
      </c>
      <c r="D909" s="475" t="inlineStr">
        <is>
          <t>PR</t>
        </is>
      </c>
      <c r="E909" s="475" t="inlineStr">
        <is>
          <t>SO</t>
        </is>
      </c>
      <c r="F909" s="5">
        <f>VLOOKUP(E909,'5.a Definitions'!E:F,2,FALSE)</f>
        <v/>
      </c>
      <c r="G909" s="475" t="inlineStr">
        <is>
          <t>MP</t>
        </is>
      </c>
      <c r="H909" s="475" t="inlineStr">
        <is>
          <t>OP</t>
        </is>
      </c>
      <c r="I909" s="5">
        <f>VLOOKUP(H909,'5.a Definitions'!E:F,2,FALSE)</f>
        <v/>
      </c>
      <c r="J909" s="465" t="inlineStr">
        <is>
          <t>Recycling</t>
        </is>
      </c>
      <c r="K909" s="465" t="inlineStr">
        <is>
          <t>recycling</t>
        </is>
      </c>
      <c r="L909" s="465" t="inlineStr">
        <is>
          <t>reactive</t>
        </is>
      </c>
      <c r="M909" s="465" t="inlineStr">
        <is>
          <t>Nmix</t>
        </is>
      </c>
      <c r="N909" s="466" t="n">
        <v>7.748558383999998</v>
      </c>
      <c r="O909" s="467" t="n">
        <v>0.4346018187858475</v>
      </c>
      <c r="P909" s="468" t="n">
        <v>2019</v>
      </c>
      <c r="Q909" s="469" t="inlineStr">
        <is>
          <t>SSB</t>
        </is>
      </c>
      <c r="R909" s="469" t="inlineStr">
        <is>
          <t>ok</t>
        </is>
      </c>
      <c r="S909" s="469" t="inlineStr">
        <is>
          <t>text</t>
        </is>
      </c>
      <c r="T909" s="476" t="inlineStr">
        <is>
          <t>Norway</t>
        </is>
      </c>
      <c r="U909" s="475" t="inlineStr">
        <is>
          <t>recycling</t>
        </is>
      </c>
      <c r="V909" s="465">
        <f>(O832*N832)^2</f>
        <v/>
      </c>
    </row>
    <row r="910" ht="16" customHeight="1">
      <c r="B910" s="5" t="inlineStr">
        <is>
          <t>PR.SO-AG.SM</t>
        </is>
      </c>
      <c r="C910" s="5" t="inlineStr">
        <is>
          <t>PR.SO-AG.SM-Biologically treated organic waste-Nmix</t>
        </is>
      </c>
      <c r="D910" s="5" t="inlineStr">
        <is>
          <t>PR</t>
        </is>
      </c>
      <c r="E910" s="5" t="inlineStr">
        <is>
          <t>SO</t>
        </is>
      </c>
      <c r="F910" s="5">
        <f>VLOOKUP(E910,'5.a Definitions'!E:F,2,FALSE)</f>
        <v/>
      </c>
      <c r="G910" s="5" t="inlineStr">
        <is>
          <t>AG</t>
        </is>
      </c>
      <c r="H910" s="5" t="inlineStr">
        <is>
          <t>SM</t>
        </is>
      </c>
      <c r="I910" s="5">
        <f>VLOOKUP(H910,'5.a Definitions'!E:F,2,FALSE)</f>
        <v/>
      </c>
      <c r="J910" s="5" t="inlineStr">
        <is>
          <t>Biologically treated organic waste</t>
        </is>
      </c>
      <c r="K910" s="5" t="inlineStr">
        <is>
          <t>biologically treated organic waste</t>
        </is>
      </c>
      <c r="L910" s="5" t="inlineStr">
        <is>
          <t>reactive</t>
        </is>
      </c>
      <c r="M910" s="5" t="inlineStr">
        <is>
          <t>Nmix</t>
        </is>
      </c>
      <c r="N910" s="422" t="n">
        <v>0.7281389312977098</v>
      </c>
      <c r="O910" s="423" t="n">
        <v>0.6795570585449551</v>
      </c>
      <c r="P910" s="468" t="n">
        <v>2019</v>
      </c>
      <c r="Q910" s="425" t="inlineStr">
        <is>
          <t>SSB tables 10513 and 12818</t>
        </is>
      </c>
      <c r="R910" s="425" t="inlineStr">
        <is>
          <t>ok</t>
        </is>
      </c>
      <c r="S910" s="425" t="inlineStr">
        <is>
          <t>text</t>
        </is>
      </c>
      <c r="T910" s="426" t="inlineStr">
        <is>
          <t>Norway</t>
        </is>
      </c>
      <c r="U910" s="5" t="inlineStr">
        <is>
          <t>recycling</t>
        </is>
      </c>
      <c r="V910" s="5" t="n"/>
    </row>
    <row r="911" ht="16" customHeight="1">
      <c r="B911" s="5" t="inlineStr">
        <is>
          <t>PR.SO-PR.WW</t>
        </is>
      </c>
      <c r="C911" s="5" t="inlineStr">
        <is>
          <t>PR.SO-PR.WW-Wastewater from landfills-Nmix</t>
        </is>
      </c>
      <c r="D911" s="5" t="inlineStr">
        <is>
          <t>PR</t>
        </is>
      </c>
      <c r="E911" s="5" t="inlineStr">
        <is>
          <t>SO</t>
        </is>
      </c>
      <c r="F911" s="5">
        <f>VLOOKUP(E911,'5.a Definitions'!E:F,2,FALSE)</f>
        <v/>
      </c>
      <c r="G911" s="5" t="inlineStr">
        <is>
          <t>PR</t>
        </is>
      </c>
      <c r="H911" s="5" t="inlineStr">
        <is>
          <t>WW</t>
        </is>
      </c>
      <c r="I911" s="5">
        <f>VLOOKUP(H911,'5.a Definitions'!E:F,2,FALSE)</f>
        <v/>
      </c>
      <c r="J911" s="465" t="inlineStr">
        <is>
          <t xml:space="preserve"> Wastewater from landfills </t>
        </is>
      </c>
      <c r="K911" s="465" t="inlineStr">
        <is>
          <t xml:space="preserve"> wastewater from landfills </t>
        </is>
      </c>
      <c r="L911" s="465" t="inlineStr">
        <is>
          <t xml:space="preserve"> reactive </t>
        </is>
      </c>
      <c r="M911" s="465" t="inlineStr">
        <is>
          <t xml:space="preserve"> Nmix </t>
        </is>
      </c>
      <c r="N911" s="466" t="n">
        <v>0.553595344681</v>
      </c>
      <c r="O911" s="467" t="n">
        <v>0.06256680058321151</v>
      </c>
      <c r="P911" s="468" t="n">
        <v>2019</v>
      </c>
      <c r="Q911" s="469" t="inlineStr">
        <is>
          <t>Utslipp_deponi.xlsx (Mildir)</t>
        </is>
      </c>
      <c r="R911" s="469" t="inlineStr">
        <is>
          <t>ok</t>
        </is>
      </c>
      <c r="S911" s="469" t="inlineStr">
        <is>
          <t xml:space="preserve"> text </t>
        </is>
      </c>
      <c r="T911" s="426" t="inlineStr">
        <is>
          <t>Norway</t>
        </is>
      </c>
      <c r="U911" s="465" t="inlineStr">
        <is>
          <t xml:space="preserve"> N wasted </t>
        </is>
      </c>
      <c r="V911" s="465" t="n">
        <v>0.04</v>
      </c>
    </row>
    <row r="912" ht="16" customHeight="1">
      <c r="B912" s="5" t="inlineStr">
        <is>
          <t>PR.SO-HS.HS</t>
        </is>
      </c>
      <c r="C912" s="5" t="inlineStr">
        <is>
          <t>PR.SO-HS.HS-Biologically treated organic waste-Nmix</t>
        </is>
      </c>
      <c r="D912" s="5" t="inlineStr">
        <is>
          <t>PR</t>
        </is>
      </c>
      <c r="E912" s="5" t="inlineStr">
        <is>
          <t>SO</t>
        </is>
      </c>
      <c r="F912" s="5">
        <f>VLOOKUP(E912,'5.a Definitions'!E:F,2,FALSE)</f>
        <v/>
      </c>
      <c r="G912" s="5" t="inlineStr">
        <is>
          <t>HS</t>
        </is>
      </c>
      <c r="H912" s="5" t="inlineStr">
        <is>
          <t>HS</t>
        </is>
      </c>
      <c r="I912" s="5">
        <f>VLOOKUP(H912,'5.a Definitions'!E:F,2,FALSE)</f>
        <v/>
      </c>
      <c r="J912" s="5" t="inlineStr">
        <is>
          <t>Biologically treated organic waste</t>
        </is>
      </c>
      <c r="K912" s="5" t="inlineStr">
        <is>
          <t>biologically treated organic waste</t>
        </is>
      </c>
      <c r="L912" s="465" t="inlineStr">
        <is>
          <t xml:space="preserve"> reactive </t>
        </is>
      </c>
      <c r="M912" s="465" t="inlineStr">
        <is>
          <t xml:space="preserve"> Nmix </t>
        </is>
      </c>
      <c r="N912" s="466" t="n">
        <v>0.5441038167938929</v>
      </c>
      <c r="O912" s="467" t="n">
        <v>0.660781667183593</v>
      </c>
      <c r="P912" s="468" t="n">
        <v>2019</v>
      </c>
      <c r="Q912" s="469" t="inlineStr">
        <is>
          <t>SSB tables 10513 and 12818</t>
        </is>
      </c>
      <c r="R912" s="469" t="inlineStr">
        <is>
          <t>ok</t>
        </is>
      </c>
      <c r="S912" s="469" t="inlineStr">
        <is>
          <t xml:space="preserve"> text </t>
        </is>
      </c>
      <c r="T912" s="426" t="inlineStr">
        <is>
          <t>Norway</t>
        </is>
      </c>
      <c r="U912" s="5" t="inlineStr">
        <is>
          <t>recycling</t>
        </is>
      </c>
      <c r="V912" s="465" t="n">
        <v>0.04</v>
      </c>
    </row>
    <row r="913" ht="16" customHeight="1">
      <c r="B913" s="5" t="inlineStr">
        <is>
          <t>PR.SO-AT.AT</t>
        </is>
      </c>
      <c r="C913" s="5" t="inlineStr">
        <is>
          <t>PR.SO-AT.AT-Emissions-NH3</t>
        </is>
      </c>
      <c r="D913" s="5" t="inlineStr">
        <is>
          <t>PR</t>
        </is>
      </c>
      <c r="E913" s="5" t="inlineStr">
        <is>
          <t>SO</t>
        </is>
      </c>
      <c r="F913" s="5">
        <f>VLOOKUP(E913,'5.a Definitions'!E:F,2,FALSE)</f>
        <v/>
      </c>
      <c r="G913" s="5" t="inlineStr">
        <is>
          <t>AT</t>
        </is>
      </c>
      <c r="H913" s="5" t="inlineStr">
        <is>
          <t>AT</t>
        </is>
      </c>
      <c r="I913" s="5">
        <f>VLOOKUP(H913,'5.a Definitions'!E:F,2,FALSE)</f>
        <v/>
      </c>
      <c r="J913" s="465" t="inlineStr">
        <is>
          <t xml:space="preserve"> Emissions </t>
        </is>
      </c>
      <c r="K913" s="465" t="inlineStr">
        <is>
          <t xml:space="preserve"> solid waste emissions </t>
        </is>
      </c>
      <c r="L913" s="465" t="inlineStr">
        <is>
          <t xml:space="preserve"> reactive </t>
        </is>
      </c>
      <c r="M913" s="465" t="inlineStr">
        <is>
          <t xml:space="preserve"> NH3 </t>
        </is>
      </c>
      <c r="N913" s="466" t="n">
        <v>0.1894989186927</v>
      </c>
      <c r="O913" s="467" t="n">
        <v>0.9354497031404514</v>
      </c>
      <c r="P913" s="468" t="n">
        <v>2019</v>
      </c>
      <c r="Q913" s="469" t="inlineStr">
        <is>
          <t>CRLTAP Inventory Submissions</t>
        </is>
      </c>
      <c r="R913" s="469" t="inlineStr">
        <is>
          <t>ok</t>
        </is>
      </c>
      <c r="S913" s="469" t="inlineStr">
        <is>
          <t xml:space="preserve"> text </t>
        </is>
      </c>
      <c r="T913" s="426" t="inlineStr">
        <is>
          <t>Norway</t>
        </is>
      </c>
      <c r="U913" s="465" t="inlineStr">
        <is>
          <t xml:space="preserve"> N wasted </t>
        </is>
      </c>
      <c r="V913" s="465" t="n">
        <v>0.04</v>
      </c>
    </row>
    <row r="914" ht="16" customHeight="1">
      <c r="B914" s="5" t="inlineStr">
        <is>
          <t>PR.SO-AT.AT</t>
        </is>
      </c>
      <c r="C914" s="5" t="inlineStr">
        <is>
          <t>PR.SO-AT.AT-Emissions-NOx</t>
        </is>
      </c>
      <c r="D914" s="5" t="inlineStr">
        <is>
          <t>PR</t>
        </is>
      </c>
      <c r="E914" s="5" t="inlineStr">
        <is>
          <t>SO</t>
        </is>
      </c>
      <c r="F914" s="5">
        <f>VLOOKUP(E914,'5.a Definitions'!E:F,2,FALSE)</f>
        <v/>
      </c>
      <c r="G914" s="5" t="inlineStr">
        <is>
          <t>AT</t>
        </is>
      </c>
      <c r="H914" s="5" t="inlineStr">
        <is>
          <t>AT</t>
        </is>
      </c>
      <c r="I914" s="5">
        <f>VLOOKUP(H914,'5.a Definitions'!E:F,2,FALSE)</f>
        <v/>
      </c>
      <c r="J914" s="465" t="inlineStr">
        <is>
          <t xml:space="preserve"> Emissions </t>
        </is>
      </c>
      <c r="K914" s="465" t="inlineStr">
        <is>
          <t xml:space="preserve"> solid waste emissions </t>
        </is>
      </c>
      <c r="L914" s="465" t="inlineStr">
        <is>
          <t xml:space="preserve"> reactive </t>
        </is>
      </c>
      <c r="M914" s="465" t="inlineStr">
        <is>
          <t xml:space="preserve"> NOx </t>
        </is>
      </c>
      <c r="N914" s="466" t="n">
        <v>0.6930850567119502</v>
      </c>
      <c r="O914" s="467" t="n">
        <v>0.3588717962899347</v>
      </c>
      <c r="P914" s="468" t="n">
        <v>2019</v>
      </c>
      <c r="Q914" s="469" t="inlineStr">
        <is>
          <t>CRLTAP Inventory Submissions</t>
        </is>
      </c>
      <c r="R914" s="469" t="inlineStr">
        <is>
          <t>ok</t>
        </is>
      </c>
      <c r="S914" s="469" t="inlineStr">
        <is>
          <t xml:space="preserve"> text </t>
        </is>
      </c>
      <c r="T914" s="426" t="inlineStr">
        <is>
          <t>Norway</t>
        </is>
      </c>
      <c r="U914" s="465" t="inlineStr">
        <is>
          <t xml:space="preserve"> N wasted </t>
        </is>
      </c>
      <c r="V914" s="465" t="n">
        <v>0.04</v>
      </c>
    </row>
    <row r="915" ht="16" customHeight="1">
      <c r="B915" s="5" t="inlineStr">
        <is>
          <t>PR.SO-AT.AT</t>
        </is>
      </c>
      <c r="C915" s="5" t="inlineStr">
        <is>
          <t>PR.SO-AT.AT-Emissions-N2O</t>
        </is>
      </c>
      <c r="D915" s="5" t="inlineStr">
        <is>
          <t>PR</t>
        </is>
      </c>
      <c r="E915" s="5" t="inlineStr">
        <is>
          <t>SO</t>
        </is>
      </c>
      <c r="F915" s="5">
        <f>VLOOKUP(E915,'5.a Definitions'!E:F,2,FALSE)</f>
        <v/>
      </c>
      <c r="G915" s="5" t="inlineStr">
        <is>
          <t>AT</t>
        </is>
      </c>
      <c r="H915" s="5" t="inlineStr">
        <is>
          <t>AT</t>
        </is>
      </c>
      <c r="I915" s="5">
        <f>VLOOKUP(H915,'5.a Definitions'!E:F,2,FALSE)</f>
        <v/>
      </c>
      <c r="J915" s="465" t="inlineStr">
        <is>
          <t xml:space="preserve"> Emissions </t>
        </is>
      </c>
      <c r="K915" s="465" t="inlineStr">
        <is>
          <t xml:space="preserve"> solid waste emissions </t>
        </is>
      </c>
      <c r="L915" s="465" t="inlineStr">
        <is>
          <t xml:space="preserve"> reactive </t>
        </is>
      </c>
      <c r="M915" s="465" t="inlineStr">
        <is>
          <t xml:space="preserve"> N2O </t>
        </is>
      </c>
      <c r="N915" s="466" t="n">
        <v>0.02619432531418412</v>
      </c>
      <c r="O915" s="467" t="n">
        <v>1.272532052986043</v>
      </c>
      <c r="P915" s="468" t="n">
        <v>2019</v>
      </c>
      <c r="Q915" s="469" t="inlineStr">
        <is>
          <t>UNFCCC CRT</t>
        </is>
      </c>
      <c r="R915" s="469" t="inlineStr">
        <is>
          <t>ok</t>
        </is>
      </c>
      <c r="S915" s="469" t="inlineStr">
        <is>
          <t xml:space="preserve"> text </t>
        </is>
      </c>
      <c r="T915" s="426" t="inlineStr">
        <is>
          <t>Norway</t>
        </is>
      </c>
      <c r="U915" s="465" t="inlineStr">
        <is>
          <t xml:space="preserve"> N wasted </t>
        </is>
      </c>
      <c r="V915" s="465" t="n">
        <v>0.04</v>
      </c>
    </row>
    <row r="916" ht="16" customHeight="1">
      <c r="B916" s="5" t="inlineStr">
        <is>
          <t>PR.SO-HY.SW</t>
        </is>
      </c>
      <c r="C916" s="5" t="inlineStr">
        <is>
          <t>PR.SO-HY.SW-Leaching-Nmix</t>
        </is>
      </c>
      <c r="D916" s="5" t="inlineStr">
        <is>
          <t>PR</t>
        </is>
      </c>
      <c r="E916" s="5" t="inlineStr">
        <is>
          <t>SO</t>
        </is>
      </c>
      <c r="F916" s="5">
        <f>VLOOKUP(E916,'5.a Definitions'!E:F,2,FALSE)</f>
        <v/>
      </c>
      <c r="G916" s="5" t="inlineStr">
        <is>
          <t>HY</t>
        </is>
      </c>
      <c r="H916" s="5" t="inlineStr">
        <is>
          <t>SW</t>
        </is>
      </c>
      <c r="I916" s="5">
        <f>VLOOKUP(H916,'5.a Definitions'!E:F,2,FALSE)</f>
        <v/>
      </c>
      <c r="J916" s="465" t="inlineStr">
        <is>
          <t xml:space="preserve"> Leaching </t>
        </is>
      </c>
      <c r="K916" s="465" t="inlineStr">
        <is>
          <t xml:space="preserve"> solid waste leaching </t>
        </is>
      </c>
      <c r="L916" s="465" t="inlineStr">
        <is>
          <t xml:space="preserve"> reactive </t>
        </is>
      </c>
      <c r="M916" s="465" t="inlineStr">
        <is>
          <t xml:space="preserve"> Nmix </t>
        </is>
      </c>
      <c r="N916" s="466" t="n">
        <v>0.3538951538079999</v>
      </c>
      <c r="O916" s="467" t="n">
        <v>0.1215774833597474</v>
      </c>
      <c r="P916" s="468" t="n">
        <v>2019</v>
      </c>
      <c r="Q916" s="469" t="inlineStr">
        <is>
          <t>Utslipp_deponi.xlsx (Mildir)</t>
        </is>
      </c>
      <c r="R916" s="469" t="inlineStr">
        <is>
          <t>ok</t>
        </is>
      </c>
      <c r="S916" s="469" t="inlineStr">
        <is>
          <t xml:space="preserve"> text </t>
        </is>
      </c>
      <c r="T916" s="426" t="inlineStr">
        <is>
          <t>Norway</t>
        </is>
      </c>
      <c r="U916" s="465" t="inlineStr">
        <is>
          <t xml:space="preserve"> N wasted </t>
        </is>
      </c>
      <c r="V916" s="465" t="n">
        <v>0.04</v>
      </c>
    </row>
    <row r="917" ht="16" customHeight="1">
      <c r="B917" s="5" t="inlineStr">
        <is>
          <t>PR.SO-RW.RW</t>
        </is>
      </c>
      <c r="C917" s="5" t="inlineStr">
        <is>
          <t>PR.SO-RW.RW-Solid waste export-Nmix</t>
        </is>
      </c>
      <c r="D917" s="5" t="inlineStr">
        <is>
          <t>PR</t>
        </is>
      </c>
      <c r="E917" s="5" t="inlineStr">
        <is>
          <t>SO</t>
        </is>
      </c>
      <c r="F917" s="5">
        <f>VLOOKUP(E917,'5.a Definitions'!E:F,2,FALSE)</f>
        <v/>
      </c>
      <c r="G917" s="5" t="inlineStr">
        <is>
          <t>RW</t>
        </is>
      </c>
      <c r="H917" s="5" t="inlineStr">
        <is>
          <t>RW</t>
        </is>
      </c>
      <c r="I917" s="5">
        <f>VLOOKUP(H917,'5.a Definitions'!E:F,2,FALSE)</f>
        <v/>
      </c>
      <c r="J917" s="465" t="inlineStr">
        <is>
          <t xml:space="preserve"> Solid waste export </t>
        </is>
      </c>
      <c r="K917" s="465" t="inlineStr">
        <is>
          <t xml:space="preserve"> solid waste export </t>
        </is>
      </c>
      <c r="L917" s="465" t="inlineStr">
        <is>
          <t xml:space="preserve"> reactive </t>
        </is>
      </c>
      <c r="M917" s="465" t="inlineStr">
        <is>
          <t xml:space="preserve"> Nmix </t>
        </is>
      </c>
      <c r="N917" s="466" t="n">
        <v>0.185377381</v>
      </c>
      <c r="O917" s="467" t="n">
        <v>0.5025567111847009</v>
      </c>
      <c r="P917" s="468" t="n">
        <v>2019</v>
      </c>
      <c r="Q917" s="469" t="inlineStr">
        <is>
          <t>SSB tab 08801</t>
        </is>
      </c>
      <c r="R917" s="469" t="inlineStr">
        <is>
          <t>ok</t>
        </is>
      </c>
      <c r="S917" s="469" t="inlineStr">
        <is>
          <t xml:space="preserve"> text </t>
        </is>
      </c>
      <c r="T917" s="426" t="inlineStr">
        <is>
          <t>Norway</t>
        </is>
      </c>
      <c r="U917" s="465" t="inlineStr">
        <is>
          <t xml:space="preserve"> N wasted </t>
        </is>
      </c>
      <c r="V917" s="465" t="n">
        <v>0.04</v>
      </c>
    </row>
    <row r="918" ht="16" customHeight="1">
      <c r="B918" s="475" t="inlineStr">
        <is>
          <t>PR.SO-RW.RW</t>
        </is>
      </c>
      <c r="C918" s="475" t="inlineStr">
        <is>
          <t xml:space="preserve">PR.SO-RW.RW-Export for recycling-Nmix </t>
        </is>
      </c>
      <c r="D918" s="475" t="inlineStr">
        <is>
          <t>PR</t>
        </is>
      </c>
      <c r="E918" s="475" t="inlineStr">
        <is>
          <t>SO</t>
        </is>
      </c>
      <c r="F918" s="5">
        <f>VLOOKUP(E918,'5.a Definitions'!E:F,2,FALSE)</f>
        <v/>
      </c>
      <c r="G918" s="475" t="inlineStr">
        <is>
          <t>RW</t>
        </is>
      </c>
      <c r="H918" s="475" t="inlineStr">
        <is>
          <t>RW</t>
        </is>
      </c>
      <c r="I918" s="5">
        <f>VLOOKUP(H918,'5.a Definitions'!E:F,2,FALSE)</f>
        <v/>
      </c>
      <c r="J918" s="465" t="inlineStr">
        <is>
          <t>Export-for-recycling</t>
        </is>
      </c>
      <c r="K918" s="465" t="inlineStr">
        <is>
          <t>export-for-recycling</t>
        </is>
      </c>
      <c r="L918" s="465" t="inlineStr">
        <is>
          <t>reactive</t>
        </is>
      </c>
      <c r="M918" s="465" t="inlineStr">
        <is>
          <t>Nmix</t>
        </is>
      </c>
      <c r="N918" s="466" t="n">
        <v>2.045670316</v>
      </c>
      <c r="O918" s="467" t="n">
        <v>0.1717504367192363</v>
      </c>
      <c r="P918" s="468" t="n">
        <v>2019</v>
      </c>
      <c r="Q918" s="469" t="inlineStr">
        <is>
          <t>SSB</t>
        </is>
      </c>
      <c r="R918" s="469" t="inlineStr">
        <is>
          <t>ok</t>
        </is>
      </c>
      <c r="S918" s="469" t="inlineStr">
        <is>
          <t>text</t>
        </is>
      </c>
      <c r="T918" s="476" t="inlineStr">
        <is>
          <t>Norway</t>
        </is>
      </c>
      <c r="U918" s="475" t="inlineStr">
        <is>
          <t>recycling</t>
        </is>
      </c>
      <c r="V918" s="465">
        <f>(O848*N848)^2</f>
        <v/>
      </c>
    </row>
    <row r="919" ht="16" customHeight="1">
      <c r="B919" s="475" t="inlineStr">
        <is>
          <t>PR.SO-RW.RW</t>
        </is>
      </c>
      <c r="C919" s="475" t="inlineStr">
        <is>
          <t>PR.SO-RW.RW-Export for reuse-Nmix</t>
        </is>
      </c>
      <c r="D919" s="475" t="inlineStr">
        <is>
          <t>PR</t>
        </is>
      </c>
      <c r="E919" s="475" t="inlineStr">
        <is>
          <t>SO</t>
        </is>
      </c>
      <c r="F919" s="5">
        <f>VLOOKUP(E919,'5.a Definitions'!E:F,2,FALSE)</f>
        <v/>
      </c>
      <c r="G919" s="475" t="inlineStr">
        <is>
          <t>RW</t>
        </is>
      </c>
      <c r="H919" s="475" t="inlineStr">
        <is>
          <t>RW</t>
        </is>
      </c>
      <c r="I919" s="5">
        <f>VLOOKUP(H919,'5.a Definitions'!E:F,2,FALSE)</f>
        <v/>
      </c>
      <c r="J919" s="465" t="inlineStr">
        <is>
          <t>Export-for-reuse</t>
        </is>
      </c>
      <c r="K919" s="465" t="inlineStr">
        <is>
          <t>export-for-reuse</t>
        </is>
      </c>
      <c r="L919" s="465" t="inlineStr">
        <is>
          <t>reactive</t>
        </is>
      </c>
      <c r="M919" s="465" t="inlineStr">
        <is>
          <t>Nmix</t>
        </is>
      </c>
      <c r="N919" s="466" t="n">
        <v>0.3717713</v>
      </c>
      <c r="O919" s="467" t="n">
        <v>0.211195479434355</v>
      </c>
      <c r="P919" s="468" t="n">
        <v>2019</v>
      </c>
      <c r="Q919" s="469" t="inlineStr">
        <is>
          <t>SSB</t>
        </is>
      </c>
      <c r="R919" s="469" t="inlineStr">
        <is>
          <t>ok</t>
        </is>
      </c>
      <c r="S919" s="469" t="inlineStr">
        <is>
          <t>text</t>
        </is>
      </c>
      <c r="T919" s="476" t="inlineStr">
        <is>
          <t>Norway</t>
        </is>
      </c>
      <c r="U919" s="475" t="inlineStr">
        <is>
          <t>recycling</t>
        </is>
      </c>
      <c r="V919" s="465">
        <f>(#REF!*#REF!)^2</f>
        <v/>
      </c>
    </row>
    <row r="920" ht="16" customHeight="1">
      <c r="B920" s="5" t="inlineStr">
        <is>
          <t>PR.WW-AG.SM</t>
        </is>
      </c>
      <c r="C920" s="5" t="inlineStr">
        <is>
          <t>PR.WW-AG.SM-Sewage sludge fertilizer-Nmix</t>
        </is>
      </c>
      <c r="D920" s="5" t="inlineStr">
        <is>
          <t>PR</t>
        </is>
      </c>
      <c r="E920" s="5" t="inlineStr">
        <is>
          <t>WW</t>
        </is>
      </c>
      <c r="F920" s="5">
        <f>VLOOKUP(E920,'5.a Definitions'!E:F,2,FALSE)</f>
        <v/>
      </c>
      <c r="G920" s="5" t="inlineStr">
        <is>
          <t>AG</t>
        </is>
      </c>
      <c r="H920" s="5" t="inlineStr">
        <is>
          <t>SM</t>
        </is>
      </c>
      <c r="I920" s="5">
        <f>VLOOKUP(H920,'5.a Definitions'!E:F,2,FALSE)</f>
        <v/>
      </c>
      <c r="J920" s="465" t="inlineStr">
        <is>
          <t xml:space="preserve"> Sewage sludge fertilizer </t>
        </is>
      </c>
      <c r="K920" s="465" t="inlineStr">
        <is>
          <t xml:space="preserve"> sewage sludge fertilizer </t>
        </is>
      </c>
      <c r="L920" s="465" t="inlineStr">
        <is>
          <t xml:space="preserve"> reactive </t>
        </is>
      </c>
      <c r="M920" s="465" t="inlineStr">
        <is>
          <t xml:space="preserve"> Nmix </t>
        </is>
      </c>
      <c r="N920" s="466" t="n">
        <v>1.69773</v>
      </c>
      <c r="O920" s="467" t="n">
        <v>0.3875186658267022</v>
      </c>
      <c r="P920" s="468" t="n">
        <v>2019</v>
      </c>
      <c r="Q920" s="469" t="inlineStr">
        <is>
          <t>SSB tab 05279</t>
        </is>
      </c>
      <c r="R920" s="469" t="inlineStr">
        <is>
          <t>ok</t>
        </is>
      </c>
      <c r="S920" s="469" t="inlineStr">
        <is>
          <t xml:space="preserve"> text </t>
        </is>
      </c>
      <c r="T920" s="426" t="inlineStr">
        <is>
          <t>Norway</t>
        </is>
      </c>
      <c r="U920" s="5" t="inlineStr">
        <is>
          <t>recycling</t>
        </is>
      </c>
      <c r="V920" s="465" t="n">
        <v>0.04</v>
      </c>
    </row>
    <row r="921" ht="16" customHeight="1">
      <c r="B921" s="475" t="inlineStr">
        <is>
          <t>PR.WW-HS.HS</t>
        </is>
      </c>
      <c r="C921" s="475" t="inlineStr">
        <is>
          <t xml:space="preserve">PR.WW-HS.HS-Sewage sludge fertilizer-Nmix </t>
        </is>
      </c>
      <c r="D921" s="475" t="inlineStr">
        <is>
          <t>PR</t>
        </is>
      </c>
      <c r="E921" s="475" t="inlineStr">
        <is>
          <t>WW</t>
        </is>
      </c>
      <c r="F921" s="5">
        <f>VLOOKUP(E921,'5.a Definitions'!E:F,2,FALSE)</f>
        <v/>
      </c>
      <c r="G921" s="475" t="inlineStr">
        <is>
          <t>HS</t>
        </is>
      </c>
      <c r="H921" s="475" t="inlineStr">
        <is>
          <t>HS</t>
        </is>
      </c>
      <c r="I921" s="5">
        <f>VLOOKUP(H921,'5.a Definitions'!E:F,2,FALSE)</f>
        <v/>
      </c>
      <c r="J921" s="465" t="inlineStr">
        <is>
          <t>Sewage sludge fertilizer</t>
        </is>
      </c>
      <c r="K921" s="465" t="inlineStr">
        <is>
          <t>sewage sludge fertilizer</t>
        </is>
      </c>
      <c r="L921" s="465" t="inlineStr">
        <is>
          <t>reactive</t>
        </is>
      </c>
      <c r="M921" s="465" t="inlineStr">
        <is>
          <t>Nmix</t>
        </is>
      </c>
      <c r="N921" s="466" t="n">
        <v>0.7981199999999999</v>
      </c>
      <c r="O921" s="467" t="n">
        <v>0.3875186658267021</v>
      </c>
      <c r="P921" s="468" t="n">
        <v>2019</v>
      </c>
      <c r="Q921" s="469" t="inlineStr">
        <is>
          <t>SSB table 05279</t>
        </is>
      </c>
      <c r="R921" s="469" t="inlineStr">
        <is>
          <t>ok</t>
        </is>
      </c>
      <c r="S921" s="469" t="inlineStr">
        <is>
          <t>text</t>
        </is>
      </c>
      <c r="T921" s="476" t="inlineStr">
        <is>
          <t>Norway</t>
        </is>
      </c>
      <c r="U921" s="5" t="inlineStr">
        <is>
          <t>recycling</t>
        </is>
      </c>
      <c r="V921" s="465">
        <f>(#REF!*#REF!)^2</f>
        <v/>
      </c>
    </row>
    <row r="922" ht="16" customHeight="1">
      <c r="B922" s="475" t="inlineStr">
        <is>
          <t>PR.WW-PR.SO</t>
        </is>
      </c>
      <c r="C922" s="475" t="inlineStr">
        <is>
          <t xml:space="preserve">PR.WW-PR.SO-Sewage sludge landfill-Nmix </t>
        </is>
      </c>
      <c r="D922" s="475" t="inlineStr">
        <is>
          <t>PR</t>
        </is>
      </c>
      <c r="E922" s="475" t="inlineStr">
        <is>
          <t>WW</t>
        </is>
      </c>
      <c r="F922" s="5">
        <f>VLOOKUP(E922,'5.a Definitions'!E:F,2,FALSE)</f>
        <v/>
      </c>
      <c r="G922" s="475" t="inlineStr">
        <is>
          <t>PR</t>
        </is>
      </c>
      <c r="H922" s="475" t="inlineStr">
        <is>
          <t>SO</t>
        </is>
      </c>
      <c r="I922" s="5">
        <f>VLOOKUP(H922,'5.a Definitions'!E:F,2,FALSE)</f>
        <v/>
      </c>
      <c r="J922" s="465" t="inlineStr">
        <is>
          <t>Sewage sludge landfill</t>
        </is>
      </c>
      <c r="K922" s="465" t="inlineStr">
        <is>
          <t>sewage sludge landfill</t>
        </is>
      </c>
      <c r="L922" s="465" t="inlineStr">
        <is>
          <t>reactive</t>
        </is>
      </c>
      <c r="M922" s="465" t="inlineStr">
        <is>
          <t>Nmix</t>
        </is>
      </c>
      <c r="N922" s="466" t="n">
        <v>0.30246</v>
      </c>
      <c r="O922" s="467" t="n">
        <v>0.387518665826702</v>
      </c>
      <c r="P922" s="468" t="n">
        <v>2019</v>
      </c>
      <c r="Q922" s="469" t="inlineStr">
        <is>
          <t>SSB table 05279</t>
        </is>
      </c>
      <c r="R922" s="469" t="inlineStr">
        <is>
          <t>ok</t>
        </is>
      </c>
      <c r="S922" s="469" t="inlineStr">
        <is>
          <t>text</t>
        </is>
      </c>
      <c r="T922" s="476" t="inlineStr">
        <is>
          <t>Norway</t>
        </is>
      </c>
      <c r="U922" s="465" t="inlineStr">
        <is>
          <t>N wasted</t>
        </is>
      </c>
      <c r="V922" s="465">
        <f>(#REF!*#REF!)^2</f>
        <v/>
      </c>
    </row>
    <row r="923" ht="16" customHeight="1">
      <c r="B923" s="5" t="inlineStr">
        <is>
          <t>PR.WW-AT.AT</t>
        </is>
      </c>
      <c r="C923" s="5" t="inlineStr">
        <is>
          <t>PR.WW-AT.AT-Emissions-NH3</t>
        </is>
      </c>
      <c r="D923" s="5" t="inlineStr">
        <is>
          <t>PR</t>
        </is>
      </c>
      <c r="E923" s="5" t="inlineStr">
        <is>
          <t>WW</t>
        </is>
      </c>
      <c r="F923" s="5">
        <f>VLOOKUP(E923,'5.a Definitions'!E:F,2,FALSE)</f>
        <v/>
      </c>
      <c r="G923" s="5" t="inlineStr">
        <is>
          <t>AT</t>
        </is>
      </c>
      <c r="H923" s="5" t="inlineStr">
        <is>
          <t>AT</t>
        </is>
      </c>
      <c r="I923" s="5">
        <f>VLOOKUP(H923,'5.a Definitions'!E:F,2,FALSE)</f>
        <v/>
      </c>
      <c r="J923" s="465" t="inlineStr">
        <is>
          <t xml:space="preserve"> Emissions </t>
        </is>
      </c>
      <c r="K923" s="465" t="inlineStr">
        <is>
          <t xml:space="preserve"> wastewater emissions </t>
        </is>
      </c>
      <c r="L923" s="465" t="inlineStr">
        <is>
          <t xml:space="preserve"> reactive </t>
        </is>
      </c>
      <c r="M923" s="465" t="inlineStr">
        <is>
          <t xml:space="preserve"> NH3 </t>
        </is>
      </c>
      <c r="N923" s="466" t="n">
        <v>0</v>
      </c>
      <c r="O923" s="467" t="n">
        <v>0.5</v>
      </c>
      <c r="P923" s="468" t="n">
        <v>2019</v>
      </c>
      <c r="Q923" s="469" t="inlineStr">
        <is>
          <t>CRLTAP Inventory Submissions</t>
        </is>
      </c>
      <c r="R923" s="469" t="inlineStr">
        <is>
          <t>ok</t>
        </is>
      </c>
      <c r="S923" s="469" t="inlineStr">
        <is>
          <t xml:space="preserve"> text </t>
        </is>
      </c>
      <c r="T923" s="426" t="inlineStr">
        <is>
          <t>Norway</t>
        </is>
      </c>
      <c r="U923" s="465" t="inlineStr">
        <is>
          <t xml:space="preserve"> N wasted </t>
        </is>
      </c>
      <c r="V923" s="465" t="n">
        <v>0.04</v>
      </c>
    </row>
    <row r="924" ht="16" customHeight="1">
      <c r="B924" s="5" t="inlineStr">
        <is>
          <t>PR.WW-AT.AT</t>
        </is>
      </c>
      <c r="C924" s="5" t="inlineStr">
        <is>
          <t>PR.WW-AT.AT-Emissions-NOx</t>
        </is>
      </c>
      <c r="D924" s="5" t="inlineStr">
        <is>
          <t>PR</t>
        </is>
      </c>
      <c r="E924" s="5" t="inlineStr">
        <is>
          <t>WW</t>
        </is>
      </c>
      <c r="F924" s="5">
        <f>VLOOKUP(E924,'5.a Definitions'!E:F,2,FALSE)</f>
        <v/>
      </c>
      <c r="G924" s="5" t="inlineStr">
        <is>
          <t>AT</t>
        </is>
      </c>
      <c r="H924" s="5" t="inlineStr">
        <is>
          <t>AT</t>
        </is>
      </c>
      <c r="I924" s="5">
        <f>VLOOKUP(H924,'5.a Definitions'!E:F,2,FALSE)</f>
        <v/>
      </c>
      <c r="J924" s="465" t="inlineStr">
        <is>
          <t xml:space="preserve"> Emissions </t>
        </is>
      </c>
      <c r="K924" s="465" t="inlineStr">
        <is>
          <t xml:space="preserve"> wastewater emissions </t>
        </is>
      </c>
      <c r="L924" s="465" t="inlineStr">
        <is>
          <t xml:space="preserve"> reactive </t>
        </is>
      </c>
      <c r="M924" s="465" t="inlineStr">
        <is>
          <t xml:space="preserve"> NOx </t>
        </is>
      </c>
      <c r="N924" s="466" t="n">
        <v>0</v>
      </c>
      <c r="O924" s="467" t="n">
        <v>0.5</v>
      </c>
      <c r="P924" s="468" t="n">
        <v>2019</v>
      </c>
      <c r="Q924" s="469" t="inlineStr">
        <is>
          <t>CRLTAP Inventory Submissions</t>
        </is>
      </c>
      <c r="R924" s="469" t="inlineStr">
        <is>
          <t>ok</t>
        </is>
      </c>
      <c r="S924" s="469" t="inlineStr">
        <is>
          <t xml:space="preserve"> text </t>
        </is>
      </c>
      <c r="T924" s="426" t="inlineStr">
        <is>
          <t>Norway</t>
        </is>
      </c>
      <c r="U924" s="465" t="inlineStr">
        <is>
          <t xml:space="preserve"> N wasted </t>
        </is>
      </c>
      <c r="V924" s="465" t="n">
        <v>0.04</v>
      </c>
    </row>
    <row r="925" ht="16" customHeight="1">
      <c r="B925" s="5" t="inlineStr">
        <is>
          <t>PR.WW-AT.AT</t>
        </is>
      </c>
      <c r="C925" s="5" t="inlineStr">
        <is>
          <t>PR.WW-AT.AT-Emissions-N2O</t>
        </is>
      </c>
      <c r="D925" s="5" t="inlineStr">
        <is>
          <t>PR</t>
        </is>
      </c>
      <c r="E925" s="5" t="inlineStr">
        <is>
          <t>WW</t>
        </is>
      </c>
      <c r="F925" s="5">
        <f>VLOOKUP(E925,'5.a Definitions'!E:F,2,FALSE)</f>
        <v/>
      </c>
      <c r="G925" s="5" t="inlineStr">
        <is>
          <t>AT</t>
        </is>
      </c>
      <c r="H925" s="5" t="inlineStr">
        <is>
          <t>AT</t>
        </is>
      </c>
      <c r="I925" s="5">
        <f>VLOOKUP(H925,'5.a Definitions'!E:F,2,FALSE)</f>
        <v/>
      </c>
      <c r="J925" s="465" t="inlineStr">
        <is>
          <t xml:space="preserve"> Emissions </t>
        </is>
      </c>
      <c r="K925" s="465" t="inlineStr">
        <is>
          <t xml:space="preserve"> wastewater emissions </t>
        </is>
      </c>
      <c r="L925" s="465" t="inlineStr">
        <is>
          <t xml:space="preserve"> reactive </t>
        </is>
      </c>
      <c r="M925" s="465" t="inlineStr">
        <is>
          <t xml:space="preserve"> N2O </t>
        </is>
      </c>
      <c r="N925" s="466" t="n">
        <v>0.1330664732185371</v>
      </c>
      <c r="O925" s="467" t="n">
        <v>0.5061731974017739</v>
      </c>
      <c r="P925" s="468" t="n">
        <v>2019</v>
      </c>
      <c r="Q925" s="469" t="inlineStr">
        <is>
          <t>UNFCCC CRT</t>
        </is>
      </c>
      <c r="R925" s="469" t="inlineStr">
        <is>
          <t>ok</t>
        </is>
      </c>
      <c r="S925" s="469" t="inlineStr">
        <is>
          <t xml:space="preserve"> text </t>
        </is>
      </c>
      <c r="T925" s="426" t="inlineStr">
        <is>
          <t>Norway</t>
        </is>
      </c>
      <c r="U925" s="465" t="inlineStr">
        <is>
          <t xml:space="preserve"> N wasted </t>
        </is>
      </c>
      <c r="V925" s="465" t="n">
        <v>0.04</v>
      </c>
    </row>
    <row r="926" ht="16" customHeight="1">
      <c r="B926" s="5" t="inlineStr">
        <is>
          <t>PR.WW-AT.AT</t>
        </is>
      </c>
      <c r="C926" s="5" t="inlineStr">
        <is>
          <t>PR.WW-AT.AT-Emissions-N2</t>
        </is>
      </c>
      <c r="D926" s="5" t="inlineStr">
        <is>
          <t>PR</t>
        </is>
      </c>
      <c r="E926" s="5" t="inlineStr">
        <is>
          <t>WW</t>
        </is>
      </c>
      <c r="F926" s="5">
        <f>VLOOKUP(E926,'5.a Definitions'!E:F,2,FALSE)</f>
        <v/>
      </c>
      <c r="G926" s="5" t="inlineStr">
        <is>
          <t>AT</t>
        </is>
      </c>
      <c r="H926" s="5" t="inlineStr">
        <is>
          <t>AT</t>
        </is>
      </c>
      <c r="I926" s="5">
        <f>VLOOKUP(H926,'5.a Definitions'!E:F,2,FALSE)</f>
        <v/>
      </c>
      <c r="J926" s="465" t="inlineStr">
        <is>
          <t xml:space="preserve"> Emissions </t>
        </is>
      </c>
      <c r="K926" s="465" t="inlineStr">
        <is>
          <t xml:space="preserve"> wastewater emissions </t>
        </is>
      </c>
      <c r="L926" s="465" t="inlineStr">
        <is>
          <t xml:space="preserve"> inert </t>
        </is>
      </c>
      <c r="M926" s="465" t="inlineStr">
        <is>
          <t xml:space="preserve"> N2 </t>
        </is>
      </c>
      <c r="N926" s="466" t="n">
        <v>4.059913205101463</v>
      </c>
      <c r="O926" s="467" t="n">
        <v>0.4417556096555398</v>
      </c>
      <c r="P926" s="468" t="n">
        <v>2019</v>
      </c>
      <c r="Q926" s="469" t="inlineStr">
        <is>
          <t>treatment plant reports (norskeutslipp.no / veas.nu)</t>
        </is>
      </c>
      <c r="R926" s="469" t="inlineStr">
        <is>
          <t>ok</t>
        </is>
      </c>
      <c r="S926" s="469" t="inlineStr">
        <is>
          <t xml:space="preserve"> text </t>
        </is>
      </c>
      <c r="T926" s="426" t="inlineStr">
        <is>
          <t>Norway</t>
        </is>
      </c>
      <c r="U926" s="465" t="inlineStr">
        <is>
          <t xml:space="preserve"> N wasted </t>
        </is>
      </c>
      <c r="V926" s="465" t="n">
        <v>0.04</v>
      </c>
    </row>
    <row r="927" ht="16" customHeight="1" thickBot="1">
      <c r="B927" s="6" t="inlineStr">
        <is>
          <t>PR.WW-HY.CW</t>
        </is>
      </c>
      <c r="C927" s="6" t="inlineStr">
        <is>
          <t>PR.WW-HY.CW-Treated wastewater discharge-Nmix</t>
        </is>
      </c>
      <c r="D927" s="6" t="inlineStr">
        <is>
          <t>PR</t>
        </is>
      </c>
      <c r="E927" s="6" t="inlineStr">
        <is>
          <t>WW</t>
        </is>
      </c>
      <c r="F927" s="5">
        <f>VLOOKUP(E927,'5.a Definitions'!E:F,2,FALSE)</f>
        <v/>
      </c>
      <c r="G927" s="6" t="inlineStr">
        <is>
          <t>HY</t>
        </is>
      </c>
      <c r="H927" s="6" t="inlineStr">
        <is>
          <t>CW</t>
        </is>
      </c>
      <c r="I927" s="5">
        <f>VLOOKUP(H927,'5.a Definitions'!E:F,2,FALSE)</f>
        <v/>
      </c>
      <c r="J927" s="470" t="inlineStr">
        <is>
          <t xml:space="preserve"> Treated wastewater discharge </t>
        </is>
      </c>
      <c r="K927" s="470" t="inlineStr">
        <is>
          <t xml:space="preserve"> treated wastewater to coastal water </t>
        </is>
      </c>
      <c r="L927" s="470" t="inlineStr">
        <is>
          <t xml:space="preserve"> reactive </t>
        </is>
      </c>
      <c r="M927" s="470" t="inlineStr">
        <is>
          <t xml:space="preserve"> Nmix </t>
        </is>
      </c>
      <c r="N927" s="466" t="n">
        <v>19.5279</v>
      </c>
      <c r="O927" s="471" t="n">
        <v>0.2059098946961906</v>
      </c>
      <c r="P927" s="468" t="n">
        <v>2019</v>
      </c>
      <c r="Q927" s="472" t="inlineStr">
        <is>
          <t>SSB table 05280</t>
        </is>
      </c>
      <c r="R927" s="469" t="inlineStr">
        <is>
          <t>ok</t>
        </is>
      </c>
      <c r="S927" s="472" t="inlineStr">
        <is>
          <t xml:space="preserve"> text </t>
        </is>
      </c>
      <c r="T927" s="426" t="inlineStr">
        <is>
          <t>Norway</t>
        </is>
      </c>
      <c r="U927" s="470" t="inlineStr">
        <is>
          <t xml:space="preserve"> N wasted </t>
        </is>
      </c>
      <c r="V927" s="470" t="n">
        <v>0.04</v>
      </c>
    </row>
    <row r="928" ht="16" customHeight="1">
      <c r="A928" s="489" t="inlineStr">
        <is>
          <t>Humans and Settlements</t>
        </is>
      </c>
      <c r="B928" s="5" t="inlineStr">
        <is>
          <t>HS.HS-PR.SO</t>
        </is>
      </c>
      <c r="C928" s="5" t="inlineStr">
        <is>
          <t>HS.HS-PR.SO-Household waste-Nmix</t>
        </is>
      </c>
      <c r="D928" s="5" t="inlineStr">
        <is>
          <t>HS</t>
        </is>
      </c>
      <c r="E928" s="5" t="inlineStr">
        <is>
          <t>HS</t>
        </is>
      </c>
      <c r="F928" s="5">
        <f>VLOOKUP(E928,'5.a Definitions'!E:F,2,FALSE)</f>
        <v/>
      </c>
      <c r="G928" s="5" t="inlineStr">
        <is>
          <t>PR</t>
        </is>
      </c>
      <c r="H928" s="5" t="inlineStr">
        <is>
          <t>SO</t>
        </is>
      </c>
      <c r="I928" s="5">
        <f>VLOOKUP(H928,'5.a Definitions'!E:F,2,FALSE)</f>
        <v/>
      </c>
      <c r="J928" s="465" t="inlineStr">
        <is>
          <t xml:space="preserve"> Household waste </t>
        </is>
      </c>
      <c r="K928" s="465" t="inlineStr">
        <is>
          <t xml:space="preserve"> household waste </t>
        </is>
      </c>
      <c r="L928" s="465" t="inlineStr">
        <is>
          <t xml:space="preserve"> reactive </t>
        </is>
      </c>
      <c r="M928" s="465" t="inlineStr">
        <is>
          <t xml:space="preserve"> Nmix </t>
        </is>
      </c>
      <c r="N928" s="466" t="n">
        <v>30.7975</v>
      </c>
      <c r="O928" s="467" t="n">
        <v>0.3900139636227816</v>
      </c>
      <c r="P928" s="468" t="n">
        <v>2019</v>
      </c>
      <c r="Q928" s="469" t="inlineStr">
        <is>
          <t>SSB</t>
        </is>
      </c>
      <c r="R928" s="469" t="inlineStr">
        <is>
          <t>ok</t>
        </is>
      </c>
      <c r="S928" s="469" t="inlineStr">
        <is>
          <t xml:space="preserve"> text </t>
        </is>
      </c>
      <c r="T928" s="426" t="inlineStr">
        <is>
          <t>Norway</t>
        </is>
      </c>
      <c r="U928" s="465" t="inlineStr">
        <is>
          <t xml:space="preserve"> N wasted </t>
        </is>
      </c>
      <c r="V928" s="465" t="n">
        <v>0.04</v>
      </c>
    </row>
    <row r="929" ht="16" customHeight="1">
      <c r="B929" s="5" t="inlineStr">
        <is>
          <t>HS.HS-PR.WW</t>
        </is>
      </c>
      <c r="C929" s="5" t="inlineStr">
        <is>
          <t>HS.HS-PR.WW-Municipal wastewater-Nmix</t>
        </is>
      </c>
      <c r="D929" s="5" t="inlineStr">
        <is>
          <t>HS</t>
        </is>
      </c>
      <c r="E929" s="5" t="inlineStr">
        <is>
          <t>HS</t>
        </is>
      </c>
      <c r="F929" s="5">
        <f>VLOOKUP(E929,'5.a Definitions'!E:F,2,FALSE)</f>
        <v/>
      </c>
      <c r="G929" s="5" t="inlineStr">
        <is>
          <t>PR</t>
        </is>
      </c>
      <c r="H929" s="5" t="inlineStr">
        <is>
          <t>WW</t>
        </is>
      </c>
      <c r="I929" s="5">
        <f>VLOOKUP(H929,'5.a Definitions'!E:F,2,FALSE)</f>
        <v/>
      </c>
      <c r="J929" s="465" t="inlineStr">
        <is>
          <t xml:space="preserve"> Municipal wastewater </t>
        </is>
      </c>
      <c r="K929" s="465" t="inlineStr">
        <is>
          <t xml:space="preserve"> municipal wastewater </t>
        </is>
      </c>
      <c r="L929" s="465" t="inlineStr">
        <is>
          <t xml:space="preserve"> reactive </t>
        </is>
      </c>
      <c r="M929" s="465" t="inlineStr">
        <is>
          <t xml:space="preserve"> Nmix </t>
        </is>
      </c>
      <c r="N929" s="466" t="n">
        <v>24.29664672</v>
      </c>
      <c r="O929" s="467" t="n">
        <v>0.1048174687021183</v>
      </c>
      <c r="P929" s="468" t="n">
        <v>2019</v>
      </c>
      <c r="Q929" s="469" t="inlineStr">
        <is>
          <t>SSB table 06913</t>
        </is>
      </c>
      <c r="R929" s="469" t="inlineStr">
        <is>
          <t>ok</t>
        </is>
      </c>
      <c r="S929" s="469" t="inlineStr">
        <is>
          <t xml:space="preserve"> text </t>
        </is>
      </c>
      <c r="T929" s="426" t="inlineStr">
        <is>
          <t>Norway</t>
        </is>
      </c>
      <c r="U929" s="465" t="inlineStr">
        <is>
          <t xml:space="preserve"> N wasted </t>
        </is>
      </c>
      <c r="V929" s="465" t="n">
        <v>0.04</v>
      </c>
    </row>
    <row r="930" ht="16" customHeight="1">
      <c r="B930" s="5" t="inlineStr">
        <is>
          <t>HS.HS-AT.AT</t>
        </is>
      </c>
      <c r="C930" s="5" t="inlineStr">
        <is>
          <t>HS.HS-AT.AT-Emissions-NH3</t>
        </is>
      </c>
      <c r="D930" s="5" t="inlineStr">
        <is>
          <t>HS</t>
        </is>
      </c>
      <c r="E930" s="5" t="inlineStr">
        <is>
          <t>HS</t>
        </is>
      </c>
      <c r="F930" s="5">
        <f>VLOOKUP(E930,'5.a Definitions'!E:F,2,FALSE)</f>
        <v/>
      </c>
      <c r="G930" s="5" t="inlineStr">
        <is>
          <t>AT</t>
        </is>
      </c>
      <c r="H930" s="5" t="inlineStr">
        <is>
          <t>AT</t>
        </is>
      </c>
      <c r="I930" s="5">
        <f>VLOOKUP(H930,'5.a Definitions'!E:F,2,FALSE)</f>
        <v/>
      </c>
      <c r="J930" s="465" t="inlineStr">
        <is>
          <t xml:space="preserve"> Emissions </t>
        </is>
      </c>
      <c r="K930" s="465" t="inlineStr">
        <is>
          <t xml:space="preserve"> human NH3 emissions </t>
        </is>
      </c>
      <c r="L930" s="465" t="inlineStr">
        <is>
          <t xml:space="preserve"> reactive </t>
        </is>
      </c>
      <c r="M930" s="465" t="inlineStr">
        <is>
          <t xml:space="preserve"> NH3 </t>
        </is>
      </c>
      <c r="N930" s="466" t="n">
        <v>0.10054309756828</v>
      </c>
      <c r="O930" s="467" t="n">
        <v>0.1821334706943515</v>
      </c>
      <c r="P930" s="468" t="n">
        <v>2019</v>
      </c>
      <c r="Q930" s="469" t="inlineStr">
        <is>
          <t>SSB table 07459 &amp; 05307</t>
        </is>
      </c>
      <c r="R930" s="469" t="inlineStr">
        <is>
          <t>ok</t>
        </is>
      </c>
      <c r="S930" s="469" t="inlineStr">
        <is>
          <t xml:space="preserve"> text </t>
        </is>
      </c>
      <c r="T930" s="426" t="inlineStr">
        <is>
          <t>Norway</t>
        </is>
      </c>
      <c r="U930" s="465" t="inlineStr">
        <is>
          <t xml:space="preserve"> N wasted </t>
        </is>
      </c>
      <c r="V930" s="465" t="n">
        <v>0.04</v>
      </c>
    </row>
    <row r="931" ht="16" customHeight="1">
      <c r="B931" s="5" t="inlineStr">
        <is>
          <t>HS.HS-AT.AT</t>
        </is>
      </c>
      <c r="C931" s="5" t="inlineStr">
        <is>
          <t>HS.HS-AT.AT-LUC emissions-NH3</t>
        </is>
      </c>
      <c r="D931" s="5" t="inlineStr">
        <is>
          <t>HS</t>
        </is>
      </c>
      <c r="E931" s="5" t="inlineStr">
        <is>
          <t>HS</t>
        </is>
      </c>
      <c r="F931" s="5">
        <f>VLOOKUP(E931,'5.a Definitions'!E:F,2,FALSE)</f>
        <v/>
      </c>
      <c r="G931" s="5" t="inlineStr">
        <is>
          <t>AT</t>
        </is>
      </c>
      <c r="H931" s="5" t="inlineStr">
        <is>
          <t>AT</t>
        </is>
      </c>
      <c r="I931" s="5">
        <f>VLOOKUP(H931,'5.a Definitions'!E:F,2,FALSE)</f>
        <v/>
      </c>
      <c r="J931" s="465" t="inlineStr">
        <is>
          <t xml:space="preserve"> LUC emissions </t>
        </is>
      </c>
      <c r="K931" s="465" t="inlineStr">
        <is>
          <t xml:space="preserve"> LUC emissions </t>
        </is>
      </c>
      <c r="L931" s="465" t="inlineStr">
        <is>
          <t xml:space="preserve"> reactive </t>
        </is>
      </c>
      <c r="M931" s="465" t="inlineStr">
        <is>
          <t xml:space="preserve"> NH3 </t>
        </is>
      </c>
      <c r="N931" s="466" t="inlineStr">
        <is>
          <t>nan</t>
        </is>
      </c>
      <c r="O931" s="467" t="n">
        <v>0.2</v>
      </c>
      <c r="P931" s="468" t="n">
        <v>2019</v>
      </c>
      <c r="Q931" s="469" t="inlineStr">
        <is>
          <t>no data</t>
        </is>
      </c>
      <c r="R931" s="469" t="inlineStr">
        <is>
          <t>not done</t>
        </is>
      </c>
      <c r="S931" s="469" t="inlineStr">
        <is>
          <t xml:space="preserve"> text </t>
        </is>
      </c>
      <c r="T931" s="426" t="inlineStr">
        <is>
          <t>Norway</t>
        </is>
      </c>
      <c r="U931" s="465" t="inlineStr">
        <is>
          <t xml:space="preserve"> N wasted </t>
        </is>
      </c>
      <c r="V931" s="465" t="n">
        <v>0.04</v>
      </c>
    </row>
    <row r="932" ht="16" customHeight="1">
      <c r="B932" s="5" t="inlineStr">
        <is>
          <t>HS.HS-AT.AT</t>
        </is>
      </c>
      <c r="C932" s="5" t="inlineStr">
        <is>
          <t>HS.HS-AT.AT-LUC emissions-NOx</t>
        </is>
      </c>
      <c r="D932" s="5" t="inlineStr">
        <is>
          <t>HS</t>
        </is>
      </c>
      <c r="E932" s="5" t="inlineStr">
        <is>
          <t>HS</t>
        </is>
      </c>
      <c r="F932" s="5">
        <f>VLOOKUP(E932,'5.a Definitions'!E:F,2,FALSE)</f>
        <v/>
      </c>
      <c r="G932" s="5" t="inlineStr">
        <is>
          <t>AT</t>
        </is>
      </c>
      <c r="H932" s="5" t="inlineStr">
        <is>
          <t>AT</t>
        </is>
      </c>
      <c r="I932" s="5">
        <f>VLOOKUP(H932,'5.a Definitions'!E:F,2,FALSE)</f>
        <v/>
      </c>
      <c r="J932" s="465" t="inlineStr">
        <is>
          <t xml:space="preserve"> LUC emissions </t>
        </is>
      </c>
      <c r="K932" s="465" t="inlineStr">
        <is>
          <t xml:space="preserve"> LUC emissions </t>
        </is>
      </c>
      <c r="L932" s="465" t="inlineStr">
        <is>
          <t xml:space="preserve"> reactive </t>
        </is>
      </c>
      <c r="M932" s="465" t="inlineStr">
        <is>
          <t xml:space="preserve"> NOx </t>
        </is>
      </c>
      <c r="N932" s="466" t="inlineStr">
        <is>
          <t>nan</t>
        </is>
      </c>
      <c r="O932" s="467" t="n">
        <v>0.2</v>
      </c>
      <c r="P932" s="468" t="n">
        <v>2019</v>
      </c>
      <c r="Q932" s="469" t="inlineStr">
        <is>
          <t>no data</t>
        </is>
      </c>
      <c r="R932" s="469" t="inlineStr">
        <is>
          <t>not done</t>
        </is>
      </c>
      <c r="S932" s="469" t="inlineStr">
        <is>
          <t xml:space="preserve"> text </t>
        </is>
      </c>
      <c r="T932" s="426" t="inlineStr">
        <is>
          <t>Norway</t>
        </is>
      </c>
      <c r="U932" s="465" t="inlineStr">
        <is>
          <t xml:space="preserve"> N wasted </t>
        </is>
      </c>
      <c r="V932" s="465" t="n">
        <v>0.04</v>
      </c>
    </row>
    <row r="933" ht="16" customHeight="1">
      <c r="B933" s="5" t="inlineStr">
        <is>
          <t>HS.HS-AT.AT</t>
        </is>
      </c>
      <c r="C933" s="5" t="inlineStr">
        <is>
          <t>HS.HS-AT.AT-LUC emissions-N2O</t>
        </is>
      </c>
      <c r="D933" s="5" t="inlineStr">
        <is>
          <t>HS</t>
        </is>
      </c>
      <c r="E933" s="5" t="inlineStr">
        <is>
          <t>HS</t>
        </is>
      </c>
      <c r="F933" s="5">
        <f>VLOOKUP(E933,'5.a Definitions'!E:F,2,FALSE)</f>
        <v/>
      </c>
      <c r="G933" s="5" t="inlineStr">
        <is>
          <t>AT</t>
        </is>
      </c>
      <c r="H933" s="5" t="inlineStr">
        <is>
          <t>AT</t>
        </is>
      </c>
      <c r="I933" s="5">
        <f>VLOOKUP(H933,'5.a Definitions'!E:F,2,FALSE)</f>
        <v/>
      </c>
      <c r="J933" s="465" t="inlineStr">
        <is>
          <t xml:space="preserve"> LUC emissions </t>
        </is>
      </c>
      <c r="K933" s="465" t="inlineStr">
        <is>
          <t xml:space="preserve"> LUC emissions </t>
        </is>
      </c>
      <c r="L933" s="465" t="inlineStr">
        <is>
          <t xml:space="preserve"> reactive </t>
        </is>
      </c>
      <c r="M933" s="465" t="inlineStr">
        <is>
          <t xml:space="preserve"> N2O </t>
        </is>
      </c>
      <c r="N933" s="466" t="n">
        <v>0.09852614171221528</v>
      </c>
      <c r="O933" s="467" t="n">
        <v>1.261544563046771</v>
      </c>
      <c r="P933" s="468" t="n">
        <v>2019</v>
      </c>
      <c r="Q933" s="469" t="inlineStr">
        <is>
          <t>UNFCCC CRT</t>
        </is>
      </c>
      <c r="R933" s="469" t="inlineStr">
        <is>
          <t>ok</t>
        </is>
      </c>
      <c r="S933" s="469" t="inlineStr">
        <is>
          <t xml:space="preserve"> text </t>
        </is>
      </c>
      <c r="T933" s="426" t="inlineStr">
        <is>
          <t>Norway</t>
        </is>
      </c>
      <c r="U933" s="465" t="inlineStr">
        <is>
          <t xml:space="preserve"> N wasted </t>
        </is>
      </c>
      <c r="V933" s="465" t="n">
        <v>0.04</v>
      </c>
    </row>
    <row r="934" ht="16" customHeight="1">
      <c r="B934" s="5" t="inlineStr">
        <is>
          <t>HS.HS-HY.SW</t>
        </is>
      </c>
      <c r="C934" s="5" t="inlineStr">
        <is>
          <t>HS.HS-HY.SW-Untreated wastewater-Nmix</t>
        </is>
      </c>
      <c r="D934" s="5" t="inlineStr">
        <is>
          <t>HS</t>
        </is>
      </c>
      <c r="E934" s="5" t="inlineStr">
        <is>
          <t>HS</t>
        </is>
      </c>
      <c r="F934" s="5">
        <f>VLOOKUP(E934,'5.a Definitions'!E:F,2,FALSE)</f>
        <v/>
      </c>
      <c r="G934" s="5" t="inlineStr">
        <is>
          <t>HY</t>
        </is>
      </c>
      <c r="H934" s="5" t="inlineStr">
        <is>
          <t>SW</t>
        </is>
      </c>
      <c r="I934" s="5">
        <f>VLOOKUP(H934,'5.a Definitions'!E:F,2,FALSE)</f>
        <v/>
      </c>
      <c r="J934" s="465" t="inlineStr">
        <is>
          <t xml:space="preserve"> Untreated wastewater </t>
        </is>
      </c>
      <c r="K934" s="465" t="inlineStr">
        <is>
          <t xml:space="preserve"> untreated wastewater to groundwater </t>
        </is>
      </c>
      <c r="L934" s="465" t="inlineStr">
        <is>
          <t xml:space="preserve"> reactive </t>
        </is>
      </c>
      <c r="M934" s="465" t="inlineStr">
        <is>
          <t xml:space="preserve"> Nmix </t>
        </is>
      </c>
      <c r="N934" s="466" t="n">
        <v>0</v>
      </c>
      <c r="O934" s="467" t="n">
        <v>10</v>
      </c>
      <c r="P934" s="468" t="n">
        <v>2019</v>
      </c>
      <c r="Q934" s="469" t="inlineStr">
        <is>
          <t>neglected</t>
        </is>
      </c>
      <c r="R934" s="469" t="inlineStr">
        <is>
          <t>ok</t>
        </is>
      </c>
      <c r="S934" s="469" t="inlineStr">
        <is>
          <t xml:space="preserve"> text </t>
        </is>
      </c>
      <c r="T934" s="426" t="inlineStr">
        <is>
          <t>Norway</t>
        </is>
      </c>
      <c r="U934" s="465" t="inlineStr">
        <is>
          <t xml:space="preserve"> N wasted </t>
        </is>
      </c>
      <c r="V934" s="465" t="n">
        <v>0.04</v>
      </c>
    </row>
    <row r="935" ht="16" customHeight="1">
      <c r="B935" s="475" t="inlineStr">
        <is>
          <t>HS.HS-HY.SW</t>
        </is>
      </c>
      <c r="C935" s="475" t="inlineStr">
        <is>
          <t>HS.HS-HY.SW-Overland flow-Nmix</t>
        </is>
      </c>
      <c r="D935" s="475" t="inlineStr">
        <is>
          <t>HS</t>
        </is>
      </c>
      <c r="E935" s="475" t="inlineStr">
        <is>
          <t>HS</t>
        </is>
      </c>
      <c r="F935" s="5">
        <f>VLOOKUP(E935,'5.a Definitions'!E:F,2,FALSE)</f>
        <v/>
      </c>
      <c r="G935" s="475" t="inlineStr">
        <is>
          <t>HY</t>
        </is>
      </c>
      <c r="H935" s="475" t="inlineStr">
        <is>
          <t>SW</t>
        </is>
      </c>
      <c r="I935" s="5">
        <f>VLOOKUP(H935,'5.a Definitions'!E:F,2,FALSE)</f>
        <v/>
      </c>
      <c r="J935" s="465" t="inlineStr">
        <is>
          <t>Overland flow</t>
        </is>
      </c>
      <c r="K935" s="465" t="inlineStr">
        <is>
          <t>overland flow</t>
        </is>
      </c>
      <c r="L935" s="465" t="inlineStr">
        <is>
          <t>reactive</t>
        </is>
      </c>
      <c r="M935" s="465" t="inlineStr">
        <is>
          <t>Nmix</t>
        </is>
      </c>
      <c r="N935" s="466" t="n">
        <v>6.594</v>
      </c>
      <c r="O935" s="467" t="n">
        <v>0.7150627489028277</v>
      </c>
      <c r="P935" s="468" t="n">
        <v>2019</v>
      </c>
      <c r="Q935" s="469" t="inlineStr">
        <is>
          <t>TEOTIL3</t>
        </is>
      </c>
      <c r="R935" s="469" t="inlineStr">
        <is>
          <t>ok</t>
        </is>
      </c>
      <c r="S935" s="469" t="inlineStr">
        <is>
          <t>text</t>
        </is>
      </c>
      <c r="T935" s="476" t="inlineStr">
        <is>
          <t>Norway</t>
        </is>
      </c>
      <c r="U935" s="465" t="inlineStr">
        <is>
          <t>N wasted</t>
        </is>
      </c>
      <c r="V935" s="465">
        <f>(#REF!*#REF!)^2</f>
        <v/>
      </c>
    </row>
    <row r="936" ht="16" customHeight="1" thickBot="1">
      <c r="B936" s="6" t="inlineStr">
        <is>
          <t>HS.HS-HY.CW</t>
        </is>
      </c>
      <c r="C936" s="6" t="inlineStr">
        <is>
          <t>HS.HS-HY.CW-Untreated wastewater-Nmix</t>
        </is>
      </c>
      <c r="D936" s="6" t="inlineStr">
        <is>
          <t>HS</t>
        </is>
      </c>
      <c r="E936" s="6" t="inlineStr">
        <is>
          <t>HS</t>
        </is>
      </c>
      <c r="F936" s="5">
        <f>VLOOKUP(E936,'5.a Definitions'!E:F,2,FALSE)</f>
        <v/>
      </c>
      <c r="G936" s="6" t="inlineStr">
        <is>
          <t>HY</t>
        </is>
      </c>
      <c r="H936" s="6" t="inlineStr">
        <is>
          <t>CW</t>
        </is>
      </c>
      <c r="I936" s="5">
        <f>VLOOKUP(H936,'5.a Definitions'!E:F,2,FALSE)</f>
        <v/>
      </c>
      <c r="J936" s="470" t="inlineStr">
        <is>
          <t xml:space="preserve"> Untreated wastewater </t>
        </is>
      </c>
      <c r="K936" s="470" t="inlineStr">
        <is>
          <t xml:space="preserve"> untreated wastewater to coastal water </t>
        </is>
      </c>
      <c r="L936" s="470" t="inlineStr">
        <is>
          <t xml:space="preserve"> reactive </t>
        </is>
      </c>
      <c r="M936" s="470" t="inlineStr">
        <is>
          <t xml:space="preserve"> Nmix </t>
        </is>
      </c>
      <c r="N936" s="466" t="n">
        <v>0</v>
      </c>
      <c r="O936" s="471" t="n">
        <v>10</v>
      </c>
      <c r="P936" s="468" t="n">
        <v>2019</v>
      </c>
      <c r="Q936" s="472" t="inlineStr">
        <is>
          <t>neglected</t>
        </is>
      </c>
      <c r="R936" s="469" t="inlineStr">
        <is>
          <t>ok</t>
        </is>
      </c>
      <c r="S936" s="472" t="inlineStr">
        <is>
          <t xml:space="preserve"> text </t>
        </is>
      </c>
      <c r="T936" s="426" t="inlineStr">
        <is>
          <t>Norway</t>
        </is>
      </c>
      <c r="U936" s="470" t="inlineStr">
        <is>
          <t xml:space="preserve"> N wasted </t>
        </is>
      </c>
      <c r="V936" s="470" t="n">
        <v>0.04</v>
      </c>
    </row>
    <row r="937" ht="16" customHeight="1" thickBot="1">
      <c r="A937" s="492" t="inlineStr">
        <is>
          <t>Atmosphere</t>
        </is>
      </c>
      <c r="B937" s="5" t="inlineStr">
        <is>
          <t>AT.AT-MP.OP</t>
        </is>
      </c>
      <c r="C937" s="5" t="inlineStr">
        <is>
          <t>AT.AT-MP.OP-Ammonia synthesis N2 fixation-N2</t>
        </is>
      </c>
      <c r="D937" s="5" t="inlineStr">
        <is>
          <t>AT</t>
        </is>
      </c>
      <c r="E937" s="5" t="inlineStr">
        <is>
          <t>AT</t>
        </is>
      </c>
      <c r="F937" s="5">
        <f>VLOOKUP(E937,'5.a Definitions'!E:F,2,FALSE)</f>
        <v/>
      </c>
      <c r="G937" s="5" t="inlineStr">
        <is>
          <t>MP</t>
        </is>
      </c>
      <c r="H937" s="5" t="inlineStr">
        <is>
          <t>OP</t>
        </is>
      </c>
      <c r="I937" s="5">
        <f>VLOOKUP(H937,'5.a Definitions'!E:F,2,FALSE)</f>
        <v/>
      </c>
      <c r="J937" s="465" t="inlineStr">
        <is>
          <t xml:space="preserve"> Ammonia synthesis N2 fixation </t>
        </is>
      </c>
      <c r="K937" s="465" t="inlineStr">
        <is>
          <t xml:space="preserve"> ammonia synthesis N2 fixation </t>
        </is>
      </c>
      <c r="L937" s="465" t="inlineStr">
        <is>
          <t xml:space="preserve"> inert </t>
        </is>
      </c>
      <c r="M937" s="465" t="inlineStr">
        <is>
          <t xml:space="preserve"> N2 </t>
        </is>
      </c>
      <c r="N937" s="466" t="n">
        <v>374.450326256517</v>
      </c>
      <c r="O937" s="467" t="n">
        <v>0.6155816383792651</v>
      </c>
      <c r="P937" s="468" t="n">
        <v>2019</v>
      </c>
      <c r="Q937" s="469" t="inlineStr">
        <is>
          <t>FAOSTAT Fertilizer by nutrient + SSB (3-year moving average)</t>
        </is>
      </c>
      <c r="R937" s="469" t="inlineStr">
        <is>
          <t>ok</t>
        </is>
      </c>
      <c r="S937" s="469" t="inlineStr">
        <is>
          <t xml:space="preserve"> text </t>
        </is>
      </c>
      <c r="T937" s="426" t="inlineStr">
        <is>
          <t>Norway</t>
        </is>
      </c>
      <c r="U937" s="465" t="inlineStr">
        <is>
          <t xml:space="preserve"> - </t>
        </is>
      </c>
      <c r="V937" s="465" t="n">
        <v>0.04</v>
      </c>
    </row>
    <row r="938" ht="16" customHeight="1">
      <c r="B938" s="5" t="inlineStr">
        <is>
          <t>AT.AT-AG.SM</t>
        </is>
      </c>
      <c r="C938" s="5" t="inlineStr">
        <is>
          <t>AT.AT-AG.SM-Deposition-OXN</t>
        </is>
      </c>
      <c r="D938" s="5" t="inlineStr">
        <is>
          <t>AT</t>
        </is>
      </c>
      <c r="E938" s="5" t="inlineStr">
        <is>
          <t>AT</t>
        </is>
      </c>
      <c r="F938" s="5">
        <f>VLOOKUP(E938,'5.a Definitions'!E:F,2,FALSE)</f>
        <v/>
      </c>
      <c r="G938" s="5" t="inlineStr">
        <is>
          <t>AG</t>
        </is>
      </c>
      <c r="H938" s="5" t="inlineStr">
        <is>
          <t>SM</t>
        </is>
      </c>
      <c r="I938" s="5">
        <f>VLOOKUP(H938,'5.a Definitions'!E:F,2,FALSE)</f>
        <v/>
      </c>
      <c r="J938" s="465" t="inlineStr">
        <is>
          <t xml:space="preserve"> Deposition </t>
        </is>
      </c>
      <c r="K938" s="465" t="inlineStr">
        <is>
          <t xml:space="preserve"> deposition to agricultural soils </t>
        </is>
      </c>
      <c r="L938" s="465" t="inlineStr">
        <is>
          <t xml:space="preserve"> reactive </t>
        </is>
      </c>
      <c r="M938" s="465" t="inlineStr">
        <is>
          <t xml:space="preserve"> OXN </t>
        </is>
      </c>
      <c r="N938" s="466" t="n">
        <v>2.810968976751234</v>
      </c>
      <c r="O938" s="467" t="n">
        <v>0.439736016803591</v>
      </c>
      <c r="P938" s="468" t="n">
        <v>2019</v>
      </c>
      <c r="Q938" s="469" t="inlineStr">
        <is>
          <t>Filled (2016 scaled with the Blake et al. (2023) trend): NILU and geodata.no</t>
        </is>
      </c>
      <c r="R938" s="469" t="inlineStr">
        <is>
          <t>ok</t>
        </is>
      </c>
      <c r="S938" s="469" t="inlineStr">
        <is>
          <t xml:space="preserve"> text </t>
        </is>
      </c>
      <c r="T938" s="426" t="inlineStr">
        <is>
          <t>Norway</t>
        </is>
      </c>
      <c r="U938" s="465" t="inlineStr">
        <is>
          <t xml:space="preserve"> - </t>
        </is>
      </c>
      <c r="V938" s="465" t="n">
        <v>0.04</v>
      </c>
    </row>
    <row r="939" ht="16" customFormat="1" customHeight="1" s="482">
      <c r="B939" s="5" t="inlineStr">
        <is>
          <t>AT.AT-AG.SM</t>
        </is>
      </c>
      <c r="C939" s="5" t="inlineStr">
        <is>
          <t>AT.AT-AG.SM-Deposition-RDN</t>
        </is>
      </c>
      <c r="D939" s="5" t="inlineStr">
        <is>
          <t>AT</t>
        </is>
      </c>
      <c r="E939" s="5" t="inlineStr">
        <is>
          <t>AT</t>
        </is>
      </c>
      <c r="F939" s="5">
        <f>VLOOKUP(E939,'5.a Definitions'!E:F,2,FALSE)</f>
        <v/>
      </c>
      <c r="G939" s="5" t="inlineStr">
        <is>
          <t>AG</t>
        </is>
      </c>
      <c r="H939" s="5" t="inlineStr">
        <is>
          <t>SM</t>
        </is>
      </c>
      <c r="I939" s="5">
        <f>VLOOKUP(H939,'5.a Definitions'!E:F,2,FALSE)</f>
        <v/>
      </c>
      <c r="J939" s="465" t="inlineStr">
        <is>
          <t xml:space="preserve"> Deposition </t>
        </is>
      </c>
      <c r="K939" s="465" t="inlineStr">
        <is>
          <t xml:space="preserve"> deposition to agricultural soils </t>
        </is>
      </c>
      <c r="L939" s="465" t="inlineStr">
        <is>
          <t xml:space="preserve"> reactive </t>
        </is>
      </c>
      <c r="M939" s="465" t="inlineStr">
        <is>
          <t xml:space="preserve"> RDN </t>
        </is>
      </c>
      <c r="N939" s="466" t="n">
        <v>2.61721234529718</v>
      </c>
      <c r="O939" s="467" t="n">
        <v>0.4346578114082378</v>
      </c>
      <c r="P939" s="468" t="n">
        <v>2019</v>
      </c>
      <c r="Q939" s="469" t="inlineStr">
        <is>
          <t>Filled (2016 scaled with the Blake et al. (2023) trend): NILU and geodata.no</t>
        </is>
      </c>
      <c r="R939" s="469" t="inlineStr">
        <is>
          <t>ok</t>
        </is>
      </c>
      <c r="S939" s="469" t="inlineStr">
        <is>
          <t xml:space="preserve"> text </t>
        </is>
      </c>
      <c r="T939" s="426" t="inlineStr">
        <is>
          <t>Norway</t>
        </is>
      </c>
      <c r="U939" s="465" t="inlineStr">
        <is>
          <t xml:space="preserve"> - </t>
        </is>
      </c>
      <c r="V939" s="465" t="n">
        <v>0.04</v>
      </c>
    </row>
    <row r="940" ht="16" customHeight="1">
      <c r="B940" s="5" t="inlineStr">
        <is>
          <t>AT.AT-AG.SM</t>
        </is>
      </c>
      <c r="C940" s="5" t="inlineStr">
        <is>
          <t>AT.AT-AG.SM-Biological N2 fixation-N2</t>
        </is>
      </c>
      <c r="D940" s="5" t="inlineStr">
        <is>
          <t>AT</t>
        </is>
      </c>
      <c r="E940" s="5" t="inlineStr">
        <is>
          <t>AT</t>
        </is>
      </c>
      <c r="F940" s="5">
        <f>VLOOKUP(E940,'5.a Definitions'!E:F,2,FALSE)</f>
        <v/>
      </c>
      <c r="G940" s="5" t="inlineStr">
        <is>
          <t>AG</t>
        </is>
      </c>
      <c r="H940" s="5" t="inlineStr">
        <is>
          <t>SM</t>
        </is>
      </c>
      <c r="I940" s="5">
        <f>VLOOKUP(H940,'5.a Definitions'!E:F,2,FALSE)</f>
        <v/>
      </c>
      <c r="J940" s="465" t="inlineStr">
        <is>
          <t xml:space="preserve"> Biological N2 fixation </t>
        </is>
      </c>
      <c r="K940" s="465" t="inlineStr">
        <is>
          <t xml:space="preserve"> N2 fixation agriculture </t>
        </is>
      </c>
      <c r="L940" s="465" t="inlineStr">
        <is>
          <t xml:space="preserve"> inert </t>
        </is>
      </c>
      <c r="M940" s="465" t="inlineStr">
        <is>
          <t xml:space="preserve"> N2 </t>
        </is>
      </c>
      <c r="N940" s="466" t="n">
        <v>12</v>
      </c>
      <c r="O940" s="467" t="n">
        <v>0.3241098063913839</v>
      </c>
      <c r="P940" s="468" t="n">
        <v>2019</v>
      </c>
      <c r="Q940" s="469" t="inlineStr">
        <is>
          <t>Bechmann et al. (2023)</t>
        </is>
      </c>
      <c r="R940" s="469" t="inlineStr">
        <is>
          <t>ok</t>
        </is>
      </c>
      <c r="S940" s="469" t="inlineStr">
        <is>
          <t xml:space="preserve"> text </t>
        </is>
      </c>
      <c r="T940" s="426" t="inlineStr">
        <is>
          <t>Norway</t>
        </is>
      </c>
      <c r="U940" s="465" t="inlineStr">
        <is>
          <t xml:space="preserve"> - </t>
        </is>
      </c>
      <c r="V940" s="465" t="n">
        <v>0.04</v>
      </c>
    </row>
    <row r="941" ht="16" customHeight="1">
      <c r="B941" s="5" t="inlineStr">
        <is>
          <t>AT.AT-FS.FO</t>
        </is>
      </c>
      <c r="C941" s="5" t="inlineStr">
        <is>
          <t>AT.AT-FS.FO-Deposition-OXN</t>
        </is>
      </c>
      <c r="D941" s="5" t="inlineStr">
        <is>
          <t>AT</t>
        </is>
      </c>
      <c r="E941" s="5" t="inlineStr">
        <is>
          <t>AT</t>
        </is>
      </c>
      <c r="F941" s="5">
        <f>VLOOKUP(E941,'5.a Definitions'!E:F,2,FALSE)</f>
        <v/>
      </c>
      <c r="G941" s="5" t="inlineStr">
        <is>
          <t>FS</t>
        </is>
      </c>
      <c r="H941" s="5" t="inlineStr">
        <is>
          <t>FO</t>
        </is>
      </c>
      <c r="I941" s="5">
        <f>VLOOKUP(H941,'5.a Definitions'!E:F,2,FALSE)</f>
        <v/>
      </c>
      <c r="J941" s="465" t="inlineStr">
        <is>
          <t xml:space="preserve"> Deposition </t>
        </is>
      </c>
      <c r="K941" s="465" t="inlineStr">
        <is>
          <t xml:space="preserve"> deposition to forests </t>
        </is>
      </c>
      <c r="L941" s="465" t="inlineStr">
        <is>
          <t xml:space="preserve"> reactive </t>
        </is>
      </c>
      <c r="M941" s="465" t="inlineStr">
        <is>
          <t xml:space="preserve"> OXN </t>
        </is>
      </c>
      <c r="N941" s="466" t="n">
        <v>24.5775081767102</v>
      </c>
      <c r="O941" s="467" t="n">
        <v>0.4411222124620104</v>
      </c>
      <c r="P941" s="468" t="n">
        <v>2019</v>
      </c>
      <c r="Q941" s="469" t="inlineStr">
        <is>
          <t>Filled (2016 scaled with the Blake et al. (2023) trend): NILU and geodata.no</t>
        </is>
      </c>
      <c r="R941" s="469" t="inlineStr">
        <is>
          <t>ok</t>
        </is>
      </c>
      <c r="S941" s="469" t="inlineStr">
        <is>
          <t xml:space="preserve"> text </t>
        </is>
      </c>
      <c r="T941" s="426" t="inlineStr">
        <is>
          <t>Norway</t>
        </is>
      </c>
      <c r="U941" s="465" t="inlineStr">
        <is>
          <t xml:space="preserve"> - </t>
        </is>
      </c>
      <c r="V941" s="465" t="n">
        <v>0.04</v>
      </c>
    </row>
    <row r="942" ht="16" customHeight="1">
      <c r="B942" s="5" t="inlineStr">
        <is>
          <t>AT.AT-FS.FO</t>
        </is>
      </c>
      <c r="C942" s="5" t="inlineStr">
        <is>
          <t>AT.AT-FS.FO-Deposition-RDN</t>
        </is>
      </c>
      <c r="D942" s="5" t="inlineStr">
        <is>
          <t>AT</t>
        </is>
      </c>
      <c r="E942" s="5" t="inlineStr">
        <is>
          <t>AT</t>
        </is>
      </c>
      <c r="F942" s="5">
        <f>VLOOKUP(E942,'5.a Definitions'!E:F,2,FALSE)</f>
        <v/>
      </c>
      <c r="G942" s="5" t="inlineStr">
        <is>
          <t>FS</t>
        </is>
      </c>
      <c r="H942" s="5" t="inlineStr">
        <is>
          <t>FO</t>
        </is>
      </c>
      <c r="I942" s="5">
        <f>VLOOKUP(H942,'5.a Definitions'!E:F,2,FALSE)</f>
        <v/>
      </c>
      <c r="J942" s="465" t="inlineStr">
        <is>
          <t xml:space="preserve"> Deposition </t>
        </is>
      </c>
      <c r="K942" s="465" t="inlineStr">
        <is>
          <t xml:space="preserve"> deposition to forests </t>
        </is>
      </c>
      <c r="L942" s="465" t="inlineStr">
        <is>
          <t xml:space="preserve"> reactive </t>
        </is>
      </c>
      <c r="M942" s="465" t="inlineStr">
        <is>
          <t xml:space="preserve"> RDN </t>
        </is>
      </c>
      <c r="N942" s="466" t="n">
        <v>22.80953747835347</v>
      </c>
      <c r="O942" s="467" t="n">
        <v>0.4511412470576447</v>
      </c>
      <c r="P942" s="468" t="n">
        <v>2019</v>
      </c>
      <c r="Q942" s="469" t="inlineStr">
        <is>
          <t>Filled (2016 scaled with the Blake et al. (2023) trend): NILU and geodata.no</t>
        </is>
      </c>
      <c r="R942" s="469" t="inlineStr">
        <is>
          <t>ok</t>
        </is>
      </c>
      <c r="S942" s="469" t="inlineStr">
        <is>
          <t xml:space="preserve"> text </t>
        </is>
      </c>
      <c r="T942" s="426" t="inlineStr">
        <is>
          <t>Norway</t>
        </is>
      </c>
      <c r="U942" s="465" t="inlineStr">
        <is>
          <t xml:space="preserve"> - </t>
        </is>
      </c>
      <c r="V942" s="465" t="n">
        <v>0.04</v>
      </c>
    </row>
    <row r="943" ht="16" customFormat="1" customHeight="1" s="482">
      <c r="B943" s="5" t="inlineStr">
        <is>
          <t>AT.AT-FS.FO</t>
        </is>
      </c>
      <c r="C943" s="5" t="inlineStr">
        <is>
          <t>AT.AT-FS.FO-N2 fixation-N2</t>
        </is>
      </c>
      <c r="D943" s="5" t="inlineStr">
        <is>
          <t>AT</t>
        </is>
      </c>
      <c r="E943" s="5" t="inlineStr">
        <is>
          <t>AT</t>
        </is>
      </c>
      <c r="F943" s="5">
        <f>VLOOKUP(E943,'5.a Definitions'!E:F,2,FALSE)</f>
        <v/>
      </c>
      <c r="G943" s="5" t="inlineStr">
        <is>
          <t>FS</t>
        </is>
      </c>
      <c r="H943" s="5" t="inlineStr">
        <is>
          <t>FO</t>
        </is>
      </c>
      <c r="I943" s="5">
        <f>VLOOKUP(H943,'5.a Definitions'!E:F,2,FALSE)</f>
        <v/>
      </c>
      <c r="J943" s="465" t="inlineStr">
        <is>
          <t xml:space="preserve"> N2 fixation </t>
        </is>
      </c>
      <c r="K943" s="465" t="inlineStr">
        <is>
          <t xml:space="preserve"> N2 fixation forests </t>
        </is>
      </c>
      <c r="L943" s="465" t="inlineStr">
        <is>
          <t xml:space="preserve"> inert </t>
        </is>
      </c>
      <c r="M943" s="465" t="inlineStr">
        <is>
          <t xml:space="preserve"> N2 </t>
        </is>
      </c>
      <c r="N943" s="466" t="n">
        <v>18</v>
      </c>
      <c r="O943" s="467" t="n">
        <v>0.5019089907080868</v>
      </c>
      <c r="P943" s="468" t="n">
        <v>2019</v>
      </c>
      <c r="Q943" s="469" t="inlineStr">
        <is>
          <t>Moldan (2025) and SSB</t>
        </is>
      </c>
      <c r="R943" s="469" t="inlineStr">
        <is>
          <t>ok</t>
        </is>
      </c>
      <c r="S943" s="469" t="inlineStr">
        <is>
          <t xml:space="preserve"> text </t>
        </is>
      </c>
      <c r="T943" s="426" t="inlineStr">
        <is>
          <t>Norway</t>
        </is>
      </c>
      <c r="U943" s="465" t="inlineStr">
        <is>
          <t xml:space="preserve"> - </t>
        </is>
      </c>
      <c r="V943" s="465" t="n">
        <v>0.04</v>
      </c>
    </row>
    <row r="944" ht="16" customHeight="1">
      <c r="B944" s="5" t="inlineStr">
        <is>
          <t>AT.AT-FS.OL</t>
        </is>
      </c>
      <c r="C944" s="5" t="inlineStr">
        <is>
          <t>AT.AT-FS.OL-Deposition-OXN</t>
        </is>
      </c>
      <c r="D944" s="5" t="inlineStr">
        <is>
          <t>AT</t>
        </is>
      </c>
      <c r="E944" s="5" t="inlineStr">
        <is>
          <t>AT</t>
        </is>
      </c>
      <c r="F944" s="5">
        <f>VLOOKUP(E944,'5.a Definitions'!E:F,2,FALSE)</f>
        <v/>
      </c>
      <c r="G944" s="5" t="inlineStr">
        <is>
          <t>FS</t>
        </is>
      </c>
      <c r="H944" s="5" t="inlineStr">
        <is>
          <t>OL</t>
        </is>
      </c>
      <c r="I944" s="5">
        <f>VLOOKUP(H944,'5.a Definitions'!E:F,2,FALSE)</f>
        <v/>
      </c>
      <c r="J944" s="465" t="inlineStr">
        <is>
          <t xml:space="preserve"> Deposition </t>
        </is>
      </c>
      <c r="K944" s="465" t="inlineStr">
        <is>
          <t xml:space="preserve"> deposition to other land </t>
        </is>
      </c>
      <c r="L944" s="465" t="inlineStr">
        <is>
          <t xml:space="preserve"> reactive </t>
        </is>
      </c>
      <c r="M944" s="465" t="inlineStr">
        <is>
          <t xml:space="preserve"> OXN </t>
        </is>
      </c>
      <c r="N944" s="466" t="n">
        <v>28.32874947873232</v>
      </c>
      <c r="O944" s="467" t="n">
        <v>0.4426538169698566</v>
      </c>
      <c r="P944" s="468" t="n">
        <v>2019</v>
      </c>
      <c r="Q944" s="469" t="inlineStr">
        <is>
          <t>Filled (2016 scaled with the Blake et al. (2023) trend): NILU and geodata.no</t>
        </is>
      </c>
      <c r="R944" s="469" t="inlineStr">
        <is>
          <t>ok</t>
        </is>
      </c>
      <c r="S944" s="469" t="inlineStr">
        <is>
          <t xml:space="preserve"> text </t>
        </is>
      </c>
      <c r="T944" s="426" t="inlineStr">
        <is>
          <t>Norway</t>
        </is>
      </c>
      <c r="U944" s="465" t="inlineStr">
        <is>
          <t xml:space="preserve"> - </t>
        </is>
      </c>
      <c r="V944" s="465" t="n">
        <v>0.04</v>
      </c>
    </row>
    <row r="945" ht="16" customHeight="1">
      <c r="B945" s="5" t="inlineStr">
        <is>
          <t>AT.AT-FS.OL</t>
        </is>
      </c>
      <c r="C945" s="5" t="inlineStr">
        <is>
          <t>AT.AT-FS.OL-Deposition-RDN</t>
        </is>
      </c>
      <c r="D945" s="5" t="inlineStr">
        <is>
          <t>AT</t>
        </is>
      </c>
      <c r="E945" s="5" t="inlineStr">
        <is>
          <t>AT</t>
        </is>
      </c>
      <c r="F945" s="5">
        <f>VLOOKUP(E945,'5.a Definitions'!E:F,2,FALSE)</f>
        <v/>
      </c>
      <c r="G945" s="5" t="inlineStr">
        <is>
          <t>FS</t>
        </is>
      </c>
      <c r="H945" s="5" t="inlineStr">
        <is>
          <t>OL</t>
        </is>
      </c>
      <c r="I945" s="5">
        <f>VLOOKUP(H945,'5.a Definitions'!E:F,2,FALSE)</f>
        <v/>
      </c>
      <c r="J945" s="465" t="inlineStr">
        <is>
          <t xml:space="preserve"> Deposition </t>
        </is>
      </c>
      <c r="K945" s="465" t="inlineStr">
        <is>
          <t xml:space="preserve"> deposition to other land </t>
        </is>
      </c>
      <c r="L945" s="465" t="inlineStr">
        <is>
          <t xml:space="preserve"> reactive </t>
        </is>
      </c>
      <c r="M945" s="465" t="inlineStr">
        <is>
          <t xml:space="preserve"> RDN </t>
        </is>
      </c>
      <c r="N945" s="466" t="n">
        <v>30.21554808772498</v>
      </c>
      <c r="O945" s="467" t="n">
        <v>0.4400003963407128</v>
      </c>
      <c r="P945" s="468" t="n">
        <v>2019</v>
      </c>
      <c r="Q945" s="469" t="inlineStr">
        <is>
          <t>Filled (2016 scaled with the Blake et al. (2023) trend): NILU and geodata.no</t>
        </is>
      </c>
      <c r="R945" s="469" t="inlineStr">
        <is>
          <t>ok</t>
        </is>
      </c>
      <c r="S945" s="469" t="inlineStr">
        <is>
          <t xml:space="preserve"> text </t>
        </is>
      </c>
      <c r="T945" s="426" t="inlineStr">
        <is>
          <t>Norway</t>
        </is>
      </c>
      <c r="U945" s="465" t="inlineStr">
        <is>
          <t xml:space="preserve"> - </t>
        </is>
      </c>
      <c r="V945" s="465" t="n">
        <v>0.04</v>
      </c>
    </row>
    <row r="946" ht="16" customHeight="1">
      <c r="B946" s="5" t="inlineStr">
        <is>
          <t>AT.AT-FS.OL</t>
        </is>
      </c>
      <c r="C946" s="5" t="inlineStr">
        <is>
          <t>AT.AT-FS.OL-N2 fixation-N2</t>
        </is>
      </c>
      <c r="D946" s="5" t="inlineStr">
        <is>
          <t>AT</t>
        </is>
      </c>
      <c r="E946" s="5" t="inlineStr">
        <is>
          <t>AT</t>
        </is>
      </c>
      <c r="F946" s="5">
        <f>VLOOKUP(E946,'5.a Definitions'!E:F,2,FALSE)</f>
        <v/>
      </c>
      <c r="G946" s="5" t="inlineStr">
        <is>
          <t>FS</t>
        </is>
      </c>
      <c r="H946" s="5" t="inlineStr">
        <is>
          <t>OL</t>
        </is>
      </c>
      <c r="I946" s="5">
        <f>VLOOKUP(H946,'5.a Definitions'!E:F,2,FALSE)</f>
        <v/>
      </c>
      <c r="J946" s="465" t="inlineStr">
        <is>
          <t xml:space="preserve"> N2 fixation </t>
        </is>
      </c>
      <c r="K946" s="465" t="inlineStr">
        <is>
          <t xml:space="preserve"> N2 fixation other land </t>
        </is>
      </c>
      <c r="L946" s="465" t="inlineStr">
        <is>
          <t xml:space="preserve"> inert </t>
        </is>
      </c>
      <c r="M946" s="465" t="inlineStr">
        <is>
          <t xml:space="preserve"> N2 </t>
        </is>
      </c>
      <c r="N946" s="466" t="n">
        <v>23.228884</v>
      </c>
      <c r="O946" s="467" t="n">
        <v>0.8373855850737826</v>
      </c>
      <c r="P946" s="468" t="n">
        <v>2019</v>
      </c>
      <c r="Q946" s="469" t="inlineStr">
        <is>
          <t>CORINE land cover inventory and Reddy &amp; DeLaune (2008)</t>
        </is>
      </c>
      <c r="R946" s="469" t="inlineStr">
        <is>
          <t>ok</t>
        </is>
      </c>
      <c r="S946" s="469" t="inlineStr">
        <is>
          <t xml:space="preserve"> text </t>
        </is>
      </c>
      <c r="T946" s="426" t="inlineStr">
        <is>
          <t>Norway</t>
        </is>
      </c>
      <c r="U946" s="465" t="inlineStr">
        <is>
          <t xml:space="preserve"> - </t>
        </is>
      </c>
      <c r="V946" s="465" t="n">
        <v>0.04</v>
      </c>
    </row>
    <row r="947" ht="16" customHeight="1">
      <c r="B947" s="5" t="inlineStr">
        <is>
          <t>AT.AT-HS.HS</t>
        </is>
      </c>
      <c r="C947" s="5" t="inlineStr">
        <is>
          <t>AT.AT-HS.HS-Deposition-OXN</t>
        </is>
      </c>
      <c r="D947" s="5" t="inlineStr">
        <is>
          <t>AT</t>
        </is>
      </c>
      <c r="E947" s="5" t="inlineStr">
        <is>
          <t>AT</t>
        </is>
      </c>
      <c r="F947" s="5">
        <f>VLOOKUP(E947,'5.a Definitions'!E:F,2,FALSE)</f>
        <v/>
      </c>
      <c r="G947" s="5" t="inlineStr">
        <is>
          <t>HS</t>
        </is>
      </c>
      <c r="H947" s="5" t="inlineStr">
        <is>
          <t>HS</t>
        </is>
      </c>
      <c r="I947" s="5">
        <f>VLOOKUP(H947,'5.a Definitions'!E:F,2,FALSE)</f>
        <v/>
      </c>
      <c r="J947" s="465" t="inlineStr">
        <is>
          <t xml:space="preserve"> Deposition </t>
        </is>
      </c>
      <c r="K947" s="465" t="inlineStr">
        <is>
          <t xml:space="preserve"> deposition to settlements </t>
        </is>
      </c>
      <c r="L947" s="465" t="inlineStr">
        <is>
          <t xml:space="preserve"> reactive </t>
        </is>
      </c>
      <c r="M947" s="465" t="inlineStr">
        <is>
          <t xml:space="preserve"> OXN </t>
        </is>
      </c>
      <c r="N947" s="466" t="n">
        <v>1.634097903810652</v>
      </c>
      <c r="O947" s="467" t="n">
        <v>0.4391722004430065</v>
      </c>
      <c r="P947" s="468" t="n">
        <v>2019</v>
      </c>
      <c r="Q947" s="469" t="inlineStr">
        <is>
          <t>Filled (2016 scaled with the Blake et al. (2023) trend): NILU and geodata.no</t>
        </is>
      </c>
      <c r="R947" s="469" t="inlineStr">
        <is>
          <t>ok</t>
        </is>
      </c>
      <c r="S947" s="469" t="inlineStr">
        <is>
          <t xml:space="preserve"> text </t>
        </is>
      </c>
      <c r="T947" s="426" t="inlineStr">
        <is>
          <t>Norway</t>
        </is>
      </c>
      <c r="U947" s="465" t="inlineStr">
        <is>
          <t xml:space="preserve"> - </t>
        </is>
      </c>
      <c r="V947" s="465" t="n">
        <v>0.04</v>
      </c>
    </row>
    <row r="948" ht="16" customHeight="1">
      <c r="B948" s="5" t="inlineStr">
        <is>
          <t>AT.AT-HS.HS</t>
        </is>
      </c>
      <c r="C948" s="5" t="inlineStr">
        <is>
          <t>AT.AT-HS.HS-Deposition-RDN</t>
        </is>
      </c>
      <c r="D948" s="5" t="inlineStr">
        <is>
          <t>AT</t>
        </is>
      </c>
      <c r="E948" s="5" t="inlineStr">
        <is>
          <t>AT</t>
        </is>
      </c>
      <c r="F948" s="5">
        <f>VLOOKUP(E948,'5.a Definitions'!E:F,2,FALSE)</f>
        <v/>
      </c>
      <c r="G948" s="5" t="inlineStr">
        <is>
          <t>HS</t>
        </is>
      </c>
      <c r="H948" s="5" t="inlineStr">
        <is>
          <t>HS</t>
        </is>
      </c>
      <c r="I948" s="5">
        <f>VLOOKUP(H948,'5.a Definitions'!E:F,2,FALSE)</f>
        <v/>
      </c>
      <c r="J948" s="465" t="inlineStr">
        <is>
          <t xml:space="preserve"> Deposition </t>
        </is>
      </c>
      <c r="K948" s="465" t="inlineStr">
        <is>
          <t xml:space="preserve"> deposition to settlements </t>
        </is>
      </c>
      <c r="L948" s="465" t="inlineStr">
        <is>
          <t xml:space="preserve"> reactive </t>
        </is>
      </c>
      <c r="M948" s="465" t="inlineStr">
        <is>
          <t xml:space="preserve"> RDN </t>
        </is>
      </c>
      <c r="N948" s="466" t="n">
        <v>1.480401076349279</v>
      </c>
      <c r="O948" s="467" t="n">
        <v>0.4458506145083385</v>
      </c>
      <c r="P948" s="468" t="n">
        <v>2019</v>
      </c>
      <c r="Q948" s="469" t="inlineStr">
        <is>
          <t>Filled (2016 scaled with the Blake et al. (2023) trend): NILU and geodata.no</t>
        </is>
      </c>
      <c r="R948" s="469" t="inlineStr">
        <is>
          <t>ok</t>
        </is>
      </c>
      <c r="S948" s="469" t="inlineStr">
        <is>
          <t xml:space="preserve"> text </t>
        </is>
      </c>
      <c r="T948" s="426" t="inlineStr">
        <is>
          <t>Norway</t>
        </is>
      </c>
      <c r="U948" s="465" t="inlineStr">
        <is>
          <t xml:space="preserve"> - </t>
        </is>
      </c>
      <c r="V948" s="465" t="n">
        <v>0.04</v>
      </c>
    </row>
    <row r="949" ht="16" customHeight="1">
      <c r="B949" s="5" t="inlineStr">
        <is>
          <t>AT.AT-HY.SW</t>
        </is>
      </c>
      <c r="C949" s="5" t="inlineStr">
        <is>
          <t>AT.AT-HY.SW-Deposition-OXN</t>
        </is>
      </c>
      <c r="D949" s="5" t="inlineStr">
        <is>
          <t>AT</t>
        </is>
      </c>
      <c r="E949" s="5" t="inlineStr">
        <is>
          <t>AT</t>
        </is>
      </c>
      <c r="F949" s="5">
        <f>VLOOKUP(E949,'5.a Definitions'!E:F,2,FALSE)</f>
        <v/>
      </c>
      <c r="G949" s="5" t="inlineStr">
        <is>
          <t>HY</t>
        </is>
      </c>
      <c r="H949" s="5" t="inlineStr">
        <is>
          <t>SW</t>
        </is>
      </c>
      <c r="I949" s="5">
        <f>VLOOKUP(H949,'5.a Definitions'!E:F,2,FALSE)</f>
        <v/>
      </c>
      <c r="J949" s="465" t="inlineStr">
        <is>
          <t xml:space="preserve"> Deposition </t>
        </is>
      </c>
      <c r="K949" s="465" t="inlineStr">
        <is>
          <t xml:space="preserve"> deposition to surface water </t>
        </is>
      </c>
      <c r="L949" s="465" t="inlineStr">
        <is>
          <t xml:space="preserve"> reactive </t>
        </is>
      </c>
      <c r="M949" s="465" t="inlineStr">
        <is>
          <t xml:space="preserve"> OXN </t>
        </is>
      </c>
      <c r="N949" s="466" t="n">
        <v>4.088822809522666</v>
      </c>
      <c r="O949" s="467" t="n">
        <v>0.4197282843212072</v>
      </c>
      <c r="P949" s="468" t="n">
        <v>2019</v>
      </c>
      <c r="Q949" s="469" t="inlineStr">
        <is>
          <t>Filled (2016 scaled with the Blake et al. (2023) trend): NILU and geodata.no</t>
        </is>
      </c>
      <c r="R949" s="469" t="inlineStr">
        <is>
          <t>ok</t>
        </is>
      </c>
      <c r="S949" s="469" t="inlineStr">
        <is>
          <t xml:space="preserve"> text </t>
        </is>
      </c>
      <c r="T949" s="426" t="inlineStr">
        <is>
          <t>Norway</t>
        </is>
      </c>
      <c r="U949" s="465" t="inlineStr">
        <is>
          <t xml:space="preserve"> - </t>
        </is>
      </c>
      <c r="V949" s="465" t="n">
        <v>0.04</v>
      </c>
    </row>
    <row r="950" ht="16" customHeight="1">
      <c r="B950" s="5" t="inlineStr">
        <is>
          <t>AT.AT-HY.SW</t>
        </is>
      </c>
      <c r="C950" s="5" t="inlineStr">
        <is>
          <t>AT.AT-HY.SW-Deposition-RDN</t>
        </is>
      </c>
      <c r="D950" s="5" t="inlineStr">
        <is>
          <t>AT</t>
        </is>
      </c>
      <c r="E950" s="5" t="inlineStr">
        <is>
          <t>AT</t>
        </is>
      </c>
      <c r="F950" s="5">
        <f>VLOOKUP(E950,'5.a Definitions'!E:F,2,FALSE)</f>
        <v/>
      </c>
      <c r="G950" s="5" t="inlineStr">
        <is>
          <t>HY</t>
        </is>
      </c>
      <c r="H950" s="5" t="inlineStr">
        <is>
          <t>SW</t>
        </is>
      </c>
      <c r="I950" s="5">
        <f>VLOOKUP(H950,'5.a Definitions'!E:F,2,FALSE)</f>
        <v/>
      </c>
      <c r="J950" s="465" t="inlineStr">
        <is>
          <t xml:space="preserve"> Deposition </t>
        </is>
      </c>
      <c r="K950" s="465" t="inlineStr">
        <is>
          <t xml:space="preserve"> deposition to surface water </t>
        </is>
      </c>
      <c r="L950" s="465" t="inlineStr">
        <is>
          <t xml:space="preserve"> reactive </t>
        </is>
      </c>
      <c r="M950" s="465" t="inlineStr">
        <is>
          <t xml:space="preserve"> RDN </t>
        </is>
      </c>
      <c r="N950" s="466" t="n">
        <v>4.052304373571123</v>
      </c>
      <c r="O950" s="467" t="n">
        <v>0.426684906499589</v>
      </c>
      <c r="P950" s="468" t="n">
        <v>2019</v>
      </c>
      <c r="Q950" s="469" t="inlineStr">
        <is>
          <t>Filled (2016 scaled with the Blake et al. (2023) trend): NILU and geodata.no</t>
        </is>
      </c>
      <c r="R950" s="469" t="inlineStr">
        <is>
          <t>ok</t>
        </is>
      </c>
      <c r="S950" s="469" t="inlineStr">
        <is>
          <t xml:space="preserve"> text </t>
        </is>
      </c>
      <c r="T950" s="426" t="inlineStr">
        <is>
          <t>Norway</t>
        </is>
      </c>
      <c r="U950" s="465" t="inlineStr">
        <is>
          <t xml:space="preserve"> - </t>
        </is>
      </c>
      <c r="V950" s="465" t="n">
        <v>0.04</v>
      </c>
    </row>
    <row r="951" ht="16" customHeight="1">
      <c r="B951" s="5" t="inlineStr">
        <is>
          <t>AT.AT-HY.SW</t>
        </is>
      </c>
      <c r="C951" s="5" t="inlineStr">
        <is>
          <t>AT.AT-HY.SW-N2 fixation-N2</t>
        </is>
      </c>
      <c r="D951" s="5" t="inlineStr">
        <is>
          <t>AT</t>
        </is>
      </c>
      <c r="E951" s="5" t="inlineStr">
        <is>
          <t>AT</t>
        </is>
      </c>
      <c r="F951" s="5">
        <f>VLOOKUP(E951,'5.a Definitions'!E:F,2,FALSE)</f>
        <v/>
      </c>
      <c r="G951" s="5" t="inlineStr">
        <is>
          <t>HY</t>
        </is>
      </c>
      <c r="H951" s="5" t="inlineStr">
        <is>
          <t>SW</t>
        </is>
      </c>
      <c r="I951" s="5">
        <f>VLOOKUP(H951,'5.a Definitions'!E:F,2,FALSE)</f>
        <v/>
      </c>
      <c r="J951" s="465" t="inlineStr">
        <is>
          <t xml:space="preserve"> N2 fixation </t>
        </is>
      </c>
      <c r="K951" s="465" t="inlineStr">
        <is>
          <t xml:space="preserve"> N2 fixation surface water </t>
        </is>
      </c>
      <c r="L951" s="465" t="inlineStr">
        <is>
          <t xml:space="preserve"> inert </t>
        </is>
      </c>
      <c r="M951" s="465" t="inlineStr">
        <is>
          <t xml:space="preserve"> N2 </t>
        </is>
      </c>
      <c r="N951" s="466" t="n">
        <v>2.0457</v>
      </c>
      <c r="O951" s="467" t="n">
        <v>8.962723886426243</v>
      </c>
      <c r="P951" s="468" t="n">
        <v>2019</v>
      </c>
      <c r="Q951" s="469" t="inlineStr">
        <is>
          <t>NIBIO and Reddy &amp; DeLaune (2008)</t>
        </is>
      </c>
      <c r="R951" s="469" t="inlineStr">
        <is>
          <t>ok</t>
        </is>
      </c>
      <c r="S951" s="469" t="inlineStr">
        <is>
          <t xml:space="preserve"> text </t>
        </is>
      </c>
      <c r="T951" s="426" t="inlineStr">
        <is>
          <t>Norway</t>
        </is>
      </c>
      <c r="U951" s="465" t="inlineStr">
        <is>
          <t xml:space="preserve"> - </t>
        </is>
      </c>
      <c r="V951" s="465" t="n">
        <v>0.04</v>
      </c>
    </row>
    <row r="952" ht="16" customHeight="1">
      <c r="B952" s="5" t="inlineStr">
        <is>
          <t>AT.AT-RW.RW</t>
        </is>
      </c>
      <c r="C952" s="5" t="inlineStr">
        <is>
          <t>AT.AT-RW.RW-Atmospheric outflow-RDN</t>
        </is>
      </c>
      <c r="D952" s="5" t="inlineStr">
        <is>
          <t>AT</t>
        </is>
      </c>
      <c r="E952" s="5" t="inlineStr">
        <is>
          <t>AT</t>
        </is>
      </c>
      <c r="F952" s="5">
        <f>VLOOKUP(E952,'5.a Definitions'!E:F,2,FALSE)</f>
        <v/>
      </c>
      <c r="G952" s="5" t="inlineStr">
        <is>
          <t>RW</t>
        </is>
      </c>
      <c r="H952" s="5" t="inlineStr">
        <is>
          <t>RW</t>
        </is>
      </c>
      <c r="I952" s="5">
        <f>VLOOKUP(H952,'5.a Definitions'!E:F,2,FALSE)</f>
        <v/>
      </c>
      <c r="J952" s="465" t="inlineStr">
        <is>
          <t xml:space="preserve"> Atmospheric outflow </t>
        </is>
      </c>
      <c r="K952" s="465" t="inlineStr">
        <is>
          <t xml:space="preserve"> atmospheric outflow </t>
        </is>
      </c>
      <c r="L952" s="465" t="inlineStr">
        <is>
          <t xml:space="preserve"> reactive </t>
        </is>
      </c>
      <c r="M952" s="465" t="inlineStr">
        <is>
          <t xml:space="preserve"> RDN </t>
        </is>
      </c>
      <c r="N952" s="466" t="n">
        <v>12.2</v>
      </c>
      <c r="O952" s="467" t="n">
        <v>0.4978678205152004</v>
      </c>
      <c r="P952" s="468" t="n">
        <v>2019</v>
      </c>
      <c r="Q952" s="469" t="inlineStr">
        <is>
          <t>EMEP SR tables</t>
        </is>
      </c>
      <c r="R952" s="469" t="inlineStr">
        <is>
          <t>ok</t>
        </is>
      </c>
      <c r="S952" s="469" t="inlineStr">
        <is>
          <t xml:space="preserve"> text </t>
        </is>
      </c>
      <c r="T952" s="426" t="inlineStr">
        <is>
          <t>Norway</t>
        </is>
      </c>
      <c r="U952" s="465" t="inlineStr">
        <is>
          <t xml:space="preserve"> - </t>
        </is>
      </c>
      <c r="V952" s="465" t="n">
        <v>0.04</v>
      </c>
    </row>
    <row r="953" ht="16" customHeight="1" thickBot="1">
      <c r="A953" s="493" t="n"/>
      <c r="B953" s="6" t="inlineStr">
        <is>
          <t>AT.AT-RW.RW</t>
        </is>
      </c>
      <c r="C953" s="6" t="inlineStr">
        <is>
          <t>AT.AT-RW.RW-Atmospheric outflow-OXN</t>
        </is>
      </c>
      <c r="D953" s="6" t="inlineStr">
        <is>
          <t>AT</t>
        </is>
      </c>
      <c r="E953" s="6" t="inlineStr">
        <is>
          <t>AT</t>
        </is>
      </c>
      <c r="F953" s="5">
        <f>VLOOKUP(E953,'5.a Definitions'!E:F,2,FALSE)</f>
        <v/>
      </c>
      <c r="G953" s="6" t="inlineStr">
        <is>
          <t>RW</t>
        </is>
      </c>
      <c r="H953" s="6" t="inlineStr">
        <is>
          <t>RW</t>
        </is>
      </c>
      <c r="I953" s="5">
        <f>VLOOKUP(H953,'5.a Definitions'!E:F,2,FALSE)</f>
        <v/>
      </c>
      <c r="J953" s="470" t="inlineStr">
        <is>
          <t xml:space="preserve"> Atmospheric outflow </t>
        </is>
      </c>
      <c r="K953" s="470" t="inlineStr">
        <is>
          <t xml:space="preserve"> atmospheric outflow </t>
        </is>
      </c>
      <c r="L953" s="470" t="inlineStr">
        <is>
          <t xml:space="preserve"> reactive </t>
        </is>
      </c>
      <c r="M953" s="470" t="inlineStr">
        <is>
          <t xml:space="preserve"> OXN </t>
        </is>
      </c>
      <c r="N953" s="466" t="n">
        <v>35.3</v>
      </c>
      <c r="O953" s="471" t="n">
        <v>0.4978678205152003</v>
      </c>
      <c r="P953" s="468" t="n">
        <v>2019</v>
      </c>
      <c r="Q953" s="472" t="inlineStr">
        <is>
          <t>EMEP SR tables</t>
        </is>
      </c>
      <c r="R953" s="469" t="inlineStr">
        <is>
          <t>ok</t>
        </is>
      </c>
      <c r="S953" s="472" t="inlineStr">
        <is>
          <t xml:space="preserve"> text </t>
        </is>
      </c>
      <c r="T953" s="426" t="inlineStr">
        <is>
          <t>Norway</t>
        </is>
      </c>
      <c r="U953" s="470" t="inlineStr">
        <is>
          <t xml:space="preserve"> - </t>
        </is>
      </c>
      <c r="V953" s="470" t="n">
        <v>0.04</v>
      </c>
    </row>
    <row r="954" ht="16" customHeight="1">
      <c r="A954" s="491" t="inlineStr">
        <is>
          <t>Hydrosphere</t>
        </is>
      </c>
      <c r="B954" s="5" t="inlineStr">
        <is>
          <t>HY.CW-MP.FP</t>
        </is>
      </c>
      <c r="C954" s="5" t="inlineStr">
        <is>
          <t>HY.CW-MP.FP-Fish (wild catch)-Nmix</t>
        </is>
      </c>
      <c r="D954" s="5" t="inlineStr">
        <is>
          <t>HY</t>
        </is>
      </c>
      <c r="E954" s="5" t="inlineStr">
        <is>
          <t>CW</t>
        </is>
      </c>
      <c r="F954" s="5">
        <f>VLOOKUP(E954,'5.a Definitions'!E:F,2,FALSE)</f>
        <v/>
      </c>
      <c r="G954" s="5" t="inlineStr">
        <is>
          <t>MP</t>
        </is>
      </c>
      <c r="H954" s="5" t="inlineStr">
        <is>
          <t>FP</t>
        </is>
      </c>
      <c r="I954" s="5">
        <f>VLOOKUP(H954,'5.a Definitions'!E:F,2,FALSE)</f>
        <v/>
      </c>
      <c r="J954" s="465" t="inlineStr">
        <is>
          <t xml:space="preserve"> Fish (wild catch) </t>
        </is>
      </c>
      <c r="K954" s="5" t="inlineStr">
        <is>
          <t>coastal water fish (wild catch)</t>
        </is>
      </c>
      <c r="L954" s="465" t="inlineStr">
        <is>
          <t xml:space="preserve"> reactive </t>
        </is>
      </c>
      <c r="M954" s="465" t="inlineStr">
        <is>
          <t xml:space="preserve"> Nmix </t>
        </is>
      </c>
      <c r="N954" s="466" t="n">
        <v>57.17507945072</v>
      </c>
      <c r="O954" s="467" t="n">
        <v>0.1111170146071138</v>
      </c>
      <c r="P954" s="468" t="n">
        <v>2019</v>
      </c>
      <c r="Q954" s="469" t="inlineStr">
        <is>
          <t>Fiskeridirektoratet</t>
        </is>
      </c>
      <c r="R954" s="469" t="inlineStr">
        <is>
          <t>ok</t>
        </is>
      </c>
      <c r="S954" s="469" t="inlineStr">
        <is>
          <t xml:space="preserve"> text </t>
        </is>
      </c>
      <c r="T954" s="426" t="inlineStr">
        <is>
          <t>Norway</t>
        </is>
      </c>
      <c r="U954" s="5" t="inlineStr">
        <is>
          <t>useful output</t>
        </is>
      </c>
      <c r="V954" s="465" t="n">
        <v>0.04</v>
      </c>
    </row>
    <row r="955" ht="16" customHeight="1">
      <c r="B955" s="5" t="inlineStr">
        <is>
          <t>HY.SW-AT.AT</t>
        </is>
      </c>
      <c r="C955" s="5" t="inlineStr">
        <is>
          <t>HY.SW-AT.AT-Emissions-N2</t>
        </is>
      </c>
      <c r="D955" s="5" t="inlineStr">
        <is>
          <t>HY</t>
        </is>
      </c>
      <c r="E955" s="5" t="inlineStr">
        <is>
          <t>SW</t>
        </is>
      </c>
      <c r="F955" s="5">
        <f>VLOOKUP(E955,'5.a Definitions'!E:F,2,FALSE)</f>
        <v/>
      </c>
      <c r="G955" s="5" t="inlineStr">
        <is>
          <t>AT</t>
        </is>
      </c>
      <c r="H955" s="5" t="inlineStr">
        <is>
          <t>AT</t>
        </is>
      </c>
      <c r="I955" s="5">
        <f>VLOOKUP(H955,'5.a Definitions'!E:F,2,FALSE)</f>
        <v/>
      </c>
      <c r="J955" s="465" t="inlineStr">
        <is>
          <t xml:space="preserve"> Emissions </t>
        </is>
      </c>
      <c r="K955" s="465" t="inlineStr">
        <is>
          <t xml:space="preserve"> surface water emissions </t>
        </is>
      </c>
      <c r="L955" s="465" t="inlineStr">
        <is>
          <t xml:space="preserve"> inert </t>
        </is>
      </c>
      <c r="M955" s="465" t="inlineStr">
        <is>
          <t xml:space="preserve"> N2 </t>
        </is>
      </c>
      <c r="N955" s="466" t="n">
        <v>13.35312</v>
      </c>
      <c r="O955" s="467" t="n">
        <v>0.4129805514509032</v>
      </c>
      <c r="P955" s="468" t="n">
        <v>2019</v>
      </c>
      <c r="Q955" s="469" t="inlineStr">
        <is>
          <t>NIVA TEOTIL3</t>
        </is>
      </c>
      <c r="R955" s="469" t="inlineStr">
        <is>
          <t>ok</t>
        </is>
      </c>
      <c r="S955" s="469" t="inlineStr">
        <is>
          <t xml:space="preserve"> text </t>
        </is>
      </c>
      <c r="T955" s="426" t="inlineStr">
        <is>
          <t>Norway</t>
        </is>
      </c>
      <c r="U955" s="465" t="inlineStr">
        <is>
          <t xml:space="preserve"> N wasted </t>
        </is>
      </c>
      <c r="V955" s="465" t="n">
        <v>0.04</v>
      </c>
    </row>
    <row r="956" ht="16" customHeight="1">
      <c r="B956" s="5" t="inlineStr">
        <is>
          <t>HY.SW-AT.AT</t>
        </is>
      </c>
      <c r="C956" s="5" t="inlineStr">
        <is>
          <t>HY.SW-AT.AT-Emissions-N2O</t>
        </is>
      </c>
      <c r="D956" s="5" t="inlineStr">
        <is>
          <t>HY</t>
        </is>
      </c>
      <c r="E956" s="5" t="inlineStr">
        <is>
          <t>SW</t>
        </is>
      </c>
      <c r="F956" s="5">
        <f>VLOOKUP(E956,'5.a Definitions'!E:F,2,FALSE)</f>
        <v/>
      </c>
      <c r="G956" s="5" t="inlineStr">
        <is>
          <t>AT</t>
        </is>
      </c>
      <c r="H956" s="5" t="inlineStr">
        <is>
          <t>AT</t>
        </is>
      </c>
      <c r="I956" s="5">
        <f>VLOOKUP(H956,'5.a Definitions'!E:F,2,FALSE)</f>
        <v/>
      </c>
      <c r="J956" s="465" t="inlineStr">
        <is>
          <t xml:space="preserve"> Emissions </t>
        </is>
      </c>
      <c r="K956" s="465" t="inlineStr">
        <is>
          <t xml:space="preserve"> surface water emissions </t>
        </is>
      </c>
      <c r="L956" s="465" t="inlineStr">
        <is>
          <t xml:space="preserve"> reactive </t>
        </is>
      </c>
      <c r="M956" s="465" t="inlineStr">
        <is>
          <t xml:space="preserve"> N2O </t>
        </is>
      </c>
      <c r="N956" s="466" t="n">
        <v>0.13488</v>
      </c>
      <c r="O956" s="467" t="n">
        <v>10.499220192772</v>
      </c>
      <c r="P956" s="468" t="n">
        <v>2019</v>
      </c>
      <c r="Q956" s="469" t="inlineStr">
        <is>
          <t>NIVA TEOTIL3</t>
        </is>
      </c>
      <c r="R956" s="469" t="inlineStr">
        <is>
          <t>ok</t>
        </is>
      </c>
      <c r="S956" s="469" t="inlineStr">
        <is>
          <t xml:space="preserve"> text </t>
        </is>
      </c>
      <c r="T956" s="426" t="inlineStr">
        <is>
          <t>Norway</t>
        </is>
      </c>
      <c r="U956" s="465" t="inlineStr">
        <is>
          <t xml:space="preserve"> N wasted </t>
        </is>
      </c>
      <c r="V956" s="465" t="n">
        <v>0.04</v>
      </c>
    </row>
    <row r="957" ht="16" customHeight="1">
      <c r="B957" s="5" t="inlineStr">
        <is>
          <t>HY.SW-HY.CW</t>
        </is>
      </c>
      <c r="C957" s="5" t="inlineStr">
        <is>
          <t>HY.SW-HY.CW-Inflow to coastal waters-Nmix</t>
        </is>
      </c>
      <c r="D957" s="5" t="inlineStr">
        <is>
          <t>HY</t>
        </is>
      </c>
      <c r="E957" s="5" t="inlineStr">
        <is>
          <t>SW</t>
        </is>
      </c>
      <c r="F957" s="5">
        <f>VLOOKUP(E957,'5.a Definitions'!E:F,2,FALSE)</f>
        <v/>
      </c>
      <c r="G957" s="5" t="inlineStr">
        <is>
          <t>HY</t>
        </is>
      </c>
      <c r="H957" s="5" t="inlineStr">
        <is>
          <t>CW</t>
        </is>
      </c>
      <c r="I957" s="5">
        <f>VLOOKUP(H957,'5.a Definitions'!E:F,2,FALSE)</f>
        <v/>
      </c>
      <c r="J957" s="465" t="inlineStr">
        <is>
          <t xml:space="preserve"> Inflow to coastal waters </t>
        </is>
      </c>
      <c r="K957" s="465" t="inlineStr">
        <is>
          <t xml:space="preserve"> inflow to coastal water </t>
        </is>
      </c>
      <c r="L957" s="465" t="inlineStr">
        <is>
          <t xml:space="preserve"> reactive </t>
        </is>
      </c>
      <c r="M957" s="465" t="inlineStr">
        <is>
          <t xml:space="preserve"> Nmix </t>
        </is>
      </c>
      <c r="N957" s="466" t="n">
        <v>106.9811</v>
      </c>
      <c r="O957" s="467" t="n">
        <v>0.2342960576765672</v>
      </c>
      <c r="P957" s="468" t="n">
        <v>2019</v>
      </c>
      <c r="Q957" s="469" t="inlineStr">
        <is>
          <t>NIVA TEOTIL3</t>
        </is>
      </c>
      <c r="R957" s="469" t="inlineStr">
        <is>
          <t>ok</t>
        </is>
      </c>
      <c r="S957" s="469" t="inlineStr">
        <is>
          <t xml:space="preserve"> text </t>
        </is>
      </c>
      <c r="T957" s="426" t="inlineStr">
        <is>
          <t>Norway</t>
        </is>
      </c>
      <c r="U957" s="465" t="inlineStr">
        <is>
          <t xml:space="preserve"> - </t>
        </is>
      </c>
      <c r="V957" s="465" t="n">
        <v>0.04</v>
      </c>
    </row>
    <row r="958" ht="16" customHeight="1">
      <c r="B958" s="5" t="inlineStr">
        <is>
          <t>HY.CW-MP.FP</t>
        </is>
      </c>
      <c r="C958" s="5" t="inlineStr">
        <is>
          <t>HY.CW-MP.FP-Shellfish-Nmix</t>
        </is>
      </c>
      <c r="D958" s="5" t="inlineStr">
        <is>
          <t>HY</t>
        </is>
      </c>
      <c r="E958" s="5" t="inlineStr">
        <is>
          <t>CW</t>
        </is>
      </c>
      <c r="F958" s="5">
        <f>VLOOKUP(E958,'5.a Definitions'!E:F,2,FALSE)</f>
        <v/>
      </c>
      <c r="G958" s="5" t="inlineStr">
        <is>
          <t>MP</t>
        </is>
      </c>
      <c r="H958" s="5" t="inlineStr">
        <is>
          <t>FP</t>
        </is>
      </c>
      <c r="I958" s="5">
        <f>VLOOKUP(H958,'5.a Definitions'!E:F,2,FALSE)</f>
        <v/>
      </c>
      <c r="J958" s="465" t="inlineStr">
        <is>
          <t xml:space="preserve"> Shellfish </t>
        </is>
      </c>
      <c r="K958" s="465" t="inlineStr">
        <is>
          <t xml:space="preserve"> coastal water shellfish </t>
        </is>
      </c>
      <c r="L958" s="465" t="inlineStr">
        <is>
          <t xml:space="preserve"> reactive </t>
        </is>
      </c>
      <c r="M958" s="465" t="inlineStr">
        <is>
          <t xml:space="preserve"> Nmix </t>
        </is>
      </c>
      <c r="N958" s="466" t="n">
        <v>8.111408560200001</v>
      </c>
      <c r="O958" s="467" t="n">
        <v>0.1064762873659449</v>
      </c>
      <c r="P958" s="468" t="n">
        <v>2019</v>
      </c>
      <c r="Q958" s="469" t="inlineStr">
        <is>
          <t>Fiskeridirektoratet</t>
        </is>
      </c>
      <c r="R958" s="469" t="inlineStr">
        <is>
          <t>ok</t>
        </is>
      </c>
      <c r="S958" s="469" t="inlineStr">
        <is>
          <t xml:space="preserve"> text </t>
        </is>
      </c>
      <c r="T958" s="426" t="inlineStr">
        <is>
          <t>Norway</t>
        </is>
      </c>
      <c r="U958" s="5" t="inlineStr">
        <is>
          <t>useful output</t>
        </is>
      </c>
      <c r="V958" s="465" t="n">
        <v>0.04</v>
      </c>
    </row>
    <row r="959" ht="16" customHeight="1">
      <c r="B959" s="5" t="inlineStr">
        <is>
          <t>HY.AC-MP.FP</t>
        </is>
      </c>
      <c r="C959" s="5" t="inlineStr">
        <is>
          <t>HY.AC-MP.FP-Coastal fish and seafood-Nmix</t>
        </is>
      </c>
      <c r="D959" s="5" t="inlineStr">
        <is>
          <t>HY</t>
        </is>
      </c>
      <c r="E959" s="5" t="inlineStr">
        <is>
          <t>AC</t>
        </is>
      </c>
      <c r="F959" s="5">
        <f>VLOOKUP(E959,'5.a Definitions'!E:F,2,FALSE)</f>
        <v/>
      </c>
      <c r="G959" s="5" t="inlineStr">
        <is>
          <t>MP</t>
        </is>
      </c>
      <c r="H959" s="5" t="inlineStr">
        <is>
          <t>FP</t>
        </is>
      </c>
      <c r="I959" s="5">
        <f>VLOOKUP(H959,'5.a Definitions'!E:F,2,FALSE)</f>
        <v/>
      </c>
      <c r="J959" s="465" t="inlineStr">
        <is>
          <t xml:space="preserve"> Coastal fish and seafood </t>
        </is>
      </c>
      <c r="K959" s="465" t="inlineStr">
        <is>
          <t xml:space="preserve"> aquaculture coastal fish and seafood </t>
        </is>
      </c>
      <c r="L959" s="465" t="inlineStr">
        <is>
          <t xml:space="preserve"> reactive </t>
        </is>
      </c>
      <c r="M959" s="465" t="inlineStr">
        <is>
          <t xml:space="preserve"> Nmix </t>
        </is>
      </c>
      <c r="N959" s="466" t="n">
        <v>41.74415280000001</v>
      </c>
      <c r="O959" s="467" t="n">
        <v>0.1191537191311646</v>
      </c>
      <c r="P959" s="468" t="n">
        <v>2019</v>
      </c>
      <c r="Q959" s="469" t="inlineStr">
        <is>
          <t>Fiskeridirektoratet</t>
        </is>
      </c>
      <c r="R959" s="469" t="inlineStr">
        <is>
          <t>ok</t>
        </is>
      </c>
      <c r="S959" s="469" t="inlineStr">
        <is>
          <t xml:space="preserve"> text </t>
        </is>
      </c>
      <c r="T959" s="426" t="inlineStr">
        <is>
          <t>Norway</t>
        </is>
      </c>
      <c r="U959" s="5" t="inlineStr">
        <is>
          <t>useful output</t>
        </is>
      </c>
      <c r="V959" s="465" t="n">
        <v>0.04</v>
      </c>
    </row>
    <row r="960" ht="16" customHeight="1">
      <c r="B960" s="5" t="inlineStr">
        <is>
          <t>HY.AC-MP.FP</t>
        </is>
      </c>
      <c r="C960" s="5" t="inlineStr">
        <is>
          <t>HY.AC-MP.FP-Freshwater fish and seafood-Nmix</t>
        </is>
      </c>
      <c r="D960" s="5" t="inlineStr">
        <is>
          <t>HY</t>
        </is>
      </c>
      <c r="E960" s="5" t="inlineStr">
        <is>
          <t>AC</t>
        </is>
      </c>
      <c r="F960" s="5">
        <f>VLOOKUP(E960,'5.a Definitions'!E:F,2,FALSE)</f>
        <v/>
      </c>
      <c r="G960" s="5" t="inlineStr">
        <is>
          <t>MP</t>
        </is>
      </c>
      <c r="H960" s="5" t="inlineStr">
        <is>
          <t>FP</t>
        </is>
      </c>
      <c r="I960" s="5">
        <f>VLOOKUP(H960,'5.a Definitions'!E:F,2,FALSE)</f>
        <v/>
      </c>
      <c r="J960" s="465" t="inlineStr">
        <is>
          <t xml:space="preserve"> Freshwater fish and seafood </t>
        </is>
      </c>
      <c r="K960" s="465" t="inlineStr">
        <is>
          <t xml:space="preserve"> aquaculture freshwater fish and seafood </t>
        </is>
      </c>
      <c r="L960" s="465" t="inlineStr">
        <is>
          <t xml:space="preserve"> reactive </t>
        </is>
      </c>
      <c r="M960" s="465" t="inlineStr">
        <is>
          <t xml:space="preserve"> Nmix </t>
        </is>
      </c>
      <c r="N960" s="466" t="n">
        <v>0</v>
      </c>
      <c r="O960" s="467" t="n">
        <v>20</v>
      </c>
      <c r="P960" s="468" t="n">
        <v>2019</v>
      </c>
      <c r="Q960" s="469" t="inlineStr">
        <is>
          <t>no production</t>
        </is>
      </c>
      <c r="R960" s="469" t="inlineStr">
        <is>
          <t>ok</t>
        </is>
      </c>
      <c r="S960" s="469" t="inlineStr">
        <is>
          <t xml:space="preserve"> text </t>
        </is>
      </c>
      <c r="T960" s="426" t="inlineStr">
        <is>
          <t>Norway</t>
        </is>
      </c>
      <c r="U960" s="5" t="inlineStr">
        <is>
          <t>useful output</t>
        </is>
      </c>
      <c r="V960" s="465" t="n">
        <v>0.04</v>
      </c>
    </row>
    <row r="961" ht="16" customHeight="1">
      <c r="B961" s="5" t="inlineStr">
        <is>
          <t>HY.AC-HY.CW</t>
        </is>
      </c>
      <c r="C961" s="5" t="inlineStr">
        <is>
          <t>HY.AC-HY.CW-Waste feed-Nmix</t>
        </is>
      </c>
      <c r="D961" s="5" t="inlineStr">
        <is>
          <t>HY</t>
        </is>
      </c>
      <c r="E961" s="5" t="inlineStr">
        <is>
          <t>AC</t>
        </is>
      </c>
      <c r="F961" s="5">
        <f>VLOOKUP(E961,'5.a Definitions'!E:F,2,FALSE)</f>
        <v/>
      </c>
      <c r="G961" s="5" t="inlineStr">
        <is>
          <t>HY</t>
        </is>
      </c>
      <c r="H961" s="5" t="inlineStr">
        <is>
          <t>CW</t>
        </is>
      </c>
      <c r="I961" s="5">
        <f>VLOOKUP(H961,'5.a Definitions'!E:F,2,FALSE)</f>
        <v/>
      </c>
      <c r="J961" s="465" t="inlineStr">
        <is>
          <t xml:space="preserve"> Waste feed </t>
        </is>
      </c>
      <c r="K961" s="465" t="inlineStr">
        <is>
          <t xml:space="preserve"> waste feed to coastal water </t>
        </is>
      </c>
      <c r="L961" s="465" t="inlineStr">
        <is>
          <t xml:space="preserve"> reactive </t>
        </is>
      </c>
      <c r="M961" s="465" t="inlineStr">
        <is>
          <t xml:space="preserve"> Nmix </t>
        </is>
      </c>
      <c r="N961" s="466" t="n">
        <v>3.40119876923076</v>
      </c>
      <c r="O961" s="467" t="n">
        <v>0.4273808602430665</v>
      </c>
      <c r="P961" s="468" t="n">
        <v>2019</v>
      </c>
      <c r="Q961" s="469" t="inlineStr">
        <is>
          <t>Mass balance</t>
        </is>
      </c>
      <c r="R961" s="469" t="inlineStr">
        <is>
          <t>ok</t>
        </is>
      </c>
      <c r="S961" s="469" t="inlineStr">
        <is>
          <t xml:space="preserve"> text </t>
        </is>
      </c>
      <c r="T961" s="426" t="inlineStr">
        <is>
          <t>Norway</t>
        </is>
      </c>
      <c r="U961" s="465" t="inlineStr">
        <is>
          <t xml:space="preserve"> N wasted </t>
        </is>
      </c>
      <c r="V961" s="465" t="n">
        <v>0.04</v>
      </c>
    </row>
    <row r="962" ht="16" customHeight="1">
      <c r="B962" s="5" t="inlineStr">
        <is>
          <t>HY.AC-HY.CW</t>
        </is>
      </c>
      <c r="C962" s="5" t="inlineStr">
        <is>
          <t>HY.AC-HY.CW-Excretia-Nmix</t>
        </is>
      </c>
      <c r="D962" s="5" t="inlineStr">
        <is>
          <t>HY</t>
        </is>
      </c>
      <c r="E962" s="5" t="inlineStr">
        <is>
          <t>AC</t>
        </is>
      </c>
      <c r="F962" s="5">
        <f>VLOOKUP(E962,'5.a Definitions'!E:F,2,FALSE)</f>
        <v/>
      </c>
      <c r="G962" s="5" t="inlineStr">
        <is>
          <t>HY</t>
        </is>
      </c>
      <c r="H962" s="5" t="inlineStr">
        <is>
          <t>CW</t>
        </is>
      </c>
      <c r="I962" s="5">
        <f>VLOOKUP(H962,'5.a Definitions'!E:F,2,FALSE)</f>
        <v/>
      </c>
      <c r="J962" s="465" t="inlineStr">
        <is>
          <t xml:space="preserve"> Excretia </t>
        </is>
      </c>
      <c r="K962" s="465" t="inlineStr">
        <is>
          <t xml:space="preserve"> excretia to coastal water </t>
        </is>
      </c>
      <c r="L962" s="465" t="inlineStr">
        <is>
          <t xml:space="preserve"> reactive </t>
        </is>
      </c>
      <c r="M962" s="465" t="inlineStr">
        <is>
          <t xml:space="preserve"> Nmix </t>
        </is>
      </c>
      <c r="N962" s="466" t="n">
        <v>68.22794073846156</v>
      </c>
      <c r="O962" s="467" t="n">
        <v>0.1764739816278041</v>
      </c>
      <c r="P962" s="468" t="n">
        <v>2019</v>
      </c>
      <c r="Q962" s="469" t="inlineStr">
        <is>
          <t>Mass balance</t>
        </is>
      </c>
      <c r="R962" s="469" t="inlineStr">
        <is>
          <t>ok</t>
        </is>
      </c>
      <c r="S962" s="469" t="inlineStr">
        <is>
          <t xml:space="preserve"> text </t>
        </is>
      </c>
      <c r="T962" s="426" t="inlineStr">
        <is>
          <t>Norway</t>
        </is>
      </c>
      <c r="U962" s="465" t="inlineStr">
        <is>
          <t xml:space="preserve"> N wasted </t>
        </is>
      </c>
      <c r="V962" s="465" t="n">
        <v>0.04</v>
      </c>
    </row>
    <row r="963" ht="16" customHeight="1">
      <c r="A963" s="490" t="inlineStr">
        <is>
          <t xml:space="preserve"> Rest of the world </t>
        </is>
      </c>
      <c r="B963" s="5" t="inlineStr">
        <is>
          <t>RW.RW-EF.EC</t>
        </is>
      </c>
      <c r="C963" s="5" t="inlineStr">
        <is>
          <t>RW.RW-EF.EC-Fuel import-Nmix</t>
        </is>
      </c>
      <c r="D963" s="5" t="inlineStr">
        <is>
          <t>RW</t>
        </is>
      </c>
      <c r="E963" s="5" t="inlineStr">
        <is>
          <t>RW</t>
        </is>
      </c>
      <c r="F963" s="5">
        <f>VLOOKUP(E963,'5.a Definitions'!E:F,2,FALSE)</f>
        <v/>
      </c>
      <c r="G963" s="5" t="inlineStr">
        <is>
          <t>EF</t>
        </is>
      </c>
      <c r="H963" s="5" t="inlineStr">
        <is>
          <t>EC</t>
        </is>
      </c>
      <c r="I963" s="5">
        <f>VLOOKUP(H963,'5.a Definitions'!E:F,2,FALSE)</f>
        <v/>
      </c>
      <c r="J963" s="465" t="inlineStr">
        <is>
          <t xml:space="preserve"> Fuel import </t>
        </is>
      </c>
      <c r="K963" s="465" t="inlineStr">
        <is>
          <t xml:space="preserve"> fuel import </t>
        </is>
      </c>
      <c r="L963" s="465" t="inlineStr">
        <is>
          <t xml:space="preserve"> reactive </t>
        </is>
      </c>
      <c r="M963" s="465" t="inlineStr">
        <is>
          <t xml:space="preserve"> Nmix </t>
        </is>
      </c>
      <c r="N963" s="466" t="n">
        <v>23.088971147595</v>
      </c>
      <c r="O963" s="467" t="n">
        <v>1.059197787284845</v>
      </c>
      <c r="P963" s="468" t="n">
        <v>2019</v>
      </c>
      <c r="Q963" s="469" t="inlineStr">
        <is>
          <t>SSB tab 08801</t>
        </is>
      </c>
      <c r="R963" s="469" t="inlineStr">
        <is>
          <t>ok</t>
        </is>
      </c>
      <c r="S963" s="469" t="inlineStr">
        <is>
          <t xml:space="preserve"> text </t>
        </is>
      </c>
      <c r="T963" s="426" t="inlineStr">
        <is>
          <t>Norway</t>
        </is>
      </c>
      <c r="U963" s="5" t="inlineStr">
        <is>
          <t>import</t>
        </is>
      </c>
      <c r="V963" s="465" t="n">
        <v>0.04</v>
      </c>
    </row>
    <row r="964" ht="16" customHeight="1">
      <c r="B964" s="5" t="inlineStr">
        <is>
          <t>RW.RW-EF.TR</t>
        </is>
      </c>
      <c r="C964" s="5" t="inlineStr">
        <is>
          <t>RW.RW-EF.TR-Import of transport fuel-Nmix</t>
        </is>
      </c>
      <c r="D964" s="5" t="inlineStr">
        <is>
          <t>RW</t>
        </is>
      </c>
      <c r="E964" s="5" t="inlineStr">
        <is>
          <t>RW</t>
        </is>
      </c>
      <c r="F964" s="5">
        <f>VLOOKUP(E964,'5.a Definitions'!E:F,2,FALSE)</f>
        <v/>
      </c>
      <c r="G964" s="5" t="inlineStr">
        <is>
          <t>EF</t>
        </is>
      </c>
      <c r="H964" s="5" t="inlineStr">
        <is>
          <t>TR</t>
        </is>
      </c>
      <c r="I964" s="5">
        <f>VLOOKUP(H964,'5.a Definitions'!E:F,2,FALSE)</f>
        <v/>
      </c>
      <c r="J964" s="465" t="inlineStr">
        <is>
          <t xml:space="preserve"> Import of transport fuel </t>
        </is>
      </c>
      <c r="K964" s="465" t="inlineStr">
        <is>
          <t xml:space="preserve"> import of transport fuel </t>
        </is>
      </c>
      <c r="L964" s="465" t="inlineStr">
        <is>
          <t xml:space="preserve"> reactive </t>
        </is>
      </c>
      <c r="M964" s="465" t="inlineStr">
        <is>
          <t xml:space="preserve"> Nmix </t>
        </is>
      </c>
      <c r="N964" s="466" t="n">
        <v>0.247731323</v>
      </c>
      <c r="O964" s="467" t="n">
        <v>0.230213147618377</v>
      </c>
      <c r="P964" s="468" t="n">
        <v>2019</v>
      </c>
      <c r="Q964" s="469" t="inlineStr">
        <is>
          <t>SSB tab 08801</t>
        </is>
      </c>
      <c r="R964" s="469" t="inlineStr">
        <is>
          <t>ok</t>
        </is>
      </c>
      <c r="S964" s="469" t="inlineStr">
        <is>
          <t xml:space="preserve"> text </t>
        </is>
      </c>
      <c r="T964" s="426" t="inlineStr">
        <is>
          <t>Norway</t>
        </is>
      </c>
      <c r="U964" s="5" t="inlineStr">
        <is>
          <t>import</t>
        </is>
      </c>
      <c r="V964" s="465" t="n">
        <v>0.04</v>
      </c>
    </row>
    <row r="965" ht="16" customHeight="1">
      <c r="B965" s="5" t="inlineStr">
        <is>
          <t>RW.RW-MP.FP</t>
        </is>
      </c>
      <c r="C965" s="5" t="inlineStr">
        <is>
          <t>RW.RW-MP.FP-Sea fish (landings)-Nmix</t>
        </is>
      </c>
      <c r="D965" s="5" t="inlineStr">
        <is>
          <t>RW</t>
        </is>
      </c>
      <c r="E965" s="5" t="inlineStr">
        <is>
          <t>RW</t>
        </is>
      </c>
      <c r="F965" s="5">
        <f>VLOOKUP(E965,'5.a Definitions'!E:F,2,FALSE)</f>
        <v/>
      </c>
      <c r="G965" s="5" t="inlineStr">
        <is>
          <t>MP</t>
        </is>
      </c>
      <c r="H965" s="5" t="inlineStr">
        <is>
          <t>FP</t>
        </is>
      </c>
      <c r="I965" s="5">
        <f>VLOOKUP(H965,'5.a Definitions'!E:F,2,FALSE)</f>
        <v/>
      </c>
      <c r="J965" s="465" t="inlineStr">
        <is>
          <t xml:space="preserve"> Sea fish (landings) </t>
        </is>
      </c>
      <c r="K965" s="465" t="inlineStr">
        <is>
          <t xml:space="preserve"> sea fish (landings) </t>
        </is>
      </c>
      <c r="L965" s="465" t="inlineStr">
        <is>
          <t xml:space="preserve"> reactive </t>
        </is>
      </c>
      <c r="M965" s="465" t="inlineStr">
        <is>
          <t xml:space="preserve"> Nmix </t>
        </is>
      </c>
      <c r="N965" s="466" t="n">
        <v>0</v>
      </c>
      <c r="O965" s="467" t="n">
        <v>20</v>
      </c>
      <c r="P965" s="468" t="n">
        <v>2019</v>
      </c>
      <c r="Q965" s="469" t="inlineStr">
        <is>
          <t>counted under Hydrosphere</t>
        </is>
      </c>
      <c r="R965" s="469" t="inlineStr">
        <is>
          <t>ok</t>
        </is>
      </c>
      <c r="S965" s="469" t="inlineStr">
        <is>
          <t xml:space="preserve"> text </t>
        </is>
      </c>
      <c r="T965" s="426" t="inlineStr">
        <is>
          <t>Norway</t>
        </is>
      </c>
      <c r="U965" s="5" t="inlineStr">
        <is>
          <t>import</t>
        </is>
      </c>
      <c r="V965" s="465" t="n">
        <v>0.04</v>
      </c>
    </row>
    <row r="966" ht="16" customHeight="1">
      <c r="B966" s="5" t="inlineStr">
        <is>
          <t>RW.RW-MP.FP</t>
        </is>
      </c>
      <c r="C966" s="5" t="inlineStr">
        <is>
          <t>RW.RW-MP.FP-Food import-Nmix</t>
        </is>
      </c>
      <c r="D966" s="5" t="inlineStr">
        <is>
          <t>RW</t>
        </is>
      </c>
      <c r="E966" s="5" t="inlineStr">
        <is>
          <t>RW</t>
        </is>
      </c>
      <c r="F966" s="5">
        <f>VLOOKUP(E966,'5.a Definitions'!E:F,2,FALSE)</f>
        <v/>
      </c>
      <c r="G966" s="5" t="inlineStr">
        <is>
          <t>MP</t>
        </is>
      </c>
      <c r="H966" s="5" t="inlineStr">
        <is>
          <t>FP</t>
        </is>
      </c>
      <c r="I966" s="5">
        <f>VLOOKUP(H966,'5.a Definitions'!E:F,2,FALSE)</f>
        <v/>
      </c>
      <c r="J966" s="465" t="inlineStr">
        <is>
          <t xml:space="preserve"> Food import </t>
        </is>
      </c>
      <c r="K966" s="465" t="inlineStr">
        <is>
          <t xml:space="preserve"> food and feed import </t>
        </is>
      </c>
      <c r="L966" s="465" t="inlineStr">
        <is>
          <t xml:space="preserve"> reactive </t>
        </is>
      </c>
      <c r="M966" s="465" t="inlineStr">
        <is>
          <t xml:space="preserve"> Nmix </t>
        </is>
      </c>
      <c r="N966" s="466" t="n">
        <v>28.729795085</v>
      </c>
      <c r="O966" s="467" t="n">
        <v>0.08804674185227082</v>
      </c>
      <c r="P966" s="468" t="n">
        <v>2019</v>
      </c>
      <c r="Q966" s="469" t="inlineStr">
        <is>
          <t>SSB tab 08801</t>
        </is>
      </c>
      <c r="R966" s="469" t="inlineStr">
        <is>
          <t>ok</t>
        </is>
      </c>
      <c r="S966" s="469" t="inlineStr">
        <is>
          <t xml:space="preserve"> text </t>
        </is>
      </c>
      <c r="T966" s="426" t="inlineStr">
        <is>
          <t>Norway</t>
        </is>
      </c>
      <c r="U966" s="5" t="inlineStr">
        <is>
          <t>import</t>
        </is>
      </c>
      <c r="V966" s="465" t="n">
        <v>0.04</v>
      </c>
    </row>
    <row r="967" ht="16" customHeight="1">
      <c r="B967" s="5" t="inlineStr">
        <is>
          <t>RW.RW-MP.OP</t>
        </is>
      </c>
      <c r="C967" s="5" t="inlineStr">
        <is>
          <t>RW.RW-MP.OP-Other goods import -Nmix</t>
        </is>
      </c>
      <c r="D967" s="5" t="inlineStr">
        <is>
          <t>RW</t>
        </is>
      </c>
      <c r="E967" s="5" t="inlineStr">
        <is>
          <t>RW</t>
        </is>
      </c>
      <c r="F967" s="5">
        <f>VLOOKUP(E967,'5.a Definitions'!E:F,2,FALSE)</f>
        <v/>
      </c>
      <c r="G967" s="5" t="inlineStr">
        <is>
          <t>MP</t>
        </is>
      </c>
      <c r="H967" s="5" t="inlineStr">
        <is>
          <t>OP</t>
        </is>
      </c>
      <c r="I967" s="5">
        <f>VLOOKUP(H967,'5.a Definitions'!E:F,2,FALSE)</f>
        <v/>
      </c>
      <c r="J967" s="465" t="inlineStr">
        <is>
          <t xml:space="preserve"> Other goods import  </t>
        </is>
      </c>
      <c r="K967" s="465" t="inlineStr">
        <is>
          <t xml:space="preserve"> other goods import </t>
        </is>
      </c>
      <c r="L967" s="465" t="inlineStr">
        <is>
          <t xml:space="preserve"> reactive </t>
        </is>
      </c>
      <c r="M967" s="465" t="inlineStr">
        <is>
          <t xml:space="preserve"> Nmix </t>
        </is>
      </c>
      <c r="N967" s="466" t="n">
        <v>24.95490714259999</v>
      </c>
      <c r="O967" s="467" t="n">
        <v>0.076914542113974</v>
      </c>
      <c r="P967" s="468" t="n">
        <v>2019</v>
      </c>
      <c r="Q967" s="469" t="inlineStr">
        <is>
          <t>SSB tab 08801</t>
        </is>
      </c>
      <c r="R967" s="469" t="inlineStr">
        <is>
          <t>ok</t>
        </is>
      </c>
      <c r="S967" s="469" t="inlineStr">
        <is>
          <t xml:space="preserve"> text </t>
        </is>
      </c>
      <c r="T967" s="426" t="inlineStr">
        <is>
          <t>Norway</t>
        </is>
      </c>
      <c r="U967" s="5" t="inlineStr">
        <is>
          <t>import</t>
        </is>
      </c>
      <c r="V967" s="465" t="n">
        <v>0.04</v>
      </c>
    </row>
    <row r="968" ht="16" customHeight="1">
      <c r="B968" s="475" t="inlineStr">
        <is>
          <t>RW.RW-MP.OP</t>
        </is>
      </c>
      <c r="C968" s="475" t="inlineStr">
        <is>
          <t>RW.RW-MP.OP-Ammonia import -Nmix</t>
        </is>
      </c>
      <c r="D968" s="475" t="inlineStr">
        <is>
          <t>RW</t>
        </is>
      </c>
      <c r="E968" s="475" t="inlineStr">
        <is>
          <t>RW</t>
        </is>
      </c>
      <c r="F968" s="5">
        <f>VLOOKUP(E968,'5.a Definitions'!E:F,2,FALSE)</f>
        <v/>
      </c>
      <c r="G968" s="475" t="inlineStr">
        <is>
          <t>MP</t>
        </is>
      </c>
      <c r="H968" s="475" t="inlineStr">
        <is>
          <t>OP</t>
        </is>
      </c>
      <c r="I968" s="5">
        <f>VLOOKUP(H968,'5.a Definitions'!E:F,2,FALSE)</f>
        <v/>
      </c>
      <c r="J968" s="465" t="inlineStr">
        <is>
          <t>Ammonia import</t>
        </is>
      </c>
      <c r="K968" s="465" t="inlineStr">
        <is>
          <t>ammonia import</t>
        </is>
      </c>
      <c r="L968" s="465" t="inlineStr">
        <is>
          <t>reactive</t>
        </is>
      </c>
      <c r="M968" s="465" t="inlineStr">
        <is>
          <t>Nmix</t>
        </is>
      </c>
      <c r="N968" s="466" t="n">
        <v>410.8972101315</v>
      </c>
      <c r="O968" s="467" t="n">
        <v>0.05114426249406133</v>
      </c>
      <c r="P968" s="468" t="n">
        <v>2019</v>
      </c>
      <c r="Q968" s="469" t="inlineStr">
        <is>
          <t>SSB tab 08801</t>
        </is>
      </c>
      <c r="R968" s="469" t="inlineStr">
        <is>
          <t>ok</t>
        </is>
      </c>
      <c r="S968" s="469" t="inlineStr">
        <is>
          <t>text</t>
        </is>
      </c>
      <c r="T968" s="476" t="inlineStr">
        <is>
          <t>Norway</t>
        </is>
      </c>
      <c r="U968" s="5" t="inlineStr">
        <is>
          <t>import</t>
        </is>
      </c>
      <c r="V968" s="465">
        <f>(O915*N915)^2</f>
        <v/>
      </c>
    </row>
    <row r="969" ht="16" customHeight="1">
      <c r="B969" s="5" t="inlineStr">
        <is>
          <t>RW.RW-AG.MM</t>
        </is>
      </c>
      <c r="C969" s="5" t="inlineStr">
        <is>
          <t>RW.RW-AG.MM-Animal feed import-Nmix</t>
        </is>
      </c>
      <c r="D969" s="5" t="inlineStr">
        <is>
          <t>RW</t>
        </is>
      </c>
      <c r="E969" s="5" t="inlineStr">
        <is>
          <t>RW</t>
        </is>
      </c>
      <c r="F969" s="5">
        <f>VLOOKUP(E969,'5.a Definitions'!E:F,2,FALSE)</f>
        <v/>
      </c>
      <c r="G969" s="5" t="inlineStr">
        <is>
          <t>AG</t>
        </is>
      </c>
      <c r="H969" s="5" t="inlineStr">
        <is>
          <t>MM</t>
        </is>
      </c>
      <c r="I969" s="5">
        <f>VLOOKUP(H969,'5.a Definitions'!E:F,2,FALSE)</f>
        <v/>
      </c>
      <c r="J969" s="465" t="inlineStr">
        <is>
          <t xml:space="preserve"> Animal feed import </t>
        </is>
      </c>
      <c r="K969" s="465" t="inlineStr">
        <is>
          <t xml:space="preserve"> animal feed import </t>
        </is>
      </c>
      <c r="L969" s="465" t="inlineStr">
        <is>
          <t xml:space="preserve"> reactive </t>
        </is>
      </c>
      <c r="M969" s="465" t="inlineStr">
        <is>
          <t xml:space="preserve"> Nmix </t>
        </is>
      </c>
      <c r="N969" s="466" t="n">
        <v>35.88765545035283</v>
      </c>
      <c r="O969" s="467" t="n">
        <v>0.08956739519028409</v>
      </c>
      <c r="P969" s="468" t="n">
        <v>2019</v>
      </c>
      <c r="Q969" s="469" t="inlineStr">
        <is>
          <t>Landbruksdirektoratets kraftfôrstatistikk</t>
        </is>
      </c>
      <c r="R969" s="469" t="inlineStr">
        <is>
          <t>ok</t>
        </is>
      </c>
      <c r="S969" s="469" t="inlineStr">
        <is>
          <t xml:space="preserve"> text </t>
        </is>
      </c>
      <c r="T969" s="426" t="inlineStr">
        <is>
          <t>Norway</t>
        </is>
      </c>
      <c r="U969" s="5" t="inlineStr">
        <is>
          <t>import</t>
        </is>
      </c>
      <c r="V969" s="465" t="n">
        <v>0.04</v>
      </c>
    </row>
    <row r="970" ht="16" customHeight="1">
      <c r="B970" s="5" t="inlineStr">
        <is>
          <t>RW.RW-AG.MM</t>
        </is>
      </c>
      <c r="C970" s="5" t="inlineStr">
        <is>
          <t>RW.RW-AG.MM-Live animal import-Nmix</t>
        </is>
      </c>
      <c r="D970" s="5" t="inlineStr">
        <is>
          <t>RW</t>
        </is>
      </c>
      <c r="E970" s="5" t="inlineStr">
        <is>
          <t>RW</t>
        </is>
      </c>
      <c r="F970" s="5">
        <f>VLOOKUP(E970,'5.a Definitions'!E:F,2,FALSE)</f>
        <v/>
      </c>
      <c r="G970" s="5" t="inlineStr">
        <is>
          <t>AG</t>
        </is>
      </c>
      <c r="H970" s="5" t="inlineStr">
        <is>
          <t>MM</t>
        </is>
      </c>
      <c r="I970" s="5">
        <f>VLOOKUP(H970,'5.a Definitions'!E:F,2,FALSE)</f>
        <v/>
      </c>
      <c r="J970" s="465" t="inlineStr">
        <is>
          <t xml:space="preserve"> Live animal import </t>
        </is>
      </c>
      <c r="K970" s="465" t="inlineStr">
        <is>
          <t xml:space="preserve"> live animal import </t>
        </is>
      </c>
      <c r="L970" s="465" t="inlineStr">
        <is>
          <t xml:space="preserve"> reactive </t>
        </is>
      </c>
      <c r="M970" s="465" t="inlineStr">
        <is>
          <t xml:space="preserve"> Nmix </t>
        </is>
      </c>
      <c r="N970" s="466" t="n">
        <v>0.0145480448</v>
      </c>
      <c r="O970" s="467" t="n">
        <v>0.4438485979713623</v>
      </c>
      <c r="P970" s="468" t="n">
        <v>2019</v>
      </c>
      <c r="Q970" s="469" t="inlineStr">
        <is>
          <t>FAOSTAT</t>
        </is>
      </c>
      <c r="R970" s="469" t="inlineStr">
        <is>
          <t>ok</t>
        </is>
      </c>
      <c r="S970" s="469" t="inlineStr">
        <is>
          <t xml:space="preserve"> text </t>
        </is>
      </c>
      <c r="T970" s="426" t="inlineStr">
        <is>
          <t>Norway</t>
        </is>
      </c>
      <c r="U970" s="5" t="inlineStr">
        <is>
          <t>import</t>
        </is>
      </c>
      <c r="V970" s="465" t="n">
        <v>0.04</v>
      </c>
    </row>
    <row r="971" ht="16" customHeight="1">
      <c r="B971" s="5" t="inlineStr">
        <is>
          <t>RW.RW-AG.SM</t>
        </is>
      </c>
      <c r="C971" s="5" t="inlineStr">
        <is>
          <t>RW.RW-AG.SM-Mineral fertilizer import-Nmix</t>
        </is>
      </c>
      <c r="D971" s="5" t="inlineStr">
        <is>
          <t>RW</t>
        </is>
      </c>
      <c r="E971" s="5" t="inlineStr">
        <is>
          <t>RW</t>
        </is>
      </c>
      <c r="F971" s="5">
        <f>VLOOKUP(E971,'5.a Definitions'!E:F,2,FALSE)</f>
        <v/>
      </c>
      <c r="G971" s="5" t="inlineStr">
        <is>
          <t>AG</t>
        </is>
      </c>
      <c r="H971" s="5" t="inlineStr">
        <is>
          <t>SM</t>
        </is>
      </c>
      <c r="I971" s="5">
        <f>VLOOKUP(H971,'5.a Definitions'!E:F,2,FALSE)</f>
        <v/>
      </c>
      <c r="J971" s="465" t="inlineStr">
        <is>
          <t xml:space="preserve"> Mineral fertilizer import </t>
        </is>
      </c>
      <c r="K971" s="465" t="inlineStr">
        <is>
          <t xml:space="preserve"> mineral fertilizer import </t>
        </is>
      </c>
      <c r="L971" s="465" t="inlineStr">
        <is>
          <t xml:space="preserve"> reactive </t>
        </is>
      </c>
      <c r="M971" s="465" t="inlineStr">
        <is>
          <t xml:space="preserve"> Nmix </t>
        </is>
      </c>
      <c r="N971" s="466" t="n">
        <v>49.493</v>
      </c>
      <c r="O971" s="467" t="n">
        <v>0.3033769670044502</v>
      </c>
      <c r="P971" s="468" t="n">
        <v>2019</v>
      </c>
      <c r="Q971" s="469" t="inlineStr">
        <is>
          <t>FAOSTAT</t>
        </is>
      </c>
      <c r="R971" s="469" t="inlineStr">
        <is>
          <t>ok</t>
        </is>
      </c>
      <c r="S971" s="469" t="inlineStr">
        <is>
          <t xml:space="preserve"> text </t>
        </is>
      </c>
      <c r="T971" s="426" t="inlineStr">
        <is>
          <t>Norway</t>
        </is>
      </c>
      <c r="U971" s="5" t="inlineStr">
        <is>
          <t>import</t>
        </is>
      </c>
      <c r="V971" s="465" t="n">
        <v>0.04</v>
      </c>
    </row>
    <row r="972" ht="16" customHeight="1">
      <c r="B972" s="5" t="inlineStr">
        <is>
          <t>RW.RW-PR.SO</t>
        </is>
      </c>
      <c r="C972" s="5" t="inlineStr">
        <is>
          <t>RW.RW-PR.SO-Solid waste import-Nmix</t>
        </is>
      </c>
      <c r="D972" s="5" t="inlineStr">
        <is>
          <t>RW</t>
        </is>
      </c>
      <c r="E972" s="5" t="inlineStr">
        <is>
          <t>RW</t>
        </is>
      </c>
      <c r="F972" s="5">
        <f>VLOOKUP(E972,'5.a Definitions'!E:F,2,FALSE)</f>
        <v/>
      </c>
      <c r="G972" s="5" t="inlineStr">
        <is>
          <t>PR</t>
        </is>
      </c>
      <c r="H972" s="5" t="inlineStr">
        <is>
          <t>SO</t>
        </is>
      </c>
      <c r="I972" s="5">
        <f>VLOOKUP(H972,'5.a Definitions'!E:F,2,FALSE)</f>
        <v/>
      </c>
      <c r="J972" s="465" t="inlineStr">
        <is>
          <t xml:space="preserve"> Solid waste import </t>
        </is>
      </c>
      <c r="K972" s="465" t="inlineStr">
        <is>
          <t xml:space="preserve"> solid waste import </t>
        </is>
      </c>
      <c r="L972" s="465" t="inlineStr">
        <is>
          <t xml:space="preserve"> reactive </t>
        </is>
      </c>
      <c r="M972" s="465" t="inlineStr">
        <is>
          <t xml:space="preserve"> Nmix </t>
        </is>
      </c>
      <c r="N972" s="466" t="n">
        <v>0.3177068538</v>
      </c>
      <c r="O972" s="467" t="n">
        <v>0.1723950398356992</v>
      </c>
      <c r="P972" s="468" t="n">
        <v>2019</v>
      </c>
      <c r="Q972" s="469" t="inlineStr">
        <is>
          <t>SSB tab 08801</t>
        </is>
      </c>
      <c r="R972" s="469" t="inlineStr">
        <is>
          <t>ok</t>
        </is>
      </c>
      <c r="S972" s="469" t="inlineStr">
        <is>
          <t xml:space="preserve"> text </t>
        </is>
      </c>
      <c r="T972" s="426" t="inlineStr">
        <is>
          <t>Norway</t>
        </is>
      </c>
      <c r="U972" s="5" t="inlineStr">
        <is>
          <t>import</t>
        </is>
      </c>
      <c r="V972" s="465" t="n">
        <v>0.04</v>
      </c>
    </row>
    <row r="973" ht="16" customHeight="1">
      <c r="B973" s="5" t="inlineStr">
        <is>
          <t>RW.RW-AT.AT</t>
        </is>
      </c>
      <c r="C973" s="5" t="inlineStr">
        <is>
          <t>RW.RW-AT.AT-Atmospheric inflow-OXN</t>
        </is>
      </c>
      <c r="D973" s="5" t="inlineStr">
        <is>
          <t>RW</t>
        </is>
      </c>
      <c r="E973" s="5" t="inlineStr">
        <is>
          <t>RW</t>
        </is>
      </c>
      <c r="F973" s="5">
        <f>VLOOKUP(E973,'5.a Definitions'!E:F,2,FALSE)</f>
        <v/>
      </c>
      <c r="G973" s="5" t="inlineStr">
        <is>
          <t>AT</t>
        </is>
      </c>
      <c r="H973" s="5" t="inlineStr">
        <is>
          <t>AT</t>
        </is>
      </c>
      <c r="I973" s="5">
        <f>VLOOKUP(H973,'5.a Definitions'!E:F,2,FALSE)</f>
        <v/>
      </c>
      <c r="J973" s="465" t="inlineStr">
        <is>
          <t xml:space="preserve"> Atmospheric inflow </t>
        </is>
      </c>
      <c r="K973" s="465" t="inlineStr">
        <is>
          <t xml:space="preserve"> atmospheric inflow </t>
        </is>
      </c>
      <c r="L973" s="465" t="inlineStr">
        <is>
          <t xml:space="preserve"> reactive </t>
        </is>
      </c>
      <c r="M973" s="465" t="inlineStr">
        <is>
          <t xml:space="preserve"> OXN </t>
        </is>
      </c>
      <c r="N973" s="466" t="n">
        <v>41.4</v>
      </c>
      <c r="O973" s="467" t="n">
        <v>0.4978678205152003</v>
      </c>
      <c r="P973" s="468" t="n">
        <v>2019</v>
      </c>
      <c r="Q973" s="469" t="inlineStr">
        <is>
          <t>EMEP SR tables</t>
        </is>
      </c>
      <c r="R973" s="469" t="inlineStr">
        <is>
          <t>ok</t>
        </is>
      </c>
      <c r="S973" s="469" t="inlineStr">
        <is>
          <t xml:space="preserve"> text </t>
        </is>
      </c>
      <c r="T973" s="426" t="inlineStr">
        <is>
          <t>Norway</t>
        </is>
      </c>
      <c r="U973" s="5" t="inlineStr">
        <is>
          <t>import</t>
        </is>
      </c>
      <c r="V973" s="465" t="n">
        <v>0.04</v>
      </c>
    </row>
    <row r="974" ht="16" customHeight="1">
      <c r="B974" s="5" t="inlineStr">
        <is>
          <t>RW.RW-AT.AT</t>
        </is>
      </c>
      <c r="C974" s="5" t="inlineStr">
        <is>
          <t>RW.RW-AT.AT-Atmospheric inflow-RDN</t>
        </is>
      </c>
      <c r="D974" s="5" t="inlineStr">
        <is>
          <t>RW</t>
        </is>
      </c>
      <c r="E974" s="5" t="inlineStr">
        <is>
          <t>RW</t>
        </is>
      </c>
      <c r="F974" s="5">
        <f>VLOOKUP(E974,'5.a Definitions'!E:F,2,FALSE)</f>
        <v/>
      </c>
      <c r="G974" s="5" t="inlineStr">
        <is>
          <t>AT</t>
        </is>
      </c>
      <c r="H974" s="5" t="inlineStr">
        <is>
          <t>AT</t>
        </is>
      </c>
      <c r="I974" s="5">
        <f>VLOOKUP(H974,'5.a Definitions'!E:F,2,FALSE)</f>
        <v/>
      </c>
      <c r="J974" s="465" t="inlineStr">
        <is>
          <t xml:space="preserve"> Atmospheric inflow </t>
        </is>
      </c>
      <c r="K974" s="465" t="inlineStr">
        <is>
          <t xml:space="preserve"> atmospheric inflow </t>
        </is>
      </c>
      <c r="L974" s="465" t="inlineStr">
        <is>
          <t xml:space="preserve"> reactive </t>
        </is>
      </c>
      <c r="M974" s="465" t="inlineStr">
        <is>
          <t xml:space="preserve"> RDN </t>
        </is>
      </c>
      <c r="N974" s="466" t="n">
        <v>19.8</v>
      </c>
      <c r="O974" s="467" t="n">
        <v>0.4978678205152003</v>
      </c>
      <c r="P974" s="468" t="n">
        <v>2019</v>
      </c>
      <c r="Q974" s="469" t="inlineStr">
        <is>
          <t>EMEP SR tables</t>
        </is>
      </c>
      <c r="R974" s="469" t="inlineStr">
        <is>
          <t>ok</t>
        </is>
      </c>
      <c r="S974" s="469" t="inlineStr">
        <is>
          <t xml:space="preserve"> text </t>
        </is>
      </c>
      <c r="T974" s="426" t="inlineStr">
        <is>
          <t>Norway</t>
        </is>
      </c>
      <c r="U974" s="5" t="inlineStr">
        <is>
          <t>import</t>
        </is>
      </c>
      <c r="V974" s="465" t="n">
        <v>0.04</v>
      </c>
    </row>
    <row r="975">
      <c r="B975" s="475" t="inlineStr">
        <is>
          <t>RW.RW-HY.AC</t>
        </is>
      </c>
      <c r="C975" s="475" t="inlineStr">
        <is>
          <t>RW.RW-HY.AC-Aquaculture feed import-Nmix</t>
        </is>
      </c>
      <c r="D975" s="475" t="inlineStr">
        <is>
          <t>RW</t>
        </is>
      </c>
      <c r="E975" s="475" t="inlineStr">
        <is>
          <t>RW</t>
        </is>
      </c>
      <c r="F975" s="5">
        <f>VLOOKUP(E975,'5.a Definitions'!E:F,2,FALSE)</f>
        <v/>
      </c>
      <c r="G975" s="475" t="inlineStr">
        <is>
          <t>HY</t>
        </is>
      </c>
      <c r="H975" s="475" t="inlineStr">
        <is>
          <t>AC</t>
        </is>
      </c>
      <c r="I975" s="5">
        <f>VLOOKUP(H975,'5.a Definitions'!E:F,2,FALSE)</f>
        <v/>
      </c>
      <c r="J975" s="465" t="inlineStr">
        <is>
          <t>Aquaculture feed import</t>
        </is>
      </c>
      <c r="K975" s="465" t="inlineStr">
        <is>
          <t>aquaculture feed import</t>
        </is>
      </c>
      <c r="L975" s="465" t="inlineStr">
        <is>
          <t>reactive</t>
        </is>
      </c>
      <c r="M975" s="465" t="inlineStr">
        <is>
          <t>Nmix</t>
        </is>
      </c>
      <c r="N975" s="466" t="n">
        <v>103.399141948718</v>
      </c>
      <c r="O975" s="467" t="n">
        <v>0.1383204917830548</v>
      </c>
      <c r="P975" s="468" t="n">
        <v>2019</v>
      </c>
      <c r="Q975" s="469" t="inlineStr">
        <is>
          <t>Fiskeridirektoratet</t>
        </is>
      </c>
      <c r="R975" s="469" t="inlineStr">
        <is>
          <t>ok</t>
        </is>
      </c>
      <c r="S975" s="469" t="inlineStr">
        <is>
          <t>text</t>
        </is>
      </c>
      <c r="T975" s="476" t="inlineStr">
        <is>
          <t>Norway</t>
        </is>
      </c>
      <c r="U975" s="5" t="inlineStr">
        <is>
          <t>import</t>
        </is>
      </c>
      <c r="V975" s="465">
        <f>(#REF!*#REF!)^2</f>
        <v/>
      </c>
    </row>
    <row r="976" ht="16" customHeight="1">
      <c r="A976" s="483" t="inlineStr">
        <is>
          <t xml:space="preserve"> Energy and fuels </t>
        </is>
      </c>
      <c r="B976" s="5" t="inlineStr">
        <is>
          <t>EF.EC-EF.IC</t>
        </is>
      </c>
      <c r="C976" s="5" t="inlineStr">
        <is>
          <t>EF.EC-EF.IC-Fuel for industry-Nmix</t>
        </is>
      </c>
      <c r="D976" s="5" t="inlineStr">
        <is>
          <t>EF</t>
        </is>
      </c>
      <c r="E976" s="5" t="inlineStr">
        <is>
          <t>EC</t>
        </is>
      </c>
      <c r="F976" s="5">
        <f>VLOOKUP(E976,'5.a Definitions'!E:F,2,FALSE)</f>
        <v/>
      </c>
      <c r="G976" s="5" t="inlineStr">
        <is>
          <t>EF</t>
        </is>
      </c>
      <c r="H976" s="5" t="inlineStr">
        <is>
          <t>IC</t>
        </is>
      </c>
      <c r="I976" s="5">
        <f>VLOOKUP(H976,'5.a Definitions'!E:F,2,FALSE)</f>
        <v/>
      </c>
      <c r="J976" s="465" t="inlineStr">
        <is>
          <t xml:space="preserve"> Fuel for industry </t>
        </is>
      </c>
      <c r="K976" s="465" t="inlineStr">
        <is>
          <t xml:space="preserve"> fuel for industry </t>
        </is>
      </c>
      <c r="L976" s="465" t="inlineStr">
        <is>
          <t xml:space="preserve"> reactive </t>
        </is>
      </c>
      <c r="M976" s="465" t="inlineStr">
        <is>
          <t xml:space="preserve"> Nmix </t>
        </is>
      </c>
      <c r="N976" s="466" t="n">
        <v>2.934497557107</v>
      </c>
      <c r="O976" s="467" t="n">
        <v>0.6164702570209408</v>
      </c>
      <c r="P976" s="468" t="n">
        <v>2018</v>
      </c>
      <c r="Q976" s="469" t="inlineStr">
        <is>
          <t>UNFCCC CRT</t>
        </is>
      </c>
      <c r="R976" s="469" t="inlineStr">
        <is>
          <t>ok</t>
        </is>
      </c>
      <c r="S976" s="469" t="inlineStr">
        <is>
          <t xml:space="preserve"> text </t>
        </is>
      </c>
      <c r="T976" s="426" t="inlineStr">
        <is>
          <t>Norway</t>
        </is>
      </c>
      <c r="U976" s="5" t="inlineStr">
        <is>
          <t>useful output</t>
        </is>
      </c>
      <c r="V976" s="465" t="n">
        <v>0.04</v>
      </c>
    </row>
    <row r="977" ht="16" customHeight="1">
      <c r="B977" s="5" t="inlineStr">
        <is>
          <t>EF.EC-EF.TR</t>
        </is>
      </c>
      <c r="C977" s="5" t="inlineStr">
        <is>
          <t>EF.EC-EF.TR-Fuel for transport-Nmix</t>
        </is>
      </c>
      <c r="D977" s="5" t="inlineStr">
        <is>
          <t>EF</t>
        </is>
      </c>
      <c r="E977" s="5" t="inlineStr">
        <is>
          <t>EC</t>
        </is>
      </c>
      <c r="F977" s="5">
        <f>VLOOKUP(E977,'5.a Definitions'!E:F,2,FALSE)</f>
        <v/>
      </c>
      <c r="G977" s="5" t="inlineStr">
        <is>
          <t>EF</t>
        </is>
      </c>
      <c r="H977" s="5" t="inlineStr">
        <is>
          <t>TR</t>
        </is>
      </c>
      <c r="I977" s="5">
        <f>VLOOKUP(H977,'5.a Definitions'!E:F,2,FALSE)</f>
        <v/>
      </c>
      <c r="J977" s="465" t="inlineStr">
        <is>
          <t xml:space="preserve"> Fuel for transport </t>
        </is>
      </c>
      <c r="K977" s="465" t="inlineStr">
        <is>
          <t xml:space="preserve"> fuel for transport </t>
        </is>
      </c>
      <c r="L977" s="465" t="inlineStr">
        <is>
          <t xml:space="preserve"> reactive </t>
        </is>
      </c>
      <c r="M977" s="465" t="inlineStr">
        <is>
          <t xml:space="preserve"> Nmix </t>
        </is>
      </c>
      <c r="N977" s="466" t="n">
        <v>0.8499155856487078</v>
      </c>
      <c r="O977" s="467" t="n">
        <v>0.3741710136412756</v>
      </c>
      <c r="P977" s="468" t="n">
        <v>2018</v>
      </c>
      <c r="Q977" s="469" t="inlineStr">
        <is>
          <t>UNFCCC CRT</t>
        </is>
      </c>
      <c r="R977" s="469" t="inlineStr">
        <is>
          <t>ok</t>
        </is>
      </c>
      <c r="S977" s="469" t="inlineStr">
        <is>
          <t xml:space="preserve"> text </t>
        </is>
      </c>
      <c r="T977" s="426" t="inlineStr">
        <is>
          <t>Norway</t>
        </is>
      </c>
      <c r="U977" s="5" t="inlineStr">
        <is>
          <t>useful output</t>
        </is>
      </c>
      <c r="V977" s="465" t="n">
        <v>0.04</v>
      </c>
    </row>
    <row r="978">
      <c r="B978" s="5" t="inlineStr">
        <is>
          <t>EF.EC-EF.OE</t>
        </is>
      </c>
      <c r="C978" s="5" t="inlineStr">
        <is>
          <t>EF.EC-EF.OE-Fuel for heating-Nmix</t>
        </is>
      </c>
      <c r="D978" s="5" t="inlineStr">
        <is>
          <t>EF</t>
        </is>
      </c>
      <c r="E978" s="5" t="inlineStr">
        <is>
          <t>EC</t>
        </is>
      </c>
      <c r="F978" s="5">
        <f>VLOOKUP(E978,'5.a Definitions'!E:F,2,FALSE)</f>
        <v/>
      </c>
      <c r="G978" s="5" t="inlineStr">
        <is>
          <t>EF</t>
        </is>
      </c>
      <c r="H978" s="5" t="inlineStr">
        <is>
          <t>OE</t>
        </is>
      </c>
      <c r="I978" s="5">
        <f>VLOOKUP(H978,'5.a Definitions'!E:F,2,FALSE)</f>
        <v/>
      </c>
      <c r="J978" s="465" t="inlineStr">
        <is>
          <t xml:space="preserve"> Fuel for heating </t>
        </is>
      </c>
      <c r="K978" s="465" t="inlineStr">
        <is>
          <t xml:space="preserve"> fuel for heating </t>
        </is>
      </c>
      <c r="L978" s="465" t="inlineStr">
        <is>
          <t xml:space="preserve"> reactive </t>
        </is>
      </c>
      <c r="M978" s="465" t="inlineStr">
        <is>
          <t xml:space="preserve"> Nmix </t>
        </is>
      </c>
      <c r="N978" s="466" t="n">
        <v>0.2746516785945287</v>
      </c>
      <c r="O978" s="467" t="n">
        <v>0.5131092962823093</v>
      </c>
      <c r="P978" s="468" t="n">
        <v>2018</v>
      </c>
      <c r="Q978" s="469" t="inlineStr">
        <is>
          <t>UNFCCC CRT</t>
        </is>
      </c>
      <c r="R978" s="469" t="inlineStr">
        <is>
          <t>ok</t>
        </is>
      </c>
      <c r="S978" s="469" t="inlineStr">
        <is>
          <t xml:space="preserve"> text </t>
        </is>
      </c>
      <c r="T978" s="426" t="inlineStr">
        <is>
          <t>Norway</t>
        </is>
      </c>
      <c r="U978" s="5" t="inlineStr">
        <is>
          <t>useful output</t>
        </is>
      </c>
      <c r="V978" s="465" t="n">
        <v>0.04</v>
      </c>
    </row>
    <row r="979">
      <c r="B979" s="5" t="inlineStr">
        <is>
          <t>EF.EC-MP.OP</t>
        </is>
      </c>
      <c r="C979" s="5" t="inlineStr">
        <is>
          <t>EF.EC-MP.OP-Fuel used as feedstock-Nmix</t>
        </is>
      </c>
      <c r="D979" s="5" t="inlineStr">
        <is>
          <t>EF</t>
        </is>
      </c>
      <c r="E979" s="5" t="inlineStr">
        <is>
          <t>EC</t>
        </is>
      </c>
      <c r="F979" s="5">
        <f>VLOOKUP(E979,'5.a Definitions'!E:F,2,FALSE)</f>
        <v/>
      </c>
      <c r="G979" s="5" t="inlineStr">
        <is>
          <t>MP</t>
        </is>
      </c>
      <c r="H979" s="5" t="inlineStr">
        <is>
          <t>OP</t>
        </is>
      </c>
      <c r="I979" s="5">
        <f>VLOOKUP(H979,'5.a Definitions'!E:F,2,FALSE)</f>
        <v/>
      </c>
      <c r="J979" s="465" t="inlineStr">
        <is>
          <t xml:space="preserve"> Fuel used as feedstock </t>
        </is>
      </c>
      <c r="K979" s="465" t="inlineStr">
        <is>
          <t xml:space="preserve"> fuel used as feedstock </t>
        </is>
      </c>
      <c r="L979" s="465" t="inlineStr">
        <is>
          <t xml:space="preserve"> reactive </t>
        </is>
      </c>
      <c r="M979" s="465" t="inlineStr">
        <is>
          <t xml:space="preserve"> Nmix </t>
        </is>
      </c>
      <c r="N979" s="466" t="n">
        <v>1.886471359513233</v>
      </c>
      <c r="O979" s="467" t="n">
        <v>0.884645524227481</v>
      </c>
      <c r="P979" s="468" t="n">
        <v>2018</v>
      </c>
      <c r="Q979" s="469" t="inlineStr">
        <is>
          <t>SSB table 11561</t>
        </is>
      </c>
      <c r="R979" s="469" t="inlineStr">
        <is>
          <t>ok</t>
        </is>
      </c>
      <c r="S979" s="469" t="inlineStr">
        <is>
          <t xml:space="preserve"> text </t>
        </is>
      </c>
      <c r="T979" s="426" t="inlineStr">
        <is>
          <t>Norway</t>
        </is>
      </c>
      <c r="U979" s="5" t="inlineStr">
        <is>
          <t>useful output</t>
        </is>
      </c>
      <c r="V979" s="465" t="n">
        <v>0.04</v>
      </c>
    </row>
    <row r="980">
      <c r="B980" s="5" t="inlineStr">
        <is>
          <t>EF.EC-AT.AT</t>
        </is>
      </c>
      <c r="C980" s="5" t="inlineStr">
        <is>
          <t>EF.EC-AT.AT-Emissions-NH3</t>
        </is>
      </c>
      <c r="D980" s="5" t="inlineStr">
        <is>
          <t>EF</t>
        </is>
      </c>
      <c r="E980" s="5" t="inlineStr">
        <is>
          <t>EC</t>
        </is>
      </c>
      <c r="F980" s="5">
        <f>VLOOKUP(E980,'5.a Definitions'!E:F,2,FALSE)</f>
        <v/>
      </c>
      <c r="G980" s="5" t="inlineStr">
        <is>
          <t>AT</t>
        </is>
      </c>
      <c r="H980" s="5" t="inlineStr">
        <is>
          <t>AT</t>
        </is>
      </c>
      <c r="I980" s="5">
        <f>VLOOKUP(H980,'5.a Definitions'!E:F,2,FALSE)</f>
        <v/>
      </c>
      <c r="J980" s="465" t="inlineStr">
        <is>
          <t xml:space="preserve"> Emissions </t>
        </is>
      </c>
      <c r="K980" s="465" t="inlineStr">
        <is>
          <t xml:space="preserve"> energy conversion emissions </t>
        </is>
      </c>
      <c r="L980" s="465" t="inlineStr">
        <is>
          <t xml:space="preserve"> reactive </t>
        </is>
      </c>
      <c r="M980" s="465" t="inlineStr">
        <is>
          <t xml:space="preserve"> NH3 </t>
        </is>
      </c>
      <c r="N980" s="466" t="n">
        <v>0</v>
      </c>
      <c r="O980" s="467" t="n">
        <v>0.5</v>
      </c>
      <c r="P980" s="468" t="n">
        <v>2018</v>
      </c>
      <c r="Q980" s="469" t="inlineStr">
        <is>
          <t>CRLTAP Inventory Submissions</t>
        </is>
      </c>
      <c r="R980" s="469" t="inlineStr">
        <is>
          <t>ok</t>
        </is>
      </c>
      <c r="S980" s="469" t="inlineStr">
        <is>
          <t xml:space="preserve"> text </t>
        </is>
      </c>
      <c r="T980" s="426" t="inlineStr">
        <is>
          <t>Norway</t>
        </is>
      </c>
      <c r="U980" s="5" t="inlineStr">
        <is>
          <t>N wasted</t>
        </is>
      </c>
      <c r="V980" s="465" t="n">
        <v>0.04</v>
      </c>
    </row>
    <row r="981" ht="16" customHeight="1">
      <c r="B981" s="5" t="inlineStr">
        <is>
          <t>EF.EC-AT.AT</t>
        </is>
      </c>
      <c r="C981" s="5" t="inlineStr">
        <is>
          <t>EF.EC-AT.AT-Emissions-NOx</t>
        </is>
      </c>
      <c r="D981" s="5" t="inlineStr">
        <is>
          <t>EF</t>
        </is>
      </c>
      <c r="E981" s="5" t="inlineStr">
        <is>
          <t>EC</t>
        </is>
      </c>
      <c r="F981" s="5">
        <f>VLOOKUP(E981,'5.a Definitions'!E:F,2,FALSE)</f>
        <v/>
      </c>
      <c r="G981" s="5" t="inlineStr">
        <is>
          <t>AT</t>
        </is>
      </c>
      <c r="H981" s="5" t="inlineStr">
        <is>
          <t>AT</t>
        </is>
      </c>
      <c r="I981" s="5">
        <f>VLOOKUP(H981,'5.a Definitions'!E:F,2,FALSE)</f>
        <v/>
      </c>
      <c r="J981" s="465" t="inlineStr">
        <is>
          <t xml:space="preserve"> Emissions </t>
        </is>
      </c>
      <c r="K981" s="465" t="inlineStr">
        <is>
          <t xml:space="preserve"> energy conversion emissions </t>
        </is>
      </c>
      <c r="L981" s="465" t="inlineStr">
        <is>
          <t xml:space="preserve"> reactive </t>
        </is>
      </c>
      <c r="M981" s="465" t="inlineStr">
        <is>
          <t xml:space="preserve"> NOx </t>
        </is>
      </c>
      <c r="N981" s="466" t="n">
        <v>14.17141386142086</v>
      </c>
      <c r="O981" s="467" t="n">
        <v>0.1951417429115473</v>
      </c>
      <c r="P981" s="468" t="n">
        <v>2018</v>
      </c>
      <c r="Q981" s="469" t="inlineStr">
        <is>
          <t>CRLTAP Inventory Submissions</t>
        </is>
      </c>
      <c r="R981" s="469" t="inlineStr">
        <is>
          <t>ok</t>
        </is>
      </c>
      <c r="S981" s="469" t="inlineStr">
        <is>
          <t xml:space="preserve"> text </t>
        </is>
      </c>
      <c r="T981" s="426" t="inlineStr">
        <is>
          <t>Norway</t>
        </is>
      </c>
      <c r="U981" s="465" t="inlineStr">
        <is>
          <t xml:space="preserve"> N wasted </t>
        </is>
      </c>
      <c r="V981" s="465" t="n">
        <v>0.04</v>
      </c>
    </row>
    <row r="982">
      <c r="B982" s="5" t="inlineStr">
        <is>
          <t>EF.EC-AT.AT</t>
        </is>
      </c>
      <c r="C982" s="5" t="inlineStr">
        <is>
          <t>EF.EC-AT.AT-Emissions-N2O</t>
        </is>
      </c>
      <c r="D982" s="5" t="inlineStr">
        <is>
          <t>EF</t>
        </is>
      </c>
      <c r="E982" s="5" t="inlineStr">
        <is>
          <t>EC</t>
        </is>
      </c>
      <c r="F982" s="5">
        <f>VLOOKUP(E982,'5.a Definitions'!E:F,2,FALSE)</f>
        <v/>
      </c>
      <c r="G982" s="5" t="inlineStr">
        <is>
          <t>AT</t>
        </is>
      </c>
      <c r="H982" s="5" t="inlineStr">
        <is>
          <t>AT</t>
        </is>
      </c>
      <c r="I982" s="5">
        <f>VLOOKUP(H982,'5.a Definitions'!E:F,2,FALSE)</f>
        <v/>
      </c>
      <c r="J982" s="465" t="inlineStr">
        <is>
          <t xml:space="preserve"> Emissions </t>
        </is>
      </c>
      <c r="K982" s="465" t="inlineStr">
        <is>
          <t xml:space="preserve"> energy conversion emissions </t>
        </is>
      </c>
      <c r="L982" s="465" t="inlineStr">
        <is>
          <t xml:space="preserve"> reactive </t>
        </is>
      </c>
      <c r="M982" s="465" t="inlineStr">
        <is>
          <t xml:space="preserve"> N2O </t>
        </is>
      </c>
      <c r="N982" s="466" t="n">
        <v>0.0677707828231775</v>
      </c>
      <c r="O982" s="467" t="n">
        <v>1.394797542306527</v>
      </c>
      <c r="P982" s="468" t="n">
        <v>2018</v>
      </c>
      <c r="Q982" s="469" t="inlineStr">
        <is>
          <t>UNFCCC CRT</t>
        </is>
      </c>
      <c r="R982" s="469" t="inlineStr">
        <is>
          <t>ok</t>
        </is>
      </c>
      <c r="S982" s="469" t="inlineStr">
        <is>
          <t xml:space="preserve"> text </t>
        </is>
      </c>
      <c r="T982" s="426" t="inlineStr">
        <is>
          <t>Norway</t>
        </is>
      </c>
      <c r="U982" s="465" t="inlineStr">
        <is>
          <t xml:space="preserve"> N wasted </t>
        </is>
      </c>
      <c r="V982" s="465" t="n">
        <v>0.04</v>
      </c>
    </row>
    <row r="983" ht="16" customHeight="1">
      <c r="B983" s="5" t="inlineStr">
        <is>
          <t>EF.EC-AT.AT</t>
        </is>
      </c>
      <c r="C983" s="5" t="inlineStr">
        <is>
          <t>EF.EC-AT.AT-Emissions-N2</t>
        </is>
      </c>
      <c r="D983" s="5" t="inlineStr">
        <is>
          <t>EF</t>
        </is>
      </c>
      <c r="E983" s="5" t="inlineStr">
        <is>
          <t>EC</t>
        </is>
      </c>
      <c r="F983" s="5">
        <f>VLOOKUP(E983,'5.a Definitions'!E:F,2,FALSE)</f>
        <v/>
      </c>
      <c r="G983" s="5" t="inlineStr">
        <is>
          <t>AT</t>
        </is>
      </c>
      <c r="H983" s="5" t="inlineStr">
        <is>
          <t>AT</t>
        </is>
      </c>
      <c r="I983" s="5">
        <f>VLOOKUP(H983,'5.a Definitions'!E:F,2,FALSE)</f>
        <v/>
      </c>
      <c r="J983" s="465" t="inlineStr">
        <is>
          <t xml:space="preserve"> Emissions </t>
        </is>
      </c>
      <c r="K983" s="465" t="inlineStr">
        <is>
          <t xml:space="preserve"> energy conversion emissions </t>
        </is>
      </c>
      <c r="L983" s="465" t="inlineStr">
        <is>
          <t xml:space="preserve"> inert </t>
        </is>
      </c>
      <c r="M983" s="465" t="inlineStr">
        <is>
          <t xml:space="preserve"> N2 </t>
        </is>
      </c>
      <c r="N983" s="466" t="n">
        <v>0</v>
      </c>
      <c r="O983" s="467" t="n">
        <v>10</v>
      </c>
      <c r="P983" s="468" t="n">
        <v>2018</v>
      </c>
      <c r="Q983" s="469" t="inlineStr">
        <is>
          <t>mass balance</t>
        </is>
      </c>
      <c r="R983" s="469" t="inlineStr">
        <is>
          <t>ok</t>
        </is>
      </c>
      <c r="S983" s="469" t="inlineStr">
        <is>
          <t xml:space="preserve"> text </t>
        </is>
      </c>
      <c r="T983" s="426" t="inlineStr">
        <is>
          <t>Norway</t>
        </is>
      </c>
      <c r="U983" s="465" t="inlineStr">
        <is>
          <t xml:space="preserve"> N wasted </t>
        </is>
      </c>
      <c r="V983" s="465" t="n">
        <v>0.04</v>
      </c>
    </row>
    <row r="984" ht="16" customHeight="1">
      <c r="B984" s="5" t="inlineStr">
        <is>
          <t>EF.EC-RW.RW</t>
        </is>
      </c>
      <c r="C984" s="5" t="inlineStr">
        <is>
          <t>EF.EC-RW.RW-Fuel export-Nmix</t>
        </is>
      </c>
      <c r="D984" s="5" t="inlineStr">
        <is>
          <t>EF</t>
        </is>
      </c>
      <c r="E984" s="5" t="inlineStr">
        <is>
          <t>EC</t>
        </is>
      </c>
      <c r="F984" s="5">
        <f>VLOOKUP(E984,'5.a Definitions'!E:F,2,FALSE)</f>
        <v/>
      </c>
      <c r="G984" s="5" t="inlineStr">
        <is>
          <t>RW</t>
        </is>
      </c>
      <c r="H984" s="5" t="inlineStr">
        <is>
          <t>RW</t>
        </is>
      </c>
      <c r="I984" s="5">
        <f>VLOOKUP(H984,'5.a Definitions'!E:F,2,FALSE)</f>
        <v/>
      </c>
      <c r="J984" s="465" t="inlineStr">
        <is>
          <t xml:space="preserve"> Fuel export </t>
        </is>
      </c>
      <c r="K984" s="465" t="inlineStr">
        <is>
          <t xml:space="preserve"> fuel export </t>
        </is>
      </c>
      <c r="L984" s="465" t="inlineStr">
        <is>
          <t xml:space="preserve"> reactive </t>
        </is>
      </c>
      <c r="M984" s="465" t="inlineStr">
        <is>
          <t xml:space="preserve"> Nmix </t>
        </is>
      </c>
      <c r="N984" s="466" t="n">
        <v>159.760454138179</v>
      </c>
      <c r="O984" s="467" t="n">
        <v>2.710642439339566</v>
      </c>
      <c r="P984" s="468" t="n">
        <v>2018</v>
      </c>
      <c r="Q984" s="469" t="inlineStr">
        <is>
          <t>SSB tab 08801</t>
        </is>
      </c>
      <c r="R984" s="469" t="inlineStr">
        <is>
          <t>ok</t>
        </is>
      </c>
      <c r="S984" s="469" t="inlineStr">
        <is>
          <t xml:space="preserve"> text </t>
        </is>
      </c>
      <c r="T984" s="426" t="inlineStr">
        <is>
          <t>Norway</t>
        </is>
      </c>
      <c r="U984" s="5" t="inlineStr">
        <is>
          <t>useful output</t>
        </is>
      </c>
      <c r="V984" s="465" t="n">
        <v>0.04</v>
      </c>
    </row>
    <row r="985">
      <c r="B985" s="5" t="inlineStr">
        <is>
          <t>EF.IC-AT.AT</t>
        </is>
      </c>
      <c r="C985" s="5" t="inlineStr">
        <is>
          <t>EF.IC-AT.AT-Emissions-NH3</t>
        </is>
      </c>
      <c r="D985" s="5" t="inlineStr">
        <is>
          <t>EF</t>
        </is>
      </c>
      <c r="E985" s="5" t="inlineStr">
        <is>
          <t>IC</t>
        </is>
      </c>
      <c r="F985" s="5">
        <f>VLOOKUP(E985,'5.a Definitions'!E:F,2,FALSE)</f>
        <v/>
      </c>
      <c r="G985" s="5" t="inlineStr">
        <is>
          <t>AT</t>
        </is>
      </c>
      <c r="H985" s="5" t="inlineStr">
        <is>
          <t>AT</t>
        </is>
      </c>
      <c r="I985" s="5">
        <f>VLOOKUP(H985,'5.a Definitions'!E:F,2,FALSE)</f>
        <v/>
      </c>
      <c r="J985" s="465" t="inlineStr">
        <is>
          <t xml:space="preserve"> Emissions </t>
        </is>
      </c>
      <c r="K985" s="465" t="inlineStr">
        <is>
          <t xml:space="preserve"> industrial emissions </t>
        </is>
      </c>
      <c r="L985" s="465" t="inlineStr">
        <is>
          <t xml:space="preserve"> reactive </t>
        </is>
      </c>
      <c r="M985" s="465" t="inlineStr">
        <is>
          <t xml:space="preserve"> NH3 </t>
        </is>
      </c>
      <c r="N985" s="466" t="n">
        <v>0.01053447543765</v>
      </c>
      <c r="O985" s="467" t="n">
        <v>0.2234083862792479</v>
      </c>
      <c r="P985" s="468" t="n">
        <v>2018</v>
      </c>
      <c r="Q985" s="469" t="inlineStr">
        <is>
          <t>CRLTAP Inventory Submissions</t>
        </is>
      </c>
      <c r="R985" s="469" t="inlineStr">
        <is>
          <t>ok</t>
        </is>
      </c>
      <c r="S985" s="469" t="inlineStr">
        <is>
          <t xml:space="preserve"> text </t>
        </is>
      </c>
      <c r="T985" s="426" t="inlineStr">
        <is>
          <t>Norway</t>
        </is>
      </c>
      <c r="U985" s="465" t="inlineStr">
        <is>
          <t xml:space="preserve"> N wasted </t>
        </is>
      </c>
      <c r="V985" s="465" t="n">
        <v>0.04</v>
      </c>
    </row>
    <row r="986">
      <c r="B986" s="5" t="inlineStr">
        <is>
          <t>EF.IC-AT.AT</t>
        </is>
      </c>
      <c r="C986" s="5" t="inlineStr">
        <is>
          <t>EF.IC-AT.AT-Emissions-NOx</t>
        </is>
      </c>
      <c r="D986" s="5" t="inlineStr">
        <is>
          <t>EF</t>
        </is>
      </c>
      <c r="E986" s="5" t="inlineStr">
        <is>
          <t>IC</t>
        </is>
      </c>
      <c r="F986" s="5">
        <f>VLOOKUP(E986,'5.a Definitions'!E:F,2,FALSE)</f>
        <v/>
      </c>
      <c r="G986" s="5" t="inlineStr">
        <is>
          <t>AT</t>
        </is>
      </c>
      <c r="H986" s="5" t="inlineStr">
        <is>
          <t>AT</t>
        </is>
      </c>
      <c r="I986" s="5">
        <f>VLOOKUP(H986,'5.a Definitions'!E:F,2,FALSE)</f>
        <v/>
      </c>
      <c r="J986" s="465" t="inlineStr">
        <is>
          <t xml:space="preserve"> Emissions </t>
        </is>
      </c>
      <c r="K986" s="465" t="inlineStr">
        <is>
          <t xml:space="preserve"> industrial emissions </t>
        </is>
      </c>
      <c r="L986" s="465" t="inlineStr">
        <is>
          <t xml:space="preserve"> reactive </t>
        </is>
      </c>
      <c r="M986" s="465" t="inlineStr">
        <is>
          <t xml:space="preserve"> NOx </t>
        </is>
      </c>
      <c r="N986" s="466" t="n">
        <v>3.06375577643928</v>
      </c>
      <c r="O986" s="467" t="n">
        <v>0.2280571862949688</v>
      </c>
      <c r="P986" s="468" t="n">
        <v>2018</v>
      </c>
      <c r="Q986" s="469" t="inlineStr">
        <is>
          <t>CRLTAP Inventory Submissions</t>
        </is>
      </c>
      <c r="R986" s="469" t="inlineStr">
        <is>
          <t>ok</t>
        </is>
      </c>
      <c r="S986" s="469" t="inlineStr">
        <is>
          <t xml:space="preserve"> text </t>
        </is>
      </c>
      <c r="T986" s="426" t="inlineStr">
        <is>
          <t>Norway</t>
        </is>
      </c>
      <c r="U986" s="465" t="inlineStr">
        <is>
          <t xml:space="preserve"> N wasted </t>
        </is>
      </c>
      <c r="V986" s="465" t="n">
        <v>0.04</v>
      </c>
    </row>
    <row r="987" ht="16" customHeight="1">
      <c r="B987" s="5" t="inlineStr">
        <is>
          <t>EF.IC-AT.AT</t>
        </is>
      </c>
      <c r="C987" s="5" t="inlineStr">
        <is>
          <t>EF.IC-AT.AT-Emissions-N2O</t>
        </is>
      </c>
      <c r="D987" s="5" t="inlineStr">
        <is>
          <t>EF</t>
        </is>
      </c>
      <c r="E987" s="5" t="inlineStr">
        <is>
          <t>IC</t>
        </is>
      </c>
      <c r="F987" s="5">
        <f>VLOOKUP(E987,'5.a Definitions'!E:F,2,FALSE)</f>
        <v/>
      </c>
      <c r="G987" s="5" t="inlineStr">
        <is>
          <t>AT</t>
        </is>
      </c>
      <c r="H987" s="5" t="inlineStr">
        <is>
          <t>AT</t>
        </is>
      </c>
      <c r="I987" s="5">
        <f>VLOOKUP(H987,'5.a Definitions'!E:F,2,FALSE)</f>
        <v/>
      </c>
      <c r="J987" s="465" t="inlineStr">
        <is>
          <t xml:space="preserve"> Emissions </t>
        </is>
      </c>
      <c r="K987" s="465" t="inlineStr">
        <is>
          <t xml:space="preserve"> industrial emissions </t>
        </is>
      </c>
      <c r="L987" s="465" t="inlineStr">
        <is>
          <t xml:space="preserve"> reactive </t>
        </is>
      </c>
      <c r="M987" s="465" t="inlineStr">
        <is>
          <t xml:space="preserve"> N2O </t>
        </is>
      </c>
      <c r="N987" s="466" t="n">
        <v>0.07846578406642962</v>
      </c>
      <c r="O987" s="467" t="n">
        <v>1.394797542306526</v>
      </c>
      <c r="P987" s="468" t="n">
        <v>2018</v>
      </c>
      <c r="Q987" s="469" t="inlineStr">
        <is>
          <t>UNFCCC CRT</t>
        </is>
      </c>
      <c r="R987" s="469" t="inlineStr">
        <is>
          <t>ok</t>
        </is>
      </c>
      <c r="S987" s="469" t="inlineStr">
        <is>
          <t xml:space="preserve"> text </t>
        </is>
      </c>
      <c r="T987" s="426" t="inlineStr">
        <is>
          <t>Norway</t>
        </is>
      </c>
      <c r="U987" s="465" t="inlineStr">
        <is>
          <t xml:space="preserve"> N wasted </t>
        </is>
      </c>
      <c r="V987" s="465" t="n">
        <v>0.04</v>
      </c>
    </row>
    <row r="988" ht="16" customHeight="1">
      <c r="B988" s="5" t="inlineStr">
        <is>
          <t>EF.TR-AT.AT</t>
        </is>
      </c>
      <c r="C988" s="5" t="inlineStr">
        <is>
          <t>EF.TR-AT.AT-Emissions-NH3</t>
        </is>
      </c>
      <c r="D988" s="5" t="inlineStr">
        <is>
          <t>EF</t>
        </is>
      </c>
      <c r="E988" s="5" t="inlineStr">
        <is>
          <t>TR</t>
        </is>
      </c>
      <c r="F988" s="5">
        <f>VLOOKUP(E988,'5.a Definitions'!E:F,2,FALSE)</f>
        <v/>
      </c>
      <c r="G988" s="5" t="inlineStr">
        <is>
          <t>AT</t>
        </is>
      </c>
      <c r="H988" s="5" t="inlineStr">
        <is>
          <t>AT</t>
        </is>
      </c>
      <c r="I988" s="5">
        <f>VLOOKUP(H988,'5.a Definitions'!E:F,2,FALSE)</f>
        <v/>
      </c>
      <c r="J988" s="465" t="inlineStr">
        <is>
          <t xml:space="preserve"> Emissions </t>
        </is>
      </c>
      <c r="K988" s="465" t="inlineStr">
        <is>
          <t xml:space="preserve"> transport emissions </t>
        </is>
      </c>
      <c r="L988" s="465" t="inlineStr">
        <is>
          <t xml:space="preserve"> reactive </t>
        </is>
      </c>
      <c r="M988" s="465" t="inlineStr">
        <is>
          <t xml:space="preserve"> NH3 </t>
        </is>
      </c>
      <c r="N988" s="466" t="n">
        <v>0.43044023612655</v>
      </c>
      <c r="O988" s="467" t="n">
        <v>0.4166040682241123</v>
      </c>
      <c r="P988" s="468" t="n">
        <v>2018</v>
      </c>
      <c r="Q988" s="469" t="inlineStr">
        <is>
          <t>CRLTAP Inventory Submissions</t>
        </is>
      </c>
      <c r="R988" s="469" t="inlineStr">
        <is>
          <t>ok</t>
        </is>
      </c>
      <c r="S988" s="469" t="inlineStr">
        <is>
          <t xml:space="preserve"> text </t>
        </is>
      </c>
      <c r="T988" s="426" t="inlineStr">
        <is>
          <t>Norway</t>
        </is>
      </c>
      <c r="U988" s="465" t="inlineStr">
        <is>
          <t xml:space="preserve"> N wasted </t>
        </is>
      </c>
      <c r="V988" s="465" t="n">
        <v>0.04</v>
      </c>
    </row>
    <row r="989">
      <c r="B989" s="5" t="inlineStr">
        <is>
          <t>EF.TR-AT.AT</t>
        </is>
      </c>
      <c r="C989" s="5" t="inlineStr">
        <is>
          <t>EF.TR-AT.AT-Emissions-NOx</t>
        </is>
      </c>
      <c r="D989" s="5" t="inlineStr">
        <is>
          <t>EF</t>
        </is>
      </c>
      <c r="E989" s="5" t="inlineStr">
        <is>
          <t>TR</t>
        </is>
      </c>
      <c r="F989" s="5">
        <f>VLOOKUP(E989,'5.a Definitions'!E:F,2,FALSE)</f>
        <v/>
      </c>
      <c r="G989" s="5" t="inlineStr">
        <is>
          <t>AT</t>
        </is>
      </c>
      <c r="H989" s="5" t="inlineStr">
        <is>
          <t>AT</t>
        </is>
      </c>
      <c r="I989" s="5">
        <f>VLOOKUP(H989,'5.a Definitions'!E:F,2,FALSE)</f>
        <v/>
      </c>
      <c r="J989" s="465" t="inlineStr">
        <is>
          <t xml:space="preserve"> Emissions </t>
        </is>
      </c>
      <c r="K989" s="465" t="inlineStr">
        <is>
          <t xml:space="preserve"> transport emissions </t>
        </is>
      </c>
      <c r="L989" s="465" t="inlineStr">
        <is>
          <t xml:space="preserve"> reactive </t>
        </is>
      </c>
      <c r="M989" s="465" t="inlineStr">
        <is>
          <t xml:space="preserve"> NOx </t>
        </is>
      </c>
      <c r="N989" s="466" t="n">
        <v>22.00027903138966</v>
      </c>
      <c r="O989" s="467" t="n">
        <v>0.1188596416271505</v>
      </c>
      <c r="P989" s="468" t="n">
        <v>2018</v>
      </c>
      <c r="Q989" s="469" t="inlineStr">
        <is>
          <t>CRLTAP Inventory Submissions</t>
        </is>
      </c>
      <c r="R989" s="469" t="inlineStr">
        <is>
          <t>ok</t>
        </is>
      </c>
      <c r="S989" s="469" t="inlineStr">
        <is>
          <t xml:space="preserve"> text </t>
        </is>
      </c>
      <c r="T989" s="426" t="inlineStr">
        <is>
          <t>Norway</t>
        </is>
      </c>
      <c r="U989" s="465" t="inlineStr">
        <is>
          <t xml:space="preserve"> N wasted </t>
        </is>
      </c>
      <c r="V989" s="465" t="n">
        <v>0.04</v>
      </c>
    </row>
    <row r="990">
      <c r="B990" s="5" t="inlineStr">
        <is>
          <t>EF.TR-AT.AT</t>
        </is>
      </c>
      <c r="C990" s="5" t="inlineStr">
        <is>
          <t>EF.TR-AT.AT-Emissions-N2O</t>
        </is>
      </c>
      <c r="D990" s="5" t="inlineStr">
        <is>
          <t>EF</t>
        </is>
      </c>
      <c r="E990" s="5" t="inlineStr">
        <is>
          <t>TR</t>
        </is>
      </c>
      <c r="F990" s="5">
        <f>VLOOKUP(E990,'5.a Definitions'!E:F,2,FALSE)</f>
        <v/>
      </c>
      <c r="G990" s="5" t="inlineStr">
        <is>
          <t>AT</t>
        </is>
      </c>
      <c r="H990" s="5" t="inlineStr">
        <is>
          <t>AT</t>
        </is>
      </c>
      <c r="I990" s="5">
        <f>VLOOKUP(H990,'5.a Definitions'!E:F,2,FALSE)</f>
        <v/>
      </c>
      <c r="J990" s="465" t="inlineStr">
        <is>
          <t xml:space="preserve"> Emissions </t>
        </is>
      </c>
      <c r="K990" s="465" t="inlineStr">
        <is>
          <t xml:space="preserve"> transport emissions </t>
        </is>
      </c>
      <c r="L990" s="465" t="inlineStr">
        <is>
          <t xml:space="preserve"> reactive </t>
        </is>
      </c>
      <c r="M990" s="465" t="inlineStr">
        <is>
          <t xml:space="preserve"> N2O </t>
        </is>
      </c>
      <c r="N990" s="466" t="n">
        <v>0.2718143669148322</v>
      </c>
      <c r="O990" s="467" t="n">
        <v>0.6463342428493241</v>
      </c>
      <c r="P990" s="468" t="n">
        <v>2018</v>
      </c>
      <c r="Q990" s="469" t="inlineStr">
        <is>
          <t>UNFCCC CRT</t>
        </is>
      </c>
      <c r="R990" s="469" t="inlineStr">
        <is>
          <t>ok</t>
        </is>
      </c>
      <c r="S990" s="469" t="inlineStr">
        <is>
          <t xml:space="preserve"> text </t>
        </is>
      </c>
      <c r="T990" s="426" t="inlineStr">
        <is>
          <t>Norway</t>
        </is>
      </c>
      <c r="U990" s="465" t="inlineStr">
        <is>
          <t xml:space="preserve"> N wasted </t>
        </is>
      </c>
      <c r="V990" s="465" t="n">
        <v>0.04</v>
      </c>
    </row>
    <row r="991" ht="16" customHeight="1">
      <c r="B991" s="5" t="inlineStr">
        <is>
          <t>EF.TR-AT.AT</t>
        </is>
      </c>
      <c r="C991" s="5" t="inlineStr">
        <is>
          <t>EF.TR-AT.AT-Emissions-N2</t>
        </is>
      </c>
      <c r="D991" s="5" t="inlineStr">
        <is>
          <t>EF</t>
        </is>
      </c>
      <c r="E991" s="5" t="inlineStr">
        <is>
          <t>TR</t>
        </is>
      </c>
      <c r="F991" s="5">
        <f>VLOOKUP(E991,'5.a Definitions'!E:F,2,FALSE)</f>
        <v/>
      </c>
      <c r="G991" s="5" t="inlineStr">
        <is>
          <t>AT</t>
        </is>
      </c>
      <c r="H991" s="5" t="inlineStr">
        <is>
          <t>AT</t>
        </is>
      </c>
      <c r="I991" s="5">
        <f>VLOOKUP(H991,'5.a Definitions'!E:F,2,FALSE)</f>
        <v/>
      </c>
      <c r="J991" s="465" t="inlineStr">
        <is>
          <t xml:space="preserve"> Emissions </t>
        </is>
      </c>
      <c r="K991" s="465" t="inlineStr">
        <is>
          <t xml:space="preserve"> transport emissions </t>
        </is>
      </c>
      <c r="L991" s="465" t="inlineStr">
        <is>
          <t xml:space="preserve"> inert </t>
        </is>
      </c>
      <c r="M991" s="465" t="inlineStr">
        <is>
          <t xml:space="preserve"> N2 </t>
        </is>
      </c>
      <c r="N991" s="466" t="n">
        <v>0</v>
      </c>
      <c r="O991" s="467" t="n">
        <v>0.2</v>
      </c>
      <c r="P991" s="468" t="n">
        <v>2018</v>
      </c>
      <c r="Q991" s="469" t="inlineStr">
        <is>
          <t>mass balance</t>
        </is>
      </c>
      <c r="R991" s="469" t="inlineStr">
        <is>
          <t>ok</t>
        </is>
      </c>
      <c r="S991" s="469" t="inlineStr">
        <is>
          <t xml:space="preserve"> text </t>
        </is>
      </c>
      <c r="T991" s="426" t="inlineStr">
        <is>
          <t>Norway</t>
        </is>
      </c>
      <c r="U991" s="465" t="inlineStr">
        <is>
          <t xml:space="preserve"> N wasted </t>
        </is>
      </c>
      <c r="V991" s="465" t="n">
        <v>0.04</v>
      </c>
    </row>
    <row r="992" ht="16" customHeight="1">
      <c r="B992" s="5" t="inlineStr">
        <is>
          <t>EF.TR-RW.RW</t>
        </is>
      </c>
      <c r="C992" s="5" t="inlineStr">
        <is>
          <t>EF.TR-RW.RW-Export of transport fuels-Nmix</t>
        </is>
      </c>
      <c r="D992" s="5" t="inlineStr">
        <is>
          <t>EF</t>
        </is>
      </c>
      <c r="E992" s="5" t="inlineStr">
        <is>
          <t>TR</t>
        </is>
      </c>
      <c r="F992" s="5">
        <f>VLOOKUP(E992,'5.a Definitions'!E:F,2,FALSE)</f>
        <v/>
      </c>
      <c r="G992" s="5" t="inlineStr">
        <is>
          <t>RW</t>
        </is>
      </c>
      <c r="H992" s="5" t="inlineStr">
        <is>
          <t>RW</t>
        </is>
      </c>
      <c r="I992" s="5">
        <f>VLOOKUP(H992,'5.a Definitions'!E:F,2,FALSE)</f>
        <v/>
      </c>
      <c r="J992" s="465" t="inlineStr">
        <is>
          <t xml:space="preserve"> Export of transport fuels </t>
        </is>
      </c>
      <c r="K992" s="465" t="inlineStr">
        <is>
          <t xml:space="preserve"> export of transport fuel </t>
        </is>
      </c>
      <c r="L992" s="465" t="inlineStr">
        <is>
          <t xml:space="preserve"> reactive </t>
        </is>
      </c>
      <c r="M992" s="465" t="inlineStr">
        <is>
          <t xml:space="preserve"> Nmix </t>
        </is>
      </c>
      <c r="N992" s="466" t="n">
        <v>0</v>
      </c>
      <c r="O992" s="467" t="n">
        <v>0</v>
      </c>
      <c r="P992" s="468" t="n">
        <v>2018</v>
      </c>
      <c r="Q992" s="469" t="inlineStr">
        <is>
          <t>SSB tab 08801</t>
        </is>
      </c>
      <c r="R992" s="469" t="inlineStr">
        <is>
          <t>ok</t>
        </is>
      </c>
      <c r="S992" s="469" t="inlineStr">
        <is>
          <t xml:space="preserve"> text </t>
        </is>
      </c>
      <c r="T992" s="426" t="inlineStr">
        <is>
          <t>Norway</t>
        </is>
      </c>
      <c r="U992" s="5" t="inlineStr">
        <is>
          <t>useful output</t>
        </is>
      </c>
      <c r="V992" s="465" t="n">
        <v>0.04</v>
      </c>
    </row>
    <row r="993">
      <c r="B993" s="5" t="inlineStr">
        <is>
          <t>EF.OE-AT.AT</t>
        </is>
      </c>
      <c r="C993" s="5" t="inlineStr">
        <is>
          <t>EF.OE-AT.AT-Emissions-NH3</t>
        </is>
      </c>
      <c r="D993" s="5" t="inlineStr">
        <is>
          <t>EF</t>
        </is>
      </c>
      <c r="E993" s="5" t="inlineStr">
        <is>
          <t>OE</t>
        </is>
      </c>
      <c r="F993" s="5">
        <f>VLOOKUP(E993,'5.a Definitions'!E:F,2,FALSE)</f>
        <v/>
      </c>
      <c r="G993" s="5" t="inlineStr">
        <is>
          <t>AT</t>
        </is>
      </c>
      <c r="H993" s="5" t="inlineStr">
        <is>
          <t>AT</t>
        </is>
      </c>
      <c r="I993" s="5">
        <f>VLOOKUP(H993,'5.a Definitions'!E:F,2,FALSE)</f>
        <v/>
      </c>
      <c r="J993" s="465" t="inlineStr">
        <is>
          <t xml:space="preserve"> Emissions </t>
        </is>
      </c>
      <c r="K993" s="465" t="inlineStr">
        <is>
          <t xml:space="preserve"> other fuels emissions </t>
        </is>
      </c>
      <c r="L993" s="465" t="inlineStr">
        <is>
          <t xml:space="preserve"> reactive </t>
        </is>
      </c>
      <c r="M993" s="465" t="inlineStr">
        <is>
          <t xml:space="preserve"> NH3 </t>
        </is>
      </c>
      <c r="N993" s="466" t="n">
        <v>0.056834992224</v>
      </c>
      <c r="O993" s="467" t="n">
        <v>0.547010102707026</v>
      </c>
      <c r="P993" s="468" t="n">
        <v>2018</v>
      </c>
      <c r="Q993" s="469" t="inlineStr">
        <is>
          <t>CRLTAP Inventory Submissions</t>
        </is>
      </c>
      <c r="R993" s="469" t="inlineStr">
        <is>
          <t>ok</t>
        </is>
      </c>
      <c r="S993" s="469" t="inlineStr">
        <is>
          <t xml:space="preserve"> text </t>
        </is>
      </c>
      <c r="T993" s="426" t="inlineStr">
        <is>
          <t>Norway</t>
        </is>
      </c>
      <c r="U993" s="465" t="inlineStr">
        <is>
          <t xml:space="preserve"> N wasted </t>
        </is>
      </c>
      <c r="V993" s="465" t="n">
        <v>0.04</v>
      </c>
    </row>
    <row r="994" ht="16" customHeight="1">
      <c r="B994" s="5" t="inlineStr">
        <is>
          <t>EF.OE-AT.AT</t>
        </is>
      </c>
      <c r="C994" s="5" t="inlineStr">
        <is>
          <t>EF.OE-AT.AT-Emissions-NOx</t>
        </is>
      </c>
      <c r="D994" s="5" t="inlineStr">
        <is>
          <t>EF</t>
        </is>
      </c>
      <c r="E994" s="5" t="inlineStr">
        <is>
          <t>OE</t>
        </is>
      </c>
      <c r="F994" s="5">
        <f>VLOOKUP(E994,'5.a Definitions'!E:F,2,FALSE)</f>
        <v/>
      </c>
      <c r="G994" s="5" t="inlineStr">
        <is>
          <t>AT</t>
        </is>
      </c>
      <c r="H994" s="5" t="inlineStr">
        <is>
          <t>AT</t>
        </is>
      </c>
      <c r="I994" s="5">
        <f>VLOOKUP(H994,'5.a Definitions'!E:F,2,FALSE)</f>
        <v/>
      </c>
      <c r="J994" s="465" t="inlineStr">
        <is>
          <t xml:space="preserve"> Emissions </t>
        </is>
      </c>
      <c r="K994" s="465" t="inlineStr">
        <is>
          <t xml:space="preserve"> other fuels emissions </t>
        </is>
      </c>
      <c r="L994" s="465" t="inlineStr">
        <is>
          <t xml:space="preserve"> reactive </t>
        </is>
      </c>
      <c r="M994" s="465" t="inlineStr">
        <is>
          <t xml:space="preserve"> NOx </t>
        </is>
      </c>
      <c r="N994" s="466" t="n">
        <v>5.86603897548857</v>
      </c>
      <c r="O994" s="467" t="n">
        <v>0.1965244411541281</v>
      </c>
      <c r="P994" s="468" t="n">
        <v>2018</v>
      </c>
      <c r="Q994" s="469" t="inlineStr">
        <is>
          <t>CRLTAP Inventory Submissions</t>
        </is>
      </c>
      <c r="R994" s="469" t="inlineStr">
        <is>
          <t>ok</t>
        </is>
      </c>
      <c r="S994" s="469" t="inlineStr">
        <is>
          <t xml:space="preserve"> text </t>
        </is>
      </c>
      <c r="T994" s="426" t="inlineStr">
        <is>
          <t>Norway</t>
        </is>
      </c>
      <c r="U994" s="465" t="inlineStr">
        <is>
          <t xml:space="preserve"> N wasted </t>
        </is>
      </c>
      <c r="V994" s="465" t="n">
        <v>0.04</v>
      </c>
    </row>
    <row r="995">
      <c r="B995" s="5" t="inlineStr">
        <is>
          <t>EF.OE-AT.AT</t>
        </is>
      </c>
      <c r="C995" s="5" t="inlineStr">
        <is>
          <t>EF.OE-AT.AT-Emissions-N2O</t>
        </is>
      </c>
      <c r="D995" s="5" t="inlineStr">
        <is>
          <t>EF</t>
        </is>
      </c>
      <c r="E995" s="5" t="inlineStr">
        <is>
          <t>OE</t>
        </is>
      </c>
      <c r="F995" s="5">
        <f>VLOOKUP(E995,'5.a Definitions'!E:F,2,FALSE)</f>
        <v/>
      </c>
      <c r="G995" s="5" t="inlineStr">
        <is>
          <t>AT</t>
        </is>
      </c>
      <c r="H995" s="5" t="inlineStr">
        <is>
          <t>AT</t>
        </is>
      </c>
      <c r="I995" s="5">
        <f>VLOOKUP(H995,'5.a Definitions'!E:F,2,FALSE)</f>
        <v/>
      </c>
      <c r="J995" s="465" t="inlineStr">
        <is>
          <t xml:space="preserve"> Emissions </t>
        </is>
      </c>
      <c r="K995" s="465" t="inlineStr">
        <is>
          <t xml:space="preserve"> other fuels emissions </t>
        </is>
      </c>
      <c r="L995" s="465" t="inlineStr">
        <is>
          <t xml:space="preserve"> reactive </t>
        </is>
      </c>
      <c r="M995" s="465" t="inlineStr">
        <is>
          <t xml:space="preserve"> N2O </t>
        </is>
      </c>
      <c r="N995" s="466" t="n">
        <v>0.07799146297034058</v>
      </c>
      <c r="O995" s="467" t="n">
        <v>1.394797542306526</v>
      </c>
      <c r="P995" s="468" t="n">
        <v>2018</v>
      </c>
      <c r="Q995" s="469" t="inlineStr">
        <is>
          <t>UNFCCC CRT</t>
        </is>
      </c>
      <c r="R995" s="469" t="inlineStr">
        <is>
          <t>ok</t>
        </is>
      </c>
      <c r="S995" s="469" t="inlineStr">
        <is>
          <t xml:space="preserve"> text </t>
        </is>
      </c>
      <c r="T995" s="426" t="inlineStr">
        <is>
          <t>Norway</t>
        </is>
      </c>
      <c r="U995" s="465" t="inlineStr">
        <is>
          <t xml:space="preserve"> N wasted </t>
        </is>
      </c>
      <c r="V995" s="465" t="n">
        <v>0.04</v>
      </c>
    </row>
    <row r="996" ht="16" customHeight="1" thickBot="1">
      <c r="A996" s="483" t="n"/>
      <c r="B996" s="6" t="inlineStr">
        <is>
          <t>EF.OE-AT.AT</t>
        </is>
      </c>
      <c r="C996" s="6" t="inlineStr">
        <is>
          <t>EF.OE-AT.AT-Emissions-N2</t>
        </is>
      </c>
      <c r="D996" s="6" t="inlineStr">
        <is>
          <t>EF</t>
        </is>
      </c>
      <c r="E996" s="6" t="inlineStr">
        <is>
          <t>OE</t>
        </is>
      </c>
      <c r="F996" s="5">
        <f>VLOOKUP(E996,'5.a Definitions'!E:F,2,FALSE)</f>
        <v/>
      </c>
      <c r="G996" s="6" t="inlineStr">
        <is>
          <t>AT</t>
        </is>
      </c>
      <c r="H996" s="6" t="inlineStr">
        <is>
          <t>AT</t>
        </is>
      </c>
      <c r="I996" s="5">
        <f>VLOOKUP(H996,'5.a Definitions'!E:F,2,FALSE)</f>
        <v/>
      </c>
      <c r="J996" s="470" t="inlineStr">
        <is>
          <t xml:space="preserve"> Emissions </t>
        </is>
      </c>
      <c r="K996" s="470" t="inlineStr">
        <is>
          <t xml:space="preserve"> other fuels emissions </t>
        </is>
      </c>
      <c r="L996" s="470" t="inlineStr">
        <is>
          <t xml:space="preserve"> inert </t>
        </is>
      </c>
      <c r="M996" s="470" t="inlineStr">
        <is>
          <t xml:space="preserve"> N2 </t>
        </is>
      </c>
      <c r="N996" s="466" t="n">
        <v>0</v>
      </c>
      <c r="O996" s="471" t="n">
        <v>0.2</v>
      </c>
      <c r="P996" s="468" t="n">
        <v>2018</v>
      </c>
      <c r="Q996" s="472" t="inlineStr">
        <is>
          <t>mass balance</t>
        </is>
      </c>
      <c r="R996" s="469" t="inlineStr">
        <is>
          <t>ok</t>
        </is>
      </c>
      <c r="S996" s="472" t="inlineStr">
        <is>
          <t xml:space="preserve"> text </t>
        </is>
      </c>
      <c r="T996" s="426" t="inlineStr">
        <is>
          <t>Norway</t>
        </is>
      </c>
      <c r="U996" s="470" t="inlineStr">
        <is>
          <t xml:space="preserve"> N wasted </t>
        </is>
      </c>
      <c r="V996" s="470" t="n">
        <v>0.04</v>
      </c>
    </row>
    <row r="997" ht="16" customHeight="1">
      <c r="A997" s="487" t="inlineStr">
        <is>
          <t xml:space="preserve"> Materials and products </t>
        </is>
      </c>
      <c r="B997" s="452" t="inlineStr">
        <is>
          <t>MP.FP-AG.SM</t>
        </is>
      </c>
      <c r="C997" s="452" t="inlineStr">
        <is>
          <t>MP.FP-AG.SM-Seeds and planting material -Nmix</t>
        </is>
      </c>
      <c r="D997" s="452" t="inlineStr">
        <is>
          <t>MP</t>
        </is>
      </c>
      <c r="E997" s="452" t="inlineStr">
        <is>
          <t>FP</t>
        </is>
      </c>
      <c r="F997" s="5">
        <f>VLOOKUP(E997,'5.a Definitions'!E:F,2,FALSE)</f>
        <v/>
      </c>
      <c r="G997" s="452" t="inlineStr">
        <is>
          <t>AG</t>
        </is>
      </c>
      <c r="H997" s="452" t="inlineStr">
        <is>
          <t>SM</t>
        </is>
      </c>
      <c r="I997" s="5">
        <f>VLOOKUP(H997,'5.a Definitions'!E:F,2,FALSE)</f>
        <v/>
      </c>
      <c r="J997" s="465" t="inlineStr">
        <is>
          <t xml:space="preserve"> Seeds and planting material  </t>
        </is>
      </c>
      <c r="K997" s="465" t="inlineStr">
        <is>
          <t xml:space="preserve"> seeds and planting material </t>
        </is>
      </c>
      <c r="L997" s="465" t="inlineStr">
        <is>
          <t xml:space="preserve"> reactive </t>
        </is>
      </c>
      <c r="M997" s="465" t="inlineStr">
        <is>
          <t xml:space="preserve"> Nmix </t>
        </is>
      </c>
      <c r="N997" s="466" t="n">
        <v>1.25927689413379</v>
      </c>
      <c r="O997" s="467" t="n">
        <v>0.3186102168707398</v>
      </c>
      <c r="P997" s="468" t="n">
        <v>2018</v>
      </c>
      <c r="Q997" s="469" t="inlineStr">
        <is>
          <t>NIBIO Totalkalkylen</t>
        </is>
      </c>
      <c r="R997" s="469" t="inlineStr">
        <is>
          <t>ok</t>
        </is>
      </c>
      <c r="S997" s="469" t="inlineStr">
        <is>
          <t xml:space="preserve"> text </t>
        </is>
      </c>
      <c r="T997" s="426" t="inlineStr">
        <is>
          <t>Norway</t>
        </is>
      </c>
      <c r="U997" s="5" t="inlineStr">
        <is>
          <t>useful output</t>
        </is>
      </c>
      <c r="V997" s="465" t="n">
        <v>0.04</v>
      </c>
    </row>
    <row r="998" ht="16" customHeight="1">
      <c r="B998" s="5" t="inlineStr">
        <is>
          <t>MP.FP-AG.MM</t>
        </is>
      </c>
      <c r="C998" s="5" t="inlineStr">
        <is>
          <t>MP.FP-AG.MM-Farm animal feed-Nmix</t>
        </is>
      </c>
      <c r="D998" s="5" t="inlineStr">
        <is>
          <t>MP</t>
        </is>
      </c>
      <c r="E998" s="5" t="inlineStr">
        <is>
          <t>FP</t>
        </is>
      </c>
      <c r="F998" s="5">
        <f>VLOOKUP(E998,'5.a Definitions'!E:F,2,FALSE)</f>
        <v/>
      </c>
      <c r="G998" s="5" t="inlineStr">
        <is>
          <t>AG</t>
        </is>
      </c>
      <c r="H998" s="5" t="inlineStr">
        <is>
          <t>MM</t>
        </is>
      </c>
      <c r="I998" s="5">
        <f>VLOOKUP(H998,'5.a Definitions'!E:F,2,FALSE)</f>
        <v/>
      </c>
      <c r="J998" s="465" t="inlineStr">
        <is>
          <t xml:space="preserve"> Farm animal feed </t>
        </is>
      </c>
      <c r="K998" s="465" t="inlineStr">
        <is>
          <t xml:space="preserve"> farm animal feed </t>
        </is>
      </c>
      <c r="L998" s="465" t="inlineStr">
        <is>
          <t xml:space="preserve"> reactive </t>
        </is>
      </c>
      <c r="M998" s="465" t="inlineStr">
        <is>
          <t xml:space="preserve"> Nmix </t>
        </is>
      </c>
      <c r="N998" s="466" t="n">
        <v>22.18369583779999</v>
      </c>
      <c r="O998" s="467" t="n">
        <v>0.1075428450296929</v>
      </c>
      <c r="P998" s="468" t="n">
        <v>2018</v>
      </c>
      <c r="Q998" s="469" t="inlineStr">
        <is>
          <t>Kraftfôrstatistikk</t>
        </is>
      </c>
      <c r="R998" s="469" t="inlineStr">
        <is>
          <t>ok</t>
        </is>
      </c>
      <c r="S998" s="469" t="inlineStr">
        <is>
          <t xml:space="preserve"> text </t>
        </is>
      </c>
      <c r="T998" s="426" t="inlineStr">
        <is>
          <t>Norway</t>
        </is>
      </c>
      <c r="U998" s="5" t="inlineStr">
        <is>
          <t>useful output</t>
        </is>
      </c>
      <c r="V998" s="465" t="n">
        <v>0.04</v>
      </c>
    </row>
    <row r="999" ht="16" customHeight="1">
      <c r="B999" s="5" t="inlineStr">
        <is>
          <t>MP.FP-PR.SO</t>
        </is>
      </c>
      <c r="C999" s="5" t="inlineStr">
        <is>
          <t>MP.FP-PR.SO-Food industry waste-Nmix</t>
        </is>
      </c>
      <c r="D999" s="5" t="inlineStr">
        <is>
          <t>MP</t>
        </is>
      </c>
      <c r="E999" s="5" t="inlineStr">
        <is>
          <t>FP</t>
        </is>
      </c>
      <c r="F999" s="5">
        <f>VLOOKUP(E999,'5.a Definitions'!E:F,2,FALSE)</f>
        <v/>
      </c>
      <c r="G999" s="5" t="inlineStr">
        <is>
          <t>PR</t>
        </is>
      </c>
      <c r="H999" s="5" t="inlineStr">
        <is>
          <t>SO</t>
        </is>
      </c>
      <c r="I999" s="5">
        <f>VLOOKUP(H999,'5.a Definitions'!E:F,2,FALSE)</f>
        <v/>
      </c>
      <c r="J999" s="465" t="inlineStr">
        <is>
          <t xml:space="preserve"> Food industry waste </t>
        </is>
      </c>
      <c r="K999" s="465" t="inlineStr">
        <is>
          <t xml:space="preserve"> food industry waste </t>
        </is>
      </c>
      <c r="L999" s="465" t="inlineStr">
        <is>
          <t xml:space="preserve"> reactive </t>
        </is>
      </c>
      <c r="M999" s="465" t="inlineStr">
        <is>
          <t xml:space="preserve"> Nmix </t>
        </is>
      </c>
      <c r="N999" s="466" t="n">
        <v>2.23335</v>
      </c>
      <c r="O999" s="467" t="n">
        <v>0.6155986204867624</v>
      </c>
      <c r="P999" s="468" t="n">
        <v>2018</v>
      </c>
      <c r="Q999" s="469" t="inlineStr">
        <is>
          <t>SSB</t>
        </is>
      </c>
      <c r="R999" s="469" t="inlineStr">
        <is>
          <t>ok</t>
        </is>
      </c>
      <c r="S999" s="469" t="inlineStr">
        <is>
          <t xml:space="preserve"> text </t>
        </is>
      </c>
      <c r="T999" s="426" t="inlineStr">
        <is>
          <t>Norway</t>
        </is>
      </c>
      <c r="U999" s="465" t="inlineStr">
        <is>
          <t xml:space="preserve"> N wasted </t>
        </is>
      </c>
      <c r="V999" s="465" t="n">
        <v>0.04</v>
      </c>
    </row>
    <row r="1000" ht="16" customHeight="1">
      <c r="B1000" s="5" t="inlineStr">
        <is>
          <t>MP.FP-PR.WW</t>
        </is>
      </c>
      <c r="C1000" s="5" t="inlineStr">
        <is>
          <t>MP.FP-PR.WW-Food industry wastewater-Nmix</t>
        </is>
      </c>
      <c r="D1000" s="5" t="inlineStr">
        <is>
          <t>MP</t>
        </is>
      </c>
      <c r="E1000" s="5" t="inlineStr">
        <is>
          <t>FP</t>
        </is>
      </c>
      <c r="F1000" s="5">
        <f>VLOOKUP(E1000,'5.a Definitions'!E:F,2,FALSE)</f>
        <v/>
      </c>
      <c r="G1000" s="5" t="inlineStr">
        <is>
          <t>PR</t>
        </is>
      </c>
      <c r="H1000" s="5" t="inlineStr">
        <is>
          <t>WW</t>
        </is>
      </c>
      <c r="I1000" s="5">
        <f>VLOOKUP(H1000,'5.a Definitions'!E:F,2,FALSE)</f>
        <v/>
      </c>
      <c r="J1000" s="465" t="inlineStr">
        <is>
          <t xml:space="preserve"> Food industry wastewater </t>
        </is>
      </c>
      <c r="K1000" s="465" t="inlineStr">
        <is>
          <t xml:space="preserve"> food industry wastewater </t>
        </is>
      </c>
      <c r="L1000" s="465" t="inlineStr">
        <is>
          <t xml:space="preserve"> reactive </t>
        </is>
      </c>
      <c r="M1000" s="465" t="inlineStr">
        <is>
          <t xml:space="preserve"> Nmix </t>
        </is>
      </c>
      <c r="N1000" s="466" t="n">
        <v>0.1342412896419438</v>
      </c>
      <c r="O1000" s="467" t="n">
        <v>0.09857260837541716</v>
      </c>
      <c r="P1000" s="468" t="n">
        <v>2018</v>
      </c>
      <c r="Q1000" s="469" t="inlineStr">
        <is>
          <t>Miljødirektoratet</t>
        </is>
      </c>
      <c r="R1000" s="469" t="inlineStr">
        <is>
          <t>ok</t>
        </is>
      </c>
      <c r="S1000" s="469" t="inlineStr">
        <is>
          <t xml:space="preserve"> text </t>
        </is>
      </c>
      <c r="T1000" s="426" t="inlineStr">
        <is>
          <t>Norway</t>
        </is>
      </c>
      <c r="U1000" s="465" t="inlineStr">
        <is>
          <t xml:space="preserve"> N wasted </t>
        </is>
      </c>
      <c r="V1000" s="465" t="n">
        <v>0.04</v>
      </c>
    </row>
    <row r="1001" ht="16" customHeight="1">
      <c r="B1001" s="5" t="inlineStr">
        <is>
          <t>MP.FP-HS.HS</t>
        </is>
      </c>
      <c r="C1001" s="5" t="inlineStr">
        <is>
          <t>MP.FP-HS.HS-Food products-Nmix</t>
        </is>
      </c>
      <c r="D1001" s="5" t="inlineStr">
        <is>
          <t>MP</t>
        </is>
      </c>
      <c r="E1001" s="5" t="inlineStr">
        <is>
          <t>FP</t>
        </is>
      </c>
      <c r="F1001" s="5">
        <f>VLOOKUP(E1001,'5.a Definitions'!E:F,2,FALSE)</f>
        <v/>
      </c>
      <c r="G1001" s="5" t="inlineStr">
        <is>
          <t>HS</t>
        </is>
      </c>
      <c r="H1001" s="5" t="inlineStr">
        <is>
          <t>HS</t>
        </is>
      </c>
      <c r="I1001" s="5">
        <f>VLOOKUP(H1001,'5.a Definitions'!E:F,2,FALSE)</f>
        <v/>
      </c>
      <c r="J1001" s="465" t="inlineStr">
        <is>
          <t xml:space="preserve"> Food products </t>
        </is>
      </c>
      <c r="K1001" s="465" t="inlineStr">
        <is>
          <t xml:space="preserve"> food products </t>
        </is>
      </c>
      <c r="L1001" s="465" t="inlineStr">
        <is>
          <t xml:space="preserve"> reactive </t>
        </is>
      </c>
      <c r="M1001" s="465" t="inlineStr">
        <is>
          <t xml:space="preserve"> Nmix </t>
        </is>
      </c>
      <c r="N1001" s="466" t="n">
        <v>28.91885558588807</v>
      </c>
      <c r="O1001" s="467" t="n">
        <v>0.1776166586819024</v>
      </c>
      <c r="P1001" s="468" t="n">
        <v>2018</v>
      </c>
      <c r="Q1001" s="469" t="inlineStr">
        <is>
          <t>SSB</t>
        </is>
      </c>
      <c r="R1001" s="469" t="inlineStr">
        <is>
          <t>ok</t>
        </is>
      </c>
      <c r="S1001" s="469" t="inlineStr">
        <is>
          <t xml:space="preserve"> text </t>
        </is>
      </c>
      <c r="T1001" s="426" t="inlineStr">
        <is>
          <t>Norway</t>
        </is>
      </c>
      <c r="U1001" s="5" t="inlineStr">
        <is>
          <t>useful output</t>
        </is>
      </c>
      <c r="V1001" s="465" t="n">
        <v>0.04</v>
      </c>
    </row>
    <row r="1002" ht="16" customHeight="1">
      <c r="B1002" s="5" t="inlineStr">
        <is>
          <t>MP.FP-HY.SW</t>
        </is>
      </c>
      <c r="C1002" s="5" t="inlineStr">
        <is>
          <t>MP.FP-HY.SW-Untreated wastewater-Nmix</t>
        </is>
      </c>
      <c r="D1002" s="5" t="inlineStr">
        <is>
          <t>MP</t>
        </is>
      </c>
      <c r="E1002" s="5" t="inlineStr">
        <is>
          <t>FP</t>
        </is>
      </c>
      <c r="F1002" s="5">
        <f>VLOOKUP(E1002,'5.a Definitions'!E:F,2,FALSE)</f>
        <v/>
      </c>
      <c r="G1002" s="5" t="inlineStr">
        <is>
          <t>HY</t>
        </is>
      </c>
      <c r="H1002" s="5" t="inlineStr">
        <is>
          <t>SW</t>
        </is>
      </c>
      <c r="I1002" s="5">
        <f>VLOOKUP(H1002,'5.a Definitions'!E:F,2,FALSE)</f>
        <v/>
      </c>
      <c r="J1002" s="465" t="inlineStr">
        <is>
          <t xml:space="preserve"> Untreated wastewater </t>
        </is>
      </c>
      <c r="K1002" s="465" t="inlineStr">
        <is>
          <t xml:space="preserve"> food industry untreated wastewater </t>
        </is>
      </c>
      <c r="L1002" s="465" t="inlineStr">
        <is>
          <t xml:space="preserve"> reactive </t>
        </is>
      </c>
      <c r="M1002" s="465" t="inlineStr">
        <is>
          <t xml:space="preserve"> Nmix </t>
        </is>
      </c>
      <c r="N1002" s="466" t="n">
        <v>0.9141194000000001</v>
      </c>
      <c r="O1002" s="467" t="n">
        <v>0.1002555758430807</v>
      </c>
      <c r="P1002" s="468" t="n">
        <v>2018</v>
      </c>
      <c r="Q1002" s="469" t="inlineStr">
        <is>
          <t>Miljødirektoratet</t>
        </is>
      </c>
      <c r="R1002" s="469" t="inlineStr">
        <is>
          <t>ok</t>
        </is>
      </c>
      <c r="S1002" s="469" t="inlineStr">
        <is>
          <t xml:space="preserve"> text </t>
        </is>
      </c>
      <c r="T1002" s="426" t="inlineStr">
        <is>
          <t>Norway</t>
        </is>
      </c>
      <c r="U1002" s="465" t="inlineStr">
        <is>
          <t xml:space="preserve"> N wasted </t>
        </is>
      </c>
      <c r="V1002" s="465" t="n">
        <v>0.04</v>
      </c>
    </row>
    <row r="1003" ht="16" customHeight="1">
      <c r="B1003" s="5" t="inlineStr">
        <is>
          <t>MP.FP-HY.AC</t>
        </is>
      </c>
      <c r="C1003" s="5" t="inlineStr">
        <is>
          <t>MP.FP-HY.AC-Feed to freshwater aquaculture-Nmix</t>
        </is>
      </c>
      <c r="D1003" s="5" t="inlineStr">
        <is>
          <t>MP</t>
        </is>
      </c>
      <c r="E1003" s="5" t="inlineStr">
        <is>
          <t>FP</t>
        </is>
      </c>
      <c r="F1003" s="5">
        <f>VLOOKUP(E1003,'5.a Definitions'!E:F,2,FALSE)</f>
        <v/>
      </c>
      <c r="G1003" s="5" t="inlineStr">
        <is>
          <t>HY</t>
        </is>
      </c>
      <c r="H1003" s="5" t="inlineStr">
        <is>
          <t>AC</t>
        </is>
      </c>
      <c r="I1003" s="5">
        <f>VLOOKUP(H1003,'5.a Definitions'!E:F,2,FALSE)</f>
        <v/>
      </c>
      <c r="J1003" s="465" t="inlineStr">
        <is>
          <t xml:space="preserve"> Feed to freshwater aquaculture </t>
        </is>
      </c>
      <c r="K1003" s="465" t="inlineStr">
        <is>
          <t xml:space="preserve"> feed to freshwater aquaculture </t>
        </is>
      </c>
      <c r="L1003" s="465" t="inlineStr">
        <is>
          <t xml:space="preserve"> reactive </t>
        </is>
      </c>
      <c r="M1003" s="465" t="inlineStr">
        <is>
          <t xml:space="preserve"> Nmix </t>
        </is>
      </c>
      <c r="N1003" s="466" t="n">
        <v>0</v>
      </c>
      <c r="O1003" s="467" t="n">
        <v>0.2</v>
      </c>
      <c r="P1003" s="468" t="n">
        <v>2018</v>
      </c>
      <c r="Q1003" s="469" t="inlineStr">
        <is>
          <t>no production</t>
        </is>
      </c>
      <c r="R1003" s="469" t="inlineStr">
        <is>
          <t>ok</t>
        </is>
      </c>
      <c r="S1003" s="469" t="inlineStr">
        <is>
          <t xml:space="preserve"> text </t>
        </is>
      </c>
      <c r="T1003" s="426" t="inlineStr">
        <is>
          <t>Norway</t>
        </is>
      </c>
      <c r="U1003" s="5" t="inlineStr">
        <is>
          <t>useful output</t>
        </is>
      </c>
      <c r="V1003" s="465" t="n">
        <v>0.04</v>
      </c>
    </row>
    <row r="1004" ht="16" customHeight="1">
      <c r="B1004" s="5" t="inlineStr">
        <is>
          <t>MP.FP-HY.AC</t>
        </is>
      </c>
      <c r="C1004" s="5" t="inlineStr">
        <is>
          <t>MP.FP-HY.AC-Feed to coastal aquaculture-Nmix</t>
        </is>
      </c>
      <c r="D1004" s="5" t="inlineStr">
        <is>
          <t>MP</t>
        </is>
      </c>
      <c r="E1004" s="5" t="inlineStr">
        <is>
          <t>FP</t>
        </is>
      </c>
      <c r="F1004" s="5">
        <f>VLOOKUP(E1004,'5.a Definitions'!E:F,2,FALSE)</f>
        <v/>
      </c>
      <c r="G1004" s="5" t="inlineStr">
        <is>
          <t>HY</t>
        </is>
      </c>
      <c r="H1004" s="5" t="inlineStr">
        <is>
          <t>AC</t>
        </is>
      </c>
      <c r="I1004" s="5">
        <f>VLOOKUP(H1004,'5.a Definitions'!E:F,2,FALSE)</f>
        <v/>
      </c>
      <c r="J1004" s="465" t="inlineStr">
        <is>
          <t xml:space="preserve"> Feed to coastal aquaculture </t>
        </is>
      </c>
      <c r="K1004" s="465" t="inlineStr">
        <is>
          <t xml:space="preserve"> feed to coastal aquaculture </t>
        </is>
      </c>
      <c r="L1004" s="465" t="inlineStr">
        <is>
          <t xml:space="preserve"> reactive </t>
        </is>
      </c>
      <c r="M1004" s="465" t="inlineStr">
        <is>
          <t xml:space="preserve"> Nmix </t>
        </is>
      </c>
      <c r="N1004" s="466" t="n">
        <v>10.14806981818181</v>
      </c>
      <c r="O1004" s="467" t="n">
        <v>0.410076452554562</v>
      </c>
      <c r="P1004" s="468" t="n">
        <v>2018</v>
      </c>
      <c r="Q1004" s="469" t="inlineStr">
        <is>
          <t>Fiskeridirektoratet</t>
        </is>
      </c>
      <c r="R1004" s="469" t="inlineStr">
        <is>
          <t>ok</t>
        </is>
      </c>
      <c r="S1004" s="469" t="inlineStr">
        <is>
          <t xml:space="preserve"> text </t>
        </is>
      </c>
      <c r="T1004" s="426" t="inlineStr">
        <is>
          <t>Norway</t>
        </is>
      </c>
      <c r="U1004" s="5" t="inlineStr">
        <is>
          <t>useful output</t>
        </is>
      </c>
      <c r="V1004" s="465" t="n">
        <v>0.04</v>
      </c>
    </row>
    <row r="1005" ht="16" customHeight="1">
      <c r="B1005" s="5" t="inlineStr">
        <is>
          <t>MP.FP-RW.RW</t>
        </is>
      </c>
      <c r="C1005" s="5" t="inlineStr">
        <is>
          <t>MP.FP-RW.RW-Food export-Nmix</t>
        </is>
      </c>
      <c r="D1005" s="5" t="inlineStr">
        <is>
          <t>MP</t>
        </is>
      </c>
      <c r="E1005" s="5" t="inlineStr">
        <is>
          <t>FP</t>
        </is>
      </c>
      <c r="F1005" s="5">
        <f>VLOOKUP(E1005,'5.a Definitions'!E:F,2,FALSE)</f>
        <v/>
      </c>
      <c r="G1005" s="5" t="inlineStr">
        <is>
          <t>RW</t>
        </is>
      </c>
      <c r="H1005" s="5" t="inlineStr">
        <is>
          <t>RW</t>
        </is>
      </c>
      <c r="I1005" s="5">
        <f>VLOOKUP(H1005,'5.a Definitions'!E:F,2,FALSE)</f>
        <v/>
      </c>
      <c r="J1005" s="465" t="inlineStr">
        <is>
          <t xml:space="preserve"> Food export </t>
        </is>
      </c>
      <c r="K1005" s="465" t="inlineStr">
        <is>
          <t xml:space="preserve"> food export </t>
        </is>
      </c>
      <c r="L1005" s="465" t="inlineStr">
        <is>
          <t xml:space="preserve"> reactive </t>
        </is>
      </c>
      <c r="M1005" s="465" t="inlineStr">
        <is>
          <t xml:space="preserve"> Nmix </t>
        </is>
      </c>
      <c r="N1005" s="466" t="n">
        <v>70.66162068200002</v>
      </c>
      <c r="O1005" s="467" t="n">
        <v>0.2122220092144454</v>
      </c>
      <c r="P1005" s="468" t="n">
        <v>2018</v>
      </c>
      <c r="Q1005" s="469" t="inlineStr">
        <is>
          <t>SSB tab 08801</t>
        </is>
      </c>
      <c r="R1005" s="469" t="inlineStr">
        <is>
          <t>ok</t>
        </is>
      </c>
      <c r="S1005" s="469" t="inlineStr">
        <is>
          <t xml:space="preserve"> text </t>
        </is>
      </c>
      <c r="T1005" s="426" t="inlineStr">
        <is>
          <t>Norway</t>
        </is>
      </c>
      <c r="U1005" s="5" t="inlineStr">
        <is>
          <t>useful output</t>
        </is>
      </c>
      <c r="V1005" s="465" t="n">
        <v>0.04</v>
      </c>
    </row>
    <row r="1006" ht="16" customHeight="1">
      <c r="B1006" s="475" t="inlineStr">
        <is>
          <t>MP.FP-RW.RW</t>
        </is>
      </c>
      <c r="C1006" s="475" t="inlineStr">
        <is>
          <t>MP.FP-RW.RW-Feed export-Nmix</t>
        </is>
      </c>
      <c r="D1006" s="475" t="inlineStr">
        <is>
          <t>MP</t>
        </is>
      </c>
      <c r="E1006" s="475" t="inlineStr">
        <is>
          <t>FP</t>
        </is>
      </c>
      <c r="F1006" s="5">
        <f>VLOOKUP(E1006,'5.a Definitions'!E:F,2,FALSE)</f>
        <v/>
      </c>
      <c r="G1006" s="475" t="inlineStr">
        <is>
          <t>RW</t>
        </is>
      </c>
      <c r="H1006" s="475" t="inlineStr">
        <is>
          <t>RW</t>
        </is>
      </c>
      <c r="I1006" s="5">
        <f>VLOOKUP(H1006,'5.a Definitions'!E:F,2,FALSE)</f>
        <v/>
      </c>
      <c r="J1006" s="465" t="inlineStr">
        <is>
          <t>Feed export</t>
        </is>
      </c>
      <c r="K1006" s="465" t="inlineStr">
        <is>
          <t>feed export</t>
        </is>
      </c>
      <c r="L1006" s="465" t="inlineStr">
        <is>
          <t>reactive</t>
        </is>
      </c>
      <c r="M1006" s="465" t="inlineStr">
        <is>
          <t>Nmix</t>
        </is>
      </c>
      <c r="N1006" s="466" t="n">
        <v>15.491112136</v>
      </c>
      <c r="O1006" s="467" t="n">
        <v>0.1568467187548165</v>
      </c>
      <c r="P1006" s="468" t="n">
        <v>2018</v>
      </c>
      <c r="Q1006" s="469" t="inlineStr">
        <is>
          <t>SSB tab 08801</t>
        </is>
      </c>
      <c r="R1006" s="469" t="inlineStr">
        <is>
          <t>ok</t>
        </is>
      </c>
      <c r="S1006" s="469" t="inlineStr">
        <is>
          <t>text</t>
        </is>
      </c>
      <c r="T1006" s="476" t="inlineStr">
        <is>
          <t>Norway</t>
        </is>
      </c>
      <c r="U1006" s="5" t="inlineStr">
        <is>
          <t>useful output</t>
        </is>
      </c>
      <c r="V1006" s="465">
        <f>(O957*N957)^2</f>
        <v/>
      </c>
    </row>
    <row r="1007" ht="16" customHeight="1">
      <c r="B1007" s="5" t="inlineStr">
        <is>
          <t>MP.OP-AG.SM</t>
        </is>
      </c>
      <c r="C1007" s="5" t="inlineStr">
        <is>
          <t>MP.OP-AG.SM-Mineral fertilizer-Nmix</t>
        </is>
      </c>
      <c r="D1007" s="5" t="inlineStr">
        <is>
          <t>MP</t>
        </is>
      </c>
      <c r="E1007" s="5" t="inlineStr">
        <is>
          <t>OP</t>
        </is>
      </c>
      <c r="F1007" s="5">
        <f>VLOOKUP(E1007,'5.a Definitions'!E:F,2,FALSE)</f>
        <v/>
      </c>
      <c r="G1007" s="5" t="inlineStr">
        <is>
          <t>AG</t>
        </is>
      </c>
      <c r="H1007" s="5" t="inlineStr">
        <is>
          <t>SM</t>
        </is>
      </c>
      <c r="I1007" s="5">
        <f>VLOOKUP(H1007,'5.a Definitions'!E:F,2,FALSE)</f>
        <v/>
      </c>
      <c r="J1007" s="465" t="inlineStr">
        <is>
          <t xml:space="preserve"> Mineral fertilizer </t>
        </is>
      </c>
      <c r="K1007" s="465" t="inlineStr">
        <is>
          <t xml:space="preserve"> mineral fertilizer to agriculture </t>
        </is>
      </c>
      <c r="L1007" s="465" t="inlineStr">
        <is>
          <t xml:space="preserve"> reactive </t>
        </is>
      </c>
      <c r="M1007" s="465" t="inlineStr">
        <is>
          <t xml:space="preserve"> Nmix </t>
        </is>
      </c>
      <c r="N1007" s="466" t="n">
        <v>55.177</v>
      </c>
      <c r="O1007" s="467" t="n">
        <v>0.6082277720902649</v>
      </c>
      <c r="P1007" s="468" t="n">
        <v>2018</v>
      </c>
      <c r="Q1007" s="469" t="inlineStr">
        <is>
          <t>FAOSTAT Fertilizer by nutrient (Agricultural Use - Import)</t>
        </is>
      </c>
      <c r="R1007" s="469" t="inlineStr">
        <is>
          <t>ok</t>
        </is>
      </c>
      <c r="S1007" s="469" t="inlineStr">
        <is>
          <t xml:space="preserve"> text </t>
        </is>
      </c>
      <c r="T1007" s="426" t="inlineStr">
        <is>
          <t>Norway</t>
        </is>
      </c>
      <c r="U1007" s="5" t="inlineStr">
        <is>
          <t>useful output</t>
        </is>
      </c>
      <c r="V1007" s="465" t="n">
        <v>0.04</v>
      </c>
    </row>
    <row r="1008" ht="16" customHeight="1">
      <c r="B1008" s="475" t="inlineStr">
        <is>
          <t>MP.OP-EF.IC</t>
        </is>
      </c>
      <c r="C1008" s="475" t="inlineStr">
        <is>
          <t>MP.OP-EF.IC-Industrial waste fuels-Nmix</t>
        </is>
      </c>
      <c r="D1008" s="475" t="inlineStr">
        <is>
          <t>MP</t>
        </is>
      </c>
      <c r="E1008" s="475" t="inlineStr">
        <is>
          <t>OP</t>
        </is>
      </c>
      <c r="F1008" s="5">
        <f>VLOOKUP(E1008,'5.a Definitions'!E:F,2,FALSE)</f>
        <v/>
      </c>
      <c r="G1008" s="475" t="inlineStr">
        <is>
          <t>EF</t>
        </is>
      </c>
      <c r="H1008" s="475" t="inlineStr">
        <is>
          <t>IC</t>
        </is>
      </c>
      <c r="I1008" s="5">
        <f>VLOOKUP(H1008,'5.a Definitions'!E:F,2,FALSE)</f>
        <v/>
      </c>
      <c r="J1008" s="465" t="inlineStr">
        <is>
          <t>Industrial waste fuel</t>
        </is>
      </c>
      <c r="K1008" s="465" t="inlineStr">
        <is>
          <t>industrial waste fuel</t>
        </is>
      </c>
      <c r="L1008" s="465" t="inlineStr">
        <is>
          <t>reactive</t>
        </is>
      </c>
      <c r="M1008" s="465" t="inlineStr">
        <is>
          <t>Nmix</t>
        </is>
      </c>
      <c r="N1008" s="466" t="n">
        <v>2.669413919413919</v>
      </c>
      <c r="O1008" s="467" t="n">
        <v>0.5019482440904047</v>
      </c>
      <c r="P1008" s="468" t="n">
        <v>2018</v>
      </c>
      <c r="Q1008" s="469" t="inlineStr">
        <is>
          <t>SSB</t>
        </is>
      </c>
      <c r="R1008" s="469" t="inlineStr">
        <is>
          <t>ok</t>
        </is>
      </c>
      <c r="S1008" s="469" t="inlineStr">
        <is>
          <t>text</t>
        </is>
      </c>
      <c r="T1008" s="476" t="inlineStr">
        <is>
          <t>Norway</t>
        </is>
      </c>
      <c r="U1008" s="5" t="inlineStr">
        <is>
          <t>useful output</t>
        </is>
      </c>
      <c r="V1008" s="465">
        <f>(O966*N966)^2</f>
        <v/>
      </c>
    </row>
    <row r="1009" ht="16" customHeight="1">
      <c r="B1009" s="5" t="inlineStr">
        <is>
          <t>MP.OP-PR.SO</t>
        </is>
      </c>
      <c r="C1009" s="5" t="inlineStr">
        <is>
          <t>MP.OP-PR.SO-Other industry waste-Nmix</t>
        </is>
      </c>
      <c r="D1009" s="5" t="inlineStr">
        <is>
          <t>MP</t>
        </is>
      </c>
      <c r="E1009" s="5" t="inlineStr">
        <is>
          <t>OP</t>
        </is>
      </c>
      <c r="F1009" s="5">
        <f>VLOOKUP(E1009,'5.a Definitions'!E:F,2,FALSE)</f>
        <v/>
      </c>
      <c r="G1009" s="5" t="inlineStr">
        <is>
          <t>PR</t>
        </is>
      </c>
      <c r="H1009" s="5" t="inlineStr">
        <is>
          <t>SO</t>
        </is>
      </c>
      <c r="I1009" s="5">
        <f>VLOOKUP(H1009,'5.a Definitions'!E:F,2,FALSE)</f>
        <v/>
      </c>
      <c r="J1009" s="465" t="inlineStr">
        <is>
          <t xml:space="preserve"> Other industry waste </t>
        </is>
      </c>
      <c r="K1009" s="465" t="inlineStr">
        <is>
          <t xml:space="preserve"> other industry waste </t>
        </is>
      </c>
      <c r="L1009" s="465" t="inlineStr">
        <is>
          <t xml:space="preserve"> reactive </t>
        </is>
      </c>
      <c r="M1009" s="465" t="inlineStr">
        <is>
          <t xml:space="preserve"> Nmix </t>
        </is>
      </c>
      <c r="N1009" s="466" t="n">
        <v>4.732249999999999</v>
      </c>
      <c r="O1009" s="467" t="n">
        <v>0.6887304948273336</v>
      </c>
      <c r="P1009" s="468" t="n">
        <v>2018</v>
      </c>
      <c r="Q1009" s="469" t="inlineStr">
        <is>
          <t>SSB</t>
        </is>
      </c>
      <c r="R1009" s="469" t="inlineStr">
        <is>
          <t>ok</t>
        </is>
      </c>
      <c r="S1009" s="469" t="inlineStr">
        <is>
          <t xml:space="preserve"> text </t>
        </is>
      </c>
      <c r="T1009" s="426" t="inlineStr">
        <is>
          <t>Norway</t>
        </is>
      </c>
      <c r="U1009" s="465" t="inlineStr">
        <is>
          <t xml:space="preserve"> N wasted </t>
        </is>
      </c>
      <c r="V1009" s="465" t="n">
        <v>0.04</v>
      </c>
    </row>
    <row r="1010" ht="16" customHeight="1">
      <c r="B1010" s="5" t="inlineStr">
        <is>
          <t>MP.OP-PR.WW</t>
        </is>
      </c>
      <c r="C1010" s="5" t="inlineStr">
        <is>
          <t>MP.OP-PR.WW-Other industry wastewater-Nmix</t>
        </is>
      </c>
      <c r="D1010" s="5" t="inlineStr">
        <is>
          <t>MP</t>
        </is>
      </c>
      <c r="E1010" s="5" t="inlineStr">
        <is>
          <t>OP</t>
        </is>
      </c>
      <c r="F1010" s="5">
        <f>VLOOKUP(E1010,'5.a Definitions'!E:F,2,FALSE)</f>
        <v/>
      </c>
      <c r="G1010" s="5" t="inlineStr">
        <is>
          <t>PR</t>
        </is>
      </c>
      <c r="H1010" s="5" t="inlineStr">
        <is>
          <t>WW</t>
        </is>
      </c>
      <c r="I1010" s="5">
        <f>VLOOKUP(H1010,'5.a Definitions'!E:F,2,FALSE)</f>
        <v/>
      </c>
      <c r="J1010" s="465" t="inlineStr">
        <is>
          <t xml:space="preserve"> Other industry wastewater </t>
        </is>
      </c>
      <c r="K1010" s="465" t="inlineStr">
        <is>
          <t xml:space="preserve"> other industry wastewater </t>
        </is>
      </c>
      <c r="L1010" s="465" t="inlineStr">
        <is>
          <t xml:space="preserve"> reactive </t>
        </is>
      </c>
      <c r="M1010" s="465" t="inlineStr">
        <is>
          <t xml:space="preserve"> Nmix </t>
        </is>
      </c>
      <c r="N1010" s="466" t="n">
        <v>0.1711418</v>
      </c>
      <c r="O1010" s="467" t="n">
        <v>0.2503187793807041</v>
      </c>
      <c r="P1010" s="468" t="n">
        <v>2018</v>
      </c>
      <c r="Q1010" s="469" t="inlineStr">
        <is>
          <t>Miljødirektoratet</t>
        </is>
      </c>
      <c r="R1010" s="469" t="inlineStr">
        <is>
          <t>ok</t>
        </is>
      </c>
      <c r="S1010" s="469" t="inlineStr">
        <is>
          <t xml:space="preserve"> text </t>
        </is>
      </c>
      <c r="T1010" s="426" t="inlineStr">
        <is>
          <t>Norway</t>
        </is>
      </c>
      <c r="U1010" s="465" t="inlineStr">
        <is>
          <t xml:space="preserve"> N wasted </t>
        </is>
      </c>
      <c r="V1010" s="465" t="n">
        <v>0.04</v>
      </c>
    </row>
    <row r="1011" ht="16" customHeight="1">
      <c r="B1011" s="5" t="inlineStr">
        <is>
          <t>MP.OP-HS.HS</t>
        </is>
      </c>
      <c r="C1011" s="5" t="inlineStr">
        <is>
          <t>MP.OP-HS.HS-Mineral fertilizer-Nmix</t>
        </is>
      </c>
      <c r="D1011" s="5" t="inlineStr">
        <is>
          <t>MP</t>
        </is>
      </c>
      <c r="E1011" s="5" t="inlineStr">
        <is>
          <t>OP</t>
        </is>
      </c>
      <c r="F1011" s="5">
        <f>VLOOKUP(E1011,'5.a Definitions'!E:F,2,FALSE)</f>
        <v/>
      </c>
      <c r="G1011" s="5" t="inlineStr">
        <is>
          <t>HS</t>
        </is>
      </c>
      <c r="H1011" s="5" t="inlineStr">
        <is>
          <t>HS</t>
        </is>
      </c>
      <c r="I1011" s="5">
        <f>VLOOKUP(H1011,'5.a Definitions'!E:F,2,FALSE)</f>
        <v/>
      </c>
      <c r="J1011" s="465" t="inlineStr">
        <is>
          <t xml:space="preserve"> Mineral fertilizer </t>
        </is>
      </c>
      <c r="K1011" s="465" t="inlineStr">
        <is>
          <t xml:space="preserve"> mineral fertilizer to settlements </t>
        </is>
      </c>
      <c r="L1011" s="465" t="inlineStr">
        <is>
          <t xml:space="preserve"> reactive </t>
        </is>
      </c>
      <c r="M1011" s="465" t="inlineStr">
        <is>
          <t xml:space="preserve"> Nmix </t>
        </is>
      </c>
      <c r="N1011" s="466" t="n">
        <v>2.08965306122449</v>
      </c>
      <c r="O1011" s="467" t="n">
        <v>0.5765018527396069</v>
      </c>
      <c r="P1011" s="468" t="n">
        <v>2018</v>
      </c>
      <c r="Q1011" s="469" t="inlineStr">
        <is>
          <t>FAOSTAT Fertilizer by nutrient</t>
        </is>
      </c>
      <c r="R1011" s="469" t="inlineStr">
        <is>
          <t>ok</t>
        </is>
      </c>
      <c r="S1011" s="469" t="inlineStr">
        <is>
          <t xml:space="preserve"> text </t>
        </is>
      </c>
      <c r="T1011" s="426" t="inlineStr">
        <is>
          <t>Norway</t>
        </is>
      </c>
      <c r="U1011" s="5" t="inlineStr">
        <is>
          <t>useful output</t>
        </is>
      </c>
      <c r="V1011" s="465" t="n">
        <v>0.04</v>
      </c>
    </row>
    <row r="1012" ht="16" customHeight="1">
      <c r="B1012" s="5" t="inlineStr">
        <is>
          <t>MP.OP-HS.HS</t>
        </is>
      </c>
      <c r="C1012" s="5" t="inlineStr">
        <is>
          <t>MP.OP-HS.HS-Consumer goods-Nmix</t>
        </is>
      </c>
      <c r="D1012" s="5" t="inlineStr">
        <is>
          <t>MP</t>
        </is>
      </c>
      <c r="E1012" s="5" t="inlineStr">
        <is>
          <t>OP</t>
        </is>
      </c>
      <c r="F1012" s="5">
        <f>VLOOKUP(E1012,'5.a Definitions'!E:F,2,FALSE)</f>
        <v/>
      </c>
      <c r="G1012" s="5" t="inlineStr">
        <is>
          <t>HS</t>
        </is>
      </c>
      <c r="H1012" s="5" t="inlineStr">
        <is>
          <t>HS</t>
        </is>
      </c>
      <c r="I1012" s="5">
        <f>VLOOKUP(H1012,'5.a Definitions'!E:F,2,FALSE)</f>
        <v/>
      </c>
      <c r="J1012" s="465" t="inlineStr">
        <is>
          <t xml:space="preserve"> Consumer goods </t>
        </is>
      </c>
      <c r="K1012" s="465" t="inlineStr">
        <is>
          <t xml:space="preserve"> consumer goods </t>
        </is>
      </c>
      <c r="L1012" s="465" t="inlineStr">
        <is>
          <t xml:space="preserve"> reactive </t>
        </is>
      </c>
      <c r="M1012" s="465" t="inlineStr">
        <is>
          <t xml:space="preserve"> Nmix </t>
        </is>
      </c>
      <c r="N1012" s="466" t="n">
        <v>16.91521490294377</v>
      </c>
      <c r="O1012" s="467" t="n">
        <v>0.2977813027476755</v>
      </c>
      <c r="P1012" s="468" t="n">
        <v>2018</v>
      </c>
      <c r="Q1012" s="469" t="inlineStr">
        <is>
          <t>Massebalanse (Inflows - Outflows)</t>
        </is>
      </c>
      <c r="R1012" s="469" t="inlineStr">
        <is>
          <t>ok</t>
        </is>
      </c>
      <c r="S1012" s="469" t="inlineStr">
        <is>
          <t xml:space="preserve"> text </t>
        </is>
      </c>
      <c r="T1012" s="426" t="inlineStr">
        <is>
          <t>Norway</t>
        </is>
      </c>
      <c r="U1012" s="5" t="inlineStr">
        <is>
          <t>useful output</t>
        </is>
      </c>
      <c r="V1012" s="465" t="n">
        <v>0.04</v>
      </c>
    </row>
    <row r="1013" ht="16" customHeight="1">
      <c r="B1013" s="5" t="inlineStr">
        <is>
          <t>MP.OP-AT.AT</t>
        </is>
      </c>
      <c r="C1013" s="5" t="inlineStr">
        <is>
          <t>MP.OP-AT.AT-Emissions-NH3</t>
        </is>
      </c>
      <c r="D1013" s="5" t="inlineStr">
        <is>
          <t>MP</t>
        </is>
      </c>
      <c r="E1013" s="5" t="inlineStr">
        <is>
          <t>OP</t>
        </is>
      </c>
      <c r="F1013" s="5">
        <f>VLOOKUP(E1013,'5.a Definitions'!E:F,2,FALSE)</f>
        <v/>
      </c>
      <c r="G1013" s="5" t="inlineStr">
        <is>
          <t>AT</t>
        </is>
      </c>
      <c r="H1013" s="5" t="inlineStr">
        <is>
          <t>AT</t>
        </is>
      </c>
      <c r="I1013" s="5">
        <f>VLOOKUP(H1013,'5.a Definitions'!E:F,2,FALSE)</f>
        <v/>
      </c>
      <c r="J1013" s="465" t="inlineStr">
        <is>
          <t xml:space="preserve"> Emissions </t>
        </is>
      </c>
      <c r="K1013" s="465" t="inlineStr">
        <is>
          <t xml:space="preserve"> process emissions </t>
        </is>
      </c>
      <c r="L1013" s="465" t="inlineStr">
        <is>
          <t xml:space="preserve"> reactive </t>
        </is>
      </c>
      <c r="M1013" s="465" t="inlineStr">
        <is>
          <t xml:space="preserve"> NH3 </t>
        </is>
      </c>
      <c r="N1013" s="466" t="n">
        <v>0.59757075931905</v>
      </c>
      <c r="O1013" s="467" t="n">
        <v>0.2501524573569094</v>
      </c>
      <c r="P1013" s="468" t="n">
        <v>2018</v>
      </c>
      <c r="Q1013" s="469" t="inlineStr">
        <is>
          <t>CRLTAP Inventory Submissions</t>
        </is>
      </c>
      <c r="R1013" s="469" t="inlineStr">
        <is>
          <t>ok</t>
        </is>
      </c>
      <c r="S1013" s="469" t="inlineStr">
        <is>
          <t xml:space="preserve"> text </t>
        </is>
      </c>
      <c r="T1013" s="426" t="inlineStr">
        <is>
          <t>Norway</t>
        </is>
      </c>
      <c r="U1013" s="465" t="inlineStr">
        <is>
          <t xml:space="preserve"> N wasted </t>
        </is>
      </c>
      <c r="V1013" s="465" t="n">
        <v>0.04</v>
      </c>
    </row>
    <row r="1014" ht="16" customHeight="1">
      <c r="B1014" s="5" t="inlineStr">
        <is>
          <t>MP.OP-AT.AT</t>
        </is>
      </c>
      <c r="C1014" s="5" t="inlineStr">
        <is>
          <t>MP.OP-AT.AT-Emissions-NOx</t>
        </is>
      </c>
      <c r="D1014" s="5" t="inlineStr">
        <is>
          <t>MP</t>
        </is>
      </c>
      <c r="E1014" s="5" t="inlineStr">
        <is>
          <t>OP</t>
        </is>
      </c>
      <c r="F1014" s="5">
        <f>VLOOKUP(E1014,'5.a Definitions'!E:F,2,FALSE)</f>
        <v/>
      </c>
      <c r="G1014" s="5" t="inlineStr">
        <is>
          <t>AT</t>
        </is>
      </c>
      <c r="H1014" s="5" t="inlineStr">
        <is>
          <t>AT</t>
        </is>
      </c>
      <c r="I1014" s="5">
        <f>VLOOKUP(H1014,'5.a Definitions'!E:F,2,FALSE)</f>
        <v/>
      </c>
      <c r="J1014" s="465" t="inlineStr">
        <is>
          <t xml:space="preserve"> Emissions </t>
        </is>
      </c>
      <c r="K1014" s="465" t="inlineStr">
        <is>
          <t xml:space="preserve"> process emissions </t>
        </is>
      </c>
      <c r="L1014" s="465" t="inlineStr">
        <is>
          <t xml:space="preserve"> reactive </t>
        </is>
      </c>
      <c r="M1014" s="465" t="inlineStr">
        <is>
          <t xml:space="preserve"> NOx </t>
        </is>
      </c>
      <c r="N1014" s="466" t="n">
        <v>3.0839785360689</v>
      </c>
      <c r="O1014" s="467" t="n">
        <v>0.1671975344260613</v>
      </c>
      <c r="P1014" s="468" t="n">
        <v>2018</v>
      </c>
      <c r="Q1014" s="469" t="inlineStr">
        <is>
          <t>CRLTAP Inventory Submissions</t>
        </is>
      </c>
      <c r="R1014" s="469" t="inlineStr">
        <is>
          <t>ok</t>
        </is>
      </c>
      <c r="S1014" s="469" t="inlineStr">
        <is>
          <t xml:space="preserve"> text </t>
        </is>
      </c>
      <c r="T1014" s="426" t="inlineStr">
        <is>
          <t>Norway</t>
        </is>
      </c>
      <c r="U1014" s="465" t="inlineStr">
        <is>
          <t xml:space="preserve"> N wasted </t>
        </is>
      </c>
      <c r="V1014" s="465" t="n">
        <v>0.04</v>
      </c>
    </row>
    <row r="1015" ht="16" customHeight="1">
      <c r="B1015" s="5" t="inlineStr">
        <is>
          <t>MP.OP-AT.AT</t>
        </is>
      </c>
      <c r="C1015" s="5" t="inlineStr">
        <is>
          <t>MP.OP-AT.AT-Emissions-N2O</t>
        </is>
      </c>
      <c r="D1015" s="5" t="inlineStr">
        <is>
          <t>MP</t>
        </is>
      </c>
      <c r="E1015" s="5" t="inlineStr">
        <is>
          <t>OP</t>
        </is>
      </c>
      <c r="F1015" s="5">
        <f>VLOOKUP(E1015,'5.a Definitions'!E:F,2,FALSE)</f>
        <v/>
      </c>
      <c r="G1015" s="5" t="inlineStr">
        <is>
          <t>AT</t>
        </is>
      </c>
      <c r="H1015" s="5" t="inlineStr">
        <is>
          <t>AT</t>
        </is>
      </c>
      <c r="I1015" s="5">
        <f>VLOOKUP(H1015,'5.a Definitions'!E:F,2,FALSE)</f>
        <v/>
      </c>
      <c r="J1015" s="465" t="inlineStr">
        <is>
          <t xml:space="preserve"> Emissions </t>
        </is>
      </c>
      <c r="K1015" s="465" t="inlineStr">
        <is>
          <t xml:space="preserve"> process emissions </t>
        </is>
      </c>
      <c r="L1015" s="465" t="inlineStr">
        <is>
          <t xml:space="preserve"> reactive </t>
        </is>
      </c>
      <c r="M1015" s="465" t="inlineStr">
        <is>
          <t xml:space="preserve"> N2O </t>
        </is>
      </c>
      <c r="N1015" s="466" t="n">
        <v>0.610697835792412</v>
      </c>
      <c r="O1015" s="467" t="n">
        <v>0.06511359277630062</v>
      </c>
      <c r="P1015" s="468" t="n">
        <v>2018</v>
      </c>
      <c r="Q1015" s="469" t="inlineStr">
        <is>
          <t>UNFCCC CRT</t>
        </is>
      </c>
      <c r="R1015" s="469" t="inlineStr">
        <is>
          <t>ok</t>
        </is>
      </c>
      <c r="S1015" s="469" t="inlineStr">
        <is>
          <t xml:space="preserve"> text </t>
        </is>
      </c>
      <c r="T1015" s="426" t="inlineStr">
        <is>
          <t>Norway</t>
        </is>
      </c>
      <c r="U1015" s="465" t="inlineStr">
        <is>
          <t xml:space="preserve"> N wasted </t>
        </is>
      </c>
      <c r="V1015" s="465" t="n">
        <v>0.04</v>
      </c>
    </row>
    <row r="1016" ht="16" customHeight="1">
      <c r="B1016" s="5" t="inlineStr">
        <is>
          <t>MP.OP-HY.SW</t>
        </is>
      </c>
      <c r="C1016" s="5" t="inlineStr">
        <is>
          <t>MP.OP-HY.SW-Untreated wastewater-Nmix</t>
        </is>
      </c>
      <c r="D1016" s="5" t="inlineStr">
        <is>
          <t>MP</t>
        </is>
      </c>
      <c r="E1016" s="5" t="inlineStr">
        <is>
          <t>OP</t>
        </is>
      </c>
      <c r="F1016" s="5">
        <f>VLOOKUP(E1016,'5.a Definitions'!E:F,2,FALSE)</f>
        <v/>
      </c>
      <c r="G1016" s="5" t="inlineStr">
        <is>
          <t>HY</t>
        </is>
      </c>
      <c r="H1016" s="5" t="inlineStr">
        <is>
          <t>SW</t>
        </is>
      </c>
      <c r="I1016" s="5">
        <f>VLOOKUP(H1016,'5.a Definitions'!E:F,2,FALSE)</f>
        <v/>
      </c>
      <c r="J1016" s="465" t="inlineStr">
        <is>
          <t xml:space="preserve"> Untreated wastewater </t>
        </is>
      </c>
      <c r="K1016" s="465" t="inlineStr">
        <is>
          <t xml:space="preserve"> other industry untreated wastewater </t>
        </is>
      </c>
      <c r="L1016" s="465" t="inlineStr">
        <is>
          <t xml:space="preserve"> reactive </t>
        </is>
      </c>
      <c r="M1016" s="465" t="inlineStr">
        <is>
          <t xml:space="preserve"> Nmix </t>
        </is>
      </c>
      <c r="N1016" s="466" t="n">
        <v>1.684912</v>
      </c>
      <c r="O1016" s="467" t="n">
        <v>0.1435614063052045</v>
      </c>
      <c r="P1016" s="468" t="n">
        <v>2018</v>
      </c>
      <c r="Q1016" s="469" t="inlineStr">
        <is>
          <t>Miljødirektoratet</t>
        </is>
      </c>
      <c r="R1016" s="469" t="inlineStr">
        <is>
          <t>ok</t>
        </is>
      </c>
      <c r="S1016" s="469" t="inlineStr">
        <is>
          <t xml:space="preserve"> text </t>
        </is>
      </c>
      <c r="T1016" s="426" t="inlineStr">
        <is>
          <t>Norway</t>
        </is>
      </c>
      <c r="U1016" s="465" t="inlineStr">
        <is>
          <t xml:space="preserve"> N wasted </t>
        </is>
      </c>
      <c r="V1016" s="465" t="n">
        <v>0.04</v>
      </c>
    </row>
    <row r="1017" ht="16" customHeight="1">
      <c r="B1017" s="5" t="inlineStr">
        <is>
          <t>MP.OP-FS.FO</t>
        </is>
      </c>
      <c r="C1017" s="5" t="inlineStr">
        <is>
          <t>MP.OP-FS.FO-Mineral fertilizer-Nmix</t>
        </is>
      </c>
      <c r="D1017" s="5" t="inlineStr">
        <is>
          <t>MP</t>
        </is>
      </c>
      <c r="E1017" s="5" t="inlineStr">
        <is>
          <t>OP</t>
        </is>
      </c>
      <c r="F1017" s="5">
        <f>VLOOKUP(E1017,'5.a Definitions'!E:F,2,FALSE)</f>
        <v/>
      </c>
      <c r="G1017" s="5" t="inlineStr">
        <is>
          <t>FS</t>
        </is>
      </c>
      <c r="H1017" s="5" t="inlineStr">
        <is>
          <t>FO</t>
        </is>
      </c>
      <c r="I1017" s="5">
        <f>VLOOKUP(H1017,'5.a Definitions'!E:F,2,FALSE)</f>
        <v/>
      </c>
      <c r="J1017" s="5" t="inlineStr">
        <is>
          <t>Mineral fertilizer</t>
        </is>
      </c>
      <c r="K1017" s="5" t="inlineStr">
        <is>
          <t>mineral fertilizer to forests</t>
        </is>
      </c>
      <c r="L1017" s="5" t="inlineStr">
        <is>
          <t>reactive</t>
        </is>
      </c>
      <c r="M1017" s="5" t="inlineStr">
        <is>
          <t>Nmix</t>
        </is>
      </c>
      <c r="N1017" s="422" t="n">
        <v>0.84726</v>
      </c>
      <c r="O1017" s="423" t="n">
        <v>0.2945551688799987</v>
      </c>
      <c r="P1017" s="468" t="n">
        <v>2018</v>
      </c>
      <c r="Q1017" s="425" t="inlineStr">
        <is>
          <t>SSB tabell 05543</t>
        </is>
      </c>
      <c r="R1017" s="425" t="inlineStr">
        <is>
          <t>ok</t>
        </is>
      </c>
      <c r="S1017" s="425" t="inlineStr">
        <is>
          <t>text</t>
        </is>
      </c>
      <c r="T1017" s="426" t="inlineStr">
        <is>
          <t>Norway</t>
        </is>
      </c>
      <c r="U1017" s="5" t="inlineStr">
        <is>
          <t>useful output</t>
        </is>
      </c>
      <c r="V1017" s="5">
        <f>(O900*N900)^2</f>
        <v/>
      </c>
    </row>
    <row r="1018" ht="16" customHeight="1">
      <c r="B1018" s="5" t="inlineStr">
        <is>
          <t>MP.OP-RW.RW</t>
        </is>
      </c>
      <c r="C1018" s="5" t="inlineStr">
        <is>
          <t>MP.OP-RW.RW-Mineral fertilizer export-Nmix</t>
        </is>
      </c>
      <c r="D1018" s="5" t="inlineStr">
        <is>
          <t>MP</t>
        </is>
      </c>
      <c r="E1018" s="5" t="inlineStr">
        <is>
          <t>OP</t>
        </is>
      </c>
      <c r="F1018" s="5">
        <f>VLOOKUP(E1018,'5.a Definitions'!E:F,2,FALSE)</f>
        <v/>
      </c>
      <c r="G1018" s="5" t="inlineStr">
        <is>
          <t>RW</t>
        </is>
      </c>
      <c r="H1018" s="5" t="inlineStr">
        <is>
          <t>RW</t>
        </is>
      </c>
      <c r="I1018" s="5">
        <f>VLOOKUP(H1018,'5.a Definitions'!E:F,2,FALSE)</f>
        <v/>
      </c>
      <c r="J1018" s="465" t="inlineStr">
        <is>
          <t xml:space="preserve"> Mineral fertilizer export </t>
        </is>
      </c>
      <c r="K1018" s="465" t="inlineStr">
        <is>
          <t xml:space="preserve"> mineral fertilizer export </t>
        </is>
      </c>
      <c r="L1018" s="465" t="inlineStr">
        <is>
          <t xml:space="preserve"> reactive </t>
        </is>
      </c>
      <c r="M1018" s="465" t="inlineStr">
        <is>
          <t xml:space="preserve"> Nmix </t>
        </is>
      </c>
      <c r="N1018" s="466" t="n">
        <v>713.307</v>
      </c>
      <c r="O1018" s="467" t="n">
        <v>0.2949457776486215</v>
      </c>
      <c r="P1018" s="468" t="n">
        <v>2018</v>
      </c>
      <c r="Q1018" s="469" t="inlineStr">
        <is>
          <t>FAOSTAT Fertilizer by Nutrient</t>
        </is>
      </c>
      <c r="R1018" s="469" t="inlineStr">
        <is>
          <t>ok</t>
        </is>
      </c>
      <c r="S1018" s="469" t="inlineStr">
        <is>
          <t xml:space="preserve"> text </t>
        </is>
      </c>
      <c r="T1018" s="426" t="inlineStr">
        <is>
          <t>Norway</t>
        </is>
      </c>
      <c r="U1018" s="5" t="inlineStr">
        <is>
          <t>useful output</t>
        </is>
      </c>
      <c r="V1018" s="465" t="n">
        <v>0.04</v>
      </c>
    </row>
    <row r="1019" ht="16" customHeight="1" thickBot="1">
      <c r="B1019" s="6" t="inlineStr">
        <is>
          <t>MP.OP-RW.RW</t>
        </is>
      </c>
      <c r="C1019" s="6" t="inlineStr">
        <is>
          <t>MP.OP-RW.RW-Other goods export-Nmix</t>
        </is>
      </c>
      <c r="D1019" s="6" t="inlineStr">
        <is>
          <t>MP</t>
        </is>
      </c>
      <c r="E1019" s="6" t="inlineStr">
        <is>
          <t>OP</t>
        </is>
      </c>
      <c r="F1019" s="5">
        <f>VLOOKUP(E1019,'5.a Definitions'!E:F,2,FALSE)</f>
        <v/>
      </c>
      <c r="G1019" s="6" t="inlineStr">
        <is>
          <t>RW</t>
        </is>
      </c>
      <c r="H1019" s="6" t="inlineStr">
        <is>
          <t>RW</t>
        </is>
      </c>
      <c r="I1019" s="5">
        <f>VLOOKUP(H1019,'5.a Definitions'!E:F,2,FALSE)</f>
        <v/>
      </c>
      <c r="J1019" s="470" t="inlineStr">
        <is>
          <t xml:space="preserve"> Other goods export </t>
        </is>
      </c>
      <c r="K1019" s="470" t="inlineStr">
        <is>
          <t xml:space="preserve"> other goods export </t>
        </is>
      </c>
      <c r="L1019" s="470" t="inlineStr">
        <is>
          <t xml:space="preserve"> reactive </t>
        </is>
      </c>
      <c r="M1019" s="470" t="inlineStr">
        <is>
          <t xml:space="preserve"> Nmix </t>
        </is>
      </c>
      <c r="N1019" s="466" t="n">
        <v>20.1967291808</v>
      </c>
      <c r="O1019" s="471" t="n">
        <v>0.1120026357079704</v>
      </c>
      <c r="P1019" s="468" t="n">
        <v>2018</v>
      </c>
      <c r="Q1019" s="472" t="inlineStr">
        <is>
          <t>SSB tab 08801</t>
        </is>
      </c>
      <c r="R1019" s="469" t="inlineStr">
        <is>
          <t>ok</t>
        </is>
      </c>
      <c r="S1019" s="472" t="inlineStr">
        <is>
          <t xml:space="preserve"> text </t>
        </is>
      </c>
      <c r="T1019" s="426" t="inlineStr">
        <is>
          <t>Norway</t>
        </is>
      </c>
      <c r="U1019" s="5" t="inlineStr">
        <is>
          <t>useful output</t>
        </is>
      </c>
      <c r="V1019" s="470" t="n">
        <v>0.04</v>
      </c>
    </row>
    <row r="1020" ht="16" customHeight="1">
      <c r="A1020" s="488" t="inlineStr">
        <is>
          <t xml:space="preserve"> Agriculture </t>
        </is>
      </c>
      <c r="B1020" s="5" t="inlineStr">
        <is>
          <t>AG.SM-MP.FP</t>
        </is>
      </c>
      <c r="C1020" s="5" t="inlineStr">
        <is>
          <t>AG.SM-MP.FP-Food crop products-Nmix</t>
        </is>
      </c>
      <c r="D1020" s="5" t="inlineStr">
        <is>
          <t>AG</t>
        </is>
      </c>
      <c r="E1020" s="5" t="inlineStr">
        <is>
          <t>SM</t>
        </is>
      </c>
      <c r="F1020" s="5">
        <f>VLOOKUP(E1020,'5.a Definitions'!E:F,2,FALSE)</f>
        <v/>
      </c>
      <c r="G1020" s="5" t="inlineStr">
        <is>
          <t>MP</t>
        </is>
      </c>
      <c r="H1020" s="5" t="inlineStr">
        <is>
          <t>FP</t>
        </is>
      </c>
      <c r="I1020" s="5">
        <f>VLOOKUP(H1020,'5.a Definitions'!E:F,2,FALSE)</f>
        <v/>
      </c>
      <c r="J1020" s="465" t="inlineStr">
        <is>
          <t xml:space="preserve"> Food crop products </t>
        </is>
      </c>
      <c r="K1020" s="465" t="inlineStr">
        <is>
          <t xml:space="preserve"> food crop products </t>
        </is>
      </c>
      <c r="L1020" s="465" t="inlineStr">
        <is>
          <t xml:space="preserve"> reactive </t>
        </is>
      </c>
      <c r="M1020" s="465" t="inlineStr">
        <is>
          <t xml:space="preserve"> Nmix </t>
        </is>
      </c>
      <c r="N1020" s="466" t="n">
        <v>15.83707553293858</v>
      </c>
      <c r="O1020" s="467" t="n">
        <v>0.440379812936961</v>
      </c>
      <c r="P1020" s="468" t="n">
        <v>2018</v>
      </c>
      <c r="Q1020" s="469" t="inlineStr">
        <is>
          <t>Filled (N per tonne interpolated between 2016 and 2020) x SSB cereal harvest (table 07479): Eurostat GNB</t>
        </is>
      </c>
      <c r="R1020" s="469" t="inlineStr">
        <is>
          <t>ok</t>
        </is>
      </c>
      <c r="S1020" s="469" t="inlineStr">
        <is>
          <t xml:space="preserve"> text </t>
        </is>
      </c>
      <c r="T1020" s="426" t="inlineStr">
        <is>
          <t>Norway</t>
        </is>
      </c>
      <c r="U1020" s="5" t="inlineStr">
        <is>
          <t>useful output</t>
        </is>
      </c>
      <c r="V1020" s="465" t="n">
        <v>0.04</v>
      </c>
    </row>
    <row r="1021" ht="16" customHeight="1">
      <c r="B1021" s="5" t="inlineStr">
        <is>
          <t>AG.SM-MP.OP</t>
        </is>
      </c>
      <c r="C1021" s="5" t="inlineStr">
        <is>
          <t>AG.SM-MP.OP-Crop products for industrial use-Nmix</t>
        </is>
      </c>
      <c r="D1021" s="5" t="inlineStr">
        <is>
          <t>AG</t>
        </is>
      </c>
      <c r="E1021" s="5" t="inlineStr">
        <is>
          <t>SM</t>
        </is>
      </c>
      <c r="F1021" s="5">
        <f>VLOOKUP(E1021,'5.a Definitions'!E:F,2,FALSE)</f>
        <v/>
      </c>
      <c r="G1021" s="5" t="inlineStr">
        <is>
          <t>MP</t>
        </is>
      </c>
      <c r="H1021" s="5" t="inlineStr">
        <is>
          <t>OP</t>
        </is>
      </c>
      <c r="I1021" s="5">
        <f>VLOOKUP(H1021,'5.a Definitions'!E:F,2,FALSE)</f>
        <v/>
      </c>
      <c r="J1021" s="465" t="inlineStr">
        <is>
          <t xml:space="preserve"> Crop products for industrial use </t>
        </is>
      </c>
      <c r="K1021" s="465" t="inlineStr">
        <is>
          <t xml:space="preserve"> crop products for industrial use </t>
        </is>
      </c>
      <c r="L1021" s="465" t="inlineStr">
        <is>
          <t xml:space="preserve"> reactive </t>
        </is>
      </c>
      <c r="M1021" s="465" t="inlineStr">
        <is>
          <t xml:space="preserve"> Nmix </t>
        </is>
      </c>
      <c r="N1021" s="466" t="n">
        <v>0.4019944444444444</v>
      </c>
      <c r="O1021" s="467" t="n">
        <v>0.4559820239334736</v>
      </c>
      <c r="P1021" s="468" t="n">
        <v>2018</v>
      </c>
      <c r="Q1021" s="469" t="inlineStr">
        <is>
          <t>Filled (mean of all other years): Eurostat GNB has no data for 2017-2019</t>
        </is>
      </c>
      <c r="R1021" s="469" t="inlineStr">
        <is>
          <t>ok</t>
        </is>
      </c>
      <c r="S1021" s="469" t="inlineStr">
        <is>
          <t xml:space="preserve"> text </t>
        </is>
      </c>
      <c r="T1021" s="426" t="inlineStr">
        <is>
          <t>Norway</t>
        </is>
      </c>
      <c r="U1021" s="5" t="inlineStr">
        <is>
          <t>useful output</t>
        </is>
      </c>
      <c r="V1021" s="465" t="n">
        <v>0.04</v>
      </c>
    </row>
    <row r="1022" ht="16" customHeight="1">
      <c r="B1022" s="5" t="inlineStr">
        <is>
          <t>AG.SM-AG.MM</t>
        </is>
      </c>
      <c r="C1022" s="5" t="inlineStr">
        <is>
          <t>AG.SM-AG.MM-Fodder crops-Nmix</t>
        </is>
      </c>
      <c r="D1022" s="5" t="inlineStr">
        <is>
          <t>AG</t>
        </is>
      </c>
      <c r="E1022" s="5" t="inlineStr">
        <is>
          <t>SM</t>
        </is>
      </c>
      <c r="F1022" s="5">
        <f>VLOOKUP(E1022,'5.a Definitions'!E:F,2,FALSE)</f>
        <v/>
      </c>
      <c r="G1022" s="5" t="inlineStr">
        <is>
          <t>AG</t>
        </is>
      </c>
      <c r="H1022" s="5" t="inlineStr">
        <is>
          <t>MM</t>
        </is>
      </c>
      <c r="I1022" s="5">
        <f>VLOOKUP(H1022,'5.a Definitions'!E:F,2,FALSE)</f>
        <v/>
      </c>
      <c r="J1022" s="465" t="inlineStr">
        <is>
          <t xml:space="preserve"> Fodder crops </t>
        </is>
      </c>
      <c r="K1022" s="465" t="inlineStr">
        <is>
          <t xml:space="preserve"> fodder crops </t>
        </is>
      </c>
      <c r="L1022" s="465" t="inlineStr">
        <is>
          <t xml:space="preserve"> reactive </t>
        </is>
      </c>
      <c r="M1022" s="465" t="inlineStr">
        <is>
          <t xml:space="preserve"> Nmix </t>
        </is>
      </c>
      <c r="N1022" s="466" t="n">
        <v>51.572924</v>
      </c>
      <c r="O1022" s="467" t="n">
        <v>0.3024830482343165</v>
      </c>
      <c r="P1022" s="468" t="n">
        <v>2018</v>
      </c>
      <c r="Q1022" s="469" t="inlineStr">
        <is>
          <t>SSB table 05772 + BFJ Totalkalkylen, Eng-beite</t>
        </is>
      </c>
      <c r="R1022" s="469" t="inlineStr">
        <is>
          <t>ok</t>
        </is>
      </c>
      <c r="S1022" s="469" t="inlineStr">
        <is>
          <t xml:space="preserve"> text </t>
        </is>
      </c>
      <c r="T1022" s="426" t="inlineStr">
        <is>
          <t>Norway</t>
        </is>
      </c>
      <c r="U1022" s="5" t="inlineStr">
        <is>
          <t>useful output</t>
        </is>
      </c>
      <c r="V1022" s="465" t="n">
        <v>0.04</v>
      </c>
    </row>
    <row r="1023" ht="16" customFormat="1" customHeight="1" s="482">
      <c r="B1023" s="5" t="inlineStr">
        <is>
          <t>AG.SM-AT.AT</t>
        </is>
      </c>
      <c r="C1023" s="5" t="inlineStr">
        <is>
          <t>AG.SM-AT.AT-Emissions-NH3</t>
        </is>
      </c>
      <c r="D1023" s="5" t="inlineStr">
        <is>
          <t>AG</t>
        </is>
      </c>
      <c r="E1023" s="5" t="inlineStr">
        <is>
          <t>SM</t>
        </is>
      </c>
      <c r="F1023" s="5">
        <f>VLOOKUP(E1023,'5.a Definitions'!E:F,2,FALSE)</f>
        <v/>
      </c>
      <c r="G1023" s="5" t="inlineStr">
        <is>
          <t>AT</t>
        </is>
      </c>
      <c r="H1023" s="5" t="inlineStr">
        <is>
          <t>AT</t>
        </is>
      </c>
      <c r="I1023" s="5">
        <f>VLOOKUP(H1023,'5.a Definitions'!E:F,2,FALSE)</f>
        <v/>
      </c>
      <c r="J1023" s="465" t="inlineStr">
        <is>
          <t xml:space="preserve"> Emissions </t>
        </is>
      </c>
      <c r="K1023" s="465" t="inlineStr">
        <is>
          <t xml:space="preserve"> agricultural soil emissions </t>
        </is>
      </c>
      <c r="L1023" s="465" t="inlineStr">
        <is>
          <t xml:space="preserve"> reactive </t>
        </is>
      </c>
      <c r="M1023" s="465" t="inlineStr">
        <is>
          <t xml:space="preserve"> NH3 </t>
        </is>
      </c>
      <c r="N1023" s="466" t="n">
        <v>13.83494528278633</v>
      </c>
      <c r="O1023" s="467" t="n">
        <v>0.3041819588279266</v>
      </c>
      <c r="P1023" s="468" t="n">
        <v>2018</v>
      </c>
      <c r="Q1023" s="469" t="inlineStr">
        <is>
          <t>CRLTAP Inventory Submissions</t>
        </is>
      </c>
      <c r="R1023" s="469" t="inlineStr">
        <is>
          <t>ok</t>
        </is>
      </c>
      <c r="S1023" s="469" t="inlineStr">
        <is>
          <t xml:space="preserve"> text </t>
        </is>
      </c>
      <c r="T1023" s="426" t="inlineStr">
        <is>
          <t>Norway</t>
        </is>
      </c>
      <c r="U1023" s="465" t="inlineStr">
        <is>
          <t xml:space="preserve"> N wasted </t>
        </is>
      </c>
      <c r="V1023" s="465" t="n">
        <v>0.04</v>
      </c>
    </row>
    <row r="1024" ht="16" customHeight="1">
      <c r="B1024" s="5" t="inlineStr">
        <is>
          <t>AG.SM-AT.AT</t>
        </is>
      </c>
      <c r="C1024" s="5" t="inlineStr">
        <is>
          <t>AG.SM-AT.AT-Emissions-N2O</t>
        </is>
      </c>
      <c r="D1024" s="5" t="inlineStr">
        <is>
          <t>AG</t>
        </is>
      </c>
      <c r="E1024" s="5" t="inlineStr">
        <is>
          <t>SM</t>
        </is>
      </c>
      <c r="F1024" s="5">
        <f>VLOOKUP(E1024,'5.a Definitions'!E:F,2,FALSE)</f>
        <v/>
      </c>
      <c r="G1024" s="5" t="inlineStr">
        <is>
          <t>AT</t>
        </is>
      </c>
      <c r="H1024" s="5" t="inlineStr">
        <is>
          <t>AT</t>
        </is>
      </c>
      <c r="I1024" s="5">
        <f>VLOOKUP(H1024,'5.a Definitions'!E:F,2,FALSE)</f>
        <v/>
      </c>
      <c r="J1024" s="465" t="inlineStr">
        <is>
          <t xml:space="preserve"> Emissions </t>
        </is>
      </c>
      <c r="K1024" s="465" t="inlineStr">
        <is>
          <t xml:space="preserve"> agricultural soil emissions </t>
        </is>
      </c>
      <c r="L1024" s="465" t="inlineStr">
        <is>
          <t xml:space="preserve"> reactive </t>
        </is>
      </c>
      <c r="M1024" s="465" t="inlineStr">
        <is>
          <t xml:space="preserve"> N2O </t>
        </is>
      </c>
      <c r="N1024" s="466" t="n">
        <v>3.681677745643632</v>
      </c>
      <c r="O1024" s="467" t="n">
        <v>1.327791273302563</v>
      </c>
      <c r="P1024" s="468" t="n">
        <v>2018</v>
      </c>
      <c r="Q1024" s="469" t="inlineStr">
        <is>
          <t>UNFCCC CRT</t>
        </is>
      </c>
      <c r="R1024" s="469" t="inlineStr">
        <is>
          <t>ok</t>
        </is>
      </c>
      <c r="S1024" s="469" t="inlineStr">
        <is>
          <t xml:space="preserve"> text </t>
        </is>
      </c>
      <c r="T1024" s="426" t="inlineStr">
        <is>
          <t>Norway</t>
        </is>
      </c>
      <c r="U1024" s="465" t="inlineStr">
        <is>
          <t xml:space="preserve"> N wasted </t>
        </is>
      </c>
      <c r="V1024" s="465" t="n">
        <v>0.04</v>
      </c>
    </row>
    <row r="1025" ht="16" customHeight="1">
      <c r="B1025" s="5" t="inlineStr">
        <is>
          <t>AG.SM-AT.AT</t>
        </is>
      </c>
      <c r="C1025" s="5" t="inlineStr">
        <is>
          <t>AG.SM-AT.AT-Emissions-NOx</t>
        </is>
      </c>
      <c r="D1025" s="5" t="inlineStr">
        <is>
          <t>AG</t>
        </is>
      </c>
      <c r="E1025" s="5" t="inlineStr">
        <is>
          <t>SM</t>
        </is>
      </c>
      <c r="F1025" s="5">
        <f>VLOOKUP(E1025,'5.a Definitions'!E:F,2,FALSE)</f>
        <v/>
      </c>
      <c r="G1025" s="5" t="inlineStr">
        <is>
          <t>AT</t>
        </is>
      </c>
      <c r="H1025" s="5" t="inlineStr">
        <is>
          <t>AT</t>
        </is>
      </c>
      <c r="I1025" s="5">
        <f>VLOOKUP(H1025,'5.a Definitions'!E:F,2,FALSE)</f>
        <v/>
      </c>
      <c r="J1025" s="465" t="inlineStr">
        <is>
          <t xml:space="preserve"> Emissions </t>
        </is>
      </c>
      <c r="K1025" s="465" t="inlineStr">
        <is>
          <t xml:space="preserve"> agricultural soil emissions </t>
        </is>
      </c>
      <c r="L1025" s="465" t="inlineStr">
        <is>
          <t xml:space="preserve"> reactive </t>
        </is>
      </c>
      <c r="M1025" s="465" t="inlineStr">
        <is>
          <t xml:space="preserve"> NOx </t>
        </is>
      </c>
      <c r="N1025" s="466" t="n">
        <v>2.19421657907664</v>
      </c>
      <c r="O1025" s="467" t="n">
        <v>0.700877664901277</v>
      </c>
      <c r="P1025" s="468" t="n">
        <v>2018</v>
      </c>
      <c r="Q1025" s="469" t="inlineStr">
        <is>
          <t>CRLTAP Inventory Submissions</t>
        </is>
      </c>
      <c r="R1025" s="469" t="inlineStr">
        <is>
          <t>ok</t>
        </is>
      </c>
      <c r="S1025" s="469" t="inlineStr">
        <is>
          <t xml:space="preserve"> text </t>
        </is>
      </c>
      <c r="T1025" s="426" t="inlineStr">
        <is>
          <t>Norway</t>
        </is>
      </c>
      <c r="U1025" s="465" t="inlineStr">
        <is>
          <t xml:space="preserve"> N wasted </t>
        </is>
      </c>
      <c r="V1025" s="465" t="n">
        <v>0.04</v>
      </c>
    </row>
    <row r="1026" ht="16" customHeight="1">
      <c r="B1026" s="5" t="inlineStr">
        <is>
          <t>AG.SM-AT.AT</t>
        </is>
      </c>
      <c r="C1026" s="5" t="inlineStr">
        <is>
          <t>AG.SM-AT.AT-Emissions-N2</t>
        </is>
      </c>
      <c r="D1026" s="5" t="inlineStr">
        <is>
          <t>AG</t>
        </is>
      </c>
      <c r="E1026" s="5" t="inlineStr">
        <is>
          <t>SM</t>
        </is>
      </c>
      <c r="F1026" s="5">
        <f>VLOOKUP(E1026,'5.a Definitions'!E:F,2,FALSE)</f>
        <v/>
      </c>
      <c r="G1026" s="5" t="inlineStr">
        <is>
          <t>AT</t>
        </is>
      </c>
      <c r="H1026" s="5" t="inlineStr">
        <is>
          <t>AT</t>
        </is>
      </c>
      <c r="I1026" s="5">
        <f>VLOOKUP(H1026,'5.a Definitions'!E:F,2,FALSE)</f>
        <v/>
      </c>
      <c r="J1026" s="465" t="inlineStr">
        <is>
          <t xml:space="preserve"> Emissions </t>
        </is>
      </c>
      <c r="K1026" s="465" t="inlineStr">
        <is>
          <t xml:space="preserve"> agricultural soil emissions </t>
        </is>
      </c>
      <c r="L1026" s="465" t="inlineStr">
        <is>
          <t xml:space="preserve"> inert </t>
        </is>
      </c>
      <c r="M1026" s="465" t="inlineStr">
        <is>
          <t xml:space="preserve"> N2 </t>
        </is>
      </c>
      <c r="N1026" s="466" t="n">
        <v>13.8079228</v>
      </c>
      <c r="O1026" s="467" t="n">
        <v>0.4956076723636978</v>
      </c>
      <c r="P1026" s="468" t="n">
        <v>2018</v>
      </c>
      <c r="Q1026" s="469" t="inlineStr">
        <is>
          <t>Schäppi2025Ann + SSB table 05982</t>
        </is>
      </c>
      <c r="R1026" s="469" t="inlineStr">
        <is>
          <t>ok</t>
        </is>
      </c>
      <c r="S1026" s="469" t="inlineStr">
        <is>
          <t xml:space="preserve"> text </t>
        </is>
      </c>
      <c r="T1026" s="426" t="inlineStr">
        <is>
          <t>Norway</t>
        </is>
      </c>
      <c r="U1026" s="465" t="inlineStr">
        <is>
          <t xml:space="preserve"> N wasted </t>
        </is>
      </c>
      <c r="V1026" s="465" t="n">
        <v>0.04</v>
      </c>
    </row>
    <row r="1027" ht="16" customHeight="1">
      <c r="B1027" s="5" t="inlineStr">
        <is>
          <t>AG.SM-HY.SW</t>
        </is>
      </c>
      <c r="C1027" s="5" t="inlineStr">
        <is>
          <t>AG.SM-HY.SW-Leaching-Nmix</t>
        </is>
      </c>
      <c r="D1027" s="5" t="inlineStr">
        <is>
          <t>AG</t>
        </is>
      </c>
      <c r="E1027" s="5" t="inlineStr">
        <is>
          <t>SM</t>
        </is>
      </c>
      <c r="F1027" s="5">
        <f>VLOOKUP(E1027,'5.a Definitions'!E:F,2,FALSE)</f>
        <v/>
      </c>
      <c r="G1027" s="5" t="inlineStr">
        <is>
          <t>HY</t>
        </is>
      </c>
      <c r="H1027" s="5" t="inlineStr">
        <is>
          <t>SW</t>
        </is>
      </c>
      <c r="I1027" s="5">
        <f>VLOOKUP(H1027,'5.a Definitions'!E:F,2,FALSE)</f>
        <v/>
      </c>
      <c r="J1027" s="465" t="inlineStr">
        <is>
          <t>Sewage sludge landfill</t>
        </is>
      </c>
      <c r="K1027" s="465" t="inlineStr">
        <is>
          <t>sewage sludge landfill</t>
        </is>
      </c>
      <c r="L1027" s="465" t="inlineStr">
        <is>
          <t xml:space="preserve"> reactive </t>
        </is>
      </c>
      <c r="M1027" s="465" t="inlineStr">
        <is>
          <t xml:space="preserve"> Nmix </t>
        </is>
      </c>
      <c r="N1027" s="466" t="n">
        <v>42.09277046368214</v>
      </c>
      <c r="O1027" s="467" t="n">
        <v>0.5496110395968841</v>
      </c>
      <c r="P1027" s="468" t="n">
        <v>2018</v>
      </c>
      <c r="Q1027" s="469" t="inlineStr">
        <is>
          <t>UNFCCC CRT</t>
        </is>
      </c>
      <c r="R1027" s="469" t="inlineStr">
        <is>
          <t>ok</t>
        </is>
      </c>
      <c r="S1027" s="469" t="inlineStr">
        <is>
          <t xml:space="preserve"> text </t>
        </is>
      </c>
      <c r="T1027" s="426" t="inlineStr">
        <is>
          <t>Norway</t>
        </is>
      </c>
      <c r="U1027" s="465" t="inlineStr">
        <is>
          <t>N wasted</t>
        </is>
      </c>
      <c r="V1027" s="465" t="n">
        <v>0.04</v>
      </c>
    </row>
    <row r="1028" ht="16" customHeight="1">
      <c r="B1028" s="5" t="inlineStr">
        <is>
          <t>AG.MM-MP.FP</t>
        </is>
      </c>
      <c r="C1028" s="5" t="inlineStr">
        <is>
          <t>AG.MM-MP.FP-Animal products-Nmix</t>
        </is>
      </c>
      <c r="D1028" s="5" t="inlineStr">
        <is>
          <t>AG</t>
        </is>
      </c>
      <c r="E1028" s="5" t="inlineStr">
        <is>
          <t>MM</t>
        </is>
      </c>
      <c r="F1028" s="5">
        <f>VLOOKUP(E1028,'5.a Definitions'!E:F,2,FALSE)</f>
        <v/>
      </c>
      <c r="G1028" s="5" t="inlineStr">
        <is>
          <t>MP</t>
        </is>
      </c>
      <c r="H1028" s="5" t="inlineStr">
        <is>
          <t>FP</t>
        </is>
      </c>
      <c r="I1028" s="5">
        <f>VLOOKUP(H1028,'5.a Definitions'!E:F,2,FALSE)</f>
        <v/>
      </c>
      <c r="J1028" s="465" t="inlineStr">
        <is>
          <t xml:space="preserve"> Animal products </t>
        </is>
      </c>
      <c r="K1028" s="465" t="inlineStr">
        <is>
          <t xml:space="preserve"> animal products </t>
        </is>
      </c>
      <c r="L1028" s="465" t="inlineStr">
        <is>
          <t xml:space="preserve"> reactive </t>
        </is>
      </c>
      <c r="M1028" s="465" t="inlineStr">
        <is>
          <t xml:space="preserve"> Nmix </t>
        </is>
      </c>
      <c r="N1028" s="466" t="n">
        <v>19.4549572</v>
      </c>
      <c r="O1028" s="467" t="n">
        <v>0.1106890221226725</v>
      </c>
      <c r="P1028" s="468" t="n">
        <v>2018</v>
      </c>
      <c r="Q1028" s="469" t="inlineStr">
        <is>
          <t>FAOSTAT Crops and livestock products</t>
        </is>
      </c>
      <c r="R1028" s="469" t="inlineStr">
        <is>
          <t>ok</t>
        </is>
      </c>
      <c r="S1028" s="469" t="inlineStr">
        <is>
          <t xml:space="preserve"> text </t>
        </is>
      </c>
      <c r="T1028" s="426" t="inlineStr">
        <is>
          <t>Norway</t>
        </is>
      </c>
      <c r="U1028" s="5" t="inlineStr">
        <is>
          <t>useful output</t>
        </is>
      </c>
      <c r="V1028" s="465" t="n">
        <v>0.04</v>
      </c>
    </row>
    <row r="1029" ht="16" customHeight="1">
      <c r="B1029" s="5" t="inlineStr">
        <is>
          <t>AG.MM-MP.OP</t>
        </is>
      </c>
      <c r="C1029" s="5" t="inlineStr">
        <is>
          <t>AG.MM-MP.OP-Non-edible animal products-Nmix</t>
        </is>
      </c>
      <c r="D1029" s="5" t="inlineStr">
        <is>
          <t>AG</t>
        </is>
      </c>
      <c r="E1029" s="5" t="inlineStr">
        <is>
          <t>MM</t>
        </is>
      </c>
      <c r="F1029" s="5">
        <f>VLOOKUP(E1029,'5.a Definitions'!E:F,2,FALSE)</f>
        <v/>
      </c>
      <c r="G1029" s="5" t="inlineStr">
        <is>
          <t>MP</t>
        </is>
      </c>
      <c r="H1029" s="5" t="inlineStr">
        <is>
          <t>OP</t>
        </is>
      </c>
      <c r="I1029" s="5">
        <f>VLOOKUP(H1029,'5.a Definitions'!E:F,2,FALSE)</f>
        <v/>
      </c>
      <c r="J1029" s="465" t="inlineStr">
        <is>
          <t xml:space="preserve"> Non-edible animal products </t>
        </is>
      </c>
      <c r="K1029" s="465" t="inlineStr">
        <is>
          <t xml:space="preserve"> non-edible animal products </t>
        </is>
      </c>
      <c r="L1029" s="465" t="inlineStr">
        <is>
          <t xml:space="preserve"> reactive </t>
        </is>
      </c>
      <c r="M1029" s="465" t="inlineStr">
        <is>
          <t xml:space="preserve"> Nmix </t>
        </is>
      </c>
      <c r="N1029" s="466" t="n">
        <v>1.27219336</v>
      </c>
      <c r="O1029" s="467" t="n">
        <v>0.08779202932650922</v>
      </c>
      <c r="P1029" s="468" t="n">
        <v>2018</v>
      </c>
      <c r="Q1029" s="469" t="inlineStr">
        <is>
          <t>FAOSTAT Crops and livestock products + Landbruksdirektoratet</t>
        </is>
      </c>
      <c r="R1029" s="469" t="inlineStr">
        <is>
          <t>ok</t>
        </is>
      </c>
      <c r="S1029" s="469" t="inlineStr">
        <is>
          <t xml:space="preserve"> text </t>
        </is>
      </c>
      <c r="T1029" s="426" t="inlineStr">
        <is>
          <t>Norway</t>
        </is>
      </c>
      <c r="U1029" s="5" t="inlineStr">
        <is>
          <t>useful output</t>
        </is>
      </c>
      <c r="V1029" s="465" t="n">
        <v>0.04</v>
      </c>
    </row>
    <row r="1030" ht="16" customHeight="1">
      <c r="B1030" s="5" t="inlineStr">
        <is>
          <t>AG.MM-AG.SM</t>
        </is>
      </c>
      <c r="C1030" s="5" t="inlineStr">
        <is>
          <t>AG.MM-AG.SM-Manure application-Nmix</t>
        </is>
      </c>
      <c r="D1030" s="5" t="inlineStr">
        <is>
          <t>AG</t>
        </is>
      </c>
      <c r="E1030" s="5" t="inlineStr">
        <is>
          <t>MM</t>
        </is>
      </c>
      <c r="F1030" s="5">
        <f>VLOOKUP(E1030,'5.a Definitions'!E:F,2,FALSE)</f>
        <v/>
      </c>
      <c r="G1030" s="5" t="inlineStr">
        <is>
          <t>AG</t>
        </is>
      </c>
      <c r="H1030" s="5" t="inlineStr">
        <is>
          <t>SM</t>
        </is>
      </c>
      <c r="I1030" s="5">
        <f>VLOOKUP(H1030,'5.a Definitions'!E:F,2,FALSE)</f>
        <v/>
      </c>
      <c r="J1030" s="465" t="inlineStr">
        <is>
          <t xml:space="preserve"> Manure application </t>
        </is>
      </c>
      <c r="K1030" s="465" t="inlineStr">
        <is>
          <t xml:space="preserve"> manure application </t>
        </is>
      </c>
      <c r="L1030" s="465" t="inlineStr">
        <is>
          <t xml:space="preserve"> reactive </t>
        </is>
      </c>
      <c r="M1030" s="465" t="inlineStr">
        <is>
          <t xml:space="preserve"> Nmix </t>
        </is>
      </c>
      <c r="N1030" s="466" t="n">
        <v>73.95482406325883</v>
      </c>
      <c r="O1030" s="467" t="n">
        <v>0.2003551392550718</v>
      </c>
      <c r="P1030" s="468" t="n">
        <v>2018</v>
      </c>
      <c r="Q1030" s="469" t="inlineStr">
        <is>
          <t>UNFCCC CRT Table3.D</t>
        </is>
      </c>
      <c r="R1030" s="469" t="inlineStr">
        <is>
          <t>ok</t>
        </is>
      </c>
      <c r="S1030" s="469" t="inlineStr">
        <is>
          <t xml:space="preserve"> text </t>
        </is>
      </c>
      <c r="T1030" s="426" t="inlineStr">
        <is>
          <t>Norway</t>
        </is>
      </c>
      <c r="U1030" s="5" t="inlineStr">
        <is>
          <t>recycling</t>
        </is>
      </c>
      <c r="V1030" s="465" t="n">
        <v>0.04</v>
      </c>
    </row>
    <row r="1031" ht="16" customHeight="1">
      <c r="B1031" s="475" t="inlineStr">
        <is>
          <t>AG.MM-FS.OL</t>
        </is>
      </c>
      <c r="C1031" s="475" t="inlineStr">
        <is>
          <t>AG.MM-FS.OL-Manure from grazing on unmanaged land-Nmix</t>
        </is>
      </c>
      <c r="D1031" s="475" t="inlineStr">
        <is>
          <t>AG</t>
        </is>
      </c>
      <c r="E1031" s="475" t="inlineStr">
        <is>
          <t>MM</t>
        </is>
      </c>
      <c r="F1031" s="5">
        <f>VLOOKUP(E1031,'5.a Definitions'!E:F,2,FALSE)</f>
        <v/>
      </c>
      <c r="G1031" s="475" t="inlineStr">
        <is>
          <t>FS</t>
        </is>
      </c>
      <c r="H1031" s="475" t="inlineStr">
        <is>
          <t>OL</t>
        </is>
      </c>
      <c r="I1031" s="5">
        <f>VLOOKUP(H1031,'5.a Definitions'!E:F,2,FALSE)</f>
        <v/>
      </c>
      <c r="J1031" s="465" t="inlineStr">
        <is>
          <t>Manure from grazing on unmanaged land</t>
        </is>
      </c>
      <c r="K1031" s="465" t="inlineStr">
        <is>
          <t>manure from grazing on unmanaged land</t>
        </is>
      </c>
      <c r="L1031" s="465" t="inlineStr">
        <is>
          <t>reactive</t>
        </is>
      </c>
      <c r="M1031" s="465" t="inlineStr">
        <is>
          <t>Nmix</t>
        </is>
      </c>
      <c r="N1031" s="466" t="n">
        <v>7.74149656936578</v>
      </c>
      <c r="O1031" s="467" t="n">
        <v>0.2477971532898456</v>
      </c>
      <c r="P1031" s="468" t="n">
        <v>2018</v>
      </c>
      <c r="Q1031" s="469" t="inlineStr">
        <is>
          <t>UNFCCC CRT Table3.D and 3.B(b), SSB</t>
        </is>
      </c>
      <c r="R1031" s="469" t="inlineStr">
        <is>
          <t>ok</t>
        </is>
      </c>
      <c r="S1031" s="469" t="inlineStr">
        <is>
          <t>text</t>
        </is>
      </c>
      <c r="T1031" s="476" t="inlineStr">
        <is>
          <t>Norway</t>
        </is>
      </c>
      <c r="U1031" s="475" t="inlineStr">
        <is>
          <t>recycling</t>
        </is>
      </c>
      <c r="V1031" s="465">
        <f>(O1003*N1003)^2</f>
        <v/>
      </c>
    </row>
    <row r="1032" ht="16" customHeight="1">
      <c r="B1032" s="5" t="inlineStr">
        <is>
          <t>AG.MM-AT.AT</t>
        </is>
      </c>
      <c r="C1032" s="5" t="inlineStr">
        <is>
          <t>AG.MM-AT.AT-Emissions-NH3</t>
        </is>
      </c>
      <c r="D1032" s="5" t="inlineStr">
        <is>
          <t>AG</t>
        </is>
      </c>
      <c r="E1032" s="5" t="inlineStr">
        <is>
          <t>MM</t>
        </is>
      </c>
      <c r="F1032" s="5">
        <f>VLOOKUP(E1032,'5.a Definitions'!E:F,2,FALSE)</f>
        <v/>
      </c>
      <c r="G1032" s="5" t="inlineStr">
        <is>
          <t>AT</t>
        </is>
      </c>
      <c r="H1032" s="5" t="inlineStr">
        <is>
          <t>AT</t>
        </is>
      </c>
      <c r="I1032" s="5">
        <f>VLOOKUP(H1032,'5.a Definitions'!E:F,2,FALSE)</f>
        <v/>
      </c>
      <c r="J1032" s="465" t="inlineStr">
        <is>
          <t xml:space="preserve"> Emissions </t>
        </is>
      </c>
      <c r="K1032" s="465" t="inlineStr">
        <is>
          <t xml:space="preserve"> manure and animal husbandry emissions </t>
        </is>
      </c>
      <c r="L1032" s="465" t="inlineStr">
        <is>
          <t xml:space="preserve"> reactive </t>
        </is>
      </c>
      <c r="M1032" s="465" t="inlineStr">
        <is>
          <t xml:space="preserve"> NH3 </t>
        </is>
      </c>
      <c r="N1032" s="466" t="n">
        <v>11.6772798784068</v>
      </c>
      <c r="O1032" s="467" t="n">
        <v>0.2361907376195479</v>
      </c>
      <c r="P1032" s="468" t="n">
        <v>2018</v>
      </c>
      <c r="Q1032" s="469" t="inlineStr">
        <is>
          <t>CRLTAP Inventory Submissions</t>
        </is>
      </c>
      <c r="R1032" s="469" t="inlineStr">
        <is>
          <t>ok</t>
        </is>
      </c>
      <c r="S1032" s="469" t="inlineStr">
        <is>
          <t xml:space="preserve"> text </t>
        </is>
      </c>
      <c r="T1032" s="426" t="inlineStr">
        <is>
          <t>Norway</t>
        </is>
      </c>
      <c r="U1032" s="465" t="inlineStr">
        <is>
          <t xml:space="preserve"> N wasted </t>
        </is>
      </c>
      <c r="V1032" s="465" t="n">
        <v>0.04</v>
      </c>
    </row>
    <row r="1033" ht="16" customHeight="1">
      <c r="B1033" s="5" t="inlineStr">
        <is>
          <t>AG.MM-AT.AT</t>
        </is>
      </c>
      <c r="C1033" s="5" t="inlineStr">
        <is>
          <t>AG.MM-AT.AT-Emissions-N2O</t>
        </is>
      </c>
      <c r="D1033" s="5" t="inlineStr">
        <is>
          <t>AG</t>
        </is>
      </c>
      <c r="E1033" s="5" t="inlineStr">
        <is>
          <t>MM</t>
        </is>
      </c>
      <c r="F1033" s="5">
        <f>VLOOKUP(E1033,'5.a Definitions'!E:F,2,FALSE)</f>
        <v/>
      </c>
      <c r="G1033" s="5" t="inlineStr">
        <is>
          <t>AT</t>
        </is>
      </c>
      <c r="H1033" s="5" t="inlineStr">
        <is>
          <t>AT</t>
        </is>
      </c>
      <c r="I1033" s="5">
        <f>VLOOKUP(H1033,'5.a Definitions'!E:F,2,FALSE)</f>
        <v/>
      </c>
      <c r="J1033" s="465" t="inlineStr">
        <is>
          <t xml:space="preserve"> Emissions </t>
        </is>
      </c>
      <c r="K1033" s="465" t="inlineStr">
        <is>
          <t xml:space="preserve"> manure and animal husbandry emissions </t>
        </is>
      </c>
      <c r="L1033" s="465" t="inlineStr">
        <is>
          <t xml:space="preserve"> reactive </t>
        </is>
      </c>
      <c r="M1033" s="465" t="inlineStr">
        <is>
          <t xml:space="preserve"> N2O </t>
        </is>
      </c>
      <c r="N1033" s="466" t="n">
        <v>0.4049367041907999</v>
      </c>
      <c r="O1033" s="467" t="n">
        <v>0.7566826619845699</v>
      </c>
      <c r="P1033" s="468" t="n">
        <v>2018</v>
      </c>
      <c r="Q1033" s="469" t="inlineStr">
        <is>
          <t>UNFCCC CRT</t>
        </is>
      </c>
      <c r="R1033" s="469" t="inlineStr">
        <is>
          <t>ok</t>
        </is>
      </c>
      <c r="S1033" s="469" t="inlineStr">
        <is>
          <t xml:space="preserve"> text </t>
        </is>
      </c>
      <c r="T1033" s="426" t="inlineStr">
        <is>
          <t>Norway</t>
        </is>
      </c>
      <c r="U1033" s="465" t="inlineStr">
        <is>
          <t xml:space="preserve"> N wasted </t>
        </is>
      </c>
      <c r="V1033" s="465" t="n">
        <v>0.04</v>
      </c>
    </row>
    <row r="1034" ht="16" customHeight="1">
      <c r="B1034" s="5" t="inlineStr">
        <is>
          <t>AG.MM-AT.AT</t>
        </is>
      </c>
      <c r="C1034" s="5" t="inlineStr">
        <is>
          <t>AG.MM-AT.AT-Emissions-NOx</t>
        </is>
      </c>
      <c r="D1034" s="5" t="inlineStr">
        <is>
          <t>AG</t>
        </is>
      </c>
      <c r="E1034" s="5" t="inlineStr">
        <is>
          <t>MM</t>
        </is>
      </c>
      <c r="F1034" s="5">
        <f>VLOOKUP(E1034,'5.a Definitions'!E:F,2,FALSE)</f>
        <v/>
      </c>
      <c r="G1034" s="5" t="inlineStr">
        <is>
          <t>AT</t>
        </is>
      </c>
      <c r="H1034" s="5" t="inlineStr">
        <is>
          <t>AT</t>
        </is>
      </c>
      <c r="I1034" s="5">
        <f>VLOOKUP(H1034,'5.a Definitions'!E:F,2,FALSE)</f>
        <v/>
      </c>
      <c r="J1034" s="465" t="inlineStr">
        <is>
          <t xml:space="preserve"> Emissions </t>
        </is>
      </c>
      <c r="K1034" s="465" t="inlineStr">
        <is>
          <t xml:space="preserve"> manure and animal husbandry emissions </t>
        </is>
      </c>
      <c r="L1034" s="465" t="inlineStr">
        <is>
          <t xml:space="preserve"> reactive </t>
        </is>
      </c>
      <c r="M1034" s="465" t="inlineStr">
        <is>
          <t xml:space="preserve"> NOx </t>
        </is>
      </c>
      <c r="N1034" s="466" t="n">
        <v>0.03904144570796</v>
      </c>
      <c r="O1034" s="467" t="n">
        <v>0.734574330010955</v>
      </c>
      <c r="P1034" s="468" t="n">
        <v>2018</v>
      </c>
      <c r="Q1034" s="469" t="inlineStr">
        <is>
          <t>CRLTAP Inventory Submissions</t>
        </is>
      </c>
      <c r="R1034" s="469" t="inlineStr">
        <is>
          <t>ok</t>
        </is>
      </c>
      <c r="S1034" s="469" t="inlineStr">
        <is>
          <t xml:space="preserve"> text </t>
        </is>
      </c>
      <c r="T1034" s="426" t="inlineStr">
        <is>
          <t>Norway</t>
        </is>
      </c>
      <c r="U1034" s="465" t="inlineStr">
        <is>
          <t xml:space="preserve"> N wasted </t>
        </is>
      </c>
      <c r="V1034" s="465" t="n">
        <v>0.04</v>
      </c>
    </row>
    <row r="1035" ht="16" customHeight="1">
      <c r="B1035" s="5" t="inlineStr">
        <is>
          <t>AG.MM-HY.SW-Leaching-Nmix</t>
        </is>
      </c>
      <c r="C1035" s="5" t="inlineStr">
        <is>
          <t>AG.MM-HY.SW-Leaching-Nmix</t>
        </is>
      </c>
      <c r="D1035" s="5" t="inlineStr">
        <is>
          <t>AG</t>
        </is>
      </c>
      <c r="E1035" s="5" t="inlineStr">
        <is>
          <t>MM</t>
        </is>
      </c>
      <c r="F1035" s="5">
        <f>VLOOKUP(E1035,'5.a Definitions'!E:F,2,FALSE)</f>
        <v/>
      </c>
      <c r="G1035" s="5" t="inlineStr">
        <is>
          <t>HY</t>
        </is>
      </c>
      <c r="H1035" s="5" t="inlineStr">
        <is>
          <t>SW</t>
        </is>
      </c>
      <c r="I1035" s="5">
        <f>VLOOKUP(H1035,'5.a Definitions'!E:F,2,FALSE)</f>
        <v/>
      </c>
      <c r="J1035" s="465" t="inlineStr">
        <is>
          <t xml:space="preserve"> Leaching </t>
        </is>
      </c>
      <c r="K1035" s="465" t="inlineStr">
        <is>
          <t xml:space="preserve"> manure storage leaching </t>
        </is>
      </c>
      <c r="L1035" s="465" t="inlineStr">
        <is>
          <t xml:space="preserve"> reactive </t>
        </is>
      </c>
      <c r="M1035" s="465" t="inlineStr">
        <is>
          <t xml:space="preserve"> Nmix </t>
        </is>
      </c>
      <c r="N1035" s="466" t="n">
        <v>2.802567512487912</v>
      </c>
      <c r="O1035" s="467" t="n">
        <v>0.5483540070383621</v>
      </c>
      <c r="P1035" s="468" t="n">
        <v>2018</v>
      </c>
      <c r="Q1035" s="469" t="inlineStr">
        <is>
          <t>UNFCCC CRT</t>
        </is>
      </c>
      <c r="R1035" s="469" t="inlineStr">
        <is>
          <t>ok</t>
        </is>
      </c>
      <c r="S1035" s="469" t="inlineStr">
        <is>
          <t xml:space="preserve"> text </t>
        </is>
      </c>
      <c r="T1035" s="426" t="inlineStr">
        <is>
          <t>Norway</t>
        </is>
      </c>
      <c r="U1035" s="465" t="inlineStr">
        <is>
          <t xml:space="preserve"> N wasted </t>
        </is>
      </c>
      <c r="V1035" s="465" t="n">
        <v>0.04</v>
      </c>
    </row>
    <row r="1036" ht="16" customHeight="1">
      <c r="B1036" s="5" t="inlineStr">
        <is>
          <t>AG.MM-RW.RW</t>
        </is>
      </c>
      <c r="C1036" s="5" t="inlineStr">
        <is>
          <t>AG.MM-RW.RW-Live animal export-Nmix</t>
        </is>
      </c>
      <c r="D1036" s="5" t="inlineStr">
        <is>
          <t>AG</t>
        </is>
      </c>
      <c r="E1036" s="5" t="inlineStr">
        <is>
          <t>MM</t>
        </is>
      </c>
      <c r="F1036" s="5">
        <f>VLOOKUP(E1036,'5.a Definitions'!E:F,2,FALSE)</f>
        <v/>
      </c>
      <c r="G1036" s="5" t="inlineStr">
        <is>
          <t>RW</t>
        </is>
      </c>
      <c r="H1036" s="5" t="inlineStr">
        <is>
          <t>RW</t>
        </is>
      </c>
      <c r="I1036" s="5">
        <f>VLOOKUP(H1036,'5.a Definitions'!E:F,2,FALSE)</f>
        <v/>
      </c>
      <c r="J1036" s="465" t="inlineStr">
        <is>
          <t xml:space="preserve"> Live animal export </t>
        </is>
      </c>
      <c r="K1036" s="465" t="inlineStr">
        <is>
          <t xml:space="preserve"> live animal export </t>
        </is>
      </c>
      <c r="L1036" s="465" t="inlineStr">
        <is>
          <t xml:space="preserve"> reactive </t>
        </is>
      </c>
      <c r="M1036" s="465" t="inlineStr">
        <is>
          <t xml:space="preserve"> Nmix </t>
        </is>
      </c>
      <c r="N1036" s="466" t="n">
        <v>0.007907660800000001</v>
      </c>
      <c r="O1036" s="467" t="n">
        <v>0.37908583159399</v>
      </c>
      <c r="P1036" s="468" t="n">
        <v>2018</v>
      </c>
      <c r="Q1036" s="469" t="inlineStr">
        <is>
          <t>FAOSTAT Crops and livestock products</t>
        </is>
      </c>
      <c r="R1036" s="469" t="inlineStr">
        <is>
          <t>ok</t>
        </is>
      </c>
      <c r="S1036" s="469" t="inlineStr">
        <is>
          <t xml:space="preserve"> text </t>
        </is>
      </c>
      <c r="T1036" s="426" t="inlineStr">
        <is>
          <t>Norway</t>
        </is>
      </c>
      <c r="U1036" s="5" t="inlineStr">
        <is>
          <t>useful output</t>
        </is>
      </c>
      <c r="V1036" s="465" t="n">
        <v>0.04</v>
      </c>
    </row>
    <row r="1037" ht="16" customHeight="1">
      <c r="A1037" s="486" t="inlineStr">
        <is>
          <t xml:space="preserve"> Forests and Semi-natural vegetation </t>
        </is>
      </c>
      <c r="B1037" s="5" t="inlineStr">
        <is>
          <t>FS.FO-AT.AT</t>
        </is>
      </c>
      <c r="C1037" s="5" t="inlineStr">
        <is>
          <t>FS.FO-AT.AT-Emissions-N2</t>
        </is>
      </c>
      <c r="D1037" s="5" t="inlineStr">
        <is>
          <t>FS</t>
        </is>
      </c>
      <c r="E1037" s="5" t="inlineStr">
        <is>
          <t>FO</t>
        </is>
      </c>
      <c r="F1037" s="5">
        <f>VLOOKUP(E1037,'5.a Definitions'!E:F,2,FALSE)</f>
        <v/>
      </c>
      <c r="G1037" s="5" t="inlineStr">
        <is>
          <t>AT</t>
        </is>
      </c>
      <c r="H1037" s="5" t="inlineStr">
        <is>
          <t>AT</t>
        </is>
      </c>
      <c r="I1037" s="5">
        <f>VLOOKUP(H1037,'5.a Definitions'!E:F,2,FALSE)</f>
        <v/>
      </c>
      <c r="J1037" s="465" t="inlineStr">
        <is>
          <t xml:space="preserve"> Emissions </t>
        </is>
      </c>
      <c r="K1037" s="465" t="inlineStr">
        <is>
          <t xml:space="preserve"> forest emissions </t>
        </is>
      </c>
      <c r="L1037" s="465" t="inlineStr">
        <is>
          <t xml:space="preserve"> inert </t>
        </is>
      </c>
      <c r="M1037" s="465" t="inlineStr">
        <is>
          <t xml:space="preserve"> N2 </t>
        </is>
      </c>
      <c r="N1037" s="466" t="n">
        <v>7.492703159258982</v>
      </c>
      <c r="O1037" s="467" t="n">
        <v>1.876148950785864</v>
      </c>
      <c r="P1037" s="468" t="n">
        <v>2018</v>
      </c>
      <c r="Q1037" s="469" t="inlineStr">
        <is>
          <t>UNFCCC CRT + Butterbach-Bahl et al. (2013)</t>
        </is>
      </c>
      <c r="R1037" s="469" t="inlineStr">
        <is>
          <t>ok</t>
        </is>
      </c>
      <c r="S1037" s="469" t="inlineStr">
        <is>
          <t xml:space="preserve"> text </t>
        </is>
      </c>
      <c r="T1037" s="426" t="inlineStr">
        <is>
          <t>Norway</t>
        </is>
      </c>
      <c r="U1037" s="465" t="inlineStr">
        <is>
          <t xml:space="preserve"> N wasted </t>
        </is>
      </c>
      <c r="V1037" s="465" t="n">
        <v>0.04</v>
      </c>
    </row>
    <row r="1038" ht="16" customHeight="1">
      <c r="B1038" s="5" t="inlineStr">
        <is>
          <t>FS.FO-AT.AT</t>
        </is>
      </c>
      <c r="C1038" s="5" t="inlineStr">
        <is>
          <t>FS.FO-AT.AT-Emissions-N2O</t>
        </is>
      </c>
      <c r="D1038" s="5" t="inlineStr">
        <is>
          <t>FS</t>
        </is>
      </c>
      <c r="E1038" s="5" t="inlineStr">
        <is>
          <t>FO</t>
        </is>
      </c>
      <c r="F1038" s="5">
        <f>VLOOKUP(E1038,'5.a Definitions'!E:F,2,FALSE)</f>
        <v/>
      </c>
      <c r="G1038" s="5" t="inlineStr">
        <is>
          <t>AT</t>
        </is>
      </c>
      <c r="H1038" s="5" t="inlineStr">
        <is>
          <t>AT</t>
        </is>
      </c>
      <c r="I1038" s="5">
        <f>VLOOKUP(H1038,'5.a Definitions'!E:F,2,FALSE)</f>
        <v/>
      </c>
      <c r="J1038" s="465" t="inlineStr">
        <is>
          <t xml:space="preserve"> Emissions </t>
        </is>
      </c>
      <c r="K1038" s="465" t="inlineStr">
        <is>
          <t xml:space="preserve"> forest emissions </t>
        </is>
      </c>
      <c r="L1038" s="465" t="inlineStr">
        <is>
          <t xml:space="preserve"> reactive </t>
        </is>
      </c>
      <c r="M1038" s="465" t="inlineStr">
        <is>
          <t xml:space="preserve"> N2O </t>
        </is>
      </c>
      <c r="N1038" s="466" t="n">
        <v>0.3842411876543068</v>
      </c>
      <c r="O1038" s="467" t="n">
        <v>1.261544563046772</v>
      </c>
      <c r="P1038" s="468" t="n">
        <v>2018</v>
      </c>
      <c r="Q1038" s="469" t="inlineStr">
        <is>
          <t>UNFCCC CRT</t>
        </is>
      </c>
      <c r="R1038" s="469" t="inlineStr">
        <is>
          <t>ok</t>
        </is>
      </c>
      <c r="S1038" s="469" t="inlineStr">
        <is>
          <t xml:space="preserve"> text </t>
        </is>
      </c>
      <c r="T1038" s="426" t="inlineStr">
        <is>
          <t>Norway</t>
        </is>
      </c>
      <c r="U1038" s="465" t="inlineStr">
        <is>
          <t xml:space="preserve"> N wasted </t>
        </is>
      </c>
      <c r="V1038" s="465" t="n">
        <v>0.04</v>
      </c>
    </row>
    <row r="1039" ht="16" customHeight="1">
      <c r="B1039" s="5" t="inlineStr">
        <is>
          <t>FS.FO-HY.SW</t>
        </is>
      </c>
      <c r="C1039" s="5" t="inlineStr">
        <is>
          <t>FS.FO-HY.SW-Leaching-Nmix</t>
        </is>
      </c>
      <c r="D1039" s="5" t="inlineStr">
        <is>
          <t>FS</t>
        </is>
      </c>
      <c r="E1039" s="5" t="inlineStr">
        <is>
          <t>FO</t>
        </is>
      </c>
      <c r="F1039" s="5">
        <f>VLOOKUP(E1039,'5.a Definitions'!E:F,2,FALSE)</f>
        <v/>
      </c>
      <c r="G1039" s="5" t="inlineStr">
        <is>
          <t>HY</t>
        </is>
      </c>
      <c r="H1039" s="5" t="inlineStr">
        <is>
          <t>SW</t>
        </is>
      </c>
      <c r="I1039" s="5">
        <f>VLOOKUP(H1039,'5.a Definitions'!E:F,2,FALSE)</f>
        <v/>
      </c>
      <c r="J1039" s="465" t="inlineStr">
        <is>
          <t xml:space="preserve"> Leaching </t>
        </is>
      </c>
      <c r="K1039" s="465" t="inlineStr">
        <is>
          <t xml:space="preserve"> forest leaching </t>
        </is>
      </c>
      <c r="L1039" s="465" t="inlineStr">
        <is>
          <t xml:space="preserve"> reactive </t>
        </is>
      </c>
      <c r="M1039" s="465" t="inlineStr">
        <is>
          <t xml:space="preserve"> Nmix </t>
        </is>
      </c>
      <c r="N1039" s="466" t="n">
        <v>32.664</v>
      </c>
      <c r="O1039" s="467" t="n">
        <v>0.3110790348783862</v>
      </c>
      <c r="P1039" s="468" t="n">
        <v>2018</v>
      </c>
      <c r="Q1039" s="469" t="inlineStr">
        <is>
          <t>TEOTIL</t>
        </is>
      </c>
      <c r="R1039" s="469" t="inlineStr">
        <is>
          <t>ok</t>
        </is>
      </c>
      <c r="S1039" s="469" t="inlineStr">
        <is>
          <t xml:space="preserve"> text </t>
        </is>
      </c>
      <c r="T1039" s="426" t="inlineStr">
        <is>
          <t>Norway</t>
        </is>
      </c>
      <c r="U1039" s="465" t="inlineStr">
        <is>
          <t xml:space="preserve"> N wasted </t>
        </is>
      </c>
      <c r="V1039" s="465" t="n">
        <v>0.04</v>
      </c>
    </row>
    <row r="1040" ht="16" customHeight="1">
      <c r="B1040" s="5" t="inlineStr">
        <is>
          <t>FS.FO-MP.OP</t>
        </is>
      </c>
      <c r="C1040" s="5" t="inlineStr">
        <is>
          <t>FS.FO-MP.OP-Industrial round wood-Nmix</t>
        </is>
      </c>
      <c r="D1040" s="5" t="inlineStr">
        <is>
          <t>FS</t>
        </is>
      </c>
      <c r="E1040" s="5" t="inlineStr">
        <is>
          <t>FO</t>
        </is>
      </c>
      <c r="F1040" s="5">
        <f>VLOOKUP(E1040,'5.a Definitions'!E:F,2,FALSE)</f>
        <v/>
      </c>
      <c r="G1040" s="5" t="inlineStr">
        <is>
          <t>MP</t>
        </is>
      </c>
      <c r="H1040" s="5" t="inlineStr">
        <is>
          <t>OP</t>
        </is>
      </c>
      <c r="I1040" s="5">
        <f>VLOOKUP(H1040,'5.a Definitions'!E:F,2,FALSE)</f>
        <v/>
      </c>
      <c r="J1040" s="465" t="inlineStr">
        <is>
          <t xml:space="preserve"> Industrial round wood </t>
        </is>
      </c>
      <c r="K1040" s="465" t="inlineStr">
        <is>
          <t xml:space="preserve"> industrial round wood </t>
        </is>
      </c>
      <c r="L1040" s="465" t="inlineStr">
        <is>
          <t xml:space="preserve"> reactive </t>
        </is>
      </c>
      <c r="M1040" s="465" t="inlineStr">
        <is>
          <t xml:space="preserve"> Nmix </t>
        </is>
      </c>
      <c r="N1040" s="466" t="n">
        <v>5.874625079999999</v>
      </c>
      <c r="O1040" s="467" t="n">
        <v>0.4028656582133144</v>
      </c>
      <c r="P1040" s="468" t="n">
        <v>2018</v>
      </c>
      <c r="Q1040" s="469" t="inlineStr">
        <is>
          <t>FAOSTAT</t>
        </is>
      </c>
      <c r="R1040" s="469" t="inlineStr">
        <is>
          <t>ok</t>
        </is>
      </c>
      <c r="S1040" s="469" t="inlineStr">
        <is>
          <t xml:space="preserve"> text </t>
        </is>
      </c>
      <c r="T1040" s="426" t="inlineStr">
        <is>
          <t>Norway</t>
        </is>
      </c>
      <c r="U1040" s="5" t="inlineStr">
        <is>
          <t>useful output</t>
        </is>
      </c>
      <c r="V1040" s="465" t="n">
        <v>0.04</v>
      </c>
    </row>
    <row r="1041" ht="16" customHeight="1">
      <c r="B1041" s="5" t="inlineStr">
        <is>
          <t>FS.FO-EF.OE</t>
        </is>
      </c>
      <c r="C1041" s="5" t="inlineStr">
        <is>
          <t>FS.FO-EF.OE-Fuel wood for households-Nmix</t>
        </is>
      </c>
      <c r="D1041" s="5" t="inlineStr">
        <is>
          <t>FS</t>
        </is>
      </c>
      <c r="E1041" s="5" t="inlineStr">
        <is>
          <t>FO</t>
        </is>
      </c>
      <c r="F1041" s="5">
        <f>VLOOKUP(E1041,'5.a Definitions'!E:F,2,FALSE)</f>
        <v/>
      </c>
      <c r="G1041" s="5" t="inlineStr">
        <is>
          <t>EF</t>
        </is>
      </c>
      <c r="H1041" s="5" t="inlineStr">
        <is>
          <t>OE</t>
        </is>
      </c>
      <c r="I1041" s="5">
        <f>VLOOKUP(H1041,'5.a Definitions'!E:F,2,FALSE)</f>
        <v/>
      </c>
      <c r="J1041" s="465" t="inlineStr">
        <is>
          <t xml:space="preserve"> Fuel wood for households </t>
        </is>
      </c>
      <c r="K1041" s="465" t="inlineStr">
        <is>
          <t xml:space="preserve"> fuel wood for households </t>
        </is>
      </c>
      <c r="L1041" s="465" t="inlineStr">
        <is>
          <t xml:space="preserve"> reactive </t>
        </is>
      </c>
      <c r="M1041" s="465" t="inlineStr">
        <is>
          <t xml:space="preserve"> Nmix </t>
        </is>
      </c>
      <c r="N1041" s="466" t="n">
        <v>1.66796</v>
      </c>
      <c r="O1041" s="467" t="n">
        <v>1.350385414137739</v>
      </c>
      <c r="P1041" s="468" t="n">
        <v>2018</v>
      </c>
      <c r="Q1041" s="469" t="inlineStr">
        <is>
          <t>SSB</t>
        </is>
      </c>
      <c r="R1041" s="469" t="inlineStr">
        <is>
          <t>ok</t>
        </is>
      </c>
      <c r="S1041" s="469" t="inlineStr">
        <is>
          <t xml:space="preserve"> text </t>
        </is>
      </c>
      <c r="T1041" s="426" t="inlineStr">
        <is>
          <t>Norway</t>
        </is>
      </c>
      <c r="U1041" s="5" t="inlineStr">
        <is>
          <t>useful output</t>
        </is>
      </c>
      <c r="V1041" s="465" t="n">
        <v>0.04</v>
      </c>
    </row>
    <row r="1042" ht="16" customHeight="1">
      <c r="B1042" s="475" t="inlineStr">
        <is>
          <t>FS.OL-AT.AT</t>
        </is>
      </c>
      <c r="C1042" s="475" t="inlineStr">
        <is>
          <t>FS.OL-AT.AT-Emissions-NH3</t>
        </is>
      </c>
      <c r="D1042" s="475" t="inlineStr">
        <is>
          <t>FS</t>
        </is>
      </c>
      <c r="E1042" s="475" t="inlineStr">
        <is>
          <t>OL</t>
        </is>
      </c>
      <c r="F1042" s="5">
        <f>VLOOKUP(E1042,'5.a Definitions'!E:F,2,FALSE)</f>
        <v/>
      </c>
      <c r="G1042" s="475" t="inlineStr">
        <is>
          <t>AT</t>
        </is>
      </c>
      <c r="H1042" s="475" t="inlineStr">
        <is>
          <t>AT</t>
        </is>
      </c>
      <c r="I1042" s="5">
        <f>VLOOKUP(H1042,'5.a Definitions'!E:F,2,FALSE)</f>
        <v/>
      </c>
      <c r="J1042" s="465" t="inlineStr">
        <is>
          <t>Emissions</t>
        </is>
      </c>
      <c r="K1042" s="465" t="inlineStr">
        <is>
          <t>other land emissions</t>
        </is>
      </c>
      <c r="L1042" s="465" t="inlineStr">
        <is>
          <t>reactive</t>
        </is>
      </c>
      <c r="M1042" s="465" t="inlineStr">
        <is>
          <t>NH3</t>
        </is>
      </c>
      <c r="N1042" s="466" t="n">
        <v>0.4831040712211754</v>
      </c>
      <c r="O1042" s="467" t="n">
        <v>0.936525618247842</v>
      </c>
      <c r="P1042" s="468" t="n">
        <v>2018</v>
      </c>
      <c r="Q1042" s="469" t="inlineStr">
        <is>
          <t>CRLTAP Inventory Submissions (3Da3), utmark share</t>
        </is>
      </c>
      <c r="R1042" s="469" t="inlineStr">
        <is>
          <t>ok</t>
        </is>
      </c>
      <c r="S1042" s="469" t="inlineStr">
        <is>
          <t>text</t>
        </is>
      </c>
      <c r="T1042" s="476" t="inlineStr">
        <is>
          <t>Norway</t>
        </is>
      </c>
      <c r="U1042" s="475" t="inlineStr">
        <is>
          <t>useful output</t>
        </is>
      </c>
      <c r="V1042" s="465">
        <f>(O1021*N1021)^2</f>
        <v/>
      </c>
    </row>
    <row r="1043" ht="16" customHeight="1">
      <c r="B1043" s="475" t="inlineStr">
        <is>
          <t>FS.OL-AT.AT</t>
        </is>
      </c>
      <c r="C1043" s="475" t="inlineStr">
        <is>
          <t>FS.OL-AT.AT-Emissions-NOx</t>
        </is>
      </c>
      <c r="D1043" s="475" t="inlineStr">
        <is>
          <t>FS</t>
        </is>
      </c>
      <c r="E1043" s="475" t="inlineStr">
        <is>
          <t>OL</t>
        </is>
      </c>
      <c r="F1043" s="5">
        <f>VLOOKUP(E1043,'5.a Definitions'!E:F,2,FALSE)</f>
        <v/>
      </c>
      <c r="G1043" s="475" t="inlineStr">
        <is>
          <t>AT</t>
        </is>
      </c>
      <c r="H1043" s="475" t="inlineStr">
        <is>
          <t>AT</t>
        </is>
      </c>
      <c r="I1043" s="5">
        <f>VLOOKUP(H1043,'5.a Definitions'!E:F,2,FALSE)</f>
        <v/>
      </c>
      <c r="J1043" s="465" t="inlineStr">
        <is>
          <t>Emissions</t>
        </is>
      </c>
      <c r="K1043" s="465" t="inlineStr">
        <is>
          <t>other land emissions</t>
        </is>
      </c>
      <c r="L1043" s="465" t="inlineStr">
        <is>
          <t>reactive</t>
        </is>
      </c>
      <c r="M1043" s="465" t="inlineStr">
        <is>
          <t>NOx</t>
        </is>
      </c>
      <c r="N1043" s="466" t="n">
        <v>0.09422949627525935</v>
      </c>
      <c r="O1043" s="467" t="n">
        <v>0.8205751632994714</v>
      </c>
      <c r="P1043" s="468" t="n">
        <v>2018</v>
      </c>
      <c r="Q1043" s="469" t="inlineStr">
        <is>
          <t>CRLTAP Inventory Submissions (3Da3), utmark share</t>
        </is>
      </c>
      <c r="R1043" s="469" t="inlineStr">
        <is>
          <t>ok</t>
        </is>
      </c>
      <c r="S1043" s="469" t="inlineStr">
        <is>
          <t>text</t>
        </is>
      </c>
      <c r="T1043" s="476" t="inlineStr">
        <is>
          <t>Norway</t>
        </is>
      </c>
      <c r="U1043" s="475" t="inlineStr">
        <is>
          <t>useful output</t>
        </is>
      </c>
      <c r="V1043" s="465">
        <f>(O1029*N1029)^2</f>
        <v/>
      </c>
    </row>
    <row r="1044" ht="16" customHeight="1">
      <c r="B1044" s="475" t="inlineStr">
        <is>
          <t>FS.OL-AT.AT</t>
        </is>
      </c>
      <c r="C1044" s="475" t="inlineStr">
        <is>
          <t>FS.OL-AT.AT-Emissions-N2O</t>
        </is>
      </c>
      <c r="D1044" s="475" t="inlineStr">
        <is>
          <t>FS</t>
        </is>
      </c>
      <c r="E1044" s="475" t="inlineStr">
        <is>
          <t>OL</t>
        </is>
      </c>
      <c r="F1044" s="5">
        <f>VLOOKUP(E1044,'5.a Definitions'!E:F,2,FALSE)</f>
        <v/>
      </c>
      <c r="G1044" s="475" t="inlineStr">
        <is>
          <t>AT</t>
        </is>
      </c>
      <c r="H1044" s="475" t="inlineStr">
        <is>
          <t>AT</t>
        </is>
      </c>
      <c r="I1044" s="5">
        <f>VLOOKUP(H1044,'5.a Definitions'!E:F,2,FALSE)</f>
        <v/>
      </c>
      <c r="J1044" s="465" t="inlineStr">
        <is>
          <t>Emissions</t>
        </is>
      </c>
      <c r="K1044" s="465" t="inlineStr">
        <is>
          <t>other land emissions</t>
        </is>
      </c>
      <c r="L1044" s="465" t="inlineStr">
        <is>
          <t>reactive</t>
        </is>
      </c>
      <c r="M1044" s="465" t="inlineStr">
        <is>
          <t>N2O</t>
        </is>
      </c>
      <c r="N1044" s="466" t="n">
        <v>0.06208586345725441</v>
      </c>
      <c r="O1044" s="467" t="n">
        <v>1.338788319771982</v>
      </c>
      <c r="P1044" s="468" t="n">
        <v>2018</v>
      </c>
      <c r="Q1044" s="469" t="inlineStr">
        <is>
          <t>UNFCCC CRT Table3.D, utmark share</t>
        </is>
      </c>
      <c r="R1044" s="469" t="inlineStr">
        <is>
          <t>ok</t>
        </is>
      </c>
      <c r="S1044" s="469" t="inlineStr">
        <is>
          <t>text</t>
        </is>
      </c>
      <c r="T1044" s="476" t="inlineStr">
        <is>
          <t>Norway</t>
        </is>
      </c>
      <c r="U1044" s="475" t="inlineStr">
        <is>
          <t>useful output</t>
        </is>
      </c>
      <c r="V1044" s="465">
        <f>(O1037*N1037)^2</f>
        <v/>
      </c>
    </row>
    <row r="1045" ht="16" customHeight="1">
      <c r="B1045" s="475" t="inlineStr">
        <is>
          <t>FS.OL-AG.MM</t>
        </is>
      </c>
      <c r="C1045" s="475" t="inlineStr">
        <is>
          <t>FS.OL-AG.MM-Grazing-Nmix</t>
        </is>
      </c>
      <c r="D1045" s="475" t="inlineStr">
        <is>
          <t>FS</t>
        </is>
      </c>
      <c r="E1045" s="475" t="inlineStr">
        <is>
          <t>OL</t>
        </is>
      </c>
      <c r="F1045" s="5">
        <f>VLOOKUP(E1045,'5.a Definitions'!E:F,2,FALSE)</f>
        <v/>
      </c>
      <c r="G1045" s="475" t="inlineStr">
        <is>
          <t>AG</t>
        </is>
      </c>
      <c r="H1045" s="475" t="inlineStr">
        <is>
          <t>MM</t>
        </is>
      </c>
      <c r="I1045" s="5">
        <f>VLOOKUP(H1045,'5.a Definitions'!E:F,2,FALSE)</f>
        <v/>
      </c>
      <c r="J1045" s="473" t="inlineStr">
        <is>
          <t>Grazing</t>
        </is>
      </c>
      <c r="K1045" s="473" t="inlineStr">
        <is>
          <t>grazing</t>
        </is>
      </c>
      <c r="L1045" s="465" t="inlineStr">
        <is>
          <t>reactive</t>
        </is>
      </c>
      <c r="M1045" s="465" t="inlineStr">
        <is>
          <t>Nmix</t>
        </is>
      </c>
      <c r="N1045" s="466" t="n">
        <v>7.800483018481003</v>
      </c>
      <c r="O1045" s="467" t="n">
        <v>0.2228236131098288</v>
      </c>
      <c r="P1045" s="468" t="n">
        <v>2018</v>
      </c>
      <c r="Q1045" s="469" t="inlineStr">
        <is>
          <t>SSB table 12660</t>
        </is>
      </c>
      <c r="R1045" s="469" t="inlineStr">
        <is>
          <t>ok</t>
        </is>
      </c>
      <c r="S1045" s="469" t="inlineStr">
        <is>
          <t>text</t>
        </is>
      </c>
      <c r="T1045" s="476" t="inlineStr">
        <is>
          <t>Norway</t>
        </is>
      </c>
      <c r="U1045" s="5" t="inlineStr">
        <is>
          <t>useful output</t>
        </is>
      </c>
      <c r="V1045" s="465">
        <f>(O1007*N1007)^2</f>
        <v/>
      </c>
    </row>
    <row r="1046" ht="16" customHeight="1">
      <c r="B1046" s="5" t="inlineStr">
        <is>
          <t>FS.OL-HY.SW</t>
        </is>
      </c>
      <c r="C1046" s="5" t="inlineStr">
        <is>
          <t>FS.OL-HY.SW-Leaching-Nmix</t>
        </is>
      </c>
      <c r="D1046" s="5" t="inlineStr">
        <is>
          <t>FS</t>
        </is>
      </c>
      <c r="E1046" s="5" t="inlineStr">
        <is>
          <t>OL</t>
        </is>
      </c>
      <c r="F1046" s="5">
        <f>VLOOKUP(E1046,'5.a Definitions'!E:F,2,FALSE)</f>
        <v/>
      </c>
      <c r="G1046" s="5" t="inlineStr">
        <is>
          <t>HY</t>
        </is>
      </c>
      <c r="H1046" s="5" t="inlineStr">
        <is>
          <t>SW</t>
        </is>
      </c>
      <c r="I1046" s="5">
        <f>VLOOKUP(H1046,'5.a Definitions'!E:F,2,FALSE)</f>
        <v/>
      </c>
      <c r="J1046" s="465" t="inlineStr">
        <is>
          <t xml:space="preserve"> Leaching </t>
        </is>
      </c>
      <c r="K1046" s="465" t="inlineStr">
        <is>
          <t xml:space="preserve"> other land leaching </t>
        </is>
      </c>
      <c r="L1046" s="465" t="inlineStr">
        <is>
          <t xml:space="preserve"> reactive </t>
        </is>
      </c>
      <c r="M1046" s="465" t="inlineStr">
        <is>
          <t xml:space="preserve"> Nmix </t>
        </is>
      </c>
      <c r="N1046" s="466" t="n">
        <v>23.261</v>
      </c>
      <c r="O1046" s="467" t="n">
        <v>0.3110790348783861</v>
      </c>
      <c r="P1046" s="468" t="n">
        <v>2018</v>
      </c>
      <c r="Q1046" s="469" t="inlineStr">
        <is>
          <t>TEOTIL</t>
        </is>
      </c>
      <c r="R1046" s="469" t="inlineStr">
        <is>
          <t>ok</t>
        </is>
      </c>
      <c r="S1046" s="469" t="inlineStr">
        <is>
          <t xml:space="preserve"> text </t>
        </is>
      </c>
      <c r="T1046" s="426" t="inlineStr">
        <is>
          <t>Norway</t>
        </is>
      </c>
      <c r="U1046" s="465" t="inlineStr">
        <is>
          <t xml:space="preserve"> N wasted </t>
        </is>
      </c>
      <c r="V1046" s="465" t="n">
        <v>0.04</v>
      </c>
    </row>
    <row r="1047" ht="16" customHeight="1">
      <c r="A1047" s="485" t="inlineStr">
        <is>
          <t>Processing of residues</t>
        </is>
      </c>
      <c r="B1047" s="475" t="inlineStr">
        <is>
          <t>PR.SO-EF.EC</t>
        </is>
      </c>
      <c r="C1047" s="475" t="inlineStr">
        <is>
          <t>PR.SO-EF.EC-Waste to energy-Nmix</t>
        </is>
      </c>
      <c r="D1047" s="475" t="inlineStr">
        <is>
          <t>PR</t>
        </is>
      </c>
      <c r="E1047" s="475" t="inlineStr">
        <is>
          <t>SO</t>
        </is>
      </c>
      <c r="F1047" s="5">
        <f>VLOOKUP(E1047,'5.a Definitions'!E:F,2,FALSE)</f>
        <v/>
      </c>
      <c r="G1047" s="475" t="inlineStr">
        <is>
          <t>EF</t>
        </is>
      </c>
      <c r="H1047" s="475" t="inlineStr">
        <is>
          <t>EC</t>
        </is>
      </c>
      <c r="I1047" s="5">
        <f>VLOOKUP(H1047,'5.a Definitions'!E:F,2,FALSE)</f>
        <v/>
      </c>
      <c r="J1047" s="465" t="inlineStr">
        <is>
          <t>Waste for energy incineration</t>
        </is>
      </c>
      <c r="K1047" s="465" t="inlineStr">
        <is>
          <t>waste for energy incineration</t>
        </is>
      </c>
      <c r="L1047" s="465" t="inlineStr">
        <is>
          <t>reactive</t>
        </is>
      </c>
      <c r="M1047" s="465" t="inlineStr">
        <is>
          <t>Nmix</t>
        </is>
      </c>
      <c r="N1047" s="466" t="n">
        <v>24.7068</v>
      </c>
      <c r="O1047" s="467" t="n">
        <v>0.4300520395370764</v>
      </c>
      <c r="P1047" s="468" t="n">
        <v>2018</v>
      </c>
      <c r="Q1047" s="469" t="inlineStr">
        <is>
          <t>SSB</t>
        </is>
      </c>
      <c r="R1047" s="469" t="inlineStr">
        <is>
          <t>ok</t>
        </is>
      </c>
      <c r="S1047" s="469" t="inlineStr">
        <is>
          <t>text</t>
        </is>
      </c>
      <c r="T1047" s="476" t="inlineStr">
        <is>
          <t>Norway</t>
        </is>
      </c>
      <c r="U1047" s="475" t="inlineStr">
        <is>
          <t>N wasted</t>
        </is>
      </c>
      <c r="V1047" s="465">
        <f>(#REF!*#REF!)^2</f>
        <v/>
      </c>
    </row>
    <row r="1048" ht="16" customHeight="1">
      <c r="B1048" s="475" t="inlineStr">
        <is>
          <t>PR.SO-MP.OP</t>
        </is>
      </c>
      <c r="C1048" s="475" t="inlineStr">
        <is>
          <t>PR.SO-MP.OP-Recycling-Nmix</t>
        </is>
      </c>
      <c r="D1048" s="475" t="inlineStr">
        <is>
          <t>PR</t>
        </is>
      </c>
      <c r="E1048" s="475" t="inlineStr">
        <is>
          <t>SO</t>
        </is>
      </c>
      <c r="F1048" s="5">
        <f>VLOOKUP(E1048,'5.a Definitions'!E:F,2,FALSE)</f>
        <v/>
      </c>
      <c r="G1048" s="475" t="inlineStr">
        <is>
          <t>MP</t>
        </is>
      </c>
      <c r="H1048" s="475" t="inlineStr">
        <is>
          <t>OP</t>
        </is>
      </c>
      <c r="I1048" s="5">
        <f>VLOOKUP(H1048,'5.a Definitions'!E:F,2,FALSE)</f>
        <v/>
      </c>
      <c r="J1048" s="465" t="inlineStr">
        <is>
          <t>Recycling</t>
        </is>
      </c>
      <c r="K1048" s="465" t="inlineStr">
        <is>
          <t>recycling</t>
        </is>
      </c>
      <c r="L1048" s="465" t="inlineStr">
        <is>
          <t>reactive</t>
        </is>
      </c>
      <c r="M1048" s="465" t="inlineStr">
        <is>
          <t>Nmix</t>
        </is>
      </c>
      <c r="N1048" s="466" t="n">
        <v>4.1494422996</v>
      </c>
      <c r="O1048" s="467" t="n">
        <v>0.501160404014362</v>
      </c>
      <c r="P1048" s="468" t="n">
        <v>2018</v>
      </c>
      <c r="Q1048" s="469" t="inlineStr">
        <is>
          <t>SSB</t>
        </is>
      </c>
      <c r="R1048" s="469" t="inlineStr">
        <is>
          <t>ok</t>
        </is>
      </c>
      <c r="S1048" s="469" t="inlineStr">
        <is>
          <t>text</t>
        </is>
      </c>
      <c r="T1048" s="476" t="inlineStr">
        <is>
          <t>Norway</t>
        </is>
      </c>
      <c r="U1048" s="475" t="inlineStr">
        <is>
          <t>recycling</t>
        </is>
      </c>
      <c r="V1048" s="465">
        <f>(#REF!*#REF!)^2</f>
        <v/>
      </c>
    </row>
    <row r="1049" ht="16" customHeight="1">
      <c r="B1049" s="5" t="inlineStr">
        <is>
          <t>PR.SO-AG.SM</t>
        </is>
      </c>
      <c r="C1049" s="5" t="inlineStr">
        <is>
          <t>PR.SO-AG.SM-Biologically treated organic waste-Nmix</t>
        </is>
      </c>
      <c r="D1049" s="5" t="inlineStr">
        <is>
          <t>PR</t>
        </is>
      </c>
      <c r="E1049" s="5" t="inlineStr">
        <is>
          <t>SO</t>
        </is>
      </c>
      <c r="F1049" s="5">
        <f>VLOOKUP(E1049,'5.a Definitions'!E:F,2,FALSE)</f>
        <v/>
      </c>
      <c r="G1049" s="5" t="inlineStr">
        <is>
          <t>AG</t>
        </is>
      </c>
      <c r="H1049" s="5" t="inlineStr">
        <is>
          <t>SM</t>
        </is>
      </c>
      <c r="I1049" s="5">
        <f>VLOOKUP(H1049,'5.a Definitions'!E:F,2,FALSE)</f>
        <v/>
      </c>
      <c r="J1049" s="5" t="inlineStr">
        <is>
          <t>Biologically treated organic waste</t>
        </is>
      </c>
      <c r="K1049" s="5" t="inlineStr">
        <is>
          <t>biologically treated organic waste</t>
        </is>
      </c>
      <c r="L1049" s="5" t="inlineStr">
        <is>
          <t>reactive</t>
        </is>
      </c>
      <c r="M1049" s="5" t="inlineStr">
        <is>
          <t>Nmix</t>
        </is>
      </c>
      <c r="N1049" s="422" t="n">
        <v>0.9725643356643356</v>
      </c>
      <c r="O1049" s="423" t="n">
        <v>0.6682196947554057</v>
      </c>
      <c r="P1049" s="468" t="n">
        <v>2018</v>
      </c>
      <c r="Q1049" s="425" t="inlineStr">
        <is>
          <t>SSB tables 10513 and 12818</t>
        </is>
      </c>
      <c r="R1049" s="425" t="inlineStr">
        <is>
          <t>ok</t>
        </is>
      </c>
      <c r="S1049" s="425" t="inlineStr">
        <is>
          <t>text</t>
        </is>
      </c>
      <c r="T1049" s="426" t="inlineStr">
        <is>
          <t>Norway</t>
        </is>
      </c>
      <c r="U1049" s="5" t="inlineStr">
        <is>
          <t>recycling</t>
        </is>
      </c>
      <c r="V1049" s="5" t="n"/>
    </row>
    <row r="1050" ht="16" customHeight="1">
      <c r="B1050" s="5" t="inlineStr">
        <is>
          <t>PR.SO-PR.WW</t>
        </is>
      </c>
      <c r="C1050" s="5" t="inlineStr">
        <is>
          <t>PR.SO-PR.WW-Wastewater from landfills-Nmix</t>
        </is>
      </c>
      <c r="D1050" s="5" t="inlineStr">
        <is>
          <t>PR</t>
        </is>
      </c>
      <c r="E1050" s="5" t="inlineStr">
        <is>
          <t>SO</t>
        </is>
      </c>
      <c r="F1050" s="5">
        <f>VLOOKUP(E1050,'5.a Definitions'!E:F,2,FALSE)</f>
        <v/>
      </c>
      <c r="G1050" s="5" t="inlineStr">
        <is>
          <t>PR</t>
        </is>
      </c>
      <c r="H1050" s="5" t="inlineStr">
        <is>
          <t>WW</t>
        </is>
      </c>
      <c r="I1050" s="5">
        <f>VLOOKUP(H1050,'5.a Definitions'!E:F,2,FALSE)</f>
        <v/>
      </c>
      <c r="J1050" s="465" t="inlineStr">
        <is>
          <t xml:space="preserve"> Wastewater from landfills </t>
        </is>
      </c>
      <c r="K1050" s="465" t="inlineStr">
        <is>
          <t xml:space="preserve"> wastewater from landfills </t>
        </is>
      </c>
      <c r="L1050" s="465" t="inlineStr">
        <is>
          <t xml:space="preserve"> reactive </t>
        </is>
      </c>
      <c r="M1050" s="465" t="inlineStr">
        <is>
          <t xml:space="preserve"> Nmix </t>
        </is>
      </c>
      <c r="N1050" s="466" t="n">
        <v>0.4902451422490001</v>
      </c>
      <c r="O1050" s="467" t="n">
        <v>0.05871297263700182</v>
      </c>
      <c r="P1050" s="468" t="n">
        <v>2018</v>
      </c>
      <c r="Q1050" s="469" t="inlineStr">
        <is>
          <t>Utslipp_deponi.xlsx (Mildir)</t>
        </is>
      </c>
      <c r="R1050" s="469" t="inlineStr">
        <is>
          <t>ok</t>
        </is>
      </c>
      <c r="S1050" s="469" t="inlineStr">
        <is>
          <t xml:space="preserve"> text </t>
        </is>
      </c>
      <c r="T1050" s="426" t="inlineStr">
        <is>
          <t>Norway</t>
        </is>
      </c>
      <c r="U1050" s="465" t="inlineStr">
        <is>
          <t xml:space="preserve"> N wasted </t>
        </is>
      </c>
      <c r="V1050" s="465" t="n">
        <v>0.04</v>
      </c>
    </row>
    <row r="1051" ht="16" customHeight="1">
      <c r="B1051" s="5" t="inlineStr">
        <is>
          <t>PR.SO-HS.HS</t>
        </is>
      </c>
      <c r="C1051" s="5" t="inlineStr">
        <is>
          <t>PR.SO-HS.HS-Biologically treated organic waste-Nmix</t>
        </is>
      </c>
      <c r="D1051" s="5" t="inlineStr">
        <is>
          <t>PR</t>
        </is>
      </c>
      <c r="E1051" s="5" t="inlineStr">
        <is>
          <t>SO</t>
        </is>
      </c>
      <c r="F1051" s="5">
        <f>VLOOKUP(E1051,'5.a Definitions'!E:F,2,FALSE)</f>
        <v/>
      </c>
      <c r="G1051" s="5" t="inlineStr">
        <is>
          <t>HS</t>
        </is>
      </c>
      <c r="H1051" s="5" t="inlineStr">
        <is>
          <t>HS</t>
        </is>
      </c>
      <c r="I1051" s="5">
        <f>VLOOKUP(H1051,'5.a Definitions'!E:F,2,FALSE)</f>
        <v/>
      </c>
      <c r="J1051" s="5" t="inlineStr">
        <is>
          <t>Biologically treated organic waste</t>
        </is>
      </c>
      <c r="K1051" s="5" t="inlineStr">
        <is>
          <t>biologically treated organic waste</t>
        </is>
      </c>
      <c r="L1051" s="465" t="inlineStr">
        <is>
          <t xml:space="preserve"> reactive </t>
        </is>
      </c>
      <c r="M1051" s="465" t="inlineStr">
        <is>
          <t xml:space="preserve"> Nmix </t>
        </is>
      </c>
      <c r="N1051" s="466" t="n">
        <v>0.8832472027972028</v>
      </c>
      <c r="O1051" s="467" t="n">
        <v>0.6745530716380301</v>
      </c>
      <c r="P1051" s="468" t="n">
        <v>2018</v>
      </c>
      <c r="Q1051" s="469" t="inlineStr">
        <is>
          <t>SSB tables 10513 and 12818</t>
        </is>
      </c>
      <c r="R1051" s="469" t="inlineStr">
        <is>
          <t>ok</t>
        </is>
      </c>
      <c r="S1051" s="469" t="inlineStr">
        <is>
          <t xml:space="preserve"> text </t>
        </is>
      </c>
      <c r="T1051" s="426" t="inlineStr">
        <is>
          <t>Norway</t>
        </is>
      </c>
      <c r="U1051" s="5" t="inlineStr">
        <is>
          <t>recycling</t>
        </is>
      </c>
      <c r="V1051" s="465" t="n">
        <v>0.04</v>
      </c>
    </row>
    <row r="1052" ht="16" customHeight="1">
      <c r="B1052" s="5" t="inlineStr">
        <is>
          <t>PR.SO-AT.AT</t>
        </is>
      </c>
      <c r="C1052" s="5" t="inlineStr">
        <is>
          <t>PR.SO-AT.AT-Emissions-NH3</t>
        </is>
      </c>
      <c r="D1052" s="5" t="inlineStr">
        <is>
          <t>PR</t>
        </is>
      </c>
      <c r="E1052" s="5" t="inlineStr">
        <is>
          <t>SO</t>
        </is>
      </c>
      <c r="F1052" s="5">
        <f>VLOOKUP(E1052,'5.a Definitions'!E:F,2,FALSE)</f>
        <v/>
      </c>
      <c r="G1052" s="5" t="inlineStr">
        <is>
          <t>AT</t>
        </is>
      </c>
      <c r="H1052" s="5" t="inlineStr">
        <is>
          <t>AT</t>
        </is>
      </c>
      <c r="I1052" s="5">
        <f>VLOOKUP(H1052,'5.a Definitions'!E:F,2,FALSE)</f>
        <v/>
      </c>
      <c r="J1052" s="465" t="inlineStr">
        <is>
          <t xml:space="preserve"> Emissions </t>
        </is>
      </c>
      <c r="K1052" s="465" t="inlineStr">
        <is>
          <t xml:space="preserve"> solid waste emissions </t>
        </is>
      </c>
      <c r="L1052" s="465" t="inlineStr">
        <is>
          <t xml:space="preserve"> reactive </t>
        </is>
      </c>
      <c r="M1052" s="465" t="inlineStr">
        <is>
          <t xml:space="preserve"> NH3 </t>
        </is>
      </c>
      <c r="N1052" s="466" t="n">
        <v>0.18703627200045</v>
      </c>
      <c r="O1052" s="467" t="n">
        <v>0.9297525663928716</v>
      </c>
      <c r="P1052" s="468" t="n">
        <v>2018</v>
      </c>
      <c r="Q1052" s="469" t="inlineStr">
        <is>
          <t>CRLTAP Inventory Submissions</t>
        </is>
      </c>
      <c r="R1052" s="469" t="inlineStr">
        <is>
          <t>ok</t>
        </is>
      </c>
      <c r="S1052" s="469" t="inlineStr">
        <is>
          <t xml:space="preserve"> text </t>
        </is>
      </c>
      <c r="T1052" s="426" t="inlineStr">
        <is>
          <t>Norway</t>
        </is>
      </c>
      <c r="U1052" s="465" t="inlineStr">
        <is>
          <t xml:space="preserve"> N wasted </t>
        </is>
      </c>
      <c r="V1052" s="465" t="n">
        <v>0.04</v>
      </c>
    </row>
    <row r="1053" ht="16" customHeight="1">
      <c r="B1053" s="5" t="inlineStr">
        <is>
          <t>PR.SO-AT.AT</t>
        </is>
      </c>
      <c r="C1053" s="5" t="inlineStr">
        <is>
          <t>PR.SO-AT.AT-Emissions-NOx</t>
        </is>
      </c>
      <c r="D1053" s="5" t="inlineStr">
        <is>
          <t>PR</t>
        </is>
      </c>
      <c r="E1053" s="5" t="inlineStr">
        <is>
          <t>SO</t>
        </is>
      </c>
      <c r="F1053" s="5">
        <f>VLOOKUP(E1053,'5.a Definitions'!E:F,2,FALSE)</f>
        <v/>
      </c>
      <c r="G1053" s="5" t="inlineStr">
        <is>
          <t>AT</t>
        </is>
      </c>
      <c r="H1053" s="5" t="inlineStr">
        <is>
          <t>AT</t>
        </is>
      </c>
      <c r="I1053" s="5">
        <f>VLOOKUP(H1053,'5.a Definitions'!E:F,2,FALSE)</f>
        <v/>
      </c>
      <c r="J1053" s="465" t="inlineStr">
        <is>
          <t xml:space="preserve"> Emissions </t>
        </is>
      </c>
      <c r="K1053" s="465" t="inlineStr">
        <is>
          <t xml:space="preserve"> solid waste emissions </t>
        </is>
      </c>
      <c r="L1053" s="465" t="inlineStr">
        <is>
          <t xml:space="preserve"> reactive </t>
        </is>
      </c>
      <c r="M1053" s="465" t="inlineStr">
        <is>
          <t xml:space="preserve"> NOx </t>
        </is>
      </c>
      <c r="N1053" s="466" t="n">
        <v>0.69308136871767</v>
      </c>
      <c r="O1053" s="467" t="n">
        <v>0.3588851788264013</v>
      </c>
      <c r="P1053" s="468" t="n">
        <v>2018</v>
      </c>
      <c r="Q1053" s="469" t="inlineStr">
        <is>
          <t>CRLTAP Inventory Submissions</t>
        </is>
      </c>
      <c r="R1053" s="469" t="inlineStr">
        <is>
          <t>ok</t>
        </is>
      </c>
      <c r="S1053" s="469" t="inlineStr">
        <is>
          <t xml:space="preserve"> text </t>
        </is>
      </c>
      <c r="T1053" s="426" t="inlineStr">
        <is>
          <t>Norway</t>
        </is>
      </c>
      <c r="U1053" s="465" t="inlineStr">
        <is>
          <t xml:space="preserve"> N wasted </t>
        </is>
      </c>
      <c r="V1053" s="465" t="n">
        <v>0.04</v>
      </c>
    </row>
    <row r="1054" ht="16" customHeight="1">
      <c r="B1054" s="5" t="inlineStr">
        <is>
          <t>PR.SO-AT.AT</t>
        </is>
      </c>
      <c r="C1054" s="5" t="inlineStr">
        <is>
          <t>PR.SO-AT.AT-Emissions-N2O</t>
        </is>
      </c>
      <c r="D1054" s="5" t="inlineStr">
        <is>
          <t>PR</t>
        </is>
      </c>
      <c r="E1054" s="5" t="inlineStr">
        <is>
          <t>SO</t>
        </is>
      </c>
      <c r="F1054" s="5">
        <f>VLOOKUP(E1054,'5.a Definitions'!E:F,2,FALSE)</f>
        <v/>
      </c>
      <c r="G1054" s="5" t="inlineStr">
        <is>
          <t>AT</t>
        </is>
      </c>
      <c r="H1054" s="5" t="inlineStr">
        <is>
          <t>AT</t>
        </is>
      </c>
      <c r="I1054" s="5">
        <f>VLOOKUP(H1054,'5.a Definitions'!E:F,2,FALSE)</f>
        <v/>
      </c>
      <c r="J1054" s="465" t="inlineStr">
        <is>
          <t xml:space="preserve"> Emissions </t>
        </is>
      </c>
      <c r="K1054" s="465" t="inlineStr">
        <is>
          <t xml:space="preserve"> solid waste emissions </t>
        </is>
      </c>
      <c r="L1054" s="465" t="inlineStr">
        <is>
          <t xml:space="preserve"> reactive </t>
        </is>
      </c>
      <c r="M1054" s="465" t="inlineStr">
        <is>
          <t xml:space="preserve"> N2O </t>
        </is>
      </c>
      <c r="N1054" s="466" t="n">
        <v>0.02761473285027376</v>
      </c>
      <c r="O1054" s="467" t="n">
        <v>1.272532052986043</v>
      </c>
      <c r="P1054" s="468" t="n">
        <v>2018</v>
      </c>
      <c r="Q1054" s="469" t="inlineStr">
        <is>
          <t>UNFCCC CRT</t>
        </is>
      </c>
      <c r="R1054" s="469" t="inlineStr">
        <is>
          <t>ok</t>
        </is>
      </c>
      <c r="S1054" s="469" t="inlineStr">
        <is>
          <t xml:space="preserve"> text </t>
        </is>
      </c>
      <c r="T1054" s="426" t="inlineStr">
        <is>
          <t>Norway</t>
        </is>
      </c>
      <c r="U1054" s="465" t="inlineStr">
        <is>
          <t xml:space="preserve"> N wasted </t>
        </is>
      </c>
      <c r="V1054" s="465" t="n">
        <v>0.04</v>
      </c>
    </row>
    <row r="1055" ht="16" customHeight="1">
      <c r="B1055" s="5" t="inlineStr">
        <is>
          <t>PR.SO-HY.SW</t>
        </is>
      </c>
      <c r="C1055" s="5" t="inlineStr">
        <is>
          <t>PR.SO-HY.SW-Leaching-Nmix</t>
        </is>
      </c>
      <c r="D1055" s="5" t="inlineStr">
        <is>
          <t>PR</t>
        </is>
      </c>
      <c r="E1055" s="5" t="inlineStr">
        <is>
          <t>SO</t>
        </is>
      </c>
      <c r="F1055" s="5">
        <f>VLOOKUP(E1055,'5.a Definitions'!E:F,2,FALSE)</f>
        <v/>
      </c>
      <c r="G1055" s="5" t="inlineStr">
        <is>
          <t>HY</t>
        </is>
      </c>
      <c r="H1055" s="5" t="inlineStr">
        <is>
          <t>SW</t>
        </is>
      </c>
      <c r="I1055" s="5">
        <f>VLOOKUP(H1055,'5.a Definitions'!E:F,2,FALSE)</f>
        <v/>
      </c>
      <c r="J1055" s="465" t="inlineStr">
        <is>
          <t xml:space="preserve"> Leaching </t>
        </is>
      </c>
      <c r="K1055" s="465" t="inlineStr">
        <is>
          <t xml:space="preserve"> solid waste leaching </t>
        </is>
      </c>
      <c r="L1055" s="465" t="inlineStr">
        <is>
          <t xml:space="preserve"> reactive </t>
        </is>
      </c>
      <c r="M1055" s="465" t="inlineStr">
        <is>
          <t xml:space="preserve"> Nmix </t>
        </is>
      </c>
      <c r="N1055" s="466" t="n">
        <v>0.8168533393579992</v>
      </c>
      <c r="O1055" s="467" t="n">
        <v>0.161963628614864</v>
      </c>
      <c r="P1055" s="468" t="n">
        <v>2018</v>
      </c>
      <c r="Q1055" s="469" t="inlineStr">
        <is>
          <t>Utslipp_deponi.xlsx (Mildir)</t>
        </is>
      </c>
      <c r="R1055" s="469" t="inlineStr">
        <is>
          <t>ok</t>
        </is>
      </c>
      <c r="S1055" s="469" t="inlineStr">
        <is>
          <t xml:space="preserve"> text </t>
        </is>
      </c>
      <c r="T1055" s="426" t="inlineStr">
        <is>
          <t>Norway</t>
        </is>
      </c>
      <c r="U1055" s="465" t="inlineStr">
        <is>
          <t xml:space="preserve"> N wasted </t>
        </is>
      </c>
      <c r="V1055" s="465" t="n">
        <v>0.04</v>
      </c>
    </row>
    <row r="1056" ht="16" customHeight="1">
      <c r="B1056" s="5" t="inlineStr">
        <is>
          <t>PR.SO-RW.RW</t>
        </is>
      </c>
      <c r="C1056" s="5" t="inlineStr">
        <is>
          <t>PR.SO-RW.RW-Solid waste export-Nmix</t>
        </is>
      </c>
      <c r="D1056" s="5" t="inlineStr">
        <is>
          <t>PR</t>
        </is>
      </c>
      <c r="E1056" s="5" t="inlineStr">
        <is>
          <t>SO</t>
        </is>
      </c>
      <c r="F1056" s="5">
        <f>VLOOKUP(E1056,'5.a Definitions'!E:F,2,FALSE)</f>
        <v/>
      </c>
      <c r="G1056" s="5" t="inlineStr">
        <is>
          <t>RW</t>
        </is>
      </c>
      <c r="H1056" s="5" t="inlineStr">
        <is>
          <t>RW</t>
        </is>
      </c>
      <c r="I1056" s="5">
        <f>VLOOKUP(H1056,'5.a Definitions'!E:F,2,FALSE)</f>
        <v/>
      </c>
      <c r="J1056" s="465" t="inlineStr">
        <is>
          <t xml:space="preserve"> Solid waste export </t>
        </is>
      </c>
      <c r="K1056" s="465" t="inlineStr">
        <is>
          <t xml:space="preserve"> solid waste export </t>
        </is>
      </c>
      <c r="L1056" s="465" t="inlineStr">
        <is>
          <t xml:space="preserve"> reactive </t>
        </is>
      </c>
      <c r="M1056" s="465" t="inlineStr">
        <is>
          <t xml:space="preserve"> Nmix </t>
        </is>
      </c>
      <c r="N1056" s="466" t="n">
        <v>0.191765853</v>
      </c>
      <c r="O1056" s="467" t="n">
        <v>0.5001695662230812</v>
      </c>
      <c r="P1056" s="468" t="n">
        <v>2018</v>
      </c>
      <c r="Q1056" s="469" t="inlineStr">
        <is>
          <t>SSB tab 08801</t>
        </is>
      </c>
      <c r="R1056" s="469" t="inlineStr">
        <is>
          <t>ok</t>
        </is>
      </c>
      <c r="S1056" s="469" t="inlineStr">
        <is>
          <t xml:space="preserve"> text </t>
        </is>
      </c>
      <c r="T1056" s="426" t="inlineStr">
        <is>
          <t>Norway</t>
        </is>
      </c>
      <c r="U1056" s="465" t="inlineStr">
        <is>
          <t xml:space="preserve"> N wasted </t>
        </is>
      </c>
      <c r="V1056" s="465" t="n">
        <v>0.04</v>
      </c>
    </row>
    <row r="1057" ht="16" customHeight="1">
      <c r="B1057" s="475" t="inlineStr">
        <is>
          <t>PR.SO-RW.RW</t>
        </is>
      </c>
      <c r="C1057" s="475" t="inlineStr">
        <is>
          <t xml:space="preserve">PR.SO-RW.RW-Export for recycling-Nmix </t>
        </is>
      </c>
      <c r="D1057" s="475" t="inlineStr">
        <is>
          <t>PR</t>
        </is>
      </c>
      <c r="E1057" s="475" t="inlineStr">
        <is>
          <t>SO</t>
        </is>
      </c>
      <c r="F1057" s="5">
        <f>VLOOKUP(E1057,'5.a Definitions'!E:F,2,FALSE)</f>
        <v/>
      </c>
      <c r="G1057" s="475" t="inlineStr">
        <is>
          <t>RW</t>
        </is>
      </c>
      <c r="H1057" s="475" t="inlineStr">
        <is>
          <t>RW</t>
        </is>
      </c>
      <c r="I1057" s="5">
        <f>VLOOKUP(H1057,'5.a Definitions'!E:F,2,FALSE)</f>
        <v/>
      </c>
      <c r="J1057" s="465" t="inlineStr">
        <is>
          <t>Export-for-recycling</t>
        </is>
      </c>
      <c r="K1057" s="465" t="inlineStr">
        <is>
          <t>export-for-recycling</t>
        </is>
      </c>
      <c r="L1057" s="465" t="inlineStr">
        <is>
          <t>reactive</t>
        </is>
      </c>
      <c r="M1057" s="465" t="inlineStr">
        <is>
          <t>Nmix</t>
        </is>
      </c>
      <c r="N1057" s="466" t="n">
        <v>2.2427781104</v>
      </c>
      <c r="O1057" s="467" t="n">
        <v>0.1596571073394314</v>
      </c>
      <c r="P1057" s="468" t="n">
        <v>2018</v>
      </c>
      <c r="Q1057" s="469" t="inlineStr">
        <is>
          <t>SSB</t>
        </is>
      </c>
      <c r="R1057" s="469" t="inlineStr">
        <is>
          <t>ok</t>
        </is>
      </c>
      <c r="S1057" s="469" t="inlineStr">
        <is>
          <t>text</t>
        </is>
      </c>
      <c r="T1057" s="476" t="inlineStr">
        <is>
          <t>Norway</t>
        </is>
      </c>
      <c r="U1057" s="475" t="inlineStr">
        <is>
          <t>recycling</t>
        </is>
      </c>
      <c r="V1057" s="465">
        <f>(O974*N974)^2</f>
        <v/>
      </c>
    </row>
    <row r="1058" ht="16" customHeight="1">
      <c r="B1058" s="475" t="inlineStr">
        <is>
          <t>PR.SO-RW.RW</t>
        </is>
      </c>
      <c r="C1058" s="475" t="inlineStr">
        <is>
          <t>PR.SO-RW.RW-Export for reuse-Nmix</t>
        </is>
      </c>
      <c r="D1058" s="475" t="inlineStr">
        <is>
          <t>PR</t>
        </is>
      </c>
      <c r="E1058" s="475" t="inlineStr">
        <is>
          <t>SO</t>
        </is>
      </c>
      <c r="F1058" s="5">
        <f>VLOOKUP(E1058,'5.a Definitions'!E:F,2,FALSE)</f>
        <v/>
      </c>
      <c r="G1058" s="475" t="inlineStr">
        <is>
          <t>RW</t>
        </is>
      </c>
      <c r="H1058" s="475" t="inlineStr">
        <is>
          <t>RW</t>
        </is>
      </c>
      <c r="I1058" s="5">
        <f>VLOOKUP(H1058,'5.a Definitions'!E:F,2,FALSE)</f>
        <v/>
      </c>
      <c r="J1058" s="465" t="inlineStr">
        <is>
          <t>Export-for-reuse</t>
        </is>
      </c>
      <c r="K1058" s="465" t="inlineStr">
        <is>
          <t>export-for-reuse</t>
        </is>
      </c>
      <c r="L1058" s="465" t="inlineStr">
        <is>
          <t>reactive</t>
        </is>
      </c>
      <c r="M1058" s="465" t="inlineStr">
        <is>
          <t>Nmix</t>
        </is>
      </c>
      <c r="N1058" s="466" t="n">
        <v>0.36257959</v>
      </c>
      <c r="O1058" s="467" t="n">
        <v>0.2005422072368504</v>
      </c>
      <c r="P1058" s="468" t="n">
        <v>2018</v>
      </c>
      <c r="Q1058" s="469" t="inlineStr">
        <is>
          <t>SSB</t>
        </is>
      </c>
      <c r="R1058" s="469" t="inlineStr">
        <is>
          <t>ok</t>
        </is>
      </c>
      <c r="S1058" s="469" t="inlineStr">
        <is>
          <t>text</t>
        </is>
      </c>
      <c r="T1058" s="476" t="inlineStr">
        <is>
          <t>Norway</t>
        </is>
      </c>
      <c r="U1058" s="475" t="inlineStr">
        <is>
          <t>recycling</t>
        </is>
      </c>
      <c r="V1058" s="465">
        <f>(O982*N982)^2</f>
        <v/>
      </c>
    </row>
    <row r="1059" ht="16" customHeight="1">
      <c r="B1059" s="5" t="inlineStr">
        <is>
          <t>PR.WW-AG.SM</t>
        </is>
      </c>
      <c r="C1059" s="5" t="inlineStr">
        <is>
          <t>PR.WW-AG.SM-Sewage sludge fertilizer-Nmix</t>
        </is>
      </c>
      <c r="D1059" s="5" t="inlineStr">
        <is>
          <t>PR</t>
        </is>
      </c>
      <c r="E1059" s="5" t="inlineStr">
        <is>
          <t>WW</t>
        </is>
      </c>
      <c r="F1059" s="5">
        <f>VLOOKUP(E1059,'5.a Definitions'!E:F,2,FALSE)</f>
        <v/>
      </c>
      <c r="G1059" s="5" t="inlineStr">
        <is>
          <t>AG</t>
        </is>
      </c>
      <c r="H1059" s="5" t="inlineStr">
        <is>
          <t>SM</t>
        </is>
      </c>
      <c r="I1059" s="5">
        <f>VLOOKUP(H1059,'5.a Definitions'!E:F,2,FALSE)</f>
        <v/>
      </c>
      <c r="J1059" s="465" t="inlineStr">
        <is>
          <t xml:space="preserve"> Sewage sludge fertilizer </t>
        </is>
      </c>
      <c r="K1059" s="465" t="inlineStr">
        <is>
          <t xml:space="preserve"> sewage sludge fertilizer </t>
        </is>
      </c>
      <c r="L1059" s="465" t="inlineStr">
        <is>
          <t xml:space="preserve"> reactive </t>
        </is>
      </c>
      <c r="M1059" s="465" t="inlineStr">
        <is>
          <t xml:space="preserve"> Nmix </t>
        </is>
      </c>
      <c r="N1059" s="466" t="n">
        <v>1.96137</v>
      </c>
      <c r="O1059" s="467" t="n">
        <v>0.3740800285866838</v>
      </c>
      <c r="P1059" s="468" t="n">
        <v>2018</v>
      </c>
      <c r="Q1059" s="469" t="inlineStr">
        <is>
          <t>SSB tab 05279</t>
        </is>
      </c>
      <c r="R1059" s="469" t="inlineStr">
        <is>
          <t>ok</t>
        </is>
      </c>
      <c r="S1059" s="469" t="inlineStr">
        <is>
          <t xml:space="preserve"> text </t>
        </is>
      </c>
      <c r="T1059" s="426" t="inlineStr">
        <is>
          <t>Norway</t>
        </is>
      </c>
      <c r="U1059" s="5" t="inlineStr">
        <is>
          <t>recycling</t>
        </is>
      </c>
      <c r="V1059" s="465" t="n">
        <v>0.04</v>
      </c>
    </row>
    <row r="1060" ht="16" customHeight="1">
      <c r="B1060" s="475" t="inlineStr">
        <is>
          <t>PR.WW-HS.HS</t>
        </is>
      </c>
      <c r="C1060" s="475" t="inlineStr">
        <is>
          <t xml:space="preserve">PR.WW-HS.HS-Sewage sludge fertilizer-Nmix </t>
        </is>
      </c>
      <c r="D1060" s="475" t="inlineStr">
        <is>
          <t>PR</t>
        </is>
      </c>
      <c r="E1060" s="475" t="inlineStr">
        <is>
          <t>WW</t>
        </is>
      </c>
      <c r="F1060" s="5">
        <f>VLOOKUP(E1060,'5.a Definitions'!E:F,2,FALSE)</f>
        <v/>
      </c>
      <c r="G1060" s="475" t="inlineStr">
        <is>
          <t>HS</t>
        </is>
      </c>
      <c r="H1060" s="475" t="inlineStr">
        <is>
          <t>HS</t>
        </is>
      </c>
      <c r="I1060" s="5">
        <f>VLOOKUP(H1060,'5.a Definitions'!E:F,2,FALSE)</f>
        <v/>
      </c>
      <c r="J1060" s="465" t="inlineStr">
        <is>
          <t>Sewage sludge fertilizer</t>
        </is>
      </c>
      <c r="K1060" s="465" t="inlineStr">
        <is>
          <t>sewage sludge fertilizer</t>
        </is>
      </c>
      <c r="L1060" s="465" t="inlineStr">
        <is>
          <t>reactive</t>
        </is>
      </c>
      <c r="M1060" s="465" t="inlineStr">
        <is>
          <t>Nmix</t>
        </is>
      </c>
      <c r="N1060" s="466" t="n">
        <v>0.80076</v>
      </c>
      <c r="O1060" s="467" t="n">
        <v>0.3740800285866838</v>
      </c>
      <c r="P1060" s="468" t="n">
        <v>2018</v>
      </c>
      <c r="Q1060" s="469" t="inlineStr">
        <is>
          <t>SSB table 05279</t>
        </is>
      </c>
      <c r="R1060" s="469" t="inlineStr">
        <is>
          <t>ok</t>
        </is>
      </c>
      <c r="S1060" s="469" t="inlineStr">
        <is>
          <t>text</t>
        </is>
      </c>
      <c r="T1060" s="476" t="inlineStr">
        <is>
          <t>Norway</t>
        </is>
      </c>
      <c r="U1060" s="5" t="inlineStr">
        <is>
          <t>recycling</t>
        </is>
      </c>
      <c r="V1060" s="465">
        <f>(O950*N950)^2</f>
        <v/>
      </c>
    </row>
    <row r="1061" ht="16" customHeight="1">
      <c r="B1061" s="475" t="inlineStr">
        <is>
          <t>PR.WW-PR.SO</t>
        </is>
      </c>
      <c r="C1061" s="475" t="inlineStr">
        <is>
          <t xml:space="preserve">PR.WW-PR.SO-Sewage sludge landfill-Nmix </t>
        </is>
      </c>
      <c r="D1061" s="475" t="inlineStr">
        <is>
          <t>PR</t>
        </is>
      </c>
      <c r="E1061" s="475" t="inlineStr">
        <is>
          <t>WW</t>
        </is>
      </c>
      <c r="F1061" s="5">
        <f>VLOOKUP(E1061,'5.a Definitions'!E:F,2,FALSE)</f>
        <v/>
      </c>
      <c r="G1061" s="475" t="inlineStr">
        <is>
          <t>PR</t>
        </is>
      </c>
      <c r="H1061" s="475" t="inlineStr">
        <is>
          <t>SO</t>
        </is>
      </c>
      <c r="I1061" s="5">
        <f>VLOOKUP(H1061,'5.a Definitions'!E:F,2,FALSE)</f>
        <v/>
      </c>
      <c r="J1061" s="465" t="inlineStr">
        <is>
          <t>Sewage sludge landfill</t>
        </is>
      </c>
      <c r="K1061" s="465" t="inlineStr">
        <is>
          <t>sewage sludge landfill</t>
        </is>
      </c>
      <c r="L1061" s="465" t="inlineStr">
        <is>
          <t>reactive</t>
        </is>
      </c>
      <c r="M1061" s="465" t="inlineStr">
        <is>
          <t>Nmix</t>
        </is>
      </c>
      <c r="N1061" s="466" t="n">
        <v>0.26016</v>
      </c>
      <c r="O1061" s="467" t="n">
        <v>0.3740800285866839</v>
      </c>
      <c r="P1061" s="468" t="n">
        <v>2018</v>
      </c>
      <c r="Q1061" s="469" t="inlineStr">
        <is>
          <t>SSB table 05279</t>
        </is>
      </c>
      <c r="R1061" s="469" t="inlineStr">
        <is>
          <t>ok</t>
        </is>
      </c>
      <c r="S1061" s="469" t="inlineStr">
        <is>
          <t>text</t>
        </is>
      </c>
      <c r="T1061" s="476" t="inlineStr">
        <is>
          <t>Norway</t>
        </is>
      </c>
      <c r="U1061" s="465" t="inlineStr">
        <is>
          <t>N wasted</t>
        </is>
      </c>
      <c r="V1061" s="465">
        <f>(#REF!*#REF!)^2</f>
        <v/>
      </c>
    </row>
    <row r="1062" ht="16" customHeight="1">
      <c r="B1062" s="5" t="inlineStr">
        <is>
          <t>PR.WW-AT.AT</t>
        </is>
      </c>
      <c r="C1062" s="5" t="inlineStr">
        <is>
          <t>PR.WW-AT.AT-Emissions-NH3</t>
        </is>
      </c>
      <c r="D1062" s="5" t="inlineStr">
        <is>
          <t>PR</t>
        </is>
      </c>
      <c r="E1062" s="5" t="inlineStr">
        <is>
          <t>WW</t>
        </is>
      </c>
      <c r="F1062" s="5">
        <f>VLOOKUP(E1062,'5.a Definitions'!E:F,2,FALSE)</f>
        <v/>
      </c>
      <c r="G1062" s="5" t="inlineStr">
        <is>
          <t>AT</t>
        </is>
      </c>
      <c r="H1062" s="5" t="inlineStr">
        <is>
          <t>AT</t>
        </is>
      </c>
      <c r="I1062" s="5">
        <f>VLOOKUP(H1062,'5.a Definitions'!E:F,2,FALSE)</f>
        <v/>
      </c>
      <c r="J1062" s="465" t="inlineStr">
        <is>
          <t xml:space="preserve"> Emissions </t>
        </is>
      </c>
      <c r="K1062" s="465" t="inlineStr">
        <is>
          <t xml:space="preserve"> wastewater emissions </t>
        </is>
      </c>
      <c r="L1062" s="465" t="inlineStr">
        <is>
          <t xml:space="preserve"> reactive </t>
        </is>
      </c>
      <c r="M1062" s="465" t="inlineStr">
        <is>
          <t xml:space="preserve"> NH3 </t>
        </is>
      </c>
      <c r="N1062" s="466" t="n">
        <v>0</v>
      </c>
      <c r="O1062" s="467" t="n">
        <v>0.5</v>
      </c>
      <c r="P1062" s="468" t="n">
        <v>2018</v>
      </c>
      <c r="Q1062" s="469" t="inlineStr">
        <is>
          <t>CRLTAP Inventory Submissions</t>
        </is>
      </c>
      <c r="R1062" s="469" t="inlineStr">
        <is>
          <t>ok</t>
        </is>
      </c>
      <c r="S1062" s="469" t="inlineStr">
        <is>
          <t xml:space="preserve"> text </t>
        </is>
      </c>
      <c r="T1062" s="426" t="inlineStr">
        <is>
          <t>Norway</t>
        </is>
      </c>
      <c r="U1062" s="465" t="inlineStr">
        <is>
          <t xml:space="preserve"> N wasted </t>
        </is>
      </c>
      <c r="V1062" s="465" t="n">
        <v>0.04</v>
      </c>
    </row>
    <row r="1063" ht="16" customFormat="1" customHeight="1" s="482">
      <c r="B1063" s="5" t="inlineStr">
        <is>
          <t>PR.WW-AT.AT</t>
        </is>
      </c>
      <c r="C1063" s="5" t="inlineStr">
        <is>
          <t>PR.WW-AT.AT-Emissions-NOx</t>
        </is>
      </c>
      <c r="D1063" s="5" t="inlineStr">
        <is>
          <t>PR</t>
        </is>
      </c>
      <c r="E1063" s="5" t="inlineStr">
        <is>
          <t>WW</t>
        </is>
      </c>
      <c r="F1063" s="5">
        <f>VLOOKUP(E1063,'5.a Definitions'!E:F,2,FALSE)</f>
        <v/>
      </c>
      <c r="G1063" s="5" t="inlineStr">
        <is>
          <t>AT</t>
        </is>
      </c>
      <c r="H1063" s="5" t="inlineStr">
        <is>
          <t>AT</t>
        </is>
      </c>
      <c r="I1063" s="5">
        <f>VLOOKUP(H1063,'5.a Definitions'!E:F,2,FALSE)</f>
        <v/>
      </c>
      <c r="J1063" s="465" t="inlineStr">
        <is>
          <t xml:space="preserve"> Emissions </t>
        </is>
      </c>
      <c r="K1063" s="465" t="inlineStr">
        <is>
          <t xml:space="preserve"> wastewater emissions </t>
        </is>
      </c>
      <c r="L1063" s="465" t="inlineStr">
        <is>
          <t xml:space="preserve"> reactive </t>
        </is>
      </c>
      <c r="M1063" s="465" t="inlineStr">
        <is>
          <t xml:space="preserve"> NOx </t>
        </is>
      </c>
      <c r="N1063" s="466" t="n">
        <v>0</v>
      </c>
      <c r="O1063" s="467" t="n">
        <v>0.5</v>
      </c>
      <c r="P1063" s="468" t="n">
        <v>2018</v>
      </c>
      <c r="Q1063" s="469" t="inlineStr">
        <is>
          <t>CRLTAP Inventory Submissions</t>
        </is>
      </c>
      <c r="R1063" s="469" t="inlineStr">
        <is>
          <t>ok</t>
        </is>
      </c>
      <c r="S1063" s="469" t="inlineStr">
        <is>
          <t xml:space="preserve"> text </t>
        </is>
      </c>
      <c r="T1063" s="426" t="inlineStr">
        <is>
          <t>Norway</t>
        </is>
      </c>
      <c r="U1063" s="465" t="inlineStr">
        <is>
          <t xml:space="preserve"> N wasted </t>
        </is>
      </c>
      <c r="V1063" s="465" t="n">
        <v>0.04</v>
      </c>
    </row>
    <row r="1064" ht="16" customHeight="1">
      <c r="B1064" s="5" t="inlineStr">
        <is>
          <t>PR.WW-AT.AT</t>
        </is>
      </c>
      <c r="C1064" s="5" t="inlineStr">
        <is>
          <t>PR.WW-AT.AT-Emissions-N2O</t>
        </is>
      </c>
      <c r="D1064" s="5" t="inlineStr">
        <is>
          <t>PR</t>
        </is>
      </c>
      <c r="E1064" s="5" t="inlineStr">
        <is>
          <t>WW</t>
        </is>
      </c>
      <c r="F1064" s="5">
        <f>VLOOKUP(E1064,'5.a Definitions'!E:F,2,FALSE)</f>
        <v/>
      </c>
      <c r="G1064" s="5" t="inlineStr">
        <is>
          <t>AT</t>
        </is>
      </c>
      <c r="H1064" s="5" t="inlineStr">
        <is>
          <t>AT</t>
        </is>
      </c>
      <c r="I1064" s="5">
        <f>VLOOKUP(H1064,'5.a Definitions'!E:F,2,FALSE)</f>
        <v/>
      </c>
      <c r="J1064" s="465" t="inlineStr">
        <is>
          <t xml:space="preserve"> Emissions </t>
        </is>
      </c>
      <c r="K1064" s="465" t="inlineStr">
        <is>
          <t xml:space="preserve"> wastewater emissions </t>
        </is>
      </c>
      <c r="L1064" s="465" t="inlineStr">
        <is>
          <t xml:space="preserve"> reactive </t>
        </is>
      </c>
      <c r="M1064" s="465" t="inlineStr">
        <is>
          <t xml:space="preserve"> N2O </t>
        </is>
      </c>
      <c r="N1064" s="466" t="n">
        <v>0.1319419431760765</v>
      </c>
      <c r="O1064" s="467" t="n">
        <v>0.5061731974017739</v>
      </c>
      <c r="P1064" s="468" t="n">
        <v>2018</v>
      </c>
      <c r="Q1064" s="469" t="inlineStr">
        <is>
          <t>UNFCCC CRT</t>
        </is>
      </c>
      <c r="R1064" s="469" t="inlineStr">
        <is>
          <t>ok</t>
        </is>
      </c>
      <c r="S1064" s="469" t="inlineStr">
        <is>
          <t xml:space="preserve"> text </t>
        </is>
      </c>
      <c r="T1064" s="426" t="inlineStr">
        <is>
          <t>Norway</t>
        </is>
      </c>
      <c r="U1064" s="465" t="inlineStr">
        <is>
          <t xml:space="preserve"> N wasted </t>
        </is>
      </c>
      <c r="V1064" s="465" t="n">
        <v>0.04</v>
      </c>
    </row>
    <row r="1065" ht="16" customHeight="1">
      <c r="B1065" s="5" t="inlineStr">
        <is>
          <t>PR.WW-AT.AT</t>
        </is>
      </c>
      <c r="C1065" s="5" t="inlineStr">
        <is>
          <t>PR.WW-AT.AT-Emissions-N2</t>
        </is>
      </c>
      <c r="D1065" s="5" t="inlineStr">
        <is>
          <t>PR</t>
        </is>
      </c>
      <c r="E1065" s="5" t="inlineStr">
        <is>
          <t>WW</t>
        </is>
      </c>
      <c r="F1065" s="5">
        <f>VLOOKUP(E1065,'5.a Definitions'!E:F,2,FALSE)</f>
        <v/>
      </c>
      <c r="G1065" s="5" t="inlineStr">
        <is>
          <t>AT</t>
        </is>
      </c>
      <c r="H1065" s="5" t="inlineStr">
        <is>
          <t>AT</t>
        </is>
      </c>
      <c r="I1065" s="5">
        <f>VLOOKUP(H1065,'5.a Definitions'!E:F,2,FALSE)</f>
        <v/>
      </c>
      <c r="J1065" s="465" t="inlineStr">
        <is>
          <t xml:space="preserve"> Emissions </t>
        </is>
      </c>
      <c r="K1065" s="465" t="inlineStr">
        <is>
          <t xml:space="preserve"> wastewater emissions </t>
        </is>
      </c>
      <c r="L1065" s="465" t="inlineStr">
        <is>
          <t xml:space="preserve"> inert </t>
        </is>
      </c>
      <c r="M1065" s="465" t="inlineStr">
        <is>
          <t xml:space="preserve"> N2 </t>
        </is>
      </c>
      <c r="N1065" s="466" t="n">
        <v>3.652259217119205</v>
      </c>
      <c r="O1065" s="467" t="n">
        <v>0.626368749763038</v>
      </c>
      <c r="P1065" s="468" t="n">
        <v>2018</v>
      </c>
      <c r="Q1065" s="469" t="inlineStr">
        <is>
          <t>treatment plant reports (norskeutslipp.no / veas.nu)</t>
        </is>
      </c>
      <c r="R1065" s="469" t="inlineStr">
        <is>
          <t>ok</t>
        </is>
      </c>
      <c r="S1065" s="469" t="inlineStr">
        <is>
          <t xml:space="preserve"> text </t>
        </is>
      </c>
      <c r="T1065" s="426" t="inlineStr">
        <is>
          <t>Norway</t>
        </is>
      </c>
      <c r="U1065" s="465" t="inlineStr">
        <is>
          <t xml:space="preserve"> N wasted </t>
        </is>
      </c>
      <c r="V1065" s="465" t="n">
        <v>0.04</v>
      </c>
    </row>
    <row r="1066" ht="16" customHeight="1" thickBot="1">
      <c r="B1066" s="6" t="inlineStr">
        <is>
          <t>PR.WW-HY.CW</t>
        </is>
      </c>
      <c r="C1066" s="6" t="inlineStr">
        <is>
          <t>PR.WW-HY.CW-Treated wastewater discharge-Nmix</t>
        </is>
      </c>
      <c r="D1066" s="6" t="inlineStr">
        <is>
          <t>PR</t>
        </is>
      </c>
      <c r="E1066" s="6" t="inlineStr">
        <is>
          <t>WW</t>
        </is>
      </c>
      <c r="F1066" s="5">
        <f>VLOOKUP(E1066,'5.a Definitions'!E:F,2,FALSE)</f>
        <v/>
      </c>
      <c r="G1066" s="6" t="inlineStr">
        <is>
          <t>HY</t>
        </is>
      </c>
      <c r="H1066" s="6" t="inlineStr">
        <is>
          <t>CW</t>
        </is>
      </c>
      <c r="I1066" s="5">
        <f>VLOOKUP(H1066,'5.a Definitions'!E:F,2,FALSE)</f>
        <v/>
      </c>
      <c r="J1066" s="470" t="inlineStr">
        <is>
          <t xml:space="preserve"> Treated wastewater discharge </t>
        </is>
      </c>
      <c r="K1066" s="470" t="inlineStr">
        <is>
          <t xml:space="preserve"> treated wastewater to coastal water </t>
        </is>
      </c>
      <c r="L1066" s="470" t="inlineStr">
        <is>
          <t xml:space="preserve"> reactive </t>
        </is>
      </c>
      <c r="M1066" s="470" t="inlineStr">
        <is>
          <t xml:space="preserve"> Nmix </t>
        </is>
      </c>
      <c r="N1066" s="466" t="n">
        <v>19.195</v>
      </c>
      <c r="O1066" s="471" t="n">
        <v>0.2145021095322027</v>
      </c>
      <c r="P1066" s="468" t="n">
        <v>2018</v>
      </c>
      <c r="Q1066" s="472" t="inlineStr">
        <is>
          <t>SSB table 05280</t>
        </is>
      </c>
      <c r="R1066" s="469" t="inlineStr">
        <is>
          <t>ok</t>
        </is>
      </c>
      <c r="S1066" s="472" t="inlineStr">
        <is>
          <t xml:space="preserve"> text </t>
        </is>
      </c>
      <c r="T1066" s="426" t="inlineStr">
        <is>
          <t>Norway</t>
        </is>
      </c>
      <c r="U1066" s="470" t="inlineStr">
        <is>
          <t xml:space="preserve"> N wasted </t>
        </is>
      </c>
      <c r="V1066" s="470" t="n">
        <v>0.04</v>
      </c>
    </row>
    <row r="1067" ht="16" customHeight="1">
      <c r="A1067" s="489" t="inlineStr">
        <is>
          <t>Humans and Settlements</t>
        </is>
      </c>
      <c r="B1067" s="5" t="inlineStr">
        <is>
          <t>HS.HS-PR.SO</t>
        </is>
      </c>
      <c r="C1067" s="5" t="inlineStr">
        <is>
          <t>HS.HS-PR.SO-Household waste-Nmix</t>
        </is>
      </c>
      <c r="D1067" s="5" t="inlineStr">
        <is>
          <t>HS</t>
        </is>
      </c>
      <c r="E1067" s="5" t="inlineStr">
        <is>
          <t>HS</t>
        </is>
      </c>
      <c r="F1067" s="5">
        <f>VLOOKUP(E1067,'5.a Definitions'!E:F,2,FALSE)</f>
        <v/>
      </c>
      <c r="G1067" s="5" t="inlineStr">
        <is>
          <t>PR</t>
        </is>
      </c>
      <c r="H1067" s="5" t="inlineStr">
        <is>
          <t>SO</t>
        </is>
      </c>
      <c r="I1067" s="5">
        <f>VLOOKUP(H1067,'5.a Definitions'!E:F,2,FALSE)</f>
        <v/>
      </c>
      <c r="J1067" s="465" t="inlineStr">
        <is>
          <t xml:space="preserve"> Household waste </t>
        </is>
      </c>
      <c r="K1067" s="465" t="inlineStr">
        <is>
          <t xml:space="preserve"> household waste </t>
        </is>
      </c>
      <c r="L1067" s="465" t="inlineStr">
        <is>
          <t xml:space="preserve"> reactive </t>
        </is>
      </c>
      <c r="M1067" s="465" t="inlineStr">
        <is>
          <t xml:space="preserve"> Nmix </t>
        </is>
      </c>
      <c r="N1067" s="466" t="n">
        <v>30.8363</v>
      </c>
      <c r="O1067" s="467" t="n">
        <v>0.3996213581484896</v>
      </c>
      <c r="P1067" s="468" t="n">
        <v>2018</v>
      </c>
      <c r="Q1067" s="469" t="inlineStr">
        <is>
          <t>SSB</t>
        </is>
      </c>
      <c r="R1067" s="469" t="inlineStr">
        <is>
          <t>ok</t>
        </is>
      </c>
      <c r="S1067" s="469" t="inlineStr">
        <is>
          <t xml:space="preserve"> text </t>
        </is>
      </c>
      <c r="T1067" s="426" t="inlineStr">
        <is>
          <t>Norway</t>
        </is>
      </c>
      <c r="U1067" s="465" t="inlineStr">
        <is>
          <t xml:space="preserve"> N wasted </t>
        </is>
      </c>
      <c r="V1067" s="465" t="n">
        <v>0.04</v>
      </c>
    </row>
    <row r="1068" ht="16" customHeight="1">
      <c r="B1068" s="5" t="inlineStr">
        <is>
          <t>HS.HS-PR.WW</t>
        </is>
      </c>
      <c r="C1068" s="5" t="inlineStr">
        <is>
          <t>HS.HS-PR.WW-Municipal wastewater-Nmix</t>
        </is>
      </c>
      <c r="D1068" s="5" t="inlineStr">
        <is>
          <t>HS</t>
        </is>
      </c>
      <c r="E1068" s="5" t="inlineStr">
        <is>
          <t>HS</t>
        </is>
      </c>
      <c r="F1068" s="5">
        <f>VLOOKUP(E1068,'5.a Definitions'!E:F,2,FALSE)</f>
        <v/>
      </c>
      <c r="G1068" s="5" t="inlineStr">
        <is>
          <t>PR</t>
        </is>
      </c>
      <c r="H1068" s="5" t="inlineStr">
        <is>
          <t>WW</t>
        </is>
      </c>
      <c r="I1068" s="5">
        <f>VLOOKUP(H1068,'5.a Definitions'!E:F,2,FALSE)</f>
        <v/>
      </c>
      <c r="J1068" s="465" t="inlineStr">
        <is>
          <t xml:space="preserve"> Municipal wastewater </t>
        </is>
      </c>
      <c r="K1068" s="465" t="inlineStr">
        <is>
          <t xml:space="preserve"> municipal wastewater </t>
        </is>
      </c>
      <c r="L1068" s="465" t="inlineStr">
        <is>
          <t xml:space="preserve"> reactive </t>
        </is>
      </c>
      <c r="M1068" s="465" t="inlineStr">
        <is>
          <t xml:space="preserve"> Nmix </t>
        </is>
      </c>
      <c r="N1068" s="466" t="n">
        <v>24.14802264</v>
      </c>
      <c r="O1068" s="467" t="n">
        <v>0.1040787621777749</v>
      </c>
      <c r="P1068" s="468" t="n">
        <v>2018</v>
      </c>
      <c r="Q1068" s="469" t="inlineStr">
        <is>
          <t>SSB table 06913</t>
        </is>
      </c>
      <c r="R1068" s="469" t="inlineStr">
        <is>
          <t>ok</t>
        </is>
      </c>
      <c r="S1068" s="469" t="inlineStr">
        <is>
          <t xml:space="preserve"> text </t>
        </is>
      </c>
      <c r="T1068" s="426" t="inlineStr">
        <is>
          <t>Norway</t>
        </is>
      </c>
      <c r="U1068" s="465" t="inlineStr">
        <is>
          <t xml:space="preserve"> N wasted </t>
        </is>
      </c>
      <c r="V1068" s="465" t="n">
        <v>0.04</v>
      </c>
    </row>
    <row r="1069" ht="16" customHeight="1">
      <c r="B1069" s="5" t="inlineStr">
        <is>
          <t>HS.HS-AT.AT</t>
        </is>
      </c>
      <c r="C1069" s="5" t="inlineStr">
        <is>
          <t>HS.HS-AT.AT-Emissions-NH3</t>
        </is>
      </c>
      <c r="D1069" s="5" t="inlineStr">
        <is>
          <t>HS</t>
        </is>
      </c>
      <c r="E1069" s="5" t="inlineStr">
        <is>
          <t>HS</t>
        </is>
      </c>
      <c r="F1069" s="5">
        <f>VLOOKUP(E1069,'5.a Definitions'!E:F,2,FALSE)</f>
        <v/>
      </c>
      <c r="G1069" s="5" t="inlineStr">
        <is>
          <t>AT</t>
        </is>
      </c>
      <c r="H1069" s="5" t="inlineStr">
        <is>
          <t>AT</t>
        </is>
      </c>
      <c r="I1069" s="5">
        <f>VLOOKUP(H1069,'5.a Definitions'!E:F,2,FALSE)</f>
        <v/>
      </c>
      <c r="J1069" s="465" t="inlineStr">
        <is>
          <t xml:space="preserve"> Emissions </t>
        </is>
      </c>
      <c r="K1069" s="465" t="inlineStr">
        <is>
          <t xml:space="preserve"> human NH3 emissions </t>
        </is>
      </c>
      <c r="L1069" s="465" t="inlineStr">
        <is>
          <t xml:space="preserve"> reactive </t>
        </is>
      </c>
      <c r="M1069" s="465" t="inlineStr">
        <is>
          <t xml:space="preserve"> NH3 </t>
        </is>
      </c>
      <c r="N1069" s="466" t="n">
        <v>0.10143732478339</v>
      </c>
      <c r="O1069" s="467" t="n">
        <v>0.1835631494786456</v>
      </c>
      <c r="P1069" s="468" t="n">
        <v>2018</v>
      </c>
      <c r="Q1069" s="469" t="inlineStr">
        <is>
          <t>SSB table 07459 &amp; 05307</t>
        </is>
      </c>
      <c r="R1069" s="469" t="inlineStr">
        <is>
          <t>ok</t>
        </is>
      </c>
      <c r="S1069" s="469" t="inlineStr">
        <is>
          <t xml:space="preserve"> text </t>
        </is>
      </c>
      <c r="T1069" s="426" t="inlineStr">
        <is>
          <t>Norway</t>
        </is>
      </c>
      <c r="U1069" s="465" t="inlineStr">
        <is>
          <t xml:space="preserve"> N wasted </t>
        </is>
      </c>
      <c r="V1069" s="465" t="n">
        <v>0.04</v>
      </c>
    </row>
    <row r="1070" ht="16" customHeight="1">
      <c r="B1070" s="5" t="inlineStr">
        <is>
          <t>HS.HS-AT.AT</t>
        </is>
      </c>
      <c r="C1070" s="5" t="inlineStr">
        <is>
          <t>HS.HS-AT.AT-LUC emissions-NH3</t>
        </is>
      </c>
      <c r="D1070" s="5" t="inlineStr">
        <is>
          <t>HS</t>
        </is>
      </c>
      <c r="E1070" s="5" t="inlineStr">
        <is>
          <t>HS</t>
        </is>
      </c>
      <c r="F1070" s="5">
        <f>VLOOKUP(E1070,'5.a Definitions'!E:F,2,FALSE)</f>
        <v/>
      </c>
      <c r="G1070" s="5" t="inlineStr">
        <is>
          <t>AT</t>
        </is>
      </c>
      <c r="H1070" s="5" t="inlineStr">
        <is>
          <t>AT</t>
        </is>
      </c>
      <c r="I1070" s="5">
        <f>VLOOKUP(H1070,'5.a Definitions'!E:F,2,FALSE)</f>
        <v/>
      </c>
      <c r="J1070" s="465" t="inlineStr">
        <is>
          <t xml:space="preserve"> LUC emissions </t>
        </is>
      </c>
      <c r="K1070" s="465" t="inlineStr">
        <is>
          <t xml:space="preserve"> LUC emissions </t>
        </is>
      </c>
      <c r="L1070" s="465" t="inlineStr">
        <is>
          <t xml:space="preserve"> reactive </t>
        </is>
      </c>
      <c r="M1070" s="465" t="inlineStr">
        <is>
          <t xml:space="preserve"> NH3 </t>
        </is>
      </c>
      <c r="N1070" s="466" t="inlineStr">
        <is>
          <t>nan</t>
        </is>
      </c>
      <c r="O1070" s="467" t="n">
        <v>0.2</v>
      </c>
      <c r="P1070" s="468" t="n">
        <v>2018</v>
      </c>
      <c r="Q1070" s="469" t="inlineStr">
        <is>
          <t>no data</t>
        </is>
      </c>
      <c r="R1070" s="469" t="inlineStr">
        <is>
          <t>not done</t>
        </is>
      </c>
      <c r="S1070" s="469" t="inlineStr">
        <is>
          <t xml:space="preserve"> text </t>
        </is>
      </c>
      <c r="T1070" s="426" t="inlineStr">
        <is>
          <t>Norway</t>
        </is>
      </c>
      <c r="U1070" s="465" t="inlineStr">
        <is>
          <t xml:space="preserve"> N wasted </t>
        </is>
      </c>
      <c r="V1070" s="465" t="n">
        <v>0.04</v>
      </c>
    </row>
    <row r="1071" ht="16" customHeight="1">
      <c r="B1071" s="5" t="inlineStr">
        <is>
          <t>HS.HS-AT.AT</t>
        </is>
      </c>
      <c r="C1071" s="5" t="inlineStr">
        <is>
          <t>HS.HS-AT.AT-LUC emissions-NOx</t>
        </is>
      </c>
      <c r="D1071" s="5" t="inlineStr">
        <is>
          <t>HS</t>
        </is>
      </c>
      <c r="E1071" s="5" t="inlineStr">
        <is>
          <t>HS</t>
        </is>
      </c>
      <c r="F1071" s="5">
        <f>VLOOKUP(E1071,'5.a Definitions'!E:F,2,FALSE)</f>
        <v/>
      </c>
      <c r="G1071" s="5" t="inlineStr">
        <is>
          <t>AT</t>
        </is>
      </c>
      <c r="H1071" s="5" t="inlineStr">
        <is>
          <t>AT</t>
        </is>
      </c>
      <c r="I1071" s="5">
        <f>VLOOKUP(H1071,'5.a Definitions'!E:F,2,FALSE)</f>
        <v/>
      </c>
      <c r="J1071" s="465" t="inlineStr">
        <is>
          <t xml:space="preserve"> LUC emissions </t>
        </is>
      </c>
      <c r="K1071" s="465" t="inlineStr">
        <is>
          <t xml:space="preserve"> LUC emissions </t>
        </is>
      </c>
      <c r="L1071" s="465" t="inlineStr">
        <is>
          <t xml:space="preserve"> reactive </t>
        </is>
      </c>
      <c r="M1071" s="465" t="inlineStr">
        <is>
          <t xml:space="preserve"> NOx </t>
        </is>
      </c>
      <c r="N1071" s="466" t="inlineStr">
        <is>
          <t>nan</t>
        </is>
      </c>
      <c r="O1071" s="467" t="n">
        <v>0.2</v>
      </c>
      <c r="P1071" s="468" t="n">
        <v>2018</v>
      </c>
      <c r="Q1071" s="469" t="inlineStr">
        <is>
          <t>no data</t>
        </is>
      </c>
      <c r="R1071" s="469" t="inlineStr">
        <is>
          <t>not done</t>
        </is>
      </c>
      <c r="S1071" s="469" t="inlineStr">
        <is>
          <t xml:space="preserve"> text </t>
        </is>
      </c>
      <c r="T1071" s="426" t="inlineStr">
        <is>
          <t>Norway</t>
        </is>
      </c>
      <c r="U1071" s="465" t="inlineStr">
        <is>
          <t xml:space="preserve"> N wasted </t>
        </is>
      </c>
      <c r="V1071" s="465" t="n">
        <v>0.04</v>
      </c>
    </row>
    <row r="1072" ht="16" customHeight="1">
      <c r="B1072" s="5" t="inlineStr">
        <is>
          <t>HS.HS-AT.AT</t>
        </is>
      </c>
      <c r="C1072" s="5" t="inlineStr">
        <is>
          <t>HS.HS-AT.AT-LUC emissions-N2O</t>
        </is>
      </c>
      <c r="D1072" s="5" t="inlineStr">
        <is>
          <t>HS</t>
        </is>
      </c>
      <c r="E1072" s="5" t="inlineStr">
        <is>
          <t>HS</t>
        </is>
      </c>
      <c r="F1072" s="5">
        <f>VLOOKUP(E1072,'5.a Definitions'!E:F,2,FALSE)</f>
        <v/>
      </c>
      <c r="G1072" s="5" t="inlineStr">
        <is>
          <t>AT</t>
        </is>
      </c>
      <c r="H1072" s="5" t="inlineStr">
        <is>
          <t>AT</t>
        </is>
      </c>
      <c r="I1072" s="5">
        <f>VLOOKUP(H1072,'5.a Definitions'!E:F,2,FALSE)</f>
        <v/>
      </c>
      <c r="J1072" s="465" t="inlineStr">
        <is>
          <t xml:space="preserve"> LUC emissions </t>
        </is>
      </c>
      <c r="K1072" s="465" t="inlineStr">
        <is>
          <t xml:space="preserve"> LUC emissions </t>
        </is>
      </c>
      <c r="L1072" s="465" t="inlineStr">
        <is>
          <t xml:space="preserve"> reactive </t>
        </is>
      </c>
      <c r="M1072" s="465" t="inlineStr">
        <is>
          <t xml:space="preserve"> N2O </t>
        </is>
      </c>
      <c r="N1072" s="466" t="n">
        <v>0.0976580173678023</v>
      </c>
      <c r="O1072" s="467" t="n">
        <v>1.261544563046772</v>
      </c>
      <c r="P1072" s="468" t="n">
        <v>2018</v>
      </c>
      <c r="Q1072" s="469" t="inlineStr">
        <is>
          <t>UNFCCC CRT</t>
        </is>
      </c>
      <c r="R1072" s="469" t="inlineStr">
        <is>
          <t>ok</t>
        </is>
      </c>
      <c r="S1072" s="469" t="inlineStr">
        <is>
          <t xml:space="preserve"> text </t>
        </is>
      </c>
      <c r="T1072" s="426" t="inlineStr">
        <is>
          <t>Norway</t>
        </is>
      </c>
      <c r="U1072" s="465" t="inlineStr">
        <is>
          <t xml:space="preserve"> N wasted </t>
        </is>
      </c>
      <c r="V1072" s="465" t="n">
        <v>0.04</v>
      </c>
    </row>
    <row r="1073" ht="16" customHeight="1">
      <c r="B1073" s="5" t="inlineStr">
        <is>
          <t>HS.HS-HY.SW</t>
        </is>
      </c>
      <c r="C1073" s="5" t="inlineStr">
        <is>
          <t>HS.HS-HY.SW-Untreated wastewater-Nmix</t>
        </is>
      </c>
      <c r="D1073" s="5" t="inlineStr">
        <is>
          <t>HS</t>
        </is>
      </c>
      <c r="E1073" s="5" t="inlineStr">
        <is>
          <t>HS</t>
        </is>
      </c>
      <c r="F1073" s="5">
        <f>VLOOKUP(E1073,'5.a Definitions'!E:F,2,FALSE)</f>
        <v/>
      </c>
      <c r="G1073" s="5" t="inlineStr">
        <is>
          <t>HY</t>
        </is>
      </c>
      <c r="H1073" s="5" t="inlineStr">
        <is>
          <t>SW</t>
        </is>
      </c>
      <c r="I1073" s="5">
        <f>VLOOKUP(H1073,'5.a Definitions'!E:F,2,FALSE)</f>
        <v/>
      </c>
      <c r="J1073" s="465" t="inlineStr">
        <is>
          <t xml:space="preserve"> Untreated wastewater </t>
        </is>
      </c>
      <c r="K1073" s="465" t="inlineStr">
        <is>
          <t xml:space="preserve"> untreated wastewater to groundwater </t>
        </is>
      </c>
      <c r="L1073" s="465" t="inlineStr">
        <is>
          <t xml:space="preserve"> reactive </t>
        </is>
      </c>
      <c r="M1073" s="465" t="inlineStr">
        <is>
          <t xml:space="preserve"> Nmix </t>
        </is>
      </c>
      <c r="N1073" s="466" t="n">
        <v>0</v>
      </c>
      <c r="O1073" s="467" t="n">
        <v>10</v>
      </c>
      <c r="P1073" s="468" t="n">
        <v>2018</v>
      </c>
      <c r="Q1073" s="469" t="inlineStr">
        <is>
          <t>neglected</t>
        </is>
      </c>
      <c r="R1073" s="469" t="inlineStr">
        <is>
          <t>ok</t>
        </is>
      </c>
      <c r="S1073" s="469" t="inlineStr">
        <is>
          <t xml:space="preserve"> text </t>
        </is>
      </c>
      <c r="T1073" s="426" t="inlineStr">
        <is>
          <t>Norway</t>
        </is>
      </c>
      <c r="U1073" s="465" t="inlineStr">
        <is>
          <t xml:space="preserve"> N wasted </t>
        </is>
      </c>
      <c r="V1073" s="465" t="n">
        <v>0.04</v>
      </c>
    </row>
    <row r="1074" ht="16" customHeight="1">
      <c r="B1074" s="475" t="inlineStr">
        <is>
          <t>HS.HS-HY.SW</t>
        </is>
      </c>
      <c r="C1074" s="475" t="inlineStr">
        <is>
          <t>HS.HS-HY.SW-Overland flow-Nmix</t>
        </is>
      </c>
      <c r="D1074" s="475" t="inlineStr">
        <is>
          <t>HS</t>
        </is>
      </c>
      <c r="E1074" s="475" t="inlineStr">
        <is>
          <t>HS</t>
        </is>
      </c>
      <c r="F1074" s="5">
        <f>VLOOKUP(E1074,'5.a Definitions'!E:F,2,FALSE)</f>
        <v/>
      </c>
      <c r="G1074" s="475" t="inlineStr">
        <is>
          <t>HY</t>
        </is>
      </c>
      <c r="H1074" s="475" t="inlineStr">
        <is>
          <t>SW</t>
        </is>
      </c>
      <c r="I1074" s="5">
        <f>VLOOKUP(H1074,'5.a Definitions'!E:F,2,FALSE)</f>
        <v/>
      </c>
      <c r="J1074" s="465" t="inlineStr">
        <is>
          <t>Overland flow</t>
        </is>
      </c>
      <c r="K1074" s="465" t="inlineStr">
        <is>
          <t>overland flow</t>
        </is>
      </c>
      <c r="L1074" s="465" t="inlineStr">
        <is>
          <t>reactive</t>
        </is>
      </c>
      <c r="M1074" s="465" t="inlineStr">
        <is>
          <t>Nmix</t>
        </is>
      </c>
      <c r="N1074" s="466" t="n">
        <v>6.702</v>
      </c>
      <c r="O1074" s="467" t="n">
        <v>0.7150627489028277</v>
      </c>
      <c r="P1074" s="468" t="n">
        <v>2018</v>
      </c>
      <c r="Q1074" s="469" t="inlineStr">
        <is>
          <t>TEOTIL3</t>
        </is>
      </c>
      <c r="R1074" s="469" t="inlineStr">
        <is>
          <t>ok</t>
        </is>
      </c>
      <c r="S1074" s="469" t="inlineStr">
        <is>
          <t>text</t>
        </is>
      </c>
      <c r="T1074" s="476" t="inlineStr">
        <is>
          <t>Norway</t>
        </is>
      </c>
      <c r="U1074" s="465" t="inlineStr">
        <is>
          <t>N wasted</t>
        </is>
      </c>
      <c r="V1074" s="465">
        <f>(O965*N965)^2</f>
        <v/>
      </c>
    </row>
    <row r="1075" ht="16" customHeight="1" thickBot="1">
      <c r="B1075" s="6" t="inlineStr">
        <is>
          <t>HS.HS-HY.CW</t>
        </is>
      </c>
      <c r="C1075" s="6" t="inlineStr">
        <is>
          <t>HS.HS-HY.CW-Untreated wastewater-Nmix</t>
        </is>
      </c>
      <c r="D1075" s="6" t="inlineStr">
        <is>
          <t>HS</t>
        </is>
      </c>
      <c r="E1075" s="6" t="inlineStr">
        <is>
          <t>HS</t>
        </is>
      </c>
      <c r="F1075" s="5">
        <f>VLOOKUP(E1075,'5.a Definitions'!E:F,2,FALSE)</f>
        <v/>
      </c>
      <c r="G1075" s="6" t="inlineStr">
        <is>
          <t>HY</t>
        </is>
      </c>
      <c r="H1075" s="6" t="inlineStr">
        <is>
          <t>CW</t>
        </is>
      </c>
      <c r="I1075" s="5">
        <f>VLOOKUP(H1075,'5.a Definitions'!E:F,2,FALSE)</f>
        <v/>
      </c>
      <c r="J1075" s="470" t="inlineStr">
        <is>
          <t xml:space="preserve"> Untreated wastewater </t>
        </is>
      </c>
      <c r="K1075" s="470" t="inlineStr">
        <is>
          <t xml:space="preserve"> untreated wastewater to coastal water </t>
        </is>
      </c>
      <c r="L1075" s="470" t="inlineStr">
        <is>
          <t xml:space="preserve"> reactive </t>
        </is>
      </c>
      <c r="M1075" s="470" t="inlineStr">
        <is>
          <t xml:space="preserve"> Nmix </t>
        </is>
      </c>
      <c r="N1075" s="466" t="n">
        <v>0</v>
      </c>
      <c r="O1075" s="471" t="n">
        <v>10</v>
      </c>
      <c r="P1075" s="468" t="n">
        <v>2018</v>
      </c>
      <c r="Q1075" s="472" t="inlineStr">
        <is>
          <t>neglected</t>
        </is>
      </c>
      <c r="R1075" s="469" t="inlineStr">
        <is>
          <t>ok</t>
        </is>
      </c>
      <c r="S1075" s="472" t="inlineStr">
        <is>
          <t xml:space="preserve"> text </t>
        </is>
      </c>
      <c r="T1075" s="426" t="inlineStr">
        <is>
          <t>Norway</t>
        </is>
      </c>
      <c r="U1075" s="470" t="inlineStr">
        <is>
          <t xml:space="preserve"> N wasted </t>
        </is>
      </c>
      <c r="V1075" s="470" t="n">
        <v>0.04</v>
      </c>
    </row>
    <row r="1076" ht="16" customHeight="1" thickBot="1">
      <c r="A1076" s="492" t="inlineStr">
        <is>
          <t>Atmosphere</t>
        </is>
      </c>
      <c r="B1076" s="5" t="inlineStr">
        <is>
          <t>AT.AT-MP.OP</t>
        </is>
      </c>
      <c r="C1076" s="5" t="inlineStr">
        <is>
          <t>AT.AT-MP.OP-Ammonia synthesis N2 fixation-N2</t>
        </is>
      </c>
      <c r="D1076" s="5" t="inlineStr">
        <is>
          <t>AT</t>
        </is>
      </c>
      <c r="E1076" s="5" t="inlineStr">
        <is>
          <t>AT</t>
        </is>
      </c>
      <c r="F1076" s="5">
        <f>VLOOKUP(E1076,'5.a Definitions'!E:F,2,FALSE)</f>
        <v/>
      </c>
      <c r="G1076" s="5" t="inlineStr">
        <is>
          <t>MP</t>
        </is>
      </c>
      <c r="H1076" s="5" t="inlineStr">
        <is>
          <t>OP</t>
        </is>
      </c>
      <c r="I1076" s="5">
        <f>VLOOKUP(H1076,'5.a Definitions'!E:F,2,FALSE)</f>
        <v/>
      </c>
      <c r="J1076" s="465" t="inlineStr">
        <is>
          <t xml:space="preserve"> Ammonia synthesis N2 fixation </t>
        </is>
      </c>
      <c r="K1076" s="465" t="inlineStr">
        <is>
          <t xml:space="preserve"> ammonia synthesis N2 fixation </t>
        </is>
      </c>
      <c r="L1076" s="465" t="inlineStr">
        <is>
          <t xml:space="preserve"> inert </t>
        </is>
      </c>
      <c r="M1076" s="465" t="inlineStr">
        <is>
          <t xml:space="preserve"> N2 </t>
        </is>
      </c>
      <c r="N1076" s="466" t="n">
        <v>338.7828153003367</v>
      </c>
      <c r="O1076" s="467" t="n">
        <v>0.6612242813270286</v>
      </c>
      <c r="P1076" s="468" t="n">
        <v>2018</v>
      </c>
      <c r="Q1076" s="469" t="inlineStr">
        <is>
          <t>FAOSTAT Fertilizer by nutrient + SSB (3-year moving average)</t>
        </is>
      </c>
      <c r="R1076" s="469" t="inlineStr">
        <is>
          <t>ok</t>
        </is>
      </c>
      <c r="S1076" s="469" t="inlineStr">
        <is>
          <t xml:space="preserve"> text </t>
        </is>
      </c>
      <c r="T1076" s="426" t="inlineStr">
        <is>
          <t>Norway</t>
        </is>
      </c>
      <c r="U1076" s="465" t="inlineStr">
        <is>
          <t xml:space="preserve"> - </t>
        </is>
      </c>
      <c r="V1076" s="465" t="n">
        <v>0.04</v>
      </c>
    </row>
    <row r="1077" ht="16" customHeight="1">
      <c r="B1077" s="5" t="inlineStr">
        <is>
          <t>AT.AT-AG.SM</t>
        </is>
      </c>
      <c r="C1077" s="5" t="inlineStr">
        <is>
          <t>AT.AT-AG.SM-Deposition-OXN</t>
        </is>
      </c>
      <c r="D1077" s="5" t="inlineStr">
        <is>
          <t>AT</t>
        </is>
      </c>
      <c r="E1077" s="5" t="inlineStr">
        <is>
          <t>AT</t>
        </is>
      </c>
      <c r="F1077" s="5">
        <f>VLOOKUP(E1077,'5.a Definitions'!E:F,2,FALSE)</f>
        <v/>
      </c>
      <c r="G1077" s="5" t="inlineStr">
        <is>
          <t>AG</t>
        </is>
      </c>
      <c r="H1077" s="5" t="inlineStr">
        <is>
          <t>SM</t>
        </is>
      </c>
      <c r="I1077" s="5">
        <f>VLOOKUP(H1077,'5.a Definitions'!E:F,2,FALSE)</f>
        <v/>
      </c>
      <c r="J1077" s="465" t="inlineStr">
        <is>
          <t xml:space="preserve"> Deposition </t>
        </is>
      </c>
      <c r="K1077" s="465" t="inlineStr">
        <is>
          <t xml:space="preserve"> deposition to agricultural soils </t>
        </is>
      </c>
      <c r="L1077" s="465" t="inlineStr">
        <is>
          <t xml:space="preserve"> reactive </t>
        </is>
      </c>
      <c r="M1077" s="465" t="inlineStr">
        <is>
          <t xml:space="preserve"> OXN </t>
        </is>
      </c>
      <c r="N1077" s="466" t="n">
        <v>2.810968976751234</v>
      </c>
      <c r="O1077" s="467" t="n">
        <v>0.4208646344943998</v>
      </c>
      <c r="P1077" s="468" t="n">
        <v>2018</v>
      </c>
      <c r="Q1077" s="469" t="inlineStr">
        <is>
          <t>Filled (2016 scaled with the Blake et al. (2023) trend): NILU and geodata.no</t>
        </is>
      </c>
      <c r="R1077" s="469" t="inlineStr">
        <is>
          <t>ok</t>
        </is>
      </c>
      <c r="S1077" s="469" t="inlineStr">
        <is>
          <t xml:space="preserve"> text </t>
        </is>
      </c>
      <c r="T1077" s="426" t="inlineStr">
        <is>
          <t>Norway</t>
        </is>
      </c>
      <c r="U1077" s="465" t="inlineStr">
        <is>
          <t xml:space="preserve"> - </t>
        </is>
      </c>
      <c r="V1077" s="465" t="n">
        <v>0.04</v>
      </c>
    </row>
    <row r="1078" ht="16" customHeight="1">
      <c r="B1078" s="5" t="inlineStr">
        <is>
          <t>AT.AT-AG.SM</t>
        </is>
      </c>
      <c r="C1078" s="5" t="inlineStr">
        <is>
          <t>AT.AT-AG.SM-Deposition-RDN</t>
        </is>
      </c>
      <c r="D1078" s="5" t="inlineStr">
        <is>
          <t>AT</t>
        </is>
      </c>
      <c r="E1078" s="5" t="inlineStr">
        <is>
          <t>AT</t>
        </is>
      </c>
      <c r="F1078" s="5">
        <f>VLOOKUP(E1078,'5.a Definitions'!E:F,2,FALSE)</f>
        <v/>
      </c>
      <c r="G1078" s="5" t="inlineStr">
        <is>
          <t>AG</t>
        </is>
      </c>
      <c r="H1078" s="5" t="inlineStr">
        <is>
          <t>SM</t>
        </is>
      </c>
      <c r="I1078" s="5">
        <f>VLOOKUP(H1078,'5.a Definitions'!E:F,2,FALSE)</f>
        <v/>
      </c>
      <c r="J1078" s="465" t="inlineStr">
        <is>
          <t xml:space="preserve"> Deposition </t>
        </is>
      </c>
      <c r="K1078" s="465" t="inlineStr">
        <is>
          <t xml:space="preserve"> deposition to agricultural soils </t>
        </is>
      </c>
      <c r="L1078" s="465" t="inlineStr">
        <is>
          <t xml:space="preserve"> reactive </t>
        </is>
      </c>
      <c r="M1078" s="465" t="inlineStr">
        <is>
          <t xml:space="preserve"> RDN </t>
        </is>
      </c>
      <c r="N1078" s="466" t="n">
        <v>2.61721234529718</v>
      </c>
      <c r="O1078" s="467" t="n">
        <v>0.4208797959187728</v>
      </c>
      <c r="P1078" s="468" t="n">
        <v>2018</v>
      </c>
      <c r="Q1078" s="469" t="inlineStr">
        <is>
          <t>Filled (2016 scaled with the Blake et al. (2023) trend): NILU and geodata.no</t>
        </is>
      </c>
      <c r="R1078" s="469" t="inlineStr">
        <is>
          <t>ok</t>
        </is>
      </c>
      <c r="S1078" s="469" t="inlineStr">
        <is>
          <t xml:space="preserve"> text </t>
        </is>
      </c>
      <c r="T1078" s="426" t="inlineStr">
        <is>
          <t>Norway</t>
        </is>
      </c>
      <c r="U1078" s="465" t="inlineStr">
        <is>
          <t xml:space="preserve"> - </t>
        </is>
      </c>
      <c r="V1078" s="465" t="n">
        <v>0.04</v>
      </c>
    </row>
    <row r="1079" ht="16" customHeight="1">
      <c r="B1079" s="5" t="inlineStr">
        <is>
          <t>AT.AT-AG.SM</t>
        </is>
      </c>
      <c r="C1079" s="5" t="inlineStr">
        <is>
          <t>AT.AT-AG.SM-Biological N2 fixation-N2</t>
        </is>
      </c>
      <c r="D1079" s="5" t="inlineStr">
        <is>
          <t>AT</t>
        </is>
      </c>
      <c r="E1079" s="5" t="inlineStr">
        <is>
          <t>AT</t>
        </is>
      </c>
      <c r="F1079" s="5">
        <f>VLOOKUP(E1079,'5.a Definitions'!E:F,2,FALSE)</f>
        <v/>
      </c>
      <c r="G1079" s="5" t="inlineStr">
        <is>
          <t>AG</t>
        </is>
      </c>
      <c r="H1079" s="5" t="inlineStr">
        <is>
          <t>SM</t>
        </is>
      </c>
      <c r="I1079" s="5">
        <f>VLOOKUP(H1079,'5.a Definitions'!E:F,2,FALSE)</f>
        <v/>
      </c>
      <c r="J1079" s="465" t="inlineStr">
        <is>
          <t xml:space="preserve"> Biological N2 fixation </t>
        </is>
      </c>
      <c r="K1079" s="465" t="inlineStr">
        <is>
          <t xml:space="preserve"> N2 fixation agriculture </t>
        </is>
      </c>
      <c r="L1079" s="465" t="inlineStr">
        <is>
          <t xml:space="preserve"> inert </t>
        </is>
      </c>
      <c r="M1079" s="465" t="inlineStr">
        <is>
          <t xml:space="preserve"> N2 </t>
        </is>
      </c>
      <c r="N1079" s="466" t="n">
        <v>12</v>
      </c>
      <c r="O1079" s="467" t="n">
        <v>0.3241098063913839</v>
      </c>
      <c r="P1079" s="468" t="n">
        <v>2018</v>
      </c>
      <c r="Q1079" s="469" t="inlineStr">
        <is>
          <t>Bechmann et al. (2023)</t>
        </is>
      </c>
      <c r="R1079" s="469" t="inlineStr">
        <is>
          <t>ok</t>
        </is>
      </c>
      <c r="S1079" s="469" t="inlineStr">
        <is>
          <t xml:space="preserve"> text </t>
        </is>
      </c>
      <c r="T1079" s="426" t="inlineStr">
        <is>
          <t>Norway</t>
        </is>
      </c>
      <c r="U1079" s="465" t="inlineStr">
        <is>
          <t xml:space="preserve"> - </t>
        </is>
      </c>
      <c r="V1079" s="465" t="n">
        <v>0.04</v>
      </c>
    </row>
    <row r="1080" ht="16" customHeight="1">
      <c r="B1080" s="5" t="inlineStr">
        <is>
          <t>AT.AT-FS.FO</t>
        </is>
      </c>
      <c r="C1080" s="5" t="inlineStr">
        <is>
          <t>AT.AT-FS.FO-Deposition-OXN</t>
        </is>
      </c>
      <c r="D1080" s="5" t="inlineStr">
        <is>
          <t>AT</t>
        </is>
      </c>
      <c r="E1080" s="5" t="inlineStr">
        <is>
          <t>AT</t>
        </is>
      </c>
      <c r="F1080" s="5">
        <f>VLOOKUP(E1080,'5.a Definitions'!E:F,2,FALSE)</f>
        <v/>
      </c>
      <c r="G1080" s="5" t="inlineStr">
        <is>
          <t>FS</t>
        </is>
      </c>
      <c r="H1080" s="5" t="inlineStr">
        <is>
          <t>FO</t>
        </is>
      </c>
      <c r="I1080" s="5">
        <f>VLOOKUP(H1080,'5.a Definitions'!E:F,2,FALSE)</f>
        <v/>
      </c>
      <c r="J1080" s="465" t="inlineStr">
        <is>
          <t xml:space="preserve"> Deposition </t>
        </is>
      </c>
      <c r="K1080" s="465" t="inlineStr">
        <is>
          <t xml:space="preserve"> deposition to forests </t>
        </is>
      </c>
      <c r="L1080" s="465" t="inlineStr">
        <is>
          <t xml:space="preserve"> reactive </t>
        </is>
      </c>
      <c r="M1080" s="465" t="inlineStr">
        <is>
          <t xml:space="preserve"> OXN </t>
        </is>
      </c>
      <c r="N1080" s="466" t="n">
        <v>24.5775081767102</v>
      </c>
      <c r="O1080" s="467" t="n">
        <v>0.4244604874406924</v>
      </c>
      <c r="P1080" s="468" t="n">
        <v>2018</v>
      </c>
      <c r="Q1080" s="469" t="inlineStr">
        <is>
          <t>Filled (2016 scaled with the Blake et al. (2023) trend): NILU and geodata.no</t>
        </is>
      </c>
      <c r="R1080" s="469" t="inlineStr">
        <is>
          <t>ok</t>
        </is>
      </c>
      <c r="S1080" s="469" t="inlineStr">
        <is>
          <t xml:space="preserve"> text </t>
        </is>
      </c>
      <c r="T1080" s="426" t="inlineStr">
        <is>
          <t>Norway</t>
        </is>
      </c>
      <c r="U1080" s="465" t="inlineStr">
        <is>
          <t xml:space="preserve"> - </t>
        </is>
      </c>
      <c r="V1080" s="465" t="n">
        <v>0.04</v>
      </c>
    </row>
    <row r="1081" ht="16" customHeight="1">
      <c r="B1081" s="5" t="inlineStr">
        <is>
          <t>AT.AT-FS.FO</t>
        </is>
      </c>
      <c r="C1081" s="5" t="inlineStr">
        <is>
          <t>AT.AT-FS.FO-Deposition-RDN</t>
        </is>
      </c>
      <c r="D1081" s="5" t="inlineStr">
        <is>
          <t>AT</t>
        </is>
      </c>
      <c r="E1081" s="5" t="inlineStr">
        <is>
          <t>AT</t>
        </is>
      </c>
      <c r="F1081" s="5">
        <f>VLOOKUP(E1081,'5.a Definitions'!E:F,2,FALSE)</f>
        <v/>
      </c>
      <c r="G1081" s="5" t="inlineStr">
        <is>
          <t>FS</t>
        </is>
      </c>
      <c r="H1081" s="5" t="inlineStr">
        <is>
          <t>FO</t>
        </is>
      </c>
      <c r="I1081" s="5">
        <f>VLOOKUP(H1081,'5.a Definitions'!E:F,2,FALSE)</f>
        <v/>
      </c>
      <c r="J1081" s="465" t="inlineStr">
        <is>
          <t xml:space="preserve"> Deposition </t>
        </is>
      </c>
      <c r="K1081" s="465" t="inlineStr">
        <is>
          <t xml:space="preserve"> deposition to forests </t>
        </is>
      </c>
      <c r="L1081" s="465" t="inlineStr">
        <is>
          <t xml:space="preserve"> reactive </t>
        </is>
      </c>
      <c r="M1081" s="465" t="inlineStr">
        <is>
          <t xml:space="preserve"> RDN </t>
        </is>
      </c>
      <c r="N1081" s="466" t="n">
        <v>22.80953747835347</v>
      </c>
      <c r="O1081" s="467" t="n">
        <v>0.4330717373859135</v>
      </c>
      <c r="P1081" s="468" t="n">
        <v>2018</v>
      </c>
      <c r="Q1081" s="469" t="inlineStr">
        <is>
          <t>Filled (2016 scaled with the Blake et al. (2023) trend): NILU and geodata.no</t>
        </is>
      </c>
      <c r="R1081" s="469" t="inlineStr">
        <is>
          <t>ok</t>
        </is>
      </c>
      <c r="S1081" s="469" t="inlineStr">
        <is>
          <t xml:space="preserve"> text </t>
        </is>
      </c>
      <c r="T1081" s="426" t="inlineStr">
        <is>
          <t>Norway</t>
        </is>
      </c>
      <c r="U1081" s="465" t="inlineStr">
        <is>
          <t xml:space="preserve"> - </t>
        </is>
      </c>
      <c r="V1081" s="465" t="n">
        <v>0.04</v>
      </c>
    </row>
    <row r="1082" ht="16" customHeight="1">
      <c r="B1082" s="5" t="inlineStr">
        <is>
          <t>AT.AT-FS.FO</t>
        </is>
      </c>
      <c r="C1082" s="5" t="inlineStr">
        <is>
          <t>AT.AT-FS.FO-N2 fixation-N2</t>
        </is>
      </c>
      <c r="D1082" s="5" t="inlineStr">
        <is>
          <t>AT</t>
        </is>
      </c>
      <c r="E1082" s="5" t="inlineStr">
        <is>
          <t>AT</t>
        </is>
      </c>
      <c r="F1082" s="5">
        <f>VLOOKUP(E1082,'5.a Definitions'!E:F,2,FALSE)</f>
        <v/>
      </c>
      <c r="G1082" s="5" t="inlineStr">
        <is>
          <t>FS</t>
        </is>
      </c>
      <c r="H1082" s="5" t="inlineStr">
        <is>
          <t>FO</t>
        </is>
      </c>
      <c r="I1082" s="5">
        <f>VLOOKUP(H1082,'5.a Definitions'!E:F,2,FALSE)</f>
        <v/>
      </c>
      <c r="J1082" s="465" t="inlineStr">
        <is>
          <t xml:space="preserve"> N2 fixation </t>
        </is>
      </c>
      <c r="K1082" s="465" t="inlineStr">
        <is>
          <t xml:space="preserve"> N2 fixation forests </t>
        </is>
      </c>
      <c r="L1082" s="465" t="inlineStr">
        <is>
          <t xml:space="preserve"> inert </t>
        </is>
      </c>
      <c r="M1082" s="465" t="inlineStr">
        <is>
          <t xml:space="preserve"> N2 </t>
        </is>
      </c>
      <c r="N1082" s="466" t="n">
        <v>18</v>
      </c>
      <c r="O1082" s="467" t="n">
        <v>0.5019089907080868</v>
      </c>
      <c r="P1082" s="468" t="n">
        <v>2018</v>
      </c>
      <c r="Q1082" s="469" t="inlineStr">
        <is>
          <t>Moldan (2025) and SSB</t>
        </is>
      </c>
      <c r="R1082" s="469" t="inlineStr">
        <is>
          <t>ok</t>
        </is>
      </c>
      <c r="S1082" s="469" t="inlineStr">
        <is>
          <t xml:space="preserve"> text </t>
        </is>
      </c>
      <c r="T1082" s="426" t="inlineStr">
        <is>
          <t>Norway</t>
        </is>
      </c>
      <c r="U1082" s="465" t="inlineStr">
        <is>
          <t xml:space="preserve"> - </t>
        </is>
      </c>
      <c r="V1082" s="465" t="n">
        <v>0.04</v>
      </c>
    </row>
    <row r="1083" ht="16" customHeight="1">
      <c r="B1083" s="5" t="inlineStr">
        <is>
          <t>AT.AT-FS.OL</t>
        </is>
      </c>
      <c r="C1083" s="5" t="inlineStr">
        <is>
          <t>AT.AT-FS.OL-Deposition-OXN</t>
        </is>
      </c>
      <c r="D1083" s="5" t="inlineStr">
        <is>
          <t>AT</t>
        </is>
      </c>
      <c r="E1083" s="5" t="inlineStr">
        <is>
          <t>AT</t>
        </is>
      </c>
      <c r="F1083" s="5">
        <f>VLOOKUP(E1083,'5.a Definitions'!E:F,2,FALSE)</f>
        <v/>
      </c>
      <c r="G1083" s="5" t="inlineStr">
        <is>
          <t>FS</t>
        </is>
      </c>
      <c r="H1083" s="5" t="inlineStr">
        <is>
          <t>OL</t>
        </is>
      </c>
      <c r="I1083" s="5">
        <f>VLOOKUP(H1083,'5.a Definitions'!E:F,2,FALSE)</f>
        <v/>
      </c>
      <c r="J1083" s="465" t="inlineStr">
        <is>
          <t xml:space="preserve"> Deposition </t>
        </is>
      </c>
      <c r="K1083" s="465" t="inlineStr">
        <is>
          <t xml:space="preserve"> deposition to other land </t>
        </is>
      </c>
      <c r="L1083" s="465" t="inlineStr">
        <is>
          <t xml:space="preserve"> reactive </t>
        </is>
      </c>
      <c r="M1083" s="465" t="inlineStr">
        <is>
          <t xml:space="preserve"> OXN </t>
        </is>
      </c>
      <c r="N1083" s="466" t="n">
        <v>28.32874947873232</v>
      </c>
      <c r="O1083" s="467" t="n">
        <v>0.4252538030395289</v>
      </c>
      <c r="P1083" s="468" t="n">
        <v>2018</v>
      </c>
      <c r="Q1083" s="469" t="inlineStr">
        <is>
          <t>Filled (2016 scaled with the Blake et al. (2023) trend): NILU and geodata.no</t>
        </is>
      </c>
      <c r="R1083" s="469" t="inlineStr">
        <is>
          <t>ok</t>
        </is>
      </c>
      <c r="S1083" s="469" t="inlineStr">
        <is>
          <t xml:space="preserve"> text </t>
        </is>
      </c>
      <c r="T1083" s="426" t="inlineStr">
        <is>
          <t>Norway</t>
        </is>
      </c>
      <c r="U1083" s="465" t="inlineStr">
        <is>
          <t xml:space="preserve"> - </t>
        </is>
      </c>
      <c r="V1083" s="465" t="n">
        <v>0.04</v>
      </c>
    </row>
    <row r="1084" ht="16" customHeight="1">
      <c r="B1084" s="5" t="inlineStr">
        <is>
          <t>AT.AT-FS.OL</t>
        </is>
      </c>
      <c r="C1084" s="5" t="inlineStr">
        <is>
          <t>AT.AT-FS.OL-Deposition-RDN</t>
        </is>
      </c>
      <c r="D1084" s="5" t="inlineStr">
        <is>
          <t>AT</t>
        </is>
      </c>
      <c r="E1084" s="5" t="inlineStr">
        <is>
          <t>AT</t>
        </is>
      </c>
      <c r="F1084" s="5">
        <f>VLOOKUP(E1084,'5.a Definitions'!E:F,2,FALSE)</f>
        <v/>
      </c>
      <c r="G1084" s="5" t="inlineStr">
        <is>
          <t>FS</t>
        </is>
      </c>
      <c r="H1084" s="5" t="inlineStr">
        <is>
          <t>OL</t>
        </is>
      </c>
      <c r="I1084" s="5">
        <f>VLOOKUP(H1084,'5.a Definitions'!E:F,2,FALSE)</f>
        <v/>
      </c>
      <c r="J1084" s="465" t="inlineStr">
        <is>
          <t xml:space="preserve"> Deposition </t>
        </is>
      </c>
      <c r="K1084" s="465" t="inlineStr">
        <is>
          <t xml:space="preserve"> deposition to other land </t>
        </is>
      </c>
      <c r="L1084" s="465" t="inlineStr">
        <is>
          <t xml:space="preserve"> reactive </t>
        </is>
      </c>
      <c r="M1084" s="465" t="inlineStr">
        <is>
          <t xml:space="preserve"> RDN </t>
        </is>
      </c>
      <c r="N1084" s="466" t="n">
        <v>30.21554808772498</v>
      </c>
      <c r="O1084" s="467" t="n">
        <v>0.4227704627187137</v>
      </c>
      <c r="P1084" s="468" t="n">
        <v>2018</v>
      </c>
      <c r="Q1084" s="469" t="inlineStr">
        <is>
          <t>Filled (2016 scaled with the Blake et al. (2023) trend): NILU and geodata.no</t>
        </is>
      </c>
      <c r="R1084" s="469" t="inlineStr">
        <is>
          <t>ok</t>
        </is>
      </c>
      <c r="S1084" s="469" t="inlineStr">
        <is>
          <t xml:space="preserve"> text </t>
        </is>
      </c>
      <c r="T1084" s="426" t="inlineStr">
        <is>
          <t>Norway</t>
        </is>
      </c>
      <c r="U1084" s="465" t="inlineStr">
        <is>
          <t xml:space="preserve"> - </t>
        </is>
      </c>
      <c r="V1084" s="465" t="n">
        <v>0.04</v>
      </c>
    </row>
    <row r="1085" ht="16" customHeight="1">
      <c r="B1085" s="5" t="inlineStr">
        <is>
          <t>AT.AT-FS.OL</t>
        </is>
      </c>
      <c r="C1085" s="5" t="inlineStr">
        <is>
          <t>AT.AT-FS.OL-N2 fixation-N2</t>
        </is>
      </c>
      <c r="D1085" s="5" t="inlineStr">
        <is>
          <t>AT</t>
        </is>
      </c>
      <c r="E1085" s="5" t="inlineStr">
        <is>
          <t>AT</t>
        </is>
      </c>
      <c r="F1085" s="5">
        <f>VLOOKUP(E1085,'5.a Definitions'!E:F,2,FALSE)</f>
        <v/>
      </c>
      <c r="G1085" s="5" t="inlineStr">
        <is>
          <t>FS</t>
        </is>
      </c>
      <c r="H1085" s="5" t="inlineStr">
        <is>
          <t>OL</t>
        </is>
      </c>
      <c r="I1085" s="5">
        <f>VLOOKUP(H1085,'5.a Definitions'!E:F,2,FALSE)</f>
        <v/>
      </c>
      <c r="J1085" s="465" t="inlineStr">
        <is>
          <t xml:space="preserve"> N2 fixation </t>
        </is>
      </c>
      <c r="K1085" s="465" t="inlineStr">
        <is>
          <t xml:space="preserve"> N2 fixation other land </t>
        </is>
      </c>
      <c r="L1085" s="465" t="inlineStr">
        <is>
          <t xml:space="preserve"> inert </t>
        </is>
      </c>
      <c r="M1085" s="465" t="inlineStr">
        <is>
          <t xml:space="preserve"> N2 </t>
        </is>
      </c>
      <c r="N1085" s="466" t="n">
        <v>23.228884</v>
      </c>
      <c r="O1085" s="467" t="n">
        <v>0.8373855850737826</v>
      </c>
      <c r="P1085" s="468" t="n">
        <v>2018</v>
      </c>
      <c r="Q1085" s="469" t="inlineStr">
        <is>
          <t>CORINE land cover inventory and Reddy &amp; DeLaune (2008)</t>
        </is>
      </c>
      <c r="R1085" s="469" t="inlineStr">
        <is>
          <t>ok</t>
        </is>
      </c>
      <c r="S1085" s="469" t="inlineStr">
        <is>
          <t xml:space="preserve"> text </t>
        </is>
      </c>
      <c r="T1085" s="426" t="inlineStr">
        <is>
          <t>Norway</t>
        </is>
      </c>
      <c r="U1085" s="465" t="inlineStr">
        <is>
          <t xml:space="preserve"> - </t>
        </is>
      </c>
      <c r="V1085" s="465" t="n">
        <v>0.04</v>
      </c>
    </row>
    <row r="1086" ht="16" customHeight="1">
      <c r="B1086" s="5" t="inlineStr">
        <is>
          <t>AT.AT-HS.HS</t>
        </is>
      </c>
      <c r="C1086" s="5" t="inlineStr">
        <is>
          <t>AT.AT-HS.HS-Deposition-OXN</t>
        </is>
      </c>
      <c r="D1086" s="5" t="inlineStr">
        <is>
          <t>AT</t>
        </is>
      </c>
      <c r="E1086" s="5" t="inlineStr">
        <is>
          <t>AT</t>
        </is>
      </c>
      <c r="F1086" s="5">
        <f>VLOOKUP(E1086,'5.a Definitions'!E:F,2,FALSE)</f>
        <v/>
      </c>
      <c r="G1086" s="5" t="inlineStr">
        <is>
          <t>HS</t>
        </is>
      </c>
      <c r="H1086" s="5" t="inlineStr">
        <is>
          <t>HS</t>
        </is>
      </c>
      <c r="I1086" s="5">
        <f>VLOOKUP(H1086,'5.a Definitions'!E:F,2,FALSE)</f>
        <v/>
      </c>
      <c r="J1086" s="465" t="inlineStr">
        <is>
          <t xml:space="preserve"> Deposition </t>
        </is>
      </c>
      <c r="K1086" s="465" t="inlineStr">
        <is>
          <t xml:space="preserve"> deposition to settlements </t>
        </is>
      </c>
      <c r="L1086" s="465" t="inlineStr">
        <is>
          <t xml:space="preserve"> reactive </t>
        </is>
      </c>
      <c r="M1086" s="465" t="inlineStr">
        <is>
          <t xml:space="preserve"> OXN </t>
        </is>
      </c>
      <c r="N1086" s="466" t="n">
        <v>1.634097903810652</v>
      </c>
      <c r="O1086" s="467" t="n">
        <v>0.4223170589992992</v>
      </c>
      <c r="P1086" s="468" t="n">
        <v>2018</v>
      </c>
      <c r="Q1086" s="469" t="inlineStr">
        <is>
          <t>Filled (2016 scaled with the Blake et al. (2023) trend): NILU and geodata.no</t>
        </is>
      </c>
      <c r="R1086" s="469" t="inlineStr">
        <is>
          <t>ok</t>
        </is>
      </c>
      <c r="S1086" s="469" t="inlineStr">
        <is>
          <t xml:space="preserve"> text </t>
        </is>
      </c>
      <c r="T1086" s="426" t="inlineStr">
        <is>
          <t>Norway</t>
        </is>
      </c>
      <c r="U1086" s="465" t="inlineStr">
        <is>
          <t xml:space="preserve"> - </t>
        </is>
      </c>
      <c r="V1086" s="465" t="n">
        <v>0.04</v>
      </c>
    </row>
    <row r="1087" ht="16" customHeight="1">
      <c r="B1087" s="5" t="inlineStr">
        <is>
          <t>AT.AT-HS.HS</t>
        </is>
      </c>
      <c r="C1087" s="5" t="inlineStr">
        <is>
          <t>AT.AT-HS.HS-Deposition-RDN</t>
        </is>
      </c>
      <c r="D1087" s="5" t="inlineStr">
        <is>
          <t>AT</t>
        </is>
      </c>
      <c r="E1087" s="5" t="inlineStr">
        <is>
          <t>AT</t>
        </is>
      </c>
      <c r="F1087" s="5">
        <f>VLOOKUP(E1087,'5.a Definitions'!E:F,2,FALSE)</f>
        <v/>
      </c>
      <c r="G1087" s="5" t="inlineStr">
        <is>
          <t>HS</t>
        </is>
      </c>
      <c r="H1087" s="5" t="inlineStr">
        <is>
          <t>HS</t>
        </is>
      </c>
      <c r="I1087" s="5">
        <f>VLOOKUP(H1087,'5.a Definitions'!E:F,2,FALSE)</f>
        <v/>
      </c>
      <c r="J1087" s="465" t="inlineStr">
        <is>
          <t xml:space="preserve"> Deposition </t>
        </is>
      </c>
      <c r="K1087" s="465" t="inlineStr">
        <is>
          <t xml:space="preserve"> deposition to settlements </t>
        </is>
      </c>
      <c r="L1087" s="465" t="inlineStr">
        <is>
          <t xml:space="preserve"> reactive </t>
        </is>
      </c>
      <c r="M1087" s="465" t="inlineStr">
        <is>
          <t xml:space="preserve"> RDN </t>
        </is>
      </c>
      <c r="N1087" s="466" t="n">
        <v>1.480401076349279</v>
      </c>
      <c r="O1087" s="467" t="n">
        <v>0.4245109653887645</v>
      </c>
      <c r="P1087" s="468" t="n">
        <v>2018</v>
      </c>
      <c r="Q1087" s="469" t="inlineStr">
        <is>
          <t>Filled (2016 scaled with the Blake et al. (2023) trend): NILU and geodata.no</t>
        </is>
      </c>
      <c r="R1087" s="469" t="inlineStr">
        <is>
          <t>ok</t>
        </is>
      </c>
      <c r="S1087" s="469" t="inlineStr">
        <is>
          <t xml:space="preserve"> text </t>
        </is>
      </c>
      <c r="T1087" s="426" t="inlineStr">
        <is>
          <t>Norway</t>
        </is>
      </c>
      <c r="U1087" s="465" t="inlineStr">
        <is>
          <t xml:space="preserve"> - </t>
        </is>
      </c>
      <c r="V1087" s="465" t="n">
        <v>0.04</v>
      </c>
    </row>
    <row r="1088" ht="16" customHeight="1">
      <c r="B1088" s="5" t="inlineStr">
        <is>
          <t>AT.AT-HY.SW</t>
        </is>
      </c>
      <c r="C1088" s="5" t="inlineStr">
        <is>
          <t>AT.AT-HY.SW-Deposition-OXN</t>
        </is>
      </c>
      <c r="D1088" s="5" t="inlineStr">
        <is>
          <t>AT</t>
        </is>
      </c>
      <c r="E1088" s="5" t="inlineStr">
        <is>
          <t>AT</t>
        </is>
      </c>
      <c r="F1088" s="5">
        <f>VLOOKUP(E1088,'5.a Definitions'!E:F,2,FALSE)</f>
        <v/>
      </c>
      <c r="G1088" s="5" t="inlineStr">
        <is>
          <t>HY</t>
        </is>
      </c>
      <c r="H1088" s="5" t="inlineStr">
        <is>
          <t>SW</t>
        </is>
      </c>
      <c r="I1088" s="5">
        <f>VLOOKUP(H1088,'5.a Definitions'!E:F,2,FALSE)</f>
        <v/>
      </c>
      <c r="J1088" s="465" t="inlineStr">
        <is>
          <t xml:space="preserve"> Deposition </t>
        </is>
      </c>
      <c r="K1088" s="465" t="inlineStr">
        <is>
          <t xml:space="preserve"> deposition to surface water </t>
        </is>
      </c>
      <c r="L1088" s="465" t="inlineStr">
        <is>
          <t xml:space="preserve"> reactive </t>
        </is>
      </c>
      <c r="M1088" s="465" t="inlineStr">
        <is>
          <t xml:space="preserve"> OXN </t>
        </is>
      </c>
      <c r="N1088" s="466" t="n">
        <v>4.088822809522666</v>
      </c>
      <c r="O1088" s="467" t="n">
        <v>0.4095960223697919</v>
      </c>
      <c r="P1088" s="468" t="n">
        <v>2018</v>
      </c>
      <c r="Q1088" s="469" t="inlineStr">
        <is>
          <t>Filled (2016 scaled with the Blake et al. (2023) trend): NILU and geodata.no</t>
        </is>
      </c>
      <c r="R1088" s="469" t="inlineStr">
        <is>
          <t>ok</t>
        </is>
      </c>
      <c r="S1088" s="469" t="inlineStr">
        <is>
          <t xml:space="preserve"> text </t>
        </is>
      </c>
      <c r="T1088" s="426" t="inlineStr">
        <is>
          <t>Norway</t>
        </is>
      </c>
      <c r="U1088" s="465" t="inlineStr">
        <is>
          <t xml:space="preserve"> - </t>
        </is>
      </c>
      <c r="V1088" s="465" t="n">
        <v>0.04</v>
      </c>
    </row>
    <row r="1089" ht="16" customHeight="1">
      <c r="B1089" s="5" t="inlineStr">
        <is>
          <t>AT.AT-HY.SW</t>
        </is>
      </c>
      <c r="C1089" s="5" t="inlineStr">
        <is>
          <t>AT.AT-HY.SW-Deposition-RDN</t>
        </is>
      </c>
      <c r="D1089" s="5" t="inlineStr">
        <is>
          <t>AT</t>
        </is>
      </c>
      <c r="E1089" s="5" t="inlineStr">
        <is>
          <t>AT</t>
        </is>
      </c>
      <c r="F1089" s="5">
        <f>VLOOKUP(E1089,'5.a Definitions'!E:F,2,FALSE)</f>
        <v/>
      </c>
      <c r="G1089" s="5" t="inlineStr">
        <is>
          <t>HY</t>
        </is>
      </c>
      <c r="H1089" s="5" t="inlineStr">
        <is>
          <t>SW</t>
        </is>
      </c>
      <c r="I1089" s="5">
        <f>VLOOKUP(H1089,'5.a Definitions'!E:F,2,FALSE)</f>
        <v/>
      </c>
      <c r="J1089" s="465" t="inlineStr">
        <is>
          <t xml:space="preserve"> Deposition </t>
        </is>
      </c>
      <c r="K1089" s="465" t="inlineStr">
        <is>
          <t xml:space="preserve"> deposition to surface water </t>
        </is>
      </c>
      <c r="L1089" s="465" t="inlineStr">
        <is>
          <t xml:space="preserve"> reactive </t>
        </is>
      </c>
      <c r="M1089" s="465" t="inlineStr">
        <is>
          <t xml:space="preserve"> RDN </t>
        </is>
      </c>
      <c r="N1089" s="466" t="n">
        <v>4.052304373571123</v>
      </c>
      <c r="O1089" s="467" t="n">
        <v>0.4124366341144838</v>
      </c>
      <c r="P1089" s="468" t="n">
        <v>2018</v>
      </c>
      <c r="Q1089" s="469" t="inlineStr">
        <is>
          <t>Filled (2016 scaled with the Blake et al. (2023) trend): NILU and geodata.no</t>
        </is>
      </c>
      <c r="R1089" s="469" t="inlineStr">
        <is>
          <t>ok</t>
        </is>
      </c>
      <c r="S1089" s="469" t="inlineStr">
        <is>
          <t xml:space="preserve"> text </t>
        </is>
      </c>
      <c r="T1089" s="426" t="inlineStr">
        <is>
          <t>Norway</t>
        </is>
      </c>
      <c r="U1089" s="465" t="inlineStr">
        <is>
          <t xml:space="preserve"> - </t>
        </is>
      </c>
      <c r="V1089" s="465" t="n">
        <v>0.04</v>
      </c>
    </row>
    <row r="1090" ht="16" customHeight="1">
      <c r="B1090" s="5" t="inlineStr">
        <is>
          <t>AT.AT-HY.SW</t>
        </is>
      </c>
      <c r="C1090" s="5" t="inlineStr">
        <is>
          <t>AT.AT-HY.SW-N2 fixation-N2</t>
        </is>
      </c>
      <c r="D1090" s="5" t="inlineStr">
        <is>
          <t>AT</t>
        </is>
      </c>
      <c r="E1090" s="5" t="inlineStr">
        <is>
          <t>AT</t>
        </is>
      </c>
      <c r="F1090" s="5">
        <f>VLOOKUP(E1090,'5.a Definitions'!E:F,2,FALSE)</f>
        <v/>
      </c>
      <c r="G1090" s="5" t="inlineStr">
        <is>
          <t>HY</t>
        </is>
      </c>
      <c r="H1090" s="5" t="inlineStr">
        <is>
          <t>SW</t>
        </is>
      </c>
      <c r="I1090" s="5">
        <f>VLOOKUP(H1090,'5.a Definitions'!E:F,2,FALSE)</f>
        <v/>
      </c>
      <c r="J1090" s="465" t="inlineStr">
        <is>
          <t xml:space="preserve"> N2 fixation </t>
        </is>
      </c>
      <c r="K1090" s="465" t="inlineStr">
        <is>
          <t xml:space="preserve"> N2 fixation surface water </t>
        </is>
      </c>
      <c r="L1090" s="465" t="inlineStr">
        <is>
          <t xml:space="preserve"> inert </t>
        </is>
      </c>
      <c r="M1090" s="465" t="inlineStr">
        <is>
          <t xml:space="preserve"> N2 </t>
        </is>
      </c>
      <c r="N1090" s="466" t="n">
        <v>2.0457</v>
      </c>
      <c r="O1090" s="467" t="n">
        <v>8.962723886426243</v>
      </c>
      <c r="P1090" s="468" t="n">
        <v>2018</v>
      </c>
      <c r="Q1090" s="469" t="inlineStr">
        <is>
          <t>NIBIO and Reddy &amp; DeLaune (2008)</t>
        </is>
      </c>
      <c r="R1090" s="469" t="inlineStr">
        <is>
          <t>ok</t>
        </is>
      </c>
      <c r="S1090" s="469" t="inlineStr">
        <is>
          <t xml:space="preserve"> text </t>
        </is>
      </c>
      <c r="T1090" s="426" t="inlineStr">
        <is>
          <t>Norway</t>
        </is>
      </c>
      <c r="U1090" s="465" t="inlineStr">
        <is>
          <t xml:space="preserve"> - </t>
        </is>
      </c>
      <c r="V1090" s="465" t="n">
        <v>0.04</v>
      </c>
    </row>
    <row r="1091" ht="16" customHeight="1">
      <c r="B1091" s="5" t="inlineStr">
        <is>
          <t>AT.AT-RW.RW</t>
        </is>
      </c>
      <c r="C1091" s="5" t="inlineStr">
        <is>
          <t>AT.AT-RW.RW-Atmospheric outflow-RDN</t>
        </is>
      </c>
      <c r="D1091" s="5" t="inlineStr">
        <is>
          <t>AT</t>
        </is>
      </c>
      <c r="E1091" s="5" t="inlineStr">
        <is>
          <t>AT</t>
        </is>
      </c>
      <c r="F1091" s="5">
        <f>VLOOKUP(E1091,'5.a Definitions'!E:F,2,FALSE)</f>
        <v/>
      </c>
      <c r="G1091" s="5" t="inlineStr">
        <is>
          <t>RW</t>
        </is>
      </c>
      <c r="H1091" s="5" t="inlineStr">
        <is>
          <t>RW</t>
        </is>
      </c>
      <c r="I1091" s="5">
        <f>VLOOKUP(H1091,'5.a Definitions'!E:F,2,FALSE)</f>
        <v/>
      </c>
      <c r="J1091" s="465" t="inlineStr">
        <is>
          <t xml:space="preserve"> Atmospheric outflow </t>
        </is>
      </c>
      <c r="K1091" s="465" t="inlineStr">
        <is>
          <t xml:space="preserve"> atmospheric outflow </t>
        </is>
      </c>
      <c r="L1091" s="465" t="inlineStr">
        <is>
          <t xml:space="preserve"> reactive </t>
        </is>
      </c>
      <c r="M1091" s="465" t="inlineStr">
        <is>
          <t xml:space="preserve"> RDN </t>
        </is>
      </c>
      <c r="N1091" s="466" t="n">
        <v>15.90882039388</v>
      </c>
      <c r="O1091" s="467" t="n">
        <v>0.4978678205152003</v>
      </c>
      <c r="P1091" s="468" t="n">
        <v>2018</v>
      </c>
      <c r="Q1091" s="469" t="inlineStr">
        <is>
          <t>EMEP SR tables</t>
        </is>
      </c>
      <c r="R1091" s="469" t="inlineStr">
        <is>
          <t>ok</t>
        </is>
      </c>
      <c r="S1091" s="469" t="inlineStr">
        <is>
          <t xml:space="preserve"> text </t>
        </is>
      </c>
      <c r="T1091" s="426" t="inlineStr">
        <is>
          <t>Norway</t>
        </is>
      </c>
      <c r="U1091" s="465" t="inlineStr">
        <is>
          <t xml:space="preserve"> - </t>
        </is>
      </c>
      <c r="V1091" s="465" t="n">
        <v>0.04</v>
      </c>
    </row>
    <row r="1092" ht="16" customHeight="1" thickBot="1">
      <c r="A1092" s="493" t="n"/>
      <c r="B1092" s="6" t="inlineStr">
        <is>
          <t>AT.AT-RW.RW</t>
        </is>
      </c>
      <c r="C1092" s="6" t="inlineStr">
        <is>
          <t>AT.AT-RW.RW-Atmospheric outflow-OXN</t>
        </is>
      </c>
      <c r="D1092" s="6" t="inlineStr">
        <is>
          <t>AT</t>
        </is>
      </c>
      <c r="E1092" s="6" t="inlineStr">
        <is>
          <t>AT</t>
        </is>
      </c>
      <c r="F1092" s="5">
        <f>VLOOKUP(E1092,'5.a Definitions'!E:F,2,FALSE)</f>
        <v/>
      </c>
      <c r="G1092" s="6" t="inlineStr">
        <is>
          <t>RW</t>
        </is>
      </c>
      <c r="H1092" s="6" t="inlineStr">
        <is>
          <t>RW</t>
        </is>
      </c>
      <c r="I1092" s="5">
        <f>VLOOKUP(H1092,'5.a Definitions'!E:F,2,FALSE)</f>
        <v/>
      </c>
      <c r="J1092" s="470" t="inlineStr">
        <is>
          <t xml:space="preserve"> Atmospheric outflow </t>
        </is>
      </c>
      <c r="K1092" s="470" t="inlineStr">
        <is>
          <t xml:space="preserve"> atmospheric outflow </t>
        </is>
      </c>
      <c r="L1092" s="470" t="inlineStr">
        <is>
          <t xml:space="preserve"> reactive </t>
        </is>
      </c>
      <c r="M1092" s="470" t="inlineStr">
        <is>
          <t xml:space="preserve"> OXN </t>
        </is>
      </c>
      <c r="N1092" s="466" t="n">
        <v>37.5486229900019</v>
      </c>
      <c r="O1092" s="471" t="n">
        <v>0.4978678205152002</v>
      </c>
      <c r="P1092" s="468" t="n">
        <v>2018</v>
      </c>
      <c r="Q1092" s="472" t="inlineStr">
        <is>
          <t>EMEP SR tables</t>
        </is>
      </c>
      <c r="R1092" s="469" t="inlineStr">
        <is>
          <t>ok</t>
        </is>
      </c>
      <c r="S1092" s="472" t="inlineStr">
        <is>
          <t xml:space="preserve"> text </t>
        </is>
      </c>
      <c r="T1092" s="426" t="inlineStr">
        <is>
          <t>Norway</t>
        </is>
      </c>
      <c r="U1092" s="470" t="inlineStr">
        <is>
          <t xml:space="preserve"> - </t>
        </is>
      </c>
      <c r="V1092" s="470" t="n">
        <v>0.04</v>
      </c>
    </row>
    <row r="1093" ht="16" customHeight="1">
      <c r="A1093" s="491" t="inlineStr">
        <is>
          <t>Hydrosphere</t>
        </is>
      </c>
      <c r="B1093" s="5" t="inlineStr">
        <is>
          <t>HY.CW-MP.FP</t>
        </is>
      </c>
      <c r="C1093" s="5" t="inlineStr">
        <is>
          <t>HY.CW-MP.FP-Fish (wild catch)-Nmix</t>
        </is>
      </c>
      <c r="D1093" s="5" t="inlineStr">
        <is>
          <t>HY</t>
        </is>
      </c>
      <c r="E1093" s="5" t="inlineStr">
        <is>
          <t>CW</t>
        </is>
      </c>
      <c r="F1093" s="5">
        <f>VLOOKUP(E1093,'5.a Definitions'!E:F,2,FALSE)</f>
        <v/>
      </c>
      <c r="G1093" s="5" t="inlineStr">
        <is>
          <t>MP</t>
        </is>
      </c>
      <c r="H1093" s="5" t="inlineStr">
        <is>
          <t>FP</t>
        </is>
      </c>
      <c r="I1093" s="5">
        <f>VLOOKUP(H1093,'5.a Definitions'!E:F,2,FALSE)</f>
        <v/>
      </c>
      <c r="J1093" s="465" t="inlineStr">
        <is>
          <t xml:space="preserve"> Fish (wild catch) </t>
        </is>
      </c>
      <c r="K1093" s="5" t="inlineStr">
        <is>
          <t>coastal water fish (wild catch)</t>
        </is>
      </c>
      <c r="L1093" s="465" t="inlineStr">
        <is>
          <t xml:space="preserve"> reactive </t>
        </is>
      </c>
      <c r="M1093" s="465" t="inlineStr">
        <is>
          <t xml:space="preserve"> Nmix </t>
        </is>
      </c>
      <c r="N1093" s="466" t="n">
        <v>62.90019427832001</v>
      </c>
      <c r="O1093" s="467" t="n">
        <v>0.111137590601723</v>
      </c>
      <c r="P1093" s="468" t="n">
        <v>2018</v>
      </c>
      <c r="Q1093" s="469" t="inlineStr">
        <is>
          <t>Fiskeridirektoratet</t>
        </is>
      </c>
      <c r="R1093" s="469" t="inlineStr">
        <is>
          <t>ok</t>
        </is>
      </c>
      <c r="S1093" s="469" t="inlineStr">
        <is>
          <t xml:space="preserve"> text </t>
        </is>
      </c>
      <c r="T1093" s="426" t="inlineStr">
        <is>
          <t>Norway</t>
        </is>
      </c>
      <c r="U1093" s="5" t="inlineStr">
        <is>
          <t>useful output</t>
        </is>
      </c>
      <c r="V1093" s="465" t="n">
        <v>0.04</v>
      </c>
    </row>
    <row r="1094" ht="16" customHeight="1">
      <c r="B1094" s="5" t="inlineStr">
        <is>
          <t>HY.SW-AT.AT</t>
        </is>
      </c>
      <c r="C1094" s="5" t="inlineStr">
        <is>
          <t>HY.SW-AT.AT-Emissions-N2</t>
        </is>
      </c>
      <c r="D1094" s="5" t="inlineStr">
        <is>
          <t>HY</t>
        </is>
      </c>
      <c r="E1094" s="5" t="inlineStr">
        <is>
          <t>SW</t>
        </is>
      </c>
      <c r="F1094" s="5">
        <f>VLOOKUP(E1094,'5.a Definitions'!E:F,2,FALSE)</f>
        <v/>
      </c>
      <c r="G1094" s="5" t="inlineStr">
        <is>
          <t>AT</t>
        </is>
      </c>
      <c r="H1094" s="5" t="inlineStr">
        <is>
          <t>AT</t>
        </is>
      </c>
      <c r="I1094" s="5">
        <f>VLOOKUP(H1094,'5.a Definitions'!E:F,2,FALSE)</f>
        <v/>
      </c>
      <c r="J1094" s="465" t="inlineStr">
        <is>
          <t xml:space="preserve"> Emissions </t>
        </is>
      </c>
      <c r="K1094" s="465" t="inlineStr">
        <is>
          <t xml:space="preserve"> surface water emissions </t>
        </is>
      </c>
      <c r="L1094" s="465" t="inlineStr">
        <is>
          <t xml:space="preserve"> inert </t>
        </is>
      </c>
      <c r="M1094" s="465" t="inlineStr">
        <is>
          <t xml:space="preserve"> N2 </t>
        </is>
      </c>
      <c r="N1094" s="466" t="n">
        <v>14.19858</v>
      </c>
      <c r="O1094" s="467" t="n">
        <v>0.412980551450903</v>
      </c>
      <c r="P1094" s="468" t="n">
        <v>2018</v>
      </c>
      <c r="Q1094" s="469" t="inlineStr">
        <is>
          <t>NIVA TEOTIL3</t>
        </is>
      </c>
      <c r="R1094" s="469" t="inlineStr">
        <is>
          <t>ok</t>
        </is>
      </c>
      <c r="S1094" s="469" t="inlineStr">
        <is>
          <t xml:space="preserve"> text </t>
        </is>
      </c>
      <c r="T1094" s="426" t="inlineStr">
        <is>
          <t>Norway</t>
        </is>
      </c>
      <c r="U1094" s="465" t="inlineStr">
        <is>
          <t xml:space="preserve"> N wasted </t>
        </is>
      </c>
      <c r="V1094" s="465" t="n">
        <v>0.04</v>
      </c>
    </row>
    <row r="1095" ht="16" customHeight="1">
      <c r="B1095" s="5" t="inlineStr">
        <is>
          <t>HY.SW-AT.AT</t>
        </is>
      </c>
      <c r="C1095" s="5" t="inlineStr">
        <is>
          <t>HY.SW-AT.AT-Emissions-N2O</t>
        </is>
      </c>
      <c r="D1095" s="5" t="inlineStr">
        <is>
          <t>HY</t>
        </is>
      </c>
      <c r="E1095" s="5" t="inlineStr">
        <is>
          <t>SW</t>
        </is>
      </c>
      <c r="F1095" s="5">
        <f>VLOOKUP(E1095,'5.a Definitions'!E:F,2,FALSE)</f>
        <v/>
      </c>
      <c r="G1095" s="5" t="inlineStr">
        <is>
          <t>AT</t>
        </is>
      </c>
      <c r="H1095" s="5" t="inlineStr">
        <is>
          <t>AT</t>
        </is>
      </c>
      <c r="I1095" s="5">
        <f>VLOOKUP(H1095,'5.a Definitions'!E:F,2,FALSE)</f>
        <v/>
      </c>
      <c r="J1095" s="465" t="inlineStr">
        <is>
          <t xml:space="preserve"> Emissions </t>
        </is>
      </c>
      <c r="K1095" s="465" t="inlineStr">
        <is>
          <t xml:space="preserve"> surface water emissions </t>
        </is>
      </c>
      <c r="L1095" s="465" t="inlineStr">
        <is>
          <t xml:space="preserve"> reactive </t>
        </is>
      </c>
      <c r="M1095" s="465" t="inlineStr">
        <is>
          <t xml:space="preserve"> N2O </t>
        </is>
      </c>
      <c r="N1095" s="466" t="n">
        <v>0.14342</v>
      </c>
      <c r="O1095" s="467" t="n">
        <v>10.499220192772</v>
      </c>
      <c r="P1095" s="468" t="n">
        <v>2018</v>
      </c>
      <c r="Q1095" s="469" t="inlineStr">
        <is>
          <t>NIVA TEOTIL3</t>
        </is>
      </c>
      <c r="R1095" s="469" t="inlineStr">
        <is>
          <t>ok</t>
        </is>
      </c>
      <c r="S1095" s="469" t="inlineStr">
        <is>
          <t xml:space="preserve"> text </t>
        </is>
      </c>
      <c r="T1095" s="426" t="inlineStr">
        <is>
          <t>Norway</t>
        </is>
      </c>
      <c r="U1095" s="465" t="inlineStr">
        <is>
          <t xml:space="preserve"> N wasted </t>
        </is>
      </c>
      <c r="V1095" s="465" t="n">
        <v>0.04</v>
      </c>
    </row>
    <row r="1096" ht="16" customHeight="1">
      <c r="B1096" s="5" t="inlineStr">
        <is>
          <t>HY.SW-HY.CW</t>
        </is>
      </c>
      <c r="C1096" s="5" t="inlineStr">
        <is>
          <t>HY.SW-HY.CW-Inflow to coastal waters-Nmix</t>
        </is>
      </c>
      <c r="D1096" s="5" t="inlineStr">
        <is>
          <t>HY</t>
        </is>
      </c>
      <c r="E1096" s="5" t="inlineStr">
        <is>
          <t>SW</t>
        </is>
      </c>
      <c r="F1096" s="5">
        <f>VLOOKUP(E1096,'5.a Definitions'!E:F,2,FALSE)</f>
        <v/>
      </c>
      <c r="G1096" s="5" t="inlineStr">
        <is>
          <t>HY</t>
        </is>
      </c>
      <c r="H1096" s="5" t="inlineStr">
        <is>
          <t>CW</t>
        </is>
      </c>
      <c r="I1096" s="5">
        <f>VLOOKUP(H1096,'5.a Definitions'!E:F,2,FALSE)</f>
        <v/>
      </c>
      <c r="J1096" s="465" t="inlineStr">
        <is>
          <t xml:space="preserve"> Inflow to coastal waters </t>
        </is>
      </c>
      <c r="K1096" s="465" t="inlineStr">
        <is>
          <t xml:space="preserve"> inflow to coastal water </t>
        </is>
      </c>
      <c r="L1096" s="465" t="inlineStr">
        <is>
          <t xml:space="preserve"> reactive </t>
        </is>
      </c>
      <c r="M1096" s="465" t="inlineStr">
        <is>
          <t xml:space="preserve"> Nmix </t>
        </is>
      </c>
      <c r="N1096" s="466" t="n">
        <v>114.913</v>
      </c>
      <c r="O1096" s="467" t="n">
        <v>0.2276656612367152</v>
      </c>
      <c r="P1096" s="468" t="n">
        <v>2018</v>
      </c>
      <c r="Q1096" s="469" t="inlineStr">
        <is>
          <t>NIVA TEOTIL3</t>
        </is>
      </c>
      <c r="R1096" s="469" t="inlineStr">
        <is>
          <t>ok</t>
        </is>
      </c>
      <c r="S1096" s="469" t="inlineStr">
        <is>
          <t xml:space="preserve"> text </t>
        </is>
      </c>
      <c r="T1096" s="426" t="inlineStr">
        <is>
          <t>Norway</t>
        </is>
      </c>
      <c r="U1096" s="465" t="inlineStr">
        <is>
          <t xml:space="preserve"> - </t>
        </is>
      </c>
      <c r="V1096" s="465" t="n">
        <v>0.04</v>
      </c>
    </row>
    <row r="1097">
      <c r="B1097" s="5" t="inlineStr">
        <is>
          <t>HY.CW-MP.FP</t>
        </is>
      </c>
      <c r="C1097" s="5" t="inlineStr">
        <is>
          <t>HY.CW-MP.FP-Shellfish-Nmix</t>
        </is>
      </c>
      <c r="D1097" s="5" t="inlineStr">
        <is>
          <t>HY</t>
        </is>
      </c>
      <c r="E1097" s="5" t="inlineStr">
        <is>
          <t>CW</t>
        </is>
      </c>
      <c r="F1097" s="5">
        <f>VLOOKUP(E1097,'5.a Definitions'!E:F,2,FALSE)</f>
        <v/>
      </c>
      <c r="G1097" s="5" t="inlineStr">
        <is>
          <t>MP</t>
        </is>
      </c>
      <c r="H1097" s="5" t="inlineStr">
        <is>
          <t>FP</t>
        </is>
      </c>
      <c r="I1097" s="5">
        <f>VLOOKUP(H1097,'5.a Definitions'!E:F,2,FALSE)</f>
        <v/>
      </c>
      <c r="J1097" s="465" t="inlineStr">
        <is>
          <t xml:space="preserve"> Shellfish </t>
        </is>
      </c>
      <c r="K1097" s="465" t="inlineStr">
        <is>
          <t xml:space="preserve"> coastal water shellfish </t>
        </is>
      </c>
      <c r="L1097" s="465" t="inlineStr">
        <is>
          <t xml:space="preserve"> reactive </t>
        </is>
      </c>
      <c r="M1097" s="465" t="inlineStr">
        <is>
          <t xml:space="preserve"> Nmix </t>
        </is>
      </c>
      <c r="N1097" s="466" t="n">
        <v>7.29030895184</v>
      </c>
      <c r="O1097" s="467" t="n">
        <v>0.1074849118290682</v>
      </c>
      <c r="P1097" s="468" t="n">
        <v>2018</v>
      </c>
      <c r="Q1097" s="469" t="inlineStr">
        <is>
          <t>Fiskeridirektoratet</t>
        </is>
      </c>
      <c r="R1097" s="469" t="inlineStr">
        <is>
          <t>ok</t>
        </is>
      </c>
      <c r="S1097" s="469" t="inlineStr">
        <is>
          <t xml:space="preserve"> text </t>
        </is>
      </c>
      <c r="T1097" s="426" t="inlineStr">
        <is>
          <t>Norway</t>
        </is>
      </c>
      <c r="U1097" s="5" t="inlineStr">
        <is>
          <t>useful output</t>
        </is>
      </c>
      <c r="V1097" s="465" t="n">
        <v>0.04</v>
      </c>
    </row>
    <row r="1098">
      <c r="B1098" s="5" t="inlineStr">
        <is>
          <t>HY.AC-MP.FP</t>
        </is>
      </c>
      <c r="C1098" s="5" t="inlineStr">
        <is>
          <t>HY.AC-MP.FP-Coastal fish and seafood-Nmix</t>
        </is>
      </c>
      <c r="D1098" s="5" t="inlineStr">
        <is>
          <t>HY</t>
        </is>
      </c>
      <c r="E1098" s="5" t="inlineStr">
        <is>
          <t>AC</t>
        </is>
      </c>
      <c r="F1098" s="5">
        <f>VLOOKUP(E1098,'5.a Definitions'!E:F,2,FALSE)</f>
        <v/>
      </c>
      <c r="G1098" s="5" t="inlineStr">
        <is>
          <t>MP</t>
        </is>
      </c>
      <c r="H1098" s="5" t="inlineStr">
        <is>
          <t>FP</t>
        </is>
      </c>
      <c r="I1098" s="5">
        <f>VLOOKUP(H1098,'5.a Definitions'!E:F,2,FALSE)</f>
        <v/>
      </c>
      <c r="J1098" s="465" t="inlineStr">
        <is>
          <t xml:space="preserve"> Coastal fish and seafood </t>
        </is>
      </c>
      <c r="K1098" s="465" t="inlineStr">
        <is>
          <t xml:space="preserve"> aquaculture coastal fish and seafood </t>
        </is>
      </c>
      <c r="L1098" s="465" t="inlineStr">
        <is>
          <t xml:space="preserve"> reactive </t>
        </is>
      </c>
      <c r="M1098" s="465" t="inlineStr">
        <is>
          <t xml:space="preserve"> Nmix </t>
        </is>
      </c>
      <c r="N1098" s="466" t="n">
        <v>38.8653216</v>
      </c>
      <c r="O1098" s="467" t="n">
        <v>0.1205810792831435</v>
      </c>
      <c r="P1098" s="468" t="n">
        <v>2018</v>
      </c>
      <c r="Q1098" s="469" t="inlineStr">
        <is>
          <t>Fiskeridirektoratet</t>
        </is>
      </c>
      <c r="R1098" s="469" t="inlineStr">
        <is>
          <t>ok</t>
        </is>
      </c>
      <c r="S1098" s="469" t="inlineStr">
        <is>
          <t xml:space="preserve"> text </t>
        </is>
      </c>
      <c r="T1098" s="426" t="inlineStr">
        <is>
          <t>Norway</t>
        </is>
      </c>
      <c r="U1098" s="5" t="inlineStr">
        <is>
          <t>useful output</t>
        </is>
      </c>
      <c r="V1098" s="465" t="n">
        <v>0.04</v>
      </c>
    </row>
    <row r="1099" ht="16" customHeight="1">
      <c r="B1099" s="5" t="inlineStr">
        <is>
          <t>HY.AC-MP.FP</t>
        </is>
      </c>
      <c r="C1099" s="5" t="inlineStr">
        <is>
          <t>HY.AC-MP.FP-Freshwater fish and seafood-Nmix</t>
        </is>
      </c>
      <c r="D1099" s="5" t="inlineStr">
        <is>
          <t>HY</t>
        </is>
      </c>
      <c r="E1099" s="5" t="inlineStr">
        <is>
          <t>AC</t>
        </is>
      </c>
      <c r="F1099" s="5">
        <f>VLOOKUP(E1099,'5.a Definitions'!E:F,2,FALSE)</f>
        <v/>
      </c>
      <c r="G1099" s="5" t="inlineStr">
        <is>
          <t>MP</t>
        </is>
      </c>
      <c r="H1099" s="5" t="inlineStr">
        <is>
          <t>FP</t>
        </is>
      </c>
      <c r="I1099" s="5">
        <f>VLOOKUP(H1099,'5.a Definitions'!E:F,2,FALSE)</f>
        <v/>
      </c>
      <c r="J1099" s="465" t="inlineStr">
        <is>
          <t xml:space="preserve"> Freshwater fish and seafood </t>
        </is>
      </c>
      <c r="K1099" s="465" t="inlineStr">
        <is>
          <t xml:space="preserve"> aquaculture freshwater fish and seafood </t>
        </is>
      </c>
      <c r="L1099" s="465" t="inlineStr">
        <is>
          <t xml:space="preserve"> reactive </t>
        </is>
      </c>
      <c r="M1099" s="465" t="inlineStr">
        <is>
          <t xml:space="preserve"> Nmix </t>
        </is>
      </c>
      <c r="N1099" s="466" t="n">
        <v>0</v>
      </c>
      <c r="O1099" s="467" t="n">
        <v>20</v>
      </c>
      <c r="P1099" s="468" t="n">
        <v>2018</v>
      </c>
      <c r="Q1099" s="469" t="inlineStr">
        <is>
          <t>no production</t>
        </is>
      </c>
      <c r="R1099" s="469" t="inlineStr">
        <is>
          <t>ok</t>
        </is>
      </c>
      <c r="S1099" s="469" t="inlineStr">
        <is>
          <t xml:space="preserve"> text </t>
        </is>
      </c>
      <c r="T1099" s="426" t="inlineStr">
        <is>
          <t>Norway</t>
        </is>
      </c>
      <c r="U1099" s="5" t="inlineStr">
        <is>
          <t>useful output</t>
        </is>
      </c>
      <c r="V1099" s="465" t="n">
        <v>0.04</v>
      </c>
    </row>
    <row r="1100" ht="16" customHeight="1">
      <c r="B1100" s="5" t="inlineStr">
        <is>
          <t>HY.AC-HY.CW</t>
        </is>
      </c>
      <c r="C1100" s="5" t="inlineStr">
        <is>
          <t>HY.AC-HY.CW-Waste feed-Nmix</t>
        </is>
      </c>
      <c r="D1100" s="5" t="inlineStr">
        <is>
          <t>HY</t>
        </is>
      </c>
      <c r="E1100" s="5" t="inlineStr">
        <is>
          <t>AC</t>
        </is>
      </c>
      <c r="F1100" s="5">
        <f>VLOOKUP(E1100,'5.a Definitions'!E:F,2,FALSE)</f>
        <v/>
      </c>
      <c r="G1100" s="5" t="inlineStr">
        <is>
          <t>HY</t>
        </is>
      </c>
      <c r="H1100" s="5" t="inlineStr">
        <is>
          <t>CW</t>
        </is>
      </c>
      <c r="I1100" s="5">
        <f>VLOOKUP(H1100,'5.a Definitions'!E:F,2,FALSE)</f>
        <v/>
      </c>
      <c r="J1100" s="465" t="inlineStr">
        <is>
          <t xml:space="preserve"> Waste feed </t>
        </is>
      </c>
      <c r="K1100" s="465" t="inlineStr">
        <is>
          <t xml:space="preserve"> waste feed to coastal water </t>
        </is>
      </c>
      <c r="L1100" s="465" t="inlineStr">
        <is>
          <t xml:space="preserve"> reactive </t>
        </is>
      </c>
      <c r="M1100" s="465" t="inlineStr">
        <is>
          <t xml:space="preserve"> Nmix </t>
        </is>
      </c>
      <c r="N1100" s="466" t="n">
        <v>3.172845650349643</v>
      </c>
      <c r="O1100" s="467" t="n">
        <v>0.4382960458885461</v>
      </c>
      <c r="P1100" s="468" t="n">
        <v>2018</v>
      </c>
      <c r="Q1100" s="469" t="inlineStr">
        <is>
          <t>Mass balance</t>
        </is>
      </c>
      <c r="R1100" s="469" t="inlineStr">
        <is>
          <t>ok</t>
        </is>
      </c>
      <c r="S1100" s="469" t="inlineStr">
        <is>
          <t xml:space="preserve"> text </t>
        </is>
      </c>
      <c r="T1100" s="426" t="inlineStr">
        <is>
          <t>Norway</t>
        </is>
      </c>
      <c r="U1100" s="465" t="inlineStr">
        <is>
          <t xml:space="preserve"> N wasted </t>
        </is>
      </c>
      <c r="V1100" s="465" t="n">
        <v>0.04</v>
      </c>
    </row>
    <row r="1101" ht="16" customHeight="1">
      <c r="B1101" s="5" t="inlineStr">
        <is>
          <t>HY.AC-HY.CW</t>
        </is>
      </c>
      <c r="C1101" s="5" t="inlineStr">
        <is>
          <t>HY.AC-HY.CW-Excretia-Nmix</t>
        </is>
      </c>
      <c r="D1101" s="5" t="inlineStr">
        <is>
          <t>HY</t>
        </is>
      </c>
      <c r="E1101" s="5" t="inlineStr">
        <is>
          <t>AC</t>
        </is>
      </c>
      <c r="F1101" s="5">
        <f>VLOOKUP(E1101,'5.a Definitions'!E:F,2,FALSE)</f>
        <v/>
      </c>
      <c r="G1101" s="5" t="inlineStr">
        <is>
          <t>HY</t>
        </is>
      </c>
      <c r="H1101" s="5" t="inlineStr">
        <is>
          <t>CW</t>
        </is>
      </c>
      <c r="I1101" s="5">
        <f>VLOOKUP(H1101,'5.a Definitions'!E:F,2,FALSE)</f>
        <v/>
      </c>
      <c r="J1101" s="465" t="inlineStr">
        <is>
          <t xml:space="preserve"> Excretia </t>
        </is>
      </c>
      <c r="K1101" s="465" t="inlineStr">
        <is>
          <t xml:space="preserve"> excretia to coastal water </t>
        </is>
      </c>
      <c r="L1101" s="465" t="inlineStr">
        <is>
          <t xml:space="preserve"> reactive </t>
        </is>
      </c>
      <c r="M1101" s="465" t="inlineStr">
        <is>
          <t xml:space="preserve"> Nmix </t>
        </is>
      </c>
      <c r="N1101" s="466" t="n">
        <v>63.72335442797205</v>
      </c>
      <c r="O1101" s="467" t="n">
        <v>0.180034979067381</v>
      </c>
      <c r="P1101" s="468" t="n">
        <v>2018</v>
      </c>
      <c r="Q1101" s="469" t="inlineStr">
        <is>
          <t>Mass balance</t>
        </is>
      </c>
      <c r="R1101" s="469" t="inlineStr">
        <is>
          <t>ok</t>
        </is>
      </c>
      <c r="S1101" s="469" t="inlineStr">
        <is>
          <t xml:space="preserve"> text </t>
        </is>
      </c>
      <c r="T1101" s="426" t="inlineStr">
        <is>
          <t>Norway</t>
        </is>
      </c>
      <c r="U1101" s="465" t="inlineStr">
        <is>
          <t xml:space="preserve"> N wasted </t>
        </is>
      </c>
      <c r="V1101" s="465" t="n">
        <v>0.04</v>
      </c>
    </row>
    <row r="1102">
      <c r="A1102" s="490" t="inlineStr">
        <is>
          <t xml:space="preserve"> Rest of the world </t>
        </is>
      </c>
      <c r="B1102" s="5" t="inlineStr">
        <is>
          <t>RW.RW-EF.EC</t>
        </is>
      </c>
      <c r="C1102" s="5" t="inlineStr">
        <is>
          <t>RW.RW-EF.EC-Fuel import-Nmix</t>
        </is>
      </c>
      <c r="D1102" s="5" t="inlineStr">
        <is>
          <t>RW</t>
        </is>
      </c>
      <c r="E1102" s="5" t="inlineStr">
        <is>
          <t>RW</t>
        </is>
      </c>
      <c r="F1102" s="5">
        <f>VLOOKUP(E1102,'5.a Definitions'!E:F,2,FALSE)</f>
        <v/>
      </c>
      <c r="G1102" s="5" t="inlineStr">
        <is>
          <t>EF</t>
        </is>
      </c>
      <c r="H1102" s="5" t="inlineStr">
        <is>
          <t>EC</t>
        </is>
      </c>
      <c r="I1102" s="5">
        <f>VLOOKUP(H1102,'5.a Definitions'!E:F,2,FALSE)</f>
        <v/>
      </c>
      <c r="J1102" s="465" t="inlineStr">
        <is>
          <t xml:space="preserve"> Fuel import </t>
        </is>
      </c>
      <c r="K1102" s="465" t="inlineStr">
        <is>
          <t xml:space="preserve"> fuel import </t>
        </is>
      </c>
      <c r="L1102" s="465" t="inlineStr">
        <is>
          <t xml:space="preserve"> reactive </t>
        </is>
      </c>
      <c r="M1102" s="465" t="inlineStr">
        <is>
          <t xml:space="preserve"> Nmix </t>
        </is>
      </c>
      <c r="N1102" s="466" t="n">
        <v>24.86390564046</v>
      </c>
      <c r="O1102" s="467" t="n">
        <v>0.989176113193811</v>
      </c>
      <c r="P1102" s="468" t="n">
        <v>2018</v>
      </c>
      <c r="Q1102" s="469" t="inlineStr">
        <is>
          <t>SSB tab 08801</t>
        </is>
      </c>
      <c r="R1102" s="469" t="inlineStr">
        <is>
          <t>ok</t>
        </is>
      </c>
      <c r="S1102" s="469" t="inlineStr">
        <is>
          <t xml:space="preserve"> text </t>
        </is>
      </c>
      <c r="T1102" s="426" t="inlineStr">
        <is>
          <t>Norway</t>
        </is>
      </c>
      <c r="U1102" s="5" t="inlineStr">
        <is>
          <t>import</t>
        </is>
      </c>
      <c r="V1102" s="465" t="n">
        <v>0.04</v>
      </c>
    </row>
    <row r="1103" ht="16" customHeight="1">
      <c r="B1103" s="5" t="inlineStr">
        <is>
          <t>RW.RW-EF.TR</t>
        </is>
      </c>
      <c r="C1103" s="5" t="inlineStr">
        <is>
          <t>RW.RW-EF.TR-Import of transport fuel-Nmix</t>
        </is>
      </c>
      <c r="D1103" s="5" t="inlineStr">
        <is>
          <t>RW</t>
        </is>
      </c>
      <c r="E1103" s="5" t="inlineStr">
        <is>
          <t>RW</t>
        </is>
      </c>
      <c r="F1103" s="5">
        <f>VLOOKUP(E1103,'5.a Definitions'!E:F,2,FALSE)</f>
        <v/>
      </c>
      <c r="G1103" s="5" t="inlineStr">
        <is>
          <t>EF</t>
        </is>
      </c>
      <c r="H1103" s="5" t="inlineStr">
        <is>
          <t>TR</t>
        </is>
      </c>
      <c r="I1103" s="5">
        <f>VLOOKUP(H1103,'5.a Definitions'!E:F,2,FALSE)</f>
        <v/>
      </c>
      <c r="J1103" s="465" t="inlineStr">
        <is>
          <t xml:space="preserve"> Import of transport fuel </t>
        </is>
      </c>
      <c r="K1103" s="465" t="inlineStr">
        <is>
          <t xml:space="preserve"> import of transport fuel </t>
        </is>
      </c>
      <c r="L1103" s="465" t="inlineStr">
        <is>
          <t xml:space="preserve"> reactive </t>
        </is>
      </c>
      <c r="M1103" s="465" t="inlineStr">
        <is>
          <t xml:space="preserve"> Nmix </t>
        </is>
      </c>
      <c r="N1103" s="466" t="n">
        <v>0.228880614</v>
      </c>
      <c r="O1103" s="467" t="n">
        <v>0.2321189674864475</v>
      </c>
      <c r="P1103" s="468" t="n">
        <v>2018</v>
      </c>
      <c r="Q1103" s="469" t="inlineStr">
        <is>
          <t>SSB tab 08801</t>
        </is>
      </c>
      <c r="R1103" s="469" t="inlineStr">
        <is>
          <t>ok</t>
        </is>
      </c>
      <c r="S1103" s="469" t="inlineStr">
        <is>
          <t xml:space="preserve"> text </t>
        </is>
      </c>
      <c r="T1103" s="426" t="inlineStr">
        <is>
          <t>Norway</t>
        </is>
      </c>
      <c r="U1103" s="5" t="inlineStr">
        <is>
          <t>import</t>
        </is>
      </c>
      <c r="V1103" s="465" t="n">
        <v>0.04</v>
      </c>
    </row>
    <row r="1104">
      <c r="B1104" s="5" t="inlineStr">
        <is>
          <t>RW.RW-MP.FP</t>
        </is>
      </c>
      <c r="C1104" s="5" t="inlineStr">
        <is>
          <t>RW.RW-MP.FP-Sea fish (landings)-Nmix</t>
        </is>
      </c>
      <c r="D1104" s="5" t="inlineStr">
        <is>
          <t>RW</t>
        </is>
      </c>
      <c r="E1104" s="5" t="inlineStr">
        <is>
          <t>RW</t>
        </is>
      </c>
      <c r="F1104" s="5">
        <f>VLOOKUP(E1104,'5.a Definitions'!E:F,2,FALSE)</f>
        <v/>
      </c>
      <c r="G1104" s="5" t="inlineStr">
        <is>
          <t>MP</t>
        </is>
      </c>
      <c r="H1104" s="5" t="inlineStr">
        <is>
          <t>FP</t>
        </is>
      </c>
      <c r="I1104" s="5">
        <f>VLOOKUP(H1104,'5.a Definitions'!E:F,2,FALSE)</f>
        <v/>
      </c>
      <c r="J1104" s="465" t="inlineStr">
        <is>
          <t xml:space="preserve"> Sea fish (landings) </t>
        </is>
      </c>
      <c r="K1104" s="465" t="inlineStr">
        <is>
          <t xml:space="preserve"> sea fish (landings) </t>
        </is>
      </c>
      <c r="L1104" s="465" t="inlineStr">
        <is>
          <t xml:space="preserve"> reactive </t>
        </is>
      </c>
      <c r="M1104" s="465" t="inlineStr">
        <is>
          <t xml:space="preserve"> Nmix </t>
        </is>
      </c>
      <c r="N1104" s="466" t="n">
        <v>0</v>
      </c>
      <c r="O1104" s="467" t="n">
        <v>20</v>
      </c>
      <c r="P1104" s="468" t="n">
        <v>2018</v>
      </c>
      <c r="Q1104" s="469" t="inlineStr">
        <is>
          <t>counted under Hydrosphere</t>
        </is>
      </c>
      <c r="R1104" s="469" t="inlineStr">
        <is>
          <t>ok</t>
        </is>
      </c>
      <c r="S1104" s="469" t="inlineStr">
        <is>
          <t xml:space="preserve"> text </t>
        </is>
      </c>
      <c r="T1104" s="426" t="inlineStr">
        <is>
          <t>Norway</t>
        </is>
      </c>
      <c r="U1104" s="5" t="inlineStr">
        <is>
          <t>import</t>
        </is>
      </c>
      <c r="V1104" s="465" t="n">
        <v>0.04</v>
      </c>
    </row>
    <row r="1105" ht="16" customHeight="1">
      <c r="B1105" s="5" t="inlineStr">
        <is>
          <t>RW.RW-MP.FP</t>
        </is>
      </c>
      <c r="C1105" s="5" t="inlineStr">
        <is>
          <t>RW.RW-MP.FP-Food import-Nmix</t>
        </is>
      </c>
      <c r="D1105" s="5" t="inlineStr">
        <is>
          <t>RW</t>
        </is>
      </c>
      <c r="E1105" s="5" t="inlineStr">
        <is>
          <t>RW</t>
        </is>
      </c>
      <c r="F1105" s="5">
        <f>VLOOKUP(E1105,'5.a Definitions'!E:F,2,FALSE)</f>
        <v/>
      </c>
      <c r="G1105" s="5" t="inlineStr">
        <is>
          <t>MP</t>
        </is>
      </c>
      <c r="H1105" s="5" t="inlineStr">
        <is>
          <t>FP</t>
        </is>
      </c>
      <c r="I1105" s="5">
        <f>VLOOKUP(H1105,'5.a Definitions'!E:F,2,FALSE)</f>
        <v/>
      </c>
      <c r="J1105" s="465" t="inlineStr">
        <is>
          <t xml:space="preserve"> Food import </t>
        </is>
      </c>
      <c r="K1105" s="465" t="inlineStr">
        <is>
          <t xml:space="preserve"> food and feed import </t>
        </is>
      </c>
      <c r="L1105" s="465" t="inlineStr">
        <is>
          <t xml:space="preserve"> reactive </t>
        </is>
      </c>
      <c r="M1105" s="465" t="inlineStr">
        <is>
          <t xml:space="preserve"> Nmix </t>
        </is>
      </c>
      <c r="N1105" s="466" t="n">
        <v>30.288446851</v>
      </c>
      <c r="O1105" s="467" t="n">
        <v>0.09353048716169308</v>
      </c>
      <c r="P1105" s="468" t="n">
        <v>2018</v>
      </c>
      <c r="Q1105" s="469" t="inlineStr">
        <is>
          <t>SSB tab 08801</t>
        </is>
      </c>
      <c r="R1105" s="469" t="inlineStr">
        <is>
          <t>ok</t>
        </is>
      </c>
      <c r="S1105" s="469" t="inlineStr">
        <is>
          <t xml:space="preserve"> text </t>
        </is>
      </c>
      <c r="T1105" s="426" t="inlineStr">
        <is>
          <t>Norway</t>
        </is>
      </c>
      <c r="U1105" s="5" t="inlineStr">
        <is>
          <t>import</t>
        </is>
      </c>
      <c r="V1105" s="465" t="n">
        <v>0.04</v>
      </c>
    </row>
    <row r="1106">
      <c r="B1106" s="5" t="inlineStr">
        <is>
          <t>RW.RW-MP.OP</t>
        </is>
      </c>
      <c r="C1106" s="5" t="inlineStr">
        <is>
          <t>RW.RW-MP.OP-Other goods import -Nmix</t>
        </is>
      </c>
      <c r="D1106" s="5" t="inlineStr">
        <is>
          <t>RW</t>
        </is>
      </c>
      <c r="E1106" s="5" t="inlineStr">
        <is>
          <t>RW</t>
        </is>
      </c>
      <c r="F1106" s="5">
        <f>VLOOKUP(E1106,'5.a Definitions'!E:F,2,FALSE)</f>
        <v/>
      </c>
      <c r="G1106" s="5" t="inlineStr">
        <is>
          <t>MP</t>
        </is>
      </c>
      <c r="H1106" s="5" t="inlineStr">
        <is>
          <t>OP</t>
        </is>
      </c>
      <c r="I1106" s="5">
        <f>VLOOKUP(H1106,'5.a Definitions'!E:F,2,FALSE)</f>
        <v/>
      </c>
      <c r="J1106" s="465" t="inlineStr">
        <is>
          <t xml:space="preserve"> Other goods import  </t>
        </is>
      </c>
      <c r="K1106" s="465" t="inlineStr">
        <is>
          <t xml:space="preserve"> other goods import </t>
        </is>
      </c>
      <c r="L1106" s="465" t="inlineStr">
        <is>
          <t xml:space="preserve"> reactive </t>
        </is>
      </c>
      <c r="M1106" s="465" t="inlineStr">
        <is>
          <t xml:space="preserve"> Nmix </t>
        </is>
      </c>
      <c r="N1106" s="466" t="n">
        <v>31.11897800560001</v>
      </c>
      <c r="O1106" s="467" t="n">
        <v>0.06542207901744003</v>
      </c>
      <c r="P1106" s="468" t="n">
        <v>2018</v>
      </c>
      <c r="Q1106" s="469" t="inlineStr">
        <is>
          <t>SSB tab 08801</t>
        </is>
      </c>
      <c r="R1106" s="469" t="inlineStr">
        <is>
          <t>ok</t>
        </is>
      </c>
      <c r="S1106" s="469" t="inlineStr">
        <is>
          <t xml:space="preserve"> text </t>
        </is>
      </c>
      <c r="T1106" s="426" t="inlineStr">
        <is>
          <t>Norway</t>
        </is>
      </c>
      <c r="U1106" s="5" t="inlineStr">
        <is>
          <t>import</t>
        </is>
      </c>
      <c r="V1106" s="465" t="n">
        <v>0.04</v>
      </c>
    </row>
    <row r="1107">
      <c r="B1107" s="475" t="inlineStr">
        <is>
          <t>RW.RW-MP.OP</t>
        </is>
      </c>
      <c r="C1107" s="475" t="inlineStr">
        <is>
          <t>RW.RW-MP.OP-Ammonia import -Nmix</t>
        </is>
      </c>
      <c r="D1107" s="475" t="inlineStr">
        <is>
          <t>RW</t>
        </is>
      </c>
      <c r="E1107" s="475" t="inlineStr">
        <is>
          <t>RW</t>
        </is>
      </c>
      <c r="F1107" s="5">
        <f>VLOOKUP(E1107,'5.a Definitions'!E:F,2,FALSE)</f>
        <v/>
      </c>
      <c r="G1107" s="475" t="inlineStr">
        <is>
          <t>MP</t>
        </is>
      </c>
      <c r="H1107" s="475" t="inlineStr">
        <is>
          <t>OP</t>
        </is>
      </c>
      <c r="I1107" s="5">
        <f>VLOOKUP(H1107,'5.a Definitions'!E:F,2,FALSE)</f>
        <v/>
      </c>
      <c r="J1107" s="465" t="inlineStr">
        <is>
          <t>Ammonia import</t>
        </is>
      </c>
      <c r="K1107" s="465" t="inlineStr">
        <is>
          <t>ammonia import</t>
        </is>
      </c>
      <c r="L1107" s="465" t="inlineStr">
        <is>
          <t>reactive</t>
        </is>
      </c>
      <c r="M1107" s="465" t="inlineStr">
        <is>
          <t>Nmix</t>
        </is>
      </c>
      <c r="N1107" s="466" t="n">
        <v>449.807637019</v>
      </c>
      <c r="O1107" s="467" t="n">
        <v>0.04976829917128316</v>
      </c>
      <c r="P1107" s="468" t="n">
        <v>2018</v>
      </c>
      <c r="Q1107" s="469" t="inlineStr">
        <is>
          <t>SSB tab 08801</t>
        </is>
      </c>
      <c r="R1107" s="469" t="inlineStr">
        <is>
          <t>ok</t>
        </is>
      </c>
      <c r="S1107" s="469" t="inlineStr">
        <is>
          <t>text</t>
        </is>
      </c>
      <c r="T1107" s="476" t="inlineStr">
        <is>
          <t>Norway</t>
        </is>
      </c>
      <c r="U1107" s="5" t="inlineStr">
        <is>
          <t>import</t>
        </is>
      </c>
      <c r="V1107" s="465">
        <f>(O1046*N1046)^2</f>
        <v/>
      </c>
    </row>
    <row r="1108">
      <c r="B1108" s="5" t="inlineStr">
        <is>
          <t>RW.RW-AG.MM</t>
        </is>
      </c>
      <c r="C1108" s="5" t="inlineStr">
        <is>
          <t>RW.RW-AG.MM-Animal feed import-Nmix</t>
        </is>
      </c>
      <c r="D1108" s="5" t="inlineStr">
        <is>
          <t>RW</t>
        </is>
      </c>
      <c r="E1108" s="5" t="inlineStr">
        <is>
          <t>RW</t>
        </is>
      </c>
      <c r="F1108" s="5">
        <f>VLOOKUP(E1108,'5.a Definitions'!E:F,2,FALSE)</f>
        <v/>
      </c>
      <c r="G1108" s="5" t="inlineStr">
        <is>
          <t>AG</t>
        </is>
      </c>
      <c r="H1108" s="5" t="inlineStr">
        <is>
          <t>MM</t>
        </is>
      </c>
      <c r="I1108" s="5">
        <f>VLOOKUP(H1108,'5.a Definitions'!E:F,2,FALSE)</f>
        <v/>
      </c>
      <c r="J1108" s="465" t="inlineStr">
        <is>
          <t xml:space="preserve"> Animal feed import </t>
        </is>
      </c>
      <c r="K1108" s="465" t="inlineStr">
        <is>
          <t xml:space="preserve"> animal feed import </t>
        </is>
      </c>
      <c r="L1108" s="465" t="inlineStr">
        <is>
          <t xml:space="preserve"> reactive </t>
        </is>
      </c>
      <c r="M1108" s="465" t="inlineStr">
        <is>
          <t xml:space="preserve"> Nmix </t>
        </is>
      </c>
      <c r="N1108" s="466" t="n">
        <v>35.5478355274</v>
      </c>
      <c r="O1108" s="467" t="n">
        <v>0.0935632340866174</v>
      </c>
      <c r="P1108" s="468" t="n">
        <v>2018</v>
      </c>
      <c r="Q1108" s="469" t="inlineStr">
        <is>
          <t>Landbruksdirektoratets kraftfôrstatistikk</t>
        </is>
      </c>
      <c r="R1108" s="469" t="inlineStr">
        <is>
          <t>ok</t>
        </is>
      </c>
      <c r="S1108" s="469" t="inlineStr">
        <is>
          <t xml:space="preserve"> text </t>
        </is>
      </c>
      <c r="T1108" s="426" t="inlineStr">
        <is>
          <t>Norway</t>
        </is>
      </c>
      <c r="U1108" s="5" t="inlineStr">
        <is>
          <t>import</t>
        </is>
      </c>
      <c r="V1108" s="465" t="n">
        <v>0.04</v>
      </c>
    </row>
    <row r="1109" ht="16" customHeight="1">
      <c r="B1109" s="5" t="inlineStr">
        <is>
          <t>RW.RW-AG.MM</t>
        </is>
      </c>
      <c r="C1109" s="5" t="inlineStr">
        <is>
          <t>RW.RW-AG.MM-Live animal import-Nmix</t>
        </is>
      </c>
      <c r="D1109" s="5" t="inlineStr">
        <is>
          <t>RW</t>
        </is>
      </c>
      <c r="E1109" s="5" t="inlineStr">
        <is>
          <t>RW</t>
        </is>
      </c>
      <c r="F1109" s="5">
        <f>VLOOKUP(E1109,'5.a Definitions'!E:F,2,FALSE)</f>
        <v/>
      </c>
      <c r="G1109" s="5" t="inlineStr">
        <is>
          <t>AG</t>
        </is>
      </c>
      <c r="H1109" s="5" t="inlineStr">
        <is>
          <t>MM</t>
        </is>
      </c>
      <c r="I1109" s="5">
        <f>VLOOKUP(H1109,'5.a Definitions'!E:F,2,FALSE)</f>
        <v/>
      </c>
      <c r="J1109" s="465" t="inlineStr">
        <is>
          <t xml:space="preserve"> Live animal import </t>
        </is>
      </c>
      <c r="K1109" s="465" t="inlineStr">
        <is>
          <t xml:space="preserve"> live animal import </t>
        </is>
      </c>
      <c r="L1109" s="465" t="inlineStr">
        <is>
          <t xml:space="preserve"> reactive </t>
        </is>
      </c>
      <c r="M1109" s="465" t="inlineStr">
        <is>
          <t xml:space="preserve"> Nmix </t>
        </is>
      </c>
      <c r="N1109" s="466" t="n">
        <v>0.0153078016</v>
      </c>
      <c r="O1109" s="467" t="n">
        <v>0.4110618661692269</v>
      </c>
      <c r="P1109" s="468" t="n">
        <v>2018</v>
      </c>
      <c r="Q1109" s="469" t="inlineStr">
        <is>
          <t>FAOSTAT</t>
        </is>
      </c>
      <c r="R1109" s="469" t="inlineStr">
        <is>
          <t>ok</t>
        </is>
      </c>
      <c r="S1109" s="469" t="inlineStr">
        <is>
          <t xml:space="preserve"> text </t>
        </is>
      </c>
      <c r="T1109" s="426" t="inlineStr">
        <is>
          <t>Norway</t>
        </is>
      </c>
      <c r="U1109" s="5" t="inlineStr">
        <is>
          <t>import</t>
        </is>
      </c>
      <c r="V1109" s="465" t="n">
        <v>0.04</v>
      </c>
    </row>
    <row r="1110" ht="16" customHeight="1">
      <c r="B1110" s="5" t="inlineStr">
        <is>
          <t>RW.RW-AG.SM</t>
        </is>
      </c>
      <c r="C1110" s="5" t="inlineStr">
        <is>
          <t>RW.RW-AG.SM-Mineral fertilizer import-Nmix</t>
        </is>
      </c>
      <c r="D1110" s="5" t="inlineStr">
        <is>
          <t>RW</t>
        </is>
      </c>
      <c r="E1110" s="5" t="inlineStr">
        <is>
          <t>RW</t>
        </is>
      </c>
      <c r="F1110" s="5">
        <f>VLOOKUP(E1110,'5.a Definitions'!E:F,2,FALSE)</f>
        <v/>
      </c>
      <c r="G1110" s="5" t="inlineStr">
        <is>
          <t>AG</t>
        </is>
      </c>
      <c r="H1110" s="5" t="inlineStr">
        <is>
          <t>SM</t>
        </is>
      </c>
      <c r="I1110" s="5">
        <f>VLOOKUP(H1110,'5.a Definitions'!E:F,2,FALSE)</f>
        <v/>
      </c>
      <c r="J1110" s="465" t="inlineStr">
        <is>
          <t xml:space="preserve"> Mineral fertilizer import </t>
        </is>
      </c>
      <c r="K1110" s="465" t="inlineStr">
        <is>
          <t xml:space="preserve"> mineral fertilizer import </t>
        </is>
      </c>
      <c r="L1110" s="465" t="inlineStr">
        <is>
          <t xml:space="preserve"> reactive </t>
        </is>
      </c>
      <c r="M1110" s="465" t="inlineStr">
        <is>
          <t xml:space="preserve"> Nmix </t>
        </is>
      </c>
      <c r="N1110" s="466" t="n">
        <v>47.216</v>
      </c>
      <c r="O1110" s="467" t="n">
        <v>0.3033769670044502</v>
      </c>
      <c r="P1110" s="468" t="n">
        <v>2018</v>
      </c>
      <c r="Q1110" s="469" t="inlineStr">
        <is>
          <t>FAOSTAT</t>
        </is>
      </c>
      <c r="R1110" s="469" t="inlineStr">
        <is>
          <t>ok</t>
        </is>
      </c>
      <c r="S1110" s="469" t="inlineStr">
        <is>
          <t xml:space="preserve"> text </t>
        </is>
      </c>
      <c r="T1110" s="426" t="inlineStr">
        <is>
          <t>Norway</t>
        </is>
      </c>
      <c r="U1110" s="5" t="inlineStr">
        <is>
          <t>import</t>
        </is>
      </c>
      <c r="V1110" s="465" t="n">
        <v>0.04</v>
      </c>
    </row>
    <row r="1111" ht="16" customHeight="1">
      <c r="B1111" s="5" t="inlineStr">
        <is>
          <t>RW.RW-PR.SO</t>
        </is>
      </c>
      <c r="C1111" s="5" t="inlineStr">
        <is>
          <t>RW.RW-PR.SO-Solid waste import-Nmix</t>
        </is>
      </c>
      <c r="D1111" s="5" t="inlineStr">
        <is>
          <t>RW</t>
        </is>
      </c>
      <c r="E1111" s="5" t="inlineStr">
        <is>
          <t>RW</t>
        </is>
      </c>
      <c r="F1111" s="5">
        <f>VLOOKUP(E1111,'5.a Definitions'!E:F,2,FALSE)</f>
        <v/>
      </c>
      <c r="G1111" s="5" t="inlineStr">
        <is>
          <t>PR</t>
        </is>
      </c>
      <c r="H1111" s="5" t="inlineStr">
        <is>
          <t>SO</t>
        </is>
      </c>
      <c r="I1111" s="5">
        <f>VLOOKUP(H1111,'5.a Definitions'!E:F,2,FALSE)</f>
        <v/>
      </c>
      <c r="J1111" s="465" t="inlineStr">
        <is>
          <t xml:space="preserve"> Solid waste import </t>
        </is>
      </c>
      <c r="K1111" s="465" t="inlineStr">
        <is>
          <t xml:space="preserve"> solid waste import </t>
        </is>
      </c>
      <c r="L1111" s="465" t="inlineStr">
        <is>
          <t xml:space="preserve"> reactive </t>
        </is>
      </c>
      <c r="M1111" s="465" t="inlineStr">
        <is>
          <t xml:space="preserve"> Nmix </t>
        </is>
      </c>
      <c r="N1111" s="466" t="n">
        <v>0.3571502672</v>
      </c>
      <c r="O1111" s="467" t="n">
        <v>0.1830829984336864</v>
      </c>
      <c r="P1111" s="468" t="n">
        <v>2018</v>
      </c>
      <c r="Q1111" s="469" t="inlineStr">
        <is>
          <t>SSB tab 08801</t>
        </is>
      </c>
      <c r="R1111" s="469" t="inlineStr">
        <is>
          <t>ok</t>
        </is>
      </c>
      <c r="S1111" s="469" t="inlineStr">
        <is>
          <t xml:space="preserve"> text </t>
        </is>
      </c>
      <c r="T1111" s="426" t="inlineStr">
        <is>
          <t>Norway</t>
        </is>
      </c>
      <c r="U1111" s="5" t="inlineStr">
        <is>
          <t>import</t>
        </is>
      </c>
      <c r="V1111" s="465" t="n">
        <v>0.04</v>
      </c>
    </row>
    <row r="1112">
      <c r="B1112" s="5" t="inlineStr">
        <is>
          <t>RW.RW-AT.AT</t>
        </is>
      </c>
      <c r="C1112" s="5" t="inlineStr">
        <is>
          <t>RW.RW-AT.AT-Atmospheric inflow-OXN</t>
        </is>
      </c>
      <c r="D1112" s="5" t="inlineStr">
        <is>
          <t>RW</t>
        </is>
      </c>
      <c r="E1112" s="5" t="inlineStr">
        <is>
          <t>RW</t>
        </is>
      </c>
      <c r="F1112" s="5">
        <f>VLOOKUP(E1112,'5.a Definitions'!E:F,2,FALSE)</f>
        <v/>
      </c>
      <c r="G1112" s="5" t="inlineStr">
        <is>
          <t>AT</t>
        </is>
      </c>
      <c r="H1112" s="5" t="inlineStr">
        <is>
          <t>AT</t>
        </is>
      </c>
      <c r="I1112" s="5">
        <f>VLOOKUP(H1112,'5.a Definitions'!E:F,2,FALSE)</f>
        <v/>
      </c>
      <c r="J1112" s="465" t="inlineStr">
        <is>
          <t xml:space="preserve"> Atmospheric inflow </t>
        </is>
      </c>
      <c r="K1112" s="465" t="inlineStr">
        <is>
          <t xml:space="preserve"> atmospheric inflow </t>
        </is>
      </c>
      <c r="L1112" s="465" t="inlineStr">
        <is>
          <t xml:space="preserve"> reactive </t>
        </is>
      </c>
      <c r="M1112" s="465" t="inlineStr">
        <is>
          <t xml:space="preserve"> OXN </t>
        </is>
      </c>
      <c r="N1112" s="466" t="n">
        <v>39.82965892381631</v>
      </c>
      <c r="O1112" s="467" t="n">
        <v>0.4978678205152002</v>
      </c>
      <c r="P1112" s="468" t="n">
        <v>2018</v>
      </c>
      <c r="Q1112" s="469" t="inlineStr">
        <is>
          <t>EMEP SR tables</t>
        </is>
      </c>
      <c r="R1112" s="469" t="inlineStr">
        <is>
          <t>ok</t>
        </is>
      </c>
      <c r="S1112" s="469" t="inlineStr">
        <is>
          <t xml:space="preserve"> text </t>
        </is>
      </c>
      <c r="T1112" s="426" t="inlineStr">
        <is>
          <t>Norway</t>
        </is>
      </c>
      <c r="U1112" s="5" t="inlineStr">
        <is>
          <t>import</t>
        </is>
      </c>
      <c r="V1112" s="465" t="n">
        <v>0.04</v>
      </c>
    </row>
    <row r="1113">
      <c r="B1113" s="5" t="inlineStr">
        <is>
          <t>RW.RW-AT.AT</t>
        </is>
      </c>
      <c r="C1113" s="5" t="inlineStr">
        <is>
          <t>RW.RW-AT.AT-Atmospheric inflow-RDN</t>
        </is>
      </c>
      <c r="D1113" s="5" t="inlineStr">
        <is>
          <t>RW</t>
        </is>
      </c>
      <c r="E1113" s="5" t="inlineStr">
        <is>
          <t>RW</t>
        </is>
      </c>
      <c r="F1113" s="5">
        <f>VLOOKUP(E1113,'5.a Definitions'!E:F,2,FALSE)</f>
        <v/>
      </c>
      <c r="G1113" s="5" t="inlineStr">
        <is>
          <t>AT</t>
        </is>
      </c>
      <c r="H1113" s="5" t="inlineStr">
        <is>
          <t>AT</t>
        </is>
      </c>
      <c r="I1113" s="5">
        <f>VLOOKUP(H1113,'5.a Definitions'!E:F,2,FALSE)</f>
        <v/>
      </c>
      <c r="J1113" s="465" t="inlineStr">
        <is>
          <t xml:space="preserve"> Atmospheric inflow </t>
        </is>
      </c>
      <c r="K1113" s="465" t="inlineStr">
        <is>
          <t xml:space="preserve"> atmospheric inflow </t>
        </is>
      </c>
      <c r="L1113" s="465" t="inlineStr">
        <is>
          <t xml:space="preserve"> reactive </t>
        </is>
      </c>
      <c r="M1113" s="465" t="inlineStr">
        <is>
          <t xml:space="preserve"> RDN </t>
        </is>
      </c>
      <c r="N1113" s="466" t="n">
        <v>24.2615924960502</v>
      </c>
      <c r="O1113" s="467" t="n">
        <v>0.4978678205152002</v>
      </c>
      <c r="P1113" s="468" t="n">
        <v>2018</v>
      </c>
      <c r="Q1113" s="469" t="inlineStr">
        <is>
          <t>EMEP SR tables</t>
        </is>
      </c>
      <c r="R1113" s="469" t="inlineStr">
        <is>
          <t>ok</t>
        </is>
      </c>
      <c r="S1113" s="469" t="inlineStr">
        <is>
          <t xml:space="preserve"> text </t>
        </is>
      </c>
      <c r="T1113" s="426" t="inlineStr">
        <is>
          <t>Norway</t>
        </is>
      </c>
      <c r="U1113" s="5" t="inlineStr">
        <is>
          <t>import</t>
        </is>
      </c>
      <c r="V1113" s="465" t="n">
        <v>0.04</v>
      </c>
    </row>
    <row r="1114">
      <c r="B1114" s="475" t="inlineStr">
        <is>
          <t>RW.RW-HY.AC</t>
        </is>
      </c>
      <c r="C1114" s="475" t="inlineStr">
        <is>
          <t>RW.RW-HY.AC-Aquaculture feed import-Nmix</t>
        </is>
      </c>
      <c r="D1114" s="475" t="inlineStr">
        <is>
          <t>RW</t>
        </is>
      </c>
      <c r="E1114" s="475" t="inlineStr">
        <is>
          <t>RW</t>
        </is>
      </c>
      <c r="F1114" s="5">
        <f>VLOOKUP(E1114,'5.a Definitions'!E:F,2,FALSE)</f>
        <v/>
      </c>
      <c r="G1114" s="475" t="inlineStr">
        <is>
          <t>HY</t>
        </is>
      </c>
      <c r="H1114" s="475" t="inlineStr">
        <is>
          <t>AC</t>
        </is>
      </c>
      <c r="I1114" s="5">
        <f>VLOOKUP(H1114,'5.a Definitions'!E:F,2,FALSE)</f>
        <v/>
      </c>
      <c r="J1114" s="465" t="inlineStr">
        <is>
          <t>Aquaculture feed import</t>
        </is>
      </c>
      <c r="K1114" s="465" t="inlineStr">
        <is>
          <t>aquaculture feed import</t>
        </is>
      </c>
      <c r="L1114" s="465" t="inlineStr">
        <is>
          <t>reactive</t>
        </is>
      </c>
      <c r="M1114" s="465" t="inlineStr">
        <is>
          <t>Nmix</t>
        </is>
      </c>
      <c r="N1114" s="466" t="n">
        <v>95.61345186013988</v>
      </c>
      <c r="O1114" s="467" t="n">
        <v>0.1411685361683399</v>
      </c>
      <c r="P1114" s="468" t="n">
        <v>2018</v>
      </c>
      <c r="Q1114" s="469" t="inlineStr">
        <is>
          <t>Fiskeridirektoratet</t>
        </is>
      </c>
      <c r="R1114" s="469" t="inlineStr">
        <is>
          <t>ok</t>
        </is>
      </c>
      <c r="S1114" s="469" t="inlineStr">
        <is>
          <t>text</t>
        </is>
      </c>
      <c r="T1114" s="476" t="inlineStr">
        <is>
          <t>Norway</t>
        </is>
      </c>
      <c r="U1114" s="5" t="inlineStr">
        <is>
          <t>import</t>
        </is>
      </c>
      <c r="V1114" s="465">
        <f>(#REF!*#REF!)^2</f>
        <v/>
      </c>
    </row>
    <row r="1115">
      <c r="A1115" s="483" t="inlineStr">
        <is>
          <t xml:space="preserve"> Energy and fuels </t>
        </is>
      </c>
      <c r="B1115" s="5" t="inlineStr">
        <is>
          <t>EF.EC-EF.IC</t>
        </is>
      </c>
      <c r="C1115" s="5" t="inlineStr">
        <is>
          <t>EF.EC-EF.IC-Fuel for industry-Nmix</t>
        </is>
      </c>
      <c r="D1115" s="5" t="inlineStr">
        <is>
          <t>EF</t>
        </is>
      </c>
      <c r="E1115" s="5" t="inlineStr">
        <is>
          <t>EC</t>
        </is>
      </c>
      <c r="F1115" s="5">
        <f>VLOOKUP(E1115,'5.a Definitions'!E:F,2,FALSE)</f>
        <v/>
      </c>
      <c r="G1115" s="5" t="inlineStr">
        <is>
          <t>EF</t>
        </is>
      </c>
      <c r="H1115" s="5" t="inlineStr">
        <is>
          <t>IC</t>
        </is>
      </c>
      <c r="I1115" s="5">
        <f>VLOOKUP(H1115,'5.a Definitions'!E:F,2,FALSE)</f>
        <v/>
      </c>
      <c r="J1115" s="465" t="inlineStr">
        <is>
          <t xml:space="preserve"> Fuel for industry </t>
        </is>
      </c>
      <c r="K1115" s="465" t="inlineStr">
        <is>
          <t xml:space="preserve"> fuel for industry </t>
        </is>
      </c>
      <c r="L1115" s="465" t="inlineStr">
        <is>
          <t xml:space="preserve"> reactive </t>
        </is>
      </c>
      <c r="M1115" s="465" t="inlineStr">
        <is>
          <t xml:space="preserve"> Nmix </t>
        </is>
      </c>
      <c r="N1115" s="466" t="n">
        <v>3.097116491935199</v>
      </c>
      <c r="O1115" s="467" t="n">
        <v>0.6237010153519037</v>
      </c>
      <c r="P1115" s="468" t="n">
        <v>2017</v>
      </c>
      <c r="Q1115" s="469" t="inlineStr">
        <is>
          <t>UNFCCC CRT</t>
        </is>
      </c>
      <c r="R1115" s="469" t="inlineStr">
        <is>
          <t>ok</t>
        </is>
      </c>
      <c r="S1115" s="469" t="inlineStr">
        <is>
          <t xml:space="preserve"> text </t>
        </is>
      </c>
      <c r="T1115" s="426" t="inlineStr">
        <is>
          <t>Norway</t>
        </is>
      </c>
      <c r="U1115" s="5" t="inlineStr">
        <is>
          <t>useful output</t>
        </is>
      </c>
      <c r="V1115" s="465" t="n">
        <v>0.04</v>
      </c>
    </row>
    <row r="1116">
      <c r="B1116" s="5" t="inlineStr">
        <is>
          <t>EF.EC-EF.TR</t>
        </is>
      </c>
      <c r="C1116" s="5" t="inlineStr">
        <is>
          <t>EF.EC-EF.TR-Fuel for transport-Nmix</t>
        </is>
      </c>
      <c r="D1116" s="5" t="inlineStr">
        <is>
          <t>EF</t>
        </is>
      </c>
      <c r="E1116" s="5" t="inlineStr">
        <is>
          <t>EC</t>
        </is>
      </c>
      <c r="F1116" s="5">
        <f>VLOOKUP(E1116,'5.a Definitions'!E:F,2,FALSE)</f>
        <v/>
      </c>
      <c r="G1116" s="5" t="inlineStr">
        <is>
          <t>EF</t>
        </is>
      </c>
      <c r="H1116" s="5" t="inlineStr">
        <is>
          <t>TR</t>
        </is>
      </c>
      <c r="I1116" s="5">
        <f>VLOOKUP(H1116,'5.a Definitions'!E:F,2,FALSE)</f>
        <v/>
      </c>
      <c r="J1116" s="465" t="inlineStr">
        <is>
          <t xml:space="preserve"> Fuel for transport </t>
        </is>
      </c>
      <c r="K1116" s="465" t="inlineStr">
        <is>
          <t xml:space="preserve"> fuel for transport </t>
        </is>
      </c>
      <c r="L1116" s="465" t="inlineStr">
        <is>
          <t xml:space="preserve"> reactive </t>
        </is>
      </c>
      <c r="M1116" s="465" t="inlineStr">
        <is>
          <t xml:space="preserve"> Nmix </t>
        </is>
      </c>
      <c r="N1116" s="466" t="n">
        <v>0.8370450440642865</v>
      </c>
      <c r="O1116" s="467" t="n">
        <v>0.3971753106224679</v>
      </c>
      <c r="P1116" s="468" t="n">
        <v>2017</v>
      </c>
      <c r="Q1116" s="469" t="inlineStr">
        <is>
          <t>UNFCCC CRT</t>
        </is>
      </c>
      <c r="R1116" s="469" t="inlineStr">
        <is>
          <t>ok</t>
        </is>
      </c>
      <c r="S1116" s="469" t="inlineStr">
        <is>
          <t xml:space="preserve"> text </t>
        </is>
      </c>
      <c r="T1116" s="426" t="inlineStr">
        <is>
          <t>Norway</t>
        </is>
      </c>
      <c r="U1116" s="5" t="inlineStr">
        <is>
          <t>useful output</t>
        </is>
      </c>
      <c r="V1116" s="465" t="n">
        <v>0.04</v>
      </c>
    </row>
    <row r="1117" ht="16" customHeight="1">
      <c r="B1117" s="5" t="inlineStr">
        <is>
          <t>EF.EC-EF.OE</t>
        </is>
      </c>
      <c r="C1117" s="5" t="inlineStr">
        <is>
          <t>EF.EC-EF.OE-Fuel for heating-Nmix</t>
        </is>
      </c>
      <c r="D1117" s="5" t="inlineStr">
        <is>
          <t>EF</t>
        </is>
      </c>
      <c r="E1117" s="5" t="inlineStr">
        <is>
          <t>EC</t>
        </is>
      </c>
      <c r="F1117" s="5">
        <f>VLOOKUP(E1117,'5.a Definitions'!E:F,2,FALSE)</f>
        <v/>
      </c>
      <c r="G1117" s="5" t="inlineStr">
        <is>
          <t>EF</t>
        </is>
      </c>
      <c r="H1117" s="5" t="inlineStr">
        <is>
          <t>OE</t>
        </is>
      </c>
      <c r="I1117" s="5">
        <f>VLOOKUP(H1117,'5.a Definitions'!E:F,2,FALSE)</f>
        <v/>
      </c>
      <c r="J1117" s="465" t="inlineStr">
        <is>
          <t xml:space="preserve"> Fuel for heating </t>
        </is>
      </c>
      <c r="K1117" s="465" t="inlineStr">
        <is>
          <t xml:space="preserve"> fuel for heating </t>
        </is>
      </c>
      <c r="L1117" s="465" t="inlineStr">
        <is>
          <t xml:space="preserve"> reactive </t>
        </is>
      </c>
      <c r="M1117" s="465" t="inlineStr">
        <is>
          <t xml:space="preserve"> Nmix </t>
        </is>
      </c>
      <c r="N1117" s="466" t="n">
        <v>0.2527331736342122</v>
      </c>
      <c r="O1117" s="467" t="n">
        <v>0.4715111347739045</v>
      </c>
      <c r="P1117" s="468" t="n">
        <v>2017</v>
      </c>
      <c r="Q1117" s="469" t="inlineStr">
        <is>
          <t>UNFCCC CRT</t>
        </is>
      </c>
      <c r="R1117" s="469" t="inlineStr">
        <is>
          <t>ok</t>
        </is>
      </c>
      <c r="S1117" s="469" t="inlineStr">
        <is>
          <t xml:space="preserve"> text </t>
        </is>
      </c>
      <c r="T1117" s="426" t="inlineStr">
        <is>
          <t>Norway</t>
        </is>
      </c>
      <c r="U1117" s="5" t="inlineStr">
        <is>
          <t>useful output</t>
        </is>
      </c>
      <c r="V1117" s="465" t="n">
        <v>0.04</v>
      </c>
    </row>
    <row r="1118" ht="16" customHeight="1">
      <c r="B1118" s="5" t="inlineStr">
        <is>
          <t>EF.EC-MP.OP</t>
        </is>
      </c>
      <c r="C1118" s="5" t="inlineStr">
        <is>
          <t>EF.EC-MP.OP-Fuel used as feedstock-Nmix</t>
        </is>
      </c>
      <c r="D1118" s="5" t="inlineStr">
        <is>
          <t>EF</t>
        </is>
      </c>
      <c r="E1118" s="5" t="inlineStr">
        <is>
          <t>EC</t>
        </is>
      </c>
      <c r="F1118" s="5">
        <f>VLOOKUP(E1118,'5.a Definitions'!E:F,2,FALSE)</f>
        <v/>
      </c>
      <c r="G1118" s="5" t="inlineStr">
        <is>
          <t>MP</t>
        </is>
      </c>
      <c r="H1118" s="5" t="inlineStr">
        <is>
          <t>OP</t>
        </is>
      </c>
      <c r="I1118" s="5">
        <f>VLOOKUP(H1118,'5.a Definitions'!E:F,2,FALSE)</f>
        <v/>
      </c>
      <c r="J1118" s="465" t="inlineStr">
        <is>
          <t xml:space="preserve"> Fuel used as feedstock </t>
        </is>
      </c>
      <c r="K1118" s="465" t="inlineStr">
        <is>
          <t xml:space="preserve"> fuel used as feedstock </t>
        </is>
      </c>
      <c r="L1118" s="465" t="inlineStr">
        <is>
          <t xml:space="preserve"> reactive </t>
        </is>
      </c>
      <c r="M1118" s="465" t="inlineStr">
        <is>
          <t xml:space="preserve"> Nmix </t>
        </is>
      </c>
      <c r="N1118" s="466" t="n">
        <v>1.781929849938407</v>
      </c>
      <c r="O1118" s="467" t="n">
        <v>0.9141855827183015</v>
      </c>
      <c r="P1118" s="468" t="n">
        <v>2017</v>
      </c>
      <c r="Q1118" s="469" t="inlineStr">
        <is>
          <t>SSB table 11561</t>
        </is>
      </c>
      <c r="R1118" s="469" t="inlineStr">
        <is>
          <t>ok</t>
        </is>
      </c>
      <c r="S1118" s="469" t="inlineStr">
        <is>
          <t xml:space="preserve"> text </t>
        </is>
      </c>
      <c r="T1118" s="426" t="inlineStr">
        <is>
          <t>Norway</t>
        </is>
      </c>
      <c r="U1118" s="5" t="inlineStr">
        <is>
          <t>useful output</t>
        </is>
      </c>
      <c r="V1118" s="465" t="n">
        <v>0.04</v>
      </c>
    </row>
    <row r="1119" ht="16" customHeight="1">
      <c r="B1119" s="5" t="inlineStr">
        <is>
          <t>EF.EC-AT.AT</t>
        </is>
      </c>
      <c r="C1119" s="5" t="inlineStr">
        <is>
          <t>EF.EC-AT.AT-Emissions-NH3</t>
        </is>
      </c>
      <c r="D1119" s="5" t="inlineStr">
        <is>
          <t>EF</t>
        </is>
      </c>
      <c r="E1119" s="5" t="inlineStr">
        <is>
          <t>EC</t>
        </is>
      </c>
      <c r="F1119" s="5">
        <f>VLOOKUP(E1119,'5.a Definitions'!E:F,2,FALSE)</f>
        <v/>
      </c>
      <c r="G1119" s="5" t="inlineStr">
        <is>
          <t>AT</t>
        </is>
      </c>
      <c r="H1119" s="5" t="inlineStr">
        <is>
          <t>AT</t>
        </is>
      </c>
      <c r="I1119" s="5">
        <f>VLOOKUP(H1119,'5.a Definitions'!E:F,2,FALSE)</f>
        <v/>
      </c>
      <c r="J1119" s="465" t="inlineStr">
        <is>
          <t xml:space="preserve"> Emissions </t>
        </is>
      </c>
      <c r="K1119" s="465" t="inlineStr">
        <is>
          <t xml:space="preserve"> energy conversion emissions </t>
        </is>
      </c>
      <c r="L1119" s="465" t="inlineStr">
        <is>
          <t xml:space="preserve"> reactive </t>
        </is>
      </c>
      <c r="M1119" s="465" t="inlineStr">
        <is>
          <t xml:space="preserve"> NH3 </t>
        </is>
      </c>
      <c r="N1119" s="466" t="n">
        <v>0</v>
      </c>
      <c r="O1119" s="467" t="n">
        <v>0.5</v>
      </c>
      <c r="P1119" s="468" t="n">
        <v>2017</v>
      </c>
      <c r="Q1119" s="469" t="inlineStr">
        <is>
          <t>CRLTAP Inventory Submissions</t>
        </is>
      </c>
      <c r="R1119" s="469" t="inlineStr">
        <is>
          <t>ok</t>
        </is>
      </c>
      <c r="S1119" s="469" t="inlineStr">
        <is>
          <t xml:space="preserve"> text </t>
        </is>
      </c>
      <c r="T1119" s="426" t="inlineStr">
        <is>
          <t>Norway</t>
        </is>
      </c>
      <c r="U1119" s="5" t="inlineStr">
        <is>
          <t>N wasted</t>
        </is>
      </c>
      <c r="V1119" s="465" t="n">
        <v>0.04</v>
      </c>
    </row>
    <row r="1120" ht="16" customHeight="1">
      <c r="B1120" s="5" t="inlineStr">
        <is>
          <t>EF.EC-AT.AT</t>
        </is>
      </c>
      <c r="C1120" s="5" t="inlineStr">
        <is>
          <t>EF.EC-AT.AT-Emissions-NOx</t>
        </is>
      </c>
      <c r="D1120" s="5" t="inlineStr">
        <is>
          <t>EF</t>
        </is>
      </c>
      <c r="E1120" s="5" t="inlineStr">
        <is>
          <t>EC</t>
        </is>
      </c>
      <c r="F1120" s="5">
        <f>VLOOKUP(E1120,'5.a Definitions'!E:F,2,FALSE)</f>
        <v/>
      </c>
      <c r="G1120" s="5" t="inlineStr">
        <is>
          <t>AT</t>
        </is>
      </c>
      <c r="H1120" s="5" t="inlineStr">
        <is>
          <t>AT</t>
        </is>
      </c>
      <c r="I1120" s="5">
        <f>VLOOKUP(H1120,'5.a Definitions'!E:F,2,FALSE)</f>
        <v/>
      </c>
      <c r="J1120" s="465" t="inlineStr">
        <is>
          <t xml:space="preserve"> Emissions </t>
        </is>
      </c>
      <c r="K1120" s="465" t="inlineStr">
        <is>
          <t xml:space="preserve"> energy conversion emissions </t>
        </is>
      </c>
      <c r="L1120" s="465" t="inlineStr">
        <is>
          <t xml:space="preserve"> reactive </t>
        </is>
      </c>
      <c r="M1120" s="465" t="inlineStr">
        <is>
          <t xml:space="preserve"> NOx </t>
        </is>
      </c>
      <c r="N1120" s="466" t="n">
        <v>13.66587154196676</v>
      </c>
      <c r="O1120" s="467" t="n">
        <v>0.1951006417826354</v>
      </c>
      <c r="P1120" s="468" t="n">
        <v>2017</v>
      </c>
      <c r="Q1120" s="469" t="inlineStr">
        <is>
          <t>CRLTAP Inventory Submissions</t>
        </is>
      </c>
      <c r="R1120" s="469" t="inlineStr">
        <is>
          <t>ok</t>
        </is>
      </c>
      <c r="S1120" s="469" t="inlineStr">
        <is>
          <t xml:space="preserve"> text </t>
        </is>
      </c>
      <c r="T1120" s="426" t="inlineStr">
        <is>
          <t>Norway</t>
        </is>
      </c>
      <c r="U1120" s="465" t="inlineStr">
        <is>
          <t xml:space="preserve"> N wasted </t>
        </is>
      </c>
      <c r="V1120" s="465" t="n">
        <v>0.04</v>
      </c>
    </row>
    <row r="1121" ht="16" customHeight="1">
      <c r="B1121" s="5" t="inlineStr">
        <is>
          <t>EF.EC-AT.AT</t>
        </is>
      </c>
      <c r="C1121" s="5" t="inlineStr">
        <is>
          <t>EF.EC-AT.AT-Emissions-N2O</t>
        </is>
      </c>
      <c r="D1121" s="5" t="inlineStr">
        <is>
          <t>EF</t>
        </is>
      </c>
      <c r="E1121" s="5" t="inlineStr">
        <is>
          <t>EC</t>
        </is>
      </c>
      <c r="F1121" s="5">
        <f>VLOOKUP(E1121,'5.a Definitions'!E:F,2,FALSE)</f>
        <v/>
      </c>
      <c r="G1121" s="5" t="inlineStr">
        <is>
          <t>AT</t>
        </is>
      </c>
      <c r="H1121" s="5" t="inlineStr">
        <is>
          <t>AT</t>
        </is>
      </c>
      <c r="I1121" s="5">
        <f>VLOOKUP(H1121,'5.a Definitions'!E:F,2,FALSE)</f>
        <v/>
      </c>
      <c r="J1121" s="465" t="inlineStr">
        <is>
          <t xml:space="preserve"> Emissions </t>
        </is>
      </c>
      <c r="K1121" s="465" t="inlineStr">
        <is>
          <t xml:space="preserve"> energy conversion emissions </t>
        </is>
      </c>
      <c r="L1121" s="465" t="inlineStr">
        <is>
          <t xml:space="preserve"> reactive </t>
        </is>
      </c>
      <c r="M1121" s="465" t="inlineStr">
        <is>
          <t xml:space="preserve"> N2O </t>
        </is>
      </c>
      <c r="N1121" s="466" t="n">
        <v>0.06607571182211579</v>
      </c>
      <c r="O1121" s="467" t="n">
        <v>1.394797542306526</v>
      </c>
      <c r="P1121" s="468" t="n">
        <v>2017</v>
      </c>
      <c r="Q1121" s="469" t="inlineStr">
        <is>
          <t>UNFCCC CRT</t>
        </is>
      </c>
      <c r="R1121" s="469" t="inlineStr">
        <is>
          <t>ok</t>
        </is>
      </c>
      <c r="S1121" s="469" t="inlineStr">
        <is>
          <t xml:space="preserve"> text </t>
        </is>
      </c>
      <c r="T1121" s="426" t="inlineStr">
        <is>
          <t>Norway</t>
        </is>
      </c>
      <c r="U1121" s="465" t="inlineStr">
        <is>
          <t xml:space="preserve"> N wasted </t>
        </is>
      </c>
      <c r="V1121" s="465" t="n">
        <v>0.04</v>
      </c>
    </row>
    <row r="1122" ht="16" customHeight="1">
      <c r="B1122" s="5" t="inlineStr">
        <is>
          <t>EF.EC-AT.AT</t>
        </is>
      </c>
      <c r="C1122" s="5" t="inlineStr">
        <is>
          <t>EF.EC-AT.AT-Emissions-N2</t>
        </is>
      </c>
      <c r="D1122" s="5" t="inlineStr">
        <is>
          <t>EF</t>
        </is>
      </c>
      <c r="E1122" s="5" t="inlineStr">
        <is>
          <t>EC</t>
        </is>
      </c>
      <c r="F1122" s="5">
        <f>VLOOKUP(E1122,'5.a Definitions'!E:F,2,FALSE)</f>
        <v/>
      </c>
      <c r="G1122" s="5" t="inlineStr">
        <is>
          <t>AT</t>
        </is>
      </c>
      <c r="H1122" s="5" t="inlineStr">
        <is>
          <t>AT</t>
        </is>
      </c>
      <c r="I1122" s="5">
        <f>VLOOKUP(H1122,'5.a Definitions'!E:F,2,FALSE)</f>
        <v/>
      </c>
      <c r="J1122" s="465" t="inlineStr">
        <is>
          <t xml:space="preserve"> Emissions </t>
        </is>
      </c>
      <c r="K1122" s="465" t="inlineStr">
        <is>
          <t xml:space="preserve"> energy conversion emissions </t>
        </is>
      </c>
      <c r="L1122" s="465" t="inlineStr">
        <is>
          <t xml:space="preserve"> inert </t>
        </is>
      </c>
      <c r="M1122" s="465" t="inlineStr">
        <is>
          <t xml:space="preserve"> N2 </t>
        </is>
      </c>
      <c r="N1122" s="466" t="n">
        <v>0</v>
      </c>
      <c r="O1122" s="467" t="n">
        <v>10</v>
      </c>
      <c r="P1122" s="468" t="n">
        <v>2017</v>
      </c>
      <c r="Q1122" s="469" t="inlineStr">
        <is>
          <t>mass balance</t>
        </is>
      </c>
      <c r="R1122" s="469" t="inlineStr">
        <is>
          <t>ok</t>
        </is>
      </c>
      <c r="S1122" s="469" t="inlineStr">
        <is>
          <t xml:space="preserve"> text </t>
        </is>
      </c>
      <c r="T1122" s="426" t="inlineStr">
        <is>
          <t>Norway</t>
        </is>
      </c>
      <c r="U1122" s="465" t="inlineStr">
        <is>
          <t xml:space="preserve"> N wasted </t>
        </is>
      </c>
      <c r="V1122" s="465" t="n">
        <v>0.04</v>
      </c>
    </row>
    <row r="1123" ht="16" customHeight="1">
      <c r="B1123" s="5" t="inlineStr">
        <is>
          <t>EF.EC-RW.RW</t>
        </is>
      </c>
      <c r="C1123" s="5" t="inlineStr">
        <is>
          <t>EF.EC-RW.RW-Fuel export-Nmix</t>
        </is>
      </c>
      <c r="D1123" s="5" t="inlineStr">
        <is>
          <t>EF</t>
        </is>
      </c>
      <c r="E1123" s="5" t="inlineStr">
        <is>
          <t>EC</t>
        </is>
      </c>
      <c r="F1123" s="5">
        <f>VLOOKUP(E1123,'5.a Definitions'!E:F,2,FALSE)</f>
        <v/>
      </c>
      <c r="G1123" s="5" t="inlineStr">
        <is>
          <t>RW</t>
        </is>
      </c>
      <c r="H1123" s="5" t="inlineStr">
        <is>
          <t>RW</t>
        </is>
      </c>
      <c r="I1123" s="5">
        <f>VLOOKUP(H1123,'5.a Definitions'!E:F,2,FALSE)</f>
        <v/>
      </c>
      <c r="J1123" s="465" t="inlineStr">
        <is>
          <t xml:space="preserve"> Fuel export </t>
        </is>
      </c>
      <c r="K1123" s="465" t="inlineStr">
        <is>
          <t xml:space="preserve"> fuel export </t>
        </is>
      </c>
      <c r="L1123" s="465" t="inlineStr">
        <is>
          <t xml:space="preserve"> reactive </t>
        </is>
      </c>
      <c r="M1123" s="465" t="inlineStr">
        <is>
          <t xml:space="preserve"> Nmix </t>
        </is>
      </c>
      <c r="N1123" s="466" t="n">
        <v>173.7943301822</v>
      </c>
      <c r="O1123" s="467" t="n">
        <v>2.699615330357986</v>
      </c>
      <c r="P1123" s="468" t="n">
        <v>2017</v>
      </c>
      <c r="Q1123" s="469" t="inlineStr">
        <is>
          <t>SSB tab 08801</t>
        </is>
      </c>
      <c r="R1123" s="469" t="inlineStr">
        <is>
          <t>ok</t>
        </is>
      </c>
      <c r="S1123" s="469" t="inlineStr">
        <is>
          <t xml:space="preserve"> text </t>
        </is>
      </c>
      <c r="T1123" s="426" t="inlineStr">
        <is>
          <t>Norway</t>
        </is>
      </c>
      <c r="U1123" s="5" t="inlineStr">
        <is>
          <t>useful output</t>
        </is>
      </c>
      <c r="V1123" s="465" t="n">
        <v>0.04</v>
      </c>
    </row>
    <row r="1124" ht="16" customHeight="1">
      <c r="B1124" s="5" t="inlineStr">
        <is>
          <t>EF.IC-AT.AT</t>
        </is>
      </c>
      <c r="C1124" s="5" t="inlineStr">
        <is>
          <t>EF.IC-AT.AT-Emissions-NH3</t>
        </is>
      </c>
      <c r="D1124" s="5" t="inlineStr">
        <is>
          <t>EF</t>
        </is>
      </c>
      <c r="E1124" s="5" t="inlineStr">
        <is>
          <t>IC</t>
        </is>
      </c>
      <c r="F1124" s="5">
        <f>VLOOKUP(E1124,'5.a Definitions'!E:F,2,FALSE)</f>
        <v/>
      </c>
      <c r="G1124" s="5" t="inlineStr">
        <is>
          <t>AT</t>
        </is>
      </c>
      <c r="H1124" s="5" t="inlineStr">
        <is>
          <t>AT</t>
        </is>
      </c>
      <c r="I1124" s="5">
        <f>VLOOKUP(H1124,'5.a Definitions'!E:F,2,FALSE)</f>
        <v/>
      </c>
      <c r="J1124" s="465" t="inlineStr">
        <is>
          <t xml:space="preserve"> Emissions </t>
        </is>
      </c>
      <c r="K1124" s="465" t="inlineStr">
        <is>
          <t xml:space="preserve"> industrial emissions </t>
        </is>
      </c>
      <c r="L1124" s="465" t="inlineStr">
        <is>
          <t xml:space="preserve"> reactive </t>
        </is>
      </c>
      <c r="M1124" s="465" t="inlineStr">
        <is>
          <t xml:space="preserve"> NH3 </t>
        </is>
      </c>
      <c r="N1124" s="466" t="n">
        <v>0.009658741985549999</v>
      </c>
      <c r="O1124" s="467" t="n">
        <v>0.2235881057838436</v>
      </c>
      <c r="P1124" s="468" t="n">
        <v>2017</v>
      </c>
      <c r="Q1124" s="469" t="inlineStr">
        <is>
          <t>CRLTAP Inventory Submissions</t>
        </is>
      </c>
      <c r="R1124" s="469" t="inlineStr">
        <is>
          <t>ok</t>
        </is>
      </c>
      <c r="S1124" s="469" t="inlineStr">
        <is>
          <t xml:space="preserve"> text </t>
        </is>
      </c>
      <c r="T1124" s="426" t="inlineStr">
        <is>
          <t>Norway</t>
        </is>
      </c>
      <c r="U1124" s="465" t="inlineStr">
        <is>
          <t xml:space="preserve"> N wasted </t>
        </is>
      </c>
      <c r="V1124" s="465" t="n">
        <v>0.04</v>
      </c>
    </row>
    <row r="1125" ht="16" customHeight="1">
      <c r="B1125" s="5" t="inlineStr">
        <is>
          <t>EF.IC-AT.AT</t>
        </is>
      </c>
      <c r="C1125" s="5" t="inlineStr">
        <is>
          <t>EF.IC-AT.AT-Emissions-NOx</t>
        </is>
      </c>
      <c r="D1125" s="5" t="inlineStr">
        <is>
          <t>EF</t>
        </is>
      </c>
      <c r="E1125" s="5" t="inlineStr">
        <is>
          <t>IC</t>
        </is>
      </c>
      <c r="F1125" s="5">
        <f>VLOOKUP(E1125,'5.a Definitions'!E:F,2,FALSE)</f>
        <v/>
      </c>
      <c r="G1125" s="5" t="inlineStr">
        <is>
          <t>AT</t>
        </is>
      </c>
      <c r="H1125" s="5" t="inlineStr">
        <is>
          <t>AT</t>
        </is>
      </c>
      <c r="I1125" s="5">
        <f>VLOOKUP(H1125,'5.a Definitions'!E:F,2,FALSE)</f>
        <v/>
      </c>
      <c r="J1125" s="465" t="inlineStr">
        <is>
          <t xml:space="preserve"> Emissions </t>
        </is>
      </c>
      <c r="K1125" s="465" t="inlineStr">
        <is>
          <t xml:space="preserve"> industrial emissions </t>
        </is>
      </c>
      <c r="L1125" s="465" t="inlineStr">
        <is>
          <t xml:space="preserve"> reactive </t>
        </is>
      </c>
      <c r="M1125" s="465" t="inlineStr">
        <is>
          <t xml:space="preserve"> NOx </t>
        </is>
      </c>
      <c r="N1125" s="466" t="n">
        <v>2.96568395532587</v>
      </c>
      <c r="O1125" s="467" t="n">
        <v>0.221308023290807</v>
      </c>
      <c r="P1125" s="468" t="n">
        <v>2017</v>
      </c>
      <c r="Q1125" s="469" t="inlineStr">
        <is>
          <t>CRLTAP Inventory Submissions</t>
        </is>
      </c>
      <c r="R1125" s="469" t="inlineStr">
        <is>
          <t>ok</t>
        </is>
      </c>
      <c r="S1125" s="469" t="inlineStr">
        <is>
          <t xml:space="preserve"> text </t>
        </is>
      </c>
      <c r="T1125" s="426" t="inlineStr">
        <is>
          <t>Norway</t>
        </is>
      </c>
      <c r="U1125" s="465" t="inlineStr">
        <is>
          <t xml:space="preserve"> N wasted </t>
        </is>
      </c>
      <c r="V1125" s="465" t="n">
        <v>0.04</v>
      </c>
    </row>
    <row r="1126" ht="16" customHeight="1">
      <c r="B1126" s="5" t="inlineStr">
        <is>
          <t>EF.IC-AT.AT</t>
        </is>
      </c>
      <c r="C1126" s="5" t="inlineStr">
        <is>
          <t>EF.IC-AT.AT-Emissions-N2O</t>
        </is>
      </c>
      <c r="D1126" s="5" t="inlineStr">
        <is>
          <t>EF</t>
        </is>
      </c>
      <c r="E1126" s="5" t="inlineStr">
        <is>
          <t>IC</t>
        </is>
      </c>
      <c r="F1126" s="5">
        <f>VLOOKUP(E1126,'5.a Definitions'!E:F,2,FALSE)</f>
        <v/>
      </c>
      <c r="G1126" s="5" t="inlineStr">
        <is>
          <t>AT</t>
        </is>
      </c>
      <c r="H1126" s="5" t="inlineStr">
        <is>
          <t>AT</t>
        </is>
      </c>
      <c r="I1126" s="5">
        <f>VLOOKUP(H1126,'5.a Definitions'!E:F,2,FALSE)</f>
        <v/>
      </c>
      <c r="J1126" s="465" t="inlineStr">
        <is>
          <t xml:space="preserve"> Emissions </t>
        </is>
      </c>
      <c r="K1126" s="465" t="inlineStr">
        <is>
          <t xml:space="preserve"> industrial emissions </t>
        </is>
      </c>
      <c r="L1126" s="465" t="inlineStr">
        <is>
          <t xml:space="preserve"> reactive </t>
        </is>
      </c>
      <c r="M1126" s="465" t="inlineStr">
        <is>
          <t xml:space="preserve"> N2O </t>
        </is>
      </c>
      <c r="N1126" s="466" t="n">
        <v>0.07324007011161347</v>
      </c>
      <c r="O1126" s="467" t="n">
        <v>1.394797542306526</v>
      </c>
      <c r="P1126" s="468" t="n">
        <v>2017</v>
      </c>
      <c r="Q1126" s="469" t="inlineStr">
        <is>
          <t>UNFCCC CRT</t>
        </is>
      </c>
      <c r="R1126" s="469" t="inlineStr">
        <is>
          <t>ok</t>
        </is>
      </c>
      <c r="S1126" s="469" t="inlineStr">
        <is>
          <t xml:space="preserve"> text </t>
        </is>
      </c>
      <c r="T1126" s="426" t="inlineStr">
        <is>
          <t>Norway</t>
        </is>
      </c>
      <c r="U1126" s="465" t="inlineStr">
        <is>
          <t xml:space="preserve"> N wasted </t>
        </is>
      </c>
      <c r="V1126" s="465" t="n">
        <v>0.04</v>
      </c>
    </row>
    <row r="1127" ht="16" customHeight="1">
      <c r="B1127" s="5" t="inlineStr">
        <is>
          <t>EF.TR-AT.AT</t>
        </is>
      </c>
      <c r="C1127" s="5" t="inlineStr">
        <is>
          <t>EF.TR-AT.AT-Emissions-NH3</t>
        </is>
      </c>
      <c r="D1127" s="5" t="inlineStr">
        <is>
          <t>EF</t>
        </is>
      </c>
      <c r="E1127" s="5" t="inlineStr">
        <is>
          <t>TR</t>
        </is>
      </c>
      <c r="F1127" s="5">
        <f>VLOOKUP(E1127,'5.a Definitions'!E:F,2,FALSE)</f>
        <v/>
      </c>
      <c r="G1127" s="5" t="inlineStr">
        <is>
          <t>AT</t>
        </is>
      </c>
      <c r="H1127" s="5" t="inlineStr">
        <is>
          <t>AT</t>
        </is>
      </c>
      <c r="I1127" s="5">
        <f>VLOOKUP(H1127,'5.a Definitions'!E:F,2,FALSE)</f>
        <v/>
      </c>
      <c r="J1127" s="465" t="inlineStr">
        <is>
          <t xml:space="preserve"> Emissions </t>
        </is>
      </c>
      <c r="K1127" s="465" t="inlineStr">
        <is>
          <t xml:space="preserve"> transport emissions </t>
        </is>
      </c>
      <c r="L1127" s="465" t="inlineStr">
        <is>
          <t xml:space="preserve"> reactive </t>
        </is>
      </c>
      <c r="M1127" s="465" t="inlineStr">
        <is>
          <t xml:space="preserve"> NH3 </t>
        </is>
      </c>
      <c r="N1127" s="466" t="n">
        <v>0.4826695214812501</v>
      </c>
      <c r="O1127" s="467" t="n">
        <v>0.4166116064202205</v>
      </c>
      <c r="P1127" s="468" t="n">
        <v>2017</v>
      </c>
      <c r="Q1127" s="469" t="inlineStr">
        <is>
          <t>CRLTAP Inventory Submissions</t>
        </is>
      </c>
      <c r="R1127" s="469" t="inlineStr">
        <is>
          <t>ok</t>
        </is>
      </c>
      <c r="S1127" s="469" t="inlineStr">
        <is>
          <t xml:space="preserve"> text </t>
        </is>
      </c>
      <c r="T1127" s="426" t="inlineStr">
        <is>
          <t>Norway</t>
        </is>
      </c>
      <c r="U1127" s="465" t="inlineStr">
        <is>
          <t xml:space="preserve"> N wasted </t>
        </is>
      </c>
      <c r="V1127" s="465" t="n">
        <v>0.04</v>
      </c>
    </row>
    <row r="1128" ht="16" customHeight="1">
      <c r="B1128" s="5" t="inlineStr">
        <is>
          <t>EF.TR-AT.AT</t>
        </is>
      </c>
      <c r="C1128" s="5" t="inlineStr">
        <is>
          <t>EF.TR-AT.AT-Emissions-NOx</t>
        </is>
      </c>
      <c r="D1128" s="5" t="inlineStr">
        <is>
          <t>EF</t>
        </is>
      </c>
      <c r="E1128" s="5" t="inlineStr">
        <is>
          <t>TR</t>
        </is>
      </c>
      <c r="F1128" s="5">
        <f>VLOOKUP(E1128,'5.a Definitions'!E:F,2,FALSE)</f>
        <v/>
      </c>
      <c r="G1128" s="5" t="inlineStr">
        <is>
          <t>AT</t>
        </is>
      </c>
      <c r="H1128" s="5" t="inlineStr">
        <is>
          <t>AT</t>
        </is>
      </c>
      <c r="I1128" s="5">
        <f>VLOOKUP(H1128,'5.a Definitions'!E:F,2,FALSE)</f>
        <v/>
      </c>
      <c r="J1128" s="465" t="inlineStr">
        <is>
          <t xml:space="preserve"> Emissions </t>
        </is>
      </c>
      <c r="K1128" s="465" t="inlineStr">
        <is>
          <t xml:space="preserve"> transport emissions </t>
        </is>
      </c>
      <c r="L1128" s="465" t="inlineStr">
        <is>
          <t xml:space="preserve"> reactive </t>
        </is>
      </c>
      <c r="M1128" s="465" t="inlineStr">
        <is>
          <t xml:space="preserve"> NOx </t>
        </is>
      </c>
      <c r="N1128" s="466" t="n">
        <v>23.12123858553914</v>
      </c>
      <c r="O1128" s="467" t="n">
        <v>0.1209702407025765</v>
      </c>
      <c r="P1128" s="468" t="n">
        <v>2017</v>
      </c>
      <c r="Q1128" s="469" t="inlineStr">
        <is>
          <t>CRLTAP Inventory Submissions</t>
        </is>
      </c>
      <c r="R1128" s="469" t="inlineStr">
        <is>
          <t>ok</t>
        </is>
      </c>
      <c r="S1128" s="469" t="inlineStr">
        <is>
          <t xml:space="preserve"> text </t>
        </is>
      </c>
      <c r="T1128" s="426" t="inlineStr">
        <is>
          <t>Norway</t>
        </is>
      </c>
      <c r="U1128" s="465" t="inlineStr">
        <is>
          <t xml:space="preserve"> N wasted </t>
        </is>
      </c>
      <c r="V1128" s="465" t="n">
        <v>0.04</v>
      </c>
    </row>
    <row r="1129" ht="16" customHeight="1">
      <c r="B1129" s="5" t="inlineStr">
        <is>
          <t>EF.TR-AT.AT</t>
        </is>
      </c>
      <c r="C1129" s="5" t="inlineStr">
        <is>
          <t>EF.TR-AT.AT-Emissions-N2O</t>
        </is>
      </c>
      <c r="D1129" s="5" t="inlineStr">
        <is>
          <t>EF</t>
        </is>
      </c>
      <c r="E1129" s="5" t="inlineStr">
        <is>
          <t>TR</t>
        </is>
      </c>
      <c r="F1129" s="5">
        <f>VLOOKUP(E1129,'5.a Definitions'!E:F,2,FALSE)</f>
        <v/>
      </c>
      <c r="G1129" s="5" t="inlineStr">
        <is>
          <t>AT</t>
        </is>
      </c>
      <c r="H1129" s="5" t="inlineStr">
        <is>
          <t>AT</t>
        </is>
      </c>
      <c r="I1129" s="5">
        <f>VLOOKUP(H1129,'5.a Definitions'!E:F,2,FALSE)</f>
        <v/>
      </c>
      <c r="J1129" s="465" t="inlineStr">
        <is>
          <t xml:space="preserve"> Emissions </t>
        </is>
      </c>
      <c r="K1129" s="465" t="inlineStr">
        <is>
          <t xml:space="preserve"> transport emissions </t>
        </is>
      </c>
      <c r="L1129" s="465" t="inlineStr">
        <is>
          <t xml:space="preserve"> reactive </t>
        </is>
      </c>
      <c r="M1129" s="465" t="inlineStr">
        <is>
          <t xml:space="preserve"> N2O </t>
        </is>
      </c>
      <c r="N1129" s="466" t="n">
        <v>0.263073577618453</v>
      </c>
      <c r="O1129" s="467" t="n">
        <v>0.6463342428493241</v>
      </c>
      <c r="P1129" s="468" t="n">
        <v>2017</v>
      </c>
      <c r="Q1129" s="469" t="inlineStr">
        <is>
          <t>UNFCCC CRT</t>
        </is>
      </c>
      <c r="R1129" s="469" t="inlineStr">
        <is>
          <t>ok</t>
        </is>
      </c>
      <c r="S1129" s="469" t="inlineStr">
        <is>
          <t xml:space="preserve"> text </t>
        </is>
      </c>
      <c r="T1129" s="426" t="inlineStr">
        <is>
          <t>Norway</t>
        </is>
      </c>
      <c r="U1129" s="465" t="inlineStr">
        <is>
          <t xml:space="preserve"> N wasted </t>
        </is>
      </c>
      <c r="V1129" s="465" t="n">
        <v>0.04</v>
      </c>
    </row>
    <row r="1130" ht="16" customHeight="1">
      <c r="B1130" s="5" t="inlineStr">
        <is>
          <t>EF.TR-AT.AT</t>
        </is>
      </c>
      <c r="C1130" s="5" t="inlineStr">
        <is>
          <t>EF.TR-AT.AT-Emissions-N2</t>
        </is>
      </c>
      <c r="D1130" s="5" t="inlineStr">
        <is>
          <t>EF</t>
        </is>
      </c>
      <c r="E1130" s="5" t="inlineStr">
        <is>
          <t>TR</t>
        </is>
      </c>
      <c r="F1130" s="5">
        <f>VLOOKUP(E1130,'5.a Definitions'!E:F,2,FALSE)</f>
        <v/>
      </c>
      <c r="G1130" s="5" t="inlineStr">
        <is>
          <t>AT</t>
        </is>
      </c>
      <c r="H1130" s="5" t="inlineStr">
        <is>
          <t>AT</t>
        </is>
      </c>
      <c r="I1130" s="5">
        <f>VLOOKUP(H1130,'5.a Definitions'!E:F,2,FALSE)</f>
        <v/>
      </c>
      <c r="J1130" s="465" t="inlineStr">
        <is>
          <t xml:space="preserve"> Emissions </t>
        </is>
      </c>
      <c r="K1130" s="465" t="inlineStr">
        <is>
          <t xml:space="preserve"> transport emissions </t>
        </is>
      </c>
      <c r="L1130" s="465" t="inlineStr">
        <is>
          <t xml:space="preserve"> inert </t>
        </is>
      </c>
      <c r="M1130" s="465" t="inlineStr">
        <is>
          <t xml:space="preserve"> N2 </t>
        </is>
      </c>
      <c r="N1130" s="466" t="n">
        <v>0</v>
      </c>
      <c r="O1130" s="467" t="n">
        <v>0.2</v>
      </c>
      <c r="P1130" s="468" t="n">
        <v>2017</v>
      </c>
      <c r="Q1130" s="469" t="inlineStr">
        <is>
          <t>mass balance</t>
        </is>
      </c>
      <c r="R1130" s="469" t="inlineStr">
        <is>
          <t>ok</t>
        </is>
      </c>
      <c r="S1130" s="469" t="inlineStr">
        <is>
          <t xml:space="preserve"> text </t>
        </is>
      </c>
      <c r="T1130" s="426" t="inlineStr">
        <is>
          <t>Norway</t>
        </is>
      </c>
      <c r="U1130" s="465" t="inlineStr">
        <is>
          <t xml:space="preserve"> N wasted </t>
        </is>
      </c>
      <c r="V1130" s="465" t="n">
        <v>0.04</v>
      </c>
    </row>
    <row r="1131" ht="16" customHeight="1">
      <c r="B1131" s="5" t="inlineStr">
        <is>
          <t>EF.TR-RW.RW</t>
        </is>
      </c>
      <c r="C1131" s="5" t="inlineStr">
        <is>
          <t>EF.TR-RW.RW-Export of transport fuels-Nmix</t>
        </is>
      </c>
      <c r="D1131" s="5" t="inlineStr">
        <is>
          <t>EF</t>
        </is>
      </c>
      <c r="E1131" s="5" t="inlineStr">
        <is>
          <t>TR</t>
        </is>
      </c>
      <c r="F1131" s="5">
        <f>VLOOKUP(E1131,'5.a Definitions'!E:F,2,FALSE)</f>
        <v/>
      </c>
      <c r="G1131" s="5" t="inlineStr">
        <is>
          <t>RW</t>
        </is>
      </c>
      <c r="H1131" s="5" t="inlineStr">
        <is>
          <t>RW</t>
        </is>
      </c>
      <c r="I1131" s="5">
        <f>VLOOKUP(H1131,'5.a Definitions'!E:F,2,FALSE)</f>
        <v/>
      </c>
      <c r="J1131" s="465" t="inlineStr">
        <is>
          <t xml:space="preserve"> Export of transport fuels </t>
        </is>
      </c>
      <c r="K1131" s="465" t="inlineStr">
        <is>
          <t xml:space="preserve"> export of transport fuel </t>
        </is>
      </c>
      <c r="L1131" s="465" t="inlineStr">
        <is>
          <t xml:space="preserve"> reactive </t>
        </is>
      </c>
      <c r="M1131" s="465" t="inlineStr">
        <is>
          <t xml:space="preserve"> Nmix </t>
        </is>
      </c>
      <c r="N1131" s="466" t="n">
        <v>0.004163686</v>
      </c>
      <c r="O1131" s="467" t="n">
        <v>33.43957563062876</v>
      </c>
      <c r="P1131" s="468" t="n">
        <v>2017</v>
      </c>
      <c r="Q1131" s="469" t="inlineStr">
        <is>
          <t>SSB tab 08801</t>
        </is>
      </c>
      <c r="R1131" s="469" t="inlineStr">
        <is>
          <t>ok</t>
        </is>
      </c>
      <c r="S1131" s="469" t="inlineStr">
        <is>
          <t xml:space="preserve"> text </t>
        </is>
      </c>
      <c r="T1131" s="426" t="inlineStr">
        <is>
          <t>Norway</t>
        </is>
      </c>
      <c r="U1131" s="5" t="inlineStr">
        <is>
          <t>useful output</t>
        </is>
      </c>
      <c r="V1131" s="465" t="n">
        <v>0.04</v>
      </c>
    </row>
    <row r="1132" ht="16" customHeight="1">
      <c r="B1132" s="5" t="inlineStr">
        <is>
          <t>EF.OE-AT.AT</t>
        </is>
      </c>
      <c r="C1132" s="5" t="inlineStr">
        <is>
          <t>EF.OE-AT.AT-Emissions-NH3</t>
        </is>
      </c>
      <c r="D1132" s="5" t="inlineStr">
        <is>
          <t>EF</t>
        </is>
      </c>
      <c r="E1132" s="5" t="inlineStr">
        <is>
          <t>OE</t>
        </is>
      </c>
      <c r="F1132" s="5">
        <f>VLOOKUP(E1132,'5.a Definitions'!E:F,2,FALSE)</f>
        <v/>
      </c>
      <c r="G1132" s="5" t="inlineStr">
        <is>
          <t>AT</t>
        </is>
      </c>
      <c r="H1132" s="5" t="inlineStr">
        <is>
          <t>AT</t>
        </is>
      </c>
      <c r="I1132" s="5">
        <f>VLOOKUP(H1132,'5.a Definitions'!E:F,2,FALSE)</f>
        <v/>
      </c>
      <c r="J1132" s="465" t="inlineStr">
        <is>
          <t xml:space="preserve"> Emissions </t>
        </is>
      </c>
      <c r="K1132" s="465" t="inlineStr">
        <is>
          <t xml:space="preserve"> other fuels emissions </t>
        </is>
      </c>
      <c r="L1132" s="465" t="inlineStr">
        <is>
          <t xml:space="preserve"> reactive </t>
        </is>
      </c>
      <c r="M1132" s="465" t="inlineStr">
        <is>
          <t xml:space="preserve"> NH3 </t>
        </is>
      </c>
      <c r="N1132" s="466" t="n">
        <v>0.05785809017759998</v>
      </c>
      <c r="O1132" s="467" t="n">
        <v>0.5505072926043213</v>
      </c>
      <c r="P1132" s="468" t="n">
        <v>2017</v>
      </c>
      <c r="Q1132" s="469" t="inlineStr">
        <is>
          <t>CRLTAP Inventory Submissions</t>
        </is>
      </c>
      <c r="R1132" s="469" t="inlineStr">
        <is>
          <t>ok</t>
        </is>
      </c>
      <c r="S1132" s="469" t="inlineStr">
        <is>
          <t xml:space="preserve"> text </t>
        </is>
      </c>
      <c r="T1132" s="426" t="inlineStr">
        <is>
          <t>Norway</t>
        </is>
      </c>
      <c r="U1132" s="465" t="inlineStr">
        <is>
          <t xml:space="preserve"> N wasted </t>
        </is>
      </c>
      <c r="V1132" s="465" t="n">
        <v>0.04</v>
      </c>
    </row>
    <row r="1133" ht="16" customHeight="1">
      <c r="B1133" s="5" t="inlineStr">
        <is>
          <t>EF.OE-AT.AT</t>
        </is>
      </c>
      <c r="C1133" s="5" t="inlineStr">
        <is>
          <t>EF.OE-AT.AT-Emissions-NOx</t>
        </is>
      </c>
      <c r="D1133" s="5" t="inlineStr">
        <is>
          <t>EF</t>
        </is>
      </c>
      <c r="E1133" s="5" t="inlineStr">
        <is>
          <t>OE</t>
        </is>
      </c>
      <c r="F1133" s="5">
        <f>VLOOKUP(E1133,'5.a Definitions'!E:F,2,FALSE)</f>
        <v/>
      </c>
      <c r="G1133" s="5" t="inlineStr">
        <is>
          <t>AT</t>
        </is>
      </c>
      <c r="H1133" s="5" t="inlineStr">
        <is>
          <t>AT</t>
        </is>
      </c>
      <c r="I1133" s="5">
        <f>VLOOKUP(H1133,'5.a Definitions'!E:F,2,FALSE)</f>
        <v/>
      </c>
      <c r="J1133" s="465" t="inlineStr">
        <is>
          <t xml:space="preserve"> Emissions </t>
        </is>
      </c>
      <c r="K1133" s="465" t="inlineStr">
        <is>
          <t xml:space="preserve"> other fuels emissions </t>
        </is>
      </c>
      <c r="L1133" s="465" t="inlineStr">
        <is>
          <t xml:space="preserve"> reactive </t>
        </is>
      </c>
      <c r="M1133" s="465" t="inlineStr">
        <is>
          <t xml:space="preserve"> NOx </t>
        </is>
      </c>
      <c r="N1133" s="466" t="n">
        <v>5.77309075915855</v>
      </c>
      <c r="O1133" s="467" t="n">
        <v>0.1923683304210452</v>
      </c>
      <c r="P1133" s="468" t="n">
        <v>2017</v>
      </c>
      <c r="Q1133" s="469" t="inlineStr">
        <is>
          <t>CRLTAP Inventory Submissions</t>
        </is>
      </c>
      <c r="R1133" s="469" t="inlineStr">
        <is>
          <t>ok</t>
        </is>
      </c>
      <c r="S1133" s="469" t="inlineStr">
        <is>
          <t xml:space="preserve"> text </t>
        </is>
      </c>
      <c r="T1133" s="426" t="inlineStr">
        <is>
          <t>Norway</t>
        </is>
      </c>
      <c r="U1133" s="465" t="inlineStr">
        <is>
          <t xml:space="preserve"> N wasted </t>
        </is>
      </c>
      <c r="V1133" s="465" t="n">
        <v>0.04</v>
      </c>
    </row>
    <row r="1134" ht="16" customHeight="1">
      <c r="B1134" s="5" t="inlineStr">
        <is>
          <t>EF.OE-AT.AT</t>
        </is>
      </c>
      <c r="C1134" s="5" t="inlineStr">
        <is>
          <t>EF.OE-AT.AT-Emissions-N2O</t>
        </is>
      </c>
      <c r="D1134" s="5" t="inlineStr">
        <is>
          <t>EF</t>
        </is>
      </c>
      <c r="E1134" s="5" t="inlineStr">
        <is>
          <t>OE</t>
        </is>
      </c>
      <c r="F1134" s="5">
        <f>VLOOKUP(E1134,'5.a Definitions'!E:F,2,FALSE)</f>
        <v/>
      </c>
      <c r="G1134" s="5" t="inlineStr">
        <is>
          <t>AT</t>
        </is>
      </c>
      <c r="H1134" s="5" t="inlineStr">
        <is>
          <t>AT</t>
        </is>
      </c>
      <c r="I1134" s="5">
        <f>VLOOKUP(H1134,'5.a Definitions'!E:F,2,FALSE)</f>
        <v/>
      </c>
      <c r="J1134" s="465" t="inlineStr">
        <is>
          <t xml:space="preserve"> Emissions </t>
        </is>
      </c>
      <c r="K1134" s="465" t="inlineStr">
        <is>
          <t xml:space="preserve"> other fuels emissions </t>
        </is>
      </c>
      <c r="L1134" s="465" t="inlineStr">
        <is>
          <t xml:space="preserve"> reactive </t>
        </is>
      </c>
      <c r="M1134" s="465" t="inlineStr">
        <is>
          <t xml:space="preserve"> N2O </t>
        </is>
      </c>
      <c r="N1134" s="466" t="n">
        <v>0.07540598051841868</v>
      </c>
      <c r="O1134" s="467" t="n">
        <v>1.394797542306527</v>
      </c>
      <c r="P1134" s="468" t="n">
        <v>2017</v>
      </c>
      <c r="Q1134" s="469" t="inlineStr">
        <is>
          <t>UNFCCC CRT</t>
        </is>
      </c>
      <c r="R1134" s="469" t="inlineStr">
        <is>
          <t>ok</t>
        </is>
      </c>
      <c r="S1134" s="469" t="inlineStr">
        <is>
          <t xml:space="preserve"> text </t>
        </is>
      </c>
      <c r="T1134" s="426" t="inlineStr">
        <is>
          <t>Norway</t>
        </is>
      </c>
      <c r="U1134" s="465" t="inlineStr">
        <is>
          <t xml:space="preserve"> N wasted </t>
        </is>
      </c>
      <c r="V1134" s="465" t="n">
        <v>0.04</v>
      </c>
    </row>
    <row r="1135" ht="16" customHeight="1" thickBot="1">
      <c r="A1135" s="483" t="n"/>
      <c r="B1135" s="6" t="inlineStr">
        <is>
          <t>EF.OE-AT.AT</t>
        </is>
      </c>
      <c r="C1135" s="6" t="inlineStr">
        <is>
          <t>EF.OE-AT.AT-Emissions-N2</t>
        </is>
      </c>
      <c r="D1135" s="6" t="inlineStr">
        <is>
          <t>EF</t>
        </is>
      </c>
      <c r="E1135" s="6" t="inlineStr">
        <is>
          <t>OE</t>
        </is>
      </c>
      <c r="F1135" s="5">
        <f>VLOOKUP(E1135,'5.a Definitions'!E:F,2,FALSE)</f>
        <v/>
      </c>
      <c r="G1135" s="6" t="inlineStr">
        <is>
          <t>AT</t>
        </is>
      </c>
      <c r="H1135" s="6" t="inlineStr">
        <is>
          <t>AT</t>
        </is>
      </c>
      <c r="I1135" s="5">
        <f>VLOOKUP(H1135,'5.a Definitions'!E:F,2,FALSE)</f>
        <v/>
      </c>
      <c r="J1135" s="470" t="inlineStr">
        <is>
          <t xml:space="preserve"> Emissions </t>
        </is>
      </c>
      <c r="K1135" s="470" t="inlineStr">
        <is>
          <t xml:space="preserve"> other fuels emissions </t>
        </is>
      </c>
      <c r="L1135" s="470" t="inlineStr">
        <is>
          <t xml:space="preserve"> inert </t>
        </is>
      </c>
      <c r="M1135" s="470" t="inlineStr">
        <is>
          <t xml:space="preserve"> N2 </t>
        </is>
      </c>
      <c r="N1135" s="466" t="n">
        <v>0</v>
      </c>
      <c r="O1135" s="471" t="n">
        <v>0.2</v>
      </c>
      <c r="P1135" s="468" t="n">
        <v>2017</v>
      </c>
      <c r="Q1135" s="472" t="inlineStr">
        <is>
          <t>mass balance</t>
        </is>
      </c>
      <c r="R1135" s="469" t="inlineStr">
        <is>
          <t>ok</t>
        </is>
      </c>
      <c r="S1135" s="472" t="inlineStr">
        <is>
          <t xml:space="preserve"> text </t>
        </is>
      </c>
      <c r="T1135" s="426" t="inlineStr">
        <is>
          <t>Norway</t>
        </is>
      </c>
      <c r="U1135" s="470" t="inlineStr">
        <is>
          <t xml:space="preserve"> N wasted </t>
        </is>
      </c>
      <c r="V1135" s="470" t="n">
        <v>0.04</v>
      </c>
    </row>
    <row r="1136" ht="16" customHeight="1">
      <c r="A1136" s="487" t="inlineStr">
        <is>
          <t xml:space="preserve"> Materials and products </t>
        </is>
      </c>
      <c r="B1136" s="452" t="inlineStr">
        <is>
          <t>MP.FP-AG.SM</t>
        </is>
      </c>
      <c r="C1136" s="452" t="inlineStr">
        <is>
          <t>MP.FP-AG.SM-Seeds and planting material -Nmix</t>
        </is>
      </c>
      <c r="D1136" s="452" t="inlineStr">
        <is>
          <t>MP</t>
        </is>
      </c>
      <c r="E1136" s="452" t="inlineStr">
        <is>
          <t>FP</t>
        </is>
      </c>
      <c r="F1136" s="5">
        <f>VLOOKUP(E1136,'5.a Definitions'!E:F,2,FALSE)</f>
        <v/>
      </c>
      <c r="G1136" s="452" t="inlineStr">
        <is>
          <t>AG</t>
        </is>
      </c>
      <c r="H1136" s="452" t="inlineStr">
        <is>
          <t>SM</t>
        </is>
      </c>
      <c r="I1136" s="5">
        <f>VLOOKUP(H1136,'5.a Definitions'!E:F,2,FALSE)</f>
        <v/>
      </c>
      <c r="J1136" s="465" t="inlineStr">
        <is>
          <t xml:space="preserve"> Seeds and planting material  </t>
        </is>
      </c>
      <c r="K1136" s="465" t="inlineStr">
        <is>
          <t xml:space="preserve"> seeds and planting material </t>
        </is>
      </c>
      <c r="L1136" s="465" t="inlineStr">
        <is>
          <t xml:space="preserve"> reactive </t>
        </is>
      </c>
      <c r="M1136" s="465" t="inlineStr">
        <is>
          <t xml:space="preserve"> Nmix </t>
        </is>
      </c>
      <c r="N1136" s="466" t="n">
        <v>1.191185954854203</v>
      </c>
      <c r="O1136" s="467" t="n">
        <v>0.3198310349188146</v>
      </c>
      <c r="P1136" s="468" t="n">
        <v>2017</v>
      </c>
      <c r="Q1136" s="469" t="inlineStr">
        <is>
          <t>NIBIO Totalkalkylen</t>
        </is>
      </c>
      <c r="R1136" s="469" t="inlineStr">
        <is>
          <t>ok</t>
        </is>
      </c>
      <c r="S1136" s="469" t="inlineStr">
        <is>
          <t xml:space="preserve"> text </t>
        </is>
      </c>
      <c r="T1136" s="426" t="inlineStr">
        <is>
          <t>Norway</t>
        </is>
      </c>
      <c r="U1136" s="5" t="inlineStr">
        <is>
          <t>useful output</t>
        </is>
      </c>
      <c r="V1136" s="465" t="n">
        <v>0.04</v>
      </c>
    </row>
    <row r="1137" ht="16" customHeight="1">
      <c r="B1137" s="5" t="inlineStr">
        <is>
          <t>MP.FP-AG.MM</t>
        </is>
      </c>
      <c r="C1137" s="5" t="inlineStr">
        <is>
          <t>MP.FP-AG.MM-Farm animal feed-Nmix</t>
        </is>
      </c>
      <c r="D1137" s="5" t="inlineStr">
        <is>
          <t>MP</t>
        </is>
      </c>
      <c r="E1137" s="5" t="inlineStr">
        <is>
          <t>FP</t>
        </is>
      </c>
      <c r="F1137" s="5">
        <f>VLOOKUP(E1137,'5.a Definitions'!E:F,2,FALSE)</f>
        <v/>
      </c>
      <c r="G1137" s="5" t="inlineStr">
        <is>
          <t>AG</t>
        </is>
      </c>
      <c r="H1137" s="5" t="inlineStr">
        <is>
          <t>MM</t>
        </is>
      </c>
      <c r="I1137" s="5">
        <f>VLOOKUP(H1137,'5.a Definitions'!E:F,2,FALSE)</f>
        <v/>
      </c>
      <c r="J1137" s="465" t="inlineStr">
        <is>
          <t xml:space="preserve"> Farm animal feed </t>
        </is>
      </c>
      <c r="K1137" s="465" t="inlineStr">
        <is>
          <t xml:space="preserve"> farm animal feed </t>
        </is>
      </c>
      <c r="L1137" s="465" t="inlineStr">
        <is>
          <t xml:space="preserve"> reactive </t>
        </is>
      </c>
      <c r="M1137" s="465" t="inlineStr">
        <is>
          <t xml:space="preserve"> Nmix </t>
        </is>
      </c>
      <c r="N1137" s="466" t="n">
        <v>23.14374646131153</v>
      </c>
      <c r="O1137" s="467" t="n">
        <v>0.1046080498093772</v>
      </c>
      <c r="P1137" s="468" t="n">
        <v>2017</v>
      </c>
      <c r="Q1137" s="469" t="inlineStr">
        <is>
          <t>Kraftfôrstatistikk</t>
        </is>
      </c>
      <c r="R1137" s="469" t="inlineStr">
        <is>
          <t>ok</t>
        </is>
      </c>
      <c r="S1137" s="469" t="inlineStr">
        <is>
          <t xml:space="preserve"> text </t>
        </is>
      </c>
      <c r="T1137" s="426" t="inlineStr">
        <is>
          <t>Norway</t>
        </is>
      </c>
      <c r="U1137" s="5" t="inlineStr">
        <is>
          <t>useful output</t>
        </is>
      </c>
      <c r="V1137" s="465" t="n">
        <v>0.04</v>
      </c>
    </row>
    <row r="1138" ht="16" customHeight="1">
      <c r="B1138" s="5" t="inlineStr">
        <is>
          <t>MP.FP-PR.SO</t>
        </is>
      </c>
      <c r="C1138" s="5" t="inlineStr">
        <is>
          <t>MP.FP-PR.SO-Food industry waste-Nmix</t>
        </is>
      </c>
      <c r="D1138" s="5" t="inlineStr">
        <is>
          <t>MP</t>
        </is>
      </c>
      <c r="E1138" s="5" t="inlineStr">
        <is>
          <t>FP</t>
        </is>
      </c>
      <c r="F1138" s="5">
        <f>VLOOKUP(E1138,'5.a Definitions'!E:F,2,FALSE)</f>
        <v/>
      </c>
      <c r="G1138" s="5" t="inlineStr">
        <is>
          <t>PR</t>
        </is>
      </c>
      <c r="H1138" s="5" t="inlineStr">
        <is>
          <t>SO</t>
        </is>
      </c>
      <c r="I1138" s="5">
        <f>VLOOKUP(H1138,'5.a Definitions'!E:F,2,FALSE)</f>
        <v/>
      </c>
      <c r="J1138" s="465" t="inlineStr">
        <is>
          <t xml:space="preserve"> Food industry waste </t>
        </is>
      </c>
      <c r="K1138" s="465" t="inlineStr">
        <is>
          <t xml:space="preserve"> food industry waste </t>
        </is>
      </c>
      <c r="L1138" s="465" t="inlineStr">
        <is>
          <t xml:space="preserve"> reactive </t>
        </is>
      </c>
      <c r="M1138" s="465" t="inlineStr">
        <is>
          <t xml:space="preserve"> Nmix </t>
        </is>
      </c>
      <c r="N1138" s="466" t="n">
        <v>2.0736</v>
      </c>
      <c r="O1138" s="467" t="n">
        <v>0.5630465631770134</v>
      </c>
      <c r="P1138" s="468" t="n">
        <v>2017</v>
      </c>
      <c r="Q1138" s="469" t="inlineStr">
        <is>
          <t>SSB</t>
        </is>
      </c>
      <c r="R1138" s="469" t="inlineStr">
        <is>
          <t>ok</t>
        </is>
      </c>
      <c r="S1138" s="469" t="inlineStr">
        <is>
          <t xml:space="preserve"> text </t>
        </is>
      </c>
      <c r="T1138" s="426" t="inlineStr">
        <is>
          <t>Norway</t>
        </is>
      </c>
      <c r="U1138" s="465" t="inlineStr">
        <is>
          <t xml:space="preserve"> N wasted </t>
        </is>
      </c>
      <c r="V1138" s="465" t="n">
        <v>0.04</v>
      </c>
    </row>
    <row r="1139" ht="16" customHeight="1">
      <c r="B1139" s="5" t="inlineStr">
        <is>
          <t>MP.FP-PR.WW</t>
        </is>
      </c>
      <c r="C1139" s="5" t="inlineStr">
        <is>
          <t>MP.FP-PR.WW-Food industry wastewater-Nmix</t>
        </is>
      </c>
      <c r="D1139" s="5" t="inlineStr">
        <is>
          <t>MP</t>
        </is>
      </c>
      <c r="E1139" s="5" t="inlineStr">
        <is>
          <t>FP</t>
        </is>
      </c>
      <c r="F1139" s="5">
        <f>VLOOKUP(E1139,'5.a Definitions'!E:F,2,FALSE)</f>
        <v/>
      </c>
      <c r="G1139" s="5" t="inlineStr">
        <is>
          <t>PR</t>
        </is>
      </c>
      <c r="H1139" s="5" t="inlineStr">
        <is>
          <t>WW</t>
        </is>
      </c>
      <c r="I1139" s="5">
        <f>VLOOKUP(H1139,'5.a Definitions'!E:F,2,FALSE)</f>
        <v/>
      </c>
      <c r="J1139" s="465" t="inlineStr">
        <is>
          <t xml:space="preserve"> Food industry wastewater </t>
        </is>
      </c>
      <c r="K1139" s="465" t="inlineStr">
        <is>
          <t xml:space="preserve"> food industry wastewater </t>
        </is>
      </c>
      <c r="L1139" s="465" t="inlineStr">
        <is>
          <t xml:space="preserve"> reactive </t>
        </is>
      </c>
      <c r="M1139" s="465" t="inlineStr">
        <is>
          <t xml:space="preserve"> Nmix </t>
        </is>
      </c>
      <c r="N1139" s="466" t="n">
        <v>0.2995374629156011</v>
      </c>
      <c r="O1139" s="467" t="n">
        <v>0.2040642832589188</v>
      </c>
      <c r="P1139" s="468" t="n">
        <v>2017</v>
      </c>
      <c r="Q1139" s="469" t="inlineStr">
        <is>
          <t>Miljødirektoratet</t>
        </is>
      </c>
      <c r="R1139" s="469" t="inlineStr">
        <is>
          <t>ok</t>
        </is>
      </c>
      <c r="S1139" s="469" t="inlineStr">
        <is>
          <t xml:space="preserve"> text </t>
        </is>
      </c>
      <c r="T1139" s="426" t="inlineStr">
        <is>
          <t>Norway</t>
        </is>
      </c>
      <c r="U1139" s="465" t="inlineStr">
        <is>
          <t xml:space="preserve"> N wasted </t>
        </is>
      </c>
      <c r="V1139" s="465" t="n">
        <v>0.04</v>
      </c>
    </row>
    <row r="1140" ht="16" customHeight="1">
      <c r="B1140" s="5" t="inlineStr">
        <is>
          <t>MP.FP-HS.HS</t>
        </is>
      </c>
      <c r="C1140" s="5" t="inlineStr">
        <is>
          <t>MP.FP-HS.HS-Food products-Nmix</t>
        </is>
      </c>
      <c r="D1140" s="5" t="inlineStr">
        <is>
          <t>MP</t>
        </is>
      </c>
      <c r="E1140" s="5" t="inlineStr">
        <is>
          <t>FP</t>
        </is>
      </c>
      <c r="F1140" s="5">
        <f>VLOOKUP(E1140,'5.a Definitions'!E:F,2,FALSE)</f>
        <v/>
      </c>
      <c r="G1140" s="5" t="inlineStr">
        <is>
          <t>HS</t>
        </is>
      </c>
      <c r="H1140" s="5" t="inlineStr">
        <is>
          <t>HS</t>
        </is>
      </c>
      <c r="I1140" s="5">
        <f>VLOOKUP(H1140,'5.a Definitions'!E:F,2,FALSE)</f>
        <v/>
      </c>
      <c r="J1140" s="465" t="inlineStr">
        <is>
          <t xml:space="preserve"> Food products </t>
        </is>
      </c>
      <c r="K1140" s="465" t="inlineStr">
        <is>
          <t xml:space="preserve"> food products </t>
        </is>
      </c>
      <c r="L1140" s="465" t="inlineStr">
        <is>
          <t xml:space="preserve"> reactive </t>
        </is>
      </c>
      <c r="M1140" s="465" t="inlineStr">
        <is>
          <t xml:space="preserve"> Nmix </t>
        </is>
      </c>
      <c r="N1140" s="466" t="n">
        <v>28.93648624056689</v>
      </c>
      <c r="O1140" s="467" t="n">
        <v>0.1189820911876511</v>
      </c>
      <c r="P1140" s="468" t="n">
        <v>2017</v>
      </c>
      <c r="Q1140" s="469" t="inlineStr">
        <is>
          <t>Filled (linear trend across the survey years): SSB</t>
        </is>
      </c>
      <c r="R1140" s="469" t="inlineStr">
        <is>
          <t>ok</t>
        </is>
      </c>
      <c r="S1140" s="469" t="inlineStr">
        <is>
          <t xml:space="preserve"> text </t>
        </is>
      </c>
      <c r="T1140" s="426" t="inlineStr">
        <is>
          <t>Norway</t>
        </is>
      </c>
      <c r="U1140" s="5" t="inlineStr">
        <is>
          <t>useful output</t>
        </is>
      </c>
      <c r="V1140" s="465" t="n">
        <v>0.04</v>
      </c>
    </row>
    <row r="1141" ht="16" customHeight="1">
      <c r="B1141" s="5" t="inlineStr">
        <is>
          <t>MP.FP-HY.SW</t>
        </is>
      </c>
      <c r="C1141" s="5" t="inlineStr">
        <is>
          <t>MP.FP-HY.SW-Untreated wastewater-Nmix</t>
        </is>
      </c>
      <c r="D1141" s="5" t="inlineStr">
        <is>
          <t>MP</t>
        </is>
      </c>
      <c r="E1141" s="5" t="inlineStr">
        <is>
          <t>FP</t>
        </is>
      </c>
      <c r="F1141" s="5">
        <f>VLOOKUP(E1141,'5.a Definitions'!E:F,2,FALSE)</f>
        <v/>
      </c>
      <c r="G1141" s="5" t="inlineStr">
        <is>
          <t>HY</t>
        </is>
      </c>
      <c r="H1141" s="5" t="inlineStr">
        <is>
          <t>SW</t>
        </is>
      </c>
      <c r="I1141" s="5">
        <f>VLOOKUP(H1141,'5.a Definitions'!E:F,2,FALSE)</f>
        <v/>
      </c>
      <c r="J1141" s="465" t="inlineStr">
        <is>
          <t xml:space="preserve"> Untreated wastewater </t>
        </is>
      </c>
      <c r="K1141" s="465" t="inlineStr">
        <is>
          <t xml:space="preserve"> food industry untreated wastewater </t>
        </is>
      </c>
      <c r="L1141" s="465" t="inlineStr">
        <is>
          <t xml:space="preserve"> reactive </t>
        </is>
      </c>
      <c r="M1141" s="465" t="inlineStr">
        <is>
          <t xml:space="preserve"> Nmix </t>
        </is>
      </c>
      <c r="N1141" s="466" t="n">
        <v>0.6158179</v>
      </c>
      <c r="O1141" s="467" t="n">
        <v>0.1028920841725796</v>
      </c>
      <c r="P1141" s="468" t="n">
        <v>2017</v>
      </c>
      <c r="Q1141" s="469" t="inlineStr">
        <is>
          <t>Miljødirektoratet</t>
        </is>
      </c>
      <c r="R1141" s="469" t="inlineStr">
        <is>
          <t>ok</t>
        </is>
      </c>
      <c r="S1141" s="469" t="inlineStr">
        <is>
          <t xml:space="preserve"> text </t>
        </is>
      </c>
      <c r="T1141" s="426" t="inlineStr">
        <is>
          <t>Norway</t>
        </is>
      </c>
      <c r="U1141" s="465" t="inlineStr">
        <is>
          <t xml:space="preserve"> N wasted </t>
        </is>
      </c>
      <c r="V1141" s="465" t="n">
        <v>0.04</v>
      </c>
    </row>
    <row r="1142" ht="16" customHeight="1">
      <c r="B1142" s="5" t="inlineStr">
        <is>
          <t>MP.FP-HY.AC</t>
        </is>
      </c>
      <c r="C1142" s="5" t="inlineStr">
        <is>
          <t>MP.FP-HY.AC-Feed to freshwater aquaculture-Nmix</t>
        </is>
      </c>
      <c r="D1142" s="5" t="inlineStr">
        <is>
          <t>MP</t>
        </is>
      </c>
      <c r="E1142" s="5" t="inlineStr">
        <is>
          <t>FP</t>
        </is>
      </c>
      <c r="F1142" s="5">
        <f>VLOOKUP(E1142,'5.a Definitions'!E:F,2,FALSE)</f>
        <v/>
      </c>
      <c r="G1142" s="5" t="inlineStr">
        <is>
          <t>HY</t>
        </is>
      </c>
      <c r="H1142" s="5" t="inlineStr">
        <is>
          <t>AC</t>
        </is>
      </c>
      <c r="I1142" s="5">
        <f>VLOOKUP(H1142,'5.a Definitions'!E:F,2,FALSE)</f>
        <v/>
      </c>
      <c r="J1142" s="465" t="inlineStr">
        <is>
          <t xml:space="preserve"> Feed to freshwater aquaculture </t>
        </is>
      </c>
      <c r="K1142" s="465" t="inlineStr">
        <is>
          <t xml:space="preserve"> feed to freshwater aquaculture </t>
        </is>
      </c>
      <c r="L1142" s="465" t="inlineStr">
        <is>
          <t xml:space="preserve"> reactive </t>
        </is>
      </c>
      <c r="M1142" s="465" t="inlineStr">
        <is>
          <t xml:space="preserve"> Nmix </t>
        </is>
      </c>
      <c r="N1142" s="466" t="n">
        <v>0</v>
      </c>
      <c r="O1142" s="467" t="n">
        <v>0.2</v>
      </c>
      <c r="P1142" s="468" t="n">
        <v>2017</v>
      </c>
      <c r="Q1142" s="469" t="inlineStr">
        <is>
          <t>no production</t>
        </is>
      </c>
      <c r="R1142" s="469" t="inlineStr">
        <is>
          <t>ok</t>
        </is>
      </c>
      <c r="S1142" s="469" t="inlineStr">
        <is>
          <t xml:space="preserve"> text </t>
        </is>
      </c>
      <c r="T1142" s="426" t="inlineStr">
        <is>
          <t>Norway</t>
        </is>
      </c>
      <c r="U1142" s="5" t="inlineStr">
        <is>
          <t>useful output</t>
        </is>
      </c>
      <c r="V1142" s="465" t="n">
        <v>0.04</v>
      </c>
    </row>
    <row r="1143" ht="16" customHeight="1">
      <c r="B1143" s="5" t="inlineStr">
        <is>
          <t>MP.FP-HY.AC</t>
        </is>
      </c>
      <c r="C1143" s="5" t="inlineStr">
        <is>
          <t>MP.FP-HY.AC-Feed to coastal aquaculture-Nmix</t>
        </is>
      </c>
      <c r="D1143" s="5" t="inlineStr">
        <is>
          <t>MP</t>
        </is>
      </c>
      <c r="E1143" s="5" t="inlineStr">
        <is>
          <t>FP</t>
        </is>
      </c>
      <c r="F1143" s="5">
        <f>VLOOKUP(E1143,'5.a Definitions'!E:F,2,FALSE)</f>
        <v/>
      </c>
      <c r="G1143" s="5" t="inlineStr">
        <is>
          <t>HY</t>
        </is>
      </c>
      <c r="H1143" s="5" t="inlineStr">
        <is>
          <t>AC</t>
        </is>
      </c>
      <c r="I1143" s="5">
        <f>VLOOKUP(H1143,'5.a Definitions'!E:F,2,FALSE)</f>
        <v/>
      </c>
      <c r="J1143" s="465" t="inlineStr">
        <is>
          <t xml:space="preserve"> Feed to coastal aquaculture </t>
        </is>
      </c>
      <c r="K1143" s="465" t="inlineStr">
        <is>
          <t xml:space="preserve"> feed to coastal aquaculture </t>
        </is>
      </c>
      <c r="L1143" s="465" t="inlineStr">
        <is>
          <t xml:space="preserve"> reactive </t>
        </is>
      </c>
      <c r="M1143" s="465" t="inlineStr">
        <is>
          <t xml:space="preserve"> Nmix </t>
        </is>
      </c>
      <c r="N1143" s="466" t="n">
        <v>10.60911113286713</v>
      </c>
      <c r="O1143" s="467" t="n">
        <v>0.4124757672906893</v>
      </c>
      <c r="P1143" s="468" t="n">
        <v>2017</v>
      </c>
      <c r="Q1143" s="469" t="inlineStr">
        <is>
          <t>Fiskeridirektoratet</t>
        </is>
      </c>
      <c r="R1143" s="469" t="inlineStr">
        <is>
          <t>ok</t>
        </is>
      </c>
      <c r="S1143" s="469" t="inlineStr">
        <is>
          <t xml:space="preserve"> text </t>
        </is>
      </c>
      <c r="T1143" s="426" t="inlineStr">
        <is>
          <t>Norway</t>
        </is>
      </c>
      <c r="U1143" s="5" t="inlineStr">
        <is>
          <t>useful output</t>
        </is>
      </c>
      <c r="V1143" s="465" t="n">
        <v>0.04</v>
      </c>
    </row>
    <row r="1144" ht="16" customHeight="1">
      <c r="B1144" s="5" t="inlineStr">
        <is>
          <t>MP.FP-RW.RW</t>
        </is>
      </c>
      <c r="C1144" s="5" t="inlineStr">
        <is>
          <t>MP.FP-RW.RW-Food export-Nmix</t>
        </is>
      </c>
      <c r="D1144" s="5" t="inlineStr">
        <is>
          <t>MP</t>
        </is>
      </c>
      <c r="E1144" s="5" t="inlineStr">
        <is>
          <t>FP</t>
        </is>
      </c>
      <c r="F1144" s="5">
        <f>VLOOKUP(E1144,'5.a Definitions'!E:F,2,FALSE)</f>
        <v/>
      </c>
      <c r="G1144" s="5" t="inlineStr">
        <is>
          <t>RW</t>
        </is>
      </c>
      <c r="H1144" s="5" t="inlineStr">
        <is>
          <t>RW</t>
        </is>
      </c>
      <c r="I1144" s="5">
        <f>VLOOKUP(H1144,'5.a Definitions'!E:F,2,FALSE)</f>
        <v/>
      </c>
      <c r="J1144" s="465" t="inlineStr">
        <is>
          <t xml:space="preserve"> Food export </t>
        </is>
      </c>
      <c r="K1144" s="465" t="inlineStr">
        <is>
          <t xml:space="preserve"> food export </t>
        </is>
      </c>
      <c r="L1144" s="465" t="inlineStr">
        <is>
          <t xml:space="preserve"> reactive </t>
        </is>
      </c>
      <c r="M1144" s="465" t="inlineStr">
        <is>
          <t xml:space="preserve"> Nmix </t>
        </is>
      </c>
      <c r="N1144" s="466" t="n">
        <v>68.61869731800005</v>
      </c>
      <c r="O1144" s="467" t="n">
        <v>0.2077290802941472</v>
      </c>
      <c r="P1144" s="468" t="n">
        <v>2017</v>
      </c>
      <c r="Q1144" s="469" t="inlineStr">
        <is>
          <t>SSB tab 08801</t>
        </is>
      </c>
      <c r="R1144" s="469" t="inlineStr">
        <is>
          <t>ok</t>
        </is>
      </c>
      <c r="S1144" s="469" t="inlineStr">
        <is>
          <t xml:space="preserve"> text </t>
        </is>
      </c>
      <c r="T1144" s="426" t="inlineStr">
        <is>
          <t>Norway</t>
        </is>
      </c>
      <c r="U1144" s="5" t="inlineStr">
        <is>
          <t>useful output</t>
        </is>
      </c>
      <c r="V1144" s="465" t="n">
        <v>0.04</v>
      </c>
    </row>
    <row r="1145" ht="16" customHeight="1">
      <c r="B1145" s="475" t="inlineStr">
        <is>
          <t>MP.FP-RW.RW</t>
        </is>
      </c>
      <c r="C1145" s="475" t="inlineStr">
        <is>
          <t>MP.FP-RW.RW-Feed export-Nmix</t>
        </is>
      </c>
      <c r="D1145" s="475" t="inlineStr">
        <is>
          <t>MP</t>
        </is>
      </c>
      <c r="E1145" s="475" t="inlineStr">
        <is>
          <t>FP</t>
        </is>
      </c>
      <c r="F1145" s="5">
        <f>VLOOKUP(E1145,'5.a Definitions'!E:F,2,FALSE)</f>
        <v/>
      </c>
      <c r="G1145" s="475" t="inlineStr">
        <is>
          <t>RW</t>
        </is>
      </c>
      <c r="H1145" s="475" t="inlineStr">
        <is>
          <t>RW</t>
        </is>
      </c>
      <c r="I1145" s="5">
        <f>VLOOKUP(H1145,'5.a Definitions'!E:F,2,FALSE)</f>
        <v/>
      </c>
      <c r="J1145" s="465" t="inlineStr">
        <is>
          <t>Feed export</t>
        </is>
      </c>
      <c r="K1145" s="465" t="inlineStr">
        <is>
          <t>feed export</t>
        </is>
      </c>
      <c r="L1145" s="465" t="inlineStr">
        <is>
          <t>reactive</t>
        </is>
      </c>
      <c r="M1145" s="465" t="inlineStr">
        <is>
          <t>Nmix</t>
        </is>
      </c>
      <c r="N1145" s="466" t="n">
        <v>14.212446734</v>
      </c>
      <c r="O1145" s="467" t="n">
        <v>0.1478092864921552</v>
      </c>
      <c r="P1145" s="468" t="n">
        <v>2017</v>
      </c>
      <c r="Q1145" s="469" t="inlineStr">
        <is>
          <t>SSB tab 08801</t>
        </is>
      </c>
      <c r="R1145" s="469" t="inlineStr">
        <is>
          <t>ok</t>
        </is>
      </c>
      <c r="S1145" s="469" t="inlineStr">
        <is>
          <t>text</t>
        </is>
      </c>
      <c r="T1145" s="476" t="inlineStr">
        <is>
          <t>Norway</t>
        </is>
      </c>
      <c r="U1145" s="5" t="inlineStr">
        <is>
          <t>useful output</t>
        </is>
      </c>
      <c r="V1145" s="465">
        <f>(O1089*N1089)^2</f>
        <v/>
      </c>
    </row>
    <row r="1146" ht="16" customHeight="1">
      <c r="B1146" s="5" t="inlineStr">
        <is>
          <t>MP.OP-AG.SM</t>
        </is>
      </c>
      <c r="C1146" s="5" t="inlineStr">
        <is>
          <t>MP.OP-AG.SM-Mineral fertilizer-Nmix</t>
        </is>
      </c>
      <c r="D1146" s="5" t="inlineStr">
        <is>
          <t>MP</t>
        </is>
      </c>
      <c r="E1146" s="5" t="inlineStr">
        <is>
          <t>OP</t>
        </is>
      </c>
      <c r="F1146" s="5">
        <f>VLOOKUP(E1146,'5.a Definitions'!E:F,2,FALSE)</f>
        <v/>
      </c>
      <c r="G1146" s="5" t="inlineStr">
        <is>
          <t>AG</t>
        </is>
      </c>
      <c r="H1146" s="5" t="inlineStr">
        <is>
          <t>SM</t>
        </is>
      </c>
      <c r="I1146" s="5">
        <f>VLOOKUP(H1146,'5.a Definitions'!E:F,2,FALSE)</f>
        <v/>
      </c>
      <c r="J1146" s="465" t="inlineStr">
        <is>
          <t xml:space="preserve"> Mineral fertilizer </t>
        </is>
      </c>
      <c r="K1146" s="465" t="inlineStr">
        <is>
          <t xml:space="preserve"> mineral fertilizer to agriculture </t>
        </is>
      </c>
      <c r="L1146" s="465" t="inlineStr">
        <is>
          <t xml:space="preserve"> reactive </t>
        </is>
      </c>
      <c r="M1146" s="465" t="inlineStr">
        <is>
          <t xml:space="preserve"> Nmix </t>
        </is>
      </c>
      <c r="N1146" s="466" t="n">
        <v>57.734</v>
      </c>
      <c r="O1146" s="467" t="n">
        <v>0.5599950827823569</v>
      </c>
      <c r="P1146" s="468" t="n">
        <v>2017</v>
      </c>
      <c r="Q1146" s="469" t="inlineStr">
        <is>
          <t>FAOSTAT Fertilizer by nutrient (Agricultural Use - Import)</t>
        </is>
      </c>
      <c r="R1146" s="469" t="inlineStr">
        <is>
          <t>ok</t>
        </is>
      </c>
      <c r="S1146" s="469" t="inlineStr">
        <is>
          <t xml:space="preserve"> text </t>
        </is>
      </c>
      <c r="T1146" s="426" t="inlineStr">
        <is>
          <t>Norway</t>
        </is>
      </c>
      <c r="U1146" s="5" t="inlineStr">
        <is>
          <t>useful output</t>
        </is>
      </c>
      <c r="V1146" s="465" t="n">
        <v>0.04</v>
      </c>
    </row>
    <row r="1147" ht="16" customHeight="1">
      <c r="B1147" s="475" t="inlineStr">
        <is>
          <t>MP.OP-EF.IC</t>
        </is>
      </c>
      <c r="C1147" s="475" t="inlineStr">
        <is>
          <t>MP.OP-EF.IC-Industrial waste fuels-Nmix</t>
        </is>
      </c>
      <c r="D1147" s="475" t="inlineStr">
        <is>
          <t>MP</t>
        </is>
      </c>
      <c r="E1147" s="475" t="inlineStr">
        <is>
          <t>OP</t>
        </is>
      </c>
      <c r="F1147" s="5">
        <f>VLOOKUP(E1147,'5.a Definitions'!E:F,2,FALSE)</f>
        <v/>
      </c>
      <c r="G1147" s="475" t="inlineStr">
        <is>
          <t>EF</t>
        </is>
      </c>
      <c r="H1147" s="475" t="inlineStr">
        <is>
          <t>IC</t>
        </is>
      </c>
      <c r="I1147" s="5">
        <f>VLOOKUP(H1147,'5.a Definitions'!E:F,2,FALSE)</f>
        <v/>
      </c>
      <c r="J1147" s="465" t="inlineStr">
        <is>
          <t>Industrial waste fuel</t>
        </is>
      </c>
      <c r="K1147" s="465" t="inlineStr">
        <is>
          <t>industrial waste fuel</t>
        </is>
      </c>
      <c r="L1147" s="465" t="inlineStr">
        <is>
          <t>reactive</t>
        </is>
      </c>
      <c r="M1147" s="465" t="inlineStr">
        <is>
          <t>Nmix</t>
        </is>
      </c>
      <c r="N1147" s="466" t="n">
        <v>2.490842490842491</v>
      </c>
      <c r="O1147" s="467" t="n">
        <v>0.519021019990176</v>
      </c>
      <c r="P1147" s="468" t="n">
        <v>2017</v>
      </c>
      <c r="Q1147" s="469" t="inlineStr">
        <is>
          <t>SSB</t>
        </is>
      </c>
      <c r="R1147" s="469" t="inlineStr">
        <is>
          <t>ok</t>
        </is>
      </c>
      <c r="S1147" s="469" t="inlineStr">
        <is>
          <t>text</t>
        </is>
      </c>
      <c r="T1147" s="476" t="inlineStr">
        <is>
          <t>Norway</t>
        </is>
      </c>
      <c r="U1147" s="5" t="inlineStr">
        <is>
          <t>useful output</t>
        </is>
      </c>
      <c r="V1147" s="465">
        <f>(O1099*N1099)^2</f>
        <v/>
      </c>
    </row>
    <row r="1148" ht="16" customHeight="1">
      <c r="B1148" s="5" t="inlineStr">
        <is>
          <t>MP.OP-PR.SO</t>
        </is>
      </c>
      <c r="C1148" s="5" t="inlineStr">
        <is>
          <t>MP.OP-PR.SO-Other industry waste-Nmix</t>
        </is>
      </c>
      <c r="D1148" s="5" t="inlineStr">
        <is>
          <t>MP</t>
        </is>
      </c>
      <c r="E1148" s="5" t="inlineStr">
        <is>
          <t>OP</t>
        </is>
      </c>
      <c r="F1148" s="5">
        <f>VLOOKUP(E1148,'5.a Definitions'!E:F,2,FALSE)</f>
        <v/>
      </c>
      <c r="G1148" s="5" t="inlineStr">
        <is>
          <t>PR</t>
        </is>
      </c>
      <c r="H1148" s="5" t="inlineStr">
        <is>
          <t>SO</t>
        </is>
      </c>
      <c r="I1148" s="5">
        <f>VLOOKUP(H1148,'5.a Definitions'!E:F,2,FALSE)</f>
        <v/>
      </c>
      <c r="J1148" s="465" t="inlineStr">
        <is>
          <t xml:space="preserve"> Other industry waste </t>
        </is>
      </c>
      <c r="K1148" s="465" t="inlineStr">
        <is>
          <t xml:space="preserve"> other industry waste </t>
        </is>
      </c>
      <c r="L1148" s="465" t="inlineStr">
        <is>
          <t xml:space="preserve"> reactive </t>
        </is>
      </c>
      <c r="M1148" s="465" t="inlineStr">
        <is>
          <t xml:space="preserve"> Nmix </t>
        </is>
      </c>
      <c r="N1148" s="466" t="n">
        <v>4.7088</v>
      </c>
      <c r="O1148" s="467" t="n">
        <v>0.7362474390320268</v>
      </c>
      <c r="P1148" s="468" t="n">
        <v>2017</v>
      </c>
      <c r="Q1148" s="469" t="inlineStr">
        <is>
          <t>SSB</t>
        </is>
      </c>
      <c r="R1148" s="469" t="inlineStr">
        <is>
          <t>ok</t>
        </is>
      </c>
      <c r="S1148" s="469" t="inlineStr">
        <is>
          <t xml:space="preserve"> text </t>
        </is>
      </c>
      <c r="T1148" s="426" t="inlineStr">
        <is>
          <t>Norway</t>
        </is>
      </c>
      <c r="U1148" s="465" t="inlineStr">
        <is>
          <t xml:space="preserve"> N wasted </t>
        </is>
      </c>
      <c r="V1148" s="465" t="n">
        <v>0.04</v>
      </c>
    </row>
    <row r="1149" ht="16" customFormat="1" customHeight="1" s="482">
      <c r="B1149" s="5" t="inlineStr">
        <is>
          <t>MP.OP-PR.WW</t>
        </is>
      </c>
      <c r="C1149" s="5" t="inlineStr">
        <is>
          <t>MP.OP-PR.WW-Other industry wastewater-Nmix</t>
        </is>
      </c>
      <c r="D1149" s="5" t="inlineStr">
        <is>
          <t>MP</t>
        </is>
      </c>
      <c r="E1149" s="5" t="inlineStr">
        <is>
          <t>OP</t>
        </is>
      </c>
      <c r="F1149" s="5">
        <f>VLOOKUP(E1149,'5.a Definitions'!E:F,2,FALSE)</f>
        <v/>
      </c>
      <c r="G1149" s="5" t="inlineStr">
        <is>
          <t>PR</t>
        </is>
      </c>
      <c r="H1149" s="5" t="inlineStr">
        <is>
          <t>WW</t>
        </is>
      </c>
      <c r="I1149" s="5">
        <f>VLOOKUP(H1149,'5.a Definitions'!E:F,2,FALSE)</f>
        <v/>
      </c>
      <c r="J1149" s="465" t="inlineStr">
        <is>
          <t xml:space="preserve"> Other industry wastewater </t>
        </is>
      </c>
      <c r="K1149" s="465" t="inlineStr">
        <is>
          <t xml:space="preserve"> other industry wastewater </t>
        </is>
      </c>
      <c r="L1149" s="465" t="inlineStr">
        <is>
          <t xml:space="preserve"> reactive </t>
        </is>
      </c>
      <c r="M1149" s="465" t="inlineStr">
        <is>
          <t xml:space="preserve"> Nmix </t>
        </is>
      </c>
      <c r="N1149" s="466" t="n">
        <v>0.133859</v>
      </c>
      <c r="O1149" s="467" t="n">
        <v>0.2441094950122726</v>
      </c>
      <c r="P1149" s="468" t="n">
        <v>2017</v>
      </c>
      <c r="Q1149" s="469" t="inlineStr">
        <is>
          <t>Miljødirektoratet</t>
        </is>
      </c>
      <c r="R1149" s="469" t="inlineStr">
        <is>
          <t>ok</t>
        </is>
      </c>
      <c r="S1149" s="469" t="inlineStr">
        <is>
          <t xml:space="preserve"> text </t>
        </is>
      </c>
      <c r="T1149" s="426" t="inlineStr">
        <is>
          <t>Norway</t>
        </is>
      </c>
      <c r="U1149" s="465" t="inlineStr">
        <is>
          <t xml:space="preserve"> N wasted </t>
        </is>
      </c>
      <c r="V1149" s="465" t="n">
        <v>0.04</v>
      </c>
    </row>
    <row r="1150" ht="16" customHeight="1">
      <c r="B1150" s="5" t="inlineStr">
        <is>
          <t>MP.OP-HS.HS</t>
        </is>
      </c>
      <c r="C1150" s="5" t="inlineStr">
        <is>
          <t>MP.OP-HS.HS-Mineral fertilizer-Nmix</t>
        </is>
      </c>
      <c r="D1150" s="5" t="inlineStr">
        <is>
          <t>MP</t>
        </is>
      </c>
      <c r="E1150" s="5" t="inlineStr">
        <is>
          <t>OP</t>
        </is>
      </c>
      <c r="F1150" s="5">
        <f>VLOOKUP(E1150,'5.a Definitions'!E:F,2,FALSE)</f>
        <v/>
      </c>
      <c r="G1150" s="5" t="inlineStr">
        <is>
          <t>HS</t>
        </is>
      </c>
      <c r="H1150" s="5" t="inlineStr">
        <is>
          <t>HS</t>
        </is>
      </c>
      <c r="I1150" s="5">
        <f>VLOOKUP(H1150,'5.a Definitions'!E:F,2,FALSE)</f>
        <v/>
      </c>
      <c r="J1150" s="465" t="inlineStr">
        <is>
          <t xml:space="preserve"> Mineral fertilizer </t>
        </is>
      </c>
      <c r="K1150" s="465" t="inlineStr">
        <is>
          <t xml:space="preserve"> mineral fertilizer to settlements </t>
        </is>
      </c>
      <c r="L1150" s="465" t="inlineStr">
        <is>
          <t xml:space="preserve"> reactive </t>
        </is>
      </c>
      <c r="M1150" s="465" t="inlineStr">
        <is>
          <t xml:space="preserve"> Nmix </t>
        </is>
      </c>
      <c r="N1150" s="466" t="n">
        <v>2.034183673469388</v>
      </c>
      <c r="O1150" s="467" t="n">
        <v>0.576501852739607</v>
      </c>
      <c r="P1150" s="468" t="n">
        <v>2017</v>
      </c>
      <c r="Q1150" s="469" t="inlineStr">
        <is>
          <t>FAOSTAT Fertilizer by nutrient</t>
        </is>
      </c>
      <c r="R1150" s="469" t="inlineStr">
        <is>
          <t>ok</t>
        </is>
      </c>
      <c r="S1150" s="469" t="inlineStr">
        <is>
          <t xml:space="preserve"> text </t>
        </is>
      </c>
      <c r="T1150" s="426" t="inlineStr">
        <is>
          <t>Norway</t>
        </is>
      </c>
      <c r="U1150" s="5" t="inlineStr">
        <is>
          <t>useful output</t>
        </is>
      </c>
      <c r="V1150" s="465" t="n">
        <v>0.04</v>
      </c>
    </row>
    <row r="1151" ht="16" customHeight="1">
      <c r="B1151" s="5" t="inlineStr">
        <is>
          <t>MP.OP-HS.HS</t>
        </is>
      </c>
      <c r="C1151" s="5" t="inlineStr">
        <is>
          <t>MP.OP-HS.HS-Consumer goods-Nmix</t>
        </is>
      </c>
      <c r="D1151" s="5" t="inlineStr">
        <is>
          <t>MP</t>
        </is>
      </c>
      <c r="E1151" s="5" t="inlineStr">
        <is>
          <t>OP</t>
        </is>
      </c>
      <c r="F1151" s="5">
        <f>VLOOKUP(E1151,'5.a Definitions'!E:F,2,FALSE)</f>
        <v/>
      </c>
      <c r="G1151" s="5" t="inlineStr">
        <is>
          <t>HS</t>
        </is>
      </c>
      <c r="H1151" s="5" t="inlineStr">
        <is>
          <t>HS</t>
        </is>
      </c>
      <c r="I1151" s="5">
        <f>VLOOKUP(H1151,'5.a Definitions'!E:F,2,FALSE)</f>
        <v/>
      </c>
      <c r="J1151" s="465" t="inlineStr">
        <is>
          <t xml:space="preserve"> Consumer goods </t>
        </is>
      </c>
      <c r="K1151" s="465" t="inlineStr">
        <is>
          <t xml:space="preserve"> consumer goods </t>
        </is>
      </c>
      <c r="L1151" s="465" t="inlineStr">
        <is>
          <t xml:space="preserve"> reactive </t>
        </is>
      </c>
      <c r="M1151" s="465" t="inlineStr">
        <is>
          <t xml:space="preserve"> Nmix </t>
        </is>
      </c>
      <c r="N1151" s="466" t="n">
        <v>19.62261194694037</v>
      </c>
      <c r="O1151" s="467" t="n">
        <v>0.2548656532892072</v>
      </c>
      <c r="P1151" s="468" t="n">
        <v>2017</v>
      </c>
      <c r="Q1151" s="469" t="inlineStr">
        <is>
          <t>Massebalanse (Inflows - Outflows)</t>
        </is>
      </c>
      <c r="R1151" s="469" t="inlineStr">
        <is>
          <t>ok</t>
        </is>
      </c>
      <c r="S1151" s="469" t="inlineStr">
        <is>
          <t xml:space="preserve"> text </t>
        </is>
      </c>
      <c r="T1151" s="426" t="inlineStr">
        <is>
          <t>Norway</t>
        </is>
      </c>
      <c r="U1151" s="5" t="inlineStr">
        <is>
          <t>useful output</t>
        </is>
      </c>
      <c r="V1151" s="465" t="n">
        <v>0.04</v>
      </c>
    </row>
    <row r="1152" ht="16" customHeight="1">
      <c r="B1152" s="5" t="inlineStr">
        <is>
          <t>MP.OP-AT.AT</t>
        </is>
      </c>
      <c r="C1152" s="5" t="inlineStr">
        <is>
          <t>MP.OP-AT.AT-Emissions-NH3</t>
        </is>
      </c>
      <c r="D1152" s="5" t="inlineStr">
        <is>
          <t>MP</t>
        </is>
      </c>
      <c r="E1152" s="5" t="inlineStr">
        <is>
          <t>OP</t>
        </is>
      </c>
      <c r="F1152" s="5">
        <f>VLOOKUP(E1152,'5.a Definitions'!E:F,2,FALSE)</f>
        <v/>
      </c>
      <c r="G1152" s="5" t="inlineStr">
        <is>
          <t>AT</t>
        </is>
      </c>
      <c r="H1152" s="5" t="inlineStr">
        <is>
          <t>AT</t>
        </is>
      </c>
      <c r="I1152" s="5">
        <f>VLOOKUP(H1152,'5.a Definitions'!E:F,2,FALSE)</f>
        <v/>
      </c>
      <c r="J1152" s="465" t="inlineStr">
        <is>
          <t xml:space="preserve"> Emissions </t>
        </is>
      </c>
      <c r="K1152" s="465" t="inlineStr">
        <is>
          <t xml:space="preserve"> process emissions </t>
        </is>
      </c>
      <c r="L1152" s="465" t="inlineStr">
        <is>
          <t xml:space="preserve"> reactive </t>
        </is>
      </c>
      <c r="M1152" s="465" t="inlineStr">
        <is>
          <t xml:space="preserve"> NH3 </t>
        </is>
      </c>
      <c r="N1152" s="466" t="n">
        <v>0.5036557848039002</v>
      </c>
      <c r="O1152" s="467" t="n">
        <v>0.2349255310685615</v>
      </c>
      <c r="P1152" s="468" t="n">
        <v>2017</v>
      </c>
      <c r="Q1152" s="469" t="inlineStr">
        <is>
          <t>CRLTAP Inventory Submissions</t>
        </is>
      </c>
      <c r="R1152" s="469" t="inlineStr">
        <is>
          <t>ok</t>
        </is>
      </c>
      <c r="S1152" s="469" t="inlineStr">
        <is>
          <t xml:space="preserve"> text </t>
        </is>
      </c>
      <c r="T1152" s="426" t="inlineStr">
        <is>
          <t>Norway</t>
        </is>
      </c>
      <c r="U1152" s="465" t="inlineStr">
        <is>
          <t xml:space="preserve"> N wasted </t>
        </is>
      </c>
      <c r="V1152" s="465" t="n">
        <v>0.04</v>
      </c>
    </row>
    <row r="1153" ht="16" customHeight="1">
      <c r="B1153" s="5" t="inlineStr">
        <is>
          <t>MP.OP-AT.AT</t>
        </is>
      </c>
      <c r="C1153" s="5" t="inlineStr">
        <is>
          <t>MP.OP-AT.AT-Emissions-NOx</t>
        </is>
      </c>
      <c r="D1153" s="5" t="inlineStr">
        <is>
          <t>MP</t>
        </is>
      </c>
      <c r="E1153" s="5" t="inlineStr">
        <is>
          <t>OP</t>
        </is>
      </c>
      <c r="F1153" s="5">
        <f>VLOOKUP(E1153,'5.a Definitions'!E:F,2,FALSE)</f>
        <v/>
      </c>
      <c r="G1153" s="5" t="inlineStr">
        <is>
          <t>AT</t>
        </is>
      </c>
      <c r="H1153" s="5" t="inlineStr">
        <is>
          <t>AT</t>
        </is>
      </c>
      <c r="I1153" s="5">
        <f>VLOOKUP(H1153,'5.a Definitions'!E:F,2,FALSE)</f>
        <v/>
      </c>
      <c r="J1153" s="465" t="inlineStr">
        <is>
          <t xml:space="preserve"> Emissions </t>
        </is>
      </c>
      <c r="K1153" s="465" t="inlineStr">
        <is>
          <t xml:space="preserve"> process emissions </t>
        </is>
      </c>
      <c r="L1153" s="465" t="inlineStr">
        <is>
          <t xml:space="preserve"> reactive </t>
        </is>
      </c>
      <c r="M1153" s="465" t="inlineStr">
        <is>
          <t xml:space="preserve"> NOx </t>
        </is>
      </c>
      <c r="N1153" s="466" t="n">
        <v>3.245161558631701</v>
      </c>
      <c r="O1153" s="467" t="n">
        <v>0.1666018055186004</v>
      </c>
      <c r="P1153" s="468" t="n">
        <v>2017</v>
      </c>
      <c r="Q1153" s="469" t="inlineStr">
        <is>
          <t>CRLTAP Inventory Submissions</t>
        </is>
      </c>
      <c r="R1153" s="469" t="inlineStr">
        <is>
          <t>ok</t>
        </is>
      </c>
      <c r="S1153" s="469" t="inlineStr">
        <is>
          <t xml:space="preserve"> text </t>
        </is>
      </c>
      <c r="T1153" s="426" t="inlineStr">
        <is>
          <t>Norway</t>
        </is>
      </c>
      <c r="U1153" s="465" t="inlineStr">
        <is>
          <t xml:space="preserve"> N wasted </t>
        </is>
      </c>
      <c r="V1153" s="465" t="n">
        <v>0.04</v>
      </c>
    </row>
    <row r="1154" ht="16" customHeight="1">
      <c r="B1154" s="5" t="inlineStr">
        <is>
          <t>MP.OP-AT.AT</t>
        </is>
      </c>
      <c r="C1154" s="5" t="inlineStr">
        <is>
          <t>MP.OP-AT.AT-Emissions-N2O</t>
        </is>
      </c>
      <c r="D1154" s="5" t="inlineStr">
        <is>
          <t>MP</t>
        </is>
      </c>
      <c r="E1154" s="5" t="inlineStr">
        <is>
          <t>OP</t>
        </is>
      </c>
      <c r="F1154" s="5">
        <f>VLOOKUP(E1154,'5.a Definitions'!E:F,2,FALSE)</f>
        <v/>
      </c>
      <c r="G1154" s="5" t="inlineStr">
        <is>
          <t>AT</t>
        </is>
      </c>
      <c r="H1154" s="5" t="inlineStr">
        <is>
          <t>AT</t>
        </is>
      </c>
      <c r="I1154" s="5">
        <f>VLOOKUP(H1154,'5.a Definitions'!E:F,2,FALSE)</f>
        <v/>
      </c>
      <c r="J1154" s="465" t="inlineStr">
        <is>
          <t xml:space="preserve"> Emissions </t>
        </is>
      </c>
      <c r="K1154" s="465" t="inlineStr">
        <is>
          <t xml:space="preserve"> process emissions </t>
        </is>
      </c>
      <c r="L1154" s="465" t="inlineStr">
        <is>
          <t xml:space="preserve"> reactive </t>
        </is>
      </c>
      <c r="M1154" s="465" t="inlineStr">
        <is>
          <t xml:space="preserve"> N2O </t>
        </is>
      </c>
      <c r="N1154" s="466" t="n">
        <v>0.6504346018094821</v>
      </c>
      <c r="O1154" s="467" t="n">
        <v>0.06511359277630056</v>
      </c>
      <c r="P1154" s="468" t="n">
        <v>2017</v>
      </c>
      <c r="Q1154" s="469" t="inlineStr">
        <is>
          <t>UNFCCC CRT</t>
        </is>
      </c>
      <c r="R1154" s="469" t="inlineStr">
        <is>
          <t>ok</t>
        </is>
      </c>
      <c r="S1154" s="469" t="inlineStr">
        <is>
          <t xml:space="preserve"> text </t>
        </is>
      </c>
      <c r="T1154" s="426" t="inlineStr">
        <is>
          <t>Norway</t>
        </is>
      </c>
      <c r="U1154" s="465" t="inlineStr">
        <is>
          <t xml:space="preserve"> N wasted </t>
        </is>
      </c>
      <c r="V1154" s="465" t="n">
        <v>0.04</v>
      </c>
    </row>
    <row r="1155" ht="16" customHeight="1">
      <c r="B1155" s="5" t="inlineStr">
        <is>
          <t>MP.OP-HY.SW</t>
        </is>
      </c>
      <c r="C1155" s="5" t="inlineStr">
        <is>
          <t>MP.OP-HY.SW-Untreated wastewater-Nmix</t>
        </is>
      </c>
      <c r="D1155" s="5" t="inlineStr">
        <is>
          <t>MP</t>
        </is>
      </c>
      <c r="E1155" s="5" t="inlineStr">
        <is>
          <t>OP</t>
        </is>
      </c>
      <c r="F1155" s="5">
        <f>VLOOKUP(E1155,'5.a Definitions'!E:F,2,FALSE)</f>
        <v/>
      </c>
      <c r="G1155" s="5" t="inlineStr">
        <is>
          <t>HY</t>
        </is>
      </c>
      <c r="H1155" s="5" t="inlineStr">
        <is>
          <t>SW</t>
        </is>
      </c>
      <c r="I1155" s="5">
        <f>VLOOKUP(H1155,'5.a Definitions'!E:F,2,FALSE)</f>
        <v/>
      </c>
      <c r="J1155" s="465" t="inlineStr">
        <is>
          <t xml:space="preserve"> Untreated wastewater </t>
        </is>
      </c>
      <c r="K1155" s="465" t="inlineStr">
        <is>
          <t xml:space="preserve"> other industry untreated wastewater </t>
        </is>
      </c>
      <c r="L1155" s="465" t="inlineStr">
        <is>
          <t xml:space="preserve"> reactive </t>
        </is>
      </c>
      <c r="M1155" s="465" t="inlineStr">
        <is>
          <t xml:space="preserve"> Nmix </t>
        </is>
      </c>
      <c r="N1155" s="466" t="n">
        <v>1.917233</v>
      </c>
      <c r="O1155" s="467" t="n">
        <v>0.1245450631524202</v>
      </c>
      <c r="P1155" s="468" t="n">
        <v>2017</v>
      </c>
      <c r="Q1155" s="469" t="inlineStr">
        <is>
          <t>Miljødirektoratet</t>
        </is>
      </c>
      <c r="R1155" s="469" t="inlineStr">
        <is>
          <t>ok</t>
        </is>
      </c>
      <c r="S1155" s="469" t="inlineStr">
        <is>
          <t xml:space="preserve"> text </t>
        </is>
      </c>
      <c r="T1155" s="426" t="inlineStr">
        <is>
          <t>Norway</t>
        </is>
      </c>
      <c r="U1155" s="465" t="inlineStr">
        <is>
          <t xml:space="preserve"> N wasted </t>
        </is>
      </c>
      <c r="V1155" s="465" t="n">
        <v>0.04</v>
      </c>
    </row>
    <row r="1156" ht="16" customHeight="1">
      <c r="B1156" s="5" t="inlineStr">
        <is>
          <t>MP.OP-FS.FO</t>
        </is>
      </c>
      <c r="C1156" s="5" t="inlineStr">
        <is>
          <t>MP.OP-FS.FO-Mineral fertilizer-Nmix</t>
        </is>
      </c>
      <c r="D1156" s="5" t="inlineStr">
        <is>
          <t>MP</t>
        </is>
      </c>
      <c r="E1156" s="5" t="inlineStr">
        <is>
          <t>OP</t>
        </is>
      </c>
      <c r="F1156" s="5">
        <f>VLOOKUP(E1156,'5.a Definitions'!E:F,2,FALSE)</f>
        <v/>
      </c>
      <c r="G1156" s="5" t="inlineStr">
        <is>
          <t>FS</t>
        </is>
      </c>
      <c r="H1156" s="5" t="inlineStr">
        <is>
          <t>FO</t>
        </is>
      </c>
      <c r="I1156" s="5">
        <f>VLOOKUP(H1156,'5.a Definitions'!E:F,2,FALSE)</f>
        <v/>
      </c>
      <c r="J1156" s="5" t="inlineStr">
        <is>
          <t>Mineral fertilizer</t>
        </is>
      </c>
      <c r="K1156" s="5" t="inlineStr">
        <is>
          <t>mineral fertilizer to forests</t>
        </is>
      </c>
      <c r="L1156" s="5" t="inlineStr">
        <is>
          <t>reactive</t>
        </is>
      </c>
      <c r="M1156" s="5" t="inlineStr">
        <is>
          <t>Nmix</t>
        </is>
      </c>
      <c r="N1156" s="422" t="n">
        <v>1.365615</v>
      </c>
      <c r="O1156" s="423" t="n">
        <v>0.2937914114221568</v>
      </c>
      <c r="P1156" s="468" t="n">
        <v>2017</v>
      </c>
      <c r="Q1156" s="425" t="inlineStr">
        <is>
          <t>SSB tabell 05543</t>
        </is>
      </c>
      <c r="R1156" s="425" t="inlineStr">
        <is>
          <t>ok</t>
        </is>
      </c>
      <c r="S1156" s="425" t="inlineStr">
        <is>
          <t>text</t>
        </is>
      </c>
      <c r="T1156" s="426" t="inlineStr">
        <is>
          <t>Norway</t>
        </is>
      </c>
      <c r="U1156" s="5" t="inlineStr">
        <is>
          <t>useful output</t>
        </is>
      </c>
      <c r="V1156" s="5">
        <f>(O1023*N1023)^2</f>
        <v/>
      </c>
    </row>
    <row r="1157" ht="16" customHeight="1">
      <c r="B1157" s="5" t="inlineStr">
        <is>
          <t>MP.OP-RW.RW</t>
        </is>
      </c>
      <c r="C1157" s="5" t="inlineStr">
        <is>
          <t>MP.OP-RW.RW-Mineral fertilizer export-Nmix</t>
        </is>
      </c>
      <c r="D1157" s="5" t="inlineStr">
        <is>
          <t>MP</t>
        </is>
      </c>
      <c r="E1157" s="5" t="inlineStr">
        <is>
          <t>OP</t>
        </is>
      </c>
      <c r="F1157" s="5">
        <f>VLOOKUP(E1157,'5.a Definitions'!E:F,2,FALSE)</f>
        <v/>
      </c>
      <c r="G1157" s="5" t="inlineStr">
        <is>
          <t>RW</t>
        </is>
      </c>
      <c r="H1157" s="5" t="inlineStr">
        <is>
          <t>RW</t>
        </is>
      </c>
      <c r="I1157" s="5">
        <f>VLOOKUP(H1157,'5.a Definitions'!E:F,2,FALSE)</f>
        <v/>
      </c>
      <c r="J1157" s="465" t="inlineStr">
        <is>
          <t xml:space="preserve"> Mineral fertilizer export </t>
        </is>
      </c>
      <c r="K1157" s="465" t="inlineStr">
        <is>
          <t xml:space="preserve"> mineral fertilizer export </t>
        </is>
      </c>
      <c r="L1157" s="465" t="inlineStr">
        <is>
          <t xml:space="preserve"> reactive </t>
        </is>
      </c>
      <c r="M1157" s="465" t="inlineStr">
        <is>
          <t xml:space="preserve"> Nmix </t>
        </is>
      </c>
      <c r="N1157" s="466" t="n">
        <v>722.6900000000001</v>
      </c>
      <c r="O1157" s="467" t="n">
        <v>0.2949457776486213</v>
      </c>
      <c r="P1157" s="468" t="n">
        <v>2017</v>
      </c>
      <c r="Q1157" s="469" t="inlineStr">
        <is>
          <t>FAOSTAT Fertilizer by Nutrient</t>
        </is>
      </c>
      <c r="R1157" s="469" t="inlineStr">
        <is>
          <t>ok</t>
        </is>
      </c>
      <c r="S1157" s="469" t="inlineStr">
        <is>
          <t xml:space="preserve"> text </t>
        </is>
      </c>
      <c r="T1157" s="426" t="inlineStr">
        <is>
          <t>Norway</t>
        </is>
      </c>
      <c r="U1157" s="5" t="inlineStr">
        <is>
          <t>useful output</t>
        </is>
      </c>
      <c r="V1157" s="465" t="n">
        <v>0.04</v>
      </c>
    </row>
    <row r="1158" ht="16" customHeight="1" thickBot="1">
      <c r="B1158" s="6" t="inlineStr">
        <is>
          <t>MP.OP-RW.RW</t>
        </is>
      </c>
      <c r="C1158" s="6" t="inlineStr">
        <is>
          <t>MP.OP-RW.RW-Other goods export-Nmix</t>
        </is>
      </c>
      <c r="D1158" s="6" t="inlineStr">
        <is>
          <t>MP</t>
        </is>
      </c>
      <c r="E1158" s="6" t="inlineStr">
        <is>
          <t>OP</t>
        </is>
      </c>
      <c r="F1158" s="5">
        <f>VLOOKUP(E1158,'5.a Definitions'!E:F,2,FALSE)</f>
        <v/>
      </c>
      <c r="G1158" s="6" t="inlineStr">
        <is>
          <t>RW</t>
        </is>
      </c>
      <c r="H1158" s="6" t="inlineStr">
        <is>
          <t>RW</t>
        </is>
      </c>
      <c r="I1158" s="5">
        <f>VLOOKUP(H1158,'5.a Definitions'!E:F,2,FALSE)</f>
        <v/>
      </c>
      <c r="J1158" s="470" t="inlineStr">
        <is>
          <t xml:space="preserve"> Other goods export </t>
        </is>
      </c>
      <c r="K1158" s="470" t="inlineStr">
        <is>
          <t xml:space="preserve"> other goods export </t>
        </is>
      </c>
      <c r="L1158" s="470" t="inlineStr">
        <is>
          <t xml:space="preserve"> reactive </t>
        </is>
      </c>
      <c r="M1158" s="470" t="inlineStr">
        <is>
          <t xml:space="preserve"> Nmix </t>
        </is>
      </c>
      <c r="N1158" s="466" t="n">
        <v>12.018828369</v>
      </c>
      <c r="O1158" s="471" t="n">
        <v>0.1758052368892271</v>
      </c>
      <c r="P1158" s="468" t="n">
        <v>2017</v>
      </c>
      <c r="Q1158" s="472" t="inlineStr">
        <is>
          <t>SSB tab 08801</t>
        </is>
      </c>
      <c r="R1158" s="469" t="inlineStr">
        <is>
          <t>ok</t>
        </is>
      </c>
      <c r="S1158" s="472" t="inlineStr">
        <is>
          <t xml:space="preserve"> text </t>
        </is>
      </c>
      <c r="T1158" s="426" t="inlineStr">
        <is>
          <t>Norway</t>
        </is>
      </c>
      <c r="U1158" s="5" t="inlineStr">
        <is>
          <t>useful output</t>
        </is>
      </c>
      <c r="V1158" s="470" t="n">
        <v>0.04</v>
      </c>
    </row>
    <row r="1159" ht="16" customHeight="1">
      <c r="A1159" s="488" t="inlineStr">
        <is>
          <t xml:space="preserve"> Agriculture </t>
        </is>
      </c>
      <c r="B1159" s="5" t="inlineStr">
        <is>
          <t>AG.SM-MP.FP</t>
        </is>
      </c>
      <c r="C1159" s="5" t="inlineStr">
        <is>
          <t>AG.SM-MP.FP-Food crop products-Nmix</t>
        </is>
      </c>
      <c r="D1159" s="5" t="inlineStr">
        <is>
          <t>AG</t>
        </is>
      </c>
      <c r="E1159" s="5" t="inlineStr">
        <is>
          <t>SM</t>
        </is>
      </c>
      <c r="F1159" s="5">
        <f>VLOOKUP(E1159,'5.a Definitions'!E:F,2,FALSE)</f>
        <v/>
      </c>
      <c r="G1159" s="5" t="inlineStr">
        <is>
          <t>MP</t>
        </is>
      </c>
      <c r="H1159" s="5" t="inlineStr">
        <is>
          <t>FP</t>
        </is>
      </c>
      <c r="I1159" s="5">
        <f>VLOOKUP(H1159,'5.a Definitions'!E:F,2,FALSE)</f>
        <v/>
      </c>
      <c r="J1159" s="465" t="inlineStr">
        <is>
          <t xml:space="preserve"> Food crop products </t>
        </is>
      </c>
      <c r="K1159" s="465" t="inlineStr">
        <is>
          <t xml:space="preserve"> food crop products </t>
        </is>
      </c>
      <c r="L1159" s="465" t="inlineStr">
        <is>
          <t xml:space="preserve"> reactive </t>
        </is>
      </c>
      <c r="M1159" s="465" t="inlineStr">
        <is>
          <t xml:space="preserve"> Nmix </t>
        </is>
      </c>
      <c r="N1159" s="466" t="n">
        <v>25.3577950658145</v>
      </c>
      <c r="O1159" s="467" t="n">
        <v>0.4442770011544777</v>
      </c>
      <c r="P1159" s="468" t="n">
        <v>2017</v>
      </c>
      <c r="Q1159" s="469" t="inlineStr">
        <is>
          <t>Filled (N per tonne interpolated between 2016 and 2020) x SSB cereal harvest (table 07479): Eurostat GNB</t>
        </is>
      </c>
      <c r="R1159" s="469" t="inlineStr">
        <is>
          <t>ok</t>
        </is>
      </c>
      <c r="S1159" s="469" t="inlineStr">
        <is>
          <t xml:space="preserve"> text </t>
        </is>
      </c>
      <c r="T1159" s="426" t="inlineStr">
        <is>
          <t>Norway</t>
        </is>
      </c>
      <c r="U1159" s="5" t="inlineStr">
        <is>
          <t>useful output</t>
        </is>
      </c>
      <c r="V1159" s="465" t="n">
        <v>0.04</v>
      </c>
    </row>
    <row r="1160" ht="16" customHeight="1">
      <c r="B1160" s="5" t="inlineStr">
        <is>
          <t>AG.SM-MP.OP</t>
        </is>
      </c>
      <c r="C1160" s="5" t="inlineStr">
        <is>
          <t>AG.SM-MP.OP-Crop products for industrial use-Nmix</t>
        </is>
      </c>
      <c r="D1160" s="5" t="inlineStr">
        <is>
          <t>AG</t>
        </is>
      </c>
      <c r="E1160" s="5" t="inlineStr">
        <is>
          <t>SM</t>
        </is>
      </c>
      <c r="F1160" s="5">
        <f>VLOOKUP(E1160,'5.a Definitions'!E:F,2,FALSE)</f>
        <v/>
      </c>
      <c r="G1160" s="5" t="inlineStr">
        <is>
          <t>MP</t>
        </is>
      </c>
      <c r="H1160" s="5" t="inlineStr">
        <is>
          <t>OP</t>
        </is>
      </c>
      <c r="I1160" s="5">
        <f>VLOOKUP(H1160,'5.a Definitions'!E:F,2,FALSE)</f>
        <v/>
      </c>
      <c r="J1160" s="465" t="inlineStr">
        <is>
          <t xml:space="preserve"> Crop products for industrial use </t>
        </is>
      </c>
      <c r="K1160" s="465" t="inlineStr">
        <is>
          <t xml:space="preserve"> crop products for industrial use </t>
        </is>
      </c>
      <c r="L1160" s="465" t="inlineStr">
        <is>
          <t xml:space="preserve"> reactive </t>
        </is>
      </c>
      <c r="M1160" s="465" t="inlineStr">
        <is>
          <t xml:space="preserve"> Nmix </t>
        </is>
      </c>
      <c r="N1160" s="466" t="n">
        <v>0.4019944444444444</v>
      </c>
      <c r="O1160" s="467" t="n">
        <v>0.4443482611175174</v>
      </c>
      <c r="P1160" s="468" t="n">
        <v>2017</v>
      </c>
      <c r="Q1160" s="469" t="inlineStr">
        <is>
          <t>Filled (mean of all other years): Eurostat GNB has no data for 2017-2019</t>
        </is>
      </c>
      <c r="R1160" s="469" t="inlineStr">
        <is>
          <t>ok</t>
        </is>
      </c>
      <c r="S1160" s="469" t="inlineStr">
        <is>
          <t xml:space="preserve"> text </t>
        </is>
      </c>
      <c r="T1160" s="426" t="inlineStr">
        <is>
          <t>Norway</t>
        </is>
      </c>
      <c r="U1160" s="5" t="inlineStr">
        <is>
          <t>useful output</t>
        </is>
      </c>
      <c r="V1160" s="465" t="n">
        <v>0.04</v>
      </c>
    </row>
    <row r="1161" ht="16" customHeight="1">
      <c r="B1161" s="5" t="inlineStr">
        <is>
          <t>AG.SM-AG.MM</t>
        </is>
      </c>
      <c r="C1161" s="5" t="inlineStr">
        <is>
          <t>AG.SM-AG.MM-Fodder crops-Nmix</t>
        </is>
      </c>
      <c r="D1161" s="5" t="inlineStr">
        <is>
          <t>AG</t>
        </is>
      </c>
      <c r="E1161" s="5" t="inlineStr">
        <is>
          <t>SM</t>
        </is>
      </c>
      <c r="F1161" s="5">
        <f>VLOOKUP(E1161,'5.a Definitions'!E:F,2,FALSE)</f>
        <v/>
      </c>
      <c r="G1161" s="5" t="inlineStr">
        <is>
          <t>AG</t>
        </is>
      </c>
      <c r="H1161" s="5" t="inlineStr">
        <is>
          <t>MM</t>
        </is>
      </c>
      <c r="I1161" s="5">
        <f>VLOOKUP(H1161,'5.a Definitions'!E:F,2,FALSE)</f>
        <v/>
      </c>
      <c r="J1161" s="465" t="inlineStr">
        <is>
          <t xml:space="preserve"> Fodder crops </t>
        </is>
      </c>
      <c r="K1161" s="465" t="inlineStr">
        <is>
          <t xml:space="preserve"> fodder crops </t>
        </is>
      </c>
      <c r="L1161" s="465" t="inlineStr">
        <is>
          <t xml:space="preserve"> reactive </t>
        </is>
      </c>
      <c r="M1161" s="465" t="inlineStr">
        <is>
          <t xml:space="preserve"> Nmix </t>
        </is>
      </c>
      <c r="N1161" s="466" t="n">
        <v>67.20103519999999</v>
      </c>
      <c r="O1161" s="467" t="n">
        <v>0.296779429315583</v>
      </c>
      <c r="P1161" s="468" t="n">
        <v>2017</v>
      </c>
      <c r="Q1161" s="469" t="inlineStr">
        <is>
          <t>SSB table 05772 + BFJ Totalkalkylen, Eng-beite</t>
        </is>
      </c>
      <c r="R1161" s="469" t="inlineStr">
        <is>
          <t>ok</t>
        </is>
      </c>
      <c r="S1161" s="469" t="inlineStr">
        <is>
          <t xml:space="preserve"> text </t>
        </is>
      </c>
      <c r="T1161" s="426" t="inlineStr">
        <is>
          <t>Norway</t>
        </is>
      </c>
      <c r="U1161" s="5" t="inlineStr">
        <is>
          <t>useful output</t>
        </is>
      </c>
      <c r="V1161" s="465" t="n">
        <v>0.04</v>
      </c>
    </row>
    <row r="1162" ht="16" customHeight="1">
      <c r="B1162" s="5" t="inlineStr">
        <is>
          <t>AG.SM-AT.AT</t>
        </is>
      </c>
      <c r="C1162" s="5" t="inlineStr">
        <is>
          <t>AG.SM-AT.AT-Emissions-NH3</t>
        </is>
      </c>
      <c r="D1162" s="5" t="inlineStr">
        <is>
          <t>AG</t>
        </is>
      </c>
      <c r="E1162" s="5" t="inlineStr">
        <is>
          <t>SM</t>
        </is>
      </c>
      <c r="F1162" s="5">
        <f>VLOOKUP(E1162,'5.a Definitions'!E:F,2,FALSE)</f>
        <v/>
      </c>
      <c r="G1162" s="5" t="inlineStr">
        <is>
          <t>AT</t>
        </is>
      </c>
      <c r="H1162" s="5" t="inlineStr">
        <is>
          <t>AT</t>
        </is>
      </c>
      <c r="I1162" s="5">
        <f>VLOOKUP(H1162,'5.a Definitions'!E:F,2,FALSE)</f>
        <v/>
      </c>
      <c r="J1162" s="465" t="inlineStr">
        <is>
          <t xml:space="preserve"> Emissions </t>
        </is>
      </c>
      <c r="K1162" s="465" t="inlineStr">
        <is>
          <t xml:space="preserve"> agricultural soil emissions </t>
        </is>
      </c>
      <c r="L1162" s="465" t="inlineStr">
        <is>
          <t xml:space="preserve"> reactive </t>
        </is>
      </c>
      <c r="M1162" s="465" t="inlineStr">
        <is>
          <t xml:space="preserve"> NH3 </t>
        </is>
      </c>
      <c r="N1162" s="466" t="n">
        <v>14.02961317005536</v>
      </c>
      <c r="O1162" s="467" t="n">
        <v>0.3022707764016762</v>
      </c>
      <c r="P1162" s="468" t="n">
        <v>2017</v>
      </c>
      <c r="Q1162" s="469" t="inlineStr">
        <is>
          <t>CRLTAP Inventory Submissions</t>
        </is>
      </c>
      <c r="R1162" s="469" t="inlineStr">
        <is>
          <t>ok</t>
        </is>
      </c>
      <c r="S1162" s="469" t="inlineStr">
        <is>
          <t xml:space="preserve"> text </t>
        </is>
      </c>
      <c r="T1162" s="426" t="inlineStr">
        <is>
          <t>Norway</t>
        </is>
      </c>
      <c r="U1162" s="465" t="inlineStr">
        <is>
          <t xml:space="preserve"> N wasted </t>
        </is>
      </c>
      <c r="V1162" s="465" t="n">
        <v>0.04</v>
      </c>
    </row>
    <row r="1163" ht="16" customHeight="1">
      <c r="B1163" s="5" t="inlineStr">
        <is>
          <t>AG.SM-AT.AT</t>
        </is>
      </c>
      <c r="C1163" s="5" t="inlineStr">
        <is>
          <t>AG.SM-AT.AT-Emissions-N2O</t>
        </is>
      </c>
      <c r="D1163" s="5" t="inlineStr">
        <is>
          <t>AG</t>
        </is>
      </c>
      <c r="E1163" s="5" t="inlineStr">
        <is>
          <t>SM</t>
        </is>
      </c>
      <c r="F1163" s="5">
        <f>VLOOKUP(E1163,'5.a Definitions'!E:F,2,FALSE)</f>
        <v/>
      </c>
      <c r="G1163" s="5" t="inlineStr">
        <is>
          <t>AT</t>
        </is>
      </c>
      <c r="H1163" s="5" t="inlineStr">
        <is>
          <t>AT</t>
        </is>
      </c>
      <c r="I1163" s="5">
        <f>VLOOKUP(H1163,'5.a Definitions'!E:F,2,FALSE)</f>
        <v/>
      </c>
      <c r="J1163" s="465" t="inlineStr">
        <is>
          <t xml:space="preserve"> Emissions </t>
        </is>
      </c>
      <c r="K1163" s="465" t="inlineStr">
        <is>
          <t xml:space="preserve"> agricultural soil emissions </t>
        </is>
      </c>
      <c r="L1163" s="465" t="inlineStr">
        <is>
          <t xml:space="preserve"> reactive </t>
        </is>
      </c>
      <c r="M1163" s="465" t="inlineStr">
        <is>
          <t xml:space="preserve"> N2O </t>
        </is>
      </c>
      <c r="N1163" s="466" t="n">
        <v>3.682755931360665</v>
      </c>
      <c r="O1163" s="467" t="n">
        <v>1.327853758886927</v>
      </c>
      <c r="P1163" s="468" t="n">
        <v>2017</v>
      </c>
      <c r="Q1163" s="469" t="inlineStr">
        <is>
          <t>UNFCCC CRT</t>
        </is>
      </c>
      <c r="R1163" s="469" t="inlineStr">
        <is>
          <t>ok</t>
        </is>
      </c>
      <c r="S1163" s="469" t="inlineStr">
        <is>
          <t xml:space="preserve"> text </t>
        </is>
      </c>
      <c r="T1163" s="426" t="inlineStr">
        <is>
          <t>Norway</t>
        </is>
      </c>
      <c r="U1163" s="465" t="inlineStr">
        <is>
          <t xml:space="preserve"> N wasted </t>
        </is>
      </c>
      <c r="V1163" s="465" t="n">
        <v>0.04</v>
      </c>
    </row>
    <row r="1164" ht="16" customHeight="1">
      <c r="B1164" s="5" t="inlineStr">
        <is>
          <t>AG.SM-AT.AT</t>
        </is>
      </c>
      <c r="C1164" s="5" t="inlineStr">
        <is>
          <t>AG.SM-AT.AT-Emissions-NOx</t>
        </is>
      </c>
      <c r="D1164" s="5" t="inlineStr">
        <is>
          <t>AG</t>
        </is>
      </c>
      <c r="E1164" s="5" t="inlineStr">
        <is>
          <t>SM</t>
        </is>
      </c>
      <c r="F1164" s="5">
        <f>VLOOKUP(E1164,'5.a Definitions'!E:F,2,FALSE)</f>
        <v/>
      </c>
      <c r="G1164" s="5" t="inlineStr">
        <is>
          <t>AT</t>
        </is>
      </c>
      <c r="H1164" s="5" t="inlineStr">
        <is>
          <t>AT</t>
        </is>
      </c>
      <c r="I1164" s="5">
        <f>VLOOKUP(H1164,'5.a Definitions'!E:F,2,FALSE)</f>
        <v/>
      </c>
      <c r="J1164" s="465" t="inlineStr">
        <is>
          <t xml:space="preserve"> Emissions </t>
        </is>
      </c>
      <c r="K1164" s="465" t="inlineStr">
        <is>
          <t xml:space="preserve"> agricultural soil emissions </t>
        </is>
      </c>
      <c r="L1164" s="465" t="inlineStr">
        <is>
          <t xml:space="preserve"> reactive </t>
        </is>
      </c>
      <c r="M1164" s="465" t="inlineStr">
        <is>
          <t xml:space="preserve"> NOx </t>
        </is>
      </c>
      <c r="N1164" s="466" t="n">
        <v>2.176333644175732</v>
      </c>
      <c r="O1164" s="467" t="n">
        <v>0.6898144815468225</v>
      </c>
      <c r="P1164" s="468" t="n">
        <v>2017</v>
      </c>
      <c r="Q1164" s="469" t="inlineStr">
        <is>
          <t>CRLTAP Inventory Submissions</t>
        </is>
      </c>
      <c r="R1164" s="469" t="inlineStr">
        <is>
          <t>ok</t>
        </is>
      </c>
      <c r="S1164" s="469" t="inlineStr">
        <is>
          <t xml:space="preserve"> text </t>
        </is>
      </c>
      <c r="T1164" s="426" t="inlineStr">
        <is>
          <t>Norway</t>
        </is>
      </c>
      <c r="U1164" s="465" t="inlineStr">
        <is>
          <t xml:space="preserve"> N wasted </t>
        </is>
      </c>
      <c r="V1164" s="465" t="n">
        <v>0.04</v>
      </c>
    </row>
    <row r="1165" ht="16" customHeight="1">
      <c r="B1165" s="5" t="inlineStr">
        <is>
          <t>AG.SM-AT.AT</t>
        </is>
      </c>
      <c r="C1165" s="5" t="inlineStr">
        <is>
          <t>AG.SM-AT.AT-Emissions-N2</t>
        </is>
      </c>
      <c r="D1165" s="5" t="inlineStr">
        <is>
          <t>AG</t>
        </is>
      </c>
      <c r="E1165" s="5" t="inlineStr">
        <is>
          <t>SM</t>
        </is>
      </c>
      <c r="F1165" s="5">
        <f>VLOOKUP(E1165,'5.a Definitions'!E:F,2,FALSE)</f>
        <v/>
      </c>
      <c r="G1165" s="5" t="inlineStr">
        <is>
          <t>AT</t>
        </is>
      </c>
      <c r="H1165" s="5" t="inlineStr">
        <is>
          <t>AT</t>
        </is>
      </c>
      <c r="I1165" s="5">
        <f>VLOOKUP(H1165,'5.a Definitions'!E:F,2,FALSE)</f>
        <v/>
      </c>
      <c r="J1165" s="465" t="inlineStr">
        <is>
          <t xml:space="preserve"> Emissions </t>
        </is>
      </c>
      <c r="K1165" s="465" t="inlineStr">
        <is>
          <t xml:space="preserve"> agricultural soil emissions </t>
        </is>
      </c>
      <c r="L1165" s="465" t="inlineStr">
        <is>
          <t xml:space="preserve"> inert </t>
        </is>
      </c>
      <c r="M1165" s="465" t="inlineStr">
        <is>
          <t xml:space="preserve"> N2 </t>
        </is>
      </c>
      <c r="N1165" s="466" t="n">
        <v>13.7915624</v>
      </c>
      <c r="O1165" s="467" t="n">
        <v>0.4956076723636977</v>
      </c>
      <c r="P1165" s="468" t="n">
        <v>2017</v>
      </c>
      <c r="Q1165" s="469" t="inlineStr">
        <is>
          <t>Schäppi2025Ann + SSB table 05982</t>
        </is>
      </c>
      <c r="R1165" s="469" t="inlineStr">
        <is>
          <t>ok</t>
        </is>
      </c>
      <c r="S1165" s="469" t="inlineStr">
        <is>
          <t xml:space="preserve"> text </t>
        </is>
      </c>
      <c r="T1165" s="426" t="inlineStr">
        <is>
          <t>Norway</t>
        </is>
      </c>
      <c r="U1165" s="465" t="inlineStr">
        <is>
          <t xml:space="preserve"> N wasted </t>
        </is>
      </c>
      <c r="V1165" s="465" t="n">
        <v>0.04</v>
      </c>
    </row>
    <row r="1166" ht="16" customHeight="1">
      <c r="B1166" s="5" t="inlineStr">
        <is>
          <t>AG.SM-HY.SW</t>
        </is>
      </c>
      <c r="C1166" s="5" t="inlineStr">
        <is>
          <t>AG.SM-HY.SW-Leaching-Nmix</t>
        </is>
      </c>
      <c r="D1166" s="5" t="inlineStr">
        <is>
          <t>AG</t>
        </is>
      </c>
      <c r="E1166" s="5" t="inlineStr">
        <is>
          <t>SM</t>
        </is>
      </c>
      <c r="F1166" s="5">
        <f>VLOOKUP(E1166,'5.a Definitions'!E:F,2,FALSE)</f>
        <v/>
      </c>
      <c r="G1166" s="5" t="inlineStr">
        <is>
          <t>HY</t>
        </is>
      </c>
      <c r="H1166" s="5" t="inlineStr">
        <is>
          <t>SW</t>
        </is>
      </c>
      <c r="I1166" s="5">
        <f>VLOOKUP(H1166,'5.a Definitions'!E:F,2,FALSE)</f>
        <v/>
      </c>
      <c r="J1166" s="465" t="inlineStr">
        <is>
          <t>Sewage sludge landfill</t>
        </is>
      </c>
      <c r="K1166" s="465" t="inlineStr">
        <is>
          <t>sewage sludge landfill</t>
        </is>
      </c>
      <c r="L1166" s="465" t="inlineStr">
        <is>
          <t xml:space="preserve"> reactive </t>
        </is>
      </c>
      <c r="M1166" s="465" t="inlineStr">
        <is>
          <t xml:space="preserve"> Nmix </t>
        </is>
      </c>
      <c r="N1166" s="466" t="n">
        <v>42.83153137174146</v>
      </c>
      <c r="O1166" s="467" t="n">
        <v>0.5497261818710696</v>
      </c>
      <c r="P1166" s="468" t="n">
        <v>2017</v>
      </c>
      <c r="Q1166" s="469" t="inlineStr">
        <is>
          <t>UNFCCC CRT</t>
        </is>
      </c>
      <c r="R1166" s="469" t="inlineStr">
        <is>
          <t>ok</t>
        </is>
      </c>
      <c r="S1166" s="469" t="inlineStr">
        <is>
          <t xml:space="preserve"> text </t>
        </is>
      </c>
      <c r="T1166" s="426" t="inlineStr">
        <is>
          <t>Norway</t>
        </is>
      </c>
      <c r="U1166" s="465" t="inlineStr">
        <is>
          <t>N wasted</t>
        </is>
      </c>
      <c r="V1166" s="465" t="n">
        <v>0.04</v>
      </c>
    </row>
    <row r="1167" ht="16" customHeight="1">
      <c r="B1167" s="5" t="inlineStr">
        <is>
          <t>AG.MM-MP.FP</t>
        </is>
      </c>
      <c r="C1167" s="5" t="inlineStr">
        <is>
          <t>AG.MM-MP.FP-Animal products-Nmix</t>
        </is>
      </c>
      <c r="D1167" s="5" t="inlineStr">
        <is>
          <t>AG</t>
        </is>
      </c>
      <c r="E1167" s="5" t="inlineStr">
        <is>
          <t>MM</t>
        </is>
      </c>
      <c r="F1167" s="5">
        <f>VLOOKUP(E1167,'5.a Definitions'!E:F,2,FALSE)</f>
        <v/>
      </c>
      <c r="G1167" s="5" t="inlineStr">
        <is>
          <t>MP</t>
        </is>
      </c>
      <c r="H1167" s="5" t="inlineStr">
        <is>
          <t>FP</t>
        </is>
      </c>
      <c r="I1167" s="5">
        <f>VLOOKUP(H1167,'5.a Definitions'!E:F,2,FALSE)</f>
        <v/>
      </c>
      <c r="J1167" s="465" t="inlineStr">
        <is>
          <t xml:space="preserve"> Animal products </t>
        </is>
      </c>
      <c r="K1167" s="465" t="inlineStr">
        <is>
          <t xml:space="preserve"> animal products </t>
        </is>
      </c>
      <c r="L1167" s="465" t="inlineStr">
        <is>
          <t xml:space="preserve"> reactive </t>
        </is>
      </c>
      <c r="M1167" s="465" t="inlineStr">
        <is>
          <t xml:space="preserve"> Nmix </t>
        </is>
      </c>
      <c r="N1167" s="466" t="n">
        <v>19.278523</v>
      </c>
      <c r="O1167" s="467" t="n">
        <v>0.1119127948909574</v>
      </c>
      <c r="P1167" s="468" t="n">
        <v>2017</v>
      </c>
      <c r="Q1167" s="469" t="inlineStr">
        <is>
          <t>FAOSTAT Crops and livestock products</t>
        </is>
      </c>
      <c r="R1167" s="469" t="inlineStr">
        <is>
          <t>ok</t>
        </is>
      </c>
      <c r="S1167" s="469" t="inlineStr">
        <is>
          <t xml:space="preserve"> text </t>
        </is>
      </c>
      <c r="T1167" s="426" t="inlineStr">
        <is>
          <t>Norway</t>
        </is>
      </c>
      <c r="U1167" s="5" t="inlineStr">
        <is>
          <t>useful output</t>
        </is>
      </c>
      <c r="V1167" s="465" t="n">
        <v>0.04</v>
      </c>
    </row>
    <row r="1168" ht="16" customHeight="1">
      <c r="B1168" s="5" t="inlineStr">
        <is>
          <t>AG.MM-MP.OP</t>
        </is>
      </c>
      <c r="C1168" s="5" t="inlineStr">
        <is>
          <t>AG.MM-MP.OP-Non-edible animal products-Nmix</t>
        </is>
      </c>
      <c r="D1168" s="5" t="inlineStr">
        <is>
          <t>AG</t>
        </is>
      </c>
      <c r="E1168" s="5" t="inlineStr">
        <is>
          <t>MM</t>
        </is>
      </c>
      <c r="F1168" s="5">
        <f>VLOOKUP(E1168,'5.a Definitions'!E:F,2,FALSE)</f>
        <v/>
      </c>
      <c r="G1168" s="5" t="inlineStr">
        <is>
          <t>MP</t>
        </is>
      </c>
      <c r="H1168" s="5" t="inlineStr">
        <is>
          <t>OP</t>
        </is>
      </c>
      <c r="I1168" s="5">
        <f>VLOOKUP(H1168,'5.a Definitions'!E:F,2,FALSE)</f>
        <v/>
      </c>
      <c r="J1168" s="465" t="inlineStr">
        <is>
          <t xml:space="preserve"> Non-edible animal products </t>
        </is>
      </c>
      <c r="K1168" s="465" t="inlineStr">
        <is>
          <t xml:space="preserve"> non-edible animal products </t>
        </is>
      </c>
      <c r="L1168" s="465" t="inlineStr">
        <is>
          <t xml:space="preserve"> reactive </t>
        </is>
      </c>
      <c r="M1168" s="465" t="inlineStr">
        <is>
          <t xml:space="preserve"> Nmix </t>
        </is>
      </c>
      <c r="N1168" s="466" t="n">
        <v>1.2941606</v>
      </c>
      <c r="O1168" s="467" t="n">
        <v>0.08960950694720247</v>
      </c>
      <c r="P1168" s="468" t="n">
        <v>2017</v>
      </c>
      <c r="Q1168" s="469" t="inlineStr">
        <is>
          <t>FAOSTAT Crops and livestock products + Landbruksdirektoratet</t>
        </is>
      </c>
      <c r="R1168" s="469" t="inlineStr">
        <is>
          <t>ok</t>
        </is>
      </c>
      <c r="S1168" s="469" t="inlineStr">
        <is>
          <t xml:space="preserve"> text </t>
        </is>
      </c>
      <c r="T1168" s="426" t="inlineStr">
        <is>
          <t>Norway</t>
        </is>
      </c>
      <c r="U1168" s="5" t="inlineStr">
        <is>
          <t>useful output</t>
        </is>
      </c>
      <c r="V1168" s="465" t="n">
        <v>0.04</v>
      </c>
    </row>
    <row r="1169" ht="16" customHeight="1">
      <c r="B1169" s="5" t="inlineStr">
        <is>
          <t>AG.MM-AG.SM</t>
        </is>
      </c>
      <c r="C1169" s="5" t="inlineStr">
        <is>
          <t>AG.MM-AG.SM-Manure application-Nmix</t>
        </is>
      </c>
      <c r="D1169" s="5" t="inlineStr">
        <is>
          <t>AG</t>
        </is>
      </c>
      <c r="E1169" s="5" t="inlineStr">
        <is>
          <t>MM</t>
        </is>
      </c>
      <c r="F1169" s="5">
        <f>VLOOKUP(E1169,'5.a Definitions'!E:F,2,FALSE)</f>
        <v/>
      </c>
      <c r="G1169" s="5" t="inlineStr">
        <is>
          <t>AG</t>
        </is>
      </c>
      <c r="H1169" s="5" t="inlineStr">
        <is>
          <t>SM</t>
        </is>
      </c>
      <c r="I1169" s="5">
        <f>VLOOKUP(H1169,'5.a Definitions'!E:F,2,FALSE)</f>
        <v/>
      </c>
      <c r="J1169" s="465" t="inlineStr">
        <is>
          <t xml:space="preserve"> Manure application </t>
        </is>
      </c>
      <c r="K1169" s="465" t="inlineStr">
        <is>
          <t xml:space="preserve"> manure application </t>
        </is>
      </c>
      <c r="L1169" s="465" t="inlineStr">
        <is>
          <t xml:space="preserve"> reactive </t>
        </is>
      </c>
      <c r="M1169" s="465" t="inlineStr">
        <is>
          <t xml:space="preserve"> Nmix </t>
        </is>
      </c>
      <c r="N1169" s="466" t="n">
        <v>74.0773332270419</v>
      </c>
      <c r="O1169" s="467" t="n">
        <v>0.2004506295553104</v>
      </c>
      <c r="P1169" s="468" t="n">
        <v>2017</v>
      </c>
      <c r="Q1169" s="469" t="inlineStr">
        <is>
          <t>UNFCCC CRT Table3.D</t>
        </is>
      </c>
      <c r="R1169" s="469" t="inlineStr">
        <is>
          <t>ok</t>
        </is>
      </c>
      <c r="S1169" s="469" t="inlineStr">
        <is>
          <t xml:space="preserve"> text </t>
        </is>
      </c>
      <c r="T1169" s="426" t="inlineStr">
        <is>
          <t>Norway</t>
        </is>
      </c>
      <c r="U1169" s="5" t="inlineStr">
        <is>
          <t>recycling</t>
        </is>
      </c>
      <c r="V1169" s="465" t="n">
        <v>0.04</v>
      </c>
    </row>
    <row r="1170" ht="16" customHeight="1">
      <c r="B1170" s="475" t="inlineStr">
        <is>
          <t>AG.MM-FS.OL</t>
        </is>
      </c>
      <c r="C1170" s="475" t="inlineStr">
        <is>
          <t>AG.MM-FS.OL-Manure from grazing on unmanaged land-Nmix</t>
        </is>
      </c>
      <c r="D1170" s="475" t="inlineStr">
        <is>
          <t>AG</t>
        </is>
      </c>
      <c r="E1170" s="475" t="inlineStr">
        <is>
          <t>MM</t>
        </is>
      </c>
      <c r="F1170" s="5">
        <f>VLOOKUP(E1170,'5.a Definitions'!E:F,2,FALSE)</f>
        <v/>
      </c>
      <c r="G1170" s="475" t="inlineStr">
        <is>
          <t>FS</t>
        </is>
      </c>
      <c r="H1170" s="475" t="inlineStr">
        <is>
          <t>OL</t>
        </is>
      </c>
      <c r="I1170" s="5">
        <f>VLOOKUP(H1170,'5.a Definitions'!E:F,2,FALSE)</f>
        <v/>
      </c>
      <c r="J1170" s="465" t="inlineStr">
        <is>
          <t>Manure from grazing on unmanaged land</t>
        </is>
      </c>
      <c r="K1170" s="465" t="inlineStr">
        <is>
          <t>manure from grazing on unmanaged land</t>
        </is>
      </c>
      <c r="L1170" s="465" t="inlineStr">
        <is>
          <t>reactive</t>
        </is>
      </c>
      <c r="M1170" s="465" t="inlineStr">
        <is>
          <t>Nmix</t>
        </is>
      </c>
      <c r="N1170" s="466" t="n">
        <v>7.741532400927921</v>
      </c>
      <c r="O1170" s="467" t="n">
        <v>0.2465391549811473</v>
      </c>
      <c r="P1170" s="468" t="n">
        <v>2017</v>
      </c>
      <c r="Q1170" s="469" t="inlineStr">
        <is>
          <t>UNFCCC CRT Table3.D and 3.B(b), SSB</t>
        </is>
      </c>
      <c r="R1170" s="469" t="inlineStr">
        <is>
          <t>ok</t>
        </is>
      </c>
      <c r="S1170" s="469" t="inlineStr">
        <is>
          <t>text</t>
        </is>
      </c>
      <c r="T1170" s="476" t="inlineStr">
        <is>
          <t>Norway</t>
        </is>
      </c>
      <c r="U1170" s="475" t="inlineStr">
        <is>
          <t>recycling</t>
        </is>
      </c>
      <c r="V1170" s="465">
        <f>(O1138*N1138)^2</f>
        <v/>
      </c>
    </row>
    <row r="1171" ht="16" customHeight="1">
      <c r="B1171" s="5" t="inlineStr">
        <is>
          <t>AG.MM-AT.AT</t>
        </is>
      </c>
      <c r="C1171" s="5" t="inlineStr">
        <is>
          <t>AG.MM-AT.AT-Emissions-NH3</t>
        </is>
      </c>
      <c r="D1171" s="5" t="inlineStr">
        <is>
          <t>AG</t>
        </is>
      </c>
      <c r="E1171" s="5" t="inlineStr">
        <is>
          <t>MM</t>
        </is>
      </c>
      <c r="F1171" s="5">
        <f>VLOOKUP(E1171,'5.a Definitions'!E:F,2,FALSE)</f>
        <v/>
      </c>
      <c r="G1171" s="5" t="inlineStr">
        <is>
          <t>AT</t>
        </is>
      </c>
      <c r="H1171" s="5" t="inlineStr">
        <is>
          <t>AT</t>
        </is>
      </c>
      <c r="I1171" s="5">
        <f>VLOOKUP(H1171,'5.a Definitions'!E:F,2,FALSE)</f>
        <v/>
      </c>
      <c r="J1171" s="465" t="inlineStr">
        <is>
          <t xml:space="preserve"> Emissions </t>
        </is>
      </c>
      <c r="K1171" s="465" t="inlineStr">
        <is>
          <t xml:space="preserve"> manure and animal husbandry emissions </t>
        </is>
      </c>
      <c r="L1171" s="465" t="inlineStr">
        <is>
          <t xml:space="preserve"> reactive </t>
        </is>
      </c>
      <c r="M1171" s="465" t="inlineStr">
        <is>
          <t xml:space="preserve"> NH3 </t>
        </is>
      </c>
      <c r="N1171" s="466" t="n">
        <v>10.49409587795805</v>
      </c>
      <c r="O1171" s="467" t="n">
        <v>0.2492975512605696</v>
      </c>
      <c r="P1171" s="468" t="n">
        <v>2017</v>
      </c>
      <c r="Q1171" s="469" t="inlineStr">
        <is>
          <t>CRLTAP Inventory Submissions</t>
        </is>
      </c>
      <c r="R1171" s="469" t="inlineStr">
        <is>
          <t>ok</t>
        </is>
      </c>
      <c r="S1171" s="469" t="inlineStr">
        <is>
          <t xml:space="preserve"> text </t>
        </is>
      </c>
      <c r="T1171" s="426" t="inlineStr">
        <is>
          <t>Norway</t>
        </is>
      </c>
      <c r="U1171" s="465" t="inlineStr">
        <is>
          <t xml:space="preserve"> N wasted </t>
        </is>
      </c>
      <c r="V1171" s="465" t="n">
        <v>0.04</v>
      </c>
    </row>
    <row r="1172" ht="16" customHeight="1">
      <c r="B1172" s="5" t="inlineStr">
        <is>
          <t>AG.MM-AT.AT</t>
        </is>
      </c>
      <c r="C1172" s="5" t="inlineStr">
        <is>
          <t>AG.MM-AT.AT-Emissions-N2O</t>
        </is>
      </c>
      <c r="D1172" s="5" t="inlineStr">
        <is>
          <t>AG</t>
        </is>
      </c>
      <c r="E1172" s="5" t="inlineStr">
        <is>
          <t>MM</t>
        </is>
      </c>
      <c r="F1172" s="5">
        <f>VLOOKUP(E1172,'5.a Definitions'!E:F,2,FALSE)</f>
        <v/>
      </c>
      <c r="G1172" s="5" t="inlineStr">
        <is>
          <t>AT</t>
        </is>
      </c>
      <c r="H1172" s="5" t="inlineStr">
        <is>
          <t>AT</t>
        </is>
      </c>
      <c r="I1172" s="5">
        <f>VLOOKUP(H1172,'5.a Definitions'!E:F,2,FALSE)</f>
        <v/>
      </c>
      <c r="J1172" s="465" t="inlineStr">
        <is>
          <t xml:space="preserve"> Emissions </t>
        </is>
      </c>
      <c r="K1172" s="465" t="inlineStr">
        <is>
          <t xml:space="preserve"> manure and animal husbandry emissions </t>
        </is>
      </c>
      <c r="L1172" s="465" t="inlineStr">
        <is>
          <t xml:space="preserve"> reactive </t>
        </is>
      </c>
      <c r="M1172" s="465" t="inlineStr">
        <is>
          <t xml:space="preserve"> N2O </t>
        </is>
      </c>
      <c r="N1172" s="466" t="n">
        <v>0.4038397459656</v>
      </c>
      <c r="O1172" s="467" t="n">
        <v>0.7566826619845696</v>
      </c>
      <c r="P1172" s="468" t="n">
        <v>2017</v>
      </c>
      <c r="Q1172" s="469" t="inlineStr">
        <is>
          <t>UNFCCC CRT</t>
        </is>
      </c>
      <c r="R1172" s="469" t="inlineStr">
        <is>
          <t>ok</t>
        </is>
      </c>
      <c r="S1172" s="469" t="inlineStr">
        <is>
          <t xml:space="preserve"> text </t>
        </is>
      </c>
      <c r="T1172" s="426" t="inlineStr">
        <is>
          <t>Norway</t>
        </is>
      </c>
      <c r="U1172" s="465" t="inlineStr">
        <is>
          <t xml:space="preserve"> N wasted </t>
        </is>
      </c>
      <c r="V1172" s="465" t="n">
        <v>0.04</v>
      </c>
    </row>
    <row r="1173" ht="16" customHeight="1">
      <c r="B1173" s="5" t="inlineStr">
        <is>
          <t>AG.MM-AT.AT</t>
        </is>
      </c>
      <c r="C1173" s="5" t="inlineStr">
        <is>
          <t>AG.MM-AT.AT-Emissions-NOx</t>
        </is>
      </c>
      <c r="D1173" s="5" t="inlineStr">
        <is>
          <t>AG</t>
        </is>
      </c>
      <c r="E1173" s="5" t="inlineStr">
        <is>
          <t>MM</t>
        </is>
      </c>
      <c r="F1173" s="5">
        <f>VLOOKUP(E1173,'5.a Definitions'!E:F,2,FALSE)</f>
        <v/>
      </c>
      <c r="G1173" s="5" t="inlineStr">
        <is>
          <t>AT</t>
        </is>
      </c>
      <c r="H1173" s="5" t="inlineStr">
        <is>
          <t>AT</t>
        </is>
      </c>
      <c r="I1173" s="5">
        <f>VLOOKUP(H1173,'5.a Definitions'!E:F,2,FALSE)</f>
        <v/>
      </c>
      <c r="J1173" s="465" t="inlineStr">
        <is>
          <t xml:space="preserve"> Emissions </t>
        </is>
      </c>
      <c r="K1173" s="465" t="inlineStr">
        <is>
          <t xml:space="preserve"> manure and animal husbandry emissions </t>
        </is>
      </c>
      <c r="L1173" s="465" t="inlineStr">
        <is>
          <t xml:space="preserve"> reactive </t>
        </is>
      </c>
      <c r="M1173" s="465" t="inlineStr">
        <is>
          <t xml:space="preserve"> NOx </t>
        </is>
      </c>
      <c r="N1173" s="466" t="n">
        <v>0.03901845337813</v>
      </c>
      <c r="O1173" s="467" t="n">
        <v>0.734574330010955</v>
      </c>
      <c r="P1173" s="468" t="n">
        <v>2017</v>
      </c>
      <c r="Q1173" s="469" t="inlineStr">
        <is>
          <t>CRLTAP Inventory Submissions</t>
        </is>
      </c>
      <c r="R1173" s="469" t="inlineStr">
        <is>
          <t>ok</t>
        </is>
      </c>
      <c r="S1173" s="469" t="inlineStr">
        <is>
          <t xml:space="preserve"> text </t>
        </is>
      </c>
      <c r="T1173" s="426" t="inlineStr">
        <is>
          <t>Norway</t>
        </is>
      </c>
      <c r="U1173" s="465" t="inlineStr">
        <is>
          <t xml:space="preserve"> N wasted </t>
        </is>
      </c>
      <c r="V1173" s="465" t="n">
        <v>0.04</v>
      </c>
    </row>
    <row r="1174" ht="16" customHeight="1">
      <c r="B1174" s="5" t="inlineStr">
        <is>
          <t>AG.MM-HY.SW-Leaching-Nmix</t>
        </is>
      </c>
      <c r="C1174" s="5" t="inlineStr">
        <is>
          <t>AG.MM-HY.SW-Leaching-Nmix</t>
        </is>
      </c>
      <c r="D1174" s="5" t="inlineStr">
        <is>
          <t>AG</t>
        </is>
      </c>
      <c r="E1174" s="5" t="inlineStr">
        <is>
          <t>MM</t>
        </is>
      </c>
      <c r="F1174" s="5">
        <f>VLOOKUP(E1174,'5.a Definitions'!E:F,2,FALSE)</f>
        <v/>
      </c>
      <c r="G1174" s="5" t="inlineStr">
        <is>
          <t>HY</t>
        </is>
      </c>
      <c r="H1174" s="5" t="inlineStr">
        <is>
          <t>SW</t>
        </is>
      </c>
      <c r="I1174" s="5">
        <f>VLOOKUP(H1174,'5.a Definitions'!E:F,2,FALSE)</f>
        <v/>
      </c>
      <c r="J1174" s="465" t="inlineStr">
        <is>
          <t xml:space="preserve"> Leaching </t>
        </is>
      </c>
      <c r="K1174" s="465" t="inlineStr">
        <is>
          <t xml:space="preserve"> manure storage leaching </t>
        </is>
      </c>
      <c r="L1174" s="465" t="inlineStr">
        <is>
          <t xml:space="preserve"> reactive </t>
        </is>
      </c>
      <c r="M1174" s="465" t="inlineStr">
        <is>
          <t xml:space="preserve"> Nmix </t>
        </is>
      </c>
      <c r="N1174" s="466" t="n">
        <v>2.807646741763183</v>
      </c>
      <c r="O1174" s="467" t="n">
        <v>0.5483540070383622</v>
      </c>
      <c r="P1174" s="468" t="n">
        <v>2017</v>
      </c>
      <c r="Q1174" s="469" t="inlineStr">
        <is>
          <t>UNFCCC CRT</t>
        </is>
      </c>
      <c r="R1174" s="469" t="inlineStr">
        <is>
          <t>ok</t>
        </is>
      </c>
      <c r="S1174" s="469" t="inlineStr">
        <is>
          <t xml:space="preserve"> text </t>
        </is>
      </c>
      <c r="T1174" s="426" t="inlineStr">
        <is>
          <t>Norway</t>
        </is>
      </c>
      <c r="U1174" s="465" t="inlineStr">
        <is>
          <t xml:space="preserve"> N wasted </t>
        </is>
      </c>
      <c r="V1174" s="465" t="n">
        <v>0.04</v>
      </c>
    </row>
    <row r="1175" ht="16" customHeight="1">
      <c r="B1175" s="5" t="inlineStr">
        <is>
          <t>AG.MM-RW.RW</t>
        </is>
      </c>
      <c r="C1175" s="5" t="inlineStr">
        <is>
          <t>AG.MM-RW.RW-Live animal export-Nmix</t>
        </is>
      </c>
      <c r="D1175" s="5" t="inlineStr">
        <is>
          <t>AG</t>
        </is>
      </c>
      <c r="E1175" s="5" t="inlineStr">
        <is>
          <t>MM</t>
        </is>
      </c>
      <c r="F1175" s="5">
        <f>VLOOKUP(E1175,'5.a Definitions'!E:F,2,FALSE)</f>
        <v/>
      </c>
      <c r="G1175" s="5" t="inlineStr">
        <is>
          <t>RW</t>
        </is>
      </c>
      <c r="H1175" s="5" t="inlineStr">
        <is>
          <t>RW</t>
        </is>
      </c>
      <c r="I1175" s="5">
        <f>VLOOKUP(H1175,'5.a Definitions'!E:F,2,FALSE)</f>
        <v/>
      </c>
      <c r="J1175" s="465" t="inlineStr">
        <is>
          <t xml:space="preserve"> Live animal export </t>
        </is>
      </c>
      <c r="K1175" s="465" t="inlineStr">
        <is>
          <t xml:space="preserve"> live animal export </t>
        </is>
      </c>
      <c r="L1175" s="465" t="inlineStr">
        <is>
          <t xml:space="preserve"> reactive </t>
        </is>
      </c>
      <c r="M1175" s="465" t="inlineStr">
        <is>
          <t xml:space="preserve"> Nmix </t>
        </is>
      </c>
      <c r="N1175" s="466" t="n">
        <v>0.0074434816</v>
      </c>
      <c r="O1175" s="467" t="n">
        <v>0.3943853732406589</v>
      </c>
      <c r="P1175" s="468" t="n">
        <v>2017</v>
      </c>
      <c r="Q1175" s="469" t="inlineStr">
        <is>
          <t>FAOSTAT Crops and livestock products</t>
        </is>
      </c>
      <c r="R1175" s="469" t="inlineStr">
        <is>
          <t>ok</t>
        </is>
      </c>
      <c r="S1175" s="469" t="inlineStr">
        <is>
          <t xml:space="preserve"> text </t>
        </is>
      </c>
      <c r="T1175" s="426" t="inlineStr">
        <is>
          <t>Norway</t>
        </is>
      </c>
      <c r="U1175" s="5" t="inlineStr">
        <is>
          <t>useful output</t>
        </is>
      </c>
      <c r="V1175" s="465" t="n">
        <v>0.04</v>
      </c>
    </row>
    <row r="1176" ht="16" customHeight="1">
      <c r="A1176" s="486" t="inlineStr">
        <is>
          <t xml:space="preserve"> Forests and Semi-natural vegetation </t>
        </is>
      </c>
      <c r="B1176" s="5" t="inlineStr">
        <is>
          <t>FS.FO-AT.AT</t>
        </is>
      </c>
      <c r="C1176" s="5" t="inlineStr">
        <is>
          <t>FS.FO-AT.AT-Emissions-N2</t>
        </is>
      </c>
      <c r="D1176" s="5" t="inlineStr">
        <is>
          <t>FS</t>
        </is>
      </c>
      <c r="E1176" s="5" t="inlineStr">
        <is>
          <t>FO</t>
        </is>
      </c>
      <c r="F1176" s="5">
        <f>VLOOKUP(E1176,'5.a Definitions'!E:F,2,FALSE)</f>
        <v/>
      </c>
      <c r="G1176" s="5" t="inlineStr">
        <is>
          <t>AT</t>
        </is>
      </c>
      <c r="H1176" s="5" t="inlineStr">
        <is>
          <t>AT</t>
        </is>
      </c>
      <c r="I1176" s="5">
        <f>VLOOKUP(H1176,'5.a Definitions'!E:F,2,FALSE)</f>
        <v/>
      </c>
      <c r="J1176" s="465" t="inlineStr">
        <is>
          <t xml:space="preserve"> Emissions </t>
        </is>
      </c>
      <c r="K1176" s="465" t="inlineStr">
        <is>
          <t xml:space="preserve"> forest emissions </t>
        </is>
      </c>
      <c r="L1176" s="465" t="inlineStr">
        <is>
          <t xml:space="preserve"> inert </t>
        </is>
      </c>
      <c r="M1176" s="465" t="inlineStr">
        <is>
          <t xml:space="preserve"> N2 </t>
        </is>
      </c>
      <c r="N1176" s="466" t="n">
        <v>7.646530308570503</v>
      </c>
      <c r="O1176" s="467" t="n">
        <v>1.876148950785864</v>
      </c>
      <c r="P1176" s="468" t="n">
        <v>2017</v>
      </c>
      <c r="Q1176" s="469" t="inlineStr">
        <is>
          <t>UNFCCC CRT + Butterbach-Bahl et al. (2013)</t>
        </is>
      </c>
      <c r="R1176" s="469" t="inlineStr">
        <is>
          <t>ok</t>
        </is>
      </c>
      <c r="S1176" s="469" t="inlineStr">
        <is>
          <t xml:space="preserve"> text </t>
        </is>
      </c>
      <c r="T1176" s="426" t="inlineStr">
        <is>
          <t>Norway</t>
        </is>
      </c>
      <c r="U1176" s="465" t="inlineStr">
        <is>
          <t xml:space="preserve"> N wasted </t>
        </is>
      </c>
      <c r="V1176" s="465" t="n">
        <v>0.04</v>
      </c>
    </row>
    <row r="1177" ht="16" customHeight="1">
      <c r="B1177" s="5" t="inlineStr">
        <is>
          <t>FS.FO-AT.AT</t>
        </is>
      </c>
      <c r="C1177" s="5" t="inlineStr">
        <is>
          <t>FS.FO-AT.AT-Emissions-N2O</t>
        </is>
      </c>
      <c r="D1177" s="5" t="inlineStr">
        <is>
          <t>FS</t>
        </is>
      </c>
      <c r="E1177" s="5" t="inlineStr">
        <is>
          <t>FO</t>
        </is>
      </c>
      <c r="F1177" s="5">
        <f>VLOOKUP(E1177,'5.a Definitions'!E:F,2,FALSE)</f>
        <v/>
      </c>
      <c r="G1177" s="5" t="inlineStr">
        <is>
          <t>AT</t>
        </is>
      </c>
      <c r="H1177" s="5" t="inlineStr">
        <is>
          <t>AT</t>
        </is>
      </c>
      <c r="I1177" s="5">
        <f>VLOOKUP(H1177,'5.a Definitions'!E:F,2,FALSE)</f>
        <v/>
      </c>
      <c r="J1177" s="465" t="inlineStr">
        <is>
          <t xml:space="preserve"> Emissions </t>
        </is>
      </c>
      <c r="K1177" s="465" t="inlineStr">
        <is>
          <t xml:space="preserve"> forest emissions </t>
        </is>
      </c>
      <c r="L1177" s="465" t="inlineStr">
        <is>
          <t xml:space="preserve"> reactive </t>
        </is>
      </c>
      <c r="M1177" s="465" t="inlineStr">
        <is>
          <t xml:space="preserve"> N2O </t>
        </is>
      </c>
      <c r="N1177" s="466" t="n">
        <v>0.392129759413872</v>
      </c>
      <c r="O1177" s="467" t="n">
        <v>1.261544563046772</v>
      </c>
      <c r="P1177" s="468" t="n">
        <v>2017</v>
      </c>
      <c r="Q1177" s="469" t="inlineStr">
        <is>
          <t>UNFCCC CRT</t>
        </is>
      </c>
      <c r="R1177" s="469" t="inlineStr">
        <is>
          <t>ok</t>
        </is>
      </c>
      <c r="S1177" s="469" t="inlineStr">
        <is>
          <t xml:space="preserve"> text </t>
        </is>
      </c>
      <c r="T1177" s="426" t="inlineStr">
        <is>
          <t>Norway</t>
        </is>
      </c>
      <c r="U1177" s="465" t="inlineStr">
        <is>
          <t xml:space="preserve"> N wasted </t>
        </is>
      </c>
      <c r="V1177" s="465" t="n">
        <v>0.04</v>
      </c>
    </row>
    <row r="1178" ht="16" customHeight="1">
      <c r="B1178" s="5" t="inlineStr">
        <is>
          <t>FS.FO-HY.SW</t>
        </is>
      </c>
      <c r="C1178" s="5" t="inlineStr">
        <is>
          <t>FS.FO-HY.SW-Leaching-Nmix</t>
        </is>
      </c>
      <c r="D1178" s="5" t="inlineStr">
        <is>
          <t>FS</t>
        </is>
      </c>
      <c r="E1178" s="5" t="inlineStr">
        <is>
          <t>FO</t>
        </is>
      </c>
      <c r="F1178" s="5">
        <f>VLOOKUP(E1178,'5.a Definitions'!E:F,2,FALSE)</f>
        <v/>
      </c>
      <c r="G1178" s="5" t="inlineStr">
        <is>
          <t>HY</t>
        </is>
      </c>
      <c r="H1178" s="5" t="inlineStr">
        <is>
          <t>SW</t>
        </is>
      </c>
      <c r="I1178" s="5">
        <f>VLOOKUP(H1178,'5.a Definitions'!E:F,2,FALSE)</f>
        <v/>
      </c>
      <c r="J1178" s="465" t="inlineStr">
        <is>
          <t xml:space="preserve"> Leaching </t>
        </is>
      </c>
      <c r="K1178" s="465" t="inlineStr">
        <is>
          <t xml:space="preserve"> forest leaching </t>
        </is>
      </c>
      <c r="L1178" s="465" t="inlineStr">
        <is>
          <t xml:space="preserve"> reactive </t>
        </is>
      </c>
      <c r="M1178" s="465" t="inlineStr">
        <is>
          <t xml:space="preserve"> Nmix </t>
        </is>
      </c>
      <c r="N1178" s="466" t="n">
        <v>35.439</v>
      </c>
      <c r="O1178" s="467" t="n">
        <v>0.3110790348783861</v>
      </c>
      <c r="P1178" s="468" t="n">
        <v>2017</v>
      </c>
      <c r="Q1178" s="469" t="inlineStr">
        <is>
          <t>TEOTIL</t>
        </is>
      </c>
      <c r="R1178" s="469" t="inlineStr">
        <is>
          <t>ok</t>
        </is>
      </c>
      <c r="S1178" s="469" t="inlineStr">
        <is>
          <t xml:space="preserve"> text </t>
        </is>
      </c>
      <c r="T1178" s="426" t="inlineStr">
        <is>
          <t>Norway</t>
        </is>
      </c>
      <c r="U1178" s="465" t="inlineStr">
        <is>
          <t xml:space="preserve"> N wasted </t>
        </is>
      </c>
      <c r="V1178" s="465" t="n">
        <v>0.04</v>
      </c>
    </row>
    <row r="1179" ht="16" customHeight="1">
      <c r="B1179" s="5" t="inlineStr">
        <is>
          <t>FS.FO-MP.OP</t>
        </is>
      </c>
      <c r="C1179" s="5" t="inlineStr">
        <is>
          <t>FS.FO-MP.OP-Industrial round wood-Nmix</t>
        </is>
      </c>
      <c r="D1179" s="5" t="inlineStr">
        <is>
          <t>FS</t>
        </is>
      </c>
      <c r="E1179" s="5" t="inlineStr">
        <is>
          <t>FO</t>
        </is>
      </c>
      <c r="F1179" s="5">
        <f>VLOOKUP(E1179,'5.a Definitions'!E:F,2,FALSE)</f>
        <v/>
      </c>
      <c r="G1179" s="5" t="inlineStr">
        <is>
          <t>MP</t>
        </is>
      </c>
      <c r="H1179" s="5" t="inlineStr">
        <is>
          <t>OP</t>
        </is>
      </c>
      <c r="I1179" s="5">
        <f>VLOOKUP(H1179,'5.a Definitions'!E:F,2,FALSE)</f>
        <v/>
      </c>
      <c r="J1179" s="465" t="inlineStr">
        <is>
          <t xml:space="preserve"> Industrial round wood </t>
        </is>
      </c>
      <c r="K1179" s="465" t="inlineStr">
        <is>
          <t xml:space="preserve"> industrial round wood </t>
        </is>
      </c>
      <c r="L1179" s="465" t="inlineStr">
        <is>
          <t xml:space="preserve"> reactive </t>
        </is>
      </c>
      <c r="M1179" s="465" t="inlineStr">
        <is>
          <t xml:space="preserve"> Nmix </t>
        </is>
      </c>
      <c r="N1179" s="466" t="n">
        <v>5.68707318</v>
      </c>
      <c r="O1179" s="467" t="n">
        <v>0.4023816225811858</v>
      </c>
      <c r="P1179" s="468" t="n">
        <v>2017</v>
      </c>
      <c r="Q1179" s="469" t="inlineStr">
        <is>
          <t>FAOSTAT</t>
        </is>
      </c>
      <c r="R1179" s="469" t="inlineStr">
        <is>
          <t>ok</t>
        </is>
      </c>
      <c r="S1179" s="469" t="inlineStr">
        <is>
          <t xml:space="preserve"> text </t>
        </is>
      </c>
      <c r="T1179" s="426" t="inlineStr">
        <is>
          <t>Norway</t>
        </is>
      </c>
      <c r="U1179" s="5" t="inlineStr">
        <is>
          <t>useful output</t>
        </is>
      </c>
      <c r="V1179" s="465" t="n">
        <v>0.04</v>
      </c>
    </row>
    <row r="1180" ht="16" customHeight="1">
      <c r="B1180" s="5" t="inlineStr">
        <is>
          <t>FS.FO-EF.OE</t>
        </is>
      </c>
      <c r="C1180" s="5" t="inlineStr">
        <is>
          <t>FS.FO-EF.OE-Fuel wood for households-Nmix</t>
        </is>
      </c>
      <c r="D1180" s="5" t="inlineStr">
        <is>
          <t>FS</t>
        </is>
      </c>
      <c r="E1180" s="5" t="inlineStr">
        <is>
          <t>FO</t>
        </is>
      </c>
      <c r="F1180" s="5">
        <f>VLOOKUP(E1180,'5.a Definitions'!E:F,2,FALSE)</f>
        <v/>
      </c>
      <c r="G1180" s="5" t="inlineStr">
        <is>
          <t>EF</t>
        </is>
      </c>
      <c r="H1180" s="5" t="inlineStr">
        <is>
          <t>OE</t>
        </is>
      </c>
      <c r="I1180" s="5">
        <f>VLOOKUP(H1180,'5.a Definitions'!E:F,2,FALSE)</f>
        <v/>
      </c>
      <c r="J1180" s="465" t="inlineStr">
        <is>
          <t xml:space="preserve"> Fuel wood for households </t>
        </is>
      </c>
      <c r="K1180" s="465" t="inlineStr">
        <is>
          <t xml:space="preserve"> fuel wood for households </t>
        </is>
      </c>
      <c r="L1180" s="465" t="inlineStr">
        <is>
          <t xml:space="preserve"> reactive </t>
        </is>
      </c>
      <c r="M1180" s="465" t="inlineStr">
        <is>
          <t xml:space="preserve"> Nmix </t>
        </is>
      </c>
      <c r="N1180" s="466" t="n">
        <v>1.70618</v>
      </c>
      <c r="O1180" s="467" t="n">
        <v>1.381412086898915</v>
      </c>
      <c r="P1180" s="468" t="n">
        <v>2017</v>
      </c>
      <c r="Q1180" s="469" t="inlineStr">
        <is>
          <t>SSB</t>
        </is>
      </c>
      <c r="R1180" s="469" t="inlineStr">
        <is>
          <t>ok</t>
        </is>
      </c>
      <c r="S1180" s="469" t="inlineStr">
        <is>
          <t xml:space="preserve"> text </t>
        </is>
      </c>
      <c r="T1180" s="426" t="inlineStr">
        <is>
          <t>Norway</t>
        </is>
      </c>
      <c r="U1180" s="5" t="inlineStr">
        <is>
          <t>useful output</t>
        </is>
      </c>
      <c r="V1180" s="465" t="n">
        <v>0.04</v>
      </c>
    </row>
    <row r="1181" ht="16" customHeight="1">
      <c r="B1181" s="475" t="inlineStr">
        <is>
          <t>FS.OL-AT.AT</t>
        </is>
      </c>
      <c r="C1181" s="475" t="inlineStr">
        <is>
          <t>FS.OL-AT.AT-Emissions-NH3</t>
        </is>
      </c>
      <c r="D1181" s="475" t="inlineStr">
        <is>
          <t>FS</t>
        </is>
      </c>
      <c r="E1181" s="475" t="inlineStr">
        <is>
          <t>OL</t>
        </is>
      </c>
      <c r="F1181" s="5">
        <f>VLOOKUP(E1181,'5.a Definitions'!E:F,2,FALSE)</f>
        <v/>
      </c>
      <c r="G1181" s="475" t="inlineStr">
        <is>
          <t>AT</t>
        </is>
      </c>
      <c r="H1181" s="475" t="inlineStr">
        <is>
          <t>AT</t>
        </is>
      </c>
      <c r="I1181" s="5">
        <f>VLOOKUP(H1181,'5.a Definitions'!E:F,2,FALSE)</f>
        <v/>
      </c>
      <c r="J1181" s="465" t="inlineStr">
        <is>
          <t>Emissions</t>
        </is>
      </c>
      <c r="K1181" s="465" t="inlineStr">
        <is>
          <t>other land emissions</t>
        </is>
      </c>
      <c r="L1181" s="465" t="inlineStr">
        <is>
          <t>reactive</t>
        </is>
      </c>
      <c r="M1181" s="465" t="inlineStr">
        <is>
          <t>NH3</t>
        </is>
      </c>
      <c r="N1181" s="466" t="n">
        <v>0.4793106759742891</v>
      </c>
      <c r="O1181" s="467" t="n">
        <v>0.9391145957964594</v>
      </c>
      <c r="P1181" s="468" t="n">
        <v>2017</v>
      </c>
      <c r="Q1181" s="469" t="inlineStr">
        <is>
          <t>CRLTAP Inventory Submissions (3Da3), utmark share</t>
        </is>
      </c>
      <c r="R1181" s="469" t="inlineStr">
        <is>
          <t>ok</t>
        </is>
      </c>
      <c r="S1181" s="469" t="inlineStr">
        <is>
          <t>text</t>
        </is>
      </c>
      <c r="T1181" s="476" t="inlineStr">
        <is>
          <t>Norway</t>
        </is>
      </c>
      <c r="U1181" s="475" t="inlineStr">
        <is>
          <t>useful output</t>
        </is>
      </c>
      <c r="V1181" s="465">
        <f>(O1157*N1157)^2</f>
        <v/>
      </c>
    </row>
    <row r="1182" ht="16" customFormat="1" customHeight="1" s="482">
      <c r="B1182" s="475" t="inlineStr">
        <is>
          <t>FS.OL-AT.AT</t>
        </is>
      </c>
      <c r="C1182" s="475" t="inlineStr">
        <is>
          <t>FS.OL-AT.AT-Emissions-NOx</t>
        </is>
      </c>
      <c r="D1182" s="475" t="inlineStr">
        <is>
          <t>FS</t>
        </is>
      </c>
      <c r="E1182" s="475" t="inlineStr">
        <is>
          <t>OL</t>
        </is>
      </c>
      <c r="F1182" s="5">
        <f>VLOOKUP(E1182,'5.a Definitions'!E:F,2,FALSE)</f>
        <v/>
      </c>
      <c r="G1182" s="475" t="inlineStr">
        <is>
          <t>AT</t>
        </is>
      </c>
      <c r="H1182" s="475" t="inlineStr">
        <is>
          <t>AT</t>
        </is>
      </c>
      <c r="I1182" s="5">
        <f>VLOOKUP(H1182,'5.a Definitions'!E:F,2,FALSE)</f>
        <v/>
      </c>
      <c r="J1182" s="465" t="inlineStr">
        <is>
          <t>Emissions</t>
        </is>
      </c>
      <c r="K1182" s="465" t="inlineStr">
        <is>
          <t>other land emissions</t>
        </is>
      </c>
      <c r="L1182" s="465" t="inlineStr">
        <is>
          <t>reactive</t>
        </is>
      </c>
      <c r="M1182" s="465" t="inlineStr">
        <is>
          <t>NOx</t>
        </is>
      </c>
      <c r="N1182" s="466" t="n">
        <v>0.09422993235521819</v>
      </c>
      <c r="O1182" s="467" t="n">
        <v>0.8222610593373184</v>
      </c>
      <c r="P1182" s="468" t="n">
        <v>2017</v>
      </c>
      <c r="Q1182" s="469" t="inlineStr">
        <is>
          <t>CRLTAP Inventory Submissions (3Da3), utmark share</t>
        </is>
      </c>
      <c r="R1182" s="469" t="inlineStr">
        <is>
          <t>ok</t>
        </is>
      </c>
      <c r="S1182" s="469" t="inlineStr">
        <is>
          <t>text</t>
        </is>
      </c>
      <c r="T1182" s="476" t="inlineStr">
        <is>
          <t>Norway</t>
        </is>
      </c>
      <c r="U1182" s="475" t="inlineStr">
        <is>
          <t>useful output</t>
        </is>
      </c>
      <c r="V1182" s="465">
        <f>(O1166*N1166)^2</f>
        <v/>
      </c>
    </row>
    <row r="1183" ht="16" customHeight="1">
      <c r="B1183" s="475" t="inlineStr">
        <is>
          <t>FS.OL-AT.AT</t>
        </is>
      </c>
      <c r="C1183" s="475" t="inlineStr">
        <is>
          <t>FS.OL-AT.AT-Emissions-N2O</t>
        </is>
      </c>
      <c r="D1183" s="475" t="inlineStr">
        <is>
          <t>FS</t>
        </is>
      </c>
      <c r="E1183" s="475" t="inlineStr">
        <is>
          <t>OL</t>
        </is>
      </c>
      <c r="F1183" s="5">
        <f>VLOOKUP(E1183,'5.a Definitions'!E:F,2,FALSE)</f>
        <v/>
      </c>
      <c r="G1183" s="475" t="inlineStr">
        <is>
          <t>AT</t>
        </is>
      </c>
      <c r="H1183" s="475" t="inlineStr">
        <is>
          <t>AT</t>
        </is>
      </c>
      <c r="I1183" s="5">
        <f>VLOOKUP(H1183,'5.a Definitions'!E:F,2,FALSE)</f>
        <v/>
      </c>
      <c r="J1183" s="465" t="inlineStr">
        <is>
          <t>Emissions</t>
        </is>
      </c>
      <c r="K1183" s="465" t="inlineStr">
        <is>
          <t>other land emissions</t>
        </is>
      </c>
      <c r="L1183" s="465" t="inlineStr">
        <is>
          <t>reactive</t>
        </is>
      </c>
      <c r="M1183" s="465" t="inlineStr">
        <is>
          <t>N2O</t>
        </is>
      </c>
      <c r="N1183" s="466" t="n">
        <v>0.06182710703125544</v>
      </c>
      <c r="O1183" s="467" t="n">
        <v>1.334331380863915</v>
      </c>
      <c r="P1183" s="468" t="n">
        <v>2017</v>
      </c>
      <c r="Q1183" s="469" t="inlineStr">
        <is>
          <t>UNFCCC CRT Table3.D, utmark share</t>
        </is>
      </c>
      <c r="R1183" s="469" t="inlineStr">
        <is>
          <t>ok</t>
        </is>
      </c>
      <c r="S1183" s="469" t="inlineStr">
        <is>
          <t>text</t>
        </is>
      </c>
      <c r="T1183" s="476" t="inlineStr">
        <is>
          <t>Norway</t>
        </is>
      </c>
      <c r="U1183" s="475" t="inlineStr">
        <is>
          <t>useful output</t>
        </is>
      </c>
      <c r="V1183" s="465">
        <f>(O1175*N1175)^2</f>
        <v/>
      </c>
    </row>
    <row r="1184" ht="16" customHeight="1">
      <c r="B1184" s="475" t="inlineStr">
        <is>
          <t>FS.OL-AG.MM</t>
        </is>
      </c>
      <c r="C1184" s="475" t="inlineStr">
        <is>
          <t>FS.OL-AG.MM-Grazing-Nmix</t>
        </is>
      </c>
      <c r="D1184" s="475" t="inlineStr">
        <is>
          <t>FS</t>
        </is>
      </c>
      <c r="E1184" s="475" t="inlineStr">
        <is>
          <t>OL</t>
        </is>
      </c>
      <c r="F1184" s="5">
        <f>VLOOKUP(E1184,'5.a Definitions'!E:F,2,FALSE)</f>
        <v/>
      </c>
      <c r="G1184" s="475" t="inlineStr">
        <is>
          <t>AG</t>
        </is>
      </c>
      <c r="H1184" s="475" t="inlineStr">
        <is>
          <t>MM</t>
        </is>
      </c>
      <c r="I1184" s="5">
        <f>VLOOKUP(H1184,'5.a Definitions'!E:F,2,FALSE)</f>
        <v/>
      </c>
      <c r="J1184" s="473" t="inlineStr">
        <is>
          <t>Grazing</t>
        </is>
      </c>
      <c r="K1184" s="473" t="inlineStr">
        <is>
          <t>grazing</t>
        </is>
      </c>
      <c r="L1184" s="465" t="inlineStr">
        <is>
          <t>reactive</t>
        </is>
      </c>
      <c r="M1184" s="465" t="inlineStr">
        <is>
          <t>Nmix</t>
        </is>
      </c>
      <c r="N1184" s="466" t="n">
        <v>7.574638769679432</v>
      </c>
      <c r="O1184" s="467" t="n">
        <v>0.2304072481291861</v>
      </c>
      <c r="P1184" s="468" t="n">
        <v>2017</v>
      </c>
      <c r="Q1184" s="469" t="inlineStr">
        <is>
          <t>SSB table 12660</t>
        </is>
      </c>
      <c r="R1184" s="469" t="inlineStr">
        <is>
          <t>ok</t>
        </is>
      </c>
      <c r="S1184" s="469" t="inlineStr">
        <is>
          <t>text</t>
        </is>
      </c>
      <c r="T1184" s="476" t="inlineStr">
        <is>
          <t>Norway</t>
        </is>
      </c>
      <c r="U1184" s="5" t="inlineStr">
        <is>
          <t>useful output</t>
        </is>
      </c>
      <c r="V1184" s="465">
        <f>(O1141*N1141)^2</f>
        <v/>
      </c>
    </row>
    <row r="1185" ht="16" customHeight="1">
      <c r="B1185" s="5" t="inlineStr">
        <is>
          <t>FS.OL-HY.SW</t>
        </is>
      </c>
      <c r="C1185" s="5" t="inlineStr">
        <is>
          <t>FS.OL-HY.SW-Leaching-Nmix</t>
        </is>
      </c>
      <c r="D1185" s="5" t="inlineStr">
        <is>
          <t>FS</t>
        </is>
      </c>
      <c r="E1185" s="5" t="inlineStr">
        <is>
          <t>OL</t>
        </is>
      </c>
      <c r="F1185" s="5">
        <f>VLOOKUP(E1185,'5.a Definitions'!E:F,2,FALSE)</f>
        <v/>
      </c>
      <c r="G1185" s="5" t="inlineStr">
        <is>
          <t>HY</t>
        </is>
      </c>
      <c r="H1185" s="5" t="inlineStr">
        <is>
          <t>SW</t>
        </is>
      </c>
      <c r="I1185" s="5">
        <f>VLOOKUP(H1185,'5.a Definitions'!E:F,2,FALSE)</f>
        <v/>
      </c>
      <c r="J1185" s="465" t="inlineStr">
        <is>
          <t xml:space="preserve"> Leaching </t>
        </is>
      </c>
      <c r="K1185" s="465" t="inlineStr">
        <is>
          <t xml:space="preserve"> other land leaching </t>
        </is>
      </c>
      <c r="L1185" s="465" t="inlineStr">
        <is>
          <t xml:space="preserve"> reactive </t>
        </is>
      </c>
      <c r="M1185" s="465" t="inlineStr">
        <is>
          <t xml:space="preserve"> Nmix </t>
        </is>
      </c>
      <c r="N1185" s="466" t="n">
        <v>26.589</v>
      </c>
      <c r="O1185" s="467" t="n">
        <v>0.3110790348783861</v>
      </c>
      <c r="P1185" s="468" t="n">
        <v>2017</v>
      </c>
      <c r="Q1185" s="469" t="inlineStr">
        <is>
          <t>TEOTIL</t>
        </is>
      </c>
      <c r="R1185" s="469" t="inlineStr">
        <is>
          <t>ok</t>
        </is>
      </c>
      <c r="S1185" s="469" t="inlineStr">
        <is>
          <t xml:space="preserve"> text </t>
        </is>
      </c>
      <c r="T1185" s="426" t="inlineStr">
        <is>
          <t>Norway</t>
        </is>
      </c>
      <c r="U1185" s="465" t="inlineStr">
        <is>
          <t xml:space="preserve"> N wasted </t>
        </is>
      </c>
      <c r="V1185" s="465" t="n">
        <v>0.04</v>
      </c>
    </row>
    <row r="1186" ht="16" customFormat="1" customHeight="1" s="482">
      <c r="A1186" s="485" t="inlineStr">
        <is>
          <t>Processing of residues</t>
        </is>
      </c>
      <c r="B1186" s="475" t="inlineStr">
        <is>
          <t>PR.SO-EF.EC</t>
        </is>
      </c>
      <c r="C1186" s="475" t="inlineStr">
        <is>
          <t>PR.SO-EF.EC-Waste to energy-Nmix</t>
        </is>
      </c>
      <c r="D1186" s="475" t="inlineStr">
        <is>
          <t>PR</t>
        </is>
      </c>
      <c r="E1186" s="475" t="inlineStr">
        <is>
          <t>SO</t>
        </is>
      </c>
      <c r="F1186" s="5">
        <f>VLOOKUP(E1186,'5.a Definitions'!E:F,2,FALSE)</f>
        <v/>
      </c>
      <c r="G1186" s="475" t="inlineStr">
        <is>
          <t>EF</t>
        </is>
      </c>
      <c r="H1186" s="475" t="inlineStr">
        <is>
          <t>EC</t>
        </is>
      </c>
      <c r="I1186" s="5">
        <f>VLOOKUP(H1186,'5.a Definitions'!E:F,2,FALSE)</f>
        <v/>
      </c>
      <c r="J1186" s="465" t="inlineStr">
        <is>
          <t>Waste for energy incineration</t>
        </is>
      </c>
      <c r="K1186" s="465" t="inlineStr">
        <is>
          <t>waste for energy incineration</t>
        </is>
      </c>
      <c r="L1186" s="465" t="inlineStr">
        <is>
          <t>reactive</t>
        </is>
      </c>
      <c r="M1186" s="465" t="inlineStr">
        <is>
          <t>Nmix</t>
        </is>
      </c>
      <c r="N1186" s="466" t="n">
        <v>24.9491</v>
      </c>
      <c r="O1186" s="467" t="n">
        <v>0.4292580918366501</v>
      </c>
      <c r="P1186" s="468" t="n">
        <v>2017</v>
      </c>
      <c r="Q1186" s="469" t="inlineStr">
        <is>
          <t>SSB</t>
        </is>
      </c>
      <c r="R1186" s="469" t="inlineStr">
        <is>
          <t>ok</t>
        </is>
      </c>
      <c r="S1186" s="469" t="inlineStr">
        <is>
          <t>text</t>
        </is>
      </c>
      <c r="T1186" s="476" t="inlineStr">
        <is>
          <t>Norway</t>
        </is>
      </c>
      <c r="U1186" s="475" t="inlineStr">
        <is>
          <t>N wasted</t>
        </is>
      </c>
      <c r="V1186" s="465">
        <f>(#REF!*#REF!)^2</f>
        <v/>
      </c>
    </row>
    <row r="1187" ht="16" customHeight="1">
      <c r="B1187" s="475" t="inlineStr">
        <is>
          <t>PR.SO-MP.OP</t>
        </is>
      </c>
      <c r="C1187" s="475" t="inlineStr">
        <is>
          <t>PR.SO-MP.OP-Recycling-Nmix</t>
        </is>
      </c>
      <c r="D1187" s="475" t="inlineStr">
        <is>
          <t>PR</t>
        </is>
      </c>
      <c r="E1187" s="475" t="inlineStr">
        <is>
          <t>SO</t>
        </is>
      </c>
      <c r="F1187" s="5">
        <f>VLOOKUP(E1187,'5.a Definitions'!E:F,2,FALSE)</f>
        <v/>
      </c>
      <c r="G1187" s="475" t="inlineStr">
        <is>
          <t>MP</t>
        </is>
      </c>
      <c r="H1187" s="475" t="inlineStr">
        <is>
          <t>OP</t>
        </is>
      </c>
      <c r="I1187" s="5">
        <f>VLOOKUP(H1187,'5.a Definitions'!E:F,2,FALSE)</f>
        <v/>
      </c>
      <c r="J1187" s="465" t="inlineStr">
        <is>
          <t>Recycling</t>
        </is>
      </c>
      <c r="K1187" s="465" t="inlineStr">
        <is>
          <t>recycling</t>
        </is>
      </c>
      <c r="L1187" s="465" t="inlineStr">
        <is>
          <t>reactive</t>
        </is>
      </c>
      <c r="M1187" s="465" t="inlineStr">
        <is>
          <t>Nmix</t>
        </is>
      </c>
      <c r="N1187" s="466" t="n">
        <v>6.0239878696</v>
      </c>
      <c r="O1187" s="467" t="n">
        <v>0.4306316926001908</v>
      </c>
      <c r="P1187" s="468" t="n">
        <v>2017</v>
      </c>
      <c r="Q1187" s="469" t="inlineStr">
        <is>
          <t>SSB</t>
        </is>
      </c>
      <c r="R1187" s="469" t="inlineStr">
        <is>
          <t>ok</t>
        </is>
      </c>
      <c r="S1187" s="469" t="inlineStr">
        <is>
          <t>text</t>
        </is>
      </c>
      <c r="T1187" s="476" t="inlineStr">
        <is>
          <t>Norway</t>
        </is>
      </c>
      <c r="U1187" s="475" t="inlineStr">
        <is>
          <t>recycling</t>
        </is>
      </c>
      <c r="V1187" s="465">
        <f>(O1082*N1082)^2</f>
        <v/>
      </c>
    </row>
    <row r="1188" ht="16" customHeight="1">
      <c r="B1188" s="5" t="inlineStr">
        <is>
          <t>PR.SO-AG.SM</t>
        </is>
      </c>
      <c r="C1188" s="5" t="inlineStr">
        <is>
          <t>PR.SO-AG.SM-Biologically treated organic waste-Nmix</t>
        </is>
      </c>
      <c r="D1188" s="5" t="inlineStr">
        <is>
          <t>PR</t>
        </is>
      </c>
      <c r="E1188" s="5" t="inlineStr">
        <is>
          <t>SO</t>
        </is>
      </c>
      <c r="F1188" s="5">
        <f>VLOOKUP(E1188,'5.a Definitions'!E:F,2,FALSE)</f>
        <v/>
      </c>
      <c r="G1188" s="5" t="inlineStr">
        <is>
          <t>AG</t>
        </is>
      </c>
      <c r="H1188" s="5" t="inlineStr">
        <is>
          <t>SM</t>
        </is>
      </c>
      <c r="I1188" s="5">
        <f>VLOOKUP(H1188,'5.a Definitions'!E:F,2,FALSE)</f>
        <v/>
      </c>
      <c r="J1188" s="5" t="inlineStr">
        <is>
          <t>Biologically treated organic waste</t>
        </is>
      </c>
      <c r="K1188" s="5" t="inlineStr">
        <is>
          <t>biologically treated organic waste</t>
        </is>
      </c>
      <c r="L1188" s="5" t="inlineStr">
        <is>
          <t>reactive</t>
        </is>
      </c>
      <c r="M1188" s="5" t="inlineStr">
        <is>
          <t>Nmix</t>
        </is>
      </c>
      <c r="N1188" s="422" t="n">
        <v>0.7097975524475523</v>
      </c>
      <c r="O1188" s="423" t="n">
        <v>0.6767617000703017</v>
      </c>
      <c r="P1188" s="468" t="n">
        <v>2017</v>
      </c>
      <c r="Q1188" s="425" t="inlineStr">
        <is>
          <t>SSB table 10513; use shares filled (held at 2018) from table 12818</t>
        </is>
      </c>
      <c r="R1188" s="425" t="inlineStr">
        <is>
          <t>ok</t>
        </is>
      </c>
      <c r="S1188" s="425" t="inlineStr">
        <is>
          <t>text</t>
        </is>
      </c>
      <c r="T1188" s="426" t="inlineStr">
        <is>
          <t>Norway</t>
        </is>
      </c>
      <c r="U1188" s="5" t="inlineStr">
        <is>
          <t>recycling</t>
        </is>
      </c>
      <c r="V1188" s="5" t="n"/>
    </row>
    <row r="1189" ht="16" customHeight="1">
      <c r="B1189" s="5" t="inlineStr">
        <is>
          <t>PR.SO-PR.WW</t>
        </is>
      </c>
      <c r="C1189" s="5" t="inlineStr">
        <is>
          <t>PR.SO-PR.WW-Wastewater from landfills-Nmix</t>
        </is>
      </c>
      <c r="D1189" s="5" t="inlineStr">
        <is>
          <t>PR</t>
        </is>
      </c>
      <c r="E1189" s="5" t="inlineStr">
        <is>
          <t>SO</t>
        </is>
      </c>
      <c r="F1189" s="5">
        <f>VLOOKUP(E1189,'5.a Definitions'!E:F,2,FALSE)</f>
        <v/>
      </c>
      <c r="G1189" s="5" t="inlineStr">
        <is>
          <t>PR</t>
        </is>
      </c>
      <c r="H1189" s="5" t="inlineStr">
        <is>
          <t>WW</t>
        </is>
      </c>
      <c r="I1189" s="5">
        <f>VLOOKUP(H1189,'5.a Definitions'!E:F,2,FALSE)</f>
        <v/>
      </c>
      <c r="J1189" s="465" t="inlineStr">
        <is>
          <t xml:space="preserve"> Wastewater from landfills </t>
        </is>
      </c>
      <c r="K1189" s="465" t="inlineStr">
        <is>
          <t xml:space="preserve"> wastewater from landfills </t>
        </is>
      </c>
      <c r="L1189" s="465" t="inlineStr">
        <is>
          <t xml:space="preserve"> reactive </t>
        </is>
      </c>
      <c r="M1189" s="465" t="inlineStr">
        <is>
          <t xml:space="preserve"> Nmix </t>
        </is>
      </c>
      <c r="N1189" s="466" t="n">
        <v>0.7086376892850007</v>
      </c>
      <c r="O1189" s="467" t="n">
        <v>0.07665603388814458</v>
      </c>
      <c r="P1189" s="468" t="n">
        <v>2017</v>
      </c>
      <c r="Q1189" s="469" t="inlineStr">
        <is>
          <t>Utslipp_deponi.xlsx (Mildir)</t>
        </is>
      </c>
      <c r="R1189" s="469" t="inlineStr">
        <is>
          <t>ok</t>
        </is>
      </c>
      <c r="S1189" s="469" t="inlineStr">
        <is>
          <t xml:space="preserve"> text </t>
        </is>
      </c>
      <c r="T1189" s="426" t="inlineStr">
        <is>
          <t>Norway</t>
        </is>
      </c>
      <c r="U1189" s="465" t="inlineStr">
        <is>
          <t xml:space="preserve"> N wasted </t>
        </is>
      </c>
      <c r="V1189" s="465" t="n">
        <v>0.04</v>
      </c>
    </row>
    <row r="1190" ht="16" customHeight="1">
      <c r="B1190" s="5" t="inlineStr">
        <is>
          <t>PR.SO-HS.HS</t>
        </is>
      </c>
      <c r="C1190" s="5" t="inlineStr">
        <is>
          <t>PR.SO-HS.HS-Biologically treated organic waste-Nmix</t>
        </is>
      </c>
      <c r="D1190" s="5" t="inlineStr">
        <is>
          <t>PR</t>
        </is>
      </c>
      <c r="E1190" s="5" t="inlineStr">
        <is>
          <t>SO</t>
        </is>
      </c>
      <c r="F1190" s="5">
        <f>VLOOKUP(E1190,'5.a Definitions'!E:F,2,FALSE)</f>
        <v/>
      </c>
      <c r="G1190" s="5" t="inlineStr">
        <is>
          <t>HS</t>
        </is>
      </c>
      <c r="H1190" s="5" t="inlineStr">
        <is>
          <t>HS</t>
        </is>
      </c>
      <c r="I1190" s="5">
        <f>VLOOKUP(H1190,'5.a Definitions'!E:F,2,FALSE)</f>
        <v/>
      </c>
      <c r="J1190" s="5" t="inlineStr">
        <is>
          <t>Biologically treated organic waste</t>
        </is>
      </c>
      <c r="K1190" s="5" t="inlineStr">
        <is>
          <t>biologically treated organic waste</t>
        </is>
      </c>
      <c r="L1190" s="465" t="inlineStr">
        <is>
          <t xml:space="preserve"> reactive </t>
        </is>
      </c>
      <c r="M1190" s="465" t="inlineStr">
        <is>
          <t xml:space="preserve"> Nmix </t>
        </is>
      </c>
      <c r="N1190" s="466" t="n">
        <v>0.6446120629370629</v>
      </c>
      <c r="O1190" s="467" t="n">
        <v>0.6707109552167174</v>
      </c>
      <c r="P1190" s="468" t="n">
        <v>2017</v>
      </c>
      <c r="Q1190" s="469" t="inlineStr">
        <is>
          <t>SSB table 10513; use shares filled (held at 2018) from table 12818</t>
        </is>
      </c>
      <c r="R1190" s="469" t="inlineStr">
        <is>
          <t>ok</t>
        </is>
      </c>
      <c r="S1190" s="469" t="inlineStr">
        <is>
          <t xml:space="preserve"> text </t>
        </is>
      </c>
      <c r="T1190" s="426" t="inlineStr">
        <is>
          <t>Norway</t>
        </is>
      </c>
      <c r="U1190" s="5" t="inlineStr">
        <is>
          <t>recycling</t>
        </is>
      </c>
      <c r="V1190" s="465" t="n">
        <v>0.04</v>
      </c>
    </row>
    <row r="1191" ht="16" customHeight="1">
      <c r="B1191" s="5" t="inlineStr">
        <is>
          <t>PR.SO-AT.AT</t>
        </is>
      </c>
      <c r="C1191" s="5" t="inlineStr">
        <is>
          <t>PR.SO-AT.AT-Emissions-NH3</t>
        </is>
      </c>
      <c r="D1191" s="5" t="inlineStr">
        <is>
          <t>PR</t>
        </is>
      </c>
      <c r="E1191" s="5" t="inlineStr">
        <is>
          <t>SO</t>
        </is>
      </c>
      <c r="F1191" s="5">
        <f>VLOOKUP(E1191,'5.a Definitions'!E:F,2,FALSE)</f>
        <v/>
      </c>
      <c r="G1191" s="5" t="inlineStr">
        <is>
          <t>AT</t>
        </is>
      </c>
      <c r="H1191" s="5" t="inlineStr">
        <is>
          <t>AT</t>
        </is>
      </c>
      <c r="I1191" s="5">
        <f>VLOOKUP(H1191,'5.a Definitions'!E:F,2,FALSE)</f>
        <v/>
      </c>
      <c r="J1191" s="465" t="inlineStr">
        <is>
          <t xml:space="preserve"> Emissions </t>
        </is>
      </c>
      <c r="K1191" s="465" t="inlineStr">
        <is>
          <t xml:space="preserve"> solid waste emissions </t>
        </is>
      </c>
      <c r="L1191" s="465" t="inlineStr">
        <is>
          <t xml:space="preserve"> reactive </t>
        </is>
      </c>
      <c r="M1191" s="465" t="inlineStr">
        <is>
          <t xml:space="preserve"> NH3 </t>
        </is>
      </c>
      <c r="N1191" s="466" t="n">
        <v>0.20193655731075</v>
      </c>
      <c r="O1191" s="467" t="n">
        <v>0.92823646729969</v>
      </c>
      <c r="P1191" s="468" t="n">
        <v>2017</v>
      </c>
      <c r="Q1191" s="469" t="inlineStr">
        <is>
          <t>CRLTAP Inventory Submissions</t>
        </is>
      </c>
      <c r="R1191" s="469" t="inlineStr">
        <is>
          <t>ok</t>
        </is>
      </c>
      <c r="S1191" s="469" t="inlineStr">
        <is>
          <t xml:space="preserve"> text </t>
        </is>
      </c>
      <c r="T1191" s="426" t="inlineStr">
        <is>
          <t>Norway</t>
        </is>
      </c>
      <c r="U1191" s="465" t="inlineStr">
        <is>
          <t xml:space="preserve"> N wasted </t>
        </is>
      </c>
      <c r="V1191" s="465" t="n">
        <v>0.04</v>
      </c>
    </row>
    <row r="1192" ht="16" customHeight="1">
      <c r="B1192" s="5" t="inlineStr">
        <is>
          <t>PR.SO-AT.AT</t>
        </is>
      </c>
      <c r="C1192" s="5" t="inlineStr">
        <is>
          <t>PR.SO-AT.AT-Emissions-NOx</t>
        </is>
      </c>
      <c r="D1192" s="5" t="inlineStr">
        <is>
          <t>PR</t>
        </is>
      </c>
      <c r="E1192" s="5" t="inlineStr">
        <is>
          <t>SO</t>
        </is>
      </c>
      <c r="F1192" s="5">
        <f>VLOOKUP(E1192,'5.a Definitions'!E:F,2,FALSE)</f>
        <v/>
      </c>
      <c r="G1192" s="5" t="inlineStr">
        <is>
          <t>AT</t>
        </is>
      </c>
      <c r="H1192" s="5" t="inlineStr">
        <is>
          <t>AT</t>
        </is>
      </c>
      <c r="I1192" s="5">
        <f>VLOOKUP(H1192,'5.a Definitions'!E:F,2,FALSE)</f>
        <v/>
      </c>
      <c r="J1192" s="465" t="inlineStr">
        <is>
          <t xml:space="preserve"> Emissions </t>
        </is>
      </c>
      <c r="K1192" s="465" t="inlineStr">
        <is>
          <t xml:space="preserve"> solid waste emissions </t>
        </is>
      </c>
      <c r="L1192" s="465" t="inlineStr">
        <is>
          <t xml:space="preserve"> reactive </t>
        </is>
      </c>
      <c r="M1192" s="465" t="inlineStr">
        <is>
          <t xml:space="preserve"> NOx </t>
        </is>
      </c>
      <c r="N1192" s="466" t="n">
        <v>0.68511341365212</v>
      </c>
      <c r="O1192" s="467" t="n">
        <v>0.3592896801611987</v>
      </c>
      <c r="P1192" s="468" t="n">
        <v>2017</v>
      </c>
      <c r="Q1192" s="469" t="inlineStr">
        <is>
          <t>CRLTAP Inventory Submissions</t>
        </is>
      </c>
      <c r="R1192" s="469" t="inlineStr">
        <is>
          <t>ok</t>
        </is>
      </c>
      <c r="S1192" s="469" t="inlineStr">
        <is>
          <t xml:space="preserve"> text </t>
        </is>
      </c>
      <c r="T1192" s="426" t="inlineStr">
        <is>
          <t>Norway</t>
        </is>
      </c>
      <c r="U1192" s="465" t="inlineStr">
        <is>
          <t xml:space="preserve"> N wasted </t>
        </is>
      </c>
      <c r="V1192" s="465" t="n">
        <v>0.04</v>
      </c>
    </row>
    <row r="1193" ht="16" customHeight="1">
      <c r="B1193" s="5" t="inlineStr">
        <is>
          <t>PR.SO-AT.AT</t>
        </is>
      </c>
      <c r="C1193" s="5" t="inlineStr">
        <is>
          <t>PR.SO-AT.AT-Emissions-N2O</t>
        </is>
      </c>
      <c r="D1193" s="5" t="inlineStr">
        <is>
          <t>PR</t>
        </is>
      </c>
      <c r="E1193" s="5" t="inlineStr">
        <is>
          <t>SO</t>
        </is>
      </c>
      <c r="F1193" s="5">
        <f>VLOOKUP(E1193,'5.a Definitions'!E:F,2,FALSE)</f>
        <v/>
      </c>
      <c r="G1193" s="5" t="inlineStr">
        <is>
          <t>AT</t>
        </is>
      </c>
      <c r="H1193" s="5" t="inlineStr">
        <is>
          <t>AT</t>
        </is>
      </c>
      <c r="I1193" s="5">
        <f>VLOOKUP(H1193,'5.a Definitions'!E:F,2,FALSE)</f>
        <v/>
      </c>
      <c r="J1193" s="465" t="inlineStr">
        <is>
          <t xml:space="preserve"> Emissions </t>
        </is>
      </c>
      <c r="K1193" s="465" t="inlineStr">
        <is>
          <t xml:space="preserve"> solid waste emissions </t>
        </is>
      </c>
      <c r="L1193" s="465" t="inlineStr">
        <is>
          <t xml:space="preserve"> reactive </t>
        </is>
      </c>
      <c r="M1193" s="465" t="inlineStr">
        <is>
          <t xml:space="preserve"> N2O </t>
        </is>
      </c>
      <c r="N1193" s="466" t="n">
        <v>0.0295592183366888</v>
      </c>
      <c r="O1193" s="467" t="n">
        <v>1.272532052986043</v>
      </c>
      <c r="P1193" s="468" t="n">
        <v>2017</v>
      </c>
      <c r="Q1193" s="469" t="inlineStr">
        <is>
          <t>UNFCCC CRT</t>
        </is>
      </c>
      <c r="R1193" s="469" t="inlineStr">
        <is>
          <t>ok</t>
        </is>
      </c>
      <c r="S1193" s="469" t="inlineStr">
        <is>
          <t xml:space="preserve"> text </t>
        </is>
      </c>
      <c r="T1193" s="426" t="inlineStr">
        <is>
          <t>Norway</t>
        </is>
      </c>
      <c r="U1193" s="465" t="inlineStr">
        <is>
          <t xml:space="preserve"> N wasted </t>
        </is>
      </c>
      <c r="V1193" s="465" t="n">
        <v>0.04</v>
      </c>
    </row>
    <row r="1194" ht="16" customHeight="1">
      <c r="B1194" s="5" t="inlineStr">
        <is>
          <t>PR.SO-HY.SW</t>
        </is>
      </c>
      <c r="C1194" s="5" t="inlineStr">
        <is>
          <t>PR.SO-HY.SW-Leaching-Nmix</t>
        </is>
      </c>
      <c r="D1194" s="5" t="inlineStr">
        <is>
          <t>PR</t>
        </is>
      </c>
      <c r="E1194" s="5" t="inlineStr">
        <is>
          <t>SO</t>
        </is>
      </c>
      <c r="F1194" s="5">
        <f>VLOOKUP(E1194,'5.a Definitions'!E:F,2,FALSE)</f>
        <v/>
      </c>
      <c r="G1194" s="5" t="inlineStr">
        <is>
          <t>HY</t>
        </is>
      </c>
      <c r="H1194" s="5" t="inlineStr">
        <is>
          <t>SW</t>
        </is>
      </c>
      <c r="I1194" s="5">
        <f>VLOOKUP(H1194,'5.a Definitions'!E:F,2,FALSE)</f>
        <v/>
      </c>
      <c r="J1194" s="465" t="inlineStr">
        <is>
          <t xml:space="preserve"> Leaching </t>
        </is>
      </c>
      <c r="K1194" s="465" t="inlineStr">
        <is>
          <t xml:space="preserve"> solid waste leaching </t>
        </is>
      </c>
      <c r="L1194" s="465" t="inlineStr">
        <is>
          <t xml:space="preserve"> reactive </t>
        </is>
      </c>
      <c r="M1194" s="465" t="inlineStr">
        <is>
          <t xml:space="preserve"> Nmix </t>
        </is>
      </c>
      <c r="N1194" s="466" t="n">
        <v>0.3611073665549998</v>
      </c>
      <c r="O1194" s="467" t="n">
        <v>0.1042409866790306</v>
      </c>
      <c r="P1194" s="468" t="n">
        <v>2017</v>
      </c>
      <c r="Q1194" s="469" t="inlineStr">
        <is>
          <t>Utslipp_deponi.xlsx (Mildir)</t>
        </is>
      </c>
      <c r="R1194" s="469" t="inlineStr">
        <is>
          <t>ok</t>
        </is>
      </c>
      <c r="S1194" s="469" t="inlineStr">
        <is>
          <t xml:space="preserve"> text </t>
        </is>
      </c>
      <c r="T1194" s="426" t="inlineStr">
        <is>
          <t>Norway</t>
        </is>
      </c>
      <c r="U1194" s="465" t="inlineStr">
        <is>
          <t xml:space="preserve"> N wasted </t>
        </is>
      </c>
      <c r="V1194" s="465" t="n">
        <v>0.04</v>
      </c>
    </row>
    <row r="1195" ht="16" customHeight="1">
      <c r="B1195" s="5" t="inlineStr">
        <is>
          <t>PR.SO-RW.RW</t>
        </is>
      </c>
      <c r="C1195" s="5" t="inlineStr">
        <is>
          <t>PR.SO-RW.RW-Solid waste export-Nmix</t>
        </is>
      </c>
      <c r="D1195" s="5" t="inlineStr">
        <is>
          <t>PR</t>
        </is>
      </c>
      <c r="E1195" s="5" t="inlineStr">
        <is>
          <t>SO</t>
        </is>
      </c>
      <c r="F1195" s="5">
        <f>VLOOKUP(E1195,'5.a Definitions'!E:F,2,FALSE)</f>
        <v/>
      </c>
      <c r="G1195" s="5" t="inlineStr">
        <is>
          <t>RW</t>
        </is>
      </c>
      <c r="H1195" s="5" t="inlineStr">
        <is>
          <t>RW</t>
        </is>
      </c>
      <c r="I1195" s="5">
        <f>VLOOKUP(H1195,'5.a Definitions'!E:F,2,FALSE)</f>
        <v/>
      </c>
      <c r="J1195" s="465" t="inlineStr">
        <is>
          <t xml:space="preserve"> Solid waste export </t>
        </is>
      </c>
      <c r="K1195" s="465" t="inlineStr">
        <is>
          <t xml:space="preserve"> solid waste export </t>
        </is>
      </c>
      <c r="L1195" s="465" t="inlineStr">
        <is>
          <t xml:space="preserve"> reactive </t>
        </is>
      </c>
      <c r="M1195" s="465" t="inlineStr">
        <is>
          <t xml:space="preserve"> Nmix </t>
        </is>
      </c>
      <c r="N1195" s="466" t="n">
        <v>0.174572778</v>
      </c>
      <c r="O1195" s="467" t="n">
        <v>0.5052472339790005</v>
      </c>
      <c r="P1195" s="468" t="n">
        <v>2017</v>
      </c>
      <c r="Q1195" s="469" t="inlineStr">
        <is>
          <t>SSB tab 08801</t>
        </is>
      </c>
      <c r="R1195" s="469" t="inlineStr">
        <is>
          <t>ok</t>
        </is>
      </c>
      <c r="S1195" s="469" t="inlineStr">
        <is>
          <t xml:space="preserve"> text </t>
        </is>
      </c>
      <c r="T1195" s="426" t="inlineStr">
        <is>
          <t>Norway</t>
        </is>
      </c>
      <c r="U1195" s="465" t="inlineStr">
        <is>
          <t xml:space="preserve"> N wasted </t>
        </is>
      </c>
      <c r="V1195" s="465" t="n">
        <v>0.04</v>
      </c>
    </row>
    <row r="1196" ht="16" customHeight="1">
      <c r="B1196" s="475" t="inlineStr">
        <is>
          <t>PR.SO-RW.RW</t>
        </is>
      </c>
      <c r="C1196" s="475" t="inlineStr">
        <is>
          <t xml:space="preserve">PR.SO-RW.RW-Export for recycling-Nmix </t>
        </is>
      </c>
      <c r="D1196" s="475" t="inlineStr">
        <is>
          <t>PR</t>
        </is>
      </c>
      <c r="E1196" s="475" t="inlineStr">
        <is>
          <t>SO</t>
        </is>
      </c>
      <c r="F1196" s="5">
        <f>VLOOKUP(E1196,'5.a Definitions'!E:F,2,FALSE)</f>
        <v/>
      </c>
      <c r="G1196" s="475" t="inlineStr">
        <is>
          <t>RW</t>
        </is>
      </c>
      <c r="H1196" s="475" t="inlineStr">
        <is>
          <t>RW</t>
        </is>
      </c>
      <c r="I1196" s="5">
        <f>VLOOKUP(H1196,'5.a Definitions'!E:F,2,FALSE)</f>
        <v/>
      </c>
      <c r="J1196" s="465" t="inlineStr">
        <is>
          <t>Export-for-recycling</t>
        </is>
      </c>
      <c r="K1196" s="465" t="inlineStr">
        <is>
          <t>export-for-recycling</t>
        </is>
      </c>
      <c r="L1196" s="465" t="inlineStr">
        <is>
          <t>reactive</t>
        </is>
      </c>
      <c r="M1196" s="465" t="inlineStr">
        <is>
          <t>Nmix</t>
        </is>
      </c>
      <c r="N1196" s="466" t="n">
        <v>2.0714426204</v>
      </c>
      <c r="O1196" s="467" t="n">
        <v>0.1696218239150978</v>
      </c>
      <c r="P1196" s="468" t="n">
        <v>2017</v>
      </c>
      <c r="Q1196" s="469" t="inlineStr">
        <is>
          <t>SSB</t>
        </is>
      </c>
      <c r="R1196" s="469" t="inlineStr">
        <is>
          <t>ok</t>
        </is>
      </c>
      <c r="S1196" s="469" t="inlineStr">
        <is>
          <t>text</t>
        </is>
      </c>
      <c r="T1196" s="476" t="inlineStr">
        <is>
          <t>Norway</t>
        </is>
      </c>
      <c r="U1196" s="475" t="inlineStr">
        <is>
          <t>recycling</t>
        </is>
      </c>
      <c r="V1196" s="465">
        <f>(#REF!*#REF!)^2</f>
        <v/>
      </c>
    </row>
    <row r="1197" ht="16" customHeight="1">
      <c r="B1197" s="475" t="inlineStr">
        <is>
          <t>PR.SO-RW.RW</t>
        </is>
      </c>
      <c r="C1197" s="475" t="inlineStr">
        <is>
          <t>PR.SO-RW.RW-Export for reuse-Nmix</t>
        </is>
      </c>
      <c r="D1197" s="475" t="inlineStr">
        <is>
          <t>PR</t>
        </is>
      </c>
      <c r="E1197" s="475" t="inlineStr">
        <is>
          <t>SO</t>
        </is>
      </c>
      <c r="F1197" s="5">
        <f>VLOOKUP(E1197,'5.a Definitions'!E:F,2,FALSE)</f>
        <v/>
      </c>
      <c r="G1197" s="475" t="inlineStr">
        <is>
          <t>RW</t>
        </is>
      </c>
      <c r="H1197" s="475" t="inlineStr">
        <is>
          <t>RW</t>
        </is>
      </c>
      <c r="I1197" s="5">
        <f>VLOOKUP(H1197,'5.a Definitions'!E:F,2,FALSE)</f>
        <v/>
      </c>
      <c r="J1197" s="465" t="inlineStr">
        <is>
          <t>Export-for-reuse</t>
        </is>
      </c>
      <c r="K1197" s="465" t="inlineStr">
        <is>
          <t>export-for-reuse</t>
        </is>
      </c>
      <c r="L1197" s="465" t="inlineStr">
        <is>
          <t>reactive</t>
        </is>
      </c>
      <c r="M1197" s="465" t="inlineStr">
        <is>
          <t>Nmix</t>
        </is>
      </c>
      <c r="N1197" s="466" t="n">
        <v>0.32686951</v>
      </c>
      <c r="O1197" s="467" t="n">
        <v>0.1984651398477108</v>
      </c>
      <c r="P1197" s="468" t="n">
        <v>2017</v>
      </c>
      <c r="Q1197" s="469" t="inlineStr">
        <is>
          <t>SSB</t>
        </is>
      </c>
      <c r="R1197" s="469" t="inlineStr">
        <is>
          <t>ok</t>
        </is>
      </c>
      <c r="S1197" s="469" t="inlineStr">
        <is>
          <t>text</t>
        </is>
      </c>
      <c r="T1197" s="476" t="inlineStr">
        <is>
          <t>Norway</t>
        </is>
      </c>
      <c r="U1197" s="475" t="inlineStr">
        <is>
          <t>recycling</t>
        </is>
      </c>
      <c r="V1197" s="465">
        <f>(O1109*N1109)^2</f>
        <v/>
      </c>
    </row>
    <row r="1198" ht="16" customHeight="1">
      <c r="B1198" s="5" t="inlineStr">
        <is>
          <t>PR.WW-AG.SM</t>
        </is>
      </c>
      <c r="C1198" s="5" t="inlineStr">
        <is>
          <t>PR.WW-AG.SM-Sewage sludge fertilizer-Nmix</t>
        </is>
      </c>
      <c r="D1198" s="5" t="inlineStr">
        <is>
          <t>PR</t>
        </is>
      </c>
      <c r="E1198" s="5" t="inlineStr">
        <is>
          <t>WW</t>
        </is>
      </c>
      <c r="F1198" s="5">
        <f>VLOOKUP(E1198,'5.a Definitions'!E:F,2,FALSE)</f>
        <v/>
      </c>
      <c r="G1198" s="5" t="inlineStr">
        <is>
          <t>AG</t>
        </is>
      </c>
      <c r="H1198" s="5" t="inlineStr">
        <is>
          <t>SM</t>
        </is>
      </c>
      <c r="I1198" s="5">
        <f>VLOOKUP(H1198,'5.a Definitions'!E:F,2,FALSE)</f>
        <v/>
      </c>
      <c r="J1198" s="465" t="inlineStr">
        <is>
          <t xml:space="preserve"> Sewage sludge fertilizer </t>
        </is>
      </c>
      <c r="K1198" s="465" t="inlineStr">
        <is>
          <t xml:space="preserve"> sewage sludge fertilizer </t>
        </is>
      </c>
      <c r="L1198" s="465" t="inlineStr">
        <is>
          <t xml:space="preserve"> reactive </t>
        </is>
      </c>
      <c r="M1198" s="465" t="inlineStr">
        <is>
          <t xml:space="preserve"> Nmix </t>
        </is>
      </c>
      <c r="N1198" s="466" t="n">
        <v>1.97952</v>
      </c>
      <c r="O1198" s="467" t="n">
        <v>0.3652495980577571</v>
      </c>
      <c r="P1198" s="468" t="n">
        <v>2017</v>
      </c>
      <c r="Q1198" s="469" t="inlineStr">
        <is>
          <t>SSB tab 05279</t>
        </is>
      </c>
      <c r="R1198" s="469" t="inlineStr">
        <is>
          <t>ok</t>
        </is>
      </c>
      <c r="S1198" s="469" t="inlineStr">
        <is>
          <t xml:space="preserve"> text </t>
        </is>
      </c>
      <c r="T1198" s="426" t="inlineStr">
        <is>
          <t>Norway</t>
        </is>
      </c>
      <c r="U1198" s="5" t="inlineStr">
        <is>
          <t>recycling</t>
        </is>
      </c>
      <c r="V1198" s="465" t="n">
        <v>0.04</v>
      </c>
    </row>
    <row r="1199" ht="16" customHeight="1">
      <c r="B1199" s="475" t="inlineStr">
        <is>
          <t>PR.WW-HS.HS</t>
        </is>
      </c>
      <c r="C1199" s="475" t="inlineStr">
        <is>
          <t xml:space="preserve">PR.WW-HS.HS-Sewage sludge fertilizer-Nmix </t>
        </is>
      </c>
      <c r="D1199" s="475" t="inlineStr">
        <is>
          <t>PR</t>
        </is>
      </c>
      <c r="E1199" s="475" t="inlineStr">
        <is>
          <t>WW</t>
        </is>
      </c>
      <c r="F1199" s="5">
        <f>VLOOKUP(E1199,'5.a Definitions'!E:F,2,FALSE)</f>
        <v/>
      </c>
      <c r="G1199" s="475" t="inlineStr">
        <is>
          <t>HS</t>
        </is>
      </c>
      <c r="H1199" s="475" t="inlineStr">
        <is>
          <t>HS</t>
        </is>
      </c>
      <c r="I1199" s="5">
        <f>VLOOKUP(H1199,'5.a Definitions'!E:F,2,FALSE)</f>
        <v/>
      </c>
      <c r="J1199" s="465" t="inlineStr">
        <is>
          <t>Sewage sludge fertilizer</t>
        </is>
      </c>
      <c r="K1199" s="465" t="inlineStr">
        <is>
          <t>sewage sludge fertilizer</t>
        </is>
      </c>
      <c r="L1199" s="465" t="inlineStr">
        <is>
          <t>reactive</t>
        </is>
      </c>
      <c r="M1199" s="465" t="inlineStr">
        <is>
          <t>Nmix</t>
        </is>
      </c>
      <c r="N1199" s="466" t="n">
        <v>1.01469</v>
      </c>
      <c r="O1199" s="467" t="n">
        <v>0.3652495980577571</v>
      </c>
      <c r="P1199" s="468" t="n">
        <v>2017</v>
      </c>
      <c r="Q1199" s="469" t="inlineStr">
        <is>
          <t>SSB table 05279</t>
        </is>
      </c>
      <c r="R1199" s="469" t="inlineStr">
        <is>
          <t>ok</t>
        </is>
      </c>
      <c r="S1199" s="469" t="inlineStr">
        <is>
          <t>text</t>
        </is>
      </c>
      <c r="T1199" s="476" t="inlineStr">
        <is>
          <t>Norway</t>
        </is>
      </c>
      <c r="U1199" s="5" t="inlineStr">
        <is>
          <t>recycling</t>
        </is>
      </c>
      <c r="V1199" s="465">
        <f>(O1070*N1070)^2</f>
        <v/>
      </c>
    </row>
    <row r="1200" ht="16" customHeight="1">
      <c r="B1200" s="475" t="inlineStr">
        <is>
          <t>PR.WW-PR.SO</t>
        </is>
      </c>
      <c r="C1200" s="475" t="inlineStr">
        <is>
          <t xml:space="preserve">PR.WW-PR.SO-Sewage sludge landfill-Nmix </t>
        </is>
      </c>
      <c r="D1200" s="475" t="inlineStr">
        <is>
          <t>PR</t>
        </is>
      </c>
      <c r="E1200" s="475" t="inlineStr">
        <is>
          <t>WW</t>
        </is>
      </c>
      <c r="F1200" s="5">
        <f>VLOOKUP(E1200,'5.a Definitions'!E:F,2,FALSE)</f>
        <v/>
      </c>
      <c r="G1200" s="475" t="inlineStr">
        <is>
          <t>PR</t>
        </is>
      </c>
      <c r="H1200" s="475" t="inlineStr">
        <is>
          <t>SO</t>
        </is>
      </c>
      <c r="I1200" s="5">
        <f>VLOOKUP(H1200,'5.a Definitions'!E:F,2,FALSE)</f>
        <v/>
      </c>
      <c r="J1200" s="465" t="inlineStr">
        <is>
          <t>Sewage sludge landfill</t>
        </is>
      </c>
      <c r="K1200" s="465" t="inlineStr">
        <is>
          <t>sewage sludge landfill</t>
        </is>
      </c>
      <c r="L1200" s="465" t="inlineStr">
        <is>
          <t>reactive</t>
        </is>
      </c>
      <c r="M1200" s="465" t="inlineStr">
        <is>
          <t>Nmix</t>
        </is>
      </c>
      <c r="N1200" s="466" t="n">
        <v>0.50559</v>
      </c>
      <c r="O1200" s="467" t="n">
        <v>0.365249598057757</v>
      </c>
      <c r="P1200" s="468" t="n">
        <v>2017</v>
      </c>
      <c r="Q1200" s="469" t="inlineStr">
        <is>
          <t>SSB table 05279</t>
        </is>
      </c>
      <c r="R1200" s="469" t="inlineStr">
        <is>
          <t>ok</t>
        </is>
      </c>
      <c r="S1200" s="469" t="inlineStr">
        <is>
          <t>text</t>
        </is>
      </c>
      <c r="T1200" s="476" t="inlineStr">
        <is>
          <t>Norway</t>
        </is>
      </c>
      <c r="U1200" s="465" t="inlineStr">
        <is>
          <t>N wasted</t>
        </is>
      </c>
      <c r="V1200" s="465">
        <f>(O1075*N1075)^2</f>
        <v/>
      </c>
    </row>
    <row r="1201" ht="16" customHeight="1">
      <c r="B1201" s="5" t="inlineStr">
        <is>
          <t>PR.WW-AT.AT</t>
        </is>
      </c>
      <c r="C1201" s="5" t="inlineStr">
        <is>
          <t>PR.WW-AT.AT-Emissions-NH3</t>
        </is>
      </c>
      <c r="D1201" s="5" t="inlineStr">
        <is>
          <t>PR</t>
        </is>
      </c>
      <c r="E1201" s="5" t="inlineStr">
        <is>
          <t>WW</t>
        </is>
      </c>
      <c r="F1201" s="5">
        <f>VLOOKUP(E1201,'5.a Definitions'!E:F,2,FALSE)</f>
        <v/>
      </c>
      <c r="G1201" s="5" t="inlineStr">
        <is>
          <t>AT</t>
        </is>
      </c>
      <c r="H1201" s="5" t="inlineStr">
        <is>
          <t>AT</t>
        </is>
      </c>
      <c r="I1201" s="5">
        <f>VLOOKUP(H1201,'5.a Definitions'!E:F,2,FALSE)</f>
        <v/>
      </c>
      <c r="J1201" s="465" t="inlineStr">
        <is>
          <t xml:space="preserve"> Emissions </t>
        </is>
      </c>
      <c r="K1201" s="465" t="inlineStr">
        <is>
          <t xml:space="preserve"> wastewater emissions </t>
        </is>
      </c>
      <c r="L1201" s="465" t="inlineStr">
        <is>
          <t xml:space="preserve"> reactive </t>
        </is>
      </c>
      <c r="M1201" s="465" t="inlineStr">
        <is>
          <t xml:space="preserve"> NH3 </t>
        </is>
      </c>
      <c r="N1201" s="466" t="n">
        <v>0</v>
      </c>
      <c r="O1201" s="467" t="n">
        <v>0.5</v>
      </c>
      <c r="P1201" s="468" t="n">
        <v>2017</v>
      </c>
      <c r="Q1201" s="469" t="inlineStr">
        <is>
          <t>CRLTAP Inventory Submissions</t>
        </is>
      </c>
      <c r="R1201" s="469" t="inlineStr">
        <is>
          <t>ok</t>
        </is>
      </c>
      <c r="S1201" s="469" t="inlineStr">
        <is>
          <t xml:space="preserve"> text </t>
        </is>
      </c>
      <c r="T1201" s="426" t="inlineStr">
        <is>
          <t>Norway</t>
        </is>
      </c>
      <c r="U1201" s="465" t="inlineStr">
        <is>
          <t xml:space="preserve"> N wasted </t>
        </is>
      </c>
      <c r="V1201" s="465" t="n">
        <v>0.04</v>
      </c>
    </row>
    <row r="1202" ht="16" customHeight="1">
      <c r="B1202" s="5" t="inlineStr">
        <is>
          <t>PR.WW-AT.AT</t>
        </is>
      </c>
      <c r="C1202" s="5" t="inlineStr">
        <is>
          <t>PR.WW-AT.AT-Emissions-NOx</t>
        </is>
      </c>
      <c r="D1202" s="5" t="inlineStr">
        <is>
          <t>PR</t>
        </is>
      </c>
      <c r="E1202" s="5" t="inlineStr">
        <is>
          <t>WW</t>
        </is>
      </c>
      <c r="F1202" s="5">
        <f>VLOOKUP(E1202,'5.a Definitions'!E:F,2,FALSE)</f>
        <v/>
      </c>
      <c r="G1202" s="5" t="inlineStr">
        <is>
          <t>AT</t>
        </is>
      </c>
      <c r="H1202" s="5" t="inlineStr">
        <is>
          <t>AT</t>
        </is>
      </c>
      <c r="I1202" s="5">
        <f>VLOOKUP(H1202,'5.a Definitions'!E:F,2,FALSE)</f>
        <v/>
      </c>
      <c r="J1202" s="465" t="inlineStr">
        <is>
          <t xml:space="preserve"> Emissions </t>
        </is>
      </c>
      <c r="K1202" s="465" t="inlineStr">
        <is>
          <t xml:space="preserve"> wastewater emissions </t>
        </is>
      </c>
      <c r="L1202" s="465" t="inlineStr">
        <is>
          <t xml:space="preserve"> reactive </t>
        </is>
      </c>
      <c r="M1202" s="465" t="inlineStr">
        <is>
          <t xml:space="preserve"> NOx </t>
        </is>
      </c>
      <c r="N1202" s="466" t="n">
        <v>0</v>
      </c>
      <c r="O1202" s="467" t="n">
        <v>0.5</v>
      </c>
      <c r="P1202" s="468" t="n">
        <v>2017</v>
      </c>
      <c r="Q1202" s="469" t="inlineStr">
        <is>
          <t>CRLTAP Inventory Submissions</t>
        </is>
      </c>
      <c r="R1202" s="469" t="inlineStr">
        <is>
          <t>ok</t>
        </is>
      </c>
      <c r="S1202" s="469" t="inlineStr">
        <is>
          <t xml:space="preserve"> text </t>
        </is>
      </c>
      <c r="T1202" s="426" t="inlineStr">
        <is>
          <t>Norway</t>
        </is>
      </c>
      <c r="U1202" s="465" t="inlineStr">
        <is>
          <t xml:space="preserve"> N wasted </t>
        </is>
      </c>
      <c r="V1202" s="465" t="n">
        <v>0.04</v>
      </c>
    </row>
    <row r="1203" ht="16" customHeight="1">
      <c r="B1203" s="5" t="inlineStr">
        <is>
          <t>PR.WW-AT.AT</t>
        </is>
      </c>
      <c r="C1203" s="5" t="inlineStr">
        <is>
          <t>PR.WW-AT.AT-Emissions-N2O</t>
        </is>
      </c>
      <c r="D1203" s="5" t="inlineStr">
        <is>
          <t>PR</t>
        </is>
      </c>
      <c r="E1203" s="5" t="inlineStr">
        <is>
          <t>WW</t>
        </is>
      </c>
      <c r="F1203" s="5">
        <f>VLOOKUP(E1203,'5.a Definitions'!E:F,2,FALSE)</f>
        <v/>
      </c>
      <c r="G1203" s="5" t="inlineStr">
        <is>
          <t>AT</t>
        </is>
      </c>
      <c r="H1203" s="5" t="inlineStr">
        <is>
          <t>AT</t>
        </is>
      </c>
      <c r="I1203" s="5">
        <f>VLOOKUP(H1203,'5.a Definitions'!E:F,2,FALSE)</f>
        <v/>
      </c>
      <c r="J1203" s="465" t="inlineStr">
        <is>
          <t xml:space="preserve"> Emissions </t>
        </is>
      </c>
      <c r="K1203" s="465" t="inlineStr">
        <is>
          <t xml:space="preserve"> wastewater emissions </t>
        </is>
      </c>
      <c r="L1203" s="465" t="inlineStr">
        <is>
          <t xml:space="preserve"> reactive </t>
        </is>
      </c>
      <c r="M1203" s="465" t="inlineStr">
        <is>
          <t xml:space="preserve"> N2O </t>
        </is>
      </c>
      <c r="N1203" s="466" t="n">
        <v>0.135478433029664</v>
      </c>
      <c r="O1203" s="467" t="n">
        <v>0.5061731974017739</v>
      </c>
      <c r="P1203" s="468" t="n">
        <v>2017</v>
      </c>
      <c r="Q1203" s="469" t="inlineStr">
        <is>
          <t>UNFCCC CRT</t>
        </is>
      </c>
      <c r="R1203" s="469" t="inlineStr">
        <is>
          <t>ok</t>
        </is>
      </c>
      <c r="S1203" s="469" t="inlineStr">
        <is>
          <t xml:space="preserve"> text </t>
        </is>
      </c>
      <c r="T1203" s="426" t="inlineStr">
        <is>
          <t>Norway</t>
        </is>
      </c>
      <c r="U1203" s="465" t="inlineStr">
        <is>
          <t xml:space="preserve"> N wasted </t>
        </is>
      </c>
      <c r="V1203" s="465" t="n">
        <v>0.04</v>
      </c>
    </row>
    <row r="1204" ht="16" customHeight="1">
      <c r="B1204" s="5" t="inlineStr">
        <is>
          <t>PR.WW-AT.AT</t>
        </is>
      </c>
      <c r="C1204" s="5" t="inlineStr">
        <is>
          <t>PR.WW-AT.AT-Emissions-N2</t>
        </is>
      </c>
      <c r="D1204" s="5" t="inlineStr">
        <is>
          <t>PR</t>
        </is>
      </c>
      <c r="E1204" s="5" t="inlineStr">
        <is>
          <t>WW</t>
        </is>
      </c>
      <c r="F1204" s="5">
        <f>VLOOKUP(E1204,'5.a Definitions'!E:F,2,FALSE)</f>
        <v/>
      </c>
      <c r="G1204" s="5" t="inlineStr">
        <is>
          <t>AT</t>
        </is>
      </c>
      <c r="H1204" s="5" t="inlineStr">
        <is>
          <t>AT</t>
        </is>
      </c>
      <c r="I1204" s="5">
        <f>VLOOKUP(H1204,'5.a Definitions'!E:F,2,FALSE)</f>
        <v/>
      </c>
      <c r="J1204" s="465" t="inlineStr">
        <is>
          <t xml:space="preserve"> Emissions </t>
        </is>
      </c>
      <c r="K1204" s="465" t="inlineStr">
        <is>
          <t xml:space="preserve"> wastewater emissions </t>
        </is>
      </c>
      <c r="L1204" s="465" t="inlineStr">
        <is>
          <t xml:space="preserve"> inert </t>
        </is>
      </c>
      <c r="M1204" s="465" t="inlineStr">
        <is>
          <t xml:space="preserve"> N2 </t>
        </is>
      </c>
      <c r="N1204" s="466" t="n">
        <v>4.655907126466019</v>
      </c>
      <c r="O1204" s="467" t="n">
        <v>0.6250123972012175</v>
      </c>
      <c r="P1204" s="468" t="n">
        <v>2017</v>
      </c>
      <c r="Q1204" s="469" t="inlineStr">
        <is>
          <t>treatment plant reports (norskeutslipp.no / veas.nu)</t>
        </is>
      </c>
      <c r="R1204" s="469" t="inlineStr">
        <is>
          <t>ok</t>
        </is>
      </c>
      <c r="S1204" s="469" t="inlineStr">
        <is>
          <t xml:space="preserve"> text </t>
        </is>
      </c>
      <c r="T1204" s="426" t="inlineStr">
        <is>
          <t>Norway</t>
        </is>
      </c>
      <c r="U1204" s="465" t="inlineStr">
        <is>
          <t xml:space="preserve"> N wasted </t>
        </is>
      </c>
      <c r="V1204" s="465" t="n">
        <v>0.04</v>
      </c>
    </row>
    <row r="1205" ht="16" customHeight="1" thickBot="1">
      <c r="B1205" s="6" t="inlineStr">
        <is>
          <t>PR.WW-HY.CW</t>
        </is>
      </c>
      <c r="C1205" s="6" t="inlineStr">
        <is>
          <t>PR.WW-HY.CW-Treated wastewater discharge-Nmix</t>
        </is>
      </c>
      <c r="D1205" s="6" t="inlineStr">
        <is>
          <t>PR</t>
        </is>
      </c>
      <c r="E1205" s="6" t="inlineStr">
        <is>
          <t>WW</t>
        </is>
      </c>
      <c r="F1205" s="5">
        <f>VLOOKUP(E1205,'5.a Definitions'!E:F,2,FALSE)</f>
        <v/>
      </c>
      <c r="G1205" s="6" t="inlineStr">
        <is>
          <t>HY</t>
        </is>
      </c>
      <c r="H1205" s="6" t="inlineStr">
        <is>
          <t>CW</t>
        </is>
      </c>
      <c r="I1205" s="5">
        <f>VLOOKUP(H1205,'5.a Definitions'!E:F,2,FALSE)</f>
        <v/>
      </c>
      <c r="J1205" s="470" t="inlineStr">
        <is>
          <t xml:space="preserve"> Treated wastewater discharge </t>
        </is>
      </c>
      <c r="K1205" s="470" t="inlineStr">
        <is>
          <t xml:space="preserve"> treated wastewater to coastal water </t>
        </is>
      </c>
      <c r="L1205" s="470" t="inlineStr">
        <is>
          <t xml:space="preserve"> reactive </t>
        </is>
      </c>
      <c r="M1205" s="470" t="inlineStr">
        <is>
          <t xml:space="preserve"> Nmix </t>
        </is>
      </c>
      <c r="N1205" s="466" t="n">
        <v>20.1496</v>
      </c>
      <c r="O1205" s="471" t="n">
        <v>0.199462271560836</v>
      </c>
      <c r="P1205" s="468" t="n">
        <v>2017</v>
      </c>
      <c r="Q1205" s="472" t="inlineStr">
        <is>
          <t>SSB table 05280</t>
        </is>
      </c>
      <c r="R1205" s="469" t="inlineStr">
        <is>
          <t>ok</t>
        </is>
      </c>
      <c r="S1205" s="472" t="inlineStr">
        <is>
          <t xml:space="preserve"> text </t>
        </is>
      </c>
      <c r="T1205" s="426" t="inlineStr">
        <is>
          <t>Norway</t>
        </is>
      </c>
      <c r="U1205" s="470" t="inlineStr">
        <is>
          <t xml:space="preserve"> N wasted </t>
        </is>
      </c>
      <c r="V1205" s="470" t="n">
        <v>0.04</v>
      </c>
    </row>
    <row r="1206" ht="16" customHeight="1">
      <c r="A1206" s="489" t="inlineStr">
        <is>
          <t>Humans and Settlements</t>
        </is>
      </c>
      <c r="B1206" s="5" t="inlineStr">
        <is>
          <t>HS.HS-PR.SO</t>
        </is>
      </c>
      <c r="C1206" s="5" t="inlineStr">
        <is>
          <t>HS.HS-PR.SO-Household waste-Nmix</t>
        </is>
      </c>
      <c r="D1206" s="5" t="inlineStr">
        <is>
          <t>HS</t>
        </is>
      </c>
      <c r="E1206" s="5" t="inlineStr">
        <is>
          <t>HS</t>
        </is>
      </c>
      <c r="F1206" s="5">
        <f>VLOOKUP(E1206,'5.a Definitions'!E:F,2,FALSE)</f>
        <v/>
      </c>
      <c r="G1206" s="5" t="inlineStr">
        <is>
          <t>PR</t>
        </is>
      </c>
      <c r="H1206" s="5" t="inlineStr">
        <is>
          <t>SO</t>
        </is>
      </c>
      <c r="I1206" s="5">
        <f>VLOOKUP(H1206,'5.a Definitions'!E:F,2,FALSE)</f>
        <v/>
      </c>
      <c r="J1206" s="465" t="inlineStr">
        <is>
          <t xml:space="preserve"> Household waste </t>
        </is>
      </c>
      <c r="K1206" s="465" t="inlineStr">
        <is>
          <t xml:space="preserve"> household waste </t>
        </is>
      </c>
      <c r="L1206" s="465" t="inlineStr">
        <is>
          <t xml:space="preserve"> reactive </t>
        </is>
      </c>
      <c r="M1206" s="465" t="inlineStr">
        <is>
          <t xml:space="preserve"> Nmix </t>
        </is>
      </c>
      <c r="N1206" s="466" t="n">
        <v>31.8221</v>
      </c>
      <c r="O1206" s="467" t="n">
        <v>0.3983420546480444</v>
      </c>
      <c r="P1206" s="468" t="n">
        <v>2017</v>
      </c>
      <c r="Q1206" s="469" t="inlineStr">
        <is>
          <t>SSB</t>
        </is>
      </c>
      <c r="R1206" s="469" t="inlineStr">
        <is>
          <t>ok</t>
        </is>
      </c>
      <c r="S1206" s="469" t="inlineStr">
        <is>
          <t xml:space="preserve"> text </t>
        </is>
      </c>
      <c r="T1206" s="426" t="inlineStr">
        <is>
          <t>Norway</t>
        </is>
      </c>
      <c r="U1206" s="465" t="inlineStr">
        <is>
          <t xml:space="preserve"> N wasted </t>
        </is>
      </c>
      <c r="V1206" s="465" t="n">
        <v>0.04</v>
      </c>
    </row>
    <row r="1207" ht="16" customHeight="1">
      <c r="B1207" s="5" t="inlineStr">
        <is>
          <t>HS.HS-PR.WW</t>
        </is>
      </c>
      <c r="C1207" s="5" t="inlineStr">
        <is>
          <t>HS.HS-PR.WW-Municipal wastewater-Nmix</t>
        </is>
      </c>
      <c r="D1207" s="5" t="inlineStr">
        <is>
          <t>HS</t>
        </is>
      </c>
      <c r="E1207" s="5" t="inlineStr">
        <is>
          <t>HS</t>
        </is>
      </c>
      <c r="F1207" s="5">
        <f>VLOOKUP(E1207,'5.a Definitions'!E:F,2,FALSE)</f>
        <v/>
      </c>
      <c r="G1207" s="5" t="inlineStr">
        <is>
          <t>PR</t>
        </is>
      </c>
      <c r="H1207" s="5" t="inlineStr">
        <is>
          <t>WW</t>
        </is>
      </c>
      <c r="I1207" s="5">
        <f>VLOOKUP(H1207,'5.a Definitions'!E:F,2,FALSE)</f>
        <v/>
      </c>
      <c r="J1207" s="465" t="inlineStr">
        <is>
          <t xml:space="preserve"> Municipal wastewater </t>
        </is>
      </c>
      <c r="K1207" s="465" t="inlineStr">
        <is>
          <t xml:space="preserve"> municipal wastewater </t>
        </is>
      </c>
      <c r="L1207" s="465" t="inlineStr">
        <is>
          <t xml:space="preserve"> reactive </t>
        </is>
      </c>
      <c r="M1207" s="465" t="inlineStr">
        <is>
          <t xml:space="preserve"> Nmix </t>
        </is>
      </c>
      <c r="N1207" s="466" t="n">
        <v>23.97792552</v>
      </c>
      <c r="O1207" s="467" t="n">
        <v>0.1031016433208471</v>
      </c>
      <c r="P1207" s="468" t="n">
        <v>2017</v>
      </c>
      <c r="Q1207" s="469" t="inlineStr">
        <is>
          <t>SSB table 06913</t>
        </is>
      </c>
      <c r="R1207" s="469" t="inlineStr">
        <is>
          <t>ok</t>
        </is>
      </c>
      <c r="S1207" s="469" t="inlineStr">
        <is>
          <t xml:space="preserve"> text </t>
        </is>
      </c>
      <c r="T1207" s="426" t="inlineStr">
        <is>
          <t>Norway</t>
        </is>
      </c>
      <c r="U1207" s="465" t="inlineStr">
        <is>
          <t xml:space="preserve"> N wasted </t>
        </is>
      </c>
      <c r="V1207" s="465" t="n">
        <v>0.04</v>
      </c>
    </row>
    <row r="1208" ht="16" customHeight="1">
      <c r="B1208" s="5" t="inlineStr">
        <is>
          <t>HS.HS-AT.AT</t>
        </is>
      </c>
      <c r="C1208" s="5" t="inlineStr">
        <is>
          <t>HS.HS-AT.AT-Emissions-NH3</t>
        </is>
      </c>
      <c r="D1208" s="5" t="inlineStr">
        <is>
          <t>HS</t>
        </is>
      </c>
      <c r="E1208" s="5" t="inlineStr">
        <is>
          <t>HS</t>
        </is>
      </c>
      <c r="F1208" s="5">
        <f>VLOOKUP(E1208,'5.a Definitions'!E:F,2,FALSE)</f>
        <v/>
      </c>
      <c r="G1208" s="5" t="inlineStr">
        <is>
          <t>AT</t>
        </is>
      </c>
      <c r="H1208" s="5" t="inlineStr">
        <is>
          <t>AT</t>
        </is>
      </c>
      <c r="I1208" s="5">
        <f>VLOOKUP(H1208,'5.a Definitions'!E:F,2,FALSE)</f>
        <v/>
      </c>
      <c r="J1208" s="465" t="inlineStr">
        <is>
          <t xml:space="preserve"> Emissions </t>
        </is>
      </c>
      <c r="K1208" s="465" t="inlineStr">
        <is>
          <t xml:space="preserve"> human NH3 emissions </t>
        </is>
      </c>
      <c r="L1208" s="465" t="inlineStr">
        <is>
          <t xml:space="preserve"> reactive </t>
        </is>
      </c>
      <c r="M1208" s="465" t="inlineStr">
        <is>
          <t xml:space="preserve"> NH3 </t>
        </is>
      </c>
      <c r="N1208" s="466" t="n">
        <v>0.10077270951277</v>
      </c>
      <c r="O1208" s="467" t="n">
        <v>0.1784192081824784</v>
      </c>
      <c r="P1208" s="468" t="n">
        <v>2017</v>
      </c>
      <c r="Q1208" s="469" t="inlineStr">
        <is>
          <t>SSB table 07459 &amp; 05307</t>
        </is>
      </c>
      <c r="R1208" s="469" t="inlineStr">
        <is>
          <t>ok</t>
        </is>
      </c>
      <c r="S1208" s="469" t="inlineStr">
        <is>
          <t xml:space="preserve"> text </t>
        </is>
      </c>
      <c r="T1208" s="426" t="inlineStr">
        <is>
          <t>Norway</t>
        </is>
      </c>
      <c r="U1208" s="465" t="inlineStr">
        <is>
          <t xml:space="preserve"> N wasted </t>
        </is>
      </c>
      <c r="V1208" s="465" t="n">
        <v>0.04</v>
      </c>
    </row>
    <row r="1209" ht="16" customHeight="1">
      <c r="B1209" s="5" t="inlineStr">
        <is>
          <t>HS.HS-AT.AT</t>
        </is>
      </c>
      <c r="C1209" s="5" t="inlineStr">
        <is>
          <t>HS.HS-AT.AT-LUC emissions-NH3</t>
        </is>
      </c>
      <c r="D1209" s="5" t="inlineStr">
        <is>
          <t>HS</t>
        </is>
      </c>
      <c r="E1209" s="5" t="inlineStr">
        <is>
          <t>HS</t>
        </is>
      </c>
      <c r="F1209" s="5">
        <f>VLOOKUP(E1209,'5.a Definitions'!E:F,2,FALSE)</f>
        <v/>
      </c>
      <c r="G1209" s="5" t="inlineStr">
        <is>
          <t>AT</t>
        </is>
      </c>
      <c r="H1209" s="5" t="inlineStr">
        <is>
          <t>AT</t>
        </is>
      </c>
      <c r="I1209" s="5">
        <f>VLOOKUP(H1209,'5.a Definitions'!E:F,2,FALSE)</f>
        <v/>
      </c>
      <c r="J1209" s="465" t="inlineStr">
        <is>
          <t xml:space="preserve"> LUC emissions </t>
        </is>
      </c>
      <c r="K1209" s="465" t="inlineStr">
        <is>
          <t xml:space="preserve"> LUC emissions </t>
        </is>
      </c>
      <c r="L1209" s="465" t="inlineStr">
        <is>
          <t xml:space="preserve"> reactive </t>
        </is>
      </c>
      <c r="M1209" s="465" t="inlineStr">
        <is>
          <t xml:space="preserve"> NH3 </t>
        </is>
      </c>
      <c r="N1209" s="466" t="inlineStr">
        <is>
          <t>nan</t>
        </is>
      </c>
      <c r="O1209" s="467" t="n">
        <v>0.2</v>
      </c>
      <c r="P1209" s="468" t="n">
        <v>2017</v>
      </c>
      <c r="Q1209" s="469" t="inlineStr">
        <is>
          <t>no data</t>
        </is>
      </c>
      <c r="R1209" s="469" t="inlineStr">
        <is>
          <t>not done</t>
        </is>
      </c>
      <c r="S1209" s="469" t="inlineStr">
        <is>
          <t xml:space="preserve"> text </t>
        </is>
      </c>
      <c r="T1209" s="426" t="inlineStr">
        <is>
          <t>Norway</t>
        </is>
      </c>
      <c r="U1209" s="465" t="inlineStr">
        <is>
          <t xml:space="preserve"> N wasted </t>
        </is>
      </c>
      <c r="V1209" s="465" t="n">
        <v>0.04</v>
      </c>
    </row>
    <row r="1210" ht="16" customHeight="1">
      <c r="B1210" s="5" t="inlineStr">
        <is>
          <t>HS.HS-AT.AT</t>
        </is>
      </c>
      <c r="C1210" s="5" t="inlineStr">
        <is>
          <t>HS.HS-AT.AT-LUC emissions-NOx</t>
        </is>
      </c>
      <c r="D1210" s="5" t="inlineStr">
        <is>
          <t>HS</t>
        </is>
      </c>
      <c r="E1210" s="5" t="inlineStr">
        <is>
          <t>HS</t>
        </is>
      </c>
      <c r="F1210" s="5">
        <f>VLOOKUP(E1210,'5.a Definitions'!E:F,2,FALSE)</f>
        <v/>
      </c>
      <c r="G1210" s="5" t="inlineStr">
        <is>
          <t>AT</t>
        </is>
      </c>
      <c r="H1210" s="5" t="inlineStr">
        <is>
          <t>AT</t>
        </is>
      </c>
      <c r="I1210" s="5">
        <f>VLOOKUP(H1210,'5.a Definitions'!E:F,2,FALSE)</f>
        <v/>
      </c>
      <c r="J1210" s="465" t="inlineStr">
        <is>
          <t xml:space="preserve"> LUC emissions </t>
        </is>
      </c>
      <c r="K1210" s="465" t="inlineStr">
        <is>
          <t xml:space="preserve"> LUC emissions </t>
        </is>
      </c>
      <c r="L1210" s="465" t="inlineStr">
        <is>
          <t xml:space="preserve"> reactive </t>
        </is>
      </c>
      <c r="M1210" s="465" t="inlineStr">
        <is>
          <t xml:space="preserve"> NOx </t>
        </is>
      </c>
      <c r="N1210" s="466" t="inlineStr">
        <is>
          <t>nan</t>
        </is>
      </c>
      <c r="O1210" s="467" t="n">
        <v>0.2</v>
      </c>
      <c r="P1210" s="468" t="n">
        <v>2017</v>
      </c>
      <c r="Q1210" s="469" t="inlineStr">
        <is>
          <t>no data</t>
        </is>
      </c>
      <c r="R1210" s="469" t="inlineStr">
        <is>
          <t>not done</t>
        </is>
      </c>
      <c r="S1210" s="469" t="inlineStr">
        <is>
          <t xml:space="preserve"> text </t>
        </is>
      </c>
      <c r="T1210" s="426" t="inlineStr">
        <is>
          <t>Norway</t>
        </is>
      </c>
      <c r="U1210" s="465" t="inlineStr">
        <is>
          <t xml:space="preserve"> N wasted </t>
        </is>
      </c>
      <c r="V1210" s="465" t="n">
        <v>0.04</v>
      </c>
    </row>
    <row r="1211" ht="16" customHeight="1">
      <c r="B1211" s="5" t="inlineStr">
        <is>
          <t>HS.HS-AT.AT</t>
        </is>
      </c>
      <c r="C1211" s="5" t="inlineStr">
        <is>
          <t>HS.HS-AT.AT-LUC emissions-N2O</t>
        </is>
      </c>
      <c r="D1211" s="5" t="inlineStr">
        <is>
          <t>HS</t>
        </is>
      </c>
      <c r="E1211" s="5" t="inlineStr">
        <is>
          <t>HS</t>
        </is>
      </c>
      <c r="F1211" s="5">
        <f>VLOOKUP(E1211,'5.a Definitions'!E:F,2,FALSE)</f>
        <v/>
      </c>
      <c r="G1211" s="5" t="inlineStr">
        <is>
          <t>AT</t>
        </is>
      </c>
      <c r="H1211" s="5" t="inlineStr">
        <is>
          <t>AT</t>
        </is>
      </c>
      <c r="I1211" s="5">
        <f>VLOOKUP(H1211,'5.a Definitions'!E:F,2,FALSE)</f>
        <v/>
      </c>
      <c r="J1211" s="465" t="inlineStr">
        <is>
          <t xml:space="preserve"> LUC emissions </t>
        </is>
      </c>
      <c r="K1211" s="465" t="inlineStr">
        <is>
          <t xml:space="preserve"> LUC emissions </t>
        </is>
      </c>
      <c r="L1211" s="465" t="inlineStr">
        <is>
          <t xml:space="preserve"> reactive </t>
        </is>
      </c>
      <c r="M1211" s="465" t="inlineStr">
        <is>
          <t xml:space="preserve"> N2O </t>
        </is>
      </c>
      <c r="N1211" s="466" t="n">
        <v>0.09863603264130885</v>
      </c>
      <c r="O1211" s="467" t="n">
        <v>1.261544563046771</v>
      </c>
      <c r="P1211" s="468" t="n">
        <v>2017</v>
      </c>
      <c r="Q1211" s="469" t="inlineStr">
        <is>
          <t>UNFCCC CRT</t>
        </is>
      </c>
      <c r="R1211" s="469" t="inlineStr">
        <is>
          <t>ok</t>
        </is>
      </c>
      <c r="S1211" s="469" t="inlineStr">
        <is>
          <t xml:space="preserve"> text </t>
        </is>
      </c>
      <c r="T1211" s="426" t="inlineStr">
        <is>
          <t>Norway</t>
        </is>
      </c>
      <c r="U1211" s="465" t="inlineStr">
        <is>
          <t xml:space="preserve"> N wasted </t>
        </is>
      </c>
      <c r="V1211" s="465" t="n">
        <v>0.04</v>
      </c>
    </row>
    <row r="1212" ht="16" customHeight="1">
      <c r="B1212" s="5" t="inlineStr">
        <is>
          <t>HS.HS-HY.SW</t>
        </is>
      </c>
      <c r="C1212" s="5" t="inlineStr">
        <is>
          <t>HS.HS-HY.SW-Untreated wastewater-Nmix</t>
        </is>
      </c>
      <c r="D1212" s="5" t="inlineStr">
        <is>
          <t>HS</t>
        </is>
      </c>
      <c r="E1212" s="5" t="inlineStr">
        <is>
          <t>HS</t>
        </is>
      </c>
      <c r="F1212" s="5">
        <f>VLOOKUP(E1212,'5.a Definitions'!E:F,2,FALSE)</f>
        <v/>
      </c>
      <c r="G1212" s="5" t="inlineStr">
        <is>
          <t>HY</t>
        </is>
      </c>
      <c r="H1212" s="5" t="inlineStr">
        <is>
          <t>SW</t>
        </is>
      </c>
      <c r="I1212" s="5">
        <f>VLOOKUP(H1212,'5.a Definitions'!E:F,2,FALSE)</f>
        <v/>
      </c>
      <c r="J1212" s="465" t="inlineStr">
        <is>
          <t xml:space="preserve"> Untreated wastewater </t>
        </is>
      </c>
      <c r="K1212" s="465" t="inlineStr">
        <is>
          <t xml:space="preserve"> untreated wastewater to groundwater </t>
        </is>
      </c>
      <c r="L1212" s="465" t="inlineStr">
        <is>
          <t xml:space="preserve"> reactive </t>
        </is>
      </c>
      <c r="M1212" s="465" t="inlineStr">
        <is>
          <t xml:space="preserve"> Nmix </t>
        </is>
      </c>
      <c r="N1212" s="466" t="n">
        <v>0</v>
      </c>
      <c r="O1212" s="467" t="n">
        <v>10</v>
      </c>
      <c r="P1212" s="468" t="n">
        <v>2017</v>
      </c>
      <c r="Q1212" s="469" t="inlineStr">
        <is>
          <t>neglected</t>
        </is>
      </c>
      <c r="R1212" s="469" t="inlineStr">
        <is>
          <t>ok</t>
        </is>
      </c>
      <c r="S1212" s="469" t="inlineStr">
        <is>
          <t xml:space="preserve"> text </t>
        </is>
      </c>
      <c r="T1212" s="426" t="inlineStr">
        <is>
          <t>Norway</t>
        </is>
      </c>
      <c r="U1212" s="465" t="inlineStr">
        <is>
          <t xml:space="preserve"> N wasted </t>
        </is>
      </c>
      <c r="V1212" s="465" t="n">
        <v>0.04</v>
      </c>
    </row>
    <row r="1213" ht="16" customHeight="1">
      <c r="B1213" s="475" t="inlineStr">
        <is>
          <t>HS.HS-HY.SW</t>
        </is>
      </c>
      <c r="C1213" s="475" t="inlineStr">
        <is>
          <t>HS.HS-HY.SW-Overland flow-Nmix</t>
        </is>
      </c>
      <c r="D1213" s="475" t="inlineStr">
        <is>
          <t>HS</t>
        </is>
      </c>
      <c r="E1213" s="475" t="inlineStr">
        <is>
          <t>HS</t>
        </is>
      </c>
      <c r="F1213" s="5">
        <f>VLOOKUP(E1213,'5.a Definitions'!E:F,2,FALSE)</f>
        <v/>
      </c>
      <c r="G1213" s="475" t="inlineStr">
        <is>
          <t>HY</t>
        </is>
      </c>
      <c r="H1213" s="475" t="inlineStr">
        <is>
          <t>SW</t>
        </is>
      </c>
      <c r="I1213" s="5">
        <f>VLOOKUP(H1213,'5.a Definitions'!E:F,2,FALSE)</f>
        <v/>
      </c>
      <c r="J1213" s="465" t="inlineStr">
        <is>
          <t>Overland flow</t>
        </is>
      </c>
      <c r="K1213" s="465" t="inlineStr">
        <is>
          <t>overland flow</t>
        </is>
      </c>
      <c r="L1213" s="465" t="inlineStr">
        <is>
          <t>reactive</t>
        </is>
      </c>
      <c r="M1213" s="465" t="inlineStr">
        <is>
          <t>Nmix</t>
        </is>
      </c>
      <c r="N1213" s="466" t="n">
        <v>7.257</v>
      </c>
      <c r="O1213" s="467" t="n">
        <v>0.7150627489028275</v>
      </c>
      <c r="P1213" s="468" t="n">
        <v>2017</v>
      </c>
      <c r="Q1213" s="469" t="inlineStr">
        <is>
          <t>TEOTIL3</t>
        </is>
      </c>
      <c r="R1213" s="469" t="inlineStr">
        <is>
          <t>ok</t>
        </is>
      </c>
      <c r="S1213" s="469" t="inlineStr">
        <is>
          <t>text</t>
        </is>
      </c>
      <c r="T1213" s="476" t="inlineStr">
        <is>
          <t>Norway</t>
        </is>
      </c>
      <c r="U1213" s="465" t="inlineStr">
        <is>
          <t>N wasted</t>
        </is>
      </c>
      <c r="V1213" s="465">
        <f>(O1088*N1088)^2</f>
        <v/>
      </c>
    </row>
    <row r="1214" ht="16" customHeight="1" thickBot="1">
      <c r="B1214" s="6" t="inlineStr">
        <is>
          <t>HS.HS-HY.CW</t>
        </is>
      </c>
      <c r="C1214" s="6" t="inlineStr">
        <is>
          <t>HS.HS-HY.CW-Untreated wastewater-Nmix</t>
        </is>
      </c>
      <c r="D1214" s="6" t="inlineStr">
        <is>
          <t>HS</t>
        </is>
      </c>
      <c r="E1214" s="6" t="inlineStr">
        <is>
          <t>HS</t>
        </is>
      </c>
      <c r="F1214" s="5">
        <f>VLOOKUP(E1214,'5.a Definitions'!E:F,2,FALSE)</f>
        <v/>
      </c>
      <c r="G1214" s="6" t="inlineStr">
        <is>
          <t>HY</t>
        </is>
      </c>
      <c r="H1214" s="6" t="inlineStr">
        <is>
          <t>CW</t>
        </is>
      </c>
      <c r="I1214" s="5">
        <f>VLOOKUP(H1214,'5.a Definitions'!E:F,2,FALSE)</f>
        <v/>
      </c>
      <c r="J1214" s="470" t="inlineStr">
        <is>
          <t xml:space="preserve"> Untreated wastewater </t>
        </is>
      </c>
      <c r="K1214" s="470" t="inlineStr">
        <is>
          <t xml:space="preserve"> untreated wastewater to coastal water </t>
        </is>
      </c>
      <c r="L1214" s="470" t="inlineStr">
        <is>
          <t xml:space="preserve"> reactive </t>
        </is>
      </c>
      <c r="M1214" s="470" t="inlineStr">
        <is>
          <t xml:space="preserve"> Nmix </t>
        </is>
      </c>
      <c r="N1214" s="466" t="n">
        <v>0</v>
      </c>
      <c r="O1214" s="471" t="n">
        <v>10</v>
      </c>
      <c r="P1214" s="468" t="n">
        <v>2017</v>
      </c>
      <c r="Q1214" s="472" t="inlineStr">
        <is>
          <t>neglected</t>
        </is>
      </c>
      <c r="R1214" s="469" t="inlineStr">
        <is>
          <t>ok</t>
        </is>
      </c>
      <c r="S1214" s="472" t="inlineStr">
        <is>
          <t xml:space="preserve"> text </t>
        </is>
      </c>
      <c r="T1214" s="426" t="inlineStr">
        <is>
          <t>Norway</t>
        </is>
      </c>
      <c r="U1214" s="470" t="inlineStr">
        <is>
          <t xml:space="preserve"> N wasted </t>
        </is>
      </c>
      <c r="V1214" s="470" t="n">
        <v>0.04</v>
      </c>
    </row>
    <row r="1215" ht="16" customHeight="1" thickBot="1">
      <c r="A1215" s="492" t="inlineStr">
        <is>
          <t>Atmosphere</t>
        </is>
      </c>
      <c r="B1215" s="5" t="inlineStr">
        <is>
          <t>AT.AT-MP.OP</t>
        </is>
      </c>
      <c r="C1215" s="5" t="inlineStr">
        <is>
          <t>AT.AT-MP.OP-Ammonia synthesis N2 fixation-N2</t>
        </is>
      </c>
      <c r="D1215" s="5" t="inlineStr">
        <is>
          <t>AT</t>
        </is>
      </c>
      <c r="E1215" s="5" t="inlineStr">
        <is>
          <t>AT</t>
        </is>
      </c>
      <c r="F1215" s="5">
        <f>VLOOKUP(E1215,'5.a Definitions'!E:F,2,FALSE)</f>
        <v/>
      </c>
      <c r="G1215" s="5" t="inlineStr">
        <is>
          <t>MP</t>
        </is>
      </c>
      <c r="H1215" s="5" t="inlineStr">
        <is>
          <t>OP</t>
        </is>
      </c>
      <c r="I1215" s="5">
        <f>VLOOKUP(H1215,'5.a Definitions'!E:F,2,FALSE)</f>
        <v/>
      </c>
      <c r="J1215" s="465" t="inlineStr">
        <is>
          <t xml:space="preserve"> Ammonia synthesis N2 fixation </t>
        </is>
      </c>
      <c r="K1215" s="465" t="inlineStr">
        <is>
          <t xml:space="preserve"> ammonia synthesis N2 fixation </t>
        </is>
      </c>
      <c r="L1215" s="465" t="inlineStr">
        <is>
          <t xml:space="preserve"> inert </t>
        </is>
      </c>
      <c r="M1215" s="465" t="inlineStr">
        <is>
          <t xml:space="preserve"> N2 </t>
        </is>
      </c>
      <c r="N1215" s="466" t="n">
        <v>322.9615488065612</v>
      </c>
      <c r="O1215" s="467" t="n">
        <v>0.6697377749737208</v>
      </c>
      <c r="P1215" s="468" t="n">
        <v>2017</v>
      </c>
      <c r="Q1215" s="469" t="inlineStr">
        <is>
          <t>FAOSTAT Fertilizer by nutrient + SSB (3-year moving average)</t>
        </is>
      </c>
      <c r="R1215" s="469" t="inlineStr">
        <is>
          <t>ok</t>
        </is>
      </c>
      <c r="S1215" s="469" t="inlineStr">
        <is>
          <t xml:space="preserve"> text </t>
        </is>
      </c>
      <c r="T1215" s="426" t="inlineStr">
        <is>
          <t>Norway</t>
        </is>
      </c>
      <c r="U1215" s="465" t="inlineStr">
        <is>
          <t xml:space="preserve"> - </t>
        </is>
      </c>
      <c r="V1215" s="465" t="n">
        <v>0.04</v>
      </c>
    </row>
    <row r="1216" ht="16" customHeight="1">
      <c r="B1216" s="5" t="inlineStr">
        <is>
          <t>AT.AT-AG.SM</t>
        </is>
      </c>
      <c r="C1216" s="5" t="inlineStr">
        <is>
          <t>AT.AT-AG.SM-Deposition-OXN</t>
        </is>
      </c>
      <c r="D1216" s="5" t="inlineStr">
        <is>
          <t>AT</t>
        </is>
      </c>
      <c r="E1216" s="5" t="inlineStr">
        <is>
          <t>AT</t>
        </is>
      </c>
      <c r="F1216" s="5">
        <f>VLOOKUP(E1216,'5.a Definitions'!E:F,2,FALSE)</f>
        <v/>
      </c>
      <c r="G1216" s="5" t="inlineStr">
        <is>
          <t>AG</t>
        </is>
      </c>
      <c r="H1216" s="5" t="inlineStr">
        <is>
          <t>SM</t>
        </is>
      </c>
      <c r="I1216" s="5">
        <f>VLOOKUP(H1216,'5.a Definitions'!E:F,2,FALSE)</f>
        <v/>
      </c>
      <c r="J1216" s="465" t="inlineStr">
        <is>
          <t xml:space="preserve"> Deposition </t>
        </is>
      </c>
      <c r="K1216" s="465" t="inlineStr">
        <is>
          <t xml:space="preserve"> deposition to agricultural soils </t>
        </is>
      </c>
      <c r="L1216" s="465" t="inlineStr">
        <is>
          <t xml:space="preserve"> reactive </t>
        </is>
      </c>
      <c r="M1216" s="465" t="inlineStr">
        <is>
          <t xml:space="preserve"> OXN </t>
        </is>
      </c>
      <c r="N1216" s="466" t="n">
        <v>2.810968976751234</v>
      </c>
      <c r="O1216" s="467" t="n">
        <v>0.4077617198609282</v>
      </c>
      <c r="P1216" s="468" t="n">
        <v>2017</v>
      </c>
      <c r="Q1216" s="469" t="inlineStr">
        <is>
          <t>Filled (2016 scaled with the Blake et al. (2023) trend): NILU and geodata.no</t>
        </is>
      </c>
      <c r="R1216" s="469" t="inlineStr">
        <is>
          <t>ok</t>
        </is>
      </c>
      <c r="S1216" s="469" t="inlineStr">
        <is>
          <t xml:space="preserve"> text </t>
        </is>
      </c>
      <c r="T1216" s="426" t="inlineStr">
        <is>
          <t>Norway</t>
        </is>
      </c>
      <c r="U1216" s="465" t="inlineStr">
        <is>
          <t xml:space="preserve"> - </t>
        </is>
      </c>
      <c r="V1216" s="465" t="n">
        <v>0.04</v>
      </c>
    </row>
    <row r="1217" ht="16" customHeight="1">
      <c r="B1217" s="5" t="inlineStr">
        <is>
          <t>AT.AT-AG.SM</t>
        </is>
      </c>
      <c r="C1217" s="5" t="inlineStr">
        <is>
          <t>AT.AT-AG.SM-Deposition-RDN</t>
        </is>
      </c>
      <c r="D1217" s="5" t="inlineStr">
        <is>
          <t>AT</t>
        </is>
      </c>
      <c r="E1217" s="5" t="inlineStr">
        <is>
          <t>AT</t>
        </is>
      </c>
      <c r="F1217" s="5">
        <f>VLOOKUP(E1217,'5.a Definitions'!E:F,2,FALSE)</f>
        <v/>
      </c>
      <c r="G1217" s="5" t="inlineStr">
        <is>
          <t>AG</t>
        </is>
      </c>
      <c r="H1217" s="5" t="inlineStr">
        <is>
          <t>SM</t>
        </is>
      </c>
      <c r="I1217" s="5">
        <f>VLOOKUP(H1217,'5.a Definitions'!E:F,2,FALSE)</f>
        <v/>
      </c>
      <c r="J1217" s="465" t="inlineStr">
        <is>
          <t xml:space="preserve"> Deposition </t>
        </is>
      </c>
      <c r="K1217" s="465" t="inlineStr">
        <is>
          <t xml:space="preserve"> deposition to agricultural soils </t>
        </is>
      </c>
      <c r="L1217" s="465" t="inlineStr">
        <is>
          <t xml:space="preserve"> reactive </t>
        </is>
      </c>
      <c r="M1217" s="465" t="inlineStr">
        <is>
          <t xml:space="preserve"> RDN </t>
        </is>
      </c>
      <c r="N1217" s="466" t="n">
        <v>2.61721234529718</v>
      </c>
      <c r="O1217" s="467" t="n">
        <v>0.4057181872923434</v>
      </c>
      <c r="P1217" s="468" t="n">
        <v>2017</v>
      </c>
      <c r="Q1217" s="469" t="inlineStr">
        <is>
          <t>Filled (2016 scaled with the Blake et al. (2023) trend): NILU and geodata.no</t>
        </is>
      </c>
      <c r="R1217" s="469" t="inlineStr">
        <is>
          <t>ok</t>
        </is>
      </c>
      <c r="S1217" s="469" t="inlineStr">
        <is>
          <t xml:space="preserve"> text </t>
        </is>
      </c>
      <c r="T1217" s="426" t="inlineStr">
        <is>
          <t>Norway</t>
        </is>
      </c>
      <c r="U1217" s="465" t="inlineStr">
        <is>
          <t xml:space="preserve"> - </t>
        </is>
      </c>
      <c r="V1217" s="465" t="n">
        <v>0.04</v>
      </c>
    </row>
    <row r="1218" ht="16" customHeight="1">
      <c r="B1218" s="5" t="inlineStr">
        <is>
          <t>AT.AT-AG.SM</t>
        </is>
      </c>
      <c r="C1218" s="5" t="inlineStr">
        <is>
          <t>AT.AT-AG.SM-Biological N2 fixation-N2</t>
        </is>
      </c>
      <c r="D1218" s="5" t="inlineStr">
        <is>
          <t>AT</t>
        </is>
      </c>
      <c r="E1218" s="5" t="inlineStr">
        <is>
          <t>AT</t>
        </is>
      </c>
      <c r="F1218" s="5">
        <f>VLOOKUP(E1218,'5.a Definitions'!E:F,2,FALSE)</f>
        <v/>
      </c>
      <c r="G1218" s="5" t="inlineStr">
        <is>
          <t>AG</t>
        </is>
      </c>
      <c r="H1218" s="5" t="inlineStr">
        <is>
          <t>SM</t>
        </is>
      </c>
      <c r="I1218" s="5">
        <f>VLOOKUP(H1218,'5.a Definitions'!E:F,2,FALSE)</f>
        <v/>
      </c>
      <c r="J1218" s="465" t="inlineStr">
        <is>
          <t xml:space="preserve"> Biological N2 fixation </t>
        </is>
      </c>
      <c r="K1218" s="465" t="inlineStr">
        <is>
          <t xml:space="preserve"> N2 fixation agriculture </t>
        </is>
      </c>
      <c r="L1218" s="465" t="inlineStr">
        <is>
          <t xml:space="preserve"> inert </t>
        </is>
      </c>
      <c r="M1218" s="465" t="inlineStr">
        <is>
          <t xml:space="preserve"> N2 </t>
        </is>
      </c>
      <c r="N1218" s="466" t="n">
        <v>12</v>
      </c>
      <c r="O1218" s="467" t="n">
        <v>0.3241098063913839</v>
      </c>
      <c r="P1218" s="468" t="n">
        <v>2017</v>
      </c>
      <c r="Q1218" s="469" t="inlineStr">
        <is>
          <t>Bechmann et al. (2023)</t>
        </is>
      </c>
      <c r="R1218" s="469" t="inlineStr">
        <is>
          <t>ok</t>
        </is>
      </c>
      <c r="S1218" s="469" t="inlineStr">
        <is>
          <t xml:space="preserve"> text </t>
        </is>
      </c>
      <c r="T1218" s="426" t="inlineStr">
        <is>
          <t>Norway</t>
        </is>
      </c>
      <c r="U1218" s="465" t="inlineStr">
        <is>
          <t xml:space="preserve"> - </t>
        </is>
      </c>
      <c r="V1218" s="465" t="n">
        <v>0.04</v>
      </c>
    </row>
    <row r="1219" ht="16" customHeight="1">
      <c r="B1219" s="5" t="inlineStr">
        <is>
          <t>AT.AT-FS.FO</t>
        </is>
      </c>
      <c r="C1219" s="5" t="inlineStr">
        <is>
          <t>AT.AT-FS.FO-Deposition-OXN</t>
        </is>
      </c>
      <c r="D1219" s="5" t="inlineStr">
        <is>
          <t>AT</t>
        </is>
      </c>
      <c r="E1219" s="5" t="inlineStr">
        <is>
          <t>AT</t>
        </is>
      </c>
      <c r="F1219" s="5">
        <f>VLOOKUP(E1219,'5.a Definitions'!E:F,2,FALSE)</f>
        <v/>
      </c>
      <c r="G1219" s="5" t="inlineStr">
        <is>
          <t>FS</t>
        </is>
      </c>
      <c r="H1219" s="5" t="inlineStr">
        <is>
          <t>FO</t>
        </is>
      </c>
      <c r="I1219" s="5">
        <f>VLOOKUP(H1219,'5.a Definitions'!E:F,2,FALSE)</f>
        <v/>
      </c>
      <c r="J1219" s="465" t="inlineStr">
        <is>
          <t xml:space="preserve"> Deposition </t>
        </is>
      </c>
      <c r="K1219" s="465" t="inlineStr">
        <is>
          <t xml:space="preserve"> deposition to forests </t>
        </is>
      </c>
      <c r="L1219" s="465" t="inlineStr">
        <is>
          <t xml:space="preserve"> reactive </t>
        </is>
      </c>
      <c r="M1219" s="465" t="inlineStr">
        <is>
          <t xml:space="preserve"> OXN </t>
        </is>
      </c>
      <c r="N1219" s="466" t="n">
        <v>24.5775081767102</v>
      </c>
      <c r="O1219" s="467" t="n">
        <v>0.4107332577048461</v>
      </c>
      <c r="P1219" s="468" t="n">
        <v>2017</v>
      </c>
      <c r="Q1219" s="469" t="inlineStr">
        <is>
          <t>Filled (2016 scaled with the Blake et al. (2023) trend): NILU and geodata.no</t>
        </is>
      </c>
      <c r="R1219" s="469" t="inlineStr">
        <is>
          <t>ok</t>
        </is>
      </c>
      <c r="S1219" s="469" t="inlineStr">
        <is>
          <t xml:space="preserve"> text </t>
        </is>
      </c>
      <c r="T1219" s="426" t="inlineStr">
        <is>
          <t>Norway</t>
        </is>
      </c>
      <c r="U1219" s="465" t="inlineStr">
        <is>
          <t xml:space="preserve"> - </t>
        </is>
      </c>
      <c r="V1219" s="465" t="n">
        <v>0.04</v>
      </c>
    </row>
    <row r="1220" ht="16" customHeight="1">
      <c r="B1220" s="5" t="inlineStr">
        <is>
          <t>AT.AT-FS.FO</t>
        </is>
      </c>
      <c r="C1220" s="5" t="inlineStr">
        <is>
          <t>AT.AT-FS.FO-Deposition-RDN</t>
        </is>
      </c>
      <c r="D1220" s="5" t="inlineStr">
        <is>
          <t>AT</t>
        </is>
      </c>
      <c r="E1220" s="5" t="inlineStr">
        <is>
          <t>AT</t>
        </is>
      </c>
      <c r="F1220" s="5">
        <f>VLOOKUP(E1220,'5.a Definitions'!E:F,2,FALSE)</f>
        <v/>
      </c>
      <c r="G1220" s="5" t="inlineStr">
        <is>
          <t>FS</t>
        </is>
      </c>
      <c r="H1220" s="5" t="inlineStr">
        <is>
          <t>FO</t>
        </is>
      </c>
      <c r="I1220" s="5">
        <f>VLOOKUP(H1220,'5.a Definitions'!E:F,2,FALSE)</f>
        <v/>
      </c>
      <c r="J1220" s="465" t="inlineStr">
        <is>
          <t xml:space="preserve"> Deposition </t>
        </is>
      </c>
      <c r="K1220" s="465" t="inlineStr">
        <is>
          <t xml:space="preserve"> deposition to forests </t>
        </is>
      </c>
      <c r="L1220" s="465" t="inlineStr">
        <is>
          <t xml:space="preserve"> reactive </t>
        </is>
      </c>
      <c r="M1220" s="465" t="inlineStr">
        <is>
          <t xml:space="preserve"> RDN </t>
        </is>
      </c>
      <c r="N1220" s="466" t="n">
        <v>22.80953747835347</v>
      </c>
      <c r="O1220" s="467" t="n">
        <v>0.4115703170622521</v>
      </c>
      <c r="P1220" s="468" t="n">
        <v>2017</v>
      </c>
      <c r="Q1220" s="469" t="inlineStr">
        <is>
          <t>Filled (2016 scaled with the Blake et al. (2023) trend): NILU and geodata.no</t>
        </is>
      </c>
      <c r="R1220" s="469" t="inlineStr">
        <is>
          <t>ok</t>
        </is>
      </c>
      <c r="S1220" s="469" t="inlineStr">
        <is>
          <t xml:space="preserve"> text </t>
        </is>
      </c>
      <c r="T1220" s="426" t="inlineStr">
        <is>
          <t>Norway</t>
        </is>
      </c>
      <c r="U1220" s="465" t="inlineStr">
        <is>
          <t xml:space="preserve"> - </t>
        </is>
      </c>
      <c r="V1220" s="465" t="n">
        <v>0.04</v>
      </c>
    </row>
    <row r="1221" ht="16" customHeight="1">
      <c r="B1221" s="5" t="inlineStr">
        <is>
          <t>AT.AT-FS.FO</t>
        </is>
      </c>
      <c r="C1221" s="5" t="inlineStr">
        <is>
          <t>AT.AT-FS.FO-N2 fixation-N2</t>
        </is>
      </c>
      <c r="D1221" s="5" t="inlineStr">
        <is>
          <t>AT</t>
        </is>
      </c>
      <c r="E1221" s="5" t="inlineStr">
        <is>
          <t>AT</t>
        </is>
      </c>
      <c r="F1221" s="5">
        <f>VLOOKUP(E1221,'5.a Definitions'!E:F,2,FALSE)</f>
        <v/>
      </c>
      <c r="G1221" s="5" t="inlineStr">
        <is>
          <t>FS</t>
        </is>
      </c>
      <c r="H1221" s="5" t="inlineStr">
        <is>
          <t>FO</t>
        </is>
      </c>
      <c r="I1221" s="5">
        <f>VLOOKUP(H1221,'5.a Definitions'!E:F,2,FALSE)</f>
        <v/>
      </c>
      <c r="J1221" s="465" t="inlineStr">
        <is>
          <t xml:space="preserve"> N2 fixation </t>
        </is>
      </c>
      <c r="K1221" s="465" t="inlineStr">
        <is>
          <t xml:space="preserve"> N2 fixation forests </t>
        </is>
      </c>
      <c r="L1221" s="465" t="inlineStr">
        <is>
          <t xml:space="preserve"> inert </t>
        </is>
      </c>
      <c r="M1221" s="465" t="inlineStr">
        <is>
          <t xml:space="preserve"> N2 </t>
        </is>
      </c>
      <c r="N1221" s="466" t="n">
        <v>18</v>
      </c>
      <c r="O1221" s="467" t="n">
        <v>0.5019089907080868</v>
      </c>
      <c r="P1221" s="468" t="n">
        <v>2017</v>
      </c>
      <c r="Q1221" s="469" t="inlineStr">
        <is>
          <t>Moldan (2025) and SSB</t>
        </is>
      </c>
      <c r="R1221" s="469" t="inlineStr">
        <is>
          <t>ok</t>
        </is>
      </c>
      <c r="S1221" s="469" t="inlineStr">
        <is>
          <t xml:space="preserve"> text </t>
        </is>
      </c>
      <c r="T1221" s="426" t="inlineStr">
        <is>
          <t>Norway</t>
        </is>
      </c>
      <c r="U1221" s="465" t="inlineStr">
        <is>
          <t xml:space="preserve"> - </t>
        </is>
      </c>
      <c r="V1221" s="465" t="n">
        <v>0.04</v>
      </c>
    </row>
    <row r="1222" ht="16" customHeight="1">
      <c r="B1222" s="5" t="inlineStr">
        <is>
          <t>AT.AT-FS.OL</t>
        </is>
      </c>
      <c r="C1222" s="5" t="inlineStr">
        <is>
          <t>AT.AT-FS.OL-Deposition-OXN</t>
        </is>
      </c>
      <c r="D1222" s="5" t="inlineStr">
        <is>
          <t>AT</t>
        </is>
      </c>
      <c r="E1222" s="5" t="inlineStr">
        <is>
          <t>AT</t>
        </is>
      </c>
      <c r="F1222" s="5">
        <f>VLOOKUP(E1222,'5.a Definitions'!E:F,2,FALSE)</f>
        <v/>
      </c>
      <c r="G1222" s="5" t="inlineStr">
        <is>
          <t>FS</t>
        </is>
      </c>
      <c r="H1222" s="5" t="inlineStr">
        <is>
          <t>OL</t>
        </is>
      </c>
      <c r="I1222" s="5">
        <f>VLOOKUP(H1222,'5.a Definitions'!E:F,2,FALSE)</f>
        <v/>
      </c>
      <c r="J1222" s="465" t="inlineStr">
        <is>
          <t xml:space="preserve"> Deposition </t>
        </is>
      </c>
      <c r="K1222" s="465" t="inlineStr">
        <is>
          <t xml:space="preserve"> deposition to other land </t>
        </is>
      </c>
      <c r="L1222" s="465" t="inlineStr">
        <is>
          <t xml:space="preserve"> reactive </t>
        </is>
      </c>
      <c r="M1222" s="465" t="inlineStr">
        <is>
          <t xml:space="preserve"> OXN </t>
        </is>
      </c>
      <c r="N1222" s="466" t="n">
        <v>28.32874947873232</v>
      </c>
      <c r="O1222" s="467" t="n">
        <v>0.4099782389069714</v>
      </c>
      <c r="P1222" s="468" t="n">
        <v>2017</v>
      </c>
      <c r="Q1222" s="469" t="inlineStr">
        <is>
          <t>Filled (2016 scaled with the Blake et al. (2023) trend): NILU and geodata.no</t>
        </is>
      </c>
      <c r="R1222" s="469" t="inlineStr">
        <is>
          <t>ok</t>
        </is>
      </c>
      <c r="S1222" s="469" t="inlineStr">
        <is>
          <t xml:space="preserve"> text </t>
        </is>
      </c>
      <c r="T1222" s="426" t="inlineStr">
        <is>
          <t>Norway</t>
        </is>
      </c>
      <c r="U1222" s="465" t="inlineStr">
        <is>
          <t xml:space="preserve"> - </t>
        </is>
      </c>
      <c r="V1222" s="465" t="n">
        <v>0.04</v>
      </c>
    </row>
    <row r="1223" ht="16" customHeight="1">
      <c r="B1223" s="5" t="inlineStr">
        <is>
          <t>AT.AT-FS.OL</t>
        </is>
      </c>
      <c r="C1223" s="5" t="inlineStr">
        <is>
          <t>AT.AT-FS.OL-Deposition-RDN</t>
        </is>
      </c>
      <c r="D1223" s="5" t="inlineStr">
        <is>
          <t>AT</t>
        </is>
      </c>
      <c r="E1223" s="5" t="inlineStr">
        <is>
          <t>AT</t>
        </is>
      </c>
      <c r="F1223" s="5">
        <f>VLOOKUP(E1223,'5.a Definitions'!E:F,2,FALSE)</f>
        <v/>
      </c>
      <c r="G1223" s="5" t="inlineStr">
        <is>
          <t>FS</t>
        </is>
      </c>
      <c r="H1223" s="5" t="inlineStr">
        <is>
          <t>OL</t>
        </is>
      </c>
      <c r="I1223" s="5">
        <f>VLOOKUP(H1223,'5.a Definitions'!E:F,2,FALSE)</f>
        <v/>
      </c>
      <c r="J1223" s="465" t="inlineStr">
        <is>
          <t xml:space="preserve"> Deposition </t>
        </is>
      </c>
      <c r="K1223" s="465" t="inlineStr">
        <is>
          <t xml:space="preserve"> deposition to other land </t>
        </is>
      </c>
      <c r="L1223" s="465" t="inlineStr">
        <is>
          <t xml:space="preserve"> reactive </t>
        </is>
      </c>
      <c r="M1223" s="465" t="inlineStr">
        <is>
          <t xml:space="preserve"> RDN </t>
        </is>
      </c>
      <c r="N1223" s="466" t="n">
        <v>30.21554808772498</v>
      </c>
      <c r="O1223" s="467" t="n">
        <v>0.4103301678216875</v>
      </c>
      <c r="P1223" s="468" t="n">
        <v>2017</v>
      </c>
      <c r="Q1223" s="469" t="inlineStr">
        <is>
          <t>Filled (2016 scaled with the Blake et al. (2023) trend): NILU and geodata.no</t>
        </is>
      </c>
      <c r="R1223" s="469" t="inlineStr">
        <is>
          <t>ok</t>
        </is>
      </c>
      <c r="S1223" s="469" t="inlineStr">
        <is>
          <t xml:space="preserve"> text </t>
        </is>
      </c>
      <c r="T1223" s="426" t="inlineStr">
        <is>
          <t>Norway</t>
        </is>
      </c>
      <c r="U1223" s="465" t="inlineStr">
        <is>
          <t xml:space="preserve"> - </t>
        </is>
      </c>
      <c r="V1223" s="465" t="n">
        <v>0.04</v>
      </c>
    </row>
    <row r="1224">
      <c r="B1224" s="5" t="inlineStr">
        <is>
          <t>AT.AT-FS.OL</t>
        </is>
      </c>
      <c r="C1224" s="5" t="inlineStr">
        <is>
          <t>AT.AT-FS.OL-N2 fixation-N2</t>
        </is>
      </c>
      <c r="D1224" s="5" t="inlineStr">
        <is>
          <t>AT</t>
        </is>
      </c>
      <c r="E1224" s="5" t="inlineStr">
        <is>
          <t>AT</t>
        </is>
      </c>
      <c r="F1224" s="5">
        <f>VLOOKUP(E1224,'5.a Definitions'!E:F,2,FALSE)</f>
        <v/>
      </c>
      <c r="G1224" s="5" t="inlineStr">
        <is>
          <t>FS</t>
        </is>
      </c>
      <c r="H1224" s="5" t="inlineStr">
        <is>
          <t>OL</t>
        </is>
      </c>
      <c r="I1224" s="5">
        <f>VLOOKUP(H1224,'5.a Definitions'!E:F,2,FALSE)</f>
        <v/>
      </c>
      <c r="J1224" s="465" t="inlineStr">
        <is>
          <t xml:space="preserve"> N2 fixation </t>
        </is>
      </c>
      <c r="K1224" s="465" t="inlineStr">
        <is>
          <t xml:space="preserve"> N2 fixation other land </t>
        </is>
      </c>
      <c r="L1224" s="465" t="inlineStr">
        <is>
          <t xml:space="preserve"> inert </t>
        </is>
      </c>
      <c r="M1224" s="465" t="inlineStr">
        <is>
          <t xml:space="preserve"> N2 </t>
        </is>
      </c>
      <c r="N1224" s="466" t="n">
        <v>23.228884</v>
      </c>
      <c r="O1224" s="467" t="n">
        <v>0.8373855850737826</v>
      </c>
      <c r="P1224" s="468" t="n">
        <v>2017</v>
      </c>
      <c r="Q1224" s="469" t="inlineStr">
        <is>
          <t>CORINE land cover inventory and Reddy &amp; DeLaune (2008)</t>
        </is>
      </c>
      <c r="R1224" s="469" t="inlineStr">
        <is>
          <t>ok</t>
        </is>
      </c>
      <c r="S1224" s="469" t="inlineStr">
        <is>
          <t xml:space="preserve"> text </t>
        </is>
      </c>
      <c r="T1224" s="426" t="inlineStr">
        <is>
          <t>Norway</t>
        </is>
      </c>
      <c r="U1224" s="465" t="inlineStr">
        <is>
          <t xml:space="preserve"> - </t>
        </is>
      </c>
      <c r="V1224" s="465" t="n">
        <v>0.04</v>
      </c>
    </row>
    <row r="1225">
      <c r="B1225" s="5" t="inlineStr">
        <is>
          <t>AT.AT-HS.HS</t>
        </is>
      </c>
      <c r="C1225" s="5" t="inlineStr">
        <is>
          <t>AT.AT-HS.HS-Deposition-OXN</t>
        </is>
      </c>
      <c r="D1225" s="5" t="inlineStr">
        <is>
          <t>AT</t>
        </is>
      </c>
      <c r="E1225" s="5" t="inlineStr">
        <is>
          <t>AT</t>
        </is>
      </c>
      <c r="F1225" s="5">
        <f>VLOOKUP(E1225,'5.a Definitions'!E:F,2,FALSE)</f>
        <v/>
      </c>
      <c r="G1225" s="5" t="inlineStr">
        <is>
          <t>HS</t>
        </is>
      </c>
      <c r="H1225" s="5" t="inlineStr">
        <is>
          <t>HS</t>
        </is>
      </c>
      <c r="I1225" s="5">
        <f>VLOOKUP(H1225,'5.a Definitions'!E:F,2,FALSE)</f>
        <v/>
      </c>
      <c r="J1225" s="465" t="inlineStr">
        <is>
          <t xml:space="preserve"> Deposition </t>
        </is>
      </c>
      <c r="K1225" s="465" t="inlineStr">
        <is>
          <t xml:space="preserve"> deposition to settlements </t>
        </is>
      </c>
      <c r="L1225" s="465" t="inlineStr">
        <is>
          <t xml:space="preserve"> reactive </t>
        </is>
      </c>
      <c r="M1225" s="465" t="inlineStr">
        <is>
          <t xml:space="preserve"> OXN </t>
        </is>
      </c>
      <c r="N1225" s="466" t="n">
        <v>1.634097903810652</v>
      </c>
      <c r="O1225" s="467" t="n">
        <v>0.4092785410439261</v>
      </c>
      <c r="P1225" s="468" t="n">
        <v>2017</v>
      </c>
      <c r="Q1225" s="469" t="inlineStr">
        <is>
          <t>Filled (2016 scaled with the Blake et al. (2023) trend): NILU and geodata.no</t>
        </is>
      </c>
      <c r="R1225" s="469" t="inlineStr">
        <is>
          <t>ok</t>
        </is>
      </c>
      <c r="S1225" s="469" t="inlineStr">
        <is>
          <t xml:space="preserve"> text </t>
        </is>
      </c>
      <c r="T1225" s="426" t="inlineStr">
        <is>
          <t>Norway</t>
        </is>
      </c>
      <c r="U1225" s="465" t="inlineStr">
        <is>
          <t xml:space="preserve"> - </t>
        </is>
      </c>
      <c r="V1225" s="465" t="n">
        <v>0.04</v>
      </c>
    </row>
    <row r="1226">
      <c r="B1226" s="5" t="inlineStr">
        <is>
          <t>AT.AT-HS.HS</t>
        </is>
      </c>
      <c r="C1226" s="5" t="inlineStr">
        <is>
          <t>AT.AT-HS.HS-Deposition-RDN</t>
        </is>
      </c>
      <c r="D1226" s="5" t="inlineStr">
        <is>
          <t>AT</t>
        </is>
      </c>
      <c r="E1226" s="5" t="inlineStr">
        <is>
          <t>AT</t>
        </is>
      </c>
      <c r="F1226" s="5">
        <f>VLOOKUP(E1226,'5.a Definitions'!E:F,2,FALSE)</f>
        <v/>
      </c>
      <c r="G1226" s="5" t="inlineStr">
        <is>
          <t>HS</t>
        </is>
      </c>
      <c r="H1226" s="5" t="inlineStr">
        <is>
          <t>HS</t>
        </is>
      </c>
      <c r="I1226" s="5">
        <f>VLOOKUP(H1226,'5.a Definitions'!E:F,2,FALSE)</f>
        <v/>
      </c>
      <c r="J1226" s="465" t="inlineStr">
        <is>
          <t xml:space="preserve"> Deposition </t>
        </is>
      </c>
      <c r="K1226" s="465" t="inlineStr">
        <is>
          <t xml:space="preserve"> deposition to settlements </t>
        </is>
      </c>
      <c r="L1226" s="465" t="inlineStr">
        <is>
          <t xml:space="preserve"> reactive </t>
        </is>
      </c>
      <c r="M1226" s="465" t="inlineStr">
        <is>
          <t xml:space="preserve"> RDN </t>
        </is>
      </c>
      <c r="N1226" s="466" t="n">
        <v>1.480401076349279</v>
      </c>
      <c r="O1226" s="467" t="n">
        <v>0.4041881559329875</v>
      </c>
      <c r="P1226" s="468" t="n">
        <v>2017</v>
      </c>
      <c r="Q1226" s="469" t="inlineStr">
        <is>
          <t>Filled (2016 scaled with the Blake et al. (2023) trend): NILU and geodata.no</t>
        </is>
      </c>
      <c r="R1226" s="469" t="inlineStr">
        <is>
          <t>ok</t>
        </is>
      </c>
      <c r="S1226" s="469" t="inlineStr">
        <is>
          <t xml:space="preserve"> text </t>
        </is>
      </c>
      <c r="T1226" s="426" t="inlineStr">
        <is>
          <t>Norway</t>
        </is>
      </c>
      <c r="U1226" s="465" t="inlineStr">
        <is>
          <t xml:space="preserve"> - </t>
        </is>
      </c>
      <c r="V1226" s="465" t="n">
        <v>0.04</v>
      </c>
    </row>
    <row r="1227" ht="16" customHeight="1">
      <c r="B1227" s="5" t="inlineStr">
        <is>
          <t>AT.AT-HY.SW</t>
        </is>
      </c>
      <c r="C1227" s="5" t="inlineStr">
        <is>
          <t>AT.AT-HY.SW-Deposition-OXN</t>
        </is>
      </c>
      <c r="D1227" s="5" t="inlineStr">
        <is>
          <t>AT</t>
        </is>
      </c>
      <c r="E1227" s="5" t="inlineStr">
        <is>
          <t>AT</t>
        </is>
      </c>
      <c r="F1227" s="5">
        <f>VLOOKUP(E1227,'5.a Definitions'!E:F,2,FALSE)</f>
        <v/>
      </c>
      <c r="G1227" s="5" t="inlineStr">
        <is>
          <t>HY</t>
        </is>
      </c>
      <c r="H1227" s="5" t="inlineStr">
        <is>
          <t>SW</t>
        </is>
      </c>
      <c r="I1227" s="5">
        <f>VLOOKUP(H1227,'5.a Definitions'!E:F,2,FALSE)</f>
        <v/>
      </c>
      <c r="J1227" s="465" t="inlineStr">
        <is>
          <t xml:space="preserve"> Deposition </t>
        </is>
      </c>
      <c r="K1227" s="465" t="inlineStr">
        <is>
          <t xml:space="preserve"> deposition to surface water </t>
        </is>
      </c>
      <c r="L1227" s="465" t="inlineStr">
        <is>
          <t xml:space="preserve"> reactive </t>
        </is>
      </c>
      <c r="M1227" s="465" t="inlineStr">
        <is>
          <t xml:space="preserve"> OXN </t>
        </is>
      </c>
      <c r="N1227" s="466" t="n">
        <v>4.088822809522666</v>
      </c>
      <c r="O1227" s="467" t="n">
        <v>0.3957796626778769</v>
      </c>
      <c r="P1227" s="468" t="n">
        <v>2017</v>
      </c>
      <c r="Q1227" s="469" t="inlineStr">
        <is>
          <t>Filled (2016 scaled with the Blake et al. (2023) trend): NILU and geodata.no</t>
        </is>
      </c>
      <c r="R1227" s="469" t="inlineStr">
        <is>
          <t>ok</t>
        </is>
      </c>
      <c r="S1227" s="469" t="inlineStr">
        <is>
          <t xml:space="preserve"> text </t>
        </is>
      </c>
      <c r="T1227" s="426" t="inlineStr">
        <is>
          <t>Norway</t>
        </is>
      </c>
      <c r="U1227" s="465" t="inlineStr">
        <is>
          <t xml:space="preserve"> - </t>
        </is>
      </c>
      <c r="V1227" s="465" t="n">
        <v>0.04</v>
      </c>
    </row>
    <row r="1228">
      <c r="B1228" s="5" t="inlineStr">
        <is>
          <t>AT.AT-HY.SW</t>
        </is>
      </c>
      <c r="C1228" s="5" t="inlineStr">
        <is>
          <t>AT.AT-HY.SW-Deposition-RDN</t>
        </is>
      </c>
      <c r="D1228" s="5" t="inlineStr">
        <is>
          <t>AT</t>
        </is>
      </c>
      <c r="E1228" s="5" t="inlineStr">
        <is>
          <t>AT</t>
        </is>
      </c>
      <c r="F1228" s="5">
        <f>VLOOKUP(E1228,'5.a Definitions'!E:F,2,FALSE)</f>
        <v/>
      </c>
      <c r="G1228" s="5" t="inlineStr">
        <is>
          <t>HY</t>
        </is>
      </c>
      <c r="H1228" s="5" t="inlineStr">
        <is>
          <t>SW</t>
        </is>
      </c>
      <c r="I1228" s="5">
        <f>VLOOKUP(H1228,'5.a Definitions'!E:F,2,FALSE)</f>
        <v/>
      </c>
      <c r="J1228" s="465" t="inlineStr">
        <is>
          <t xml:space="preserve"> Deposition </t>
        </is>
      </c>
      <c r="K1228" s="465" t="inlineStr">
        <is>
          <t xml:space="preserve"> deposition to surface water </t>
        </is>
      </c>
      <c r="L1228" s="465" t="inlineStr">
        <is>
          <t xml:space="preserve"> reactive </t>
        </is>
      </c>
      <c r="M1228" s="465" t="inlineStr">
        <is>
          <t xml:space="preserve"> RDN </t>
        </is>
      </c>
      <c r="N1228" s="466" t="n">
        <v>4.052304373571123</v>
      </c>
      <c r="O1228" s="467" t="n">
        <v>0.4058037080099827</v>
      </c>
      <c r="P1228" s="468" t="n">
        <v>2017</v>
      </c>
      <c r="Q1228" s="469" t="inlineStr">
        <is>
          <t>Filled (2016 scaled with the Blake et al. (2023) trend): NILU and geodata.no</t>
        </is>
      </c>
      <c r="R1228" s="469" t="inlineStr">
        <is>
          <t>ok</t>
        </is>
      </c>
      <c r="S1228" s="469" t="inlineStr">
        <is>
          <t xml:space="preserve"> text </t>
        </is>
      </c>
      <c r="T1228" s="426" t="inlineStr">
        <is>
          <t>Norway</t>
        </is>
      </c>
      <c r="U1228" s="465" t="inlineStr">
        <is>
          <t xml:space="preserve"> - </t>
        </is>
      </c>
      <c r="V1228" s="465" t="n">
        <v>0.04</v>
      </c>
    </row>
    <row r="1229" ht="16" customHeight="1">
      <c r="B1229" s="5" t="inlineStr">
        <is>
          <t>AT.AT-HY.SW</t>
        </is>
      </c>
      <c r="C1229" s="5" t="inlineStr">
        <is>
          <t>AT.AT-HY.SW-N2 fixation-N2</t>
        </is>
      </c>
      <c r="D1229" s="5" t="inlineStr">
        <is>
          <t>AT</t>
        </is>
      </c>
      <c r="E1229" s="5" t="inlineStr">
        <is>
          <t>AT</t>
        </is>
      </c>
      <c r="F1229" s="5">
        <f>VLOOKUP(E1229,'5.a Definitions'!E:F,2,FALSE)</f>
        <v/>
      </c>
      <c r="G1229" s="5" t="inlineStr">
        <is>
          <t>HY</t>
        </is>
      </c>
      <c r="H1229" s="5" t="inlineStr">
        <is>
          <t>SW</t>
        </is>
      </c>
      <c r="I1229" s="5">
        <f>VLOOKUP(H1229,'5.a Definitions'!E:F,2,FALSE)</f>
        <v/>
      </c>
      <c r="J1229" s="465" t="inlineStr">
        <is>
          <t xml:space="preserve"> N2 fixation </t>
        </is>
      </c>
      <c r="K1229" s="465" t="inlineStr">
        <is>
          <t xml:space="preserve"> N2 fixation surface water </t>
        </is>
      </c>
      <c r="L1229" s="465" t="inlineStr">
        <is>
          <t xml:space="preserve"> inert </t>
        </is>
      </c>
      <c r="M1229" s="465" t="inlineStr">
        <is>
          <t xml:space="preserve"> N2 </t>
        </is>
      </c>
      <c r="N1229" s="466" t="n">
        <v>2.0457</v>
      </c>
      <c r="O1229" s="467" t="n">
        <v>8.962723886426243</v>
      </c>
      <c r="P1229" s="468" t="n">
        <v>2017</v>
      </c>
      <c r="Q1229" s="469" t="inlineStr">
        <is>
          <t>NIBIO and Reddy &amp; DeLaune (2008)</t>
        </is>
      </c>
      <c r="R1229" s="469" t="inlineStr">
        <is>
          <t>ok</t>
        </is>
      </c>
      <c r="S1229" s="469" t="inlineStr">
        <is>
          <t xml:space="preserve"> text </t>
        </is>
      </c>
      <c r="T1229" s="426" t="inlineStr">
        <is>
          <t>Norway</t>
        </is>
      </c>
      <c r="U1229" s="465" t="inlineStr">
        <is>
          <t xml:space="preserve"> - </t>
        </is>
      </c>
      <c r="V1229" s="465" t="n">
        <v>0.04</v>
      </c>
    </row>
    <row r="1230" ht="16" customHeight="1">
      <c r="B1230" s="5" t="inlineStr">
        <is>
          <t>AT.AT-RW.RW</t>
        </is>
      </c>
      <c r="C1230" s="5" t="inlineStr">
        <is>
          <t>AT.AT-RW.RW-Atmospheric outflow-RDN</t>
        </is>
      </c>
      <c r="D1230" s="5" t="inlineStr">
        <is>
          <t>AT</t>
        </is>
      </c>
      <c r="E1230" s="5" t="inlineStr">
        <is>
          <t>AT</t>
        </is>
      </c>
      <c r="F1230" s="5">
        <f>VLOOKUP(E1230,'5.a Definitions'!E:F,2,FALSE)</f>
        <v/>
      </c>
      <c r="G1230" s="5" t="inlineStr">
        <is>
          <t>RW</t>
        </is>
      </c>
      <c r="H1230" s="5" t="inlineStr">
        <is>
          <t>RW</t>
        </is>
      </c>
      <c r="I1230" s="5">
        <f>VLOOKUP(H1230,'5.a Definitions'!E:F,2,FALSE)</f>
        <v/>
      </c>
      <c r="J1230" s="465" t="inlineStr">
        <is>
          <t xml:space="preserve"> Atmospheric outflow </t>
        </is>
      </c>
      <c r="K1230" s="465" t="inlineStr">
        <is>
          <t xml:space="preserve"> atmospheric outflow </t>
        </is>
      </c>
      <c r="L1230" s="465" t="inlineStr">
        <is>
          <t xml:space="preserve"> reactive </t>
        </is>
      </c>
      <c r="M1230" s="465" t="inlineStr">
        <is>
          <t xml:space="preserve"> RDN </t>
        </is>
      </c>
      <c r="N1230" s="466" t="n">
        <v>13.741139689353</v>
      </c>
      <c r="O1230" s="467" t="n">
        <v>0.4978678205152003</v>
      </c>
      <c r="P1230" s="468" t="n">
        <v>2017</v>
      </c>
      <c r="Q1230" s="469" t="inlineStr">
        <is>
          <t>EMEP SR tables</t>
        </is>
      </c>
      <c r="R1230" s="469" t="inlineStr">
        <is>
          <t>ok</t>
        </is>
      </c>
      <c r="S1230" s="469" t="inlineStr">
        <is>
          <t xml:space="preserve"> text </t>
        </is>
      </c>
      <c r="T1230" s="426" t="inlineStr">
        <is>
          <t>Norway</t>
        </is>
      </c>
      <c r="U1230" s="465" t="inlineStr">
        <is>
          <t xml:space="preserve"> - </t>
        </is>
      </c>
      <c r="V1230" s="465" t="n">
        <v>0.04</v>
      </c>
    </row>
    <row r="1231" ht="16" customHeight="1" thickBot="1">
      <c r="A1231" s="493" t="n"/>
      <c r="B1231" s="6" t="inlineStr">
        <is>
          <t>AT.AT-RW.RW</t>
        </is>
      </c>
      <c r="C1231" s="6" t="inlineStr">
        <is>
          <t>AT.AT-RW.RW-Atmospheric outflow-OXN</t>
        </is>
      </c>
      <c r="D1231" s="6" t="inlineStr">
        <is>
          <t>AT</t>
        </is>
      </c>
      <c r="E1231" s="6" t="inlineStr">
        <is>
          <t>AT</t>
        </is>
      </c>
      <c r="F1231" s="5">
        <f>VLOOKUP(E1231,'5.a Definitions'!E:F,2,FALSE)</f>
        <v/>
      </c>
      <c r="G1231" s="6" t="inlineStr">
        <is>
          <t>RW</t>
        </is>
      </c>
      <c r="H1231" s="6" t="inlineStr">
        <is>
          <t>RW</t>
        </is>
      </c>
      <c r="I1231" s="5">
        <f>VLOOKUP(H1231,'5.a Definitions'!E:F,2,FALSE)</f>
        <v/>
      </c>
      <c r="J1231" s="470" t="inlineStr">
        <is>
          <t xml:space="preserve"> Atmospheric outflow </t>
        </is>
      </c>
      <c r="K1231" s="470" t="inlineStr">
        <is>
          <t xml:space="preserve"> atmospheric outflow </t>
        </is>
      </c>
      <c r="L1231" s="470" t="inlineStr">
        <is>
          <t xml:space="preserve"> reactive </t>
        </is>
      </c>
      <c r="M1231" s="470" t="inlineStr">
        <is>
          <t xml:space="preserve"> OXN </t>
        </is>
      </c>
      <c r="N1231" s="466" t="n">
        <v>37.35348551250536</v>
      </c>
      <c r="O1231" s="471" t="n">
        <v>0.4978678205152003</v>
      </c>
      <c r="P1231" s="468" t="n">
        <v>2017</v>
      </c>
      <c r="Q1231" s="472" t="inlineStr">
        <is>
          <t>EMEP SR tables</t>
        </is>
      </c>
      <c r="R1231" s="469" t="inlineStr">
        <is>
          <t>ok</t>
        </is>
      </c>
      <c r="S1231" s="472" t="inlineStr">
        <is>
          <t xml:space="preserve"> text </t>
        </is>
      </c>
      <c r="T1231" s="426" t="inlineStr">
        <is>
          <t>Norway</t>
        </is>
      </c>
      <c r="U1231" s="470" t="inlineStr">
        <is>
          <t xml:space="preserve"> - </t>
        </is>
      </c>
      <c r="V1231" s="470" t="n">
        <v>0.04</v>
      </c>
    </row>
    <row r="1232" ht="16" customHeight="1">
      <c r="A1232" s="491" t="inlineStr">
        <is>
          <t>Hydrosphere</t>
        </is>
      </c>
      <c r="B1232" s="5" t="inlineStr">
        <is>
          <t>HY.CW-MP.FP</t>
        </is>
      </c>
      <c r="C1232" s="5" t="inlineStr">
        <is>
          <t>HY.CW-MP.FP-Fish (wild catch)-Nmix</t>
        </is>
      </c>
      <c r="D1232" s="5" t="inlineStr">
        <is>
          <t>HY</t>
        </is>
      </c>
      <c r="E1232" s="5" t="inlineStr">
        <is>
          <t>CW</t>
        </is>
      </c>
      <c r="F1232" s="5">
        <f>VLOOKUP(E1232,'5.a Definitions'!E:F,2,FALSE)</f>
        <v/>
      </c>
      <c r="G1232" s="5" t="inlineStr">
        <is>
          <t>MP</t>
        </is>
      </c>
      <c r="H1232" s="5" t="inlineStr">
        <is>
          <t>FP</t>
        </is>
      </c>
      <c r="I1232" s="5">
        <f>VLOOKUP(H1232,'5.a Definitions'!E:F,2,FALSE)</f>
        <v/>
      </c>
      <c r="J1232" s="465" t="inlineStr">
        <is>
          <t xml:space="preserve"> Fish (wild catch) </t>
        </is>
      </c>
      <c r="K1232" s="5" t="inlineStr">
        <is>
          <t>coastal water fish (wild catch)</t>
        </is>
      </c>
      <c r="L1232" s="465" t="inlineStr">
        <is>
          <t xml:space="preserve"> reactive </t>
        </is>
      </c>
      <c r="M1232" s="465" t="inlineStr">
        <is>
          <t xml:space="preserve"> Nmix </t>
        </is>
      </c>
      <c r="N1232" s="466" t="n">
        <v>61.47691769520001</v>
      </c>
      <c r="O1232" s="467" t="n">
        <v>0.1090155162223324</v>
      </c>
      <c r="P1232" s="468" t="n">
        <v>2017</v>
      </c>
      <c r="Q1232" s="469" t="inlineStr">
        <is>
          <t>Fiskeridirektoratet</t>
        </is>
      </c>
      <c r="R1232" s="469" t="inlineStr">
        <is>
          <t>ok</t>
        </is>
      </c>
      <c r="S1232" s="469" t="inlineStr">
        <is>
          <t xml:space="preserve"> text </t>
        </is>
      </c>
      <c r="T1232" s="426" t="inlineStr">
        <is>
          <t>Norway</t>
        </is>
      </c>
      <c r="U1232" s="5" t="inlineStr">
        <is>
          <t>useful output</t>
        </is>
      </c>
      <c r="V1232" s="465" t="n">
        <v>0.04</v>
      </c>
    </row>
    <row r="1233">
      <c r="B1233" s="5" t="inlineStr">
        <is>
          <t>HY.SW-AT.AT</t>
        </is>
      </c>
      <c r="C1233" s="5" t="inlineStr">
        <is>
          <t>HY.SW-AT.AT-Emissions-N2</t>
        </is>
      </c>
      <c r="D1233" s="5" t="inlineStr">
        <is>
          <t>HY</t>
        </is>
      </c>
      <c r="E1233" s="5" t="inlineStr">
        <is>
          <t>SW</t>
        </is>
      </c>
      <c r="F1233" s="5">
        <f>VLOOKUP(E1233,'5.a Definitions'!E:F,2,FALSE)</f>
        <v/>
      </c>
      <c r="G1233" s="5" t="inlineStr">
        <is>
          <t>AT</t>
        </is>
      </c>
      <c r="H1233" s="5" t="inlineStr">
        <is>
          <t>AT</t>
        </is>
      </c>
      <c r="I1233" s="5">
        <f>VLOOKUP(H1233,'5.a Definitions'!E:F,2,FALSE)</f>
        <v/>
      </c>
      <c r="J1233" s="465" t="inlineStr">
        <is>
          <t xml:space="preserve"> Emissions </t>
        </is>
      </c>
      <c r="K1233" s="465" t="inlineStr">
        <is>
          <t xml:space="preserve"> surface water emissions </t>
        </is>
      </c>
      <c r="L1233" s="465" t="inlineStr">
        <is>
          <t xml:space="preserve"> inert </t>
        </is>
      </c>
      <c r="M1233" s="465" t="inlineStr">
        <is>
          <t xml:space="preserve"> N2 </t>
        </is>
      </c>
      <c r="N1233" s="466" t="n">
        <v>13.02345</v>
      </c>
      <c r="O1233" s="467" t="n">
        <v>0.4129805514509032</v>
      </c>
      <c r="P1233" s="468" t="n">
        <v>2017</v>
      </c>
      <c r="Q1233" s="469" t="inlineStr">
        <is>
          <t>NIVA TEOTIL3</t>
        </is>
      </c>
      <c r="R1233" s="469" t="inlineStr">
        <is>
          <t>ok</t>
        </is>
      </c>
      <c r="S1233" s="469" t="inlineStr">
        <is>
          <t xml:space="preserve"> text </t>
        </is>
      </c>
      <c r="T1233" s="426" t="inlineStr">
        <is>
          <t>Norway</t>
        </is>
      </c>
      <c r="U1233" s="465" t="inlineStr">
        <is>
          <t xml:space="preserve"> N wasted </t>
        </is>
      </c>
      <c r="V1233" s="465" t="n">
        <v>0.04</v>
      </c>
    </row>
    <row r="1234">
      <c r="B1234" s="5" t="inlineStr">
        <is>
          <t>HY.SW-AT.AT</t>
        </is>
      </c>
      <c r="C1234" s="5" t="inlineStr">
        <is>
          <t>HY.SW-AT.AT-Emissions-N2O</t>
        </is>
      </c>
      <c r="D1234" s="5" t="inlineStr">
        <is>
          <t>HY</t>
        </is>
      </c>
      <c r="E1234" s="5" t="inlineStr">
        <is>
          <t>SW</t>
        </is>
      </c>
      <c r="F1234" s="5">
        <f>VLOOKUP(E1234,'5.a Definitions'!E:F,2,FALSE)</f>
        <v/>
      </c>
      <c r="G1234" s="5" t="inlineStr">
        <is>
          <t>AT</t>
        </is>
      </c>
      <c r="H1234" s="5" t="inlineStr">
        <is>
          <t>AT</t>
        </is>
      </c>
      <c r="I1234" s="5">
        <f>VLOOKUP(H1234,'5.a Definitions'!E:F,2,FALSE)</f>
        <v/>
      </c>
      <c r="J1234" s="465" t="inlineStr">
        <is>
          <t xml:space="preserve"> Emissions </t>
        </is>
      </c>
      <c r="K1234" s="465" t="inlineStr">
        <is>
          <t xml:space="preserve"> surface water emissions </t>
        </is>
      </c>
      <c r="L1234" s="465" t="inlineStr">
        <is>
          <t xml:space="preserve"> reactive </t>
        </is>
      </c>
      <c r="M1234" s="465" t="inlineStr">
        <is>
          <t xml:space="preserve"> N2O </t>
        </is>
      </c>
      <c r="N1234" s="466" t="n">
        <v>0.13155</v>
      </c>
      <c r="O1234" s="467" t="n">
        <v>10.49922019277201</v>
      </c>
      <c r="P1234" s="468" t="n">
        <v>2017</v>
      </c>
      <c r="Q1234" s="469" t="inlineStr">
        <is>
          <t>NIVA TEOTIL3</t>
        </is>
      </c>
      <c r="R1234" s="469" t="inlineStr">
        <is>
          <t>ok</t>
        </is>
      </c>
      <c r="S1234" s="469" t="inlineStr">
        <is>
          <t xml:space="preserve"> text </t>
        </is>
      </c>
      <c r="T1234" s="426" t="inlineStr">
        <is>
          <t>Norway</t>
        </is>
      </c>
      <c r="U1234" s="465" t="inlineStr">
        <is>
          <t xml:space="preserve"> N wasted </t>
        </is>
      </c>
      <c r="V1234" s="465" t="n">
        <v>0.04</v>
      </c>
    </row>
    <row r="1235">
      <c r="B1235" s="5" t="inlineStr">
        <is>
          <t>HY.SW-HY.CW</t>
        </is>
      </c>
      <c r="C1235" s="5" t="inlineStr">
        <is>
          <t>HY.SW-HY.CW-Inflow to coastal waters-Nmix</t>
        </is>
      </c>
      <c r="D1235" s="5" t="inlineStr">
        <is>
          <t>HY</t>
        </is>
      </c>
      <c r="E1235" s="5" t="inlineStr">
        <is>
          <t>SW</t>
        </is>
      </c>
      <c r="F1235" s="5">
        <f>VLOOKUP(E1235,'5.a Definitions'!E:F,2,FALSE)</f>
        <v/>
      </c>
      <c r="G1235" s="5" t="inlineStr">
        <is>
          <t>HY</t>
        </is>
      </c>
      <c r="H1235" s="5" t="inlineStr">
        <is>
          <t>CW</t>
        </is>
      </c>
      <c r="I1235" s="5">
        <f>VLOOKUP(H1235,'5.a Definitions'!E:F,2,FALSE)</f>
        <v/>
      </c>
      <c r="J1235" s="465" t="inlineStr">
        <is>
          <t xml:space="preserve"> Inflow to coastal waters </t>
        </is>
      </c>
      <c r="K1235" s="465" t="inlineStr">
        <is>
          <t xml:space="preserve"> inflow to coastal water </t>
        </is>
      </c>
      <c r="L1235" s="465" t="inlineStr">
        <is>
          <t xml:space="preserve"> reactive </t>
        </is>
      </c>
      <c r="M1235" s="465" t="inlineStr">
        <is>
          <t xml:space="preserve"> Nmix </t>
        </is>
      </c>
      <c r="N1235" s="466" t="n">
        <v>114.0384</v>
      </c>
      <c r="O1235" s="467" t="n">
        <v>0.2333309119144086</v>
      </c>
      <c r="P1235" s="468" t="n">
        <v>2017</v>
      </c>
      <c r="Q1235" s="469" t="inlineStr">
        <is>
          <t>NIVA TEOTIL3</t>
        </is>
      </c>
      <c r="R1235" s="469" t="inlineStr">
        <is>
          <t>ok</t>
        </is>
      </c>
      <c r="S1235" s="469" t="inlineStr">
        <is>
          <t xml:space="preserve"> text </t>
        </is>
      </c>
      <c r="T1235" s="426" t="inlineStr">
        <is>
          <t>Norway</t>
        </is>
      </c>
      <c r="U1235" s="465" t="inlineStr">
        <is>
          <t xml:space="preserve"> - </t>
        </is>
      </c>
      <c r="V1235" s="465" t="n">
        <v>0.04</v>
      </c>
    </row>
    <row r="1236" ht="16" customHeight="1">
      <c r="B1236" s="5" t="inlineStr">
        <is>
          <t>HY.CW-MP.FP</t>
        </is>
      </c>
      <c r="C1236" s="5" t="inlineStr">
        <is>
          <t>HY.CW-MP.FP-Shellfish-Nmix</t>
        </is>
      </c>
      <c r="D1236" s="5" t="inlineStr">
        <is>
          <t>HY</t>
        </is>
      </c>
      <c r="E1236" s="5" t="inlineStr">
        <is>
          <t>CW</t>
        </is>
      </c>
      <c r="F1236" s="5">
        <f>VLOOKUP(E1236,'5.a Definitions'!E:F,2,FALSE)</f>
        <v/>
      </c>
      <c r="G1236" s="5" t="inlineStr">
        <is>
          <t>MP</t>
        </is>
      </c>
      <c r="H1236" s="5" t="inlineStr">
        <is>
          <t>FP</t>
        </is>
      </c>
      <c r="I1236" s="5">
        <f>VLOOKUP(H1236,'5.a Definitions'!E:F,2,FALSE)</f>
        <v/>
      </c>
      <c r="J1236" s="465" t="inlineStr">
        <is>
          <t xml:space="preserve"> Shellfish </t>
        </is>
      </c>
      <c r="K1236" s="465" t="inlineStr">
        <is>
          <t xml:space="preserve"> coastal water shellfish </t>
        </is>
      </c>
      <c r="L1236" s="465" t="inlineStr">
        <is>
          <t xml:space="preserve"> reactive </t>
        </is>
      </c>
      <c r="M1236" s="465" t="inlineStr">
        <is>
          <t xml:space="preserve"> Nmix </t>
        </is>
      </c>
      <c r="N1236" s="466" t="n">
        <v>6.705180138800001</v>
      </c>
      <c r="O1236" s="467" t="n">
        <v>0.1074489196773769</v>
      </c>
      <c r="P1236" s="468" t="n">
        <v>2017</v>
      </c>
      <c r="Q1236" s="469" t="inlineStr">
        <is>
          <t>Fiskeridirektoratet</t>
        </is>
      </c>
      <c r="R1236" s="469" t="inlineStr">
        <is>
          <t>ok</t>
        </is>
      </c>
      <c r="S1236" s="469" t="inlineStr">
        <is>
          <t xml:space="preserve"> text </t>
        </is>
      </c>
      <c r="T1236" s="426" t="inlineStr">
        <is>
          <t>Norway</t>
        </is>
      </c>
      <c r="U1236" s="5" t="inlineStr">
        <is>
          <t>useful output</t>
        </is>
      </c>
      <c r="V1236" s="465" t="n">
        <v>0.04</v>
      </c>
    </row>
    <row r="1237" ht="16" customHeight="1">
      <c r="B1237" s="5" t="inlineStr">
        <is>
          <t>HY.AC-MP.FP</t>
        </is>
      </c>
      <c r="C1237" s="5" t="inlineStr">
        <is>
          <t>HY.AC-MP.FP-Coastal fish and seafood-Nmix</t>
        </is>
      </c>
      <c r="D1237" s="5" t="inlineStr">
        <is>
          <t>HY</t>
        </is>
      </c>
      <c r="E1237" s="5" t="inlineStr">
        <is>
          <t>AC</t>
        </is>
      </c>
      <c r="F1237" s="5">
        <f>VLOOKUP(E1237,'5.a Definitions'!E:F,2,FALSE)</f>
        <v/>
      </c>
      <c r="G1237" s="5" t="inlineStr">
        <is>
          <t>MP</t>
        </is>
      </c>
      <c r="H1237" s="5" t="inlineStr">
        <is>
          <t>FP</t>
        </is>
      </c>
      <c r="I1237" s="5">
        <f>VLOOKUP(H1237,'5.a Definitions'!E:F,2,FALSE)</f>
        <v/>
      </c>
      <c r="J1237" s="465" t="inlineStr">
        <is>
          <t xml:space="preserve"> Coastal fish and seafood </t>
        </is>
      </c>
      <c r="K1237" s="465" t="inlineStr">
        <is>
          <t xml:space="preserve"> aquaculture coastal fish and seafood </t>
        </is>
      </c>
      <c r="L1237" s="465" t="inlineStr">
        <is>
          <t xml:space="preserve"> reactive </t>
        </is>
      </c>
      <c r="M1237" s="465" t="inlineStr">
        <is>
          <t xml:space="preserve"> Nmix </t>
        </is>
      </c>
      <c r="N1237" s="466" t="n">
        <v>37.5880344</v>
      </c>
      <c r="O1237" s="467" t="n">
        <v>0.1163551581701823</v>
      </c>
      <c r="P1237" s="468" t="n">
        <v>2017</v>
      </c>
      <c r="Q1237" s="469" t="inlineStr">
        <is>
          <t>Fiskeridirektoratet</t>
        </is>
      </c>
      <c r="R1237" s="469" t="inlineStr">
        <is>
          <t>ok</t>
        </is>
      </c>
      <c r="S1237" s="469" t="inlineStr">
        <is>
          <t xml:space="preserve"> text </t>
        </is>
      </c>
      <c r="T1237" s="426" t="inlineStr">
        <is>
          <t>Norway</t>
        </is>
      </c>
      <c r="U1237" s="5" t="inlineStr">
        <is>
          <t>useful output</t>
        </is>
      </c>
      <c r="V1237" s="465" t="n">
        <v>0.04</v>
      </c>
    </row>
    <row r="1238" ht="16" customHeight="1">
      <c r="B1238" s="5" t="inlineStr">
        <is>
          <t>HY.AC-MP.FP</t>
        </is>
      </c>
      <c r="C1238" s="5" t="inlineStr">
        <is>
          <t>HY.AC-MP.FP-Freshwater fish and seafood-Nmix</t>
        </is>
      </c>
      <c r="D1238" s="5" t="inlineStr">
        <is>
          <t>HY</t>
        </is>
      </c>
      <c r="E1238" s="5" t="inlineStr">
        <is>
          <t>AC</t>
        </is>
      </c>
      <c r="F1238" s="5">
        <f>VLOOKUP(E1238,'5.a Definitions'!E:F,2,FALSE)</f>
        <v/>
      </c>
      <c r="G1238" s="5" t="inlineStr">
        <is>
          <t>MP</t>
        </is>
      </c>
      <c r="H1238" s="5" t="inlineStr">
        <is>
          <t>FP</t>
        </is>
      </c>
      <c r="I1238" s="5">
        <f>VLOOKUP(H1238,'5.a Definitions'!E:F,2,FALSE)</f>
        <v/>
      </c>
      <c r="J1238" s="465" t="inlineStr">
        <is>
          <t xml:space="preserve"> Freshwater fish and seafood </t>
        </is>
      </c>
      <c r="K1238" s="465" t="inlineStr">
        <is>
          <t xml:space="preserve"> aquaculture freshwater fish and seafood </t>
        </is>
      </c>
      <c r="L1238" s="465" t="inlineStr">
        <is>
          <t xml:space="preserve"> reactive </t>
        </is>
      </c>
      <c r="M1238" s="465" t="inlineStr">
        <is>
          <t xml:space="preserve"> Nmix </t>
        </is>
      </c>
      <c r="N1238" s="466" t="n">
        <v>0</v>
      </c>
      <c r="O1238" s="467" t="n">
        <v>20</v>
      </c>
      <c r="P1238" s="468" t="n">
        <v>2017</v>
      </c>
      <c r="Q1238" s="469" t="inlineStr">
        <is>
          <t>no production</t>
        </is>
      </c>
      <c r="R1238" s="469" t="inlineStr">
        <is>
          <t>ok</t>
        </is>
      </c>
      <c r="S1238" s="469" t="inlineStr">
        <is>
          <t xml:space="preserve"> text </t>
        </is>
      </c>
      <c r="T1238" s="426" t="inlineStr">
        <is>
          <t>Norway</t>
        </is>
      </c>
      <c r="U1238" s="5" t="inlineStr">
        <is>
          <t>useful output</t>
        </is>
      </c>
      <c r="V1238" s="465" t="n">
        <v>0.04</v>
      </c>
    </row>
    <row r="1239" ht="16" customHeight="1">
      <c r="B1239" s="5" t="inlineStr">
        <is>
          <t>HY.AC-HY.CW</t>
        </is>
      </c>
      <c r="C1239" s="5" t="inlineStr">
        <is>
          <t>HY.AC-HY.CW-Waste feed-Nmix</t>
        </is>
      </c>
      <c r="D1239" s="5" t="inlineStr">
        <is>
          <t>HY</t>
        </is>
      </c>
      <c r="E1239" s="5" t="inlineStr">
        <is>
          <t>AC</t>
        </is>
      </c>
      <c r="F1239" s="5">
        <f>VLOOKUP(E1239,'5.a Definitions'!E:F,2,FALSE)</f>
        <v/>
      </c>
      <c r="G1239" s="5" t="inlineStr">
        <is>
          <t>HY</t>
        </is>
      </c>
      <c r="H1239" s="5" t="inlineStr">
        <is>
          <t>CW</t>
        </is>
      </c>
      <c r="I1239" s="5">
        <f>VLOOKUP(H1239,'5.a Definitions'!E:F,2,FALSE)</f>
        <v/>
      </c>
      <c r="J1239" s="465" t="inlineStr">
        <is>
          <t xml:space="preserve"> Waste feed </t>
        </is>
      </c>
      <c r="K1239" s="465" t="inlineStr">
        <is>
          <t xml:space="preserve"> waste feed to coastal water </t>
        </is>
      </c>
      <c r="L1239" s="465" t="inlineStr">
        <is>
          <t xml:space="preserve"> reactive </t>
        </is>
      </c>
      <c r="M1239" s="465" t="inlineStr">
        <is>
          <t xml:space="preserve"> Nmix </t>
        </is>
      </c>
      <c r="N1239" s="466" t="n">
        <v>3.062423832167838</v>
      </c>
      <c r="O1239" s="467" t="n">
        <v>0.4262016122209039</v>
      </c>
      <c r="P1239" s="468" t="n">
        <v>2017</v>
      </c>
      <c r="Q1239" s="469" t="inlineStr">
        <is>
          <t>Mass balance</t>
        </is>
      </c>
      <c r="R1239" s="469" t="inlineStr">
        <is>
          <t>ok</t>
        </is>
      </c>
      <c r="S1239" s="469" t="inlineStr">
        <is>
          <t xml:space="preserve"> text </t>
        </is>
      </c>
      <c r="T1239" s="426" t="inlineStr">
        <is>
          <t>Norway</t>
        </is>
      </c>
      <c r="U1239" s="465" t="inlineStr">
        <is>
          <t xml:space="preserve"> N wasted </t>
        </is>
      </c>
      <c r="V1239" s="465" t="n">
        <v>0.04</v>
      </c>
    </row>
    <row r="1240" ht="16" customHeight="1">
      <c r="B1240" s="5" t="inlineStr">
        <is>
          <t>HY.AC-HY.CW</t>
        </is>
      </c>
      <c r="C1240" s="5" t="inlineStr">
        <is>
          <t>HY.AC-HY.CW-Excretia-Nmix</t>
        </is>
      </c>
      <c r="D1240" s="5" t="inlineStr">
        <is>
          <t>HY</t>
        </is>
      </c>
      <c r="E1240" s="5" t="inlineStr">
        <is>
          <t>AC</t>
        </is>
      </c>
      <c r="F1240" s="5">
        <f>VLOOKUP(E1240,'5.a Definitions'!E:F,2,FALSE)</f>
        <v/>
      </c>
      <c r="G1240" s="5" t="inlineStr">
        <is>
          <t>HY</t>
        </is>
      </c>
      <c r="H1240" s="5" t="inlineStr">
        <is>
          <t>CW</t>
        </is>
      </c>
      <c r="I1240" s="5">
        <f>VLOOKUP(H1240,'5.a Definitions'!E:F,2,FALSE)</f>
        <v/>
      </c>
      <c r="J1240" s="465" t="inlineStr">
        <is>
          <t xml:space="preserve"> Excretia </t>
        </is>
      </c>
      <c r="K1240" s="465" t="inlineStr">
        <is>
          <t xml:space="preserve"> excretia to coastal water </t>
        </is>
      </c>
      <c r="L1240" s="465" t="inlineStr">
        <is>
          <t xml:space="preserve"> reactive </t>
        </is>
      </c>
      <c r="M1240" s="465" t="inlineStr">
        <is>
          <t xml:space="preserve"> Nmix </t>
        </is>
      </c>
      <c r="N1240" s="466" t="n">
        <v>61.43033617342658</v>
      </c>
      <c r="O1240" s="467" t="n">
        <v>0.1831259767838968</v>
      </c>
      <c r="P1240" s="468" t="n">
        <v>2017</v>
      </c>
      <c r="Q1240" s="469" t="inlineStr">
        <is>
          <t>Mass balance</t>
        </is>
      </c>
      <c r="R1240" s="469" t="inlineStr">
        <is>
          <t>ok</t>
        </is>
      </c>
      <c r="S1240" s="469" t="inlineStr">
        <is>
          <t xml:space="preserve"> text </t>
        </is>
      </c>
      <c r="T1240" s="426" t="inlineStr">
        <is>
          <t>Norway</t>
        </is>
      </c>
      <c r="U1240" s="465" t="inlineStr">
        <is>
          <t xml:space="preserve"> N wasted </t>
        </is>
      </c>
      <c r="V1240" s="465" t="n">
        <v>0.04</v>
      </c>
    </row>
    <row r="1241" ht="16" customHeight="1">
      <c r="A1241" s="490" t="inlineStr">
        <is>
          <t xml:space="preserve"> Rest of the world </t>
        </is>
      </c>
      <c r="B1241" s="5" t="inlineStr">
        <is>
          <t>RW.RW-EF.EC</t>
        </is>
      </c>
      <c r="C1241" s="5" t="inlineStr">
        <is>
          <t>RW.RW-EF.EC-Fuel import-Nmix</t>
        </is>
      </c>
      <c r="D1241" s="5" t="inlineStr">
        <is>
          <t>RW</t>
        </is>
      </c>
      <c r="E1241" s="5" t="inlineStr">
        <is>
          <t>RW</t>
        </is>
      </c>
      <c r="F1241" s="5">
        <f>VLOOKUP(E1241,'5.a Definitions'!E:F,2,FALSE)</f>
        <v/>
      </c>
      <c r="G1241" s="5" t="inlineStr">
        <is>
          <t>EF</t>
        </is>
      </c>
      <c r="H1241" s="5" t="inlineStr">
        <is>
          <t>EC</t>
        </is>
      </c>
      <c r="I1241" s="5">
        <f>VLOOKUP(H1241,'5.a Definitions'!E:F,2,FALSE)</f>
        <v/>
      </c>
      <c r="J1241" s="465" t="inlineStr">
        <is>
          <t xml:space="preserve"> Fuel import </t>
        </is>
      </c>
      <c r="K1241" s="465" t="inlineStr">
        <is>
          <t xml:space="preserve"> fuel import </t>
        </is>
      </c>
      <c r="L1241" s="465" t="inlineStr">
        <is>
          <t xml:space="preserve"> reactive </t>
        </is>
      </c>
      <c r="M1241" s="465" t="inlineStr">
        <is>
          <t xml:space="preserve"> Nmix </t>
        </is>
      </c>
      <c r="N1241" s="466" t="n">
        <v>21.728784999687</v>
      </c>
      <c r="O1241" s="467" t="n">
        <v>0.6517866232338876</v>
      </c>
      <c r="P1241" s="468" t="n">
        <v>2017</v>
      </c>
      <c r="Q1241" s="469" t="inlineStr">
        <is>
          <t>SSB tab 08801</t>
        </is>
      </c>
      <c r="R1241" s="469" t="inlineStr">
        <is>
          <t>ok</t>
        </is>
      </c>
      <c r="S1241" s="469" t="inlineStr">
        <is>
          <t xml:space="preserve"> text </t>
        </is>
      </c>
      <c r="T1241" s="426" t="inlineStr">
        <is>
          <t>Norway</t>
        </is>
      </c>
      <c r="U1241" s="5" t="inlineStr">
        <is>
          <t>import</t>
        </is>
      </c>
      <c r="V1241" s="465" t="n">
        <v>0.04</v>
      </c>
    </row>
    <row r="1242" ht="16" customHeight="1">
      <c r="B1242" s="5" t="inlineStr">
        <is>
          <t>RW.RW-EF.TR</t>
        </is>
      </c>
      <c r="C1242" s="5" t="inlineStr">
        <is>
          <t>RW.RW-EF.TR-Import of transport fuel-Nmix</t>
        </is>
      </c>
      <c r="D1242" s="5" t="inlineStr">
        <is>
          <t>RW</t>
        </is>
      </c>
      <c r="E1242" s="5" t="inlineStr">
        <is>
          <t>RW</t>
        </is>
      </c>
      <c r="F1242" s="5">
        <f>VLOOKUP(E1242,'5.a Definitions'!E:F,2,FALSE)</f>
        <v/>
      </c>
      <c r="G1242" s="5" t="inlineStr">
        <is>
          <t>EF</t>
        </is>
      </c>
      <c r="H1242" s="5" t="inlineStr">
        <is>
          <t>TR</t>
        </is>
      </c>
      <c r="I1242" s="5">
        <f>VLOOKUP(H1242,'5.a Definitions'!E:F,2,FALSE)</f>
        <v/>
      </c>
      <c r="J1242" s="465" t="inlineStr">
        <is>
          <t xml:space="preserve"> Import of transport fuel </t>
        </is>
      </c>
      <c r="K1242" s="465" t="inlineStr">
        <is>
          <t xml:space="preserve"> import of transport fuel </t>
        </is>
      </c>
      <c r="L1242" s="465" t="inlineStr">
        <is>
          <t xml:space="preserve"> reactive </t>
        </is>
      </c>
      <c r="M1242" s="465" t="inlineStr">
        <is>
          <t xml:space="preserve"> Nmix </t>
        </is>
      </c>
      <c r="N1242" s="466" t="n">
        <v>0.217255866</v>
      </c>
      <c r="O1242" s="467" t="n">
        <v>0.2334040334999241</v>
      </c>
      <c r="P1242" s="468" t="n">
        <v>2017</v>
      </c>
      <c r="Q1242" s="469" t="inlineStr">
        <is>
          <t>SSB tab 08801</t>
        </is>
      </c>
      <c r="R1242" s="469" t="inlineStr">
        <is>
          <t>ok</t>
        </is>
      </c>
      <c r="S1242" s="469" t="inlineStr">
        <is>
          <t xml:space="preserve"> text </t>
        </is>
      </c>
      <c r="T1242" s="426" t="inlineStr">
        <is>
          <t>Norway</t>
        </is>
      </c>
      <c r="U1242" s="5" t="inlineStr">
        <is>
          <t>import</t>
        </is>
      </c>
      <c r="V1242" s="465" t="n">
        <v>0.04</v>
      </c>
    </row>
    <row r="1243" ht="16" customHeight="1">
      <c r="B1243" s="5" t="inlineStr">
        <is>
          <t>RW.RW-MP.FP</t>
        </is>
      </c>
      <c r="C1243" s="5" t="inlineStr">
        <is>
          <t>RW.RW-MP.FP-Sea fish (landings)-Nmix</t>
        </is>
      </c>
      <c r="D1243" s="5" t="inlineStr">
        <is>
          <t>RW</t>
        </is>
      </c>
      <c r="E1243" s="5" t="inlineStr">
        <is>
          <t>RW</t>
        </is>
      </c>
      <c r="F1243" s="5">
        <f>VLOOKUP(E1243,'5.a Definitions'!E:F,2,FALSE)</f>
        <v/>
      </c>
      <c r="G1243" s="5" t="inlineStr">
        <is>
          <t>MP</t>
        </is>
      </c>
      <c r="H1243" s="5" t="inlineStr">
        <is>
          <t>FP</t>
        </is>
      </c>
      <c r="I1243" s="5">
        <f>VLOOKUP(H1243,'5.a Definitions'!E:F,2,FALSE)</f>
        <v/>
      </c>
      <c r="J1243" s="465" t="inlineStr">
        <is>
          <t xml:space="preserve"> Sea fish (landings) </t>
        </is>
      </c>
      <c r="K1243" s="465" t="inlineStr">
        <is>
          <t xml:space="preserve"> sea fish (landings) </t>
        </is>
      </c>
      <c r="L1243" s="465" t="inlineStr">
        <is>
          <t xml:space="preserve"> reactive </t>
        </is>
      </c>
      <c r="M1243" s="465" t="inlineStr">
        <is>
          <t xml:space="preserve"> Nmix </t>
        </is>
      </c>
      <c r="N1243" s="466" t="n">
        <v>0</v>
      </c>
      <c r="O1243" s="467" t="n">
        <v>20</v>
      </c>
      <c r="P1243" s="468" t="n">
        <v>2017</v>
      </c>
      <c r="Q1243" s="469" t="inlineStr">
        <is>
          <t>counted under Hydrosphere</t>
        </is>
      </c>
      <c r="R1243" s="469" t="inlineStr">
        <is>
          <t>ok</t>
        </is>
      </c>
      <c r="S1243" s="469" t="inlineStr">
        <is>
          <t xml:space="preserve"> text </t>
        </is>
      </c>
      <c r="T1243" s="426" t="inlineStr">
        <is>
          <t>Norway</t>
        </is>
      </c>
      <c r="U1243" s="5" t="inlineStr">
        <is>
          <t>import</t>
        </is>
      </c>
      <c r="V1243" s="465" t="n">
        <v>0.04</v>
      </c>
    </row>
    <row r="1244" ht="16" customHeight="1">
      <c r="B1244" s="5" t="inlineStr">
        <is>
          <t>RW.RW-MP.FP</t>
        </is>
      </c>
      <c r="C1244" s="5" t="inlineStr">
        <is>
          <t>RW.RW-MP.FP-Food import-Nmix</t>
        </is>
      </c>
      <c r="D1244" s="5" t="inlineStr">
        <is>
          <t>RW</t>
        </is>
      </c>
      <c r="E1244" s="5" t="inlineStr">
        <is>
          <t>RW</t>
        </is>
      </c>
      <c r="F1244" s="5">
        <f>VLOOKUP(E1244,'5.a Definitions'!E:F,2,FALSE)</f>
        <v/>
      </c>
      <c r="G1244" s="5" t="inlineStr">
        <is>
          <t>MP</t>
        </is>
      </c>
      <c r="H1244" s="5" t="inlineStr">
        <is>
          <t>FP</t>
        </is>
      </c>
      <c r="I1244" s="5">
        <f>VLOOKUP(H1244,'5.a Definitions'!E:F,2,FALSE)</f>
        <v/>
      </c>
      <c r="J1244" s="465" t="inlineStr">
        <is>
          <t xml:space="preserve"> Food import </t>
        </is>
      </c>
      <c r="K1244" s="465" t="inlineStr">
        <is>
          <t xml:space="preserve"> food and feed import </t>
        </is>
      </c>
      <c r="L1244" s="465" t="inlineStr">
        <is>
          <t xml:space="preserve"> reactive </t>
        </is>
      </c>
      <c r="M1244" s="465" t="inlineStr">
        <is>
          <t xml:space="preserve"> Nmix </t>
        </is>
      </c>
      <c r="N1244" s="466" t="n">
        <v>26.552855875</v>
      </c>
      <c r="O1244" s="467" t="n">
        <v>0.08719664893639538</v>
      </c>
      <c r="P1244" s="468" t="n">
        <v>2017</v>
      </c>
      <c r="Q1244" s="469" t="inlineStr">
        <is>
          <t>SSB tab 08801</t>
        </is>
      </c>
      <c r="R1244" s="469" t="inlineStr">
        <is>
          <t>ok</t>
        </is>
      </c>
      <c r="S1244" s="469" t="inlineStr">
        <is>
          <t xml:space="preserve"> text </t>
        </is>
      </c>
      <c r="T1244" s="426" t="inlineStr">
        <is>
          <t>Norway</t>
        </is>
      </c>
      <c r="U1244" s="5" t="inlineStr">
        <is>
          <t>import</t>
        </is>
      </c>
      <c r="V1244" s="465" t="n">
        <v>0.04</v>
      </c>
    </row>
    <row r="1245" ht="16" customHeight="1">
      <c r="B1245" s="5" t="inlineStr">
        <is>
          <t>RW.RW-MP.OP</t>
        </is>
      </c>
      <c r="C1245" s="5" t="inlineStr">
        <is>
          <t>RW.RW-MP.OP-Other goods import -Nmix</t>
        </is>
      </c>
      <c r="D1245" s="5" t="inlineStr">
        <is>
          <t>RW</t>
        </is>
      </c>
      <c r="E1245" s="5" t="inlineStr">
        <is>
          <t>RW</t>
        </is>
      </c>
      <c r="F1245" s="5">
        <f>VLOOKUP(E1245,'5.a Definitions'!E:F,2,FALSE)</f>
        <v/>
      </c>
      <c r="G1245" s="5" t="inlineStr">
        <is>
          <t>MP</t>
        </is>
      </c>
      <c r="H1245" s="5" t="inlineStr">
        <is>
          <t>OP</t>
        </is>
      </c>
      <c r="I1245" s="5">
        <f>VLOOKUP(H1245,'5.a Definitions'!E:F,2,FALSE)</f>
        <v/>
      </c>
      <c r="J1245" s="465" t="inlineStr">
        <is>
          <t xml:space="preserve"> Other goods import  </t>
        </is>
      </c>
      <c r="K1245" s="465" t="inlineStr">
        <is>
          <t xml:space="preserve"> other goods import </t>
        </is>
      </c>
      <c r="L1245" s="465" t="inlineStr">
        <is>
          <t xml:space="preserve"> reactive </t>
        </is>
      </c>
      <c r="M1245" s="465" t="inlineStr">
        <is>
          <t xml:space="preserve"> Nmix </t>
        </is>
      </c>
      <c r="N1245" s="466" t="n">
        <v>46.14465606680001</v>
      </c>
      <c r="O1245" s="467" t="n">
        <v>0.05454207019360921</v>
      </c>
      <c r="P1245" s="468" t="n">
        <v>2017</v>
      </c>
      <c r="Q1245" s="469" t="inlineStr">
        <is>
          <t>SSB tab 08801</t>
        </is>
      </c>
      <c r="R1245" s="469" t="inlineStr">
        <is>
          <t>ok</t>
        </is>
      </c>
      <c r="S1245" s="469" t="inlineStr">
        <is>
          <t xml:space="preserve"> text </t>
        </is>
      </c>
      <c r="T1245" s="426" t="inlineStr">
        <is>
          <t>Norway</t>
        </is>
      </c>
      <c r="U1245" s="5" t="inlineStr">
        <is>
          <t>import</t>
        </is>
      </c>
      <c r="V1245" s="465" t="n">
        <v>0.04</v>
      </c>
    </row>
    <row r="1246" ht="16" customHeight="1">
      <c r="B1246" s="475" t="inlineStr">
        <is>
          <t>RW.RW-MP.OP</t>
        </is>
      </c>
      <c r="C1246" s="475" t="inlineStr">
        <is>
          <t>RW.RW-MP.OP-Ammonia import -Nmix</t>
        </is>
      </c>
      <c r="D1246" s="475" t="inlineStr">
        <is>
          <t>RW</t>
        </is>
      </c>
      <c r="E1246" s="475" t="inlineStr">
        <is>
          <t>RW</t>
        </is>
      </c>
      <c r="F1246" s="5">
        <f>VLOOKUP(E1246,'5.a Definitions'!E:F,2,FALSE)</f>
        <v/>
      </c>
      <c r="G1246" s="475" t="inlineStr">
        <is>
          <t>MP</t>
        </is>
      </c>
      <c r="H1246" s="475" t="inlineStr">
        <is>
          <t>OP</t>
        </is>
      </c>
      <c r="I1246" s="5">
        <f>VLOOKUP(H1246,'5.a Definitions'!E:F,2,FALSE)</f>
        <v/>
      </c>
      <c r="J1246" s="465" t="inlineStr">
        <is>
          <t>Ammonia import</t>
        </is>
      </c>
      <c r="K1246" s="465" t="inlineStr">
        <is>
          <t>ammonia import</t>
        </is>
      </c>
      <c r="L1246" s="465" t="inlineStr">
        <is>
          <t>reactive</t>
        </is>
      </c>
      <c r="M1246" s="465" t="inlineStr">
        <is>
          <t>Nmix</t>
        </is>
      </c>
      <c r="N1246" s="466" t="n">
        <v>490.374487574</v>
      </c>
      <c r="O1246" s="467" t="n">
        <v>0.04990559393461638</v>
      </c>
      <c r="P1246" s="468" t="n">
        <v>2017</v>
      </c>
      <c r="Q1246" s="469" t="inlineStr">
        <is>
          <t>SSB tab 08801</t>
        </is>
      </c>
      <c r="R1246" s="469" t="inlineStr">
        <is>
          <t>ok</t>
        </is>
      </c>
      <c r="S1246" s="469" t="inlineStr">
        <is>
          <t>text</t>
        </is>
      </c>
      <c r="T1246" s="476" t="inlineStr">
        <is>
          <t>Norway</t>
        </is>
      </c>
      <c r="U1246" s="5" t="inlineStr">
        <is>
          <t>import</t>
        </is>
      </c>
      <c r="V1246" s="465">
        <f>(O1177*N1177)^2</f>
        <v/>
      </c>
    </row>
    <row r="1247" ht="16" customHeight="1">
      <c r="B1247" s="5" t="inlineStr">
        <is>
          <t>RW.RW-AG.MM</t>
        </is>
      </c>
      <c r="C1247" s="5" t="inlineStr">
        <is>
          <t>RW.RW-AG.MM-Animal feed import-Nmix</t>
        </is>
      </c>
      <c r="D1247" s="5" t="inlineStr">
        <is>
          <t>RW</t>
        </is>
      </c>
      <c r="E1247" s="5" t="inlineStr">
        <is>
          <t>RW</t>
        </is>
      </c>
      <c r="F1247" s="5">
        <f>VLOOKUP(E1247,'5.a Definitions'!E:F,2,FALSE)</f>
        <v/>
      </c>
      <c r="G1247" s="5" t="inlineStr">
        <is>
          <t>AG</t>
        </is>
      </c>
      <c r="H1247" s="5" t="inlineStr">
        <is>
          <t>MM</t>
        </is>
      </c>
      <c r="I1247" s="5">
        <f>VLOOKUP(H1247,'5.a Definitions'!E:F,2,FALSE)</f>
        <v/>
      </c>
      <c r="J1247" s="465" t="inlineStr">
        <is>
          <t xml:space="preserve"> Animal feed import </t>
        </is>
      </c>
      <c r="K1247" s="465" t="inlineStr">
        <is>
          <t xml:space="preserve"> animal feed import </t>
        </is>
      </c>
      <c r="L1247" s="465" t="inlineStr">
        <is>
          <t xml:space="preserve"> reactive </t>
        </is>
      </c>
      <c r="M1247" s="465" t="inlineStr">
        <is>
          <t xml:space="preserve"> Nmix </t>
        </is>
      </c>
      <c r="N1247" s="466" t="n">
        <v>33.51643912023518</v>
      </c>
      <c r="O1247" s="467" t="n">
        <v>0.09890131693858382</v>
      </c>
      <c r="P1247" s="468" t="n">
        <v>2017</v>
      </c>
      <c r="Q1247" s="469" t="inlineStr">
        <is>
          <t>Landbruksdirektoratets kraftfôrstatistikk</t>
        </is>
      </c>
      <c r="R1247" s="469" t="inlineStr">
        <is>
          <t>ok</t>
        </is>
      </c>
      <c r="S1247" s="469" t="inlineStr">
        <is>
          <t xml:space="preserve"> text </t>
        </is>
      </c>
      <c r="T1247" s="426" t="inlineStr">
        <is>
          <t>Norway</t>
        </is>
      </c>
      <c r="U1247" s="5" t="inlineStr">
        <is>
          <t>import</t>
        </is>
      </c>
      <c r="V1247" s="465" t="n">
        <v>0.04</v>
      </c>
    </row>
    <row r="1248" ht="16" customHeight="1">
      <c r="B1248" s="5" t="inlineStr">
        <is>
          <t>RW.RW-AG.MM</t>
        </is>
      </c>
      <c r="C1248" s="5" t="inlineStr">
        <is>
          <t>RW.RW-AG.MM-Live animal import-Nmix</t>
        </is>
      </c>
      <c r="D1248" s="5" t="inlineStr">
        <is>
          <t>RW</t>
        </is>
      </c>
      <c r="E1248" s="5" t="inlineStr">
        <is>
          <t>RW</t>
        </is>
      </c>
      <c r="F1248" s="5">
        <f>VLOOKUP(E1248,'5.a Definitions'!E:F,2,FALSE)</f>
        <v/>
      </c>
      <c r="G1248" s="5" t="inlineStr">
        <is>
          <t>AG</t>
        </is>
      </c>
      <c r="H1248" s="5" t="inlineStr">
        <is>
          <t>MM</t>
        </is>
      </c>
      <c r="I1248" s="5">
        <f>VLOOKUP(H1248,'5.a Definitions'!E:F,2,FALSE)</f>
        <v/>
      </c>
      <c r="J1248" s="465" t="inlineStr">
        <is>
          <t xml:space="preserve"> Live animal import </t>
        </is>
      </c>
      <c r="K1248" s="465" t="inlineStr">
        <is>
          <t xml:space="preserve"> live animal import </t>
        </is>
      </c>
      <c r="L1248" s="465" t="inlineStr">
        <is>
          <t xml:space="preserve"> reactive </t>
        </is>
      </c>
      <c r="M1248" s="465" t="inlineStr">
        <is>
          <t xml:space="preserve"> Nmix </t>
        </is>
      </c>
      <c r="N1248" s="466" t="n">
        <v>0.0168652288</v>
      </c>
      <c r="O1248" s="467" t="n">
        <v>0.4208603163792822</v>
      </c>
      <c r="P1248" s="468" t="n">
        <v>2017</v>
      </c>
      <c r="Q1248" s="469" t="inlineStr">
        <is>
          <t>FAOSTAT</t>
        </is>
      </c>
      <c r="R1248" s="469" t="inlineStr">
        <is>
          <t>ok</t>
        </is>
      </c>
      <c r="S1248" s="469" t="inlineStr">
        <is>
          <t xml:space="preserve"> text </t>
        </is>
      </c>
      <c r="T1248" s="426" t="inlineStr">
        <is>
          <t>Norway</t>
        </is>
      </c>
      <c r="U1248" s="5" t="inlineStr">
        <is>
          <t>import</t>
        </is>
      </c>
      <c r="V1248" s="465" t="n">
        <v>0.04</v>
      </c>
    </row>
    <row r="1249" ht="16" customHeight="1">
      <c r="B1249" s="5" t="inlineStr">
        <is>
          <t>RW.RW-AG.SM</t>
        </is>
      </c>
      <c r="C1249" s="5" t="inlineStr">
        <is>
          <t>RW.RW-AG.SM-Mineral fertilizer import-Nmix</t>
        </is>
      </c>
      <c r="D1249" s="5" t="inlineStr">
        <is>
          <t>RW</t>
        </is>
      </c>
      <c r="E1249" s="5" t="inlineStr">
        <is>
          <t>RW</t>
        </is>
      </c>
      <c r="F1249" s="5">
        <f>VLOOKUP(E1249,'5.a Definitions'!E:F,2,FALSE)</f>
        <v/>
      </c>
      <c r="G1249" s="5" t="inlineStr">
        <is>
          <t>AG</t>
        </is>
      </c>
      <c r="H1249" s="5" t="inlineStr">
        <is>
          <t>SM</t>
        </is>
      </c>
      <c r="I1249" s="5">
        <f>VLOOKUP(H1249,'5.a Definitions'!E:F,2,FALSE)</f>
        <v/>
      </c>
      <c r="J1249" s="465" t="inlineStr">
        <is>
          <t xml:space="preserve"> Mineral fertilizer import </t>
        </is>
      </c>
      <c r="K1249" s="465" t="inlineStr">
        <is>
          <t xml:space="preserve"> mineral fertilizer import </t>
        </is>
      </c>
      <c r="L1249" s="465" t="inlineStr">
        <is>
          <t xml:space="preserve"> reactive </t>
        </is>
      </c>
      <c r="M1249" s="465" t="inlineStr">
        <is>
          <t xml:space="preserve"> Nmix </t>
        </is>
      </c>
      <c r="N1249" s="466" t="n">
        <v>41.941</v>
      </c>
      <c r="O1249" s="467" t="n">
        <v>0.3033769670044502</v>
      </c>
      <c r="P1249" s="468" t="n">
        <v>2017</v>
      </c>
      <c r="Q1249" s="469" t="inlineStr">
        <is>
          <t>FAOSTAT</t>
        </is>
      </c>
      <c r="R1249" s="469" t="inlineStr">
        <is>
          <t>ok</t>
        </is>
      </c>
      <c r="S1249" s="469" t="inlineStr">
        <is>
          <t xml:space="preserve"> text </t>
        </is>
      </c>
      <c r="T1249" s="426" t="inlineStr">
        <is>
          <t>Norway</t>
        </is>
      </c>
      <c r="U1249" s="5" t="inlineStr">
        <is>
          <t>import</t>
        </is>
      </c>
      <c r="V1249" s="465" t="n">
        <v>0.04</v>
      </c>
    </row>
    <row r="1250" ht="16" customHeight="1">
      <c r="B1250" s="5" t="inlineStr">
        <is>
          <t>RW.RW-PR.SO</t>
        </is>
      </c>
      <c r="C1250" s="5" t="inlineStr">
        <is>
          <t>RW.RW-PR.SO-Solid waste import-Nmix</t>
        </is>
      </c>
      <c r="D1250" s="5" t="inlineStr">
        <is>
          <t>RW</t>
        </is>
      </c>
      <c r="E1250" s="5" t="inlineStr">
        <is>
          <t>RW</t>
        </is>
      </c>
      <c r="F1250" s="5">
        <f>VLOOKUP(E1250,'5.a Definitions'!E:F,2,FALSE)</f>
        <v/>
      </c>
      <c r="G1250" s="5" t="inlineStr">
        <is>
          <t>PR</t>
        </is>
      </c>
      <c r="H1250" s="5" t="inlineStr">
        <is>
          <t>SO</t>
        </is>
      </c>
      <c r="I1250" s="5">
        <f>VLOOKUP(H1250,'5.a Definitions'!E:F,2,FALSE)</f>
        <v/>
      </c>
      <c r="J1250" s="465" t="inlineStr">
        <is>
          <t xml:space="preserve"> Solid waste import </t>
        </is>
      </c>
      <c r="K1250" s="465" t="inlineStr">
        <is>
          <t xml:space="preserve"> solid waste import </t>
        </is>
      </c>
      <c r="L1250" s="465" t="inlineStr">
        <is>
          <t xml:space="preserve"> reactive </t>
        </is>
      </c>
      <c r="M1250" s="465" t="inlineStr">
        <is>
          <t xml:space="preserve"> Nmix </t>
        </is>
      </c>
      <c r="N1250" s="466" t="n">
        <v>0.3534125236</v>
      </c>
      <c r="O1250" s="467" t="n">
        <v>0.1563072774253891</v>
      </c>
      <c r="P1250" s="468" t="n">
        <v>2017</v>
      </c>
      <c r="Q1250" s="469" t="inlineStr">
        <is>
          <t>SSB tab 08801</t>
        </is>
      </c>
      <c r="R1250" s="469" t="inlineStr">
        <is>
          <t>ok</t>
        </is>
      </c>
      <c r="S1250" s="469" t="inlineStr">
        <is>
          <t xml:space="preserve"> text </t>
        </is>
      </c>
      <c r="T1250" s="426" t="inlineStr">
        <is>
          <t>Norway</t>
        </is>
      </c>
      <c r="U1250" s="5" t="inlineStr">
        <is>
          <t>import</t>
        </is>
      </c>
      <c r="V1250" s="465" t="n">
        <v>0.04</v>
      </c>
    </row>
    <row r="1251" ht="16" customHeight="1">
      <c r="B1251" s="5" t="inlineStr">
        <is>
          <t>RW.RW-AT.AT</t>
        </is>
      </c>
      <c r="C1251" s="5" t="inlineStr">
        <is>
          <t>RW.RW-AT.AT-Atmospheric inflow-OXN</t>
        </is>
      </c>
      <c r="D1251" s="5" t="inlineStr">
        <is>
          <t>RW</t>
        </is>
      </c>
      <c r="E1251" s="5" t="inlineStr">
        <is>
          <t>RW</t>
        </is>
      </c>
      <c r="F1251" s="5">
        <f>VLOOKUP(E1251,'5.a Definitions'!E:F,2,FALSE)</f>
        <v/>
      </c>
      <c r="G1251" s="5" t="inlineStr">
        <is>
          <t>AT</t>
        </is>
      </c>
      <c r="H1251" s="5" t="inlineStr">
        <is>
          <t>AT</t>
        </is>
      </c>
      <c r="I1251" s="5">
        <f>VLOOKUP(H1251,'5.a Definitions'!E:F,2,FALSE)</f>
        <v/>
      </c>
      <c r="J1251" s="465" t="inlineStr">
        <is>
          <t xml:space="preserve"> Atmospheric inflow </t>
        </is>
      </c>
      <c r="K1251" s="465" t="inlineStr">
        <is>
          <t xml:space="preserve"> atmospheric inflow </t>
        </is>
      </c>
      <c r="L1251" s="465" t="inlineStr">
        <is>
          <t xml:space="preserve"> reactive </t>
        </is>
      </c>
      <c r="M1251" s="465" t="inlineStr">
        <is>
          <t xml:space="preserve"> OXN </t>
        </is>
      </c>
      <c r="N1251" s="466" t="n">
        <v>31.61718665159416</v>
      </c>
      <c r="O1251" s="467" t="n">
        <v>0.4978678205152003</v>
      </c>
      <c r="P1251" s="468" t="n">
        <v>2017</v>
      </c>
      <c r="Q1251" s="469" t="inlineStr">
        <is>
          <t>EMEP SR tables</t>
        </is>
      </c>
      <c r="R1251" s="469" t="inlineStr">
        <is>
          <t>ok</t>
        </is>
      </c>
      <c r="S1251" s="469" t="inlineStr">
        <is>
          <t xml:space="preserve"> text </t>
        </is>
      </c>
      <c r="T1251" s="426" t="inlineStr">
        <is>
          <t>Norway</t>
        </is>
      </c>
      <c r="U1251" s="5" t="inlineStr">
        <is>
          <t>import</t>
        </is>
      </c>
      <c r="V1251" s="465" t="n">
        <v>0.04</v>
      </c>
    </row>
    <row r="1252" ht="16" customHeight="1">
      <c r="B1252" s="5" t="inlineStr">
        <is>
          <t>RW.RW-AT.AT</t>
        </is>
      </c>
      <c r="C1252" s="5" t="inlineStr">
        <is>
          <t>RW.RW-AT.AT-Atmospheric inflow-RDN</t>
        </is>
      </c>
      <c r="D1252" s="5" t="inlineStr">
        <is>
          <t>RW</t>
        </is>
      </c>
      <c r="E1252" s="5" t="inlineStr">
        <is>
          <t>RW</t>
        </is>
      </c>
      <c r="F1252" s="5">
        <f>VLOOKUP(E1252,'5.a Definitions'!E:F,2,FALSE)</f>
        <v/>
      </c>
      <c r="G1252" s="5" t="inlineStr">
        <is>
          <t>AT</t>
        </is>
      </c>
      <c r="H1252" s="5" t="inlineStr">
        <is>
          <t>AT</t>
        </is>
      </c>
      <c r="I1252" s="5">
        <f>VLOOKUP(H1252,'5.a Definitions'!E:F,2,FALSE)</f>
        <v/>
      </c>
      <c r="J1252" s="465" t="inlineStr">
        <is>
          <t xml:space="preserve"> Atmospheric inflow </t>
        </is>
      </c>
      <c r="K1252" s="465" t="inlineStr">
        <is>
          <t xml:space="preserve"> atmospheric inflow </t>
        </is>
      </c>
      <c r="L1252" s="465" t="inlineStr">
        <is>
          <t xml:space="preserve"> reactive </t>
        </is>
      </c>
      <c r="M1252" s="465" t="inlineStr">
        <is>
          <t xml:space="preserve"> RDN </t>
        </is>
      </c>
      <c r="N1252" s="466" t="n">
        <v>17.2982569560557</v>
      </c>
      <c r="O1252" s="467" t="n">
        <v>0.4978678205152002</v>
      </c>
      <c r="P1252" s="468" t="n">
        <v>2017</v>
      </c>
      <c r="Q1252" s="469" t="inlineStr">
        <is>
          <t>EMEP SR tables</t>
        </is>
      </c>
      <c r="R1252" s="469" t="inlineStr">
        <is>
          <t>ok</t>
        </is>
      </c>
      <c r="S1252" s="469" t="inlineStr">
        <is>
          <t xml:space="preserve"> text </t>
        </is>
      </c>
      <c r="T1252" s="426" t="inlineStr">
        <is>
          <t>Norway</t>
        </is>
      </c>
      <c r="U1252" s="5" t="inlineStr">
        <is>
          <t>import</t>
        </is>
      </c>
      <c r="V1252" s="465" t="n">
        <v>0.04</v>
      </c>
    </row>
    <row r="1253" ht="16" customHeight="1">
      <c r="B1253" s="475" t="inlineStr">
        <is>
          <t>RW.RW-HY.AC</t>
        </is>
      </c>
      <c r="C1253" s="475" t="inlineStr">
        <is>
          <t>RW.RW-HY.AC-Aquaculture feed import-Nmix</t>
        </is>
      </c>
      <c r="D1253" s="475" t="inlineStr">
        <is>
          <t>RW</t>
        </is>
      </c>
      <c r="E1253" s="475" t="inlineStr">
        <is>
          <t>RW</t>
        </is>
      </c>
      <c r="F1253" s="5">
        <f>VLOOKUP(E1253,'5.a Definitions'!E:F,2,FALSE)</f>
        <v/>
      </c>
      <c r="G1253" s="475" t="inlineStr">
        <is>
          <t>HY</t>
        </is>
      </c>
      <c r="H1253" s="475" t="inlineStr">
        <is>
          <t>AC</t>
        </is>
      </c>
      <c r="I1253" s="5">
        <f>VLOOKUP(H1253,'5.a Definitions'!E:F,2,FALSE)</f>
        <v/>
      </c>
      <c r="J1253" s="465" t="inlineStr">
        <is>
          <t>Aquaculture feed import</t>
        </is>
      </c>
      <c r="K1253" s="465" t="inlineStr">
        <is>
          <t>aquaculture feed import</t>
        </is>
      </c>
      <c r="L1253" s="465" t="inlineStr">
        <is>
          <t>reactive</t>
        </is>
      </c>
      <c r="M1253" s="465" t="inlineStr">
        <is>
          <t>Nmix</t>
        </is>
      </c>
      <c r="N1253" s="466" t="n">
        <v>91.47168327272729</v>
      </c>
      <c r="O1253" s="467" t="n">
        <v>0.148279092684438</v>
      </c>
      <c r="P1253" s="468" t="n">
        <v>2017</v>
      </c>
      <c r="Q1253" s="469" t="inlineStr">
        <is>
          <t>Fiskeridirektoratet</t>
        </is>
      </c>
      <c r="R1253" s="469" t="inlineStr">
        <is>
          <t>ok</t>
        </is>
      </c>
      <c r="S1253" s="469" t="inlineStr">
        <is>
          <t>text</t>
        </is>
      </c>
      <c r="T1253" s="476" t="inlineStr">
        <is>
          <t>Norway</t>
        </is>
      </c>
      <c r="U1253" s="5" t="inlineStr">
        <is>
          <t>import</t>
        </is>
      </c>
      <c r="V1253" s="465">
        <f>(#REF!*#REF!)^2</f>
        <v/>
      </c>
    </row>
    <row r="1254" ht="16" customHeight="1">
      <c r="A1254" s="483" t="inlineStr">
        <is>
          <t xml:space="preserve"> Energy and fuels </t>
        </is>
      </c>
      <c r="B1254" s="5" t="inlineStr">
        <is>
          <t>EF.EC-EF.IC</t>
        </is>
      </c>
      <c r="C1254" s="5" t="inlineStr">
        <is>
          <t>EF.EC-EF.IC-Fuel for industry-Nmix</t>
        </is>
      </c>
      <c r="D1254" s="5" t="inlineStr">
        <is>
          <t>EF</t>
        </is>
      </c>
      <c r="E1254" s="5" t="inlineStr">
        <is>
          <t>EC</t>
        </is>
      </c>
      <c r="F1254" s="5">
        <f>VLOOKUP(E1254,'5.a Definitions'!E:F,2,FALSE)</f>
        <v/>
      </c>
      <c r="G1254" s="5" t="inlineStr">
        <is>
          <t>EF</t>
        </is>
      </c>
      <c r="H1254" s="5" t="inlineStr">
        <is>
          <t>IC</t>
        </is>
      </c>
      <c r="I1254" s="5">
        <f>VLOOKUP(H1254,'5.a Definitions'!E:F,2,FALSE)</f>
        <v/>
      </c>
      <c r="J1254" s="465" t="inlineStr">
        <is>
          <t xml:space="preserve"> Fuel for industry </t>
        </is>
      </c>
      <c r="K1254" s="465" t="inlineStr">
        <is>
          <t xml:space="preserve"> fuel for industry </t>
        </is>
      </c>
      <c r="L1254" s="465" t="inlineStr">
        <is>
          <t xml:space="preserve"> reactive </t>
        </is>
      </c>
      <c r="M1254" s="465" t="inlineStr">
        <is>
          <t xml:space="preserve"> Nmix </t>
        </is>
      </c>
      <c r="N1254" s="466" t="n">
        <v>2.81639235283897</v>
      </c>
      <c r="O1254" s="467" t="n">
        <v>0.6075201806731354</v>
      </c>
      <c r="P1254" s="468" t="n">
        <v>2016</v>
      </c>
      <c r="Q1254" s="469" t="inlineStr">
        <is>
          <t>UNFCCC CRT</t>
        </is>
      </c>
      <c r="R1254" s="469" t="inlineStr">
        <is>
          <t>ok</t>
        </is>
      </c>
      <c r="S1254" s="469" t="inlineStr">
        <is>
          <t xml:space="preserve"> text </t>
        </is>
      </c>
      <c r="T1254" s="426" t="inlineStr">
        <is>
          <t>Norway</t>
        </is>
      </c>
      <c r="U1254" s="5" t="inlineStr">
        <is>
          <t>useful output</t>
        </is>
      </c>
      <c r="V1254" s="465" t="n">
        <v>0.04</v>
      </c>
    </row>
    <row r="1255" ht="16" customHeight="1">
      <c r="B1255" s="5" t="inlineStr">
        <is>
          <t>EF.EC-EF.TR</t>
        </is>
      </c>
      <c r="C1255" s="5" t="inlineStr">
        <is>
          <t>EF.EC-EF.TR-Fuel for transport-Nmix</t>
        </is>
      </c>
      <c r="D1255" s="5" t="inlineStr">
        <is>
          <t>EF</t>
        </is>
      </c>
      <c r="E1255" s="5" t="inlineStr">
        <is>
          <t>EC</t>
        </is>
      </c>
      <c r="F1255" s="5">
        <f>VLOOKUP(E1255,'5.a Definitions'!E:F,2,FALSE)</f>
        <v/>
      </c>
      <c r="G1255" s="5" t="inlineStr">
        <is>
          <t>EF</t>
        </is>
      </c>
      <c r="H1255" s="5" t="inlineStr">
        <is>
          <t>TR</t>
        </is>
      </c>
      <c r="I1255" s="5">
        <f>VLOOKUP(H1255,'5.a Definitions'!E:F,2,FALSE)</f>
        <v/>
      </c>
      <c r="J1255" s="465" t="inlineStr">
        <is>
          <t xml:space="preserve"> Fuel for transport </t>
        </is>
      </c>
      <c r="K1255" s="465" t="inlineStr">
        <is>
          <t xml:space="preserve"> fuel for transport </t>
        </is>
      </c>
      <c r="L1255" s="465" t="inlineStr">
        <is>
          <t xml:space="preserve"> reactive </t>
        </is>
      </c>
      <c r="M1255" s="465" t="inlineStr">
        <is>
          <t xml:space="preserve"> Nmix </t>
        </is>
      </c>
      <c r="N1255" s="466" t="n">
        <v>0.826553386341957</v>
      </c>
      <c r="O1255" s="467" t="n">
        <v>0.3727698371537392</v>
      </c>
      <c r="P1255" s="468" t="n">
        <v>2016</v>
      </c>
      <c r="Q1255" s="469" t="inlineStr">
        <is>
          <t>UNFCCC CRT</t>
        </is>
      </c>
      <c r="R1255" s="469" t="inlineStr">
        <is>
          <t>ok</t>
        </is>
      </c>
      <c r="S1255" s="469" t="inlineStr">
        <is>
          <t xml:space="preserve"> text </t>
        </is>
      </c>
      <c r="T1255" s="426" t="inlineStr">
        <is>
          <t>Norway</t>
        </is>
      </c>
      <c r="U1255" s="5" t="inlineStr">
        <is>
          <t>useful output</t>
        </is>
      </c>
      <c r="V1255" s="465" t="n">
        <v>0.04</v>
      </c>
    </row>
    <row r="1256" ht="16" customHeight="1">
      <c r="B1256" s="5" t="inlineStr">
        <is>
          <t>EF.EC-EF.OE</t>
        </is>
      </c>
      <c r="C1256" s="5" t="inlineStr">
        <is>
          <t>EF.EC-EF.OE-Fuel for heating-Nmix</t>
        </is>
      </c>
      <c r="D1256" s="5" t="inlineStr">
        <is>
          <t>EF</t>
        </is>
      </c>
      <c r="E1256" s="5" t="inlineStr">
        <is>
          <t>EC</t>
        </is>
      </c>
      <c r="F1256" s="5">
        <f>VLOOKUP(E1256,'5.a Definitions'!E:F,2,FALSE)</f>
        <v/>
      </c>
      <c r="G1256" s="5" t="inlineStr">
        <is>
          <t>EF</t>
        </is>
      </c>
      <c r="H1256" s="5" t="inlineStr">
        <is>
          <t>OE</t>
        </is>
      </c>
      <c r="I1256" s="5">
        <f>VLOOKUP(H1256,'5.a Definitions'!E:F,2,FALSE)</f>
        <v/>
      </c>
      <c r="J1256" s="465" t="inlineStr">
        <is>
          <t xml:space="preserve"> Fuel for heating </t>
        </is>
      </c>
      <c r="K1256" s="465" t="inlineStr">
        <is>
          <t xml:space="preserve"> fuel for heating </t>
        </is>
      </c>
      <c r="L1256" s="465" t="inlineStr">
        <is>
          <t xml:space="preserve"> reactive </t>
        </is>
      </c>
      <c r="M1256" s="465" t="inlineStr">
        <is>
          <t xml:space="preserve"> Nmix </t>
        </is>
      </c>
      <c r="N1256" s="466" t="n">
        <v>0.2635952701236127</v>
      </c>
      <c r="O1256" s="467" t="n">
        <v>0.4906574570486747</v>
      </c>
      <c r="P1256" s="468" t="n">
        <v>2016</v>
      </c>
      <c r="Q1256" s="469" t="inlineStr">
        <is>
          <t>UNFCCC CRT</t>
        </is>
      </c>
      <c r="R1256" s="469" t="inlineStr">
        <is>
          <t>ok</t>
        </is>
      </c>
      <c r="S1256" s="469" t="inlineStr">
        <is>
          <t xml:space="preserve"> text </t>
        </is>
      </c>
      <c r="T1256" s="426" t="inlineStr">
        <is>
          <t>Norway</t>
        </is>
      </c>
      <c r="U1256" s="5" t="inlineStr">
        <is>
          <t>useful output</t>
        </is>
      </c>
      <c r="V1256" s="465" t="n">
        <v>0.04</v>
      </c>
    </row>
    <row r="1257" ht="16" customHeight="1">
      <c r="B1257" s="5" t="inlineStr">
        <is>
          <t>EF.EC-MP.OP</t>
        </is>
      </c>
      <c r="C1257" s="5" t="inlineStr">
        <is>
          <t>EF.EC-MP.OP-Fuel used as feedstock-Nmix</t>
        </is>
      </c>
      <c r="D1257" s="5" t="inlineStr">
        <is>
          <t>EF</t>
        </is>
      </c>
      <c r="E1257" s="5" t="inlineStr">
        <is>
          <t>EC</t>
        </is>
      </c>
      <c r="F1257" s="5">
        <f>VLOOKUP(E1257,'5.a Definitions'!E:F,2,FALSE)</f>
        <v/>
      </c>
      <c r="G1257" s="5" t="inlineStr">
        <is>
          <t>MP</t>
        </is>
      </c>
      <c r="H1257" s="5" t="inlineStr">
        <is>
          <t>OP</t>
        </is>
      </c>
      <c r="I1257" s="5">
        <f>VLOOKUP(H1257,'5.a Definitions'!E:F,2,FALSE)</f>
        <v/>
      </c>
      <c r="J1257" s="465" t="inlineStr">
        <is>
          <t xml:space="preserve"> Fuel used as feedstock </t>
        </is>
      </c>
      <c r="K1257" s="465" t="inlineStr">
        <is>
          <t xml:space="preserve"> fuel used as feedstock </t>
        </is>
      </c>
      <c r="L1257" s="465" t="inlineStr">
        <is>
          <t xml:space="preserve"> reactive </t>
        </is>
      </c>
      <c r="M1257" s="465" t="inlineStr">
        <is>
          <t xml:space="preserve"> Nmix </t>
        </is>
      </c>
      <c r="N1257" s="466" t="n">
        <v>1.548255114039344</v>
      </c>
      <c r="O1257" s="467" t="n">
        <v>0.9350818549799298</v>
      </c>
      <c r="P1257" s="468" t="n">
        <v>2016</v>
      </c>
      <c r="Q1257" s="469" t="inlineStr">
        <is>
          <t>SSB table 11561</t>
        </is>
      </c>
      <c r="R1257" s="469" t="inlineStr">
        <is>
          <t>ok</t>
        </is>
      </c>
      <c r="S1257" s="469" t="inlineStr">
        <is>
          <t xml:space="preserve"> text </t>
        </is>
      </c>
      <c r="T1257" s="426" t="inlineStr">
        <is>
          <t>Norway</t>
        </is>
      </c>
      <c r="U1257" s="5" t="inlineStr">
        <is>
          <t>useful output</t>
        </is>
      </c>
      <c r="V1257" s="465" t="n">
        <v>0.04</v>
      </c>
    </row>
    <row r="1258" ht="16" customHeight="1">
      <c r="B1258" s="5" t="inlineStr">
        <is>
          <t>EF.EC-AT.AT</t>
        </is>
      </c>
      <c r="C1258" s="5" t="inlineStr">
        <is>
          <t>EF.EC-AT.AT-Emissions-NH3</t>
        </is>
      </c>
      <c r="D1258" s="5" t="inlineStr">
        <is>
          <t>EF</t>
        </is>
      </c>
      <c r="E1258" s="5" t="inlineStr">
        <is>
          <t>EC</t>
        </is>
      </c>
      <c r="F1258" s="5">
        <f>VLOOKUP(E1258,'5.a Definitions'!E:F,2,FALSE)</f>
        <v/>
      </c>
      <c r="G1258" s="5" t="inlineStr">
        <is>
          <t>AT</t>
        </is>
      </c>
      <c r="H1258" s="5" t="inlineStr">
        <is>
          <t>AT</t>
        </is>
      </c>
      <c r="I1258" s="5">
        <f>VLOOKUP(H1258,'5.a Definitions'!E:F,2,FALSE)</f>
        <v/>
      </c>
      <c r="J1258" s="465" t="inlineStr">
        <is>
          <t xml:space="preserve"> Emissions </t>
        </is>
      </c>
      <c r="K1258" s="465" t="inlineStr">
        <is>
          <t xml:space="preserve"> energy conversion emissions </t>
        </is>
      </c>
      <c r="L1258" s="465" t="inlineStr">
        <is>
          <t xml:space="preserve"> reactive </t>
        </is>
      </c>
      <c r="M1258" s="465" t="inlineStr">
        <is>
          <t xml:space="preserve"> NH3 </t>
        </is>
      </c>
      <c r="N1258" s="466" t="n">
        <v>0</v>
      </c>
      <c r="O1258" s="467" t="n">
        <v>0.5</v>
      </c>
      <c r="P1258" s="468" t="n">
        <v>2016</v>
      </c>
      <c r="Q1258" s="469" t="inlineStr">
        <is>
          <t>CRLTAP Inventory Submissions</t>
        </is>
      </c>
      <c r="R1258" s="469" t="inlineStr">
        <is>
          <t>ok</t>
        </is>
      </c>
      <c r="S1258" s="469" t="inlineStr">
        <is>
          <t xml:space="preserve"> text </t>
        </is>
      </c>
      <c r="T1258" s="426" t="inlineStr">
        <is>
          <t>Norway</t>
        </is>
      </c>
      <c r="U1258" s="5" t="inlineStr">
        <is>
          <t>N wasted</t>
        </is>
      </c>
      <c r="V1258" s="465" t="n">
        <v>0.04</v>
      </c>
    </row>
    <row r="1259" ht="16" customHeight="1">
      <c r="B1259" s="5" t="inlineStr">
        <is>
          <t>EF.EC-AT.AT</t>
        </is>
      </c>
      <c r="C1259" s="5" t="inlineStr">
        <is>
          <t>EF.EC-AT.AT-Emissions-NOx</t>
        </is>
      </c>
      <c r="D1259" s="5" t="inlineStr">
        <is>
          <t>EF</t>
        </is>
      </c>
      <c r="E1259" s="5" t="inlineStr">
        <is>
          <t>EC</t>
        </is>
      </c>
      <c r="F1259" s="5">
        <f>VLOOKUP(E1259,'5.a Definitions'!E:F,2,FALSE)</f>
        <v/>
      </c>
      <c r="G1259" s="5" t="inlineStr">
        <is>
          <t>AT</t>
        </is>
      </c>
      <c r="H1259" s="5" t="inlineStr">
        <is>
          <t>AT</t>
        </is>
      </c>
      <c r="I1259" s="5">
        <f>VLOOKUP(H1259,'5.a Definitions'!E:F,2,FALSE)</f>
        <v/>
      </c>
      <c r="J1259" s="465" t="inlineStr">
        <is>
          <t xml:space="preserve"> Emissions </t>
        </is>
      </c>
      <c r="K1259" s="465" t="inlineStr">
        <is>
          <t xml:space="preserve"> energy conversion emissions </t>
        </is>
      </c>
      <c r="L1259" s="465" t="inlineStr">
        <is>
          <t xml:space="preserve"> reactive </t>
        </is>
      </c>
      <c r="M1259" s="465" t="inlineStr">
        <is>
          <t xml:space="preserve"> NOx </t>
        </is>
      </c>
      <c r="N1259" s="466" t="n">
        <v>14.27899659939194</v>
      </c>
      <c r="O1259" s="467" t="n">
        <v>0.1946251731245195</v>
      </c>
      <c r="P1259" s="468" t="n">
        <v>2016</v>
      </c>
      <c r="Q1259" s="469" t="inlineStr">
        <is>
          <t>CRLTAP Inventory Submissions</t>
        </is>
      </c>
      <c r="R1259" s="469" t="inlineStr">
        <is>
          <t>ok</t>
        </is>
      </c>
      <c r="S1259" s="469" t="inlineStr">
        <is>
          <t xml:space="preserve"> text </t>
        </is>
      </c>
      <c r="T1259" s="426" t="inlineStr">
        <is>
          <t>Norway</t>
        </is>
      </c>
      <c r="U1259" s="465" t="inlineStr">
        <is>
          <t xml:space="preserve"> N wasted </t>
        </is>
      </c>
      <c r="V1259" s="465" t="n">
        <v>0.04</v>
      </c>
    </row>
    <row r="1260" ht="16" customHeight="1">
      <c r="B1260" s="5" t="inlineStr">
        <is>
          <t>EF.EC-AT.AT</t>
        </is>
      </c>
      <c r="C1260" s="5" t="inlineStr">
        <is>
          <t>EF.EC-AT.AT-Emissions-N2O</t>
        </is>
      </c>
      <c r="D1260" s="5" t="inlineStr">
        <is>
          <t>EF</t>
        </is>
      </c>
      <c r="E1260" s="5" t="inlineStr">
        <is>
          <t>EC</t>
        </is>
      </c>
      <c r="F1260" s="5">
        <f>VLOOKUP(E1260,'5.a Definitions'!E:F,2,FALSE)</f>
        <v/>
      </c>
      <c r="G1260" s="5" t="inlineStr">
        <is>
          <t>AT</t>
        </is>
      </c>
      <c r="H1260" s="5" t="inlineStr">
        <is>
          <t>AT</t>
        </is>
      </c>
      <c r="I1260" s="5">
        <f>VLOOKUP(H1260,'5.a Definitions'!E:F,2,FALSE)</f>
        <v/>
      </c>
      <c r="J1260" s="465" t="inlineStr">
        <is>
          <t xml:space="preserve"> Emissions </t>
        </is>
      </c>
      <c r="K1260" s="465" t="inlineStr">
        <is>
          <t xml:space="preserve"> energy conversion emissions </t>
        </is>
      </c>
      <c r="L1260" s="465" t="inlineStr">
        <is>
          <t xml:space="preserve"> reactive </t>
        </is>
      </c>
      <c r="M1260" s="465" t="inlineStr">
        <is>
          <t xml:space="preserve"> N2O </t>
        </is>
      </c>
      <c r="N1260" s="466" t="n">
        <v>0.06500191816184998</v>
      </c>
      <c r="O1260" s="467" t="n">
        <v>1.394797542306526</v>
      </c>
      <c r="P1260" s="468" t="n">
        <v>2016</v>
      </c>
      <c r="Q1260" s="469" t="inlineStr">
        <is>
          <t>UNFCCC CRT</t>
        </is>
      </c>
      <c r="R1260" s="469" t="inlineStr">
        <is>
          <t>ok</t>
        </is>
      </c>
      <c r="S1260" s="469" t="inlineStr">
        <is>
          <t xml:space="preserve"> text </t>
        </is>
      </c>
      <c r="T1260" s="426" t="inlineStr">
        <is>
          <t>Norway</t>
        </is>
      </c>
      <c r="U1260" s="465" t="inlineStr">
        <is>
          <t xml:space="preserve"> N wasted </t>
        </is>
      </c>
      <c r="V1260" s="465" t="n">
        <v>0.04</v>
      </c>
    </row>
    <row r="1261" ht="16" customHeight="1">
      <c r="B1261" s="5" t="inlineStr">
        <is>
          <t>EF.EC-AT.AT</t>
        </is>
      </c>
      <c r="C1261" s="5" t="inlineStr">
        <is>
          <t>EF.EC-AT.AT-Emissions-N2</t>
        </is>
      </c>
      <c r="D1261" s="5" t="inlineStr">
        <is>
          <t>EF</t>
        </is>
      </c>
      <c r="E1261" s="5" t="inlineStr">
        <is>
          <t>EC</t>
        </is>
      </c>
      <c r="F1261" s="5">
        <f>VLOOKUP(E1261,'5.a Definitions'!E:F,2,FALSE)</f>
        <v/>
      </c>
      <c r="G1261" s="5" t="inlineStr">
        <is>
          <t>AT</t>
        </is>
      </c>
      <c r="H1261" s="5" t="inlineStr">
        <is>
          <t>AT</t>
        </is>
      </c>
      <c r="I1261" s="5">
        <f>VLOOKUP(H1261,'5.a Definitions'!E:F,2,FALSE)</f>
        <v/>
      </c>
      <c r="J1261" s="465" t="inlineStr">
        <is>
          <t xml:space="preserve"> Emissions </t>
        </is>
      </c>
      <c r="K1261" s="465" t="inlineStr">
        <is>
          <t xml:space="preserve"> energy conversion emissions </t>
        </is>
      </c>
      <c r="L1261" s="465" t="inlineStr">
        <is>
          <t xml:space="preserve"> inert </t>
        </is>
      </c>
      <c r="M1261" s="465" t="inlineStr">
        <is>
          <t xml:space="preserve"> N2 </t>
        </is>
      </c>
      <c r="N1261" s="466" t="n">
        <v>0</v>
      </c>
      <c r="O1261" s="467" t="n">
        <v>10</v>
      </c>
      <c r="P1261" s="468" t="n">
        <v>2016</v>
      </c>
      <c r="Q1261" s="469" t="inlineStr">
        <is>
          <t>mass balance</t>
        </is>
      </c>
      <c r="R1261" s="469" t="inlineStr">
        <is>
          <t>ok</t>
        </is>
      </c>
      <c r="S1261" s="469" t="inlineStr">
        <is>
          <t xml:space="preserve"> text </t>
        </is>
      </c>
      <c r="T1261" s="426" t="inlineStr">
        <is>
          <t>Norway</t>
        </is>
      </c>
      <c r="U1261" s="465" t="inlineStr">
        <is>
          <t xml:space="preserve"> N wasted </t>
        </is>
      </c>
      <c r="V1261" s="465" t="n">
        <v>0.04</v>
      </c>
    </row>
    <row r="1262" ht="16" customHeight="1">
      <c r="B1262" s="5" t="inlineStr">
        <is>
          <t>EF.EC-RW.RW</t>
        </is>
      </c>
      <c r="C1262" s="5" t="inlineStr">
        <is>
          <t>EF.EC-RW.RW-Fuel export-Nmix</t>
        </is>
      </c>
      <c r="D1262" s="5" t="inlineStr">
        <is>
          <t>EF</t>
        </is>
      </c>
      <c r="E1262" s="5" t="inlineStr">
        <is>
          <t>EC</t>
        </is>
      </c>
      <c r="F1262" s="5">
        <f>VLOOKUP(E1262,'5.a Definitions'!E:F,2,FALSE)</f>
        <v/>
      </c>
      <c r="G1262" s="5" t="inlineStr">
        <is>
          <t>RW</t>
        </is>
      </c>
      <c r="H1262" s="5" t="inlineStr">
        <is>
          <t>RW</t>
        </is>
      </c>
      <c r="I1262" s="5">
        <f>VLOOKUP(H1262,'5.a Definitions'!E:F,2,FALSE)</f>
        <v/>
      </c>
      <c r="J1262" s="465" t="inlineStr">
        <is>
          <t xml:space="preserve"> Fuel export </t>
        </is>
      </c>
      <c r="K1262" s="465" t="inlineStr">
        <is>
          <t xml:space="preserve"> fuel export </t>
        </is>
      </c>
      <c r="L1262" s="465" t="inlineStr">
        <is>
          <t xml:space="preserve"> reactive </t>
        </is>
      </c>
      <c r="M1262" s="465" t="inlineStr">
        <is>
          <t xml:space="preserve"> Nmix </t>
        </is>
      </c>
      <c r="N1262" s="466" t="n">
        <v>176.581227999494</v>
      </c>
      <c r="O1262" s="467" t="n">
        <v>2.758857986422952</v>
      </c>
      <c r="P1262" s="468" t="n">
        <v>2016</v>
      </c>
      <c r="Q1262" s="469" t="inlineStr">
        <is>
          <t>SSB tab 08801</t>
        </is>
      </c>
      <c r="R1262" s="469" t="inlineStr">
        <is>
          <t>ok</t>
        </is>
      </c>
      <c r="S1262" s="469" t="inlineStr">
        <is>
          <t xml:space="preserve"> text </t>
        </is>
      </c>
      <c r="T1262" s="426" t="inlineStr">
        <is>
          <t>Norway</t>
        </is>
      </c>
      <c r="U1262" s="5" t="inlineStr">
        <is>
          <t>useful output</t>
        </is>
      </c>
      <c r="V1262" s="465" t="n">
        <v>0.04</v>
      </c>
    </row>
    <row r="1263" ht="16" customHeight="1">
      <c r="B1263" s="5" t="inlineStr">
        <is>
          <t>EF.IC-AT.AT</t>
        </is>
      </c>
      <c r="C1263" s="5" t="inlineStr">
        <is>
          <t>EF.IC-AT.AT-Emissions-NH3</t>
        </is>
      </c>
      <c r="D1263" s="5" t="inlineStr">
        <is>
          <t>EF</t>
        </is>
      </c>
      <c r="E1263" s="5" t="inlineStr">
        <is>
          <t>IC</t>
        </is>
      </c>
      <c r="F1263" s="5">
        <f>VLOOKUP(E1263,'5.a Definitions'!E:F,2,FALSE)</f>
        <v/>
      </c>
      <c r="G1263" s="5" t="inlineStr">
        <is>
          <t>AT</t>
        </is>
      </c>
      <c r="H1263" s="5" t="inlineStr">
        <is>
          <t>AT</t>
        </is>
      </c>
      <c r="I1263" s="5">
        <f>VLOOKUP(H1263,'5.a Definitions'!E:F,2,FALSE)</f>
        <v/>
      </c>
      <c r="J1263" s="465" t="inlineStr">
        <is>
          <t xml:space="preserve"> Emissions </t>
        </is>
      </c>
      <c r="K1263" s="465" t="inlineStr">
        <is>
          <t xml:space="preserve"> industrial emissions </t>
        </is>
      </c>
      <c r="L1263" s="465" t="inlineStr">
        <is>
          <t xml:space="preserve"> reactive </t>
        </is>
      </c>
      <c r="M1263" s="465" t="inlineStr">
        <is>
          <t xml:space="preserve"> NH3 </t>
        </is>
      </c>
      <c r="N1263" s="466" t="n">
        <v>0.008532837550800001</v>
      </c>
      <c r="O1263" s="467" t="n">
        <v>0.2406514900238886</v>
      </c>
      <c r="P1263" s="468" t="n">
        <v>2016</v>
      </c>
      <c r="Q1263" s="469" t="inlineStr">
        <is>
          <t>CRLTAP Inventory Submissions</t>
        </is>
      </c>
      <c r="R1263" s="469" t="inlineStr">
        <is>
          <t>ok</t>
        </is>
      </c>
      <c r="S1263" s="469" t="inlineStr">
        <is>
          <t xml:space="preserve"> text </t>
        </is>
      </c>
      <c r="T1263" s="426" t="inlineStr">
        <is>
          <t>Norway</t>
        </is>
      </c>
      <c r="U1263" s="465" t="inlineStr">
        <is>
          <t xml:space="preserve"> N wasted </t>
        </is>
      </c>
      <c r="V1263" s="465" t="n">
        <v>0.04</v>
      </c>
    </row>
    <row r="1264" ht="16" customHeight="1">
      <c r="B1264" s="5" t="inlineStr">
        <is>
          <t>EF.IC-AT.AT</t>
        </is>
      </c>
      <c r="C1264" s="5" t="inlineStr">
        <is>
          <t>EF.IC-AT.AT-Emissions-NOx</t>
        </is>
      </c>
      <c r="D1264" s="5" t="inlineStr">
        <is>
          <t>EF</t>
        </is>
      </c>
      <c r="E1264" s="5" t="inlineStr">
        <is>
          <t>IC</t>
        </is>
      </c>
      <c r="F1264" s="5">
        <f>VLOOKUP(E1264,'5.a Definitions'!E:F,2,FALSE)</f>
        <v/>
      </c>
      <c r="G1264" s="5" t="inlineStr">
        <is>
          <t>AT</t>
        </is>
      </c>
      <c r="H1264" s="5" t="inlineStr">
        <is>
          <t>AT</t>
        </is>
      </c>
      <c r="I1264" s="5">
        <f>VLOOKUP(H1264,'5.a Definitions'!E:F,2,FALSE)</f>
        <v/>
      </c>
      <c r="J1264" s="465" t="inlineStr">
        <is>
          <t xml:space="preserve"> Emissions </t>
        </is>
      </c>
      <c r="K1264" s="465" t="inlineStr">
        <is>
          <t xml:space="preserve"> industrial emissions </t>
        </is>
      </c>
      <c r="L1264" s="465" t="inlineStr">
        <is>
          <t xml:space="preserve"> reactive </t>
        </is>
      </c>
      <c r="M1264" s="465" t="inlineStr">
        <is>
          <t xml:space="preserve"> NOx </t>
        </is>
      </c>
      <c r="N1264" s="466" t="n">
        <v>2.83565856944567</v>
      </c>
      <c r="O1264" s="467" t="n">
        <v>0.230048986201438</v>
      </c>
      <c r="P1264" s="468" t="n">
        <v>2016</v>
      </c>
      <c r="Q1264" s="469" t="inlineStr">
        <is>
          <t>CRLTAP Inventory Submissions</t>
        </is>
      </c>
      <c r="R1264" s="469" t="inlineStr">
        <is>
          <t>ok</t>
        </is>
      </c>
      <c r="S1264" s="469" t="inlineStr">
        <is>
          <t xml:space="preserve"> text </t>
        </is>
      </c>
      <c r="T1264" s="426" t="inlineStr">
        <is>
          <t>Norway</t>
        </is>
      </c>
      <c r="U1264" s="465" t="inlineStr">
        <is>
          <t xml:space="preserve"> N wasted </t>
        </is>
      </c>
      <c r="V1264" s="465" t="n">
        <v>0.04</v>
      </c>
    </row>
    <row r="1265" ht="16" customHeight="1">
      <c r="B1265" s="5" t="inlineStr">
        <is>
          <t>EF.IC-AT.AT</t>
        </is>
      </c>
      <c r="C1265" s="5" t="inlineStr">
        <is>
          <t>EF.IC-AT.AT-Emissions-N2O</t>
        </is>
      </c>
      <c r="D1265" s="5" t="inlineStr">
        <is>
          <t>EF</t>
        </is>
      </c>
      <c r="E1265" s="5" t="inlineStr">
        <is>
          <t>IC</t>
        </is>
      </c>
      <c r="F1265" s="5">
        <f>VLOOKUP(E1265,'5.a Definitions'!E:F,2,FALSE)</f>
        <v/>
      </c>
      <c r="G1265" s="5" t="inlineStr">
        <is>
          <t>AT</t>
        </is>
      </c>
      <c r="H1265" s="5" t="inlineStr">
        <is>
          <t>AT</t>
        </is>
      </c>
      <c r="I1265" s="5">
        <f>VLOOKUP(H1265,'5.a Definitions'!E:F,2,FALSE)</f>
        <v/>
      </c>
      <c r="J1265" s="465" t="inlineStr">
        <is>
          <t xml:space="preserve"> Emissions </t>
        </is>
      </c>
      <c r="K1265" s="465" t="inlineStr">
        <is>
          <t xml:space="preserve"> industrial emissions </t>
        </is>
      </c>
      <c r="L1265" s="465" t="inlineStr">
        <is>
          <t xml:space="preserve"> reactive </t>
        </is>
      </c>
      <c r="M1265" s="465" t="inlineStr">
        <is>
          <t xml:space="preserve"> N2O </t>
        </is>
      </c>
      <c r="N1265" s="466" t="n">
        <v>0.0703943557714382</v>
      </c>
      <c r="O1265" s="467" t="n">
        <v>1.394797542306526</v>
      </c>
      <c r="P1265" s="468" t="n">
        <v>2016</v>
      </c>
      <c r="Q1265" s="469" t="inlineStr">
        <is>
          <t>UNFCCC CRT</t>
        </is>
      </c>
      <c r="R1265" s="469" t="inlineStr">
        <is>
          <t>ok</t>
        </is>
      </c>
      <c r="S1265" s="469" t="inlineStr">
        <is>
          <t xml:space="preserve"> text </t>
        </is>
      </c>
      <c r="T1265" s="426" t="inlineStr">
        <is>
          <t>Norway</t>
        </is>
      </c>
      <c r="U1265" s="465" t="inlineStr">
        <is>
          <t xml:space="preserve"> N wasted </t>
        </is>
      </c>
      <c r="V1265" s="465" t="n">
        <v>0.04</v>
      </c>
    </row>
    <row r="1266" ht="16" customHeight="1">
      <c r="B1266" s="5" t="inlineStr">
        <is>
          <t>EF.TR-AT.AT</t>
        </is>
      </c>
      <c r="C1266" s="5" t="inlineStr">
        <is>
          <t>EF.TR-AT.AT-Emissions-NH3</t>
        </is>
      </c>
      <c r="D1266" s="5" t="inlineStr">
        <is>
          <t>EF</t>
        </is>
      </c>
      <c r="E1266" s="5" t="inlineStr">
        <is>
          <t>TR</t>
        </is>
      </c>
      <c r="F1266" s="5">
        <f>VLOOKUP(E1266,'5.a Definitions'!E:F,2,FALSE)</f>
        <v/>
      </c>
      <c r="G1266" s="5" t="inlineStr">
        <is>
          <t>AT</t>
        </is>
      </c>
      <c r="H1266" s="5" t="inlineStr">
        <is>
          <t>AT</t>
        </is>
      </c>
      <c r="I1266" s="5">
        <f>VLOOKUP(H1266,'5.a Definitions'!E:F,2,FALSE)</f>
        <v/>
      </c>
      <c r="J1266" s="465" t="inlineStr">
        <is>
          <t xml:space="preserve"> Emissions </t>
        </is>
      </c>
      <c r="K1266" s="465" t="inlineStr">
        <is>
          <t xml:space="preserve"> transport emissions </t>
        </is>
      </c>
      <c r="L1266" s="465" t="inlineStr">
        <is>
          <t xml:space="preserve"> reactive </t>
        </is>
      </c>
      <c r="M1266" s="465" t="inlineStr">
        <is>
          <t xml:space="preserve"> NH3 </t>
        </is>
      </c>
      <c r="N1266" s="466" t="n">
        <v>0.5372741317292999</v>
      </c>
      <c r="O1266" s="467" t="n">
        <v>0.4166182020787385</v>
      </c>
      <c r="P1266" s="468" t="n">
        <v>2016</v>
      </c>
      <c r="Q1266" s="469" t="inlineStr">
        <is>
          <t>CRLTAP Inventory Submissions</t>
        </is>
      </c>
      <c r="R1266" s="469" t="inlineStr">
        <is>
          <t>ok</t>
        </is>
      </c>
      <c r="S1266" s="469" t="inlineStr">
        <is>
          <t xml:space="preserve"> text </t>
        </is>
      </c>
      <c r="T1266" s="426" t="inlineStr">
        <is>
          <t>Norway</t>
        </is>
      </c>
      <c r="U1266" s="465" t="inlineStr">
        <is>
          <t xml:space="preserve"> N wasted </t>
        </is>
      </c>
      <c r="V1266" s="465" t="n">
        <v>0.04</v>
      </c>
    </row>
    <row r="1267" ht="16" customHeight="1">
      <c r="B1267" s="5" t="inlineStr">
        <is>
          <t>EF.TR-AT.AT</t>
        </is>
      </c>
      <c r="C1267" s="5" t="inlineStr">
        <is>
          <t>EF.TR-AT.AT-Emissions-NOx</t>
        </is>
      </c>
      <c r="D1267" s="5" t="inlineStr">
        <is>
          <t>EF</t>
        </is>
      </c>
      <c r="E1267" s="5" t="inlineStr">
        <is>
          <t>TR</t>
        </is>
      </c>
      <c r="F1267" s="5">
        <f>VLOOKUP(E1267,'5.a Definitions'!E:F,2,FALSE)</f>
        <v/>
      </c>
      <c r="G1267" s="5" t="inlineStr">
        <is>
          <t>AT</t>
        </is>
      </c>
      <c r="H1267" s="5" t="inlineStr">
        <is>
          <t>AT</t>
        </is>
      </c>
      <c r="I1267" s="5">
        <f>VLOOKUP(H1267,'5.a Definitions'!E:F,2,FALSE)</f>
        <v/>
      </c>
      <c r="J1267" s="465" t="inlineStr">
        <is>
          <t xml:space="preserve"> Emissions </t>
        </is>
      </c>
      <c r="K1267" s="465" t="inlineStr">
        <is>
          <t xml:space="preserve"> transport emissions </t>
        </is>
      </c>
      <c r="L1267" s="465" t="inlineStr">
        <is>
          <t xml:space="preserve"> reactive </t>
        </is>
      </c>
      <c r="M1267" s="465" t="inlineStr">
        <is>
          <t xml:space="preserve"> NOx </t>
        </is>
      </c>
      <c r="N1267" s="466" t="n">
        <v>24.13749221797969</v>
      </c>
      <c r="O1267" s="467" t="n">
        <v>0.1222869848470195</v>
      </c>
      <c r="P1267" s="468" t="n">
        <v>2016</v>
      </c>
      <c r="Q1267" s="469" t="inlineStr">
        <is>
          <t>CRLTAP Inventory Submissions</t>
        </is>
      </c>
      <c r="R1267" s="469" t="inlineStr">
        <is>
          <t>ok</t>
        </is>
      </c>
      <c r="S1267" s="469" t="inlineStr">
        <is>
          <t xml:space="preserve"> text </t>
        </is>
      </c>
      <c r="T1267" s="426" t="inlineStr">
        <is>
          <t>Norway</t>
        </is>
      </c>
      <c r="U1267" s="465" t="inlineStr">
        <is>
          <t xml:space="preserve"> N wasted </t>
        </is>
      </c>
      <c r="V1267" s="465" t="n">
        <v>0.04</v>
      </c>
    </row>
    <row r="1268" ht="16" customHeight="1">
      <c r="B1268" s="5" t="inlineStr">
        <is>
          <t>EF.TR-AT.AT</t>
        </is>
      </c>
      <c r="C1268" s="5" t="inlineStr">
        <is>
          <t>EF.TR-AT.AT-Emissions-N2O</t>
        </is>
      </c>
      <c r="D1268" s="5" t="inlineStr">
        <is>
          <t>EF</t>
        </is>
      </c>
      <c r="E1268" s="5" t="inlineStr">
        <is>
          <t>TR</t>
        </is>
      </c>
      <c r="F1268" s="5">
        <f>VLOOKUP(E1268,'5.a Definitions'!E:F,2,FALSE)</f>
        <v/>
      </c>
      <c r="G1268" s="5" t="inlineStr">
        <is>
          <t>AT</t>
        </is>
      </c>
      <c r="H1268" s="5" t="inlineStr">
        <is>
          <t>AT</t>
        </is>
      </c>
      <c r="I1268" s="5">
        <f>VLOOKUP(H1268,'5.a Definitions'!E:F,2,FALSE)</f>
        <v/>
      </c>
      <c r="J1268" s="465" t="inlineStr">
        <is>
          <t xml:space="preserve"> Emissions </t>
        </is>
      </c>
      <c r="K1268" s="465" t="inlineStr">
        <is>
          <t xml:space="preserve"> transport emissions </t>
        </is>
      </c>
      <c r="L1268" s="465" t="inlineStr">
        <is>
          <t xml:space="preserve"> reactive </t>
        </is>
      </c>
      <c r="M1268" s="465" t="inlineStr">
        <is>
          <t xml:space="preserve"> N2O </t>
        </is>
      </c>
      <c r="N1268" s="466" t="n">
        <v>0.251945092601396</v>
      </c>
      <c r="O1268" s="467" t="n">
        <v>0.6463342428493242</v>
      </c>
      <c r="P1268" s="468" t="n">
        <v>2016</v>
      </c>
      <c r="Q1268" s="469" t="inlineStr">
        <is>
          <t>UNFCCC CRT</t>
        </is>
      </c>
      <c r="R1268" s="469" t="inlineStr">
        <is>
          <t>ok</t>
        </is>
      </c>
      <c r="S1268" s="469" t="inlineStr">
        <is>
          <t xml:space="preserve"> text </t>
        </is>
      </c>
      <c r="T1268" s="426" t="inlineStr">
        <is>
          <t>Norway</t>
        </is>
      </c>
      <c r="U1268" s="465" t="inlineStr">
        <is>
          <t xml:space="preserve"> N wasted </t>
        </is>
      </c>
      <c r="V1268" s="465" t="n">
        <v>0.04</v>
      </c>
    </row>
    <row r="1269" ht="16" customHeight="1">
      <c r="B1269" s="5" t="inlineStr">
        <is>
          <t>EF.TR-AT.AT</t>
        </is>
      </c>
      <c r="C1269" s="5" t="inlineStr">
        <is>
          <t>EF.TR-AT.AT-Emissions-N2</t>
        </is>
      </c>
      <c r="D1269" s="5" t="inlineStr">
        <is>
          <t>EF</t>
        </is>
      </c>
      <c r="E1269" s="5" t="inlineStr">
        <is>
          <t>TR</t>
        </is>
      </c>
      <c r="F1269" s="5">
        <f>VLOOKUP(E1269,'5.a Definitions'!E:F,2,FALSE)</f>
        <v/>
      </c>
      <c r="G1269" s="5" t="inlineStr">
        <is>
          <t>AT</t>
        </is>
      </c>
      <c r="H1269" s="5" t="inlineStr">
        <is>
          <t>AT</t>
        </is>
      </c>
      <c r="I1269" s="5">
        <f>VLOOKUP(H1269,'5.a Definitions'!E:F,2,FALSE)</f>
        <v/>
      </c>
      <c r="J1269" s="465" t="inlineStr">
        <is>
          <t xml:space="preserve"> Emissions </t>
        </is>
      </c>
      <c r="K1269" s="465" t="inlineStr">
        <is>
          <t xml:space="preserve"> transport emissions </t>
        </is>
      </c>
      <c r="L1269" s="465" t="inlineStr">
        <is>
          <t xml:space="preserve"> inert </t>
        </is>
      </c>
      <c r="M1269" s="465" t="inlineStr">
        <is>
          <t xml:space="preserve"> N2 </t>
        </is>
      </c>
      <c r="N1269" s="466" t="n">
        <v>0</v>
      </c>
      <c r="O1269" s="467" t="n">
        <v>0.2</v>
      </c>
      <c r="P1269" s="468" t="n">
        <v>2016</v>
      </c>
      <c r="Q1269" s="469" t="inlineStr">
        <is>
          <t>mass balance</t>
        </is>
      </c>
      <c r="R1269" s="469" t="inlineStr">
        <is>
          <t>ok</t>
        </is>
      </c>
      <c r="S1269" s="469" t="inlineStr">
        <is>
          <t xml:space="preserve"> text </t>
        </is>
      </c>
      <c r="T1269" s="426" t="inlineStr">
        <is>
          <t>Norway</t>
        </is>
      </c>
      <c r="U1269" s="465" t="inlineStr">
        <is>
          <t xml:space="preserve"> N wasted </t>
        </is>
      </c>
      <c r="V1269" s="465" t="n">
        <v>0.04</v>
      </c>
    </row>
    <row r="1270" ht="16" customHeight="1">
      <c r="B1270" s="5" t="inlineStr">
        <is>
          <t>EF.TR-RW.RW</t>
        </is>
      </c>
      <c r="C1270" s="5" t="inlineStr">
        <is>
          <t>EF.TR-RW.RW-Export of transport fuels-Nmix</t>
        </is>
      </c>
      <c r="D1270" s="5" t="inlineStr">
        <is>
          <t>EF</t>
        </is>
      </c>
      <c r="E1270" s="5" t="inlineStr">
        <is>
          <t>TR</t>
        </is>
      </c>
      <c r="F1270" s="5">
        <f>VLOOKUP(E1270,'5.a Definitions'!E:F,2,FALSE)</f>
        <v/>
      </c>
      <c r="G1270" s="5" t="inlineStr">
        <is>
          <t>RW</t>
        </is>
      </c>
      <c r="H1270" s="5" t="inlineStr">
        <is>
          <t>RW</t>
        </is>
      </c>
      <c r="I1270" s="5">
        <f>VLOOKUP(H1270,'5.a Definitions'!E:F,2,FALSE)</f>
        <v/>
      </c>
      <c r="J1270" s="465" t="inlineStr">
        <is>
          <t xml:space="preserve"> Export of transport fuels </t>
        </is>
      </c>
      <c r="K1270" s="465" t="inlineStr">
        <is>
          <t xml:space="preserve"> export of transport fuel </t>
        </is>
      </c>
      <c r="L1270" s="465" t="inlineStr">
        <is>
          <t xml:space="preserve"> reactive </t>
        </is>
      </c>
      <c r="M1270" s="465" t="inlineStr">
        <is>
          <t xml:space="preserve"> Nmix </t>
        </is>
      </c>
      <c r="N1270" s="466" t="n">
        <v>0.019488167</v>
      </c>
      <c r="O1270" s="467" t="n">
        <v>5.833300448350328</v>
      </c>
      <c r="P1270" s="468" t="n">
        <v>2016</v>
      </c>
      <c r="Q1270" s="469" t="inlineStr">
        <is>
          <t>SSB tab 08801</t>
        </is>
      </c>
      <c r="R1270" s="469" t="inlineStr">
        <is>
          <t>ok</t>
        </is>
      </c>
      <c r="S1270" s="469" t="inlineStr">
        <is>
          <t xml:space="preserve"> text </t>
        </is>
      </c>
      <c r="T1270" s="426" t="inlineStr">
        <is>
          <t>Norway</t>
        </is>
      </c>
      <c r="U1270" s="5" t="inlineStr">
        <is>
          <t>useful output</t>
        </is>
      </c>
      <c r="V1270" s="465" t="n">
        <v>0.04</v>
      </c>
    </row>
    <row r="1271" ht="16" customHeight="1">
      <c r="B1271" s="5" t="inlineStr">
        <is>
          <t>EF.OE-AT.AT</t>
        </is>
      </c>
      <c r="C1271" s="5" t="inlineStr">
        <is>
          <t>EF.OE-AT.AT-Emissions-NH3</t>
        </is>
      </c>
      <c r="D1271" s="5" t="inlineStr">
        <is>
          <t>EF</t>
        </is>
      </c>
      <c r="E1271" s="5" t="inlineStr">
        <is>
          <t>OE</t>
        </is>
      </c>
      <c r="F1271" s="5">
        <f>VLOOKUP(E1271,'5.a Definitions'!E:F,2,FALSE)</f>
        <v/>
      </c>
      <c r="G1271" s="5" t="inlineStr">
        <is>
          <t>AT</t>
        </is>
      </c>
      <c r="H1271" s="5" t="inlineStr">
        <is>
          <t>AT</t>
        </is>
      </c>
      <c r="I1271" s="5">
        <f>VLOOKUP(H1271,'5.a Definitions'!E:F,2,FALSE)</f>
        <v/>
      </c>
      <c r="J1271" s="465" t="inlineStr">
        <is>
          <t xml:space="preserve"> Emissions </t>
        </is>
      </c>
      <c r="K1271" s="465" t="inlineStr">
        <is>
          <t xml:space="preserve"> other fuels emissions </t>
        </is>
      </c>
      <c r="L1271" s="465" t="inlineStr">
        <is>
          <t xml:space="preserve"> reactive </t>
        </is>
      </c>
      <c r="M1271" s="465" t="inlineStr">
        <is>
          <t xml:space="preserve"> NH3 </t>
        </is>
      </c>
      <c r="N1271" s="466" t="n">
        <v>0.05463741338235001</v>
      </c>
      <c r="O1271" s="467" t="n">
        <v>0.5451916603124571</v>
      </c>
      <c r="P1271" s="468" t="n">
        <v>2016</v>
      </c>
      <c r="Q1271" s="469" t="inlineStr">
        <is>
          <t>CRLTAP Inventory Submissions</t>
        </is>
      </c>
      <c r="R1271" s="469" t="inlineStr">
        <is>
          <t>ok</t>
        </is>
      </c>
      <c r="S1271" s="469" t="inlineStr">
        <is>
          <t xml:space="preserve"> text </t>
        </is>
      </c>
      <c r="T1271" s="426" t="inlineStr">
        <is>
          <t>Norway</t>
        </is>
      </c>
      <c r="U1271" s="465" t="inlineStr">
        <is>
          <t xml:space="preserve"> N wasted </t>
        </is>
      </c>
      <c r="V1271" s="465" t="n">
        <v>0.04</v>
      </c>
    </row>
    <row r="1272" ht="16" customHeight="1">
      <c r="B1272" s="5" t="inlineStr">
        <is>
          <t>EF.OE-AT.AT</t>
        </is>
      </c>
      <c r="C1272" s="5" t="inlineStr">
        <is>
          <t>EF.OE-AT.AT-Emissions-NOx</t>
        </is>
      </c>
      <c r="D1272" s="5" t="inlineStr">
        <is>
          <t>EF</t>
        </is>
      </c>
      <c r="E1272" s="5" t="inlineStr">
        <is>
          <t>OE</t>
        </is>
      </c>
      <c r="F1272" s="5">
        <f>VLOOKUP(E1272,'5.a Definitions'!E:F,2,FALSE)</f>
        <v/>
      </c>
      <c r="G1272" s="5" t="inlineStr">
        <is>
          <t>AT</t>
        </is>
      </c>
      <c r="H1272" s="5" t="inlineStr">
        <is>
          <t>AT</t>
        </is>
      </c>
      <c r="I1272" s="5">
        <f>VLOOKUP(H1272,'5.a Definitions'!E:F,2,FALSE)</f>
        <v/>
      </c>
      <c r="J1272" s="465" t="inlineStr">
        <is>
          <t xml:space="preserve"> Emissions </t>
        </is>
      </c>
      <c r="K1272" s="465" t="inlineStr">
        <is>
          <t xml:space="preserve"> other fuels emissions </t>
        </is>
      </c>
      <c r="L1272" s="465" t="inlineStr">
        <is>
          <t xml:space="preserve"> reactive </t>
        </is>
      </c>
      <c r="M1272" s="465" t="inlineStr">
        <is>
          <t xml:space="preserve"> NOx </t>
        </is>
      </c>
      <c r="N1272" s="466" t="n">
        <v>5.677127692008741</v>
      </c>
      <c r="O1272" s="467" t="n">
        <v>0.18730992456285</v>
      </c>
      <c r="P1272" s="468" t="n">
        <v>2016</v>
      </c>
      <c r="Q1272" s="469" t="inlineStr">
        <is>
          <t>CRLTAP Inventory Submissions</t>
        </is>
      </c>
      <c r="R1272" s="469" t="inlineStr">
        <is>
          <t>ok</t>
        </is>
      </c>
      <c r="S1272" s="469" t="inlineStr">
        <is>
          <t xml:space="preserve"> text </t>
        </is>
      </c>
      <c r="T1272" s="426" t="inlineStr">
        <is>
          <t>Norway</t>
        </is>
      </c>
      <c r="U1272" s="465" t="inlineStr">
        <is>
          <t xml:space="preserve"> N wasted </t>
        </is>
      </c>
      <c r="V1272" s="465" t="n">
        <v>0.04</v>
      </c>
    </row>
    <row r="1273" ht="16" customFormat="1" customHeight="1" s="482">
      <c r="B1273" s="5" t="inlineStr">
        <is>
          <t>EF.OE-AT.AT</t>
        </is>
      </c>
      <c r="C1273" s="5" t="inlineStr">
        <is>
          <t>EF.OE-AT.AT-Emissions-N2O</t>
        </is>
      </c>
      <c r="D1273" s="5" t="inlineStr">
        <is>
          <t>EF</t>
        </is>
      </c>
      <c r="E1273" s="5" t="inlineStr">
        <is>
          <t>OE</t>
        </is>
      </c>
      <c r="F1273" s="5">
        <f>VLOOKUP(E1273,'5.a Definitions'!E:F,2,FALSE)</f>
        <v/>
      </c>
      <c r="G1273" s="5" t="inlineStr">
        <is>
          <t>AT</t>
        </is>
      </c>
      <c r="H1273" s="5" t="inlineStr">
        <is>
          <t>AT</t>
        </is>
      </c>
      <c r="I1273" s="5">
        <f>VLOOKUP(H1273,'5.a Definitions'!E:F,2,FALSE)</f>
        <v/>
      </c>
      <c r="J1273" s="465" t="inlineStr">
        <is>
          <t xml:space="preserve"> Emissions </t>
        </is>
      </c>
      <c r="K1273" s="465" t="inlineStr">
        <is>
          <t xml:space="preserve"> other fuels emissions </t>
        </is>
      </c>
      <c r="L1273" s="465" t="inlineStr">
        <is>
          <t xml:space="preserve"> reactive </t>
        </is>
      </c>
      <c r="M1273" s="465" t="inlineStr">
        <is>
          <t xml:space="preserve"> N2O </t>
        </is>
      </c>
      <c r="N1273" s="466" t="n">
        <v>0.0752273421224504</v>
      </c>
      <c r="O1273" s="467" t="n">
        <v>1.394797542306526</v>
      </c>
      <c r="P1273" s="468" t="n">
        <v>2016</v>
      </c>
      <c r="Q1273" s="469" t="inlineStr">
        <is>
          <t>UNFCCC CRT</t>
        </is>
      </c>
      <c r="R1273" s="469" t="inlineStr">
        <is>
          <t>ok</t>
        </is>
      </c>
      <c r="S1273" s="469" t="inlineStr">
        <is>
          <t xml:space="preserve"> text </t>
        </is>
      </c>
      <c r="T1273" s="426" t="inlineStr">
        <is>
          <t>Norway</t>
        </is>
      </c>
      <c r="U1273" s="465" t="inlineStr">
        <is>
          <t xml:space="preserve"> N wasted </t>
        </is>
      </c>
      <c r="V1273" s="465" t="n">
        <v>0.04</v>
      </c>
    </row>
    <row r="1274" ht="16" customHeight="1" thickBot="1">
      <c r="A1274" s="483" t="n"/>
      <c r="B1274" s="6" t="inlineStr">
        <is>
          <t>EF.OE-AT.AT</t>
        </is>
      </c>
      <c r="C1274" s="6" t="inlineStr">
        <is>
          <t>EF.OE-AT.AT-Emissions-N2</t>
        </is>
      </c>
      <c r="D1274" s="6" t="inlineStr">
        <is>
          <t>EF</t>
        </is>
      </c>
      <c r="E1274" s="6" t="inlineStr">
        <is>
          <t>OE</t>
        </is>
      </c>
      <c r="F1274" s="5">
        <f>VLOOKUP(E1274,'5.a Definitions'!E:F,2,FALSE)</f>
        <v/>
      </c>
      <c r="G1274" s="6" t="inlineStr">
        <is>
          <t>AT</t>
        </is>
      </c>
      <c r="H1274" s="6" t="inlineStr">
        <is>
          <t>AT</t>
        </is>
      </c>
      <c r="I1274" s="5">
        <f>VLOOKUP(H1274,'5.a Definitions'!E:F,2,FALSE)</f>
        <v/>
      </c>
      <c r="J1274" s="470" t="inlineStr">
        <is>
          <t xml:space="preserve"> Emissions </t>
        </is>
      </c>
      <c r="K1274" s="470" t="inlineStr">
        <is>
          <t xml:space="preserve"> other fuels emissions </t>
        </is>
      </c>
      <c r="L1274" s="470" t="inlineStr">
        <is>
          <t xml:space="preserve"> inert </t>
        </is>
      </c>
      <c r="M1274" s="470" t="inlineStr">
        <is>
          <t xml:space="preserve"> N2 </t>
        </is>
      </c>
      <c r="N1274" s="466" t="n">
        <v>0</v>
      </c>
      <c r="O1274" s="471" t="n">
        <v>0.2</v>
      </c>
      <c r="P1274" s="468" t="n">
        <v>2016</v>
      </c>
      <c r="Q1274" s="472" t="inlineStr">
        <is>
          <t>mass balance</t>
        </is>
      </c>
      <c r="R1274" s="469" t="inlineStr">
        <is>
          <t>ok</t>
        </is>
      </c>
      <c r="S1274" s="472" t="inlineStr">
        <is>
          <t xml:space="preserve"> text </t>
        </is>
      </c>
      <c r="T1274" s="426" t="inlineStr">
        <is>
          <t>Norway</t>
        </is>
      </c>
      <c r="U1274" s="470" t="inlineStr">
        <is>
          <t xml:space="preserve"> N wasted </t>
        </is>
      </c>
      <c r="V1274" s="470" t="n">
        <v>0.04</v>
      </c>
    </row>
    <row r="1275" ht="16" customHeight="1">
      <c r="A1275" s="487" t="inlineStr">
        <is>
          <t xml:space="preserve"> Materials and products </t>
        </is>
      </c>
      <c r="B1275" s="452" t="inlineStr">
        <is>
          <t>MP.FP-AG.SM</t>
        </is>
      </c>
      <c r="C1275" s="452" t="inlineStr">
        <is>
          <t>MP.FP-AG.SM-Seeds and planting material -Nmix</t>
        </is>
      </c>
      <c r="D1275" s="452" t="inlineStr">
        <is>
          <t>MP</t>
        </is>
      </c>
      <c r="E1275" s="452" t="inlineStr">
        <is>
          <t>FP</t>
        </is>
      </c>
      <c r="F1275" s="5">
        <f>VLOOKUP(E1275,'5.a Definitions'!E:F,2,FALSE)</f>
        <v/>
      </c>
      <c r="G1275" s="452" t="inlineStr">
        <is>
          <t>AG</t>
        </is>
      </c>
      <c r="H1275" s="452" t="inlineStr">
        <is>
          <t>SM</t>
        </is>
      </c>
      <c r="I1275" s="5">
        <f>VLOOKUP(H1275,'5.a Definitions'!E:F,2,FALSE)</f>
        <v/>
      </c>
      <c r="J1275" s="465" t="inlineStr">
        <is>
          <t xml:space="preserve"> Seeds and planting material  </t>
        </is>
      </c>
      <c r="K1275" s="465" t="inlineStr">
        <is>
          <t xml:space="preserve"> seeds and planting material </t>
        </is>
      </c>
      <c r="L1275" s="465" t="inlineStr">
        <is>
          <t xml:space="preserve"> reactive </t>
        </is>
      </c>
      <c r="M1275" s="465" t="inlineStr">
        <is>
          <t xml:space="preserve"> Nmix </t>
        </is>
      </c>
      <c r="N1275" s="466" t="n">
        <v>1.219525823121784</v>
      </c>
      <c r="O1275" s="467" t="n">
        <v>0.3196911105764234</v>
      </c>
      <c r="P1275" s="468" t="n">
        <v>2016</v>
      </c>
      <c r="Q1275" s="469" t="inlineStr">
        <is>
          <t>NIBIO Totalkalkylen</t>
        </is>
      </c>
      <c r="R1275" s="469" t="inlineStr">
        <is>
          <t>ok</t>
        </is>
      </c>
      <c r="S1275" s="469" t="inlineStr">
        <is>
          <t xml:space="preserve"> text </t>
        </is>
      </c>
      <c r="T1275" s="426" t="inlineStr">
        <is>
          <t>Norway</t>
        </is>
      </c>
      <c r="U1275" s="5" t="inlineStr">
        <is>
          <t>useful output</t>
        </is>
      </c>
      <c r="V1275" s="465" t="n">
        <v>0.04</v>
      </c>
    </row>
    <row r="1276" ht="16" customHeight="1">
      <c r="B1276" s="5" t="inlineStr">
        <is>
          <t>MP.FP-AG.MM</t>
        </is>
      </c>
      <c r="C1276" s="5" t="inlineStr">
        <is>
          <t>MP.FP-AG.MM-Farm animal feed-Nmix</t>
        </is>
      </c>
      <c r="D1276" s="5" t="inlineStr">
        <is>
          <t>MP</t>
        </is>
      </c>
      <c r="E1276" s="5" t="inlineStr">
        <is>
          <t>FP</t>
        </is>
      </c>
      <c r="F1276" s="5">
        <f>VLOOKUP(E1276,'5.a Definitions'!E:F,2,FALSE)</f>
        <v/>
      </c>
      <c r="G1276" s="5" t="inlineStr">
        <is>
          <t>AG</t>
        </is>
      </c>
      <c r="H1276" s="5" t="inlineStr">
        <is>
          <t>MM</t>
        </is>
      </c>
      <c r="I1276" s="5">
        <f>VLOOKUP(H1276,'5.a Definitions'!E:F,2,FALSE)</f>
        <v/>
      </c>
      <c r="J1276" s="465" t="inlineStr">
        <is>
          <t xml:space="preserve"> Farm animal feed </t>
        </is>
      </c>
      <c r="K1276" s="465" t="inlineStr">
        <is>
          <t xml:space="preserve"> farm animal feed </t>
        </is>
      </c>
      <c r="L1276" s="465" t="inlineStr">
        <is>
          <t xml:space="preserve"> reactive </t>
        </is>
      </c>
      <c r="M1276" s="465" t="inlineStr">
        <is>
          <t xml:space="preserve"> Nmix </t>
        </is>
      </c>
      <c r="N1276" s="466" t="n">
        <v>23.30453974050578</v>
      </c>
      <c r="O1276" s="467" t="n">
        <v>0.1064439923449843</v>
      </c>
      <c r="P1276" s="468" t="n">
        <v>2016</v>
      </c>
      <c r="Q1276" s="469" t="inlineStr">
        <is>
          <t>Kraftfôrstatistikk</t>
        </is>
      </c>
      <c r="R1276" s="469" t="inlineStr">
        <is>
          <t>ok</t>
        </is>
      </c>
      <c r="S1276" s="469" t="inlineStr">
        <is>
          <t xml:space="preserve"> text </t>
        </is>
      </c>
      <c r="T1276" s="426" t="inlineStr">
        <is>
          <t>Norway</t>
        </is>
      </c>
      <c r="U1276" s="5" t="inlineStr">
        <is>
          <t>useful output</t>
        </is>
      </c>
      <c r="V1276" s="465" t="n">
        <v>0.04</v>
      </c>
    </row>
    <row r="1277" ht="16" customHeight="1">
      <c r="B1277" s="5" t="inlineStr">
        <is>
          <t>MP.FP-PR.SO</t>
        </is>
      </c>
      <c r="C1277" s="5" t="inlineStr">
        <is>
          <t>MP.FP-PR.SO-Food industry waste-Nmix</t>
        </is>
      </c>
      <c r="D1277" s="5" t="inlineStr">
        <is>
          <t>MP</t>
        </is>
      </c>
      <c r="E1277" s="5" t="inlineStr">
        <is>
          <t>FP</t>
        </is>
      </c>
      <c r="F1277" s="5">
        <f>VLOOKUP(E1277,'5.a Definitions'!E:F,2,FALSE)</f>
        <v/>
      </c>
      <c r="G1277" s="5" t="inlineStr">
        <is>
          <t>PR</t>
        </is>
      </c>
      <c r="H1277" s="5" t="inlineStr">
        <is>
          <t>SO</t>
        </is>
      </c>
      <c r="I1277" s="5">
        <f>VLOOKUP(H1277,'5.a Definitions'!E:F,2,FALSE)</f>
        <v/>
      </c>
      <c r="J1277" s="465" t="inlineStr">
        <is>
          <t xml:space="preserve"> Food industry waste </t>
        </is>
      </c>
      <c r="K1277" s="465" t="inlineStr">
        <is>
          <t xml:space="preserve"> food industry waste </t>
        </is>
      </c>
      <c r="L1277" s="465" t="inlineStr">
        <is>
          <t xml:space="preserve"> reactive </t>
        </is>
      </c>
      <c r="M1277" s="465" t="inlineStr">
        <is>
          <t xml:space="preserve"> Nmix </t>
        </is>
      </c>
      <c r="N1277" s="466" t="n">
        <v>1.43235</v>
      </c>
      <c r="O1277" s="467" t="n">
        <v>0.5123254048677336</v>
      </c>
      <c r="P1277" s="468" t="n">
        <v>2016</v>
      </c>
      <c r="Q1277" s="469" t="inlineStr">
        <is>
          <t>SSB</t>
        </is>
      </c>
      <c r="R1277" s="469" t="inlineStr">
        <is>
          <t>ok</t>
        </is>
      </c>
      <c r="S1277" s="469" t="inlineStr">
        <is>
          <t xml:space="preserve"> text </t>
        </is>
      </c>
      <c r="T1277" s="426" t="inlineStr">
        <is>
          <t>Norway</t>
        </is>
      </c>
      <c r="U1277" s="465" t="inlineStr">
        <is>
          <t xml:space="preserve"> N wasted </t>
        </is>
      </c>
      <c r="V1277" s="465" t="n">
        <v>0.04</v>
      </c>
    </row>
    <row r="1278" ht="16" customHeight="1">
      <c r="B1278" s="5" t="inlineStr">
        <is>
          <t>MP.FP-PR.WW</t>
        </is>
      </c>
      <c r="C1278" s="5" t="inlineStr">
        <is>
          <t>MP.FP-PR.WW-Food industry wastewater-Nmix</t>
        </is>
      </c>
      <c r="D1278" s="5" t="inlineStr">
        <is>
          <t>MP</t>
        </is>
      </c>
      <c r="E1278" s="5" t="inlineStr">
        <is>
          <t>FP</t>
        </is>
      </c>
      <c r="F1278" s="5">
        <f>VLOOKUP(E1278,'5.a Definitions'!E:F,2,FALSE)</f>
        <v/>
      </c>
      <c r="G1278" s="5" t="inlineStr">
        <is>
          <t>PR</t>
        </is>
      </c>
      <c r="H1278" s="5" t="inlineStr">
        <is>
          <t>WW</t>
        </is>
      </c>
      <c r="I1278" s="5">
        <f>VLOOKUP(H1278,'5.a Definitions'!E:F,2,FALSE)</f>
        <v/>
      </c>
      <c r="J1278" s="465" t="inlineStr">
        <is>
          <t xml:space="preserve"> Food industry wastewater </t>
        </is>
      </c>
      <c r="K1278" s="465" t="inlineStr">
        <is>
          <t xml:space="preserve"> food industry wastewater </t>
        </is>
      </c>
      <c r="L1278" s="465" t="inlineStr">
        <is>
          <t xml:space="preserve"> reactive </t>
        </is>
      </c>
      <c r="M1278" s="465" t="inlineStr">
        <is>
          <t xml:space="preserve"> Nmix </t>
        </is>
      </c>
      <c r="N1278" s="466" t="n">
        <v>0.1294816361892583</v>
      </c>
      <c r="O1278" s="467" t="n">
        <v>0.1053665639912489</v>
      </c>
      <c r="P1278" s="468" t="n">
        <v>2016</v>
      </c>
      <c r="Q1278" s="469" t="inlineStr">
        <is>
          <t>Miljødirektoratet</t>
        </is>
      </c>
      <c r="R1278" s="469" t="inlineStr">
        <is>
          <t>ok</t>
        </is>
      </c>
      <c r="S1278" s="469" t="inlineStr">
        <is>
          <t xml:space="preserve"> text </t>
        </is>
      </c>
      <c r="T1278" s="426" t="inlineStr">
        <is>
          <t>Norway</t>
        </is>
      </c>
      <c r="U1278" s="465" t="inlineStr">
        <is>
          <t xml:space="preserve"> N wasted </t>
        </is>
      </c>
      <c r="V1278" s="465" t="n">
        <v>0.04</v>
      </c>
    </row>
    <row r="1279" ht="16" customHeight="1">
      <c r="B1279" s="5" t="inlineStr">
        <is>
          <t>MP.FP-HS.HS</t>
        </is>
      </c>
      <c r="C1279" s="5" t="inlineStr">
        <is>
          <t>MP.FP-HS.HS-Food products-Nmix</t>
        </is>
      </c>
      <c r="D1279" s="5" t="inlineStr">
        <is>
          <t>MP</t>
        </is>
      </c>
      <c r="E1279" s="5" t="inlineStr">
        <is>
          <t>FP</t>
        </is>
      </c>
      <c r="F1279" s="5">
        <f>VLOOKUP(E1279,'5.a Definitions'!E:F,2,FALSE)</f>
        <v/>
      </c>
      <c r="G1279" s="5" t="inlineStr">
        <is>
          <t>HS</t>
        </is>
      </c>
      <c r="H1279" s="5" t="inlineStr">
        <is>
          <t>HS</t>
        </is>
      </c>
      <c r="I1279" s="5">
        <f>VLOOKUP(H1279,'5.a Definitions'!E:F,2,FALSE)</f>
        <v/>
      </c>
      <c r="J1279" s="465" t="inlineStr">
        <is>
          <t xml:space="preserve"> Food products </t>
        </is>
      </c>
      <c r="K1279" s="465" t="inlineStr">
        <is>
          <t xml:space="preserve"> food products </t>
        </is>
      </c>
      <c r="L1279" s="465" t="inlineStr">
        <is>
          <t xml:space="preserve"> reactive </t>
        </is>
      </c>
      <c r="M1279" s="465" t="inlineStr">
        <is>
          <t xml:space="preserve"> Nmix </t>
        </is>
      </c>
      <c r="N1279" s="466" t="n">
        <v>28.84589591889518</v>
      </c>
      <c r="O1279" s="467" t="n">
        <v>0.1261226619105377</v>
      </c>
      <c r="P1279" s="468" t="n">
        <v>2016</v>
      </c>
      <c r="Q1279" s="469" t="inlineStr">
        <is>
          <t>Filled (linear trend across the survey years): SSB</t>
        </is>
      </c>
      <c r="R1279" s="469" t="inlineStr">
        <is>
          <t>ok</t>
        </is>
      </c>
      <c r="S1279" s="469" t="inlineStr">
        <is>
          <t xml:space="preserve"> text </t>
        </is>
      </c>
      <c r="T1279" s="426" t="inlineStr">
        <is>
          <t>Norway</t>
        </is>
      </c>
      <c r="U1279" s="5" t="inlineStr">
        <is>
          <t>useful output</t>
        </is>
      </c>
      <c r="V1279" s="465" t="n">
        <v>0.04</v>
      </c>
    </row>
    <row r="1280" ht="16" customHeight="1">
      <c r="B1280" s="5" t="inlineStr">
        <is>
          <t>MP.FP-HY.SW</t>
        </is>
      </c>
      <c r="C1280" s="5" t="inlineStr">
        <is>
          <t>MP.FP-HY.SW-Untreated wastewater-Nmix</t>
        </is>
      </c>
      <c r="D1280" s="5" t="inlineStr">
        <is>
          <t>MP</t>
        </is>
      </c>
      <c r="E1280" s="5" t="inlineStr">
        <is>
          <t>FP</t>
        </is>
      </c>
      <c r="F1280" s="5">
        <f>VLOOKUP(E1280,'5.a Definitions'!E:F,2,FALSE)</f>
        <v/>
      </c>
      <c r="G1280" s="5" t="inlineStr">
        <is>
          <t>HY</t>
        </is>
      </c>
      <c r="H1280" s="5" t="inlineStr">
        <is>
          <t>SW</t>
        </is>
      </c>
      <c r="I1280" s="5">
        <f>VLOOKUP(H1280,'5.a Definitions'!E:F,2,FALSE)</f>
        <v/>
      </c>
      <c r="J1280" s="465" t="inlineStr">
        <is>
          <t xml:space="preserve"> Untreated wastewater </t>
        </is>
      </c>
      <c r="K1280" s="465" t="inlineStr">
        <is>
          <t xml:space="preserve"> food industry untreated wastewater </t>
        </is>
      </c>
      <c r="L1280" s="465" t="inlineStr">
        <is>
          <t xml:space="preserve"> reactive </t>
        </is>
      </c>
      <c r="M1280" s="465" t="inlineStr">
        <is>
          <t xml:space="preserve"> Nmix </t>
        </is>
      </c>
      <c r="N1280" s="466" t="n">
        <v>0.6431754000000001</v>
      </c>
      <c r="O1280" s="467" t="n">
        <v>0.1166104517913057</v>
      </c>
      <c r="P1280" s="468" t="n">
        <v>2016</v>
      </c>
      <c r="Q1280" s="469" t="inlineStr">
        <is>
          <t>Miljødirektoratet</t>
        </is>
      </c>
      <c r="R1280" s="469" t="inlineStr">
        <is>
          <t>ok</t>
        </is>
      </c>
      <c r="S1280" s="469" t="inlineStr">
        <is>
          <t xml:space="preserve"> text </t>
        </is>
      </c>
      <c r="T1280" s="426" t="inlineStr">
        <is>
          <t>Norway</t>
        </is>
      </c>
      <c r="U1280" s="465" t="inlineStr">
        <is>
          <t xml:space="preserve"> N wasted </t>
        </is>
      </c>
      <c r="V1280" s="465" t="n">
        <v>0.04</v>
      </c>
    </row>
    <row r="1281" ht="16" customHeight="1">
      <c r="B1281" s="5" t="inlineStr">
        <is>
          <t>MP.FP-HY.AC</t>
        </is>
      </c>
      <c r="C1281" s="5" t="inlineStr">
        <is>
          <t>MP.FP-HY.AC-Feed to freshwater aquaculture-Nmix</t>
        </is>
      </c>
      <c r="D1281" s="5" t="inlineStr">
        <is>
          <t>MP</t>
        </is>
      </c>
      <c r="E1281" s="5" t="inlineStr">
        <is>
          <t>FP</t>
        </is>
      </c>
      <c r="F1281" s="5">
        <f>VLOOKUP(E1281,'5.a Definitions'!E:F,2,FALSE)</f>
        <v/>
      </c>
      <c r="G1281" s="5" t="inlineStr">
        <is>
          <t>HY</t>
        </is>
      </c>
      <c r="H1281" s="5" t="inlineStr">
        <is>
          <t>AC</t>
        </is>
      </c>
      <c r="I1281" s="5">
        <f>VLOOKUP(H1281,'5.a Definitions'!E:F,2,FALSE)</f>
        <v/>
      </c>
      <c r="J1281" s="465" t="inlineStr">
        <is>
          <t xml:space="preserve"> Feed to freshwater aquaculture </t>
        </is>
      </c>
      <c r="K1281" s="465" t="inlineStr">
        <is>
          <t xml:space="preserve"> feed to freshwater aquaculture </t>
        </is>
      </c>
      <c r="L1281" s="465" t="inlineStr">
        <is>
          <t xml:space="preserve"> reactive </t>
        </is>
      </c>
      <c r="M1281" s="465" t="inlineStr">
        <is>
          <t xml:space="preserve"> Nmix </t>
        </is>
      </c>
      <c r="N1281" s="466" t="n">
        <v>0</v>
      </c>
      <c r="O1281" s="467" t="n">
        <v>0.2</v>
      </c>
      <c r="P1281" s="468" t="n">
        <v>2016</v>
      </c>
      <c r="Q1281" s="469" t="inlineStr">
        <is>
          <t>no production</t>
        </is>
      </c>
      <c r="R1281" s="469" t="inlineStr">
        <is>
          <t>ok</t>
        </is>
      </c>
      <c r="S1281" s="469" t="inlineStr">
        <is>
          <t xml:space="preserve"> text </t>
        </is>
      </c>
      <c r="T1281" s="426" t="inlineStr">
        <is>
          <t>Norway</t>
        </is>
      </c>
      <c r="U1281" s="5" t="inlineStr">
        <is>
          <t>useful output</t>
        </is>
      </c>
      <c r="V1281" s="465" t="n">
        <v>0.04</v>
      </c>
    </row>
    <row r="1282" ht="16" customHeight="1">
      <c r="B1282" s="5" t="inlineStr">
        <is>
          <t>MP.FP-HY.AC</t>
        </is>
      </c>
      <c r="C1282" s="5" t="inlineStr">
        <is>
          <t>MP.FP-HY.AC-Feed to coastal aquaculture-Nmix</t>
        </is>
      </c>
      <c r="D1282" s="5" t="inlineStr">
        <is>
          <t>MP</t>
        </is>
      </c>
      <c r="E1282" s="5" t="inlineStr">
        <is>
          <t>FP</t>
        </is>
      </c>
      <c r="F1282" s="5">
        <f>VLOOKUP(E1282,'5.a Definitions'!E:F,2,FALSE)</f>
        <v/>
      </c>
      <c r="G1282" s="5" t="inlineStr">
        <is>
          <t>HY</t>
        </is>
      </c>
      <c r="H1282" s="5" t="inlineStr">
        <is>
          <t>AC</t>
        </is>
      </c>
      <c r="I1282" s="5">
        <f>VLOOKUP(H1282,'5.a Definitions'!E:F,2,FALSE)</f>
        <v/>
      </c>
      <c r="J1282" s="465" t="inlineStr">
        <is>
          <t xml:space="preserve"> Feed to coastal aquaculture </t>
        </is>
      </c>
      <c r="K1282" s="465" t="inlineStr">
        <is>
          <t xml:space="preserve"> feed to coastal aquaculture </t>
        </is>
      </c>
      <c r="L1282" s="465" t="inlineStr">
        <is>
          <t xml:space="preserve"> reactive </t>
        </is>
      </c>
      <c r="M1282" s="465" t="inlineStr">
        <is>
          <t xml:space="preserve"> Nmix </t>
        </is>
      </c>
      <c r="N1282" s="466" t="n">
        <v>11.58213221445221</v>
      </c>
      <c r="O1282" s="467" t="n">
        <v>0.4161607030734298</v>
      </c>
      <c r="P1282" s="468" t="n">
        <v>2016</v>
      </c>
      <c r="Q1282" s="469" t="inlineStr">
        <is>
          <t>Fiskeridirektoratet</t>
        </is>
      </c>
      <c r="R1282" s="469" t="inlineStr">
        <is>
          <t>ok</t>
        </is>
      </c>
      <c r="S1282" s="469" t="inlineStr">
        <is>
          <t xml:space="preserve"> text </t>
        </is>
      </c>
      <c r="T1282" s="426" t="inlineStr">
        <is>
          <t>Norway</t>
        </is>
      </c>
      <c r="U1282" s="5" t="inlineStr">
        <is>
          <t>useful output</t>
        </is>
      </c>
      <c r="V1282" s="465" t="n">
        <v>0.04</v>
      </c>
    </row>
    <row r="1283" ht="16" customHeight="1">
      <c r="B1283" s="5" t="inlineStr">
        <is>
          <t>MP.FP-RW.RW</t>
        </is>
      </c>
      <c r="C1283" s="5" t="inlineStr">
        <is>
          <t>MP.FP-RW.RW-Food export-Nmix</t>
        </is>
      </c>
      <c r="D1283" s="5" t="inlineStr">
        <is>
          <t>MP</t>
        </is>
      </c>
      <c r="E1283" s="5" t="inlineStr">
        <is>
          <t>FP</t>
        </is>
      </c>
      <c r="F1283" s="5">
        <f>VLOOKUP(E1283,'5.a Definitions'!E:F,2,FALSE)</f>
        <v/>
      </c>
      <c r="G1283" s="5" t="inlineStr">
        <is>
          <t>RW</t>
        </is>
      </c>
      <c r="H1283" s="5" t="inlineStr">
        <is>
          <t>RW</t>
        </is>
      </c>
      <c r="I1283" s="5">
        <f>VLOOKUP(H1283,'5.a Definitions'!E:F,2,FALSE)</f>
        <v/>
      </c>
      <c r="J1283" s="465" t="inlineStr">
        <is>
          <t xml:space="preserve"> Food export </t>
        </is>
      </c>
      <c r="K1283" s="465" t="inlineStr">
        <is>
          <t xml:space="preserve"> food export </t>
        </is>
      </c>
      <c r="L1283" s="465" t="inlineStr">
        <is>
          <t xml:space="preserve"> reactive </t>
        </is>
      </c>
      <c r="M1283" s="465" t="inlineStr">
        <is>
          <t xml:space="preserve"> Nmix </t>
        </is>
      </c>
      <c r="N1283" s="466" t="n">
        <v>63.524381887</v>
      </c>
      <c r="O1283" s="467" t="n">
        <v>0.2041583912131914</v>
      </c>
      <c r="P1283" s="468" t="n">
        <v>2016</v>
      </c>
      <c r="Q1283" s="469" t="inlineStr">
        <is>
          <t>SSB tab 08801</t>
        </is>
      </c>
      <c r="R1283" s="469" t="inlineStr">
        <is>
          <t>ok</t>
        </is>
      </c>
      <c r="S1283" s="469" t="inlineStr">
        <is>
          <t xml:space="preserve"> text </t>
        </is>
      </c>
      <c r="T1283" s="426" t="inlineStr">
        <is>
          <t>Norway</t>
        </is>
      </c>
      <c r="U1283" s="5" t="inlineStr">
        <is>
          <t>useful output</t>
        </is>
      </c>
      <c r="V1283" s="465" t="n">
        <v>0.04</v>
      </c>
    </row>
    <row r="1284" ht="16" customHeight="1">
      <c r="B1284" s="475" t="inlineStr">
        <is>
          <t>MP.FP-RW.RW</t>
        </is>
      </c>
      <c r="C1284" s="475" t="inlineStr">
        <is>
          <t>MP.FP-RW.RW-Feed export-Nmix</t>
        </is>
      </c>
      <c r="D1284" s="475" t="inlineStr">
        <is>
          <t>MP</t>
        </is>
      </c>
      <c r="E1284" s="475" t="inlineStr">
        <is>
          <t>FP</t>
        </is>
      </c>
      <c r="F1284" s="5">
        <f>VLOOKUP(E1284,'5.a Definitions'!E:F,2,FALSE)</f>
        <v/>
      </c>
      <c r="G1284" s="475" t="inlineStr">
        <is>
          <t>RW</t>
        </is>
      </c>
      <c r="H1284" s="475" t="inlineStr">
        <is>
          <t>RW</t>
        </is>
      </c>
      <c r="I1284" s="5">
        <f>VLOOKUP(H1284,'5.a Definitions'!E:F,2,FALSE)</f>
        <v/>
      </c>
      <c r="J1284" s="465" t="inlineStr">
        <is>
          <t>Feed export</t>
        </is>
      </c>
      <c r="K1284" s="465" t="inlineStr">
        <is>
          <t>feed export</t>
        </is>
      </c>
      <c r="L1284" s="465" t="inlineStr">
        <is>
          <t>reactive</t>
        </is>
      </c>
      <c r="M1284" s="465" t="inlineStr">
        <is>
          <t>Nmix</t>
        </is>
      </c>
      <c r="N1284" s="466" t="n">
        <v>14.578177053</v>
      </c>
      <c r="O1284" s="467" t="n">
        <v>0.1433383330435679</v>
      </c>
      <c r="P1284" s="468" t="n">
        <v>2016</v>
      </c>
      <c r="Q1284" s="469" t="inlineStr">
        <is>
          <t>SSB tab 08801</t>
        </is>
      </c>
      <c r="R1284" s="469" t="inlineStr">
        <is>
          <t>ok</t>
        </is>
      </c>
      <c r="S1284" s="469" t="inlineStr">
        <is>
          <t>text</t>
        </is>
      </c>
      <c r="T1284" s="476" t="inlineStr">
        <is>
          <t>Norway</t>
        </is>
      </c>
      <c r="U1284" s="5" t="inlineStr">
        <is>
          <t>useful output</t>
        </is>
      </c>
      <c r="V1284" s="465">
        <f>(O1221*N1221)^2</f>
        <v/>
      </c>
    </row>
    <row r="1285" ht="16" customHeight="1">
      <c r="B1285" s="5" t="inlineStr">
        <is>
          <t>MP.OP-AG.SM</t>
        </is>
      </c>
      <c r="C1285" s="5" t="inlineStr">
        <is>
          <t>MP.OP-AG.SM-Mineral fertilizer-Nmix</t>
        </is>
      </c>
      <c r="D1285" s="5" t="inlineStr">
        <is>
          <t>MP</t>
        </is>
      </c>
      <c r="E1285" s="5" t="inlineStr">
        <is>
          <t>OP</t>
        </is>
      </c>
      <c r="F1285" s="5">
        <f>VLOOKUP(E1285,'5.a Definitions'!E:F,2,FALSE)</f>
        <v/>
      </c>
      <c r="G1285" s="5" t="inlineStr">
        <is>
          <t>AG</t>
        </is>
      </c>
      <c r="H1285" s="5" t="inlineStr">
        <is>
          <t>SM</t>
        </is>
      </c>
      <c r="I1285" s="5">
        <f>VLOOKUP(H1285,'5.a Definitions'!E:F,2,FALSE)</f>
        <v/>
      </c>
      <c r="J1285" s="465" t="inlineStr">
        <is>
          <t xml:space="preserve"> Mineral fertilizer </t>
        </is>
      </c>
      <c r="K1285" s="465" t="inlineStr">
        <is>
          <t xml:space="preserve"> mineral fertilizer to agriculture </t>
        </is>
      </c>
      <c r="L1285" s="465" t="inlineStr">
        <is>
          <t xml:space="preserve"> reactive </t>
        </is>
      </c>
      <c r="M1285" s="465" t="inlineStr">
        <is>
          <t xml:space="preserve"> Nmix </t>
        </is>
      </c>
      <c r="N1285" s="466" t="n">
        <v>59.499</v>
      </c>
      <c r="O1285" s="467" t="n">
        <v>0.5583439482052499</v>
      </c>
      <c r="P1285" s="468" t="n">
        <v>2016</v>
      </c>
      <c r="Q1285" s="469" t="inlineStr">
        <is>
          <t>FAOSTAT Fertilizer by nutrient (Agricultural Use - Import)</t>
        </is>
      </c>
      <c r="R1285" s="469" t="inlineStr">
        <is>
          <t>ok</t>
        </is>
      </c>
      <c r="S1285" s="469" t="inlineStr">
        <is>
          <t xml:space="preserve"> text </t>
        </is>
      </c>
      <c r="T1285" s="426" t="inlineStr">
        <is>
          <t>Norway</t>
        </is>
      </c>
      <c r="U1285" s="5" t="inlineStr">
        <is>
          <t>useful output</t>
        </is>
      </c>
      <c r="V1285" s="465" t="n">
        <v>0.04</v>
      </c>
    </row>
    <row r="1286" ht="16" customHeight="1">
      <c r="B1286" s="475" t="inlineStr">
        <is>
          <t>MP.OP-EF.IC</t>
        </is>
      </c>
      <c r="C1286" s="475" t="inlineStr">
        <is>
          <t>MP.OP-EF.IC-Industrial waste fuels-Nmix</t>
        </is>
      </c>
      <c r="D1286" s="475" t="inlineStr">
        <is>
          <t>MP</t>
        </is>
      </c>
      <c r="E1286" s="475" t="inlineStr">
        <is>
          <t>OP</t>
        </is>
      </c>
      <c r="F1286" s="5">
        <f>VLOOKUP(E1286,'5.a Definitions'!E:F,2,FALSE)</f>
        <v/>
      </c>
      <c r="G1286" s="475" t="inlineStr">
        <is>
          <t>EF</t>
        </is>
      </c>
      <c r="H1286" s="475" t="inlineStr">
        <is>
          <t>IC</t>
        </is>
      </c>
      <c r="I1286" s="5">
        <f>VLOOKUP(H1286,'5.a Definitions'!E:F,2,FALSE)</f>
        <v/>
      </c>
      <c r="J1286" s="465" t="inlineStr">
        <is>
          <t>Industrial waste fuel</t>
        </is>
      </c>
      <c r="K1286" s="465" t="inlineStr">
        <is>
          <t>industrial waste fuel</t>
        </is>
      </c>
      <c r="L1286" s="465" t="inlineStr">
        <is>
          <t>reactive</t>
        </is>
      </c>
      <c r="M1286" s="465" t="inlineStr">
        <is>
          <t>Nmix</t>
        </is>
      </c>
      <c r="N1286" s="466" t="n">
        <v>2.155677655677656</v>
      </c>
      <c r="O1286" s="467" t="n">
        <v>0.5229294988363327</v>
      </c>
      <c r="P1286" s="468" t="n">
        <v>2016</v>
      </c>
      <c r="Q1286" s="469" t="inlineStr">
        <is>
          <t>SSB</t>
        </is>
      </c>
      <c r="R1286" s="469" t="inlineStr">
        <is>
          <t>ok</t>
        </is>
      </c>
      <c r="S1286" s="469" t="inlineStr">
        <is>
          <t>text</t>
        </is>
      </c>
      <c r="T1286" s="476" t="inlineStr">
        <is>
          <t>Norway</t>
        </is>
      </c>
      <c r="U1286" s="5" t="inlineStr">
        <is>
          <t>useful output</t>
        </is>
      </c>
      <c r="V1286" s="465">
        <f>(O1232*N1232)^2</f>
        <v/>
      </c>
    </row>
    <row r="1287" ht="16" customHeight="1">
      <c r="B1287" s="5" t="inlineStr">
        <is>
          <t>MP.OP-PR.SO</t>
        </is>
      </c>
      <c r="C1287" s="5" t="inlineStr">
        <is>
          <t>MP.OP-PR.SO-Other industry waste-Nmix</t>
        </is>
      </c>
      <c r="D1287" s="5" t="inlineStr">
        <is>
          <t>MP</t>
        </is>
      </c>
      <c r="E1287" s="5" t="inlineStr">
        <is>
          <t>OP</t>
        </is>
      </c>
      <c r="F1287" s="5">
        <f>VLOOKUP(E1287,'5.a Definitions'!E:F,2,FALSE)</f>
        <v/>
      </c>
      <c r="G1287" s="5" t="inlineStr">
        <is>
          <t>PR</t>
        </is>
      </c>
      <c r="H1287" s="5" t="inlineStr">
        <is>
          <t>SO</t>
        </is>
      </c>
      <c r="I1287" s="5">
        <f>VLOOKUP(H1287,'5.a Definitions'!E:F,2,FALSE)</f>
        <v/>
      </c>
      <c r="J1287" s="465" t="inlineStr">
        <is>
          <t xml:space="preserve"> Other industry waste </t>
        </is>
      </c>
      <c r="K1287" s="465" t="inlineStr">
        <is>
          <t xml:space="preserve"> other industry waste </t>
        </is>
      </c>
      <c r="L1287" s="465" t="inlineStr">
        <is>
          <t xml:space="preserve"> reactive </t>
        </is>
      </c>
      <c r="M1287" s="465" t="inlineStr">
        <is>
          <t xml:space="preserve"> Nmix </t>
        </is>
      </c>
      <c r="N1287" s="466" t="n">
        <v>5.678649999999999</v>
      </c>
      <c r="O1287" s="467" t="n">
        <v>0.6325762746561715</v>
      </c>
      <c r="P1287" s="468" t="n">
        <v>2016</v>
      </c>
      <c r="Q1287" s="469" t="inlineStr">
        <is>
          <t>SSB</t>
        </is>
      </c>
      <c r="R1287" s="469" t="inlineStr">
        <is>
          <t>ok</t>
        </is>
      </c>
      <c r="S1287" s="469" t="inlineStr">
        <is>
          <t xml:space="preserve"> text </t>
        </is>
      </c>
      <c r="T1287" s="426" t="inlineStr">
        <is>
          <t>Norway</t>
        </is>
      </c>
      <c r="U1287" s="465" t="inlineStr">
        <is>
          <t xml:space="preserve"> N wasted </t>
        </is>
      </c>
      <c r="V1287" s="465" t="n">
        <v>0.04</v>
      </c>
    </row>
    <row r="1288" ht="16" customHeight="1">
      <c r="B1288" s="5" t="inlineStr">
        <is>
          <t>MP.OP-PR.WW</t>
        </is>
      </c>
      <c r="C1288" s="5" t="inlineStr">
        <is>
          <t>MP.OP-PR.WW-Other industry wastewater-Nmix</t>
        </is>
      </c>
      <c r="D1288" s="5" t="inlineStr">
        <is>
          <t>MP</t>
        </is>
      </c>
      <c r="E1288" s="5" t="inlineStr">
        <is>
          <t>OP</t>
        </is>
      </c>
      <c r="F1288" s="5">
        <f>VLOOKUP(E1288,'5.a Definitions'!E:F,2,FALSE)</f>
        <v/>
      </c>
      <c r="G1288" s="5" t="inlineStr">
        <is>
          <t>PR</t>
        </is>
      </c>
      <c r="H1288" s="5" t="inlineStr">
        <is>
          <t>WW</t>
        </is>
      </c>
      <c r="I1288" s="5">
        <f>VLOOKUP(H1288,'5.a Definitions'!E:F,2,FALSE)</f>
        <v/>
      </c>
      <c r="J1288" s="465" t="inlineStr">
        <is>
          <t xml:space="preserve"> Other industry wastewater </t>
        </is>
      </c>
      <c r="K1288" s="465" t="inlineStr">
        <is>
          <t xml:space="preserve"> other industry wastewater </t>
        </is>
      </c>
      <c r="L1288" s="465" t="inlineStr">
        <is>
          <t xml:space="preserve"> reactive </t>
        </is>
      </c>
      <c r="M1288" s="465" t="inlineStr">
        <is>
          <t xml:space="preserve"> Nmix </t>
        </is>
      </c>
      <c r="N1288" s="466" t="n">
        <v>0.1306118</v>
      </c>
      <c r="O1288" s="467" t="n">
        <v>0.2492633132530556</v>
      </c>
      <c r="P1288" s="468" t="n">
        <v>2016</v>
      </c>
      <c r="Q1288" s="469" t="inlineStr">
        <is>
          <t>Miljødirektoratet</t>
        </is>
      </c>
      <c r="R1288" s="469" t="inlineStr">
        <is>
          <t>ok</t>
        </is>
      </c>
      <c r="S1288" s="469" t="inlineStr">
        <is>
          <t xml:space="preserve"> text </t>
        </is>
      </c>
      <c r="T1288" s="426" t="inlineStr">
        <is>
          <t>Norway</t>
        </is>
      </c>
      <c r="U1288" s="465" t="inlineStr">
        <is>
          <t xml:space="preserve"> N wasted </t>
        </is>
      </c>
      <c r="V1288" s="465" t="n">
        <v>0.04</v>
      </c>
    </row>
    <row r="1289" ht="16" customHeight="1">
      <c r="B1289" s="5" t="inlineStr">
        <is>
          <t>MP.OP-HS.HS</t>
        </is>
      </c>
      <c r="C1289" s="5" t="inlineStr">
        <is>
          <t>MP.OP-HS.HS-Mineral fertilizer-Nmix</t>
        </is>
      </c>
      <c r="D1289" s="5" t="inlineStr">
        <is>
          <t>MP</t>
        </is>
      </c>
      <c r="E1289" s="5" t="inlineStr">
        <is>
          <t>OP</t>
        </is>
      </c>
      <c r="F1289" s="5">
        <f>VLOOKUP(E1289,'5.a Definitions'!E:F,2,FALSE)</f>
        <v/>
      </c>
      <c r="G1289" s="5" t="inlineStr">
        <is>
          <t>HS</t>
        </is>
      </c>
      <c r="H1289" s="5" t="inlineStr">
        <is>
          <t>HS</t>
        </is>
      </c>
      <c r="I1289" s="5">
        <f>VLOOKUP(H1289,'5.a Definitions'!E:F,2,FALSE)</f>
        <v/>
      </c>
      <c r="J1289" s="465" t="inlineStr">
        <is>
          <t xml:space="preserve"> Mineral fertilizer </t>
        </is>
      </c>
      <c r="K1289" s="465" t="inlineStr">
        <is>
          <t xml:space="preserve"> mineral fertilizer to settlements </t>
        </is>
      </c>
      <c r="L1289" s="465" t="inlineStr">
        <is>
          <t xml:space="preserve"> reactive </t>
        </is>
      </c>
      <c r="M1289" s="465" t="inlineStr">
        <is>
          <t xml:space="preserve"> Nmix </t>
        </is>
      </c>
      <c r="N1289" s="466" t="n">
        <v>2.091061224489796</v>
      </c>
      <c r="O1289" s="467" t="n">
        <v>0.576501852739607</v>
      </c>
      <c r="P1289" s="468" t="n">
        <v>2016</v>
      </c>
      <c r="Q1289" s="469" t="inlineStr">
        <is>
          <t>FAOSTAT Fertilizer by nutrient</t>
        </is>
      </c>
      <c r="R1289" s="469" t="inlineStr">
        <is>
          <t>ok</t>
        </is>
      </c>
      <c r="S1289" s="469" t="inlineStr">
        <is>
          <t xml:space="preserve"> text </t>
        </is>
      </c>
      <c r="T1289" s="426" t="inlineStr">
        <is>
          <t>Norway</t>
        </is>
      </c>
      <c r="U1289" s="5" t="inlineStr">
        <is>
          <t>useful output</t>
        </is>
      </c>
      <c r="V1289" s="465" t="n">
        <v>0.04</v>
      </c>
    </row>
    <row r="1290" ht="16" customHeight="1">
      <c r="B1290" s="5" t="inlineStr">
        <is>
          <t>MP.OP-HS.HS</t>
        </is>
      </c>
      <c r="C1290" s="5" t="inlineStr">
        <is>
          <t>MP.OP-HS.HS-Consumer goods-Nmix</t>
        </is>
      </c>
      <c r="D1290" s="5" t="inlineStr">
        <is>
          <t>MP</t>
        </is>
      </c>
      <c r="E1290" s="5" t="inlineStr">
        <is>
          <t>OP</t>
        </is>
      </c>
      <c r="F1290" s="5">
        <f>VLOOKUP(E1290,'5.a Definitions'!E:F,2,FALSE)</f>
        <v/>
      </c>
      <c r="G1290" s="5" t="inlineStr">
        <is>
          <t>HS</t>
        </is>
      </c>
      <c r="H1290" s="5" t="inlineStr">
        <is>
          <t>HS</t>
        </is>
      </c>
      <c r="I1290" s="5">
        <f>VLOOKUP(H1290,'5.a Definitions'!E:F,2,FALSE)</f>
        <v/>
      </c>
      <c r="J1290" s="465" t="inlineStr">
        <is>
          <t xml:space="preserve"> Consumer goods </t>
        </is>
      </c>
      <c r="K1290" s="465" t="inlineStr">
        <is>
          <t xml:space="preserve"> consumer goods </t>
        </is>
      </c>
      <c r="L1290" s="465" t="inlineStr">
        <is>
          <t xml:space="preserve"> reactive </t>
        </is>
      </c>
      <c r="M1290" s="465" t="inlineStr">
        <is>
          <t xml:space="preserve"> Nmix </t>
        </is>
      </c>
      <c r="N1290" s="466" t="n">
        <v>17.74418067596168</v>
      </c>
      <c r="O1290" s="467" t="n">
        <v>0.2790231078249892</v>
      </c>
      <c r="P1290" s="468" t="n">
        <v>2016</v>
      </c>
      <c r="Q1290" s="469" t="inlineStr">
        <is>
          <t>Massebalanse (Inflows - Outflows)</t>
        </is>
      </c>
      <c r="R1290" s="469" t="inlineStr">
        <is>
          <t>ok</t>
        </is>
      </c>
      <c r="S1290" s="469" t="inlineStr">
        <is>
          <t xml:space="preserve"> text </t>
        </is>
      </c>
      <c r="T1290" s="426" t="inlineStr">
        <is>
          <t>Norway</t>
        </is>
      </c>
      <c r="U1290" s="5" t="inlineStr">
        <is>
          <t>useful output</t>
        </is>
      </c>
      <c r="V1290" s="465" t="n">
        <v>0.04</v>
      </c>
    </row>
    <row r="1291" ht="16" customHeight="1">
      <c r="B1291" s="5" t="inlineStr">
        <is>
          <t>MP.OP-AT.AT</t>
        </is>
      </c>
      <c r="C1291" s="5" t="inlineStr">
        <is>
          <t>MP.OP-AT.AT-Emissions-NH3</t>
        </is>
      </c>
      <c r="D1291" s="5" t="inlineStr">
        <is>
          <t>MP</t>
        </is>
      </c>
      <c r="E1291" s="5" t="inlineStr">
        <is>
          <t>OP</t>
        </is>
      </c>
      <c r="F1291" s="5">
        <f>VLOOKUP(E1291,'5.a Definitions'!E:F,2,FALSE)</f>
        <v/>
      </c>
      <c r="G1291" s="5" t="inlineStr">
        <is>
          <t>AT</t>
        </is>
      </c>
      <c r="H1291" s="5" t="inlineStr">
        <is>
          <t>AT</t>
        </is>
      </c>
      <c r="I1291" s="5">
        <f>VLOOKUP(H1291,'5.a Definitions'!E:F,2,FALSE)</f>
        <v/>
      </c>
      <c r="J1291" s="465" t="inlineStr">
        <is>
          <t xml:space="preserve"> Emissions </t>
        </is>
      </c>
      <c r="K1291" s="465" t="inlineStr">
        <is>
          <t xml:space="preserve"> process emissions </t>
        </is>
      </c>
      <c r="L1291" s="465" t="inlineStr">
        <is>
          <t xml:space="preserve"> reactive </t>
        </is>
      </c>
      <c r="M1291" s="465" t="inlineStr">
        <is>
          <t xml:space="preserve"> NH3 </t>
        </is>
      </c>
      <c r="N1291" s="466" t="n">
        <v>0.56923215664815</v>
      </c>
      <c r="O1291" s="467" t="n">
        <v>0.2244115007273599</v>
      </c>
      <c r="P1291" s="468" t="n">
        <v>2016</v>
      </c>
      <c r="Q1291" s="469" t="inlineStr">
        <is>
          <t>CRLTAP Inventory Submissions</t>
        </is>
      </c>
      <c r="R1291" s="469" t="inlineStr">
        <is>
          <t>ok</t>
        </is>
      </c>
      <c r="S1291" s="469" t="inlineStr">
        <is>
          <t xml:space="preserve"> text </t>
        </is>
      </c>
      <c r="T1291" s="426" t="inlineStr">
        <is>
          <t>Norway</t>
        </is>
      </c>
      <c r="U1291" s="465" t="inlineStr">
        <is>
          <t xml:space="preserve"> N wasted </t>
        </is>
      </c>
      <c r="V1291" s="465" t="n">
        <v>0.04</v>
      </c>
    </row>
    <row r="1292" ht="16" customHeight="1">
      <c r="B1292" s="5" t="inlineStr">
        <is>
          <t>MP.OP-AT.AT</t>
        </is>
      </c>
      <c r="C1292" s="5" t="inlineStr">
        <is>
          <t>MP.OP-AT.AT-Emissions-NOx</t>
        </is>
      </c>
      <c r="D1292" s="5" t="inlineStr">
        <is>
          <t>MP</t>
        </is>
      </c>
      <c r="E1292" s="5" t="inlineStr">
        <is>
          <t>OP</t>
        </is>
      </c>
      <c r="F1292" s="5">
        <f>VLOOKUP(E1292,'5.a Definitions'!E:F,2,FALSE)</f>
        <v/>
      </c>
      <c r="G1292" s="5" t="inlineStr">
        <is>
          <t>AT</t>
        </is>
      </c>
      <c r="H1292" s="5" t="inlineStr">
        <is>
          <t>AT</t>
        </is>
      </c>
      <c r="I1292" s="5">
        <f>VLOOKUP(H1292,'5.a Definitions'!E:F,2,FALSE)</f>
        <v/>
      </c>
      <c r="J1292" s="465" t="inlineStr">
        <is>
          <t xml:space="preserve"> Emissions </t>
        </is>
      </c>
      <c r="K1292" s="465" t="inlineStr">
        <is>
          <t xml:space="preserve"> process emissions </t>
        </is>
      </c>
      <c r="L1292" s="465" t="inlineStr">
        <is>
          <t xml:space="preserve"> reactive </t>
        </is>
      </c>
      <c r="M1292" s="465" t="inlineStr">
        <is>
          <t xml:space="preserve"> NOx </t>
        </is>
      </c>
      <c r="N1292" s="466" t="n">
        <v>3.403981850356521</v>
      </c>
      <c r="O1292" s="467" t="n">
        <v>0.1666071027007643</v>
      </c>
      <c r="P1292" s="468" t="n">
        <v>2016</v>
      </c>
      <c r="Q1292" s="469" t="inlineStr">
        <is>
          <t>CRLTAP Inventory Submissions</t>
        </is>
      </c>
      <c r="R1292" s="469" t="inlineStr">
        <is>
          <t>ok</t>
        </is>
      </c>
      <c r="S1292" s="469" t="inlineStr">
        <is>
          <t xml:space="preserve"> text </t>
        </is>
      </c>
      <c r="T1292" s="426" t="inlineStr">
        <is>
          <t>Norway</t>
        </is>
      </c>
      <c r="U1292" s="465" t="inlineStr">
        <is>
          <t xml:space="preserve"> N wasted </t>
        </is>
      </c>
      <c r="V1292" s="465" t="n">
        <v>0.04</v>
      </c>
    </row>
    <row r="1293" ht="16" customHeight="1">
      <c r="B1293" s="5" t="inlineStr">
        <is>
          <t>MP.OP-AT.AT</t>
        </is>
      </c>
      <c r="C1293" s="5" t="inlineStr">
        <is>
          <t>MP.OP-AT.AT-Emissions-N2O</t>
        </is>
      </c>
      <c r="D1293" s="5" t="inlineStr">
        <is>
          <t>MP</t>
        </is>
      </c>
      <c r="E1293" s="5" t="inlineStr">
        <is>
          <t>OP</t>
        </is>
      </c>
      <c r="F1293" s="5">
        <f>VLOOKUP(E1293,'5.a Definitions'!E:F,2,FALSE)</f>
        <v/>
      </c>
      <c r="G1293" s="5" t="inlineStr">
        <is>
          <t>AT</t>
        </is>
      </c>
      <c r="H1293" s="5" t="inlineStr">
        <is>
          <t>AT</t>
        </is>
      </c>
      <c r="I1293" s="5">
        <f>VLOOKUP(H1293,'5.a Definitions'!E:F,2,FALSE)</f>
        <v/>
      </c>
      <c r="J1293" s="465" t="inlineStr">
        <is>
          <t xml:space="preserve"> Emissions </t>
        </is>
      </c>
      <c r="K1293" s="465" t="inlineStr">
        <is>
          <t xml:space="preserve"> process emissions </t>
        </is>
      </c>
      <c r="L1293" s="465" t="inlineStr">
        <is>
          <t xml:space="preserve"> reactive </t>
        </is>
      </c>
      <c r="M1293" s="465" t="inlineStr">
        <is>
          <t xml:space="preserve"> N2O </t>
        </is>
      </c>
      <c r="N1293" s="466" t="n">
        <v>0.7167898173778828</v>
      </c>
      <c r="O1293" s="467" t="n">
        <v>0.06511359277630066</v>
      </c>
      <c r="P1293" s="468" t="n">
        <v>2016</v>
      </c>
      <c r="Q1293" s="469" t="inlineStr">
        <is>
          <t>UNFCCC CRT</t>
        </is>
      </c>
      <c r="R1293" s="469" t="inlineStr">
        <is>
          <t>ok</t>
        </is>
      </c>
      <c r="S1293" s="469" t="inlineStr">
        <is>
          <t xml:space="preserve"> text </t>
        </is>
      </c>
      <c r="T1293" s="426" t="inlineStr">
        <is>
          <t>Norway</t>
        </is>
      </c>
      <c r="U1293" s="465" t="inlineStr">
        <is>
          <t xml:space="preserve"> N wasted </t>
        </is>
      </c>
      <c r="V1293" s="465" t="n">
        <v>0.04</v>
      </c>
    </row>
    <row r="1294" ht="16" customHeight="1">
      <c r="B1294" s="5" t="inlineStr">
        <is>
          <t>MP.OP-HY.SW</t>
        </is>
      </c>
      <c r="C1294" s="5" t="inlineStr">
        <is>
          <t>MP.OP-HY.SW-Untreated wastewater-Nmix</t>
        </is>
      </c>
      <c r="D1294" s="5" t="inlineStr">
        <is>
          <t>MP</t>
        </is>
      </c>
      <c r="E1294" s="5" t="inlineStr">
        <is>
          <t>OP</t>
        </is>
      </c>
      <c r="F1294" s="5">
        <f>VLOOKUP(E1294,'5.a Definitions'!E:F,2,FALSE)</f>
        <v/>
      </c>
      <c r="G1294" s="5" t="inlineStr">
        <is>
          <t>HY</t>
        </is>
      </c>
      <c r="H1294" s="5" t="inlineStr">
        <is>
          <t>SW</t>
        </is>
      </c>
      <c r="I1294" s="5">
        <f>VLOOKUP(H1294,'5.a Definitions'!E:F,2,FALSE)</f>
        <v/>
      </c>
      <c r="J1294" s="465" t="inlineStr">
        <is>
          <t xml:space="preserve"> Untreated wastewater </t>
        </is>
      </c>
      <c r="K1294" s="465" t="inlineStr">
        <is>
          <t xml:space="preserve"> other industry untreated wastewater </t>
        </is>
      </c>
      <c r="L1294" s="465" t="inlineStr">
        <is>
          <t xml:space="preserve"> reactive </t>
        </is>
      </c>
      <c r="M1294" s="465" t="inlineStr">
        <is>
          <t xml:space="preserve"> Nmix </t>
        </is>
      </c>
      <c r="N1294" s="466" t="n">
        <v>1.680008</v>
      </c>
      <c r="O1294" s="467" t="n">
        <v>0.1312846791058868</v>
      </c>
      <c r="P1294" s="468" t="n">
        <v>2016</v>
      </c>
      <c r="Q1294" s="469" t="inlineStr">
        <is>
          <t>Miljødirektoratet</t>
        </is>
      </c>
      <c r="R1294" s="469" t="inlineStr">
        <is>
          <t>ok</t>
        </is>
      </c>
      <c r="S1294" s="469" t="inlineStr">
        <is>
          <t xml:space="preserve"> text </t>
        </is>
      </c>
      <c r="T1294" s="426" t="inlineStr">
        <is>
          <t>Norway</t>
        </is>
      </c>
      <c r="U1294" s="465" t="inlineStr">
        <is>
          <t xml:space="preserve"> N wasted </t>
        </is>
      </c>
      <c r="V1294" s="465" t="n">
        <v>0.04</v>
      </c>
    </row>
    <row r="1295" ht="16" customHeight="1">
      <c r="B1295" s="5" t="inlineStr">
        <is>
          <t>MP.OP-FS.FO</t>
        </is>
      </c>
      <c r="C1295" s="5" t="inlineStr">
        <is>
          <t>MP.OP-FS.FO-Mineral fertilizer-Nmix</t>
        </is>
      </c>
      <c r="D1295" s="5" t="inlineStr">
        <is>
          <t>MP</t>
        </is>
      </c>
      <c r="E1295" s="5" t="inlineStr">
        <is>
          <t>OP</t>
        </is>
      </c>
      <c r="F1295" s="5">
        <f>VLOOKUP(E1295,'5.a Definitions'!E:F,2,FALSE)</f>
        <v/>
      </c>
      <c r="G1295" s="5" t="inlineStr">
        <is>
          <t>FS</t>
        </is>
      </c>
      <c r="H1295" s="5" t="inlineStr">
        <is>
          <t>FO</t>
        </is>
      </c>
      <c r="I1295" s="5">
        <f>VLOOKUP(H1295,'5.a Definitions'!E:F,2,FALSE)</f>
        <v/>
      </c>
      <c r="J1295" s="5" t="inlineStr">
        <is>
          <t>Mineral fertilizer</t>
        </is>
      </c>
      <c r="K1295" s="5" t="inlineStr">
        <is>
          <t>mineral fertilizer to forests</t>
        </is>
      </c>
      <c r="L1295" s="5" t="inlineStr">
        <is>
          <t>reactive</t>
        </is>
      </c>
      <c r="M1295" s="5" t="inlineStr">
        <is>
          <t>Nmix</t>
        </is>
      </c>
      <c r="N1295" s="422" t="n">
        <v>1.25688</v>
      </c>
      <c r="O1295" s="423" t="n">
        <v>0.2849762834769175</v>
      </c>
      <c r="P1295" s="468" t="n">
        <v>2016</v>
      </c>
      <c r="Q1295" s="425" t="inlineStr">
        <is>
          <t>SSB tabell 05543</t>
        </is>
      </c>
      <c r="R1295" s="425" t="inlineStr">
        <is>
          <t>ok</t>
        </is>
      </c>
      <c r="S1295" s="425" t="inlineStr">
        <is>
          <t>text</t>
        </is>
      </c>
      <c r="T1295" s="426" t="inlineStr">
        <is>
          <t>Norway</t>
        </is>
      </c>
      <c r="U1295" s="5" t="inlineStr">
        <is>
          <t>useful output</t>
        </is>
      </c>
      <c r="V1295" s="5">
        <f>(O1149*N1149)^2</f>
        <v/>
      </c>
    </row>
    <row r="1296" ht="16" customHeight="1">
      <c r="B1296" s="5" t="inlineStr">
        <is>
          <t>MP.OP-RW.RW</t>
        </is>
      </c>
      <c r="C1296" s="5" t="inlineStr">
        <is>
          <t>MP.OP-RW.RW-Mineral fertilizer export-Nmix</t>
        </is>
      </c>
      <c r="D1296" s="5" t="inlineStr">
        <is>
          <t>MP</t>
        </is>
      </c>
      <c r="E1296" s="5" t="inlineStr">
        <is>
          <t>OP</t>
        </is>
      </c>
      <c r="F1296" s="5">
        <f>VLOOKUP(E1296,'5.a Definitions'!E:F,2,FALSE)</f>
        <v/>
      </c>
      <c r="G1296" s="5" t="inlineStr">
        <is>
          <t>RW</t>
        </is>
      </c>
      <c r="H1296" s="5" t="inlineStr">
        <is>
          <t>RW</t>
        </is>
      </c>
      <c r="I1296" s="5">
        <f>VLOOKUP(H1296,'5.a Definitions'!E:F,2,FALSE)</f>
        <v/>
      </c>
      <c r="J1296" s="465" t="inlineStr">
        <is>
          <t xml:space="preserve"> Mineral fertilizer export </t>
        </is>
      </c>
      <c r="K1296" s="465" t="inlineStr">
        <is>
          <t xml:space="preserve"> mineral fertilizer export </t>
        </is>
      </c>
      <c r="L1296" s="465" t="inlineStr">
        <is>
          <t xml:space="preserve"> reactive </t>
        </is>
      </c>
      <c r="M1296" s="465" t="inlineStr">
        <is>
          <t xml:space="preserve"> Nmix </t>
        </is>
      </c>
      <c r="N1296" s="466" t="n">
        <v>661.323</v>
      </c>
      <c r="O1296" s="467" t="n">
        <v>0.2949457776486213</v>
      </c>
      <c r="P1296" s="468" t="n">
        <v>2016</v>
      </c>
      <c r="Q1296" s="469" t="inlineStr">
        <is>
          <t>FAOSTAT Fertilizer by Nutrient</t>
        </is>
      </c>
      <c r="R1296" s="469" t="inlineStr">
        <is>
          <t>ok</t>
        </is>
      </c>
      <c r="S1296" s="469" t="inlineStr">
        <is>
          <t xml:space="preserve"> text </t>
        </is>
      </c>
      <c r="T1296" s="426" t="inlineStr">
        <is>
          <t>Norway</t>
        </is>
      </c>
      <c r="U1296" s="5" t="inlineStr">
        <is>
          <t>useful output</t>
        </is>
      </c>
      <c r="V1296" s="465" t="n">
        <v>0.04</v>
      </c>
    </row>
    <row r="1297" ht="16" customHeight="1" thickBot="1">
      <c r="B1297" s="6" t="inlineStr">
        <is>
          <t>MP.OP-RW.RW</t>
        </is>
      </c>
      <c r="C1297" s="6" t="inlineStr">
        <is>
          <t>MP.OP-RW.RW-Other goods export-Nmix</t>
        </is>
      </c>
      <c r="D1297" s="6" t="inlineStr">
        <is>
          <t>MP</t>
        </is>
      </c>
      <c r="E1297" s="6" t="inlineStr">
        <is>
          <t>OP</t>
        </is>
      </c>
      <c r="F1297" s="5">
        <f>VLOOKUP(E1297,'5.a Definitions'!E:F,2,FALSE)</f>
        <v/>
      </c>
      <c r="G1297" s="6" t="inlineStr">
        <is>
          <t>RW</t>
        </is>
      </c>
      <c r="H1297" s="6" t="inlineStr">
        <is>
          <t>RW</t>
        </is>
      </c>
      <c r="I1297" s="5">
        <f>VLOOKUP(H1297,'5.a Definitions'!E:F,2,FALSE)</f>
        <v/>
      </c>
      <c r="J1297" s="470" t="inlineStr">
        <is>
          <t xml:space="preserve"> Other goods export </t>
        </is>
      </c>
      <c r="K1297" s="470" t="inlineStr">
        <is>
          <t xml:space="preserve"> other goods export </t>
        </is>
      </c>
      <c r="L1297" s="470" t="inlineStr">
        <is>
          <t xml:space="preserve"> reactive </t>
        </is>
      </c>
      <c r="M1297" s="470" t="inlineStr">
        <is>
          <t xml:space="preserve"> Nmix </t>
        </is>
      </c>
      <c r="N1297" s="466" t="n">
        <v>12.4549075314</v>
      </c>
      <c r="O1297" s="471" t="n">
        <v>0.1738105152149075</v>
      </c>
      <c r="P1297" s="468" t="n">
        <v>2016</v>
      </c>
      <c r="Q1297" s="472" t="inlineStr">
        <is>
          <t>SSB tab 08801</t>
        </is>
      </c>
      <c r="R1297" s="469" t="inlineStr">
        <is>
          <t>ok</t>
        </is>
      </c>
      <c r="S1297" s="472" t="inlineStr">
        <is>
          <t xml:space="preserve"> text </t>
        </is>
      </c>
      <c r="T1297" s="426" t="inlineStr">
        <is>
          <t>Norway</t>
        </is>
      </c>
      <c r="U1297" s="5" t="inlineStr">
        <is>
          <t>useful output</t>
        </is>
      </c>
      <c r="V1297" s="470" t="n">
        <v>0.04</v>
      </c>
    </row>
    <row r="1298" ht="16" customHeight="1">
      <c r="A1298" s="488" t="inlineStr">
        <is>
          <t xml:space="preserve"> Agriculture </t>
        </is>
      </c>
      <c r="B1298" s="5" t="inlineStr">
        <is>
          <t>AG.SM-MP.FP</t>
        </is>
      </c>
      <c r="C1298" s="5" t="inlineStr">
        <is>
          <t>AG.SM-MP.FP-Food crop products-Nmix</t>
        </is>
      </c>
      <c r="D1298" s="5" t="inlineStr">
        <is>
          <t>AG</t>
        </is>
      </c>
      <c r="E1298" s="5" t="inlineStr">
        <is>
          <t>SM</t>
        </is>
      </c>
      <c r="F1298" s="5">
        <f>VLOOKUP(E1298,'5.a Definitions'!E:F,2,FALSE)</f>
        <v/>
      </c>
      <c r="G1298" s="5" t="inlineStr">
        <is>
          <t>MP</t>
        </is>
      </c>
      <c r="H1298" s="5" t="inlineStr">
        <is>
          <t>FP</t>
        </is>
      </c>
      <c r="I1298" s="5">
        <f>VLOOKUP(H1298,'5.a Definitions'!E:F,2,FALSE)</f>
        <v/>
      </c>
      <c r="J1298" s="465" t="inlineStr">
        <is>
          <t xml:space="preserve"> Food crop products </t>
        </is>
      </c>
      <c r="K1298" s="465" t="inlineStr">
        <is>
          <t xml:space="preserve"> food crop products </t>
        </is>
      </c>
      <c r="L1298" s="465" t="inlineStr">
        <is>
          <t xml:space="preserve"> reactive </t>
        </is>
      </c>
      <c r="M1298" s="465" t="inlineStr">
        <is>
          <t xml:space="preserve"> Nmix </t>
        </is>
      </c>
      <c r="N1298" s="466" t="n">
        <v>25.3181</v>
      </c>
      <c r="O1298" s="467" t="n">
        <v>0.4149602262584166</v>
      </c>
      <c r="P1298" s="468" t="n">
        <v>2016</v>
      </c>
      <c r="Q1298" s="469" t="inlineStr">
        <is>
          <t>Eurostat Gross nutrient balance</t>
        </is>
      </c>
      <c r="R1298" s="469" t="inlineStr">
        <is>
          <t>ok</t>
        </is>
      </c>
      <c r="S1298" s="469" t="inlineStr">
        <is>
          <t xml:space="preserve"> text </t>
        </is>
      </c>
      <c r="T1298" s="426" t="inlineStr">
        <is>
          <t>Norway</t>
        </is>
      </c>
      <c r="U1298" s="5" t="inlineStr">
        <is>
          <t>useful output</t>
        </is>
      </c>
      <c r="V1298" s="465" t="n">
        <v>0.04</v>
      </c>
    </row>
    <row r="1299" ht="16" customHeight="1">
      <c r="B1299" s="5" t="inlineStr">
        <is>
          <t>AG.SM-MP.OP</t>
        </is>
      </c>
      <c r="C1299" s="5" t="inlineStr">
        <is>
          <t>AG.SM-MP.OP-Crop products for industrial use-Nmix</t>
        </is>
      </c>
      <c r="D1299" s="5" t="inlineStr">
        <is>
          <t>AG</t>
        </is>
      </c>
      <c r="E1299" s="5" t="inlineStr">
        <is>
          <t>SM</t>
        </is>
      </c>
      <c r="F1299" s="5">
        <f>VLOOKUP(E1299,'5.a Definitions'!E:F,2,FALSE)</f>
        <v/>
      </c>
      <c r="G1299" s="5" t="inlineStr">
        <is>
          <t>MP</t>
        </is>
      </c>
      <c r="H1299" s="5" t="inlineStr">
        <is>
          <t>OP</t>
        </is>
      </c>
      <c r="I1299" s="5">
        <f>VLOOKUP(H1299,'5.a Definitions'!E:F,2,FALSE)</f>
        <v/>
      </c>
      <c r="J1299" s="465" t="inlineStr">
        <is>
          <t xml:space="preserve"> Crop products for industrial use </t>
        </is>
      </c>
      <c r="K1299" s="465" t="inlineStr">
        <is>
          <t xml:space="preserve"> crop products for industrial use </t>
        </is>
      </c>
      <c r="L1299" s="465" t="inlineStr">
        <is>
          <t xml:space="preserve"> reactive </t>
        </is>
      </c>
      <c r="M1299" s="465" t="inlineStr">
        <is>
          <t xml:space="preserve"> Nmix </t>
        </is>
      </c>
      <c r="N1299" s="466" t="n">
        <v>0.385</v>
      </c>
      <c r="O1299" s="467" t="n">
        <v>0.4149602262584163</v>
      </c>
      <c r="P1299" s="468" t="n">
        <v>2016</v>
      </c>
      <c r="Q1299" s="469" t="inlineStr">
        <is>
          <t>Eurostat Gross nutrient balance, Nutrient removal by harvest of industrial crops</t>
        </is>
      </c>
      <c r="R1299" s="469" t="inlineStr">
        <is>
          <t>ok</t>
        </is>
      </c>
      <c r="S1299" s="469" t="inlineStr">
        <is>
          <t xml:space="preserve"> text </t>
        </is>
      </c>
      <c r="T1299" s="426" t="inlineStr">
        <is>
          <t>Norway</t>
        </is>
      </c>
      <c r="U1299" s="5" t="inlineStr">
        <is>
          <t>useful output</t>
        </is>
      </c>
      <c r="V1299" s="465" t="n">
        <v>0.04</v>
      </c>
    </row>
    <row r="1300" ht="16" customHeight="1">
      <c r="B1300" s="5" t="inlineStr">
        <is>
          <t>AG.SM-AG.MM</t>
        </is>
      </c>
      <c r="C1300" s="5" t="inlineStr">
        <is>
          <t>AG.SM-AG.MM-Fodder crops-Nmix</t>
        </is>
      </c>
      <c r="D1300" s="5" t="inlineStr">
        <is>
          <t>AG</t>
        </is>
      </c>
      <c r="E1300" s="5" t="inlineStr">
        <is>
          <t>SM</t>
        </is>
      </c>
      <c r="F1300" s="5">
        <f>VLOOKUP(E1300,'5.a Definitions'!E:F,2,FALSE)</f>
        <v/>
      </c>
      <c r="G1300" s="5" t="inlineStr">
        <is>
          <t>AG</t>
        </is>
      </c>
      <c r="H1300" s="5" t="inlineStr">
        <is>
          <t>MM</t>
        </is>
      </c>
      <c r="I1300" s="5">
        <f>VLOOKUP(H1300,'5.a Definitions'!E:F,2,FALSE)</f>
        <v/>
      </c>
      <c r="J1300" s="465" t="inlineStr">
        <is>
          <t xml:space="preserve"> Fodder crops </t>
        </is>
      </c>
      <c r="K1300" s="465" t="inlineStr">
        <is>
          <t xml:space="preserve"> fodder crops </t>
        </is>
      </c>
      <c r="L1300" s="465" t="inlineStr">
        <is>
          <t xml:space="preserve"> reactive </t>
        </is>
      </c>
      <c r="M1300" s="465" t="inlineStr">
        <is>
          <t xml:space="preserve"> Nmix </t>
        </is>
      </c>
      <c r="N1300" s="466" t="n">
        <v>72.81525599999999</v>
      </c>
      <c r="O1300" s="467" t="n">
        <v>0.294243286105705</v>
      </c>
      <c r="P1300" s="468" t="n">
        <v>2016</v>
      </c>
      <c r="Q1300" s="469" t="inlineStr">
        <is>
          <t>SSB table 05772 + BFJ Totalkalkylen, Eng-beite</t>
        </is>
      </c>
      <c r="R1300" s="469" t="inlineStr">
        <is>
          <t>ok</t>
        </is>
      </c>
      <c r="S1300" s="469" t="inlineStr">
        <is>
          <t xml:space="preserve"> text </t>
        </is>
      </c>
      <c r="T1300" s="426" t="inlineStr">
        <is>
          <t>Norway</t>
        </is>
      </c>
      <c r="U1300" s="5" t="inlineStr">
        <is>
          <t>useful output</t>
        </is>
      </c>
      <c r="V1300" s="465" t="n">
        <v>0.04</v>
      </c>
    </row>
    <row r="1301" ht="16" customHeight="1">
      <c r="B1301" s="5" t="inlineStr">
        <is>
          <t>AG.SM-AT.AT</t>
        </is>
      </c>
      <c r="C1301" s="5" t="inlineStr">
        <is>
          <t>AG.SM-AT.AT-Emissions-NH3</t>
        </is>
      </c>
      <c r="D1301" s="5" t="inlineStr">
        <is>
          <t>AG</t>
        </is>
      </c>
      <c r="E1301" s="5" t="inlineStr">
        <is>
          <t>SM</t>
        </is>
      </c>
      <c r="F1301" s="5">
        <f>VLOOKUP(E1301,'5.a Definitions'!E:F,2,FALSE)</f>
        <v/>
      </c>
      <c r="G1301" s="5" t="inlineStr">
        <is>
          <t>AT</t>
        </is>
      </c>
      <c r="H1301" s="5" t="inlineStr">
        <is>
          <t>AT</t>
        </is>
      </c>
      <c r="I1301" s="5">
        <f>VLOOKUP(H1301,'5.a Definitions'!E:F,2,FALSE)</f>
        <v/>
      </c>
      <c r="J1301" s="465" t="inlineStr">
        <is>
          <t xml:space="preserve"> Emissions </t>
        </is>
      </c>
      <c r="K1301" s="465" t="inlineStr">
        <is>
          <t xml:space="preserve"> agricultural soil emissions </t>
        </is>
      </c>
      <c r="L1301" s="465" t="inlineStr">
        <is>
          <t xml:space="preserve"> reactive </t>
        </is>
      </c>
      <c r="M1301" s="465" t="inlineStr">
        <is>
          <t xml:space="preserve"> NH3 </t>
        </is>
      </c>
      <c r="N1301" s="466" t="n">
        <v>14.20792924724659</v>
      </c>
      <c r="O1301" s="467" t="n">
        <v>0.303316194424594</v>
      </c>
      <c r="P1301" s="468" t="n">
        <v>2016</v>
      </c>
      <c r="Q1301" s="469" t="inlineStr">
        <is>
          <t>CRLTAP Inventory Submissions</t>
        </is>
      </c>
      <c r="R1301" s="469" t="inlineStr">
        <is>
          <t>ok</t>
        </is>
      </c>
      <c r="S1301" s="469" t="inlineStr">
        <is>
          <t xml:space="preserve"> text </t>
        </is>
      </c>
      <c r="T1301" s="426" t="inlineStr">
        <is>
          <t>Norway</t>
        </is>
      </c>
      <c r="U1301" s="465" t="inlineStr">
        <is>
          <t xml:space="preserve"> N wasted </t>
        </is>
      </c>
      <c r="V1301" s="465" t="n">
        <v>0.04</v>
      </c>
    </row>
    <row r="1302" ht="16" customHeight="1">
      <c r="B1302" s="5" t="inlineStr">
        <is>
          <t>AG.SM-AT.AT</t>
        </is>
      </c>
      <c r="C1302" s="5" t="inlineStr">
        <is>
          <t>AG.SM-AT.AT-Emissions-N2O</t>
        </is>
      </c>
      <c r="D1302" s="5" t="inlineStr">
        <is>
          <t>AG</t>
        </is>
      </c>
      <c r="E1302" s="5" t="inlineStr">
        <is>
          <t>SM</t>
        </is>
      </c>
      <c r="F1302" s="5">
        <f>VLOOKUP(E1302,'5.a Definitions'!E:F,2,FALSE)</f>
        <v/>
      </c>
      <c r="G1302" s="5" t="inlineStr">
        <is>
          <t>AT</t>
        </is>
      </c>
      <c r="H1302" s="5" t="inlineStr">
        <is>
          <t>AT</t>
        </is>
      </c>
      <c r="I1302" s="5">
        <f>VLOOKUP(H1302,'5.a Definitions'!E:F,2,FALSE)</f>
        <v/>
      </c>
      <c r="J1302" s="465" t="inlineStr">
        <is>
          <t xml:space="preserve"> Emissions </t>
        </is>
      </c>
      <c r="K1302" s="465" t="inlineStr">
        <is>
          <t xml:space="preserve"> agricultural soil emissions </t>
        </is>
      </c>
      <c r="L1302" s="465" t="inlineStr">
        <is>
          <t xml:space="preserve"> reactive </t>
        </is>
      </c>
      <c r="M1302" s="465" t="inlineStr">
        <is>
          <t xml:space="preserve"> N2O </t>
        </is>
      </c>
      <c r="N1302" s="466" t="n">
        <v>3.742427792864369</v>
      </c>
      <c r="O1302" s="467" t="n">
        <v>1.32776728540488</v>
      </c>
      <c r="P1302" s="468" t="n">
        <v>2016</v>
      </c>
      <c r="Q1302" s="469" t="inlineStr">
        <is>
          <t>UNFCCC CRT</t>
        </is>
      </c>
      <c r="R1302" s="469" t="inlineStr">
        <is>
          <t>ok</t>
        </is>
      </c>
      <c r="S1302" s="469" t="inlineStr">
        <is>
          <t xml:space="preserve"> text </t>
        </is>
      </c>
      <c r="T1302" s="426" t="inlineStr">
        <is>
          <t>Norway</t>
        </is>
      </c>
      <c r="U1302" s="465" t="inlineStr">
        <is>
          <t xml:space="preserve"> N wasted </t>
        </is>
      </c>
      <c r="V1302" s="465" t="n">
        <v>0.04</v>
      </c>
    </row>
    <row r="1303" ht="16" customHeight="1">
      <c r="B1303" s="5" t="inlineStr">
        <is>
          <t>AG.SM-AT.AT</t>
        </is>
      </c>
      <c r="C1303" s="5" t="inlineStr">
        <is>
          <t>AG.SM-AT.AT-Emissions-NOx</t>
        </is>
      </c>
      <c r="D1303" s="5" t="inlineStr">
        <is>
          <t>AG</t>
        </is>
      </c>
      <c r="E1303" s="5" t="inlineStr">
        <is>
          <t>SM</t>
        </is>
      </c>
      <c r="F1303" s="5">
        <f>VLOOKUP(E1303,'5.a Definitions'!E:F,2,FALSE)</f>
        <v/>
      </c>
      <c r="G1303" s="5" t="inlineStr">
        <is>
          <t>AT</t>
        </is>
      </c>
      <c r="H1303" s="5" t="inlineStr">
        <is>
          <t>AT</t>
        </is>
      </c>
      <c r="I1303" s="5">
        <f>VLOOKUP(H1303,'5.a Definitions'!E:F,2,FALSE)</f>
        <v/>
      </c>
      <c r="J1303" s="465" t="inlineStr">
        <is>
          <t xml:space="preserve"> Emissions </t>
        </is>
      </c>
      <c r="K1303" s="465" t="inlineStr">
        <is>
          <t xml:space="preserve"> agricultural soil emissions </t>
        </is>
      </c>
      <c r="L1303" s="465" t="inlineStr">
        <is>
          <t xml:space="preserve"> reactive </t>
        </is>
      </c>
      <c r="M1303" s="465" t="inlineStr">
        <is>
          <t xml:space="preserve"> NOx </t>
        </is>
      </c>
      <c r="N1303" s="466" t="n">
        <v>2.213234949516901</v>
      </c>
      <c r="O1303" s="467" t="n">
        <v>0.69437332211562</v>
      </c>
      <c r="P1303" s="468" t="n">
        <v>2016</v>
      </c>
      <c r="Q1303" s="469" t="inlineStr">
        <is>
          <t>CRLTAP Inventory Submissions</t>
        </is>
      </c>
      <c r="R1303" s="469" t="inlineStr">
        <is>
          <t>ok</t>
        </is>
      </c>
      <c r="S1303" s="469" t="inlineStr">
        <is>
          <t xml:space="preserve"> text </t>
        </is>
      </c>
      <c r="T1303" s="426" t="inlineStr">
        <is>
          <t>Norway</t>
        </is>
      </c>
      <c r="U1303" s="465" t="inlineStr">
        <is>
          <t xml:space="preserve"> N wasted </t>
        </is>
      </c>
      <c r="V1303" s="465" t="n">
        <v>0.04</v>
      </c>
    </row>
    <row r="1304" ht="16" customHeight="1">
      <c r="B1304" s="5" t="inlineStr">
        <is>
          <t>AG.SM-AT.AT</t>
        </is>
      </c>
      <c r="C1304" s="5" t="inlineStr">
        <is>
          <t>AG.SM-AT.AT-Emissions-N2</t>
        </is>
      </c>
      <c r="D1304" s="5" t="inlineStr">
        <is>
          <t>AG</t>
        </is>
      </c>
      <c r="E1304" s="5" t="inlineStr">
        <is>
          <t>SM</t>
        </is>
      </c>
      <c r="F1304" s="5">
        <f>VLOOKUP(E1304,'5.a Definitions'!E:F,2,FALSE)</f>
        <v/>
      </c>
      <c r="G1304" s="5" t="inlineStr">
        <is>
          <t>AT</t>
        </is>
      </c>
      <c r="H1304" s="5" t="inlineStr">
        <is>
          <t>AT</t>
        </is>
      </c>
      <c r="I1304" s="5">
        <f>VLOOKUP(H1304,'5.a Definitions'!E:F,2,FALSE)</f>
        <v/>
      </c>
      <c r="J1304" s="465" t="inlineStr">
        <is>
          <t xml:space="preserve"> Emissions </t>
        </is>
      </c>
      <c r="K1304" s="465" t="inlineStr">
        <is>
          <t xml:space="preserve"> agricultural soil emissions </t>
        </is>
      </c>
      <c r="L1304" s="465" t="inlineStr">
        <is>
          <t xml:space="preserve"> inert </t>
        </is>
      </c>
      <c r="M1304" s="465" t="inlineStr">
        <is>
          <t xml:space="preserve"> N2 </t>
        </is>
      </c>
      <c r="N1304" s="466" t="n">
        <v>13.7712512</v>
      </c>
      <c r="O1304" s="467" t="n">
        <v>0.4956076723636977</v>
      </c>
      <c r="P1304" s="468" t="n">
        <v>2016</v>
      </c>
      <c r="Q1304" s="469" t="inlineStr">
        <is>
          <t>Schäppi2025Ann + SSB table 05982</t>
        </is>
      </c>
      <c r="R1304" s="469" t="inlineStr">
        <is>
          <t>ok</t>
        </is>
      </c>
      <c r="S1304" s="469" t="inlineStr">
        <is>
          <t xml:space="preserve"> text </t>
        </is>
      </c>
      <c r="T1304" s="426" t="inlineStr">
        <is>
          <t>Norway</t>
        </is>
      </c>
      <c r="U1304" s="465" t="inlineStr">
        <is>
          <t xml:space="preserve"> N wasted </t>
        </is>
      </c>
      <c r="V1304" s="465" t="n">
        <v>0.04</v>
      </c>
    </row>
    <row r="1305" ht="16" customHeight="1">
      <c r="B1305" s="5" t="inlineStr">
        <is>
          <t>AG.SM-HY.SW</t>
        </is>
      </c>
      <c r="C1305" s="5" t="inlineStr">
        <is>
          <t>AG.SM-HY.SW-Leaching-Nmix</t>
        </is>
      </c>
      <c r="D1305" s="5" t="inlineStr">
        <is>
          <t>AG</t>
        </is>
      </c>
      <c r="E1305" s="5" t="inlineStr">
        <is>
          <t>SM</t>
        </is>
      </c>
      <c r="F1305" s="5">
        <f>VLOOKUP(E1305,'5.a Definitions'!E:F,2,FALSE)</f>
        <v/>
      </c>
      <c r="G1305" s="5" t="inlineStr">
        <is>
          <t>HY</t>
        </is>
      </c>
      <c r="H1305" s="5" t="inlineStr">
        <is>
          <t>SW</t>
        </is>
      </c>
      <c r="I1305" s="5">
        <f>VLOOKUP(H1305,'5.a Definitions'!E:F,2,FALSE)</f>
        <v/>
      </c>
      <c r="J1305" s="465" t="inlineStr">
        <is>
          <t>Sewage sludge landfill</t>
        </is>
      </c>
      <c r="K1305" s="465" t="inlineStr">
        <is>
          <t>sewage sludge landfill</t>
        </is>
      </c>
      <c r="L1305" s="465" t="inlineStr">
        <is>
          <t xml:space="preserve"> reactive </t>
        </is>
      </c>
      <c r="M1305" s="465" t="inlineStr">
        <is>
          <t xml:space="preserve"> Nmix </t>
        </is>
      </c>
      <c r="N1305" s="466" t="n">
        <v>43.6414208322273</v>
      </c>
      <c r="O1305" s="467" t="n">
        <v>0.5496335280961127</v>
      </c>
      <c r="P1305" s="468" t="n">
        <v>2016</v>
      </c>
      <c r="Q1305" s="469" t="inlineStr">
        <is>
          <t>UNFCCC CRT</t>
        </is>
      </c>
      <c r="R1305" s="469" t="inlineStr">
        <is>
          <t>ok</t>
        </is>
      </c>
      <c r="S1305" s="469" t="inlineStr">
        <is>
          <t xml:space="preserve"> text </t>
        </is>
      </c>
      <c r="T1305" s="426" t="inlineStr">
        <is>
          <t>Norway</t>
        </is>
      </c>
      <c r="U1305" s="465" t="inlineStr">
        <is>
          <t>N wasted</t>
        </is>
      </c>
      <c r="V1305" s="465" t="n">
        <v>0.04</v>
      </c>
    </row>
    <row r="1306" ht="16" customHeight="1">
      <c r="B1306" s="5" t="inlineStr">
        <is>
          <t>AG.MM-MP.FP</t>
        </is>
      </c>
      <c r="C1306" s="5" t="inlineStr">
        <is>
          <t>AG.MM-MP.FP-Animal products-Nmix</t>
        </is>
      </c>
      <c r="D1306" s="5" t="inlineStr">
        <is>
          <t>AG</t>
        </is>
      </c>
      <c r="E1306" s="5" t="inlineStr">
        <is>
          <t>MM</t>
        </is>
      </c>
      <c r="F1306" s="5">
        <f>VLOOKUP(E1306,'5.a Definitions'!E:F,2,FALSE)</f>
        <v/>
      </c>
      <c r="G1306" s="5" t="inlineStr">
        <is>
          <t>MP</t>
        </is>
      </c>
      <c r="H1306" s="5" t="inlineStr">
        <is>
          <t>FP</t>
        </is>
      </c>
      <c r="I1306" s="5">
        <f>VLOOKUP(H1306,'5.a Definitions'!E:F,2,FALSE)</f>
        <v/>
      </c>
      <c r="J1306" s="465" t="inlineStr">
        <is>
          <t xml:space="preserve"> Animal products </t>
        </is>
      </c>
      <c r="K1306" s="465" t="inlineStr">
        <is>
          <t xml:space="preserve"> animal products </t>
        </is>
      </c>
      <c r="L1306" s="465" t="inlineStr">
        <is>
          <t xml:space="preserve"> reactive </t>
        </is>
      </c>
      <c r="M1306" s="465" t="inlineStr">
        <is>
          <t xml:space="preserve"> Nmix </t>
        </is>
      </c>
      <c r="N1306" s="466" t="n">
        <v>19.2215277</v>
      </c>
      <c r="O1306" s="467" t="n">
        <v>0.11405071865614</v>
      </c>
      <c r="P1306" s="468" t="n">
        <v>2016</v>
      </c>
      <c r="Q1306" s="469" t="inlineStr">
        <is>
          <t>FAOSTAT Crops and livestock products</t>
        </is>
      </c>
      <c r="R1306" s="469" t="inlineStr">
        <is>
          <t>ok</t>
        </is>
      </c>
      <c r="S1306" s="469" t="inlineStr">
        <is>
          <t xml:space="preserve"> text </t>
        </is>
      </c>
      <c r="T1306" s="426" t="inlineStr">
        <is>
          <t>Norway</t>
        </is>
      </c>
      <c r="U1306" s="5" t="inlineStr">
        <is>
          <t>useful output</t>
        </is>
      </c>
      <c r="V1306" s="465" t="n">
        <v>0.04</v>
      </c>
    </row>
    <row r="1307" ht="16" customHeight="1">
      <c r="B1307" s="5" t="inlineStr">
        <is>
          <t>AG.MM-MP.OP</t>
        </is>
      </c>
      <c r="C1307" s="5" t="inlineStr">
        <is>
          <t>AG.MM-MP.OP-Non-edible animal products-Nmix</t>
        </is>
      </c>
      <c r="D1307" s="5" t="inlineStr">
        <is>
          <t>AG</t>
        </is>
      </c>
      <c r="E1307" s="5" t="inlineStr">
        <is>
          <t>MM</t>
        </is>
      </c>
      <c r="F1307" s="5">
        <f>VLOOKUP(E1307,'5.a Definitions'!E:F,2,FALSE)</f>
        <v/>
      </c>
      <c r="G1307" s="5" t="inlineStr">
        <is>
          <t>MP</t>
        </is>
      </c>
      <c r="H1307" s="5" t="inlineStr">
        <is>
          <t>OP</t>
        </is>
      </c>
      <c r="I1307" s="5">
        <f>VLOOKUP(H1307,'5.a Definitions'!E:F,2,FALSE)</f>
        <v/>
      </c>
      <c r="J1307" s="465" t="inlineStr">
        <is>
          <t xml:space="preserve"> Non-edible animal products </t>
        </is>
      </c>
      <c r="K1307" s="465" t="inlineStr">
        <is>
          <t xml:space="preserve"> non-edible animal products </t>
        </is>
      </c>
      <c r="L1307" s="465" t="inlineStr">
        <is>
          <t xml:space="preserve"> reactive </t>
        </is>
      </c>
      <c r="M1307" s="465" t="inlineStr">
        <is>
          <t xml:space="preserve"> Nmix </t>
        </is>
      </c>
      <c r="N1307" s="466" t="n">
        <v>1.27648496</v>
      </c>
      <c r="O1307" s="467" t="n">
        <v>0.0863403836860645</v>
      </c>
      <c r="P1307" s="468" t="n">
        <v>2016</v>
      </c>
      <c r="Q1307" s="469" t="inlineStr">
        <is>
          <t>FAOSTAT Crops and livestock products + Landbruksdirektoratet</t>
        </is>
      </c>
      <c r="R1307" s="469" t="inlineStr">
        <is>
          <t>ok</t>
        </is>
      </c>
      <c r="S1307" s="469" t="inlineStr">
        <is>
          <t xml:space="preserve"> text </t>
        </is>
      </c>
      <c r="T1307" s="426" t="inlineStr">
        <is>
          <t>Norway</t>
        </is>
      </c>
      <c r="U1307" s="5" t="inlineStr">
        <is>
          <t>useful output</t>
        </is>
      </c>
      <c r="V1307" s="465" t="n">
        <v>0.04</v>
      </c>
    </row>
    <row r="1308" ht="16" customHeight="1">
      <c r="B1308" s="5" t="inlineStr">
        <is>
          <t>AG.MM-AG.SM</t>
        </is>
      </c>
      <c r="C1308" s="5" t="inlineStr">
        <is>
          <t>AG.MM-AG.SM-Manure application-Nmix</t>
        </is>
      </c>
      <c r="D1308" s="5" t="inlineStr">
        <is>
          <t>AG</t>
        </is>
      </c>
      <c r="E1308" s="5" t="inlineStr">
        <is>
          <t>MM</t>
        </is>
      </c>
      <c r="F1308" s="5">
        <f>VLOOKUP(E1308,'5.a Definitions'!E:F,2,FALSE)</f>
        <v/>
      </c>
      <c r="G1308" s="5" t="inlineStr">
        <is>
          <t>AG</t>
        </is>
      </c>
      <c r="H1308" s="5" t="inlineStr">
        <is>
          <t>SM</t>
        </is>
      </c>
      <c r="I1308" s="5">
        <f>VLOOKUP(H1308,'5.a Definitions'!E:F,2,FALSE)</f>
        <v/>
      </c>
      <c r="J1308" s="465" t="inlineStr">
        <is>
          <t xml:space="preserve"> Manure application </t>
        </is>
      </c>
      <c r="K1308" s="465" t="inlineStr">
        <is>
          <t xml:space="preserve"> manure application </t>
        </is>
      </c>
      <c r="L1308" s="465" t="inlineStr">
        <is>
          <t xml:space="preserve"> reactive </t>
        </is>
      </c>
      <c r="M1308" s="465" t="inlineStr">
        <is>
          <t xml:space="preserve"> Nmix </t>
        </is>
      </c>
      <c r="N1308" s="466" t="n">
        <v>74.29278669332425</v>
      </c>
      <c r="O1308" s="467" t="n">
        <v>0.2002755075842287</v>
      </c>
      <c r="P1308" s="468" t="n">
        <v>2016</v>
      </c>
      <c r="Q1308" s="469" t="inlineStr">
        <is>
          <t>UNFCCC CRT Table3.D</t>
        </is>
      </c>
      <c r="R1308" s="469" t="inlineStr">
        <is>
          <t>ok</t>
        </is>
      </c>
      <c r="S1308" s="469" t="inlineStr">
        <is>
          <t xml:space="preserve"> text </t>
        </is>
      </c>
      <c r="T1308" s="426" t="inlineStr">
        <is>
          <t>Norway</t>
        </is>
      </c>
      <c r="U1308" s="5" t="inlineStr">
        <is>
          <t>recycling</t>
        </is>
      </c>
      <c r="V1308" s="465" t="n">
        <v>0.04</v>
      </c>
    </row>
    <row r="1309" ht="16" customHeight="1">
      <c r="B1309" s="475" t="inlineStr">
        <is>
          <t>AG.MM-FS.OL</t>
        </is>
      </c>
      <c r="C1309" s="475" t="inlineStr">
        <is>
          <t>AG.MM-FS.OL-Manure from grazing on unmanaged land-Nmix</t>
        </is>
      </c>
      <c r="D1309" s="475" t="inlineStr">
        <is>
          <t>AG</t>
        </is>
      </c>
      <c r="E1309" s="475" t="inlineStr">
        <is>
          <t>MM</t>
        </is>
      </c>
      <c r="F1309" s="5">
        <f>VLOOKUP(E1309,'5.a Definitions'!E:F,2,FALSE)</f>
        <v/>
      </c>
      <c r="G1309" s="475" t="inlineStr">
        <is>
          <t>FS</t>
        </is>
      </c>
      <c r="H1309" s="475" t="inlineStr">
        <is>
          <t>OL</t>
        </is>
      </c>
      <c r="I1309" s="5">
        <f>VLOOKUP(H1309,'5.a Definitions'!E:F,2,FALSE)</f>
        <v/>
      </c>
      <c r="J1309" s="465" t="inlineStr">
        <is>
          <t>Manure from grazing on unmanaged land</t>
        </is>
      </c>
      <c r="K1309" s="465" t="inlineStr">
        <is>
          <t>manure from grazing on unmanaged land</t>
        </is>
      </c>
      <c r="L1309" s="465" t="inlineStr">
        <is>
          <t>reactive</t>
        </is>
      </c>
      <c r="M1309" s="465" t="inlineStr">
        <is>
          <t>Nmix</t>
        </is>
      </c>
      <c r="N1309" s="466" t="n">
        <v>8.114841210424956</v>
      </c>
      <c r="O1309" s="467" t="n">
        <v>0.2502968700909954</v>
      </c>
      <c r="P1309" s="468" t="n">
        <v>2016</v>
      </c>
      <c r="Q1309" s="469" t="inlineStr">
        <is>
          <t>UNFCCC CRT Table3.D and 3.B(b), SSB</t>
        </is>
      </c>
      <c r="R1309" s="469" t="inlineStr">
        <is>
          <t>ok</t>
        </is>
      </c>
      <c r="S1309" s="469" t="inlineStr">
        <is>
          <t>text</t>
        </is>
      </c>
      <c r="T1309" s="476" t="inlineStr">
        <is>
          <t>Norway</t>
        </is>
      </c>
      <c r="U1309" s="475" t="inlineStr">
        <is>
          <t>recycling</t>
        </is>
      </c>
      <c r="V1309" s="465">
        <f>(O1273*N1273)^2</f>
        <v/>
      </c>
    </row>
    <row r="1310" ht="16" customHeight="1">
      <c r="B1310" s="5" t="inlineStr">
        <is>
          <t>AG.MM-AT.AT</t>
        </is>
      </c>
      <c r="C1310" s="5" t="inlineStr">
        <is>
          <t>AG.MM-AT.AT-Emissions-NH3</t>
        </is>
      </c>
      <c r="D1310" s="5" t="inlineStr">
        <is>
          <t>AG</t>
        </is>
      </c>
      <c r="E1310" s="5" t="inlineStr">
        <is>
          <t>MM</t>
        </is>
      </c>
      <c r="F1310" s="5">
        <f>VLOOKUP(E1310,'5.a Definitions'!E:F,2,FALSE)</f>
        <v/>
      </c>
      <c r="G1310" s="5" t="inlineStr">
        <is>
          <t>AT</t>
        </is>
      </c>
      <c r="H1310" s="5" t="inlineStr">
        <is>
          <t>AT</t>
        </is>
      </c>
      <c r="I1310" s="5">
        <f>VLOOKUP(H1310,'5.a Definitions'!E:F,2,FALSE)</f>
        <v/>
      </c>
      <c r="J1310" s="465" t="inlineStr">
        <is>
          <t xml:space="preserve"> Emissions </t>
        </is>
      </c>
      <c r="K1310" s="465" t="inlineStr">
        <is>
          <t xml:space="preserve"> manure and animal husbandry emissions </t>
        </is>
      </c>
      <c r="L1310" s="465" t="inlineStr">
        <is>
          <t xml:space="preserve"> reactive </t>
        </is>
      </c>
      <c r="M1310" s="465" t="inlineStr">
        <is>
          <t xml:space="preserve"> NH3 </t>
        </is>
      </c>
      <c r="N1310" s="466" t="n">
        <v>10.5017629242546</v>
      </c>
      <c r="O1310" s="467" t="n">
        <v>0.2509545838603651</v>
      </c>
      <c r="P1310" s="468" t="n">
        <v>2016</v>
      </c>
      <c r="Q1310" s="469" t="inlineStr">
        <is>
          <t>CRLTAP Inventory Submissions</t>
        </is>
      </c>
      <c r="R1310" s="469" t="inlineStr">
        <is>
          <t>ok</t>
        </is>
      </c>
      <c r="S1310" s="469" t="inlineStr">
        <is>
          <t xml:space="preserve"> text </t>
        </is>
      </c>
      <c r="T1310" s="426" t="inlineStr">
        <is>
          <t>Norway</t>
        </is>
      </c>
      <c r="U1310" s="465" t="inlineStr">
        <is>
          <t xml:space="preserve"> N wasted </t>
        </is>
      </c>
      <c r="V1310" s="465" t="n">
        <v>0.04</v>
      </c>
    </row>
    <row r="1311" ht="16" customHeight="1">
      <c r="B1311" s="5" t="inlineStr">
        <is>
          <t>AG.MM-AT.AT</t>
        </is>
      </c>
      <c r="C1311" s="5" t="inlineStr">
        <is>
          <t>AG.MM-AT.AT-Emissions-N2O</t>
        </is>
      </c>
      <c r="D1311" s="5" t="inlineStr">
        <is>
          <t>AG</t>
        </is>
      </c>
      <c r="E1311" s="5" t="inlineStr">
        <is>
          <t>MM</t>
        </is>
      </c>
      <c r="F1311" s="5">
        <f>VLOOKUP(E1311,'5.a Definitions'!E:F,2,FALSE)</f>
        <v/>
      </c>
      <c r="G1311" s="5" t="inlineStr">
        <is>
          <t>AT</t>
        </is>
      </c>
      <c r="H1311" s="5" t="inlineStr">
        <is>
          <t>AT</t>
        </is>
      </c>
      <c r="I1311" s="5">
        <f>VLOOKUP(H1311,'5.a Definitions'!E:F,2,FALSE)</f>
        <v/>
      </c>
      <c r="J1311" s="465" t="inlineStr">
        <is>
          <t xml:space="preserve"> Emissions </t>
        </is>
      </c>
      <c r="K1311" s="465" t="inlineStr">
        <is>
          <t xml:space="preserve"> manure and animal husbandry emissions </t>
        </is>
      </c>
      <c r="L1311" s="465" t="inlineStr">
        <is>
          <t xml:space="preserve"> reactive </t>
        </is>
      </c>
      <c r="M1311" s="465" t="inlineStr">
        <is>
          <t xml:space="preserve"> N2O </t>
        </is>
      </c>
      <c r="N1311" s="466" t="n">
        <v>0.4101281085528</v>
      </c>
      <c r="O1311" s="467" t="n">
        <v>0.7566826619845698</v>
      </c>
      <c r="P1311" s="468" t="n">
        <v>2016</v>
      </c>
      <c r="Q1311" s="469" t="inlineStr">
        <is>
          <t>UNFCCC CRT</t>
        </is>
      </c>
      <c r="R1311" s="469" t="inlineStr">
        <is>
          <t>ok</t>
        </is>
      </c>
      <c r="S1311" s="469" t="inlineStr">
        <is>
          <t xml:space="preserve"> text </t>
        </is>
      </c>
      <c r="T1311" s="426" t="inlineStr">
        <is>
          <t>Norway</t>
        </is>
      </c>
      <c r="U1311" s="465" t="inlineStr">
        <is>
          <t xml:space="preserve"> N wasted </t>
        </is>
      </c>
      <c r="V1311" s="465" t="n">
        <v>0.04</v>
      </c>
    </row>
    <row r="1312" ht="16" customHeight="1">
      <c r="B1312" s="5" t="inlineStr">
        <is>
          <t>AG.MM-AT.AT</t>
        </is>
      </c>
      <c r="C1312" s="5" t="inlineStr">
        <is>
          <t>AG.MM-AT.AT-Emissions-NOx</t>
        </is>
      </c>
      <c r="D1312" s="5" t="inlineStr">
        <is>
          <t>AG</t>
        </is>
      </c>
      <c r="E1312" s="5" t="inlineStr">
        <is>
          <t>MM</t>
        </is>
      </c>
      <c r="F1312" s="5">
        <f>VLOOKUP(E1312,'5.a Definitions'!E:F,2,FALSE)</f>
        <v/>
      </c>
      <c r="G1312" s="5" t="inlineStr">
        <is>
          <t>AT</t>
        </is>
      </c>
      <c r="H1312" s="5" t="inlineStr">
        <is>
          <t>AT</t>
        </is>
      </c>
      <c r="I1312" s="5">
        <f>VLOOKUP(H1312,'5.a Definitions'!E:F,2,FALSE)</f>
        <v/>
      </c>
      <c r="J1312" s="465" t="inlineStr">
        <is>
          <t xml:space="preserve"> Emissions </t>
        </is>
      </c>
      <c r="K1312" s="465" t="inlineStr">
        <is>
          <t xml:space="preserve"> manure and animal husbandry emissions </t>
        </is>
      </c>
      <c r="L1312" s="465" t="inlineStr">
        <is>
          <t xml:space="preserve"> reactive </t>
        </is>
      </c>
      <c r="M1312" s="465" t="inlineStr">
        <is>
          <t xml:space="preserve"> NOx </t>
        </is>
      </c>
      <c r="N1312" s="466" t="n">
        <v>0.03971040951638</v>
      </c>
      <c r="O1312" s="467" t="n">
        <v>0.7345743300109546</v>
      </c>
      <c r="P1312" s="468" t="n">
        <v>2016</v>
      </c>
      <c r="Q1312" s="469" t="inlineStr">
        <is>
          <t>CRLTAP Inventory Submissions</t>
        </is>
      </c>
      <c r="R1312" s="469" t="inlineStr">
        <is>
          <t>ok</t>
        </is>
      </c>
      <c r="S1312" s="469" t="inlineStr">
        <is>
          <t xml:space="preserve"> text </t>
        </is>
      </c>
      <c r="T1312" s="426" t="inlineStr">
        <is>
          <t>Norway</t>
        </is>
      </c>
      <c r="U1312" s="465" t="inlineStr">
        <is>
          <t xml:space="preserve"> N wasted </t>
        </is>
      </c>
      <c r="V1312" s="465" t="n">
        <v>0.04</v>
      </c>
    </row>
    <row r="1313" ht="16" customHeight="1">
      <c r="B1313" s="5" t="inlineStr">
        <is>
          <t>AG.MM-HY.SW-Leaching-Nmix</t>
        </is>
      </c>
      <c r="C1313" s="5" t="inlineStr">
        <is>
          <t>AG.MM-HY.SW-Leaching-Nmix</t>
        </is>
      </c>
      <c r="D1313" s="5" t="inlineStr">
        <is>
          <t>AG</t>
        </is>
      </c>
      <c r="E1313" s="5" t="inlineStr">
        <is>
          <t>MM</t>
        </is>
      </c>
      <c r="F1313" s="5">
        <f>VLOOKUP(E1313,'5.a Definitions'!E:F,2,FALSE)</f>
        <v/>
      </c>
      <c r="G1313" s="5" t="inlineStr">
        <is>
          <t>HY</t>
        </is>
      </c>
      <c r="H1313" s="5" t="inlineStr">
        <is>
          <t>SW</t>
        </is>
      </c>
      <c r="I1313" s="5">
        <f>VLOOKUP(H1313,'5.a Definitions'!E:F,2,FALSE)</f>
        <v/>
      </c>
      <c r="J1313" s="465" t="inlineStr">
        <is>
          <t xml:space="preserve"> Leaching </t>
        </is>
      </c>
      <c r="K1313" s="465" t="inlineStr">
        <is>
          <t xml:space="preserve"> manure storage leaching </t>
        </is>
      </c>
      <c r="L1313" s="465" t="inlineStr">
        <is>
          <t xml:space="preserve"> reactive </t>
        </is>
      </c>
      <c r="M1313" s="465" t="inlineStr">
        <is>
          <t xml:space="preserve"> Nmix </t>
        </is>
      </c>
      <c r="N1313" s="466" t="n">
        <v>2.891300282660543</v>
      </c>
      <c r="O1313" s="467" t="n">
        <v>0.5483540070383621</v>
      </c>
      <c r="P1313" s="468" t="n">
        <v>2016</v>
      </c>
      <c r="Q1313" s="469" t="inlineStr">
        <is>
          <t>UNFCCC CRT</t>
        </is>
      </c>
      <c r="R1313" s="469" t="inlineStr">
        <is>
          <t>ok</t>
        </is>
      </c>
      <c r="S1313" s="469" t="inlineStr">
        <is>
          <t xml:space="preserve"> text </t>
        </is>
      </c>
      <c r="T1313" s="426" t="inlineStr">
        <is>
          <t>Norway</t>
        </is>
      </c>
      <c r="U1313" s="465" t="inlineStr">
        <is>
          <t xml:space="preserve"> N wasted </t>
        </is>
      </c>
      <c r="V1313" s="465" t="n">
        <v>0.04</v>
      </c>
    </row>
    <row r="1314" ht="16" customHeight="1">
      <c r="B1314" s="5" t="inlineStr">
        <is>
          <t>AG.MM-RW.RW</t>
        </is>
      </c>
      <c r="C1314" s="5" t="inlineStr">
        <is>
          <t>AG.MM-RW.RW-Live animal export-Nmix</t>
        </is>
      </c>
      <c r="D1314" s="5" t="inlineStr">
        <is>
          <t>AG</t>
        </is>
      </c>
      <c r="E1314" s="5" t="inlineStr">
        <is>
          <t>MM</t>
        </is>
      </c>
      <c r="F1314" s="5">
        <f>VLOOKUP(E1314,'5.a Definitions'!E:F,2,FALSE)</f>
        <v/>
      </c>
      <c r="G1314" s="5" t="inlineStr">
        <is>
          <t>RW</t>
        </is>
      </c>
      <c r="H1314" s="5" t="inlineStr">
        <is>
          <t>RW</t>
        </is>
      </c>
      <c r="I1314" s="5">
        <f>VLOOKUP(H1314,'5.a Definitions'!E:F,2,FALSE)</f>
        <v/>
      </c>
      <c r="J1314" s="465" t="inlineStr">
        <is>
          <t xml:space="preserve"> Live animal export </t>
        </is>
      </c>
      <c r="K1314" s="465" t="inlineStr">
        <is>
          <t xml:space="preserve"> live animal export </t>
        </is>
      </c>
      <c r="L1314" s="465" t="inlineStr">
        <is>
          <t xml:space="preserve"> reactive </t>
        </is>
      </c>
      <c r="M1314" s="465" t="inlineStr">
        <is>
          <t xml:space="preserve"> Nmix </t>
        </is>
      </c>
      <c r="N1314" s="466" t="n">
        <v>0.0114484352</v>
      </c>
      <c r="O1314" s="467" t="n">
        <v>0.3662458022588625</v>
      </c>
      <c r="P1314" s="468" t="n">
        <v>2016</v>
      </c>
      <c r="Q1314" s="469" t="inlineStr">
        <is>
          <t>FAOSTAT Crops and livestock products</t>
        </is>
      </c>
      <c r="R1314" s="469" t="inlineStr">
        <is>
          <t>ok</t>
        </is>
      </c>
      <c r="S1314" s="469" t="inlineStr">
        <is>
          <t xml:space="preserve"> text </t>
        </is>
      </c>
      <c r="T1314" s="426" t="inlineStr">
        <is>
          <t>Norway</t>
        </is>
      </c>
      <c r="U1314" s="5" t="inlineStr">
        <is>
          <t>useful output</t>
        </is>
      </c>
      <c r="V1314" s="465" t="n">
        <v>0.04</v>
      </c>
    </row>
    <row r="1315" ht="16" customHeight="1">
      <c r="A1315" s="486" t="inlineStr">
        <is>
          <t xml:space="preserve"> Forests and Semi-natural vegetation </t>
        </is>
      </c>
      <c r="B1315" s="5" t="inlineStr">
        <is>
          <t>FS.FO-AT.AT</t>
        </is>
      </c>
      <c r="C1315" s="5" t="inlineStr">
        <is>
          <t>FS.FO-AT.AT-Emissions-N2</t>
        </is>
      </c>
      <c r="D1315" s="5" t="inlineStr">
        <is>
          <t>FS</t>
        </is>
      </c>
      <c r="E1315" s="5" t="inlineStr">
        <is>
          <t>FO</t>
        </is>
      </c>
      <c r="F1315" s="5">
        <f>VLOOKUP(E1315,'5.a Definitions'!E:F,2,FALSE)</f>
        <v/>
      </c>
      <c r="G1315" s="5" t="inlineStr">
        <is>
          <t>AT</t>
        </is>
      </c>
      <c r="H1315" s="5" t="inlineStr">
        <is>
          <t>AT</t>
        </is>
      </c>
      <c r="I1315" s="5">
        <f>VLOOKUP(H1315,'5.a Definitions'!E:F,2,FALSE)</f>
        <v/>
      </c>
      <c r="J1315" s="465" t="inlineStr">
        <is>
          <t xml:space="preserve"> Emissions </t>
        </is>
      </c>
      <c r="K1315" s="465" t="inlineStr">
        <is>
          <t xml:space="preserve"> forest emissions </t>
        </is>
      </c>
      <c r="L1315" s="465" t="inlineStr">
        <is>
          <t xml:space="preserve"> inert </t>
        </is>
      </c>
      <c r="M1315" s="465" t="inlineStr">
        <is>
          <t xml:space="preserve"> N2 </t>
        </is>
      </c>
      <c r="N1315" s="466" t="n">
        <v>7.618010843302129</v>
      </c>
      <c r="O1315" s="467" t="n">
        <v>1.876148950785864</v>
      </c>
      <c r="P1315" s="468" t="n">
        <v>2016</v>
      </c>
      <c r="Q1315" s="469" t="inlineStr">
        <is>
          <t>UNFCCC CRT + Butterbach-Bahl et al. (2013)</t>
        </is>
      </c>
      <c r="R1315" s="469" t="inlineStr">
        <is>
          <t>ok</t>
        </is>
      </c>
      <c r="S1315" s="469" t="inlineStr">
        <is>
          <t xml:space="preserve"> text </t>
        </is>
      </c>
      <c r="T1315" s="426" t="inlineStr">
        <is>
          <t>Norway</t>
        </is>
      </c>
      <c r="U1315" s="465" t="inlineStr">
        <is>
          <t xml:space="preserve"> N wasted </t>
        </is>
      </c>
      <c r="V1315" s="465" t="n">
        <v>0.04</v>
      </c>
    </row>
    <row r="1316" ht="16" customHeight="1">
      <c r="B1316" s="5" t="inlineStr">
        <is>
          <t>FS.FO-AT.AT</t>
        </is>
      </c>
      <c r="C1316" s="5" t="inlineStr">
        <is>
          <t>FS.FO-AT.AT-Emissions-N2O</t>
        </is>
      </c>
      <c r="D1316" s="5" t="inlineStr">
        <is>
          <t>FS</t>
        </is>
      </c>
      <c r="E1316" s="5" t="inlineStr">
        <is>
          <t>FO</t>
        </is>
      </c>
      <c r="F1316" s="5">
        <f>VLOOKUP(E1316,'5.a Definitions'!E:F,2,FALSE)</f>
        <v/>
      </c>
      <c r="G1316" s="5" t="inlineStr">
        <is>
          <t>AT</t>
        </is>
      </c>
      <c r="H1316" s="5" t="inlineStr">
        <is>
          <t>AT</t>
        </is>
      </c>
      <c r="I1316" s="5">
        <f>VLOOKUP(H1316,'5.a Definitions'!E:F,2,FALSE)</f>
        <v/>
      </c>
      <c r="J1316" s="465" t="inlineStr">
        <is>
          <t xml:space="preserve"> Emissions </t>
        </is>
      </c>
      <c r="K1316" s="465" t="inlineStr">
        <is>
          <t xml:space="preserve"> forest emissions </t>
        </is>
      </c>
      <c r="L1316" s="465" t="inlineStr">
        <is>
          <t xml:space="preserve"> reactive </t>
        </is>
      </c>
      <c r="M1316" s="465" t="inlineStr">
        <is>
          <t xml:space="preserve"> N2O </t>
        </is>
      </c>
      <c r="N1316" s="466" t="n">
        <v>0.3906672227334425</v>
      </c>
      <c r="O1316" s="467" t="n">
        <v>1.261544563046772</v>
      </c>
      <c r="P1316" s="468" t="n">
        <v>2016</v>
      </c>
      <c r="Q1316" s="469" t="inlineStr">
        <is>
          <t>UNFCCC CRT</t>
        </is>
      </c>
      <c r="R1316" s="469" t="inlineStr">
        <is>
          <t>ok</t>
        </is>
      </c>
      <c r="S1316" s="469" t="inlineStr">
        <is>
          <t xml:space="preserve"> text </t>
        </is>
      </c>
      <c r="T1316" s="426" t="inlineStr">
        <is>
          <t>Norway</t>
        </is>
      </c>
      <c r="U1316" s="465" t="inlineStr">
        <is>
          <t xml:space="preserve"> N wasted </t>
        </is>
      </c>
      <c r="V1316" s="465" t="n">
        <v>0.04</v>
      </c>
    </row>
    <row r="1317" ht="16" customHeight="1">
      <c r="B1317" s="5" t="inlineStr">
        <is>
          <t>FS.FO-HY.SW</t>
        </is>
      </c>
      <c r="C1317" s="5" t="inlineStr">
        <is>
          <t>FS.FO-HY.SW-Leaching-Nmix</t>
        </is>
      </c>
      <c r="D1317" s="5" t="inlineStr">
        <is>
          <t>FS</t>
        </is>
      </c>
      <c r="E1317" s="5" t="inlineStr">
        <is>
          <t>FO</t>
        </is>
      </c>
      <c r="F1317" s="5">
        <f>VLOOKUP(E1317,'5.a Definitions'!E:F,2,FALSE)</f>
        <v/>
      </c>
      <c r="G1317" s="5" t="inlineStr">
        <is>
          <t>HY</t>
        </is>
      </c>
      <c r="H1317" s="5" t="inlineStr">
        <is>
          <t>SW</t>
        </is>
      </c>
      <c r="I1317" s="5">
        <f>VLOOKUP(H1317,'5.a Definitions'!E:F,2,FALSE)</f>
        <v/>
      </c>
      <c r="J1317" s="465" t="inlineStr">
        <is>
          <t xml:space="preserve"> Leaching </t>
        </is>
      </c>
      <c r="K1317" s="465" t="inlineStr">
        <is>
          <t xml:space="preserve"> forest leaching </t>
        </is>
      </c>
      <c r="L1317" s="465" t="inlineStr">
        <is>
          <t xml:space="preserve"> reactive </t>
        </is>
      </c>
      <c r="M1317" s="465" t="inlineStr">
        <is>
          <t xml:space="preserve"> Nmix </t>
        </is>
      </c>
      <c r="N1317" s="466" t="n">
        <v>29.983</v>
      </c>
      <c r="O1317" s="467" t="n">
        <v>0.3110790348783862</v>
      </c>
      <c r="P1317" s="468" t="n">
        <v>2016</v>
      </c>
      <c r="Q1317" s="469" t="inlineStr">
        <is>
          <t>TEOTIL</t>
        </is>
      </c>
      <c r="R1317" s="469" t="inlineStr">
        <is>
          <t>ok</t>
        </is>
      </c>
      <c r="S1317" s="469" t="inlineStr">
        <is>
          <t xml:space="preserve"> text </t>
        </is>
      </c>
      <c r="T1317" s="426" t="inlineStr">
        <is>
          <t>Norway</t>
        </is>
      </c>
      <c r="U1317" s="465" t="inlineStr">
        <is>
          <t xml:space="preserve"> N wasted </t>
        </is>
      </c>
      <c r="V1317" s="465" t="n">
        <v>0.04</v>
      </c>
    </row>
    <row r="1318" ht="16" customHeight="1">
      <c r="B1318" s="5" t="inlineStr">
        <is>
          <t>FS.FO-MP.OP</t>
        </is>
      </c>
      <c r="C1318" s="5" t="inlineStr">
        <is>
          <t>FS.FO-MP.OP-Industrial round wood-Nmix</t>
        </is>
      </c>
      <c r="D1318" s="5" t="inlineStr">
        <is>
          <t>FS</t>
        </is>
      </c>
      <c r="E1318" s="5" t="inlineStr">
        <is>
          <t>FO</t>
        </is>
      </c>
      <c r="F1318" s="5">
        <f>VLOOKUP(E1318,'5.a Definitions'!E:F,2,FALSE)</f>
        <v/>
      </c>
      <c r="G1318" s="5" t="inlineStr">
        <is>
          <t>MP</t>
        </is>
      </c>
      <c r="H1318" s="5" t="inlineStr">
        <is>
          <t>OP</t>
        </is>
      </c>
      <c r="I1318" s="5">
        <f>VLOOKUP(H1318,'5.a Definitions'!E:F,2,FALSE)</f>
        <v/>
      </c>
      <c r="J1318" s="465" t="inlineStr">
        <is>
          <t xml:space="preserve"> Industrial round wood </t>
        </is>
      </c>
      <c r="K1318" s="465" t="inlineStr">
        <is>
          <t xml:space="preserve"> industrial round wood </t>
        </is>
      </c>
      <c r="L1318" s="465" t="inlineStr">
        <is>
          <t xml:space="preserve"> reactive </t>
        </is>
      </c>
      <c r="M1318" s="465" t="inlineStr">
        <is>
          <t xml:space="preserve"> Nmix </t>
        </is>
      </c>
      <c r="N1318" s="466" t="n">
        <v>5.58198</v>
      </c>
      <c r="O1318" s="467" t="n">
        <v>0.4098094836946086</v>
      </c>
      <c r="P1318" s="468" t="n">
        <v>2016</v>
      </c>
      <c r="Q1318" s="469" t="inlineStr">
        <is>
          <t>FAOSTAT</t>
        </is>
      </c>
      <c r="R1318" s="469" t="inlineStr">
        <is>
          <t>ok</t>
        </is>
      </c>
      <c r="S1318" s="469" t="inlineStr">
        <is>
          <t xml:space="preserve"> text </t>
        </is>
      </c>
      <c r="T1318" s="426" t="inlineStr">
        <is>
          <t>Norway</t>
        </is>
      </c>
      <c r="U1318" s="5" t="inlineStr">
        <is>
          <t>useful output</t>
        </is>
      </c>
      <c r="V1318" s="465" t="n">
        <v>0.04</v>
      </c>
    </row>
    <row r="1319" ht="16" customHeight="1">
      <c r="B1319" s="5" t="inlineStr">
        <is>
          <t>FS.FO-EF.OE</t>
        </is>
      </c>
      <c r="C1319" s="5" t="inlineStr">
        <is>
          <t>FS.FO-EF.OE-Fuel wood for households-Nmix</t>
        </is>
      </c>
      <c r="D1319" s="5" t="inlineStr">
        <is>
          <t>FS</t>
        </is>
      </c>
      <c r="E1319" s="5" t="inlineStr">
        <is>
          <t>FO</t>
        </is>
      </c>
      <c r="F1319" s="5">
        <f>VLOOKUP(E1319,'5.a Definitions'!E:F,2,FALSE)</f>
        <v/>
      </c>
      <c r="G1319" s="5" t="inlineStr">
        <is>
          <t>EF</t>
        </is>
      </c>
      <c r="H1319" s="5" t="inlineStr">
        <is>
          <t>OE</t>
        </is>
      </c>
      <c r="I1319" s="5">
        <f>VLOOKUP(H1319,'5.a Definitions'!E:F,2,FALSE)</f>
        <v/>
      </c>
      <c r="J1319" s="465" t="inlineStr">
        <is>
          <t xml:space="preserve"> Fuel wood for households </t>
        </is>
      </c>
      <c r="K1319" s="465" t="inlineStr">
        <is>
          <t xml:space="preserve"> fuel wood for households </t>
        </is>
      </c>
      <c r="L1319" s="465" t="inlineStr">
        <is>
          <t xml:space="preserve"> reactive </t>
        </is>
      </c>
      <c r="M1319" s="465" t="inlineStr">
        <is>
          <t xml:space="preserve"> Nmix </t>
        </is>
      </c>
      <c r="N1319" s="466" t="n">
        <v>1.59936</v>
      </c>
      <c r="O1319" s="467" t="n">
        <v>1.383249549029759</v>
      </c>
      <c r="P1319" s="468" t="n">
        <v>2016</v>
      </c>
      <c r="Q1319" s="469" t="inlineStr">
        <is>
          <t>SSB</t>
        </is>
      </c>
      <c r="R1319" s="469" t="inlineStr">
        <is>
          <t>ok</t>
        </is>
      </c>
      <c r="S1319" s="469" t="inlineStr">
        <is>
          <t xml:space="preserve"> text </t>
        </is>
      </c>
      <c r="T1319" s="426" t="inlineStr">
        <is>
          <t>Norway</t>
        </is>
      </c>
      <c r="U1319" s="5" t="inlineStr">
        <is>
          <t>useful output</t>
        </is>
      </c>
      <c r="V1319" s="465" t="n">
        <v>0.04</v>
      </c>
    </row>
    <row r="1320" ht="16" customHeight="1">
      <c r="B1320" s="475" t="inlineStr">
        <is>
          <t>FS.OL-AT.AT</t>
        </is>
      </c>
      <c r="C1320" s="475" t="inlineStr">
        <is>
          <t>FS.OL-AT.AT-Emissions-NH3</t>
        </is>
      </c>
      <c r="D1320" s="475" t="inlineStr">
        <is>
          <t>FS</t>
        </is>
      </c>
      <c r="E1320" s="475" t="inlineStr">
        <is>
          <t>OL</t>
        </is>
      </c>
      <c r="F1320" s="5">
        <f>VLOOKUP(E1320,'5.a Definitions'!E:F,2,FALSE)</f>
        <v/>
      </c>
      <c r="G1320" s="475" t="inlineStr">
        <is>
          <t>AT</t>
        </is>
      </c>
      <c r="H1320" s="475" t="inlineStr">
        <is>
          <t>AT</t>
        </is>
      </c>
      <c r="I1320" s="5">
        <f>VLOOKUP(H1320,'5.a Definitions'!E:F,2,FALSE)</f>
        <v/>
      </c>
      <c r="J1320" s="465" t="inlineStr">
        <is>
          <t>Emissions</t>
        </is>
      </c>
      <c r="K1320" s="465" t="inlineStr">
        <is>
          <t>other land emissions</t>
        </is>
      </c>
      <c r="L1320" s="465" t="inlineStr">
        <is>
          <t>reactive</t>
        </is>
      </c>
      <c r="M1320" s="465" t="inlineStr">
        <is>
          <t>NH3</t>
        </is>
      </c>
      <c r="N1320" s="466" t="n">
        <v>0.5020850136319085</v>
      </c>
      <c r="O1320" s="467" t="n">
        <v>0.9360893214417878</v>
      </c>
      <c r="P1320" s="468" t="n">
        <v>2016</v>
      </c>
      <c r="Q1320" s="469" t="inlineStr">
        <is>
          <t>CRLTAP Inventory Submissions (3Da3), utmark share</t>
        </is>
      </c>
      <c r="R1320" s="469" t="inlineStr">
        <is>
          <t>ok</t>
        </is>
      </c>
      <c r="S1320" s="469" t="inlineStr">
        <is>
          <t>text</t>
        </is>
      </c>
      <c r="T1320" s="476" t="inlineStr">
        <is>
          <t>Norway</t>
        </is>
      </c>
      <c r="U1320" s="475" t="inlineStr">
        <is>
          <t>useful output</t>
        </is>
      </c>
      <c r="V1320" s="465">
        <f>(O1293*N1293)^2</f>
        <v/>
      </c>
    </row>
    <row r="1321" ht="16" customHeight="1">
      <c r="B1321" s="475" t="inlineStr">
        <is>
          <t>FS.OL-AT.AT</t>
        </is>
      </c>
      <c r="C1321" s="475" t="inlineStr">
        <is>
          <t>FS.OL-AT.AT-Emissions-NOx</t>
        </is>
      </c>
      <c r="D1321" s="475" t="inlineStr">
        <is>
          <t>FS</t>
        </is>
      </c>
      <c r="E1321" s="475" t="inlineStr">
        <is>
          <t>OL</t>
        </is>
      </c>
      <c r="F1321" s="5">
        <f>VLOOKUP(E1321,'5.a Definitions'!E:F,2,FALSE)</f>
        <v/>
      </c>
      <c r="G1321" s="475" t="inlineStr">
        <is>
          <t>AT</t>
        </is>
      </c>
      <c r="H1321" s="475" t="inlineStr">
        <is>
          <t>AT</t>
        </is>
      </c>
      <c r="I1321" s="5">
        <f>VLOOKUP(H1321,'5.a Definitions'!E:F,2,FALSE)</f>
        <v/>
      </c>
      <c r="J1321" s="465" t="inlineStr">
        <is>
          <t>Emissions</t>
        </is>
      </c>
      <c r="K1321" s="465" t="inlineStr">
        <is>
          <t>other land emissions</t>
        </is>
      </c>
      <c r="L1321" s="465" t="inlineStr">
        <is>
          <t>reactive</t>
        </is>
      </c>
      <c r="M1321" s="465" t="inlineStr">
        <is>
          <t>NOx</t>
        </is>
      </c>
      <c r="N1321" s="466" t="n">
        <v>0.09877384717882834</v>
      </c>
      <c r="O1321" s="467" t="n">
        <v>0.8200683882638257</v>
      </c>
      <c r="P1321" s="468" t="n">
        <v>2016</v>
      </c>
      <c r="Q1321" s="469" t="inlineStr">
        <is>
          <t>CRLTAP Inventory Submissions (3Da3), utmark share</t>
        </is>
      </c>
      <c r="R1321" s="469" t="inlineStr">
        <is>
          <t>ok</t>
        </is>
      </c>
      <c r="S1321" s="469" t="inlineStr">
        <is>
          <t>text</t>
        </is>
      </c>
      <c r="T1321" s="476" t="inlineStr">
        <is>
          <t>Norway</t>
        </is>
      </c>
      <c r="U1321" s="475" t="inlineStr">
        <is>
          <t>useful output</t>
        </is>
      </c>
      <c r="V1321" s="465">
        <f>(O1303*N1303)^2</f>
        <v/>
      </c>
    </row>
    <row r="1322" ht="16" customHeight="1">
      <c r="B1322" s="475" t="inlineStr">
        <is>
          <t>FS.OL-AT.AT</t>
        </is>
      </c>
      <c r="C1322" s="475" t="inlineStr">
        <is>
          <t>FS.OL-AT.AT-Emissions-N2O</t>
        </is>
      </c>
      <c r="D1322" s="475" t="inlineStr">
        <is>
          <t>FS</t>
        </is>
      </c>
      <c r="E1322" s="475" t="inlineStr">
        <is>
          <t>OL</t>
        </is>
      </c>
      <c r="F1322" s="5">
        <f>VLOOKUP(E1322,'5.a Definitions'!E:F,2,FALSE)</f>
        <v/>
      </c>
      <c r="G1322" s="475" t="inlineStr">
        <is>
          <t>AT</t>
        </is>
      </c>
      <c r="H1322" s="475" t="inlineStr">
        <is>
          <t>AT</t>
        </is>
      </c>
      <c r="I1322" s="5">
        <f>VLOOKUP(H1322,'5.a Definitions'!E:F,2,FALSE)</f>
        <v/>
      </c>
      <c r="J1322" s="465" t="inlineStr">
        <is>
          <t>Emissions</t>
        </is>
      </c>
      <c r="K1322" s="465" t="inlineStr">
        <is>
          <t>other land emissions</t>
        </is>
      </c>
      <c r="L1322" s="465" t="inlineStr">
        <is>
          <t>reactive</t>
        </is>
      </c>
      <c r="M1322" s="465" t="inlineStr">
        <is>
          <t>N2O</t>
        </is>
      </c>
      <c r="N1322" s="466" t="n">
        <v>0.06474528722908167</v>
      </c>
      <c r="O1322" s="467" t="n">
        <v>1.340388320754188</v>
      </c>
      <c r="P1322" s="468" t="n">
        <v>2016</v>
      </c>
      <c r="Q1322" s="469" t="inlineStr">
        <is>
          <t>UNFCCC CRT Table3.D, utmark share</t>
        </is>
      </c>
      <c r="R1322" s="469" t="inlineStr">
        <is>
          <t>ok</t>
        </is>
      </c>
      <c r="S1322" s="469" t="inlineStr">
        <is>
          <t>text</t>
        </is>
      </c>
      <c r="T1322" s="476" t="inlineStr">
        <is>
          <t>Norway</t>
        </is>
      </c>
      <c r="U1322" s="475" t="inlineStr">
        <is>
          <t>useful output</t>
        </is>
      </c>
      <c r="V1322" s="465">
        <f>(O1313*N1313)^2</f>
        <v/>
      </c>
    </row>
    <row r="1323" ht="16" customHeight="1">
      <c r="B1323" s="475" t="inlineStr">
        <is>
          <t>FS.OL-AG.MM</t>
        </is>
      </c>
      <c r="C1323" s="475" t="inlineStr">
        <is>
          <t>FS.OL-AG.MM-Grazing-Nmix</t>
        </is>
      </c>
      <c r="D1323" s="475" t="inlineStr">
        <is>
          <t>FS</t>
        </is>
      </c>
      <c r="E1323" s="475" t="inlineStr">
        <is>
          <t>OL</t>
        </is>
      </c>
      <c r="F1323" s="5">
        <f>VLOOKUP(E1323,'5.a Definitions'!E:F,2,FALSE)</f>
        <v/>
      </c>
      <c r="G1323" s="475" t="inlineStr">
        <is>
          <t>AG</t>
        </is>
      </c>
      <c r="H1323" s="475" t="inlineStr">
        <is>
          <t>MM</t>
        </is>
      </c>
      <c r="I1323" s="5">
        <f>VLOOKUP(H1323,'5.a Definitions'!E:F,2,FALSE)</f>
        <v/>
      </c>
      <c r="J1323" s="473" t="inlineStr">
        <is>
          <t>Grazing</t>
        </is>
      </c>
      <c r="K1323" s="473" t="inlineStr">
        <is>
          <t>grazing</t>
        </is>
      </c>
      <c r="L1323" s="465" t="inlineStr">
        <is>
          <t>reactive</t>
        </is>
      </c>
      <c r="M1323" s="465" t="inlineStr">
        <is>
          <t>Nmix</t>
        </is>
      </c>
      <c r="N1323" s="466" t="n">
        <v>8.115479047785534</v>
      </c>
      <c r="O1323" s="467" t="n">
        <v>0.2317379415773097</v>
      </c>
      <c r="P1323" s="468" t="n">
        <v>2016</v>
      </c>
      <c r="Q1323" s="469" t="inlineStr">
        <is>
          <t>SSB table 12660</t>
        </is>
      </c>
      <c r="R1323" s="469" t="inlineStr">
        <is>
          <t>ok</t>
        </is>
      </c>
      <c r="S1323" s="469" t="inlineStr">
        <is>
          <t>text</t>
        </is>
      </c>
      <c r="T1323" s="476" t="inlineStr">
        <is>
          <t>Norway</t>
        </is>
      </c>
      <c r="U1323" s="5" t="inlineStr">
        <is>
          <t>useful output</t>
        </is>
      </c>
      <c r="V1323" s="465">
        <f>(O1275*N1275)^2</f>
        <v/>
      </c>
    </row>
    <row r="1324" ht="16" customHeight="1">
      <c r="B1324" s="5" t="inlineStr">
        <is>
          <t>FS.OL-HY.SW</t>
        </is>
      </c>
      <c r="C1324" s="5" t="inlineStr">
        <is>
          <t>FS.OL-HY.SW-Leaching-Nmix</t>
        </is>
      </c>
      <c r="D1324" s="5" t="inlineStr">
        <is>
          <t>FS</t>
        </is>
      </c>
      <c r="E1324" s="5" t="inlineStr">
        <is>
          <t>OL</t>
        </is>
      </c>
      <c r="F1324" s="5">
        <f>VLOOKUP(E1324,'5.a Definitions'!E:F,2,FALSE)</f>
        <v/>
      </c>
      <c r="G1324" s="5" t="inlineStr">
        <is>
          <t>HY</t>
        </is>
      </c>
      <c r="H1324" s="5" t="inlineStr">
        <is>
          <t>SW</t>
        </is>
      </c>
      <c r="I1324" s="5">
        <f>VLOOKUP(H1324,'5.a Definitions'!E:F,2,FALSE)</f>
        <v/>
      </c>
      <c r="J1324" s="465" t="inlineStr">
        <is>
          <t xml:space="preserve"> Leaching </t>
        </is>
      </c>
      <c r="K1324" s="465" t="inlineStr">
        <is>
          <t xml:space="preserve"> other land leaching </t>
        </is>
      </c>
      <c r="L1324" s="465" t="inlineStr">
        <is>
          <t xml:space="preserve"> reactive </t>
        </is>
      </c>
      <c r="M1324" s="465" t="inlineStr">
        <is>
          <t xml:space="preserve"> Nmix </t>
        </is>
      </c>
      <c r="N1324" s="466" t="n">
        <v>21.716</v>
      </c>
      <c r="O1324" s="467" t="n">
        <v>0.3110790348783861</v>
      </c>
      <c r="P1324" s="468" t="n">
        <v>2016</v>
      </c>
      <c r="Q1324" s="469" t="inlineStr">
        <is>
          <t>TEOTIL</t>
        </is>
      </c>
      <c r="R1324" s="469" t="inlineStr">
        <is>
          <t>ok</t>
        </is>
      </c>
      <c r="S1324" s="469" t="inlineStr">
        <is>
          <t xml:space="preserve"> text </t>
        </is>
      </c>
      <c r="T1324" s="426" t="inlineStr">
        <is>
          <t>Norway</t>
        </is>
      </c>
      <c r="U1324" s="465" t="inlineStr">
        <is>
          <t xml:space="preserve"> N wasted </t>
        </is>
      </c>
      <c r="V1324" s="465" t="n">
        <v>0.04</v>
      </c>
    </row>
    <row r="1325" ht="16" customHeight="1">
      <c r="A1325" s="485" t="inlineStr">
        <is>
          <t>Processing of residues</t>
        </is>
      </c>
      <c r="B1325" s="475" t="inlineStr">
        <is>
          <t>PR.SO-EF.EC</t>
        </is>
      </c>
      <c r="C1325" s="475" t="inlineStr">
        <is>
          <t>PR.SO-EF.EC-Waste to energy-Nmix</t>
        </is>
      </c>
      <c r="D1325" s="475" t="inlineStr">
        <is>
          <t>PR</t>
        </is>
      </c>
      <c r="E1325" s="475" t="inlineStr">
        <is>
          <t>SO</t>
        </is>
      </c>
      <c r="F1325" s="5">
        <f>VLOOKUP(E1325,'5.a Definitions'!E:F,2,FALSE)</f>
        <v/>
      </c>
      <c r="G1325" s="475" t="inlineStr">
        <is>
          <t>EF</t>
        </is>
      </c>
      <c r="H1325" s="475" t="inlineStr">
        <is>
          <t>EC</t>
        </is>
      </c>
      <c r="I1325" s="5">
        <f>VLOOKUP(H1325,'5.a Definitions'!E:F,2,FALSE)</f>
        <v/>
      </c>
      <c r="J1325" s="465" t="inlineStr">
        <is>
          <t>Waste for energy incineration</t>
        </is>
      </c>
      <c r="K1325" s="465" t="inlineStr">
        <is>
          <t>waste for energy incineration</t>
        </is>
      </c>
      <c r="L1325" s="465" t="inlineStr">
        <is>
          <t>reactive</t>
        </is>
      </c>
      <c r="M1325" s="465" t="inlineStr">
        <is>
          <t>Nmix</t>
        </is>
      </c>
      <c r="N1325" s="466" t="n">
        <v>25.2897</v>
      </c>
      <c r="O1325" s="467" t="n">
        <v>0.4585245361092073</v>
      </c>
      <c r="P1325" s="468" t="n">
        <v>2016</v>
      </c>
      <c r="Q1325" s="469" t="inlineStr">
        <is>
          <t>SSB</t>
        </is>
      </c>
      <c r="R1325" s="469" t="inlineStr">
        <is>
          <t>ok</t>
        </is>
      </c>
      <c r="S1325" s="469" t="inlineStr">
        <is>
          <t>text</t>
        </is>
      </c>
      <c r="T1325" s="476" t="inlineStr">
        <is>
          <t>Norway</t>
        </is>
      </c>
      <c r="U1325" s="475" t="inlineStr">
        <is>
          <t>N wasted</t>
        </is>
      </c>
      <c r="V1325" s="465">
        <f>(#REF!*#REF!)^2</f>
        <v/>
      </c>
    </row>
    <row r="1326" ht="16" customHeight="1">
      <c r="B1326" s="475" t="inlineStr">
        <is>
          <t>PR.SO-MP.OP</t>
        </is>
      </c>
      <c r="C1326" s="475" t="inlineStr">
        <is>
          <t>PR.SO-MP.OP-Recycling-Nmix</t>
        </is>
      </c>
      <c r="D1326" s="475" t="inlineStr">
        <is>
          <t>PR</t>
        </is>
      </c>
      <c r="E1326" s="475" t="inlineStr">
        <is>
          <t>SO</t>
        </is>
      </c>
      <c r="F1326" s="5">
        <f>VLOOKUP(E1326,'5.a Definitions'!E:F,2,FALSE)</f>
        <v/>
      </c>
      <c r="G1326" s="475" t="inlineStr">
        <is>
          <t>MP</t>
        </is>
      </c>
      <c r="H1326" s="475" t="inlineStr">
        <is>
          <t>OP</t>
        </is>
      </c>
      <c r="I1326" s="5">
        <f>VLOOKUP(H1326,'5.a Definitions'!E:F,2,FALSE)</f>
        <v/>
      </c>
      <c r="J1326" s="465" t="inlineStr">
        <is>
          <t>Recycling</t>
        </is>
      </c>
      <c r="K1326" s="465" t="inlineStr">
        <is>
          <t>recycling</t>
        </is>
      </c>
      <c r="L1326" s="465" t="inlineStr">
        <is>
          <t>reactive</t>
        </is>
      </c>
      <c r="M1326" s="465" t="inlineStr">
        <is>
          <t>Nmix</t>
        </is>
      </c>
      <c r="N1326" s="466" t="n">
        <v>5.2473848548</v>
      </c>
      <c r="O1326" s="467" t="n">
        <v>0.4370185061651628</v>
      </c>
      <c r="P1326" s="468" t="n">
        <v>2016</v>
      </c>
      <c r="Q1326" s="469" t="inlineStr">
        <is>
          <t>SSB</t>
        </is>
      </c>
      <c r="R1326" s="469" t="inlineStr">
        <is>
          <t>ok</t>
        </is>
      </c>
      <c r="S1326" s="469" t="inlineStr">
        <is>
          <t>text</t>
        </is>
      </c>
      <c r="T1326" s="476" t="inlineStr">
        <is>
          <t>Norway</t>
        </is>
      </c>
      <c r="U1326" s="475" t="inlineStr">
        <is>
          <t>recycling</t>
        </is>
      </c>
      <c r="V1326" s="465">
        <f>(O1207*N1207)^2</f>
        <v/>
      </c>
    </row>
    <row r="1327" ht="16" customHeight="1">
      <c r="B1327" s="5" t="inlineStr">
        <is>
          <t>PR.SO-AG.SM</t>
        </is>
      </c>
      <c r="C1327" s="5" t="inlineStr">
        <is>
          <t>PR.SO-AG.SM-Biologically treated organic waste-Nmix</t>
        </is>
      </c>
      <c r="D1327" s="5" t="inlineStr">
        <is>
          <t>PR</t>
        </is>
      </c>
      <c r="E1327" s="5" t="inlineStr">
        <is>
          <t>SO</t>
        </is>
      </c>
      <c r="F1327" s="5">
        <f>VLOOKUP(E1327,'5.a Definitions'!E:F,2,FALSE)</f>
        <v/>
      </c>
      <c r="G1327" s="5" t="inlineStr">
        <is>
          <t>AG</t>
        </is>
      </c>
      <c r="H1327" s="5" t="inlineStr">
        <is>
          <t>SM</t>
        </is>
      </c>
      <c r="I1327" s="5">
        <f>VLOOKUP(H1327,'5.a Definitions'!E:F,2,FALSE)</f>
        <v/>
      </c>
      <c r="J1327" s="5" t="inlineStr">
        <is>
          <t>Biologically treated organic waste</t>
        </is>
      </c>
      <c r="K1327" s="5" t="inlineStr">
        <is>
          <t>biologically treated organic waste</t>
        </is>
      </c>
      <c r="L1327" s="5" t="inlineStr">
        <is>
          <t>reactive</t>
        </is>
      </c>
      <c r="M1327" s="5" t="inlineStr">
        <is>
          <t>Nmix</t>
        </is>
      </c>
      <c r="N1327" s="422" t="n">
        <v>0.8406583916083916</v>
      </c>
      <c r="O1327" s="423" t="n">
        <v>0.6660171068961691</v>
      </c>
      <c r="P1327" s="468" t="n">
        <v>2016</v>
      </c>
      <c r="Q1327" s="425" t="inlineStr">
        <is>
          <t>SSB table 10513; use shares filled (held at 2018) from table 12818</t>
        </is>
      </c>
      <c r="R1327" s="425" t="inlineStr">
        <is>
          <t>ok</t>
        </is>
      </c>
      <c r="S1327" s="425" t="inlineStr">
        <is>
          <t>text</t>
        </is>
      </c>
      <c r="T1327" s="426" t="inlineStr">
        <is>
          <t>Norway</t>
        </is>
      </c>
      <c r="U1327" s="5" t="inlineStr">
        <is>
          <t>recycling</t>
        </is>
      </c>
      <c r="V1327" s="5" t="n"/>
    </row>
    <row r="1328" ht="16" customHeight="1">
      <c r="B1328" s="5" t="inlineStr">
        <is>
          <t>PR.SO-PR.WW</t>
        </is>
      </c>
      <c r="C1328" s="5" t="inlineStr">
        <is>
          <t>PR.SO-PR.WW-Wastewater from landfills-Nmix</t>
        </is>
      </c>
      <c r="D1328" s="5" t="inlineStr">
        <is>
          <t>PR</t>
        </is>
      </c>
      <c r="E1328" s="5" t="inlineStr">
        <is>
          <t>SO</t>
        </is>
      </c>
      <c r="F1328" s="5">
        <f>VLOOKUP(E1328,'5.a Definitions'!E:F,2,FALSE)</f>
        <v/>
      </c>
      <c r="G1328" s="5" t="inlineStr">
        <is>
          <t>PR</t>
        </is>
      </c>
      <c r="H1328" s="5" t="inlineStr">
        <is>
          <t>WW</t>
        </is>
      </c>
      <c r="I1328" s="5">
        <f>VLOOKUP(H1328,'5.a Definitions'!E:F,2,FALSE)</f>
        <v/>
      </c>
      <c r="J1328" s="465" t="inlineStr">
        <is>
          <t xml:space="preserve"> Wastewater from landfills </t>
        </is>
      </c>
      <c r="K1328" s="465" t="inlineStr">
        <is>
          <t xml:space="preserve"> wastewater from landfills </t>
        </is>
      </c>
      <c r="L1328" s="465" t="inlineStr">
        <is>
          <t xml:space="preserve"> reactive </t>
        </is>
      </c>
      <c r="M1328" s="465" t="inlineStr">
        <is>
          <t xml:space="preserve"> Nmix </t>
        </is>
      </c>
      <c r="N1328" s="466" t="n">
        <v>0.5540081293695003</v>
      </c>
      <c r="O1328" s="467" t="n">
        <v>0.0599073363890862</v>
      </c>
      <c r="P1328" s="468" t="n">
        <v>2016</v>
      </c>
      <c r="Q1328" s="469" t="inlineStr">
        <is>
          <t>Utslipp_deponi.xlsx (Mildir)</t>
        </is>
      </c>
      <c r="R1328" s="469" t="inlineStr">
        <is>
          <t>ok</t>
        </is>
      </c>
      <c r="S1328" s="469" t="inlineStr">
        <is>
          <t xml:space="preserve"> text </t>
        </is>
      </c>
      <c r="T1328" s="426" t="inlineStr">
        <is>
          <t>Norway</t>
        </is>
      </c>
      <c r="U1328" s="465" t="inlineStr">
        <is>
          <t xml:space="preserve"> N wasted </t>
        </is>
      </c>
      <c r="V1328" s="465" t="n">
        <v>0.04</v>
      </c>
    </row>
    <row r="1329" ht="16" customHeight="1">
      <c r="B1329" s="5" t="inlineStr">
        <is>
          <t>PR.SO-HS.HS</t>
        </is>
      </c>
      <c r="C1329" s="5" t="inlineStr">
        <is>
          <t>PR.SO-HS.HS-Biologically treated organic waste-Nmix</t>
        </is>
      </c>
      <c r="D1329" s="5" t="inlineStr">
        <is>
          <t>PR</t>
        </is>
      </c>
      <c r="E1329" s="5" t="inlineStr">
        <is>
          <t>SO</t>
        </is>
      </c>
      <c r="F1329" s="5">
        <f>VLOOKUP(E1329,'5.a Definitions'!E:F,2,FALSE)</f>
        <v/>
      </c>
      <c r="G1329" s="5" t="inlineStr">
        <is>
          <t>HS</t>
        </is>
      </c>
      <c r="H1329" s="5" t="inlineStr">
        <is>
          <t>HS</t>
        </is>
      </c>
      <c r="I1329" s="5">
        <f>VLOOKUP(H1329,'5.a Definitions'!E:F,2,FALSE)</f>
        <v/>
      </c>
      <c r="J1329" s="5" t="inlineStr">
        <is>
          <t>Biologically treated organic waste</t>
        </is>
      </c>
      <c r="K1329" s="5" t="inlineStr">
        <is>
          <t>biologically treated organic waste</t>
        </is>
      </c>
      <c r="L1329" s="465" t="inlineStr">
        <is>
          <t xml:space="preserve"> reactive </t>
        </is>
      </c>
      <c r="M1329" s="465" t="inlineStr">
        <is>
          <t xml:space="preserve"> Nmix </t>
        </is>
      </c>
      <c r="N1329" s="466" t="n">
        <v>0.76345506993007</v>
      </c>
      <c r="O1329" s="467" t="n">
        <v>0.6863990858724088</v>
      </c>
      <c r="P1329" s="468" t="n">
        <v>2016</v>
      </c>
      <c r="Q1329" s="469" t="inlineStr">
        <is>
          <t>SSB table 10513; use shares filled (held at 2018) from table 12818</t>
        </is>
      </c>
      <c r="R1329" s="469" t="inlineStr">
        <is>
          <t>ok</t>
        </is>
      </c>
      <c r="S1329" s="469" t="inlineStr">
        <is>
          <t xml:space="preserve"> text </t>
        </is>
      </c>
      <c r="T1329" s="426" t="inlineStr">
        <is>
          <t>Norway</t>
        </is>
      </c>
      <c r="U1329" s="5" t="inlineStr">
        <is>
          <t>recycling</t>
        </is>
      </c>
      <c r="V1329" s="465" t="n">
        <v>0.04</v>
      </c>
    </row>
    <row r="1330" ht="16" customHeight="1">
      <c r="B1330" s="5" t="inlineStr">
        <is>
          <t>PR.SO-AT.AT</t>
        </is>
      </c>
      <c r="C1330" s="5" t="inlineStr">
        <is>
          <t>PR.SO-AT.AT-Emissions-NH3</t>
        </is>
      </c>
      <c r="D1330" s="5" t="inlineStr">
        <is>
          <t>PR</t>
        </is>
      </c>
      <c r="E1330" s="5" t="inlineStr">
        <is>
          <t>SO</t>
        </is>
      </c>
      <c r="F1330" s="5">
        <f>VLOOKUP(E1330,'5.a Definitions'!E:F,2,FALSE)</f>
        <v/>
      </c>
      <c r="G1330" s="5" t="inlineStr">
        <is>
          <t>AT</t>
        </is>
      </c>
      <c r="H1330" s="5" t="inlineStr">
        <is>
          <t>AT</t>
        </is>
      </c>
      <c r="I1330" s="5">
        <f>VLOOKUP(H1330,'5.a Definitions'!E:F,2,FALSE)</f>
        <v/>
      </c>
      <c r="J1330" s="465" t="inlineStr">
        <is>
          <t xml:space="preserve"> Emissions </t>
        </is>
      </c>
      <c r="K1330" s="465" t="inlineStr">
        <is>
          <t xml:space="preserve"> solid waste emissions </t>
        </is>
      </c>
      <c r="L1330" s="465" t="inlineStr">
        <is>
          <t xml:space="preserve"> reactive </t>
        </is>
      </c>
      <c r="M1330" s="465" t="inlineStr">
        <is>
          <t xml:space="preserve"> NH3 </t>
        </is>
      </c>
      <c r="N1330" s="466" t="n">
        <v>0.2106307927089</v>
      </c>
      <c r="O1330" s="467" t="n">
        <v>0.9001067801418643</v>
      </c>
      <c r="P1330" s="468" t="n">
        <v>2016</v>
      </c>
      <c r="Q1330" s="469" t="inlineStr">
        <is>
          <t>CRLTAP Inventory Submissions</t>
        </is>
      </c>
      <c r="R1330" s="469" t="inlineStr">
        <is>
          <t>ok</t>
        </is>
      </c>
      <c r="S1330" s="469" t="inlineStr">
        <is>
          <t xml:space="preserve"> text </t>
        </is>
      </c>
      <c r="T1330" s="426" t="inlineStr">
        <is>
          <t>Norway</t>
        </is>
      </c>
      <c r="U1330" s="465" t="inlineStr">
        <is>
          <t xml:space="preserve"> N wasted </t>
        </is>
      </c>
      <c r="V1330" s="465" t="n">
        <v>0.04</v>
      </c>
    </row>
    <row r="1331" ht="16" customHeight="1">
      <c r="B1331" s="5" t="inlineStr">
        <is>
          <t>PR.SO-AT.AT</t>
        </is>
      </c>
      <c r="C1331" s="5" t="inlineStr">
        <is>
          <t>PR.SO-AT.AT-Emissions-NOx</t>
        </is>
      </c>
      <c r="D1331" s="5" t="inlineStr">
        <is>
          <t>PR</t>
        </is>
      </c>
      <c r="E1331" s="5" t="inlineStr">
        <is>
          <t>SO</t>
        </is>
      </c>
      <c r="F1331" s="5">
        <f>VLOOKUP(E1331,'5.a Definitions'!E:F,2,FALSE)</f>
        <v/>
      </c>
      <c r="G1331" s="5" t="inlineStr">
        <is>
          <t>AT</t>
        </is>
      </c>
      <c r="H1331" s="5" t="inlineStr">
        <is>
          <t>AT</t>
        </is>
      </c>
      <c r="I1331" s="5">
        <f>VLOOKUP(H1331,'5.a Definitions'!E:F,2,FALSE)</f>
        <v/>
      </c>
      <c r="J1331" s="465" t="inlineStr">
        <is>
          <t xml:space="preserve"> Emissions </t>
        </is>
      </c>
      <c r="K1331" s="465" t="inlineStr">
        <is>
          <t xml:space="preserve"> solid waste emissions </t>
        </is>
      </c>
      <c r="L1331" s="465" t="inlineStr">
        <is>
          <t xml:space="preserve"> reactive </t>
        </is>
      </c>
      <c r="M1331" s="465" t="inlineStr">
        <is>
          <t xml:space="preserve"> NOx </t>
        </is>
      </c>
      <c r="N1331" s="466" t="n">
        <v>0.62495351124558</v>
      </c>
      <c r="O1331" s="467" t="n">
        <v>0.3590028896859023</v>
      </c>
      <c r="P1331" s="468" t="n">
        <v>2016</v>
      </c>
      <c r="Q1331" s="469" t="inlineStr">
        <is>
          <t>CRLTAP Inventory Submissions</t>
        </is>
      </c>
      <c r="R1331" s="469" t="inlineStr">
        <is>
          <t>ok</t>
        </is>
      </c>
      <c r="S1331" s="469" t="inlineStr">
        <is>
          <t xml:space="preserve"> text </t>
        </is>
      </c>
      <c r="T1331" s="426" t="inlineStr">
        <is>
          <t>Norway</t>
        </is>
      </c>
      <c r="U1331" s="465" t="inlineStr">
        <is>
          <t xml:space="preserve"> N wasted </t>
        </is>
      </c>
      <c r="V1331" s="465" t="n">
        <v>0.04</v>
      </c>
    </row>
    <row r="1332" ht="16" customHeight="1">
      <c r="B1332" s="5" t="inlineStr">
        <is>
          <t>PR.SO-AT.AT</t>
        </is>
      </c>
      <c r="C1332" s="5" t="inlineStr">
        <is>
          <t>PR.SO-AT.AT-Emissions-N2O</t>
        </is>
      </c>
      <c r="D1332" s="5" t="inlineStr">
        <is>
          <t>PR</t>
        </is>
      </c>
      <c r="E1332" s="5" t="inlineStr">
        <is>
          <t>SO</t>
        </is>
      </c>
      <c r="F1332" s="5">
        <f>VLOOKUP(E1332,'5.a Definitions'!E:F,2,FALSE)</f>
        <v/>
      </c>
      <c r="G1332" s="5" t="inlineStr">
        <is>
          <t>AT</t>
        </is>
      </c>
      <c r="H1332" s="5" t="inlineStr">
        <is>
          <t>AT</t>
        </is>
      </c>
      <c r="I1332" s="5">
        <f>VLOOKUP(H1332,'5.a Definitions'!E:F,2,FALSE)</f>
        <v/>
      </c>
      <c r="J1332" s="465" t="inlineStr">
        <is>
          <t xml:space="preserve"> Emissions </t>
        </is>
      </c>
      <c r="K1332" s="465" t="inlineStr">
        <is>
          <t xml:space="preserve"> solid waste emissions </t>
        </is>
      </c>
      <c r="L1332" s="465" t="inlineStr">
        <is>
          <t xml:space="preserve"> reactive </t>
        </is>
      </c>
      <c r="M1332" s="465" t="inlineStr">
        <is>
          <t xml:space="preserve"> N2O </t>
        </is>
      </c>
      <c r="N1332" s="466" t="n">
        <v>0.03347772131279755</v>
      </c>
      <c r="O1332" s="467" t="n">
        <v>1.272532052986043</v>
      </c>
      <c r="P1332" s="468" t="n">
        <v>2016</v>
      </c>
      <c r="Q1332" s="469" t="inlineStr">
        <is>
          <t>UNFCCC CRT</t>
        </is>
      </c>
      <c r="R1332" s="469" t="inlineStr">
        <is>
          <t>ok</t>
        </is>
      </c>
      <c r="S1332" s="469" t="inlineStr">
        <is>
          <t xml:space="preserve"> text </t>
        </is>
      </c>
      <c r="T1332" s="426" t="inlineStr">
        <is>
          <t>Norway</t>
        </is>
      </c>
      <c r="U1332" s="465" t="inlineStr">
        <is>
          <t xml:space="preserve"> N wasted </t>
        </is>
      </c>
      <c r="V1332" s="465" t="n">
        <v>0.04</v>
      </c>
    </row>
    <row r="1333" ht="16" customHeight="1">
      <c r="B1333" s="5" t="inlineStr">
        <is>
          <t>PR.SO-HY.SW</t>
        </is>
      </c>
      <c r="C1333" s="5" t="inlineStr">
        <is>
          <t>PR.SO-HY.SW-Leaching-Nmix</t>
        </is>
      </c>
      <c r="D1333" s="5" t="inlineStr">
        <is>
          <t>PR</t>
        </is>
      </c>
      <c r="E1333" s="5" t="inlineStr">
        <is>
          <t>SO</t>
        </is>
      </c>
      <c r="F1333" s="5">
        <f>VLOOKUP(E1333,'5.a Definitions'!E:F,2,FALSE)</f>
        <v/>
      </c>
      <c r="G1333" s="5" t="inlineStr">
        <is>
          <t>HY</t>
        </is>
      </c>
      <c r="H1333" s="5" t="inlineStr">
        <is>
          <t>SW</t>
        </is>
      </c>
      <c r="I1333" s="5">
        <f>VLOOKUP(H1333,'5.a Definitions'!E:F,2,FALSE)</f>
        <v/>
      </c>
      <c r="J1333" s="465" t="inlineStr">
        <is>
          <t xml:space="preserve"> Leaching </t>
        </is>
      </c>
      <c r="K1333" s="465" t="inlineStr">
        <is>
          <t xml:space="preserve"> solid waste leaching </t>
        </is>
      </c>
      <c r="L1333" s="465" t="inlineStr">
        <is>
          <t xml:space="preserve"> reactive </t>
        </is>
      </c>
      <c r="M1333" s="465" t="inlineStr">
        <is>
          <t xml:space="preserve"> Nmix </t>
        </is>
      </c>
      <c r="N1333" s="466" t="n">
        <v>0.393173161455</v>
      </c>
      <c r="O1333" s="467" t="n">
        <v>0.1117785574715758</v>
      </c>
      <c r="P1333" s="468" t="n">
        <v>2016</v>
      </c>
      <c r="Q1333" s="469" t="inlineStr">
        <is>
          <t>Utslipp_deponi.xlsx (Mildir)</t>
        </is>
      </c>
      <c r="R1333" s="469" t="inlineStr">
        <is>
          <t>ok</t>
        </is>
      </c>
      <c r="S1333" s="469" t="inlineStr">
        <is>
          <t xml:space="preserve"> text </t>
        </is>
      </c>
      <c r="T1333" s="426" t="inlineStr">
        <is>
          <t>Norway</t>
        </is>
      </c>
      <c r="U1333" s="465" t="inlineStr">
        <is>
          <t xml:space="preserve"> N wasted </t>
        </is>
      </c>
      <c r="V1333" s="465" t="n">
        <v>0.04</v>
      </c>
    </row>
    <row r="1334" ht="16" customHeight="1">
      <c r="B1334" s="5" t="inlineStr">
        <is>
          <t>PR.SO-RW.RW</t>
        </is>
      </c>
      <c r="C1334" s="5" t="inlineStr">
        <is>
          <t>PR.SO-RW.RW-Solid waste export-Nmix</t>
        </is>
      </c>
      <c r="D1334" s="5" t="inlineStr">
        <is>
          <t>PR</t>
        </is>
      </c>
      <c r="E1334" s="5" t="inlineStr">
        <is>
          <t>SO</t>
        </is>
      </c>
      <c r="F1334" s="5">
        <f>VLOOKUP(E1334,'5.a Definitions'!E:F,2,FALSE)</f>
        <v/>
      </c>
      <c r="G1334" s="5" t="inlineStr">
        <is>
          <t>RW</t>
        </is>
      </c>
      <c r="H1334" s="5" t="inlineStr">
        <is>
          <t>RW</t>
        </is>
      </c>
      <c r="I1334" s="5">
        <f>VLOOKUP(H1334,'5.a Definitions'!E:F,2,FALSE)</f>
        <v/>
      </c>
      <c r="J1334" s="465" t="inlineStr">
        <is>
          <t xml:space="preserve"> Solid waste export </t>
        </is>
      </c>
      <c r="K1334" s="465" t="inlineStr">
        <is>
          <t xml:space="preserve"> solid waste export </t>
        </is>
      </c>
      <c r="L1334" s="465" t="inlineStr">
        <is>
          <t xml:space="preserve"> reactive </t>
        </is>
      </c>
      <c r="M1334" s="465" t="inlineStr">
        <is>
          <t xml:space="preserve"> Nmix </t>
        </is>
      </c>
      <c r="N1334" s="466" t="n">
        <v>0.152056341</v>
      </c>
      <c r="O1334" s="467" t="n">
        <v>0.4973018182402341</v>
      </c>
      <c r="P1334" s="468" t="n">
        <v>2016</v>
      </c>
      <c r="Q1334" s="469" t="inlineStr">
        <is>
          <t>SSB tab 08801</t>
        </is>
      </c>
      <c r="R1334" s="469" t="inlineStr">
        <is>
          <t>ok</t>
        </is>
      </c>
      <c r="S1334" s="469" t="inlineStr">
        <is>
          <t xml:space="preserve"> text </t>
        </is>
      </c>
      <c r="T1334" s="426" t="inlineStr">
        <is>
          <t>Norway</t>
        </is>
      </c>
      <c r="U1334" s="465" t="inlineStr">
        <is>
          <t xml:space="preserve"> N wasted </t>
        </is>
      </c>
      <c r="V1334" s="465" t="n">
        <v>0.04</v>
      </c>
    </row>
    <row r="1335" ht="16" customHeight="1">
      <c r="B1335" s="475" t="inlineStr">
        <is>
          <t>PR.SO-RW.RW</t>
        </is>
      </c>
      <c r="C1335" s="475" t="inlineStr">
        <is>
          <t xml:space="preserve">PR.SO-RW.RW-Export for recycling-Nmix </t>
        </is>
      </c>
      <c r="D1335" s="475" t="inlineStr">
        <is>
          <t>PR</t>
        </is>
      </c>
      <c r="E1335" s="475" t="inlineStr">
        <is>
          <t>SO</t>
        </is>
      </c>
      <c r="F1335" s="5">
        <f>VLOOKUP(E1335,'5.a Definitions'!E:F,2,FALSE)</f>
        <v/>
      </c>
      <c r="G1335" s="475" t="inlineStr">
        <is>
          <t>RW</t>
        </is>
      </c>
      <c r="H1335" s="475" t="inlineStr">
        <is>
          <t>RW</t>
        </is>
      </c>
      <c r="I1335" s="5">
        <f>VLOOKUP(H1335,'5.a Definitions'!E:F,2,FALSE)</f>
        <v/>
      </c>
      <c r="J1335" s="465" t="inlineStr">
        <is>
          <t>Export-for-recycling</t>
        </is>
      </c>
      <c r="K1335" s="465" t="inlineStr">
        <is>
          <t>export-for-recycling</t>
        </is>
      </c>
      <c r="L1335" s="465" t="inlineStr">
        <is>
          <t>reactive</t>
        </is>
      </c>
      <c r="M1335" s="465" t="inlineStr">
        <is>
          <t>Nmix</t>
        </is>
      </c>
      <c r="N1335" s="466" t="n">
        <v>1.8875072252</v>
      </c>
      <c r="O1335" s="467" t="n">
        <v>0.1754924868781989</v>
      </c>
      <c r="P1335" s="468" t="n">
        <v>2016</v>
      </c>
      <c r="Q1335" s="469" t="inlineStr">
        <is>
          <t>SSB</t>
        </is>
      </c>
      <c r="R1335" s="469" t="inlineStr">
        <is>
          <t>ok</t>
        </is>
      </c>
      <c r="S1335" s="469" t="inlineStr">
        <is>
          <t>text</t>
        </is>
      </c>
      <c r="T1335" s="476" t="inlineStr">
        <is>
          <t>Norway</t>
        </is>
      </c>
      <c r="U1335" s="475" t="inlineStr">
        <is>
          <t>recycling</t>
        </is>
      </c>
      <c r="V1335" s="465">
        <f>(O1230*N1230)^2</f>
        <v/>
      </c>
    </row>
    <row r="1336" ht="16" customHeight="1">
      <c r="B1336" s="475" t="inlineStr">
        <is>
          <t>PR.SO-RW.RW</t>
        </is>
      </c>
      <c r="C1336" s="475" t="inlineStr">
        <is>
          <t>PR.SO-RW.RW-Export for reuse-Nmix</t>
        </is>
      </c>
      <c r="D1336" s="475" t="inlineStr">
        <is>
          <t>PR</t>
        </is>
      </c>
      <c r="E1336" s="475" t="inlineStr">
        <is>
          <t>SO</t>
        </is>
      </c>
      <c r="F1336" s="5">
        <f>VLOOKUP(E1336,'5.a Definitions'!E:F,2,FALSE)</f>
        <v/>
      </c>
      <c r="G1336" s="475" t="inlineStr">
        <is>
          <t>RW</t>
        </is>
      </c>
      <c r="H1336" s="475" t="inlineStr">
        <is>
          <t>RW</t>
        </is>
      </c>
      <c r="I1336" s="5">
        <f>VLOOKUP(H1336,'5.a Definitions'!E:F,2,FALSE)</f>
        <v/>
      </c>
      <c r="J1336" s="465" t="inlineStr">
        <is>
          <t>Export-for-reuse</t>
        </is>
      </c>
      <c r="K1336" s="465" t="inlineStr">
        <is>
          <t>export-for-reuse</t>
        </is>
      </c>
      <c r="L1336" s="465" t="inlineStr">
        <is>
          <t>reactive</t>
        </is>
      </c>
      <c r="M1336" s="465" t="inlineStr">
        <is>
          <t>Nmix</t>
        </is>
      </c>
      <c r="N1336" s="466" t="n">
        <v>0.28350792</v>
      </c>
      <c r="O1336" s="467" t="n">
        <v>0.2018795938813379</v>
      </c>
      <c r="P1336" s="468" t="n">
        <v>2016</v>
      </c>
      <c r="Q1336" s="469" t="inlineStr">
        <is>
          <t>SSB</t>
        </is>
      </c>
      <c r="R1336" s="469" t="inlineStr">
        <is>
          <t>ok</t>
        </is>
      </c>
      <c r="S1336" s="469" t="inlineStr">
        <is>
          <t>text</t>
        </is>
      </c>
      <c r="T1336" s="476" t="inlineStr">
        <is>
          <t>Norway</t>
        </is>
      </c>
      <c r="U1336" s="475" t="inlineStr">
        <is>
          <t>recycling</t>
        </is>
      </c>
      <c r="V1336" s="465">
        <f>(O1236*N1236)^2</f>
        <v/>
      </c>
    </row>
    <row r="1337" ht="16" customHeight="1">
      <c r="B1337" s="5" t="inlineStr">
        <is>
          <t>PR.WW-AG.SM</t>
        </is>
      </c>
      <c r="C1337" s="5" t="inlineStr">
        <is>
          <t>PR.WW-AG.SM-Sewage sludge fertilizer-Nmix</t>
        </is>
      </c>
      <c r="D1337" s="5" t="inlineStr">
        <is>
          <t>PR</t>
        </is>
      </c>
      <c r="E1337" s="5" t="inlineStr">
        <is>
          <t>WW</t>
        </is>
      </c>
      <c r="F1337" s="5">
        <f>VLOOKUP(E1337,'5.a Definitions'!E:F,2,FALSE)</f>
        <v/>
      </c>
      <c r="G1337" s="5" t="inlineStr">
        <is>
          <t>AG</t>
        </is>
      </c>
      <c r="H1337" s="5" t="inlineStr">
        <is>
          <t>SM</t>
        </is>
      </c>
      <c r="I1337" s="5">
        <f>VLOOKUP(H1337,'5.a Definitions'!E:F,2,FALSE)</f>
        <v/>
      </c>
      <c r="J1337" s="465" t="inlineStr">
        <is>
          <t xml:space="preserve"> Sewage sludge fertilizer </t>
        </is>
      </c>
      <c r="K1337" s="465" t="inlineStr">
        <is>
          <t xml:space="preserve"> sewage sludge fertilizer </t>
        </is>
      </c>
      <c r="L1337" s="465" t="inlineStr">
        <is>
          <t xml:space="preserve"> reactive </t>
        </is>
      </c>
      <c r="M1337" s="465" t="inlineStr">
        <is>
          <t xml:space="preserve"> Nmix </t>
        </is>
      </c>
      <c r="N1337" s="466" t="n">
        <v>1.97184</v>
      </c>
      <c r="O1337" s="467" t="n">
        <v>0.3532196925890561</v>
      </c>
      <c r="P1337" s="468" t="n">
        <v>2016</v>
      </c>
      <c r="Q1337" s="469" t="inlineStr">
        <is>
          <t>SSB tab 05279</t>
        </is>
      </c>
      <c r="R1337" s="469" t="inlineStr">
        <is>
          <t>ok</t>
        </is>
      </c>
      <c r="S1337" s="469" t="inlineStr">
        <is>
          <t xml:space="preserve"> text </t>
        </is>
      </c>
      <c r="T1337" s="426" t="inlineStr">
        <is>
          <t>Norway</t>
        </is>
      </c>
      <c r="U1337" s="5" t="inlineStr">
        <is>
          <t>recycling</t>
        </is>
      </c>
      <c r="V1337" s="465" t="n">
        <v>0.04</v>
      </c>
    </row>
    <row r="1338" ht="16" customHeight="1">
      <c r="B1338" s="475" t="inlineStr">
        <is>
          <t>PR.WW-HS.HS</t>
        </is>
      </c>
      <c r="C1338" s="475" t="inlineStr">
        <is>
          <t xml:space="preserve">PR.WW-HS.HS-Sewage sludge fertilizer-Nmix </t>
        </is>
      </c>
      <c r="D1338" s="475" t="inlineStr">
        <is>
          <t>PR</t>
        </is>
      </c>
      <c r="E1338" s="475" t="inlineStr">
        <is>
          <t>WW</t>
        </is>
      </c>
      <c r="F1338" s="5">
        <f>VLOOKUP(E1338,'5.a Definitions'!E:F,2,FALSE)</f>
        <v/>
      </c>
      <c r="G1338" s="475" t="inlineStr">
        <is>
          <t>HS</t>
        </is>
      </c>
      <c r="H1338" s="475" t="inlineStr">
        <is>
          <t>HS</t>
        </is>
      </c>
      <c r="I1338" s="5">
        <f>VLOOKUP(H1338,'5.a Definitions'!E:F,2,FALSE)</f>
        <v/>
      </c>
      <c r="J1338" s="465" t="inlineStr">
        <is>
          <t>Sewage sludge fertilizer</t>
        </is>
      </c>
      <c r="K1338" s="465" t="inlineStr">
        <is>
          <t>sewage sludge fertilizer</t>
        </is>
      </c>
      <c r="L1338" s="465" t="inlineStr">
        <is>
          <t>reactive</t>
        </is>
      </c>
      <c r="M1338" s="465" t="inlineStr">
        <is>
          <t>Nmix</t>
        </is>
      </c>
      <c r="N1338" s="466" t="n">
        <v>0.8344799999999999</v>
      </c>
      <c r="O1338" s="467" t="n">
        <v>0.3532196925890559</v>
      </c>
      <c r="P1338" s="468" t="n">
        <v>2016</v>
      </c>
      <c r="Q1338" s="469" t="inlineStr">
        <is>
          <t>SSB table 05279</t>
        </is>
      </c>
      <c r="R1338" s="469" t="inlineStr">
        <is>
          <t>ok</t>
        </is>
      </c>
      <c r="S1338" s="469" t="inlineStr">
        <is>
          <t>text</t>
        </is>
      </c>
      <c r="T1338" s="476" t="inlineStr">
        <is>
          <t>Norway</t>
        </is>
      </c>
      <c r="U1338" s="5" t="inlineStr">
        <is>
          <t>recycling</t>
        </is>
      </c>
      <c r="V1338" s="465">
        <f>(#REF!*#REF!)^2</f>
        <v/>
      </c>
    </row>
    <row r="1339" ht="16" customHeight="1">
      <c r="B1339" s="475" t="inlineStr">
        <is>
          <t>PR.WW-PR.SO</t>
        </is>
      </c>
      <c r="C1339" s="475" t="inlineStr">
        <is>
          <t xml:space="preserve">PR.WW-PR.SO-Sewage sludge landfill-Nmix </t>
        </is>
      </c>
      <c r="D1339" s="475" t="inlineStr">
        <is>
          <t>PR</t>
        </is>
      </c>
      <c r="E1339" s="475" t="inlineStr">
        <is>
          <t>WW</t>
        </is>
      </c>
      <c r="F1339" s="5">
        <f>VLOOKUP(E1339,'5.a Definitions'!E:F,2,FALSE)</f>
        <v/>
      </c>
      <c r="G1339" s="475" t="inlineStr">
        <is>
          <t>PR</t>
        </is>
      </c>
      <c r="H1339" s="475" t="inlineStr">
        <is>
          <t>SO</t>
        </is>
      </c>
      <c r="I1339" s="5">
        <f>VLOOKUP(H1339,'5.a Definitions'!E:F,2,FALSE)</f>
        <v/>
      </c>
      <c r="J1339" s="465" t="inlineStr">
        <is>
          <t>Sewage sludge landfill</t>
        </is>
      </c>
      <c r="K1339" s="465" t="inlineStr">
        <is>
          <t>sewage sludge landfill</t>
        </is>
      </c>
      <c r="L1339" s="465" t="inlineStr">
        <is>
          <t>reactive</t>
        </is>
      </c>
      <c r="M1339" s="465" t="inlineStr">
        <is>
          <t>Nmix</t>
        </is>
      </c>
      <c r="N1339" s="466" t="n">
        <v>0.41505</v>
      </c>
      <c r="O1339" s="467" t="n">
        <v>0.3532196925890559</v>
      </c>
      <c r="P1339" s="468" t="n">
        <v>2016</v>
      </c>
      <c r="Q1339" s="469" t="inlineStr">
        <is>
          <t>SSB table 05279</t>
        </is>
      </c>
      <c r="R1339" s="469" t="inlineStr">
        <is>
          <t>ok</t>
        </is>
      </c>
      <c r="S1339" s="469" t="inlineStr">
        <is>
          <t>text</t>
        </is>
      </c>
      <c r="T1339" s="476" t="inlineStr">
        <is>
          <t>Norway</t>
        </is>
      </c>
      <c r="U1339" s="465" t="inlineStr">
        <is>
          <t>N wasted</t>
        </is>
      </c>
      <c r="V1339" s="465">
        <f>(#REF!*#REF!)^2</f>
        <v/>
      </c>
    </row>
    <row r="1340" ht="16" customHeight="1">
      <c r="B1340" s="5" t="inlineStr">
        <is>
          <t>PR.WW-AT.AT</t>
        </is>
      </c>
      <c r="C1340" s="5" t="inlineStr">
        <is>
          <t>PR.WW-AT.AT-Emissions-NH3</t>
        </is>
      </c>
      <c r="D1340" s="5" t="inlineStr">
        <is>
          <t>PR</t>
        </is>
      </c>
      <c r="E1340" s="5" t="inlineStr">
        <is>
          <t>WW</t>
        </is>
      </c>
      <c r="F1340" s="5">
        <f>VLOOKUP(E1340,'5.a Definitions'!E:F,2,FALSE)</f>
        <v/>
      </c>
      <c r="G1340" s="5" t="inlineStr">
        <is>
          <t>AT</t>
        </is>
      </c>
      <c r="H1340" s="5" t="inlineStr">
        <is>
          <t>AT</t>
        </is>
      </c>
      <c r="I1340" s="5">
        <f>VLOOKUP(H1340,'5.a Definitions'!E:F,2,FALSE)</f>
        <v/>
      </c>
      <c r="J1340" s="465" t="inlineStr">
        <is>
          <t xml:space="preserve"> Emissions </t>
        </is>
      </c>
      <c r="K1340" s="465" t="inlineStr">
        <is>
          <t xml:space="preserve"> wastewater emissions </t>
        </is>
      </c>
      <c r="L1340" s="465" t="inlineStr">
        <is>
          <t xml:space="preserve"> reactive </t>
        </is>
      </c>
      <c r="M1340" s="465" t="inlineStr">
        <is>
          <t xml:space="preserve"> NH3 </t>
        </is>
      </c>
      <c r="N1340" s="466" t="n">
        <v>0</v>
      </c>
      <c r="O1340" s="467" t="n">
        <v>0.5</v>
      </c>
      <c r="P1340" s="468" t="n">
        <v>2016</v>
      </c>
      <c r="Q1340" s="469" t="inlineStr">
        <is>
          <t>CRLTAP Inventory Submissions</t>
        </is>
      </c>
      <c r="R1340" s="469" t="inlineStr">
        <is>
          <t>ok</t>
        </is>
      </c>
      <c r="S1340" s="469" t="inlineStr">
        <is>
          <t xml:space="preserve"> text </t>
        </is>
      </c>
      <c r="T1340" s="426" t="inlineStr">
        <is>
          <t>Norway</t>
        </is>
      </c>
      <c r="U1340" s="465" t="inlineStr">
        <is>
          <t xml:space="preserve"> N wasted </t>
        </is>
      </c>
      <c r="V1340" s="465" t="n">
        <v>0.04</v>
      </c>
    </row>
    <row r="1341" ht="16" customHeight="1">
      <c r="B1341" s="5" t="inlineStr">
        <is>
          <t>PR.WW-AT.AT</t>
        </is>
      </c>
      <c r="C1341" s="5" t="inlineStr">
        <is>
          <t>PR.WW-AT.AT-Emissions-NOx</t>
        </is>
      </c>
      <c r="D1341" s="5" t="inlineStr">
        <is>
          <t>PR</t>
        </is>
      </c>
      <c r="E1341" s="5" t="inlineStr">
        <is>
          <t>WW</t>
        </is>
      </c>
      <c r="F1341" s="5">
        <f>VLOOKUP(E1341,'5.a Definitions'!E:F,2,FALSE)</f>
        <v/>
      </c>
      <c r="G1341" s="5" t="inlineStr">
        <is>
          <t>AT</t>
        </is>
      </c>
      <c r="H1341" s="5" t="inlineStr">
        <is>
          <t>AT</t>
        </is>
      </c>
      <c r="I1341" s="5">
        <f>VLOOKUP(H1341,'5.a Definitions'!E:F,2,FALSE)</f>
        <v/>
      </c>
      <c r="J1341" s="465" t="inlineStr">
        <is>
          <t xml:space="preserve"> Emissions </t>
        </is>
      </c>
      <c r="K1341" s="465" t="inlineStr">
        <is>
          <t xml:space="preserve"> wastewater emissions </t>
        </is>
      </c>
      <c r="L1341" s="465" t="inlineStr">
        <is>
          <t xml:space="preserve"> reactive </t>
        </is>
      </c>
      <c r="M1341" s="465" t="inlineStr">
        <is>
          <t xml:space="preserve"> NOx </t>
        </is>
      </c>
      <c r="N1341" s="466" t="n">
        <v>0</v>
      </c>
      <c r="O1341" s="467" t="n">
        <v>0.5</v>
      </c>
      <c r="P1341" s="468" t="n">
        <v>2016</v>
      </c>
      <c r="Q1341" s="469" t="inlineStr">
        <is>
          <t>CRLTAP Inventory Submissions</t>
        </is>
      </c>
      <c r="R1341" s="469" t="inlineStr">
        <is>
          <t>ok</t>
        </is>
      </c>
      <c r="S1341" s="469" t="inlineStr">
        <is>
          <t xml:space="preserve"> text </t>
        </is>
      </c>
      <c r="T1341" s="426" t="inlineStr">
        <is>
          <t>Norway</t>
        </is>
      </c>
      <c r="U1341" s="465" t="inlineStr">
        <is>
          <t xml:space="preserve"> N wasted </t>
        </is>
      </c>
      <c r="V1341" s="465" t="n">
        <v>0.04</v>
      </c>
    </row>
    <row r="1342" ht="16" customHeight="1">
      <c r="B1342" s="5" t="inlineStr">
        <is>
          <t>PR.WW-AT.AT</t>
        </is>
      </c>
      <c r="C1342" s="5" t="inlineStr">
        <is>
          <t>PR.WW-AT.AT-Emissions-N2O</t>
        </is>
      </c>
      <c r="D1342" s="5" t="inlineStr">
        <is>
          <t>PR</t>
        </is>
      </c>
      <c r="E1342" s="5" t="inlineStr">
        <is>
          <t>WW</t>
        </is>
      </c>
      <c r="F1342" s="5">
        <f>VLOOKUP(E1342,'5.a Definitions'!E:F,2,FALSE)</f>
        <v/>
      </c>
      <c r="G1342" s="5" t="inlineStr">
        <is>
          <t>AT</t>
        </is>
      </c>
      <c r="H1342" s="5" t="inlineStr">
        <is>
          <t>AT</t>
        </is>
      </c>
      <c r="I1342" s="5">
        <f>VLOOKUP(H1342,'5.a Definitions'!E:F,2,FALSE)</f>
        <v/>
      </c>
      <c r="J1342" s="465" t="inlineStr">
        <is>
          <t xml:space="preserve"> Emissions </t>
        </is>
      </c>
      <c r="K1342" s="465" t="inlineStr">
        <is>
          <t xml:space="preserve"> wastewater emissions </t>
        </is>
      </c>
      <c r="L1342" s="465" t="inlineStr">
        <is>
          <t xml:space="preserve"> reactive </t>
        </is>
      </c>
      <c r="M1342" s="465" t="inlineStr">
        <is>
          <t xml:space="preserve"> N2O </t>
        </is>
      </c>
      <c r="N1342" s="466" t="n">
        <v>0.1320235413167428</v>
      </c>
      <c r="O1342" s="467" t="n">
        <v>0.506173197401774</v>
      </c>
      <c r="P1342" s="468" t="n">
        <v>2016</v>
      </c>
      <c r="Q1342" s="469" t="inlineStr">
        <is>
          <t>UNFCCC CRT</t>
        </is>
      </c>
      <c r="R1342" s="469" t="inlineStr">
        <is>
          <t>ok</t>
        </is>
      </c>
      <c r="S1342" s="469" t="inlineStr">
        <is>
          <t xml:space="preserve"> text </t>
        </is>
      </c>
      <c r="T1342" s="426" t="inlineStr">
        <is>
          <t>Norway</t>
        </is>
      </c>
      <c r="U1342" s="465" t="inlineStr">
        <is>
          <t xml:space="preserve"> N wasted </t>
        </is>
      </c>
      <c r="V1342" s="465" t="n">
        <v>0.04</v>
      </c>
    </row>
    <row r="1343" ht="16" customHeight="1">
      <c r="B1343" s="5" t="inlineStr">
        <is>
          <t>PR.WW-AT.AT</t>
        </is>
      </c>
      <c r="C1343" s="5" t="inlineStr">
        <is>
          <t>PR.WW-AT.AT-Emissions-N2</t>
        </is>
      </c>
      <c r="D1343" s="5" t="inlineStr">
        <is>
          <t>PR</t>
        </is>
      </c>
      <c r="E1343" s="5" t="inlineStr">
        <is>
          <t>WW</t>
        </is>
      </c>
      <c r="F1343" s="5">
        <f>VLOOKUP(E1343,'5.a Definitions'!E:F,2,FALSE)</f>
        <v/>
      </c>
      <c r="G1343" s="5" t="inlineStr">
        <is>
          <t>AT</t>
        </is>
      </c>
      <c r="H1343" s="5" t="inlineStr">
        <is>
          <t>AT</t>
        </is>
      </c>
      <c r="I1343" s="5">
        <f>VLOOKUP(H1343,'5.a Definitions'!E:F,2,FALSE)</f>
        <v/>
      </c>
      <c r="J1343" s="465" t="inlineStr">
        <is>
          <t xml:space="preserve"> Emissions </t>
        </is>
      </c>
      <c r="K1343" s="465" t="inlineStr">
        <is>
          <t xml:space="preserve"> wastewater emissions </t>
        </is>
      </c>
      <c r="L1343" s="465" t="inlineStr">
        <is>
          <t xml:space="preserve"> inert </t>
        </is>
      </c>
      <c r="M1343" s="465" t="inlineStr">
        <is>
          <t xml:space="preserve"> N2 </t>
        </is>
      </c>
      <c r="N1343" s="466" t="n">
        <v>4.895849317333332</v>
      </c>
      <c r="O1343" s="467" t="n">
        <v>0.6306637378851572</v>
      </c>
      <c r="P1343" s="468" t="n">
        <v>2016</v>
      </c>
      <c r="Q1343" s="469" t="inlineStr">
        <is>
          <t>treatment plant reports (norskeutslipp.no / veas.nu)</t>
        </is>
      </c>
      <c r="R1343" s="469" t="inlineStr">
        <is>
          <t>ok</t>
        </is>
      </c>
      <c r="S1343" s="469" t="inlineStr">
        <is>
          <t xml:space="preserve"> text </t>
        </is>
      </c>
      <c r="T1343" s="426" t="inlineStr">
        <is>
          <t>Norway</t>
        </is>
      </c>
      <c r="U1343" s="465" t="inlineStr">
        <is>
          <t xml:space="preserve"> N wasted </t>
        </is>
      </c>
      <c r="V1343" s="465" t="n">
        <v>0.04</v>
      </c>
    </row>
    <row r="1344" ht="16" customHeight="1" thickBot="1">
      <c r="B1344" s="6" t="inlineStr">
        <is>
          <t>PR.WW-HY.CW</t>
        </is>
      </c>
      <c r="C1344" s="6" t="inlineStr">
        <is>
          <t>PR.WW-HY.CW-Treated wastewater discharge-Nmix</t>
        </is>
      </c>
      <c r="D1344" s="6" t="inlineStr">
        <is>
          <t>PR</t>
        </is>
      </c>
      <c r="E1344" s="6" t="inlineStr">
        <is>
          <t>WW</t>
        </is>
      </c>
      <c r="F1344" s="5">
        <f>VLOOKUP(E1344,'5.a Definitions'!E:F,2,FALSE)</f>
        <v/>
      </c>
      <c r="G1344" s="6" t="inlineStr">
        <is>
          <t>HY</t>
        </is>
      </c>
      <c r="H1344" s="6" t="inlineStr">
        <is>
          <t>CW</t>
        </is>
      </c>
      <c r="I1344" s="5">
        <f>VLOOKUP(H1344,'5.a Definitions'!E:F,2,FALSE)</f>
        <v/>
      </c>
      <c r="J1344" s="470" t="inlineStr">
        <is>
          <t xml:space="preserve"> Treated wastewater discharge </t>
        </is>
      </c>
      <c r="K1344" s="470" t="inlineStr">
        <is>
          <t xml:space="preserve"> treated wastewater to coastal water </t>
        </is>
      </c>
      <c r="L1344" s="470" t="inlineStr">
        <is>
          <t xml:space="preserve"> reactive </t>
        </is>
      </c>
      <c r="M1344" s="470" t="inlineStr">
        <is>
          <t xml:space="preserve"> Nmix </t>
        </is>
      </c>
      <c r="N1344" s="466" t="n">
        <v>19.6278</v>
      </c>
      <c r="O1344" s="471" t="n">
        <v>0.2029002785861379</v>
      </c>
      <c r="P1344" s="468" t="n">
        <v>2016</v>
      </c>
      <c r="Q1344" s="472" t="inlineStr">
        <is>
          <t>SSB table 05280</t>
        </is>
      </c>
      <c r="R1344" s="469" t="inlineStr">
        <is>
          <t>ok</t>
        </is>
      </c>
      <c r="S1344" s="472" t="inlineStr">
        <is>
          <t xml:space="preserve"> text </t>
        </is>
      </c>
      <c r="T1344" s="426" t="inlineStr">
        <is>
          <t>Norway</t>
        </is>
      </c>
      <c r="U1344" s="470" t="inlineStr">
        <is>
          <t xml:space="preserve"> N wasted </t>
        </is>
      </c>
      <c r="V1344" s="470" t="n">
        <v>0.04</v>
      </c>
    </row>
    <row r="1345" ht="16" customHeight="1">
      <c r="A1345" s="489" t="inlineStr">
        <is>
          <t>Humans and Settlements</t>
        </is>
      </c>
      <c r="B1345" s="5" t="inlineStr">
        <is>
          <t>HS.HS-PR.SO</t>
        </is>
      </c>
      <c r="C1345" s="5" t="inlineStr">
        <is>
          <t>HS.HS-PR.SO-Household waste-Nmix</t>
        </is>
      </c>
      <c r="D1345" s="5" t="inlineStr">
        <is>
          <t>HS</t>
        </is>
      </c>
      <c r="E1345" s="5" t="inlineStr">
        <is>
          <t>HS</t>
        </is>
      </c>
      <c r="F1345" s="5">
        <f>VLOOKUP(E1345,'5.a Definitions'!E:F,2,FALSE)</f>
        <v/>
      </c>
      <c r="G1345" s="5" t="inlineStr">
        <is>
          <t>PR</t>
        </is>
      </c>
      <c r="H1345" s="5" t="inlineStr">
        <is>
          <t>SO</t>
        </is>
      </c>
      <c r="I1345" s="5">
        <f>VLOOKUP(H1345,'5.a Definitions'!E:F,2,FALSE)</f>
        <v/>
      </c>
      <c r="J1345" s="465" t="inlineStr">
        <is>
          <t xml:space="preserve"> Household waste </t>
        </is>
      </c>
      <c r="K1345" s="465" t="inlineStr">
        <is>
          <t xml:space="preserve"> household waste </t>
        </is>
      </c>
      <c r="L1345" s="465" t="inlineStr">
        <is>
          <t xml:space="preserve"> reactive </t>
        </is>
      </c>
      <c r="M1345" s="465" t="inlineStr">
        <is>
          <t xml:space="preserve"> Nmix </t>
        </is>
      </c>
      <c r="N1345" s="466" t="n">
        <v>31.3095</v>
      </c>
      <c r="O1345" s="467" t="n">
        <v>0.4015225743011303</v>
      </c>
      <c r="P1345" s="468" t="n">
        <v>2016</v>
      </c>
      <c r="Q1345" s="469" t="inlineStr">
        <is>
          <t>SSB</t>
        </is>
      </c>
      <c r="R1345" s="469" t="inlineStr">
        <is>
          <t>ok</t>
        </is>
      </c>
      <c r="S1345" s="469" t="inlineStr">
        <is>
          <t xml:space="preserve"> text </t>
        </is>
      </c>
      <c r="T1345" s="426" t="inlineStr">
        <is>
          <t>Norway</t>
        </is>
      </c>
      <c r="U1345" s="465" t="inlineStr">
        <is>
          <t xml:space="preserve"> N wasted </t>
        </is>
      </c>
      <c r="V1345" s="465" t="n">
        <v>0.04</v>
      </c>
    </row>
    <row r="1346">
      <c r="B1346" s="5" t="inlineStr">
        <is>
          <t>HS.HS-PR.WW</t>
        </is>
      </c>
      <c r="C1346" s="5" t="inlineStr">
        <is>
          <t>HS.HS-PR.WW-Municipal wastewater-Nmix</t>
        </is>
      </c>
      <c r="D1346" s="5" t="inlineStr">
        <is>
          <t>HS</t>
        </is>
      </c>
      <c r="E1346" s="5" t="inlineStr">
        <is>
          <t>HS</t>
        </is>
      </c>
      <c r="F1346" s="5">
        <f>VLOOKUP(E1346,'5.a Definitions'!E:F,2,FALSE)</f>
        <v/>
      </c>
      <c r="G1346" s="5" t="inlineStr">
        <is>
          <t>PR</t>
        </is>
      </c>
      <c r="H1346" s="5" t="inlineStr">
        <is>
          <t>WW</t>
        </is>
      </c>
      <c r="I1346" s="5">
        <f>VLOOKUP(H1346,'5.a Definitions'!E:F,2,FALSE)</f>
        <v/>
      </c>
      <c r="J1346" s="465" t="inlineStr">
        <is>
          <t xml:space="preserve"> Municipal wastewater </t>
        </is>
      </c>
      <c r="K1346" s="465" t="inlineStr">
        <is>
          <t xml:space="preserve"> municipal wastewater </t>
        </is>
      </c>
      <c r="L1346" s="465" t="inlineStr">
        <is>
          <t xml:space="preserve"> reactive </t>
        </is>
      </c>
      <c r="M1346" s="465" t="inlineStr">
        <is>
          <t xml:space="preserve"> Nmix </t>
        </is>
      </c>
      <c r="N1346" s="466" t="n">
        <v>23.7757716</v>
      </c>
      <c r="O1346" s="467" t="n">
        <v>0.104882370412438</v>
      </c>
      <c r="P1346" s="468" t="n">
        <v>2016</v>
      </c>
      <c r="Q1346" s="469" t="inlineStr">
        <is>
          <t>SSB table 06913</t>
        </is>
      </c>
      <c r="R1346" s="469" t="inlineStr">
        <is>
          <t>ok</t>
        </is>
      </c>
      <c r="S1346" s="469" t="inlineStr">
        <is>
          <t xml:space="preserve"> text </t>
        </is>
      </c>
      <c r="T1346" s="426" t="inlineStr">
        <is>
          <t>Norway</t>
        </is>
      </c>
      <c r="U1346" s="465" t="inlineStr">
        <is>
          <t xml:space="preserve"> N wasted </t>
        </is>
      </c>
      <c r="V1346" s="465" t="n">
        <v>0.04</v>
      </c>
    </row>
    <row r="1347" ht="16" customHeight="1">
      <c r="B1347" s="5" t="inlineStr">
        <is>
          <t>HS.HS-AT.AT</t>
        </is>
      </c>
      <c r="C1347" s="5" t="inlineStr">
        <is>
          <t>HS.HS-AT.AT-Emissions-NH3</t>
        </is>
      </c>
      <c r="D1347" s="5" t="inlineStr">
        <is>
          <t>HS</t>
        </is>
      </c>
      <c r="E1347" s="5" t="inlineStr">
        <is>
          <t>HS</t>
        </is>
      </c>
      <c r="F1347" s="5">
        <f>VLOOKUP(E1347,'5.a Definitions'!E:F,2,FALSE)</f>
        <v/>
      </c>
      <c r="G1347" s="5" t="inlineStr">
        <is>
          <t>AT</t>
        </is>
      </c>
      <c r="H1347" s="5" t="inlineStr">
        <is>
          <t>AT</t>
        </is>
      </c>
      <c r="I1347" s="5">
        <f>VLOOKUP(H1347,'5.a Definitions'!E:F,2,FALSE)</f>
        <v/>
      </c>
      <c r="J1347" s="465" t="inlineStr">
        <is>
          <t xml:space="preserve"> Emissions </t>
        </is>
      </c>
      <c r="K1347" s="465" t="inlineStr">
        <is>
          <t xml:space="preserve"> human NH3 emissions </t>
        </is>
      </c>
      <c r="L1347" s="465" t="inlineStr">
        <is>
          <t xml:space="preserve"> reactive </t>
        </is>
      </c>
      <c r="M1347" s="465" t="inlineStr">
        <is>
          <t xml:space="preserve"> NH3 </t>
        </is>
      </c>
      <c r="N1347" s="466" t="n">
        <v>0.1006876945002</v>
      </c>
      <c r="O1347" s="467" t="n">
        <v>0.178448281249486</v>
      </c>
      <c r="P1347" s="468" t="n">
        <v>2016</v>
      </c>
      <c r="Q1347" s="469" t="inlineStr">
        <is>
          <t>SSB table 07459 &amp; 05307</t>
        </is>
      </c>
      <c r="R1347" s="469" t="inlineStr">
        <is>
          <t>ok</t>
        </is>
      </c>
      <c r="S1347" s="469" t="inlineStr">
        <is>
          <t xml:space="preserve"> text </t>
        </is>
      </c>
      <c r="T1347" s="426" t="inlineStr">
        <is>
          <t>Norway</t>
        </is>
      </c>
      <c r="U1347" s="465" t="inlineStr">
        <is>
          <t xml:space="preserve"> N wasted </t>
        </is>
      </c>
      <c r="V1347" s="465" t="n">
        <v>0.04</v>
      </c>
    </row>
    <row r="1348" ht="16" customHeight="1">
      <c r="B1348" s="5" t="inlineStr">
        <is>
          <t>HS.HS-AT.AT</t>
        </is>
      </c>
      <c r="C1348" s="5" t="inlineStr">
        <is>
          <t>HS.HS-AT.AT-LUC emissions-NH3</t>
        </is>
      </c>
      <c r="D1348" s="5" t="inlineStr">
        <is>
          <t>HS</t>
        </is>
      </c>
      <c r="E1348" s="5" t="inlineStr">
        <is>
          <t>HS</t>
        </is>
      </c>
      <c r="F1348" s="5">
        <f>VLOOKUP(E1348,'5.a Definitions'!E:F,2,FALSE)</f>
        <v/>
      </c>
      <c r="G1348" s="5" t="inlineStr">
        <is>
          <t>AT</t>
        </is>
      </c>
      <c r="H1348" s="5" t="inlineStr">
        <is>
          <t>AT</t>
        </is>
      </c>
      <c r="I1348" s="5">
        <f>VLOOKUP(H1348,'5.a Definitions'!E:F,2,FALSE)</f>
        <v/>
      </c>
      <c r="J1348" s="465" t="inlineStr">
        <is>
          <t xml:space="preserve"> LUC emissions </t>
        </is>
      </c>
      <c r="K1348" s="465" t="inlineStr">
        <is>
          <t xml:space="preserve"> LUC emissions </t>
        </is>
      </c>
      <c r="L1348" s="465" t="inlineStr">
        <is>
          <t xml:space="preserve"> reactive </t>
        </is>
      </c>
      <c r="M1348" s="465" t="inlineStr">
        <is>
          <t xml:space="preserve"> NH3 </t>
        </is>
      </c>
      <c r="N1348" s="466" t="inlineStr">
        <is>
          <t>nan</t>
        </is>
      </c>
      <c r="O1348" s="467" t="n">
        <v>0.2</v>
      </c>
      <c r="P1348" s="468" t="n">
        <v>2016</v>
      </c>
      <c r="Q1348" s="469" t="inlineStr">
        <is>
          <t>no data</t>
        </is>
      </c>
      <c r="R1348" s="469" t="inlineStr">
        <is>
          <t>not done</t>
        </is>
      </c>
      <c r="S1348" s="469" t="inlineStr">
        <is>
          <t xml:space="preserve"> text </t>
        </is>
      </c>
      <c r="T1348" s="426" t="inlineStr">
        <is>
          <t>Norway</t>
        </is>
      </c>
      <c r="U1348" s="465" t="inlineStr">
        <is>
          <t xml:space="preserve"> N wasted </t>
        </is>
      </c>
      <c r="V1348" s="465" t="n">
        <v>0.04</v>
      </c>
    </row>
    <row r="1349">
      <c r="B1349" s="5" t="inlineStr">
        <is>
          <t>HS.HS-AT.AT</t>
        </is>
      </c>
      <c r="C1349" s="5" t="inlineStr">
        <is>
          <t>HS.HS-AT.AT-LUC emissions-NOx</t>
        </is>
      </c>
      <c r="D1349" s="5" t="inlineStr">
        <is>
          <t>HS</t>
        </is>
      </c>
      <c r="E1349" s="5" t="inlineStr">
        <is>
          <t>HS</t>
        </is>
      </c>
      <c r="F1349" s="5">
        <f>VLOOKUP(E1349,'5.a Definitions'!E:F,2,FALSE)</f>
        <v/>
      </c>
      <c r="G1349" s="5" t="inlineStr">
        <is>
          <t>AT</t>
        </is>
      </c>
      <c r="H1349" s="5" t="inlineStr">
        <is>
          <t>AT</t>
        </is>
      </c>
      <c r="I1349" s="5">
        <f>VLOOKUP(H1349,'5.a Definitions'!E:F,2,FALSE)</f>
        <v/>
      </c>
      <c r="J1349" s="465" t="inlineStr">
        <is>
          <t xml:space="preserve"> LUC emissions </t>
        </is>
      </c>
      <c r="K1349" s="465" t="inlineStr">
        <is>
          <t xml:space="preserve"> LUC emissions </t>
        </is>
      </c>
      <c r="L1349" s="465" t="inlineStr">
        <is>
          <t xml:space="preserve"> reactive </t>
        </is>
      </c>
      <c r="M1349" s="465" t="inlineStr">
        <is>
          <t xml:space="preserve"> NOx </t>
        </is>
      </c>
      <c r="N1349" s="466" t="inlineStr">
        <is>
          <t>nan</t>
        </is>
      </c>
      <c r="O1349" s="467" t="n">
        <v>0.2</v>
      </c>
      <c r="P1349" s="468" t="n">
        <v>2016</v>
      </c>
      <c r="Q1349" s="469" t="inlineStr">
        <is>
          <t>no data</t>
        </is>
      </c>
      <c r="R1349" s="469" t="inlineStr">
        <is>
          <t>not done</t>
        </is>
      </c>
      <c r="S1349" s="469" t="inlineStr">
        <is>
          <t xml:space="preserve"> text </t>
        </is>
      </c>
      <c r="T1349" s="426" t="inlineStr">
        <is>
          <t>Norway</t>
        </is>
      </c>
      <c r="U1349" s="465" t="inlineStr">
        <is>
          <t xml:space="preserve"> N wasted </t>
        </is>
      </c>
      <c r="V1349" s="465" t="n">
        <v>0.04</v>
      </c>
    </row>
    <row r="1350">
      <c r="B1350" s="5" t="inlineStr">
        <is>
          <t>HS.HS-AT.AT</t>
        </is>
      </c>
      <c r="C1350" s="5" t="inlineStr">
        <is>
          <t>HS.HS-AT.AT-LUC emissions-N2O</t>
        </is>
      </c>
      <c r="D1350" s="5" t="inlineStr">
        <is>
          <t>HS</t>
        </is>
      </c>
      <c r="E1350" s="5" t="inlineStr">
        <is>
          <t>HS</t>
        </is>
      </c>
      <c r="F1350" s="5">
        <f>VLOOKUP(E1350,'5.a Definitions'!E:F,2,FALSE)</f>
        <v/>
      </c>
      <c r="G1350" s="5" t="inlineStr">
        <is>
          <t>AT</t>
        </is>
      </c>
      <c r="H1350" s="5" t="inlineStr">
        <is>
          <t>AT</t>
        </is>
      </c>
      <c r="I1350" s="5">
        <f>VLOOKUP(H1350,'5.a Definitions'!E:F,2,FALSE)</f>
        <v/>
      </c>
      <c r="J1350" s="465" t="inlineStr">
        <is>
          <t xml:space="preserve"> LUC emissions </t>
        </is>
      </c>
      <c r="K1350" s="465" t="inlineStr">
        <is>
          <t xml:space="preserve"> LUC emissions </t>
        </is>
      </c>
      <c r="L1350" s="465" t="inlineStr">
        <is>
          <t xml:space="preserve"> reactive </t>
        </is>
      </c>
      <c r="M1350" s="465" t="inlineStr">
        <is>
          <t xml:space="preserve"> N2O </t>
        </is>
      </c>
      <c r="N1350" s="466" t="n">
        <v>0.09823716510631772</v>
      </c>
      <c r="O1350" s="467" t="n">
        <v>1.261544563046772</v>
      </c>
      <c r="P1350" s="468" t="n">
        <v>2016</v>
      </c>
      <c r="Q1350" s="469" t="inlineStr">
        <is>
          <t>UNFCCC CRT</t>
        </is>
      </c>
      <c r="R1350" s="469" t="inlineStr">
        <is>
          <t>ok</t>
        </is>
      </c>
      <c r="S1350" s="469" t="inlineStr">
        <is>
          <t xml:space="preserve"> text </t>
        </is>
      </c>
      <c r="T1350" s="426" t="inlineStr">
        <is>
          <t>Norway</t>
        </is>
      </c>
      <c r="U1350" s="465" t="inlineStr">
        <is>
          <t xml:space="preserve"> N wasted </t>
        </is>
      </c>
      <c r="V1350" s="465" t="n">
        <v>0.04</v>
      </c>
    </row>
    <row r="1351">
      <c r="B1351" s="5" t="inlineStr">
        <is>
          <t>HS.HS-HY.SW</t>
        </is>
      </c>
      <c r="C1351" s="5" t="inlineStr">
        <is>
          <t>HS.HS-HY.SW-Untreated wastewater-Nmix</t>
        </is>
      </c>
      <c r="D1351" s="5" t="inlineStr">
        <is>
          <t>HS</t>
        </is>
      </c>
      <c r="E1351" s="5" t="inlineStr">
        <is>
          <t>HS</t>
        </is>
      </c>
      <c r="F1351" s="5">
        <f>VLOOKUP(E1351,'5.a Definitions'!E:F,2,FALSE)</f>
        <v/>
      </c>
      <c r="G1351" s="5" t="inlineStr">
        <is>
          <t>HY</t>
        </is>
      </c>
      <c r="H1351" s="5" t="inlineStr">
        <is>
          <t>SW</t>
        </is>
      </c>
      <c r="I1351" s="5">
        <f>VLOOKUP(H1351,'5.a Definitions'!E:F,2,FALSE)</f>
        <v/>
      </c>
      <c r="J1351" s="465" t="inlineStr">
        <is>
          <t xml:space="preserve"> Untreated wastewater </t>
        </is>
      </c>
      <c r="K1351" s="465" t="inlineStr">
        <is>
          <t xml:space="preserve"> untreated wastewater to groundwater </t>
        </is>
      </c>
      <c r="L1351" s="465" t="inlineStr">
        <is>
          <t xml:space="preserve"> reactive </t>
        </is>
      </c>
      <c r="M1351" s="465" t="inlineStr">
        <is>
          <t xml:space="preserve"> Nmix </t>
        </is>
      </c>
      <c r="N1351" s="466" t="n">
        <v>0</v>
      </c>
      <c r="O1351" s="467" t="n">
        <v>10</v>
      </c>
      <c r="P1351" s="468" t="n">
        <v>2016</v>
      </c>
      <c r="Q1351" s="469" t="inlineStr">
        <is>
          <t>neglected</t>
        </is>
      </c>
      <c r="R1351" s="469" t="inlineStr">
        <is>
          <t>ok</t>
        </is>
      </c>
      <c r="S1351" s="469" t="inlineStr">
        <is>
          <t xml:space="preserve"> text </t>
        </is>
      </c>
      <c r="T1351" s="426" t="inlineStr">
        <is>
          <t>Norway</t>
        </is>
      </c>
      <c r="U1351" s="465" t="inlineStr">
        <is>
          <t xml:space="preserve"> N wasted </t>
        </is>
      </c>
      <c r="V1351" s="465" t="n">
        <v>0.04</v>
      </c>
    </row>
    <row r="1352">
      <c r="B1352" s="475" t="inlineStr">
        <is>
          <t>HS.HS-HY.SW</t>
        </is>
      </c>
      <c r="C1352" s="475" t="inlineStr">
        <is>
          <t>HS.HS-HY.SW-Overland flow-Nmix</t>
        </is>
      </c>
      <c r="D1352" s="475" t="inlineStr">
        <is>
          <t>HS</t>
        </is>
      </c>
      <c r="E1352" s="475" t="inlineStr">
        <is>
          <t>HS</t>
        </is>
      </c>
      <c r="F1352" s="5">
        <f>VLOOKUP(E1352,'5.a Definitions'!E:F,2,FALSE)</f>
        <v/>
      </c>
      <c r="G1352" s="475" t="inlineStr">
        <is>
          <t>HY</t>
        </is>
      </c>
      <c r="H1352" s="475" t="inlineStr">
        <is>
          <t>SW</t>
        </is>
      </c>
      <c r="I1352" s="5">
        <f>VLOOKUP(H1352,'5.a Definitions'!E:F,2,FALSE)</f>
        <v/>
      </c>
      <c r="J1352" s="465" t="inlineStr">
        <is>
          <t>Overland flow</t>
        </is>
      </c>
      <c r="K1352" s="465" t="inlineStr">
        <is>
          <t>overland flow</t>
        </is>
      </c>
      <c r="L1352" s="465" t="inlineStr">
        <is>
          <t>reactive</t>
        </is>
      </c>
      <c r="M1352" s="465" t="inlineStr">
        <is>
          <t>Nmix</t>
        </is>
      </c>
      <c r="N1352" s="466" t="n">
        <v>6.18</v>
      </c>
      <c r="O1352" s="467" t="n">
        <v>0.7150627489028277</v>
      </c>
      <c r="P1352" s="468" t="n">
        <v>2016</v>
      </c>
      <c r="Q1352" s="469" t="inlineStr">
        <is>
          <t>TEOTIL3</t>
        </is>
      </c>
      <c r="R1352" s="469" t="inlineStr">
        <is>
          <t>ok</t>
        </is>
      </c>
      <c r="S1352" s="469" t="inlineStr">
        <is>
          <t>text</t>
        </is>
      </c>
      <c r="T1352" s="476" t="inlineStr">
        <is>
          <t>Norway</t>
        </is>
      </c>
      <c r="U1352" s="465" t="inlineStr">
        <is>
          <t>N wasted</t>
        </is>
      </c>
      <c r="V1352" s="465">
        <f>(O1210*N1210)^2</f>
        <v/>
      </c>
    </row>
    <row r="1353" ht="16" customHeight="1" thickBot="1">
      <c r="B1353" s="6" t="inlineStr">
        <is>
          <t>HS.HS-HY.CW</t>
        </is>
      </c>
      <c r="C1353" s="6" t="inlineStr">
        <is>
          <t>HS.HS-HY.CW-Untreated wastewater-Nmix</t>
        </is>
      </c>
      <c r="D1353" s="6" t="inlineStr">
        <is>
          <t>HS</t>
        </is>
      </c>
      <c r="E1353" s="6" t="inlineStr">
        <is>
          <t>HS</t>
        </is>
      </c>
      <c r="F1353" s="5">
        <f>VLOOKUP(E1353,'5.a Definitions'!E:F,2,FALSE)</f>
        <v/>
      </c>
      <c r="G1353" s="6" t="inlineStr">
        <is>
          <t>HY</t>
        </is>
      </c>
      <c r="H1353" s="6" t="inlineStr">
        <is>
          <t>CW</t>
        </is>
      </c>
      <c r="I1353" s="5">
        <f>VLOOKUP(H1353,'5.a Definitions'!E:F,2,FALSE)</f>
        <v/>
      </c>
      <c r="J1353" s="470" t="inlineStr">
        <is>
          <t xml:space="preserve"> Untreated wastewater </t>
        </is>
      </c>
      <c r="K1353" s="470" t="inlineStr">
        <is>
          <t xml:space="preserve"> untreated wastewater to coastal water </t>
        </is>
      </c>
      <c r="L1353" s="470" t="inlineStr">
        <is>
          <t xml:space="preserve"> reactive </t>
        </is>
      </c>
      <c r="M1353" s="470" t="inlineStr">
        <is>
          <t xml:space="preserve"> Nmix </t>
        </is>
      </c>
      <c r="N1353" s="466" t="n">
        <v>0</v>
      </c>
      <c r="O1353" s="471" t="n">
        <v>10</v>
      </c>
      <c r="P1353" s="468" t="n">
        <v>2016</v>
      </c>
      <c r="Q1353" s="472" t="inlineStr">
        <is>
          <t>neglected</t>
        </is>
      </c>
      <c r="R1353" s="469" t="inlineStr">
        <is>
          <t>ok</t>
        </is>
      </c>
      <c r="S1353" s="472" t="inlineStr">
        <is>
          <t xml:space="preserve"> text </t>
        </is>
      </c>
      <c r="T1353" s="426" t="inlineStr">
        <is>
          <t>Norway</t>
        </is>
      </c>
      <c r="U1353" s="470" t="inlineStr">
        <is>
          <t xml:space="preserve"> N wasted </t>
        </is>
      </c>
      <c r="V1353" s="470" t="n">
        <v>0.04</v>
      </c>
    </row>
    <row r="1354" ht="16" customHeight="1" thickBot="1">
      <c r="A1354" s="492" t="inlineStr">
        <is>
          <t>Atmosphere</t>
        </is>
      </c>
      <c r="B1354" s="5" t="inlineStr">
        <is>
          <t>AT.AT-MP.OP</t>
        </is>
      </c>
      <c r="C1354" s="5" t="inlineStr">
        <is>
          <t>AT.AT-MP.OP-Ammonia synthesis N2 fixation-N2</t>
        </is>
      </c>
      <c r="D1354" s="5" t="inlineStr">
        <is>
          <t>AT</t>
        </is>
      </c>
      <c r="E1354" s="5" t="inlineStr">
        <is>
          <t>AT</t>
        </is>
      </c>
      <c r="F1354" s="5">
        <f>VLOOKUP(E1354,'5.a Definitions'!E:F,2,FALSE)</f>
        <v/>
      </c>
      <c r="G1354" s="5" t="inlineStr">
        <is>
          <t>MP</t>
        </is>
      </c>
      <c r="H1354" s="5" t="inlineStr">
        <is>
          <t>OP</t>
        </is>
      </c>
      <c r="I1354" s="5">
        <f>VLOOKUP(H1354,'5.a Definitions'!E:F,2,FALSE)</f>
        <v/>
      </c>
      <c r="J1354" s="465" t="inlineStr">
        <is>
          <t xml:space="preserve"> Ammonia synthesis N2 fixation </t>
        </is>
      </c>
      <c r="K1354" s="465" t="inlineStr">
        <is>
          <t xml:space="preserve"> ammonia synthesis N2 fixation </t>
        </is>
      </c>
      <c r="L1354" s="465" t="inlineStr">
        <is>
          <t xml:space="preserve"> inert </t>
        </is>
      </c>
      <c r="M1354" s="465" t="inlineStr">
        <is>
          <t xml:space="preserve"> N2 </t>
        </is>
      </c>
      <c r="N1354" s="466" t="n">
        <v>363.6732030597177</v>
      </c>
      <c r="O1354" s="467" t="n">
        <v>0.5829882826680083</v>
      </c>
      <c r="P1354" s="468" t="n">
        <v>2016</v>
      </c>
      <c r="Q1354" s="469" t="inlineStr">
        <is>
          <t>FAOSTAT Fertilizer by nutrient + SSB (3-year moving average)</t>
        </is>
      </c>
      <c r="R1354" s="469" t="inlineStr">
        <is>
          <t>ok</t>
        </is>
      </c>
      <c r="S1354" s="469" t="inlineStr">
        <is>
          <t xml:space="preserve"> text </t>
        </is>
      </c>
      <c r="T1354" s="426" t="inlineStr">
        <is>
          <t>Norway</t>
        </is>
      </c>
      <c r="U1354" s="465" t="inlineStr">
        <is>
          <t xml:space="preserve"> - </t>
        </is>
      </c>
      <c r="V1354" s="465" t="n">
        <v>0.04</v>
      </c>
    </row>
    <row r="1355" ht="16" customHeight="1">
      <c r="B1355" s="5" t="inlineStr">
        <is>
          <t>AT.AT-AG.SM</t>
        </is>
      </c>
      <c r="C1355" s="5" t="inlineStr">
        <is>
          <t>AT.AT-AG.SM-Deposition-OXN</t>
        </is>
      </c>
      <c r="D1355" s="5" t="inlineStr">
        <is>
          <t>AT</t>
        </is>
      </c>
      <c r="E1355" s="5" t="inlineStr">
        <is>
          <t>AT</t>
        </is>
      </c>
      <c r="F1355" s="5">
        <f>VLOOKUP(E1355,'5.a Definitions'!E:F,2,FALSE)</f>
        <v/>
      </c>
      <c r="G1355" s="5" t="inlineStr">
        <is>
          <t>AG</t>
        </is>
      </c>
      <c r="H1355" s="5" t="inlineStr">
        <is>
          <t>SM</t>
        </is>
      </c>
      <c r="I1355" s="5">
        <f>VLOOKUP(H1355,'5.a Definitions'!E:F,2,FALSE)</f>
        <v/>
      </c>
      <c r="J1355" s="465" t="inlineStr">
        <is>
          <t xml:space="preserve"> Deposition </t>
        </is>
      </c>
      <c r="K1355" s="465" t="inlineStr">
        <is>
          <t xml:space="preserve"> deposition to agricultural soils </t>
        </is>
      </c>
      <c r="L1355" s="465" t="inlineStr">
        <is>
          <t xml:space="preserve"> reactive </t>
        </is>
      </c>
      <c r="M1355" s="465" t="inlineStr">
        <is>
          <t xml:space="preserve"> OXN </t>
        </is>
      </c>
      <c r="N1355" s="466" t="n">
        <v>3.118693217272536</v>
      </c>
      <c r="O1355" s="467" t="n">
        <v>0.3766115071511001</v>
      </c>
      <c r="P1355" s="468" t="n">
        <v>2016</v>
      </c>
      <c r="Q1355" s="469" t="inlineStr">
        <is>
          <t>NILU and geodata.no</t>
        </is>
      </c>
      <c r="R1355" s="469" t="inlineStr">
        <is>
          <t>ok</t>
        </is>
      </c>
      <c r="S1355" s="469" t="inlineStr">
        <is>
          <t xml:space="preserve"> text </t>
        </is>
      </c>
      <c r="T1355" s="426" t="inlineStr">
        <is>
          <t>Norway</t>
        </is>
      </c>
      <c r="U1355" s="465" t="inlineStr">
        <is>
          <t xml:space="preserve"> - </t>
        </is>
      </c>
      <c r="V1355" s="465" t="n">
        <v>0.04</v>
      </c>
    </row>
    <row r="1356">
      <c r="B1356" s="5" t="inlineStr">
        <is>
          <t>AT.AT-AG.SM</t>
        </is>
      </c>
      <c r="C1356" s="5" t="inlineStr">
        <is>
          <t>AT.AT-AG.SM-Deposition-RDN</t>
        </is>
      </c>
      <c r="D1356" s="5" t="inlineStr">
        <is>
          <t>AT</t>
        </is>
      </c>
      <c r="E1356" s="5" t="inlineStr">
        <is>
          <t>AT</t>
        </is>
      </c>
      <c r="F1356" s="5">
        <f>VLOOKUP(E1356,'5.a Definitions'!E:F,2,FALSE)</f>
        <v/>
      </c>
      <c r="G1356" s="5" t="inlineStr">
        <is>
          <t>AG</t>
        </is>
      </c>
      <c r="H1356" s="5" t="inlineStr">
        <is>
          <t>SM</t>
        </is>
      </c>
      <c r="I1356" s="5">
        <f>VLOOKUP(H1356,'5.a Definitions'!E:F,2,FALSE)</f>
        <v/>
      </c>
      <c r="J1356" s="465" t="inlineStr">
        <is>
          <t xml:space="preserve"> Deposition </t>
        </is>
      </c>
      <c r="K1356" s="465" t="inlineStr">
        <is>
          <t xml:space="preserve"> deposition to agricultural soils </t>
        </is>
      </c>
      <c r="L1356" s="465" t="inlineStr">
        <is>
          <t xml:space="preserve"> reactive </t>
        </is>
      </c>
      <c r="M1356" s="465" t="inlineStr">
        <is>
          <t xml:space="preserve"> RDN </t>
        </is>
      </c>
      <c r="N1356" s="466" t="n">
        <v>3.144248534618243</v>
      </c>
      <c r="O1356" s="467" t="n">
        <v>0.3766115071511001</v>
      </c>
      <c r="P1356" s="468" t="n">
        <v>2016</v>
      </c>
      <c r="Q1356" s="469" t="inlineStr">
        <is>
          <t>NILU and geodata.no</t>
        </is>
      </c>
      <c r="R1356" s="469" t="inlineStr">
        <is>
          <t>ok</t>
        </is>
      </c>
      <c r="S1356" s="469" t="inlineStr">
        <is>
          <t xml:space="preserve"> text </t>
        </is>
      </c>
      <c r="T1356" s="426" t="inlineStr">
        <is>
          <t>Norway</t>
        </is>
      </c>
      <c r="U1356" s="465" t="inlineStr">
        <is>
          <t xml:space="preserve"> - </t>
        </is>
      </c>
      <c r="V1356" s="465" t="n">
        <v>0.04</v>
      </c>
    </row>
    <row r="1357">
      <c r="B1357" s="5" t="inlineStr">
        <is>
          <t>AT.AT-AG.SM</t>
        </is>
      </c>
      <c r="C1357" s="5" t="inlineStr">
        <is>
          <t>AT.AT-AG.SM-Biological N2 fixation-N2</t>
        </is>
      </c>
      <c r="D1357" s="5" t="inlineStr">
        <is>
          <t>AT</t>
        </is>
      </c>
      <c r="E1357" s="5" t="inlineStr">
        <is>
          <t>AT</t>
        </is>
      </c>
      <c r="F1357" s="5">
        <f>VLOOKUP(E1357,'5.a Definitions'!E:F,2,FALSE)</f>
        <v/>
      </c>
      <c r="G1357" s="5" t="inlineStr">
        <is>
          <t>AG</t>
        </is>
      </c>
      <c r="H1357" s="5" t="inlineStr">
        <is>
          <t>SM</t>
        </is>
      </c>
      <c r="I1357" s="5">
        <f>VLOOKUP(H1357,'5.a Definitions'!E:F,2,FALSE)</f>
        <v/>
      </c>
      <c r="J1357" s="465" t="inlineStr">
        <is>
          <t xml:space="preserve"> Biological N2 fixation </t>
        </is>
      </c>
      <c r="K1357" s="465" t="inlineStr">
        <is>
          <t xml:space="preserve"> N2 fixation agriculture </t>
        </is>
      </c>
      <c r="L1357" s="465" t="inlineStr">
        <is>
          <t xml:space="preserve"> inert </t>
        </is>
      </c>
      <c r="M1357" s="465" t="inlineStr">
        <is>
          <t xml:space="preserve"> N2 </t>
        </is>
      </c>
      <c r="N1357" s="466" t="n">
        <v>12</v>
      </c>
      <c r="O1357" s="467" t="n">
        <v>0.3241098063913839</v>
      </c>
      <c r="P1357" s="468" t="n">
        <v>2016</v>
      </c>
      <c r="Q1357" s="469" t="inlineStr">
        <is>
          <t>Bechmann et al. (2023)</t>
        </is>
      </c>
      <c r="R1357" s="469" t="inlineStr">
        <is>
          <t>ok</t>
        </is>
      </c>
      <c r="S1357" s="469" t="inlineStr">
        <is>
          <t xml:space="preserve"> text </t>
        </is>
      </c>
      <c r="T1357" s="426" t="inlineStr">
        <is>
          <t>Norway</t>
        </is>
      </c>
      <c r="U1357" s="465" t="inlineStr">
        <is>
          <t xml:space="preserve"> - </t>
        </is>
      </c>
      <c r="V1357" s="465" t="n">
        <v>0.04</v>
      </c>
    </row>
    <row r="1358">
      <c r="B1358" s="5" t="inlineStr">
        <is>
          <t>AT.AT-FS.FO</t>
        </is>
      </c>
      <c r="C1358" s="5" t="inlineStr">
        <is>
          <t>AT.AT-FS.FO-Deposition-OXN</t>
        </is>
      </c>
      <c r="D1358" s="5" t="inlineStr">
        <is>
          <t>AT</t>
        </is>
      </c>
      <c r="E1358" s="5" t="inlineStr">
        <is>
          <t>AT</t>
        </is>
      </c>
      <c r="F1358" s="5">
        <f>VLOOKUP(E1358,'5.a Definitions'!E:F,2,FALSE)</f>
        <v/>
      </c>
      <c r="G1358" s="5" t="inlineStr">
        <is>
          <t>FS</t>
        </is>
      </c>
      <c r="H1358" s="5" t="inlineStr">
        <is>
          <t>FO</t>
        </is>
      </c>
      <c r="I1358" s="5">
        <f>VLOOKUP(H1358,'5.a Definitions'!E:F,2,FALSE)</f>
        <v/>
      </c>
      <c r="J1358" s="465" t="inlineStr">
        <is>
          <t xml:space="preserve"> Deposition </t>
        </is>
      </c>
      <c r="K1358" s="465" t="inlineStr">
        <is>
          <t xml:space="preserve"> deposition to forests </t>
        </is>
      </c>
      <c r="L1358" s="465" t="inlineStr">
        <is>
          <t xml:space="preserve"> reactive </t>
        </is>
      </c>
      <c r="M1358" s="465" t="inlineStr">
        <is>
          <t xml:space="preserve"> OXN </t>
        </is>
      </c>
      <c r="N1358" s="466" t="n">
        <v>27.26807328082076</v>
      </c>
      <c r="O1358" s="467" t="n">
        <v>0.3766115071511</v>
      </c>
      <c r="P1358" s="468" t="n">
        <v>2016</v>
      </c>
      <c r="Q1358" s="469" t="inlineStr">
        <is>
          <t>NILU and geodata.no</t>
        </is>
      </c>
      <c r="R1358" s="469" t="inlineStr">
        <is>
          <t>ok</t>
        </is>
      </c>
      <c r="S1358" s="469" t="inlineStr">
        <is>
          <t xml:space="preserve"> text </t>
        </is>
      </c>
      <c r="T1358" s="426" t="inlineStr">
        <is>
          <t>Norway</t>
        </is>
      </c>
      <c r="U1358" s="465" t="inlineStr">
        <is>
          <t xml:space="preserve"> - </t>
        </is>
      </c>
      <c r="V1358" s="465" t="n">
        <v>0.04</v>
      </c>
    </row>
    <row r="1359">
      <c r="B1359" s="5" t="inlineStr">
        <is>
          <t>AT.AT-FS.FO</t>
        </is>
      </c>
      <c r="C1359" s="5" t="inlineStr">
        <is>
          <t>AT.AT-FS.FO-Deposition-RDN</t>
        </is>
      </c>
      <c r="D1359" s="5" t="inlineStr">
        <is>
          <t>AT</t>
        </is>
      </c>
      <c r="E1359" s="5" t="inlineStr">
        <is>
          <t>AT</t>
        </is>
      </c>
      <c r="F1359" s="5">
        <f>VLOOKUP(E1359,'5.a Definitions'!E:F,2,FALSE)</f>
        <v/>
      </c>
      <c r="G1359" s="5" t="inlineStr">
        <is>
          <t>FS</t>
        </is>
      </c>
      <c r="H1359" s="5" t="inlineStr">
        <is>
          <t>FO</t>
        </is>
      </c>
      <c r="I1359" s="5">
        <f>VLOOKUP(H1359,'5.a Definitions'!E:F,2,FALSE)</f>
        <v/>
      </c>
      <c r="J1359" s="465" t="inlineStr">
        <is>
          <t xml:space="preserve"> Deposition </t>
        </is>
      </c>
      <c r="K1359" s="465" t="inlineStr">
        <is>
          <t xml:space="preserve"> deposition to forests </t>
        </is>
      </c>
      <c r="L1359" s="465" t="inlineStr">
        <is>
          <t xml:space="preserve"> reactive </t>
        </is>
      </c>
      <c r="M1359" s="465" t="inlineStr">
        <is>
          <t xml:space="preserve"> RDN </t>
        </is>
      </c>
      <c r="N1359" s="466" t="n">
        <v>27.40276497644642</v>
      </c>
      <c r="O1359" s="467" t="n">
        <v>0.3766115071511001</v>
      </c>
      <c r="P1359" s="468" t="n">
        <v>2016</v>
      </c>
      <c r="Q1359" s="469" t="inlineStr">
        <is>
          <t>NILU and geodata.no</t>
        </is>
      </c>
      <c r="R1359" s="469" t="inlineStr">
        <is>
          <t>ok</t>
        </is>
      </c>
      <c r="S1359" s="469" t="inlineStr">
        <is>
          <t xml:space="preserve"> text </t>
        </is>
      </c>
      <c r="T1359" s="426" t="inlineStr">
        <is>
          <t>Norway</t>
        </is>
      </c>
      <c r="U1359" s="465" t="inlineStr">
        <is>
          <t xml:space="preserve"> - </t>
        </is>
      </c>
      <c r="V1359" s="465" t="n">
        <v>0.04</v>
      </c>
    </row>
    <row r="1360">
      <c r="B1360" s="5" t="inlineStr">
        <is>
          <t>AT.AT-FS.FO</t>
        </is>
      </c>
      <c r="C1360" s="5" t="inlineStr">
        <is>
          <t>AT.AT-FS.FO-N2 fixation-N2</t>
        </is>
      </c>
      <c r="D1360" s="5" t="inlineStr">
        <is>
          <t>AT</t>
        </is>
      </c>
      <c r="E1360" s="5" t="inlineStr">
        <is>
          <t>AT</t>
        </is>
      </c>
      <c r="F1360" s="5">
        <f>VLOOKUP(E1360,'5.a Definitions'!E:F,2,FALSE)</f>
        <v/>
      </c>
      <c r="G1360" s="5" t="inlineStr">
        <is>
          <t>FS</t>
        </is>
      </c>
      <c r="H1360" s="5" t="inlineStr">
        <is>
          <t>FO</t>
        </is>
      </c>
      <c r="I1360" s="5">
        <f>VLOOKUP(H1360,'5.a Definitions'!E:F,2,FALSE)</f>
        <v/>
      </c>
      <c r="J1360" s="465" t="inlineStr">
        <is>
          <t xml:space="preserve"> N2 fixation </t>
        </is>
      </c>
      <c r="K1360" s="465" t="inlineStr">
        <is>
          <t xml:space="preserve"> N2 fixation forests </t>
        </is>
      </c>
      <c r="L1360" s="465" t="inlineStr">
        <is>
          <t xml:space="preserve"> inert </t>
        </is>
      </c>
      <c r="M1360" s="465" t="inlineStr">
        <is>
          <t xml:space="preserve"> N2 </t>
        </is>
      </c>
      <c r="N1360" s="466" t="n">
        <v>18</v>
      </c>
      <c r="O1360" s="467" t="n">
        <v>0.5019089907080868</v>
      </c>
      <c r="P1360" s="468" t="n">
        <v>2016</v>
      </c>
      <c r="Q1360" s="469" t="inlineStr">
        <is>
          <t>Moldan (2025) and SSB</t>
        </is>
      </c>
      <c r="R1360" s="469" t="inlineStr">
        <is>
          <t>ok</t>
        </is>
      </c>
      <c r="S1360" s="469" t="inlineStr">
        <is>
          <t xml:space="preserve"> text </t>
        </is>
      </c>
      <c r="T1360" s="426" t="inlineStr">
        <is>
          <t>Norway</t>
        </is>
      </c>
      <c r="U1360" s="465" t="inlineStr">
        <is>
          <t xml:space="preserve"> - </t>
        </is>
      </c>
      <c r="V1360" s="465" t="n">
        <v>0.04</v>
      </c>
    </row>
    <row r="1361">
      <c r="B1361" s="5" t="inlineStr">
        <is>
          <t>AT.AT-FS.OL</t>
        </is>
      </c>
      <c r="C1361" s="5" t="inlineStr">
        <is>
          <t>AT.AT-FS.OL-Deposition-OXN</t>
        </is>
      </c>
      <c r="D1361" s="5" t="inlineStr">
        <is>
          <t>AT</t>
        </is>
      </c>
      <c r="E1361" s="5" t="inlineStr">
        <is>
          <t>AT</t>
        </is>
      </c>
      <c r="F1361" s="5">
        <f>VLOOKUP(E1361,'5.a Definitions'!E:F,2,FALSE)</f>
        <v/>
      </c>
      <c r="G1361" s="5" t="inlineStr">
        <is>
          <t>FS</t>
        </is>
      </c>
      <c r="H1361" s="5" t="inlineStr">
        <is>
          <t>OL</t>
        </is>
      </c>
      <c r="I1361" s="5">
        <f>VLOOKUP(H1361,'5.a Definitions'!E:F,2,FALSE)</f>
        <v/>
      </c>
      <c r="J1361" s="465" t="inlineStr">
        <is>
          <t xml:space="preserve"> Deposition </t>
        </is>
      </c>
      <c r="K1361" s="465" t="inlineStr">
        <is>
          <t xml:space="preserve"> deposition to other land </t>
        </is>
      </c>
      <c r="L1361" s="465" t="inlineStr">
        <is>
          <t xml:space="preserve"> reactive </t>
        </is>
      </c>
      <c r="M1361" s="465" t="inlineStr">
        <is>
          <t xml:space="preserve"> OXN </t>
        </is>
      </c>
      <c r="N1361" s="466" t="n">
        <v>31.42997293240995</v>
      </c>
      <c r="O1361" s="467" t="n">
        <v>0.3766115071511001</v>
      </c>
      <c r="P1361" s="468" t="n">
        <v>2016</v>
      </c>
      <c r="Q1361" s="469" t="inlineStr">
        <is>
          <t>NILU and geodata.no</t>
        </is>
      </c>
      <c r="R1361" s="469" t="inlineStr">
        <is>
          <t>ok</t>
        </is>
      </c>
      <c r="S1361" s="469" t="inlineStr">
        <is>
          <t xml:space="preserve"> text </t>
        </is>
      </c>
      <c r="T1361" s="426" t="inlineStr">
        <is>
          <t>Norway</t>
        </is>
      </c>
      <c r="U1361" s="465" t="inlineStr">
        <is>
          <t xml:space="preserve"> - </t>
        </is>
      </c>
      <c r="V1361" s="465" t="n">
        <v>0.04</v>
      </c>
    </row>
    <row r="1362" ht="16" customHeight="1">
      <c r="B1362" s="5" t="inlineStr">
        <is>
          <t>AT.AT-FS.OL</t>
        </is>
      </c>
      <c r="C1362" s="5" t="inlineStr">
        <is>
          <t>AT.AT-FS.OL-Deposition-RDN</t>
        </is>
      </c>
      <c r="D1362" s="5" t="inlineStr">
        <is>
          <t>AT</t>
        </is>
      </c>
      <c r="E1362" s="5" t="inlineStr">
        <is>
          <t>AT</t>
        </is>
      </c>
      <c r="F1362" s="5">
        <f>VLOOKUP(E1362,'5.a Definitions'!E:F,2,FALSE)</f>
        <v/>
      </c>
      <c r="G1362" s="5" t="inlineStr">
        <is>
          <t>FS</t>
        </is>
      </c>
      <c r="H1362" s="5" t="inlineStr">
        <is>
          <t>OL</t>
        </is>
      </c>
      <c r="I1362" s="5">
        <f>VLOOKUP(H1362,'5.a Definitions'!E:F,2,FALSE)</f>
        <v/>
      </c>
      <c r="J1362" s="465" t="inlineStr">
        <is>
          <t xml:space="preserve"> Deposition </t>
        </is>
      </c>
      <c r="K1362" s="465" t="inlineStr">
        <is>
          <t xml:space="preserve"> deposition to other land </t>
        </is>
      </c>
      <c r="L1362" s="465" t="inlineStr">
        <is>
          <t xml:space="preserve"> reactive </t>
        </is>
      </c>
      <c r="M1362" s="465" t="inlineStr">
        <is>
          <t xml:space="preserve"> RDN </t>
        </is>
      </c>
      <c r="N1362" s="466" t="n">
        <v>36.30014697440556</v>
      </c>
      <c r="O1362" s="467" t="n">
        <v>0.3766115071511001</v>
      </c>
      <c r="P1362" s="468" t="n">
        <v>2016</v>
      </c>
      <c r="Q1362" s="469" t="inlineStr">
        <is>
          <t>NILU and geodata.no</t>
        </is>
      </c>
      <c r="R1362" s="469" t="inlineStr">
        <is>
          <t>ok</t>
        </is>
      </c>
      <c r="S1362" s="469" t="inlineStr">
        <is>
          <t xml:space="preserve"> text </t>
        </is>
      </c>
      <c r="T1362" s="426" t="inlineStr">
        <is>
          <t>Norway</t>
        </is>
      </c>
      <c r="U1362" s="465" t="inlineStr">
        <is>
          <t xml:space="preserve"> - </t>
        </is>
      </c>
      <c r="V1362" s="465" t="n">
        <v>0.04</v>
      </c>
    </row>
    <row r="1363" ht="16" customHeight="1">
      <c r="B1363" s="5" t="inlineStr">
        <is>
          <t>AT.AT-FS.OL</t>
        </is>
      </c>
      <c r="C1363" s="5" t="inlineStr">
        <is>
          <t>AT.AT-FS.OL-N2 fixation-N2</t>
        </is>
      </c>
      <c r="D1363" s="5" t="inlineStr">
        <is>
          <t>AT</t>
        </is>
      </c>
      <c r="E1363" s="5" t="inlineStr">
        <is>
          <t>AT</t>
        </is>
      </c>
      <c r="F1363" s="5">
        <f>VLOOKUP(E1363,'5.a Definitions'!E:F,2,FALSE)</f>
        <v/>
      </c>
      <c r="G1363" s="5" t="inlineStr">
        <is>
          <t>FS</t>
        </is>
      </c>
      <c r="H1363" s="5" t="inlineStr">
        <is>
          <t>OL</t>
        </is>
      </c>
      <c r="I1363" s="5">
        <f>VLOOKUP(H1363,'5.a Definitions'!E:F,2,FALSE)</f>
        <v/>
      </c>
      <c r="J1363" s="465" t="inlineStr">
        <is>
          <t xml:space="preserve"> N2 fixation </t>
        </is>
      </c>
      <c r="K1363" s="465" t="inlineStr">
        <is>
          <t xml:space="preserve"> N2 fixation other land </t>
        </is>
      </c>
      <c r="L1363" s="465" t="inlineStr">
        <is>
          <t xml:space="preserve"> inert </t>
        </is>
      </c>
      <c r="M1363" s="465" t="inlineStr">
        <is>
          <t xml:space="preserve"> N2 </t>
        </is>
      </c>
      <c r="N1363" s="466" t="n">
        <v>23.228884</v>
      </c>
      <c r="O1363" s="467" t="n">
        <v>0.8373855850737826</v>
      </c>
      <c r="P1363" s="468" t="n">
        <v>2016</v>
      </c>
      <c r="Q1363" s="469" t="inlineStr">
        <is>
          <t>CORINE land cover inventory and Reddy &amp; DeLaune (2008)</t>
        </is>
      </c>
      <c r="R1363" s="469" t="inlineStr">
        <is>
          <t>ok</t>
        </is>
      </c>
      <c r="S1363" s="469" t="inlineStr">
        <is>
          <t xml:space="preserve"> text </t>
        </is>
      </c>
      <c r="T1363" s="426" t="inlineStr">
        <is>
          <t>Norway</t>
        </is>
      </c>
      <c r="U1363" s="465" t="inlineStr">
        <is>
          <t xml:space="preserve"> - </t>
        </is>
      </c>
      <c r="V1363" s="465" t="n">
        <v>0.04</v>
      </c>
    </row>
    <row r="1364" ht="16" customHeight="1">
      <c r="B1364" s="5" t="inlineStr">
        <is>
          <t>AT.AT-HS.HS</t>
        </is>
      </c>
      <c r="C1364" s="5" t="inlineStr">
        <is>
          <t>AT.AT-HS.HS-Deposition-OXN</t>
        </is>
      </c>
      <c r="D1364" s="5" t="inlineStr">
        <is>
          <t>AT</t>
        </is>
      </c>
      <c r="E1364" s="5" t="inlineStr">
        <is>
          <t>AT</t>
        </is>
      </c>
      <c r="F1364" s="5">
        <f>VLOOKUP(E1364,'5.a Definitions'!E:F,2,FALSE)</f>
        <v/>
      </c>
      <c r="G1364" s="5" t="inlineStr">
        <is>
          <t>HS</t>
        </is>
      </c>
      <c r="H1364" s="5" t="inlineStr">
        <is>
          <t>HS</t>
        </is>
      </c>
      <c r="I1364" s="5">
        <f>VLOOKUP(H1364,'5.a Definitions'!E:F,2,FALSE)</f>
        <v/>
      </c>
      <c r="J1364" s="465" t="inlineStr">
        <is>
          <t xml:space="preserve"> Deposition </t>
        </is>
      </c>
      <c r="K1364" s="465" t="inlineStr">
        <is>
          <t xml:space="preserve"> deposition to settlements </t>
        </is>
      </c>
      <c r="L1364" s="465" t="inlineStr">
        <is>
          <t xml:space="preserve"> reactive </t>
        </is>
      </c>
      <c r="M1364" s="465" t="inlineStr">
        <is>
          <t xml:space="preserve"> OXN </t>
        </is>
      </c>
      <c r="N1364" s="466" t="n">
        <v>1.812986941913362</v>
      </c>
      <c r="O1364" s="467" t="n">
        <v>0.3766115071511001</v>
      </c>
      <c r="P1364" s="468" t="n">
        <v>2016</v>
      </c>
      <c r="Q1364" s="469" t="inlineStr">
        <is>
          <t>NILU and geodata.no</t>
        </is>
      </c>
      <c r="R1364" s="469" t="inlineStr">
        <is>
          <t>ok</t>
        </is>
      </c>
      <c r="S1364" s="469" t="inlineStr">
        <is>
          <t xml:space="preserve"> text </t>
        </is>
      </c>
      <c r="T1364" s="426" t="inlineStr">
        <is>
          <t>Norway</t>
        </is>
      </c>
      <c r="U1364" s="465" t="inlineStr">
        <is>
          <t xml:space="preserve"> - </t>
        </is>
      </c>
      <c r="V1364" s="465" t="n">
        <v>0.04</v>
      </c>
    </row>
    <row r="1365" ht="16" customHeight="1">
      <c r="B1365" s="5" t="inlineStr">
        <is>
          <t>AT.AT-HS.HS</t>
        </is>
      </c>
      <c r="C1365" s="5" t="inlineStr">
        <is>
          <t>AT.AT-HS.HS-Deposition-RDN</t>
        </is>
      </c>
      <c r="D1365" s="5" t="inlineStr">
        <is>
          <t>AT</t>
        </is>
      </c>
      <c r="E1365" s="5" t="inlineStr">
        <is>
          <t>AT</t>
        </is>
      </c>
      <c r="F1365" s="5">
        <f>VLOOKUP(E1365,'5.a Definitions'!E:F,2,FALSE)</f>
        <v/>
      </c>
      <c r="G1365" s="5" t="inlineStr">
        <is>
          <t>HS</t>
        </is>
      </c>
      <c r="H1365" s="5" t="inlineStr">
        <is>
          <t>HS</t>
        </is>
      </c>
      <c r="I1365" s="5">
        <f>VLOOKUP(H1365,'5.a Definitions'!E:F,2,FALSE)</f>
        <v/>
      </c>
      <c r="J1365" s="465" t="inlineStr">
        <is>
          <t xml:space="preserve"> Deposition </t>
        </is>
      </c>
      <c r="K1365" s="465" t="inlineStr">
        <is>
          <t xml:space="preserve"> deposition to settlements </t>
        </is>
      </c>
      <c r="L1365" s="465" t="inlineStr">
        <is>
          <t xml:space="preserve"> reactive </t>
        </is>
      </c>
      <c r="M1365" s="465" t="inlineStr">
        <is>
          <t xml:space="preserve"> RDN </t>
        </is>
      </c>
      <c r="N1365" s="466" t="n">
        <v>1.778514045038233</v>
      </c>
      <c r="O1365" s="467" t="n">
        <v>0.3766115071511</v>
      </c>
      <c r="P1365" s="468" t="n">
        <v>2016</v>
      </c>
      <c r="Q1365" s="469" t="inlineStr">
        <is>
          <t>NILU and geodata.no</t>
        </is>
      </c>
      <c r="R1365" s="469" t="inlineStr">
        <is>
          <t>ok</t>
        </is>
      </c>
      <c r="S1365" s="469" t="inlineStr">
        <is>
          <t xml:space="preserve"> text </t>
        </is>
      </c>
      <c r="T1365" s="426" t="inlineStr">
        <is>
          <t>Norway</t>
        </is>
      </c>
      <c r="U1365" s="465" t="inlineStr">
        <is>
          <t xml:space="preserve"> - </t>
        </is>
      </c>
      <c r="V1365" s="465" t="n">
        <v>0.04</v>
      </c>
    </row>
    <row r="1366" ht="16" customHeight="1">
      <c r="B1366" s="5" t="inlineStr">
        <is>
          <t>AT.AT-HY.SW</t>
        </is>
      </c>
      <c r="C1366" s="5" t="inlineStr">
        <is>
          <t>AT.AT-HY.SW-Deposition-OXN</t>
        </is>
      </c>
      <c r="D1366" s="5" t="inlineStr">
        <is>
          <t>AT</t>
        </is>
      </c>
      <c r="E1366" s="5" t="inlineStr">
        <is>
          <t>AT</t>
        </is>
      </c>
      <c r="F1366" s="5">
        <f>VLOOKUP(E1366,'5.a Definitions'!E:F,2,FALSE)</f>
        <v/>
      </c>
      <c r="G1366" s="5" t="inlineStr">
        <is>
          <t>HY</t>
        </is>
      </c>
      <c r="H1366" s="5" t="inlineStr">
        <is>
          <t>SW</t>
        </is>
      </c>
      <c r="I1366" s="5">
        <f>VLOOKUP(H1366,'5.a Definitions'!E:F,2,FALSE)</f>
        <v/>
      </c>
      <c r="J1366" s="465" t="inlineStr">
        <is>
          <t xml:space="preserve"> Deposition </t>
        </is>
      </c>
      <c r="K1366" s="465" t="inlineStr">
        <is>
          <t xml:space="preserve"> deposition to surface water </t>
        </is>
      </c>
      <c r="L1366" s="465" t="inlineStr">
        <is>
          <t xml:space="preserve"> reactive </t>
        </is>
      </c>
      <c r="M1366" s="465" t="inlineStr">
        <is>
          <t xml:space="preserve"> OXN </t>
        </is>
      </c>
      <c r="N1366" s="466" t="n">
        <v>4.5364371034167</v>
      </c>
      <c r="O1366" s="467" t="n">
        <v>0.3766115071511</v>
      </c>
      <c r="P1366" s="468" t="n">
        <v>2016</v>
      </c>
      <c r="Q1366" s="469" t="inlineStr">
        <is>
          <t>NILU and geodata.no</t>
        </is>
      </c>
      <c r="R1366" s="469" t="inlineStr">
        <is>
          <t>ok</t>
        </is>
      </c>
      <c r="S1366" s="469" t="inlineStr">
        <is>
          <t xml:space="preserve"> text </t>
        </is>
      </c>
      <c r="T1366" s="426" t="inlineStr">
        <is>
          <t>Norway</t>
        </is>
      </c>
      <c r="U1366" s="465" t="inlineStr">
        <is>
          <t xml:space="preserve"> - </t>
        </is>
      </c>
      <c r="V1366" s="465" t="n">
        <v>0.04</v>
      </c>
    </row>
    <row r="1367" ht="16" customHeight="1">
      <c r="B1367" s="5" t="inlineStr">
        <is>
          <t>AT.AT-HY.SW</t>
        </is>
      </c>
      <c r="C1367" s="5" t="inlineStr">
        <is>
          <t>AT.AT-HY.SW-Deposition-RDN</t>
        </is>
      </c>
      <c r="D1367" s="5" t="inlineStr">
        <is>
          <t>AT</t>
        </is>
      </c>
      <c r="E1367" s="5" t="inlineStr">
        <is>
          <t>AT</t>
        </is>
      </c>
      <c r="F1367" s="5">
        <f>VLOOKUP(E1367,'5.a Definitions'!E:F,2,FALSE)</f>
        <v/>
      </c>
      <c r="G1367" s="5" t="inlineStr">
        <is>
          <t>HY</t>
        </is>
      </c>
      <c r="H1367" s="5" t="inlineStr">
        <is>
          <t>SW</t>
        </is>
      </c>
      <c r="I1367" s="5">
        <f>VLOOKUP(H1367,'5.a Definitions'!E:F,2,FALSE)</f>
        <v/>
      </c>
      <c r="J1367" s="465" t="inlineStr">
        <is>
          <t xml:space="preserve"> Deposition </t>
        </is>
      </c>
      <c r="K1367" s="465" t="inlineStr">
        <is>
          <t xml:space="preserve"> deposition to surface water </t>
        </is>
      </c>
      <c r="L1367" s="465" t="inlineStr">
        <is>
          <t xml:space="preserve"> reactive </t>
        </is>
      </c>
      <c r="M1367" s="465" t="inlineStr">
        <is>
          <t xml:space="preserve"> RDN </t>
        </is>
      </c>
      <c r="N1367" s="466" t="n">
        <v>4.868329507662217</v>
      </c>
      <c r="O1367" s="467" t="n">
        <v>0.3766115071511</v>
      </c>
      <c r="P1367" s="468" t="n">
        <v>2016</v>
      </c>
      <c r="Q1367" s="469" t="inlineStr">
        <is>
          <t>NILU and geodata.no</t>
        </is>
      </c>
      <c r="R1367" s="469" t="inlineStr">
        <is>
          <t>ok</t>
        </is>
      </c>
      <c r="S1367" s="469" t="inlineStr">
        <is>
          <t xml:space="preserve"> text </t>
        </is>
      </c>
      <c r="T1367" s="426" t="inlineStr">
        <is>
          <t>Norway</t>
        </is>
      </c>
      <c r="U1367" s="465" t="inlineStr">
        <is>
          <t xml:space="preserve"> - </t>
        </is>
      </c>
      <c r="V1367" s="465" t="n">
        <v>0.04</v>
      </c>
    </row>
    <row r="1368" ht="16" customHeight="1">
      <c r="B1368" s="5" t="inlineStr">
        <is>
          <t>AT.AT-HY.SW</t>
        </is>
      </c>
      <c r="C1368" s="5" t="inlineStr">
        <is>
          <t>AT.AT-HY.SW-N2 fixation-N2</t>
        </is>
      </c>
      <c r="D1368" s="5" t="inlineStr">
        <is>
          <t>AT</t>
        </is>
      </c>
      <c r="E1368" s="5" t="inlineStr">
        <is>
          <t>AT</t>
        </is>
      </c>
      <c r="F1368" s="5">
        <f>VLOOKUP(E1368,'5.a Definitions'!E:F,2,FALSE)</f>
        <v/>
      </c>
      <c r="G1368" s="5" t="inlineStr">
        <is>
          <t>HY</t>
        </is>
      </c>
      <c r="H1368" s="5" t="inlineStr">
        <is>
          <t>SW</t>
        </is>
      </c>
      <c r="I1368" s="5">
        <f>VLOOKUP(H1368,'5.a Definitions'!E:F,2,FALSE)</f>
        <v/>
      </c>
      <c r="J1368" s="465" t="inlineStr">
        <is>
          <t xml:space="preserve"> N2 fixation </t>
        </is>
      </c>
      <c r="K1368" s="465" t="inlineStr">
        <is>
          <t xml:space="preserve"> N2 fixation surface water </t>
        </is>
      </c>
      <c r="L1368" s="465" t="inlineStr">
        <is>
          <t xml:space="preserve"> inert </t>
        </is>
      </c>
      <c r="M1368" s="465" t="inlineStr">
        <is>
          <t xml:space="preserve"> N2 </t>
        </is>
      </c>
      <c r="N1368" s="466" t="n">
        <v>2.0457</v>
      </c>
      <c r="O1368" s="467" t="n">
        <v>8.962723886426243</v>
      </c>
      <c r="P1368" s="468" t="n">
        <v>2016</v>
      </c>
      <c r="Q1368" s="469" t="inlineStr">
        <is>
          <t>NIBIO and Reddy &amp; DeLaune (2008)</t>
        </is>
      </c>
      <c r="R1368" s="469" t="inlineStr">
        <is>
          <t>ok</t>
        </is>
      </c>
      <c r="S1368" s="469" t="inlineStr">
        <is>
          <t xml:space="preserve"> text </t>
        </is>
      </c>
      <c r="T1368" s="426" t="inlineStr">
        <is>
          <t>Norway</t>
        </is>
      </c>
      <c r="U1368" s="465" t="inlineStr">
        <is>
          <t xml:space="preserve"> - </t>
        </is>
      </c>
      <c r="V1368" s="465" t="n">
        <v>0.04</v>
      </c>
    </row>
    <row r="1369" ht="16" customHeight="1">
      <c r="B1369" s="5" t="inlineStr">
        <is>
          <t>AT.AT-RW.RW</t>
        </is>
      </c>
      <c r="C1369" s="5" t="inlineStr">
        <is>
          <t>AT.AT-RW.RW-Atmospheric outflow-RDN</t>
        </is>
      </c>
      <c r="D1369" s="5" t="inlineStr">
        <is>
          <t>AT</t>
        </is>
      </c>
      <c r="E1369" s="5" t="inlineStr">
        <is>
          <t>AT</t>
        </is>
      </c>
      <c r="F1369" s="5">
        <f>VLOOKUP(E1369,'5.a Definitions'!E:F,2,FALSE)</f>
        <v/>
      </c>
      <c r="G1369" s="5" t="inlineStr">
        <is>
          <t>RW</t>
        </is>
      </c>
      <c r="H1369" s="5" t="inlineStr">
        <is>
          <t>RW</t>
        </is>
      </c>
      <c r="I1369" s="5">
        <f>VLOOKUP(H1369,'5.a Definitions'!E:F,2,FALSE)</f>
        <v/>
      </c>
      <c r="J1369" s="465" t="inlineStr">
        <is>
          <t xml:space="preserve"> Atmospheric outflow </t>
        </is>
      </c>
      <c r="K1369" s="465" t="inlineStr">
        <is>
          <t xml:space="preserve"> atmospheric outflow </t>
        </is>
      </c>
      <c r="L1369" s="465" t="inlineStr">
        <is>
          <t xml:space="preserve"> reactive </t>
        </is>
      </c>
      <c r="M1369" s="465" t="inlineStr">
        <is>
          <t xml:space="preserve"> RDN </t>
        </is>
      </c>
      <c r="N1369" s="466" t="n">
        <v>11.6814520963008</v>
      </c>
      <c r="O1369" s="467" t="n">
        <v>0.4978678205152003</v>
      </c>
      <c r="P1369" s="468" t="n">
        <v>2016</v>
      </c>
      <c r="Q1369" s="469" t="inlineStr">
        <is>
          <t>EMEP SR tables</t>
        </is>
      </c>
      <c r="R1369" s="469" t="inlineStr">
        <is>
          <t>ok</t>
        </is>
      </c>
      <c r="S1369" s="469" t="inlineStr">
        <is>
          <t xml:space="preserve"> text </t>
        </is>
      </c>
      <c r="T1369" s="426" t="inlineStr">
        <is>
          <t>Norway</t>
        </is>
      </c>
      <c r="U1369" s="465" t="inlineStr">
        <is>
          <t xml:space="preserve"> - </t>
        </is>
      </c>
      <c r="V1369" s="465" t="n">
        <v>0.04</v>
      </c>
    </row>
    <row r="1370" ht="16" customHeight="1" thickBot="1">
      <c r="A1370" s="493" t="n"/>
      <c r="B1370" s="6" t="inlineStr">
        <is>
          <t>AT.AT-RW.RW</t>
        </is>
      </c>
      <c r="C1370" s="6" t="inlineStr">
        <is>
          <t>AT.AT-RW.RW-Atmospheric outflow-OXN</t>
        </is>
      </c>
      <c r="D1370" s="6" t="inlineStr">
        <is>
          <t>AT</t>
        </is>
      </c>
      <c r="E1370" s="6" t="inlineStr">
        <is>
          <t>AT</t>
        </is>
      </c>
      <c r="F1370" s="5">
        <f>VLOOKUP(E1370,'5.a Definitions'!E:F,2,FALSE)</f>
        <v/>
      </c>
      <c r="G1370" s="6" t="inlineStr">
        <is>
          <t>RW</t>
        </is>
      </c>
      <c r="H1370" s="6" t="inlineStr">
        <is>
          <t>RW</t>
        </is>
      </c>
      <c r="I1370" s="5">
        <f>VLOOKUP(H1370,'5.a Definitions'!E:F,2,FALSE)</f>
        <v/>
      </c>
      <c r="J1370" s="470" t="inlineStr">
        <is>
          <t xml:space="preserve"> Atmospheric outflow </t>
        </is>
      </c>
      <c r="K1370" s="470" t="inlineStr">
        <is>
          <t xml:space="preserve"> atmospheric outflow </t>
        </is>
      </c>
      <c r="L1370" s="470" t="inlineStr">
        <is>
          <t xml:space="preserve"> reactive </t>
        </is>
      </c>
      <c r="M1370" s="470" t="inlineStr">
        <is>
          <t xml:space="preserve"> OXN </t>
        </is>
      </c>
      <c r="N1370" s="466" t="n">
        <v>33.24662727400112</v>
      </c>
      <c r="O1370" s="471" t="n">
        <v>0.4978678205152003</v>
      </c>
      <c r="P1370" s="468" t="n">
        <v>2016</v>
      </c>
      <c r="Q1370" s="472" t="inlineStr">
        <is>
          <t>EMEP SR tables</t>
        </is>
      </c>
      <c r="R1370" s="469" t="inlineStr">
        <is>
          <t>ok</t>
        </is>
      </c>
      <c r="S1370" s="472" t="inlineStr">
        <is>
          <t xml:space="preserve"> text </t>
        </is>
      </c>
      <c r="T1370" s="426" t="inlineStr">
        <is>
          <t>Norway</t>
        </is>
      </c>
      <c r="U1370" s="470" t="inlineStr">
        <is>
          <t xml:space="preserve"> - </t>
        </is>
      </c>
      <c r="V1370" s="470" t="n">
        <v>0.04</v>
      </c>
    </row>
    <row r="1371" ht="16" customHeight="1">
      <c r="A1371" s="491" t="inlineStr">
        <is>
          <t>Hydrosphere</t>
        </is>
      </c>
      <c r="B1371" s="5" t="inlineStr">
        <is>
          <t>HY.CW-MP.FP</t>
        </is>
      </c>
      <c r="C1371" s="5" t="inlineStr">
        <is>
          <t>HY.CW-MP.FP-Fish (wild catch)-Nmix</t>
        </is>
      </c>
      <c r="D1371" s="5" t="inlineStr">
        <is>
          <t>HY</t>
        </is>
      </c>
      <c r="E1371" s="5" t="inlineStr">
        <is>
          <t>CW</t>
        </is>
      </c>
      <c r="F1371" s="5">
        <f>VLOOKUP(E1371,'5.a Definitions'!E:F,2,FALSE)</f>
        <v/>
      </c>
      <c r="G1371" s="5" t="inlineStr">
        <is>
          <t>MP</t>
        </is>
      </c>
      <c r="H1371" s="5" t="inlineStr">
        <is>
          <t>FP</t>
        </is>
      </c>
      <c r="I1371" s="5">
        <f>VLOOKUP(H1371,'5.a Definitions'!E:F,2,FALSE)</f>
        <v/>
      </c>
      <c r="J1371" s="465" t="inlineStr">
        <is>
          <t xml:space="preserve"> Fish (wild catch) </t>
        </is>
      </c>
      <c r="K1371" s="5" t="inlineStr">
        <is>
          <t>coastal water fish (wild catch)</t>
        </is>
      </c>
      <c r="L1371" s="465" t="inlineStr">
        <is>
          <t xml:space="preserve"> reactive </t>
        </is>
      </c>
      <c r="M1371" s="465" t="inlineStr">
        <is>
          <t xml:space="preserve"> Nmix </t>
        </is>
      </c>
      <c r="N1371" s="466" t="n">
        <v>51.49418403920001</v>
      </c>
      <c r="O1371" s="467" t="n">
        <v>0.1148284154249423</v>
      </c>
      <c r="P1371" s="468" t="n">
        <v>2016</v>
      </c>
      <c r="Q1371" s="469" t="inlineStr">
        <is>
          <t>Fiskeridirektoratet</t>
        </is>
      </c>
      <c r="R1371" s="469" t="inlineStr">
        <is>
          <t>ok</t>
        </is>
      </c>
      <c r="S1371" s="469" t="inlineStr">
        <is>
          <t xml:space="preserve"> text </t>
        </is>
      </c>
      <c r="T1371" s="426" t="inlineStr">
        <is>
          <t>Norway</t>
        </is>
      </c>
      <c r="U1371" s="5" t="inlineStr">
        <is>
          <t>useful output</t>
        </is>
      </c>
      <c r="V1371" s="465" t="n">
        <v>0.04</v>
      </c>
    </row>
    <row r="1372" ht="16" customHeight="1">
      <c r="B1372" s="5" t="inlineStr">
        <is>
          <t>HY.SW-AT.AT</t>
        </is>
      </c>
      <c r="C1372" s="5" t="inlineStr">
        <is>
          <t>HY.SW-AT.AT-Emissions-N2</t>
        </is>
      </c>
      <c r="D1372" s="5" t="inlineStr">
        <is>
          <t>HY</t>
        </is>
      </c>
      <c r="E1372" s="5" t="inlineStr">
        <is>
          <t>SW</t>
        </is>
      </c>
      <c r="F1372" s="5">
        <f>VLOOKUP(E1372,'5.a Definitions'!E:F,2,FALSE)</f>
        <v/>
      </c>
      <c r="G1372" s="5" t="inlineStr">
        <is>
          <t>AT</t>
        </is>
      </c>
      <c r="H1372" s="5" t="inlineStr">
        <is>
          <t>AT</t>
        </is>
      </c>
      <c r="I1372" s="5">
        <f>VLOOKUP(H1372,'5.a Definitions'!E:F,2,FALSE)</f>
        <v/>
      </c>
      <c r="J1372" s="465" t="inlineStr">
        <is>
          <t xml:space="preserve"> Emissions </t>
        </is>
      </c>
      <c r="K1372" s="465" t="inlineStr">
        <is>
          <t xml:space="preserve"> surface water emissions </t>
        </is>
      </c>
      <c r="L1372" s="465" t="inlineStr">
        <is>
          <t xml:space="preserve"> inert </t>
        </is>
      </c>
      <c r="M1372" s="465" t="inlineStr">
        <is>
          <t xml:space="preserve"> N2 </t>
        </is>
      </c>
      <c r="N1372" s="466" t="n">
        <v>11.82456</v>
      </c>
      <c r="O1372" s="467" t="n">
        <v>0.4129805514509033</v>
      </c>
      <c r="P1372" s="468" t="n">
        <v>2016</v>
      </c>
      <c r="Q1372" s="469" t="inlineStr">
        <is>
          <t>NIVA TEOTIL3</t>
        </is>
      </c>
      <c r="R1372" s="469" t="inlineStr">
        <is>
          <t>ok</t>
        </is>
      </c>
      <c r="S1372" s="469" t="inlineStr">
        <is>
          <t xml:space="preserve"> text </t>
        </is>
      </c>
      <c r="T1372" s="426" t="inlineStr">
        <is>
          <t>Norway</t>
        </is>
      </c>
      <c r="U1372" s="465" t="inlineStr">
        <is>
          <t xml:space="preserve"> N wasted </t>
        </is>
      </c>
      <c r="V1372" s="465" t="n">
        <v>0.04</v>
      </c>
    </row>
    <row r="1373" ht="16" customHeight="1">
      <c r="B1373" s="5" t="inlineStr">
        <is>
          <t>HY.SW-AT.AT</t>
        </is>
      </c>
      <c r="C1373" s="5" t="inlineStr">
        <is>
          <t>HY.SW-AT.AT-Emissions-N2O</t>
        </is>
      </c>
      <c r="D1373" s="5" t="inlineStr">
        <is>
          <t>HY</t>
        </is>
      </c>
      <c r="E1373" s="5" t="inlineStr">
        <is>
          <t>SW</t>
        </is>
      </c>
      <c r="F1373" s="5">
        <f>VLOOKUP(E1373,'5.a Definitions'!E:F,2,FALSE)</f>
        <v/>
      </c>
      <c r="G1373" s="5" t="inlineStr">
        <is>
          <t>AT</t>
        </is>
      </c>
      <c r="H1373" s="5" t="inlineStr">
        <is>
          <t>AT</t>
        </is>
      </c>
      <c r="I1373" s="5">
        <f>VLOOKUP(H1373,'5.a Definitions'!E:F,2,FALSE)</f>
        <v/>
      </c>
      <c r="J1373" s="465" t="inlineStr">
        <is>
          <t xml:space="preserve"> Emissions </t>
        </is>
      </c>
      <c r="K1373" s="465" t="inlineStr">
        <is>
          <t xml:space="preserve"> surface water emissions </t>
        </is>
      </c>
      <c r="L1373" s="465" t="inlineStr">
        <is>
          <t xml:space="preserve"> reactive </t>
        </is>
      </c>
      <c r="M1373" s="465" t="inlineStr">
        <is>
          <t xml:space="preserve"> N2O </t>
        </is>
      </c>
      <c r="N1373" s="466" t="n">
        <v>0.11944</v>
      </c>
      <c r="O1373" s="467" t="n">
        <v>10.49922019277201</v>
      </c>
      <c r="P1373" s="468" t="n">
        <v>2016</v>
      </c>
      <c r="Q1373" s="469" t="inlineStr">
        <is>
          <t>NIVA TEOTIL3</t>
        </is>
      </c>
      <c r="R1373" s="469" t="inlineStr">
        <is>
          <t>ok</t>
        </is>
      </c>
      <c r="S1373" s="469" t="inlineStr">
        <is>
          <t xml:space="preserve"> text </t>
        </is>
      </c>
      <c r="T1373" s="426" t="inlineStr">
        <is>
          <t>Norway</t>
        </is>
      </c>
      <c r="U1373" s="465" t="inlineStr">
        <is>
          <t xml:space="preserve"> N wasted </t>
        </is>
      </c>
      <c r="V1373" s="465" t="n">
        <v>0.04</v>
      </c>
    </row>
    <row r="1374" ht="16" customHeight="1">
      <c r="B1374" s="5" t="inlineStr">
        <is>
          <t>HY.SW-HY.CW</t>
        </is>
      </c>
      <c r="C1374" s="5" t="inlineStr">
        <is>
          <t>HY.SW-HY.CW-Inflow to coastal waters-Nmix</t>
        </is>
      </c>
      <c r="D1374" s="5" t="inlineStr">
        <is>
          <t>HY</t>
        </is>
      </c>
      <c r="E1374" s="5" t="inlineStr">
        <is>
          <t>SW</t>
        </is>
      </c>
      <c r="F1374" s="5">
        <f>VLOOKUP(E1374,'5.a Definitions'!E:F,2,FALSE)</f>
        <v/>
      </c>
      <c r="G1374" s="5" t="inlineStr">
        <is>
          <t>HY</t>
        </is>
      </c>
      <c r="H1374" s="5" t="inlineStr">
        <is>
          <t>CW</t>
        </is>
      </c>
      <c r="I1374" s="5">
        <f>VLOOKUP(H1374,'5.a Definitions'!E:F,2,FALSE)</f>
        <v/>
      </c>
      <c r="J1374" s="465" t="inlineStr">
        <is>
          <t xml:space="preserve"> Inflow to coastal waters </t>
        </is>
      </c>
      <c r="K1374" s="465" t="inlineStr">
        <is>
          <t xml:space="preserve"> inflow to coastal water </t>
        </is>
      </c>
      <c r="L1374" s="465" t="inlineStr">
        <is>
          <t xml:space="preserve"> reactive </t>
        </is>
      </c>
      <c r="M1374" s="465" t="inlineStr">
        <is>
          <t xml:space="preserve"> Nmix </t>
        </is>
      </c>
      <c r="N1374" s="466" t="n">
        <v>99.25720000000001</v>
      </c>
      <c r="O1374" s="467" t="n">
        <v>0.2367539143430066</v>
      </c>
      <c r="P1374" s="468" t="n">
        <v>2016</v>
      </c>
      <c r="Q1374" s="469" t="inlineStr">
        <is>
          <t>NIVA TEOTIL3</t>
        </is>
      </c>
      <c r="R1374" s="469" t="inlineStr">
        <is>
          <t>ok</t>
        </is>
      </c>
      <c r="S1374" s="469" t="inlineStr">
        <is>
          <t xml:space="preserve"> text </t>
        </is>
      </c>
      <c r="T1374" s="426" t="inlineStr">
        <is>
          <t>Norway</t>
        </is>
      </c>
      <c r="U1374" s="465" t="inlineStr">
        <is>
          <t xml:space="preserve"> - </t>
        </is>
      </c>
      <c r="V1374" s="465" t="n">
        <v>0.04</v>
      </c>
    </row>
    <row r="1375" ht="16" customHeight="1">
      <c r="B1375" s="5" t="inlineStr">
        <is>
          <t>HY.CW-MP.FP</t>
        </is>
      </c>
      <c r="C1375" s="5" t="inlineStr">
        <is>
          <t>HY.CW-MP.FP-Shellfish-Nmix</t>
        </is>
      </c>
      <c r="D1375" s="5" t="inlineStr">
        <is>
          <t>HY</t>
        </is>
      </c>
      <c r="E1375" s="5" t="inlineStr">
        <is>
          <t>CW</t>
        </is>
      </c>
      <c r="F1375" s="5">
        <f>VLOOKUP(E1375,'5.a Definitions'!E:F,2,FALSE)</f>
        <v/>
      </c>
      <c r="G1375" s="5" t="inlineStr">
        <is>
          <t>MP</t>
        </is>
      </c>
      <c r="H1375" s="5" t="inlineStr">
        <is>
          <t>FP</t>
        </is>
      </c>
      <c r="I1375" s="5">
        <f>VLOOKUP(H1375,'5.a Definitions'!E:F,2,FALSE)</f>
        <v/>
      </c>
      <c r="J1375" s="465" t="inlineStr">
        <is>
          <t xml:space="preserve"> Shellfish </t>
        </is>
      </c>
      <c r="K1375" s="465" t="inlineStr">
        <is>
          <t xml:space="preserve"> coastal water shellfish </t>
        </is>
      </c>
      <c r="L1375" s="465" t="inlineStr">
        <is>
          <t xml:space="preserve"> reactive </t>
        </is>
      </c>
      <c r="M1375" s="465" t="inlineStr">
        <is>
          <t xml:space="preserve"> Nmix </t>
        </is>
      </c>
      <c r="N1375" s="466" t="n">
        <v>6.678820649200001</v>
      </c>
      <c r="O1375" s="467" t="n">
        <v>0.1112885052883372</v>
      </c>
      <c r="P1375" s="468" t="n">
        <v>2016</v>
      </c>
      <c r="Q1375" s="469" t="inlineStr">
        <is>
          <t>Fiskeridirektoratet</t>
        </is>
      </c>
      <c r="R1375" s="469" t="inlineStr">
        <is>
          <t>ok</t>
        </is>
      </c>
      <c r="S1375" s="469" t="inlineStr">
        <is>
          <t xml:space="preserve"> text </t>
        </is>
      </c>
      <c r="T1375" s="426" t="inlineStr">
        <is>
          <t>Norway</t>
        </is>
      </c>
      <c r="U1375" s="5" t="inlineStr">
        <is>
          <t>useful output</t>
        </is>
      </c>
      <c r="V1375" s="465" t="n">
        <v>0.04</v>
      </c>
    </row>
    <row r="1376" ht="16" customHeight="1">
      <c r="B1376" s="5" t="inlineStr">
        <is>
          <t>HY.AC-MP.FP</t>
        </is>
      </c>
      <c r="C1376" s="5" t="inlineStr">
        <is>
          <t>HY.AC-MP.FP-Coastal fish and seafood-Nmix</t>
        </is>
      </c>
      <c r="D1376" s="5" t="inlineStr">
        <is>
          <t>HY</t>
        </is>
      </c>
      <c r="E1376" s="5" t="inlineStr">
        <is>
          <t>AC</t>
        </is>
      </c>
      <c r="F1376" s="5">
        <f>VLOOKUP(E1376,'5.a Definitions'!E:F,2,FALSE)</f>
        <v/>
      </c>
      <c r="G1376" s="5" t="inlineStr">
        <is>
          <t>MP</t>
        </is>
      </c>
      <c r="H1376" s="5" t="inlineStr">
        <is>
          <t>FP</t>
        </is>
      </c>
      <c r="I1376" s="5">
        <f>VLOOKUP(H1376,'5.a Definitions'!E:F,2,FALSE)</f>
        <v/>
      </c>
      <c r="J1376" s="465" t="inlineStr">
        <is>
          <t xml:space="preserve"> Coastal fish and seafood </t>
        </is>
      </c>
      <c r="K1376" s="465" t="inlineStr">
        <is>
          <t xml:space="preserve"> aquaculture coastal fish and seafood </t>
        </is>
      </c>
      <c r="L1376" s="465" t="inlineStr">
        <is>
          <t xml:space="preserve"> reactive </t>
        </is>
      </c>
      <c r="M1376" s="465" t="inlineStr">
        <is>
          <t xml:space="preserve"> Nmix </t>
        </is>
      </c>
      <c r="N1376" s="466" t="n">
        <v>38.0201612</v>
      </c>
      <c r="O1376" s="467" t="n">
        <v>0.1167513301409442</v>
      </c>
      <c r="P1376" s="468" t="n">
        <v>2016</v>
      </c>
      <c r="Q1376" s="469" t="inlineStr">
        <is>
          <t>Fiskeridirektoratet</t>
        </is>
      </c>
      <c r="R1376" s="469" t="inlineStr">
        <is>
          <t>ok</t>
        </is>
      </c>
      <c r="S1376" s="469" t="inlineStr">
        <is>
          <t xml:space="preserve"> text </t>
        </is>
      </c>
      <c r="T1376" s="426" t="inlineStr">
        <is>
          <t>Norway</t>
        </is>
      </c>
      <c r="U1376" s="5" t="inlineStr">
        <is>
          <t>useful output</t>
        </is>
      </c>
      <c r="V1376" s="465" t="n">
        <v>0.04</v>
      </c>
    </row>
    <row r="1377" ht="16" customHeight="1">
      <c r="B1377" s="5" t="inlineStr">
        <is>
          <t>HY.AC-MP.FP</t>
        </is>
      </c>
      <c r="C1377" s="5" t="inlineStr">
        <is>
          <t>HY.AC-MP.FP-Freshwater fish and seafood-Nmix</t>
        </is>
      </c>
      <c r="D1377" s="5" t="inlineStr">
        <is>
          <t>HY</t>
        </is>
      </c>
      <c r="E1377" s="5" t="inlineStr">
        <is>
          <t>AC</t>
        </is>
      </c>
      <c r="F1377" s="5">
        <f>VLOOKUP(E1377,'5.a Definitions'!E:F,2,FALSE)</f>
        <v/>
      </c>
      <c r="G1377" s="5" t="inlineStr">
        <is>
          <t>MP</t>
        </is>
      </c>
      <c r="H1377" s="5" t="inlineStr">
        <is>
          <t>FP</t>
        </is>
      </c>
      <c r="I1377" s="5">
        <f>VLOOKUP(H1377,'5.a Definitions'!E:F,2,FALSE)</f>
        <v/>
      </c>
      <c r="J1377" s="465" t="inlineStr">
        <is>
          <t xml:space="preserve"> Freshwater fish and seafood </t>
        </is>
      </c>
      <c r="K1377" s="465" t="inlineStr">
        <is>
          <t xml:space="preserve"> aquaculture freshwater fish and seafood </t>
        </is>
      </c>
      <c r="L1377" s="465" t="inlineStr">
        <is>
          <t xml:space="preserve"> reactive </t>
        </is>
      </c>
      <c r="M1377" s="465" t="inlineStr">
        <is>
          <t xml:space="preserve"> Nmix </t>
        </is>
      </c>
      <c r="N1377" s="466" t="n">
        <v>0</v>
      </c>
      <c r="O1377" s="467" t="n">
        <v>20</v>
      </c>
      <c r="P1377" s="468" t="n">
        <v>2016</v>
      </c>
      <c r="Q1377" s="469" t="inlineStr">
        <is>
          <t>no production</t>
        </is>
      </c>
      <c r="R1377" s="469" t="inlineStr">
        <is>
          <t>ok</t>
        </is>
      </c>
      <c r="S1377" s="469" t="inlineStr">
        <is>
          <t xml:space="preserve"> text </t>
        </is>
      </c>
      <c r="T1377" s="426" t="inlineStr">
        <is>
          <t>Norway</t>
        </is>
      </c>
      <c r="U1377" s="5" t="inlineStr">
        <is>
          <t>useful output</t>
        </is>
      </c>
      <c r="V1377" s="465" t="n">
        <v>0.04</v>
      </c>
    </row>
    <row r="1378" ht="16" customHeight="1">
      <c r="B1378" s="5" t="inlineStr">
        <is>
          <t>HY.AC-HY.CW</t>
        </is>
      </c>
      <c r="C1378" s="5" t="inlineStr">
        <is>
          <t>HY.AC-HY.CW-Waste feed-Nmix</t>
        </is>
      </c>
      <c r="D1378" s="5" t="inlineStr">
        <is>
          <t>HY</t>
        </is>
      </c>
      <c r="E1378" s="5" t="inlineStr">
        <is>
          <t>AC</t>
        </is>
      </c>
      <c r="F1378" s="5">
        <f>VLOOKUP(E1378,'5.a Definitions'!E:F,2,FALSE)</f>
        <v/>
      </c>
      <c r="G1378" s="5" t="inlineStr">
        <is>
          <t>HY</t>
        </is>
      </c>
      <c r="H1378" s="5" t="inlineStr">
        <is>
          <t>CW</t>
        </is>
      </c>
      <c r="I1378" s="5">
        <f>VLOOKUP(H1378,'5.a Definitions'!E:F,2,FALSE)</f>
        <v/>
      </c>
      <c r="J1378" s="465" t="inlineStr">
        <is>
          <t xml:space="preserve"> Waste feed </t>
        </is>
      </c>
      <c r="K1378" s="465" t="inlineStr">
        <is>
          <t xml:space="preserve"> waste feed to coastal water </t>
        </is>
      </c>
      <c r="L1378" s="465" t="inlineStr">
        <is>
          <t xml:space="preserve"> reactive </t>
        </is>
      </c>
      <c r="M1378" s="465" t="inlineStr">
        <is>
          <t xml:space="preserve"> Nmix </t>
        </is>
      </c>
      <c r="N1378" s="466" t="n">
        <v>3.104997146853151</v>
      </c>
      <c r="O1378" s="467" t="n">
        <v>0.4380766760737171</v>
      </c>
      <c r="P1378" s="468" t="n">
        <v>2016</v>
      </c>
      <c r="Q1378" s="469" t="inlineStr">
        <is>
          <t>Mass balance</t>
        </is>
      </c>
      <c r="R1378" s="469" t="inlineStr">
        <is>
          <t>ok</t>
        </is>
      </c>
      <c r="S1378" s="469" t="inlineStr">
        <is>
          <t xml:space="preserve"> text </t>
        </is>
      </c>
      <c r="T1378" s="426" t="inlineStr">
        <is>
          <t>Norway</t>
        </is>
      </c>
      <c r="U1378" s="465" t="inlineStr">
        <is>
          <t xml:space="preserve"> N wasted </t>
        </is>
      </c>
      <c r="V1378" s="465" t="n">
        <v>0.04</v>
      </c>
    </row>
    <row r="1379" ht="16" customHeight="1">
      <c r="B1379" s="5" t="inlineStr">
        <is>
          <t>HY.AC-HY.CW</t>
        </is>
      </c>
      <c r="C1379" s="5" t="inlineStr">
        <is>
          <t>HY.AC-HY.CW-Excretia-Nmix</t>
        </is>
      </c>
      <c r="D1379" s="5" t="inlineStr">
        <is>
          <t>HY</t>
        </is>
      </c>
      <c r="E1379" s="5" t="inlineStr">
        <is>
          <t>AC</t>
        </is>
      </c>
      <c r="F1379" s="5">
        <f>VLOOKUP(E1379,'5.a Definitions'!E:F,2,FALSE)</f>
        <v/>
      </c>
      <c r="G1379" s="5" t="inlineStr">
        <is>
          <t>HY</t>
        </is>
      </c>
      <c r="H1379" s="5" t="inlineStr">
        <is>
          <t>CW</t>
        </is>
      </c>
      <c r="I1379" s="5">
        <f>VLOOKUP(H1379,'5.a Definitions'!E:F,2,FALSE)</f>
        <v/>
      </c>
      <c r="J1379" s="465" t="inlineStr">
        <is>
          <t xml:space="preserve"> Excretia </t>
        </is>
      </c>
      <c r="K1379" s="465" t="inlineStr">
        <is>
          <t xml:space="preserve"> excretia to coastal water </t>
        </is>
      </c>
      <c r="L1379" s="465" t="inlineStr">
        <is>
          <t xml:space="preserve"> reactive </t>
        </is>
      </c>
      <c r="M1379" s="465" t="inlineStr">
        <is>
          <t xml:space="preserve"> Nmix </t>
        </is>
      </c>
      <c r="N1379" s="466" t="n">
        <v>62.37474654825176</v>
      </c>
      <c r="O1379" s="467" t="n">
        <v>0.1752621632817047</v>
      </c>
      <c r="P1379" s="468" t="n">
        <v>2016</v>
      </c>
      <c r="Q1379" s="469" t="inlineStr">
        <is>
          <t>Mass balance</t>
        </is>
      </c>
      <c r="R1379" s="469" t="inlineStr">
        <is>
          <t>ok</t>
        </is>
      </c>
      <c r="S1379" s="469" t="inlineStr">
        <is>
          <t xml:space="preserve"> text </t>
        </is>
      </c>
      <c r="T1379" s="426" t="inlineStr">
        <is>
          <t>Norway</t>
        </is>
      </c>
      <c r="U1379" s="465" t="inlineStr">
        <is>
          <t xml:space="preserve"> N wasted </t>
        </is>
      </c>
      <c r="V1379" s="465" t="n">
        <v>0.04</v>
      </c>
    </row>
    <row r="1380" ht="16" customHeight="1">
      <c r="A1380" s="490" t="inlineStr">
        <is>
          <t xml:space="preserve"> Rest of the world </t>
        </is>
      </c>
      <c r="B1380" s="5" t="inlineStr">
        <is>
          <t>RW.RW-EF.EC</t>
        </is>
      </c>
      <c r="C1380" s="5" t="inlineStr">
        <is>
          <t>RW.RW-EF.EC-Fuel import-Nmix</t>
        </is>
      </c>
      <c r="D1380" s="5" t="inlineStr">
        <is>
          <t>RW</t>
        </is>
      </c>
      <c r="E1380" s="5" t="inlineStr">
        <is>
          <t>RW</t>
        </is>
      </c>
      <c r="F1380" s="5">
        <f>VLOOKUP(E1380,'5.a Definitions'!E:F,2,FALSE)</f>
        <v/>
      </c>
      <c r="G1380" s="5" t="inlineStr">
        <is>
          <t>EF</t>
        </is>
      </c>
      <c r="H1380" s="5" t="inlineStr">
        <is>
          <t>EC</t>
        </is>
      </c>
      <c r="I1380" s="5">
        <f>VLOOKUP(H1380,'5.a Definitions'!E:F,2,FALSE)</f>
        <v/>
      </c>
      <c r="J1380" s="465" t="inlineStr">
        <is>
          <t xml:space="preserve"> Fuel import </t>
        </is>
      </c>
      <c r="K1380" s="465" t="inlineStr">
        <is>
          <t xml:space="preserve"> fuel import </t>
        </is>
      </c>
      <c r="L1380" s="465" t="inlineStr">
        <is>
          <t xml:space="preserve"> reactive </t>
        </is>
      </c>
      <c r="M1380" s="465" t="inlineStr">
        <is>
          <t xml:space="preserve"> Nmix </t>
        </is>
      </c>
      <c r="N1380" s="466" t="n">
        <v>14.820910406944</v>
      </c>
      <c r="O1380" s="467" t="n">
        <v>0.4122316996933739</v>
      </c>
      <c r="P1380" s="468" t="n">
        <v>2016</v>
      </c>
      <c r="Q1380" s="469" t="inlineStr">
        <is>
          <t>SSB tab 08801</t>
        </is>
      </c>
      <c r="R1380" s="469" t="inlineStr">
        <is>
          <t>ok</t>
        </is>
      </c>
      <c r="S1380" s="469" t="inlineStr">
        <is>
          <t xml:space="preserve"> text </t>
        </is>
      </c>
      <c r="T1380" s="426" t="inlineStr">
        <is>
          <t>Norway</t>
        </is>
      </c>
      <c r="U1380" s="5" t="inlineStr">
        <is>
          <t>import</t>
        </is>
      </c>
      <c r="V1380" s="465" t="n">
        <v>0.04</v>
      </c>
    </row>
    <row r="1381" ht="16" customHeight="1">
      <c r="B1381" s="5" t="inlineStr">
        <is>
          <t>RW.RW-EF.TR</t>
        </is>
      </c>
      <c r="C1381" s="5" t="inlineStr">
        <is>
          <t>RW.RW-EF.TR-Import of transport fuel-Nmix</t>
        </is>
      </c>
      <c r="D1381" s="5" t="inlineStr">
        <is>
          <t>RW</t>
        </is>
      </c>
      <c r="E1381" s="5" t="inlineStr">
        <is>
          <t>RW</t>
        </is>
      </c>
      <c r="F1381" s="5">
        <f>VLOOKUP(E1381,'5.a Definitions'!E:F,2,FALSE)</f>
        <v/>
      </c>
      <c r="G1381" s="5" t="inlineStr">
        <is>
          <t>EF</t>
        </is>
      </c>
      <c r="H1381" s="5" t="inlineStr">
        <is>
          <t>TR</t>
        </is>
      </c>
      <c r="I1381" s="5">
        <f>VLOOKUP(H1381,'5.a Definitions'!E:F,2,FALSE)</f>
        <v/>
      </c>
      <c r="J1381" s="465" t="inlineStr">
        <is>
          <t xml:space="preserve"> Import of transport fuel </t>
        </is>
      </c>
      <c r="K1381" s="465" t="inlineStr">
        <is>
          <t xml:space="preserve"> import of transport fuel </t>
        </is>
      </c>
      <c r="L1381" s="465" t="inlineStr">
        <is>
          <t xml:space="preserve"> reactive </t>
        </is>
      </c>
      <c r="M1381" s="465" t="inlineStr">
        <is>
          <t xml:space="preserve"> Nmix </t>
        </is>
      </c>
      <c r="N1381" s="466" t="n">
        <v>0.381833559</v>
      </c>
      <c r="O1381" s="467" t="n">
        <v>0.2319706650740664</v>
      </c>
      <c r="P1381" s="468" t="n">
        <v>2016</v>
      </c>
      <c r="Q1381" s="469" t="inlineStr">
        <is>
          <t>SSB tab 08801</t>
        </is>
      </c>
      <c r="R1381" s="469" t="inlineStr">
        <is>
          <t>ok</t>
        </is>
      </c>
      <c r="S1381" s="469" t="inlineStr">
        <is>
          <t xml:space="preserve"> text </t>
        </is>
      </c>
      <c r="T1381" s="426" t="inlineStr">
        <is>
          <t>Norway</t>
        </is>
      </c>
      <c r="U1381" s="5" t="inlineStr">
        <is>
          <t>import</t>
        </is>
      </c>
      <c r="V1381" s="465" t="n">
        <v>0.04</v>
      </c>
    </row>
    <row r="1382" ht="16" customHeight="1">
      <c r="B1382" s="5" t="inlineStr">
        <is>
          <t>RW.RW-MP.FP</t>
        </is>
      </c>
      <c r="C1382" s="5" t="inlineStr">
        <is>
          <t>RW.RW-MP.FP-Sea fish (landings)-Nmix</t>
        </is>
      </c>
      <c r="D1382" s="5" t="inlineStr">
        <is>
          <t>RW</t>
        </is>
      </c>
      <c r="E1382" s="5" t="inlineStr">
        <is>
          <t>RW</t>
        </is>
      </c>
      <c r="F1382" s="5">
        <f>VLOOKUP(E1382,'5.a Definitions'!E:F,2,FALSE)</f>
        <v/>
      </c>
      <c r="G1382" s="5" t="inlineStr">
        <is>
          <t>MP</t>
        </is>
      </c>
      <c r="H1382" s="5" t="inlineStr">
        <is>
          <t>FP</t>
        </is>
      </c>
      <c r="I1382" s="5">
        <f>VLOOKUP(H1382,'5.a Definitions'!E:F,2,FALSE)</f>
        <v/>
      </c>
      <c r="J1382" s="465" t="inlineStr">
        <is>
          <t xml:space="preserve"> Sea fish (landings) </t>
        </is>
      </c>
      <c r="K1382" s="465" t="inlineStr">
        <is>
          <t xml:space="preserve"> sea fish (landings) </t>
        </is>
      </c>
      <c r="L1382" s="465" t="inlineStr">
        <is>
          <t xml:space="preserve"> reactive </t>
        </is>
      </c>
      <c r="M1382" s="465" t="inlineStr">
        <is>
          <t xml:space="preserve"> Nmix </t>
        </is>
      </c>
      <c r="N1382" s="466" t="n">
        <v>0</v>
      </c>
      <c r="O1382" s="467" t="n">
        <v>20</v>
      </c>
      <c r="P1382" s="468" t="n">
        <v>2016</v>
      </c>
      <c r="Q1382" s="469" t="inlineStr">
        <is>
          <t>counted under Hydrosphere</t>
        </is>
      </c>
      <c r="R1382" s="469" t="inlineStr">
        <is>
          <t>ok</t>
        </is>
      </c>
      <c r="S1382" s="469" t="inlineStr">
        <is>
          <t xml:space="preserve"> text </t>
        </is>
      </c>
      <c r="T1382" s="426" t="inlineStr">
        <is>
          <t>Norway</t>
        </is>
      </c>
      <c r="U1382" s="5" t="inlineStr">
        <is>
          <t>import</t>
        </is>
      </c>
      <c r="V1382" s="465" t="n">
        <v>0.04</v>
      </c>
    </row>
    <row r="1383" ht="16" customHeight="1">
      <c r="B1383" s="5" t="inlineStr">
        <is>
          <t>RW.RW-MP.FP</t>
        </is>
      </c>
      <c r="C1383" s="5" t="inlineStr">
        <is>
          <t>RW.RW-MP.FP-Food import-Nmix</t>
        </is>
      </c>
      <c r="D1383" s="5" t="inlineStr">
        <is>
          <t>RW</t>
        </is>
      </c>
      <c r="E1383" s="5" t="inlineStr">
        <is>
          <t>RW</t>
        </is>
      </c>
      <c r="F1383" s="5">
        <f>VLOOKUP(E1383,'5.a Definitions'!E:F,2,FALSE)</f>
        <v/>
      </c>
      <c r="G1383" s="5" t="inlineStr">
        <is>
          <t>MP</t>
        </is>
      </c>
      <c r="H1383" s="5" t="inlineStr">
        <is>
          <t>FP</t>
        </is>
      </c>
      <c r="I1383" s="5">
        <f>VLOOKUP(H1383,'5.a Definitions'!E:F,2,FALSE)</f>
        <v/>
      </c>
      <c r="J1383" s="465" t="inlineStr">
        <is>
          <t xml:space="preserve"> Food import </t>
        </is>
      </c>
      <c r="K1383" s="465" t="inlineStr">
        <is>
          <t xml:space="preserve"> food and feed import </t>
        </is>
      </c>
      <c r="L1383" s="465" t="inlineStr">
        <is>
          <t xml:space="preserve"> reactive </t>
        </is>
      </c>
      <c r="M1383" s="465" t="inlineStr">
        <is>
          <t xml:space="preserve"> Nmix </t>
        </is>
      </c>
      <c r="N1383" s="466" t="n">
        <v>27.073285358</v>
      </c>
      <c r="O1383" s="467" t="n">
        <v>0.08896042861423809</v>
      </c>
      <c r="P1383" s="468" t="n">
        <v>2016</v>
      </c>
      <c r="Q1383" s="469" t="inlineStr">
        <is>
          <t>SSB tab 08801</t>
        </is>
      </c>
      <c r="R1383" s="469" t="inlineStr">
        <is>
          <t>ok</t>
        </is>
      </c>
      <c r="S1383" s="469" t="inlineStr">
        <is>
          <t xml:space="preserve"> text </t>
        </is>
      </c>
      <c r="T1383" s="426" t="inlineStr">
        <is>
          <t>Norway</t>
        </is>
      </c>
      <c r="U1383" s="5" t="inlineStr">
        <is>
          <t>import</t>
        </is>
      </c>
      <c r="V1383" s="465" t="n">
        <v>0.04</v>
      </c>
    </row>
    <row r="1384" ht="16" customHeight="1">
      <c r="B1384" s="5" t="inlineStr">
        <is>
          <t>RW.RW-MP.OP</t>
        </is>
      </c>
      <c r="C1384" s="5" t="inlineStr">
        <is>
          <t>RW.RW-MP.OP-Other goods import -Nmix</t>
        </is>
      </c>
      <c r="D1384" s="5" t="inlineStr">
        <is>
          <t>RW</t>
        </is>
      </c>
      <c r="E1384" s="5" t="inlineStr">
        <is>
          <t>RW</t>
        </is>
      </c>
      <c r="F1384" s="5">
        <f>VLOOKUP(E1384,'5.a Definitions'!E:F,2,FALSE)</f>
        <v/>
      </c>
      <c r="G1384" s="5" t="inlineStr">
        <is>
          <t>MP</t>
        </is>
      </c>
      <c r="H1384" s="5" t="inlineStr">
        <is>
          <t>OP</t>
        </is>
      </c>
      <c r="I1384" s="5">
        <f>VLOOKUP(H1384,'5.a Definitions'!E:F,2,FALSE)</f>
        <v/>
      </c>
      <c r="J1384" s="465" t="inlineStr">
        <is>
          <t xml:space="preserve"> Other goods import  </t>
        </is>
      </c>
      <c r="K1384" s="465" t="inlineStr">
        <is>
          <t xml:space="preserve"> other goods import </t>
        </is>
      </c>
      <c r="L1384" s="465" t="inlineStr">
        <is>
          <t xml:space="preserve"> reactive </t>
        </is>
      </c>
      <c r="M1384" s="465" t="inlineStr">
        <is>
          <t xml:space="preserve"> Nmix </t>
        </is>
      </c>
      <c r="N1384" s="466" t="n">
        <v>26.7993053562</v>
      </c>
      <c r="O1384" s="467" t="n">
        <v>0.07131620270899035</v>
      </c>
      <c r="P1384" s="468" t="n">
        <v>2016</v>
      </c>
      <c r="Q1384" s="469" t="inlineStr">
        <is>
          <t>SSB tab 08801</t>
        </is>
      </c>
      <c r="R1384" s="469" t="inlineStr">
        <is>
          <t>ok</t>
        </is>
      </c>
      <c r="S1384" s="469" t="inlineStr">
        <is>
          <t xml:space="preserve"> text </t>
        </is>
      </c>
      <c r="T1384" s="426" t="inlineStr">
        <is>
          <t>Norway</t>
        </is>
      </c>
      <c r="U1384" s="5" t="inlineStr">
        <is>
          <t>import</t>
        </is>
      </c>
      <c r="V1384" s="465" t="n">
        <v>0.04</v>
      </c>
    </row>
    <row r="1385" ht="16" customHeight="1">
      <c r="B1385" s="475" t="inlineStr">
        <is>
          <t>RW.RW-MP.OP</t>
        </is>
      </c>
      <c r="C1385" s="475" t="inlineStr">
        <is>
          <t>RW.RW-MP.OP-Ammonia import -Nmix</t>
        </is>
      </c>
      <c r="D1385" s="475" t="inlineStr">
        <is>
          <t>RW</t>
        </is>
      </c>
      <c r="E1385" s="475" t="inlineStr">
        <is>
          <t>RW</t>
        </is>
      </c>
      <c r="F1385" s="5">
        <f>VLOOKUP(E1385,'5.a Definitions'!E:F,2,FALSE)</f>
        <v/>
      </c>
      <c r="G1385" s="475" t="inlineStr">
        <is>
          <t>MP</t>
        </is>
      </c>
      <c r="H1385" s="475" t="inlineStr">
        <is>
          <t>OP</t>
        </is>
      </c>
      <c r="I1385" s="5">
        <f>VLOOKUP(H1385,'5.a Definitions'!E:F,2,FALSE)</f>
        <v/>
      </c>
      <c r="J1385" s="465" t="inlineStr">
        <is>
          <t>Ammonia import</t>
        </is>
      </c>
      <c r="K1385" s="465" t="inlineStr">
        <is>
          <t>ammonia import</t>
        </is>
      </c>
      <c r="L1385" s="465" t="inlineStr">
        <is>
          <t>reactive</t>
        </is>
      </c>
      <c r="M1385" s="465" t="inlineStr">
        <is>
          <t>Nmix</t>
        </is>
      </c>
      <c r="N1385" s="466" t="n">
        <v>367.5468903965</v>
      </c>
      <c r="O1385" s="467" t="n">
        <v>0.04654372604696624</v>
      </c>
      <c r="P1385" s="468" t="n">
        <v>2016</v>
      </c>
      <c r="Q1385" s="469" t="inlineStr">
        <is>
          <t>SSB tab 08801</t>
        </is>
      </c>
      <c r="R1385" s="469" t="inlineStr">
        <is>
          <t>ok</t>
        </is>
      </c>
      <c r="S1385" s="469" t="inlineStr">
        <is>
          <t>text</t>
        </is>
      </c>
      <c r="T1385" s="476" t="inlineStr">
        <is>
          <t>Norway</t>
        </is>
      </c>
      <c r="U1385" s="5" t="inlineStr">
        <is>
          <t>import</t>
        </is>
      </c>
      <c r="V1385" s="465">
        <f>(#REF!*#REF!)^2</f>
        <v/>
      </c>
    </row>
    <row r="1386" ht="16" customHeight="1">
      <c r="B1386" s="5" t="inlineStr">
        <is>
          <t>RW.RW-AG.MM</t>
        </is>
      </c>
      <c r="C1386" s="5" t="inlineStr">
        <is>
          <t>RW.RW-AG.MM-Animal feed import-Nmix</t>
        </is>
      </c>
      <c r="D1386" s="5" t="inlineStr">
        <is>
          <t>RW</t>
        </is>
      </c>
      <c r="E1386" s="5" t="inlineStr">
        <is>
          <t>RW</t>
        </is>
      </c>
      <c r="F1386" s="5">
        <f>VLOOKUP(E1386,'5.a Definitions'!E:F,2,FALSE)</f>
        <v/>
      </c>
      <c r="G1386" s="5" t="inlineStr">
        <is>
          <t>AG</t>
        </is>
      </c>
      <c r="H1386" s="5" t="inlineStr">
        <is>
          <t>MM</t>
        </is>
      </c>
      <c r="I1386" s="5">
        <f>VLOOKUP(H1386,'5.a Definitions'!E:F,2,FALSE)</f>
        <v/>
      </c>
      <c r="J1386" s="465" t="inlineStr">
        <is>
          <t xml:space="preserve"> Animal feed import </t>
        </is>
      </c>
      <c r="K1386" s="465" t="inlineStr">
        <is>
          <t xml:space="preserve"> animal feed import </t>
        </is>
      </c>
      <c r="L1386" s="465" t="inlineStr">
        <is>
          <t xml:space="preserve"> reactive </t>
        </is>
      </c>
      <c r="M1386" s="465" t="inlineStr">
        <is>
          <t xml:space="preserve"> Nmix </t>
        </is>
      </c>
      <c r="N1386" s="466" t="n">
        <v>33.68642850183834</v>
      </c>
      <c r="O1386" s="467" t="n">
        <v>0.09902674756275964</v>
      </c>
      <c r="P1386" s="468" t="n">
        <v>2016</v>
      </c>
      <c r="Q1386" s="469" t="inlineStr">
        <is>
          <t>Landbruksdirektoratets kraftfôrstatistikk</t>
        </is>
      </c>
      <c r="R1386" s="469" t="inlineStr">
        <is>
          <t>ok</t>
        </is>
      </c>
      <c r="S1386" s="469" t="inlineStr">
        <is>
          <t xml:space="preserve"> text </t>
        </is>
      </c>
      <c r="T1386" s="426" t="inlineStr">
        <is>
          <t>Norway</t>
        </is>
      </c>
      <c r="U1386" s="5" t="inlineStr">
        <is>
          <t>import</t>
        </is>
      </c>
      <c r="V1386" s="465" t="n">
        <v>0.04</v>
      </c>
    </row>
    <row r="1387" ht="16" customHeight="1">
      <c r="B1387" s="5" t="inlineStr">
        <is>
          <t>RW.RW-AG.MM</t>
        </is>
      </c>
      <c r="C1387" s="5" t="inlineStr">
        <is>
          <t>RW.RW-AG.MM-Live animal import-Nmix</t>
        </is>
      </c>
      <c r="D1387" s="5" t="inlineStr">
        <is>
          <t>RW</t>
        </is>
      </c>
      <c r="E1387" s="5" t="inlineStr">
        <is>
          <t>RW</t>
        </is>
      </c>
      <c r="F1387" s="5">
        <f>VLOOKUP(E1387,'5.a Definitions'!E:F,2,FALSE)</f>
        <v/>
      </c>
      <c r="G1387" s="5" t="inlineStr">
        <is>
          <t>AG</t>
        </is>
      </c>
      <c r="H1387" s="5" t="inlineStr">
        <is>
          <t>MM</t>
        </is>
      </c>
      <c r="I1387" s="5">
        <f>VLOOKUP(H1387,'5.a Definitions'!E:F,2,FALSE)</f>
        <v/>
      </c>
      <c r="J1387" s="465" t="inlineStr">
        <is>
          <t xml:space="preserve"> Live animal import </t>
        </is>
      </c>
      <c r="K1387" s="465" t="inlineStr">
        <is>
          <t xml:space="preserve"> live animal import </t>
        </is>
      </c>
      <c r="L1387" s="465" t="inlineStr">
        <is>
          <t xml:space="preserve"> reactive </t>
        </is>
      </c>
      <c r="M1387" s="465" t="inlineStr">
        <is>
          <t xml:space="preserve"> Nmix </t>
        </is>
      </c>
      <c r="N1387" s="466" t="n">
        <v>0.0173810176</v>
      </c>
      <c r="O1387" s="467" t="n">
        <v>0.4115093732581371</v>
      </c>
      <c r="P1387" s="468" t="n">
        <v>2016</v>
      </c>
      <c r="Q1387" s="469" t="inlineStr">
        <is>
          <t>FAOSTAT</t>
        </is>
      </c>
      <c r="R1387" s="469" t="inlineStr">
        <is>
          <t>ok</t>
        </is>
      </c>
      <c r="S1387" s="469" t="inlineStr">
        <is>
          <t xml:space="preserve"> text </t>
        </is>
      </c>
      <c r="T1387" s="426" t="inlineStr">
        <is>
          <t>Norway</t>
        </is>
      </c>
      <c r="U1387" s="5" t="inlineStr">
        <is>
          <t>import</t>
        </is>
      </c>
      <c r="V1387" s="465" t="n">
        <v>0.04</v>
      </c>
    </row>
    <row r="1388" ht="16" customHeight="1">
      <c r="B1388" s="5" t="inlineStr">
        <is>
          <t>RW.RW-AG.SM</t>
        </is>
      </c>
      <c r="C1388" s="5" t="inlineStr">
        <is>
          <t>RW.RW-AG.SM-Mineral fertilizer import-Nmix</t>
        </is>
      </c>
      <c r="D1388" s="5" t="inlineStr">
        <is>
          <t>RW</t>
        </is>
      </c>
      <c r="E1388" s="5" t="inlineStr">
        <is>
          <t>RW</t>
        </is>
      </c>
      <c r="F1388" s="5">
        <f>VLOOKUP(E1388,'5.a Definitions'!E:F,2,FALSE)</f>
        <v/>
      </c>
      <c r="G1388" s="5" t="inlineStr">
        <is>
          <t>AG</t>
        </is>
      </c>
      <c r="H1388" s="5" t="inlineStr">
        <is>
          <t>SM</t>
        </is>
      </c>
      <c r="I1388" s="5">
        <f>VLOOKUP(H1388,'5.a Definitions'!E:F,2,FALSE)</f>
        <v/>
      </c>
      <c r="J1388" s="465" t="inlineStr">
        <is>
          <t xml:space="preserve"> Mineral fertilizer import </t>
        </is>
      </c>
      <c r="K1388" s="465" t="inlineStr">
        <is>
          <t xml:space="preserve"> mineral fertilizer import </t>
        </is>
      </c>
      <c r="L1388" s="465" t="inlineStr">
        <is>
          <t xml:space="preserve"> reactive </t>
        </is>
      </c>
      <c r="M1388" s="465" t="inlineStr">
        <is>
          <t xml:space="preserve"> Nmix </t>
        </is>
      </c>
      <c r="N1388" s="466" t="n">
        <v>42.963</v>
      </c>
      <c r="O1388" s="467" t="n">
        <v>0.3033769670044503</v>
      </c>
      <c r="P1388" s="468" t="n">
        <v>2016</v>
      </c>
      <c r="Q1388" s="469" t="inlineStr">
        <is>
          <t>FAOSTAT</t>
        </is>
      </c>
      <c r="R1388" s="469" t="inlineStr">
        <is>
          <t>ok</t>
        </is>
      </c>
      <c r="S1388" s="469" t="inlineStr">
        <is>
          <t xml:space="preserve"> text </t>
        </is>
      </c>
      <c r="T1388" s="426" t="inlineStr">
        <is>
          <t>Norway</t>
        </is>
      </c>
      <c r="U1388" s="5" t="inlineStr">
        <is>
          <t>import</t>
        </is>
      </c>
      <c r="V1388" s="465" t="n">
        <v>0.04</v>
      </c>
    </row>
    <row r="1389" ht="16" customHeight="1">
      <c r="B1389" s="5" t="inlineStr">
        <is>
          <t>RW.RW-PR.SO</t>
        </is>
      </c>
      <c r="C1389" s="5" t="inlineStr">
        <is>
          <t>RW.RW-PR.SO-Solid waste import-Nmix</t>
        </is>
      </c>
      <c r="D1389" s="5" t="inlineStr">
        <is>
          <t>RW</t>
        </is>
      </c>
      <c r="E1389" s="5" t="inlineStr">
        <is>
          <t>RW</t>
        </is>
      </c>
      <c r="F1389" s="5">
        <f>VLOOKUP(E1389,'5.a Definitions'!E:F,2,FALSE)</f>
        <v/>
      </c>
      <c r="G1389" s="5" t="inlineStr">
        <is>
          <t>PR</t>
        </is>
      </c>
      <c r="H1389" s="5" t="inlineStr">
        <is>
          <t>SO</t>
        </is>
      </c>
      <c r="I1389" s="5">
        <f>VLOOKUP(H1389,'5.a Definitions'!E:F,2,FALSE)</f>
        <v/>
      </c>
      <c r="J1389" s="465" t="inlineStr">
        <is>
          <t xml:space="preserve"> Solid waste import </t>
        </is>
      </c>
      <c r="K1389" s="465" t="inlineStr">
        <is>
          <t xml:space="preserve"> solid waste import </t>
        </is>
      </c>
      <c r="L1389" s="465" t="inlineStr">
        <is>
          <t xml:space="preserve"> reactive </t>
        </is>
      </c>
      <c r="M1389" s="465" t="inlineStr">
        <is>
          <t xml:space="preserve"> Nmix </t>
        </is>
      </c>
      <c r="N1389" s="466" t="n">
        <v>0.3913097648</v>
      </c>
      <c r="O1389" s="467" t="n">
        <v>0.1631048966900011</v>
      </c>
      <c r="P1389" s="468" t="n">
        <v>2016</v>
      </c>
      <c r="Q1389" s="469" t="inlineStr">
        <is>
          <t>SSB tab 08801</t>
        </is>
      </c>
      <c r="R1389" s="469" t="inlineStr">
        <is>
          <t>ok</t>
        </is>
      </c>
      <c r="S1389" s="469" t="inlineStr">
        <is>
          <t xml:space="preserve"> text </t>
        </is>
      </c>
      <c r="T1389" s="426" t="inlineStr">
        <is>
          <t>Norway</t>
        </is>
      </c>
      <c r="U1389" s="5" t="inlineStr">
        <is>
          <t>import</t>
        </is>
      </c>
      <c r="V1389" s="465" t="n">
        <v>0.04</v>
      </c>
    </row>
    <row r="1390" ht="16" customHeight="1">
      <c r="B1390" s="5" t="inlineStr">
        <is>
          <t>RW.RW-AT.AT</t>
        </is>
      </c>
      <c r="C1390" s="5" t="inlineStr">
        <is>
          <t>RW.RW-AT.AT-Atmospheric inflow-OXN</t>
        </is>
      </c>
      <c r="D1390" s="5" t="inlineStr">
        <is>
          <t>RW</t>
        </is>
      </c>
      <c r="E1390" s="5" t="inlineStr">
        <is>
          <t>RW</t>
        </is>
      </c>
      <c r="F1390" s="5">
        <f>VLOOKUP(E1390,'5.a Definitions'!E:F,2,FALSE)</f>
        <v/>
      </c>
      <c r="G1390" s="5" t="inlineStr">
        <is>
          <t>AT</t>
        </is>
      </c>
      <c r="H1390" s="5" t="inlineStr">
        <is>
          <t>AT</t>
        </is>
      </c>
      <c r="I1390" s="5">
        <f>VLOOKUP(H1390,'5.a Definitions'!E:F,2,FALSE)</f>
        <v/>
      </c>
      <c r="J1390" s="465" t="inlineStr">
        <is>
          <t xml:space="preserve"> Atmospheric inflow </t>
        </is>
      </c>
      <c r="K1390" s="465" t="inlineStr">
        <is>
          <t xml:space="preserve"> atmospheric inflow </t>
        </is>
      </c>
      <c r="L1390" s="465" t="inlineStr">
        <is>
          <t xml:space="preserve"> reactive </t>
        </is>
      </c>
      <c r="M1390" s="465" t="inlineStr">
        <is>
          <t xml:space="preserve"> OXN </t>
        </is>
      </c>
      <c r="N1390" s="466" t="n">
        <v>37.58109183022012</v>
      </c>
      <c r="O1390" s="467" t="n">
        <v>0.4978678205152003</v>
      </c>
      <c r="P1390" s="468" t="n">
        <v>2016</v>
      </c>
      <c r="Q1390" s="469" t="inlineStr">
        <is>
          <t>EMEP SR tables</t>
        </is>
      </c>
      <c r="R1390" s="469" t="inlineStr">
        <is>
          <t>ok</t>
        </is>
      </c>
      <c r="S1390" s="469" t="inlineStr">
        <is>
          <t xml:space="preserve"> text </t>
        </is>
      </c>
      <c r="T1390" s="426" t="inlineStr">
        <is>
          <t>Norway</t>
        </is>
      </c>
      <c r="U1390" s="5" t="inlineStr">
        <is>
          <t>import</t>
        </is>
      </c>
      <c r="V1390" s="465" t="n">
        <v>0.04</v>
      </c>
    </row>
    <row r="1391" ht="16" customHeight="1">
      <c r="B1391" s="5" t="inlineStr">
        <is>
          <t>RW.RW-AT.AT</t>
        </is>
      </c>
      <c r="C1391" s="5" t="inlineStr">
        <is>
          <t>RW.RW-AT.AT-Atmospheric inflow-RDN</t>
        </is>
      </c>
      <c r="D1391" s="5" t="inlineStr">
        <is>
          <t>RW</t>
        </is>
      </c>
      <c r="E1391" s="5" t="inlineStr">
        <is>
          <t>RW</t>
        </is>
      </c>
      <c r="F1391" s="5">
        <f>VLOOKUP(E1391,'5.a Definitions'!E:F,2,FALSE)</f>
        <v/>
      </c>
      <c r="G1391" s="5" t="inlineStr">
        <is>
          <t>AT</t>
        </is>
      </c>
      <c r="H1391" s="5" t="inlineStr">
        <is>
          <t>AT</t>
        </is>
      </c>
      <c r="I1391" s="5">
        <f>VLOOKUP(H1391,'5.a Definitions'!E:F,2,FALSE)</f>
        <v/>
      </c>
      <c r="J1391" s="465" t="inlineStr">
        <is>
          <t xml:space="preserve"> Atmospheric inflow </t>
        </is>
      </c>
      <c r="K1391" s="465" t="inlineStr">
        <is>
          <t xml:space="preserve"> atmospheric inflow </t>
        </is>
      </c>
      <c r="L1391" s="465" t="inlineStr">
        <is>
          <t xml:space="preserve"> reactive </t>
        </is>
      </c>
      <c r="M1391" s="465" t="inlineStr">
        <is>
          <t xml:space="preserve"> RDN </t>
        </is>
      </c>
      <c r="N1391" s="466" t="n">
        <v>19.5564932935279</v>
      </c>
      <c r="O1391" s="467" t="n">
        <v>0.4978678205152003</v>
      </c>
      <c r="P1391" s="468" t="n">
        <v>2016</v>
      </c>
      <c r="Q1391" s="469" t="inlineStr">
        <is>
          <t>EMEP SR tables</t>
        </is>
      </c>
      <c r="R1391" s="469" t="inlineStr">
        <is>
          <t>ok</t>
        </is>
      </c>
      <c r="S1391" s="469" t="inlineStr">
        <is>
          <t xml:space="preserve"> text </t>
        </is>
      </c>
      <c r="T1391" s="426" t="inlineStr">
        <is>
          <t>Norway</t>
        </is>
      </c>
      <c r="U1391" s="5" t="inlineStr">
        <is>
          <t>import</t>
        </is>
      </c>
      <c r="V1391" s="465" t="n">
        <v>0.04</v>
      </c>
    </row>
    <row r="1392" ht="16" customHeight="1">
      <c r="B1392" s="475" t="inlineStr">
        <is>
          <t>RW.RW-HY.AC</t>
        </is>
      </c>
      <c r="C1392" s="475" t="inlineStr">
        <is>
          <t>RW.RW-HY.AC-Aquaculture feed import-Nmix</t>
        </is>
      </c>
      <c r="D1392" s="475" t="inlineStr">
        <is>
          <t>RW</t>
        </is>
      </c>
      <c r="E1392" s="475" t="inlineStr">
        <is>
          <t>RW</t>
        </is>
      </c>
      <c r="F1392" s="5">
        <f>VLOOKUP(E1392,'5.a Definitions'!E:F,2,FALSE)</f>
        <v/>
      </c>
      <c r="G1392" s="475" t="inlineStr">
        <is>
          <t>HY</t>
        </is>
      </c>
      <c r="H1392" s="475" t="inlineStr">
        <is>
          <t>AC</t>
        </is>
      </c>
      <c r="I1392" s="5">
        <f>VLOOKUP(H1392,'5.a Definitions'!E:F,2,FALSE)</f>
        <v/>
      </c>
      <c r="J1392" s="465" t="inlineStr">
        <is>
          <t>Aquaculture feed import</t>
        </is>
      </c>
      <c r="K1392" s="465" t="inlineStr">
        <is>
          <t>aquaculture feed import</t>
        </is>
      </c>
      <c r="L1392" s="465" t="inlineStr">
        <is>
          <t>reactive</t>
        </is>
      </c>
      <c r="M1392" s="465" t="inlineStr">
        <is>
          <t>Nmix</t>
        </is>
      </c>
      <c r="N1392" s="466" t="n">
        <v>91.91777268065269</v>
      </c>
      <c r="O1392" s="467" t="n">
        <v>0.1419978789097711</v>
      </c>
      <c r="P1392" s="468" t="n">
        <v>2016</v>
      </c>
      <c r="Q1392" s="469" t="inlineStr">
        <is>
          <t>Fiskeridirektoratet</t>
        </is>
      </c>
      <c r="R1392" s="469" t="inlineStr">
        <is>
          <t>ok</t>
        </is>
      </c>
      <c r="S1392" s="469" t="inlineStr">
        <is>
          <t>text</t>
        </is>
      </c>
      <c r="T1392" s="476" t="inlineStr">
        <is>
          <t>Norway</t>
        </is>
      </c>
      <c r="U1392" s="5" t="inlineStr">
        <is>
          <t>import</t>
        </is>
      </c>
      <c r="V1392" s="465">
        <f>(#REF!*#REF!)^2</f>
        <v/>
      </c>
    </row>
    <row r="1393" ht="16" customHeight="1">
      <c r="A1393" s="483" t="inlineStr">
        <is>
          <t xml:space="preserve"> Energy and fuels </t>
        </is>
      </c>
      <c r="B1393" s="5" t="inlineStr">
        <is>
          <t>EF.EC-EF.IC</t>
        </is>
      </c>
      <c r="C1393" s="5" t="inlineStr">
        <is>
          <t>EF.EC-EF.IC-Fuel for industry-Nmix</t>
        </is>
      </c>
      <c r="D1393" s="5" t="inlineStr">
        <is>
          <t>EF</t>
        </is>
      </c>
      <c r="E1393" s="5" t="inlineStr">
        <is>
          <t>EC</t>
        </is>
      </c>
      <c r="F1393" s="5">
        <f>VLOOKUP(E1393,'5.a Definitions'!E:F,2,FALSE)</f>
        <v/>
      </c>
      <c r="G1393" s="5" t="inlineStr">
        <is>
          <t>EF</t>
        </is>
      </c>
      <c r="H1393" s="5" t="inlineStr">
        <is>
          <t>IC</t>
        </is>
      </c>
      <c r="I1393" s="5">
        <f>VLOOKUP(H1393,'5.a Definitions'!E:F,2,FALSE)</f>
        <v/>
      </c>
      <c r="J1393" s="465" t="inlineStr">
        <is>
          <t xml:space="preserve"> Fuel for industry </t>
        </is>
      </c>
      <c r="K1393" s="465" t="inlineStr">
        <is>
          <t xml:space="preserve"> fuel for industry </t>
        </is>
      </c>
      <c r="L1393" s="465" t="inlineStr">
        <is>
          <t xml:space="preserve"> reactive </t>
        </is>
      </c>
      <c r="M1393" s="465" t="inlineStr">
        <is>
          <t xml:space="preserve"> Nmix </t>
        </is>
      </c>
      <c r="N1393" s="466" t="n">
        <v>2.835993711116087</v>
      </c>
      <c r="O1393" s="467" t="n">
        <v>0.6151623805256472</v>
      </c>
      <c r="P1393" s="468" t="n">
        <v>2015</v>
      </c>
      <c r="Q1393" s="469" t="inlineStr">
        <is>
          <t>UNFCCC CRT</t>
        </is>
      </c>
      <c r="R1393" s="469" t="inlineStr">
        <is>
          <t>ok</t>
        </is>
      </c>
      <c r="S1393" s="469" t="inlineStr">
        <is>
          <t xml:space="preserve"> text </t>
        </is>
      </c>
      <c r="T1393" s="426" t="inlineStr">
        <is>
          <t>Norway</t>
        </is>
      </c>
      <c r="U1393" s="5" t="inlineStr">
        <is>
          <t>useful output</t>
        </is>
      </c>
      <c r="V1393" s="465" t="n">
        <v>0.04</v>
      </c>
    </row>
    <row r="1394" ht="16" customHeight="1">
      <c r="B1394" s="5" t="inlineStr">
        <is>
          <t>EF.EC-EF.TR</t>
        </is>
      </c>
      <c r="C1394" s="5" t="inlineStr">
        <is>
          <t>EF.EC-EF.TR-Fuel for transport-Nmix</t>
        </is>
      </c>
      <c r="D1394" s="5" t="inlineStr">
        <is>
          <t>EF</t>
        </is>
      </c>
      <c r="E1394" s="5" t="inlineStr">
        <is>
          <t>EC</t>
        </is>
      </c>
      <c r="F1394" s="5">
        <f>VLOOKUP(E1394,'5.a Definitions'!E:F,2,FALSE)</f>
        <v/>
      </c>
      <c r="G1394" s="5" t="inlineStr">
        <is>
          <t>EF</t>
        </is>
      </c>
      <c r="H1394" s="5" t="inlineStr">
        <is>
          <t>TR</t>
        </is>
      </c>
      <c r="I1394" s="5">
        <f>VLOOKUP(H1394,'5.a Definitions'!E:F,2,FALSE)</f>
        <v/>
      </c>
      <c r="J1394" s="465" t="inlineStr">
        <is>
          <t xml:space="preserve"> Fuel for transport </t>
        </is>
      </c>
      <c r="K1394" s="465" t="inlineStr">
        <is>
          <t xml:space="preserve"> fuel for transport </t>
        </is>
      </c>
      <c r="L1394" s="465" t="inlineStr">
        <is>
          <t xml:space="preserve"> reactive </t>
        </is>
      </c>
      <c r="M1394" s="465" t="inlineStr">
        <is>
          <t xml:space="preserve"> Nmix </t>
        </is>
      </c>
      <c r="N1394" s="466" t="n">
        <v>0.8197322228538539</v>
      </c>
      <c r="O1394" s="467" t="n">
        <v>0.3659930545576958</v>
      </c>
      <c r="P1394" s="468" t="n">
        <v>2015</v>
      </c>
      <c r="Q1394" s="469" t="inlineStr">
        <is>
          <t>UNFCCC CRT</t>
        </is>
      </c>
      <c r="R1394" s="469" t="inlineStr">
        <is>
          <t>ok</t>
        </is>
      </c>
      <c r="S1394" s="469" t="inlineStr">
        <is>
          <t xml:space="preserve"> text </t>
        </is>
      </c>
      <c r="T1394" s="426" t="inlineStr">
        <is>
          <t>Norway</t>
        </is>
      </c>
      <c r="U1394" s="5" t="inlineStr">
        <is>
          <t>useful output</t>
        </is>
      </c>
      <c r="V1394" s="465" t="n">
        <v>0.04</v>
      </c>
    </row>
    <row r="1395" ht="16" customHeight="1">
      <c r="B1395" s="5" t="inlineStr">
        <is>
          <t>EF.EC-EF.OE</t>
        </is>
      </c>
      <c r="C1395" s="5" t="inlineStr">
        <is>
          <t>EF.EC-EF.OE-Fuel for heating-Nmix</t>
        </is>
      </c>
      <c r="D1395" s="5" t="inlineStr">
        <is>
          <t>EF</t>
        </is>
      </c>
      <c r="E1395" s="5" t="inlineStr">
        <is>
          <t>EC</t>
        </is>
      </c>
      <c r="F1395" s="5">
        <f>VLOOKUP(E1395,'5.a Definitions'!E:F,2,FALSE)</f>
        <v/>
      </c>
      <c r="G1395" s="5" t="inlineStr">
        <is>
          <t>EF</t>
        </is>
      </c>
      <c r="H1395" s="5" t="inlineStr">
        <is>
          <t>OE</t>
        </is>
      </c>
      <c r="I1395" s="5">
        <f>VLOOKUP(H1395,'5.a Definitions'!E:F,2,FALSE)</f>
        <v/>
      </c>
      <c r="J1395" s="465" t="inlineStr">
        <is>
          <t xml:space="preserve"> Fuel for heating </t>
        </is>
      </c>
      <c r="K1395" s="465" t="inlineStr">
        <is>
          <t xml:space="preserve"> fuel for heating </t>
        </is>
      </c>
      <c r="L1395" s="465" t="inlineStr">
        <is>
          <t xml:space="preserve"> reactive </t>
        </is>
      </c>
      <c r="M1395" s="465" t="inlineStr">
        <is>
          <t xml:space="preserve"> Nmix </t>
        </is>
      </c>
      <c r="N1395" s="466" t="n">
        <v>0.2303137379826743</v>
      </c>
      <c r="O1395" s="467" t="n">
        <v>0.437843536126987</v>
      </c>
      <c r="P1395" s="468" t="n">
        <v>2015</v>
      </c>
      <c r="Q1395" s="469" t="inlineStr">
        <is>
          <t>UNFCCC CRT</t>
        </is>
      </c>
      <c r="R1395" s="469" t="inlineStr">
        <is>
          <t>ok</t>
        </is>
      </c>
      <c r="S1395" s="469" t="inlineStr">
        <is>
          <t xml:space="preserve"> text </t>
        </is>
      </c>
      <c r="T1395" s="426" t="inlineStr">
        <is>
          <t>Norway</t>
        </is>
      </c>
      <c r="U1395" s="5" t="inlineStr">
        <is>
          <t>useful output</t>
        </is>
      </c>
      <c r="V1395" s="465" t="n">
        <v>0.04</v>
      </c>
    </row>
    <row r="1396" ht="16" customHeight="1">
      <c r="B1396" s="5" t="inlineStr">
        <is>
          <t>EF.EC-MP.OP</t>
        </is>
      </c>
      <c r="C1396" s="5" t="inlineStr">
        <is>
          <t>EF.EC-MP.OP-Fuel used as feedstock-Nmix</t>
        </is>
      </c>
      <c r="D1396" s="5" t="inlineStr">
        <is>
          <t>EF</t>
        </is>
      </c>
      <c r="E1396" s="5" t="inlineStr">
        <is>
          <t>EC</t>
        </is>
      </c>
      <c r="F1396" s="5">
        <f>VLOOKUP(E1396,'5.a Definitions'!E:F,2,FALSE)</f>
        <v/>
      </c>
      <c r="G1396" s="5" t="inlineStr">
        <is>
          <t>MP</t>
        </is>
      </c>
      <c r="H1396" s="5" t="inlineStr">
        <is>
          <t>OP</t>
        </is>
      </c>
      <c r="I1396" s="5">
        <f>VLOOKUP(H1396,'5.a Definitions'!E:F,2,FALSE)</f>
        <v/>
      </c>
      <c r="J1396" s="465" t="inlineStr">
        <is>
          <t xml:space="preserve"> Fuel used as feedstock </t>
        </is>
      </c>
      <c r="K1396" s="465" t="inlineStr">
        <is>
          <t xml:space="preserve"> fuel used as feedstock </t>
        </is>
      </c>
      <c r="L1396" s="465" t="inlineStr">
        <is>
          <t xml:space="preserve"> reactive </t>
        </is>
      </c>
      <c r="M1396" s="465" t="inlineStr">
        <is>
          <t xml:space="preserve"> Nmix </t>
        </is>
      </c>
      <c r="N1396" s="466" t="n">
        <v>1.623156192840345</v>
      </c>
      <c r="O1396" s="467" t="n">
        <v>0.9137070347735471</v>
      </c>
      <c r="P1396" s="468" t="n">
        <v>2015</v>
      </c>
      <c r="Q1396" s="469" t="inlineStr">
        <is>
          <t>SSB table 11561</t>
        </is>
      </c>
      <c r="R1396" s="469" t="inlineStr">
        <is>
          <t>ok</t>
        </is>
      </c>
      <c r="S1396" s="469" t="inlineStr">
        <is>
          <t xml:space="preserve"> text </t>
        </is>
      </c>
      <c r="T1396" s="426" t="inlineStr">
        <is>
          <t>Norway</t>
        </is>
      </c>
      <c r="U1396" s="5" t="inlineStr">
        <is>
          <t>useful output</t>
        </is>
      </c>
      <c r="V1396" s="465" t="n">
        <v>0.04</v>
      </c>
    </row>
    <row r="1397" ht="16" customHeight="1">
      <c r="B1397" s="5" t="inlineStr">
        <is>
          <t>EF.EC-AT.AT</t>
        </is>
      </c>
      <c r="C1397" s="5" t="inlineStr">
        <is>
          <t>EF.EC-AT.AT-Emissions-NH3</t>
        </is>
      </c>
      <c r="D1397" s="5" t="inlineStr">
        <is>
          <t>EF</t>
        </is>
      </c>
      <c r="E1397" s="5" t="inlineStr">
        <is>
          <t>EC</t>
        </is>
      </c>
      <c r="F1397" s="5">
        <f>VLOOKUP(E1397,'5.a Definitions'!E:F,2,FALSE)</f>
        <v/>
      </c>
      <c r="G1397" s="5" t="inlineStr">
        <is>
          <t>AT</t>
        </is>
      </c>
      <c r="H1397" s="5" t="inlineStr">
        <is>
          <t>AT</t>
        </is>
      </c>
      <c r="I1397" s="5">
        <f>VLOOKUP(H1397,'5.a Definitions'!E:F,2,FALSE)</f>
        <v/>
      </c>
      <c r="J1397" s="465" t="inlineStr">
        <is>
          <t xml:space="preserve"> Emissions </t>
        </is>
      </c>
      <c r="K1397" s="465" t="inlineStr">
        <is>
          <t xml:space="preserve"> energy conversion emissions </t>
        </is>
      </c>
      <c r="L1397" s="465" t="inlineStr">
        <is>
          <t xml:space="preserve"> reactive </t>
        </is>
      </c>
      <c r="M1397" s="465" t="inlineStr">
        <is>
          <t xml:space="preserve"> NH3 </t>
        </is>
      </c>
      <c r="N1397" s="466" t="n">
        <v>0</v>
      </c>
      <c r="O1397" s="467" t="n">
        <v>0.5</v>
      </c>
      <c r="P1397" s="468" t="n">
        <v>2015</v>
      </c>
      <c r="Q1397" s="469" t="inlineStr">
        <is>
          <t>CRLTAP Inventory Submissions</t>
        </is>
      </c>
      <c r="R1397" s="469" t="inlineStr">
        <is>
          <t>ok</t>
        </is>
      </c>
      <c r="S1397" s="469" t="inlineStr">
        <is>
          <t xml:space="preserve"> text </t>
        </is>
      </c>
      <c r="T1397" s="426" t="inlineStr">
        <is>
          <t>Norway</t>
        </is>
      </c>
      <c r="U1397" s="5" t="inlineStr">
        <is>
          <t>N wasted</t>
        </is>
      </c>
      <c r="V1397" s="465" t="n">
        <v>0.04</v>
      </c>
    </row>
    <row r="1398" ht="16" customHeight="1">
      <c r="B1398" s="5" t="inlineStr">
        <is>
          <t>EF.EC-AT.AT</t>
        </is>
      </c>
      <c r="C1398" s="5" t="inlineStr">
        <is>
          <t>EF.EC-AT.AT-Emissions-NOx</t>
        </is>
      </c>
      <c r="D1398" s="5" t="inlineStr">
        <is>
          <t>EF</t>
        </is>
      </c>
      <c r="E1398" s="5" t="inlineStr">
        <is>
          <t>EC</t>
        </is>
      </c>
      <c r="F1398" s="5">
        <f>VLOOKUP(E1398,'5.a Definitions'!E:F,2,FALSE)</f>
        <v/>
      </c>
      <c r="G1398" s="5" t="inlineStr">
        <is>
          <t>AT</t>
        </is>
      </c>
      <c r="H1398" s="5" t="inlineStr">
        <is>
          <t>AT</t>
        </is>
      </c>
      <c r="I1398" s="5">
        <f>VLOOKUP(H1398,'5.a Definitions'!E:F,2,FALSE)</f>
        <v/>
      </c>
      <c r="J1398" s="465" t="inlineStr">
        <is>
          <t xml:space="preserve"> Emissions </t>
        </is>
      </c>
      <c r="K1398" s="465" t="inlineStr">
        <is>
          <t xml:space="preserve"> energy conversion emissions </t>
        </is>
      </c>
      <c r="L1398" s="465" t="inlineStr">
        <is>
          <t xml:space="preserve"> reactive </t>
        </is>
      </c>
      <c r="M1398" s="465" t="inlineStr">
        <is>
          <t xml:space="preserve"> NOx </t>
        </is>
      </c>
      <c r="N1398" s="466" t="n">
        <v>15.0832549609587</v>
      </c>
      <c r="O1398" s="467" t="n">
        <v>0.194530198058286</v>
      </c>
      <c r="P1398" s="468" t="n">
        <v>2015</v>
      </c>
      <c r="Q1398" s="469" t="inlineStr">
        <is>
          <t>CRLTAP Inventory Submissions</t>
        </is>
      </c>
      <c r="R1398" s="469" t="inlineStr">
        <is>
          <t>ok</t>
        </is>
      </c>
      <c r="S1398" s="469" t="inlineStr">
        <is>
          <t xml:space="preserve"> text </t>
        </is>
      </c>
      <c r="T1398" s="426" t="inlineStr">
        <is>
          <t>Norway</t>
        </is>
      </c>
      <c r="U1398" s="465" t="inlineStr">
        <is>
          <t xml:space="preserve"> N wasted </t>
        </is>
      </c>
      <c r="V1398" s="465" t="n">
        <v>0.04</v>
      </c>
    </row>
    <row r="1399" ht="16" customFormat="1" customHeight="1" s="482">
      <c r="B1399" s="5" t="inlineStr">
        <is>
          <t>EF.EC-AT.AT</t>
        </is>
      </c>
      <c r="C1399" s="5" t="inlineStr">
        <is>
          <t>EF.EC-AT.AT-Emissions-N2O</t>
        </is>
      </c>
      <c r="D1399" s="5" t="inlineStr">
        <is>
          <t>EF</t>
        </is>
      </c>
      <c r="E1399" s="5" t="inlineStr">
        <is>
          <t>EC</t>
        </is>
      </c>
      <c r="F1399" s="5">
        <f>VLOOKUP(E1399,'5.a Definitions'!E:F,2,FALSE)</f>
        <v/>
      </c>
      <c r="G1399" s="5" t="inlineStr">
        <is>
          <t>AT</t>
        </is>
      </c>
      <c r="H1399" s="5" t="inlineStr">
        <is>
          <t>AT</t>
        </is>
      </c>
      <c r="I1399" s="5">
        <f>VLOOKUP(H1399,'5.a Definitions'!E:F,2,FALSE)</f>
        <v/>
      </c>
      <c r="J1399" s="465" t="inlineStr">
        <is>
          <t xml:space="preserve"> Emissions </t>
        </is>
      </c>
      <c r="K1399" s="465" t="inlineStr">
        <is>
          <t xml:space="preserve"> energy conversion emissions </t>
        </is>
      </c>
      <c r="L1399" s="465" t="inlineStr">
        <is>
          <t xml:space="preserve"> reactive </t>
        </is>
      </c>
      <c r="M1399" s="465" t="inlineStr">
        <is>
          <t xml:space="preserve"> N2O </t>
        </is>
      </c>
      <c r="N1399" s="466" t="n">
        <v>0.06407361182717364</v>
      </c>
      <c r="O1399" s="467" t="n">
        <v>1.394797542306526</v>
      </c>
      <c r="P1399" s="468" t="n">
        <v>2015</v>
      </c>
      <c r="Q1399" s="469" t="inlineStr">
        <is>
          <t>UNFCCC CRT</t>
        </is>
      </c>
      <c r="R1399" s="469" t="inlineStr">
        <is>
          <t>ok</t>
        </is>
      </c>
      <c r="S1399" s="469" t="inlineStr">
        <is>
          <t xml:space="preserve"> text </t>
        </is>
      </c>
      <c r="T1399" s="426" t="inlineStr">
        <is>
          <t>Norway</t>
        </is>
      </c>
      <c r="U1399" s="465" t="inlineStr">
        <is>
          <t xml:space="preserve"> N wasted </t>
        </is>
      </c>
      <c r="V1399" s="465" t="n">
        <v>0.04</v>
      </c>
    </row>
    <row r="1400" ht="16" customHeight="1">
      <c r="B1400" s="5" t="inlineStr">
        <is>
          <t>EF.EC-AT.AT</t>
        </is>
      </c>
      <c r="C1400" s="5" t="inlineStr">
        <is>
          <t>EF.EC-AT.AT-Emissions-N2</t>
        </is>
      </c>
      <c r="D1400" s="5" t="inlineStr">
        <is>
          <t>EF</t>
        </is>
      </c>
      <c r="E1400" s="5" t="inlineStr">
        <is>
          <t>EC</t>
        </is>
      </c>
      <c r="F1400" s="5">
        <f>VLOOKUP(E1400,'5.a Definitions'!E:F,2,FALSE)</f>
        <v/>
      </c>
      <c r="G1400" s="5" t="inlineStr">
        <is>
          <t>AT</t>
        </is>
      </c>
      <c r="H1400" s="5" t="inlineStr">
        <is>
          <t>AT</t>
        </is>
      </c>
      <c r="I1400" s="5">
        <f>VLOOKUP(H1400,'5.a Definitions'!E:F,2,FALSE)</f>
        <v/>
      </c>
      <c r="J1400" s="465" t="inlineStr">
        <is>
          <t xml:space="preserve"> Emissions </t>
        </is>
      </c>
      <c r="K1400" s="465" t="inlineStr">
        <is>
          <t xml:space="preserve"> energy conversion emissions </t>
        </is>
      </c>
      <c r="L1400" s="465" t="inlineStr">
        <is>
          <t xml:space="preserve"> inert </t>
        </is>
      </c>
      <c r="M1400" s="465" t="inlineStr">
        <is>
          <t xml:space="preserve"> N2 </t>
        </is>
      </c>
      <c r="N1400" s="466" t="n">
        <v>0</v>
      </c>
      <c r="O1400" s="467" t="n">
        <v>10</v>
      </c>
      <c r="P1400" s="468" t="n">
        <v>2015</v>
      </c>
      <c r="Q1400" s="469" t="inlineStr">
        <is>
          <t>mass balance</t>
        </is>
      </c>
      <c r="R1400" s="469" t="inlineStr">
        <is>
          <t>ok</t>
        </is>
      </c>
      <c r="S1400" s="469" t="inlineStr">
        <is>
          <t xml:space="preserve"> text </t>
        </is>
      </c>
      <c r="T1400" s="426" t="inlineStr">
        <is>
          <t>Norway</t>
        </is>
      </c>
      <c r="U1400" s="465" t="inlineStr">
        <is>
          <t xml:space="preserve"> N wasted </t>
        </is>
      </c>
      <c r="V1400" s="465" t="n">
        <v>0.04</v>
      </c>
    </row>
    <row r="1401" ht="16" customHeight="1">
      <c r="B1401" s="5" t="inlineStr">
        <is>
          <t>EF.EC-RW.RW</t>
        </is>
      </c>
      <c r="C1401" s="5" t="inlineStr">
        <is>
          <t>EF.EC-RW.RW-Fuel export-Nmix</t>
        </is>
      </c>
      <c r="D1401" s="5" t="inlineStr">
        <is>
          <t>EF</t>
        </is>
      </c>
      <c r="E1401" s="5" t="inlineStr">
        <is>
          <t>EC</t>
        </is>
      </c>
      <c r="F1401" s="5">
        <f>VLOOKUP(E1401,'5.a Definitions'!E:F,2,FALSE)</f>
        <v/>
      </c>
      <c r="G1401" s="5" t="inlineStr">
        <is>
          <t>RW</t>
        </is>
      </c>
      <c r="H1401" s="5" t="inlineStr">
        <is>
          <t>RW</t>
        </is>
      </c>
      <c r="I1401" s="5">
        <f>VLOOKUP(H1401,'5.a Definitions'!E:F,2,FALSE)</f>
        <v/>
      </c>
      <c r="J1401" s="465" t="inlineStr">
        <is>
          <t xml:space="preserve"> Fuel export </t>
        </is>
      </c>
      <c r="K1401" s="465" t="inlineStr">
        <is>
          <t xml:space="preserve"> fuel export </t>
        </is>
      </c>
      <c r="L1401" s="465" t="inlineStr">
        <is>
          <t xml:space="preserve"> reactive </t>
        </is>
      </c>
      <c r="M1401" s="465" t="inlineStr">
        <is>
          <t xml:space="preserve"> Nmix </t>
        </is>
      </c>
      <c r="N1401" s="466" t="n">
        <v>165.90051229767</v>
      </c>
      <c r="O1401" s="467" t="n">
        <v>2.691064056131308</v>
      </c>
      <c r="P1401" s="468" t="n">
        <v>2015</v>
      </c>
      <c r="Q1401" s="469" t="inlineStr">
        <is>
          <t>SSB tab 08801</t>
        </is>
      </c>
      <c r="R1401" s="469" t="inlineStr">
        <is>
          <t>ok</t>
        </is>
      </c>
      <c r="S1401" s="469" t="inlineStr">
        <is>
          <t xml:space="preserve"> text </t>
        </is>
      </c>
      <c r="T1401" s="426" t="inlineStr">
        <is>
          <t>Norway</t>
        </is>
      </c>
      <c r="U1401" s="5" t="inlineStr">
        <is>
          <t>useful output</t>
        </is>
      </c>
      <c r="V1401" s="465" t="n">
        <v>0.04</v>
      </c>
    </row>
    <row r="1402" ht="16" customHeight="1">
      <c r="B1402" s="5" t="inlineStr">
        <is>
          <t>EF.IC-AT.AT</t>
        </is>
      </c>
      <c r="C1402" s="5" t="inlineStr">
        <is>
          <t>EF.IC-AT.AT-Emissions-NH3</t>
        </is>
      </c>
      <c r="D1402" s="5" t="inlineStr">
        <is>
          <t>EF</t>
        </is>
      </c>
      <c r="E1402" s="5" t="inlineStr">
        <is>
          <t>IC</t>
        </is>
      </c>
      <c r="F1402" s="5">
        <f>VLOOKUP(E1402,'5.a Definitions'!E:F,2,FALSE)</f>
        <v/>
      </c>
      <c r="G1402" s="5" t="inlineStr">
        <is>
          <t>AT</t>
        </is>
      </c>
      <c r="H1402" s="5" t="inlineStr">
        <is>
          <t>AT</t>
        </is>
      </c>
      <c r="I1402" s="5">
        <f>VLOOKUP(H1402,'5.a Definitions'!E:F,2,FALSE)</f>
        <v/>
      </c>
      <c r="J1402" s="465" t="inlineStr">
        <is>
          <t xml:space="preserve"> Emissions </t>
        </is>
      </c>
      <c r="K1402" s="465" t="inlineStr">
        <is>
          <t xml:space="preserve"> industrial emissions </t>
        </is>
      </c>
      <c r="L1402" s="465" t="inlineStr">
        <is>
          <t xml:space="preserve"> reactive </t>
        </is>
      </c>
      <c r="M1402" s="465" t="inlineStr">
        <is>
          <t xml:space="preserve"> NH3 </t>
        </is>
      </c>
      <c r="N1402" s="466" t="n">
        <v>0.009798388480350001</v>
      </c>
      <c r="O1402" s="467" t="n">
        <v>0.2194347821365144</v>
      </c>
      <c r="P1402" s="468" t="n">
        <v>2015</v>
      </c>
      <c r="Q1402" s="469" t="inlineStr">
        <is>
          <t>CRLTAP Inventory Submissions</t>
        </is>
      </c>
      <c r="R1402" s="469" t="inlineStr">
        <is>
          <t>ok</t>
        </is>
      </c>
      <c r="S1402" s="469" t="inlineStr">
        <is>
          <t xml:space="preserve"> text </t>
        </is>
      </c>
      <c r="T1402" s="426" t="inlineStr">
        <is>
          <t>Norway</t>
        </is>
      </c>
      <c r="U1402" s="465" t="inlineStr">
        <is>
          <t xml:space="preserve"> N wasted </t>
        </is>
      </c>
      <c r="V1402" s="465" t="n">
        <v>0.04</v>
      </c>
    </row>
    <row r="1403" ht="16" customHeight="1">
      <c r="B1403" s="5" t="inlineStr">
        <is>
          <t>EF.IC-AT.AT</t>
        </is>
      </c>
      <c r="C1403" s="5" t="inlineStr">
        <is>
          <t>EF.IC-AT.AT-Emissions-NOx</t>
        </is>
      </c>
      <c r="D1403" s="5" t="inlineStr">
        <is>
          <t>EF</t>
        </is>
      </c>
      <c r="E1403" s="5" t="inlineStr">
        <is>
          <t>IC</t>
        </is>
      </c>
      <c r="F1403" s="5">
        <f>VLOOKUP(E1403,'5.a Definitions'!E:F,2,FALSE)</f>
        <v/>
      </c>
      <c r="G1403" s="5" t="inlineStr">
        <is>
          <t>AT</t>
        </is>
      </c>
      <c r="H1403" s="5" t="inlineStr">
        <is>
          <t>AT</t>
        </is>
      </c>
      <c r="I1403" s="5">
        <f>VLOOKUP(H1403,'5.a Definitions'!E:F,2,FALSE)</f>
        <v/>
      </c>
      <c r="J1403" s="465" t="inlineStr">
        <is>
          <t xml:space="preserve"> Emissions </t>
        </is>
      </c>
      <c r="K1403" s="465" t="inlineStr">
        <is>
          <t xml:space="preserve"> industrial emissions </t>
        </is>
      </c>
      <c r="L1403" s="465" t="inlineStr">
        <is>
          <t xml:space="preserve"> reactive </t>
        </is>
      </c>
      <c r="M1403" s="465" t="inlineStr">
        <is>
          <t xml:space="preserve"> NOx </t>
        </is>
      </c>
      <c r="N1403" s="466" t="n">
        <v>2.85197168611388</v>
      </c>
      <c r="O1403" s="467" t="n">
        <v>0.2420574143510901</v>
      </c>
      <c r="P1403" s="468" t="n">
        <v>2015</v>
      </c>
      <c r="Q1403" s="469" t="inlineStr">
        <is>
          <t>CRLTAP Inventory Submissions</t>
        </is>
      </c>
      <c r="R1403" s="469" t="inlineStr">
        <is>
          <t>ok</t>
        </is>
      </c>
      <c r="S1403" s="469" t="inlineStr">
        <is>
          <t xml:space="preserve"> text </t>
        </is>
      </c>
      <c r="T1403" s="426" t="inlineStr">
        <is>
          <t>Norway</t>
        </is>
      </c>
      <c r="U1403" s="465" t="inlineStr">
        <is>
          <t xml:space="preserve"> N wasted </t>
        </is>
      </c>
      <c r="V1403" s="465" t="n">
        <v>0.04</v>
      </c>
    </row>
    <row r="1404" ht="16" customHeight="1">
      <c r="B1404" s="5" t="inlineStr">
        <is>
          <t>EF.IC-AT.AT</t>
        </is>
      </c>
      <c r="C1404" s="5" t="inlineStr">
        <is>
          <t>EF.IC-AT.AT-Emissions-N2O</t>
        </is>
      </c>
      <c r="D1404" s="5" t="inlineStr">
        <is>
          <t>EF</t>
        </is>
      </c>
      <c r="E1404" s="5" t="inlineStr">
        <is>
          <t>IC</t>
        </is>
      </c>
      <c r="F1404" s="5">
        <f>VLOOKUP(E1404,'5.a Definitions'!E:F,2,FALSE)</f>
        <v/>
      </c>
      <c r="G1404" s="5" t="inlineStr">
        <is>
          <t>AT</t>
        </is>
      </c>
      <c r="H1404" s="5" t="inlineStr">
        <is>
          <t>AT</t>
        </is>
      </c>
      <c r="I1404" s="5">
        <f>VLOOKUP(H1404,'5.a Definitions'!E:F,2,FALSE)</f>
        <v/>
      </c>
      <c r="J1404" s="465" t="inlineStr">
        <is>
          <t xml:space="preserve"> Emissions </t>
        </is>
      </c>
      <c r="K1404" s="465" t="inlineStr">
        <is>
          <t xml:space="preserve"> industrial emissions </t>
        </is>
      </c>
      <c r="L1404" s="465" t="inlineStr">
        <is>
          <t xml:space="preserve"> reactive </t>
        </is>
      </c>
      <c r="M1404" s="465" t="inlineStr">
        <is>
          <t xml:space="preserve"> N2O </t>
        </is>
      </c>
      <c r="N1404" s="466" t="n">
        <v>0.07532911628552166</v>
      </c>
      <c r="O1404" s="467" t="n">
        <v>1.394797542306526</v>
      </c>
      <c r="P1404" s="468" t="n">
        <v>2015</v>
      </c>
      <c r="Q1404" s="469" t="inlineStr">
        <is>
          <t>UNFCCC CRT</t>
        </is>
      </c>
      <c r="R1404" s="469" t="inlineStr">
        <is>
          <t>ok</t>
        </is>
      </c>
      <c r="S1404" s="469" t="inlineStr">
        <is>
          <t xml:space="preserve"> text </t>
        </is>
      </c>
      <c r="T1404" s="426" t="inlineStr">
        <is>
          <t>Norway</t>
        </is>
      </c>
      <c r="U1404" s="465" t="inlineStr">
        <is>
          <t xml:space="preserve"> N wasted </t>
        </is>
      </c>
      <c r="V1404" s="465" t="n">
        <v>0.04</v>
      </c>
    </row>
    <row r="1405" ht="16" customHeight="1">
      <c r="B1405" s="5" t="inlineStr">
        <is>
          <t>EF.TR-AT.AT</t>
        </is>
      </c>
      <c r="C1405" s="5" t="inlineStr">
        <is>
          <t>EF.TR-AT.AT-Emissions-NH3</t>
        </is>
      </c>
      <c r="D1405" s="5" t="inlineStr">
        <is>
          <t>EF</t>
        </is>
      </c>
      <c r="E1405" s="5" t="inlineStr">
        <is>
          <t>TR</t>
        </is>
      </c>
      <c r="F1405" s="5">
        <f>VLOOKUP(E1405,'5.a Definitions'!E:F,2,FALSE)</f>
        <v/>
      </c>
      <c r="G1405" s="5" t="inlineStr">
        <is>
          <t>AT</t>
        </is>
      </c>
      <c r="H1405" s="5" t="inlineStr">
        <is>
          <t>AT</t>
        </is>
      </c>
      <c r="I1405" s="5">
        <f>VLOOKUP(H1405,'5.a Definitions'!E:F,2,FALSE)</f>
        <v/>
      </c>
      <c r="J1405" s="465" t="inlineStr">
        <is>
          <t xml:space="preserve"> Emissions </t>
        </is>
      </c>
      <c r="K1405" s="465" t="inlineStr">
        <is>
          <t xml:space="preserve"> transport emissions </t>
        </is>
      </c>
      <c r="L1405" s="465" t="inlineStr">
        <is>
          <t xml:space="preserve"> reactive </t>
        </is>
      </c>
      <c r="M1405" s="465" t="inlineStr">
        <is>
          <t xml:space="preserve"> NH3 </t>
        </is>
      </c>
      <c r="N1405" s="466" t="n">
        <v>0.60540719124825</v>
      </c>
      <c r="O1405" s="467" t="n">
        <v>0.4166231816457656</v>
      </c>
      <c r="P1405" s="468" t="n">
        <v>2015</v>
      </c>
      <c r="Q1405" s="469" t="inlineStr">
        <is>
          <t>CRLTAP Inventory Submissions</t>
        </is>
      </c>
      <c r="R1405" s="469" t="inlineStr">
        <is>
          <t>ok</t>
        </is>
      </c>
      <c r="S1405" s="469" t="inlineStr">
        <is>
          <t xml:space="preserve"> text </t>
        </is>
      </c>
      <c r="T1405" s="426" t="inlineStr">
        <is>
          <t>Norway</t>
        </is>
      </c>
      <c r="U1405" s="465" t="inlineStr">
        <is>
          <t xml:space="preserve"> N wasted </t>
        </is>
      </c>
      <c r="V1405" s="465" t="n">
        <v>0.04</v>
      </c>
    </row>
    <row r="1406" ht="16" customHeight="1">
      <c r="B1406" s="5" t="inlineStr">
        <is>
          <t>EF.TR-AT.AT</t>
        </is>
      </c>
      <c r="C1406" s="5" t="inlineStr">
        <is>
          <t>EF.TR-AT.AT-Emissions-NOx</t>
        </is>
      </c>
      <c r="D1406" s="5" t="inlineStr">
        <is>
          <t>EF</t>
        </is>
      </c>
      <c r="E1406" s="5" t="inlineStr">
        <is>
          <t>TR</t>
        </is>
      </c>
      <c r="F1406" s="5">
        <f>VLOOKUP(E1406,'5.a Definitions'!E:F,2,FALSE)</f>
        <v/>
      </c>
      <c r="G1406" s="5" t="inlineStr">
        <is>
          <t>AT</t>
        </is>
      </c>
      <c r="H1406" s="5" t="inlineStr">
        <is>
          <t>AT</t>
        </is>
      </c>
      <c r="I1406" s="5">
        <f>VLOOKUP(H1406,'5.a Definitions'!E:F,2,FALSE)</f>
        <v/>
      </c>
      <c r="J1406" s="465" t="inlineStr">
        <is>
          <t xml:space="preserve"> Emissions </t>
        </is>
      </c>
      <c r="K1406" s="465" t="inlineStr">
        <is>
          <t xml:space="preserve"> transport emissions </t>
        </is>
      </c>
      <c r="L1406" s="465" t="inlineStr">
        <is>
          <t xml:space="preserve"> reactive </t>
        </is>
      </c>
      <c r="M1406" s="465" t="inlineStr">
        <is>
          <t xml:space="preserve"> NOx </t>
        </is>
      </c>
      <c r="N1406" s="466" t="n">
        <v>26.11892149946257</v>
      </c>
      <c r="O1406" s="467" t="n">
        <v>0.1224463039795062</v>
      </c>
      <c r="P1406" s="468" t="n">
        <v>2015</v>
      </c>
      <c r="Q1406" s="469" t="inlineStr">
        <is>
          <t>CRLTAP Inventory Submissions</t>
        </is>
      </c>
      <c r="R1406" s="469" t="inlineStr">
        <is>
          <t>ok</t>
        </is>
      </c>
      <c r="S1406" s="469" t="inlineStr">
        <is>
          <t xml:space="preserve"> text </t>
        </is>
      </c>
      <c r="T1406" s="426" t="inlineStr">
        <is>
          <t>Norway</t>
        </is>
      </c>
      <c r="U1406" s="465" t="inlineStr">
        <is>
          <t xml:space="preserve"> N wasted </t>
        </is>
      </c>
      <c r="V1406" s="465" t="n">
        <v>0.04</v>
      </c>
    </row>
    <row r="1407" ht="16" customHeight="1">
      <c r="B1407" s="5" t="inlineStr">
        <is>
          <t>EF.TR-AT.AT</t>
        </is>
      </c>
      <c r="C1407" s="5" t="inlineStr">
        <is>
          <t>EF.TR-AT.AT-Emissions-N2O</t>
        </is>
      </c>
      <c r="D1407" s="5" t="inlineStr">
        <is>
          <t>EF</t>
        </is>
      </c>
      <c r="E1407" s="5" t="inlineStr">
        <is>
          <t>TR</t>
        </is>
      </c>
      <c r="F1407" s="5">
        <f>VLOOKUP(E1407,'5.a Definitions'!E:F,2,FALSE)</f>
        <v/>
      </c>
      <c r="G1407" s="5" t="inlineStr">
        <is>
          <t>AT</t>
        </is>
      </c>
      <c r="H1407" s="5" t="inlineStr">
        <is>
          <t>AT</t>
        </is>
      </c>
      <c r="I1407" s="5">
        <f>VLOOKUP(H1407,'5.a Definitions'!E:F,2,FALSE)</f>
        <v/>
      </c>
      <c r="J1407" s="465" t="inlineStr">
        <is>
          <t xml:space="preserve"> Emissions </t>
        </is>
      </c>
      <c r="K1407" s="465" t="inlineStr">
        <is>
          <t xml:space="preserve"> transport emissions </t>
        </is>
      </c>
      <c r="L1407" s="465" t="inlineStr">
        <is>
          <t xml:space="preserve"> reactive </t>
        </is>
      </c>
      <c r="M1407" s="465" t="inlineStr">
        <is>
          <t xml:space="preserve"> N2O </t>
        </is>
      </c>
      <c r="N1407" s="466" t="n">
        <v>0.246518916432599</v>
      </c>
      <c r="O1407" s="467" t="n">
        <v>0.6463342428493242</v>
      </c>
      <c r="P1407" s="468" t="n">
        <v>2015</v>
      </c>
      <c r="Q1407" s="469" t="inlineStr">
        <is>
          <t>UNFCCC CRT</t>
        </is>
      </c>
      <c r="R1407" s="469" t="inlineStr">
        <is>
          <t>ok</t>
        </is>
      </c>
      <c r="S1407" s="469" t="inlineStr">
        <is>
          <t xml:space="preserve"> text </t>
        </is>
      </c>
      <c r="T1407" s="426" t="inlineStr">
        <is>
          <t>Norway</t>
        </is>
      </c>
      <c r="U1407" s="465" t="inlineStr">
        <is>
          <t xml:space="preserve"> N wasted </t>
        </is>
      </c>
      <c r="V1407" s="465" t="n">
        <v>0.04</v>
      </c>
    </row>
    <row r="1408" ht="16" customHeight="1">
      <c r="B1408" s="5" t="inlineStr">
        <is>
          <t>EF.TR-AT.AT</t>
        </is>
      </c>
      <c r="C1408" s="5" t="inlineStr">
        <is>
          <t>EF.TR-AT.AT-Emissions-N2</t>
        </is>
      </c>
      <c r="D1408" s="5" t="inlineStr">
        <is>
          <t>EF</t>
        </is>
      </c>
      <c r="E1408" s="5" t="inlineStr">
        <is>
          <t>TR</t>
        </is>
      </c>
      <c r="F1408" s="5">
        <f>VLOOKUP(E1408,'5.a Definitions'!E:F,2,FALSE)</f>
        <v/>
      </c>
      <c r="G1408" s="5" t="inlineStr">
        <is>
          <t>AT</t>
        </is>
      </c>
      <c r="H1408" s="5" t="inlineStr">
        <is>
          <t>AT</t>
        </is>
      </c>
      <c r="I1408" s="5">
        <f>VLOOKUP(H1408,'5.a Definitions'!E:F,2,FALSE)</f>
        <v/>
      </c>
      <c r="J1408" s="465" t="inlineStr">
        <is>
          <t xml:space="preserve"> Emissions </t>
        </is>
      </c>
      <c r="K1408" s="465" t="inlineStr">
        <is>
          <t xml:space="preserve"> transport emissions </t>
        </is>
      </c>
      <c r="L1408" s="465" t="inlineStr">
        <is>
          <t xml:space="preserve"> inert </t>
        </is>
      </c>
      <c r="M1408" s="465" t="inlineStr">
        <is>
          <t xml:space="preserve"> N2 </t>
        </is>
      </c>
      <c r="N1408" s="466" t="n">
        <v>0</v>
      </c>
      <c r="O1408" s="467" t="n">
        <v>0.2</v>
      </c>
      <c r="P1408" s="468" t="n">
        <v>2015</v>
      </c>
      <c r="Q1408" s="469" t="inlineStr">
        <is>
          <t>mass balance</t>
        </is>
      </c>
      <c r="R1408" s="469" t="inlineStr">
        <is>
          <t>ok</t>
        </is>
      </c>
      <c r="S1408" s="469" t="inlineStr">
        <is>
          <t xml:space="preserve"> text </t>
        </is>
      </c>
      <c r="T1408" s="426" t="inlineStr">
        <is>
          <t>Norway</t>
        </is>
      </c>
      <c r="U1408" s="465" t="inlineStr">
        <is>
          <t xml:space="preserve"> N wasted </t>
        </is>
      </c>
      <c r="V1408" s="465" t="n">
        <v>0.04</v>
      </c>
    </row>
    <row r="1409" ht="16" customHeight="1">
      <c r="B1409" s="5" t="inlineStr">
        <is>
          <t>EF.TR-RW.RW</t>
        </is>
      </c>
      <c r="C1409" s="5" t="inlineStr">
        <is>
          <t>EF.TR-RW.RW-Export of transport fuels-Nmix</t>
        </is>
      </c>
      <c r="D1409" s="5" t="inlineStr">
        <is>
          <t>EF</t>
        </is>
      </c>
      <c r="E1409" s="5" t="inlineStr">
        <is>
          <t>TR</t>
        </is>
      </c>
      <c r="F1409" s="5">
        <f>VLOOKUP(E1409,'5.a Definitions'!E:F,2,FALSE)</f>
        <v/>
      </c>
      <c r="G1409" s="5" t="inlineStr">
        <is>
          <t>RW</t>
        </is>
      </c>
      <c r="H1409" s="5" t="inlineStr">
        <is>
          <t>RW</t>
        </is>
      </c>
      <c r="I1409" s="5">
        <f>VLOOKUP(H1409,'5.a Definitions'!E:F,2,FALSE)</f>
        <v/>
      </c>
      <c r="J1409" s="465" t="inlineStr">
        <is>
          <t xml:space="preserve"> Export of transport fuels </t>
        </is>
      </c>
      <c r="K1409" s="465" t="inlineStr">
        <is>
          <t xml:space="preserve"> export of transport fuel </t>
        </is>
      </c>
      <c r="L1409" s="465" t="inlineStr">
        <is>
          <t xml:space="preserve"> reactive </t>
        </is>
      </c>
      <c r="M1409" s="465" t="inlineStr">
        <is>
          <t xml:space="preserve"> Nmix </t>
        </is>
      </c>
      <c r="N1409" s="466" t="n">
        <v>0.03841118</v>
      </c>
      <c r="O1409" s="467" t="n">
        <v>2.971697467293388</v>
      </c>
      <c r="P1409" s="468" t="n">
        <v>2015</v>
      </c>
      <c r="Q1409" s="469" t="inlineStr">
        <is>
          <t>SSB tab 08801</t>
        </is>
      </c>
      <c r="R1409" s="469" t="inlineStr">
        <is>
          <t>ok</t>
        </is>
      </c>
      <c r="S1409" s="469" t="inlineStr">
        <is>
          <t xml:space="preserve"> text </t>
        </is>
      </c>
      <c r="T1409" s="426" t="inlineStr">
        <is>
          <t>Norway</t>
        </is>
      </c>
      <c r="U1409" s="5" t="inlineStr">
        <is>
          <t>useful output</t>
        </is>
      </c>
      <c r="V1409" s="465" t="n">
        <v>0.04</v>
      </c>
    </row>
    <row r="1410" ht="16" customHeight="1">
      <c r="B1410" s="5" t="inlineStr">
        <is>
          <t>EF.OE-AT.AT</t>
        </is>
      </c>
      <c r="C1410" s="5" t="inlineStr">
        <is>
          <t>EF.OE-AT.AT-Emissions-NH3</t>
        </is>
      </c>
      <c r="D1410" s="5" t="inlineStr">
        <is>
          <t>EF</t>
        </is>
      </c>
      <c r="E1410" s="5" t="inlineStr">
        <is>
          <t>OE</t>
        </is>
      </c>
      <c r="F1410" s="5">
        <f>VLOOKUP(E1410,'5.a Definitions'!E:F,2,FALSE)</f>
        <v/>
      </c>
      <c r="G1410" s="5" t="inlineStr">
        <is>
          <t>AT</t>
        </is>
      </c>
      <c r="H1410" s="5" t="inlineStr">
        <is>
          <t>AT</t>
        </is>
      </c>
      <c r="I1410" s="5">
        <f>VLOOKUP(H1410,'5.a Definitions'!E:F,2,FALSE)</f>
        <v/>
      </c>
      <c r="J1410" s="465" t="inlineStr">
        <is>
          <t xml:space="preserve"> Emissions </t>
        </is>
      </c>
      <c r="K1410" s="465" t="inlineStr">
        <is>
          <t xml:space="preserve"> other fuels emissions </t>
        </is>
      </c>
      <c r="L1410" s="465" t="inlineStr">
        <is>
          <t xml:space="preserve"> reactive </t>
        </is>
      </c>
      <c r="M1410" s="465" t="inlineStr">
        <is>
          <t xml:space="preserve"> NH3 </t>
        </is>
      </c>
      <c r="N1410" s="466" t="n">
        <v>0.05662389326939999</v>
      </c>
      <c r="O1410" s="467" t="n">
        <v>0.5507782674881337</v>
      </c>
      <c r="P1410" s="468" t="n">
        <v>2015</v>
      </c>
      <c r="Q1410" s="469" t="inlineStr">
        <is>
          <t>CRLTAP Inventory Submissions</t>
        </is>
      </c>
      <c r="R1410" s="469" t="inlineStr">
        <is>
          <t>ok</t>
        </is>
      </c>
      <c r="S1410" s="469" t="inlineStr">
        <is>
          <t xml:space="preserve"> text </t>
        </is>
      </c>
      <c r="T1410" s="426" t="inlineStr">
        <is>
          <t>Norway</t>
        </is>
      </c>
      <c r="U1410" s="465" t="inlineStr">
        <is>
          <t xml:space="preserve"> N wasted </t>
        </is>
      </c>
      <c r="V1410" s="465" t="n">
        <v>0.04</v>
      </c>
    </row>
    <row r="1411" ht="16" customHeight="1">
      <c r="B1411" s="5" t="inlineStr">
        <is>
          <t>EF.OE-AT.AT</t>
        </is>
      </c>
      <c r="C1411" s="5" t="inlineStr">
        <is>
          <t>EF.OE-AT.AT-Emissions-NOx</t>
        </is>
      </c>
      <c r="D1411" s="5" t="inlineStr">
        <is>
          <t>EF</t>
        </is>
      </c>
      <c r="E1411" s="5" t="inlineStr">
        <is>
          <t>OE</t>
        </is>
      </c>
      <c r="F1411" s="5">
        <f>VLOOKUP(E1411,'5.a Definitions'!E:F,2,FALSE)</f>
        <v/>
      </c>
      <c r="G1411" s="5" t="inlineStr">
        <is>
          <t>AT</t>
        </is>
      </c>
      <c r="H1411" s="5" t="inlineStr">
        <is>
          <t>AT</t>
        </is>
      </c>
      <c r="I1411" s="5">
        <f>VLOOKUP(H1411,'5.a Definitions'!E:F,2,FALSE)</f>
        <v/>
      </c>
      <c r="J1411" s="465" t="inlineStr">
        <is>
          <t xml:space="preserve"> Emissions </t>
        </is>
      </c>
      <c r="K1411" s="465" t="inlineStr">
        <is>
          <t xml:space="preserve"> other fuels emissions </t>
        </is>
      </c>
      <c r="L1411" s="465" t="inlineStr">
        <is>
          <t xml:space="preserve"> reactive </t>
        </is>
      </c>
      <c r="M1411" s="465" t="inlineStr">
        <is>
          <t xml:space="preserve"> NOx </t>
        </is>
      </c>
      <c r="N1411" s="466" t="n">
        <v>5.44354673530875</v>
      </c>
      <c r="O1411" s="467" t="n">
        <v>0.1909547807421103</v>
      </c>
      <c r="P1411" s="468" t="n">
        <v>2015</v>
      </c>
      <c r="Q1411" s="469" t="inlineStr">
        <is>
          <t>CRLTAP Inventory Submissions</t>
        </is>
      </c>
      <c r="R1411" s="469" t="inlineStr">
        <is>
          <t>ok</t>
        </is>
      </c>
      <c r="S1411" s="469" t="inlineStr">
        <is>
          <t xml:space="preserve"> text </t>
        </is>
      </c>
      <c r="T1411" s="426" t="inlineStr">
        <is>
          <t>Norway</t>
        </is>
      </c>
      <c r="U1411" s="465" t="inlineStr">
        <is>
          <t xml:space="preserve"> N wasted </t>
        </is>
      </c>
      <c r="V1411" s="465" t="n">
        <v>0.04</v>
      </c>
    </row>
    <row r="1412" ht="16" customHeight="1">
      <c r="B1412" s="5" t="inlineStr">
        <is>
          <t>EF.OE-AT.AT</t>
        </is>
      </c>
      <c r="C1412" s="5" t="inlineStr">
        <is>
          <t>EF.OE-AT.AT-Emissions-N2O</t>
        </is>
      </c>
      <c r="D1412" s="5" t="inlineStr">
        <is>
          <t>EF</t>
        </is>
      </c>
      <c r="E1412" s="5" t="inlineStr">
        <is>
          <t>OE</t>
        </is>
      </c>
      <c r="F1412" s="5">
        <f>VLOOKUP(E1412,'5.a Definitions'!E:F,2,FALSE)</f>
        <v/>
      </c>
      <c r="G1412" s="5" t="inlineStr">
        <is>
          <t>AT</t>
        </is>
      </c>
      <c r="H1412" s="5" t="inlineStr">
        <is>
          <t>AT</t>
        </is>
      </c>
      <c r="I1412" s="5">
        <f>VLOOKUP(H1412,'5.a Definitions'!E:F,2,FALSE)</f>
        <v/>
      </c>
      <c r="J1412" s="465" t="inlineStr">
        <is>
          <t xml:space="preserve"> Emissions </t>
        </is>
      </c>
      <c r="K1412" s="465" t="inlineStr">
        <is>
          <t xml:space="preserve"> other fuels emissions </t>
        </is>
      </c>
      <c r="L1412" s="465" t="inlineStr">
        <is>
          <t xml:space="preserve"> reactive </t>
        </is>
      </c>
      <c r="M1412" s="465" t="inlineStr">
        <is>
          <t xml:space="preserve"> N2O </t>
        </is>
      </c>
      <c r="N1412" s="466" t="n">
        <v>0.07009027387293261</v>
      </c>
      <c r="O1412" s="467" t="n">
        <v>1.394797542306526</v>
      </c>
      <c r="P1412" s="468" t="n">
        <v>2015</v>
      </c>
      <c r="Q1412" s="469" t="inlineStr">
        <is>
          <t>UNFCCC CRT</t>
        </is>
      </c>
      <c r="R1412" s="469" t="inlineStr">
        <is>
          <t>ok</t>
        </is>
      </c>
      <c r="S1412" s="469" t="inlineStr">
        <is>
          <t xml:space="preserve"> text </t>
        </is>
      </c>
      <c r="T1412" s="426" t="inlineStr">
        <is>
          <t>Norway</t>
        </is>
      </c>
      <c r="U1412" s="465" t="inlineStr">
        <is>
          <t xml:space="preserve"> N wasted </t>
        </is>
      </c>
      <c r="V1412" s="465" t="n">
        <v>0.04</v>
      </c>
    </row>
    <row r="1413" ht="16" customHeight="1" thickBot="1">
      <c r="A1413" s="483" t="n"/>
      <c r="B1413" s="6" t="inlineStr">
        <is>
          <t>EF.OE-AT.AT</t>
        </is>
      </c>
      <c r="C1413" s="6" t="inlineStr">
        <is>
          <t>EF.OE-AT.AT-Emissions-N2</t>
        </is>
      </c>
      <c r="D1413" s="6" t="inlineStr">
        <is>
          <t>EF</t>
        </is>
      </c>
      <c r="E1413" s="6" t="inlineStr">
        <is>
          <t>OE</t>
        </is>
      </c>
      <c r="F1413" s="5">
        <f>VLOOKUP(E1413,'5.a Definitions'!E:F,2,FALSE)</f>
        <v/>
      </c>
      <c r="G1413" s="6" t="inlineStr">
        <is>
          <t>AT</t>
        </is>
      </c>
      <c r="H1413" s="6" t="inlineStr">
        <is>
          <t>AT</t>
        </is>
      </c>
      <c r="I1413" s="5">
        <f>VLOOKUP(H1413,'5.a Definitions'!E:F,2,FALSE)</f>
        <v/>
      </c>
      <c r="J1413" s="470" t="inlineStr">
        <is>
          <t xml:space="preserve"> Emissions </t>
        </is>
      </c>
      <c r="K1413" s="470" t="inlineStr">
        <is>
          <t xml:space="preserve"> other fuels emissions </t>
        </is>
      </c>
      <c r="L1413" s="470" t="inlineStr">
        <is>
          <t xml:space="preserve"> inert </t>
        </is>
      </c>
      <c r="M1413" s="470" t="inlineStr">
        <is>
          <t xml:space="preserve"> N2 </t>
        </is>
      </c>
      <c r="N1413" s="466" t="n">
        <v>0</v>
      </c>
      <c r="O1413" s="471" t="n">
        <v>0.2</v>
      </c>
      <c r="P1413" s="468" t="n">
        <v>2015</v>
      </c>
      <c r="Q1413" s="472" t="inlineStr">
        <is>
          <t>mass balance</t>
        </is>
      </c>
      <c r="R1413" s="469" t="inlineStr">
        <is>
          <t>ok</t>
        </is>
      </c>
      <c r="S1413" s="472" t="inlineStr">
        <is>
          <t xml:space="preserve"> text </t>
        </is>
      </c>
      <c r="T1413" s="426" t="inlineStr">
        <is>
          <t>Norway</t>
        </is>
      </c>
      <c r="U1413" s="470" t="inlineStr">
        <is>
          <t xml:space="preserve"> N wasted </t>
        </is>
      </c>
      <c r="V1413" s="470" t="n">
        <v>0.04</v>
      </c>
    </row>
    <row r="1414" ht="16" customHeight="1">
      <c r="A1414" s="487" t="inlineStr">
        <is>
          <t xml:space="preserve"> Materials and products </t>
        </is>
      </c>
      <c r="B1414" s="452" t="inlineStr">
        <is>
          <t>MP.FP-AG.SM</t>
        </is>
      </c>
      <c r="C1414" s="452" t="inlineStr">
        <is>
          <t>MP.FP-AG.SM-Seeds and planting material -Nmix</t>
        </is>
      </c>
      <c r="D1414" s="452" t="inlineStr">
        <is>
          <t>MP</t>
        </is>
      </c>
      <c r="E1414" s="452" t="inlineStr">
        <is>
          <t>FP</t>
        </is>
      </c>
      <c r="F1414" s="5">
        <f>VLOOKUP(E1414,'5.a Definitions'!E:F,2,FALSE)</f>
        <v/>
      </c>
      <c r="G1414" s="452" t="inlineStr">
        <is>
          <t>AG</t>
        </is>
      </c>
      <c r="H1414" s="452" t="inlineStr">
        <is>
          <t>SM</t>
        </is>
      </c>
      <c r="I1414" s="5">
        <f>VLOOKUP(H1414,'5.a Definitions'!E:F,2,FALSE)</f>
        <v/>
      </c>
      <c r="J1414" s="465" t="inlineStr">
        <is>
          <t xml:space="preserve"> Seeds and planting material  </t>
        </is>
      </c>
      <c r="K1414" s="465" t="inlineStr">
        <is>
          <t xml:space="preserve"> seeds and planting material </t>
        </is>
      </c>
      <c r="L1414" s="465" t="inlineStr">
        <is>
          <t xml:space="preserve"> reactive </t>
        </is>
      </c>
      <c r="M1414" s="465" t="inlineStr">
        <is>
          <t xml:space="preserve"> Nmix </t>
        </is>
      </c>
      <c r="N1414" s="466" t="n">
        <v>1.092327478284734</v>
      </c>
      <c r="O1414" s="467" t="n">
        <v>0.3193601259416406</v>
      </c>
      <c r="P1414" s="468" t="n">
        <v>2015</v>
      </c>
      <c r="Q1414" s="469" t="inlineStr">
        <is>
          <t>NIBIO Totalkalkylen</t>
        </is>
      </c>
      <c r="R1414" s="469" t="inlineStr">
        <is>
          <t>ok</t>
        </is>
      </c>
      <c r="S1414" s="469" t="inlineStr">
        <is>
          <t xml:space="preserve"> text </t>
        </is>
      </c>
      <c r="T1414" s="426" t="inlineStr">
        <is>
          <t>Norway</t>
        </is>
      </c>
      <c r="U1414" s="5" t="inlineStr">
        <is>
          <t>useful output</t>
        </is>
      </c>
      <c r="V1414" s="465" t="n">
        <v>0.04</v>
      </c>
    </row>
    <row r="1415" ht="16" customHeight="1">
      <c r="B1415" s="5" t="inlineStr">
        <is>
          <t>MP.FP-AG.MM</t>
        </is>
      </c>
      <c r="C1415" s="5" t="inlineStr">
        <is>
          <t>MP.FP-AG.MM-Farm animal feed-Nmix</t>
        </is>
      </c>
      <c r="D1415" s="5" t="inlineStr">
        <is>
          <t>MP</t>
        </is>
      </c>
      <c r="E1415" s="5" t="inlineStr">
        <is>
          <t>FP</t>
        </is>
      </c>
      <c r="F1415" s="5">
        <f>VLOOKUP(E1415,'5.a Definitions'!E:F,2,FALSE)</f>
        <v/>
      </c>
      <c r="G1415" s="5" t="inlineStr">
        <is>
          <t>AG</t>
        </is>
      </c>
      <c r="H1415" s="5" t="inlineStr">
        <is>
          <t>MM</t>
        </is>
      </c>
      <c r="I1415" s="5">
        <f>VLOOKUP(H1415,'5.a Definitions'!E:F,2,FALSE)</f>
        <v/>
      </c>
      <c r="J1415" s="465" t="inlineStr">
        <is>
          <t xml:space="preserve"> Farm animal feed </t>
        </is>
      </c>
      <c r="K1415" s="465" t="inlineStr">
        <is>
          <t xml:space="preserve"> farm animal feed </t>
        </is>
      </c>
      <c r="L1415" s="465" t="inlineStr">
        <is>
          <t xml:space="preserve"> reactive </t>
        </is>
      </c>
      <c r="M1415" s="465" t="inlineStr">
        <is>
          <t xml:space="preserve"> Nmix </t>
        </is>
      </c>
      <c r="N1415" s="466" t="n">
        <v>21.84883725347624</v>
      </c>
      <c r="O1415" s="467" t="n">
        <v>0.1031981032848234</v>
      </c>
      <c r="P1415" s="468" t="n">
        <v>2015</v>
      </c>
      <c r="Q1415" s="469" t="inlineStr">
        <is>
          <t>Kraftfôrstatistikk</t>
        </is>
      </c>
      <c r="R1415" s="469" t="inlineStr">
        <is>
          <t>ok</t>
        </is>
      </c>
      <c r="S1415" s="469" t="inlineStr">
        <is>
          <t xml:space="preserve"> text </t>
        </is>
      </c>
      <c r="T1415" s="426" t="inlineStr">
        <is>
          <t>Norway</t>
        </is>
      </c>
      <c r="U1415" s="5" t="inlineStr">
        <is>
          <t>useful output</t>
        </is>
      </c>
      <c r="V1415" s="465" t="n">
        <v>0.04</v>
      </c>
    </row>
    <row r="1416" ht="16" customHeight="1">
      <c r="B1416" s="5" t="inlineStr">
        <is>
          <t>MP.FP-PR.SO</t>
        </is>
      </c>
      <c r="C1416" s="5" t="inlineStr">
        <is>
          <t>MP.FP-PR.SO-Food industry waste-Nmix</t>
        </is>
      </c>
      <c r="D1416" s="5" t="inlineStr">
        <is>
          <t>MP</t>
        </is>
      </c>
      <c r="E1416" s="5" t="inlineStr">
        <is>
          <t>FP</t>
        </is>
      </c>
      <c r="F1416" s="5">
        <f>VLOOKUP(E1416,'5.a Definitions'!E:F,2,FALSE)</f>
        <v/>
      </c>
      <c r="G1416" s="5" t="inlineStr">
        <is>
          <t>PR</t>
        </is>
      </c>
      <c r="H1416" s="5" t="inlineStr">
        <is>
          <t>SO</t>
        </is>
      </c>
      <c r="I1416" s="5">
        <f>VLOOKUP(H1416,'5.a Definitions'!E:F,2,FALSE)</f>
        <v/>
      </c>
      <c r="J1416" s="465" t="inlineStr">
        <is>
          <t xml:space="preserve"> Food industry waste </t>
        </is>
      </c>
      <c r="K1416" s="465" t="inlineStr">
        <is>
          <t xml:space="preserve"> food industry waste </t>
        </is>
      </c>
      <c r="L1416" s="465" t="inlineStr">
        <is>
          <t xml:space="preserve"> reactive </t>
        </is>
      </c>
      <c r="M1416" s="465" t="inlineStr">
        <is>
          <t xml:space="preserve"> Nmix </t>
        </is>
      </c>
      <c r="N1416" s="466" t="n">
        <v>1.9593</v>
      </c>
      <c r="O1416" s="467" t="n">
        <v>0.5972909331935825</v>
      </c>
      <c r="P1416" s="468" t="n">
        <v>2015</v>
      </c>
      <c r="Q1416" s="469" t="inlineStr">
        <is>
          <t>SSB</t>
        </is>
      </c>
      <c r="R1416" s="469" t="inlineStr">
        <is>
          <t>ok</t>
        </is>
      </c>
      <c r="S1416" s="469" t="inlineStr">
        <is>
          <t xml:space="preserve"> text </t>
        </is>
      </c>
      <c r="T1416" s="426" t="inlineStr">
        <is>
          <t>Norway</t>
        </is>
      </c>
      <c r="U1416" s="465" t="inlineStr">
        <is>
          <t xml:space="preserve"> N wasted </t>
        </is>
      </c>
      <c r="V1416" s="465" t="n">
        <v>0.04</v>
      </c>
    </row>
    <row r="1417" ht="16" customHeight="1">
      <c r="B1417" s="5" t="inlineStr">
        <is>
          <t>MP.FP-PR.WW</t>
        </is>
      </c>
      <c r="C1417" s="5" t="inlineStr">
        <is>
          <t>MP.FP-PR.WW-Food industry wastewater-Nmix</t>
        </is>
      </c>
      <c r="D1417" s="5" t="inlineStr">
        <is>
          <t>MP</t>
        </is>
      </c>
      <c r="E1417" s="5" t="inlineStr">
        <is>
          <t>FP</t>
        </is>
      </c>
      <c r="F1417" s="5">
        <f>VLOOKUP(E1417,'5.a Definitions'!E:F,2,FALSE)</f>
        <v/>
      </c>
      <c r="G1417" s="5" t="inlineStr">
        <is>
          <t>PR</t>
        </is>
      </c>
      <c r="H1417" s="5" t="inlineStr">
        <is>
          <t>WW</t>
        </is>
      </c>
      <c r="I1417" s="5">
        <f>VLOOKUP(H1417,'5.a Definitions'!E:F,2,FALSE)</f>
        <v/>
      </c>
      <c r="J1417" s="465" t="inlineStr">
        <is>
          <t xml:space="preserve"> Food industry wastewater </t>
        </is>
      </c>
      <c r="K1417" s="465" t="inlineStr">
        <is>
          <t xml:space="preserve"> food industry wastewater </t>
        </is>
      </c>
      <c r="L1417" s="465" t="inlineStr">
        <is>
          <t xml:space="preserve"> reactive </t>
        </is>
      </c>
      <c r="M1417" s="465" t="inlineStr">
        <is>
          <t xml:space="preserve"> Nmix </t>
        </is>
      </c>
      <c r="N1417" s="466" t="n">
        <v>0.1238036094629156</v>
      </c>
      <c r="O1417" s="467" t="n">
        <v>0.1079070914223961</v>
      </c>
      <c r="P1417" s="468" t="n">
        <v>2015</v>
      </c>
      <c r="Q1417" s="469" t="inlineStr">
        <is>
          <t>Miljødirektoratet</t>
        </is>
      </c>
      <c r="R1417" s="469" t="inlineStr">
        <is>
          <t>ok</t>
        </is>
      </c>
      <c r="S1417" s="469" t="inlineStr">
        <is>
          <t xml:space="preserve"> text </t>
        </is>
      </c>
      <c r="T1417" s="426" t="inlineStr">
        <is>
          <t>Norway</t>
        </is>
      </c>
      <c r="U1417" s="465" t="inlineStr">
        <is>
          <t xml:space="preserve"> N wasted </t>
        </is>
      </c>
      <c r="V1417" s="465" t="n">
        <v>0.04</v>
      </c>
    </row>
    <row r="1418" ht="16" customHeight="1">
      <c r="B1418" s="5" t="inlineStr">
        <is>
          <t>MP.FP-HS.HS</t>
        </is>
      </c>
      <c r="C1418" s="5" t="inlineStr">
        <is>
          <t>MP.FP-HS.HS-Food products-Nmix</t>
        </is>
      </c>
      <c r="D1418" s="5" t="inlineStr">
        <is>
          <t>MP</t>
        </is>
      </c>
      <c r="E1418" s="5" t="inlineStr">
        <is>
          <t>FP</t>
        </is>
      </c>
      <c r="F1418" s="5">
        <f>VLOOKUP(E1418,'5.a Definitions'!E:F,2,FALSE)</f>
        <v/>
      </c>
      <c r="G1418" s="5" t="inlineStr">
        <is>
          <t>HS</t>
        </is>
      </c>
      <c r="H1418" s="5" t="inlineStr">
        <is>
          <t>HS</t>
        </is>
      </c>
      <c r="I1418" s="5">
        <f>VLOOKUP(H1418,'5.a Definitions'!E:F,2,FALSE)</f>
        <v/>
      </c>
      <c r="J1418" s="465" t="inlineStr">
        <is>
          <t xml:space="preserve"> Food products </t>
        </is>
      </c>
      <c r="K1418" s="465" t="inlineStr">
        <is>
          <t xml:space="preserve"> food products </t>
        </is>
      </c>
      <c r="L1418" s="465" t="inlineStr">
        <is>
          <t xml:space="preserve"> reactive </t>
        </is>
      </c>
      <c r="M1418" s="465" t="inlineStr">
        <is>
          <t xml:space="preserve"> Nmix </t>
        </is>
      </c>
      <c r="N1418" s="466" t="n">
        <v>28.75343583048468</v>
      </c>
      <c r="O1418" s="467" t="n">
        <v>0.1370116723101737</v>
      </c>
      <c r="P1418" s="468" t="n">
        <v>2015</v>
      </c>
      <c r="Q1418" s="469" t="inlineStr">
        <is>
          <t>Filled (linear trend across the survey years): SSB</t>
        </is>
      </c>
      <c r="R1418" s="469" t="inlineStr">
        <is>
          <t>ok</t>
        </is>
      </c>
      <c r="S1418" s="469" t="inlineStr">
        <is>
          <t xml:space="preserve"> text </t>
        </is>
      </c>
      <c r="T1418" s="426" t="inlineStr">
        <is>
          <t>Norway</t>
        </is>
      </c>
      <c r="U1418" s="5" t="inlineStr">
        <is>
          <t>useful output</t>
        </is>
      </c>
      <c r="V1418" s="465" t="n">
        <v>0.04</v>
      </c>
    </row>
    <row r="1419" ht="16" customHeight="1">
      <c r="B1419" s="5" t="inlineStr">
        <is>
          <t>MP.FP-HY.SW</t>
        </is>
      </c>
      <c r="C1419" s="5" t="inlineStr">
        <is>
          <t>MP.FP-HY.SW-Untreated wastewater-Nmix</t>
        </is>
      </c>
      <c r="D1419" s="5" t="inlineStr">
        <is>
          <t>MP</t>
        </is>
      </c>
      <c r="E1419" s="5" t="inlineStr">
        <is>
          <t>FP</t>
        </is>
      </c>
      <c r="F1419" s="5">
        <f>VLOOKUP(E1419,'5.a Definitions'!E:F,2,FALSE)</f>
        <v/>
      </c>
      <c r="G1419" s="5" t="inlineStr">
        <is>
          <t>HY</t>
        </is>
      </c>
      <c r="H1419" s="5" t="inlineStr">
        <is>
          <t>SW</t>
        </is>
      </c>
      <c r="I1419" s="5">
        <f>VLOOKUP(H1419,'5.a Definitions'!E:F,2,FALSE)</f>
        <v/>
      </c>
      <c r="J1419" s="465" t="inlineStr">
        <is>
          <t xml:space="preserve"> Untreated wastewater </t>
        </is>
      </c>
      <c r="K1419" s="465" t="inlineStr">
        <is>
          <t xml:space="preserve"> food industry untreated wastewater </t>
        </is>
      </c>
      <c r="L1419" s="465" t="inlineStr">
        <is>
          <t xml:space="preserve"> reactive </t>
        </is>
      </c>
      <c r="M1419" s="465" t="inlineStr">
        <is>
          <t xml:space="preserve"> Nmix </t>
        </is>
      </c>
      <c r="N1419" s="466" t="n">
        <v>0.6374031</v>
      </c>
      <c r="O1419" s="467" t="n">
        <v>0.1176507976986197</v>
      </c>
      <c r="P1419" s="468" t="n">
        <v>2015</v>
      </c>
      <c r="Q1419" s="469" t="inlineStr">
        <is>
          <t>Miljødirektoratet</t>
        </is>
      </c>
      <c r="R1419" s="469" t="inlineStr">
        <is>
          <t>ok</t>
        </is>
      </c>
      <c r="S1419" s="469" t="inlineStr">
        <is>
          <t xml:space="preserve"> text </t>
        </is>
      </c>
      <c r="T1419" s="426" t="inlineStr">
        <is>
          <t>Norway</t>
        </is>
      </c>
      <c r="U1419" s="465" t="inlineStr">
        <is>
          <t xml:space="preserve"> N wasted </t>
        </is>
      </c>
      <c r="V1419" s="465" t="n">
        <v>0.04</v>
      </c>
    </row>
    <row r="1420" ht="16" customHeight="1">
      <c r="B1420" s="5" t="inlineStr">
        <is>
          <t>MP.FP-HY.AC</t>
        </is>
      </c>
      <c r="C1420" s="5" t="inlineStr">
        <is>
          <t>MP.FP-HY.AC-Feed to freshwater aquaculture-Nmix</t>
        </is>
      </c>
      <c r="D1420" s="5" t="inlineStr">
        <is>
          <t>MP</t>
        </is>
      </c>
      <c r="E1420" s="5" t="inlineStr">
        <is>
          <t>FP</t>
        </is>
      </c>
      <c r="F1420" s="5">
        <f>VLOOKUP(E1420,'5.a Definitions'!E:F,2,FALSE)</f>
        <v/>
      </c>
      <c r="G1420" s="5" t="inlineStr">
        <is>
          <t>HY</t>
        </is>
      </c>
      <c r="H1420" s="5" t="inlineStr">
        <is>
          <t>AC</t>
        </is>
      </c>
      <c r="I1420" s="5">
        <f>VLOOKUP(H1420,'5.a Definitions'!E:F,2,FALSE)</f>
        <v/>
      </c>
      <c r="J1420" s="465" t="inlineStr">
        <is>
          <t xml:space="preserve"> Feed to freshwater aquaculture </t>
        </is>
      </c>
      <c r="K1420" s="465" t="inlineStr">
        <is>
          <t xml:space="preserve"> feed to freshwater aquaculture </t>
        </is>
      </c>
      <c r="L1420" s="465" t="inlineStr">
        <is>
          <t xml:space="preserve"> reactive </t>
        </is>
      </c>
      <c r="M1420" s="465" t="inlineStr">
        <is>
          <t xml:space="preserve"> Nmix </t>
        </is>
      </c>
      <c r="N1420" s="466" t="n">
        <v>0</v>
      </c>
      <c r="O1420" s="467" t="n">
        <v>0.2</v>
      </c>
      <c r="P1420" s="468" t="n">
        <v>2015</v>
      </c>
      <c r="Q1420" s="469" t="inlineStr">
        <is>
          <t>no production</t>
        </is>
      </c>
      <c r="R1420" s="469" t="inlineStr">
        <is>
          <t>ok</t>
        </is>
      </c>
      <c r="S1420" s="469" t="inlineStr">
        <is>
          <t xml:space="preserve"> text </t>
        </is>
      </c>
      <c r="T1420" s="426" t="inlineStr">
        <is>
          <t>Norway</t>
        </is>
      </c>
      <c r="U1420" s="5" t="inlineStr">
        <is>
          <t>useful output</t>
        </is>
      </c>
      <c r="V1420" s="465" t="n">
        <v>0.04</v>
      </c>
    </row>
    <row r="1421" ht="16" customHeight="1">
      <c r="B1421" s="5" t="inlineStr">
        <is>
          <t>MP.FP-HY.AC</t>
        </is>
      </c>
      <c r="C1421" s="5" t="inlineStr">
        <is>
          <t>MP.FP-HY.AC-Feed to coastal aquaculture-Nmix</t>
        </is>
      </c>
      <c r="D1421" s="5" t="inlineStr">
        <is>
          <t>MP</t>
        </is>
      </c>
      <c r="E1421" s="5" t="inlineStr">
        <is>
          <t>FP</t>
        </is>
      </c>
      <c r="F1421" s="5">
        <f>VLOOKUP(E1421,'5.a Definitions'!E:F,2,FALSE)</f>
        <v/>
      </c>
      <c r="G1421" s="5" t="inlineStr">
        <is>
          <t>HY</t>
        </is>
      </c>
      <c r="H1421" s="5" t="inlineStr">
        <is>
          <t>AC</t>
        </is>
      </c>
      <c r="I1421" s="5">
        <f>VLOOKUP(H1421,'5.a Definitions'!E:F,2,FALSE)</f>
        <v/>
      </c>
      <c r="J1421" s="465" t="inlineStr">
        <is>
          <t xml:space="preserve"> Feed to coastal aquaculture </t>
        </is>
      </c>
      <c r="K1421" s="465" t="inlineStr">
        <is>
          <t xml:space="preserve"> feed to coastal aquaculture </t>
        </is>
      </c>
      <c r="L1421" s="465" t="inlineStr">
        <is>
          <t xml:space="preserve"> reactive </t>
        </is>
      </c>
      <c r="M1421" s="465" t="inlineStr">
        <is>
          <t xml:space="preserve"> Nmix </t>
        </is>
      </c>
      <c r="N1421" s="466" t="n">
        <v>12.92296949184148</v>
      </c>
      <c r="O1421" s="467" t="n">
        <v>0.4068136230381388</v>
      </c>
      <c r="P1421" s="468" t="n">
        <v>2015</v>
      </c>
      <c r="Q1421" s="469" t="inlineStr">
        <is>
          <t>Fiskeridirektoratet</t>
        </is>
      </c>
      <c r="R1421" s="469" t="inlineStr">
        <is>
          <t>ok</t>
        </is>
      </c>
      <c r="S1421" s="469" t="inlineStr">
        <is>
          <t xml:space="preserve"> text </t>
        </is>
      </c>
      <c r="T1421" s="426" t="inlineStr">
        <is>
          <t>Norway</t>
        </is>
      </c>
      <c r="U1421" s="5" t="inlineStr">
        <is>
          <t>useful output</t>
        </is>
      </c>
      <c r="V1421" s="465" t="n">
        <v>0.04</v>
      </c>
    </row>
    <row r="1422" ht="16" customHeight="1">
      <c r="B1422" s="5" t="inlineStr">
        <is>
          <t>MP.FP-RW.RW</t>
        </is>
      </c>
      <c r="C1422" s="5" t="inlineStr">
        <is>
          <t>MP.FP-RW.RW-Food export-Nmix</t>
        </is>
      </c>
      <c r="D1422" s="5" t="inlineStr">
        <is>
          <t>MP</t>
        </is>
      </c>
      <c r="E1422" s="5" t="inlineStr">
        <is>
          <t>FP</t>
        </is>
      </c>
      <c r="F1422" s="5">
        <f>VLOOKUP(E1422,'5.a Definitions'!E:F,2,FALSE)</f>
        <v/>
      </c>
      <c r="G1422" s="5" t="inlineStr">
        <is>
          <t>RW</t>
        </is>
      </c>
      <c r="H1422" s="5" t="inlineStr">
        <is>
          <t>RW</t>
        </is>
      </c>
      <c r="I1422" s="5">
        <f>VLOOKUP(H1422,'5.a Definitions'!E:F,2,FALSE)</f>
        <v/>
      </c>
      <c r="J1422" s="465" t="inlineStr">
        <is>
          <t xml:space="preserve"> Food export </t>
        </is>
      </c>
      <c r="K1422" s="465" t="inlineStr">
        <is>
          <t xml:space="preserve"> food export </t>
        </is>
      </c>
      <c r="L1422" s="465" t="inlineStr">
        <is>
          <t xml:space="preserve"> reactive </t>
        </is>
      </c>
      <c r="M1422" s="465" t="inlineStr">
        <is>
          <t xml:space="preserve"> Nmix </t>
        </is>
      </c>
      <c r="N1422" s="466" t="n">
        <v>68.09044400799999</v>
      </c>
      <c r="O1422" s="467" t="n">
        <v>0.2089445192765677</v>
      </c>
      <c r="P1422" s="468" t="n">
        <v>2015</v>
      </c>
      <c r="Q1422" s="469" t="inlineStr">
        <is>
          <t>SSB tab 08801</t>
        </is>
      </c>
      <c r="R1422" s="469" t="inlineStr">
        <is>
          <t>ok</t>
        </is>
      </c>
      <c r="S1422" s="469" t="inlineStr">
        <is>
          <t xml:space="preserve"> text </t>
        </is>
      </c>
      <c r="T1422" s="426" t="inlineStr">
        <is>
          <t>Norway</t>
        </is>
      </c>
      <c r="U1422" s="5" t="inlineStr">
        <is>
          <t>useful output</t>
        </is>
      </c>
      <c r="V1422" s="465" t="n">
        <v>0.04</v>
      </c>
    </row>
    <row r="1423" ht="16" customHeight="1">
      <c r="B1423" s="475" t="inlineStr">
        <is>
          <t>MP.FP-RW.RW</t>
        </is>
      </c>
      <c r="C1423" s="475" t="inlineStr">
        <is>
          <t>MP.FP-RW.RW-Feed export-Nmix</t>
        </is>
      </c>
      <c r="D1423" s="475" t="inlineStr">
        <is>
          <t>MP</t>
        </is>
      </c>
      <c r="E1423" s="475" t="inlineStr">
        <is>
          <t>FP</t>
        </is>
      </c>
      <c r="F1423" s="5">
        <f>VLOOKUP(E1423,'5.a Definitions'!E:F,2,FALSE)</f>
        <v/>
      </c>
      <c r="G1423" s="475" t="inlineStr">
        <is>
          <t>RW</t>
        </is>
      </c>
      <c r="H1423" s="475" t="inlineStr">
        <is>
          <t>RW</t>
        </is>
      </c>
      <c r="I1423" s="5">
        <f>VLOOKUP(H1423,'5.a Definitions'!E:F,2,FALSE)</f>
        <v/>
      </c>
      <c r="J1423" s="465" t="inlineStr">
        <is>
          <t>Feed export</t>
        </is>
      </c>
      <c r="K1423" s="465" t="inlineStr">
        <is>
          <t>feed export</t>
        </is>
      </c>
      <c r="L1423" s="465" t="inlineStr">
        <is>
          <t>reactive</t>
        </is>
      </c>
      <c r="M1423" s="465" t="inlineStr">
        <is>
          <t>Nmix</t>
        </is>
      </c>
      <c r="N1423" s="466" t="n">
        <v>14.154952611</v>
      </c>
      <c r="O1423" s="467" t="n">
        <v>0.1380292788450665</v>
      </c>
      <c r="P1423" s="468" t="n">
        <v>2015</v>
      </c>
      <c r="Q1423" s="469" t="inlineStr">
        <is>
          <t>SSB tab 08801</t>
        </is>
      </c>
      <c r="R1423" s="469" t="inlineStr">
        <is>
          <t>ok</t>
        </is>
      </c>
      <c r="S1423" s="469" t="inlineStr">
        <is>
          <t>text</t>
        </is>
      </c>
      <c r="T1423" s="476" t="inlineStr">
        <is>
          <t>Norway</t>
        </is>
      </c>
      <c r="U1423" s="5" t="inlineStr">
        <is>
          <t>useful output</t>
        </is>
      </c>
      <c r="V1423" s="465">
        <f>(O1353*N1353)^2</f>
        <v/>
      </c>
    </row>
    <row r="1424" ht="16" customHeight="1">
      <c r="B1424" s="5" t="inlineStr">
        <is>
          <t>MP.OP-AG.SM</t>
        </is>
      </c>
      <c r="C1424" s="5" t="inlineStr">
        <is>
          <t>MP.OP-AG.SM-Mineral fertilizer-Nmix</t>
        </is>
      </c>
      <c r="D1424" s="5" t="inlineStr">
        <is>
          <t>MP</t>
        </is>
      </c>
      <c r="E1424" s="5" t="inlineStr">
        <is>
          <t>OP</t>
        </is>
      </c>
      <c r="F1424" s="5">
        <f>VLOOKUP(E1424,'5.a Definitions'!E:F,2,FALSE)</f>
        <v/>
      </c>
      <c r="G1424" s="5" t="inlineStr">
        <is>
          <t>AG</t>
        </is>
      </c>
      <c r="H1424" s="5" t="inlineStr">
        <is>
          <t>SM</t>
        </is>
      </c>
      <c r="I1424" s="5">
        <f>VLOOKUP(H1424,'5.a Definitions'!E:F,2,FALSE)</f>
        <v/>
      </c>
      <c r="J1424" s="465" t="inlineStr">
        <is>
          <t xml:space="preserve"> Mineral fertilizer </t>
        </is>
      </c>
      <c r="K1424" s="465" t="inlineStr">
        <is>
          <t xml:space="preserve"> mineral fertilizer to agriculture </t>
        </is>
      </c>
      <c r="L1424" s="465" t="inlineStr">
        <is>
          <t xml:space="preserve"> reactive </t>
        </is>
      </c>
      <c r="M1424" s="465" t="inlineStr">
        <is>
          <t xml:space="preserve"> Nmix </t>
        </is>
      </c>
      <c r="N1424" s="466" t="n">
        <v>65.09999999999999</v>
      </c>
      <c r="O1424" s="467" t="n">
        <v>0.5010311647750341</v>
      </c>
      <c r="P1424" s="468" t="n">
        <v>2015</v>
      </c>
      <c r="Q1424" s="469" t="inlineStr">
        <is>
          <t>FAOSTAT Fertilizer by nutrient (Agricultural Use - Import)</t>
        </is>
      </c>
      <c r="R1424" s="469" t="inlineStr">
        <is>
          <t>ok</t>
        </is>
      </c>
      <c r="S1424" s="469" t="inlineStr">
        <is>
          <t xml:space="preserve"> text </t>
        </is>
      </c>
      <c r="T1424" s="426" t="inlineStr">
        <is>
          <t>Norway</t>
        </is>
      </c>
      <c r="U1424" s="5" t="inlineStr">
        <is>
          <t>useful output</t>
        </is>
      </c>
      <c r="V1424" s="465" t="n">
        <v>0.04</v>
      </c>
    </row>
    <row r="1425" ht="16" customHeight="1">
      <c r="B1425" s="475" t="inlineStr">
        <is>
          <t>MP.OP-EF.IC</t>
        </is>
      </c>
      <c r="C1425" s="475" t="inlineStr">
        <is>
          <t>MP.OP-EF.IC-Industrial waste fuels-Nmix</t>
        </is>
      </c>
      <c r="D1425" s="475" t="inlineStr">
        <is>
          <t>MP</t>
        </is>
      </c>
      <c r="E1425" s="475" t="inlineStr">
        <is>
          <t>OP</t>
        </is>
      </c>
      <c r="F1425" s="5">
        <f>VLOOKUP(E1425,'5.a Definitions'!E:F,2,FALSE)</f>
        <v/>
      </c>
      <c r="G1425" s="475" t="inlineStr">
        <is>
          <t>EF</t>
        </is>
      </c>
      <c r="H1425" s="475" t="inlineStr">
        <is>
          <t>IC</t>
        </is>
      </c>
      <c r="I1425" s="5">
        <f>VLOOKUP(H1425,'5.a Definitions'!E:F,2,FALSE)</f>
        <v/>
      </c>
      <c r="J1425" s="465" t="inlineStr">
        <is>
          <t>Industrial waste fuel</t>
        </is>
      </c>
      <c r="K1425" s="465" t="inlineStr">
        <is>
          <t>industrial waste fuel</t>
        </is>
      </c>
      <c r="L1425" s="465" t="inlineStr">
        <is>
          <t>reactive</t>
        </is>
      </c>
      <c r="M1425" s="465" t="inlineStr">
        <is>
          <t>Nmix</t>
        </is>
      </c>
      <c r="N1425" s="466" t="n">
        <v>1.83974358974359</v>
      </c>
      <c r="O1425" s="467" t="n">
        <v>0.5220313603687302</v>
      </c>
      <c r="P1425" s="468" t="n">
        <v>2015</v>
      </c>
      <c r="Q1425" s="469" t="inlineStr">
        <is>
          <t>SSB</t>
        </is>
      </c>
      <c r="R1425" s="469" t="inlineStr">
        <is>
          <t>ok</t>
        </is>
      </c>
      <c r="S1425" s="469" t="inlineStr">
        <is>
          <t>text</t>
        </is>
      </c>
      <c r="T1425" s="476" t="inlineStr">
        <is>
          <t>Norway</t>
        </is>
      </c>
      <c r="U1425" s="5" t="inlineStr">
        <is>
          <t>useful output</t>
        </is>
      </c>
      <c r="V1425" s="465">
        <f>(O1365*N1365)^2</f>
        <v/>
      </c>
    </row>
    <row r="1426" ht="16" customHeight="1">
      <c r="B1426" s="5" t="inlineStr">
        <is>
          <t>MP.OP-PR.SO</t>
        </is>
      </c>
      <c r="C1426" s="5" t="inlineStr">
        <is>
          <t>MP.OP-PR.SO-Other industry waste-Nmix</t>
        </is>
      </c>
      <c r="D1426" s="5" t="inlineStr">
        <is>
          <t>MP</t>
        </is>
      </c>
      <c r="E1426" s="5" t="inlineStr">
        <is>
          <t>OP</t>
        </is>
      </c>
      <c r="F1426" s="5">
        <f>VLOOKUP(E1426,'5.a Definitions'!E:F,2,FALSE)</f>
        <v/>
      </c>
      <c r="G1426" s="5" t="inlineStr">
        <is>
          <t>PR</t>
        </is>
      </c>
      <c r="H1426" s="5" t="inlineStr">
        <is>
          <t>SO</t>
        </is>
      </c>
      <c r="I1426" s="5">
        <f>VLOOKUP(H1426,'5.a Definitions'!E:F,2,FALSE)</f>
        <v/>
      </c>
      <c r="J1426" s="465" t="inlineStr">
        <is>
          <t xml:space="preserve"> Other industry waste </t>
        </is>
      </c>
      <c r="K1426" s="465" t="inlineStr">
        <is>
          <t xml:space="preserve"> other industry waste </t>
        </is>
      </c>
      <c r="L1426" s="465" t="inlineStr">
        <is>
          <t xml:space="preserve"> reactive </t>
        </is>
      </c>
      <c r="M1426" s="465" t="inlineStr">
        <is>
          <t xml:space="preserve"> Nmix </t>
        </is>
      </c>
      <c r="N1426" s="466" t="n">
        <v>4.292199999999999</v>
      </c>
      <c r="O1426" s="467" t="n">
        <v>0.7684445794521276</v>
      </c>
      <c r="P1426" s="468" t="n">
        <v>2015</v>
      </c>
      <c r="Q1426" s="469" t="inlineStr">
        <is>
          <t>SSB</t>
        </is>
      </c>
      <c r="R1426" s="469" t="inlineStr">
        <is>
          <t>ok</t>
        </is>
      </c>
      <c r="S1426" s="469" t="inlineStr">
        <is>
          <t xml:space="preserve"> text </t>
        </is>
      </c>
      <c r="T1426" s="426" t="inlineStr">
        <is>
          <t>Norway</t>
        </is>
      </c>
      <c r="U1426" s="465" t="inlineStr">
        <is>
          <t xml:space="preserve"> N wasted </t>
        </is>
      </c>
      <c r="V1426" s="465" t="n">
        <v>0.04</v>
      </c>
    </row>
    <row r="1427" ht="16" customHeight="1">
      <c r="B1427" s="5" t="inlineStr">
        <is>
          <t>MP.OP-PR.WW</t>
        </is>
      </c>
      <c r="C1427" s="5" t="inlineStr">
        <is>
          <t>MP.OP-PR.WW-Other industry wastewater-Nmix</t>
        </is>
      </c>
      <c r="D1427" s="5" t="inlineStr">
        <is>
          <t>MP</t>
        </is>
      </c>
      <c r="E1427" s="5" t="inlineStr">
        <is>
          <t>OP</t>
        </is>
      </c>
      <c r="F1427" s="5">
        <f>VLOOKUP(E1427,'5.a Definitions'!E:F,2,FALSE)</f>
        <v/>
      </c>
      <c r="G1427" s="5" t="inlineStr">
        <is>
          <t>PR</t>
        </is>
      </c>
      <c r="H1427" s="5" t="inlineStr">
        <is>
          <t>WW</t>
        </is>
      </c>
      <c r="I1427" s="5">
        <f>VLOOKUP(H1427,'5.a Definitions'!E:F,2,FALSE)</f>
        <v/>
      </c>
      <c r="J1427" s="465" t="inlineStr">
        <is>
          <t xml:space="preserve"> Other industry wastewater </t>
        </is>
      </c>
      <c r="K1427" s="465" t="inlineStr">
        <is>
          <t xml:space="preserve"> other industry wastewater </t>
        </is>
      </c>
      <c r="L1427" s="465" t="inlineStr">
        <is>
          <t xml:space="preserve"> reactive </t>
        </is>
      </c>
      <c r="M1427" s="465" t="inlineStr">
        <is>
          <t xml:space="preserve"> Nmix </t>
        </is>
      </c>
      <c r="N1427" s="466" t="n">
        <v>0.1219752</v>
      </c>
      <c r="O1427" s="467" t="n">
        <v>0.2281363379713393</v>
      </c>
      <c r="P1427" s="468" t="n">
        <v>2015</v>
      </c>
      <c r="Q1427" s="469" t="inlineStr">
        <is>
          <t>Miljødirektoratet</t>
        </is>
      </c>
      <c r="R1427" s="469" t="inlineStr">
        <is>
          <t>ok</t>
        </is>
      </c>
      <c r="S1427" s="469" t="inlineStr">
        <is>
          <t xml:space="preserve"> text </t>
        </is>
      </c>
      <c r="T1427" s="426" t="inlineStr">
        <is>
          <t>Norway</t>
        </is>
      </c>
      <c r="U1427" s="465" t="inlineStr">
        <is>
          <t xml:space="preserve"> N wasted </t>
        </is>
      </c>
      <c r="V1427" s="465" t="n">
        <v>0.04</v>
      </c>
    </row>
    <row r="1428" ht="16" customHeight="1">
      <c r="B1428" s="5" t="inlineStr">
        <is>
          <t>MP.OP-HS.HS</t>
        </is>
      </c>
      <c r="C1428" s="5" t="inlineStr">
        <is>
          <t>MP.OP-HS.HS-Mineral fertilizer-Nmix</t>
        </is>
      </c>
      <c r="D1428" s="5" t="inlineStr">
        <is>
          <t>MP</t>
        </is>
      </c>
      <c r="E1428" s="5" t="inlineStr">
        <is>
          <t>OP</t>
        </is>
      </c>
      <c r="F1428" s="5">
        <f>VLOOKUP(E1428,'5.a Definitions'!E:F,2,FALSE)</f>
        <v/>
      </c>
      <c r="G1428" s="5" t="inlineStr">
        <is>
          <t>HS</t>
        </is>
      </c>
      <c r="H1428" s="5" t="inlineStr">
        <is>
          <t>HS</t>
        </is>
      </c>
      <c r="I1428" s="5">
        <f>VLOOKUP(H1428,'5.a Definitions'!E:F,2,FALSE)</f>
        <v/>
      </c>
      <c r="J1428" s="465" t="inlineStr">
        <is>
          <t xml:space="preserve"> Mineral fertilizer </t>
        </is>
      </c>
      <c r="K1428" s="465" t="inlineStr">
        <is>
          <t xml:space="preserve"> mineral fertilizer to settlements </t>
        </is>
      </c>
      <c r="L1428" s="465" t="inlineStr">
        <is>
          <t xml:space="preserve"> reactive </t>
        </is>
      </c>
      <c r="M1428" s="465" t="inlineStr">
        <is>
          <t xml:space="preserve"> Nmix </t>
        </is>
      </c>
      <c r="N1428" s="466" t="n">
        <v>2.093836734693878</v>
      </c>
      <c r="O1428" s="467" t="n">
        <v>0.5765018527396071</v>
      </c>
      <c r="P1428" s="468" t="n">
        <v>2015</v>
      </c>
      <c r="Q1428" s="469" t="inlineStr">
        <is>
          <t>FAOSTAT Fertilizer by nutrient</t>
        </is>
      </c>
      <c r="R1428" s="469" t="inlineStr">
        <is>
          <t>ok</t>
        </is>
      </c>
      <c r="S1428" s="469" t="inlineStr">
        <is>
          <t xml:space="preserve"> text </t>
        </is>
      </c>
      <c r="T1428" s="426" t="inlineStr">
        <is>
          <t>Norway</t>
        </is>
      </c>
      <c r="U1428" s="5" t="inlineStr">
        <is>
          <t>useful output</t>
        </is>
      </c>
      <c r="V1428" s="465" t="n">
        <v>0.04</v>
      </c>
    </row>
    <row r="1429" ht="16" customHeight="1">
      <c r="B1429" s="5" t="inlineStr">
        <is>
          <t>MP.OP-HS.HS</t>
        </is>
      </c>
      <c r="C1429" s="5" t="inlineStr">
        <is>
          <t>MP.OP-HS.HS-Consumer goods-Nmix</t>
        </is>
      </c>
      <c r="D1429" s="5" t="inlineStr">
        <is>
          <t>MP</t>
        </is>
      </c>
      <c r="E1429" s="5" t="inlineStr">
        <is>
          <t>OP</t>
        </is>
      </c>
      <c r="F1429" s="5">
        <f>VLOOKUP(E1429,'5.a Definitions'!E:F,2,FALSE)</f>
        <v/>
      </c>
      <c r="G1429" s="5" t="inlineStr">
        <is>
          <t>HS</t>
        </is>
      </c>
      <c r="H1429" s="5" t="inlineStr">
        <is>
          <t>HS</t>
        </is>
      </c>
      <c r="I1429" s="5">
        <f>VLOOKUP(H1429,'5.a Definitions'!E:F,2,FALSE)</f>
        <v/>
      </c>
      <c r="J1429" s="465" t="inlineStr">
        <is>
          <t xml:space="preserve"> Consumer goods </t>
        </is>
      </c>
      <c r="K1429" s="465" t="inlineStr">
        <is>
          <t xml:space="preserve"> consumer goods </t>
        </is>
      </c>
      <c r="L1429" s="465" t="inlineStr">
        <is>
          <t xml:space="preserve"> reactive </t>
        </is>
      </c>
      <c r="M1429" s="465" t="inlineStr">
        <is>
          <t xml:space="preserve"> Nmix </t>
        </is>
      </c>
      <c r="N1429" s="466" t="n">
        <v>16.77945255469675</v>
      </c>
      <c r="O1429" s="467" t="n">
        <v>0.2969975782835984</v>
      </c>
      <c r="P1429" s="468" t="n">
        <v>2015</v>
      </c>
      <c r="Q1429" s="469" t="inlineStr">
        <is>
          <t>Massebalanse (Inflows - Outflows)</t>
        </is>
      </c>
      <c r="R1429" s="469" t="inlineStr">
        <is>
          <t>ok</t>
        </is>
      </c>
      <c r="S1429" s="469" t="inlineStr">
        <is>
          <t xml:space="preserve"> text </t>
        </is>
      </c>
      <c r="T1429" s="426" t="inlineStr">
        <is>
          <t>Norway</t>
        </is>
      </c>
      <c r="U1429" s="5" t="inlineStr">
        <is>
          <t>useful output</t>
        </is>
      </c>
      <c r="V1429" s="465" t="n">
        <v>0.04</v>
      </c>
    </row>
    <row r="1430" ht="16" customHeight="1">
      <c r="B1430" s="5" t="inlineStr">
        <is>
          <t>MP.OP-AT.AT</t>
        </is>
      </c>
      <c r="C1430" s="5" t="inlineStr">
        <is>
          <t>MP.OP-AT.AT-Emissions-NH3</t>
        </is>
      </c>
      <c r="D1430" s="5" t="inlineStr">
        <is>
          <t>MP</t>
        </is>
      </c>
      <c r="E1430" s="5" t="inlineStr">
        <is>
          <t>OP</t>
        </is>
      </c>
      <c r="F1430" s="5">
        <f>VLOOKUP(E1430,'5.a Definitions'!E:F,2,FALSE)</f>
        <v/>
      </c>
      <c r="G1430" s="5" t="inlineStr">
        <is>
          <t>AT</t>
        </is>
      </c>
      <c r="H1430" s="5" t="inlineStr">
        <is>
          <t>AT</t>
        </is>
      </c>
      <c r="I1430" s="5">
        <f>VLOOKUP(H1430,'5.a Definitions'!E:F,2,FALSE)</f>
        <v/>
      </c>
      <c r="J1430" s="465" t="inlineStr">
        <is>
          <t xml:space="preserve"> Emissions </t>
        </is>
      </c>
      <c r="K1430" s="465" t="inlineStr">
        <is>
          <t xml:space="preserve"> process emissions </t>
        </is>
      </c>
      <c r="L1430" s="465" t="inlineStr">
        <is>
          <t xml:space="preserve"> reactive </t>
        </is>
      </c>
      <c r="M1430" s="465" t="inlineStr">
        <is>
          <t xml:space="preserve"> NH3 </t>
        </is>
      </c>
      <c r="N1430" s="466" t="n">
        <v>0.6168788391672</v>
      </c>
      <c r="O1430" s="467" t="n">
        <v>0.2232033932998048</v>
      </c>
      <c r="P1430" s="468" t="n">
        <v>2015</v>
      </c>
      <c r="Q1430" s="469" t="inlineStr">
        <is>
          <t>CRLTAP Inventory Submissions</t>
        </is>
      </c>
      <c r="R1430" s="469" t="inlineStr">
        <is>
          <t>ok</t>
        </is>
      </c>
      <c r="S1430" s="469" t="inlineStr">
        <is>
          <t xml:space="preserve"> text </t>
        </is>
      </c>
      <c r="T1430" s="426" t="inlineStr">
        <is>
          <t>Norway</t>
        </is>
      </c>
      <c r="U1430" s="465" t="inlineStr">
        <is>
          <t xml:space="preserve"> N wasted </t>
        </is>
      </c>
      <c r="V1430" s="465" t="n">
        <v>0.04</v>
      </c>
    </row>
    <row r="1431" ht="16" customFormat="1" customHeight="1" s="482">
      <c r="B1431" s="5" t="inlineStr">
        <is>
          <t>MP.OP-AT.AT</t>
        </is>
      </c>
      <c r="C1431" s="5" t="inlineStr">
        <is>
          <t>MP.OP-AT.AT-Emissions-NOx</t>
        </is>
      </c>
      <c r="D1431" s="5" t="inlineStr">
        <is>
          <t>MP</t>
        </is>
      </c>
      <c r="E1431" s="5" t="inlineStr">
        <is>
          <t>OP</t>
        </is>
      </c>
      <c r="F1431" s="5">
        <f>VLOOKUP(E1431,'5.a Definitions'!E:F,2,FALSE)</f>
        <v/>
      </c>
      <c r="G1431" s="5" t="inlineStr">
        <is>
          <t>AT</t>
        </is>
      </c>
      <c r="H1431" s="5" t="inlineStr">
        <is>
          <t>AT</t>
        </is>
      </c>
      <c r="I1431" s="5">
        <f>VLOOKUP(H1431,'5.a Definitions'!E:F,2,FALSE)</f>
        <v/>
      </c>
      <c r="J1431" s="465" t="inlineStr">
        <is>
          <t xml:space="preserve"> Emissions </t>
        </is>
      </c>
      <c r="K1431" s="465" t="inlineStr">
        <is>
          <t xml:space="preserve"> process emissions </t>
        </is>
      </c>
      <c r="L1431" s="465" t="inlineStr">
        <is>
          <t xml:space="preserve"> reactive </t>
        </is>
      </c>
      <c r="M1431" s="465" t="inlineStr">
        <is>
          <t xml:space="preserve"> NOx </t>
        </is>
      </c>
      <c r="N1431" s="466" t="n">
        <v>3.49265521400251</v>
      </c>
      <c r="O1431" s="467" t="n">
        <v>0.1663330889887642</v>
      </c>
      <c r="P1431" s="468" t="n">
        <v>2015</v>
      </c>
      <c r="Q1431" s="469" t="inlineStr">
        <is>
          <t>CRLTAP Inventory Submissions</t>
        </is>
      </c>
      <c r="R1431" s="469" t="inlineStr">
        <is>
          <t>ok</t>
        </is>
      </c>
      <c r="S1431" s="469" t="inlineStr">
        <is>
          <t xml:space="preserve"> text </t>
        </is>
      </c>
      <c r="T1431" s="426" t="inlineStr">
        <is>
          <t>Norway</t>
        </is>
      </c>
      <c r="U1431" s="465" t="inlineStr">
        <is>
          <t xml:space="preserve"> N wasted </t>
        </is>
      </c>
      <c r="V1431" s="465" t="n">
        <v>0.04</v>
      </c>
    </row>
    <row r="1432" ht="16" customHeight="1">
      <c r="B1432" s="5" t="inlineStr">
        <is>
          <t>MP.OP-AT.AT</t>
        </is>
      </c>
      <c r="C1432" s="5" t="inlineStr">
        <is>
          <t>MP.OP-AT.AT-Emissions-N2O</t>
        </is>
      </c>
      <c r="D1432" s="5" t="inlineStr">
        <is>
          <t>MP</t>
        </is>
      </c>
      <c r="E1432" s="5" t="inlineStr">
        <is>
          <t>OP</t>
        </is>
      </c>
      <c r="F1432" s="5">
        <f>VLOOKUP(E1432,'5.a Definitions'!E:F,2,FALSE)</f>
        <v/>
      </c>
      <c r="G1432" s="5" t="inlineStr">
        <is>
          <t>AT</t>
        </is>
      </c>
      <c r="H1432" s="5" t="inlineStr">
        <is>
          <t>AT</t>
        </is>
      </c>
      <c r="I1432" s="5">
        <f>VLOOKUP(H1432,'5.a Definitions'!E:F,2,FALSE)</f>
        <v/>
      </c>
      <c r="J1432" s="465" t="inlineStr">
        <is>
          <t xml:space="preserve"> Emissions </t>
        </is>
      </c>
      <c r="K1432" s="465" t="inlineStr">
        <is>
          <t xml:space="preserve"> process emissions </t>
        </is>
      </c>
      <c r="L1432" s="465" t="inlineStr">
        <is>
          <t xml:space="preserve"> reactive </t>
        </is>
      </c>
      <c r="M1432" s="465" t="inlineStr">
        <is>
          <t xml:space="preserve"> N2O </t>
        </is>
      </c>
      <c r="N1432" s="466" t="n">
        <v>0.8656941313310925</v>
      </c>
      <c r="O1432" s="467" t="n">
        <v>0.06511359277630054</v>
      </c>
      <c r="P1432" s="468" t="n">
        <v>2015</v>
      </c>
      <c r="Q1432" s="469" t="inlineStr">
        <is>
          <t>UNFCCC CRT</t>
        </is>
      </c>
      <c r="R1432" s="469" t="inlineStr">
        <is>
          <t>ok</t>
        </is>
      </c>
      <c r="S1432" s="469" t="inlineStr">
        <is>
          <t xml:space="preserve"> text </t>
        </is>
      </c>
      <c r="T1432" s="426" t="inlineStr">
        <is>
          <t>Norway</t>
        </is>
      </c>
      <c r="U1432" s="465" t="inlineStr">
        <is>
          <t xml:space="preserve"> N wasted </t>
        </is>
      </c>
      <c r="V1432" s="465" t="n">
        <v>0.04</v>
      </c>
    </row>
    <row r="1433" ht="16" customHeight="1">
      <c r="B1433" s="5" t="inlineStr">
        <is>
          <t>MP.OP-HY.SW</t>
        </is>
      </c>
      <c r="C1433" s="5" t="inlineStr">
        <is>
          <t>MP.OP-HY.SW-Untreated wastewater-Nmix</t>
        </is>
      </c>
      <c r="D1433" s="5" t="inlineStr">
        <is>
          <t>MP</t>
        </is>
      </c>
      <c r="E1433" s="5" t="inlineStr">
        <is>
          <t>OP</t>
        </is>
      </c>
      <c r="F1433" s="5">
        <f>VLOOKUP(E1433,'5.a Definitions'!E:F,2,FALSE)</f>
        <v/>
      </c>
      <c r="G1433" s="5" t="inlineStr">
        <is>
          <t>HY</t>
        </is>
      </c>
      <c r="H1433" s="5" t="inlineStr">
        <is>
          <t>SW</t>
        </is>
      </c>
      <c r="I1433" s="5">
        <f>VLOOKUP(H1433,'5.a Definitions'!E:F,2,FALSE)</f>
        <v/>
      </c>
      <c r="J1433" s="465" t="inlineStr">
        <is>
          <t xml:space="preserve"> Untreated wastewater </t>
        </is>
      </c>
      <c r="K1433" s="465" t="inlineStr">
        <is>
          <t xml:space="preserve"> other industry untreated wastewater </t>
        </is>
      </c>
      <c r="L1433" s="465" t="inlineStr">
        <is>
          <t xml:space="preserve"> reactive </t>
        </is>
      </c>
      <c r="M1433" s="465" t="inlineStr">
        <is>
          <t xml:space="preserve"> Nmix </t>
        </is>
      </c>
      <c r="N1433" s="466" t="n">
        <v>1.7761987</v>
      </c>
      <c r="O1433" s="467" t="n">
        <v>0.1310706544409079</v>
      </c>
      <c r="P1433" s="468" t="n">
        <v>2015</v>
      </c>
      <c r="Q1433" s="469" t="inlineStr">
        <is>
          <t>Miljødirektoratet</t>
        </is>
      </c>
      <c r="R1433" s="469" t="inlineStr">
        <is>
          <t>ok</t>
        </is>
      </c>
      <c r="S1433" s="469" t="inlineStr">
        <is>
          <t xml:space="preserve"> text </t>
        </is>
      </c>
      <c r="T1433" s="426" t="inlineStr">
        <is>
          <t>Norway</t>
        </is>
      </c>
      <c r="U1433" s="465" t="inlineStr">
        <is>
          <t xml:space="preserve"> N wasted </t>
        </is>
      </c>
      <c r="V1433" s="465" t="n">
        <v>0.04</v>
      </c>
    </row>
    <row r="1434" ht="16" customHeight="1">
      <c r="B1434" s="5" t="inlineStr">
        <is>
          <t>MP.OP-FS.FO</t>
        </is>
      </c>
      <c r="C1434" s="5" t="inlineStr">
        <is>
          <t>MP.OP-FS.FO-Mineral fertilizer-Nmix</t>
        </is>
      </c>
      <c r="D1434" s="5" t="inlineStr">
        <is>
          <t>MP</t>
        </is>
      </c>
      <c r="E1434" s="5" t="inlineStr">
        <is>
          <t>OP</t>
        </is>
      </c>
      <c r="F1434" s="5">
        <f>VLOOKUP(E1434,'5.a Definitions'!E:F,2,FALSE)</f>
        <v/>
      </c>
      <c r="G1434" s="5" t="inlineStr">
        <is>
          <t>FS</t>
        </is>
      </c>
      <c r="H1434" s="5" t="inlineStr">
        <is>
          <t>FO</t>
        </is>
      </c>
      <c r="I1434" s="5">
        <f>VLOOKUP(H1434,'5.a Definitions'!E:F,2,FALSE)</f>
        <v/>
      </c>
      <c r="J1434" s="5" t="inlineStr">
        <is>
          <t>Mineral fertilizer</t>
        </is>
      </c>
      <c r="K1434" s="5" t="inlineStr">
        <is>
          <t>mineral fertilizer to forests</t>
        </is>
      </c>
      <c r="L1434" s="5" t="inlineStr">
        <is>
          <t>reactive</t>
        </is>
      </c>
      <c r="M1434" s="5" t="inlineStr">
        <is>
          <t>Nmix</t>
        </is>
      </c>
      <c r="N1434" s="422" t="n">
        <v>0.105915</v>
      </c>
      <c r="O1434" s="423" t="n">
        <v>0.280264300604348</v>
      </c>
      <c r="P1434" s="468" t="n">
        <v>2015</v>
      </c>
      <c r="Q1434" s="425" t="inlineStr">
        <is>
          <t>SSB tabell 05543</t>
        </is>
      </c>
      <c r="R1434" s="425" t="inlineStr">
        <is>
          <t>ok</t>
        </is>
      </c>
      <c r="S1434" s="425" t="inlineStr">
        <is>
          <t>text</t>
        </is>
      </c>
      <c r="T1434" s="426" t="inlineStr">
        <is>
          <t>Norway</t>
        </is>
      </c>
      <c r="U1434" s="5" t="inlineStr">
        <is>
          <t>useful output</t>
        </is>
      </c>
      <c r="V1434" s="5">
        <f>(O1273*N1273)^2</f>
        <v/>
      </c>
    </row>
    <row r="1435" ht="16" customHeight="1">
      <c r="B1435" s="5" t="inlineStr">
        <is>
          <t>MP.OP-RW.RW</t>
        </is>
      </c>
      <c r="C1435" s="5" t="inlineStr">
        <is>
          <t>MP.OP-RW.RW-Mineral fertilizer export-Nmix</t>
        </is>
      </c>
      <c r="D1435" s="5" t="inlineStr">
        <is>
          <t>MP</t>
        </is>
      </c>
      <c r="E1435" s="5" t="inlineStr">
        <is>
          <t>OP</t>
        </is>
      </c>
      <c r="F1435" s="5">
        <f>VLOOKUP(E1435,'5.a Definitions'!E:F,2,FALSE)</f>
        <v/>
      </c>
      <c r="G1435" s="5" t="inlineStr">
        <is>
          <t>RW</t>
        </is>
      </c>
      <c r="H1435" s="5" t="inlineStr">
        <is>
          <t>RW</t>
        </is>
      </c>
      <c r="I1435" s="5">
        <f>VLOOKUP(H1435,'5.a Definitions'!E:F,2,FALSE)</f>
        <v/>
      </c>
      <c r="J1435" s="465" t="inlineStr">
        <is>
          <t xml:space="preserve"> Mineral fertilizer export </t>
        </is>
      </c>
      <c r="K1435" s="465" t="inlineStr">
        <is>
          <t xml:space="preserve"> mineral fertilizer export </t>
        </is>
      </c>
      <c r="L1435" s="465" t="inlineStr">
        <is>
          <t xml:space="preserve"> reactive </t>
        </is>
      </c>
      <c r="M1435" s="465" t="inlineStr">
        <is>
          <t xml:space="preserve"> Nmix </t>
        </is>
      </c>
      <c r="N1435" s="466" t="n">
        <v>698.773</v>
      </c>
      <c r="O1435" s="467" t="n">
        <v>0.2949457776486215</v>
      </c>
      <c r="P1435" s="468" t="n">
        <v>2015</v>
      </c>
      <c r="Q1435" s="469" t="inlineStr">
        <is>
          <t>FAOSTAT Fertilizer by Nutrient</t>
        </is>
      </c>
      <c r="R1435" s="469" t="inlineStr">
        <is>
          <t>ok</t>
        </is>
      </c>
      <c r="S1435" s="469" t="inlineStr">
        <is>
          <t xml:space="preserve"> text </t>
        </is>
      </c>
      <c r="T1435" s="426" t="inlineStr">
        <is>
          <t>Norway</t>
        </is>
      </c>
      <c r="U1435" s="5" t="inlineStr">
        <is>
          <t>useful output</t>
        </is>
      </c>
      <c r="V1435" s="465" t="n">
        <v>0.04</v>
      </c>
    </row>
    <row r="1436" ht="16" customHeight="1" thickBot="1">
      <c r="B1436" s="6" t="inlineStr">
        <is>
          <t>MP.OP-RW.RW</t>
        </is>
      </c>
      <c r="C1436" s="6" t="inlineStr">
        <is>
          <t>MP.OP-RW.RW-Other goods export-Nmix</t>
        </is>
      </c>
      <c r="D1436" s="6" t="inlineStr">
        <is>
          <t>MP</t>
        </is>
      </c>
      <c r="E1436" s="6" t="inlineStr">
        <is>
          <t>OP</t>
        </is>
      </c>
      <c r="F1436" s="5">
        <f>VLOOKUP(E1436,'5.a Definitions'!E:F,2,FALSE)</f>
        <v/>
      </c>
      <c r="G1436" s="6" t="inlineStr">
        <is>
          <t>RW</t>
        </is>
      </c>
      <c r="H1436" s="6" t="inlineStr">
        <is>
          <t>RW</t>
        </is>
      </c>
      <c r="I1436" s="5">
        <f>VLOOKUP(H1436,'5.a Definitions'!E:F,2,FALSE)</f>
        <v/>
      </c>
      <c r="J1436" s="470" t="inlineStr">
        <is>
          <t xml:space="preserve"> Other goods export </t>
        </is>
      </c>
      <c r="K1436" s="470" t="inlineStr">
        <is>
          <t xml:space="preserve"> other goods export </t>
        </is>
      </c>
      <c r="L1436" s="470" t="inlineStr">
        <is>
          <t xml:space="preserve"> reactive </t>
        </is>
      </c>
      <c r="M1436" s="470" t="inlineStr">
        <is>
          <t xml:space="preserve"> Nmix </t>
        </is>
      </c>
      <c r="N1436" s="466" t="n">
        <v>12.0653853718</v>
      </c>
      <c r="O1436" s="471" t="n">
        <v>0.1911975442495864</v>
      </c>
      <c r="P1436" s="468" t="n">
        <v>2015</v>
      </c>
      <c r="Q1436" s="472" t="inlineStr">
        <is>
          <t>SSB tab 08801</t>
        </is>
      </c>
      <c r="R1436" s="469" t="inlineStr">
        <is>
          <t>ok</t>
        </is>
      </c>
      <c r="S1436" s="472" t="inlineStr">
        <is>
          <t xml:space="preserve"> text </t>
        </is>
      </c>
      <c r="T1436" s="426" t="inlineStr">
        <is>
          <t>Norway</t>
        </is>
      </c>
      <c r="U1436" s="5" t="inlineStr">
        <is>
          <t>useful output</t>
        </is>
      </c>
      <c r="V1436" s="470" t="n">
        <v>0.04</v>
      </c>
    </row>
    <row r="1437" ht="16" customHeight="1">
      <c r="A1437" s="488" t="inlineStr">
        <is>
          <t xml:space="preserve"> Agriculture </t>
        </is>
      </c>
      <c r="B1437" s="5" t="inlineStr">
        <is>
          <t>AG.SM-MP.FP</t>
        </is>
      </c>
      <c r="C1437" s="5" t="inlineStr">
        <is>
          <t>AG.SM-MP.FP-Food crop products-Nmix</t>
        </is>
      </c>
      <c r="D1437" s="5" t="inlineStr">
        <is>
          <t>AG</t>
        </is>
      </c>
      <c r="E1437" s="5" t="inlineStr">
        <is>
          <t>SM</t>
        </is>
      </c>
      <c r="F1437" s="5">
        <f>VLOOKUP(E1437,'5.a Definitions'!E:F,2,FALSE)</f>
        <v/>
      </c>
      <c r="G1437" s="5" t="inlineStr">
        <is>
          <t>MP</t>
        </is>
      </c>
      <c r="H1437" s="5" t="inlineStr">
        <is>
          <t>FP</t>
        </is>
      </c>
      <c r="I1437" s="5">
        <f>VLOOKUP(H1437,'5.a Definitions'!E:F,2,FALSE)</f>
        <v/>
      </c>
      <c r="J1437" s="465" t="inlineStr">
        <is>
          <t xml:space="preserve"> Food crop products </t>
        </is>
      </c>
      <c r="K1437" s="465" t="inlineStr">
        <is>
          <t xml:space="preserve"> food crop products </t>
        </is>
      </c>
      <c r="L1437" s="465" t="inlineStr">
        <is>
          <t xml:space="preserve"> reactive </t>
        </is>
      </c>
      <c r="M1437" s="465" t="inlineStr">
        <is>
          <t xml:space="preserve"> Nmix </t>
        </is>
      </c>
      <c r="N1437" s="466" t="n">
        <v>28.0929</v>
      </c>
      <c r="O1437" s="467" t="n">
        <v>0.4149602262584164</v>
      </c>
      <c r="P1437" s="468" t="n">
        <v>2015</v>
      </c>
      <c r="Q1437" s="469" t="inlineStr">
        <is>
          <t>Eurostat Gross nutrient balance</t>
        </is>
      </c>
      <c r="R1437" s="469" t="inlineStr">
        <is>
          <t>ok</t>
        </is>
      </c>
      <c r="S1437" s="469" t="inlineStr">
        <is>
          <t xml:space="preserve"> text </t>
        </is>
      </c>
      <c r="T1437" s="426" t="inlineStr">
        <is>
          <t>Norway</t>
        </is>
      </c>
      <c r="U1437" s="5" t="inlineStr">
        <is>
          <t>useful output</t>
        </is>
      </c>
      <c r="V1437" s="465" t="n">
        <v>0.04</v>
      </c>
    </row>
    <row r="1438" ht="16" customHeight="1">
      <c r="B1438" s="5" t="inlineStr">
        <is>
          <t>AG.SM-MP.OP</t>
        </is>
      </c>
      <c r="C1438" s="5" t="inlineStr">
        <is>
          <t>AG.SM-MP.OP-Crop products for industrial use-Nmix</t>
        </is>
      </c>
      <c r="D1438" s="5" t="inlineStr">
        <is>
          <t>AG</t>
        </is>
      </c>
      <c r="E1438" s="5" t="inlineStr">
        <is>
          <t>SM</t>
        </is>
      </c>
      <c r="F1438" s="5">
        <f>VLOOKUP(E1438,'5.a Definitions'!E:F,2,FALSE)</f>
        <v/>
      </c>
      <c r="G1438" s="5" t="inlineStr">
        <is>
          <t>MP</t>
        </is>
      </c>
      <c r="H1438" s="5" t="inlineStr">
        <is>
          <t>OP</t>
        </is>
      </c>
      <c r="I1438" s="5">
        <f>VLOOKUP(H1438,'5.a Definitions'!E:F,2,FALSE)</f>
        <v/>
      </c>
      <c r="J1438" s="465" t="inlineStr">
        <is>
          <t xml:space="preserve"> Crop products for industrial use </t>
        </is>
      </c>
      <c r="K1438" s="465" t="inlineStr">
        <is>
          <t xml:space="preserve"> crop products for industrial use </t>
        </is>
      </c>
      <c r="L1438" s="465" t="inlineStr">
        <is>
          <t xml:space="preserve"> reactive </t>
        </is>
      </c>
      <c r="M1438" s="465" t="inlineStr">
        <is>
          <t xml:space="preserve"> Nmix </t>
        </is>
      </c>
      <c r="N1438" s="466" t="n">
        <v>0.3639</v>
      </c>
      <c r="O1438" s="467" t="n">
        <v>0.4149602262584166</v>
      </c>
      <c r="P1438" s="468" t="n">
        <v>2015</v>
      </c>
      <c r="Q1438" s="469" t="inlineStr">
        <is>
          <t>Eurostat Gross nutrient balance, Nutrient removal by harvest of industrial crops</t>
        </is>
      </c>
      <c r="R1438" s="469" t="inlineStr">
        <is>
          <t>ok</t>
        </is>
      </c>
      <c r="S1438" s="469" t="inlineStr">
        <is>
          <t xml:space="preserve"> text </t>
        </is>
      </c>
      <c r="T1438" s="426" t="inlineStr">
        <is>
          <t>Norway</t>
        </is>
      </c>
      <c r="U1438" s="5" t="inlineStr">
        <is>
          <t>useful output</t>
        </is>
      </c>
      <c r="V1438" s="465" t="n">
        <v>0.04</v>
      </c>
    </row>
    <row r="1439" ht="16" customHeight="1">
      <c r="B1439" s="5" t="inlineStr">
        <is>
          <t>AG.SM-AG.MM</t>
        </is>
      </c>
      <c r="C1439" s="5" t="inlineStr">
        <is>
          <t>AG.SM-AG.MM-Fodder crops-Nmix</t>
        </is>
      </c>
      <c r="D1439" s="5" t="inlineStr">
        <is>
          <t>AG</t>
        </is>
      </c>
      <c r="E1439" s="5" t="inlineStr">
        <is>
          <t>SM</t>
        </is>
      </c>
      <c r="F1439" s="5">
        <f>VLOOKUP(E1439,'5.a Definitions'!E:F,2,FALSE)</f>
        <v/>
      </c>
      <c r="G1439" s="5" t="inlineStr">
        <is>
          <t>AG</t>
        </is>
      </c>
      <c r="H1439" s="5" t="inlineStr">
        <is>
          <t>MM</t>
        </is>
      </c>
      <c r="I1439" s="5">
        <f>VLOOKUP(H1439,'5.a Definitions'!E:F,2,FALSE)</f>
        <v/>
      </c>
      <c r="J1439" s="465" t="inlineStr">
        <is>
          <t xml:space="preserve"> Fodder crops </t>
        </is>
      </c>
      <c r="K1439" s="465" t="inlineStr">
        <is>
          <t xml:space="preserve"> fodder crops </t>
        </is>
      </c>
      <c r="L1439" s="465" t="inlineStr">
        <is>
          <t xml:space="preserve"> reactive </t>
        </is>
      </c>
      <c r="M1439" s="465" t="inlineStr">
        <is>
          <t xml:space="preserve"> Nmix </t>
        </is>
      </c>
      <c r="N1439" s="466" t="n">
        <v>76.72579519999999</v>
      </c>
      <c r="O1439" s="467" t="n">
        <v>0.2944879464651664</v>
      </c>
      <c r="P1439" s="468" t="n">
        <v>2015</v>
      </c>
      <c r="Q1439" s="469" t="inlineStr">
        <is>
          <t>SSB table 05772 + BFJ Totalkalkylen, Eng-beite</t>
        </is>
      </c>
      <c r="R1439" s="469" t="inlineStr">
        <is>
          <t>ok</t>
        </is>
      </c>
      <c r="S1439" s="469" t="inlineStr">
        <is>
          <t xml:space="preserve"> text </t>
        </is>
      </c>
      <c r="T1439" s="426" t="inlineStr">
        <is>
          <t>Norway</t>
        </is>
      </c>
      <c r="U1439" s="5" t="inlineStr">
        <is>
          <t>useful output</t>
        </is>
      </c>
      <c r="V1439" s="465" t="n">
        <v>0.04</v>
      </c>
    </row>
    <row r="1440" ht="16" customHeight="1">
      <c r="B1440" s="5" t="inlineStr">
        <is>
          <t>AG.SM-AT.AT</t>
        </is>
      </c>
      <c r="C1440" s="5" t="inlineStr">
        <is>
          <t>AG.SM-AT.AT-Emissions-NH3</t>
        </is>
      </c>
      <c r="D1440" s="5" t="inlineStr">
        <is>
          <t>AG</t>
        </is>
      </c>
      <c r="E1440" s="5" t="inlineStr">
        <is>
          <t>SM</t>
        </is>
      </c>
      <c r="F1440" s="5">
        <f>VLOOKUP(E1440,'5.a Definitions'!E:F,2,FALSE)</f>
        <v/>
      </c>
      <c r="G1440" s="5" t="inlineStr">
        <is>
          <t>AT</t>
        </is>
      </c>
      <c r="H1440" s="5" t="inlineStr">
        <is>
          <t>AT</t>
        </is>
      </c>
      <c r="I1440" s="5">
        <f>VLOOKUP(H1440,'5.a Definitions'!E:F,2,FALSE)</f>
        <v/>
      </c>
      <c r="J1440" s="465" t="inlineStr">
        <is>
          <t xml:space="preserve"> Emissions </t>
        </is>
      </c>
      <c r="K1440" s="465" t="inlineStr">
        <is>
          <t xml:space="preserve"> agricultural soil emissions </t>
        </is>
      </c>
      <c r="L1440" s="465" t="inlineStr">
        <is>
          <t xml:space="preserve"> reactive </t>
        </is>
      </c>
      <c r="M1440" s="465" t="inlineStr">
        <is>
          <t xml:space="preserve"> NH3 </t>
        </is>
      </c>
      <c r="N1440" s="466" t="n">
        <v>14.23358466411223</v>
      </c>
      <c r="O1440" s="467" t="n">
        <v>0.3030867947054905</v>
      </c>
      <c r="P1440" s="468" t="n">
        <v>2015</v>
      </c>
      <c r="Q1440" s="469" t="inlineStr">
        <is>
          <t>CRLTAP Inventory Submissions</t>
        </is>
      </c>
      <c r="R1440" s="469" t="inlineStr">
        <is>
          <t>ok</t>
        </is>
      </c>
      <c r="S1440" s="469" t="inlineStr">
        <is>
          <t xml:space="preserve"> text </t>
        </is>
      </c>
      <c r="T1440" s="426" t="inlineStr">
        <is>
          <t>Norway</t>
        </is>
      </c>
      <c r="U1440" s="465" t="inlineStr">
        <is>
          <t xml:space="preserve"> N wasted </t>
        </is>
      </c>
      <c r="V1440" s="465" t="n">
        <v>0.04</v>
      </c>
    </row>
    <row r="1441" ht="16" customHeight="1">
      <c r="B1441" s="5" t="inlineStr">
        <is>
          <t>AG.SM-AT.AT</t>
        </is>
      </c>
      <c r="C1441" s="5" t="inlineStr">
        <is>
          <t>AG.SM-AT.AT-Emissions-N2O</t>
        </is>
      </c>
      <c r="D1441" s="5" t="inlineStr">
        <is>
          <t>AG</t>
        </is>
      </c>
      <c r="E1441" s="5" t="inlineStr">
        <is>
          <t>SM</t>
        </is>
      </c>
      <c r="F1441" s="5">
        <f>VLOOKUP(E1441,'5.a Definitions'!E:F,2,FALSE)</f>
        <v/>
      </c>
      <c r="G1441" s="5" t="inlineStr">
        <is>
          <t>AT</t>
        </is>
      </c>
      <c r="H1441" s="5" t="inlineStr">
        <is>
          <t>AT</t>
        </is>
      </c>
      <c r="I1441" s="5">
        <f>VLOOKUP(H1441,'5.a Definitions'!E:F,2,FALSE)</f>
        <v/>
      </c>
      <c r="J1441" s="465" t="inlineStr">
        <is>
          <t xml:space="preserve"> Emissions </t>
        </is>
      </c>
      <c r="K1441" s="465" t="inlineStr">
        <is>
          <t xml:space="preserve"> agricultural soil emissions </t>
        </is>
      </c>
      <c r="L1441" s="465" t="inlineStr">
        <is>
          <t xml:space="preserve"> reactive </t>
        </is>
      </c>
      <c r="M1441" s="465" t="inlineStr">
        <is>
          <t xml:space="preserve"> N2O </t>
        </is>
      </c>
      <c r="N1441" s="466" t="n">
        <v>3.764256496482412</v>
      </c>
      <c r="O1441" s="467" t="n">
        <v>1.327767499668494</v>
      </c>
      <c r="P1441" s="468" t="n">
        <v>2015</v>
      </c>
      <c r="Q1441" s="469" t="inlineStr">
        <is>
          <t>UNFCCC CRT</t>
        </is>
      </c>
      <c r="R1441" s="469" t="inlineStr">
        <is>
          <t>ok</t>
        </is>
      </c>
      <c r="S1441" s="469" t="inlineStr">
        <is>
          <t xml:space="preserve"> text </t>
        </is>
      </c>
      <c r="T1441" s="426" t="inlineStr">
        <is>
          <t>Norway</t>
        </is>
      </c>
      <c r="U1441" s="465" t="inlineStr">
        <is>
          <t xml:space="preserve"> N wasted </t>
        </is>
      </c>
      <c r="V1441" s="465" t="n">
        <v>0.04</v>
      </c>
    </row>
    <row r="1442" ht="16" customHeight="1">
      <c r="B1442" s="5" t="inlineStr">
        <is>
          <t>AG.SM-AT.AT</t>
        </is>
      </c>
      <c r="C1442" s="5" t="inlineStr">
        <is>
          <t>AG.SM-AT.AT-Emissions-NOx</t>
        </is>
      </c>
      <c r="D1442" s="5" t="inlineStr">
        <is>
          <t>AG</t>
        </is>
      </c>
      <c r="E1442" s="5" t="inlineStr">
        <is>
          <t>SM</t>
        </is>
      </c>
      <c r="F1442" s="5">
        <f>VLOOKUP(E1442,'5.a Definitions'!E:F,2,FALSE)</f>
        <v/>
      </c>
      <c r="G1442" s="5" t="inlineStr">
        <is>
          <t>AT</t>
        </is>
      </c>
      <c r="H1442" s="5" t="inlineStr">
        <is>
          <t>AT</t>
        </is>
      </c>
      <c r="I1442" s="5">
        <f>VLOOKUP(H1442,'5.a Definitions'!E:F,2,FALSE)</f>
        <v/>
      </c>
      <c r="J1442" s="465" t="inlineStr">
        <is>
          <t xml:space="preserve"> Emissions </t>
        </is>
      </c>
      <c r="K1442" s="465" t="inlineStr">
        <is>
          <t xml:space="preserve"> agricultural soil emissions </t>
        </is>
      </c>
      <c r="L1442" s="465" t="inlineStr">
        <is>
          <t xml:space="preserve"> reactive </t>
        </is>
      </c>
      <c r="M1442" s="465" t="inlineStr">
        <is>
          <t xml:space="preserve"> NOx </t>
        </is>
      </c>
      <c r="N1442" s="466" t="n">
        <v>2.2211185984248</v>
      </c>
      <c r="O1442" s="467" t="n">
        <v>0.7027696349146885</v>
      </c>
      <c r="P1442" s="468" t="n">
        <v>2015</v>
      </c>
      <c r="Q1442" s="469" t="inlineStr">
        <is>
          <t>CRLTAP Inventory Submissions</t>
        </is>
      </c>
      <c r="R1442" s="469" t="inlineStr">
        <is>
          <t>ok</t>
        </is>
      </c>
      <c r="S1442" s="469" t="inlineStr">
        <is>
          <t xml:space="preserve"> text </t>
        </is>
      </c>
      <c r="T1442" s="426" t="inlineStr">
        <is>
          <t>Norway</t>
        </is>
      </c>
      <c r="U1442" s="465" t="inlineStr">
        <is>
          <t xml:space="preserve"> N wasted </t>
        </is>
      </c>
      <c r="V1442" s="465" t="n">
        <v>0.04</v>
      </c>
    </row>
    <row r="1443" ht="16" customHeight="1">
      <c r="B1443" s="5" t="inlineStr">
        <is>
          <t>AG.SM-AT.AT</t>
        </is>
      </c>
      <c r="C1443" s="5" t="inlineStr">
        <is>
          <t>AG.SM-AT.AT-Emissions-N2</t>
        </is>
      </c>
      <c r="D1443" s="5" t="inlineStr">
        <is>
          <t>AG</t>
        </is>
      </c>
      <c r="E1443" s="5" t="inlineStr">
        <is>
          <t>SM</t>
        </is>
      </c>
      <c r="F1443" s="5">
        <f>VLOOKUP(E1443,'5.a Definitions'!E:F,2,FALSE)</f>
        <v/>
      </c>
      <c r="G1443" s="5" t="inlineStr">
        <is>
          <t>AT</t>
        </is>
      </c>
      <c r="H1443" s="5" t="inlineStr">
        <is>
          <t>AT</t>
        </is>
      </c>
      <c r="I1443" s="5">
        <f>VLOOKUP(H1443,'5.a Definitions'!E:F,2,FALSE)</f>
        <v/>
      </c>
      <c r="J1443" s="465" t="inlineStr">
        <is>
          <t xml:space="preserve"> Emissions </t>
        </is>
      </c>
      <c r="K1443" s="465" t="inlineStr">
        <is>
          <t xml:space="preserve"> agricultural soil emissions </t>
        </is>
      </c>
      <c r="L1443" s="465" t="inlineStr">
        <is>
          <t xml:space="preserve"> inert </t>
        </is>
      </c>
      <c r="M1443" s="465" t="inlineStr">
        <is>
          <t xml:space="preserve"> N2 </t>
        </is>
      </c>
      <c r="N1443" s="466" t="n">
        <v>13.804497</v>
      </c>
      <c r="O1443" s="467" t="n">
        <v>0.4956076723636978</v>
      </c>
      <c r="P1443" s="468" t="n">
        <v>2015</v>
      </c>
      <c r="Q1443" s="469" t="inlineStr">
        <is>
          <t>Schäppi2025Ann + SSB table 05982</t>
        </is>
      </c>
      <c r="R1443" s="469" t="inlineStr">
        <is>
          <t>ok</t>
        </is>
      </c>
      <c r="S1443" s="469" t="inlineStr">
        <is>
          <t xml:space="preserve"> text </t>
        </is>
      </c>
      <c r="T1443" s="426" t="inlineStr">
        <is>
          <t>Norway</t>
        </is>
      </c>
      <c r="U1443" s="465" t="inlineStr">
        <is>
          <t xml:space="preserve"> N wasted </t>
        </is>
      </c>
      <c r="V1443" s="465" t="n">
        <v>0.04</v>
      </c>
    </row>
    <row r="1444" ht="16" customHeight="1">
      <c r="B1444" s="5" t="inlineStr">
        <is>
          <t>AG.SM-HY.SW</t>
        </is>
      </c>
      <c r="C1444" s="5" t="inlineStr">
        <is>
          <t>AG.SM-HY.SW-Leaching-Nmix</t>
        </is>
      </c>
      <c r="D1444" s="5" t="inlineStr">
        <is>
          <t>AG</t>
        </is>
      </c>
      <c r="E1444" s="5" t="inlineStr">
        <is>
          <t>SM</t>
        </is>
      </c>
      <c r="F1444" s="5">
        <f>VLOOKUP(E1444,'5.a Definitions'!E:F,2,FALSE)</f>
        <v/>
      </c>
      <c r="G1444" s="5" t="inlineStr">
        <is>
          <t>HY</t>
        </is>
      </c>
      <c r="H1444" s="5" t="inlineStr">
        <is>
          <t>SW</t>
        </is>
      </c>
      <c r="I1444" s="5">
        <f>VLOOKUP(H1444,'5.a Definitions'!E:F,2,FALSE)</f>
        <v/>
      </c>
      <c r="J1444" s="465" t="inlineStr">
        <is>
          <t>Sewage sludge landfill</t>
        </is>
      </c>
      <c r="K1444" s="465" t="inlineStr">
        <is>
          <t>sewage sludge landfill</t>
        </is>
      </c>
      <c r="L1444" s="465" t="inlineStr">
        <is>
          <t xml:space="preserve"> reactive </t>
        </is>
      </c>
      <c r="M1444" s="465" t="inlineStr">
        <is>
          <t xml:space="preserve"> Nmix </t>
        </is>
      </c>
      <c r="N1444" s="466" t="n">
        <v>43.78427759442475</v>
      </c>
      <c r="O1444" s="467" t="n">
        <v>0.5495556660153483</v>
      </c>
      <c r="P1444" s="468" t="n">
        <v>2015</v>
      </c>
      <c r="Q1444" s="469" t="inlineStr">
        <is>
          <t>UNFCCC CRT</t>
        </is>
      </c>
      <c r="R1444" s="469" t="inlineStr">
        <is>
          <t>ok</t>
        </is>
      </c>
      <c r="S1444" s="469" t="inlineStr">
        <is>
          <t xml:space="preserve"> text </t>
        </is>
      </c>
      <c r="T1444" s="426" t="inlineStr">
        <is>
          <t>Norway</t>
        </is>
      </c>
      <c r="U1444" s="465" t="inlineStr">
        <is>
          <t>N wasted</t>
        </is>
      </c>
      <c r="V1444" s="465" t="n">
        <v>0.04</v>
      </c>
    </row>
    <row r="1445" ht="16" customHeight="1">
      <c r="B1445" s="5" t="inlineStr">
        <is>
          <t>AG.MM-MP.FP</t>
        </is>
      </c>
      <c r="C1445" s="5" t="inlineStr">
        <is>
          <t>AG.MM-MP.FP-Animal products-Nmix</t>
        </is>
      </c>
      <c r="D1445" s="5" t="inlineStr">
        <is>
          <t>AG</t>
        </is>
      </c>
      <c r="E1445" s="5" t="inlineStr">
        <is>
          <t>MM</t>
        </is>
      </c>
      <c r="F1445" s="5">
        <f>VLOOKUP(E1445,'5.a Definitions'!E:F,2,FALSE)</f>
        <v/>
      </c>
      <c r="G1445" s="5" t="inlineStr">
        <is>
          <t>MP</t>
        </is>
      </c>
      <c r="H1445" s="5" t="inlineStr">
        <is>
          <t>FP</t>
        </is>
      </c>
      <c r="I1445" s="5">
        <f>VLOOKUP(H1445,'5.a Definitions'!E:F,2,FALSE)</f>
        <v/>
      </c>
      <c r="J1445" s="465" t="inlineStr">
        <is>
          <t xml:space="preserve"> Animal products </t>
        </is>
      </c>
      <c r="K1445" s="465" t="inlineStr">
        <is>
          <t xml:space="preserve"> animal products </t>
        </is>
      </c>
      <c r="L1445" s="465" t="inlineStr">
        <is>
          <t xml:space="preserve"> reactive </t>
        </is>
      </c>
      <c r="M1445" s="465" t="inlineStr">
        <is>
          <t xml:space="preserve"> Nmix </t>
        </is>
      </c>
      <c r="N1445" s="466" t="n">
        <v>18.9645026</v>
      </c>
      <c r="O1445" s="467" t="n">
        <v>0.1123016652485756</v>
      </c>
      <c r="P1445" s="468" t="n">
        <v>2015</v>
      </c>
      <c r="Q1445" s="469" t="inlineStr">
        <is>
          <t>FAOSTAT Crops and livestock products</t>
        </is>
      </c>
      <c r="R1445" s="469" t="inlineStr">
        <is>
          <t>ok</t>
        </is>
      </c>
      <c r="S1445" s="469" t="inlineStr">
        <is>
          <t xml:space="preserve"> text </t>
        </is>
      </c>
      <c r="T1445" s="426" t="inlineStr">
        <is>
          <t>Norway</t>
        </is>
      </c>
      <c r="U1445" s="5" t="inlineStr">
        <is>
          <t>useful output</t>
        </is>
      </c>
      <c r="V1445" s="465" t="n">
        <v>0.04</v>
      </c>
    </row>
    <row r="1446" ht="16" customHeight="1">
      <c r="B1446" s="5" t="inlineStr">
        <is>
          <t>AG.MM-MP.OP</t>
        </is>
      </c>
      <c r="C1446" s="5" t="inlineStr">
        <is>
          <t>AG.MM-MP.OP-Non-edible animal products-Nmix</t>
        </is>
      </c>
      <c r="D1446" s="5" t="inlineStr">
        <is>
          <t>AG</t>
        </is>
      </c>
      <c r="E1446" s="5" t="inlineStr">
        <is>
          <t>MM</t>
        </is>
      </c>
      <c r="F1446" s="5">
        <f>VLOOKUP(E1446,'5.a Definitions'!E:F,2,FALSE)</f>
        <v/>
      </c>
      <c r="G1446" s="5" t="inlineStr">
        <is>
          <t>MP</t>
        </is>
      </c>
      <c r="H1446" s="5" t="inlineStr">
        <is>
          <t>OP</t>
        </is>
      </c>
      <c r="I1446" s="5">
        <f>VLOOKUP(H1446,'5.a Definitions'!E:F,2,FALSE)</f>
        <v/>
      </c>
      <c r="J1446" s="465" t="inlineStr">
        <is>
          <t xml:space="preserve"> Non-edible animal products </t>
        </is>
      </c>
      <c r="K1446" s="465" t="inlineStr">
        <is>
          <t xml:space="preserve"> non-edible animal products </t>
        </is>
      </c>
      <c r="L1446" s="465" t="inlineStr">
        <is>
          <t xml:space="preserve"> reactive </t>
        </is>
      </c>
      <c r="M1446" s="465" t="inlineStr">
        <is>
          <t xml:space="preserve"> Nmix </t>
        </is>
      </c>
      <c r="N1446" s="466" t="n">
        <v>1.25886092</v>
      </c>
      <c r="O1446" s="467" t="n">
        <v>0.09249244739741889</v>
      </c>
      <c r="P1446" s="468" t="n">
        <v>2015</v>
      </c>
      <c r="Q1446" s="469" t="inlineStr">
        <is>
          <t>FAOSTAT Crops and livestock products + Landbruksdirektoratet</t>
        </is>
      </c>
      <c r="R1446" s="469" t="inlineStr">
        <is>
          <t>ok</t>
        </is>
      </c>
      <c r="S1446" s="469" t="inlineStr">
        <is>
          <t xml:space="preserve"> text </t>
        </is>
      </c>
      <c r="T1446" s="426" t="inlineStr">
        <is>
          <t>Norway</t>
        </is>
      </c>
      <c r="U1446" s="5" t="inlineStr">
        <is>
          <t>useful output</t>
        </is>
      </c>
      <c r="V1446" s="465" t="n">
        <v>0.04</v>
      </c>
    </row>
    <row r="1447" ht="16" customHeight="1">
      <c r="B1447" s="5" t="inlineStr">
        <is>
          <t>AG.MM-AG.SM</t>
        </is>
      </c>
      <c r="C1447" s="5" t="inlineStr">
        <is>
          <t>AG.MM-AG.SM-Manure application-Nmix</t>
        </is>
      </c>
      <c r="D1447" s="5" t="inlineStr">
        <is>
          <t>AG</t>
        </is>
      </c>
      <c r="E1447" s="5" t="inlineStr">
        <is>
          <t>MM</t>
        </is>
      </c>
      <c r="F1447" s="5">
        <f>VLOOKUP(E1447,'5.a Definitions'!E:F,2,FALSE)</f>
        <v/>
      </c>
      <c r="G1447" s="5" t="inlineStr">
        <is>
          <t>AG</t>
        </is>
      </c>
      <c r="H1447" s="5" t="inlineStr">
        <is>
          <t>SM</t>
        </is>
      </c>
      <c r="I1447" s="5">
        <f>VLOOKUP(H1447,'5.a Definitions'!E:F,2,FALSE)</f>
        <v/>
      </c>
      <c r="J1447" s="465" t="inlineStr">
        <is>
          <t xml:space="preserve"> Manure application </t>
        </is>
      </c>
      <c r="K1447" s="465" t="inlineStr">
        <is>
          <t xml:space="preserve"> manure application </t>
        </is>
      </c>
      <c r="L1447" s="465" t="inlineStr">
        <is>
          <t xml:space="preserve"> reactive </t>
        </is>
      </c>
      <c r="M1447" s="465" t="inlineStr">
        <is>
          <t xml:space="preserve"> Nmix </t>
        </is>
      </c>
      <c r="N1447" s="466" t="n">
        <v>72.97819696628474</v>
      </c>
      <c r="O1447" s="467" t="n">
        <v>0.2002476229329199</v>
      </c>
      <c r="P1447" s="468" t="n">
        <v>2015</v>
      </c>
      <c r="Q1447" s="469" t="inlineStr">
        <is>
          <t>UNFCCC CRT Table3.D</t>
        </is>
      </c>
      <c r="R1447" s="469" t="inlineStr">
        <is>
          <t>ok</t>
        </is>
      </c>
      <c r="S1447" s="469" t="inlineStr">
        <is>
          <t xml:space="preserve"> text </t>
        </is>
      </c>
      <c r="T1447" s="426" t="inlineStr">
        <is>
          <t>Norway</t>
        </is>
      </c>
      <c r="U1447" s="5" t="inlineStr">
        <is>
          <t>recycling</t>
        </is>
      </c>
      <c r="V1447" s="465" t="n">
        <v>0.04</v>
      </c>
    </row>
    <row r="1448" ht="16" customHeight="1">
      <c r="B1448" s="475" t="inlineStr">
        <is>
          <t>AG.MM-FS.OL</t>
        </is>
      </c>
      <c r="C1448" s="475" t="inlineStr">
        <is>
          <t>AG.MM-FS.OL-Manure from grazing on unmanaged land-Nmix</t>
        </is>
      </c>
      <c r="D1448" s="475" t="inlineStr">
        <is>
          <t>AG</t>
        </is>
      </c>
      <c r="E1448" s="475" t="inlineStr">
        <is>
          <t>MM</t>
        </is>
      </c>
      <c r="F1448" s="5">
        <f>VLOOKUP(E1448,'5.a Definitions'!E:F,2,FALSE)</f>
        <v/>
      </c>
      <c r="G1448" s="475" t="inlineStr">
        <is>
          <t>FS</t>
        </is>
      </c>
      <c r="H1448" s="475" t="inlineStr">
        <is>
          <t>OL</t>
        </is>
      </c>
      <c r="I1448" s="5">
        <f>VLOOKUP(H1448,'5.a Definitions'!E:F,2,FALSE)</f>
        <v/>
      </c>
      <c r="J1448" s="465" t="inlineStr">
        <is>
          <t>Manure from grazing on unmanaged land</t>
        </is>
      </c>
      <c r="K1448" s="465" t="inlineStr">
        <is>
          <t>manure from grazing on unmanaged land</t>
        </is>
      </c>
      <c r="L1448" s="465" t="inlineStr">
        <is>
          <t>reactive</t>
        </is>
      </c>
      <c r="M1448" s="465" t="inlineStr">
        <is>
          <t>Nmix</t>
        </is>
      </c>
      <c r="N1448" s="466" t="n">
        <v>7.851583729273619</v>
      </c>
      <c r="O1448" s="467" t="n">
        <v>0.2505661628623274</v>
      </c>
      <c r="P1448" s="468" t="n">
        <v>2015</v>
      </c>
      <c r="Q1448" s="469" t="inlineStr">
        <is>
          <t>UNFCCC CRT Table3.D and 3.B(b), SSB</t>
        </is>
      </c>
      <c r="R1448" s="469" t="inlineStr">
        <is>
          <t>ok</t>
        </is>
      </c>
      <c r="S1448" s="469" t="inlineStr">
        <is>
          <t>text</t>
        </is>
      </c>
      <c r="T1448" s="476" t="inlineStr">
        <is>
          <t>Norway</t>
        </is>
      </c>
      <c r="U1448" s="475" t="inlineStr">
        <is>
          <t>recycling</t>
        </is>
      </c>
      <c r="V1448" s="465">
        <f>(O1408*N1408)^2</f>
        <v/>
      </c>
    </row>
    <row r="1449" ht="16" customHeight="1">
      <c r="B1449" s="5" t="inlineStr">
        <is>
          <t>AG.MM-AT.AT</t>
        </is>
      </c>
      <c r="C1449" s="5" t="inlineStr">
        <is>
          <t>AG.MM-AT.AT-Emissions-NH3</t>
        </is>
      </c>
      <c r="D1449" s="5" t="inlineStr">
        <is>
          <t>AG</t>
        </is>
      </c>
      <c r="E1449" s="5" t="inlineStr">
        <is>
          <t>MM</t>
        </is>
      </c>
      <c r="F1449" s="5">
        <f>VLOOKUP(E1449,'5.a Definitions'!E:F,2,FALSE)</f>
        <v/>
      </c>
      <c r="G1449" s="5" t="inlineStr">
        <is>
          <t>AT</t>
        </is>
      </c>
      <c r="H1449" s="5" t="inlineStr">
        <is>
          <t>AT</t>
        </is>
      </c>
      <c r="I1449" s="5">
        <f>VLOOKUP(H1449,'5.a Definitions'!E:F,2,FALSE)</f>
        <v/>
      </c>
      <c r="J1449" s="465" t="inlineStr">
        <is>
          <t xml:space="preserve"> Emissions </t>
        </is>
      </c>
      <c r="K1449" s="465" t="inlineStr">
        <is>
          <t xml:space="preserve"> manure and animal husbandry emissions </t>
        </is>
      </c>
      <c r="L1449" s="465" t="inlineStr">
        <is>
          <t xml:space="preserve"> reactive </t>
        </is>
      </c>
      <c r="M1449" s="465" t="inlineStr">
        <is>
          <t xml:space="preserve"> NH3 </t>
        </is>
      </c>
      <c r="N1449" s="466" t="n">
        <v>10.40331577812615</v>
      </c>
      <c r="O1449" s="467" t="n">
        <v>0.2494508030286978</v>
      </c>
      <c r="P1449" s="468" t="n">
        <v>2015</v>
      </c>
      <c r="Q1449" s="469" t="inlineStr">
        <is>
          <t>CRLTAP Inventory Submissions</t>
        </is>
      </c>
      <c r="R1449" s="469" t="inlineStr">
        <is>
          <t>ok</t>
        </is>
      </c>
      <c r="S1449" s="469" t="inlineStr">
        <is>
          <t xml:space="preserve"> text </t>
        </is>
      </c>
      <c r="T1449" s="426" t="inlineStr">
        <is>
          <t>Norway</t>
        </is>
      </c>
      <c r="U1449" s="465" t="inlineStr">
        <is>
          <t xml:space="preserve"> N wasted </t>
        </is>
      </c>
      <c r="V1449" s="465" t="n">
        <v>0.04</v>
      </c>
    </row>
    <row r="1450" ht="16" customHeight="1">
      <c r="B1450" s="5" t="inlineStr">
        <is>
          <t>AG.MM-AT.AT</t>
        </is>
      </c>
      <c r="C1450" s="5" t="inlineStr">
        <is>
          <t>AG.MM-AT.AT-Emissions-N2O</t>
        </is>
      </c>
      <c r="D1450" s="5" t="inlineStr">
        <is>
          <t>AG</t>
        </is>
      </c>
      <c r="E1450" s="5" t="inlineStr">
        <is>
          <t>MM</t>
        </is>
      </c>
      <c r="F1450" s="5">
        <f>VLOOKUP(E1450,'5.a Definitions'!E:F,2,FALSE)</f>
        <v/>
      </c>
      <c r="G1450" s="5" t="inlineStr">
        <is>
          <t>AT</t>
        </is>
      </c>
      <c r="H1450" s="5" t="inlineStr">
        <is>
          <t>AT</t>
        </is>
      </c>
      <c r="I1450" s="5">
        <f>VLOOKUP(H1450,'5.a Definitions'!E:F,2,FALSE)</f>
        <v/>
      </c>
      <c r="J1450" s="465" t="inlineStr">
        <is>
          <t xml:space="preserve"> Emissions </t>
        </is>
      </c>
      <c r="K1450" s="465" t="inlineStr">
        <is>
          <t xml:space="preserve"> manure and animal husbandry emissions </t>
        </is>
      </c>
      <c r="L1450" s="465" t="inlineStr">
        <is>
          <t xml:space="preserve"> reactive </t>
        </is>
      </c>
      <c r="M1450" s="465" t="inlineStr">
        <is>
          <t xml:space="preserve"> N2O </t>
        </is>
      </c>
      <c r="N1450" s="466" t="n">
        <v>0.4069160240156</v>
      </c>
      <c r="O1450" s="467" t="n">
        <v>0.7566826619845698</v>
      </c>
      <c r="P1450" s="468" t="n">
        <v>2015</v>
      </c>
      <c r="Q1450" s="469" t="inlineStr">
        <is>
          <t>UNFCCC CRT</t>
        </is>
      </c>
      <c r="R1450" s="469" t="inlineStr">
        <is>
          <t>ok</t>
        </is>
      </c>
      <c r="S1450" s="469" t="inlineStr">
        <is>
          <t xml:space="preserve"> text </t>
        </is>
      </c>
      <c r="T1450" s="426" t="inlineStr">
        <is>
          <t>Norway</t>
        </is>
      </c>
      <c r="U1450" s="465" t="inlineStr">
        <is>
          <t xml:space="preserve"> N wasted </t>
        </is>
      </c>
      <c r="V1450" s="465" t="n">
        <v>0.04</v>
      </c>
    </row>
    <row r="1451" ht="16" customHeight="1">
      <c r="B1451" s="5" t="inlineStr">
        <is>
          <t>AG.MM-AT.AT</t>
        </is>
      </c>
      <c r="C1451" s="5" t="inlineStr">
        <is>
          <t>AG.MM-AT.AT-Emissions-NOx</t>
        </is>
      </c>
      <c r="D1451" s="5" t="inlineStr">
        <is>
          <t>AG</t>
        </is>
      </c>
      <c r="E1451" s="5" t="inlineStr">
        <is>
          <t>MM</t>
        </is>
      </c>
      <c r="F1451" s="5">
        <f>VLOOKUP(E1451,'5.a Definitions'!E:F,2,FALSE)</f>
        <v/>
      </c>
      <c r="G1451" s="5" t="inlineStr">
        <is>
          <t>AT</t>
        </is>
      </c>
      <c r="H1451" s="5" t="inlineStr">
        <is>
          <t>AT</t>
        </is>
      </c>
      <c r="I1451" s="5">
        <f>VLOOKUP(H1451,'5.a Definitions'!E:F,2,FALSE)</f>
        <v/>
      </c>
      <c r="J1451" s="465" t="inlineStr">
        <is>
          <t xml:space="preserve"> Emissions </t>
        </is>
      </c>
      <c r="K1451" s="465" t="inlineStr">
        <is>
          <t xml:space="preserve"> manure and animal husbandry emissions </t>
        </is>
      </c>
      <c r="L1451" s="465" t="inlineStr">
        <is>
          <t xml:space="preserve"> reactive </t>
        </is>
      </c>
      <c r="M1451" s="465" t="inlineStr">
        <is>
          <t xml:space="preserve"> NOx </t>
        </is>
      </c>
      <c r="N1451" s="466" t="n">
        <v>0.03949210427036</v>
      </c>
      <c r="O1451" s="467" t="n">
        <v>0.7345743300109548</v>
      </c>
      <c r="P1451" s="468" t="n">
        <v>2015</v>
      </c>
      <c r="Q1451" s="469" t="inlineStr">
        <is>
          <t>CRLTAP Inventory Submissions</t>
        </is>
      </c>
      <c r="R1451" s="469" t="inlineStr">
        <is>
          <t>ok</t>
        </is>
      </c>
      <c r="S1451" s="469" t="inlineStr">
        <is>
          <t xml:space="preserve"> text </t>
        </is>
      </c>
      <c r="T1451" s="426" t="inlineStr">
        <is>
          <t>Norway</t>
        </is>
      </c>
      <c r="U1451" s="465" t="inlineStr">
        <is>
          <t xml:space="preserve"> N wasted </t>
        </is>
      </c>
      <c r="V1451" s="465" t="n">
        <v>0.04</v>
      </c>
    </row>
    <row r="1452" ht="16" customHeight="1">
      <c r="B1452" s="5" t="inlineStr">
        <is>
          <t>AG.MM-HY.SW-Leaching-Nmix</t>
        </is>
      </c>
      <c r="C1452" s="5" t="inlineStr">
        <is>
          <t>AG.MM-HY.SW-Leaching-Nmix</t>
        </is>
      </c>
      <c r="D1452" s="5" t="inlineStr">
        <is>
          <t>AG</t>
        </is>
      </c>
      <c r="E1452" s="5" t="inlineStr">
        <is>
          <t>MM</t>
        </is>
      </c>
      <c r="F1452" s="5">
        <f>VLOOKUP(E1452,'5.a Definitions'!E:F,2,FALSE)</f>
        <v/>
      </c>
      <c r="G1452" s="5" t="inlineStr">
        <is>
          <t>HY</t>
        </is>
      </c>
      <c r="H1452" s="5" t="inlineStr">
        <is>
          <t>SW</t>
        </is>
      </c>
      <c r="I1452" s="5">
        <f>VLOOKUP(H1452,'5.a Definitions'!E:F,2,FALSE)</f>
        <v/>
      </c>
      <c r="J1452" s="465" t="inlineStr">
        <is>
          <t xml:space="preserve"> Leaching </t>
        </is>
      </c>
      <c r="K1452" s="465" t="inlineStr">
        <is>
          <t xml:space="preserve"> manure storage leaching </t>
        </is>
      </c>
      <c r="L1452" s="465" t="inlineStr">
        <is>
          <t xml:space="preserve"> reactive </t>
        </is>
      </c>
      <c r="M1452" s="465" t="inlineStr">
        <is>
          <t xml:space="preserve"> Nmix </t>
        </is>
      </c>
      <c r="N1452" s="466" t="n">
        <v>2.909283451727465</v>
      </c>
      <c r="O1452" s="467" t="n">
        <v>0.5483540070383622</v>
      </c>
      <c r="P1452" s="468" t="n">
        <v>2015</v>
      </c>
      <c r="Q1452" s="469" t="inlineStr">
        <is>
          <t>UNFCCC CRT</t>
        </is>
      </c>
      <c r="R1452" s="469" t="inlineStr">
        <is>
          <t>ok</t>
        </is>
      </c>
      <c r="S1452" s="469" t="inlineStr">
        <is>
          <t xml:space="preserve"> text </t>
        </is>
      </c>
      <c r="T1452" s="426" t="inlineStr">
        <is>
          <t>Norway</t>
        </is>
      </c>
      <c r="U1452" s="465" t="inlineStr">
        <is>
          <t xml:space="preserve"> N wasted </t>
        </is>
      </c>
      <c r="V1452" s="465" t="n">
        <v>0.04</v>
      </c>
    </row>
    <row r="1453" ht="16" customHeight="1">
      <c r="B1453" s="5" t="inlineStr">
        <is>
          <t>AG.MM-RW.RW</t>
        </is>
      </c>
      <c r="C1453" s="5" t="inlineStr">
        <is>
          <t>AG.MM-RW.RW-Live animal export-Nmix</t>
        </is>
      </c>
      <c r="D1453" s="5" t="inlineStr">
        <is>
          <t>AG</t>
        </is>
      </c>
      <c r="E1453" s="5" t="inlineStr">
        <is>
          <t>MM</t>
        </is>
      </c>
      <c r="F1453" s="5">
        <f>VLOOKUP(E1453,'5.a Definitions'!E:F,2,FALSE)</f>
        <v/>
      </c>
      <c r="G1453" s="5" t="inlineStr">
        <is>
          <t>RW</t>
        </is>
      </c>
      <c r="H1453" s="5" t="inlineStr">
        <is>
          <t>RW</t>
        </is>
      </c>
      <c r="I1453" s="5">
        <f>VLOOKUP(H1453,'5.a Definitions'!E:F,2,FALSE)</f>
        <v/>
      </c>
      <c r="J1453" s="465" t="inlineStr">
        <is>
          <t xml:space="preserve"> Live animal export </t>
        </is>
      </c>
      <c r="K1453" s="465" t="inlineStr">
        <is>
          <t xml:space="preserve"> live animal export </t>
        </is>
      </c>
      <c r="L1453" s="465" t="inlineStr">
        <is>
          <t xml:space="preserve"> reactive </t>
        </is>
      </c>
      <c r="M1453" s="465" t="inlineStr">
        <is>
          <t xml:space="preserve"> Nmix </t>
        </is>
      </c>
      <c r="N1453" s="466" t="n">
        <v>0.0165927936</v>
      </c>
      <c r="O1453" s="467" t="n">
        <v>0.3739817955911796</v>
      </c>
      <c r="P1453" s="468" t="n">
        <v>2015</v>
      </c>
      <c r="Q1453" s="469" t="inlineStr">
        <is>
          <t>FAOSTAT Crops and livestock products</t>
        </is>
      </c>
      <c r="R1453" s="469" t="inlineStr">
        <is>
          <t>ok</t>
        </is>
      </c>
      <c r="S1453" s="469" t="inlineStr">
        <is>
          <t xml:space="preserve"> text </t>
        </is>
      </c>
      <c r="T1453" s="426" t="inlineStr">
        <is>
          <t>Norway</t>
        </is>
      </c>
      <c r="U1453" s="5" t="inlineStr">
        <is>
          <t>useful output</t>
        </is>
      </c>
      <c r="V1453" s="465" t="n">
        <v>0.04</v>
      </c>
    </row>
    <row r="1454" ht="16" customHeight="1">
      <c r="A1454" s="486" t="inlineStr">
        <is>
          <t xml:space="preserve"> Forests and Semi-natural vegetation </t>
        </is>
      </c>
      <c r="B1454" s="5" t="inlineStr">
        <is>
          <t>FS.FO-AT.AT</t>
        </is>
      </c>
      <c r="C1454" s="5" t="inlineStr">
        <is>
          <t>FS.FO-AT.AT-Emissions-N2</t>
        </is>
      </c>
      <c r="D1454" s="5" t="inlineStr">
        <is>
          <t>FS</t>
        </is>
      </c>
      <c r="E1454" s="5" t="inlineStr">
        <is>
          <t>FO</t>
        </is>
      </c>
      <c r="F1454" s="5">
        <f>VLOOKUP(E1454,'5.a Definitions'!E:F,2,FALSE)</f>
        <v/>
      </c>
      <c r="G1454" s="5" t="inlineStr">
        <is>
          <t>AT</t>
        </is>
      </c>
      <c r="H1454" s="5" t="inlineStr">
        <is>
          <t>AT</t>
        </is>
      </c>
      <c r="I1454" s="5">
        <f>VLOOKUP(H1454,'5.a Definitions'!E:F,2,FALSE)</f>
        <v/>
      </c>
      <c r="J1454" s="465" t="inlineStr">
        <is>
          <t xml:space="preserve"> Emissions </t>
        </is>
      </c>
      <c r="K1454" s="465" t="inlineStr">
        <is>
          <t xml:space="preserve"> forest emissions </t>
        </is>
      </c>
      <c r="L1454" s="465" t="inlineStr">
        <is>
          <t xml:space="preserve"> inert </t>
        </is>
      </c>
      <c r="M1454" s="465" t="inlineStr">
        <is>
          <t xml:space="preserve"> N2 </t>
        </is>
      </c>
      <c r="N1454" s="466" t="n">
        <v>7.193848997514761</v>
      </c>
      <c r="O1454" s="467" t="n">
        <v>1.876148950785864</v>
      </c>
      <c r="P1454" s="468" t="n">
        <v>2015</v>
      </c>
      <c r="Q1454" s="469" t="inlineStr">
        <is>
          <t>UNFCCC CRT + Butterbach-Bahl et al. (2013)</t>
        </is>
      </c>
      <c r="R1454" s="469" t="inlineStr">
        <is>
          <t>ok</t>
        </is>
      </c>
      <c r="S1454" s="469" t="inlineStr">
        <is>
          <t xml:space="preserve"> text </t>
        </is>
      </c>
      <c r="T1454" s="426" t="inlineStr">
        <is>
          <t>Norway</t>
        </is>
      </c>
      <c r="U1454" s="465" t="inlineStr">
        <is>
          <t xml:space="preserve"> N wasted </t>
        </is>
      </c>
      <c r="V1454" s="465" t="n">
        <v>0.04</v>
      </c>
    </row>
    <row r="1455" ht="16" customHeight="1">
      <c r="B1455" s="5" t="inlineStr">
        <is>
          <t>FS.FO-AT.AT</t>
        </is>
      </c>
      <c r="C1455" s="5" t="inlineStr">
        <is>
          <t>FS.FO-AT.AT-Emissions-N2O</t>
        </is>
      </c>
      <c r="D1455" s="5" t="inlineStr">
        <is>
          <t>FS</t>
        </is>
      </c>
      <c r="E1455" s="5" t="inlineStr">
        <is>
          <t>FO</t>
        </is>
      </c>
      <c r="F1455" s="5">
        <f>VLOOKUP(E1455,'5.a Definitions'!E:F,2,FALSE)</f>
        <v/>
      </c>
      <c r="G1455" s="5" t="inlineStr">
        <is>
          <t>AT</t>
        </is>
      </c>
      <c r="H1455" s="5" t="inlineStr">
        <is>
          <t>AT</t>
        </is>
      </c>
      <c r="I1455" s="5">
        <f>VLOOKUP(H1455,'5.a Definitions'!E:F,2,FALSE)</f>
        <v/>
      </c>
      <c r="J1455" s="465" t="inlineStr">
        <is>
          <t xml:space="preserve"> Emissions </t>
        </is>
      </c>
      <c r="K1455" s="465" t="inlineStr">
        <is>
          <t xml:space="preserve"> forest emissions </t>
        </is>
      </c>
      <c r="L1455" s="465" t="inlineStr">
        <is>
          <t xml:space="preserve"> reactive </t>
        </is>
      </c>
      <c r="M1455" s="465" t="inlineStr">
        <is>
          <t xml:space="preserve"> N2O </t>
        </is>
      </c>
      <c r="N1455" s="466" t="n">
        <v>0.3689153332058852</v>
      </c>
      <c r="O1455" s="467" t="n">
        <v>1.261544563046772</v>
      </c>
      <c r="P1455" s="468" t="n">
        <v>2015</v>
      </c>
      <c r="Q1455" s="469" t="inlineStr">
        <is>
          <t>UNFCCC CRT</t>
        </is>
      </c>
      <c r="R1455" s="469" t="inlineStr">
        <is>
          <t>ok</t>
        </is>
      </c>
      <c r="S1455" s="469" t="inlineStr">
        <is>
          <t xml:space="preserve"> text </t>
        </is>
      </c>
      <c r="T1455" s="426" t="inlineStr">
        <is>
          <t>Norway</t>
        </is>
      </c>
      <c r="U1455" s="465" t="inlineStr">
        <is>
          <t xml:space="preserve"> N wasted </t>
        </is>
      </c>
      <c r="V1455" s="465" t="n">
        <v>0.04</v>
      </c>
    </row>
    <row r="1456" ht="16" customHeight="1">
      <c r="B1456" s="5" t="inlineStr">
        <is>
          <t>FS.FO-HY.SW</t>
        </is>
      </c>
      <c r="C1456" s="5" t="inlineStr">
        <is>
          <t>FS.FO-HY.SW-Leaching-Nmix</t>
        </is>
      </c>
      <c r="D1456" s="5" t="inlineStr">
        <is>
          <t>FS</t>
        </is>
      </c>
      <c r="E1456" s="5" t="inlineStr">
        <is>
          <t>FO</t>
        </is>
      </c>
      <c r="F1456" s="5">
        <f>VLOOKUP(E1456,'5.a Definitions'!E:F,2,FALSE)</f>
        <v/>
      </c>
      <c r="G1456" s="5" t="inlineStr">
        <is>
          <t>HY</t>
        </is>
      </c>
      <c r="H1456" s="5" t="inlineStr">
        <is>
          <t>SW</t>
        </is>
      </c>
      <c r="I1456" s="5">
        <f>VLOOKUP(H1456,'5.a Definitions'!E:F,2,FALSE)</f>
        <v/>
      </c>
      <c r="J1456" s="465" t="inlineStr">
        <is>
          <t xml:space="preserve"> Leaching </t>
        </is>
      </c>
      <c r="K1456" s="465" t="inlineStr">
        <is>
          <t xml:space="preserve"> forest leaching </t>
        </is>
      </c>
      <c r="L1456" s="465" t="inlineStr">
        <is>
          <t xml:space="preserve"> reactive </t>
        </is>
      </c>
      <c r="M1456" s="465" t="inlineStr">
        <is>
          <t xml:space="preserve"> Nmix </t>
        </is>
      </c>
      <c r="N1456" s="466" t="n">
        <v>37.391</v>
      </c>
      <c r="O1456" s="467" t="n">
        <v>0.3110790348783861</v>
      </c>
      <c r="P1456" s="468" t="n">
        <v>2015</v>
      </c>
      <c r="Q1456" s="469" t="inlineStr">
        <is>
          <t>TEOTIL</t>
        </is>
      </c>
      <c r="R1456" s="469" t="inlineStr">
        <is>
          <t>ok</t>
        </is>
      </c>
      <c r="S1456" s="469" t="inlineStr">
        <is>
          <t xml:space="preserve"> text </t>
        </is>
      </c>
      <c r="T1456" s="426" t="inlineStr">
        <is>
          <t>Norway</t>
        </is>
      </c>
      <c r="U1456" s="465" t="inlineStr">
        <is>
          <t xml:space="preserve"> N wasted </t>
        </is>
      </c>
      <c r="V1456" s="465" t="n">
        <v>0.04</v>
      </c>
    </row>
    <row r="1457" ht="16" customHeight="1">
      <c r="B1457" s="5" t="inlineStr">
        <is>
          <t>FS.FO-MP.OP</t>
        </is>
      </c>
      <c r="C1457" s="5" t="inlineStr">
        <is>
          <t>FS.FO-MP.OP-Industrial round wood-Nmix</t>
        </is>
      </c>
      <c r="D1457" s="5" t="inlineStr">
        <is>
          <t>FS</t>
        </is>
      </c>
      <c r="E1457" s="5" t="inlineStr">
        <is>
          <t>FO</t>
        </is>
      </c>
      <c r="F1457" s="5">
        <f>VLOOKUP(E1457,'5.a Definitions'!E:F,2,FALSE)</f>
        <v/>
      </c>
      <c r="G1457" s="5" t="inlineStr">
        <is>
          <t>MP</t>
        </is>
      </c>
      <c r="H1457" s="5" t="inlineStr">
        <is>
          <t>OP</t>
        </is>
      </c>
      <c r="I1457" s="5">
        <f>VLOOKUP(H1457,'5.a Definitions'!E:F,2,FALSE)</f>
        <v/>
      </c>
      <c r="J1457" s="465" t="inlineStr">
        <is>
          <t xml:space="preserve"> Industrial round wood </t>
        </is>
      </c>
      <c r="K1457" s="465" t="inlineStr">
        <is>
          <t xml:space="preserve"> industrial round wood </t>
        </is>
      </c>
      <c r="L1457" s="465" t="inlineStr">
        <is>
          <t xml:space="preserve"> reactive </t>
        </is>
      </c>
      <c r="M1457" s="465" t="inlineStr">
        <is>
          <t xml:space="preserve"> Nmix </t>
        </is>
      </c>
      <c r="N1457" s="466" t="n">
        <v>5.50067904</v>
      </c>
      <c r="O1457" s="467" t="n">
        <v>0.3944531481199763</v>
      </c>
      <c r="P1457" s="468" t="n">
        <v>2015</v>
      </c>
      <c r="Q1457" s="469" t="inlineStr">
        <is>
          <t>FAOSTAT</t>
        </is>
      </c>
      <c r="R1457" s="469" t="inlineStr">
        <is>
          <t>ok</t>
        </is>
      </c>
      <c r="S1457" s="469" t="inlineStr">
        <is>
          <t xml:space="preserve"> text </t>
        </is>
      </c>
      <c r="T1457" s="426" t="inlineStr">
        <is>
          <t>Norway</t>
        </is>
      </c>
      <c r="U1457" s="5" t="inlineStr">
        <is>
          <t>useful output</t>
        </is>
      </c>
      <c r="V1457" s="465" t="n">
        <v>0.04</v>
      </c>
    </row>
    <row r="1458" ht="16" customHeight="1">
      <c r="B1458" s="5" t="inlineStr">
        <is>
          <t>FS.FO-EF.OE</t>
        </is>
      </c>
      <c r="C1458" s="5" t="inlineStr">
        <is>
          <t>FS.FO-EF.OE-Fuel wood for households-Nmix</t>
        </is>
      </c>
      <c r="D1458" s="5" t="inlineStr">
        <is>
          <t>FS</t>
        </is>
      </c>
      <c r="E1458" s="5" t="inlineStr">
        <is>
          <t>FO</t>
        </is>
      </c>
      <c r="F1458" s="5">
        <f>VLOOKUP(E1458,'5.a Definitions'!E:F,2,FALSE)</f>
        <v/>
      </c>
      <c r="G1458" s="5" t="inlineStr">
        <is>
          <t>EF</t>
        </is>
      </c>
      <c r="H1458" s="5" t="inlineStr">
        <is>
          <t>OE</t>
        </is>
      </c>
      <c r="I1458" s="5">
        <f>VLOOKUP(H1458,'5.a Definitions'!E:F,2,FALSE)</f>
        <v/>
      </c>
      <c r="J1458" s="465" t="inlineStr">
        <is>
          <t xml:space="preserve"> Fuel wood for households </t>
        </is>
      </c>
      <c r="K1458" s="465" t="inlineStr">
        <is>
          <t xml:space="preserve"> fuel wood for households </t>
        </is>
      </c>
      <c r="L1458" s="465" t="inlineStr">
        <is>
          <t xml:space="preserve"> reactive </t>
        </is>
      </c>
      <c r="M1458" s="465" t="inlineStr">
        <is>
          <t xml:space="preserve"> Nmix </t>
        </is>
      </c>
      <c r="N1458" s="466" t="n">
        <v>1.66992</v>
      </c>
      <c r="O1458" s="467" t="n">
        <v>1.336461374495328</v>
      </c>
      <c r="P1458" s="468" t="n">
        <v>2015</v>
      </c>
      <c r="Q1458" s="469" t="inlineStr">
        <is>
          <t>SSB</t>
        </is>
      </c>
      <c r="R1458" s="469" t="inlineStr">
        <is>
          <t>ok</t>
        </is>
      </c>
      <c r="S1458" s="469" t="inlineStr">
        <is>
          <t xml:space="preserve"> text </t>
        </is>
      </c>
      <c r="T1458" s="426" t="inlineStr">
        <is>
          <t>Norway</t>
        </is>
      </c>
      <c r="U1458" s="5" t="inlineStr">
        <is>
          <t>useful output</t>
        </is>
      </c>
      <c r="V1458" s="465" t="n">
        <v>0.04</v>
      </c>
    </row>
    <row r="1459" ht="16" customHeight="1">
      <c r="B1459" s="475" t="inlineStr">
        <is>
          <t>FS.OL-AT.AT</t>
        </is>
      </c>
      <c r="C1459" s="475" t="inlineStr">
        <is>
          <t>FS.OL-AT.AT-Emissions-NH3</t>
        </is>
      </c>
      <c r="D1459" s="475" t="inlineStr">
        <is>
          <t>FS</t>
        </is>
      </c>
      <c r="E1459" s="475" t="inlineStr">
        <is>
          <t>OL</t>
        </is>
      </c>
      <c r="F1459" s="5">
        <f>VLOOKUP(E1459,'5.a Definitions'!E:F,2,FALSE)</f>
        <v/>
      </c>
      <c r="G1459" s="475" t="inlineStr">
        <is>
          <t>AT</t>
        </is>
      </c>
      <c r="H1459" s="475" t="inlineStr">
        <is>
          <t>AT</t>
        </is>
      </c>
      <c r="I1459" s="5">
        <f>VLOOKUP(H1459,'5.a Definitions'!E:F,2,FALSE)</f>
        <v/>
      </c>
      <c r="J1459" s="465" t="inlineStr">
        <is>
          <t>Emissions</t>
        </is>
      </c>
      <c r="K1459" s="465" t="inlineStr">
        <is>
          <t>other land emissions</t>
        </is>
      </c>
      <c r="L1459" s="465" t="inlineStr">
        <is>
          <t>reactive</t>
        </is>
      </c>
      <c r="M1459" s="465" t="inlineStr">
        <is>
          <t>NH3</t>
        </is>
      </c>
      <c r="N1459" s="466" t="n">
        <v>0.4880805418815187</v>
      </c>
      <c r="O1459" s="467" t="n">
        <v>0.9364948825822651</v>
      </c>
      <c r="P1459" s="468" t="n">
        <v>2015</v>
      </c>
      <c r="Q1459" s="469" t="inlineStr">
        <is>
          <t>CRLTAP Inventory Submissions (3Da3), utmark share</t>
        </is>
      </c>
      <c r="R1459" s="469" t="inlineStr">
        <is>
          <t>ok</t>
        </is>
      </c>
      <c r="S1459" s="469" t="inlineStr">
        <is>
          <t>text</t>
        </is>
      </c>
      <c r="T1459" s="476" t="inlineStr">
        <is>
          <t>Norway</t>
        </is>
      </c>
      <c r="U1459" s="475" t="inlineStr">
        <is>
          <t>useful output</t>
        </is>
      </c>
      <c r="V1459" s="465">
        <f>(O1429*N1429)^2</f>
        <v/>
      </c>
    </row>
    <row r="1460" ht="16" customHeight="1">
      <c r="B1460" s="475" t="inlineStr">
        <is>
          <t>FS.OL-AT.AT</t>
        </is>
      </c>
      <c r="C1460" s="475" t="inlineStr">
        <is>
          <t>FS.OL-AT.AT-Emissions-NOx</t>
        </is>
      </c>
      <c r="D1460" s="475" t="inlineStr">
        <is>
          <t>FS</t>
        </is>
      </c>
      <c r="E1460" s="475" t="inlineStr">
        <is>
          <t>OL</t>
        </is>
      </c>
      <c r="F1460" s="5">
        <f>VLOOKUP(E1460,'5.a Definitions'!E:F,2,FALSE)</f>
        <v/>
      </c>
      <c r="G1460" s="475" t="inlineStr">
        <is>
          <t>AT</t>
        </is>
      </c>
      <c r="H1460" s="475" t="inlineStr">
        <is>
          <t>AT</t>
        </is>
      </c>
      <c r="I1460" s="5">
        <f>VLOOKUP(H1460,'5.a Definitions'!E:F,2,FALSE)</f>
        <v/>
      </c>
      <c r="J1460" s="465" t="inlineStr">
        <is>
          <t>Emissions</t>
        </is>
      </c>
      <c r="K1460" s="465" t="inlineStr">
        <is>
          <t>other land emissions</t>
        </is>
      </c>
      <c r="L1460" s="465" t="inlineStr">
        <is>
          <t>reactive</t>
        </is>
      </c>
      <c r="M1460" s="465" t="inlineStr">
        <is>
          <t>NOx</t>
        </is>
      </c>
      <c r="N1460" s="466" t="n">
        <v>0.09556947715750037</v>
      </c>
      <c r="O1460" s="467" t="n">
        <v>0.8193084336131574</v>
      </c>
      <c r="P1460" s="468" t="n">
        <v>2015</v>
      </c>
      <c r="Q1460" s="469" t="inlineStr">
        <is>
          <t>CRLTAP Inventory Submissions (3Da3), utmark share</t>
        </is>
      </c>
      <c r="R1460" s="469" t="inlineStr">
        <is>
          <t>ok</t>
        </is>
      </c>
      <c r="S1460" s="469" t="inlineStr">
        <is>
          <t>text</t>
        </is>
      </c>
      <c r="T1460" s="476" t="inlineStr">
        <is>
          <t>Norway</t>
        </is>
      </c>
      <c r="U1460" s="475" t="inlineStr">
        <is>
          <t>useful output</t>
        </is>
      </c>
      <c r="V1460" s="465">
        <f>(O1440*N1440)^2</f>
        <v/>
      </c>
    </row>
    <row r="1461" ht="16" customHeight="1">
      <c r="B1461" s="475" t="inlineStr">
        <is>
          <t>FS.OL-AT.AT</t>
        </is>
      </c>
      <c r="C1461" s="475" t="inlineStr">
        <is>
          <t>FS.OL-AT.AT-Emissions-N2O</t>
        </is>
      </c>
      <c r="D1461" s="475" t="inlineStr">
        <is>
          <t>FS</t>
        </is>
      </c>
      <c r="E1461" s="475" t="inlineStr">
        <is>
          <t>OL</t>
        </is>
      </c>
      <c r="F1461" s="5">
        <f>VLOOKUP(E1461,'5.a Definitions'!E:F,2,FALSE)</f>
        <v/>
      </c>
      <c r="G1461" s="475" t="inlineStr">
        <is>
          <t>AT</t>
        </is>
      </c>
      <c r="H1461" s="475" t="inlineStr">
        <is>
          <t>AT</t>
        </is>
      </c>
      <c r="I1461" s="5">
        <f>VLOOKUP(H1461,'5.a Definitions'!E:F,2,FALSE)</f>
        <v/>
      </c>
      <c r="J1461" s="465" t="inlineStr">
        <is>
          <t>Emissions</t>
        </is>
      </c>
      <c r="K1461" s="465" t="inlineStr">
        <is>
          <t>other land emissions</t>
        </is>
      </c>
      <c r="L1461" s="465" t="inlineStr">
        <is>
          <t>reactive</t>
        </is>
      </c>
      <c r="M1461" s="465" t="inlineStr">
        <is>
          <t>N2O</t>
        </is>
      </c>
      <c r="N1461" s="466" t="n">
        <v>0.06274147834904038</v>
      </c>
      <c r="O1461" s="467" t="n">
        <v>1.341004718424432</v>
      </c>
      <c r="P1461" s="468" t="n">
        <v>2015</v>
      </c>
      <c r="Q1461" s="469" t="inlineStr">
        <is>
          <t>UNFCCC CRT Table3.D, utmark share</t>
        </is>
      </c>
      <c r="R1461" s="469" t="inlineStr">
        <is>
          <t>ok</t>
        </is>
      </c>
      <c r="S1461" s="469" t="inlineStr">
        <is>
          <t>text</t>
        </is>
      </c>
      <c r="T1461" s="476" t="inlineStr">
        <is>
          <t>Norway</t>
        </is>
      </c>
      <c r="U1461" s="475" t="inlineStr">
        <is>
          <t>useful output</t>
        </is>
      </c>
      <c r="V1461" s="465">
        <f>(O1451*N1451)^2</f>
        <v/>
      </c>
    </row>
    <row r="1462" ht="16" customHeight="1">
      <c r="B1462" s="475" t="inlineStr">
        <is>
          <t>FS.OL-AG.MM</t>
        </is>
      </c>
      <c r="C1462" s="475" t="inlineStr">
        <is>
          <t>FS.OL-AG.MM-Grazing-Nmix</t>
        </is>
      </c>
      <c r="D1462" s="475" t="inlineStr">
        <is>
          <t>FS</t>
        </is>
      </c>
      <c r="E1462" s="475" t="inlineStr">
        <is>
          <t>OL</t>
        </is>
      </c>
      <c r="F1462" s="5">
        <f>VLOOKUP(E1462,'5.a Definitions'!E:F,2,FALSE)</f>
        <v/>
      </c>
      <c r="G1462" s="475" t="inlineStr">
        <is>
          <t>AG</t>
        </is>
      </c>
      <c r="H1462" s="475" t="inlineStr">
        <is>
          <t>MM</t>
        </is>
      </c>
      <c r="I1462" s="5">
        <f>VLOOKUP(H1462,'5.a Definitions'!E:F,2,FALSE)</f>
        <v/>
      </c>
      <c r="J1462" s="473" t="inlineStr">
        <is>
          <t>Grazing</t>
        </is>
      </c>
      <c r="K1462" s="473" t="inlineStr">
        <is>
          <t>grazing</t>
        </is>
      </c>
      <c r="L1462" s="465" t="inlineStr">
        <is>
          <t>reactive</t>
        </is>
      </c>
      <c r="M1462" s="465" t="inlineStr">
        <is>
          <t>Nmix</t>
        </is>
      </c>
      <c r="N1462" s="466" t="n">
        <v>7.887215065762845</v>
      </c>
      <c r="O1462" s="467" t="n">
        <v>0.2286404397798598</v>
      </c>
      <c r="P1462" s="468" t="n">
        <v>2015</v>
      </c>
      <c r="Q1462" s="469" t="inlineStr">
        <is>
          <t>SSB table 12660</t>
        </is>
      </c>
      <c r="R1462" s="469" t="inlineStr">
        <is>
          <t>ok</t>
        </is>
      </c>
      <c r="S1462" s="469" t="inlineStr">
        <is>
          <t>text</t>
        </is>
      </c>
      <c r="T1462" s="476" t="inlineStr">
        <is>
          <t>Norway</t>
        </is>
      </c>
      <c r="U1462" s="5" t="inlineStr">
        <is>
          <t>useful output</t>
        </is>
      </c>
      <c r="V1462" s="465">
        <f>(O1409*N1409)^2</f>
        <v/>
      </c>
    </row>
    <row r="1463" ht="16" customHeight="1">
      <c r="B1463" s="5" t="inlineStr">
        <is>
          <t>FS.OL-HY.SW</t>
        </is>
      </c>
      <c r="C1463" s="5" t="inlineStr">
        <is>
          <t>FS.OL-HY.SW-Leaching-Nmix</t>
        </is>
      </c>
      <c r="D1463" s="5" t="inlineStr">
        <is>
          <t>FS</t>
        </is>
      </c>
      <c r="E1463" s="5" t="inlineStr">
        <is>
          <t>OL</t>
        </is>
      </c>
      <c r="F1463" s="5">
        <f>VLOOKUP(E1463,'5.a Definitions'!E:F,2,FALSE)</f>
        <v/>
      </c>
      <c r="G1463" s="5" t="inlineStr">
        <is>
          <t>HY</t>
        </is>
      </c>
      <c r="H1463" s="5" t="inlineStr">
        <is>
          <t>SW</t>
        </is>
      </c>
      <c r="I1463" s="5">
        <f>VLOOKUP(H1463,'5.a Definitions'!E:F,2,FALSE)</f>
        <v/>
      </c>
      <c r="J1463" s="465" t="inlineStr">
        <is>
          <t xml:space="preserve"> Leaching </t>
        </is>
      </c>
      <c r="K1463" s="465" t="inlineStr">
        <is>
          <t xml:space="preserve"> other land leaching </t>
        </is>
      </c>
      <c r="L1463" s="465" t="inlineStr">
        <is>
          <t xml:space="preserve"> reactive </t>
        </is>
      </c>
      <c r="M1463" s="465" t="inlineStr">
        <is>
          <t xml:space="preserve"> Nmix </t>
        </is>
      </c>
      <c r="N1463" s="466" t="n">
        <v>26.399</v>
      </c>
      <c r="O1463" s="467" t="n">
        <v>0.3110790348783861</v>
      </c>
      <c r="P1463" s="468" t="n">
        <v>2015</v>
      </c>
      <c r="Q1463" s="469" t="inlineStr">
        <is>
          <t>TEOTIL</t>
        </is>
      </c>
      <c r="R1463" s="469" t="inlineStr">
        <is>
          <t>ok</t>
        </is>
      </c>
      <c r="S1463" s="469" t="inlineStr">
        <is>
          <t xml:space="preserve"> text </t>
        </is>
      </c>
      <c r="T1463" s="426" t="inlineStr">
        <is>
          <t>Norway</t>
        </is>
      </c>
      <c r="U1463" s="465" t="inlineStr">
        <is>
          <t xml:space="preserve"> N wasted </t>
        </is>
      </c>
      <c r="V1463" s="465" t="n">
        <v>0.04</v>
      </c>
    </row>
    <row r="1464">
      <c r="A1464" s="485" t="inlineStr">
        <is>
          <t>Processing of residues</t>
        </is>
      </c>
      <c r="B1464" s="475" t="inlineStr">
        <is>
          <t>PR.SO-EF.EC</t>
        </is>
      </c>
      <c r="C1464" s="475" t="inlineStr">
        <is>
          <t>PR.SO-EF.EC-Waste to energy-Nmix</t>
        </is>
      </c>
      <c r="D1464" s="475" t="inlineStr">
        <is>
          <t>PR</t>
        </is>
      </c>
      <c r="E1464" s="475" t="inlineStr">
        <is>
          <t>SO</t>
        </is>
      </c>
      <c r="F1464" s="5">
        <f>VLOOKUP(E1464,'5.a Definitions'!E:F,2,FALSE)</f>
        <v/>
      </c>
      <c r="G1464" s="475" t="inlineStr">
        <is>
          <t>EF</t>
        </is>
      </c>
      <c r="H1464" s="475" t="inlineStr">
        <is>
          <t>EC</t>
        </is>
      </c>
      <c r="I1464" s="5">
        <f>VLOOKUP(H1464,'5.a Definitions'!E:F,2,FALSE)</f>
        <v/>
      </c>
      <c r="J1464" s="465" t="inlineStr">
        <is>
          <t>Waste for energy incineration</t>
        </is>
      </c>
      <c r="K1464" s="465" t="inlineStr">
        <is>
          <t>waste for energy incineration</t>
        </is>
      </c>
      <c r="L1464" s="465" t="inlineStr">
        <is>
          <t>reactive</t>
        </is>
      </c>
      <c r="M1464" s="465" t="inlineStr">
        <is>
          <t>Nmix</t>
        </is>
      </c>
      <c r="N1464" s="466" t="n">
        <v>25.4122</v>
      </c>
      <c r="O1464" s="467" t="n">
        <v>0.4524203591667226</v>
      </c>
      <c r="P1464" s="468" t="n">
        <v>2015</v>
      </c>
      <c r="Q1464" s="469" t="inlineStr">
        <is>
          <t>SSB</t>
        </is>
      </c>
      <c r="R1464" s="469" t="inlineStr">
        <is>
          <t>ok</t>
        </is>
      </c>
      <c r="S1464" s="469" t="inlineStr">
        <is>
          <t>text</t>
        </is>
      </c>
      <c r="T1464" s="476" t="inlineStr">
        <is>
          <t>Norway</t>
        </is>
      </c>
      <c r="U1464" s="475" t="inlineStr">
        <is>
          <t>N wasted</t>
        </is>
      </c>
      <c r="V1464" s="465">
        <f>(#REF!*#REF!)^2</f>
        <v/>
      </c>
    </row>
    <row r="1465" ht="16" customHeight="1">
      <c r="B1465" s="475" t="inlineStr">
        <is>
          <t>PR.SO-MP.OP</t>
        </is>
      </c>
      <c r="C1465" s="475" t="inlineStr">
        <is>
          <t>PR.SO-MP.OP-Recycling-Nmix</t>
        </is>
      </c>
      <c r="D1465" s="475" t="inlineStr">
        <is>
          <t>PR</t>
        </is>
      </c>
      <c r="E1465" s="475" t="inlineStr">
        <is>
          <t>SO</t>
        </is>
      </c>
      <c r="F1465" s="5">
        <f>VLOOKUP(E1465,'5.a Definitions'!E:F,2,FALSE)</f>
        <v/>
      </c>
      <c r="G1465" s="475" t="inlineStr">
        <is>
          <t>MP</t>
        </is>
      </c>
      <c r="H1465" s="475" t="inlineStr">
        <is>
          <t>OP</t>
        </is>
      </c>
      <c r="I1465" s="5">
        <f>VLOOKUP(H1465,'5.a Definitions'!E:F,2,FALSE)</f>
        <v/>
      </c>
      <c r="J1465" s="465" t="inlineStr">
        <is>
          <t>Recycling</t>
        </is>
      </c>
      <c r="K1465" s="465" t="inlineStr">
        <is>
          <t>recycling</t>
        </is>
      </c>
      <c r="L1465" s="465" t="inlineStr">
        <is>
          <t>reactive</t>
        </is>
      </c>
      <c r="M1465" s="465" t="inlineStr">
        <is>
          <t>Nmix</t>
        </is>
      </c>
      <c r="N1465" s="466" t="n">
        <v>3.3961049576</v>
      </c>
      <c r="O1465" s="467" t="n">
        <v>0.4845737505684319</v>
      </c>
      <c r="P1465" s="468" t="n">
        <v>2015</v>
      </c>
      <c r="Q1465" s="469" t="inlineStr">
        <is>
          <t>SSB</t>
        </is>
      </c>
      <c r="R1465" s="469" t="inlineStr">
        <is>
          <t>ok</t>
        </is>
      </c>
      <c r="S1465" s="469" t="inlineStr">
        <is>
          <t>text</t>
        </is>
      </c>
      <c r="T1465" s="476" t="inlineStr">
        <is>
          <t>Norway</t>
        </is>
      </c>
      <c r="U1465" s="475" t="inlineStr">
        <is>
          <t>recycling</t>
        </is>
      </c>
      <c r="V1465" s="465">
        <f>(O1332*N1332)^2</f>
        <v/>
      </c>
    </row>
    <row r="1466" ht="16" customHeight="1">
      <c r="B1466" s="5" t="inlineStr">
        <is>
          <t>PR.SO-AG.SM</t>
        </is>
      </c>
      <c r="C1466" s="5" t="inlineStr">
        <is>
          <t>PR.SO-AG.SM-Biologically treated organic waste-Nmix</t>
        </is>
      </c>
      <c r="D1466" s="5" t="inlineStr">
        <is>
          <t>PR</t>
        </is>
      </c>
      <c r="E1466" s="5" t="inlineStr">
        <is>
          <t>SO</t>
        </is>
      </c>
      <c r="F1466" s="5">
        <f>VLOOKUP(E1466,'5.a Definitions'!E:F,2,FALSE)</f>
        <v/>
      </c>
      <c r="G1466" s="5" t="inlineStr">
        <is>
          <t>AG</t>
        </is>
      </c>
      <c r="H1466" s="5" t="inlineStr">
        <is>
          <t>SM</t>
        </is>
      </c>
      <c r="I1466" s="5">
        <f>VLOOKUP(H1466,'5.a Definitions'!E:F,2,FALSE)</f>
        <v/>
      </c>
      <c r="J1466" s="5" t="inlineStr">
        <is>
          <t>Biologically treated organic waste</t>
        </is>
      </c>
      <c r="K1466" s="5" t="inlineStr">
        <is>
          <t>biologically treated organic waste</t>
        </is>
      </c>
      <c r="L1466" s="5" t="inlineStr">
        <is>
          <t>reactive</t>
        </is>
      </c>
      <c r="M1466" s="5" t="inlineStr">
        <is>
          <t>Nmix</t>
        </is>
      </c>
      <c r="N1466" s="422" t="n">
        <v>0.9986234265734265</v>
      </c>
      <c r="O1466" s="423" t="n">
        <v>0.6856760468849393</v>
      </c>
      <c r="P1466" s="468" t="n">
        <v>2015</v>
      </c>
      <c r="Q1466" s="425" t="inlineStr">
        <is>
          <t>SSB table 10513; use shares filled (held at 2018) from table 12818</t>
        </is>
      </c>
      <c r="R1466" s="425" t="inlineStr">
        <is>
          <t>ok</t>
        </is>
      </c>
      <c r="S1466" s="425" t="inlineStr">
        <is>
          <t>text</t>
        </is>
      </c>
      <c r="T1466" s="426" t="inlineStr">
        <is>
          <t>Norway</t>
        </is>
      </c>
      <c r="U1466" s="5" t="inlineStr">
        <is>
          <t>recycling</t>
        </is>
      </c>
      <c r="V1466" s="5" t="n"/>
    </row>
    <row r="1467">
      <c r="B1467" s="5" t="inlineStr">
        <is>
          <t>PR.SO-PR.WW</t>
        </is>
      </c>
      <c r="C1467" s="5" t="inlineStr">
        <is>
          <t>PR.SO-PR.WW-Wastewater from landfills-Nmix</t>
        </is>
      </c>
      <c r="D1467" s="5" t="inlineStr">
        <is>
          <t>PR</t>
        </is>
      </c>
      <c r="E1467" s="5" t="inlineStr">
        <is>
          <t>SO</t>
        </is>
      </c>
      <c r="F1467" s="5">
        <f>VLOOKUP(E1467,'5.a Definitions'!E:F,2,FALSE)</f>
        <v/>
      </c>
      <c r="G1467" s="5" t="inlineStr">
        <is>
          <t>PR</t>
        </is>
      </c>
      <c r="H1467" s="5" t="inlineStr">
        <is>
          <t>WW</t>
        </is>
      </c>
      <c r="I1467" s="5">
        <f>VLOOKUP(H1467,'5.a Definitions'!E:F,2,FALSE)</f>
        <v/>
      </c>
      <c r="J1467" s="465" t="inlineStr">
        <is>
          <t xml:space="preserve"> Wastewater from landfills </t>
        </is>
      </c>
      <c r="K1467" s="465" t="inlineStr">
        <is>
          <t xml:space="preserve"> wastewater from landfills </t>
        </is>
      </c>
      <c r="L1467" s="465" t="inlineStr">
        <is>
          <t xml:space="preserve"> reactive </t>
        </is>
      </c>
      <c r="M1467" s="465" t="inlineStr">
        <is>
          <t xml:space="preserve"> Nmix </t>
        </is>
      </c>
      <c r="N1467" s="466" t="n">
        <v>0.6092593743549</v>
      </c>
      <c r="O1467" s="467" t="n">
        <v>0.06386159308316162</v>
      </c>
      <c r="P1467" s="468" t="n">
        <v>2015</v>
      </c>
      <c r="Q1467" s="469" t="inlineStr">
        <is>
          <t>Utslipp_deponi.xlsx (Mildir)</t>
        </is>
      </c>
      <c r="R1467" s="469" t="inlineStr">
        <is>
          <t>ok</t>
        </is>
      </c>
      <c r="S1467" s="469" t="inlineStr">
        <is>
          <t xml:space="preserve"> text </t>
        </is>
      </c>
      <c r="T1467" s="426" t="inlineStr">
        <is>
          <t>Norway</t>
        </is>
      </c>
      <c r="U1467" s="465" t="inlineStr">
        <is>
          <t xml:space="preserve"> N wasted </t>
        </is>
      </c>
      <c r="V1467" s="465" t="n">
        <v>0.04</v>
      </c>
    </row>
    <row r="1468">
      <c r="B1468" s="5" t="inlineStr">
        <is>
          <t>PR.SO-HS.HS</t>
        </is>
      </c>
      <c r="C1468" s="5" t="inlineStr">
        <is>
          <t>PR.SO-HS.HS-Biologically treated organic waste-Nmix</t>
        </is>
      </c>
      <c r="D1468" s="5" t="inlineStr">
        <is>
          <t>PR</t>
        </is>
      </c>
      <c r="E1468" s="5" t="inlineStr">
        <is>
          <t>SO</t>
        </is>
      </c>
      <c r="F1468" s="5">
        <f>VLOOKUP(E1468,'5.a Definitions'!E:F,2,FALSE)</f>
        <v/>
      </c>
      <c r="G1468" s="5" t="inlineStr">
        <is>
          <t>HS</t>
        </is>
      </c>
      <c r="H1468" s="5" t="inlineStr">
        <is>
          <t>HS</t>
        </is>
      </c>
      <c r="I1468" s="5">
        <f>VLOOKUP(H1468,'5.a Definitions'!E:F,2,FALSE)</f>
        <v/>
      </c>
      <c r="J1468" s="5" t="inlineStr">
        <is>
          <t>Biologically treated organic waste</t>
        </is>
      </c>
      <c r="K1468" s="5" t="inlineStr">
        <is>
          <t>biologically treated organic waste</t>
        </is>
      </c>
      <c r="L1468" s="465" t="inlineStr">
        <is>
          <t xml:space="preserve"> reactive </t>
        </is>
      </c>
      <c r="M1468" s="465" t="inlineStr">
        <is>
          <t xml:space="preserve"> Nmix </t>
        </is>
      </c>
      <c r="N1468" s="466" t="n">
        <v>0.9069131118881119</v>
      </c>
      <c r="O1468" s="467" t="n">
        <v>0.6785373224189323</v>
      </c>
      <c r="P1468" s="468" t="n">
        <v>2015</v>
      </c>
      <c r="Q1468" s="469" t="inlineStr">
        <is>
          <t>SSB table 10513; use shares filled (held at 2018) from table 12818</t>
        </is>
      </c>
      <c r="R1468" s="469" t="inlineStr">
        <is>
          <t>ok</t>
        </is>
      </c>
      <c r="S1468" s="469" t="inlineStr">
        <is>
          <t xml:space="preserve"> text </t>
        </is>
      </c>
      <c r="T1468" s="426" t="inlineStr">
        <is>
          <t>Norway</t>
        </is>
      </c>
      <c r="U1468" s="5" t="inlineStr">
        <is>
          <t>recycling</t>
        </is>
      </c>
      <c r="V1468" s="465" t="n">
        <v>0.04</v>
      </c>
    </row>
    <row r="1469" ht="16" customHeight="1">
      <c r="B1469" s="5" t="inlineStr">
        <is>
          <t>PR.SO-AT.AT</t>
        </is>
      </c>
      <c r="C1469" s="5" t="inlineStr">
        <is>
          <t>PR.SO-AT.AT-Emissions-NH3</t>
        </is>
      </c>
      <c r="D1469" s="5" t="inlineStr">
        <is>
          <t>PR</t>
        </is>
      </c>
      <c r="E1469" s="5" t="inlineStr">
        <is>
          <t>SO</t>
        </is>
      </c>
      <c r="F1469" s="5">
        <f>VLOOKUP(E1469,'5.a Definitions'!E:F,2,FALSE)</f>
        <v/>
      </c>
      <c r="G1469" s="5" t="inlineStr">
        <is>
          <t>AT</t>
        </is>
      </c>
      <c r="H1469" s="5" t="inlineStr">
        <is>
          <t>AT</t>
        </is>
      </c>
      <c r="I1469" s="5">
        <f>VLOOKUP(H1469,'5.a Definitions'!E:F,2,FALSE)</f>
        <v/>
      </c>
      <c r="J1469" s="465" t="inlineStr">
        <is>
          <t xml:space="preserve"> Emissions </t>
        </is>
      </c>
      <c r="K1469" s="465" t="inlineStr">
        <is>
          <t xml:space="preserve"> solid waste emissions </t>
        </is>
      </c>
      <c r="L1469" s="465" t="inlineStr">
        <is>
          <t xml:space="preserve"> reactive </t>
        </is>
      </c>
      <c r="M1469" s="465" t="inlineStr">
        <is>
          <t xml:space="preserve"> NH3 </t>
        </is>
      </c>
      <c r="N1469" s="466" t="n">
        <v>0.18146139374565</v>
      </c>
      <c r="O1469" s="467" t="n">
        <v>0.8930968648153913</v>
      </c>
      <c r="P1469" s="468" t="n">
        <v>2015</v>
      </c>
      <c r="Q1469" s="469" t="inlineStr">
        <is>
          <t>CRLTAP Inventory Submissions</t>
        </is>
      </c>
      <c r="R1469" s="469" t="inlineStr">
        <is>
          <t>ok</t>
        </is>
      </c>
      <c r="S1469" s="469" t="inlineStr">
        <is>
          <t xml:space="preserve"> text </t>
        </is>
      </c>
      <c r="T1469" s="426" t="inlineStr">
        <is>
          <t>Norway</t>
        </is>
      </c>
      <c r="U1469" s="465" t="inlineStr">
        <is>
          <t xml:space="preserve"> N wasted </t>
        </is>
      </c>
      <c r="V1469" s="465" t="n">
        <v>0.04</v>
      </c>
    </row>
    <row r="1470">
      <c r="B1470" s="5" t="inlineStr">
        <is>
          <t>PR.SO-AT.AT</t>
        </is>
      </c>
      <c r="C1470" s="5" t="inlineStr">
        <is>
          <t>PR.SO-AT.AT-Emissions-NOx</t>
        </is>
      </c>
      <c r="D1470" s="5" t="inlineStr">
        <is>
          <t>PR</t>
        </is>
      </c>
      <c r="E1470" s="5" t="inlineStr">
        <is>
          <t>SO</t>
        </is>
      </c>
      <c r="F1470" s="5">
        <f>VLOOKUP(E1470,'5.a Definitions'!E:F,2,FALSE)</f>
        <v/>
      </c>
      <c r="G1470" s="5" t="inlineStr">
        <is>
          <t>AT</t>
        </is>
      </c>
      <c r="H1470" s="5" t="inlineStr">
        <is>
          <t>AT</t>
        </is>
      </c>
      <c r="I1470" s="5">
        <f>VLOOKUP(H1470,'5.a Definitions'!E:F,2,FALSE)</f>
        <v/>
      </c>
      <c r="J1470" s="465" t="inlineStr">
        <is>
          <t xml:space="preserve"> Emissions </t>
        </is>
      </c>
      <c r="K1470" s="465" t="inlineStr">
        <is>
          <t xml:space="preserve"> solid waste emissions </t>
        </is>
      </c>
      <c r="L1470" s="465" t="inlineStr">
        <is>
          <t xml:space="preserve"> reactive </t>
        </is>
      </c>
      <c r="M1470" s="465" t="inlineStr">
        <is>
          <t xml:space="preserve"> NOx </t>
        </is>
      </c>
      <c r="N1470" s="466" t="n">
        <v>0.6224441040647101</v>
      </c>
      <c r="O1470" s="467" t="n">
        <v>0.3590081761578006</v>
      </c>
      <c r="P1470" s="468" t="n">
        <v>2015</v>
      </c>
      <c r="Q1470" s="469" t="inlineStr">
        <is>
          <t>CRLTAP Inventory Submissions</t>
        </is>
      </c>
      <c r="R1470" s="469" t="inlineStr">
        <is>
          <t>ok</t>
        </is>
      </c>
      <c r="S1470" s="469" t="inlineStr">
        <is>
          <t xml:space="preserve"> text </t>
        </is>
      </c>
      <c r="T1470" s="426" t="inlineStr">
        <is>
          <t>Norway</t>
        </is>
      </c>
      <c r="U1470" s="465" t="inlineStr">
        <is>
          <t xml:space="preserve"> N wasted </t>
        </is>
      </c>
      <c r="V1470" s="465" t="n">
        <v>0.04</v>
      </c>
    </row>
    <row r="1471">
      <c r="B1471" s="5" t="inlineStr">
        <is>
          <t>PR.SO-AT.AT</t>
        </is>
      </c>
      <c r="C1471" s="5" t="inlineStr">
        <is>
          <t>PR.SO-AT.AT-Emissions-N2O</t>
        </is>
      </c>
      <c r="D1471" s="5" t="inlineStr">
        <is>
          <t>PR</t>
        </is>
      </c>
      <c r="E1471" s="5" t="inlineStr">
        <is>
          <t>SO</t>
        </is>
      </c>
      <c r="F1471" s="5">
        <f>VLOOKUP(E1471,'5.a Definitions'!E:F,2,FALSE)</f>
        <v/>
      </c>
      <c r="G1471" s="5" t="inlineStr">
        <is>
          <t>AT</t>
        </is>
      </c>
      <c r="H1471" s="5" t="inlineStr">
        <is>
          <t>AT</t>
        </is>
      </c>
      <c r="I1471" s="5">
        <f>VLOOKUP(H1471,'5.a Definitions'!E:F,2,FALSE)</f>
        <v/>
      </c>
      <c r="J1471" s="465" t="inlineStr">
        <is>
          <t xml:space="preserve"> Emissions </t>
        </is>
      </c>
      <c r="K1471" s="465" t="inlineStr">
        <is>
          <t xml:space="preserve"> solid waste emissions </t>
        </is>
      </c>
      <c r="L1471" s="465" t="inlineStr">
        <is>
          <t xml:space="preserve"> reactive </t>
        </is>
      </c>
      <c r="M1471" s="465" t="inlineStr">
        <is>
          <t xml:space="preserve"> N2O </t>
        </is>
      </c>
      <c r="N1471" s="466" t="n">
        <v>0.03128004114964582</v>
      </c>
      <c r="O1471" s="467" t="n">
        <v>1.272532052986043</v>
      </c>
      <c r="P1471" s="468" t="n">
        <v>2015</v>
      </c>
      <c r="Q1471" s="469" t="inlineStr">
        <is>
          <t>UNFCCC CRT</t>
        </is>
      </c>
      <c r="R1471" s="469" t="inlineStr">
        <is>
          <t>ok</t>
        </is>
      </c>
      <c r="S1471" s="469" t="inlineStr">
        <is>
          <t xml:space="preserve"> text </t>
        </is>
      </c>
      <c r="T1471" s="426" t="inlineStr">
        <is>
          <t>Norway</t>
        </is>
      </c>
      <c r="U1471" s="465" t="inlineStr">
        <is>
          <t xml:space="preserve"> N wasted </t>
        </is>
      </c>
      <c r="V1471" s="465" t="n">
        <v>0.04</v>
      </c>
    </row>
    <row r="1472">
      <c r="B1472" s="5" t="inlineStr">
        <is>
          <t>PR.SO-HY.SW</t>
        </is>
      </c>
      <c r="C1472" s="5" t="inlineStr">
        <is>
          <t>PR.SO-HY.SW-Leaching-Nmix</t>
        </is>
      </c>
      <c r="D1472" s="5" t="inlineStr">
        <is>
          <t>PR</t>
        </is>
      </c>
      <c r="E1472" s="5" t="inlineStr">
        <is>
          <t>SO</t>
        </is>
      </c>
      <c r="F1472" s="5">
        <f>VLOOKUP(E1472,'5.a Definitions'!E:F,2,FALSE)</f>
        <v/>
      </c>
      <c r="G1472" s="5" t="inlineStr">
        <is>
          <t>HY</t>
        </is>
      </c>
      <c r="H1472" s="5" t="inlineStr">
        <is>
          <t>SW</t>
        </is>
      </c>
      <c r="I1472" s="5">
        <f>VLOOKUP(H1472,'5.a Definitions'!E:F,2,FALSE)</f>
        <v/>
      </c>
      <c r="J1472" s="465" t="inlineStr">
        <is>
          <t xml:space="preserve"> Leaching </t>
        </is>
      </c>
      <c r="K1472" s="465" t="inlineStr">
        <is>
          <t xml:space="preserve"> solid waste leaching </t>
        </is>
      </c>
      <c r="L1472" s="465" t="inlineStr">
        <is>
          <t xml:space="preserve"> reactive </t>
        </is>
      </c>
      <c r="M1472" s="465" t="inlineStr">
        <is>
          <t xml:space="preserve"> Nmix </t>
        </is>
      </c>
      <c r="N1472" s="466" t="n">
        <v>1.305532470013299</v>
      </c>
      <c r="O1472" s="467" t="n">
        <v>0.2235917526997779</v>
      </c>
      <c r="P1472" s="468" t="n">
        <v>2015</v>
      </c>
      <c r="Q1472" s="469" t="inlineStr">
        <is>
          <t>Utslipp_deponi.xlsx (Mildir)</t>
        </is>
      </c>
      <c r="R1472" s="469" t="inlineStr">
        <is>
          <t>ok</t>
        </is>
      </c>
      <c r="S1472" s="469" t="inlineStr">
        <is>
          <t xml:space="preserve"> text </t>
        </is>
      </c>
      <c r="T1472" s="426" t="inlineStr">
        <is>
          <t>Norway</t>
        </is>
      </c>
      <c r="U1472" s="465" t="inlineStr">
        <is>
          <t xml:space="preserve"> N wasted </t>
        </is>
      </c>
      <c r="V1472" s="465" t="n">
        <v>0.04</v>
      </c>
    </row>
    <row r="1473" ht="16" customHeight="1">
      <c r="B1473" s="5" t="inlineStr">
        <is>
          <t>PR.SO-RW.RW</t>
        </is>
      </c>
      <c r="C1473" s="5" t="inlineStr">
        <is>
          <t>PR.SO-RW.RW-Solid waste export-Nmix</t>
        </is>
      </c>
      <c r="D1473" s="5" t="inlineStr">
        <is>
          <t>PR</t>
        </is>
      </c>
      <c r="E1473" s="5" t="inlineStr">
        <is>
          <t>SO</t>
        </is>
      </c>
      <c r="F1473" s="5">
        <f>VLOOKUP(E1473,'5.a Definitions'!E:F,2,FALSE)</f>
        <v/>
      </c>
      <c r="G1473" s="5" t="inlineStr">
        <is>
          <t>RW</t>
        </is>
      </c>
      <c r="H1473" s="5" t="inlineStr">
        <is>
          <t>RW</t>
        </is>
      </c>
      <c r="I1473" s="5">
        <f>VLOOKUP(H1473,'5.a Definitions'!E:F,2,FALSE)</f>
        <v/>
      </c>
      <c r="J1473" s="465" t="inlineStr">
        <is>
          <t xml:space="preserve"> Solid waste export </t>
        </is>
      </c>
      <c r="K1473" s="465" t="inlineStr">
        <is>
          <t xml:space="preserve"> solid waste export </t>
        </is>
      </c>
      <c r="L1473" s="465" t="inlineStr">
        <is>
          <t xml:space="preserve"> reactive </t>
        </is>
      </c>
      <c r="M1473" s="465" t="inlineStr">
        <is>
          <t xml:space="preserve"> Nmix </t>
        </is>
      </c>
      <c r="N1473" s="466" t="n">
        <v>0.3646352529999999</v>
      </c>
      <c r="O1473" s="467" t="n">
        <v>0.5045195926339325</v>
      </c>
      <c r="P1473" s="468" t="n">
        <v>2015</v>
      </c>
      <c r="Q1473" s="469" t="inlineStr">
        <is>
          <t>SSB tab 08801</t>
        </is>
      </c>
      <c r="R1473" s="469" t="inlineStr">
        <is>
          <t>ok</t>
        </is>
      </c>
      <c r="S1473" s="469" t="inlineStr">
        <is>
          <t xml:space="preserve"> text </t>
        </is>
      </c>
      <c r="T1473" s="426" t="inlineStr">
        <is>
          <t>Norway</t>
        </is>
      </c>
      <c r="U1473" s="465" t="inlineStr">
        <is>
          <t xml:space="preserve"> N wasted </t>
        </is>
      </c>
      <c r="V1473" s="465" t="n">
        <v>0.04</v>
      </c>
    </row>
    <row r="1474" ht="16" customHeight="1">
      <c r="B1474" s="475" t="inlineStr">
        <is>
          <t>PR.SO-RW.RW</t>
        </is>
      </c>
      <c r="C1474" s="475" t="inlineStr">
        <is>
          <t xml:space="preserve">PR.SO-RW.RW-Export for recycling-Nmix </t>
        </is>
      </c>
      <c r="D1474" s="475" t="inlineStr">
        <is>
          <t>PR</t>
        </is>
      </c>
      <c r="E1474" s="475" t="inlineStr">
        <is>
          <t>SO</t>
        </is>
      </c>
      <c r="F1474" s="5">
        <f>VLOOKUP(E1474,'5.a Definitions'!E:F,2,FALSE)</f>
        <v/>
      </c>
      <c r="G1474" s="475" t="inlineStr">
        <is>
          <t>RW</t>
        </is>
      </c>
      <c r="H1474" s="475" t="inlineStr">
        <is>
          <t>RW</t>
        </is>
      </c>
      <c r="I1474" s="5">
        <f>VLOOKUP(H1474,'5.a Definitions'!E:F,2,FALSE)</f>
        <v/>
      </c>
      <c r="J1474" s="465" t="inlineStr">
        <is>
          <t>Export-for-recycling</t>
        </is>
      </c>
      <c r="K1474" s="465" t="inlineStr">
        <is>
          <t>export-for-recycling</t>
        </is>
      </c>
      <c r="L1474" s="465" t="inlineStr">
        <is>
          <t>reactive</t>
        </is>
      </c>
      <c r="M1474" s="465" t="inlineStr">
        <is>
          <t>Nmix</t>
        </is>
      </c>
      <c r="N1474" s="466" t="n">
        <v>1.7654560224</v>
      </c>
      <c r="O1474" s="467" t="n">
        <v>0.1832794300653438</v>
      </c>
      <c r="P1474" s="468" t="n">
        <v>2015</v>
      </c>
      <c r="Q1474" s="469" t="inlineStr">
        <is>
          <t>SSB</t>
        </is>
      </c>
      <c r="R1474" s="469" t="inlineStr">
        <is>
          <t>ok</t>
        </is>
      </c>
      <c r="S1474" s="469" t="inlineStr">
        <is>
          <t>text</t>
        </is>
      </c>
      <c r="T1474" s="476" t="inlineStr">
        <is>
          <t>Norway</t>
        </is>
      </c>
      <c r="U1474" s="475" t="inlineStr">
        <is>
          <t>recycling</t>
        </is>
      </c>
      <c r="V1474" s="465">
        <f>(O1356*N1356)^2</f>
        <v/>
      </c>
    </row>
    <row r="1475" ht="16" customHeight="1">
      <c r="B1475" s="475" t="inlineStr">
        <is>
          <t>PR.SO-RW.RW</t>
        </is>
      </c>
      <c r="C1475" s="475" t="inlineStr">
        <is>
          <t>PR.SO-RW.RW-Export for reuse-Nmix</t>
        </is>
      </c>
      <c r="D1475" s="475" t="inlineStr">
        <is>
          <t>PR</t>
        </is>
      </c>
      <c r="E1475" s="475" t="inlineStr">
        <is>
          <t>SO</t>
        </is>
      </c>
      <c r="F1475" s="5">
        <f>VLOOKUP(E1475,'5.a Definitions'!E:F,2,FALSE)</f>
        <v/>
      </c>
      <c r="G1475" s="475" t="inlineStr">
        <is>
          <t>RW</t>
        </is>
      </c>
      <c r="H1475" s="475" t="inlineStr">
        <is>
          <t>RW</t>
        </is>
      </c>
      <c r="I1475" s="5">
        <f>VLOOKUP(H1475,'5.a Definitions'!E:F,2,FALSE)</f>
        <v/>
      </c>
      <c r="J1475" s="465" t="inlineStr">
        <is>
          <t>Export-for-reuse</t>
        </is>
      </c>
      <c r="K1475" s="465" t="inlineStr">
        <is>
          <t>export-for-reuse</t>
        </is>
      </c>
      <c r="L1475" s="465" t="inlineStr">
        <is>
          <t>reactive</t>
        </is>
      </c>
      <c r="M1475" s="465" t="inlineStr">
        <is>
          <t>Nmix</t>
        </is>
      </c>
      <c r="N1475" s="466" t="n">
        <v>0.27643902</v>
      </c>
      <c r="O1475" s="467" t="n">
        <v>0.2047662541799529</v>
      </c>
      <c r="P1475" s="468" t="n">
        <v>2015</v>
      </c>
      <c r="Q1475" s="469" t="inlineStr">
        <is>
          <t>SSB</t>
        </is>
      </c>
      <c r="R1475" s="469" t="inlineStr">
        <is>
          <t>ok</t>
        </is>
      </c>
      <c r="S1475" s="469" t="inlineStr">
        <is>
          <t>text</t>
        </is>
      </c>
      <c r="T1475" s="476" t="inlineStr">
        <is>
          <t>Norway</t>
        </is>
      </c>
      <c r="U1475" s="475" t="inlineStr">
        <is>
          <t>recycling</t>
        </is>
      </c>
      <c r="V1475" s="465">
        <f>(O1367*N1367)^2</f>
        <v/>
      </c>
    </row>
    <row r="1476" ht="16" customHeight="1">
      <c r="B1476" s="5" t="inlineStr">
        <is>
          <t>PR.WW-AG.SM</t>
        </is>
      </c>
      <c r="C1476" s="5" t="inlineStr">
        <is>
          <t>PR.WW-AG.SM-Sewage sludge fertilizer-Nmix</t>
        </is>
      </c>
      <c r="D1476" s="5" t="inlineStr">
        <is>
          <t>PR</t>
        </is>
      </c>
      <c r="E1476" s="5" t="inlineStr">
        <is>
          <t>WW</t>
        </is>
      </c>
      <c r="F1476" s="5">
        <f>VLOOKUP(E1476,'5.a Definitions'!E:F,2,FALSE)</f>
        <v/>
      </c>
      <c r="G1476" s="5" t="inlineStr">
        <is>
          <t>AG</t>
        </is>
      </c>
      <c r="H1476" s="5" t="inlineStr">
        <is>
          <t>SM</t>
        </is>
      </c>
      <c r="I1476" s="5">
        <f>VLOOKUP(H1476,'5.a Definitions'!E:F,2,FALSE)</f>
        <v/>
      </c>
      <c r="J1476" s="465" t="inlineStr">
        <is>
          <t xml:space="preserve"> Sewage sludge fertilizer </t>
        </is>
      </c>
      <c r="K1476" s="465" t="inlineStr">
        <is>
          <t xml:space="preserve"> sewage sludge fertilizer </t>
        </is>
      </c>
      <c r="L1476" s="465" t="inlineStr">
        <is>
          <t xml:space="preserve"> reactive </t>
        </is>
      </c>
      <c r="M1476" s="465" t="inlineStr">
        <is>
          <t xml:space="preserve"> Nmix </t>
        </is>
      </c>
      <c r="N1476" s="466" t="n">
        <v>2.12757</v>
      </c>
      <c r="O1476" s="467" t="n">
        <v>0.3718088864171388</v>
      </c>
      <c r="P1476" s="468" t="n">
        <v>2015</v>
      </c>
      <c r="Q1476" s="469" t="inlineStr">
        <is>
          <t>SSB tab 05279</t>
        </is>
      </c>
      <c r="R1476" s="469" t="inlineStr">
        <is>
          <t>ok</t>
        </is>
      </c>
      <c r="S1476" s="469" t="inlineStr">
        <is>
          <t xml:space="preserve"> text </t>
        </is>
      </c>
      <c r="T1476" s="426" t="inlineStr">
        <is>
          <t>Norway</t>
        </is>
      </c>
      <c r="U1476" s="5" t="inlineStr">
        <is>
          <t>recycling</t>
        </is>
      </c>
      <c r="V1476" s="465" t="n">
        <v>0.04</v>
      </c>
    </row>
    <row r="1477">
      <c r="B1477" s="475" t="inlineStr">
        <is>
          <t>PR.WW-HS.HS</t>
        </is>
      </c>
      <c r="C1477" s="475" t="inlineStr">
        <is>
          <t xml:space="preserve">PR.WW-HS.HS-Sewage sludge fertilizer-Nmix </t>
        </is>
      </c>
      <c r="D1477" s="475" t="inlineStr">
        <is>
          <t>PR</t>
        </is>
      </c>
      <c r="E1477" s="475" t="inlineStr">
        <is>
          <t>WW</t>
        </is>
      </c>
      <c r="F1477" s="5">
        <f>VLOOKUP(E1477,'5.a Definitions'!E:F,2,FALSE)</f>
        <v/>
      </c>
      <c r="G1477" s="475" t="inlineStr">
        <is>
          <t>HS</t>
        </is>
      </c>
      <c r="H1477" s="475" t="inlineStr">
        <is>
          <t>HS</t>
        </is>
      </c>
      <c r="I1477" s="5">
        <f>VLOOKUP(H1477,'5.a Definitions'!E:F,2,FALSE)</f>
        <v/>
      </c>
      <c r="J1477" s="465" t="inlineStr">
        <is>
          <t>Sewage sludge fertilizer</t>
        </is>
      </c>
      <c r="K1477" s="465" t="inlineStr">
        <is>
          <t>sewage sludge fertilizer</t>
        </is>
      </c>
      <c r="L1477" s="465" t="inlineStr">
        <is>
          <t>reactive</t>
        </is>
      </c>
      <c r="M1477" s="465" t="inlineStr">
        <is>
          <t>Nmix</t>
        </is>
      </c>
      <c r="N1477" s="466" t="n">
        <v>0.61449</v>
      </c>
      <c r="O1477" s="467" t="n">
        <v>0.3718088864171388</v>
      </c>
      <c r="P1477" s="468" t="n">
        <v>2015</v>
      </c>
      <c r="Q1477" s="469" t="inlineStr">
        <is>
          <t>SSB table 05279</t>
        </is>
      </c>
      <c r="R1477" s="469" t="inlineStr">
        <is>
          <t>ok</t>
        </is>
      </c>
      <c r="S1477" s="469" t="inlineStr">
        <is>
          <t>text</t>
        </is>
      </c>
      <c r="T1477" s="476" t="inlineStr">
        <is>
          <t>Norway</t>
        </is>
      </c>
      <c r="U1477" s="5" t="inlineStr">
        <is>
          <t>recycling</t>
        </is>
      </c>
      <c r="V1477" s="465">
        <f>(O1313*N1313)^2</f>
        <v/>
      </c>
    </row>
    <row r="1478">
      <c r="B1478" s="475" t="inlineStr">
        <is>
          <t>PR.WW-PR.SO</t>
        </is>
      </c>
      <c r="C1478" s="475" t="inlineStr">
        <is>
          <t xml:space="preserve">PR.WW-PR.SO-Sewage sludge landfill-Nmix </t>
        </is>
      </c>
      <c r="D1478" s="475" t="inlineStr">
        <is>
          <t>PR</t>
        </is>
      </c>
      <c r="E1478" s="475" t="inlineStr">
        <is>
          <t>WW</t>
        </is>
      </c>
      <c r="F1478" s="5">
        <f>VLOOKUP(E1478,'5.a Definitions'!E:F,2,FALSE)</f>
        <v/>
      </c>
      <c r="G1478" s="475" t="inlineStr">
        <is>
          <t>PR</t>
        </is>
      </c>
      <c r="H1478" s="475" t="inlineStr">
        <is>
          <t>SO</t>
        </is>
      </c>
      <c r="I1478" s="5">
        <f>VLOOKUP(H1478,'5.a Definitions'!E:F,2,FALSE)</f>
        <v/>
      </c>
      <c r="J1478" s="465" t="inlineStr">
        <is>
          <t>Sewage sludge landfill</t>
        </is>
      </c>
      <c r="K1478" s="465" t="inlineStr">
        <is>
          <t>sewage sludge landfill</t>
        </is>
      </c>
      <c r="L1478" s="465" t="inlineStr">
        <is>
          <t>reactive</t>
        </is>
      </c>
      <c r="M1478" s="465" t="inlineStr">
        <is>
          <t>Nmix</t>
        </is>
      </c>
      <c r="N1478" s="466" t="n">
        <v>0.58935</v>
      </c>
      <c r="O1478" s="467" t="n">
        <v>0.3718088864171388</v>
      </c>
      <c r="P1478" s="468" t="n">
        <v>2015</v>
      </c>
      <c r="Q1478" s="469" t="inlineStr">
        <is>
          <t>SSB table 05279</t>
        </is>
      </c>
      <c r="R1478" s="469" t="inlineStr">
        <is>
          <t>ok</t>
        </is>
      </c>
      <c r="S1478" s="469" t="inlineStr">
        <is>
          <t>text</t>
        </is>
      </c>
      <c r="T1478" s="476" t="inlineStr">
        <is>
          <t>Norway</t>
        </is>
      </c>
      <c r="U1478" s="465" t="inlineStr">
        <is>
          <t>N wasted</t>
        </is>
      </c>
      <c r="V1478" s="465">
        <f>(#REF!*#REF!)^2</f>
        <v/>
      </c>
    </row>
    <row r="1479">
      <c r="B1479" s="5" t="inlineStr">
        <is>
          <t>PR.WW-AT.AT</t>
        </is>
      </c>
      <c r="C1479" s="5" t="inlineStr">
        <is>
          <t>PR.WW-AT.AT-Emissions-NH3</t>
        </is>
      </c>
      <c r="D1479" s="5" t="inlineStr">
        <is>
          <t>PR</t>
        </is>
      </c>
      <c r="E1479" s="5" t="inlineStr">
        <is>
          <t>WW</t>
        </is>
      </c>
      <c r="F1479" s="5">
        <f>VLOOKUP(E1479,'5.a Definitions'!E:F,2,FALSE)</f>
        <v/>
      </c>
      <c r="G1479" s="5" t="inlineStr">
        <is>
          <t>AT</t>
        </is>
      </c>
      <c r="H1479" s="5" t="inlineStr">
        <is>
          <t>AT</t>
        </is>
      </c>
      <c r="I1479" s="5">
        <f>VLOOKUP(H1479,'5.a Definitions'!E:F,2,FALSE)</f>
        <v/>
      </c>
      <c r="J1479" s="465" t="inlineStr">
        <is>
          <t xml:space="preserve"> Emissions </t>
        </is>
      </c>
      <c r="K1479" s="465" t="inlineStr">
        <is>
          <t xml:space="preserve"> wastewater emissions </t>
        </is>
      </c>
      <c r="L1479" s="465" t="inlineStr">
        <is>
          <t xml:space="preserve"> reactive </t>
        </is>
      </c>
      <c r="M1479" s="465" t="inlineStr">
        <is>
          <t xml:space="preserve"> NH3 </t>
        </is>
      </c>
      <c r="N1479" s="466" t="n">
        <v>0</v>
      </c>
      <c r="O1479" s="467" t="n">
        <v>0.5</v>
      </c>
      <c r="P1479" s="468" t="n">
        <v>2015</v>
      </c>
      <c r="Q1479" s="469" t="inlineStr">
        <is>
          <t>CRLTAP Inventory Submissions</t>
        </is>
      </c>
      <c r="R1479" s="469" t="inlineStr">
        <is>
          <t>ok</t>
        </is>
      </c>
      <c r="S1479" s="469" t="inlineStr">
        <is>
          <t xml:space="preserve"> text </t>
        </is>
      </c>
      <c r="T1479" s="426" t="inlineStr">
        <is>
          <t>Norway</t>
        </is>
      </c>
      <c r="U1479" s="465" t="inlineStr">
        <is>
          <t xml:space="preserve"> N wasted </t>
        </is>
      </c>
      <c r="V1479" s="465" t="n">
        <v>0.04</v>
      </c>
    </row>
    <row r="1480">
      <c r="B1480" s="5" t="inlineStr">
        <is>
          <t>PR.WW-AT.AT</t>
        </is>
      </c>
      <c r="C1480" s="5" t="inlineStr">
        <is>
          <t>PR.WW-AT.AT-Emissions-NOx</t>
        </is>
      </c>
      <c r="D1480" s="5" t="inlineStr">
        <is>
          <t>PR</t>
        </is>
      </c>
      <c r="E1480" s="5" t="inlineStr">
        <is>
          <t>WW</t>
        </is>
      </c>
      <c r="F1480" s="5">
        <f>VLOOKUP(E1480,'5.a Definitions'!E:F,2,FALSE)</f>
        <v/>
      </c>
      <c r="G1480" s="5" t="inlineStr">
        <is>
          <t>AT</t>
        </is>
      </c>
      <c r="H1480" s="5" t="inlineStr">
        <is>
          <t>AT</t>
        </is>
      </c>
      <c r="I1480" s="5">
        <f>VLOOKUP(H1480,'5.a Definitions'!E:F,2,FALSE)</f>
        <v/>
      </c>
      <c r="J1480" s="465" t="inlineStr">
        <is>
          <t xml:space="preserve"> Emissions </t>
        </is>
      </c>
      <c r="K1480" s="465" t="inlineStr">
        <is>
          <t xml:space="preserve"> wastewater emissions </t>
        </is>
      </c>
      <c r="L1480" s="465" t="inlineStr">
        <is>
          <t xml:space="preserve"> reactive </t>
        </is>
      </c>
      <c r="M1480" s="465" t="inlineStr">
        <is>
          <t xml:space="preserve"> NOx </t>
        </is>
      </c>
      <c r="N1480" s="466" t="n">
        <v>0</v>
      </c>
      <c r="O1480" s="467" t="n">
        <v>0.5</v>
      </c>
      <c r="P1480" s="468" t="n">
        <v>2015</v>
      </c>
      <c r="Q1480" s="469" t="inlineStr">
        <is>
          <t>CRLTAP Inventory Submissions</t>
        </is>
      </c>
      <c r="R1480" s="469" t="inlineStr">
        <is>
          <t>ok</t>
        </is>
      </c>
      <c r="S1480" s="469" t="inlineStr">
        <is>
          <t xml:space="preserve"> text </t>
        </is>
      </c>
      <c r="T1480" s="426" t="inlineStr">
        <is>
          <t>Norway</t>
        </is>
      </c>
      <c r="U1480" s="465" t="inlineStr">
        <is>
          <t xml:space="preserve"> N wasted </t>
        </is>
      </c>
      <c r="V1480" s="465" t="n">
        <v>0.04</v>
      </c>
    </row>
    <row r="1481">
      <c r="B1481" s="5" t="inlineStr">
        <is>
          <t>PR.WW-AT.AT</t>
        </is>
      </c>
      <c r="C1481" s="5" t="inlineStr">
        <is>
          <t>PR.WW-AT.AT-Emissions-N2O</t>
        </is>
      </c>
      <c r="D1481" s="5" t="inlineStr">
        <is>
          <t>PR</t>
        </is>
      </c>
      <c r="E1481" s="5" t="inlineStr">
        <is>
          <t>WW</t>
        </is>
      </c>
      <c r="F1481" s="5">
        <f>VLOOKUP(E1481,'5.a Definitions'!E:F,2,FALSE)</f>
        <v/>
      </c>
      <c r="G1481" s="5" t="inlineStr">
        <is>
          <t>AT</t>
        </is>
      </c>
      <c r="H1481" s="5" t="inlineStr">
        <is>
          <t>AT</t>
        </is>
      </c>
      <c r="I1481" s="5">
        <f>VLOOKUP(H1481,'5.a Definitions'!E:F,2,FALSE)</f>
        <v/>
      </c>
      <c r="J1481" s="465" t="inlineStr">
        <is>
          <t xml:space="preserve"> Emissions </t>
        </is>
      </c>
      <c r="K1481" s="465" t="inlineStr">
        <is>
          <t xml:space="preserve"> wastewater emissions </t>
        </is>
      </c>
      <c r="L1481" s="465" t="inlineStr">
        <is>
          <t xml:space="preserve"> reactive </t>
        </is>
      </c>
      <c r="M1481" s="465" t="inlineStr">
        <is>
          <t xml:space="preserve"> N2O </t>
        </is>
      </c>
      <c r="N1481" s="466" t="n">
        <v>0.1308505566565143</v>
      </c>
      <c r="O1481" s="467" t="n">
        <v>0.5061731974017739</v>
      </c>
      <c r="P1481" s="468" t="n">
        <v>2015</v>
      </c>
      <c r="Q1481" s="469" t="inlineStr">
        <is>
          <t>UNFCCC CRT</t>
        </is>
      </c>
      <c r="R1481" s="469" t="inlineStr">
        <is>
          <t>ok</t>
        </is>
      </c>
      <c r="S1481" s="469" t="inlineStr">
        <is>
          <t xml:space="preserve"> text </t>
        </is>
      </c>
      <c r="T1481" s="426" t="inlineStr">
        <is>
          <t>Norway</t>
        </is>
      </c>
      <c r="U1481" s="465" t="inlineStr">
        <is>
          <t xml:space="preserve"> N wasted </t>
        </is>
      </c>
      <c r="V1481" s="465" t="n">
        <v>0.04</v>
      </c>
    </row>
    <row r="1482">
      <c r="B1482" s="5" t="inlineStr">
        <is>
          <t>PR.WW-AT.AT</t>
        </is>
      </c>
      <c r="C1482" s="5" t="inlineStr">
        <is>
          <t>PR.WW-AT.AT-Emissions-N2</t>
        </is>
      </c>
      <c r="D1482" s="5" t="inlineStr">
        <is>
          <t>PR</t>
        </is>
      </c>
      <c r="E1482" s="5" t="inlineStr">
        <is>
          <t>WW</t>
        </is>
      </c>
      <c r="F1482" s="5">
        <f>VLOOKUP(E1482,'5.a Definitions'!E:F,2,FALSE)</f>
        <v/>
      </c>
      <c r="G1482" s="5" t="inlineStr">
        <is>
          <t>AT</t>
        </is>
      </c>
      <c r="H1482" s="5" t="inlineStr">
        <is>
          <t>AT</t>
        </is>
      </c>
      <c r="I1482" s="5">
        <f>VLOOKUP(H1482,'5.a Definitions'!E:F,2,FALSE)</f>
        <v/>
      </c>
      <c r="J1482" s="465" t="inlineStr">
        <is>
          <t xml:space="preserve"> Emissions </t>
        </is>
      </c>
      <c r="K1482" s="465" t="inlineStr">
        <is>
          <t xml:space="preserve"> wastewater emissions </t>
        </is>
      </c>
      <c r="L1482" s="465" t="inlineStr">
        <is>
          <t xml:space="preserve"> inert </t>
        </is>
      </c>
      <c r="M1482" s="465" t="inlineStr">
        <is>
          <t xml:space="preserve"> N2 </t>
        </is>
      </c>
      <c r="N1482" s="466" t="n">
        <v>5.167612678948718</v>
      </c>
      <c r="O1482" s="467" t="n">
        <v>0.5149217591394172</v>
      </c>
      <c r="P1482" s="468" t="n">
        <v>2015</v>
      </c>
      <c r="Q1482" s="469" t="inlineStr">
        <is>
          <t>treatment plant reports (norskeutslipp.no / veas.nu)</t>
        </is>
      </c>
      <c r="R1482" s="469" t="inlineStr">
        <is>
          <t>ok</t>
        </is>
      </c>
      <c r="S1482" s="469" t="inlineStr">
        <is>
          <t xml:space="preserve"> text </t>
        </is>
      </c>
      <c r="T1482" s="426" t="inlineStr">
        <is>
          <t>Norway</t>
        </is>
      </c>
      <c r="U1482" s="465" t="inlineStr">
        <is>
          <t xml:space="preserve"> N wasted </t>
        </is>
      </c>
      <c r="V1482" s="465" t="n">
        <v>0.04</v>
      </c>
    </row>
    <row r="1483" ht="16" customHeight="1" thickBot="1">
      <c r="B1483" s="6" t="inlineStr">
        <is>
          <t>PR.WW-HY.CW</t>
        </is>
      </c>
      <c r="C1483" s="6" t="inlineStr">
        <is>
          <t>PR.WW-HY.CW-Treated wastewater discharge-Nmix</t>
        </is>
      </c>
      <c r="D1483" s="6" t="inlineStr">
        <is>
          <t>PR</t>
        </is>
      </c>
      <c r="E1483" s="6" t="inlineStr">
        <is>
          <t>WW</t>
        </is>
      </c>
      <c r="F1483" s="5">
        <f>VLOOKUP(E1483,'5.a Definitions'!E:F,2,FALSE)</f>
        <v/>
      </c>
      <c r="G1483" s="6" t="inlineStr">
        <is>
          <t>HY</t>
        </is>
      </c>
      <c r="H1483" s="6" t="inlineStr">
        <is>
          <t>CW</t>
        </is>
      </c>
      <c r="I1483" s="5">
        <f>VLOOKUP(H1483,'5.a Definitions'!E:F,2,FALSE)</f>
        <v/>
      </c>
      <c r="J1483" s="470" t="inlineStr">
        <is>
          <t xml:space="preserve"> Treated wastewater discharge </t>
        </is>
      </c>
      <c r="K1483" s="470" t="inlineStr">
        <is>
          <t xml:space="preserve"> treated wastewater to coastal water </t>
        </is>
      </c>
      <c r="L1483" s="470" t="inlineStr">
        <is>
          <t xml:space="preserve"> reactive </t>
        </is>
      </c>
      <c r="M1483" s="470" t="inlineStr">
        <is>
          <t xml:space="preserve"> Nmix </t>
        </is>
      </c>
      <c r="N1483" s="466" t="n">
        <v>19.3613</v>
      </c>
      <c r="O1483" s="471" t="n">
        <v>0.1878251146342894</v>
      </c>
      <c r="P1483" s="468" t="n">
        <v>2015</v>
      </c>
      <c r="Q1483" s="472" t="inlineStr">
        <is>
          <t>SSB table 05280</t>
        </is>
      </c>
      <c r="R1483" s="469" t="inlineStr">
        <is>
          <t>ok</t>
        </is>
      </c>
      <c r="S1483" s="472" t="inlineStr">
        <is>
          <t xml:space="preserve"> text </t>
        </is>
      </c>
      <c r="T1483" s="426" t="inlineStr">
        <is>
          <t>Norway</t>
        </is>
      </c>
      <c r="U1483" s="470" t="inlineStr">
        <is>
          <t xml:space="preserve"> N wasted </t>
        </is>
      </c>
      <c r="V1483" s="470" t="n">
        <v>0.04</v>
      </c>
    </row>
    <row r="1484" ht="16" customHeight="1">
      <c r="A1484" s="489" t="inlineStr">
        <is>
          <t>Humans and Settlements</t>
        </is>
      </c>
      <c r="B1484" s="5" t="inlineStr">
        <is>
          <t>HS.HS-PR.SO</t>
        </is>
      </c>
      <c r="C1484" s="5" t="inlineStr">
        <is>
          <t>HS.HS-PR.SO-Household waste-Nmix</t>
        </is>
      </c>
      <c r="D1484" s="5" t="inlineStr">
        <is>
          <t>HS</t>
        </is>
      </c>
      <c r="E1484" s="5" t="inlineStr">
        <is>
          <t>HS</t>
        </is>
      </c>
      <c r="F1484" s="5">
        <f>VLOOKUP(E1484,'5.a Definitions'!E:F,2,FALSE)</f>
        <v/>
      </c>
      <c r="G1484" s="5" t="inlineStr">
        <is>
          <t>PR</t>
        </is>
      </c>
      <c r="H1484" s="5" t="inlineStr">
        <is>
          <t>SO</t>
        </is>
      </c>
      <c r="I1484" s="5">
        <f>VLOOKUP(H1484,'5.a Definitions'!E:F,2,FALSE)</f>
        <v/>
      </c>
      <c r="J1484" s="465" t="inlineStr">
        <is>
          <t xml:space="preserve"> Household waste </t>
        </is>
      </c>
      <c r="K1484" s="465" t="inlineStr">
        <is>
          <t xml:space="preserve"> household waste </t>
        </is>
      </c>
      <c r="L1484" s="465" t="inlineStr">
        <is>
          <t xml:space="preserve"> reactive </t>
        </is>
      </c>
      <c r="M1484" s="465" t="inlineStr">
        <is>
          <t xml:space="preserve"> Nmix </t>
        </is>
      </c>
      <c r="N1484" s="466" t="n">
        <v>31.0119</v>
      </c>
      <c r="O1484" s="467" t="n">
        <v>0.3989532950159764</v>
      </c>
      <c r="P1484" s="468" t="n">
        <v>2015</v>
      </c>
      <c r="Q1484" s="469" t="inlineStr">
        <is>
          <t>SSB</t>
        </is>
      </c>
      <c r="R1484" s="469" t="inlineStr">
        <is>
          <t>ok</t>
        </is>
      </c>
      <c r="S1484" s="469" t="inlineStr">
        <is>
          <t xml:space="preserve"> text </t>
        </is>
      </c>
      <c r="T1484" s="426" t="inlineStr">
        <is>
          <t>Norway</t>
        </is>
      </c>
      <c r="U1484" s="465" t="inlineStr">
        <is>
          <t xml:space="preserve"> N wasted </t>
        </is>
      </c>
      <c r="V1484" s="465" t="n">
        <v>0.04</v>
      </c>
    </row>
    <row r="1485" ht="16" customHeight="1">
      <c r="B1485" s="5" t="inlineStr">
        <is>
          <t>HS.HS-PR.WW</t>
        </is>
      </c>
      <c r="C1485" s="5" t="inlineStr">
        <is>
          <t>HS.HS-PR.WW-Municipal wastewater-Nmix</t>
        </is>
      </c>
      <c r="D1485" s="5" t="inlineStr">
        <is>
          <t>HS</t>
        </is>
      </c>
      <c r="E1485" s="5" t="inlineStr">
        <is>
          <t>HS</t>
        </is>
      </c>
      <c r="F1485" s="5">
        <f>VLOOKUP(E1485,'5.a Definitions'!E:F,2,FALSE)</f>
        <v/>
      </c>
      <c r="G1485" s="5" t="inlineStr">
        <is>
          <t>PR</t>
        </is>
      </c>
      <c r="H1485" s="5" t="inlineStr">
        <is>
          <t>WW</t>
        </is>
      </c>
      <c r="I1485" s="5">
        <f>VLOOKUP(H1485,'5.a Definitions'!E:F,2,FALSE)</f>
        <v/>
      </c>
      <c r="J1485" s="465" t="inlineStr">
        <is>
          <t xml:space="preserve"> Municipal wastewater </t>
        </is>
      </c>
      <c r="K1485" s="465" t="inlineStr">
        <is>
          <t xml:space="preserve"> municipal wastewater </t>
        </is>
      </c>
      <c r="L1485" s="465" t="inlineStr">
        <is>
          <t xml:space="preserve"> reactive </t>
        </is>
      </c>
      <c r="M1485" s="465" t="inlineStr">
        <is>
          <t xml:space="preserve"> Nmix </t>
        </is>
      </c>
      <c r="N1485" s="466" t="n">
        <v>23.55605711999999</v>
      </c>
      <c r="O1485" s="467" t="n">
        <v>0.1049382912481106</v>
      </c>
      <c r="P1485" s="468" t="n">
        <v>2015</v>
      </c>
      <c r="Q1485" s="469" t="inlineStr">
        <is>
          <t>SSB table 06913</t>
        </is>
      </c>
      <c r="R1485" s="469" t="inlineStr">
        <is>
          <t>ok</t>
        </is>
      </c>
      <c r="S1485" s="469" t="inlineStr">
        <is>
          <t xml:space="preserve"> text </t>
        </is>
      </c>
      <c r="T1485" s="426" t="inlineStr">
        <is>
          <t>Norway</t>
        </is>
      </c>
      <c r="U1485" s="465" t="inlineStr">
        <is>
          <t xml:space="preserve"> N wasted </t>
        </is>
      </c>
      <c r="V1485" s="465" t="n">
        <v>0.04</v>
      </c>
    </row>
    <row r="1486" ht="16" customHeight="1">
      <c r="B1486" s="5" t="inlineStr">
        <is>
          <t>HS.HS-AT.AT</t>
        </is>
      </c>
      <c r="C1486" s="5" t="inlineStr">
        <is>
          <t>HS.HS-AT.AT-Emissions-NH3</t>
        </is>
      </c>
      <c r="D1486" s="5" t="inlineStr">
        <is>
          <t>HS</t>
        </is>
      </c>
      <c r="E1486" s="5" t="inlineStr">
        <is>
          <t>HS</t>
        </is>
      </c>
      <c r="F1486" s="5">
        <f>VLOOKUP(E1486,'5.a Definitions'!E:F,2,FALSE)</f>
        <v/>
      </c>
      <c r="G1486" s="5" t="inlineStr">
        <is>
          <t>AT</t>
        </is>
      </c>
      <c r="H1486" s="5" t="inlineStr">
        <is>
          <t>AT</t>
        </is>
      </c>
      <c r="I1486" s="5">
        <f>VLOOKUP(H1486,'5.a Definitions'!E:F,2,FALSE)</f>
        <v/>
      </c>
      <c r="J1486" s="465" t="inlineStr">
        <is>
          <t xml:space="preserve"> Emissions </t>
        </is>
      </c>
      <c r="K1486" s="465" t="inlineStr">
        <is>
          <t xml:space="preserve"> human NH3 emissions </t>
        </is>
      </c>
      <c r="L1486" s="465" t="inlineStr">
        <is>
          <t xml:space="preserve"> reactive </t>
        </is>
      </c>
      <c r="M1486" s="465" t="inlineStr">
        <is>
          <t xml:space="preserve"> NH3 </t>
        </is>
      </c>
      <c r="N1486" s="466" t="n">
        <v>0.10053771504446</v>
      </c>
      <c r="O1486" s="467" t="n">
        <v>0.1763777963450196</v>
      </c>
      <c r="P1486" s="468" t="n">
        <v>2015</v>
      </c>
      <c r="Q1486" s="469" t="inlineStr">
        <is>
          <t>SSB table 07459 &amp; 05307</t>
        </is>
      </c>
      <c r="R1486" s="469" t="inlineStr">
        <is>
          <t>ok</t>
        </is>
      </c>
      <c r="S1486" s="469" t="inlineStr">
        <is>
          <t xml:space="preserve"> text </t>
        </is>
      </c>
      <c r="T1486" s="426" t="inlineStr">
        <is>
          <t>Norway</t>
        </is>
      </c>
      <c r="U1486" s="465" t="inlineStr">
        <is>
          <t xml:space="preserve"> N wasted </t>
        </is>
      </c>
      <c r="V1486" s="465" t="n">
        <v>0.04</v>
      </c>
    </row>
    <row r="1487" ht="16" customHeight="1">
      <c r="B1487" s="5" t="inlineStr">
        <is>
          <t>HS.HS-AT.AT</t>
        </is>
      </c>
      <c r="C1487" s="5" t="inlineStr">
        <is>
          <t>HS.HS-AT.AT-LUC emissions-NH3</t>
        </is>
      </c>
      <c r="D1487" s="5" t="inlineStr">
        <is>
          <t>HS</t>
        </is>
      </c>
      <c r="E1487" s="5" t="inlineStr">
        <is>
          <t>HS</t>
        </is>
      </c>
      <c r="F1487" s="5">
        <f>VLOOKUP(E1487,'5.a Definitions'!E:F,2,FALSE)</f>
        <v/>
      </c>
      <c r="G1487" s="5" t="inlineStr">
        <is>
          <t>AT</t>
        </is>
      </c>
      <c r="H1487" s="5" t="inlineStr">
        <is>
          <t>AT</t>
        </is>
      </c>
      <c r="I1487" s="5">
        <f>VLOOKUP(H1487,'5.a Definitions'!E:F,2,FALSE)</f>
        <v/>
      </c>
      <c r="J1487" s="465" t="inlineStr">
        <is>
          <t xml:space="preserve"> LUC emissions </t>
        </is>
      </c>
      <c r="K1487" s="465" t="inlineStr">
        <is>
          <t xml:space="preserve"> LUC emissions </t>
        </is>
      </c>
      <c r="L1487" s="465" t="inlineStr">
        <is>
          <t xml:space="preserve"> reactive </t>
        </is>
      </c>
      <c r="M1487" s="465" t="inlineStr">
        <is>
          <t xml:space="preserve"> NH3 </t>
        </is>
      </c>
      <c r="N1487" s="466" t="inlineStr">
        <is>
          <t>nan</t>
        </is>
      </c>
      <c r="O1487" s="467" t="n">
        <v>0.2</v>
      </c>
      <c r="P1487" s="468" t="n">
        <v>2015</v>
      </c>
      <c r="Q1487" s="469" t="inlineStr">
        <is>
          <t>no data</t>
        </is>
      </c>
      <c r="R1487" s="469" t="inlineStr">
        <is>
          <t>not done</t>
        </is>
      </c>
      <c r="S1487" s="469" t="inlineStr">
        <is>
          <t xml:space="preserve"> text </t>
        </is>
      </c>
      <c r="T1487" s="426" t="inlineStr">
        <is>
          <t>Norway</t>
        </is>
      </c>
      <c r="U1487" s="465" t="inlineStr">
        <is>
          <t xml:space="preserve"> N wasted </t>
        </is>
      </c>
      <c r="V1487" s="465" t="n">
        <v>0.04</v>
      </c>
    </row>
    <row r="1488" ht="16" customHeight="1">
      <c r="B1488" s="5" t="inlineStr">
        <is>
          <t>HS.HS-AT.AT</t>
        </is>
      </c>
      <c r="C1488" s="5" t="inlineStr">
        <is>
          <t>HS.HS-AT.AT-LUC emissions-NOx</t>
        </is>
      </c>
      <c r="D1488" s="5" t="inlineStr">
        <is>
          <t>HS</t>
        </is>
      </c>
      <c r="E1488" s="5" t="inlineStr">
        <is>
          <t>HS</t>
        </is>
      </c>
      <c r="F1488" s="5">
        <f>VLOOKUP(E1488,'5.a Definitions'!E:F,2,FALSE)</f>
        <v/>
      </c>
      <c r="G1488" s="5" t="inlineStr">
        <is>
          <t>AT</t>
        </is>
      </c>
      <c r="H1488" s="5" t="inlineStr">
        <is>
          <t>AT</t>
        </is>
      </c>
      <c r="I1488" s="5">
        <f>VLOOKUP(H1488,'5.a Definitions'!E:F,2,FALSE)</f>
        <v/>
      </c>
      <c r="J1488" s="465" t="inlineStr">
        <is>
          <t xml:space="preserve"> LUC emissions </t>
        </is>
      </c>
      <c r="K1488" s="465" t="inlineStr">
        <is>
          <t xml:space="preserve"> LUC emissions </t>
        </is>
      </c>
      <c r="L1488" s="465" t="inlineStr">
        <is>
          <t xml:space="preserve"> reactive </t>
        </is>
      </c>
      <c r="M1488" s="465" t="inlineStr">
        <is>
          <t xml:space="preserve"> NOx </t>
        </is>
      </c>
      <c r="N1488" s="466" t="inlineStr">
        <is>
          <t>nan</t>
        </is>
      </c>
      <c r="O1488" s="467" t="n">
        <v>0.2</v>
      </c>
      <c r="P1488" s="468" t="n">
        <v>2015</v>
      </c>
      <c r="Q1488" s="469" t="inlineStr">
        <is>
          <t>no data</t>
        </is>
      </c>
      <c r="R1488" s="469" t="inlineStr">
        <is>
          <t>not done</t>
        </is>
      </c>
      <c r="S1488" s="469" t="inlineStr">
        <is>
          <t xml:space="preserve"> text </t>
        </is>
      </c>
      <c r="T1488" s="426" t="inlineStr">
        <is>
          <t>Norway</t>
        </is>
      </c>
      <c r="U1488" s="465" t="inlineStr">
        <is>
          <t xml:space="preserve"> N wasted </t>
        </is>
      </c>
      <c r="V1488" s="465" t="n">
        <v>0.04</v>
      </c>
    </row>
    <row r="1489" ht="16" customHeight="1">
      <c r="B1489" s="5" t="inlineStr">
        <is>
          <t>HS.HS-AT.AT</t>
        </is>
      </c>
      <c r="C1489" s="5" t="inlineStr">
        <is>
          <t>HS.HS-AT.AT-LUC emissions-N2O</t>
        </is>
      </c>
      <c r="D1489" s="5" t="inlineStr">
        <is>
          <t>HS</t>
        </is>
      </c>
      <c r="E1489" s="5" t="inlineStr">
        <is>
          <t>HS</t>
        </is>
      </c>
      <c r="F1489" s="5">
        <f>VLOOKUP(E1489,'5.a Definitions'!E:F,2,FALSE)</f>
        <v/>
      </c>
      <c r="G1489" s="5" t="inlineStr">
        <is>
          <t>AT</t>
        </is>
      </c>
      <c r="H1489" s="5" t="inlineStr">
        <is>
          <t>AT</t>
        </is>
      </c>
      <c r="I1489" s="5">
        <f>VLOOKUP(H1489,'5.a Definitions'!E:F,2,FALSE)</f>
        <v/>
      </c>
      <c r="J1489" s="465" t="inlineStr">
        <is>
          <t xml:space="preserve"> LUC emissions </t>
        </is>
      </c>
      <c r="K1489" s="465" t="inlineStr">
        <is>
          <t xml:space="preserve"> LUC emissions </t>
        </is>
      </c>
      <c r="L1489" s="465" t="inlineStr">
        <is>
          <t xml:space="preserve"> reactive </t>
        </is>
      </c>
      <c r="M1489" s="465" t="inlineStr">
        <is>
          <t xml:space="preserve"> N2O </t>
        </is>
      </c>
      <c r="N1489" s="466" t="n">
        <v>0.09527985449018583</v>
      </c>
      <c r="O1489" s="467" t="n">
        <v>1.261544563046771</v>
      </c>
      <c r="P1489" s="468" t="n">
        <v>2015</v>
      </c>
      <c r="Q1489" s="469" t="inlineStr">
        <is>
          <t>UNFCCC CRT</t>
        </is>
      </c>
      <c r="R1489" s="469" t="inlineStr">
        <is>
          <t>ok</t>
        </is>
      </c>
      <c r="S1489" s="469" t="inlineStr">
        <is>
          <t xml:space="preserve"> text </t>
        </is>
      </c>
      <c r="T1489" s="426" t="inlineStr">
        <is>
          <t>Norway</t>
        </is>
      </c>
      <c r="U1489" s="465" t="inlineStr">
        <is>
          <t xml:space="preserve"> N wasted </t>
        </is>
      </c>
      <c r="V1489" s="465" t="n">
        <v>0.04</v>
      </c>
    </row>
    <row r="1490" ht="16" customHeight="1">
      <c r="B1490" s="5" t="inlineStr">
        <is>
          <t>HS.HS-HY.SW</t>
        </is>
      </c>
      <c r="C1490" s="5" t="inlineStr">
        <is>
          <t>HS.HS-HY.SW-Untreated wastewater-Nmix</t>
        </is>
      </c>
      <c r="D1490" s="5" t="inlineStr">
        <is>
          <t>HS</t>
        </is>
      </c>
      <c r="E1490" s="5" t="inlineStr">
        <is>
          <t>HS</t>
        </is>
      </c>
      <c r="F1490" s="5">
        <f>VLOOKUP(E1490,'5.a Definitions'!E:F,2,FALSE)</f>
        <v/>
      </c>
      <c r="G1490" s="5" t="inlineStr">
        <is>
          <t>HY</t>
        </is>
      </c>
      <c r="H1490" s="5" t="inlineStr">
        <is>
          <t>SW</t>
        </is>
      </c>
      <c r="I1490" s="5">
        <f>VLOOKUP(H1490,'5.a Definitions'!E:F,2,FALSE)</f>
        <v/>
      </c>
      <c r="J1490" s="465" t="inlineStr">
        <is>
          <t xml:space="preserve"> Untreated wastewater </t>
        </is>
      </c>
      <c r="K1490" s="465" t="inlineStr">
        <is>
          <t xml:space="preserve"> untreated wastewater to groundwater </t>
        </is>
      </c>
      <c r="L1490" s="465" t="inlineStr">
        <is>
          <t xml:space="preserve"> reactive </t>
        </is>
      </c>
      <c r="M1490" s="465" t="inlineStr">
        <is>
          <t xml:space="preserve"> Nmix </t>
        </is>
      </c>
      <c r="N1490" s="466" t="n">
        <v>0</v>
      </c>
      <c r="O1490" s="467" t="n">
        <v>10</v>
      </c>
      <c r="P1490" s="468" t="n">
        <v>2015</v>
      </c>
      <c r="Q1490" s="469" t="inlineStr">
        <is>
          <t>neglected</t>
        </is>
      </c>
      <c r="R1490" s="469" t="inlineStr">
        <is>
          <t>ok</t>
        </is>
      </c>
      <c r="S1490" s="469" t="inlineStr">
        <is>
          <t xml:space="preserve"> text </t>
        </is>
      </c>
      <c r="T1490" s="426" t="inlineStr">
        <is>
          <t>Norway</t>
        </is>
      </c>
      <c r="U1490" s="465" t="inlineStr">
        <is>
          <t xml:space="preserve"> N wasted </t>
        </is>
      </c>
      <c r="V1490" s="465" t="n">
        <v>0.04</v>
      </c>
    </row>
    <row r="1491" ht="16" customHeight="1">
      <c r="B1491" s="475" t="inlineStr">
        <is>
          <t>HS.HS-HY.SW</t>
        </is>
      </c>
      <c r="C1491" s="475" t="inlineStr">
        <is>
          <t>HS.HS-HY.SW-Overland flow-Nmix</t>
        </is>
      </c>
      <c r="D1491" s="475" t="inlineStr">
        <is>
          <t>HS</t>
        </is>
      </c>
      <c r="E1491" s="475" t="inlineStr">
        <is>
          <t>HS</t>
        </is>
      </c>
      <c r="F1491" s="5">
        <f>VLOOKUP(E1491,'5.a Definitions'!E:F,2,FALSE)</f>
        <v/>
      </c>
      <c r="G1491" s="475" t="inlineStr">
        <is>
          <t>HY</t>
        </is>
      </c>
      <c r="H1491" s="475" t="inlineStr">
        <is>
          <t>SW</t>
        </is>
      </c>
      <c r="I1491" s="5">
        <f>VLOOKUP(H1491,'5.a Definitions'!E:F,2,FALSE)</f>
        <v/>
      </c>
      <c r="J1491" s="465" t="inlineStr">
        <is>
          <t>Overland flow</t>
        </is>
      </c>
      <c r="K1491" s="465" t="inlineStr">
        <is>
          <t>overland flow</t>
        </is>
      </c>
      <c r="L1491" s="465" t="inlineStr">
        <is>
          <t>reactive</t>
        </is>
      </c>
      <c r="M1491" s="465" t="inlineStr">
        <is>
          <t>Nmix</t>
        </is>
      </c>
      <c r="N1491" s="466" t="n">
        <v>7.734</v>
      </c>
      <c r="O1491" s="467" t="n">
        <v>0.7150627489028275</v>
      </c>
      <c r="P1491" s="468" t="n">
        <v>2015</v>
      </c>
      <c r="Q1491" s="469" t="inlineStr">
        <is>
          <t>TEOTIL3</t>
        </is>
      </c>
      <c r="R1491" s="469" t="inlineStr">
        <is>
          <t>ok</t>
        </is>
      </c>
      <c r="S1491" s="469" t="inlineStr">
        <is>
          <t>text</t>
        </is>
      </c>
      <c r="T1491" s="476" t="inlineStr">
        <is>
          <t>Norway</t>
        </is>
      </c>
      <c r="U1491" s="465" t="inlineStr">
        <is>
          <t>N wasted</t>
        </is>
      </c>
      <c r="V1491" s="465">
        <f>(O1332*N1332)^2</f>
        <v/>
      </c>
    </row>
    <row r="1492" ht="16" customHeight="1" thickBot="1">
      <c r="B1492" s="6" t="inlineStr">
        <is>
          <t>HS.HS-HY.CW</t>
        </is>
      </c>
      <c r="C1492" s="6" t="inlineStr">
        <is>
          <t>HS.HS-HY.CW-Untreated wastewater-Nmix</t>
        </is>
      </c>
      <c r="D1492" s="6" t="inlineStr">
        <is>
          <t>HS</t>
        </is>
      </c>
      <c r="E1492" s="6" t="inlineStr">
        <is>
          <t>HS</t>
        </is>
      </c>
      <c r="F1492" s="5">
        <f>VLOOKUP(E1492,'5.a Definitions'!E:F,2,FALSE)</f>
        <v/>
      </c>
      <c r="G1492" s="6" t="inlineStr">
        <is>
          <t>HY</t>
        </is>
      </c>
      <c r="H1492" s="6" t="inlineStr">
        <is>
          <t>CW</t>
        </is>
      </c>
      <c r="I1492" s="5">
        <f>VLOOKUP(H1492,'5.a Definitions'!E:F,2,FALSE)</f>
        <v/>
      </c>
      <c r="J1492" s="470" t="inlineStr">
        <is>
          <t xml:space="preserve"> Untreated wastewater </t>
        </is>
      </c>
      <c r="K1492" s="470" t="inlineStr">
        <is>
          <t xml:space="preserve"> untreated wastewater to coastal water </t>
        </is>
      </c>
      <c r="L1492" s="470" t="inlineStr">
        <is>
          <t xml:space="preserve"> reactive </t>
        </is>
      </c>
      <c r="M1492" s="470" t="inlineStr">
        <is>
          <t xml:space="preserve"> Nmix </t>
        </is>
      </c>
      <c r="N1492" s="466" t="n">
        <v>0</v>
      </c>
      <c r="O1492" s="471" t="n">
        <v>10</v>
      </c>
      <c r="P1492" s="468" t="n">
        <v>2015</v>
      </c>
      <c r="Q1492" s="472" t="inlineStr">
        <is>
          <t>neglected</t>
        </is>
      </c>
      <c r="R1492" s="469" t="inlineStr">
        <is>
          <t>ok</t>
        </is>
      </c>
      <c r="S1492" s="472" t="inlineStr">
        <is>
          <t xml:space="preserve"> text </t>
        </is>
      </c>
      <c r="T1492" s="426" t="inlineStr">
        <is>
          <t>Norway</t>
        </is>
      </c>
      <c r="U1492" s="470" t="inlineStr">
        <is>
          <t xml:space="preserve"> N wasted </t>
        </is>
      </c>
      <c r="V1492" s="470" t="n">
        <v>0.04</v>
      </c>
    </row>
    <row r="1493" ht="16" customHeight="1" thickBot="1">
      <c r="A1493" s="492" t="inlineStr">
        <is>
          <t>Atmosphere</t>
        </is>
      </c>
      <c r="B1493" s="5" t="inlineStr">
        <is>
          <t>AT.AT-MP.OP</t>
        </is>
      </c>
      <c r="C1493" s="5" t="inlineStr">
        <is>
          <t>AT.AT-MP.OP-Ammonia synthesis N2 fixation-N2</t>
        </is>
      </c>
      <c r="D1493" s="5" t="inlineStr">
        <is>
          <t>AT</t>
        </is>
      </c>
      <c r="E1493" s="5" t="inlineStr">
        <is>
          <t>AT</t>
        </is>
      </c>
      <c r="F1493" s="5">
        <f>VLOOKUP(E1493,'5.a Definitions'!E:F,2,FALSE)</f>
        <v/>
      </c>
      <c r="G1493" s="5" t="inlineStr">
        <is>
          <t>MP</t>
        </is>
      </c>
      <c r="H1493" s="5" t="inlineStr">
        <is>
          <t>OP</t>
        </is>
      </c>
      <c r="I1493" s="5">
        <f>VLOOKUP(H1493,'5.a Definitions'!E:F,2,FALSE)</f>
        <v/>
      </c>
      <c r="J1493" s="465" t="inlineStr">
        <is>
          <t xml:space="preserve"> Ammonia synthesis N2 fixation </t>
        </is>
      </c>
      <c r="K1493" s="465" t="inlineStr">
        <is>
          <t xml:space="preserve"> ammonia synthesis N2 fixation </t>
        </is>
      </c>
      <c r="L1493" s="465" t="inlineStr">
        <is>
          <t xml:space="preserve"> inert </t>
        </is>
      </c>
      <c r="M1493" s="465" t="inlineStr">
        <is>
          <t xml:space="preserve"> N2 </t>
        </is>
      </c>
      <c r="N1493" s="466" t="n">
        <v>376.2412848826939</v>
      </c>
      <c r="O1493" s="467" t="n">
        <v>0.5438010548425403</v>
      </c>
      <c r="P1493" s="468" t="n">
        <v>2015</v>
      </c>
      <c r="Q1493" s="469" t="inlineStr">
        <is>
          <t>FAOSTAT Fertilizer by nutrient + SSB (3-year moving average)</t>
        </is>
      </c>
      <c r="R1493" s="469" t="inlineStr">
        <is>
          <t>ok</t>
        </is>
      </c>
      <c r="S1493" s="469" t="inlineStr">
        <is>
          <t xml:space="preserve"> text </t>
        </is>
      </c>
      <c r="T1493" s="426" t="inlineStr">
        <is>
          <t>Norway</t>
        </is>
      </c>
      <c r="U1493" s="465" t="inlineStr">
        <is>
          <t xml:space="preserve"> - </t>
        </is>
      </c>
      <c r="V1493" s="465" t="n">
        <v>0.04</v>
      </c>
    </row>
    <row r="1494" ht="16" customHeight="1">
      <c r="B1494" s="5" t="inlineStr">
        <is>
          <t>AT.AT-AG.SM</t>
        </is>
      </c>
      <c r="C1494" s="5" t="inlineStr">
        <is>
          <t>AT.AT-AG.SM-Deposition-OXN</t>
        </is>
      </c>
      <c r="D1494" s="5" t="inlineStr">
        <is>
          <t>AT</t>
        </is>
      </c>
      <c r="E1494" s="5" t="inlineStr">
        <is>
          <t>AT</t>
        </is>
      </c>
      <c r="F1494" s="5">
        <f>VLOOKUP(E1494,'5.a Definitions'!E:F,2,FALSE)</f>
        <v/>
      </c>
      <c r="G1494" s="5" t="inlineStr">
        <is>
          <t>AG</t>
        </is>
      </c>
      <c r="H1494" s="5" t="inlineStr">
        <is>
          <t>SM</t>
        </is>
      </c>
      <c r="I1494" s="5">
        <f>VLOOKUP(H1494,'5.a Definitions'!E:F,2,FALSE)</f>
        <v/>
      </c>
      <c r="J1494" s="465" t="inlineStr">
        <is>
          <t xml:space="preserve"> Deposition </t>
        </is>
      </c>
      <c r="K1494" s="465" t="inlineStr">
        <is>
          <t xml:space="preserve"> deposition to agricultural soils </t>
        </is>
      </c>
      <c r="L1494" s="465" t="inlineStr">
        <is>
          <t xml:space="preserve"> reactive </t>
        </is>
      </c>
      <c r="M1494" s="465" t="inlineStr">
        <is>
          <t xml:space="preserve"> OXN </t>
        </is>
      </c>
      <c r="N1494" s="466" t="n">
        <v>3.118693217272536</v>
      </c>
      <c r="O1494" s="467" t="n">
        <v>0.3766115071511001</v>
      </c>
      <c r="P1494" s="468" t="n">
        <v>2015</v>
      </c>
      <c r="Q1494" s="469" t="inlineStr">
        <is>
          <t>NILU and geodata.no</t>
        </is>
      </c>
      <c r="R1494" s="469" t="inlineStr">
        <is>
          <t>ok</t>
        </is>
      </c>
      <c r="S1494" s="469" t="inlineStr">
        <is>
          <t xml:space="preserve"> text </t>
        </is>
      </c>
      <c r="T1494" s="426" t="inlineStr">
        <is>
          <t>Norway</t>
        </is>
      </c>
      <c r="U1494" s="465" t="inlineStr">
        <is>
          <t xml:space="preserve"> - </t>
        </is>
      </c>
      <c r="V1494" s="465" t="n">
        <v>0.04</v>
      </c>
    </row>
    <row r="1495" ht="16" customHeight="1">
      <c r="B1495" s="5" t="inlineStr">
        <is>
          <t>AT.AT-AG.SM</t>
        </is>
      </c>
      <c r="C1495" s="5" t="inlineStr">
        <is>
          <t>AT.AT-AG.SM-Deposition-RDN</t>
        </is>
      </c>
      <c r="D1495" s="5" t="inlineStr">
        <is>
          <t>AT</t>
        </is>
      </c>
      <c r="E1495" s="5" t="inlineStr">
        <is>
          <t>AT</t>
        </is>
      </c>
      <c r="F1495" s="5">
        <f>VLOOKUP(E1495,'5.a Definitions'!E:F,2,FALSE)</f>
        <v/>
      </c>
      <c r="G1495" s="5" t="inlineStr">
        <is>
          <t>AG</t>
        </is>
      </c>
      <c r="H1495" s="5" t="inlineStr">
        <is>
          <t>SM</t>
        </is>
      </c>
      <c r="I1495" s="5">
        <f>VLOOKUP(H1495,'5.a Definitions'!E:F,2,FALSE)</f>
        <v/>
      </c>
      <c r="J1495" s="465" t="inlineStr">
        <is>
          <t xml:space="preserve"> Deposition </t>
        </is>
      </c>
      <c r="K1495" s="465" t="inlineStr">
        <is>
          <t xml:space="preserve"> deposition to agricultural soils </t>
        </is>
      </c>
      <c r="L1495" s="465" t="inlineStr">
        <is>
          <t xml:space="preserve"> reactive </t>
        </is>
      </c>
      <c r="M1495" s="465" t="inlineStr">
        <is>
          <t xml:space="preserve"> RDN </t>
        </is>
      </c>
      <c r="N1495" s="466" t="n">
        <v>3.144248534618243</v>
      </c>
      <c r="O1495" s="467" t="n">
        <v>0.3766115071511001</v>
      </c>
      <c r="P1495" s="468" t="n">
        <v>2015</v>
      </c>
      <c r="Q1495" s="469" t="inlineStr">
        <is>
          <t>NILU and geodata.no</t>
        </is>
      </c>
      <c r="R1495" s="469" t="inlineStr">
        <is>
          <t>ok</t>
        </is>
      </c>
      <c r="S1495" s="469" t="inlineStr">
        <is>
          <t xml:space="preserve"> text </t>
        </is>
      </c>
      <c r="T1495" s="426" t="inlineStr">
        <is>
          <t>Norway</t>
        </is>
      </c>
      <c r="U1495" s="465" t="inlineStr">
        <is>
          <t xml:space="preserve"> - </t>
        </is>
      </c>
      <c r="V1495" s="465" t="n">
        <v>0.04</v>
      </c>
    </row>
    <row r="1496" ht="16" customHeight="1">
      <c r="B1496" s="5" t="inlineStr">
        <is>
          <t>AT.AT-AG.SM</t>
        </is>
      </c>
      <c r="C1496" s="5" t="inlineStr">
        <is>
          <t>AT.AT-AG.SM-Biological N2 fixation-N2</t>
        </is>
      </c>
      <c r="D1496" s="5" t="inlineStr">
        <is>
          <t>AT</t>
        </is>
      </c>
      <c r="E1496" s="5" t="inlineStr">
        <is>
          <t>AT</t>
        </is>
      </c>
      <c r="F1496" s="5">
        <f>VLOOKUP(E1496,'5.a Definitions'!E:F,2,FALSE)</f>
        <v/>
      </c>
      <c r="G1496" s="5" t="inlineStr">
        <is>
          <t>AG</t>
        </is>
      </c>
      <c r="H1496" s="5" t="inlineStr">
        <is>
          <t>SM</t>
        </is>
      </c>
      <c r="I1496" s="5">
        <f>VLOOKUP(H1496,'5.a Definitions'!E:F,2,FALSE)</f>
        <v/>
      </c>
      <c r="J1496" s="465" t="inlineStr">
        <is>
          <t xml:space="preserve"> Biological N2 fixation </t>
        </is>
      </c>
      <c r="K1496" s="465" t="inlineStr">
        <is>
          <t xml:space="preserve"> N2 fixation agriculture </t>
        </is>
      </c>
      <c r="L1496" s="465" t="inlineStr">
        <is>
          <t xml:space="preserve"> inert </t>
        </is>
      </c>
      <c r="M1496" s="465" t="inlineStr">
        <is>
          <t xml:space="preserve"> N2 </t>
        </is>
      </c>
      <c r="N1496" s="466" t="n">
        <v>12</v>
      </c>
      <c r="O1496" s="467" t="n">
        <v>0.3241098063913839</v>
      </c>
      <c r="P1496" s="468" t="n">
        <v>2015</v>
      </c>
      <c r="Q1496" s="469" t="inlineStr">
        <is>
          <t>Bechmann et al. (2023)</t>
        </is>
      </c>
      <c r="R1496" s="469" t="inlineStr">
        <is>
          <t>ok</t>
        </is>
      </c>
      <c r="S1496" s="469" t="inlineStr">
        <is>
          <t xml:space="preserve"> text </t>
        </is>
      </c>
      <c r="T1496" s="426" t="inlineStr">
        <is>
          <t>Norway</t>
        </is>
      </c>
      <c r="U1496" s="465" t="inlineStr">
        <is>
          <t xml:space="preserve"> - </t>
        </is>
      </c>
      <c r="V1496" s="465" t="n">
        <v>0.04</v>
      </c>
    </row>
    <row r="1497" ht="16" customHeight="1">
      <c r="B1497" s="5" t="inlineStr">
        <is>
          <t>AT.AT-FS.FO</t>
        </is>
      </c>
      <c r="C1497" s="5" t="inlineStr">
        <is>
          <t>AT.AT-FS.FO-Deposition-OXN</t>
        </is>
      </c>
      <c r="D1497" s="5" t="inlineStr">
        <is>
          <t>AT</t>
        </is>
      </c>
      <c r="E1497" s="5" t="inlineStr">
        <is>
          <t>AT</t>
        </is>
      </c>
      <c r="F1497" s="5">
        <f>VLOOKUP(E1497,'5.a Definitions'!E:F,2,FALSE)</f>
        <v/>
      </c>
      <c r="G1497" s="5" t="inlineStr">
        <is>
          <t>FS</t>
        </is>
      </c>
      <c r="H1497" s="5" t="inlineStr">
        <is>
          <t>FO</t>
        </is>
      </c>
      <c r="I1497" s="5">
        <f>VLOOKUP(H1497,'5.a Definitions'!E:F,2,FALSE)</f>
        <v/>
      </c>
      <c r="J1497" s="465" t="inlineStr">
        <is>
          <t xml:space="preserve"> Deposition </t>
        </is>
      </c>
      <c r="K1497" s="465" t="inlineStr">
        <is>
          <t xml:space="preserve"> deposition to forests </t>
        </is>
      </c>
      <c r="L1497" s="465" t="inlineStr">
        <is>
          <t xml:space="preserve"> reactive </t>
        </is>
      </c>
      <c r="M1497" s="465" t="inlineStr">
        <is>
          <t xml:space="preserve"> OXN </t>
        </is>
      </c>
      <c r="N1497" s="466" t="n">
        <v>27.26807328082076</v>
      </c>
      <c r="O1497" s="467" t="n">
        <v>0.3766115071511</v>
      </c>
      <c r="P1497" s="468" t="n">
        <v>2015</v>
      </c>
      <c r="Q1497" s="469" t="inlineStr">
        <is>
          <t>NILU and geodata.no</t>
        </is>
      </c>
      <c r="R1497" s="469" t="inlineStr">
        <is>
          <t>ok</t>
        </is>
      </c>
      <c r="S1497" s="469" t="inlineStr">
        <is>
          <t xml:space="preserve"> text </t>
        </is>
      </c>
      <c r="T1497" s="426" t="inlineStr">
        <is>
          <t>Norway</t>
        </is>
      </c>
      <c r="U1497" s="465" t="inlineStr">
        <is>
          <t xml:space="preserve"> - </t>
        </is>
      </c>
      <c r="V1497" s="465" t="n">
        <v>0.04</v>
      </c>
    </row>
    <row r="1498" ht="16" customHeight="1">
      <c r="B1498" s="5" t="inlineStr">
        <is>
          <t>AT.AT-FS.FO</t>
        </is>
      </c>
      <c r="C1498" s="5" t="inlineStr">
        <is>
          <t>AT.AT-FS.FO-Deposition-RDN</t>
        </is>
      </c>
      <c r="D1498" s="5" t="inlineStr">
        <is>
          <t>AT</t>
        </is>
      </c>
      <c r="E1498" s="5" t="inlineStr">
        <is>
          <t>AT</t>
        </is>
      </c>
      <c r="F1498" s="5">
        <f>VLOOKUP(E1498,'5.a Definitions'!E:F,2,FALSE)</f>
        <v/>
      </c>
      <c r="G1498" s="5" t="inlineStr">
        <is>
          <t>FS</t>
        </is>
      </c>
      <c r="H1498" s="5" t="inlineStr">
        <is>
          <t>FO</t>
        </is>
      </c>
      <c r="I1498" s="5">
        <f>VLOOKUP(H1498,'5.a Definitions'!E:F,2,FALSE)</f>
        <v/>
      </c>
      <c r="J1498" s="465" t="inlineStr">
        <is>
          <t xml:space="preserve"> Deposition </t>
        </is>
      </c>
      <c r="K1498" s="465" t="inlineStr">
        <is>
          <t xml:space="preserve"> deposition to forests </t>
        </is>
      </c>
      <c r="L1498" s="465" t="inlineStr">
        <is>
          <t xml:space="preserve"> reactive </t>
        </is>
      </c>
      <c r="M1498" s="465" t="inlineStr">
        <is>
          <t xml:space="preserve"> RDN </t>
        </is>
      </c>
      <c r="N1498" s="466" t="n">
        <v>27.40276497644642</v>
      </c>
      <c r="O1498" s="467" t="n">
        <v>0.3766115071511001</v>
      </c>
      <c r="P1498" s="468" t="n">
        <v>2015</v>
      </c>
      <c r="Q1498" s="469" t="inlineStr">
        <is>
          <t>NILU and geodata.no</t>
        </is>
      </c>
      <c r="R1498" s="469" t="inlineStr">
        <is>
          <t>ok</t>
        </is>
      </c>
      <c r="S1498" s="469" t="inlineStr">
        <is>
          <t xml:space="preserve"> text </t>
        </is>
      </c>
      <c r="T1498" s="426" t="inlineStr">
        <is>
          <t>Norway</t>
        </is>
      </c>
      <c r="U1498" s="465" t="inlineStr">
        <is>
          <t xml:space="preserve"> - </t>
        </is>
      </c>
      <c r="V1498" s="465" t="n">
        <v>0.04</v>
      </c>
    </row>
    <row r="1499" ht="16" customHeight="1">
      <c r="B1499" s="5" t="inlineStr">
        <is>
          <t>AT.AT-FS.FO</t>
        </is>
      </c>
      <c r="C1499" s="5" t="inlineStr">
        <is>
          <t>AT.AT-FS.FO-N2 fixation-N2</t>
        </is>
      </c>
      <c r="D1499" s="5" t="inlineStr">
        <is>
          <t>AT</t>
        </is>
      </c>
      <c r="E1499" s="5" t="inlineStr">
        <is>
          <t>AT</t>
        </is>
      </c>
      <c r="F1499" s="5">
        <f>VLOOKUP(E1499,'5.a Definitions'!E:F,2,FALSE)</f>
        <v/>
      </c>
      <c r="G1499" s="5" t="inlineStr">
        <is>
          <t>FS</t>
        </is>
      </c>
      <c r="H1499" s="5" t="inlineStr">
        <is>
          <t>FO</t>
        </is>
      </c>
      <c r="I1499" s="5">
        <f>VLOOKUP(H1499,'5.a Definitions'!E:F,2,FALSE)</f>
        <v/>
      </c>
      <c r="J1499" s="465" t="inlineStr">
        <is>
          <t xml:space="preserve"> N2 fixation </t>
        </is>
      </c>
      <c r="K1499" s="465" t="inlineStr">
        <is>
          <t xml:space="preserve"> N2 fixation forests </t>
        </is>
      </c>
      <c r="L1499" s="465" t="inlineStr">
        <is>
          <t xml:space="preserve"> inert </t>
        </is>
      </c>
      <c r="M1499" s="465" t="inlineStr">
        <is>
          <t xml:space="preserve"> N2 </t>
        </is>
      </c>
      <c r="N1499" s="466" t="n">
        <v>18</v>
      </c>
      <c r="O1499" s="467" t="n">
        <v>0.5019089907080868</v>
      </c>
      <c r="P1499" s="468" t="n">
        <v>2015</v>
      </c>
      <c r="Q1499" s="469" t="inlineStr">
        <is>
          <t>Moldan (2025) and SSB</t>
        </is>
      </c>
      <c r="R1499" s="469" t="inlineStr">
        <is>
          <t>ok</t>
        </is>
      </c>
      <c r="S1499" s="469" t="inlineStr">
        <is>
          <t xml:space="preserve"> text </t>
        </is>
      </c>
      <c r="T1499" s="426" t="inlineStr">
        <is>
          <t>Norway</t>
        </is>
      </c>
      <c r="U1499" s="465" t="inlineStr">
        <is>
          <t xml:space="preserve"> - </t>
        </is>
      </c>
      <c r="V1499" s="465" t="n">
        <v>0.04</v>
      </c>
    </row>
    <row r="1500" ht="16" customHeight="1">
      <c r="B1500" s="5" t="inlineStr">
        <is>
          <t>AT.AT-FS.OL</t>
        </is>
      </c>
      <c r="C1500" s="5" t="inlineStr">
        <is>
          <t>AT.AT-FS.OL-Deposition-OXN</t>
        </is>
      </c>
      <c r="D1500" s="5" t="inlineStr">
        <is>
          <t>AT</t>
        </is>
      </c>
      <c r="E1500" s="5" t="inlineStr">
        <is>
          <t>AT</t>
        </is>
      </c>
      <c r="F1500" s="5">
        <f>VLOOKUP(E1500,'5.a Definitions'!E:F,2,FALSE)</f>
        <v/>
      </c>
      <c r="G1500" s="5" t="inlineStr">
        <is>
          <t>FS</t>
        </is>
      </c>
      <c r="H1500" s="5" t="inlineStr">
        <is>
          <t>OL</t>
        </is>
      </c>
      <c r="I1500" s="5">
        <f>VLOOKUP(H1500,'5.a Definitions'!E:F,2,FALSE)</f>
        <v/>
      </c>
      <c r="J1500" s="465" t="inlineStr">
        <is>
          <t xml:space="preserve"> Deposition </t>
        </is>
      </c>
      <c r="K1500" s="465" t="inlineStr">
        <is>
          <t xml:space="preserve"> deposition to other land </t>
        </is>
      </c>
      <c r="L1500" s="465" t="inlineStr">
        <is>
          <t xml:space="preserve"> reactive </t>
        </is>
      </c>
      <c r="M1500" s="465" t="inlineStr">
        <is>
          <t xml:space="preserve"> OXN </t>
        </is>
      </c>
      <c r="N1500" s="466" t="n">
        <v>31.42997293240995</v>
      </c>
      <c r="O1500" s="467" t="n">
        <v>0.3766115071511001</v>
      </c>
      <c r="P1500" s="468" t="n">
        <v>2015</v>
      </c>
      <c r="Q1500" s="469" t="inlineStr">
        <is>
          <t>NILU and geodata.no</t>
        </is>
      </c>
      <c r="R1500" s="469" t="inlineStr">
        <is>
          <t>ok</t>
        </is>
      </c>
      <c r="S1500" s="469" t="inlineStr">
        <is>
          <t xml:space="preserve"> text </t>
        </is>
      </c>
      <c r="T1500" s="426" t="inlineStr">
        <is>
          <t>Norway</t>
        </is>
      </c>
      <c r="U1500" s="465" t="inlineStr">
        <is>
          <t xml:space="preserve"> - </t>
        </is>
      </c>
      <c r="V1500" s="465" t="n">
        <v>0.04</v>
      </c>
    </row>
    <row r="1501" ht="16" customHeight="1">
      <c r="B1501" s="5" t="inlineStr">
        <is>
          <t>AT.AT-FS.OL</t>
        </is>
      </c>
      <c r="C1501" s="5" t="inlineStr">
        <is>
          <t>AT.AT-FS.OL-Deposition-RDN</t>
        </is>
      </c>
      <c r="D1501" s="5" t="inlineStr">
        <is>
          <t>AT</t>
        </is>
      </c>
      <c r="E1501" s="5" t="inlineStr">
        <is>
          <t>AT</t>
        </is>
      </c>
      <c r="F1501" s="5">
        <f>VLOOKUP(E1501,'5.a Definitions'!E:F,2,FALSE)</f>
        <v/>
      </c>
      <c r="G1501" s="5" t="inlineStr">
        <is>
          <t>FS</t>
        </is>
      </c>
      <c r="H1501" s="5" t="inlineStr">
        <is>
          <t>OL</t>
        </is>
      </c>
      <c r="I1501" s="5">
        <f>VLOOKUP(H1501,'5.a Definitions'!E:F,2,FALSE)</f>
        <v/>
      </c>
      <c r="J1501" s="465" t="inlineStr">
        <is>
          <t xml:space="preserve"> Deposition </t>
        </is>
      </c>
      <c r="K1501" s="465" t="inlineStr">
        <is>
          <t xml:space="preserve"> deposition to other land </t>
        </is>
      </c>
      <c r="L1501" s="465" t="inlineStr">
        <is>
          <t xml:space="preserve"> reactive </t>
        </is>
      </c>
      <c r="M1501" s="465" t="inlineStr">
        <is>
          <t xml:space="preserve"> RDN </t>
        </is>
      </c>
      <c r="N1501" s="466" t="n">
        <v>36.30014697440556</v>
      </c>
      <c r="O1501" s="467" t="n">
        <v>0.3766115071511001</v>
      </c>
      <c r="P1501" s="468" t="n">
        <v>2015</v>
      </c>
      <c r="Q1501" s="469" t="inlineStr">
        <is>
          <t>NILU and geodata.no</t>
        </is>
      </c>
      <c r="R1501" s="469" t="inlineStr">
        <is>
          <t>ok</t>
        </is>
      </c>
      <c r="S1501" s="469" t="inlineStr">
        <is>
          <t xml:space="preserve"> text </t>
        </is>
      </c>
      <c r="T1501" s="426" t="inlineStr">
        <is>
          <t>Norway</t>
        </is>
      </c>
      <c r="U1501" s="465" t="inlineStr">
        <is>
          <t xml:space="preserve"> - </t>
        </is>
      </c>
      <c r="V1501" s="465" t="n">
        <v>0.04</v>
      </c>
    </row>
    <row r="1502" ht="16" customHeight="1">
      <c r="B1502" s="5" t="inlineStr">
        <is>
          <t>AT.AT-FS.OL</t>
        </is>
      </c>
      <c r="C1502" s="5" t="inlineStr">
        <is>
          <t>AT.AT-FS.OL-N2 fixation-N2</t>
        </is>
      </c>
      <c r="D1502" s="5" t="inlineStr">
        <is>
          <t>AT</t>
        </is>
      </c>
      <c r="E1502" s="5" t="inlineStr">
        <is>
          <t>AT</t>
        </is>
      </c>
      <c r="F1502" s="5">
        <f>VLOOKUP(E1502,'5.a Definitions'!E:F,2,FALSE)</f>
        <v/>
      </c>
      <c r="G1502" s="5" t="inlineStr">
        <is>
          <t>FS</t>
        </is>
      </c>
      <c r="H1502" s="5" t="inlineStr">
        <is>
          <t>OL</t>
        </is>
      </c>
      <c r="I1502" s="5">
        <f>VLOOKUP(H1502,'5.a Definitions'!E:F,2,FALSE)</f>
        <v/>
      </c>
      <c r="J1502" s="465" t="inlineStr">
        <is>
          <t xml:space="preserve"> N2 fixation </t>
        </is>
      </c>
      <c r="K1502" s="465" t="inlineStr">
        <is>
          <t xml:space="preserve"> N2 fixation other land </t>
        </is>
      </c>
      <c r="L1502" s="465" t="inlineStr">
        <is>
          <t xml:space="preserve"> inert </t>
        </is>
      </c>
      <c r="M1502" s="465" t="inlineStr">
        <is>
          <t xml:space="preserve"> N2 </t>
        </is>
      </c>
      <c r="N1502" s="466" t="n">
        <v>23.228884</v>
      </c>
      <c r="O1502" s="467" t="n">
        <v>0.8373855850737826</v>
      </c>
      <c r="P1502" s="468" t="n">
        <v>2015</v>
      </c>
      <c r="Q1502" s="469" t="inlineStr">
        <is>
          <t>CORINE land cover inventory and Reddy &amp; DeLaune (2008)</t>
        </is>
      </c>
      <c r="R1502" s="469" t="inlineStr">
        <is>
          <t>ok</t>
        </is>
      </c>
      <c r="S1502" s="469" t="inlineStr">
        <is>
          <t xml:space="preserve"> text </t>
        </is>
      </c>
      <c r="T1502" s="426" t="inlineStr">
        <is>
          <t>Norway</t>
        </is>
      </c>
      <c r="U1502" s="465" t="inlineStr">
        <is>
          <t xml:space="preserve"> - </t>
        </is>
      </c>
      <c r="V1502" s="465" t="n">
        <v>0.04</v>
      </c>
    </row>
    <row r="1503" ht="16" customHeight="1">
      <c r="B1503" s="5" t="inlineStr">
        <is>
          <t>AT.AT-HS.HS</t>
        </is>
      </c>
      <c r="C1503" s="5" t="inlineStr">
        <is>
          <t>AT.AT-HS.HS-Deposition-OXN</t>
        </is>
      </c>
      <c r="D1503" s="5" t="inlineStr">
        <is>
          <t>AT</t>
        </is>
      </c>
      <c r="E1503" s="5" t="inlineStr">
        <is>
          <t>AT</t>
        </is>
      </c>
      <c r="F1503" s="5">
        <f>VLOOKUP(E1503,'5.a Definitions'!E:F,2,FALSE)</f>
        <v/>
      </c>
      <c r="G1503" s="5" t="inlineStr">
        <is>
          <t>HS</t>
        </is>
      </c>
      <c r="H1503" s="5" t="inlineStr">
        <is>
          <t>HS</t>
        </is>
      </c>
      <c r="I1503" s="5">
        <f>VLOOKUP(H1503,'5.a Definitions'!E:F,2,FALSE)</f>
        <v/>
      </c>
      <c r="J1503" s="465" t="inlineStr">
        <is>
          <t xml:space="preserve"> Deposition </t>
        </is>
      </c>
      <c r="K1503" s="465" t="inlineStr">
        <is>
          <t xml:space="preserve"> deposition to settlements </t>
        </is>
      </c>
      <c r="L1503" s="465" t="inlineStr">
        <is>
          <t xml:space="preserve"> reactive </t>
        </is>
      </c>
      <c r="M1503" s="465" t="inlineStr">
        <is>
          <t xml:space="preserve"> OXN </t>
        </is>
      </c>
      <c r="N1503" s="466" t="n">
        <v>1.812986941913362</v>
      </c>
      <c r="O1503" s="467" t="n">
        <v>0.3766115071511001</v>
      </c>
      <c r="P1503" s="468" t="n">
        <v>2015</v>
      </c>
      <c r="Q1503" s="469" t="inlineStr">
        <is>
          <t>NILU and geodata.no</t>
        </is>
      </c>
      <c r="R1503" s="469" t="inlineStr">
        <is>
          <t>ok</t>
        </is>
      </c>
      <c r="S1503" s="469" t="inlineStr">
        <is>
          <t xml:space="preserve"> text </t>
        </is>
      </c>
      <c r="T1503" s="426" t="inlineStr">
        <is>
          <t>Norway</t>
        </is>
      </c>
      <c r="U1503" s="465" t="inlineStr">
        <is>
          <t xml:space="preserve"> - </t>
        </is>
      </c>
      <c r="V1503" s="465" t="n">
        <v>0.04</v>
      </c>
    </row>
    <row r="1504" ht="16" customHeight="1">
      <c r="B1504" s="5" t="inlineStr">
        <is>
          <t>AT.AT-HS.HS</t>
        </is>
      </c>
      <c r="C1504" s="5" t="inlineStr">
        <is>
          <t>AT.AT-HS.HS-Deposition-RDN</t>
        </is>
      </c>
      <c r="D1504" s="5" t="inlineStr">
        <is>
          <t>AT</t>
        </is>
      </c>
      <c r="E1504" s="5" t="inlineStr">
        <is>
          <t>AT</t>
        </is>
      </c>
      <c r="F1504" s="5">
        <f>VLOOKUP(E1504,'5.a Definitions'!E:F,2,FALSE)</f>
        <v/>
      </c>
      <c r="G1504" s="5" t="inlineStr">
        <is>
          <t>HS</t>
        </is>
      </c>
      <c r="H1504" s="5" t="inlineStr">
        <is>
          <t>HS</t>
        </is>
      </c>
      <c r="I1504" s="5">
        <f>VLOOKUP(H1504,'5.a Definitions'!E:F,2,FALSE)</f>
        <v/>
      </c>
      <c r="J1504" s="465" t="inlineStr">
        <is>
          <t xml:space="preserve"> Deposition </t>
        </is>
      </c>
      <c r="K1504" s="465" t="inlineStr">
        <is>
          <t xml:space="preserve"> deposition to settlements </t>
        </is>
      </c>
      <c r="L1504" s="465" t="inlineStr">
        <is>
          <t xml:space="preserve"> reactive </t>
        </is>
      </c>
      <c r="M1504" s="465" t="inlineStr">
        <is>
          <t xml:space="preserve"> RDN </t>
        </is>
      </c>
      <c r="N1504" s="466" t="n">
        <v>1.778514045038233</v>
      </c>
      <c r="O1504" s="467" t="n">
        <v>0.3766115071511</v>
      </c>
      <c r="P1504" s="468" t="n">
        <v>2015</v>
      </c>
      <c r="Q1504" s="469" t="inlineStr">
        <is>
          <t>NILU and geodata.no</t>
        </is>
      </c>
      <c r="R1504" s="469" t="inlineStr">
        <is>
          <t>ok</t>
        </is>
      </c>
      <c r="S1504" s="469" t="inlineStr">
        <is>
          <t xml:space="preserve"> text </t>
        </is>
      </c>
      <c r="T1504" s="426" t="inlineStr">
        <is>
          <t>Norway</t>
        </is>
      </c>
      <c r="U1504" s="465" t="inlineStr">
        <is>
          <t xml:space="preserve"> - </t>
        </is>
      </c>
      <c r="V1504" s="465" t="n">
        <v>0.04</v>
      </c>
    </row>
    <row r="1505" ht="16" customHeight="1">
      <c r="B1505" s="5" t="inlineStr">
        <is>
          <t>AT.AT-HY.SW</t>
        </is>
      </c>
      <c r="C1505" s="5" t="inlineStr">
        <is>
          <t>AT.AT-HY.SW-Deposition-OXN</t>
        </is>
      </c>
      <c r="D1505" s="5" t="inlineStr">
        <is>
          <t>AT</t>
        </is>
      </c>
      <c r="E1505" s="5" t="inlineStr">
        <is>
          <t>AT</t>
        </is>
      </c>
      <c r="F1505" s="5">
        <f>VLOOKUP(E1505,'5.a Definitions'!E:F,2,FALSE)</f>
        <v/>
      </c>
      <c r="G1505" s="5" t="inlineStr">
        <is>
          <t>HY</t>
        </is>
      </c>
      <c r="H1505" s="5" t="inlineStr">
        <is>
          <t>SW</t>
        </is>
      </c>
      <c r="I1505" s="5">
        <f>VLOOKUP(H1505,'5.a Definitions'!E:F,2,FALSE)</f>
        <v/>
      </c>
      <c r="J1505" s="465" t="inlineStr">
        <is>
          <t xml:space="preserve"> Deposition </t>
        </is>
      </c>
      <c r="K1505" s="465" t="inlineStr">
        <is>
          <t xml:space="preserve"> deposition to surface water </t>
        </is>
      </c>
      <c r="L1505" s="465" t="inlineStr">
        <is>
          <t xml:space="preserve"> reactive </t>
        </is>
      </c>
      <c r="M1505" s="465" t="inlineStr">
        <is>
          <t xml:space="preserve"> OXN </t>
        </is>
      </c>
      <c r="N1505" s="466" t="n">
        <v>4.5364371034167</v>
      </c>
      <c r="O1505" s="467" t="n">
        <v>0.3766115071511</v>
      </c>
      <c r="P1505" s="468" t="n">
        <v>2015</v>
      </c>
      <c r="Q1505" s="469" t="inlineStr">
        <is>
          <t>NILU and geodata.no</t>
        </is>
      </c>
      <c r="R1505" s="469" t="inlineStr">
        <is>
          <t>ok</t>
        </is>
      </c>
      <c r="S1505" s="469" t="inlineStr">
        <is>
          <t xml:space="preserve"> text </t>
        </is>
      </c>
      <c r="T1505" s="426" t="inlineStr">
        <is>
          <t>Norway</t>
        </is>
      </c>
      <c r="U1505" s="465" t="inlineStr">
        <is>
          <t xml:space="preserve"> - </t>
        </is>
      </c>
      <c r="V1505" s="465" t="n">
        <v>0.04</v>
      </c>
    </row>
    <row r="1506" ht="16" customHeight="1">
      <c r="B1506" s="5" t="inlineStr">
        <is>
          <t>AT.AT-HY.SW</t>
        </is>
      </c>
      <c r="C1506" s="5" t="inlineStr">
        <is>
          <t>AT.AT-HY.SW-Deposition-RDN</t>
        </is>
      </c>
      <c r="D1506" s="5" t="inlineStr">
        <is>
          <t>AT</t>
        </is>
      </c>
      <c r="E1506" s="5" t="inlineStr">
        <is>
          <t>AT</t>
        </is>
      </c>
      <c r="F1506" s="5">
        <f>VLOOKUP(E1506,'5.a Definitions'!E:F,2,FALSE)</f>
        <v/>
      </c>
      <c r="G1506" s="5" t="inlineStr">
        <is>
          <t>HY</t>
        </is>
      </c>
      <c r="H1506" s="5" t="inlineStr">
        <is>
          <t>SW</t>
        </is>
      </c>
      <c r="I1506" s="5">
        <f>VLOOKUP(H1506,'5.a Definitions'!E:F,2,FALSE)</f>
        <v/>
      </c>
      <c r="J1506" s="465" t="inlineStr">
        <is>
          <t xml:space="preserve"> Deposition </t>
        </is>
      </c>
      <c r="K1506" s="465" t="inlineStr">
        <is>
          <t xml:space="preserve"> deposition to surface water </t>
        </is>
      </c>
      <c r="L1506" s="465" t="inlineStr">
        <is>
          <t xml:space="preserve"> reactive </t>
        </is>
      </c>
      <c r="M1506" s="465" t="inlineStr">
        <is>
          <t xml:space="preserve"> RDN </t>
        </is>
      </c>
      <c r="N1506" s="466" t="n">
        <v>4.868329507662217</v>
      </c>
      <c r="O1506" s="467" t="n">
        <v>0.3766115071511</v>
      </c>
      <c r="P1506" s="468" t="n">
        <v>2015</v>
      </c>
      <c r="Q1506" s="469" t="inlineStr">
        <is>
          <t>NILU and geodata.no</t>
        </is>
      </c>
      <c r="R1506" s="469" t="inlineStr">
        <is>
          <t>ok</t>
        </is>
      </c>
      <c r="S1506" s="469" t="inlineStr">
        <is>
          <t xml:space="preserve"> text </t>
        </is>
      </c>
      <c r="T1506" s="426" t="inlineStr">
        <is>
          <t>Norway</t>
        </is>
      </c>
      <c r="U1506" s="465" t="inlineStr">
        <is>
          <t xml:space="preserve"> - </t>
        </is>
      </c>
      <c r="V1506" s="465" t="n">
        <v>0.04</v>
      </c>
    </row>
    <row r="1507" ht="16" customHeight="1">
      <c r="B1507" s="5" t="inlineStr">
        <is>
          <t>AT.AT-HY.SW</t>
        </is>
      </c>
      <c r="C1507" s="5" t="inlineStr">
        <is>
          <t>AT.AT-HY.SW-N2 fixation-N2</t>
        </is>
      </c>
      <c r="D1507" s="5" t="inlineStr">
        <is>
          <t>AT</t>
        </is>
      </c>
      <c r="E1507" s="5" t="inlineStr">
        <is>
          <t>AT</t>
        </is>
      </c>
      <c r="F1507" s="5">
        <f>VLOOKUP(E1507,'5.a Definitions'!E:F,2,FALSE)</f>
        <v/>
      </c>
      <c r="G1507" s="5" t="inlineStr">
        <is>
          <t>HY</t>
        </is>
      </c>
      <c r="H1507" s="5" t="inlineStr">
        <is>
          <t>SW</t>
        </is>
      </c>
      <c r="I1507" s="5">
        <f>VLOOKUP(H1507,'5.a Definitions'!E:F,2,FALSE)</f>
        <v/>
      </c>
      <c r="J1507" s="465" t="inlineStr">
        <is>
          <t xml:space="preserve"> N2 fixation </t>
        </is>
      </c>
      <c r="K1507" s="465" t="inlineStr">
        <is>
          <t xml:space="preserve"> N2 fixation surface water </t>
        </is>
      </c>
      <c r="L1507" s="465" t="inlineStr">
        <is>
          <t xml:space="preserve"> inert </t>
        </is>
      </c>
      <c r="M1507" s="465" t="inlineStr">
        <is>
          <t xml:space="preserve"> N2 </t>
        </is>
      </c>
      <c r="N1507" s="466" t="n">
        <v>2.0457</v>
      </c>
      <c r="O1507" s="467" t="n">
        <v>8.962723886426243</v>
      </c>
      <c r="P1507" s="468" t="n">
        <v>2015</v>
      </c>
      <c r="Q1507" s="469" t="inlineStr">
        <is>
          <t>NIBIO and Reddy &amp; DeLaune (2008)</t>
        </is>
      </c>
      <c r="R1507" s="469" t="inlineStr">
        <is>
          <t>ok</t>
        </is>
      </c>
      <c r="S1507" s="469" t="inlineStr">
        <is>
          <t xml:space="preserve"> text </t>
        </is>
      </c>
      <c r="T1507" s="426" t="inlineStr">
        <is>
          <t>Norway</t>
        </is>
      </c>
      <c r="U1507" s="465" t="inlineStr">
        <is>
          <t xml:space="preserve"> - </t>
        </is>
      </c>
      <c r="V1507" s="465" t="n">
        <v>0.04</v>
      </c>
    </row>
    <row r="1508" ht="16" customHeight="1">
      <c r="B1508" s="5" t="inlineStr">
        <is>
          <t>AT.AT-RW.RW</t>
        </is>
      </c>
      <c r="C1508" s="5" t="inlineStr">
        <is>
          <t>AT.AT-RW.RW-Atmospheric outflow-RDN</t>
        </is>
      </c>
      <c r="D1508" s="5" t="inlineStr">
        <is>
          <t>AT</t>
        </is>
      </c>
      <c r="E1508" s="5" t="inlineStr">
        <is>
          <t>AT</t>
        </is>
      </c>
      <c r="F1508" s="5">
        <f>VLOOKUP(E1508,'5.a Definitions'!E:F,2,FALSE)</f>
        <v/>
      </c>
      <c r="G1508" s="5" t="inlineStr">
        <is>
          <t>RW</t>
        </is>
      </c>
      <c r="H1508" s="5" t="inlineStr">
        <is>
          <t>RW</t>
        </is>
      </c>
      <c r="I1508" s="5">
        <f>VLOOKUP(H1508,'5.a Definitions'!E:F,2,FALSE)</f>
        <v/>
      </c>
      <c r="J1508" s="465" t="inlineStr">
        <is>
          <t xml:space="preserve"> Atmospheric outflow </t>
        </is>
      </c>
      <c r="K1508" s="465" t="inlineStr">
        <is>
          <t xml:space="preserve"> atmospheric outflow </t>
        </is>
      </c>
      <c r="L1508" s="465" t="inlineStr">
        <is>
          <t xml:space="preserve"> reactive </t>
        </is>
      </c>
      <c r="M1508" s="465" t="inlineStr">
        <is>
          <t xml:space="preserve"> RDN </t>
        </is>
      </c>
      <c r="N1508" s="466" t="n">
        <v>11.71938706119458</v>
      </c>
      <c r="O1508" s="467" t="n">
        <v>0.5001444401666477</v>
      </c>
      <c r="P1508" s="468" t="n">
        <v>2015</v>
      </c>
      <c r="Q1508" s="469" t="inlineStr">
        <is>
          <t>Filled (mean of 2014 and 2016): EMEP SR tables</t>
        </is>
      </c>
      <c r="R1508" s="469" t="inlineStr">
        <is>
          <t>ok</t>
        </is>
      </c>
      <c r="S1508" s="469" t="inlineStr">
        <is>
          <t xml:space="preserve"> text </t>
        </is>
      </c>
      <c r="T1508" s="426" t="inlineStr">
        <is>
          <t>Norway</t>
        </is>
      </c>
      <c r="U1508" s="465" t="inlineStr">
        <is>
          <t xml:space="preserve"> - </t>
        </is>
      </c>
      <c r="V1508" s="465" t="n">
        <v>0.04</v>
      </c>
    </row>
    <row r="1509" ht="16" customHeight="1" thickBot="1">
      <c r="A1509" s="493" t="n"/>
      <c r="B1509" s="6" t="inlineStr">
        <is>
          <t>AT.AT-RW.RW</t>
        </is>
      </c>
      <c r="C1509" s="6" t="inlineStr">
        <is>
          <t>AT.AT-RW.RW-Atmospheric outflow-OXN</t>
        </is>
      </c>
      <c r="D1509" s="6" t="inlineStr">
        <is>
          <t>AT</t>
        </is>
      </c>
      <c r="E1509" s="6" t="inlineStr">
        <is>
          <t>AT</t>
        </is>
      </c>
      <c r="F1509" s="5">
        <f>VLOOKUP(E1509,'5.a Definitions'!E:F,2,FALSE)</f>
        <v/>
      </c>
      <c r="G1509" s="6" t="inlineStr">
        <is>
          <t>RW</t>
        </is>
      </c>
      <c r="H1509" s="6" t="inlineStr">
        <is>
          <t>RW</t>
        </is>
      </c>
      <c r="I1509" s="5">
        <f>VLOOKUP(H1509,'5.a Definitions'!E:F,2,FALSE)</f>
        <v/>
      </c>
      <c r="J1509" s="470" t="inlineStr">
        <is>
          <t xml:space="preserve"> Atmospheric outflow </t>
        </is>
      </c>
      <c r="K1509" s="470" t="inlineStr">
        <is>
          <t xml:space="preserve"> atmospheric outflow </t>
        </is>
      </c>
      <c r="L1509" s="470" t="inlineStr">
        <is>
          <t xml:space="preserve"> reactive </t>
        </is>
      </c>
      <c r="M1509" s="470" t="inlineStr">
        <is>
          <t xml:space="preserve"> OXN </t>
        </is>
      </c>
      <c r="N1509" s="466" t="n">
        <v>32.7856629263355</v>
      </c>
      <c r="O1509" s="471" t="n">
        <v>0.5104156253548474</v>
      </c>
      <c r="P1509" s="468" t="n">
        <v>2015</v>
      </c>
      <c r="Q1509" s="472" t="inlineStr">
        <is>
          <t>Filled (mean of 2014 and 2016): EMEP SR tables</t>
        </is>
      </c>
      <c r="R1509" s="469" t="inlineStr">
        <is>
          <t>ok</t>
        </is>
      </c>
      <c r="S1509" s="472" t="inlineStr">
        <is>
          <t xml:space="preserve"> text </t>
        </is>
      </c>
      <c r="T1509" s="426" t="inlineStr">
        <is>
          <t>Norway</t>
        </is>
      </c>
      <c r="U1509" s="470" t="inlineStr">
        <is>
          <t xml:space="preserve"> - </t>
        </is>
      </c>
      <c r="V1509" s="470" t="n">
        <v>0.04</v>
      </c>
    </row>
    <row r="1510" ht="16" customHeight="1">
      <c r="A1510" s="491" t="inlineStr">
        <is>
          <t>Hydrosphere</t>
        </is>
      </c>
      <c r="B1510" s="5" t="inlineStr">
        <is>
          <t>HY.CW-MP.FP</t>
        </is>
      </c>
      <c r="C1510" s="5" t="inlineStr">
        <is>
          <t>HY.CW-MP.FP-Fish (wild catch)-Nmix</t>
        </is>
      </c>
      <c r="D1510" s="5" t="inlineStr">
        <is>
          <t>HY</t>
        </is>
      </c>
      <c r="E1510" s="5" t="inlineStr">
        <is>
          <t>CW</t>
        </is>
      </c>
      <c r="F1510" s="5">
        <f>VLOOKUP(E1510,'5.a Definitions'!E:F,2,FALSE)</f>
        <v/>
      </c>
      <c r="G1510" s="5" t="inlineStr">
        <is>
          <t>MP</t>
        </is>
      </c>
      <c r="H1510" s="5" t="inlineStr">
        <is>
          <t>FP</t>
        </is>
      </c>
      <c r="I1510" s="5">
        <f>VLOOKUP(H1510,'5.a Definitions'!E:F,2,FALSE)</f>
        <v/>
      </c>
      <c r="J1510" s="465" t="inlineStr">
        <is>
          <t xml:space="preserve"> Fish (wild catch) </t>
        </is>
      </c>
      <c r="K1510" s="5" t="inlineStr">
        <is>
          <t>coastal water fish (wild catch)</t>
        </is>
      </c>
      <c r="L1510" s="465" t="inlineStr">
        <is>
          <t xml:space="preserve"> reactive </t>
        </is>
      </c>
      <c r="M1510" s="465" t="inlineStr">
        <is>
          <t xml:space="preserve"> Nmix </t>
        </is>
      </c>
      <c r="N1510" s="466" t="n">
        <v>59.1262816844</v>
      </c>
      <c r="O1510" s="467" t="n">
        <v>0.113262964781361</v>
      </c>
      <c r="P1510" s="468" t="n">
        <v>2015</v>
      </c>
      <c r="Q1510" s="469" t="inlineStr">
        <is>
          <t>Fiskeridirektoratet</t>
        </is>
      </c>
      <c r="R1510" s="469" t="inlineStr">
        <is>
          <t>ok</t>
        </is>
      </c>
      <c r="S1510" s="469" t="inlineStr">
        <is>
          <t xml:space="preserve"> text </t>
        </is>
      </c>
      <c r="T1510" s="426" t="inlineStr">
        <is>
          <t>Norway</t>
        </is>
      </c>
      <c r="U1510" s="5" t="inlineStr">
        <is>
          <t>useful output</t>
        </is>
      </c>
      <c r="V1510" s="465" t="n">
        <v>0.04</v>
      </c>
    </row>
    <row r="1511" ht="16" customHeight="1">
      <c r="B1511" s="5" t="inlineStr">
        <is>
          <t>HY.SW-AT.AT</t>
        </is>
      </c>
      <c r="C1511" s="5" t="inlineStr">
        <is>
          <t>HY.SW-AT.AT-Emissions-N2</t>
        </is>
      </c>
      <c r="D1511" s="5" t="inlineStr">
        <is>
          <t>HY</t>
        </is>
      </c>
      <c r="E1511" s="5" t="inlineStr">
        <is>
          <t>SW</t>
        </is>
      </c>
      <c r="F1511" s="5">
        <f>VLOOKUP(E1511,'5.a Definitions'!E:F,2,FALSE)</f>
        <v/>
      </c>
      <c r="G1511" s="5" t="inlineStr">
        <is>
          <t>AT</t>
        </is>
      </c>
      <c r="H1511" s="5" t="inlineStr">
        <is>
          <t>AT</t>
        </is>
      </c>
      <c r="I1511" s="5">
        <f>VLOOKUP(H1511,'5.a Definitions'!E:F,2,FALSE)</f>
        <v/>
      </c>
      <c r="J1511" s="465" t="inlineStr">
        <is>
          <t xml:space="preserve"> Emissions </t>
        </is>
      </c>
      <c r="K1511" s="465" t="inlineStr">
        <is>
          <t xml:space="preserve"> surface water emissions </t>
        </is>
      </c>
      <c r="L1511" s="465" t="inlineStr">
        <is>
          <t xml:space="preserve"> inert </t>
        </is>
      </c>
      <c r="M1511" s="465" t="inlineStr">
        <is>
          <t xml:space="preserve"> N2 </t>
        </is>
      </c>
      <c r="N1511" s="466" t="n">
        <v>13.52736</v>
      </c>
      <c r="O1511" s="467" t="n">
        <v>0.4129805514509031</v>
      </c>
      <c r="P1511" s="468" t="n">
        <v>2015</v>
      </c>
      <c r="Q1511" s="469" t="inlineStr">
        <is>
          <t>NIVA TEOTIL3</t>
        </is>
      </c>
      <c r="R1511" s="469" t="inlineStr">
        <is>
          <t>ok</t>
        </is>
      </c>
      <c r="S1511" s="469" t="inlineStr">
        <is>
          <t xml:space="preserve"> text </t>
        </is>
      </c>
      <c r="T1511" s="426" t="inlineStr">
        <is>
          <t>Norway</t>
        </is>
      </c>
      <c r="U1511" s="465" t="inlineStr">
        <is>
          <t xml:space="preserve"> N wasted </t>
        </is>
      </c>
      <c r="V1511" s="465" t="n">
        <v>0.04</v>
      </c>
    </row>
    <row r="1512" ht="16" customHeight="1">
      <c r="B1512" s="5" t="inlineStr">
        <is>
          <t>HY.SW-AT.AT</t>
        </is>
      </c>
      <c r="C1512" s="5" t="inlineStr">
        <is>
          <t>HY.SW-AT.AT-Emissions-N2O</t>
        </is>
      </c>
      <c r="D1512" s="5" t="inlineStr">
        <is>
          <t>HY</t>
        </is>
      </c>
      <c r="E1512" s="5" t="inlineStr">
        <is>
          <t>SW</t>
        </is>
      </c>
      <c r="F1512" s="5">
        <f>VLOOKUP(E1512,'5.a Definitions'!E:F,2,FALSE)</f>
        <v/>
      </c>
      <c r="G1512" s="5" t="inlineStr">
        <is>
          <t>AT</t>
        </is>
      </c>
      <c r="H1512" s="5" t="inlineStr">
        <is>
          <t>AT</t>
        </is>
      </c>
      <c r="I1512" s="5">
        <f>VLOOKUP(H1512,'5.a Definitions'!E:F,2,FALSE)</f>
        <v/>
      </c>
      <c r="J1512" s="465" t="inlineStr">
        <is>
          <t xml:space="preserve"> Emissions </t>
        </is>
      </c>
      <c r="K1512" s="465" t="inlineStr">
        <is>
          <t xml:space="preserve"> surface water emissions </t>
        </is>
      </c>
      <c r="L1512" s="465" t="inlineStr">
        <is>
          <t xml:space="preserve"> reactive </t>
        </is>
      </c>
      <c r="M1512" s="465" t="inlineStr">
        <is>
          <t xml:space="preserve"> N2O </t>
        </is>
      </c>
      <c r="N1512" s="466" t="n">
        <v>0.13664</v>
      </c>
      <c r="O1512" s="467" t="n">
        <v>10.49922019277201</v>
      </c>
      <c r="P1512" s="468" t="n">
        <v>2015</v>
      </c>
      <c r="Q1512" s="469" t="inlineStr">
        <is>
          <t>NIVA TEOTIL3</t>
        </is>
      </c>
      <c r="R1512" s="469" t="inlineStr">
        <is>
          <t>ok</t>
        </is>
      </c>
      <c r="S1512" s="469" t="inlineStr">
        <is>
          <t xml:space="preserve"> text </t>
        </is>
      </c>
      <c r="T1512" s="426" t="inlineStr">
        <is>
          <t>Norway</t>
        </is>
      </c>
      <c r="U1512" s="465" t="inlineStr">
        <is>
          <t xml:space="preserve"> N wasted </t>
        </is>
      </c>
      <c r="V1512" s="465" t="n">
        <v>0.04</v>
      </c>
    </row>
    <row r="1513" ht="16" customHeight="1">
      <c r="B1513" s="5" t="inlineStr">
        <is>
          <t>HY.SW-HY.CW</t>
        </is>
      </c>
      <c r="C1513" s="5" t="inlineStr">
        <is>
          <t>HY.SW-HY.CW-Inflow to coastal waters-Nmix</t>
        </is>
      </c>
      <c r="D1513" s="5" t="inlineStr">
        <is>
          <t>HY</t>
        </is>
      </c>
      <c r="E1513" s="5" t="inlineStr">
        <is>
          <t>SW</t>
        </is>
      </c>
      <c r="F1513" s="5">
        <f>VLOOKUP(E1513,'5.a Definitions'!E:F,2,FALSE)</f>
        <v/>
      </c>
      <c r="G1513" s="5" t="inlineStr">
        <is>
          <t>HY</t>
        </is>
      </c>
      <c r="H1513" s="5" t="inlineStr">
        <is>
          <t>CW</t>
        </is>
      </c>
      <c r="I1513" s="5">
        <f>VLOOKUP(H1513,'5.a Definitions'!E:F,2,FALSE)</f>
        <v/>
      </c>
      <c r="J1513" s="465" t="inlineStr">
        <is>
          <t xml:space="preserve"> Inflow to coastal waters </t>
        </is>
      </c>
      <c r="K1513" s="465" t="inlineStr">
        <is>
          <t xml:space="preserve"> inflow to coastal water </t>
        </is>
      </c>
      <c r="L1513" s="465" t="inlineStr">
        <is>
          <t xml:space="preserve"> reactive </t>
        </is>
      </c>
      <c r="M1513" s="465" t="inlineStr">
        <is>
          <t xml:space="preserve"> Nmix </t>
        </is>
      </c>
      <c r="N1513" s="466" t="n">
        <v>116.1397</v>
      </c>
      <c r="O1513" s="467" t="n">
        <v>0.2256868752213093</v>
      </c>
      <c r="P1513" s="468" t="n">
        <v>2015</v>
      </c>
      <c r="Q1513" s="469" t="inlineStr">
        <is>
          <t>NIVA TEOTIL3</t>
        </is>
      </c>
      <c r="R1513" s="469" t="inlineStr">
        <is>
          <t>ok</t>
        </is>
      </c>
      <c r="S1513" s="469" t="inlineStr">
        <is>
          <t xml:space="preserve"> text </t>
        </is>
      </c>
      <c r="T1513" s="426" t="inlineStr">
        <is>
          <t>Norway</t>
        </is>
      </c>
      <c r="U1513" s="465" t="inlineStr">
        <is>
          <t xml:space="preserve"> - </t>
        </is>
      </c>
      <c r="V1513" s="465" t="n">
        <v>0.04</v>
      </c>
    </row>
    <row r="1514" ht="16" customHeight="1">
      <c r="B1514" s="5" t="inlineStr">
        <is>
          <t>HY.CW-MP.FP</t>
        </is>
      </c>
      <c r="C1514" s="5" t="inlineStr">
        <is>
          <t>HY.CW-MP.FP-Shellfish-Nmix</t>
        </is>
      </c>
      <c r="D1514" s="5" t="inlineStr">
        <is>
          <t>HY</t>
        </is>
      </c>
      <c r="E1514" s="5" t="inlineStr">
        <is>
          <t>CW</t>
        </is>
      </c>
      <c r="F1514" s="5">
        <f>VLOOKUP(E1514,'5.a Definitions'!E:F,2,FALSE)</f>
        <v/>
      </c>
      <c r="G1514" s="5" t="inlineStr">
        <is>
          <t>MP</t>
        </is>
      </c>
      <c r="H1514" s="5" t="inlineStr">
        <is>
          <t>FP</t>
        </is>
      </c>
      <c r="I1514" s="5">
        <f>VLOOKUP(H1514,'5.a Definitions'!E:F,2,FALSE)</f>
        <v/>
      </c>
      <c r="J1514" s="465" t="inlineStr">
        <is>
          <t xml:space="preserve"> Shellfish </t>
        </is>
      </c>
      <c r="K1514" s="465" t="inlineStr">
        <is>
          <t xml:space="preserve"> coastal water shellfish </t>
        </is>
      </c>
      <c r="L1514" s="465" t="inlineStr">
        <is>
          <t xml:space="preserve"> reactive </t>
        </is>
      </c>
      <c r="M1514" s="465" t="inlineStr">
        <is>
          <t xml:space="preserve"> Nmix </t>
        </is>
      </c>
      <c r="N1514" s="466" t="n">
        <v>6.5362921402</v>
      </c>
      <c r="O1514" s="467" t="n">
        <v>0.112732892211779</v>
      </c>
      <c r="P1514" s="468" t="n">
        <v>2015</v>
      </c>
      <c r="Q1514" s="469" t="inlineStr">
        <is>
          <t>Fiskeridirektoratet</t>
        </is>
      </c>
      <c r="R1514" s="469" t="inlineStr">
        <is>
          <t>ok</t>
        </is>
      </c>
      <c r="S1514" s="469" t="inlineStr">
        <is>
          <t xml:space="preserve"> text </t>
        </is>
      </c>
      <c r="T1514" s="426" t="inlineStr">
        <is>
          <t>Norway</t>
        </is>
      </c>
      <c r="U1514" s="5" t="inlineStr">
        <is>
          <t>useful output</t>
        </is>
      </c>
      <c r="V1514" s="465" t="n">
        <v>0.04</v>
      </c>
    </row>
    <row r="1515" ht="16" customHeight="1">
      <c r="B1515" s="5" t="inlineStr">
        <is>
          <t>HY.AC-MP.FP</t>
        </is>
      </c>
      <c r="C1515" s="5" t="inlineStr">
        <is>
          <t>HY.AC-MP.FP-Coastal fish and seafood-Nmix</t>
        </is>
      </c>
      <c r="D1515" s="5" t="inlineStr">
        <is>
          <t>HY</t>
        </is>
      </c>
      <c r="E1515" s="5" t="inlineStr">
        <is>
          <t>AC</t>
        </is>
      </c>
      <c r="F1515" s="5">
        <f>VLOOKUP(E1515,'5.a Definitions'!E:F,2,FALSE)</f>
        <v/>
      </c>
      <c r="G1515" s="5" t="inlineStr">
        <is>
          <t>MP</t>
        </is>
      </c>
      <c r="H1515" s="5" t="inlineStr">
        <is>
          <t>FP</t>
        </is>
      </c>
      <c r="I1515" s="5">
        <f>VLOOKUP(H1515,'5.a Definitions'!E:F,2,FALSE)</f>
        <v/>
      </c>
      <c r="J1515" s="465" t="inlineStr">
        <is>
          <t xml:space="preserve"> Coastal fish and seafood </t>
        </is>
      </c>
      <c r="K1515" s="465" t="inlineStr">
        <is>
          <t xml:space="preserve"> aquaculture coastal fish and seafood </t>
        </is>
      </c>
      <c r="L1515" s="465" t="inlineStr">
        <is>
          <t xml:space="preserve"> reactive </t>
        </is>
      </c>
      <c r="M1515" s="465" t="inlineStr">
        <is>
          <t xml:space="preserve"> Nmix </t>
        </is>
      </c>
      <c r="N1515" s="466" t="n">
        <v>39.513208</v>
      </c>
      <c r="O1515" s="467" t="n">
        <v>0.1123963902883052</v>
      </c>
      <c r="P1515" s="468" t="n">
        <v>2015</v>
      </c>
      <c r="Q1515" s="469" t="inlineStr">
        <is>
          <t>Fiskeridirektoratet</t>
        </is>
      </c>
      <c r="R1515" s="469" t="inlineStr">
        <is>
          <t>ok</t>
        </is>
      </c>
      <c r="S1515" s="469" t="inlineStr">
        <is>
          <t xml:space="preserve"> text </t>
        </is>
      </c>
      <c r="T1515" s="426" t="inlineStr">
        <is>
          <t>Norway</t>
        </is>
      </c>
      <c r="U1515" s="5" t="inlineStr">
        <is>
          <t>useful output</t>
        </is>
      </c>
      <c r="V1515" s="465" t="n">
        <v>0.04</v>
      </c>
    </row>
    <row r="1516" ht="16" customHeight="1">
      <c r="B1516" s="5" t="inlineStr">
        <is>
          <t>HY.AC-MP.FP</t>
        </is>
      </c>
      <c r="C1516" s="5" t="inlineStr">
        <is>
          <t>HY.AC-MP.FP-Freshwater fish and seafood-Nmix</t>
        </is>
      </c>
      <c r="D1516" s="5" t="inlineStr">
        <is>
          <t>HY</t>
        </is>
      </c>
      <c r="E1516" s="5" t="inlineStr">
        <is>
          <t>AC</t>
        </is>
      </c>
      <c r="F1516" s="5">
        <f>VLOOKUP(E1516,'5.a Definitions'!E:F,2,FALSE)</f>
        <v/>
      </c>
      <c r="G1516" s="5" t="inlineStr">
        <is>
          <t>MP</t>
        </is>
      </c>
      <c r="H1516" s="5" t="inlineStr">
        <is>
          <t>FP</t>
        </is>
      </c>
      <c r="I1516" s="5">
        <f>VLOOKUP(H1516,'5.a Definitions'!E:F,2,FALSE)</f>
        <v/>
      </c>
      <c r="J1516" s="465" t="inlineStr">
        <is>
          <t xml:space="preserve"> Freshwater fish and seafood </t>
        </is>
      </c>
      <c r="K1516" s="465" t="inlineStr">
        <is>
          <t xml:space="preserve"> aquaculture freshwater fish and seafood </t>
        </is>
      </c>
      <c r="L1516" s="465" t="inlineStr">
        <is>
          <t xml:space="preserve"> reactive </t>
        </is>
      </c>
      <c r="M1516" s="465" t="inlineStr">
        <is>
          <t xml:space="preserve"> Nmix </t>
        </is>
      </c>
      <c r="N1516" s="466" t="n">
        <v>0</v>
      </c>
      <c r="O1516" s="467" t="n">
        <v>20</v>
      </c>
      <c r="P1516" s="468" t="n">
        <v>2015</v>
      </c>
      <c r="Q1516" s="469" t="inlineStr">
        <is>
          <t>no production</t>
        </is>
      </c>
      <c r="R1516" s="469" t="inlineStr">
        <is>
          <t>ok</t>
        </is>
      </c>
      <c r="S1516" s="469" t="inlineStr">
        <is>
          <t xml:space="preserve"> text </t>
        </is>
      </c>
      <c r="T1516" s="426" t="inlineStr">
        <is>
          <t>Norway</t>
        </is>
      </c>
      <c r="U1516" s="5" t="inlineStr">
        <is>
          <t>useful output</t>
        </is>
      </c>
      <c r="V1516" s="465" t="n">
        <v>0.04</v>
      </c>
    </row>
    <row r="1517" ht="16" customHeight="1">
      <c r="B1517" s="5" t="inlineStr">
        <is>
          <t>HY.AC-HY.CW</t>
        </is>
      </c>
      <c r="C1517" s="5" t="inlineStr">
        <is>
          <t>HY.AC-HY.CW-Waste feed-Nmix</t>
        </is>
      </c>
      <c r="D1517" s="5" t="inlineStr">
        <is>
          <t>HY</t>
        </is>
      </c>
      <c r="E1517" s="5" t="inlineStr">
        <is>
          <t>AC</t>
        </is>
      </c>
      <c r="F1517" s="5">
        <f>VLOOKUP(E1517,'5.a Definitions'!E:F,2,FALSE)</f>
        <v/>
      </c>
      <c r="G1517" s="5" t="inlineStr">
        <is>
          <t>HY</t>
        </is>
      </c>
      <c r="H1517" s="5" t="inlineStr">
        <is>
          <t>CW</t>
        </is>
      </c>
      <c r="I1517" s="5">
        <f>VLOOKUP(H1517,'5.a Definitions'!E:F,2,FALSE)</f>
        <v/>
      </c>
      <c r="J1517" s="465" t="inlineStr">
        <is>
          <t xml:space="preserve"> Waste feed </t>
        </is>
      </c>
      <c r="K1517" s="465" t="inlineStr">
        <is>
          <t xml:space="preserve"> waste feed to coastal water </t>
        </is>
      </c>
      <c r="L1517" s="465" t="inlineStr">
        <is>
          <t xml:space="preserve"> reactive </t>
        </is>
      </c>
      <c r="M1517" s="465" t="inlineStr">
        <is>
          <t xml:space="preserve"> Nmix </t>
        </is>
      </c>
      <c r="N1517" s="466" t="n">
        <v>3.233950657342646</v>
      </c>
      <c r="O1517" s="467" t="n">
        <v>0.4254253157123561</v>
      </c>
      <c r="P1517" s="468" t="n">
        <v>2015</v>
      </c>
      <c r="Q1517" s="469" t="inlineStr">
        <is>
          <t>Mass balance</t>
        </is>
      </c>
      <c r="R1517" s="469" t="inlineStr">
        <is>
          <t>ok</t>
        </is>
      </c>
      <c r="S1517" s="469" t="inlineStr">
        <is>
          <t xml:space="preserve"> text </t>
        </is>
      </c>
      <c r="T1517" s="426" t="inlineStr">
        <is>
          <t>Norway</t>
        </is>
      </c>
      <c r="U1517" s="465" t="inlineStr">
        <is>
          <t xml:space="preserve"> N wasted </t>
        </is>
      </c>
      <c r="V1517" s="465" t="n">
        <v>0.04</v>
      </c>
    </row>
    <row r="1518" ht="16" customHeight="1">
      <c r="B1518" s="5" t="inlineStr">
        <is>
          <t>HY.AC-HY.CW</t>
        </is>
      </c>
      <c r="C1518" s="5" t="inlineStr">
        <is>
          <t>HY.AC-HY.CW-Excretia-Nmix</t>
        </is>
      </c>
      <c r="D1518" s="5" t="inlineStr">
        <is>
          <t>HY</t>
        </is>
      </c>
      <c r="E1518" s="5" t="inlineStr">
        <is>
          <t>AC</t>
        </is>
      </c>
      <c r="F1518" s="5">
        <f>VLOOKUP(E1518,'5.a Definitions'!E:F,2,FALSE)</f>
        <v/>
      </c>
      <c r="G1518" s="5" t="inlineStr">
        <is>
          <t>HY</t>
        </is>
      </c>
      <c r="H1518" s="5" t="inlineStr">
        <is>
          <t>CW</t>
        </is>
      </c>
      <c r="I1518" s="5">
        <f>VLOOKUP(H1518,'5.a Definitions'!E:F,2,FALSE)</f>
        <v/>
      </c>
      <c r="J1518" s="465" t="inlineStr">
        <is>
          <t xml:space="preserve"> Excretia </t>
        </is>
      </c>
      <c r="K1518" s="465" t="inlineStr">
        <is>
          <t xml:space="preserve"> excretia to coastal water </t>
        </is>
      </c>
      <c r="L1518" s="465" t="inlineStr">
        <is>
          <t xml:space="preserve"> reactive </t>
        </is>
      </c>
      <c r="M1518" s="465" t="inlineStr">
        <is>
          <t xml:space="preserve"> Nmix </t>
        </is>
      </c>
      <c r="N1518" s="466" t="n">
        <v>65.0511965874126</v>
      </c>
      <c r="O1518" s="467" t="n">
        <v>0.1765551659052156</v>
      </c>
      <c r="P1518" s="468" t="n">
        <v>2015</v>
      </c>
      <c r="Q1518" s="469" t="inlineStr">
        <is>
          <t>Mass balance</t>
        </is>
      </c>
      <c r="R1518" s="469" t="inlineStr">
        <is>
          <t>ok</t>
        </is>
      </c>
      <c r="S1518" s="469" t="inlineStr">
        <is>
          <t xml:space="preserve"> text </t>
        </is>
      </c>
      <c r="T1518" s="426" t="inlineStr">
        <is>
          <t>Norway</t>
        </is>
      </c>
      <c r="U1518" s="465" t="inlineStr">
        <is>
          <t xml:space="preserve"> N wasted </t>
        </is>
      </c>
      <c r="V1518" s="465" t="n">
        <v>0.04</v>
      </c>
    </row>
    <row r="1519" ht="16" customHeight="1">
      <c r="A1519" s="490" t="inlineStr">
        <is>
          <t xml:space="preserve"> Rest of the world </t>
        </is>
      </c>
      <c r="B1519" s="5" t="inlineStr">
        <is>
          <t>RW.RW-EF.EC</t>
        </is>
      </c>
      <c r="C1519" s="5" t="inlineStr">
        <is>
          <t>RW.RW-EF.EC-Fuel import-Nmix</t>
        </is>
      </c>
      <c r="D1519" s="5" t="inlineStr">
        <is>
          <t>RW</t>
        </is>
      </c>
      <c r="E1519" s="5" t="inlineStr">
        <is>
          <t>RW</t>
        </is>
      </c>
      <c r="F1519" s="5">
        <f>VLOOKUP(E1519,'5.a Definitions'!E:F,2,FALSE)</f>
        <v/>
      </c>
      <c r="G1519" s="5" t="inlineStr">
        <is>
          <t>EF</t>
        </is>
      </c>
      <c r="H1519" s="5" t="inlineStr">
        <is>
          <t>EC</t>
        </is>
      </c>
      <c r="I1519" s="5">
        <f>VLOOKUP(H1519,'5.a Definitions'!E:F,2,FALSE)</f>
        <v/>
      </c>
      <c r="J1519" s="465" t="inlineStr">
        <is>
          <t xml:space="preserve"> Fuel import </t>
        </is>
      </c>
      <c r="K1519" s="465" t="inlineStr">
        <is>
          <t xml:space="preserve"> fuel import </t>
        </is>
      </c>
      <c r="L1519" s="465" t="inlineStr">
        <is>
          <t xml:space="preserve"> reactive </t>
        </is>
      </c>
      <c r="M1519" s="465" t="inlineStr">
        <is>
          <t xml:space="preserve"> Nmix </t>
        </is>
      </c>
      <c r="N1519" s="466" t="n">
        <v>18.065316476264</v>
      </c>
      <c r="O1519" s="467" t="n">
        <v>0.5471824142406606</v>
      </c>
      <c r="P1519" s="468" t="n">
        <v>2015</v>
      </c>
      <c r="Q1519" s="469" t="inlineStr">
        <is>
          <t>SSB tab 08801</t>
        </is>
      </c>
      <c r="R1519" s="469" t="inlineStr">
        <is>
          <t>ok</t>
        </is>
      </c>
      <c r="S1519" s="469" t="inlineStr">
        <is>
          <t xml:space="preserve"> text </t>
        </is>
      </c>
      <c r="T1519" s="426" t="inlineStr">
        <is>
          <t>Norway</t>
        </is>
      </c>
      <c r="U1519" s="5" t="inlineStr">
        <is>
          <t>import</t>
        </is>
      </c>
      <c r="V1519" s="465" t="n">
        <v>0.04</v>
      </c>
    </row>
    <row r="1520" ht="16" customHeight="1">
      <c r="B1520" s="5" t="inlineStr">
        <is>
          <t>RW.RW-EF.TR</t>
        </is>
      </c>
      <c r="C1520" s="5" t="inlineStr">
        <is>
          <t>RW.RW-EF.TR-Import of transport fuel-Nmix</t>
        </is>
      </c>
      <c r="D1520" s="5" t="inlineStr">
        <is>
          <t>RW</t>
        </is>
      </c>
      <c r="E1520" s="5" t="inlineStr">
        <is>
          <t>RW</t>
        </is>
      </c>
      <c r="F1520" s="5">
        <f>VLOOKUP(E1520,'5.a Definitions'!E:F,2,FALSE)</f>
        <v/>
      </c>
      <c r="G1520" s="5" t="inlineStr">
        <is>
          <t>EF</t>
        </is>
      </c>
      <c r="H1520" s="5" t="inlineStr">
        <is>
          <t>TR</t>
        </is>
      </c>
      <c r="I1520" s="5">
        <f>VLOOKUP(H1520,'5.a Definitions'!E:F,2,FALSE)</f>
        <v/>
      </c>
      <c r="J1520" s="465" t="inlineStr">
        <is>
          <t xml:space="preserve"> Import of transport fuel </t>
        </is>
      </c>
      <c r="K1520" s="465" t="inlineStr">
        <is>
          <t xml:space="preserve"> import of transport fuel </t>
        </is>
      </c>
      <c r="L1520" s="465" t="inlineStr">
        <is>
          <t xml:space="preserve"> reactive </t>
        </is>
      </c>
      <c r="M1520" s="465" t="inlineStr">
        <is>
          <t xml:space="preserve"> Nmix </t>
        </is>
      </c>
      <c r="N1520" s="466" t="n">
        <v>0.396674356</v>
      </c>
      <c r="O1520" s="467" t="n">
        <v>0.2141277389750087</v>
      </c>
      <c r="P1520" s="468" t="n">
        <v>2015</v>
      </c>
      <c r="Q1520" s="469" t="inlineStr">
        <is>
          <t>SSB tab 08801</t>
        </is>
      </c>
      <c r="R1520" s="469" t="inlineStr">
        <is>
          <t>ok</t>
        </is>
      </c>
      <c r="S1520" s="469" t="inlineStr">
        <is>
          <t xml:space="preserve"> text </t>
        </is>
      </c>
      <c r="T1520" s="426" t="inlineStr">
        <is>
          <t>Norway</t>
        </is>
      </c>
      <c r="U1520" s="5" t="inlineStr">
        <is>
          <t>import</t>
        </is>
      </c>
      <c r="V1520" s="465" t="n">
        <v>0.04</v>
      </c>
    </row>
    <row r="1521" ht="16" customHeight="1">
      <c r="B1521" s="5" t="inlineStr">
        <is>
          <t>RW.RW-MP.FP</t>
        </is>
      </c>
      <c r="C1521" s="5" t="inlineStr">
        <is>
          <t>RW.RW-MP.FP-Sea fish (landings)-Nmix</t>
        </is>
      </c>
      <c r="D1521" s="5" t="inlineStr">
        <is>
          <t>RW</t>
        </is>
      </c>
      <c r="E1521" s="5" t="inlineStr">
        <is>
          <t>RW</t>
        </is>
      </c>
      <c r="F1521" s="5">
        <f>VLOOKUP(E1521,'5.a Definitions'!E:F,2,FALSE)</f>
        <v/>
      </c>
      <c r="G1521" s="5" t="inlineStr">
        <is>
          <t>MP</t>
        </is>
      </c>
      <c r="H1521" s="5" t="inlineStr">
        <is>
          <t>FP</t>
        </is>
      </c>
      <c r="I1521" s="5">
        <f>VLOOKUP(H1521,'5.a Definitions'!E:F,2,FALSE)</f>
        <v/>
      </c>
      <c r="J1521" s="465" t="inlineStr">
        <is>
          <t xml:space="preserve"> Sea fish (landings) </t>
        </is>
      </c>
      <c r="K1521" s="465" t="inlineStr">
        <is>
          <t xml:space="preserve"> sea fish (landings) </t>
        </is>
      </c>
      <c r="L1521" s="465" t="inlineStr">
        <is>
          <t xml:space="preserve"> reactive </t>
        </is>
      </c>
      <c r="M1521" s="465" t="inlineStr">
        <is>
          <t xml:space="preserve"> Nmix </t>
        </is>
      </c>
      <c r="N1521" s="466" t="n">
        <v>0</v>
      </c>
      <c r="O1521" s="467" t="n">
        <v>20</v>
      </c>
      <c r="P1521" s="468" t="n">
        <v>2015</v>
      </c>
      <c r="Q1521" s="469" t="inlineStr">
        <is>
          <t>counted under Hydrosphere</t>
        </is>
      </c>
      <c r="R1521" s="469" t="inlineStr">
        <is>
          <t>ok</t>
        </is>
      </c>
      <c r="S1521" s="469" t="inlineStr">
        <is>
          <t xml:space="preserve"> text </t>
        </is>
      </c>
      <c r="T1521" s="426" t="inlineStr">
        <is>
          <t>Norway</t>
        </is>
      </c>
      <c r="U1521" s="5" t="inlineStr">
        <is>
          <t>import</t>
        </is>
      </c>
      <c r="V1521" s="465" t="n">
        <v>0.04</v>
      </c>
    </row>
    <row r="1522" ht="16" customFormat="1" customHeight="1" s="482">
      <c r="B1522" s="5" t="inlineStr">
        <is>
          <t>RW.RW-MP.FP</t>
        </is>
      </c>
      <c r="C1522" s="5" t="inlineStr">
        <is>
          <t>RW.RW-MP.FP-Food import-Nmix</t>
        </is>
      </c>
      <c r="D1522" s="5" t="inlineStr">
        <is>
          <t>RW</t>
        </is>
      </c>
      <c r="E1522" s="5" t="inlineStr">
        <is>
          <t>RW</t>
        </is>
      </c>
      <c r="F1522" s="5">
        <f>VLOOKUP(E1522,'5.a Definitions'!E:F,2,FALSE)</f>
        <v/>
      </c>
      <c r="G1522" s="5" t="inlineStr">
        <is>
          <t>MP</t>
        </is>
      </c>
      <c r="H1522" s="5" t="inlineStr">
        <is>
          <t>FP</t>
        </is>
      </c>
      <c r="I1522" s="5">
        <f>VLOOKUP(H1522,'5.a Definitions'!E:F,2,FALSE)</f>
        <v/>
      </c>
      <c r="J1522" s="465" t="inlineStr">
        <is>
          <t xml:space="preserve"> Food import </t>
        </is>
      </c>
      <c r="K1522" s="465" t="inlineStr">
        <is>
          <t xml:space="preserve"> food and feed import </t>
        </is>
      </c>
      <c r="L1522" s="465" t="inlineStr">
        <is>
          <t xml:space="preserve"> reactive </t>
        </is>
      </c>
      <c r="M1522" s="465" t="inlineStr">
        <is>
          <t xml:space="preserve"> Nmix </t>
        </is>
      </c>
      <c r="N1522" s="466" t="n">
        <v>27.873991836</v>
      </c>
      <c r="O1522" s="467" t="n">
        <v>0.09234940445678647</v>
      </c>
      <c r="P1522" s="468" t="n">
        <v>2015</v>
      </c>
      <c r="Q1522" s="469" t="inlineStr">
        <is>
          <t>SSB tab 08801</t>
        </is>
      </c>
      <c r="R1522" s="469" t="inlineStr">
        <is>
          <t>ok</t>
        </is>
      </c>
      <c r="S1522" s="469" t="inlineStr">
        <is>
          <t xml:space="preserve"> text </t>
        </is>
      </c>
      <c r="T1522" s="426" t="inlineStr">
        <is>
          <t>Norway</t>
        </is>
      </c>
      <c r="U1522" s="5" t="inlineStr">
        <is>
          <t>import</t>
        </is>
      </c>
      <c r="V1522" s="465" t="n">
        <v>0.04</v>
      </c>
    </row>
    <row r="1523" ht="16" customHeight="1">
      <c r="B1523" s="5" t="inlineStr">
        <is>
          <t>RW.RW-MP.OP</t>
        </is>
      </c>
      <c r="C1523" s="5" t="inlineStr">
        <is>
          <t>RW.RW-MP.OP-Other goods import -Nmix</t>
        </is>
      </c>
      <c r="D1523" s="5" t="inlineStr">
        <is>
          <t>RW</t>
        </is>
      </c>
      <c r="E1523" s="5" t="inlineStr">
        <is>
          <t>RW</t>
        </is>
      </c>
      <c r="F1523" s="5">
        <f>VLOOKUP(E1523,'5.a Definitions'!E:F,2,FALSE)</f>
        <v/>
      </c>
      <c r="G1523" s="5" t="inlineStr">
        <is>
          <t>MP</t>
        </is>
      </c>
      <c r="H1523" s="5" t="inlineStr">
        <is>
          <t>OP</t>
        </is>
      </c>
      <c r="I1523" s="5">
        <f>VLOOKUP(H1523,'5.a Definitions'!E:F,2,FALSE)</f>
        <v/>
      </c>
      <c r="J1523" s="465" t="inlineStr">
        <is>
          <t xml:space="preserve"> Other goods import  </t>
        </is>
      </c>
      <c r="K1523" s="465" t="inlineStr">
        <is>
          <t xml:space="preserve"> other goods import </t>
        </is>
      </c>
      <c r="L1523" s="465" t="inlineStr">
        <is>
          <t xml:space="preserve"> reactive </t>
        </is>
      </c>
      <c r="M1523" s="465" t="inlineStr">
        <is>
          <t xml:space="preserve"> Nmix </t>
        </is>
      </c>
      <c r="N1523" s="466" t="n">
        <v>44.74561780179999</v>
      </c>
      <c r="O1523" s="467" t="n">
        <v>0.0549337899869629</v>
      </c>
      <c r="P1523" s="468" t="n">
        <v>2015</v>
      </c>
      <c r="Q1523" s="469" t="inlineStr">
        <is>
          <t>SSB tab 08801</t>
        </is>
      </c>
      <c r="R1523" s="469" t="inlineStr">
        <is>
          <t>ok</t>
        </is>
      </c>
      <c r="S1523" s="469" t="inlineStr">
        <is>
          <t xml:space="preserve"> text </t>
        </is>
      </c>
      <c r="T1523" s="426" t="inlineStr">
        <is>
          <t>Norway</t>
        </is>
      </c>
      <c r="U1523" s="5" t="inlineStr">
        <is>
          <t>import</t>
        </is>
      </c>
      <c r="V1523" s="465" t="n">
        <v>0.04</v>
      </c>
    </row>
    <row r="1524" ht="16" customHeight="1">
      <c r="B1524" s="475" t="inlineStr">
        <is>
          <t>RW.RW-MP.OP</t>
        </is>
      </c>
      <c r="C1524" s="475" t="inlineStr">
        <is>
          <t>RW.RW-MP.OP-Ammonia import -Nmix</t>
        </is>
      </c>
      <c r="D1524" s="475" t="inlineStr">
        <is>
          <t>RW</t>
        </is>
      </c>
      <c r="E1524" s="475" t="inlineStr">
        <is>
          <t>RW</t>
        </is>
      </c>
      <c r="F1524" s="5">
        <f>VLOOKUP(E1524,'5.a Definitions'!E:F,2,FALSE)</f>
        <v/>
      </c>
      <c r="G1524" s="475" t="inlineStr">
        <is>
          <t>MP</t>
        </is>
      </c>
      <c r="H1524" s="475" t="inlineStr">
        <is>
          <t>OP</t>
        </is>
      </c>
      <c r="I1524" s="5">
        <f>VLOOKUP(H1524,'5.a Definitions'!E:F,2,FALSE)</f>
        <v/>
      </c>
      <c r="J1524" s="465" t="inlineStr">
        <is>
          <t>Ammonia import</t>
        </is>
      </c>
      <c r="K1524" s="465" t="inlineStr">
        <is>
          <t>ammonia import</t>
        </is>
      </c>
      <c r="L1524" s="465" t="inlineStr">
        <is>
          <t>reactive</t>
        </is>
      </c>
      <c r="M1524" s="465" t="inlineStr">
        <is>
          <t>Nmix</t>
        </is>
      </c>
      <c r="N1524" s="466" t="n">
        <v>322.8855419830001</v>
      </c>
      <c r="O1524" s="467" t="n">
        <v>0.05038918282979859</v>
      </c>
      <c r="P1524" s="468" t="n">
        <v>2015</v>
      </c>
      <c r="Q1524" s="469" t="inlineStr">
        <is>
          <t>SSB tab 08801</t>
        </is>
      </c>
      <c r="R1524" s="469" t="inlineStr">
        <is>
          <t>ok</t>
        </is>
      </c>
      <c r="S1524" s="469" t="inlineStr">
        <is>
          <t>text</t>
        </is>
      </c>
      <c r="T1524" s="476" t="inlineStr">
        <is>
          <t>Norway</t>
        </is>
      </c>
      <c r="U1524" s="5" t="inlineStr">
        <is>
          <t>import</t>
        </is>
      </c>
      <c r="V1524" s="465">
        <f>(O1440*N1440)^2</f>
        <v/>
      </c>
    </row>
    <row r="1525" ht="16" customHeight="1">
      <c r="B1525" s="5" t="inlineStr">
        <is>
          <t>RW.RW-AG.MM</t>
        </is>
      </c>
      <c r="C1525" s="5" t="inlineStr">
        <is>
          <t>RW.RW-AG.MM-Animal feed import-Nmix</t>
        </is>
      </c>
      <c r="D1525" s="5" t="inlineStr">
        <is>
          <t>RW</t>
        </is>
      </c>
      <c r="E1525" s="5" t="inlineStr">
        <is>
          <t>RW</t>
        </is>
      </c>
      <c r="F1525" s="5">
        <f>VLOOKUP(E1525,'5.a Definitions'!E:F,2,FALSE)</f>
        <v/>
      </c>
      <c r="G1525" s="5" t="inlineStr">
        <is>
          <t>AG</t>
        </is>
      </c>
      <c r="H1525" s="5" t="inlineStr">
        <is>
          <t>MM</t>
        </is>
      </c>
      <c r="I1525" s="5">
        <f>VLOOKUP(H1525,'5.a Definitions'!E:F,2,FALSE)</f>
        <v/>
      </c>
      <c r="J1525" s="465" t="inlineStr">
        <is>
          <t xml:space="preserve"> Animal feed import </t>
        </is>
      </c>
      <c r="K1525" s="465" t="inlineStr">
        <is>
          <t xml:space="preserve"> animal feed import </t>
        </is>
      </c>
      <c r="L1525" s="465" t="inlineStr">
        <is>
          <t xml:space="preserve"> reactive </t>
        </is>
      </c>
      <c r="M1525" s="465" t="inlineStr">
        <is>
          <t xml:space="preserve"> Nmix </t>
        </is>
      </c>
      <c r="N1525" s="466" t="n">
        <v>34.04682757334715</v>
      </c>
      <c r="O1525" s="467" t="n">
        <v>0.09626128012297588</v>
      </c>
      <c r="P1525" s="468" t="n">
        <v>2015</v>
      </c>
      <c r="Q1525" s="469" t="inlineStr">
        <is>
          <t>Landbruksdirektoratets kraftfôrstatistikk</t>
        </is>
      </c>
      <c r="R1525" s="469" t="inlineStr">
        <is>
          <t>ok</t>
        </is>
      </c>
      <c r="S1525" s="469" t="inlineStr">
        <is>
          <t xml:space="preserve"> text </t>
        </is>
      </c>
      <c r="T1525" s="426" t="inlineStr">
        <is>
          <t>Norway</t>
        </is>
      </c>
      <c r="U1525" s="5" t="inlineStr">
        <is>
          <t>import</t>
        </is>
      </c>
      <c r="V1525" s="465" t="n">
        <v>0.04</v>
      </c>
    </row>
    <row r="1526" ht="16" customHeight="1">
      <c r="B1526" s="5" t="inlineStr">
        <is>
          <t>RW.RW-AG.MM</t>
        </is>
      </c>
      <c r="C1526" s="5" t="inlineStr">
        <is>
          <t>RW.RW-AG.MM-Live animal import-Nmix</t>
        </is>
      </c>
      <c r="D1526" s="5" t="inlineStr">
        <is>
          <t>RW</t>
        </is>
      </c>
      <c r="E1526" s="5" t="inlineStr">
        <is>
          <t>RW</t>
        </is>
      </c>
      <c r="F1526" s="5">
        <f>VLOOKUP(E1526,'5.a Definitions'!E:F,2,FALSE)</f>
        <v/>
      </c>
      <c r="G1526" s="5" t="inlineStr">
        <is>
          <t>AG</t>
        </is>
      </c>
      <c r="H1526" s="5" t="inlineStr">
        <is>
          <t>MM</t>
        </is>
      </c>
      <c r="I1526" s="5">
        <f>VLOOKUP(H1526,'5.a Definitions'!E:F,2,FALSE)</f>
        <v/>
      </c>
      <c r="J1526" s="465" t="inlineStr">
        <is>
          <t xml:space="preserve"> Live animal import </t>
        </is>
      </c>
      <c r="K1526" s="465" t="inlineStr">
        <is>
          <t xml:space="preserve"> live animal import </t>
        </is>
      </c>
      <c r="L1526" s="465" t="inlineStr">
        <is>
          <t xml:space="preserve"> reactive </t>
        </is>
      </c>
      <c r="M1526" s="465" t="inlineStr">
        <is>
          <t xml:space="preserve"> Nmix </t>
        </is>
      </c>
      <c r="N1526" s="466" t="n">
        <v>0.01825536</v>
      </c>
      <c r="O1526" s="467" t="n">
        <v>0.4003636466808336</v>
      </c>
      <c r="P1526" s="468" t="n">
        <v>2015</v>
      </c>
      <c r="Q1526" s="469" t="inlineStr">
        <is>
          <t>FAOSTAT</t>
        </is>
      </c>
      <c r="R1526" s="469" t="inlineStr">
        <is>
          <t>ok</t>
        </is>
      </c>
      <c r="S1526" s="469" t="inlineStr">
        <is>
          <t xml:space="preserve"> text </t>
        </is>
      </c>
      <c r="T1526" s="426" t="inlineStr">
        <is>
          <t>Norway</t>
        </is>
      </c>
      <c r="U1526" s="5" t="inlineStr">
        <is>
          <t>import</t>
        </is>
      </c>
      <c r="V1526" s="465" t="n">
        <v>0.04</v>
      </c>
    </row>
    <row r="1527" ht="16" customHeight="1">
      <c r="B1527" s="5" t="inlineStr">
        <is>
          <t>RW.RW-AG.SM</t>
        </is>
      </c>
      <c r="C1527" s="5" t="inlineStr">
        <is>
          <t>RW.RW-AG.SM-Mineral fertilizer import-Nmix</t>
        </is>
      </c>
      <c r="D1527" s="5" t="inlineStr">
        <is>
          <t>RW</t>
        </is>
      </c>
      <c r="E1527" s="5" t="inlineStr">
        <is>
          <t>RW</t>
        </is>
      </c>
      <c r="F1527" s="5">
        <f>VLOOKUP(E1527,'5.a Definitions'!E:F,2,FALSE)</f>
        <v/>
      </c>
      <c r="G1527" s="5" t="inlineStr">
        <is>
          <t>AG</t>
        </is>
      </c>
      <c r="H1527" s="5" t="inlineStr">
        <is>
          <t>SM</t>
        </is>
      </c>
      <c r="I1527" s="5">
        <f>VLOOKUP(H1527,'5.a Definitions'!E:F,2,FALSE)</f>
        <v/>
      </c>
      <c r="J1527" s="465" t="inlineStr">
        <is>
          <t xml:space="preserve"> Mineral fertilizer import </t>
        </is>
      </c>
      <c r="K1527" s="465" t="inlineStr">
        <is>
          <t xml:space="preserve"> mineral fertilizer import </t>
        </is>
      </c>
      <c r="L1527" s="465" t="inlineStr">
        <is>
          <t xml:space="preserve"> reactive </t>
        </is>
      </c>
      <c r="M1527" s="465" t="inlineStr">
        <is>
          <t xml:space="preserve"> Nmix </t>
        </is>
      </c>
      <c r="N1527" s="466" t="n">
        <v>37.498</v>
      </c>
      <c r="O1527" s="467" t="n">
        <v>0.3033769670044502</v>
      </c>
      <c r="P1527" s="468" t="n">
        <v>2015</v>
      </c>
      <c r="Q1527" s="469" t="inlineStr">
        <is>
          <t>FAOSTAT</t>
        </is>
      </c>
      <c r="R1527" s="469" t="inlineStr">
        <is>
          <t>ok</t>
        </is>
      </c>
      <c r="S1527" s="469" t="inlineStr">
        <is>
          <t xml:space="preserve"> text </t>
        </is>
      </c>
      <c r="T1527" s="426" t="inlineStr">
        <is>
          <t>Norway</t>
        </is>
      </c>
      <c r="U1527" s="5" t="inlineStr">
        <is>
          <t>import</t>
        </is>
      </c>
      <c r="V1527" s="465" t="n">
        <v>0.04</v>
      </c>
    </row>
    <row r="1528" ht="16" customHeight="1">
      <c r="B1528" s="5" t="inlineStr">
        <is>
          <t>RW.RW-PR.SO</t>
        </is>
      </c>
      <c r="C1528" s="5" t="inlineStr">
        <is>
          <t>RW.RW-PR.SO-Solid waste import-Nmix</t>
        </is>
      </c>
      <c r="D1528" s="5" t="inlineStr">
        <is>
          <t>RW</t>
        </is>
      </c>
      <c r="E1528" s="5" t="inlineStr">
        <is>
          <t>RW</t>
        </is>
      </c>
      <c r="F1528" s="5">
        <f>VLOOKUP(E1528,'5.a Definitions'!E:F,2,FALSE)</f>
        <v/>
      </c>
      <c r="G1528" s="5" t="inlineStr">
        <is>
          <t>PR</t>
        </is>
      </c>
      <c r="H1528" s="5" t="inlineStr">
        <is>
          <t>SO</t>
        </is>
      </c>
      <c r="I1528" s="5">
        <f>VLOOKUP(H1528,'5.a Definitions'!E:F,2,FALSE)</f>
        <v/>
      </c>
      <c r="J1528" s="465" t="inlineStr">
        <is>
          <t xml:space="preserve"> Solid waste import </t>
        </is>
      </c>
      <c r="K1528" s="465" t="inlineStr">
        <is>
          <t xml:space="preserve"> solid waste import </t>
        </is>
      </c>
      <c r="L1528" s="465" t="inlineStr">
        <is>
          <t xml:space="preserve"> reactive </t>
        </is>
      </c>
      <c r="M1528" s="465" t="inlineStr">
        <is>
          <t xml:space="preserve"> Nmix </t>
        </is>
      </c>
      <c r="N1528" s="466" t="n">
        <v>0.3048851548</v>
      </c>
      <c r="O1528" s="467" t="n">
        <v>0.1702697199587685</v>
      </c>
      <c r="P1528" s="468" t="n">
        <v>2015</v>
      </c>
      <c r="Q1528" s="469" t="inlineStr">
        <is>
          <t>SSB tab 08801</t>
        </is>
      </c>
      <c r="R1528" s="469" t="inlineStr">
        <is>
          <t>ok</t>
        </is>
      </c>
      <c r="S1528" s="469" t="inlineStr">
        <is>
          <t xml:space="preserve"> text </t>
        </is>
      </c>
      <c r="T1528" s="426" t="inlineStr">
        <is>
          <t>Norway</t>
        </is>
      </c>
      <c r="U1528" s="5" t="inlineStr">
        <is>
          <t>import</t>
        </is>
      </c>
      <c r="V1528" s="465" t="n">
        <v>0.04</v>
      </c>
    </row>
    <row r="1529" ht="16" customHeight="1">
      <c r="B1529" s="5" t="inlineStr">
        <is>
          <t>RW.RW-AT.AT</t>
        </is>
      </c>
      <c r="C1529" s="5" t="inlineStr">
        <is>
          <t>RW.RW-AT.AT-Atmospheric inflow-OXN</t>
        </is>
      </c>
      <c r="D1529" s="5" t="inlineStr">
        <is>
          <t>RW</t>
        </is>
      </c>
      <c r="E1529" s="5" t="inlineStr">
        <is>
          <t>RW</t>
        </is>
      </c>
      <c r="F1529" s="5">
        <f>VLOOKUP(E1529,'5.a Definitions'!E:F,2,FALSE)</f>
        <v/>
      </c>
      <c r="G1529" s="5" t="inlineStr">
        <is>
          <t>AT</t>
        </is>
      </c>
      <c r="H1529" s="5" t="inlineStr">
        <is>
          <t>AT</t>
        </is>
      </c>
      <c r="I1529" s="5">
        <f>VLOOKUP(H1529,'5.a Definitions'!E:F,2,FALSE)</f>
        <v/>
      </c>
      <c r="J1529" s="465" t="inlineStr">
        <is>
          <t xml:space="preserve"> Atmospheric inflow </t>
        </is>
      </c>
      <c r="K1529" s="465" t="inlineStr">
        <is>
          <t xml:space="preserve"> atmospheric inflow </t>
        </is>
      </c>
      <c r="L1529" s="465" t="inlineStr">
        <is>
          <t xml:space="preserve"> reactive </t>
        </is>
      </c>
      <c r="M1529" s="465" t="inlineStr">
        <is>
          <t xml:space="preserve"> OXN </t>
        </is>
      </c>
      <c r="N1529" s="466" t="n">
        <v>40.3237370619771</v>
      </c>
      <c r="O1529" s="467" t="n">
        <v>0.5010079823582814</v>
      </c>
      <c r="P1529" s="468" t="n">
        <v>2015</v>
      </c>
      <c r="Q1529" s="469" t="inlineStr">
        <is>
          <t>Filled (mean of 2014 and 2016): EMEP SR tables</t>
        </is>
      </c>
      <c r="R1529" s="469" t="inlineStr">
        <is>
          <t>ok</t>
        </is>
      </c>
      <c r="S1529" s="469" t="inlineStr">
        <is>
          <t xml:space="preserve"> text </t>
        </is>
      </c>
      <c r="T1529" s="426" t="inlineStr">
        <is>
          <t>Norway</t>
        </is>
      </c>
      <c r="U1529" s="5" t="inlineStr">
        <is>
          <t>import</t>
        </is>
      </c>
      <c r="V1529" s="465" t="n">
        <v>0.04</v>
      </c>
    </row>
    <row r="1530" ht="16" customHeight="1">
      <c r="B1530" s="5" t="inlineStr">
        <is>
          <t>RW.RW-AT.AT</t>
        </is>
      </c>
      <c r="C1530" s="5" t="inlineStr">
        <is>
          <t>RW.RW-AT.AT-Atmospheric inflow-RDN</t>
        </is>
      </c>
      <c r="D1530" s="5" t="inlineStr">
        <is>
          <t>RW</t>
        </is>
      </c>
      <c r="E1530" s="5" t="inlineStr">
        <is>
          <t>RW</t>
        </is>
      </c>
      <c r="F1530" s="5">
        <f>VLOOKUP(E1530,'5.a Definitions'!E:F,2,FALSE)</f>
        <v/>
      </c>
      <c r="G1530" s="5" t="inlineStr">
        <is>
          <t>AT</t>
        </is>
      </c>
      <c r="H1530" s="5" t="inlineStr">
        <is>
          <t>AT</t>
        </is>
      </c>
      <c r="I1530" s="5">
        <f>VLOOKUP(H1530,'5.a Definitions'!E:F,2,FALSE)</f>
        <v/>
      </c>
      <c r="J1530" s="465" t="inlineStr">
        <is>
          <t xml:space="preserve"> Atmospheric inflow </t>
        </is>
      </c>
      <c r="K1530" s="465" t="inlineStr">
        <is>
          <t xml:space="preserve"> atmospheric inflow </t>
        </is>
      </c>
      <c r="L1530" s="465" t="inlineStr">
        <is>
          <t xml:space="preserve"> reactive </t>
        </is>
      </c>
      <c r="M1530" s="465" t="inlineStr">
        <is>
          <t xml:space="preserve"> RDN </t>
        </is>
      </c>
      <c r="N1530" s="466" t="n">
        <v>23.07218594626923</v>
      </c>
      <c r="O1530" s="467" t="n">
        <v>0.5142023985897017</v>
      </c>
      <c r="P1530" s="468" t="n">
        <v>2015</v>
      </c>
      <c r="Q1530" s="469" t="inlineStr">
        <is>
          <t>Filled (mean of 2014 and 2016): EMEP SR tables</t>
        </is>
      </c>
      <c r="R1530" s="469" t="inlineStr">
        <is>
          <t>ok</t>
        </is>
      </c>
      <c r="S1530" s="469" t="inlineStr">
        <is>
          <t xml:space="preserve"> text </t>
        </is>
      </c>
      <c r="T1530" s="426" t="inlineStr">
        <is>
          <t>Norway</t>
        </is>
      </c>
      <c r="U1530" s="5" t="inlineStr">
        <is>
          <t>import</t>
        </is>
      </c>
      <c r="V1530" s="465" t="n">
        <v>0.04</v>
      </c>
    </row>
    <row r="1531" ht="16" customHeight="1">
      <c r="B1531" s="475" t="inlineStr">
        <is>
          <t>RW.RW-HY.AC</t>
        </is>
      </c>
      <c r="C1531" s="475" t="inlineStr">
        <is>
          <t>RW.RW-HY.AC-Aquaculture feed import-Nmix</t>
        </is>
      </c>
      <c r="D1531" s="475" t="inlineStr">
        <is>
          <t>RW</t>
        </is>
      </c>
      <c r="E1531" s="475" t="inlineStr">
        <is>
          <t>RW</t>
        </is>
      </c>
      <c r="F1531" s="5">
        <f>VLOOKUP(E1531,'5.a Definitions'!E:F,2,FALSE)</f>
        <v/>
      </c>
      <c r="G1531" s="475" t="inlineStr">
        <is>
          <t>HY</t>
        </is>
      </c>
      <c r="H1531" s="475" t="inlineStr">
        <is>
          <t>AC</t>
        </is>
      </c>
      <c r="I1531" s="5">
        <f>VLOOKUP(H1531,'5.a Definitions'!E:F,2,FALSE)</f>
        <v/>
      </c>
      <c r="J1531" s="465" t="inlineStr">
        <is>
          <t>Aquaculture feed import</t>
        </is>
      </c>
      <c r="K1531" s="465" t="inlineStr">
        <is>
          <t>aquaculture feed import</t>
        </is>
      </c>
      <c r="L1531" s="465" t="inlineStr">
        <is>
          <t>reactive</t>
        </is>
      </c>
      <c r="M1531" s="465" t="inlineStr">
        <is>
          <t>Nmix</t>
        </is>
      </c>
      <c r="N1531" s="466" t="n">
        <v>94.87538575291376</v>
      </c>
      <c r="O1531" s="467" t="n">
        <v>0.142180144532688</v>
      </c>
      <c r="P1531" s="468" t="n">
        <v>2015</v>
      </c>
      <c r="Q1531" s="469" t="inlineStr">
        <is>
          <t>Fiskeridirektoratet</t>
        </is>
      </c>
      <c r="R1531" s="469" t="inlineStr">
        <is>
          <t>ok</t>
        </is>
      </c>
      <c r="S1531" s="469" t="inlineStr">
        <is>
          <t>text</t>
        </is>
      </c>
      <c r="T1531" s="476" t="inlineStr">
        <is>
          <t>Norway</t>
        </is>
      </c>
      <c r="U1531" s="5" t="inlineStr">
        <is>
          <t>import</t>
        </is>
      </c>
      <c r="V1531" s="465">
        <f>(O1394*N1394)^2</f>
        <v/>
      </c>
    </row>
    <row r="1532" ht="16" customHeight="1">
      <c r="A1532" s="483" t="inlineStr">
        <is>
          <t xml:space="preserve"> Energy and fuels </t>
        </is>
      </c>
      <c r="B1532" s="5" t="inlineStr">
        <is>
          <t>EF.EC-EF.IC</t>
        </is>
      </c>
      <c r="C1532" s="5" t="inlineStr">
        <is>
          <t>EF.EC-EF.IC-Fuel for industry-Nmix</t>
        </is>
      </c>
      <c r="D1532" s="5" t="inlineStr">
        <is>
          <t>EF</t>
        </is>
      </c>
      <c r="E1532" s="5" t="inlineStr">
        <is>
          <t>EC</t>
        </is>
      </c>
      <c r="F1532" s="5">
        <f>VLOOKUP(E1532,'5.a Definitions'!E:F,2,FALSE)</f>
        <v/>
      </c>
      <c r="G1532" s="5" t="inlineStr">
        <is>
          <t>EF</t>
        </is>
      </c>
      <c r="H1532" s="5" t="inlineStr">
        <is>
          <t>IC</t>
        </is>
      </c>
      <c r="I1532" s="5">
        <f>VLOOKUP(H1532,'5.a Definitions'!E:F,2,FALSE)</f>
        <v/>
      </c>
      <c r="J1532" s="465" t="inlineStr">
        <is>
          <t xml:space="preserve"> Fuel for industry </t>
        </is>
      </c>
      <c r="K1532" s="465" t="inlineStr">
        <is>
          <t xml:space="preserve"> fuel for industry </t>
        </is>
      </c>
      <c r="L1532" s="465" t="inlineStr">
        <is>
          <t xml:space="preserve"> reactive </t>
        </is>
      </c>
      <c r="M1532" s="465" t="inlineStr">
        <is>
          <t xml:space="preserve"> Nmix </t>
        </is>
      </c>
      <c r="N1532" s="466" t="n">
        <v>2.99305837248584</v>
      </c>
      <c r="O1532" s="467" t="n">
        <v>0.6081580043330321</v>
      </c>
      <c r="P1532" s="468" t="n">
        <v>2014</v>
      </c>
      <c r="Q1532" s="469" t="inlineStr">
        <is>
          <t>UNFCCC CRT</t>
        </is>
      </c>
      <c r="R1532" s="469" t="inlineStr">
        <is>
          <t>ok</t>
        </is>
      </c>
      <c r="S1532" s="469" t="inlineStr">
        <is>
          <t xml:space="preserve"> text </t>
        </is>
      </c>
      <c r="T1532" s="426" t="inlineStr">
        <is>
          <t>Norway</t>
        </is>
      </c>
      <c r="U1532" s="5" t="inlineStr">
        <is>
          <t>useful output</t>
        </is>
      </c>
      <c r="V1532" s="465" t="n">
        <v>0.04</v>
      </c>
    </row>
    <row r="1533" ht="16" customHeight="1">
      <c r="B1533" s="5" t="inlineStr">
        <is>
          <t>EF.EC-EF.TR</t>
        </is>
      </c>
      <c r="C1533" s="5" t="inlineStr">
        <is>
          <t>EF.EC-EF.TR-Fuel for transport-Nmix</t>
        </is>
      </c>
      <c r="D1533" s="5" t="inlineStr">
        <is>
          <t>EF</t>
        </is>
      </c>
      <c r="E1533" s="5" t="inlineStr">
        <is>
          <t>EC</t>
        </is>
      </c>
      <c r="F1533" s="5">
        <f>VLOOKUP(E1533,'5.a Definitions'!E:F,2,FALSE)</f>
        <v/>
      </c>
      <c r="G1533" s="5" t="inlineStr">
        <is>
          <t>EF</t>
        </is>
      </c>
      <c r="H1533" s="5" t="inlineStr">
        <is>
          <t>TR</t>
        </is>
      </c>
      <c r="I1533" s="5">
        <f>VLOOKUP(H1533,'5.a Definitions'!E:F,2,FALSE)</f>
        <v/>
      </c>
      <c r="J1533" s="465" t="inlineStr">
        <is>
          <t xml:space="preserve"> Fuel for transport </t>
        </is>
      </c>
      <c r="K1533" s="465" t="inlineStr">
        <is>
          <t xml:space="preserve"> fuel for transport </t>
        </is>
      </c>
      <c r="L1533" s="465" t="inlineStr">
        <is>
          <t xml:space="preserve"> reactive </t>
        </is>
      </c>
      <c r="M1533" s="465" t="inlineStr">
        <is>
          <t xml:space="preserve"> Nmix </t>
        </is>
      </c>
      <c r="N1533" s="466" t="n">
        <v>0.9459685262346208</v>
      </c>
      <c r="O1533" s="467" t="n">
        <v>0.3326622561229479</v>
      </c>
      <c r="P1533" s="468" t="n">
        <v>2014</v>
      </c>
      <c r="Q1533" s="469" t="inlineStr">
        <is>
          <t>UNFCCC CRT</t>
        </is>
      </c>
      <c r="R1533" s="469" t="inlineStr">
        <is>
          <t>ok</t>
        </is>
      </c>
      <c r="S1533" s="469" t="inlineStr">
        <is>
          <t xml:space="preserve"> text </t>
        </is>
      </c>
      <c r="T1533" s="426" t="inlineStr">
        <is>
          <t>Norway</t>
        </is>
      </c>
      <c r="U1533" s="5" t="inlineStr">
        <is>
          <t>useful output</t>
        </is>
      </c>
      <c r="V1533" s="465" t="n">
        <v>0.04</v>
      </c>
    </row>
    <row r="1534" ht="16" customHeight="1">
      <c r="B1534" s="5" t="inlineStr">
        <is>
          <t>EF.EC-EF.OE</t>
        </is>
      </c>
      <c r="C1534" s="5" t="inlineStr">
        <is>
          <t>EF.EC-EF.OE-Fuel for heating-Nmix</t>
        </is>
      </c>
      <c r="D1534" s="5" t="inlineStr">
        <is>
          <t>EF</t>
        </is>
      </c>
      <c r="E1534" s="5" t="inlineStr">
        <is>
          <t>EC</t>
        </is>
      </c>
      <c r="F1534" s="5">
        <f>VLOOKUP(E1534,'5.a Definitions'!E:F,2,FALSE)</f>
        <v/>
      </c>
      <c r="G1534" s="5" t="inlineStr">
        <is>
          <t>EF</t>
        </is>
      </c>
      <c r="H1534" s="5" t="inlineStr">
        <is>
          <t>OE</t>
        </is>
      </c>
      <c r="I1534" s="5">
        <f>VLOOKUP(H1534,'5.a Definitions'!E:F,2,FALSE)</f>
        <v/>
      </c>
      <c r="J1534" s="465" t="inlineStr">
        <is>
          <t xml:space="preserve"> Fuel for heating </t>
        </is>
      </c>
      <c r="K1534" s="465" t="inlineStr">
        <is>
          <t xml:space="preserve"> fuel for heating </t>
        </is>
      </c>
      <c r="L1534" s="465" t="inlineStr">
        <is>
          <t xml:space="preserve"> reactive </t>
        </is>
      </c>
      <c r="M1534" s="465" t="inlineStr">
        <is>
          <t xml:space="preserve"> Nmix </t>
        </is>
      </c>
      <c r="N1534" s="466" t="n">
        <v>0.3054451740031178</v>
      </c>
      <c r="O1534" s="467" t="n">
        <v>0.3963986790645807</v>
      </c>
      <c r="P1534" s="468" t="n">
        <v>2014</v>
      </c>
      <c r="Q1534" s="469" t="inlineStr">
        <is>
          <t>UNFCCC CRT</t>
        </is>
      </c>
      <c r="R1534" s="469" t="inlineStr">
        <is>
          <t>ok</t>
        </is>
      </c>
      <c r="S1534" s="469" t="inlineStr">
        <is>
          <t xml:space="preserve"> text </t>
        </is>
      </c>
      <c r="T1534" s="426" t="inlineStr">
        <is>
          <t>Norway</t>
        </is>
      </c>
      <c r="U1534" s="5" t="inlineStr">
        <is>
          <t>useful output</t>
        </is>
      </c>
      <c r="V1534" s="465" t="n">
        <v>0.04</v>
      </c>
    </row>
    <row r="1535" ht="16" customHeight="1">
      <c r="B1535" s="5" t="inlineStr">
        <is>
          <t>EF.EC-MP.OP</t>
        </is>
      </c>
      <c r="C1535" s="5" t="inlineStr">
        <is>
          <t>EF.EC-MP.OP-Fuel used as feedstock-Nmix</t>
        </is>
      </c>
      <c r="D1535" s="5" t="inlineStr">
        <is>
          <t>EF</t>
        </is>
      </c>
      <c r="E1535" s="5" t="inlineStr">
        <is>
          <t>EC</t>
        </is>
      </c>
      <c r="F1535" s="5">
        <f>VLOOKUP(E1535,'5.a Definitions'!E:F,2,FALSE)</f>
        <v/>
      </c>
      <c r="G1535" s="5" t="inlineStr">
        <is>
          <t>MP</t>
        </is>
      </c>
      <c r="H1535" s="5" t="inlineStr">
        <is>
          <t>OP</t>
        </is>
      </c>
      <c r="I1535" s="5">
        <f>VLOOKUP(H1535,'5.a Definitions'!E:F,2,FALSE)</f>
        <v/>
      </c>
      <c r="J1535" s="465" t="inlineStr">
        <is>
          <t xml:space="preserve"> Fuel used as feedstock </t>
        </is>
      </c>
      <c r="K1535" s="465" t="inlineStr">
        <is>
          <t xml:space="preserve"> fuel used as feedstock </t>
        </is>
      </c>
      <c r="L1535" s="465" t="inlineStr">
        <is>
          <t xml:space="preserve"> reactive </t>
        </is>
      </c>
      <c r="M1535" s="465" t="inlineStr">
        <is>
          <t xml:space="preserve"> Nmix </t>
        </is>
      </c>
      <c r="N1535" s="466" t="n">
        <v>1.599594049796558</v>
      </c>
      <c r="O1535" s="467" t="n">
        <v>0.9303376398532761</v>
      </c>
      <c r="P1535" s="468" t="n">
        <v>2014</v>
      </c>
      <c r="Q1535" s="469" t="inlineStr">
        <is>
          <t>SSB table 11561</t>
        </is>
      </c>
      <c r="R1535" s="469" t="inlineStr">
        <is>
          <t>ok</t>
        </is>
      </c>
      <c r="S1535" s="469" t="inlineStr">
        <is>
          <t xml:space="preserve"> text </t>
        </is>
      </c>
      <c r="T1535" s="426" t="inlineStr">
        <is>
          <t>Norway</t>
        </is>
      </c>
      <c r="U1535" s="5" t="inlineStr">
        <is>
          <t>useful output</t>
        </is>
      </c>
      <c r="V1535" s="465" t="n">
        <v>0.04</v>
      </c>
    </row>
    <row r="1536" ht="16" customHeight="1">
      <c r="B1536" s="5" t="inlineStr">
        <is>
          <t>EF.EC-AT.AT</t>
        </is>
      </c>
      <c r="C1536" s="5" t="inlineStr">
        <is>
          <t>EF.EC-AT.AT-Emissions-NH3</t>
        </is>
      </c>
      <c r="D1536" s="5" t="inlineStr">
        <is>
          <t>EF</t>
        </is>
      </c>
      <c r="E1536" s="5" t="inlineStr">
        <is>
          <t>EC</t>
        </is>
      </c>
      <c r="F1536" s="5">
        <f>VLOOKUP(E1536,'5.a Definitions'!E:F,2,FALSE)</f>
        <v/>
      </c>
      <c r="G1536" s="5" t="inlineStr">
        <is>
          <t>AT</t>
        </is>
      </c>
      <c r="H1536" s="5" t="inlineStr">
        <is>
          <t>AT</t>
        </is>
      </c>
      <c r="I1536" s="5">
        <f>VLOOKUP(H1536,'5.a Definitions'!E:F,2,FALSE)</f>
        <v/>
      </c>
      <c r="J1536" s="465" t="inlineStr">
        <is>
          <t xml:space="preserve"> Emissions </t>
        </is>
      </c>
      <c r="K1536" s="465" t="inlineStr">
        <is>
          <t xml:space="preserve"> energy conversion emissions </t>
        </is>
      </c>
      <c r="L1536" s="465" t="inlineStr">
        <is>
          <t xml:space="preserve"> reactive </t>
        </is>
      </c>
      <c r="M1536" s="465" t="inlineStr">
        <is>
          <t xml:space="preserve"> NH3 </t>
        </is>
      </c>
      <c r="N1536" s="466" t="n">
        <v>0</v>
      </c>
      <c r="O1536" s="467" t="n">
        <v>0.5</v>
      </c>
      <c r="P1536" s="468" t="n">
        <v>2014</v>
      </c>
      <c r="Q1536" s="469" t="inlineStr">
        <is>
          <t>CRLTAP Inventory Submissions</t>
        </is>
      </c>
      <c r="R1536" s="469" t="inlineStr">
        <is>
          <t>ok</t>
        </is>
      </c>
      <c r="S1536" s="469" t="inlineStr">
        <is>
          <t xml:space="preserve"> text </t>
        </is>
      </c>
      <c r="T1536" s="426" t="inlineStr">
        <is>
          <t>Norway</t>
        </is>
      </c>
      <c r="U1536" s="5" t="inlineStr">
        <is>
          <t>N wasted</t>
        </is>
      </c>
      <c r="V1536" s="465" t="n">
        <v>0.04</v>
      </c>
    </row>
    <row r="1537" ht="16" customHeight="1">
      <c r="B1537" s="5" t="inlineStr">
        <is>
          <t>EF.EC-AT.AT</t>
        </is>
      </c>
      <c r="C1537" s="5" t="inlineStr">
        <is>
          <t>EF.EC-AT.AT-Emissions-NOx</t>
        </is>
      </c>
      <c r="D1537" s="5" t="inlineStr">
        <is>
          <t>EF</t>
        </is>
      </c>
      <c r="E1537" s="5" t="inlineStr">
        <is>
          <t>EC</t>
        </is>
      </c>
      <c r="F1537" s="5">
        <f>VLOOKUP(E1537,'5.a Definitions'!E:F,2,FALSE)</f>
        <v/>
      </c>
      <c r="G1537" s="5" t="inlineStr">
        <is>
          <t>AT</t>
        </is>
      </c>
      <c r="H1537" s="5" t="inlineStr">
        <is>
          <t>AT</t>
        </is>
      </c>
      <c r="I1537" s="5">
        <f>VLOOKUP(H1537,'5.a Definitions'!E:F,2,FALSE)</f>
        <v/>
      </c>
      <c r="J1537" s="465" t="inlineStr">
        <is>
          <t xml:space="preserve"> Emissions </t>
        </is>
      </c>
      <c r="K1537" s="465" t="inlineStr">
        <is>
          <t xml:space="preserve"> energy conversion emissions </t>
        </is>
      </c>
      <c r="L1537" s="465" t="inlineStr">
        <is>
          <t xml:space="preserve"> reactive </t>
        </is>
      </c>
      <c r="M1537" s="465" t="inlineStr">
        <is>
          <t xml:space="preserve"> NOx </t>
        </is>
      </c>
      <c r="N1537" s="466" t="n">
        <v>15.47880844745396</v>
      </c>
      <c r="O1537" s="467" t="n">
        <v>0.1965028326004347</v>
      </c>
      <c r="P1537" s="468" t="n">
        <v>2014</v>
      </c>
      <c r="Q1537" s="469" t="inlineStr">
        <is>
          <t>CRLTAP Inventory Submissions</t>
        </is>
      </c>
      <c r="R1537" s="469" t="inlineStr">
        <is>
          <t>ok</t>
        </is>
      </c>
      <c r="S1537" s="469" t="inlineStr">
        <is>
          <t xml:space="preserve"> text </t>
        </is>
      </c>
      <c r="T1537" s="426" t="inlineStr">
        <is>
          <t>Norway</t>
        </is>
      </c>
      <c r="U1537" s="465" t="inlineStr">
        <is>
          <t xml:space="preserve"> N wasted </t>
        </is>
      </c>
      <c r="V1537" s="465" t="n">
        <v>0.04</v>
      </c>
    </row>
    <row r="1538" ht="16" customHeight="1">
      <c r="B1538" s="5" t="inlineStr">
        <is>
          <t>EF.EC-AT.AT</t>
        </is>
      </c>
      <c r="C1538" s="5" t="inlineStr">
        <is>
          <t>EF.EC-AT.AT-Emissions-N2O</t>
        </is>
      </c>
      <c r="D1538" s="5" t="inlineStr">
        <is>
          <t>EF</t>
        </is>
      </c>
      <c r="E1538" s="5" t="inlineStr">
        <is>
          <t>EC</t>
        </is>
      </c>
      <c r="F1538" s="5">
        <f>VLOOKUP(E1538,'5.a Definitions'!E:F,2,FALSE)</f>
        <v/>
      </c>
      <c r="G1538" s="5" t="inlineStr">
        <is>
          <t>AT</t>
        </is>
      </c>
      <c r="H1538" s="5" t="inlineStr">
        <is>
          <t>AT</t>
        </is>
      </c>
      <c r="I1538" s="5">
        <f>VLOOKUP(H1538,'5.a Definitions'!E:F,2,FALSE)</f>
        <v/>
      </c>
      <c r="J1538" s="465" t="inlineStr">
        <is>
          <t xml:space="preserve"> Emissions </t>
        </is>
      </c>
      <c r="K1538" s="465" t="inlineStr">
        <is>
          <t xml:space="preserve"> energy conversion emissions </t>
        </is>
      </c>
      <c r="L1538" s="465" t="inlineStr">
        <is>
          <t xml:space="preserve"> reactive </t>
        </is>
      </c>
      <c r="M1538" s="465" t="inlineStr">
        <is>
          <t xml:space="preserve"> N2O </t>
        </is>
      </c>
      <c r="N1538" s="466" t="n">
        <v>0.06065694992601941</v>
      </c>
      <c r="O1538" s="467" t="n">
        <v>1.394797542306526</v>
      </c>
      <c r="P1538" s="468" t="n">
        <v>2014</v>
      </c>
      <c r="Q1538" s="469" t="inlineStr">
        <is>
          <t>UNFCCC CRT</t>
        </is>
      </c>
      <c r="R1538" s="469" t="inlineStr">
        <is>
          <t>ok</t>
        </is>
      </c>
      <c r="S1538" s="469" t="inlineStr">
        <is>
          <t xml:space="preserve"> text </t>
        </is>
      </c>
      <c r="T1538" s="426" t="inlineStr">
        <is>
          <t>Norway</t>
        </is>
      </c>
      <c r="U1538" s="465" t="inlineStr">
        <is>
          <t xml:space="preserve"> N wasted </t>
        </is>
      </c>
      <c r="V1538" s="465" t="n">
        <v>0.04</v>
      </c>
    </row>
    <row r="1539" ht="16" customHeight="1">
      <c r="B1539" s="5" t="inlineStr">
        <is>
          <t>EF.EC-AT.AT</t>
        </is>
      </c>
      <c r="C1539" s="5" t="inlineStr">
        <is>
          <t>EF.EC-AT.AT-Emissions-N2</t>
        </is>
      </c>
      <c r="D1539" s="5" t="inlineStr">
        <is>
          <t>EF</t>
        </is>
      </c>
      <c r="E1539" s="5" t="inlineStr">
        <is>
          <t>EC</t>
        </is>
      </c>
      <c r="F1539" s="5">
        <f>VLOOKUP(E1539,'5.a Definitions'!E:F,2,FALSE)</f>
        <v/>
      </c>
      <c r="G1539" s="5" t="inlineStr">
        <is>
          <t>AT</t>
        </is>
      </c>
      <c r="H1539" s="5" t="inlineStr">
        <is>
          <t>AT</t>
        </is>
      </c>
      <c r="I1539" s="5">
        <f>VLOOKUP(H1539,'5.a Definitions'!E:F,2,FALSE)</f>
        <v/>
      </c>
      <c r="J1539" s="465" t="inlineStr">
        <is>
          <t xml:space="preserve"> Emissions </t>
        </is>
      </c>
      <c r="K1539" s="465" t="inlineStr">
        <is>
          <t xml:space="preserve"> energy conversion emissions </t>
        </is>
      </c>
      <c r="L1539" s="465" t="inlineStr">
        <is>
          <t xml:space="preserve"> inert </t>
        </is>
      </c>
      <c r="M1539" s="465" t="inlineStr">
        <is>
          <t xml:space="preserve"> N2 </t>
        </is>
      </c>
      <c r="N1539" s="466" t="n">
        <v>0</v>
      </c>
      <c r="O1539" s="467" t="n">
        <v>10</v>
      </c>
      <c r="P1539" s="468" t="n">
        <v>2014</v>
      </c>
      <c r="Q1539" s="469" t="inlineStr">
        <is>
          <t>mass balance</t>
        </is>
      </c>
      <c r="R1539" s="469" t="inlineStr">
        <is>
          <t>ok</t>
        </is>
      </c>
      <c r="S1539" s="469" t="inlineStr">
        <is>
          <t xml:space="preserve"> text </t>
        </is>
      </c>
      <c r="T1539" s="426" t="inlineStr">
        <is>
          <t>Norway</t>
        </is>
      </c>
      <c r="U1539" s="465" t="inlineStr">
        <is>
          <t xml:space="preserve"> N wasted </t>
        </is>
      </c>
      <c r="V1539" s="465" t="n">
        <v>0.04</v>
      </c>
    </row>
    <row r="1540" ht="16" customHeight="1">
      <c r="B1540" s="5" t="inlineStr">
        <is>
          <t>EF.EC-RW.RW</t>
        </is>
      </c>
      <c r="C1540" s="5" t="inlineStr">
        <is>
          <t>EF.EC-RW.RW-Fuel export-Nmix</t>
        </is>
      </c>
      <c r="D1540" s="5" t="inlineStr">
        <is>
          <t>EF</t>
        </is>
      </c>
      <c r="E1540" s="5" t="inlineStr">
        <is>
          <t>EC</t>
        </is>
      </c>
      <c r="F1540" s="5">
        <f>VLOOKUP(E1540,'5.a Definitions'!E:F,2,FALSE)</f>
        <v/>
      </c>
      <c r="G1540" s="5" t="inlineStr">
        <is>
          <t>RW</t>
        </is>
      </c>
      <c r="H1540" s="5" t="inlineStr">
        <is>
          <t>RW</t>
        </is>
      </c>
      <c r="I1540" s="5">
        <f>VLOOKUP(H1540,'5.a Definitions'!E:F,2,FALSE)</f>
        <v/>
      </c>
      <c r="J1540" s="465" t="inlineStr">
        <is>
          <t xml:space="preserve"> Fuel export </t>
        </is>
      </c>
      <c r="K1540" s="465" t="inlineStr">
        <is>
          <t xml:space="preserve"> fuel export </t>
        </is>
      </c>
      <c r="L1540" s="465" t="inlineStr">
        <is>
          <t xml:space="preserve"> reactive </t>
        </is>
      </c>
      <c r="M1540" s="465" t="inlineStr">
        <is>
          <t xml:space="preserve"> Nmix </t>
        </is>
      </c>
      <c r="N1540" s="466" t="n">
        <v>162.008953712775</v>
      </c>
      <c r="O1540" s="467" t="n">
        <v>2.695396705480508</v>
      </c>
      <c r="P1540" s="468" t="n">
        <v>2014</v>
      </c>
      <c r="Q1540" s="469" t="inlineStr">
        <is>
          <t>SSB tab 08801</t>
        </is>
      </c>
      <c r="R1540" s="469" t="inlineStr">
        <is>
          <t>ok</t>
        </is>
      </c>
      <c r="S1540" s="469" t="inlineStr">
        <is>
          <t xml:space="preserve"> text </t>
        </is>
      </c>
      <c r="T1540" s="426" t="inlineStr">
        <is>
          <t>Norway</t>
        </is>
      </c>
      <c r="U1540" s="5" t="inlineStr">
        <is>
          <t>useful output</t>
        </is>
      </c>
      <c r="V1540" s="465" t="n">
        <v>0.04</v>
      </c>
    </row>
    <row r="1541" ht="16" customHeight="1">
      <c r="B1541" s="5" t="inlineStr">
        <is>
          <t>EF.IC-AT.AT</t>
        </is>
      </c>
      <c r="C1541" s="5" t="inlineStr">
        <is>
          <t>EF.IC-AT.AT-Emissions-NH3</t>
        </is>
      </c>
      <c r="D1541" s="5" t="inlineStr">
        <is>
          <t>EF</t>
        </is>
      </c>
      <c r="E1541" s="5" t="inlineStr">
        <is>
          <t>IC</t>
        </is>
      </c>
      <c r="F1541" s="5">
        <f>VLOOKUP(E1541,'5.a Definitions'!E:F,2,FALSE)</f>
        <v/>
      </c>
      <c r="G1541" s="5" t="inlineStr">
        <is>
          <t>AT</t>
        </is>
      </c>
      <c r="H1541" s="5" t="inlineStr">
        <is>
          <t>AT</t>
        </is>
      </c>
      <c r="I1541" s="5">
        <f>VLOOKUP(H1541,'5.a Definitions'!E:F,2,FALSE)</f>
        <v/>
      </c>
      <c r="J1541" s="465" t="inlineStr">
        <is>
          <t xml:space="preserve"> Emissions </t>
        </is>
      </c>
      <c r="K1541" s="465" t="inlineStr">
        <is>
          <t xml:space="preserve"> industrial emissions </t>
        </is>
      </c>
      <c r="L1541" s="465" t="inlineStr">
        <is>
          <t xml:space="preserve"> reactive </t>
        </is>
      </c>
      <c r="M1541" s="465" t="inlineStr">
        <is>
          <t xml:space="preserve"> NH3 </t>
        </is>
      </c>
      <c r="N1541" s="466" t="n">
        <v>0.009134102930895359</v>
      </c>
      <c r="O1541" s="467" t="n">
        <v>0.2251765111073588</v>
      </c>
      <c r="P1541" s="468" t="n">
        <v>2014</v>
      </c>
      <c r="Q1541" s="469" t="inlineStr">
        <is>
          <t>CRLTAP Inventory Submissions</t>
        </is>
      </c>
      <c r="R1541" s="469" t="inlineStr">
        <is>
          <t>ok</t>
        </is>
      </c>
      <c r="S1541" s="469" t="inlineStr">
        <is>
          <t xml:space="preserve"> text </t>
        </is>
      </c>
      <c r="T1541" s="426" t="inlineStr">
        <is>
          <t>Norway</t>
        </is>
      </c>
      <c r="U1541" s="465" t="inlineStr">
        <is>
          <t xml:space="preserve"> N wasted </t>
        </is>
      </c>
      <c r="V1541" s="465" t="n">
        <v>0.04</v>
      </c>
    </row>
    <row r="1542" ht="16" customHeight="1">
      <c r="B1542" s="5" t="inlineStr">
        <is>
          <t>EF.IC-AT.AT</t>
        </is>
      </c>
      <c r="C1542" s="5" t="inlineStr">
        <is>
          <t>EF.IC-AT.AT-Emissions-NOx</t>
        </is>
      </c>
      <c r="D1542" s="5" t="inlineStr">
        <is>
          <t>EF</t>
        </is>
      </c>
      <c r="E1542" s="5" t="inlineStr">
        <is>
          <t>IC</t>
        </is>
      </c>
      <c r="F1542" s="5">
        <f>VLOOKUP(E1542,'5.a Definitions'!E:F,2,FALSE)</f>
        <v/>
      </c>
      <c r="G1542" s="5" t="inlineStr">
        <is>
          <t>AT</t>
        </is>
      </c>
      <c r="H1542" s="5" t="inlineStr">
        <is>
          <t>AT</t>
        </is>
      </c>
      <c r="I1542" s="5">
        <f>VLOOKUP(H1542,'5.a Definitions'!E:F,2,FALSE)</f>
        <v/>
      </c>
      <c r="J1542" s="465" t="inlineStr">
        <is>
          <t xml:space="preserve"> Emissions </t>
        </is>
      </c>
      <c r="K1542" s="465" t="inlineStr">
        <is>
          <t xml:space="preserve"> industrial emissions </t>
        </is>
      </c>
      <c r="L1542" s="465" t="inlineStr">
        <is>
          <t xml:space="preserve"> reactive </t>
        </is>
      </c>
      <c r="M1542" s="465" t="inlineStr">
        <is>
          <t xml:space="preserve"> NOx </t>
        </is>
      </c>
      <c r="N1542" s="466" t="n">
        <v>2.8374891923268</v>
      </c>
      <c r="O1542" s="467" t="n">
        <v>0.2443773659040154</v>
      </c>
      <c r="P1542" s="468" t="n">
        <v>2014</v>
      </c>
      <c r="Q1542" s="469" t="inlineStr">
        <is>
          <t>CRLTAP Inventory Submissions</t>
        </is>
      </c>
      <c r="R1542" s="469" t="inlineStr">
        <is>
          <t>ok</t>
        </is>
      </c>
      <c r="S1542" s="469" t="inlineStr">
        <is>
          <t xml:space="preserve"> text </t>
        </is>
      </c>
      <c r="T1542" s="426" t="inlineStr">
        <is>
          <t>Norway</t>
        </is>
      </c>
      <c r="U1542" s="465" t="inlineStr">
        <is>
          <t xml:space="preserve"> N wasted </t>
        </is>
      </c>
      <c r="V1542" s="465" t="n">
        <v>0.04</v>
      </c>
    </row>
    <row r="1543" ht="16" customHeight="1">
      <c r="B1543" s="5" t="inlineStr">
        <is>
          <t>EF.IC-AT.AT</t>
        </is>
      </c>
      <c r="C1543" s="5" t="inlineStr">
        <is>
          <t>EF.IC-AT.AT-Emissions-N2O</t>
        </is>
      </c>
      <c r="D1543" s="5" t="inlineStr">
        <is>
          <t>EF</t>
        </is>
      </c>
      <c r="E1543" s="5" t="inlineStr">
        <is>
          <t>IC</t>
        </is>
      </c>
      <c r="F1543" s="5">
        <f>VLOOKUP(E1543,'5.a Definitions'!E:F,2,FALSE)</f>
        <v/>
      </c>
      <c r="G1543" s="5" t="inlineStr">
        <is>
          <t>AT</t>
        </is>
      </c>
      <c r="H1543" s="5" t="inlineStr">
        <is>
          <t>AT</t>
        </is>
      </c>
      <c r="I1543" s="5">
        <f>VLOOKUP(H1543,'5.a Definitions'!E:F,2,FALSE)</f>
        <v/>
      </c>
      <c r="J1543" s="465" t="inlineStr">
        <is>
          <t xml:space="preserve"> Emissions </t>
        </is>
      </c>
      <c r="K1543" s="465" t="inlineStr">
        <is>
          <t xml:space="preserve"> industrial emissions </t>
        </is>
      </c>
      <c r="L1543" s="465" t="inlineStr">
        <is>
          <t xml:space="preserve"> reactive </t>
        </is>
      </c>
      <c r="M1543" s="465" t="inlineStr">
        <is>
          <t xml:space="preserve"> N2O </t>
        </is>
      </c>
      <c r="N1543" s="466" t="n">
        <v>0.07313099625560159</v>
      </c>
      <c r="O1543" s="467" t="n">
        <v>1.394797542306526</v>
      </c>
      <c r="P1543" s="468" t="n">
        <v>2014</v>
      </c>
      <c r="Q1543" s="469" t="inlineStr">
        <is>
          <t>UNFCCC CRT</t>
        </is>
      </c>
      <c r="R1543" s="469" t="inlineStr">
        <is>
          <t>ok</t>
        </is>
      </c>
      <c r="S1543" s="469" t="inlineStr">
        <is>
          <t xml:space="preserve"> text </t>
        </is>
      </c>
      <c r="T1543" s="426" t="inlineStr">
        <is>
          <t>Norway</t>
        </is>
      </c>
      <c r="U1543" s="465" t="inlineStr">
        <is>
          <t xml:space="preserve"> N wasted </t>
        </is>
      </c>
      <c r="V1543" s="465" t="n">
        <v>0.04</v>
      </c>
    </row>
    <row r="1544" ht="16" customHeight="1">
      <c r="B1544" s="5" t="inlineStr">
        <is>
          <t>EF.TR-AT.AT</t>
        </is>
      </c>
      <c r="C1544" s="5" t="inlineStr">
        <is>
          <t>EF.TR-AT.AT-Emissions-NH3</t>
        </is>
      </c>
      <c r="D1544" s="5" t="inlineStr">
        <is>
          <t>EF</t>
        </is>
      </c>
      <c r="E1544" s="5" t="inlineStr">
        <is>
          <t>TR</t>
        </is>
      </c>
      <c r="F1544" s="5">
        <f>VLOOKUP(E1544,'5.a Definitions'!E:F,2,FALSE)</f>
        <v/>
      </c>
      <c r="G1544" s="5" t="inlineStr">
        <is>
          <t>AT</t>
        </is>
      </c>
      <c r="H1544" s="5" t="inlineStr">
        <is>
          <t>AT</t>
        </is>
      </c>
      <c r="I1544" s="5">
        <f>VLOOKUP(H1544,'5.a Definitions'!E:F,2,FALSE)</f>
        <v/>
      </c>
      <c r="J1544" s="465" t="inlineStr">
        <is>
          <t xml:space="preserve"> Emissions </t>
        </is>
      </c>
      <c r="K1544" s="465" t="inlineStr">
        <is>
          <t xml:space="preserve"> transport emissions </t>
        </is>
      </c>
      <c r="L1544" s="465" t="inlineStr">
        <is>
          <t xml:space="preserve"> reactive </t>
        </is>
      </c>
      <c r="M1544" s="465" t="inlineStr">
        <is>
          <t xml:space="preserve"> NH3 </t>
        </is>
      </c>
      <c r="N1544" s="466" t="n">
        <v>0.70172442141255</v>
      </c>
      <c r="O1544" s="467" t="n">
        <v>0.4166332717742148</v>
      </c>
      <c r="P1544" s="468" t="n">
        <v>2014</v>
      </c>
      <c r="Q1544" s="469" t="inlineStr">
        <is>
          <t>CRLTAP Inventory Submissions</t>
        </is>
      </c>
      <c r="R1544" s="469" t="inlineStr">
        <is>
          <t>ok</t>
        </is>
      </c>
      <c r="S1544" s="469" t="inlineStr">
        <is>
          <t xml:space="preserve"> text </t>
        </is>
      </c>
      <c r="T1544" s="426" t="inlineStr">
        <is>
          <t>Norway</t>
        </is>
      </c>
      <c r="U1544" s="465" t="inlineStr">
        <is>
          <t xml:space="preserve"> N wasted </t>
        </is>
      </c>
      <c r="V1544" s="465" t="n">
        <v>0.04</v>
      </c>
    </row>
    <row r="1545" ht="16" customHeight="1">
      <c r="B1545" s="5" t="inlineStr">
        <is>
          <t>EF.TR-AT.AT</t>
        </is>
      </c>
      <c r="C1545" s="5" t="inlineStr">
        <is>
          <t>EF.TR-AT.AT-Emissions-NOx</t>
        </is>
      </c>
      <c r="D1545" s="5" t="inlineStr">
        <is>
          <t>EF</t>
        </is>
      </c>
      <c r="E1545" s="5" t="inlineStr">
        <is>
          <t>TR</t>
        </is>
      </c>
      <c r="F1545" s="5">
        <f>VLOOKUP(E1545,'5.a Definitions'!E:F,2,FALSE)</f>
        <v/>
      </c>
      <c r="G1545" s="5" t="inlineStr">
        <is>
          <t>AT</t>
        </is>
      </c>
      <c r="H1545" s="5" t="inlineStr">
        <is>
          <t>AT</t>
        </is>
      </c>
      <c r="I1545" s="5">
        <f>VLOOKUP(H1545,'5.a Definitions'!E:F,2,FALSE)</f>
        <v/>
      </c>
      <c r="J1545" s="465" t="inlineStr">
        <is>
          <t xml:space="preserve"> Emissions </t>
        </is>
      </c>
      <c r="K1545" s="465" t="inlineStr">
        <is>
          <t xml:space="preserve"> transport emissions </t>
        </is>
      </c>
      <c r="L1545" s="465" t="inlineStr">
        <is>
          <t xml:space="preserve"> reactive </t>
        </is>
      </c>
      <c r="M1545" s="465" t="inlineStr">
        <is>
          <t xml:space="preserve"> NOx </t>
        </is>
      </c>
      <c r="N1545" s="466" t="n">
        <v>28.1163854183207</v>
      </c>
      <c r="O1545" s="467" t="n">
        <v>0.1242456134103658</v>
      </c>
      <c r="P1545" s="468" t="n">
        <v>2014</v>
      </c>
      <c r="Q1545" s="469" t="inlineStr">
        <is>
          <t>CRLTAP Inventory Submissions</t>
        </is>
      </c>
      <c r="R1545" s="469" t="inlineStr">
        <is>
          <t>ok</t>
        </is>
      </c>
      <c r="S1545" s="469" t="inlineStr">
        <is>
          <t xml:space="preserve"> text </t>
        </is>
      </c>
      <c r="T1545" s="426" t="inlineStr">
        <is>
          <t>Norway</t>
        </is>
      </c>
      <c r="U1545" s="465" t="inlineStr">
        <is>
          <t xml:space="preserve"> N wasted </t>
        </is>
      </c>
      <c r="V1545" s="465" t="n">
        <v>0.04</v>
      </c>
    </row>
    <row r="1546" ht="16" customHeight="1">
      <c r="B1546" s="5" t="inlineStr">
        <is>
          <t>EF.TR-AT.AT</t>
        </is>
      </c>
      <c r="C1546" s="5" t="inlineStr">
        <is>
          <t>EF.TR-AT.AT-Emissions-N2O</t>
        </is>
      </c>
      <c r="D1546" s="5" t="inlineStr">
        <is>
          <t>EF</t>
        </is>
      </c>
      <c r="E1546" s="5" t="inlineStr">
        <is>
          <t>TR</t>
        </is>
      </c>
      <c r="F1546" s="5">
        <f>VLOOKUP(E1546,'5.a Definitions'!E:F,2,FALSE)</f>
        <v/>
      </c>
      <c r="G1546" s="5" t="inlineStr">
        <is>
          <t>AT</t>
        </is>
      </c>
      <c r="H1546" s="5" t="inlineStr">
        <is>
          <t>AT</t>
        </is>
      </c>
      <c r="I1546" s="5">
        <f>VLOOKUP(H1546,'5.a Definitions'!E:F,2,FALSE)</f>
        <v/>
      </c>
      <c r="J1546" s="465" t="inlineStr">
        <is>
          <t xml:space="preserve"> Emissions </t>
        </is>
      </c>
      <c r="K1546" s="465" t="inlineStr">
        <is>
          <t xml:space="preserve"> transport emissions </t>
        </is>
      </c>
      <c r="L1546" s="465" t="inlineStr">
        <is>
          <t xml:space="preserve"> reactive </t>
        </is>
      </c>
      <c r="M1546" s="465" t="inlineStr">
        <is>
          <t xml:space="preserve"> N2O </t>
        </is>
      </c>
      <c r="N1546" s="466" t="n">
        <v>0.2405023006938507</v>
      </c>
      <c r="O1546" s="467" t="n">
        <v>0.6463342428493241</v>
      </c>
      <c r="P1546" s="468" t="n">
        <v>2014</v>
      </c>
      <c r="Q1546" s="469" t="inlineStr">
        <is>
          <t>UNFCCC CRT</t>
        </is>
      </c>
      <c r="R1546" s="469" t="inlineStr">
        <is>
          <t>ok</t>
        </is>
      </c>
      <c r="S1546" s="469" t="inlineStr">
        <is>
          <t xml:space="preserve"> text </t>
        </is>
      </c>
      <c r="T1546" s="426" t="inlineStr">
        <is>
          <t>Norway</t>
        </is>
      </c>
      <c r="U1546" s="465" t="inlineStr">
        <is>
          <t xml:space="preserve"> N wasted </t>
        </is>
      </c>
      <c r="V1546" s="465" t="n">
        <v>0.04</v>
      </c>
    </row>
    <row r="1547" ht="16" customHeight="1">
      <c r="B1547" s="5" t="inlineStr">
        <is>
          <t>EF.TR-AT.AT</t>
        </is>
      </c>
      <c r="C1547" s="5" t="inlineStr">
        <is>
          <t>EF.TR-AT.AT-Emissions-N2</t>
        </is>
      </c>
      <c r="D1547" s="5" t="inlineStr">
        <is>
          <t>EF</t>
        </is>
      </c>
      <c r="E1547" s="5" t="inlineStr">
        <is>
          <t>TR</t>
        </is>
      </c>
      <c r="F1547" s="5">
        <f>VLOOKUP(E1547,'5.a Definitions'!E:F,2,FALSE)</f>
        <v/>
      </c>
      <c r="G1547" s="5" t="inlineStr">
        <is>
          <t>AT</t>
        </is>
      </c>
      <c r="H1547" s="5" t="inlineStr">
        <is>
          <t>AT</t>
        </is>
      </c>
      <c r="I1547" s="5">
        <f>VLOOKUP(H1547,'5.a Definitions'!E:F,2,FALSE)</f>
        <v/>
      </c>
      <c r="J1547" s="465" t="inlineStr">
        <is>
          <t xml:space="preserve"> Emissions </t>
        </is>
      </c>
      <c r="K1547" s="465" t="inlineStr">
        <is>
          <t xml:space="preserve"> transport emissions </t>
        </is>
      </c>
      <c r="L1547" s="465" t="inlineStr">
        <is>
          <t xml:space="preserve"> inert </t>
        </is>
      </c>
      <c r="M1547" s="465" t="inlineStr">
        <is>
          <t xml:space="preserve"> N2 </t>
        </is>
      </c>
      <c r="N1547" s="466" t="n">
        <v>0</v>
      </c>
      <c r="O1547" s="467" t="n">
        <v>0.2</v>
      </c>
      <c r="P1547" s="468" t="n">
        <v>2014</v>
      </c>
      <c r="Q1547" s="469" t="inlineStr">
        <is>
          <t>mass balance</t>
        </is>
      </c>
      <c r="R1547" s="469" t="inlineStr">
        <is>
          <t>ok</t>
        </is>
      </c>
      <c r="S1547" s="469" t="inlineStr">
        <is>
          <t xml:space="preserve"> text </t>
        </is>
      </c>
      <c r="T1547" s="426" t="inlineStr">
        <is>
          <t>Norway</t>
        </is>
      </c>
      <c r="U1547" s="465" t="inlineStr">
        <is>
          <t xml:space="preserve"> N wasted </t>
        </is>
      </c>
      <c r="V1547" s="465" t="n">
        <v>0.04</v>
      </c>
    </row>
    <row r="1548" ht="16" customHeight="1">
      <c r="B1548" s="5" t="inlineStr">
        <is>
          <t>EF.TR-RW.RW</t>
        </is>
      </c>
      <c r="C1548" s="5" t="inlineStr">
        <is>
          <t>EF.TR-RW.RW-Export of transport fuels-Nmix</t>
        </is>
      </c>
      <c r="D1548" s="5" t="inlineStr">
        <is>
          <t>EF</t>
        </is>
      </c>
      <c r="E1548" s="5" t="inlineStr">
        <is>
          <t>TR</t>
        </is>
      </c>
      <c r="F1548" s="5">
        <f>VLOOKUP(E1548,'5.a Definitions'!E:F,2,FALSE)</f>
        <v/>
      </c>
      <c r="G1548" s="5" t="inlineStr">
        <is>
          <t>RW</t>
        </is>
      </c>
      <c r="H1548" s="5" t="inlineStr">
        <is>
          <t>RW</t>
        </is>
      </c>
      <c r="I1548" s="5">
        <f>VLOOKUP(H1548,'5.a Definitions'!E:F,2,FALSE)</f>
        <v/>
      </c>
      <c r="J1548" s="465" t="inlineStr">
        <is>
          <t xml:space="preserve"> Export of transport fuels </t>
        </is>
      </c>
      <c r="K1548" s="465" t="inlineStr">
        <is>
          <t xml:space="preserve"> export of transport fuel </t>
        </is>
      </c>
      <c r="L1548" s="465" t="inlineStr">
        <is>
          <t xml:space="preserve"> reactive </t>
        </is>
      </c>
      <c r="M1548" s="465" t="inlineStr">
        <is>
          <t xml:space="preserve"> Nmix </t>
        </is>
      </c>
      <c r="N1548" s="466" t="n">
        <v>0.012090026</v>
      </c>
      <c r="O1548" s="467" t="n">
        <v>7.020450905056032</v>
      </c>
      <c r="P1548" s="468" t="n">
        <v>2014</v>
      </c>
      <c r="Q1548" s="469" t="inlineStr">
        <is>
          <t>SSB tab 08801</t>
        </is>
      </c>
      <c r="R1548" s="469" t="inlineStr">
        <is>
          <t>ok</t>
        </is>
      </c>
      <c r="S1548" s="469" t="inlineStr">
        <is>
          <t xml:space="preserve"> text </t>
        </is>
      </c>
      <c r="T1548" s="426" t="inlineStr">
        <is>
          <t>Norway</t>
        </is>
      </c>
      <c r="U1548" s="5" t="inlineStr">
        <is>
          <t>useful output</t>
        </is>
      </c>
      <c r="V1548" s="465" t="n">
        <v>0.04</v>
      </c>
    </row>
    <row r="1549" ht="16" customHeight="1">
      <c r="B1549" s="5" t="inlineStr">
        <is>
          <t>EF.OE-AT.AT</t>
        </is>
      </c>
      <c r="C1549" s="5" t="inlineStr">
        <is>
          <t>EF.OE-AT.AT-Emissions-NH3</t>
        </is>
      </c>
      <c r="D1549" s="5" t="inlineStr">
        <is>
          <t>EF</t>
        </is>
      </c>
      <c r="E1549" s="5" t="inlineStr">
        <is>
          <t>OE</t>
        </is>
      </c>
      <c r="F1549" s="5">
        <f>VLOOKUP(E1549,'5.a Definitions'!E:F,2,FALSE)</f>
        <v/>
      </c>
      <c r="G1549" s="5" t="inlineStr">
        <is>
          <t>AT</t>
        </is>
      </c>
      <c r="H1549" s="5" t="inlineStr">
        <is>
          <t>AT</t>
        </is>
      </c>
      <c r="I1549" s="5">
        <f>VLOOKUP(H1549,'5.a Definitions'!E:F,2,FALSE)</f>
        <v/>
      </c>
      <c r="J1549" s="465" t="inlineStr">
        <is>
          <t xml:space="preserve"> Emissions </t>
        </is>
      </c>
      <c r="K1549" s="465" t="inlineStr">
        <is>
          <t xml:space="preserve"> other fuels emissions </t>
        </is>
      </c>
      <c r="L1549" s="465" t="inlineStr">
        <is>
          <t xml:space="preserve"> reactive </t>
        </is>
      </c>
      <c r="M1549" s="465" t="inlineStr">
        <is>
          <t xml:space="preserve"> NH3 </t>
        </is>
      </c>
      <c r="N1549" s="466" t="n">
        <v>0.05326573158449999</v>
      </c>
      <c r="O1549" s="467" t="n">
        <v>0.548251969721767</v>
      </c>
      <c r="P1549" s="468" t="n">
        <v>2014</v>
      </c>
      <c r="Q1549" s="469" t="inlineStr">
        <is>
          <t>CRLTAP Inventory Submissions</t>
        </is>
      </c>
      <c r="R1549" s="469" t="inlineStr">
        <is>
          <t>ok</t>
        </is>
      </c>
      <c r="S1549" s="469" t="inlineStr">
        <is>
          <t xml:space="preserve"> text </t>
        </is>
      </c>
      <c r="T1549" s="426" t="inlineStr">
        <is>
          <t>Norway</t>
        </is>
      </c>
      <c r="U1549" s="465" t="inlineStr">
        <is>
          <t xml:space="preserve"> N wasted </t>
        </is>
      </c>
      <c r="V1549" s="465" t="n">
        <v>0.04</v>
      </c>
    </row>
    <row r="1550" ht="16" customHeight="1">
      <c r="B1550" s="5" t="inlineStr">
        <is>
          <t>EF.OE-AT.AT</t>
        </is>
      </c>
      <c r="C1550" s="5" t="inlineStr">
        <is>
          <t>EF.OE-AT.AT-Emissions-NOx</t>
        </is>
      </c>
      <c r="D1550" s="5" t="inlineStr">
        <is>
          <t>EF</t>
        </is>
      </c>
      <c r="E1550" s="5" t="inlineStr">
        <is>
          <t>OE</t>
        </is>
      </c>
      <c r="F1550" s="5">
        <f>VLOOKUP(E1550,'5.a Definitions'!E:F,2,FALSE)</f>
        <v/>
      </c>
      <c r="G1550" s="5" t="inlineStr">
        <is>
          <t>AT</t>
        </is>
      </c>
      <c r="H1550" s="5" t="inlineStr">
        <is>
          <t>AT</t>
        </is>
      </c>
      <c r="I1550" s="5">
        <f>VLOOKUP(H1550,'5.a Definitions'!E:F,2,FALSE)</f>
        <v/>
      </c>
      <c r="J1550" s="465" t="inlineStr">
        <is>
          <t xml:space="preserve"> Emissions </t>
        </is>
      </c>
      <c r="K1550" s="465" t="inlineStr">
        <is>
          <t xml:space="preserve"> other fuels emissions </t>
        </is>
      </c>
      <c r="L1550" s="465" t="inlineStr">
        <is>
          <t xml:space="preserve"> reactive </t>
        </is>
      </c>
      <c r="M1550" s="465" t="inlineStr">
        <is>
          <t xml:space="preserve"> NOx </t>
        </is>
      </c>
      <c r="N1550" s="466" t="n">
        <v>5.449704440956341</v>
      </c>
      <c r="O1550" s="467" t="n">
        <v>0.1908607874003098</v>
      </c>
      <c r="P1550" s="468" t="n">
        <v>2014</v>
      </c>
      <c r="Q1550" s="469" t="inlineStr">
        <is>
          <t>CRLTAP Inventory Submissions</t>
        </is>
      </c>
      <c r="R1550" s="469" t="inlineStr">
        <is>
          <t>ok</t>
        </is>
      </c>
      <c r="S1550" s="469" t="inlineStr">
        <is>
          <t xml:space="preserve"> text </t>
        </is>
      </c>
      <c r="T1550" s="426" t="inlineStr">
        <is>
          <t>Norway</t>
        </is>
      </c>
      <c r="U1550" s="465" t="inlineStr">
        <is>
          <t xml:space="preserve"> N wasted </t>
        </is>
      </c>
      <c r="V1550" s="465" t="n">
        <v>0.04</v>
      </c>
    </row>
    <row r="1551" ht="16" customHeight="1">
      <c r="B1551" s="5" t="inlineStr">
        <is>
          <t>EF.OE-AT.AT</t>
        </is>
      </c>
      <c r="C1551" s="5" t="inlineStr">
        <is>
          <t>EF.OE-AT.AT-Emissions-N2O</t>
        </is>
      </c>
      <c r="D1551" s="5" t="inlineStr">
        <is>
          <t>EF</t>
        </is>
      </c>
      <c r="E1551" s="5" t="inlineStr">
        <is>
          <t>OE</t>
        </is>
      </c>
      <c r="F1551" s="5">
        <f>VLOOKUP(E1551,'5.a Definitions'!E:F,2,FALSE)</f>
        <v/>
      </c>
      <c r="G1551" s="5" t="inlineStr">
        <is>
          <t>AT</t>
        </is>
      </c>
      <c r="H1551" s="5" t="inlineStr">
        <is>
          <t>AT</t>
        </is>
      </c>
      <c r="I1551" s="5">
        <f>VLOOKUP(H1551,'5.a Definitions'!E:F,2,FALSE)</f>
        <v/>
      </c>
      <c r="J1551" s="465" t="inlineStr">
        <is>
          <t xml:space="preserve"> Emissions </t>
        </is>
      </c>
      <c r="K1551" s="465" t="inlineStr">
        <is>
          <t xml:space="preserve"> other fuels emissions </t>
        </is>
      </c>
      <c r="L1551" s="465" t="inlineStr">
        <is>
          <t xml:space="preserve"> reactive </t>
        </is>
      </c>
      <c r="M1551" s="465" t="inlineStr">
        <is>
          <t xml:space="preserve"> N2O </t>
        </is>
      </c>
      <c r="N1551" s="466" t="n">
        <v>0.06895482569167191</v>
      </c>
      <c r="O1551" s="467" t="n">
        <v>1.394797542306527</v>
      </c>
      <c r="P1551" s="468" t="n">
        <v>2014</v>
      </c>
      <c r="Q1551" s="469" t="inlineStr">
        <is>
          <t>UNFCCC CRT</t>
        </is>
      </c>
      <c r="R1551" s="469" t="inlineStr">
        <is>
          <t>ok</t>
        </is>
      </c>
      <c r="S1551" s="469" t="inlineStr">
        <is>
          <t xml:space="preserve"> text </t>
        </is>
      </c>
      <c r="T1551" s="426" t="inlineStr">
        <is>
          <t>Norway</t>
        </is>
      </c>
      <c r="U1551" s="465" t="inlineStr">
        <is>
          <t xml:space="preserve"> N wasted </t>
        </is>
      </c>
      <c r="V1551" s="465" t="n">
        <v>0.04</v>
      </c>
    </row>
    <row r="1552" ht="16" customHeight="1" thickBot="1">
      <c r="A1552" s="483" t="n"/>
      <c r="B1552" s="6" t="inlineStr">
        <is>
          <t>EF.OE-AT.AT</t>
        </is>
      </c>
      <c r="C1552" s="6" t="inlineStr">
        <is>
          <t>EF.OE-AT.AT-Emissions-N2</t>
        </is>
      </c>
      <c r="D1552" s="6" t="inlineStr">
        <is>
          <t>EF</t>
        </is>
      </c>
      <c r="E1552" s="6" t="inlineStr">
        <is>
          <t>OE</t>
        </is>
      </c>
      <c r="F1552" s="5">
        <f>VLOOKUP(E1552,'5.a Definitions'!E:F,2,FALSE)</f>
        <v/>
      </c>
      <c r="G1552" s="6" t="inlineStr">
        <is>
          <t>AT</t>
        </is>
      </c>
      <c r="H1552" s="6" t="inlineStr">
        <is>
          <t>AT</t>
        </is>
      </c>
      <c r="I1552" s="5">
        <f>VLOOKUP(H1552,'5.a Definitions'!E:F,2,FALSE)</f>
        <v/>
      </c>
      <c r="J1552" s="470" t="inlineStr">
        <is>
          <t xml:space="preserve"> Emissions </t>
        </is>
      </c>
      <c r="K1552" s="470" t="inlineStr">
        <is>
          <t xml:space="preserve"> other fuels emissions </t>
        </is>
      </c>
      <c r="L1552" s="470" t="inlineStr">
        <is>
          <t xml:space="preserve"> inert </t>
        </is>
      </c>
      <c r="M1552" s="470" t="inlineStr">
        <is>
          <t xml:space="preserve"> N2 </t>
        </is>
      </c>
      <c r="N1552" s="466" t="n">
        <v>0</v>
      </c>
      <c r="O1552" s="471" t="n">
        <v>0.2</v>
      </c>
      <c r="P1552" s="468" t="n">
        <v>2014</v>
      </c>
      <c r="Q1552" s="472" t="inlineStr">
        <is>
          <t>mass balance</t>
        </is>
      </c>
      <c r="R1552" s="469" t="inlineStr">
        <is>
          <t>ok</t>
        </is>
      </c>
      <c r="S1552" s="472" t="inlineStr">
        <is>
          <t xml:space="preserve"> text </t>
        </is>
      </c>
      <c r="T1552" s="426" t="inlineStr">
        <is>
          <t>Norway</t>
        </is>
      </c>
      <c r="U1552" s="470" t="inlineStr">
        <is>
          <t xml:space="preserve"> N wasted </t>
        </is>
      </c>
      <c r="V1552" s="470" t="n">
        <v>0.04</v>
      </c>
    </row>
    <row r="1553" ht="16" customHeight="1">
      <c r="A1553" s="487" t="inlineStr">
        <is>
          <t xml:space="preserve"> Materials and products </t>
        </is>
      </c>
      <c r="B1553" s="452" t="inlineStr">
        <is>
          <t>MP.FP-AG.SM</t>
        </is>
      </c>
      <c r="C1553" s="452" t="inlineStr">
        <is>
          <t>MP.FP-AG.SM-Seeds and planting material -Nmix</t>
        </is>
      </c>
      <c r="D1553" s="452" t="inlineStr">
        <is>
          <t>MP</t>
        </is>
      </c>
      <c r="E1553" s="452" t="inlineStr">
        <is>
          <t>FP</t>
        </is>
      </c>
      <c r="F1553" s="5">
        <f>VLOOKUP(E1553,'5.a Definitions'!E:F,2,FALSE)</f>
        <v/>
      </c>
      <c r="G1553" s="452" t="inlineStr">
        <is>
          <t>AG</t>
        </is>
      </c>
      <c r="H1553" s="452" t="inlineStr">
        <is>
          <t>SM</t>
        </is>
      </c>
      <c r="I1553" s="5">
        <f>VLOOKUP(H1553,'5.a Definitions'!E:F,2,FALSE)</f>
        <v/>
      </c>
      <c r="J1553" s="465" t="inlineStr">
        <is>
          <t xml:space="preserve"> Seeds and planting material  </t>
        </is>
      </c>
      <c r="K1553" s="465" t="inlineStr">
        <is>
          <t xml:space="preserve"> seeds and planting material </t>
        </is>
      </c>
      <c r="L1553" s="465" t="inlineStr">
        <is>
          <t xml:space="preserve"> reactive </t>
        </is>
      </c>
      <c r="M1553" s="465" t="inlineStr">
        <is>
          <t xml:space="preserve"> Nmix </t>
        </is>
      </c>
      <c r="N1553" s="466" t="n">
        <v>1.118017761921098</v>
      </c>
      <c r="O1553" s="467" t="n">
        <v>0.3186055630036998</v>
      </c>
      <c r="P1553" s="468" t="n">
        <v>2014</v>
      </c>
      <c r="Q1553" s="469" t="inlineStr">
        <is>
          <t>NIBIO Totalkalkylen</t>
        </is>
      </c>
      <c r="R1553" s="469" t="inlineStr">
        <is>
          <t>ok</t>
        </is>
      </c>
      <c r="S1553" s="469" t="inlineStr">
        <is>
          <t xml:space="preserve"> text </t>
        </is>
      </c>
      <c r="T1553" s="426" t="inlineStr">
        <is>
          <t>Norway</t>
        </is>
      </c>
      <c r="U1553" s="5" t="inlineStr">
        <is>
          <t>useful output</t>
        </is>
      </c>
      <c r="V1553" s="465" t="n">
        <v>0.04</v>
      </c>
    </row>
    <row r="1554" ht="16" customHeight="1">
      <c r="B1554" s="5" t="inlineStr">
        <is>
          <t>MP.FP-AG.MM</t>
        </is>
      </c>
      <c r="C1554" s="5" t="inlineStr">
        <is>
          <t>MP.FP-AG.MM-Farm animal feed-Nmix</t>
        </is>
      </c>
      <c r="D1554" s="5" t="inlineStr">
        <is>
          <t>MP</t>
        </is>
      </c>
      <c r="E1554" s="5" t="inlineStr">
        <is>
          <t>FP</t>
        </is>
      </c>
      <c r="F1554" s="5">
        <f>VLOOKUP(E1554,'5.a Definitions'!E:F,2,FALSE)</f>
        <v/>
      </c>
      <c r="G1554" s="5" t="inlineStr">
        <is>
          <t>AG</t>
        </is>
      </c>
      <c r="H1554" s="5" t="inlineStr">
        <is>
          <t>MM</t>
        </is>
      </c>
      <c r="I1554" s="5">
        <f>VLOOKUP(H1554,'5.a Definitions'!E:F,2,FALSE)</f>
        <v/>
      </c>
      <c r="J1554" s="465" t="inlineStr">
        <is>
          <t xml:space="preserve"> Farm animal feed </t>
        </is>
      </c>
      <c r="K1554" s="465" t="inlineStr">
        <is>
          <t xml:space="preserve"> farm animal feed </t>
        </is>
      </c>
      <c r="L1554" s="465" t="inlineStr">
        <is>
          <t xml:space="preserve"> reactive </t>
        </is>
      </c>
      <c r="M1554" s="465" t="inlineStr">
        <is>
          <t xml:space="preserve"> Nmix </t>
        </is>
      </c>
      <c r="N1554" s="466" t="n">
        <v>18.691488</v>
      </c>
      <c r="O1554" s="467" t="n">
        <v>0.1013236542959401</v>
      </c>
      <c r="P1554" s="468" t="n">
        <v>2014</v>
      </c>
      <c r="Q1554" s="469" t="inlineStr">
        <is>
          <t>Kraftfôrstatistikk</t>
        </is>
      </c>
      <c r="R1554" s="469" t="inlineStr">
        <is>
          <t>ok</t>
        </is>
      </c>
      <c r="S1554" s="469" t="inlineStr">
        <is>
          <t xml:space="preserve"> text </t>
        </is>
      </c>
      <c r="T1554" s="426" t="inlineStr">
        <is>
          <t>Norway</t>
        </is>
      </c>
      <c r="U1554" s="5" t="inlineStr">
        <is>
          <t>useful output</t>
        </is>
      </c>
      <c r="V1554" s="465" t="n">
        <v>0.04</v>
      </c>
    </row>
    <row r="1555" ht="16" customHeight="1">
      <c r="B1555" s="5" t="inlineStr">
        <is>
          <t>MP.FP-PR.SO</t>
        </is>
      </c>
      <c r="C1555" s="5" t="inlineStr">
        <is>
          <t>MP.FP-PR.SO-Food industry waste-Nmix</t>
        </is>
      </c>
      <c r="D1555" s="5" t="inlineStr">
        <is>
          <t>MP</t>
        </is>
      </c>
      <c r="E1555" s="5" t="inlineStr">
        <is>
          <t>FP</t>
        </is>
      </c>
      <c r="F1555" s="5">
        <f>VLOOKUP(E1555,'5.a Definitions'!E:F,2,FALSE)</f>
        <v/>
      </c>
      <c r="G1555" s="5" t="inlineStr">
        <is>
          <t>PR</t>
        </is>
      </c>
      <c r="H1555" s="5" t="inlineStr">
        <is>
          <t>SO</t>
        </is>
      </c>
      <c r="I1555" s="5">
        <f>VLOOKUP(H1555,'5.a Definitions'!E:F,2,FALSE)</f>
        <v/>
      </c>
      <c r="J1555" s="465" t="inlineStr">
        <is>
          <t xml:space="preserve"> Food industry waste </t>
        </is>
      </c>
      <c r="K1555" s="465" t="inlineStr">
        <is>
          <t xml:space="preserve"> food industry waste </t>
        </is>
      </c>
      <c r="L1555" s="465" t="inlineStr">
        <is>
          <t xml:space="preserve"> reactive </t>
        </is>
      </c>
      <c r="M1555" s="465" t="inlineStr">
        <is>
          <t xml:space="preserve"> Nmix </t>
        </is>
      </c>
      <c r="N1555" s="466" t="n">
        <v>1.91115</v>
      </c>
      <c r="O1555" s="467" t="n">
        <v>0.550639989789116</v>
      </c>
      <c r="P1555" s="468" t="n">
        <v>2014</v>
      </c>
      <c r="Q1555" s="469" t="inlineStr">
        <is>
          <t>SSB</t>
        </is>
      </c>
      <c r="R1555" s="469" t="inlineStr">
        <is>
          <t>ok</t>
        </is>
      </c>
      <c r="S1555" s="469" t="inlineStr">
        <is>
          <t xml:space="preserve"> text </t>
        </is>
      </c>
      <c r="T1555" s="426" t="inlineStr">
        <is>
          <t>Norway</t>
        </is>
      </c>
      <c r="U1555" s="465" t="inlineStr">
        <is>
          <t xml:space="preserve"> N wasted </t>
        </is>
      </c>
      <c r="V1555" s="465" t="n">
        <v>0.04</v>
      </c>
    </row>
    <row r="1556" ht="16" customHeight="1">
      <c r="B1556" s="5" t="inlineStr">
        <is>
          <t>MP.FP-PR.WW</t>
        </is>
      </c>
      <c r="C1556" s="5" t="inlineStr">
        <is>
          <t>MP.FP-PR.WW-Food industry wastewater-Nmix</t>
        </is>
      </c>
      <c r="D1556" s="5" t="inlineStr">
        <is>
          <t>MP</t>
        </is>
      </c>
      <c r="E1556" s="5" t="inlineStr">
        <is>
          <t>FP</t>
        </is>
      </c>
      <c r="F1556" s="5">
        <f>VLOOKUP(E1556,'5.a Definitions'!E:F,2,FALSE)</f>
        <v/>
      </c>
      <c r="G1556" s="5" t="inlineStr">
        <is>
          <t>PR</t>
        </is>
      </c>
      <c r="H1556" s="5" t="inlineStr">
        <is>
          <t>WW</t>
        </is>
      </c>
      <c r="I1556" s="5">
        <f>VLOOKUP(H1556,'5.a Definitions'!E:F,2,FALSE)</f>
        <v/>
      </c>
      <c r="J1556" s="465" t="inlineStr">
        <is>
          <t xml:space="preserve"> Food industry wastewater </t>
        </is>
      </c>
      <c r="K1556" s="465" t="inlineStr">
        <is>
          <t xml:space="preserve"> food industry wastewater </t>
        </is>
      </c>
      <c r="L1556" s="465" t="inlineStr">
        <is>
          <t xml:space="preserve"> reactive </t>
        </is>
      </c>
      <c r="M1556" s="465" t="inlineStr">
        <is>
          <t xml:space="preserve"> Nmix </t>
        </is>
      </c>
      <c r="N1556" s="466" t="n">
        <v>0.1320375827365728</v>
      </c>
      <c r="O1556" s="467" t="n">
        <v>0.1291464974922313</v>
      </c>
      <c r="P1556" s="468" t="n">
        <v>2014</v>
      </c>
      <c r="Q1556" s="469" t="inlineStr">
        <is>
          <t>Miljødirektoratet</t>
        </is>
      </c>
      <c r="R1556" s="469" t="inlineStr">
        <is>
          <t>ok</t>
        </is>
      </c>
      <c r="S1556" s="469" t="inlineStr">
        <is>
          <t xml:space="preserve"> text </t>
        </is>
      </c>
      <c r="T1556" s="426" t="inlineStr">
        <is>
          <t>Norway</t>
        </is>
      </c>
      <c r="U1556" s="465" t="inlineStr">
        <is>
          <t xml:space="preserve"> N wasted </t>
        </is>
      </c>
      <c r="V1556" s="465" t="n">
        <v>0.04</v>
      </c>
    </row>
    <row r="1557" ht="16" customHeight="1">
      <c r="B1557" s="5" t="inlineStr">
        <is>
          <t>MP.FP-HS.HS</t>
        </is>
      </c>
      <c r="C1557" s="5" t="inlineStr">
        <is>
          <t>MP.FP-HS.HS-Food products-Nmix</t>
        </is>
      </c>
      <c r="D1557" s="5" t="inlineStr">
        <is>
          <t>MP</t>
        </is>
      </c>
      <c r="E1557" s="5" t="inlineStr">
        <is>
          <t>FP</t>
        </is>
      </c>
      <c r="F1557" s="5">
        <f>VLOOKUP(E1557,'5.a Definitions'!E:F,2,FALSE)</f>
        <v/>
      </c>
      <c r="G1557" s="5" t="inlineStr">
        <is>
          <t>HS</t>
        </is>
      </c>
      <c r="H1557" s="5" t="inlineStr">
        <is>
          <t>HS</t>
        </is>
      </c>
      <c r="I1557" s="5">
        <f>VLOOKUP(H1557,'5.a Definitions'!E:F,2,FALSE)</f>
        <v/>
      </c>
      <c r="J1557" s="465" t="inlineStr">
        <is>
          <t xml:space="preserve"> Food products </t>
        </is>
      </c>
      <c r="K1557" s="465" t="inlineStr">
        <is>
          <t xml:space="preserve"> food products </t>
        </is>
      </c>
      <c r="L1557" s="465" t="inlineStr">
        <is>
          <t xml:space="preserve"> reactive </t>
        </is>
      </c>
      <c r="M1557" s="465" t="inlineStr">
        <is>
          <t xml:space="preserve"> Nmix </t>
        </is>
      </c>
      <c r="N1557" s="466" t="n">
        <v>28.61142798794835</v>
      </c>
      <c r="O1557" s="467" t="n">
        <v>0.1269870015647296</v>
      </c>
      <c r="P1557" s="468" t="n">
        <v>2014</v>
      </c>
      <c r="Q1557" s="469" t="inlineStr">
        <is>
          <t>Filled (linear trend across the survey years): SSB</t>
        </is>
      </c>
      <c r="R1557" s="469" t="inlineStr">
        <is>
          <t>ok</t>
        </is>
      </c>
      <c r="S1557" s="469" t="inlineStr">
        <is>
          <t xml:space="preserve"> text </t>
        </is>
      </c>
      <c r="T1557" s="426" t="inlineStr">
        <is>
          <t>Norway</t>
        </is>
      </c>
      <c r="U1557" s="5" t="inlineStr">
        <is>
          <t>useful output</t>
        </is>
      </c>
      <c r="V1557" s="465" t="n">
        <v>0.04</v>
      </c>
    </row>
    <row r="1558" ht="16" customFormat="1" customHeight="1" s="482">
      <c r="B1558" s="5" t="inlineStr">
        <is>
          <t>MP.FP-HY.SW</t>
        </is>
      </c>
      <c r="C1558" s="5" t="inlineStr">
        <is>
          <t>MP.FP-HY.SW-Untreated wastewater-Nmix</t>
        </is>
      </c>
      <c r="D1558" s="5" t="inlineStr">
        <is>
          <t>MP</t>
        </is>
      </c>
      <c r="E1558" s="5" t="inlineStr">
        <is>
          <t>FP</t>
        </is>
      </c>
      <c r="F1558" s="5">
        <f>VLOOKUP(E1558,'5.a Definitions'!E:F,2,FALSE)</f>
        <v/>
      </c>
      <c r="G1558" s="5" t="inlineStr">
        <is>
          <t>HY</t>
        </is>
      </c>
      <c r="H1558" s="5" t="inlineStr">
        <is>
          <t>SW</t>
        </is>
      </c>
      <c r="I1558" s="5">
        <f>VLOOKUP(H1558,'5.a Definitions'!E:F,2,FALSE)</f>
        <v/>
      </c>
      <c r="J1558" s="465" t="inlineStr">
        <is>
          <t xml:space="preserve"> Untreated wastewater </t>
        </is>
      </c>
      <c r="K1558" s="465" t="inlineStr">
        <is>
          <t xml:space="preserve"> food industry untreated wastewater </t>
        </is>
      </c>
      <c r="L1558" s="465" t="inlineStr">
        <is>
          <t xml:space="preserve"> reactive </t>
        </is>
      </c>
      <c r="M1558" s="465" t="inlineStr">
        <is>
          <t xml:space="preserve"> Nmix </t>
        </is>
      </c>
      <c r="N1558" s="466" t="n">
        <v>0.5731818000000001</v>
      </c>
      <c r="O1558" s="467" t="n">
        <v>0.1278149410194192</v>
      </c>
      <c r="P1558" s="468" t="n">
        <v>2014</v>
      </c>
      <c r="Q1558" s="469" t="inlineStr">
        <is>
          <t>Miljødirektoratet</t>
        </is>
      </c>
      <c r="R1558" s="469" t="inlineStr">
        <is>
          <t>ok</t>
        </is>
      </c>
      <c r="S1558" s="469" t="inlineStr">
        <is>
          <t xml:space="preserve"> text </t>
        </is>
      </c>
      <c r="T1558" s="426" t="inlineStr">
        <is>
          <t>Norway</t>
        </is>
      </c>
      <c r="U1558" s="465" t="inlineStr">
        <is>
          <t xml:space="preserve"> N wasted </t>
        </is>
      </c>
      <c r="V1558" s="465" t="n">
        <v>0.04</v>
      </c>
    </row>
    <row r="1559" ht="16" customHeight="1">
      <c r="B1559" s="5" t="inlineStr">
        <is>
          <t>MP.FP-HY.AC</t>
        </is>
      </c>
      <c r="C1559" s="5" t="inlineStr">
        <is>
          <t>MP.FP-HY.AC-Feed to freshwater aquaculture-Nmix</t>
        </is>
      </c>
      <c r="D1559" s="5" t="inlineStr">
        <is>
          <t>MP</t>
        </is>
      </c>
      <c r="E1559" s="5" t="inlineStr">
        <is>
          <t>FP</t>
        </is>
      </c>
      <c r="F1559" s="5">
        <f>VLOOKUP(E1559,'5.a Definitions'!E:F,2,FALSE)</f>
        <v/>
      </c>
      <c r="G1559" s="5" t="inlineStr">
        <is>
          <t>HY</t>
        </is>
      </c>
      <c r="H1559" s="5" t="inlineStr">
        <is>
          <t>AC</t>
        </is>
      </c>
      <c r="I1559" s="5">
        <f>VLOOKUP(H1559,'5.a Definitions'!E:F,2,FALSE)</f>
        <v/>
      </c>
      <c r="J1559" s="465" t="inlineStr">
        <is>
          <t xml:space="preserve"> Feed to freshwater aquaculture </t>
        </is>
      </c>
      <c r="K1559" s="465" t="inlineStr">
        <is>
          <t xml:space="preserve"> feed to freshwater aquaculture </t>
        </is>
      </c>
      <c r="L1559" s="465" t="inlineStr">
        <is>
          <t xml:space="preserve"> reactive </t>
        </is>
      </c>
      <c r="M1559" s="465" t="inlineStr">
        <is>
          <t xml:space="preserve"> Nmix </t>
        </is>
      </c>
      <c r="N1559" s="466" t="n">
        <v>0</v>
      </c>
      <c r="O1559" s="467" t="n">
        <v>0.2</v>
      </c>
      <c r="P1559" s="468" t="n">
        <v>2014</v>
      </c>
      <c r="Q1559" s="469" t="inlineStr">
        <is>
          <t>no production</t>
        </is>
      </c>
      <c r="R1559" s="469" t="inlineStr">
        <is>
          <t>ok</t>
        </is>
      </c>
      <c r="S1559" s="469" t="inlineStr">
        <is>
          <t xml:space="preserve"> text </t>
        </is>
      </c>
      <c r="T1559" s="426" t="inlineStr">
        <is>
          <t>Norway</t>
        </is>
      </c>
      <c r="U1559" s="5" t="inlineStr">
        <is>
          <t>useful output</t>
        </is>
      </c>
      <c r="V1559" s="465" t="n">
        <v>0.04</v>
      </c>
    </row>
    <row r="1560" ht="16" customHeight="1">
      <c r="B1560" s="5" t="inlineStr">
        <is>
          <t>MP.FP-HY.AC</t>
        </is>
      </c>
      <c r="C1560" s="5" t="inlineStr">
        <is>
          <t>MP.FP-HY.AC-Feed to coastal aquaculture-Nmix</t>
        </is>
      </c>
      <c r="D1560" s="5" t="inlineStr">
        <is>
          <t>MP</t>
        </is>
      </c>
      <c r="E1560" s="5" t="inlineStr">
        <is>
          <t>FP</t>
        </is>
      </c>
      <c r="F1560" s="5">
        <f>VLOOKUP(E1560,'5.a Definitions'!E:F,2,FALSE)</f>
        <v/>
      </c>
      <c r="G1560" s="5" t="inlineStr">
        <is>
          <t>HY</t>
        </is>
      </c>
      <c r="H1560" s="5" t="inlineStr">
        <is>
          <t>AC</t>
        </is>
      </c>
      <c r="I1560" s="5">
        <f>VLOOKUP(H1560,'5.a Definitions'!E:F,2,FALSE)</f>
        <v/>
      </c>
      <c r="J1560" s="465" t="inlineStr">
        <is>
          <t xml:space="preserve"> Feed to coastal aquaculture </t>
        </is>
      </c>
      <c r="K1560" s="465" t="inlineStr">
        <is>
          <t xml:space="preserve"> feed to coastal aquaculture </t>
        </is>
      </c>
      <c r="L1560" s="465" t="inlineStr">
        <is>
          <t xml:space="preserve"> reactive </t>
        </is>
      </c>
      <c r="M1560" s="465" t="inlineStr">
        <is>
          <t xml:space="preserve"> Nmix </t>
        </is>
      </c>
      <c r="N1560" s="466" t="n">
        <v>13.29197420979021</v>
      </c>
      <c r="O1560" s="467" t="n">
        <v>0.4061988572510977</v>
      </c>
      <c r="P1560" s="468" t="n">
        <v>2014</v>
      </c>
      <c r="Q1560" s="469" t="inlineStr">
        <is>
          <t>Fiskeridirektoratet</t>
        </is>
      </c>
      <c r="R1560" s="469" t="inlineStr">
        <is>
          <t>ok</t>
        </is>
      </c>
      <c r="S1560" s="469" t="inlineStr">
        <is>
          <t xml:space="preserve"> text </t>
        </is>
      </c>
      <c r="T1560" s="426" t="inlineStr">
        <is>
          <t>Norway</t>
        </is>
      </c>
      <c r="U1560" s="5" t="inlineStr">
        <is>
          <t>useful output</t>
        </is>
      </c>
      <c r="V1560" s="465" t="n">
        <v>0.04</v>
      </c>
    </row>
    <row r="1561" ht="16" customHeight="1">
      <c r="B1561" s="5" t="inlineStr">
        <is>
          <t>MP.FP-RW.RW</t>
        </is>
      </c>
      <c r="C1561" s="5" t="inlineStr">
        <is>
          <t>MP.FP-RW.RW-Food export-Nmix</t>
        </is>
      </c>
      <c r="D1561" s="5" t="inlineStr">
        <is>
          <t>MP</t>
        </is>
      </c>
      <c r="E1561" s="5" t="inlineStr">
        <is>
          <t>FP</t>
        </is>
      </c>
      <c r="F1561" s="5">
        <f>VLOOKUP(E1561,'5.a Definitions'!E:F,2,FALSE)</f>
        <v/>
      </c>
      <c r="G1561" s="5" t="inlineStr">
        <is>
          <t>RW</t>
        </is>
      </c>
      <c r="H1561" s="5" t="inlineStr">
        <is>
          <t>RW</t>
        </is>
      </c>
      <c r="I1561" s="5">
        <f>VLOOKUP(H1561,'5.a Definitions'!E:F,2,FALSE)</f>
        <v/>
      </c>
      <c r="J1561" s="465" t="inlineStr">
        <is>
          <t xml:space="preserve"> Food export </t>
        </is>
      </c>
      <c r="K1561" s="465" t="inlineStr">
        <is>
          <t xml:space="preserve"> food export </t>
        </is>
      </c>
      <c r="L1561" s="465" t="inlineStr">
        <is>
          <t xml:space="preserve"> reactive </t>
        </is>
      </c>
      <c r="M1561" s="465" t="inlineStr">
        <is>
          <t xml:space="preserve"> Nmix </t>
        </is>
      </c>
      <c r="N1561" s="466" t="n">
        <v>71.48145466099999</v>
      </c>
      <c r="O1561" s="467" t="n">
        <v>0.2045545639243765</v>
      </c>
      <c r="P1561" s="468" t="n">
        <v>2014</v>
      </c>
      <c r="Q1561" s="469" t="inlineStr">
        <is>
          <t>SSB tab 08801</t>
        </is>
      </c>
      <c r="R1561" s="469" t="inlineStr">
        <is>
          <t>ok</t>
        </is>
      </c>
      <c r="S1561" s="469" t="inlineStr">
        <is>
          <t xml:space="preserve"> text </t>
        </is>
      </c>
      <c r="T1561" s="426" t="inlineStr">
        <is>
          <t>Norway</t>
        </is>
      </c>
      <c r="U1561" s="5" t="inlineStr">
        <is>
          <t>useful output</t>
        </is>
      </c>
      <c r="V1561" s="465" t="n">
        <v>0.04</v>
      </c>
    </row>
    <row r="1562" ht="16" customHeight="1">
      <c r="B1562" s="475" t="inlineStr">
        <is>
          <t>MP.FP-RW.RW</t>
        </is>
      </c>
      <c r="C1562" s="475" t="inlineStr">
        <is>
          <t>MP.FP-RW.RW-Feed export-Nmix</t>
        </is>
      </c>
      <c r="D1562" s="475" t="inlineStr">
        <is>
          <t>MP</t>
        </is>
      </c>
      <c r="E1562" s="475" t="inlineStr">
        <is>
          <t>FP</t>
        </is>
      </c>
      <c r="F1562" s="5">
        <f>VLOOKUP(E1562,'5.a Definitions'!E:F,2,FALSE)</f>
        <v/>
      </c>
      <c r="G1562" s="475" t="inlineStr">
        <is>
          <t>RW</t>
        </is>
      </c>
      <c r="H1562" s="475" t="inlineStr">
        <is>
          <t>RW</t>
        </is>
      </c>
      <c r="I1562" s="5">
        <f>VLOOKUP(H1562,'5.a Definitions'!E:F,2,FALSE)</f>
        <v/>
      </c>
      <c r="J1562" s="465" t="inlineStr">
        <is>
          <t>Feed export</t>
        </is>
      </c>
      <c r="K1562" s="465" t="inlineStr">
        <is>
          <t>feed export</t>
        </is>
      </c>
      <c r="L1562" s="465" t="inlineStr">
        <is>
          <t>reactive</t>
        </is>
      </c>
      <c r="M1562" s="465" t="inlineStr">
        <is>
          <t>Nmix</t>
        </is>
      </c>
      <c r="N1562" s="466" t="n">
        <v>11.800765953</v>
      </c>
      <c r="O1562" s="467" t="n">
        <v>0.1487613695020226</v>
      </c>
      <c r="P1562" s="468" t="n">
        <v>2014</v>
      </c>
      <c r="Q1562" s="469" t="inlineStr">
        <is>
          <t>SSB tab 08801</t>
        </is>
      </c>
      <c r="R1562" s="469" t="inlineStr">
        <is>
          <t>ok</t>
        </is>
      </c>
      <c r="S1562" s="469" t="inlineStr">
        <is>
          <t>text</t>
        </is>
      </c>
      <c r="T1562" s="476" t="inlineStr">
        <is>
          <t>Norway</t>
        </is>
      </c>
      <c r="U1562" s="5" t="inlineStr">
        <is>
          <t>useful output</t>
        </is>
      </c>
      <c r="V1562" s="465">
        <f>(O1485*N1485)^2</f>
        <v/>
      </c>
    </row>
    <row r="1563" ht="16" customHeight="1">
      <c r="B1563" s="5" t="inlineStr">
        <is>
          <t>MP.OP-AG.SM</t>
        </is>
      </c>
      <c r="C1563" s="5" t="inlineStr">
        <is>
          <t>MP.OP-AG.SM-Mineral fertilizer-Nmix</t>
        </is>
      </c>
      <c r="D1563" s="5" t="inlineStr">
        <is>
          <t>MP</t>
        </is>
      </c>
      <c r="E1563" s="5" t="inlineStr">
        <is>
          <t>OP</t>
        </is>
      </c>
      <c r="F1563" s="5">
        <f>VLOOKUP(E1563,'5.a Definitions'!E:F,2,FALSE)</f>
        <v/>
      </c>
      <c r="G1563" s="5" t="inlineStr">
        <is>
          <t>AG</t>
        </is>
      </c>
      <c r="H1563" s="5" t="inlineStr">
        <is>
          <t>SM</t>
        </is>
      </c>
      <c r="I1563" s="5">
        <f>VLOOKUP(H1563,'5.a Definitions'!E:F,2,FALSE)</f>
        <v/>
      </c>
      <c r="J1563" s="465" t="inlineStr">
        <is>
          <t xml:space="preserve"> Mineral fertilizer </t>
        </is>
      </c>
      <c r="K1563" s="465" t="inlineStr">
        <is>
          <t xml:space="preserve"> mineral fertilizer to agriculture </t>
        </is>
      </c>
      <c r="L1563" s="465" t="inlineStr">
        <is>
          <t xml:space="preserve"> reactive </t>
        </is>
      </c>
      <c r="M1563" s="465" t="inlineStr">
        <is>
          <t xml:space="preserve"> Nmix </t>
        </is>
      </c>
      <c r="N1563" s="466" t="n">
        <v>63.203</v>
      </c>
      <c r="O1563" s="467" t="n">
        <v>0.4987465828655319</v>
      </c>
      <c r="P1563" s="468" t="n">
        <v>2014</v>
      </c>
      <c r="Q1563" s="469" t="inlineStr">
        <is>
          <t>FAOSTAT Fertilizer by nutrient (Agricultural Use - Import)</t>
        </is>
      </c>
      <c r="R1563" s="469" t="inlineStr">
        <is>
          <t>ok</t>
        </is>
      </c>
      <c r="S1563" s="469" t="inlineStr">
        <is>
          <t xml:space="preserve"> text </t>
        </is>
      </c>
      <c r="T1563" s="426" t="inlineStr">
        <is>
          <t>Norway</t>
        </is>
      </c>
      <c r="U1563" s="5" t="inlineStr">
        <is>
          <t>useful output</t>
        </is>
      </c>
      <c r="V1563" s="465" t="n">
        <v>0.04</v>
      </c>
    </row>
    <row r="1564" ht="16" customHeight="1">
      <c r="B1564" s="475" t="inlineStr">
        <is>
          <t>MP.OP-EF.IC</t>
        </is>
      </c>
      <c r="C1564" s="475" t="inlineStr">
        <is>
          <t>MP.OP-EF.IC-Industrial waste fuels-Nmix</t>
        </is>
      </c>
      <c r="D1564" s="475" t="inlineStr">
        <is>
          <t>MP</t>
        </is>
      </c>
      <c r="E1564" s="475" t="inlineStr">
        <is>
          <t>OP</t>
        </is>
      </c>
      <c r="F1564" s="5">
        <f>VLOOKUP(E1564,'5.a Definitions'!E:F,2,FALSE)</f>
        <v/>
      </c>
      <c r="G1564" s="475" t="inlineStr">
        <is>
          <t>EF</t>
        </is>
      </c>
      <c r="H1564" s="475" t="inlineStr">
        <is>
          <t>IC</t>
        </is>
      </c>
      <c r="I1564" s="5">
        <f>VLOOKUP(H1564,'5.a Definitions'!E:F,2,FALSE)</f>
        <v/>
      </c>
      <c r="J1564" s="465" t="inlineStr">
        <is>
          <t>Industrial waste fuel</t>
        </is>
      </c>
      <c r="K1564" s="465" t="inlineStr">
        <is>
          <t>industrial waste fuel</t>
        </is>
      </c>
      <c r="L1564" s="465" t="inlineStr">
        <is>
          <t>reactive</t>
        </is>
      </c>
      <c r="M1564" s="465" t="inlineStr">
        <is>
          <t>Nmix</t>
        </is>
      </c>
      <c r="N1564" s="466" t="n">
        <v>1.799450549450549</v>
      </c>
      <c r="O1564" s="467" t="n">
        <v>0.5116046822389319</v>
      </c>
      <c r="P1564" s="468" t="n">
        <v>2014</v>
      </c>
      <c r="Q1564" s="469" t="inlineStr">
        <is>
          <t>SSB</t>
        </is>
      </c>
      <c r="R1564" s="469" t="inlineStr">
        <is>
          <t>ok</t>
        </is>
      </c>
      <c r="S1564" s="469" t="inlineStr">
        <is>
          <t>text</t>
        </is>
      </c>
      <c r="T1564" s="476" t="inlineStr">
        <is>
          <t>Norway</t>
        </is>
      </c>
      <c r="U1564" s="5" t="inlineStr">
        <is>
          <t>useful output</t>
        </is>
      </c>
      <c r="V1564" s="465">
        <f>(O1498*N1498)^2</f>
        <v/>
      </c>
    </row>
    <row r="1565" ht="16" customHeight="1">
      <c r="B1565" s="5" t="inlineStr">
        <is>
          <t>MP.OP-PR.SO</t>
        </is>
      </c>
      <c r="C1565" s="5" t="inlineStr">
        <is>
          <t>MP.OP-PR.SO-Other industry waste-Nmix</t>
        </is>
      </c>
      <c r="D1565" s="5" t="inlineStr">
        <is>
          <t>MP</t>
        </is>
      </c>
      <c r="E1565" s="5" t="inlineStr">
        <is>
          <t>OP</t>
        </is>
      </c>
      <c r="F1565" s="5">
        <f>VLOOKUP(E1565,'5.a Definitions'!E:F,2,FALSE)</f>
        <v/>
      </c>
      <c r="G1565" s="5" t="inlineStr">
        <is>
          <t>PR</t>
        </is>
      </c>
      <c r="H1565" s="5" t="inlineStr">
        <is>
          <t>SO</t>
        </is>
      </c>
      <c r="I1565" s="5">
        <f>VLOOKUP(H1565,'5.a Definitions'!E:F,2,FALSE)</f>
        <v/>
      </c>
      <c r="J1565" s="465" t="inlineStr">
        <is>
          <t xml:space="preserve"> Other industry waste </t>
        </is>
      </c>
      <c r="K1565" s="465" t="inlineStr">
        <is>
          <t xml:space="preserve"> other industry waste </t>
        </is>
      </c>
      <c r="L1565" s="465" t="inlineStr">
        <is>
          <t xml:space="preserve"> reactive </t>
        </is>
      </c>
      <c r="M1565" s="465" t="inlineStr">
        <is>
          <t xml:space="preserve"> Nmix </t>
        </is>
      </c>
      <c r="N1565" s="466" t="n">
        <v>4.23975</v>
      </c>
      <c r="O1565" s="467" t="n">
        <v>0.744212451668099</v>
      </c>
      <c r="P1565" s="468" t="n">
        <v>2014</v>
      </c>
      <c r="Q1565" s="469" t="inlineStr">
        <is>
          <t>SSB</t>
        </is>
      </c>
      <c r="R1565" s="469" t="inlineStr">
        <is>
          <t>ok</t>
        </is>
      </c>
      <c r="S1565" s="469" t="inlineStr">
        <is>
          <t xml:space="preserve"> text </t>
        </is>
      </c>
      <c r="T1565" s="426" t="inlineStr">
        <is>
          <t>Norway</t>
        </is>
      </c>
      <c r="U1565" s="465" t="inlineStr">
        <is>
          <t xml:space="preserve"> N wasted </t>
        </is>
      </c>
      <c r="V1565" s="465" t="n">
        <v>0.04</v>
      </c>
    </row>
    <row r="1566" ht="16" customHeight="1">
      <c r="B1566" s="5" t="inlineStr">
        <is>
          <t>MP.OP-PR.WW</t>
        </is>
      </c>
      <c r="C1566" s="5" t="inlineStr">
        <is>
          <t>MP.OP-PR.WW-Other industry wastewater-Nmix</t>
        </is>
      </c>
      <c r="D1566" s="5" t="inlineStr">
        <is>
          <t>MP</t>
        </is>
      </c>
      <c r="E1566" s="5" t="inlineStr">
        <is>
          <t>OP</t>
        </is>
      </c>
      <c r="F1566" s="5">
        <f>VLOOKUP(E1566,'5.a Definitions'!E:F,2,FALSE)</f>
        <v/>
      </c>
      <c r="G1566" s="5" t="inlineStr">
        <is>
          <t>PR</t>
        </is>
      </c>
      <c r="H1566" s="5" t="inlineStr">
        <is>
          <t>WW</t>
        </is>
      </c>
      <c r="I1566" s="5">
        <f>VLOOKUP(H1566,'5.a Definitions'!E:F,2,FALSE)</f>
        <v/>
      </c>
      <c r="J1566" s="465" t="inlineStr">
        <is>
          <t xml:space="preserve"> Other industry wastewater </t>
        </is>
      </c>
      <c r="K1566" s="465" t="inlineStr">
        <is>
          <t xml:space="preserve"> other industry wastewater </t>
        </is>
      </c>
      <c r="L1566" s="465" t="inlineStr">
        <is>
          <t xml:space="preserve"> reactive </t>
        </is>
      </c>
      <c r="M1566" s="465" t="inlineStr">
        <is>
          <t xml:space="preserve"> Nmix </t>
        </is>
      </c>
      <c r="N1566" s="466" t="n">
        <v>0.1228545</v>
      </c>
      <c r="O1566" s="467" t="n">
        <v>0.2587964357717398</v>
      </c>
      <c r="P1566" s="468" t="n">
        <v>2014</v>
      </c>
      <c r="Q1566" s="469" t="inlineStr">
        <is>
          <t>Miljødirektoratet</t>
        </is>
      </c>
      <c r="R1566" s="469" t="inlineStr">
        <is>
          <t>ok</t>
        </is>
      </c>
      <c r="S1566" s="469" t="inlineStr">
        <is>
          <t xml:space="preserve"> text </t>
        </is>
      </c>
      <c r="T1566" s="426" t="inlineStr">
        <is>
          <t>Norway</t>
        </is>
      </c>
      <c r="U1566" s="465" t="inlineStr">
        <is>
          <t xml:space="preserve"> N wasted </t>
        </is>
      </c>
      <c r="V1566" s="465" t="n">
        <v>0.04</v>
      </c>
    </row>
    <row r="1567" ht="16" customHeight="1">
      <c r="B1567" s="5" t="inlineStr">
        <is>
          <t>MP.OP-HS.HS</t>
        </is>
      </c>
      <c r="C1567" s="5" t="inlineStr">
        <is>
          <t>MP.OP-HS.HS-Mineral fertilizer-Nmix</t>
        </is>
      </c>
      <c r="D1567" s="5" t="inlineStr">
        <is>
          <t>MP</t>
        </is>
      </c>
      <c r="E1567" s="5" t="inlineStr">
        <is>
          <t>OP</t>
        </is>
      </c>
      <c r="F1567" s="5">
        <f>VLOOKUP(E1567,'5.a Definitions'!E:F,2,FALSE)</f>
        <v/>
      </c>
      <c r="G1567" s="5" t="inlineStr">
        <is>
          <t>HS</t>
        </is>
      </c>
      <c r="H1567" s="5" t="inlineStr">
        <is>
          <t>HS</t>
        </is>
      </c>
      <c r="I1567" s="5">
        <f>VLOOKUP(H1567,'5.a Definitions'!E:F,2,FALSE)</f>
        <v/>
      </c>
      <c r="J1567" s="465" t="inlineStr">
        <is>
          <t xml:space="preserve"> Mineral fertilizer </t>
        </is>
      </c>
      <c r="K1567" s="465" t="inlineStr">
        <is>
          <t xml:space="preserve"> mineral fertilizer to settlements </t>
        </is>
      </c>
      <c r="L1567" s="465" t="inlineStr">
        <is>
          <t xml:space="preserve"> reactive </t>
        </is>
      </c>
      <c r="M1567" s="465" t="inlineStr">
        <is>
          <t xml:space="preserve"> Nmix </t>
        </is>
      </c>
      <c r="N1567" s="466" t="n">
        <v>2.02461224489796</v>
      </c>
      <c r="O1567" s="467" t="n">
        <v>0.5765018527396072</v>
      </c>
      <c r="P1567" s="468" t="n">
        <v>2014</v>
      </c>
      <c r="Q1567" s="469" t="inlineStr">
        <is>
          <t>FAOSTAT Fertilizer by nutrient</t>
        </is>
      </c>
      <c r="R1567" s="469" t="inlineStr">
        <is>
          <t>ok</t>
        </is>
      </c>
      <c r="S1567" s="469" t="inlineStr">
        <is>
          <t xml:space="preserve"> text </t>
        </is>
      </c>
      <c r="T1567" s="426" t="inlineStr">
        <is>
          <t>Norway</t>
        </is>
      </c>
      <c r="U1567" s="5" t="inlineStr">
        <is>
          <t>useful output</t>
        </is>
      </c>
      <c r="V1567" s="465" t="n">
        <v>0.04</v>
      </c>
    </row>
    <row r="1568" ht="16" customHeight="1">
      <c r="B1568" s="5" t="inlineStr">
        <is>
          <t>MP.OP-HS.HS</t>
        </is>
      </c>
      <c r="C1568" s="5" t="inlineStr">
        <is>
          <t>MP.OP-HS.HS-Consumer goods-Nmix</t>
        </is>
      </c>
      <c r="D1568" s="5" t="inlineStr">
        <is>
          <t>MP</t>
        </is>
      </c>
      <c r="E1568" s="5" t="inlineStr">
        <is>
          <t>OP</t>
        </is>
      </c>
      <c r="F1568" s="5">
        <f>VLOOKUP(E1568,'5.a Definitions'!E:F,2,FALSE)</f>
        <v/>
      </c>
      <c r="G1568" s="5" t="inlineStr">
        <is>
          <t>HS</t>
        </is>
      </c>
      <c r="H1568" s="5" t="inlineStr">
        <is>
          <t>HS</t>
        </is>
      </c>
      <c r="I1568" s="5">
        <f>VLOOKUP(H1568,'5.a Definitions'!E:F,2,FALSE)</f>
        <v/>
      </c>
      <c r="J1568" s="465" t="inlineStr">
        <is>
          <t xml:space="preserve"> Consumer goods </t>
        </is>
      </c>
      <c r="K1568" s="465" t="inlineStr">
        <is>
          <t xml:space="preserve"> consumer goods </t>
        </is>
      </c>
      <c r="L1568" s="465" t="inlineStr">
        <is>
          <t xml:space="preserve"> reactive </t>
        </is>
      </c>
      <c r="M1568" s="465" t="inlineStr">
        <is>
          <t xml:space="preserve"> Nmix </t>
        </is>
      </c>
      <c r="N1568" s="466" t="n">
        <v>18.124640475546</v>
      </c>
      <c r="O1568" s="467" t="n">
        <v>0.2473437752844545</v>
      </c>
      <c r="P1568" s="468" t="n">
        <v>2014</v>
      </c>
      <c r="Q1568" s="469" t="inlineStr">
        <is>
          <t>Massebalanse (Inflows - Outflows)</t>
        </is>
      </c>
      <c r="R1568" s="469" t="inlineStr">
        <is>
          <t>ok</t>
        </is>
      </c>
      <c r="S1568" s="469" t="inlineStr">
        <is>
          <t xml:space="preserve"> text </t>
        </is>
      </c>
      <c r="T1568" s="426" t="inlineStr">
        <is>
          <t>Norway</t>
        </is>
      </c>
      <c r="U1568" s="5" t="inlineStr">
        <is>
          <t>useful output</t>
        </is>
      </c>
      <c r="V1568" s="465" t="n">
        <v>0.04</v>
      </c>
    </row>
    <row r="1569" ht="16" customHeight="1">
      <c r="B1569" s="5" t="inlineStr">
        <is>
          <t>MP.OP-AT.AT</t>
        </is>
      </c>
      <c r="C1569" s="5" t="inlineStr">
        <is>
          <t>MP.OP-AT.AT-Emissions-NH3</t>
        </is>
      </c>
      <c r="D1569" s="5" t="inlineStr">
        <is>
          <t>MP</t>
        </is>
      </c>
      <c r="E1569" s="5" t="inlineStr">
        <is>
          <t>OP</t>
        </is>
      </c>
      <c r="F1569" s="5">
        <f>VLOOKUP(E1569,'5.a Definitions'!E:F,2,FALSE)</f>
        <v/>
      </c>
      <c r="G1569" s="5" t="inlineStr">
        <is>
          <t>AT</t>
        </is>
      </c>
      <c r="H1569" s="5" t="inlineStr">
        <is>
          <t>AT</t>
        </is>
      </c>
      <c r="I1569" s="5">
        <f>VLOOKUP(H1569,'5.a Definitions'!E:F,2,FALSE)</f>
        <v/>
      </c>
      <c r="J1569" s="465" t="inlineStr">
        <is>
          <t xml:space="preserve"> Emissions </t>
        </is>
      </c>
      <c r="K1569" s="465" t="inlineStr">
        <is>
          <t xml:space="preserve"> process emissions </t>
        </is>
      </c>
      <c r="L1569" s="465" t="inlineStr">
        <is>
          <t xml:space="preserve"> reactive </t>
        </is>
      </c>
      <c r="M1569" s="465" t="inlineStr">
        <is>
          <t xml:space="preserve"> NH3 </t>
        </is>
      </c>
      <c r="N1569" s="466" t="n">
        <v>0.51249096519165</v>
      </c>
      <c r="O1569" s="467" t="n">
        <v>0.1951024564333148</v>
      </c>
      <c r="P1569" s="468" t="n">
        <v>2014</v>
      </c>
      <c r="Q1569" s="469" t="inlineStr">
        <is>
          <t>CRLTAP Inventory Submissions</t>
        </is>
      </c>
      <c r="R1569" s="469" t="inlineStr">
        <is>
          <t>ok</t>
        </is>
      </c>
      <c r="S1569" s="469" t="inlineStr">
        <is>
          <t xml:space="preserve"> text </t>
        </is>
      </c>
      <c r="T1569" s="426" t="inlineStr">
        <is>
          <t>Norway</t>
        </is>
      </c>
      <c r="U1569" s="465" t="inlineStr">
        <is>
          <t xml:space="preserve"> N wasted </t>
        </is>
      </c>
      <c r="V1569" s="465" t="n">
        <v>0.04</v>
      </c>
    </row>
    <row r="1570" ht="16" customHeight="1">
      <c r="B1570" s="5" t="inlineStr">
        <is>
          <t>MP.OP-AT.AT</t>
        </is>
      </c>
      <c r="C1570" s="5" t="inlineStr">
        <is>
          <t>MP.OP-AT.AT-Emissions-NOx</t>
        </is>
      </c>
      <c r="D1570" s="5" t="inlineStr">
        <is>
          <t>MP</t>
        </is>
      </c>
      <c r="E1570" s="5" t="inlineStr">
        <is>
          <t>OP</t>
        </is>
      </c>
      <c r="F1570" s="5">
        <f>VLOOKUP(E1570,'5.a Definitions'!E:F,2,FALSE)</f>
        <v/>
      </c>
      <c r="G1570" s="5" t="inlineStr">
        <is>
          <t>AT</t>
        </is>
      </c>
      <c r="H1570" s="5" t="inlineStr">
        <is>
          <t>AT</t>
        </is>
      </c>
      <c r="I1570" s="5">
        <f>VLOOKUP(H1570,'5.a Definitions'!E:F,2,FALSE)</f>
        <v/>
      </c>
      <c r="J1570" s="465" t="inlineStr">
        <is>
          <t xml:space="preserve"> Emissions </t>
        </is>
      </c>
      <c r="K1570" s="465" t="inlineStr">
        <is>
          <t xml:space="preserve"> process emissions </t>
        </is>
      </c>
      <c r="L1570" s="465" t="inlineStr">
        <is>
          <t xml:space="preserve"> reactive </t>
        </is>
      </c>
      <c r="M1570" s="465" t="inlineStr">
        <is>
          <t xml:space="preserve"> NOx </t>
        </is>
      </c>
      <c r="N1570" s="466" t="n">
        <v>3.5222108892919</v>
      </c>
      <c r="O1570" s="467" t="n">
        <v>0.1657910274323566</v>
      </c>
      <c r="P1570" s="468" t="n">
        <v>2014</v>
      </c>
      <c r="Q1570" s="469" t="inlineStr">
        <is>
          <t>CRLTAP Inventory Submissions</t>
        </is>
      </c>
      <c r="R1570" s="469" t="inlineStr">
        <is>
          <t>ok</t>
        </is>
      </c>
      <c r="S1570" s="469" t="inlineStr">
        <is>
          <t xml:space="preserve"> text </t>
        </is>
      </c>
      <c r="T1570" s="426" t="inlineStr">
        <is>
          <t>Norway</t>
        </is>
      </c>
      <c r="U1570" s="465" t="inlineStr">
        <is>
          <t xml:space="preserve"> N wasted </t>
        </is>
      </c>
      <c r="V1570" s="465" t="n">
        <v>0.04</v>
      </c>
    </row>
    <row r="1571" ht="16" customHeight="1">
      <c r="B1571" s="5" t="inlineStr">
        <is>
          <t>MP.OP-AT.AT</t>
        </is>
      </c>
      <c r="C1571" s="5" t="inlineStr">
        <is>
          <t>MP.OP-AT.AT-Emissions-N2O</t>
        </is>
      </c>
      <c r="D1571" s="5" t="inlineStr">
        <is>
          <t>MP</t>
        </is>
      </c>
      <c r="E1571" s="5" t="inlineStr">
        <is>
          <t>OP</t>
        </is>
      </c>
      <c r="F1571" s="5">
        <f>VLOOKUP(E1571,'5.a Definitions'!E:F,2,FALSE)</f>
        <v/>
      </c>
      <c r="G1571" s="5" t="inlineStr">
        <is>
          <t>AT</t>
        </is>
      </c>
      <c r="H1571" s="5" t="inlineStr">
        <is>
          <t>AT</t>
        </is>
      </c>
      <c r="I1571" s="5">
        <f>VLOOKUP(H1571,'5.a Definitions'!E:F,2,FALSE)</f>
        <v/>
      </c>
      <c r="J1571" s="465" t="inlineStr">
        <is>
          <t xml:space="preserve"> Emissions </t>
        </is>
      </c>
      <c r="K1571" s="465" t="inlineStr">
        <is>
          <t xml:space="preserve"> process emissions </t>
        </is>
      </c>
      <c r="L1571" s="465" t="inlineStr">
        <is>
          <t xml:space="preserve"> reactive </t>
        </is>
      </c>
      <c r="M1571" s="465" t="inlineStr">
        <is>
          <t xml:space="preserve"> N2O </t>
        </is>
      </c>
      <c r="N1571" s="466" t="n">
        <v>0.8460623441478148</v>
      </c>
      <c r="O1571" s="467" t="n">
        <v>0.06511359277630058</v>
      </c>
      <c r="P1571" s="468" t="n">
        <v>2014</v>
      </c>
      <c r="Q1571" s="469" t="inlineStr">
        <is>
          <t>UNFCCC CRT</t>
        </is>
      </c>
      <c r="R1571" s="469" t="inlineStr">
        <is>
          <t>ok</t>
        </is>
      </c>
      <c r="S1571" s="469" t="inlineStr">
        <is>
          <t xml:space="preserve"> text </t>
        </is>
      </c>
      <c r="T1571" s="426" t="inlineStr">
        <is>
          <t>Norway</t>
        </is>
      </c>
      <c r="U1571" s="465" t="inlineStr">
        <is>
          <t xml:space="preserve"> N wasted </t>
        </is>
      </c>
      <c r="V1571" s="465" t="n">
        <v>0.04</v>
      </c>
    </row>
    <row r="1572" ht="16" customHeight="1">
      <c r="B1572" s="5" t="inlineStr">
        <is>
          <t>MP.OP-HY.SW</t>
        </is>
      </c>
      <c r="C1572" s="5" t="inlineStr">
        <is>
          <t>MP.OP-HY.SW-Untreated wastewater-Nmix</t>
        </is>
      </c>
      <c r="D1572" s="5" t="inlineStr">
        <is>
          <t>MP</t>
        </is>
      </c>
      <c r="E1572" s="5" t="inlineStr">
        <is>
          <t>OP</t>
        </is>
      </c>
      <c r="F1572" s="5">
        <f>VLOOKUP(E1572,'5.a Definitions'!E:F,2,FALSE)</f>
        <v/>
      </c>
      <c r="G1572" s="5" t="inlineStr">
        <is>
          <t>HY</t>
        </is>
      </c>
      <c r="H1572" s="5" t="inlineStr">
        <is>
          <t>SW</t>
        </is>
      </c>
      <c r="I1572" s="5">
        <f>VLOOKUP(H1572,'5.a Definitions'!E:F,2,FALSE)</f>
        <v/>
      </c>
      <c r="J1572" s="465" t="inlineStr">
        <is>
          <t xml:space="preserve"> Untreated wastewater </t>
        </is>
      </c>
      <c r="K1572" s="465" t="inlineStr">
        <is>
          <t xml:space="preserve"> other industry untreated wastewater </t>
        </is>
      </c>
      <c r="L1572" s="465" t="inlineStr">
        <is>
          <t xml:space="preserve"> reactive </t>
        </is>
      </c>
      <c r="M1572" s="465" t="inlineStr">
        <is>
          <t xml:space="preserve"> Nmix </t>
        </is>
      </c>
      <c r="N1572" s="466" t="n">
        <v>1.7820541</v>
      </c>
      <c r="O1572" s="467" t="n">
        <v>0.1370318370298516</v>
      </c>
      <c r="P1572" s="468" t="n">
        <v>2014</v>
      </c>
      <c r="Q1572" s="469" t="inlineStr">
        <is>
          <t>Miljødirektoratet</t>
        </is>
      </c>
      <c r="R1572" s="469" t="inlineStr">
        <is>
          <t>ok</t>
        </is>
      </c>
      <c r="S1572" s="469" t="inlineStr">
        <is>
          <t xml:space="preserve"> text </t>
        </is>
      </c>
      <c r="T1572" s="426" t="inlineStr">
        <is>
          <t>Norway</t>
        </is>
      </c>
      <c r="U1572" s="465" t="inlineStr">
        <is>
          <t xml:space="preserve"> N wasted </t>
        </is>
      </c>
      <c r="V1572" s="465" t="n">
        <v>0.04</v>
      </c>
    </row>
    <row r="1573" ht="16" customHeight="1">
      <c r="B1573" s="5" t="inlineStr">
        <is>
          <t>MP.OP-FS.FO</t>
        </is>
      </c>
      <c r="C1573" s="5" t="inlineStr">
        <is>
          <t>MP.OP-FS.FO-Mineral fertilizer-Nmix</t>
        </is>
      </c>
      <c r="D1573" s="5" t="inlineStr">
        <is>
          <t>MP</t>
        </is>
      </c>
      <c r="E1573" s="5" t="inlineStr">
        <is>
          <t>OP</t>
        </is>
      </c>
      <c r="F1573" s="5">
        <f>VLOOKUP(E1573,'5.a Definitions'!E:F,2,FALSE)</f>
        <v/>
      </c>
      <c r="G1573" s="5" t="inlineStr">
        <is>
          <t>FS</t>
        </is>
      </c>
      <c r="H1573" s="5" t="inlineStr">
        <is>
          <t>FO</t>
        </is>
      </c>
      <c r="I1573" s="5">
        <f>VLOOKUP(H1573,'5.a Definitions'!E:F,2,FALSE)</f>
        <v/>
      </c>
      <c r="J1573" s="5" t="inlineStr">
        <is>
          <t>Mineral fertilizer</t>
        </is>
      </c>
      <c r="K1573" s="5" t="inlineStr">
        <is>
          <t>mineral fertilizer to forests</t>
        </is>
      </c>
      <c r="L1573" s="5" t="inlineStr">
        <is>
          <t>reactive</t>
        </is>
      </c>
      <c r="M1573" s="5" t="inlineStr">
        <is>
          <t>Nmix</t>
        </is>
      </c>
      <c r="N1573" s="422" t="n">
        <v>0.074895</v>
      </c>
      <c r="O1573" s="423" t="n">
        <v>0.2752351280643108</v>
      </c>
      <c r="P1573" s="468" t="n">
        <v>2014</v>
      </c>
      <c r="Q1573" s="425" t="inlineStr">
        <is>
          <t>SSB tabell 05543</t>
        </is>
      </c>
      <c r="R1573" s="425" t="inlineStr">
        <is>
          <t>ok</t>
        </is>
      </c>
      <c r="S1573" s="425" t="inlineStr">
        <is>
          <t>text</t>
        </is>
      </c>
      <c r="T1573" s="426" t="inlineStr">
        <is>
          <t>Norway</t>
        </is>
      </c>
      <c r="U1573" s="5" t="inlineStr">
        <is>
          <t>useful output</t>
        </is>
      </c>
      <c r="V1573" s="5">
        <f>(O1399*N1399)^2</f>
        <v/>
      </c>
    </row>
    <row r="1574" ht="16" customHeight="1">
      <c r="B1574" s="5" t="inlineStr">
        <is>
          <t>MP.OP-RW.RW</t>
        </is>
      </c>
      <c r="C1574" s="5" t="inlineStr">
        <is>
          <t>MP.OP-RW.RW-Mineral fertilizer export-Nmix</t>
        </is>
      </c>
      <c r="D1574" s="5" t="inlineStr">
        <is>
          <t>MP</t>
        </is>
      </c>
      <c r="E1574" s="5" t="inlineStr">
        <is>
          <t>OP</t>
        </is>
      </c>
      <c r="F1574" s="5">
        <f>VLOOKUP(E1574,'5.a Definitions'!E:F,2,FALSE)</f>
        <v/>
      </c>
      <c r="G1574" s="5" t="inlineStr">
        <is>
          <t>RW</t>
        </is>
      </c>
      <c r="H1574" s="5" t="inlineStr">
        <is>
          <t>RW</t>
        </is>
      </c>
      <c r="I1574" s="5">
        <f>VLOOKUP(H1574,'5.a Definitions'!E:F,2,FALSE)</f>
        <v/>
      </c>
      <c r="J1574" s="465" t="inlineStr">
        <is>
          <t xml:space="preserve"> Mineral fertilizer export </t>
        </is>
      </c>
      <c r="K1574" s="465" t="inlineStr">
        <is>
          <t xml:space="preserve"> mineral fertilizer export </t>
        </is>
      </c>
      <c r="L1574" s="465" t="inlineStr">
        <is>
          <t xml:space="preserve"> reactive </t>
        </is>
      </c>
      <c r="M1574" s="465" t="inlineStr">
        <is>
          <t xml:space="preserve"> Nmix </t>
        </is>
      </c>
      <c r="N1574" s="466" t="n">
        <v>684.037</v>
      </c>
      <c r="O1574" s="467" t="n">
        <v>0.2949457776486215</v>
      </c>
      <c r="P1574" s="468" t="n">
        <v>2014</v>
      </c>
      <c r="Q1574" s="469" t="inlineStr">
        <is>
          <t>FAOSTAT Fertilizer by Nutrient</t>
        </is>
      </c>
      <c r="R1574" s="469" t="inlineStr">
        <is>
          <t>ok</t>
        </is>
      </c>
      <c r="S1574" s="469" t="inlineStr">
        <is>
          <t xml:space="preserve"> text </t>
        </is>
      </c>
      <c r="T1574" s="426" t="inlineStr">
        <is>
          <t>Norway</t>
        </is>
      </c>
      <c r="U1574" s="5" t="inlineStr">
        <is>
          <t>useful output</t>
        </is>
      </c>
      <c r="V1574" s="465" t="n">
        <v>0.04</v>
      </c>
    </row>
    <row r="1575" ht="16" customHeight="1" thickBot="1">
      <c r="B1575" s="6" t="inlineStr">
        <is>
          <t>MP.OP-RW.RW</t>
        </is>
      </c>
      <c r="C1575" s="6" t="inlineStr">
        <is>
          <t>MP.OP-RW.RW-Other goods export-Nmix</t>
        </is>
      </c>
      <c r="D1575" s="6" t="inlineStr">
        <is>
          <t>MP</t>
        </is>
      </c>
      <c r="E1575" s="6" t="inlineStr">
        <is>
          <t>OP</t>
        </is>
      </c>
      <c r="F1575" s="5">
        <f>VLOOKUP(E1575,'5.a Definitions'!E:F,2,FALSE)</f>
        <v/>
      </c>
      <c r="G1575" s="6" t="inlineStr">
        <is>
          <t>RW</t>
        </is>
      </c>
      <c r="H1575" s="6" t="inlineStr">
        <is>
          <t>RW</t>
        </is>
      </c>
      <c r="I1575" s="5">
        <f>VLOOKUP(H1575,'5.a Definitions'!E:F,2,FALSE)</f>
        <v/>
      </c>
      <c r="J1575" s="470" t="inlineStr">
        <is>
          <t xml:space="preserve"> Other goods export </t>
        </is>
      </c>
      <c r="K1575" s="470" t="inlineStr">
        <is>
          <t xml:space="preserve"> other goods export </t>
        </is>
      </c>
      <c r="L1575" s="470" t="inlineStr">
        <is>
          <t xml:space="preserve"> reactive </t>
        </is>
      </c>
      <c r="M1575" s="470" t="inlineStr">
        <is>
          <t xml:space="preserve"> Nmix </t>
        </is>
      </c>
      <c r="N1575" s="466" t="n">
        <v>11.1084501232</v>
      </c>
      <c r="O1575" s="471" t="n">
        <v>0.173553800911215</v>
      </c>
      <c r="P1575" s="468" t="n">
        <v>2014</v>
      </c>
      <c r="Q1575" s="472" t="inlineStr">
        <is>
          <t>SSB tab 08801</t>
        </is>
      </c>
      <c r="R1575" s="469" t="inlineStr">
        <is>
          <t>ok</t>
        </is>
      </c>
      <c r="S1575" s="472" t="inlineStr">
        <is>
          <t xml:space="preserve"> text </t>
        </is>
      </c>
      <c r="T1575" s="426" t="inlineStr">
        <is>
          <t>Norway</t>
        </is>
      </c>
      <c r="U1575" s="5" t="inlineStr">
        <is>
          <t>useful output</t>
        </is>
      </c>
      <c r="V1575" s="470" t="n">
        <v>0.04</v>
      </c>
    </row>
    <row r="1576" ht="16" customHeight="1">
      <c r="A1576" s="488" t="inlineStr">
        <is>
          <t xml:space="preserve"> Agriculture </t>
        </is>
      </c>
      <c r="B1576" s="5" t="inlineStr">
        <is>
          <t>AG.SM-MP.FP</t>
        </is>
      </c>
      <c r="C1576" s="5" t="inlineStr">
        <is>
          <t>AG.SM-MP.FP-Food crop products-Nmix</t>
        </is>
      </c>
      <c r="D1576" s="5" t="inlineStr">
        <is>
          <t>AG</t>
        </is>
      </c>
      <c r="E1576" s="5" t="inlineStr">
        <is>
          <t>SM</t>
        </is>
      </c>
      <c r="F1576" s="5">
        <f>VLOOKUP(E1576,'5.a Definitions'!E:F,2,FALSE)</f>
        <v/>
      </c>
      <c r="G1576" s="5" t="inlineStr">
        <is>
          <t>MP</t>
        </is>
      </c>
      <c r="H1576" s="5" t="inlineStr">
        <is>
          <t>FP</t>
        </is>
      </c>
      <c r="I1576" s="5">
        <f>VLOOKUP(H1576,'5.a Definitions'!E:F,2,FALSE)</f>
        <v/>
      </c>
      <c r="J1576" s="465" t="inlineStr">
        <is>
          <t xml:space="preserve"> Food crop products </t>
        </is>
      </c>
      <c r="K1576" s="465" t="inlineStr">
        <is>
          <t xml:space="preserve"> food crop products </t>
        </is>
      </c>
      <c r="L1576" s="465" t="inlineStr">
        <is>
          <t xml:space="preserve"> reactive </t>
        </is>
      </c>
      <c r="M1576" s="465" t="inlineStr">
        <is>
          <t xml:space="preserve"> Nmix </t>
        </is>
      </c>
      <c r="N1576" s="466" t="n">
        <v>25.8954</v>
      </c>
      <c r="O1576" s="467" t="n">
        <v>0.4149602262584164</v>
      </c>
      <c r="P1576" s="468" t="n">
        <v>2014</v>
      </c>
      <c r="Q1576" s="469" t="inlineStr">
        <is>
          <t>Eurostat Gross nutrient balance</t>
        </is>
      </c>
      <c r="R1576" s="469" t="inlineStr">
        <is>
          <t>ok</t>
        </is>
      </c>
      <c r="S1576" s="469" t="inlineStr">
        <is>
          <t xml:space="preserve"> text </t>
        </is>
      </c>
      <c r="T1576" s="426" t="inlineStr">
        <is>
          <t>Norway</t>
        </is>
      </c>
      <c r="U1576" s="5" t="inlineStr">
        <is>
          <t>useful output</t>
        </is>
      </c>
      <c r="V1576" s="465" t="n">
        <v>0.04</v>
      </c>
    </row>
    <row r="1577" ht="16" customHeight="1">
      <c r="B1577" s="5" t="inlineStr">
        <is>
          <t>AG.SM-MP.OP</t>
        </is>
      </c>
      <c r="C1577" s="5" t="inlineStr">
        <is>
          <t>AG.SM-MP.OP-Crop products for industrial use-Nmix</t>
        </is>
      </c>
      <c r="D1577" s="5" t="inlineStr">
        <is>
          <t>AG</t>
        </is>
      </c>
      <c r="E1577" s="5" t="inlineStr">
        <is>
          <t>SM</t>
        </is>
      </c>
      <c r="F1577" s="5">
        <f>VLOOKUP(E1577,'5.a Definitions'!E:F,2,FALSE)</f>
        <v/>
      </c>
      <c r="G1577" s="5" t="inlineStr">
        <is>
          <t>MP</t>
        </is>
      </c>
      <c r="H1577" s="5" t="inlineStr">
        <is>
          <t>OP</t>
        </is>
      </c>
      <c r="I1577" s="5">
        <f>VLOOKUP(H1577,'5.a Definitions'!E:F,2,FALSE)</f>
        <v/>
      </c>
      <c r="J1577" s="465" t="inlineStr">
        <is>
          <t xml:space="preserve"> Crop products for industrial use </t>
        </is>
      </c>
      <c r="K1577" s="465" t="inlineStr">
        <is>
          <t xml:space="preserve"> crop products for industrial use </t>
        </is>
      </c>
      <c r="L1577" s="465" t="inlineStr">
        <is>
          <t xml:space="preserve"> reactive </t>
        </is>
      </c>
      <c r="M1577" s="465" t="inlineStr">
        <is>
          <t xml:space="preserve"> Nmix </t>
        </is>
      </c>
      <c r="N1577" s="466" t="n">
        <v>0.3396</v>
      </c>
      <c r="O1577" s="467" t="n">
        <v>0.4149602262584166</v>
      </c>
      <c r="P1577" s="468" t="n">
        <v>2014</v>
      </c>
      <c r="Q1577" s="469" t="inlineStr">
        <is>
          <t>Eurostat Gross nutrient balance, Nutrient removal by harvest of industrial crops</t>
        </is>
      </c>
      <c r="R1577" s="469" t="inlineStr">
        <is>
          <t>ok</t>
        </is>
      </c>
      <c r="S1577" s="469" t="inlineStr">
        <is>
          <t xml:space="preserve"> text </t>
        </is>
      </c>
      <c r="T1577" s="426" t="inlineStr">
        <is>
          <t>Norway</t>
        </is>
      </c>
      <c r="U1577" s="5" t="inlineStr">
        <is>
          <t>useful output</t>
        </is>
      </c>
      <c r="V1577" s="465" t="n">
        <v>0.04</v>
      </c>
    </row>
    <row r="1578" ht="16" customHeight="1">
      <c r="B1578" s="5" t="inlineStr">
        <is>
          <t>AG.SM-AG.MM</t>
        </is>
      </c>
      <c r="C1578" s="5" t="inlineStr">
        <is>
          <t>AG.SM-AG.MM-Fodder crops-Nmix</t>
        </is>
      </c>
      <c r="D1578" s="5" t="inlineStr">
        <is>
          <t>AG</t>
        </is>
      </c>
      <c r="E1578" s="5" t="inlineStr">
        <is>
          <t>SM</t>
        </is>
      </c>
      <c r="F1578" s="5">
        <f>VLOOKUP(E1578,'5.a Definitions'!E:F,2,FALSE)</f>
        <v/>
      </c>
      <c r="G1578" s="5" t="inlineStr">
        <is>
          <t>AG</t>
        </is>
      </c>
      <c r="H1578" s="5" t="inlineStr">
        <is>
          <t>MM</t>
        </is>
      </c>
      <c r="I1578" s="5">
        <f>VLOOKUP(H1578,'5.a Definitions'!E:F,2,FALSE)</f>
        <v/>
      </c>
      <c r="J1578" s="465" t="inlineStr">
        <is>
          <t xml:space="preserve"> Fodder crops </t>
        </is>
      </c>
      <c r="K1578" s="465" t="inlineStr">
        <is>
          <t xml:space="preserve"> fodder crops </t>
        </is>
      </c>
      <c r="L1578" s="465" t="inlineStr">
        <is>
          <t xml:space="preserve"> reactive </t>
        </is>
      </c>
      <c r="M1578" s="465" t="inlineStr">
        <is>
          <t xml:space="preserve"> Nmix </t>
        </is>
      </c>
      <c r="N1578" s="466" t="n">
        <v>72.23375759999999</v>
      </c>
      <c r="O1578" s="467" t="n">
        <v>0.3085483511364323</v>
      </c>
      <c r="P1578" s="468" t="n">
        <v>2014</v>
      </c>
      <c r="Q1578" s="469" t="inlineStr">
        <is>
          <t>SSB table 05772 + BFJ Totalkalkylen, Eng-beite</t>
        </is>
      </c>
      <c r="R1578" s="469" t="inlineStr">
        <is>
          <t>ok</t>
        </is>
      </c>
      <c r="S1578" s="469" t="inlineStr">
        <is>
          <t xml:space="preserve"> text </t>
        </is>
      </c>
      <c r="T1578" s="426" t="inlineStr">
        <is>
          <t>Norway</t>
        </is>
      </c>
      <c r="U1578" s="5" t="inlineStr">
        <is>
          <t>useful output</t>
        </is>
      </c>
      <c r="V1578" s="465" t="n">
        <v>0.04</v>
      </c>
    </row>
    <row r="1579" ht="16" customHeight="1">
      <c r="B1579" s="5" t="inlineStr">
        <is>
          <t>AG.SM-AT.AT</t>
        </is>
      </c>
      <c r="C1579" s="5" t="inlineStr">
        <is>
          <t>AG.SM-AT.AT-Emissions-NH3</t>
        </is>
      </c>
      <c r="D1579" s="5" t="inlineStr">
        <is>
          <t>AG</t>
        </is>
      </c>
      <c r="E1579" s="5" t="inlineStr">
        <is>
          <t>SM</t>
        </is>
      </c>
      <c r="F1579" s="5">
        <f>VLOOKUP(E1579,'5.a Definitions'!E:F,2,FALSE)</f>
        <v/>
      </c>
      <c r="G1579" s="5" t="inlineStr">
        <is>
          <t>AT</t>
        </is>
      </c>
      <c r="H1579" s="5" t="inlineStr">
        <is>
          <t>AT</t>
        </is>
      </c>
      <c r="I1579" s="5">
        <f>VLOOKUP(H1579,'5.a Definitions'!E:F,2,FALSE)</f>
        <v/>
      </c>
      <c r="J1579" s="465" t="inlineStr">
        <is>
          <t xml:space="preserve"> Emissions </t>
        </is>
      </c>
      <c r="K1579" s="465" t="inlineStr">
        <is>
          <t xml:space="preserve"> agricultural soil emissions </t>
        </is>
      </c>
      <c r="L1579" s="465" t="inlineStr">
        <is>
          <t xml:space="preserve"> reactive </t>
        </is>
      </c>
      <c r="M1579" s="465" t="inlineStr">
        <is>
          <t xml:space="preserve"> NH3 </t>
        </is>
      </c>
      <c r="N1579" s="466" t="n">
        <v>14.26555505955307</v>
      </c>
      <c r="O1579" s="467" t="n">
        <v>0.3031348032356388</v>
      </c>
      <c r="P1579" s="468" t="n">
        <v>2014</v>
      </c>
      <c r="Q1579" s="469" t="inlineStr">
        <is>
          <t>CRLTAP Inventory Submissions</t>
        </is>
      </c>
      <c r="R1579" s="469" t="inlineStr">
        <is>
          <t>ok</t>
        </is>
      </c>
      <c r="S1579" s="469" t="inlineStr">
        <is>
          <t xml:space="preserve"> text </t>
        </is>
      </c>
      <c r="T1579" s="426" t="inlineStr">
        <is>
          <t>Norway</t>
        </is>
      </c>
      <c r="U1579" s="465" t="inlineStr">
        <is>
          <t xml:space="preserve"> N wasted </t>
        </is>
      </c>
      <c r="V1579" s="465" t="n">
        <v>0.04</v>
      </c>
    </row>
    <row r="1580" ht="16" customHeight="1">
      <c r="B1580" s="5" t="inlineStr">
        <is>
          <t>AG.SM-AT.AT</t>
        </is>
      </c>
      <c r="C1580" s="5" t="inlineStr">
        <is>
          <t>AG.SM-AT.AT-Emissions-N2O</t>
        </is>
      </c>
      <c r="D1580" s="5" t="inlineStr">
        <is>
          <t>AG</t>
        </is>
      </c>
      <c r="E1580" s="5" t="inlineStr">
        <is>
          <t>SM</t>
        </is>
      </c>
      <c r="F1580" s="5">
        <f>VLOOKUP(E1580,'5.a Definitions'!E:F,2,FALSE)</f>
        <v/>
      </c>
      <c r="G1580" s="5" t="inlineStr">
        <is>
          <t>AT</t>
        </is>
      </c>
      <c r="H1580" s="5" t="inlineStr">
        <is>
          <t>AT</t>
        </is>
      </c>
      <c r="I1580" s="5">
        <f>VLOOKUP(H1580,'5.a Definitions'!E:F,2,FALSE)</f>
        <v/>
      </c>
      <c r="J1580" s="465" t="inlineStr">
        <is>
          <t xml:space="preserve"> Emissions </t>
        </is>
      </c>
      <c r="K1580" s="465" t="inlineStr">
        <is>
          <t xml:space="preserve"> agricultural soil emissions </t>
        </is>
      </c>
      <c r="L1580" s="465" t="inlineStr">
        <is>
          <t xml:space="preserve"> reactive </t>
        </is>
      </c>
      <c r="M1580" s="465" t="inlineStr">
        <is>
          <t xml:space="preserve"> N2O </t>
        </is>
      </c>
      <c r="N1580" s="466" t="n">
        <v>3.714567454321546</v>
      </c>
      <c r="O1580" s="467" t="n">
        <v>1.327774506124345</v>
      </c>
      <c r="P1580" s="468" t="n">
        <v>2014</v>
      </c>
      <c r="Q1580" s="469" t="inlineStr">
        <is>
          <t>UNFCCC CRT</t>
        </is>
      </c>
      <c r="R1580" s="469" t="inlineStr">
        <is>
          <t>ok</t>
        </is>
      </c>
      <c r="S1580" s="469" t="inlineStr">
        <is>
          <t xml:space="preserve"> text </t>
        </is>
      </c>
      <c r="T1580" s="426" t="inlineStr">
        <is>
          <t>Norway</t>
        </is>
      </c>
      <c r="U1580" s="465" t="inlineStr">
        <is>
          <t xml:space="preserve"> N wasted </t>
        </is>
      </c>
      <c r="V1580" s="465" t="n">
        <v>0.04</v>
      </c>
    </row>
    <row r="1581" ht="16" customHeight="1">
      <c r="B1581" s="5" t="inlineStr">
        <is>
          <t>AG.SM-AT.AT</t>
        </is>
      </c>
      <c r="C1581" s="5" t="inlineStr">
        <is>
          <t>AG.SM-AT.AT-Emissions-NOx</t>
        </is>
      </c>
      <c r="D1581" s="5" t="inlineStr">
        <is>
          <t>AG</t>
        </is>
      </c>
      <c r="E1581" s="5" t="inlineStr">
        <is>
          <t>SM</t>
        </is>
      </c>
      <c r="F1581" s="5">
        <f>VLOOKUP(E1581,'5.a Definitions'!E:F,2,FALSE)</f>
        <v/>
      </c>
      <c r="G1581" s="5" t="inlineStr">
        <is>
          <t>AT</t>
        </is>
      </c>
      <c r="H1581" s="5" t="inlineStr">
        <is>
          <t>AT</t>
        </is>
      </c>
      <c r="I1581" s="5">
        <f>VLOOKUP(H1581,'5.a Definitions'!E:F,2,FALSE)</f>
        <v/>
      </c>
      <c r="J1581" s="465" t="inlineStr">
        <is>
          <t xml:space="preserve"> Emissions </t>
        </is>
      </c>
      <c r="K1581" s="465" t="inlineStr">
        <is>
          <t xml:space="preserve"> agricultural soil emissions </t>
        </is>
      </c>
      <c r="L1581" s="465" t="inlineStr">
        <is>
          <t xml:space="preserve"> reactive </t>
        </is>
      </c>
      <c r="M1581" s="465" t="inlineStr">
        <is>
          <t xml:space="preserve"> NOx </t>
        </is>
      </c>
      <c r="N1581" s="466" t="n">
        <v>2.189799518368628</v>
      </c>
      <c r="O1581" s="467" t="n">
        <v>0.6999202858675675</v>
      </c>
      <c r="P1581" s="468" t="n">
        <v>2014</v>
      </c>
      <c r="Q1581" s="469" t="inlineStr">
        <is>
          <t>CRLTAP Inventory Submissions</t>
        </is>
      </c>
      <c r="R1581" s="469" t="inlineStr">
        <is>
          <t>ok</t>
        </is>
      </c>
      <c r="S1581" s="469" t="inlineStr">
        <is>
          <t xml:space="preserve"> text </t>
        </is>
      </c>
      <c r="T1581" s="426" t="inlineStr">
        <is>
          <t>Norway</t>
        </is>
      </c>
      <c r="U1581" s="465" t="inlineStr">
        <is>
          <t xml:space="preserve"> N wasted </t>
        </is>
      </c>
      <c r="V1581" s="465" t="n">
        <v>0.04</v>
      </c>
    </row>
    <row r="1582" ht="16" customHeight="1">
      <c r="B1582" s="5" t="inlineStr">
        <is>
          <t>AG.SM-AT.AT</t>
        </is>
      </c>
      <c r="C1582" s="5" t="inlineStr">
        <is>
          <t>AG.SM-AT.AT-Emissions-N2</t>
        </is>
      </c>
      <c r="D1582" s="5" t="inlineStr">
        <is>
          <t>AG</t>
        </is>
      </c>
      <c r="E1582" s="5" t="inlineStr">
        <is>
          <t>SM</t>
        </is>
      </c>
      <c r="F1582" s="5">
        <f>VLOOKUP(E1582,'5.a Definitions'!E:F,2,FALSE)</f>
        <v/>
      </c>
      <c r="G1582" s="5" t="inlineStr">
        <is>
          <t>AT</t>
        </is>
      </c>
      <c r="H1582" s="5" t="inlineStr">
        <is>
          <t>AT</t>
        </is>
      </c>
      <c r="I1582" s="5">
        <f>VLOOKUP(H1582,'5.a Definitions'!E:F,2,FALSE)</f>
        <v/>
      </c>
      <c r="J1582" s="465" t="inlineStr">
        <is>
          <t xml:space="preserve"> Emissions </t>
        </is>
      </c>
      <c r="K1582" s="465" t="inlineStr">
        <is>
          <t xml:space="preserve"> agricultural soil emissions </t>
        </is>
      </c>
      <c r="L1582" s="465" t="inlineStr">
        <is>
          <t xml:space="preserve"> inert </t>
        </is>
      </c>
      <c r="M1582" s="465" t="inlineStr">
        <is>
          <t xml:space="preserve"> N2 </t>
        </is>
      </c>
      <c r="N1582" s="466" t="n">
        <v>13.8147506</v>
      </c>
      <c r="O1582" s="467" t="n">
        <v>0.4956076723636977</v>
      </c>
      <c r="P1582" s="468" t="n">
        <v>2014</v>
      </c>
      <c r="Q1582" s="469" t="inlineStr">
        <is>
          <t>Schäppi2025Ann + SSB table 05982</t>
        </is>
      </c>
      <c r="R1582" s="469" t="inlineStr">
        <is>
          <t>ok</t>
        </is>
      </c>
      <c r="S1582" s="469" t="inlineStr">
        <is>
          <t xml:space="preserve"> text </t>
        </is>
      </c>
      <c r="T1582" s="426" t="inlineStr">
        <is>
          <t>Norway</t>
        </is>
      </c>
      <c r="U1582" s="465" t="inlineStr">
        <is>
          <t xml:space="preserve"> N wasted </t>
        </is>
      </c>
      <c r="V1582" s="465" t="n">
        <v>0.04</v>
      </c>
    </row>
    <row r="1583" ht="16" customHeight="1">
      <c r="B1583" s="5" t="inlineStr">
        <is>
          <t>AG.SM-HY.SW</t>
        </is>
      </c>
      <c r="C1583" s="5" t="inlineStr">
        <is>
          <t>AG.SM-HY.SW-Leaching-Nmix</t>
        </is>
      </c>
      <c r="D1583" s="5" t="inlineStr">
        <is>
          <t>AG</t>
        </is>
      </c>
      <c r="E1583" s="5" t="inlineStr">
        <is>
          <t>SM</t>
        </is>
      </c>
      <c r="F1583" s="5">
        <f>VLOOKUP(E1583,'5.a Definitions'!E:F,2,FALSE)</f>
        <v/>
      </c>
      <c r="G1583" s="5" t="inlineStr">
        <is>
          <t>HY</t>
        </is>
      </c>
      <c r="H1583" s="5" t="inlineStr">
        <is>
          <t>SW</t>
        </is>
      </c>
      <c r="I1583" s="5">
        <f>VLOOKUP(H1583,'5.a Definitions'!E:F,2,FALSE)</f>
        <v/>
      </c>
      <c r="J1583" s="465" t="inlineStr">
        <is>
          <t>Sewage sludge landfill</t>
        </is>
      </c>
      <c r="K1583" s="465" t="inlineStr">
        <is>
          <t>sewage sludge landfill</t>
        </is>
      </c>
      <c r="L1583" s="465" t="inlineStr">
        <is>
          <t xml:space="preserve"> reactive </t>
        </is>
      </c>
      <c r="M1583" s="465" t="inlineStr">
        <is>
          <t xml:space="preserve"> Nmix </t>
        </is>
      </c>
      <c r="N1583" s="466" t="n">
        <v>43.05893732093207</v>
      </c>
      <c r="O1583" s="467" t="n">
        <v>0.5495119916710824</v>
      </c>
      <c r="P1583" s="468" t="n">
        <v>2014</v>
      </c>
      <c r="Q1583" s="469" t="inlineStr">
        <is>
          <t>UNFCCC CRT</t>
        </is>
      </c>
      <c r="R1583" s="469" t="inlineStr">
        <is>
          <t>ok</t>
        </is>
      </c>
      <c r="S1583" s="469" t="inlineStr">
        <is>
          <t xml:space="preserve"> text </t>
        </is>
      </c>
      <c r="T1583" s="426" t="inlineStr">
        <is>
          <t>Norway</t>
        </is>
      </c>
      <c r="U1583" s="465" t="inlineStr">
        <is>
          <t>N wasted</t>
        </is>
      </c>
      <c r="V1583" s="465" t="n">
        <v>0.04</v>
      </c>
    </row>
    <row r="1584" ht="16" customHeight="1">
      <c r="B1584" s="5" t="inlineStr">
        <is>
          <t>AG.MM-MP.FP</t>
        </is>
      </c>
      <c r="C1584" s="5" t="inlineStr">
        <is>
          <t>AG.MM-MP.FP-Animal products-Nmix</t>
        </is>
      </c>
      <c r="D1584" s="5" t="inlineStr">
        <is>
          <t>AG</t>
        </is>
      </c>
      <c r="E1584" s="5" t="inlineStr">
        <is>
          <t>MM</t>
        </is>
      </c>
      <c r="F1584" s="5">
        <f>VLOOKUP(E1584,'5.a Definitions'!E:F,2,FALSE)</f>
        <v/>
      </c>
      <c r="G1584" s="5" t="inlineStr">
        <is>
          <t>MP</t>
        </is>
      </c>
      <c r="H1584" s="5" t="inlineStr">
        <is>
          <t>FP</t>
        </is>
      </c>
      <c r="I1584" s="5">
        <f>VLOOKUP(H1584,'5.a Definitions'!E:F,2,FALSE)</f>
        <v/>
      </c>
      <c r="J1584" s="465" t="inlineStr">
        <is>
          <t xml:space="preserve"> Animal products </t>
        </is>
      </c>
      <c r="K1584" s="465" t="inlineStr">
        <is>
          <t xml:space="preserve"> animal products </t>
        </is>
      </c>
      <c r="L1584" s="465" t="inlineStr">
        <is>
          <t xml:space="preserve"> reactive </t>
        </is>
      </c>
      <c r="M1584" s="465" t="inlineStr">
        <is>
          <t xml:space="preserve"> Nmix </t>
        </is>
      </c>
      <c r="N1584" s="466" t="n">
        <v>19.0262861</v>
      </c>
      <c r="O1584" s="467" t="n">
        <v>0.1066245912127241</v>
      </c>
      <c r="P1584" s="468" t="n">
        <v>2014</v>
      </c>
      <c r="Q1584" s="469" t="inlineStr">
        <is>
          <t>FAOSTAT Crops and livestock products</t>
        </is>
      </c>
      <c r="R1584" s="469" t="inlineStr">
        <is>
          <t>ok</t>
        </is>
      </c>
      <c r="S1584" s="469" t="inlineStr">
        <is>
          <t xml:space="preserve"> text </t>
        </is>
      </c>
      <c r="T1584" s="426" t="inlineStr">
        <is>
          <t>Norway</t>
        </is>
      </c>
      <c r="U1584" s="5" t="inlineStr">
        <is>
          <t>useful output</t>
        </is>
      </c>
      <c r="V1584" s="465" t="n">
        <v>0.04</v>
      </c>
    </row>
    <row r="1585" ht="16" customHeight="1">
      <c r="B1585" s="5" t="inlineStr">
        <is>
          <t>AG.MM-MP.OP</t>
        </is>
      </c>
      <c r="C1585" s="5" t="inlineStr">
        <is>
          <t>AG.MM-MP.OP-Non-edible animal products-Nmix</t>
        </is>
      </c>
      <c r="D1585" s="5" t="inlineStr">
        <is>
          <t>AG</t>
        </is>
      </c>
      <c r="E1585" s="5" t="inlineStr">
        <is>
          <t>MM</t>
        </is>
      </c>
      <c r="F1585" s="5">
        <f>VLOOKUP(E1585,'5.a Definitions'!E:F,2,FALSE)</f>
        <v/>
      </c>
      <c r="G1585" s="5" t="inlineStr">
        <is>
          <t>MP</t>
        </is>
      </c>
      <c r="H1585" s="5" t="inlineStr">
        <is>
          <t>OP</t>
        </is>
      </c>
      <c r="I1585" s="5">
        <f>VLOOKUP(H1585,'5.a Definitions'!E:F,2,FALSE)</f>
        <v/>
      </c>
      <c r="J1585" s="465" t="inlineStr">
        <is>
          <t xml:space="preserve"> Non-edible animal products </t>
        </is>
      </c>
      <c r="K1585" s="465" t="inlineStr">
        <is>
          <t xml:space="preserve"> non-edible animal products </t>
        </is>
      </c>
      <c r="L1585" s="465" t="inlineStr">
        <is>
          <t xml:space="preserve"> reactive </t>
        </is>
      </c>
      <c r="M1585" s="465" t="inlineStr">
        <is>
          <t xml:space="preserve"> Nmix </t>
        </is>
      </c>
      <c r="N1585" s="466" t="n">
        <v>1.20148784</v>
      </c>
      <c r="O1585" s="467" t="n">
        <v>0.08503769306188323</v>
      </c>
      <c r="P1585" s="468" t="n">
        <v>2014</v>
      </c>
      <c r="Q1585" s="469" t="inlineStr">
        <is>
          <t>FAOSTAT Crops and livestock products + Landbruksdirektoratet</t>
        </is>
      </c>
      <c r="R1585" s="469" t="inlineStr">
        <is>
          <t>ok</t>
        </is>
      </c>
      <c r="S1585" s="469" t="inlineStr">
        <is>
          <t xml:space="preserve"> text </t>
        </is>
      </c>
      <c r="T1585" s="426" t="inlineStr">
        <is>
          <t>Norway</t>
        </is>
      </c>
      <c r="U1585" s="5" t="inlineStr">
        <is>
          <t>useful output</t>
        </is>
      </c>
      <c r="V1585" s="465" t="n">
        <v>0.04</v>
      </c>
    </row>
    <row r="1586" ht="16" customHeight="1">
      <c r="B1586" s="5" t="inlineStr">
        <is>
          <t>AG.MM-AG.SM</t>
        </is>
      </c>
      <c r="C1586" s="5" t="inlineStr">
        <is>
          <t>AG.MM-AG.SM-Manure application-Nmix</t>
        </is>
      </c>
      <c r="D1586" s="5" t="inlineStr">
        <is>
          <t>AG</t>
        </is>
      </c>
      <c r="E1586" s="5" t="inlineStr">
        <is>
          <t>MM</t>
        </is>
      </c>
      <c r="F1586" s="5">
        <f>VLOOKUP(E1586,'5.a Definitions'!E:F,2,FALSE)</f>
        <v/>
      </c>
      <c r="G1586" s="5" t="inlineStr">
        <is>
          <t>AG</t>
        </is>
      </c>
      <c r="H1586" s="5" t="inlineStr">
        <is>
          <t>SM</t>
        </is>
      </c>
      <c r="I1586" s="5">
        <f>VLOOKUP(H1586,'5.a Definitions'!E:F,2,FALSE)</f>
        <v/>
      </c>
      <c r="J1586" s="465" t="inlineStr">
        <is>
          <t xml:space="preserve"> Manure application </t>
        </is>
      </c>
      <c r="K1586" s="465" t="inlineStr">
        <is>
          <t xml:space="preserve"> manure application </t>
        </is>
      </c>
      <c r="L1586" s="465" t="inlineStr">
        <is>
          <t xml:space="preserve"> reactive </t>
        </is>
      </c>
      <c r="M1586" s="465" t="inlineStr">
        <is>
          <t xml:space="preserve"> Nmix </t>
        </is>
      </c>
      <c r="N1586" s="466" t="n">
        <v>72.4158445532011</v>
      </c>
      <c r="O1586" s="467" t="n">
        <v>0.2002665119589266</v>
      </c>
      <c r="P1586" s="468" t="n">
        <v>2014</v>
      </c>
      <c r="Q1586" s="469" t="inlineStr">
        <is>
          <t>UNFCCC CRT Table3.D</t>
        </is>
      </c>
      <c r="R1586" s="469" t="inlineStr">
        <is>
          <t>ok</t>
        </is>
      </c>
      <c r="S1586" s="469" t="inlineStr">
        <is>
          <t xml:space="preserve"> text </t>
        </is>
      </c>
      <c r="T1586" s="426" t="inlineStr">
        <is>
          <t>Norway</t>
        </is>
      </c>
      <c r="U1586" s="5" t="inlineStr">
        <is>
          <t>recycling</t>
        </is>
      </c>
      <c r="V1586" s="465" t="n">
        <v>0.04</v>
      </c>
    </row>
    <row r="1587">
      <c r="B1587" s="475" t="inlineStr">
        <is>
          <t>AG.MM-FS.OL</t>
        </is>
      </c>
      <c r="C1587" s="475" t="inlineStr">
        <is>
          <t>AG.MM-FS.OL-Manure from grazing on unmanaged land-Nmix</t>
        </is>
      </c>
      <c r="D1587" s="475" t="inlineStr">
        <is>
          <t>AG</t>
        </is>
      </c>
      <c r="E1587" s="475" t="inlineStr">
        <is>
          <t>MM</t>
        </is>
      </c>
      <c r="F1587" s="5">
        <f>VLOOKUP(E1587,'5.a Definitions'!E:F,2,FALSE)</f>
        <v/>
      </c>
      <c r="G1587" s="475" t="inlineStr">
        <is>
          <t>FS</t>
        </is>
      </c>
      <c r="H1587" s="475" t="inlineStr">
        <is>
          <t>OL</t>
        </is>
      </c>
      <c r="I1587" s="5">
        <f>VLOOKUP(H1587,'5.a Definitions'!E:F,2,FALSE)</f>
        <v/>
      </c>
      <c r="J1587" s="465" t="inlineStr">
        <is>
          <t>Manure from grazing on unmanaged land</t>
        </is>
      </c>
      <c r="K1587" s="465" t="inlineStr">
        <is>
          <t>manure from grazing on unmanaged land</t>
        </is>
      </c>
      <c r="L1587" s="465" t="inlineStr">
        <is>
          <t>reactive</t>
        </is>
      </c>
      <c r="M1587" s="465" t="inlineStr">
        <is>
          <t>Nmix</t>
        </is>
      </c>
      <c r="N1587" s="466" t="n">
        <v>7.672786355869333</v>
      </c>
      <c r="O1587" s="467" t="n">
        <v>0.2490534586930528</v>
      </c>
      <c r="P1587" s="468" t="n">
        <v>2014</v>
      </c>
      <c r="Q1587" s="469" t="inlineStr">
        <is>
          <t>UNFCCC CRT Table3.D and 3.B(b), SSB</t>
        </is>
      </c>
      <c r="R1587" s="469" t="inlineStr">
        <is>
          <t>ok</t>
        </is>
      </c>
      <c r="S1587" s="469" t="inlineStr">
        <is>
          <t>text</t>
        </is>
      </c>
      <c r="T1587" s="476" t="inlineStr">
        <is>
          <t>Norway</t>
        </is>
      </c>
      <c r="U1587" s="475" t="inlineStr">
        <is>
          <t>recycling</t>
        </is>
      </c>
      <c r="V1587" s="465">
        <f>(O1543*N1543)^2</f>
        <v/>
      </c>
    </row>
    <row r="1588" ht="16" customHeight="1">
      <c r="B1588" s="5" t="inlineStr">
        <is>
          <t>AG.MM-AT.AT</t>
        </is>
      </c>
      <c r="C1588" s="5" t="inlineStr">
        <is>
          <t>AG.MM-AT.AT-Emissions-NH3</t>
        </is>
      </c>
      <c r="D1588" s="5" t="inlineStr">
        <is>
          <t>AG</t>
        </is>
      </c>
      <c r="E1588" s="5" t="inlineStr">
        <is>
          <t>MM</t>
        </is>
      </c>
      <c r="F1588" s="5">
        <f>VLOOKUP(E1588,'5.a Definitions'!E:F,2,FALSE)</f>
        <v/>
      </c>
      <c r="G1588" s="5" t="inlineStr">
        <is>
          <t>AT</t>
        </is>
      </c>
      <c r="H1588" s="5" t="inlineStr">
        <is>
          <t>AT</t>
        </is>
      </c>
      <c r="I1588" s="5">
        <f>VLOOKUP(H1588,'5.a Definitions'!E:F,2,FALSE)</f>
        <v/>
      </c>
      <c r="J1588" s="465" t="inlineStr">
        <is>
          <t xml:space="preserve"> Emissions </t>
        </is>
      </c>
      <c r="K1588" s="465" t="inlineStr">
        <is>
          <t xml:space="preserve"> manure and animal husbandry emissions </t>
        </is>
      </c>
      <c r="L1588" s="465" t="inlineStr">
        <is>
          <t xml:space="preserve"> reactive </t>
        </is>
      </c>
      <c r="M1588" s="465" t="inlineStr">
        <is>
          <t xml:space="preserve"> NH3 </t>
        </is>
      </c>
      <c r="N1588" s="466" t="n">
        <v>10.4816664789516</v>
      </c>
      <c r="O1588" s="467" t="n">
        <v>0.2470015534583428</v>
      </c>
      <c r="P1588" s="468" t="n">
        <v>2014</v>
      </c>
      <c r="Q1588" s="469" t="inlineStr">
        <is>
          <t>CRLTAP Inventory Submissions</t>
        </is>
      </c>
      <c r="R1588" s="469" t="inlineStr">
        <is>
          <t>ok</t>
        </is>
      </c>
      <c r="S1588" s="469" t="inlineStr">
        <is>
          <t xml:space="preserve"> text </t>
        </is>
      </c>
      <c r="T1588" s="426" t="inlineStr">
        <is>
          <t>Norway</t>
        </is>
      </c>
      <c r="U1588" s="465" t="inlineStr">
        <is>
          <t xml:space="preserve"> N wasted </t>
        </is>
      </c>
      <c r="V1588" s="465" t="n">
        <v>0.04</v>
      </c>
    </row>
    <row r="1589" ht="16" customHeight="1">
      <c r="B1589" s="5" t="inlineStr">
        <is>
          <t>AG.MM-AT.AT</t>
        </is>
      </c>
      <c r="C1589" s="5" t="inlineStr">
        <is>
          <t>AG.MM-AT.AT-Emissions-N2O</t>
        </is>
      </c>
      <c r="D1589" s="5" t="inlineStr">
        <is>
          <t>AG</t>
        </is>
      </c>
      <c r="E1589" s="5" t="inlineStr">
        <is>
          <t>MM</t>
        </is>
      </c>
      <c r="F1589" s="5">
        <f>VLOOKUP(E1589,'5.a Definitions'!E:F,2,FALSE)</f>
        <v/>
      </c>
      <c r="G1589" s="5" t="inlineStr">
        <is>
          <t>AT</t>
        </is>
      </c>
      <c r="H1589" s="5" t="inlineStr">
        <is>
          <t>AT</t>
        </is>
      </c>
      <c r="I1589" s="5">
        <f>VLOOKUP(H1589,'5.a Definitions'!E:F,2,FALSE)</f>
        <v/>
      </c>
      <c r="J1589" s="465" t="inlineStr">
        <is>
          <t xml:space="preserve"> Emissions </t>
        </is>
      </c>
      <c r="K1589" s="465" t="inlineStr">
        <is>
          <t xml:space="preserve"> manure and animal husbandry emissions </t>
        </is>
      </c>
      <c r="L1589" s="465" t="inlineStr">
        <is>
          <t xml:space="preserve"> reactive </t>
        </is>
      </c>
      <c r="M1589" s="465" t="inlineStr">
        <is>
          <t xml:space="preserve"> N2O </t>
        </is>
      </c>
      <c r="N1589" s="466" t="n">
        <v>0.4066615174732</v>
      </c>
      <c r="O1589" s="467" t="n">
        <v>0.7566826619845698</v>
      </c>
      <c r="P1589" s="468" t="n">
        <v>2014</v>
      </c>
      <c r="Q1589" s="469" t="inlineStr">
        <is>
          <t>UNFCCC CRT</t>
        </is>
      </c>
      <c r="R1589" s="469" t="inlineStr">
        <is>
          <t>ok</t>
        </is>
      </c>
      <c r="S1589" s="469" t="inlineStr">
        <is>
          <t xml:space="preserve"> text </t>
        </is>
      </c>
      <c r="T1589" s="426" t="inlineStr">
        <is>
          <t>Norway</t>
        </is>
      </c>
      <c r="U1589" s="465" t="inlineStr">
        <is>
          <t xml:space="preserve"> N wasted </t>
        </is>
      </c>
      <c r="V1589" s="465" t="n">
        <v>0.04</v>
      </c>
    </row>
    <row r="1590" ht="16" customHeight="1">
      <c r="B1590" s="5" t="inlineStr">
        <is>
          <t>AG.MM-AT.AT</t>
        </is>
      </c>
      <c r="C1590" s="5" t="inlineStr">
        <is>
          <t>AG.MM-AT.AT-Emissions-NOx</t>
        </is>
      </c>
      <c r="D1590" s="5" t="inlineStr">
        <is>
          <t>AG</t>
        </is>
      </c>
      <c r="E1590" s="5" t="inlineStr">
        <is>
          <t>MM</t>
        </is>
      </c>
      <c r="F1590" s="5">
        <f>VLOOKUP(E1590,'5.a Definitions'!E:F,2,FALSE)</f>
        <v/>
      </c>
      <c r="G1590" s="5" t="inlineStr">
        <is>
          <t>AT</t>
        </is>
      </c>
      <c r="H1590" s="5" t="inlineStr">
        <is>
          <t>AT</t>
        </is>
      </c>
      <c r="I1590" s="5">
        <f>VLOOKUP(H1590,'5.a Definitions'!E:F,2,FALSE)</f>
        <v/>
      </c>
      <c r="J1590" s="465" t="inlineStr">
        <is>
          <t xml:space="preserve"> Emissions </t>
        </is>
      </c>
      <c r="K1590" s="465" t="inlineStr">
        <is>
          <t xml:space="preserve"> manure and animal husbandry emissions </t>
        </is>
      </c>
      <c r="L1590" s="465" t="inlineStr">
        <is>
          <t xml:space="preserve"> reactive </t>
        </is>
      </c>
      <c r="M1590" s="465" t="inlineStr">
        <is>
          <t xml:space="preserve"> NOx </t>
        </is>
      </c>
      <c r="N1590" s="466" t="n">
        <v>0.03990594636694</v>
      </c>
      <c r="O1590" s="467" t="n">
        <v>0.7345743300109548</v>
      </c>
      <c r="P1590" s="468" t="n">
        <v>2014</v>
      </c>
      <c r="Q1590" s="469" t="inlineStr">
        <is>
          <t>CRLTAP Inventory Submissions</t>
        </is>
      </c>
      <c r="R1590" s="469" t="inlineStr">
        <is>
          <t>ok</t>
        </is>
      </c>
      <c r="S1590" s="469" t="inlineStr">
        <is>
          <t xml:space="preserve"> text </t>
        </is>
      </c>
      <c r="T1590" s="426" t="inlineStr">
        <is>
          <t>Norway</t>
        </is>
      </c>
      <c r="U1590" s="465" t="inlineStr">
        <is>
          <t xml:space="preserve"> N wasted </t>
        </is>
      </c>
      <c r="V1590" s="465" t="n">
        <v>0.04</v>
      </c>
    </row>
    <row r="1591">
      <c r="B1591" s="5" t="inlineStr">
        <is>
          <t>AG.MM-HY.SW-Leaching-Nmix</t>
        </is>
      </c>
      <c r="C1591" s="5" t="inlineStr">
        <is>
          <t>AG.MM-HY.SW-Leaching-Nmix</t>
        </is>
      </c>
      <c r="D1591" s="5" t="inlineStr">
        <is>
          <t>AG</t>
        </is>
      </c>
      <c r="E1591" s="5" t="inlineStr">
        <is>
          <t>MM</t>
        </is>
      </c>
      <c r="F1591" s="5">
        <f>VLOOKUP(E1591,'5.a Definitions'!E:F,2,FALSE)</f>
        <v/>
      </c>
      <c r="G1591" s="5" t="inlineStr">
        <is>
          <t>HY</t>
        </is>
      </c>
      <c r="H1591" s="5" t="inlineStr">
        <is>
          <t>SW</t>
        </is>
      </c>
      <c r="I1591" s="5">
        <f>VLOOKUP(H1591,'5.a Definitions'!E:F,2,FALSE)</f>
        <v/>
      </c>
      <c r="J1591" s="465" t="inlineStr">
        <is>
          <t xml:space="preserve"> Leaching </t>
        </is>
      </c>
      <c r="K1591" s="465" t="inlineStr">
        <is>
          <t xml:space="preserve"> manure storage leaching </t>
        </is>
      </c>
      <c r="L1591" s="465" t="inlineStr">
        <is>
          <t xml:space="preserve"> reactive </t>
        </is>
      </c>
      <c r="M1591" s="465" t="inlineStr">
        <is>
          <t xml:space="preserve"> Nmix </t>
        </is>
      </c>
      <c r="N1591" s="466" t="n">
        <v>3.007558917818794</v>
      </c>
      <c r="O1591" s="467" t="n">
        <v>0.5483540070383622</v>
      </c>
      <c r="P1591" s="468" t="n">
        <v>2014</v>
      </c>
      <c r="Q1591" s="469" t="inlineStr">
        <is>
          <t>UNFCCC CRT</t>
        </is>
      </c>
      <c r="R1591" s="469" t="inlineStr">
        <is>
          <t>ok</t>
        </is>
      </c>
      <c r="S1591" s="469" t="inlineStr">
        <is>
          <t xml:space="preserve"> text </t>
        </is>
      </c>
      <c r="T1591" s="426" t="inlineStr">
        <is>
          <t>Norway</t>
        </is>
      </c>
      <c r="U1591" s="465" t="inlineStr">
        <is>
          <t xml:space="preserve"> N wasted </t>
        </is>
      </c>
      <c r="V1591" s="465" t="n">
        <v>0.04</v>
      </c>
    </row>
    <row r="1592" ht="16" customHeight="1">
      <c r="B1592" s="5" t="inlineStr">
        <is>
          <t>AG.MM-RW.RW</t>
        </is>
      </c>
      <c r="C1592" s="5" t="inlineStr">
        <is>
          <t>AG.MM-RW.RW-Live animal export-Nmix</t>
        </is>
      </c>
      <c r="D1592" s="5" t="inlineStr">
        <is>
          <t>AG</t>
        </is>
      </c>
      <c r="E1592" s="5" t="inlineStr">
        <is>
          <t>MM</t>
        </is>
      </c>
      <c r="F1592" s="5">
        <f>VLOOKUP(E1592,'5.a Definitions'!E:F,2,FALSE)</f>
        <v/>
      </c>
      <c r="G1592" s="5" t="inlineStr">
        <is>
          <t>RW</t>
        </is>
      </c>
      <c r="H1592" s="5" t="inlineStr">
        <is>
          <t>RW</t>
        </is>
      </c>
      <c r="I1592" s="5">
        <f>VLOOKUP(H1592,'5.a Definitions'!E:F,2,FALSE)</f>
        <v/>
      </c>
      <c r="J1592" s="465" t="inlineStr">
        <is>
          <t xml:space="preserve"> Live animal export </t>
        </is>
      </c>
      <c r="K1592" s="465" t="inlineStr">
        <is>
          <t xml:space="preserve"> live animal export </t>
        </is>
      </c>
      <c r="L1592" s="465" t="inlineStr">
        <is>
          <t xml:space="preserve"> reactive </t>
        </is>
      </c>
      <c r="M1592" s="465" t="inlineStr">
        <is>
          <t xml:space="preserve"> Nmix </t>
        </is>
      </c>
      <c r="N1592" s="466" t="n">
        <v>0.0120353024</v>
      </c>
      <c r="O1592" s="467" t="n">
        <v>0.3524507525757954</v>
      </c>
      <c r="P1592" s="468" t="n">
        <v>2014</v>
      </c>
      <c r="Q1592" s="469" t="inlineStr">
        <is>
          <t>FAOSTAT Crops and livestock products</t>
        </is>
      </c>
      <c r="R1592" s="469" t="inlineStr">
        <is>
          <t>ok</t>
        </is>
      </c>
      <c r="S1592" s="469" t="inlineStr">
        <is>
          <t xml:space="preserve"> text </t>
        </is>
      </c>
      <c r="T1592" s="426" t="inlineStr">
        <is>
          <t>Norway</t>
        </is>
      </c>
      <c r="U1592" s="5" t="inlineStr">
        <is>
          <t>useful output</t>
        </is>
      </c>
      <c r="V1592" s="465" t="n">
        <v>0.04</v>
      </c>
    </row>
    <row r="1593">
      <c r="A1593" s="486" t="inlineStr">
        <is>
          <t xml:space="preserve"> Forests and Semi-natural vegetation </t>
        </is>
      </c>
      <c r="B1593" s="5" t="inlineStr">
        <is>
          <t>FS.FO-AT.AT</t>
        </is>
      </c>
      <c r="C1593" s="5" t="inlineStr">
        <is>
          <t>FS.FO-AT.AT-Emissions-N2</t>
        </is>
      </c>
      <c r="D1593" s="5" t="inlineStr">
        <is>
          <t>FS</t>
        </is>
      </c>
      <c r="E1593" s="5" t="inlineStr">
        <is>
          <t>FO</t>
        </is>
      </c>
      <c r="F1593" s="5">
        <f>VLOOKUP(E1593,'5.a Definitions'!E:F,2,FALSE)</f>
        <v/>
      </c>
      <c r="G1593" s="5" t="inlineStr">
        <is>
          <t>AT</t>
        </is>
      </c>
      <c r="H1593" s="5" t="inlineStr">
        <is>
          <t>AT</t>
        </is>
      </c>
      <c r="I1593" s="5">
        <f>VLOOKUP(H1593,'5.a Definitions'!E:F,2,FALSE)</f>
        <v/>
      </c>
      <c r="J1593" s="465" t="inlineStr">
        <is>
          <t xml:space="preserve"> Emissions </t>
        </is>
      </c>
      <c r="K1593" s="465" t="inlineStr">
        <is>
          <t xml:space="preserve"> forest emissions </t>
        </is>
      </c>
      <c r="L1593" s="465" t="inlineStr">
        <is>
          <t xml:space="preserve"> inert </t>
        </is>
      </c>
      <c r="M1593" s="465" t="inlineStr">
        <is>
          <t xml:space="preserve"> N2 </t>
        </is>
      </c>
      <c r="N1593" s="466" t="n">
        <v>7.199920227738517</v>
      </c>
      <c r="O1593" s="467" t="n">
        <v>1.876148950785864</v>
      </c>
      <c r="P1593" s="468" t="n">
        <v>2014</v>
      </c>
      <c r="Q1593" s="469" t="inlineStr">
        <is>
          <t>UNFCCC CRT + Butterbach-Bahl et al. (2013)</t>
        </is>
      </c>
      <c r="R1593" s="469" t="inlineStr">
        <is>
          <t>ok</t>
        </is>
      </c>
      <c r="S1593" s="469" t="inlineStr">
        <is>
          <t xml:space="preserve"> text </t>
        </is>
      </c>
      <c r="T1593" s="426" t="inlineStr">
        <is>
          <t>Norway</t>
        </is>
      </c>
      <c r="U1593" s="465" t="inlineStr">
        <is>
          <t xml:space="preserve"> N wasted </t>
        </is>
      </c>
      <c r="V1593" s="465" t="n">
        <v>0.04</v>
      </c>
    </row>
    <row r="1594">
      <c r="B1594" s="5" t="inlineStr">
        <is>
          <t>FS.FO-AT.AT</t>
        </is>
      </c>
      <c r="C1594" s="5" t="inlineStr">
        <is>
          <t>FS.FO-AT.AT-Emissions-N2O</t>
        </is>
      </c>
      <c r="D1594" s="5" t="inlineStr">
        <is>
          <t>FS</t>
        </is>
      </c>
      <c r="E1594" s="5" t="inlineStr">
        <is>
          <t>FO</t>
        </is>
      </c>
      <c r="F1594" s="5">
        <f>VLOOKUP(E1594,'5.a Definitions'!E:F,2,FALSE)</f>
        <v/>
      </c>
      <c r="G1594" s="5" t="inlineStr">
        <is>
          <t>AT</t>
        </is>
      </c>
      <c r="H1594" s="5" t="inlineStr">
        <is>
          <t>AT</t>
        </is>
      </c>
      <c r="I1594" s="5">
        <f>VLOOKUP(H1594,'5.a Definitions'!E:F,2,FALSE)</f>
        <v/>
      </c>
      <c r="J1594" s="465" t="inlineStr">
        <is>
          <t xml:space="preserve"> Emissions </t>
        </is>
      </c>
      <c r="K1594" s="465" t="inlineStr">
        <is>
          <t xml:space="preserve"> forest emissions </t>
        </is>
      </c>
      <c r="L1594" s="465" t="inlineStr">
        <is>
          <t xml:space="preserve"> reactive </t>
        </is>
      </c>
      <c r="M1594" s="465" t="inlineStr">
        <is>
          <t xml:space="preserve"> N2O </t>
        </is>
      </c>
      <c r="N1594" s="466" t="n">
        <v>0.3692266783455649</v>
      </c>
      <c r="O1594" s="467" t="n">
        <v>1.261544563046772</v>
      </c>
      <c r="P1594" s="468" t="n">
        <v>2014</v>
      </c>
      <c r="Q1594" s="469" t="inlineStr">
        <is>
          <t>UNFCCC CRT</t>
        </is>
      </c>
      <c r="R1594" s="469" t="inlineStr">
        <is>
          <t>ok</t>
        </is>
      </c>
      <c r="S1594" s="469" t="inlineStr">
        <is>
          <t xml:space="preserve"> text </t>
        </is>
      </c>
      <c r="T1594" s="426" t="inlineStr">
        <is>
          <t>Norway</t>
        </is>
      </c>
      <c r="U1594" s="465" t="inlineStr">
        <is>
          <t xml:space="preserve"> N wasted </t>
        </is>
      </c>
      <c r="V1594" s="465" t="n">
        <v>0.04</v>
      </c>
    </row>
    <row r="1595">
      <c r="B1595" s="5" t="inlineStr">
        <is>
          <t>FS.FO-HY.SW</t>
        </is>
      </c>
      <c r="C1595" s="5" t="inlineStr">
        <is>
          <t>FS.FO-HY.SW-Leaching-Nmix</t>
        </is>
      </c>
      <c r="D1595" s="5" t="inlineStr">
        <is>
          <t>FS</t>
        </is>
      </c>
      <c r="E1595" s="5" t="inlineStr">
        <is>
          <t>FO</t>
        </is>
      </c>
      <c r="F1595" s="5">
        <f>VLOOKUP(E1595,'5.a Definitions'!E:F,2,FALSE)</f>
        <v/>
      </c>
      <c r="G1595" s="5" t="inlineStr">
        <is>
          <t>HY</t>
        </is>
      </c>
      <c r="H1595" s="5" t="inlineStr">
        <is>
          <t>SW</t>
        </is>
      </c>
      <c r="I1595" s="5">
        <f>VLOOKUP(H1595,'5.a Definitions'!E:F,2,FALSE)</f>
        <v/>
      </c>
      <c r="J1595" s="465" t="inlineStr">
        <is>
          <t xml:space="preserve"> Leaching </t>
        </is>
      </c>
      <c r="K1595" s="465" t="inlineStr">
        <is>
          <t xml:space="preserve"> forest leaching </t>
        </is>
      </c>
      <c r="L1595" s="465" t="inlineStr">
        <is>
          <t xml:space="preserve"> reactive </t>
        </is>
      </c>
      <c r="M1595" s="465" t="inlineStr">
        <is>
          <t xml:space="preserve"> Nmix </t>
        </is>
      </c>
      <c r="N1595" s="466" t="n">
        <v>34.658</v>
      </c>
      <c r="O1595" s="467" t="n">
        <v>0.3110790348783862</v>
      </c>
      <c r="P1595" s="468" t="n">
        <v>2014</v>
      </c>
      <c r="Q1595" s="469" t="inlineStr">
        <is>
          <t>TEOTIL</t>
        </is>
      </c>
      <c r="R1595" s="469" t="inlineStr">
        <is>
          <t>ok</t>
        </is>
      </c>
      <c r="S1595" s="469" t="inlineStr">
        <is>
          <t xml:space="preserve"> text </t>
        </is>
      </c>
      <c r="T1595" s="426" t="inlineStr">
        <is>
          <t>Norway</t>
        </is>
      </c>
      <c r="U1595" s="465" t="inlineStr">
        <is>
          <t xml:space="preserve"> N wasted </t>
        </is>
      </c>
      <c r="V1595" s="465" t="n">
        <v>0.04</v>
      </c>
    </row>
    <row r="1596">
      <c r="B1596" s="5" t="inlineStr">
        <is>
          <t>FS.FO-MP.OP</t>
        </is>
      </c>
      <c r="C1596" s="5" t="inlineStr">
        <is>
          <t>FS.FO-MP.OP-Industrial round wood-Nmix</t>
        </is>
      </c>
      <c r="D1596" s="5" t="inlineStr">
        <is>
          <t>FS</t>
        </is>
      </c>
      <c r="E1596" s="5" t="inlineStr">
        <is>
          <t>FO</t>
        </is>
      </c>
      <c r="F1596" s="5">
        <f>VLOOKUP(E1596,'5.a Definitions'!E:F,2,FALSE)</f>
        <v/>
      </c>
      <c r="G1596" s="5" t="inlineStr">
        <is>
          <t>MP</t>
        </is>
      </c>
      <c r="H1596" s="5" t="inlineStr">
        <is>
          <t>OP</t>
        </is>
      </c>
      <c r="I1596" s="5">
        <f>VLOOKUP(H1596,'5.a Definitions'!E:F,2,FALSE)</f>
        <v/>
      </c>
      <c r="J1596" s="465" t="inlineStr">
        <is>
          <t xml:space="preserve"> Industrial round wood </t>
        </is>
      </c>
      <c r="K1596" s="465" t="inlineStr">
        <is>
          <t xml:space="preserve"> industrial round wood </t>
        </is>
      </c>
      <c r="L1596" s="465" t="inlineStr">
        <is>
          <t xml:space="preserve"> reactive </t>
        </is>
      </c>
      <c r="M1596" s="465" t="inlineStr">
        <is>
          <t xml:space="preserve"> Nmix </t>
        </is>
      </c>
      <c r="N1596" s="466" t="n">
        <v>5.309003249999999</v>
      </c>
      <c r="O1596" s="467" t="n">
        <v>0.408165984913239</v>
      </c>
      <c r="P1596" s="468" t="n">
        <v>2014</v>
      </c>
      <c r="Q1596" s="469" t="inlineStr">
        <is>
          <t>FAOSTAT</t>
        </is>
      </c>
      <c r="R1596" s="469" t="inlineStr">
        <is>
          <t>ok</t>
        </is>
      </c>
      <c r="S1596" s="469" t="inlineStr">
        <is>
          <t xml:space="preserve"> text </t>
        </is>
      </c>
      <c r="T1596" s="426" t="inlineStr">
        <is>
          <t>Norway</t>
        </is>
      </c>
      <c r="U1596" s="5" t="inlineStr">
        <is>
          <t>useful output</t>
        </is>
      </c>
      <c r="V1596" s="465" t="n">
        <v>0.04</v>
      </c>
    </row>
    <row r="1597">
      <c r="B1597" s="5" t="inlineStr">
        <is>
          <t>FS.FO-EF.OE</t>
        </is>
      </c>
      <c r="C1597" s="5" t="inlineStr">
        <is>
          <t>FS.FO-EF.OE-Fuel wood for households-Nmix</t>
        </is>
      </c>
      <c r="D1597" s="5" t="inlineStr">
        <is>
          <t>FS</t>
        </is>
      </c>
      <c r="E1597" s="5" t="inlineStr">
        <is>
          <t>FO</t>
        </is>
      </c>
      <c r="F1597" s="5">
        <f>VLOOKUP(E1597,'5.a Definitions'!E:F,2,FALSE)</f>
        <v/>
      </c>
      <c r="G1597" s="5" t="inlineStr">
        <is>
          <t>EF</t>
        </is>
      </c>
      <c r="H1597" s="5" t="inlineStr">
        <is>
          <t>OE</t>
        </is>
      </c>
      <c r="I1597" s="5">
        <f>VLOOKUP(H1597,'5.a Definitions'!E:F,2,FALSE)</f>
        <v/>
      </c>
      <c r="J1597" s="465" t="inlineStr">
        <is>
          <t xml:space="preserve"> Fuel wood for households </t>
        </is>
      </c>
      <c r="K1597" s="465" t="inlineStr">
        <is>
          <t xml:space="preserve"> fuel wood for households </t>
        </is>
      </c>
      <c r="L1597" s="465" t="inlineStr">
        <is>
          <t xml:space="preserve"> reactive </t>
        </is>
      </c>
      <c r="M1597" s="465" t="inlineStr">
        <is>
          <t xml:space="preserve"> Nmix </t>
        </is>
      </c>
      <c r="N1597" s="466" t="n">
        <v>1.56184</v>
      </c>
      <c r="O1597" s="467" t="n">
        <v>1.349590626932603</v>
      </c>
      <c r="P1597" s="468" t="n">
        <v>2014</v>
      </c>
      <c r="Q1597" s="469" t="inlineStr">
        <is>
          <t>SSB</t>
        </is>
      </c>
      <c r="R1597" s="469" t="inlineStr">
        <is>
          <t>ok</t>
        </is>
      </c>
      <c r="S1597" s="469" t="inlineStr">
        <is>
          <t xml:space="preserve"> text </t>
        </is>
      </c>
      <c r="T1597" s="426" t="inlineStr">
        <is>
          <t>Norway</t>
        </is>
      </c>
      <c r="U1597" s="5" t="inlineStr">
        <is>
          <t>useful output</t>
        </is>
      </c>
      <c r="V1597" s="465" t="n">
        <v>0.04</v>
      </c>
    </row>
    <row r="1598">
      <c r="B1598" s="475" t="inlineStr">
        <is>
          <t>FS.OL-AT.AT</t>
        </is>
      </c>
      <c r="C1598" s="475" t="inlineStr">
        <is>
          <t>FS.OL-AT.AT-Emissions-NH3</t>
        </is>
      </c>
      <c r="D1598" s="475" t="inlineStr">
        <is>
          <t>FS</t>
        </is>
      </c>
      <c r="E1598" s="475" t="inlineStr">
        <is>
          <t>OL</t>
        </is>
      </c>
      <c r="F1598" s="5">
        <f>VLOOKUP(E1598,'5.a Definitions'!E:F,2,FALSE)</f>
        <v/>
      </c>
      <c r="G1598" s="475" t="inlineStr">
        <is>
          <t>AT</t>
        </is>
      </c>
      <c r="H1598" s="475" t="inlineStr">
        <is>
          <t>AT</t>
        </is>
      </c>
      <c r="I1598" s="5">
        <f>VLOOKUP(H1598,'5.a Definitions'!E:F,2,FALSE)</f>
        <v/>
      </c>
      <c r="J1598" s="465" t="inlineStr">
        <is>
          <t>Emissions</t>
        </is>
      </c>
      <c r="K1598" s="465" t="inlineStr">
        <is>
          <t>other land emissions</t>
        </is>
      </c>
      <c r="L1598" s="465" t="inlineStr">
        <is>
          <t>reactive</t>
        </is>
      </c>
      <c r="M1598" s="465" t="inlineStr">
        <is>
          <t>NH3</t>
        </is>
      </c>
      <c r="N1598" s="466" t="n">
        <v>0.4790566222238324</v>
      </c>
      <c r="O1598" s="467" t="n">
        <v>0.9374601409330375</v>
      </c>
      <c r="P1598" s="468" t="n">
        <v>2014</v>
      </c>
      <c r="Q1598" s="469" t="inlineStr">
        <is>
          <t>CRLTAP Inventory Submissions (3Da3), utmark share</t>
        </is>
      </c>
      <c r="R1598" s="469" t="inlineStr">
        <is>
          <t>ok</t>
        </is>
      </c>
      <c r="S1598" s="469" t="inlineStr">
        <is>
          <t>text</t>
        </is>
      </c>
      <c r="T1598" s="476" t="inlineStr">
        <is>
          <t>Norway</t>
        </is>
      </c>
      <c r="U1598" s="475" t="inlineStr">
        <is>
          <t>useful output</t>
        </is>
      </c>
      <c r="V1598" s="465">
        <f>(O1565*N1565)^2</f>
        <v/>
      </c>
    </row>
    <row r="1599">
      <c r="B1599" s="475" t="inlineStr">
        <is>
          <t>FS.OL-AT.AT</t>
        </is>
      </c>
      <c r="C1599" s="475" t="inlineStr">
        <is>
          <t>FS.OL-AT.AT-Emissions-NOx</t>
        </is>
      </c>
      <c r="D1599" s="475" t="inlineStr">
        <is>
          <t>FS</t>
        </is>
      </c>
      <c r="E1599" s="475" t="inlineStr">
        <is>
          <t>OL</t>
        </is>
      </c>
      <c r="F1599" s="5">
        <f>VLOOKUP(E1599,'5.a Definitions'!E:F,2,FALSE)</f>
        <v/>
      </c>
      <c r="G1599" s="475" t="inlineStr">
        <is>
          <t>AT</t>
        </is>
      </c>
      <c r="H1599" s="475" t="inlineStr">
        <is>
          <t>AT</t>
        </is>
      </c>
      <c r="I1599" s="5">
        <f>VLOOKUP(H1599,'5.a Definitions'!E:F,2,FALSE)</f>
        <v/>
      </c>
      <c r="J1599" s="465" t="inlineStr">
        <is>
          <t>Emissions</t>
        </is>
      </c>
      <c r="K1599" s="465" t="inlineStr">
        <is>
          <t>other land emissions</t>
        </is>
      </c>
      <c r="L1599" s="465" t="inlineStr">
        <is>
          <t>reactive</t>
        </is>
      </c>
      <c r="M1599" s="465" t="inlineStr">
        <is>
          <t>NOx</t>
        </is>
      </c>
      <c r="N1599" s="466" t="n">
        <v>0.09339315549971181</v>
      </c>
      <c r="O1599" s="467" t="n">
        <v>0.8184256658658018</v>
      </c>
      <c r="P1599" s="468" t="n">
        <v>2014</v>
      </c>
      <c r="Q1599" s="469" t="inlineStr">
        <is>
          <t>CRLTAP Inventory Submissions (3Da3), utmark share</t>
        </is>
      </c>
      <c r="R1599" s="469" t="inlineStr">
        <is>
          <t>ok</t>
        </is>
      </c>
      <c r="S1599" s="469" t="inlineStr">
        <is>
          <t>text</t>
        </is>
      </c>
      <c r="T1599" s="476" t="inlineStr">
        <is>
          <t>Norway</t>
        </is>
      </c>
      <c r="U1599" s="475" t="inlineStr">
        <is>
          <t>useful output</t>
        </is>
      </c>
      <c r="V1599" s="465">
        <f>(O1577*N1577)^2</f>
        <v/>
      </c>
    </row>
    <row r="1600" ht="16" customHeight="1">
      <c r="B1600" s="475" t="inlineStr">
        <is>
          <t>FS.OL-AT.AT</t>
        </is>
      </c>
      <c r="C1600" s="475" t="inlineStr">
        <is>
          <t>FS.OL-AT.AT-Emissions-N2O</t>
        </is>
      </c>
      <c r="D1600" s="475" t="inlineStr">
        <is>
          <t>FS</t>
        </is>
      </c>
      <c r="E1600" s="475" t="inlineStr">
        <is>
          <t>OL</t>
        </is>
      </c>
      <c r="F1600" s="5">
        <f>VLOOKUP(E1600,'5.a Definitions'!E:F,2,FALSE)</f>
        <v/>
      </c>
      <c r="G1600" s="475" t="inlineStr">
        <is>
          <t>AT</t>
        </is>
      </c>
      <c r="H1600" s="475" t="inlineStr">
        <is>
          <t>AT</t>
        </is>
      </c>
      <c r="I1600" s="5">
        <f>VLOOKUP(H1600,'5.a Definitions'!E:F,2,FALSE)</f>
        <v/>
      </c>
      <c r="J1600" s="465" t="inlineStr">
        <is>
          <t>Emissions</t>
        </is>
      </c>
      <c r="K1600" s="465" t="inlineStr">
        <is>
          <t>other land emissions</t>
        </is>
      </c>
      <c r="L1600" s="465" t="inlineStr">
        <is>
          <t>reactive</t>
        </is>
      </c>
      <c r="M1600" s="465" t="inlineStr">
        <is>
          <t>N2O</t>
        </is>
      </c>
      <c r="N1600" s="466" t="n">
        <v>0.06139560760994951</v>
      </c>
      <c r="O1600" s="467" t="n">
        <v>1.340390913653681</v>
      </c>
      <c r="P1600" s="468" t="n">
        <v>2014</v>
      </c>
      <c r="Q1600" s="469" t="inlineStr">
        <is>
          <t>UNFCCC CRT Table3.D, utmark share</t>
        </is>
      </c>
      <c r="R1600" s="469" t="inlineStr">
        <is>
          <t>ok</t>
        </is>
      </c>
      <c r="S1600" s="469" t="inlineStr">
        <is>
          <t>text</t>
        </is>
      </c>
      <c r="T1600" s="476" t="inlineStr">
        <is>
          <t>Norway</t>
        </is>
      </c>
      <c r="U1600" s="475" t="inlineStr">
        <is>
          <t>useful output</t>
        </is>
      </c>
      <c r="V1600" s="465">
        <f>(O1589*N1589)^2</f>
        <v/>
      </c>
    </row>
    <row r="1601" ht="16" customHeight="1">
      <c r="B1601" s="475" t="inlineStr">
        <is>
          <t>FS.OL-AG.MM</t>
        </is>
      </c>
      <c r="C1601" s="475" t="inlineStr">
        <is>
          <t>FS.OL-AG.MM-Grazing-Nmix</t>
        </is>
      </c>
      <c r="D1601" s="475" t="inlineStr">
        <is>
          <t>FS</t>
        </is>
      </c>
      <c r="E1601" s="475" t="inlineStr">
        <is>
          <t>OL</t>
        </is>
      </c>
      <c r="F1601" s="5">
        <f>VLOOKUP(E1601,'5.a Definitions'!E:F,2,FALSE)</f>
        <v/>
      </c>
      <c r="G1601" s="475" t="inlineStr">
        <is>
          <t>AG</t>
        </is>
      </c>
      <c r="H1601" s="475" t="inlineStr">
        <is>
          <t>MM</t>
        </is>
      </c>
      <c r="I1601" s="5">
        <f>VLOOKUP(H1601,'5.a Definitions'!E:F,2,FALSE)</f>
        <v/>
      </c>
      <c r="J1601" s="473" t="inlineStr">
        <is>
          <t>Grazing</t>
        </is>
      </c>
      <c r="K1601" s="473" t="inlineStr">
        <is>
          <t>grazing</t>
        </is>
      </c>
      <c r="L1601" s="465" t="inlineStr">
        <is>
          <t>reactive</t>
        </is>
      </c>
      <c r="M1601" s="465" t="inlineStr">
        <is>
          <t>Nmix</t>
        </is>
      </c>
      <c r="N1601" s="466" t="n">
        <v>7.828247894585603</v>
      </c>
      <c r="O1601" s="467" t="n">
        <v>0.225639830481438</v>
      </c>
      <c r="P1601" s="468" t="n">
        <v>2014</v>
      </c>
      <c r="Q1601" s="469" t="inlineStr">
        <is>
          <t>SSB table 12660</t>
        </is>
      </c>
      <c r="R1601" s="469" t="inlineStr">
        <is>
          <t>ok</t>
        </is>
      </c>
      <c r="S1601" s="469" t="inlineStr">
        <is>
          <t>text</t>
        </is>
      </c>
      <c r="T1601" s="476" t="inlineStr">
        <is>
          <t>Norway</t>
        </is>
      </c>
      <c r="U1601" s="5" t="inlineStr">
        <is>
          <t>useful output</t>
        </is>
      </c>
      <c r="V1601" s="465">
        <f>(O1543*N1543)^2</f>
        <v/>
      </c>
    </row>
    <row r="1602">
      <c r="B1602" s="5" t="inlineStr">
        <is>
          <t>FS.OL-HY.SW</t>
        </is>
      </c>
      <c r="C1602" s="5" t="inlineStr">
        <is>
          <t>FS.OL-HY.SW-Leaching-Nmix</t>
        </is>
      </c>
      <c r="D1602" s="5" t="inlineStr">
        <is>
          <t>FS</t>
        </is>
      </c>
      <c r="E1602" s="5" t="inlineStr">
        <is>
          <t>OL</t>
        </is>
      </c>
      <c r="F1602" s="5">
        <f>VLOOKUP(E1602,'5.a Definitions'!E:F,2,FALSE)</f>
        <v/>
      </c>
      <c r="G1602" s="5" t="inlineStr">
        <is>
          <t>HY</t>
        </is>
      </c>
      <c r="H1602" s="5" t="inlineStr">
        <is>
          <t>SW</t>
        </is>
      </c>
      <c r="I1602" s="5">
        <f>VLOOKUP(H1602,'5.a Definitions'!E:F,2,FALSE)</f>
        <v/>
      </c>
      <c r="J1602" s="465" t="inlineStr">
        <is>
          <t xml:space="preserve"> Leaching </t>
        </is>
      </c>
      <c r="K1602" s="465" t="inlineStr">
        <is>
          <t xml:space="preserve"> other land leaching </t>
        </is>
      </c>
      <c r="L1602" s="465" t="inlineStr">
        <is>
          <t xml:space="preserve"> reactive </t>
        </is>
      </c>
      <c r="M1602" s="465" t="inlineStr">
        <is>
          <t xml:space="preserve"> Nmix </t>
        </is>
      </c>
      <c r="N1602" s="466" t="n">
        <v>23.464</v>
      </c>
      <c r="O1602" s="467" t="n">
        <v>0.3110790348783861</v>
      </c>
      <c r="P1602" s="468" t="n">
        <v>2014</v>
      </c>
      <c r="Q1602" s="469" t="inlineStr">
        <is>
          <t>TEOTIL</t>
        </is>
      </c>
      <c r="R1602" s="469" t="inlineStr">
        <is>
          <t>ok</t>
        </is>
      </c>
      <c r="S1602" s="469" t="inlineStr">
        <is>
          <t xml:space="preserve"> text </t>
        </is>
      </c>
      <c r="T1602" s="426" t="inlineStr">
        <is>
          <t>Norway</t>
        </is>
      </c>
      <c r="U1602" s="465" t="inlineStr">
        <is>
          <t xml:space="preserve"> N wasted </t>
        </is>
      </c>
      <c r="V1602" s="465" t="n">
        <v>0.04</v>
      </c>
    </row>
    <row r="1603" ht="16" customHeight="1">
      <c r="A1603" s="485" t="inlineStr">
        <is>
          <t>Processing of residues</t>
        </is>
      </c>
      <c r="B1603" s="475" t="inlineStr">
        <is>
          <t>PR.SO-EF.EC</t>
        </is>
      </c>
      <c r="C1603" s="475" t="inlineStr">
        <is>
          <t>PR.SO-EF.EC-Waste to energy-Nmix</t>
        </is>
      </c>
      <c r="D1603" s="475" t="inlineStr">
        <is>
          <t>PR</t>
        </is>
      </c>
      <c r="E1603" s="475" t="inlineStr">
        <is>
          <t>SO</t>
        </is>
      </c>
      <c r="F1603" s="5">
        <f>VLOOKUP(E1603,'5.a Definitions'!E:F,2,FALSE)</f>
        <v/>
      </c>
      <c r="G1603" s="475" t="inlineStr">
        <is>
          <t>EF</t>
        </is>
      </c>
      <c r="H1603" s="475" t="inlineStr">
        <is>
          <t>EC</t>
        </is>
      </c>
      <c r="I1603" s="5">
        <f>VLOOKUP(H1603,'5.a Definitions'!E:F,2,FALSE)</f>
        <v/>
      </c>
      <c r="J1603" s="465" t="inlineStr">
        <is>
          <t>Waste for energy incineration</t>
        </is>
      </c>
      <c r="K1603" s="465" t="inlineStr">
        <is>
          <t>waste for energy incineration</t>
        </is>
      </c>
      <c r="L1603" s="465" t="inlineStr">
        <is>
          <t>reactive</t>
        </is>
      </c>
      <c r="M1603" s="465" t="inlineStr">
        <is>
          <t>Nmix</t>
        </is>
      </c>
      <c r="N1603" s="466" t="n">
        <v>22.2306</v>
      </c>
      <c r="O1603" s="467" t="n">
        <v>0.4429470191114162</v>
      </c>
      <c r="P1603" s="468" t="n">
        <v>2014</v>
      </c>
      <c r="Q1603" s="469" t="inlineStr">
        <is>
          <t>SSB</t>
        </is>
      </c>
      <c r="R1603" s="469" t="inlineStr">
        <is>
          <t>ok</t>
        </is>
      </c>
      <c r="S1603" s="469" t="inlineStr">
        <is>
          <t>text</t>
        </is>
      </c>
      <c r="T1603" s="476" t="inlineStr">
        <is>
          <t>Norway</t>
        </is>
      </c>
      <c r="U1603" s="475" t="inlineStr">
        <is>
          <t>N wasted</t>
        </is>
      </c>
      <c r="V1603" s="465">
        <f>(#REF!*#REF!)^2</f>
        <v/>
      </c>
    </row>
    <row r="1604">
      <c r="B1604" s="475" t="inlineStr">
        <is>
          <t>PR.SO-MP.OP</t>
        </is>
      </c>
      <c r="C1604" s="475" t="inlineStr">
        <is>
          <t>PR.SO-MP.OP-Recycling-Nmix</t>
        </is>
      </c>
      <c r="D1604" s="475" t="inlineStr">
        <is>
          <t>PR</t>
        </is>
      </c>
      <c r="E1604" s="475" t="inlineStr">
        <is>
          <t>SO</t>
        </is>
      </c>
      <c r="F1604" s="5">
        <f>VLOOKUP(E1604,'5.a Definitions'!E:F,2,FALSE)</f>
        <v/>
      </c>
      <c r="G1604" s="475" t="inlineStr">
        <is>
          <t>MP</t>
        </is>
      </c>
      <c r="H1604" s="475" t="inlineStr">
        <is>
          <t>OP</t>
        </is>
      </c>
      <c r="I1604" s="5">
        <f>VLOOKUP(H1604,'5.a Definitions'!E:F,2,FALSE)</f>
        <v/>
      </c>
      <c r="J1604" s="465" t="inlineStr">
        <is>
          <t>Recycling</t>
        </is>
      </c>
      <c r="K1604" s="465" t="inlineStr">
        <is>
          <t>recycling</t>
        </is>
      </c>
      <c r="L1604" s="465" t="inlineStr">
        <is>
          <t>reactive</t>
        </is>
      </c>
      <c r="M1604" s="465" t="inlineStr">
        <is>
          <t>Nmix</t>
        </is>
      </c>
      <c r="N1604" s="466" t="n">
        <v>4.104307427999999</v>
      </c>
      <c r="O1604" s="467" t="n">
        <v>0.4422015919169482</v>
      </c>
      <c r="P1604" s="468" t="n">
        <v>2014</v>
      </c>
      <c r="Q1604" s="469" t="inlineStr">
        <is>
          <t>SSB</t>
        </is>
      </c>
      <c r="R1604" s="469" t="inlineStr">
        <is>
          <t>ok</t>
        </is>
      </c>
      <c r="S1604" s="469" t="inlineStr">
        <is>
          <t>text</t>
        </is>
      </c>
      <c r="T1604" s="476" t="inlineStr">
        <is>
          <t>Norway</t>
        </is>
      </c>
      <c r="U1604" s="475" t="inlineStr">
        <is>
          <t>recycling</t>
        </is>
      </c>
      <c r="V1604" s="465">
        <f>(#REF!*#REF!)^2</f>
        <v/>
      </c>
    </row>
    <row r="1605" ht="16" customHeight="1">
      <c r="B1605" s="5" t="inlineStr">
        <is>
          <t>PR.SO-AG.SM</t>
        </is>
      </c>
      <c r="C1605" s="5" t="inlineStr">
        <is>
          <t>PR.SO-AG.SM-Biologically treated organic waste-Nmix</t>
        </is>
      </c>
      <c r="D1605" s="5" t="inlineStr">
        <is>
          <t>PR</t>
        </is>
      </c>
      <c r="E1605" s="5" t="inlineStr">
        <is>
          <t>SO</t>
        </is>
      </c>
      <c r="F1605" s="5">
        <f>VLOOKUP(E1605,'5.a Definitions'!E:F,2,FALSE)</f>
        <v/>
      </c>
      <c r="G1605" s="5" t="inlineStr">
        <is>
          <t>AG</t>
        </is>
      </c>
      <c r="H1605" s="5" t="inlineStr">
        <is>
          <t>SM</t>
        </is>
      </c>
      <c r="I1605" s="5">
        <f>VLOOKUP(H1605,'5.a Definitions'!E:F,2,FALSE)</f>
        <v/>
      </c>
      <c r="J1605" s="5" t="inlineStr">
        <is>
          <t>Biologically treated organic waste</t>
        </is>
      </c>
      <c r="K1605" s="5" t="inlineStr">
        <is>
          <t>biologically treated organic waste</t>
        </is>
      </c>
      <c r="L1605" s="5" t="inlineStr">
        <is>
          <t>reactive</t>
        </is>
      </c>
      <c r="M1605" s="5" t="inlineStr">
        <is>
          <t>Nmix</t>
        </is>
      </c>
      <c r="N1605" s="422" t="n">
        <v>0.6463374125874126</v>
      </c>
      <c r="O1605" s="423" t="n">
        <v>0.6998028848917314</v>
      </c>
      <c r="P1605" s="468" t="n">
        <v>2014</v>
      </c>
      <c r="Q1605" s="425" t="inlineStr">
        <is>
          <t>SSB table 10513; use shares filled (held at 2018) from table 12818</t>
        </is>
      </c>
      <c r="R1605" s="425" t="inlineStr">
        <is>
          <t>ok</t>
        </is>
      </c>
      <c r="S1605" s="425" t="inlineStr">
        <is>
          <t>text</t>
        </is>
      </c>
      <c r="T1605" s="426" t="inlineStr">
        <is>
          <t>Norway</t>
        </is>
      </c>
      <c r="U1605" s="5" t="inlineStr">
        <is>
          <t>recycling</t>
        </is>
      </c>
      <c r="V1605" s="5" t="n"/>
    </row>
    <row r="1606" ht="16" customHeight="1">
      <c r="B1606" s="5" t="inlineStr">
        <is>
          <t>PR.SO-PR.WW</t>
        </is>
      </c>
      <c r="C1606" s="5" t="inlineStr">
        <is>
          <t>PR.SO-PR.WW-Wastewater from landfills-Nmix</t>
        </is>
      </c>
      <c r="D1606" s="5" t="inlineStr">
        <is>
          <t>PR</t>
        </is>
      </c>
      <c r="E1606" s="5" t="inlineStr">
        <is>
          <t>SO</t>
        </is>
      </c>
      <c r="F1606" s="5">
        <f>VLOOKUP(E1606,'5.a Definitions'!E:F,2,FALSE)</f>
        <v/>
      </c>
      <c r="G1606" s="5" t="inlineStr">
        <is>
          <t>PR</t>
        </is>
      </c>
      <c r="H1606" s="5" t="inlineStr">
        <is>
          <t>WW</t>
        </is>
      </c>
      <c r="I1606" s="5">
        <f>VLOOKUP(H1606,'5.a Definitions'!E:F,2,FALSE)</f>
        <v/>
      </c>
      <c r="J1606" s="465" t="inlineStr">
        <is>
          <t xml:space="preserve"> Wastewater from landfills </t>
        </is>
      </c>
      <c r="K1606" s="465" t="inlineStr">
        <is>
          <t xml:space="preserve"> wastewater from landfills </t>
        </is>
      </c>
      <c r="L1606" s="465" t="inlineStr">
        <is>
          <t xml:space="preserve"> reactive </t>
        </is>
      </c>
      <c r="M1606" s="465" t="inlineStr">
        <is>
          <t xml:space="preserve"> Nmix </t>
        </is>
      </c>
      <c r="N1606" s="466" t="n">
        <v>0.7744609779637505</v>
      </c>
      <c r="O1606" s="467" t="n">
        <v>0.06696802851764687</v>
      </c>
      <c r="P1606" s="468" t="n">
        <v>2014</v>
      </c>
      <c r="Q1606" s="469" t="inlineStr">
        <is>
          <t>Utslipp_deponi.xlsx (Mildir)</t>
        </is>
      </c>
      <c r="R1606" s="469" t="inlineStr">
        <is>
          <t>ok</t>
        </is>
      </c>
      <c r="S1606" s="469" t="inlineStr">
        <is>
          <t xml:space="preserve"> text </t>
        </is>
      </c>
      <c r="T1606" s="426" t="inlineStr">
        <is>
          <t>Norway</t>
        </is>
      </c>
      <c r="U1606" s="465" t="inlineStr">
        <is>
          <t xml:space="preserve"> N wasted </t>
        </is>
      </c>
      <c r="V1606" s="465" t="n">
        <v>0.04</v>
      </c>
    </row>
    <row r="1607" ht="16" customHeight="1">
      <c r="B1607" s="5" t="inlineStr">
        <is>
          <t>PR.SO-HS.HS</t>
        </is>
      </c>
      <c r="C1607" s="5" t="inlineStr">
        <is>
          <t>PR.SO-HS.HS-Biologically treated organic waste-Nmix</t>
        </is>
      </c>
      <c r="D1607" s="5" t="inlineStr">
        <is>
          <t>PR</t>
        </is>
      </c>
      <c r="E1607" s="5" t="inlineStr">
        <is>
          <t>SO</t>
        </is>
      </c>
      <c r="F1607" s="5">
        <f>VLOOKUP(E1607,'5.a Definitions'!E:F,2,FALSE)</f>
        <v/>
      </c>
      <c r="G1607" s="5" t="inlineStr">
        <is>
          <t>HS</t>
        </is>
      </c>
      <c r="H1607" s="5" t="inlineStr">
        <is>
          <t>HS</t>
        </is>
      </c>
      <c r="I1607" s="5">
        <f>VLOOKUP(H1607,'5.a Definitions'!E:F,2,FALSE)</f>
        <v/>
      </c>
      <c r="J1607" s="5" t="inlineStr">
        <is>
          <t>Biologically treated organic waste</t>
        </is>
      </c>
      <c r="K1607" s="5" t="inlineStr">
        <is>
          <t>biologically treated organic waste</t>
        </is>
      </c>
      <c r="L1607" s="465" t="inlineStr">
        <is>
          <t xml:space="preserve"> reactive </t>
        </is>
      </c>
      <c r="M1607" s="465" t="inlineStr">
        <is>
          <t xml:space="preserve"> Nmix </t>
        </is>
      </c>
      <c r="N1607" s="466" t="n">
        <v>0.5869798951048951</v>
      </c>
      <c r="O1607" s="467" t="n">
        <v>0.7035891070794082</v>
      </c>
      <c r="P1607" s="468" t="n">
        <v>2014</v>
      </c>
      <c r="Q1607" s="469" t="inlineStr">
        <is>
          <t>SSB table 10513; use shares filled (held at 2018) from table 12818</t>
        </is>
      </c>
      <c r="R1607" s="469" t="inlineStr">
        <is>
          <t>ok</t>
        </is>
      </c>
      <c r="S1607" s="469" t="inlineStr">
        <is>
          <t xml:space="preserve"> text </t>
        </is>
      </c>
      <c r="T1607" s="426" t="inlineStr">
        <is>
          <t>Norway</t>
        </is>
      </c>
      <c r="U1607" s="5" t="inlineStr">
        <is>
          <t>recycling</t>
        </is>
      </c>
      <c r="V1607" s="465" t="n">
        <v>0.04</v>
      </c>
    </row>
    <row r="1608" ht="16" customHeight="1">
      <c r="B1608" s="5" t="inlineStr">
        <is>
          <t>PR.SO-AT.AT</t>
        </is>
      </c>
      <c r="C1608" s="5" t="inlineStr">
        <is>
          <t>PR.SO-AT.AT-Emissions-NH3</t>
        </is>
      </c>
      <c r="D1608" s="5" t="inlineStr">
        <is>
          <t>PR</t>
        </is>
      </c>
      <c r="E1608" s="5" t="inlineStr">
        <is>
          <t>SO</t>
        </is>
      </c>
      <c r="F1608" s="5">
        <f>VLOOKUP(E1608,'5.a Definitions'!E:F,2,FALSE)</f>
        <v/>
      </c>
      <c r="G1608" s="5" t="inlineStr">
        <is>
          <t>AT</t>
        </is>
      </c>
      <c r="H1608" s="5" t="inlineStr">
        <is>
          <t>AT</t>
        </is>
      </c>
      <c r="I1608" s="5">
        <f>VLOOKUP(H1608,'5.a Definitions'!E:F,2,FALSE)</f>
        <v/>
      </c>
      <c r="J1608" s="465" t="inlineStr">
        <is>
          <t xml:space="preserve"> Emissions </t>
        </is>
      </c>
      <c r="K1608" s="465" t="inlineStr">
        <is>
          <t xml:space="preserve"> solid waste emissions </t>
        </is>
      </c>
      <c r="L1608" s="465" t="inlineStr">
        <is>
          <t xml:space="preserve"> reactive </t>
        </is>
      </c>
      <c r="M1608" s="465" t="inlineStr">
        <is>
          <t xml:space="preserve"> NH3 </t>
        </is>
      </c>
      <c r="N1608" s="466" t="n">
        <v>0.17685330630255</v>
      </c>
      <c r="O1608" s="467" t="n">
        <v>0.880678796740315</v>
      </c>
      <c r="P1608" s="468" t="n">
        <v>2014</v>
      </c>
      <c r="Q1608" s="469" t="inlineStr">
        <is>
          <t>CRLTAP Inventory Submissions</t>
        </is>
      </c>
      <c r="R1608" s="469" t="inlineStr">
        <is>
          <t>ok</t>
        </is>
      </c>
      <c r="S1608" s="469" t="inlineStr">
        <is>
          <t xml:space="preserve"> text </t>
        </is>
      </c>
      <c r="T1608" s="426" t="inlineStr">
        <is>
          <t>Norway</t>
        </is>
      </c>
      <c r="U1608" s="465" t="inlineStr">
        <is>
          <t xml:space="preserve"> N wasted </t>
        </is>
      </c>
      <c r="V1608" s="465" t="n">
        <v>0.04</v>
      </c>
    </row>
    <row r="1609" ht="16" customHeight="1">
      <c r="B1609" s="5" t="inlineStr">
        <is>
          <t>PR.SO-AT.AT</t>
        </is>
      </c>
      <c r="C1609" s="5" t="inlineStr">
        <is>
          <t>PR.SO-AT.AT-Emissions-NOx</t>
        </is>
      </c>
      <c r="D1609" s="5" t="inlineStr">
        <is>
          <t>PR</t>
        </is>
      </c>
      <c r="E1609" s="5" t="inlineStr">
        <is>
          <t>SO</t>
        </is>
      </c>
      <c r="F1609" s="5">
        <f>VLOOKUP(E1609,'5.a Definitions'!E:F,2,FALSE)</f>
        <v/>
      </c>
      <c r="G1609" s="5" t="inlineStr">
        <is>
          <t>AT</t>
        </is>
      </c>
      <c r="H1609" s="5" t="inlineStr">
        <is>
          <t>AT</t>
        </is>
      </c>
      <c r="I1609" s="5">
        <f>VLOOKUP(H1609,'5.a Definitions'!E:F,2,FALSE)</f>
        <v/>
      </c>
      <c r="J1609" s="465" t="inlineStr">
        <is>
          <t xml:space="preserve"> Emissions </t>
        </is>
      </c>
      <c r="K1609" s="465" t="inlineStr">
        <is>
          <t xml:space="preserve"> solid waste emissions </t>
        </is>
      </c>
      <c r="L1609" s="465" t="inlineStr">
        <is>
          <t xml:space="preserve"> reactive </t>
        </is>
      </c>
      <c r="M1609" s="465" t="inlineStr">
        <is>
          <t xml:space="preserve"> NOx </t>
        </is>
      </c>
      <c r="N1609" s="466" t="n">
        <v>0.61841785206524</v>
      </c>
      <c r="O1609" s="467" t="n">
        <v>0.3590609380561598</v>
      </c>
      <c r="P1609" s="468" t="n">
        <v>2014</v>
      </c>
      <c r="Q1609" s="469" t="inlineStr">
        <is>
          <t>CRLTAP Inventory Submissions</t>
        </is>
      </c>
      <c r="R1609" s="469" t="inlineStr">
        <is>
          <t>ok</t>
        </is>
      </c>
      <c r="S1609" s="469" t="inlineStr">
        <is>
          <t xml:space="preserve"> text </t>
        </is>
      </c>
      <c r="T1609" s="426" t="inlineStr">
        <is>
          <t>Norway</t>
        </is>
      </c>
      <c r="U1609" s="465" t="inlineStr">
        <is>
          <t xml:space="preserve"> N wasted </t>
        </is>
      </c>
      <c r="V1609" s="465" t="n">
        <v>0.04</v>
      </c>
    </row>
    <row r="1610" ht="16" customHeight="1">
      <c r="B1610" s="5" t="inlineStr">
        <is>
          <t>PR.SO-AT.AT</t>
        </is>
      </c>
      <c r="C1610" s="5" t="inlineStr">
        <is>
          <t>PR.SO-AT.AT-Emissions-N2O</t>
        </is>
      </c>
      <c r="D1610" s="5" t="inlineStr">
        <is>
          <t>PR</t>
        </is>
      </c>
      <c r="E1610" s="5" t="inlineStr">
        <is>
          <t>SO</t>
        </is>
      </c>
      <c r="F1610" s="5">
        <f>VLOOKUP(E1610,'5.a Definitions'!E:F,2,FALSE)</f>
        <v/>
      </c>
      <c r="G1610" s="5" t="inlineStr">
        <is>
          <t>AT</t>
        </is>
      </c>
      <c r="H1610" s="5" t="inlineStr">
        <is>
          <t>AT</t>
        </is>
      </c>
      <c r="I1610" s="5">
        <f>VLOOKUP(H1610,'5.a Definitions'!E:F,2,FALSE)</f>
        <v/>
      </c>
      <c r="J1610" s="465" t="inlineStr">
        <is>
          <t xml:space="preserve"> Emissions </t>
        </is>
      </c>
      <c r="K1610" s="465" t="inlineStr">
        <is>
          <t xml:space="preserve"> solid waste emissions </t>
        </is>
      </c>
      <c r="L1610" s="465" t="inlineStr">
        <is>
          <t xml:space="preserve"> reactive </t>
        </is>
      </c>
      <c r="M1610" s="465" t="inlineStr">
        <is>
          <t xml:space="preserve"> N2O </t>
        </is>
      </c>
      <c r="N1610" s="466" t="n">
        <v>0.03224824746219853</v>
      </c>
      <c r="O1610" s="467" t="n">
        <v>1.272532052986043</v>
      </c>
      <c r="P1610" s="468" t="n">
        <v>2014</v>
      </c>
      <c r="Q1610" s="469" t="inlineStr">
        <is>
          <t>UNFCCC CRT</t>
        </is>
      </c>
      <c r="R1610" s="469" t="inlineStr">
        <is>
          <t>ok</t>
        </is>
      </c>
      <c r="S1610" s="469" t="inlineStr">
        <is>
          <t xml:space="preserve"> text </t>
        </is>
      </c>
      <c r="T1610" s="426" t="inlineStr">
        <is>
          <t>Norway</t>
        </is>
      </c>
      <c r="U1610" s="465" t="inlineStr">
        <is>
          <t xml:space="preserve"> N wasted </t>
        </is>
      </c>
      <c r="V1610" s="465" t="n">
        <v>0.04</v>
      </c>
    </row>
    <row r="1611" ht="16" customHeight="1">
      <c r="B1611" s="5" t="inlineStr">
        <is>
          <t>PR.SO-HY.SW</t>
        </is>
      </c>
      <c r="C1611" s="5" t="inlineStr">
        <is>
          <t>PR.SO-HY.SW-Leaching-Nmix</t>
        </is>
      </c>
      <c r="D1611" s="5" t="inlineStr">
        <is>
          <t>PR</t>
        </is>
      </c>
      <c r="E1611" s="5" t="inlineStr">
        <is>
          <t>SO</t>
        </is>
      </c>
      <c r="F1611" s="5">
        <f>VLOOKUP(E1611,'5.a Definitions'!E:F,2,FALSE)</f>
        <v/>
      </c>
      <c r="G1611" s="5" t="inlineStr">
        <is>
          <t>HY</t>
        </is>
      </c>
      <c r="H1611" s="5" t="inlineStr">
        <is>
          <t>SW</t>
        </is>
      </c>
      <c r="I1611" s="5">
        <f>VLOOKUP(H1611,'5.a Definitions'!E:F,2,FALSE)</f>
        <v/>
      </c>
      <c r="J1611" s="465" t="inlineStr">
        <is>
          <t xml:space="preserve"> Leaching </t>
        </is>
      </c>
      <c r="K1611" s="465" t="inlineStr">
        <is>
          <t xml:space="preserve"> solid waste leaching </t>
        </is>
      </c>
      <c r="L1611" s="465" t="inlineStr">
        <is>
          <t xml:space="preserve"> reactive </t>
        </is>
      </c>
      <c r="M1611" s="465" t="inlineStr">
        <is>
          <t xml:space="preserve"> Nmix </t>
        </is>
      </c>
      <c r="N1611" s="466" t="n">
        <v>0.4544273862887499</v>
      </c>
      <c r="O1611" s="467" t="n">
        <v>0.1061344182651566</v>
      </c>
      <c r="P1611" s="468" t="n">
        <v>2014</v>
      </c>
      <c r="Q1611" s="469" t="inlineStr">
        <is>
          <t>Utslipp_deponi.xlsx (Mildir)</t>
        </is>
      </c>
      <c r="R1611" s="469" t="inlineStr">
        <is>
          <t>ok</t>
        </is>
      </c>
      <c r="S1611" s="469" t="inlineStr">
        <is>
          <t xml:space="preserve"> text </t>
        </is>
      </c>
      <c r="T1611" s="426" t="inlineStr">
        <is>
          <t>Norway</t>
        </is>
      </c>
      <c r="U1611" s="465" t="inlineStr">
        <is>
          <t xml:space="preserve"> N wasted </t>
        </is>
      </c>
      <c r="V1611" s="465" t="n">
        <v>0.04</v>
      </c>
    </row>
    <row r="1612" ht="16" customHeight="1">
      <c r="B1612" s="5" t="inlineStr">
        <is>
          <t>PR.SO-RW.RW</t>
        </is>
      </c>
      <c r="C1612" s="5" t="inlineStr">
        <is>
          <t>PR.SO-RW.RW-Solid waste export-Nmix</t>
        </is>
      </c>
      <c r="D1612" s="5" t="inlineStr">
        <is>
          <t>PR</t>
        </is>
      </c>
      <c r="E1612" s="5" t="inlineStr">
        <is>
          <t>SO</t>
        </is>
      </c>
      <c r="F1612" s="5">
        <f>VLOOKUP(E1612,'5.a Definitions'!E:F,2,FALSE)</f>
        <v/>
      </c>
      <c r="G1612" s="5" t="inlineStr">
        <is>
          <t>RW</t>
        </is>
      </c>
      <c r="H1612" s="5" t="inlineStr">
        <is>
          <t>RW</t>
        </is>
      </c>
      <c r="I1612" s="5">
        <f>VLOOKUP(H1612,'5.a Definitions'!E:F,2,FALSE)</f>
        <v/>
      </c>
      <c r="J1612" s="465" t="inlineStr">
        <is>
          <t xml:space="preserve"> Solid waste export </t>
        </is>
      </c>
      <c r="K1612" s="465" t="inlineStr">
        <is>
          <t xml:space="preserve"> solid waste export </t>
        </is>
      </c>
      <c r="L1612" s="465" t="inlineStr">
        <is>
          <t xml:space="preserve"> reactive </t>
        </is>
      </c>
      <c r="M1612" s="465" t="inlineStr">
        <is>
          <t xml:space="preserve"> Nmix </t>
        </is>
      </c>
      <c r="N1612" s="466" t="n">
        <v>0.8820005099999999</v>
      </c>
      <c r="O1612" s="467" t="n">
        <v>0.5073226605378193</v>
      </c>
      <c r="P1612" s="468" t="n">
        <v>2014</v>
      </c>
      <c r="Q1612" s="469" t="inlineStr">
        <is>
          <t>SSB tab 08801</t>
        </is>
      </c>
      <c r="R1612" s="469" t="inlineStr">
        <is>
          <t>ok</t>
        </is>
      </c>
      <c r="S1612" s="469" t="inlineStr">
        <is>
          <t xml:space="preserve"> text </t>
        </is>
      </c>
      <c r="T1612" s="426" t="inlineStr">
        <is>
          <t>Norway</t>
        </is>
      </c>
      <c r="U1612" s="465" t="inlineStr">
        <is>
          <t xml:space="preserve"> N wasted </t>
        </is>
      </c>
      <c r="V1612" s="465" t="n">
        <v>0.04</v>
      </c>
    </row>
    <row r="1613" ht="16" customHeight="1">
      <c r="B1613" s="475" t="inlineStr">
        <is>
          <t>PR.SO-RW.RW</t>
        </is>
      </c>
      <c r="C1613" s="475" t="inlineStr">
        <is>
          <t xml:space="preserve">PR.SO-RW.RW-Export for recycling-Nmix </t>
        </is>
      </c>
      <c r="D1613" s="475" t="inlineStr">
        <is>
          <t>PR</t>
        </is>
      </c>
      <c r="E1613" s="475" t="inlineStr">
        <is>
          <t>SO</t>
        </is>
      </c>
      <c r="F1613" s="5">
        <f>VLOOKUP(E1613,'5.a Definitions'!E:F,2,FALSE)</f>
        <v/>
      </c>
      <c r="G1613" s="475" t="inlineStr">
        <is>
          <t>RW</t>
        </is>
      </c>
      <c r="H1613" s="475" t="inlineStr">
        <is>
          <t>RW</t>
        </is>
      </c>
      <c r="I1613" s="5">
        <f>VLOOKUP(H1613,'5.a Definitions'!E:F,2,FALSE)</f>
        <v/>
      </c>
      <c r="J1613" s="465" t="inlineStr">
        <is>
          <t>Export-for-recycling</t>
        </is>
      </c>
      <c r="K1613" s="465" t="inlineStr">
        <is>
          <t>export-for-recycling</t>
        </is>
      </c>
      <c r="L1613" s="465" t="inlineStr">
        <is>
          <t>reactive</t>
        </is>
      </c>
      <c r="M1613" s="465" t="inlineStr">
        <is>
          <t>Nmix</t>
        </is>
      </c>
      <c r="N1613" s="466" t="n">
        <v>1.881594632</v>
      </c>
      <c r="O1613" s="467" t="n">
        <v>0.1751472881426341</v>
      </c>
      <c r="P1613" s="468" t="n">
        <v>2014</v>
      </c>
      <c r="Q1613" s="469" t="inlineStr">
        <is>
          <t>SSB</t>
        </is>
      </c>
      <c r="R1613" s="469" t="inlineStr">
        <is>
          <t>ok</t>
        </is>
      </c>
      <c r="S1613" s="469" t="inlineStr">
        <is>
          <t>text</t>
        </is>
      </c>
      <c r="T1613" s="476" t="inlineStr">
        <is>
          <t>Norway</t>
        </is>
      </c>
      <c r="U1613" s="475" t="inlineStr">
        <is>
          <t>recycling</t>
        </is>
      </c>
      <c r="V1613" s="465">
        <f>(O1484*N1484)^2</f>
        <v/>
      </c>
    </row>
    <row r="1614" ht="16" customHeight="1">
      <c r="B1614" s="475" t="inlineStr">
        <is>
          <t>PR.SO-RW.RW</t>
        </is>
      </c>
      <c r="C1614" s="475" t="inlineStr">
        <is>
          <t>PR.SO-RW.RW-Export for reuse-Nmix</t>
        </is>
      </c>
      <c r="D1614" s="475" t="inlineStr">
        <is>
          <t>PR</t>
        </is>
      </c>
      <c r="E1614" s="475" t="inlineStr">
        <is>
          <t>SO</t>
        </is>
      </c>
      <c r="F1614" s="5">
        <f>VLOOKUP(E1614,'5.a Definitions'!E:F,2,FALSE)</f>
        <v/>
      </c>
      <c r="G1614" s="475" t="inlineStr">
        <is>
          <t>RW</t>
        </is>
      </c>
      <c r="H1614" s="475" t="inlineStr">
        <is>
          <t>RW</t>
        </is>
      </c>
      <c r="I1614" s="5">
        <f>VLOOKUP(H1614,'5.a Definitions'!E:F,2,FALSE)</f>
        <v/>
      </c>
      <c r="J1614" s="465" t="inlineStr">
        <is>
          <t>Export-for-reuse</t>
        </is>
      </c>
      <c r="K1614" s="465" t="inlineStr">
        <is>
          <t>export-for-reuse</t>
        </is>
      </c>
      <c r="L1614" s="465" t="inlineStr">
        <is>
          <t>reactive</t>
        </is>
      </c>
      <c r="M1614" s="465" t="inlineStr">
        <is>
          <t>Nmix</t>
        </is>
      </c>
      <c r="N1614" s="466" t="n">
        <v>0.26099794</v>
      </c>
      <c r="O1614" s="467" t="n">
        <v>0.2011746523295279</v>
      </c>
      <c r="P1614" s="468" t="n">
        <v>2014</v>
      </c>
      <c r="Q1614" s="469" t="inlineStr">
        <is>
          <t>SSB</t>
        </is>
      </c>
      <c r="R1614" s="469" t="inlineStr">
        <is>
          <t>ok</t>
        </is>
      </c>
      <c r="S1614" s="469" t="inlineStr">
        <is>
          <t>text</t>
        </is>
      </c>
      <c r="T1614" s="476" t="inlineStr">
        <is>
          <t>Norway</t>
        </is>
      </c>
      <c r="U1614" s="475" t="inlineStr">
        <is>
          <t>recycling</t>
        </is>
      </c>
      <c r="V1614" s="465">
        <f>(O1494*N1494)^2</f>
        <v/>
      </c>
    </row>
    <row r="1615" ht="16" customHeight="1">
      <c r="B1615" s="5" t="inlineStr">
        <is>
          <t>PR.WW-AG.SM</t>
        </is>
      </c>
      <c r="C1615" s="5" t="inlineStr">
        <is>
          <t>PR.WW-AG.SM-Sewage sludge fertilizer-Nmix</t>
        </is>
      </c>
      <c r="D1615" s="5" t="inlineStr">
        <is>
          <t>PR</t>
        </is>
      </c>
      <c r="E1615" s="5" t="inlineStr">
        <is>
          <t>WW</t>
        </is>
      </c>
      <c r="F1615" s="5">
        <f>VLOOKUP(E1615,'5.a Definitions'!E:F,2,FALSE)</f>
        <v/>
      </c>
      <c r="G1615" s="5" t="inlineStr">
        <is>
          <t>AG</t>
        </is>
      </c>
      <c r="H1615" s="5" t="inlineStr">
        <is>
          <t>SM</t>
        </is>
      </c>
      <c r="I1615" s="5">
        <f>VLOOKUP(H1615,'5.a Definitions'!E:F,2,FALSE)</f>
        <v/>
      </c>
      <c r="J1615" s="465" t="inlineStr">
        <is>
          <t xml:space="preserve"> Sewage sludge fertilizer </t>
        </is>
      </c>
      <c r="K1615" s="465" t="inlineStr">
        <is>
          <t xml:space="preserve"> sewage sludge fertilizer </t>
        </is>
      </c>
      <c r="L1615" s="465" t="inlineStr">
        <is>
          <t xml:space="preserve"> reactive </t>
        </is>
      </c>
      <c r="M1615" s="465" t="inlineStr">
        <is>
          <t xml:space="preserve"> Nmix </t>
        </is>
      </c>
      <c r="N1615" s="466" t="n">
        <v>2.34876</v>
      </c>
      <c r="O1615" s="467" t="n">
        <v>0.3799929698187331</v>
      </c>
      <c r="P1615" s="468" t="n">
        <v>2014</v>
      </c>
      <c r="Q1615" s="469" t="inlineStr">
        <is>
          <t>SSB tab 05279</t>
        </is>
      </c>
      <c r="R1615" s="469" t="inlineStr">
        <is>
          <t>ok</t>
        </is>
      </c>
      <c r="S1615" s="469" t="inlineStr">
        <is>
          <t xml:space="preserve"> text </t>
        </is>
      </c>
      <c r="T1615" s="426" t="inlineStr">
        <is>
          <t>Norway</t>
        </is>
      </c>
      <c r="U1615" s="5" t="inlineStr">
        <is>
          <t>recycling</t>
        </is>
      </c>
      <c r="V1615" s="465" t="n">
        <v>0.04</v>
      </c>
    </row>
    <row r="1616" ht="16" customHeight="1">
      <c r="B1616" s="475" t="inlineStr">
        <is>
          <t>PR.WW-HS.HS</t>
        </is>
      </c>
      <c r="C1616" s="475" t="inlineStr">
        <is>
          <t xml:space="preserve">PR.WW-HS.HS-Sewage sludge fertilizer-Nmix </t>
        </is>
      </c>
      <c r="D1616" s="475" t="inlineStr">
        <is>
          <t>PR</t>
        </is>
      </c>
      <c r="E1616" s="475" t="inlineStr">
        <is>
          <t>WW</t>
        </is>
      </c>
      <c r="F1616" s="5">
        <f>VLOOKUP(E1616,'5.a Definitions'!E:F,2,FALSE)</f>
        <v/>
      </c>
      <c r="G1616" s="475" t="inlineStr">
        <is>
          <t>HS</t>
        </is>
      </c>
      <c r="H1616" s="475" t="inlineStr">
        <is>
          <t>HS</t>
        </is>
      </c>
      <c r="I1616" s="5">
        <f>VLOOKUP(H1616,'5.a Definitions'!E:F,2,FALSE)</f>
        <v/>
      </c>
      <c r="J1616" s="465" t="inlineStr">
        <is>
          <t>Sewage sludge fertilizer</t>
        </is>
      </c>
      <c r="K1616" s="465" t="inlineStr">
        <is>
          <t>sewage sludge fertilizer</t>
        </is>
      </c>
      <c r="L1616" s="465" t="inlineStr">
        <is>
          <t>reactive</t>
        </is>
      </c>
      <c r="M1616" s="465" t="inlineStr">
        <is>
          <t>Nmix</t>
        </is>
      </c>
      <c r="N1616" s="466" t="n">
        <v>0.7701</v>
      </c>
      <c r="O1616" s="467" t="n">
        <v>0.3799929698187332</v>
      </c>
      <c r="P1616" s="468" t="n">
        <v>2014</v>
      </c>
      <c r="Q1616" s="469" t="inlineStr">
        <is>
          <t>SSB table 05279</t>
        </is>
      </c>
      <c r="R1616" s="469" t="inlineStr">
        <is>
          <t>ok</t>
        </is>
      </c>
      <c r="S1616" s="469" t="inlineStr">
        <is>
          <t>text</t>
        </is>
      </c>
      <c r="T1616" s="476" t="inlineStr">
        <is>
          <t>Norway</t>
        </is>
      </c>
      <c r="U1616" s="5" t="inlineStr">
        <is>
          <t>recycling</t>
        </is>
      </c>
      <c r="V1616" s="465">
        <f>(O1437*N1437)^2</f>
        <v/>
      </c>
    </row>
    <row r="1617" ht="16" customHeight="1">
      <c r="B1617" s="475" t="inlineStr">
        <is>
          <t>PR.WW-PR.SO</t>
        </is>
      </c>
      <c r="C1617" s="475" t="inlineStr">
        <is>
          <t xml:space="preserve">PR.WW-PR.SO-Sewage sludge landfill-Nmix </t>
        </is>
      </c>
      <c r="D1617" s="475" t="inlineStr">
        <is>
          <t>PR</t>
        </is>
      </c>
      <c r="E1617" s="475" t="inlineStr">
        <is>
          <t>WW</t>
        </is>
      </c>
      <c r="F1617" s="5">
        <f>VLOOKUP(E1617,'5.a Definitions'!E:F,2,FALSE)</f>
        <v/>
      </c>
      <c r="G1617" s="475" t="inlineStr">
        <is>
          <t>PR</t>
        </is>
      </c>
      <c r="H1617" s="475" t="inlineStr">
        <is>
          <t>SO</t>
        </is>
      </c>
      <c r="I1617" s="5">
        <f>VLOOKUP(H1617,'5.a Definitions'!E:F,2,FALSE)</f>
        <v/>
      </c>
      <c r="J1617" s="465" t="inlineStr">
        <is>
          <t>Sewage sludge landfill</t>
        </is>
      </c>
      <c r="K1617" s="465" t="inlineStr">
        <is>
          <t>sewage sludge landfill</t>
        </is>
      </c>
      <c r="L1617" s="465" t="inlineStr">
        <is>
          <t>reactive</t>
        </is>
      </c>
      <c r="M1617" s="465" t="inlineStr">
        <is>
          <t>Nmix</t>
        </is>
      </c>
      <c r="N1617" s="466" t="n">
        <v>0.50013</v>
      </c>
      <c r="O1617" s="467" t="n">
        <v>0.3799929698187333</v>
      </c>
      <c r="P1617" s="468" t="n">
        <v>2014</v>
      </c>
      <c r="Q1617" s="469" t="inlineStr">
        <is>
          <t>SSB table 05279</t>
        </is>
      </c>
      <c r="R1617" s="469" t="inlineStr">
        <is>
          <t>ok</t>
        </is>
      </c>
      <c r="S1617" s="469" t="inlineStr">
        <is>
          <t>text</t>
        </is>
      </c>
      <c r="T1617" s="476" t="inlineStr">
        <is>
          <t>Norway</t>
        </is>
      </c>
      <c r="U1617" s="465" t="inlineStr">
        <is>
          <t>N wasted</t>
        </is>
      </c>
      <c r="V1617" s="465">
        <f>(#REF!*#REF!)^2</f>
        <v/>
      </c>
    </row>
    <row r="1618" ht="16" customHeight="1">
      <c r="B1618" s="5" t="inlineStr">
        <is>
          <t>PR.WW-AT.AT</t>
        </is>
      </c>
      <c r="C1618" s="5" t="inlineStr">
        <is>
          <t>PR.WW-AT.AT-Emissions-NH3</t>
        </is>
      </c>
      <c r="D1618" s="5" t="inlineStr">
        <is>
          <t>PR</t>
        </is>
      </c>
      <c r="E1618" s="5" t="inlineStr">
        <is>
          <t>WW</t>
        </is>
      </c>
      <c r="F1618" s="5">
        <f>VLOOKUP(E1618,'5.a Definitions'!E:F,2,FALSE)</f>
        <v/>
      </c>
      <c r="G1618" s="5" t="inlineStr">
        <is>
          <t>AT</t>
        </is>
      </c>
      <c r="H1618" s="5" t="inlineStr">
        <is>
          <t>AT</t>
        </is>
      </c>
      <c r="I1618" s="5">
        <f>VLOOKUP(H1618,'5.a Definitions'!E:F,2,FALSE)</f>
        <v/>
      </c>
      <c r="J1618" s="465" t="inlineStr">
        <is>
          <t xml:space="preserve"> Emissions </t>
        </is>
      </c>
      <c r="K1618" s="465" t="inlineStr">
        <is>
          <t xml:space="preserve"> wastewater emissions </t>
        </is>
      </c>
      <c r="L1618" s="465" t="inlineStr">
        <is>
          <t xml:space="preserve"> reactive </t>
        </is>
      </c>
      <c r="M1618" s="465" t="inlineStr">
        <is>
          <t xml:space="preserve"> NH3 </t>
        </is>
      </c>
      <c r="N1618" s="466" t="n">
        <v>0</v>
      </c>
      <c r="O1618" s="467" t="n">
        <v>0.5</v>
      </c>
      <c r="P1618" s="468" t="n">
        <v>2014</v>
      </c>
      <c r="Q1618" s="469" t="inlineStr">
        <is>
          <t>CRLTAP Inventory Submissions</t>
        </is>
      </c>
      <c r="R1618" s="469" t="inlineStr">
        <is>
          <t>ok</t>
        </is>
      </c>
      <c r="S1618" s="469" t="inlineStr">
        <is>
          <t xml:space="preserve"> text </t>
        </is>
      </c>
      <c r="T1618" s="426" t="inlineStr">
        <is>
          <t>Norway</t>
        </is>
      </c>
      <c r="U1618" s="465" t="inlineStr">
        <is>
          <t xml:space="preserve"> N wasted </t>
        </is>
      </c>
      <c r="V1618" s="465" t="n">
        <v>0.04</v>
      </c>
    </row>
    <row r="1619" ht="16" customHeight="1">
      <c r="B1619" s="5" t="inlineStr">
        <is>
          <t>PR.WW-AT.AT</t>
        </is>
      </c>
      <c r="C1619" s="5" t="inlineStr">
        <is>
          <t>PR.WW-AT.AT-Emissions-NOx</t>
        </is>
      </c>
      <c r="D1619" s="5" t="inlineStr">
        <is>
          <t>PR</t>
        </is>
      </c>
      <c r="E1619" s="5" t="inlineStr">
        <is>
          <t>WW</t>
        </is>
      </c>
      <c r="F1619" s="5">
        <f>VLOOKUP(E1619,'5.a Definitions'!E:F,2,FALSE)</f>
        <v/>
      </c>
      <c r="G1619" s="5" t="inlineStr">
        <is>
          <t>AT</t>
        </is>
      </c>
      <c r="H1619" s="5" t="inlineStr">
        <is>
          <t>AT</t>
        </is>
      </c>
      <c r="I1619" s="5">
        <f>VLOOKUP(H1619,'5.a Definitions'!E:F,2,FALSE)</f>
        <v/>
      </c>
      <c r="J1619" s="465" t="inlineStr">
        <is>
          <t xml:space="preserve"> Emissions </t>
        </is>
      </c>
      <c r="K1619" s="465" t="inlineStr">
        <is>
          <t xml:space="preserve"> wastewater emissions </t>
        </is>
      </c>
      <c r="L1619" s="465" t="inlineStr">
        <is>
          <t xml:space="preserve"> reactive </t>
        </is>
      </c>
      <c r="M1619" s="465" t="inlineStr">
        <is>
          <t xml:space="preserve"> NOx </t>
        </is>
      </c>
      <c r="N1619" s="466" t="n">
        <v>0</v>
      </c>
      <c r="O1619" s="467" t="n">
        <v>0.5</v>
      </c>
      <c r="P1619" s="468" t="n">
        <v>2014</v>
      </c>
      <c r="Q1619" s="469" t="inlineStr">
        <is>
          <t>CRLTAP Inventory Submissions</t>
        </is>
      </c>
      <c r="R1619" s="469" t="inlineStr">
        <is>
          <t>ok</t>
        </is>
      </c>
      <c r="S1619" s="469" t="inlineStr">
        <is>
          <t xml:space="preserve"> text </t>
        </is>
      </c>
      <c r="T1619" s="426" t="inlineStr">
        <is>
          <t>Norway</t>
        </is>
      </c>
      <c r="U1619" s="465" t="inlineStr">
        <is>
          <t xml:space="preserve"> N wasted </t>
        </is>
      </c>
      <c r="V1619" s="465" t="n">
        <v>0.04</v>
      </c>
    </row>
    <row r="1620" ht="16" customHeight="1">
      <c r="B1620" s="5" t="inlineStr">
        <is>
          <t>PR.WW-AT.AT</t>
        </is>
      </c>
      <c r="C1620" s="5" t="inlineStr">
        <is>
          <t>PR.WW-AT.AT-Emissions-N2O</t>
        </is>
      </c>
      <c r="D1620" s="5" t="inlineStr">
        <is>
          <t>PR</t>
        </is>
      </c>
      <c r="E1620" s="5" t="inlineStr">
        <is>
          <t>WW</t>
        </is>
      </c>
      <c r="F1620" s="5">
        <f>VLOOKUP(E1620,'5.a Definitions'!E:F,2,FALSE)</f>
        <v/>
      </c>
      <c r="G1620" s="5" t="inlineStr">
        <is>
          <t>AT</t>
        </is>
      </c>
      <c r="H1620" s="5" t="inlineStr">
        <is>
          <t>AT</t>
        </is>
      </c>
      <c r="I1620" s="5">
        <f>VLOOKUP(H1620,'5.a Definitions'!E:F,2,FALSE)</f>
        <v/>
      </c>
      <c r="J1620" s="465" t="inlineStr">
        <is>
          <t xml:space="preserve"> Emissions </t>
        </is>
      </c>
      <c r="K1620" s="465" t="inlineStr">
        <is>
          <t xml:space="preserve"> wastewater emissions </t>
        </is>
      </c>
      <c r="L1620" s="465" t="inlineStr">
        <is>
          <t xml:space="preserve"> reactive </t>
        </is>
      </c>
      <c r="M1620" s="465" t="inlineStr">
        <is>
          <t xml:space="preserve"> N2O </t>
        </is>
      </c>
      <c r="N1620" s="466" t="n">
        <v>0.1251848345194629</v>
      </c>
      <c r="O1620" s="467" t="n">
        <v>0.506173197401774</v>
      </c>
      <c r="P1620" s="468" t="n">
        <v>2014</v>
      </c>
      <c r="Q1620" s="469" t="inlineStr">
        <is>
          <t>UNFCCC CRT</t>
        </is>
      </c>
      <c r="R1620" s="469" t="inlineStr">
        <is>
          <t>ok</t>
        </is>
      </c>
      <c r="S1620" s="469" t="inlineStr">
        <is>
          <t xml:space="preserve"> text </t>
        </is>
      </c>
      <c r="T1620" s="426" t="inlineStr">
        <is>
          <t>Norway</t>
        </is>
      </c>
      <c r="U1620" s="465" t="inlineStr">
        <is>
          <t xml:space="preserve"> N wasted </t>
        </is>
      </c>
      <c r="V1620" s="465" t="n">
        <v>0.04</v>
      </c>
    </row>
    <row r="1621" ht="16" customHeight="1">
      <c r="B1621" s="5" t="inlineStr">
        <is>
          <t>PR.WW-AT.AT</t>
        </is>
      </c>
      <c r="C1621" s="5" t="inlineStr">
        <is>
          <t>PR.WW-AT.AT-Emissions-N2</t>
        </is>
      </c>
      <c r="D1621" s="5" t="inlineStr">
        <is>
          <t>PR</t>
        </is>
      </c>
      <c r="E1621" s="5" t="inlineStr">
        <is>
          <t>WW</t>
        </is>
      </c>
      <c r="F1621" s="5">
        <f>VLOOKUP(E1621,'5.a Definitions'!E:F,2,FALSE)</f>
        <v/>
      </c>
      <c r="G1621" s="5" t="inlineStr">
        <is>
          <t>AT</t>
        </is>
      </c>
      <c r="H1621" s="5" t="inlineStr">
        <is>
          <t>AT</t>
        </is>
      </c>
      <c r="I1621" s="5">
        <f>VLOOKUP(H1621,'5.a Definitions'!E:F,2,FALSE)</f>
        <v/>
      </c>
      <c r="J1621" s="465" t="inlineStr">
        <is>
          <t xml:space="preserve"> Emissions </t>
        </is>
      </c>
      <c r="K1621" s="465" t="inlineStr">
        <is>
          <t xml:space="preserve"> wastewater emissions </t>
        </is>
      </c>
      <c r="L1621" s="465" t="inlineStr">
        <is>
          <t xml:space="preserve"> inert </t>
        </is>
      </c>
      <c r="M1621" s="465" t="inlineStr">
        <is>
          <t xml:space="preserve"> N2 </t>
        </is>
      </c>
      <c r="N1621" s="466" t="n">
        <v>4.441972588199357</v>
      </c>
      <c r="O1621" s="467" t="n">
        <v>0.5316307231506316</v>
      </c>
      <c r="P1621" s="468" t="n">
        <v>2014</v>
      </c>
      <c r="Q1621" s="469" t="inlineStr">
        <is>
          <t>treatment plant reports (norskeutslipp.no / veas.nu)</t>
        </is>
      </c>
      <c r="R1621" s="469" t="inlineStr">
        <is>
          <t>ok</t>
        </is>
      </c>
      <c r="S1621" s="469" t="inlineStr">
        <is>
          <t xml:space="preserve"> text </t>
        </is>
      </c>
      <c r="T1621" s="426" t="inlineStr">
        <is>
          <t>Norway</t>
        </is>
      </c>
      <c r="U1621" s="465" t="inlineStr">
        <is>
          <t xml:space="preserve"> N wasted </t>
        </is>
      </c>
      <c r="V1621" s="465" t="n">
        <v>0.04</v>
      </c>
    </row>
    <row r="1622" ht="16" customHeight="1" thickBot="1">
      <c r="B1622" s="6" t="inlineStr">
        <is>
          <t>PR.WW-HY.CW</t>
        </is>
      </c>
      <c r="C1622" s="6" t="inlineStr">
        <is>
          <t>PR.WW-HY.CW-Treated wastewater discharge-Nmix</t>
        </is>
      </c>
      <c r="D1622" s="6" t="inlineStr">
        <is>
          <t>PR</t>
        </is>
      </c>
      <c r="E1622" s="6" t="inlineStr">
        <is>
          <t>WW</t>
        </is>
      </c>
      <c r="F1622" s="5">
        <f>VLOOKUP(E1622,'5.a Definitions'!E:F,2,FALSE)</f>
        <v/>
      </c>
      <c r="G1622" s="6" t="inlineStr">
        <is>
          <t>HY</t>
        </is>
      </c>
      <c r="H1622" s="6" t="inlineStr">
        <is>
          <t>CW</t>
        </is>
      </c>
      <c r="I1622" s="5">
        <f>VLOOKUP(H1622,'5.a Definitions'!E:F,2,FALSE)</f>
        <v/>
      </c>
      <c r="J1622" s="470" t="inlineStr">
        <is>
          <t xml:space="preserve"> Treated wastewater discharge </t>
        </is>
      </c>
      <c r="K1622" s="470" t="inlineStr">
        <is>
          <t xml:space="preserve"> treated wastewater to coastal water </t>
        </is>
      </c>
      <c r="L1622" s="470" t="inlineStr">
        <is>
          <t xml:space="preserve"> reactive </t>
        </is>
      </c>
      <c r="M1622" s="470" t="inlineStr">
        <is>
          <t xml:space="preserve"> Nmix </t>
        </is>
      </c>
      <c r="N1622" s="466" t="n">
        <v>18.5039</v>
      </c>
      <c r="O1622" s="471" t="n">
        <v>0.1969750226834822</v>
      </c>
      <c r="P1622" s="468" t="n">
        <v>2014</v>
      </c>
      <c r="Q1622" s="472" t="inlineStr">
        <is>
          <t>SSB table 05280</t>
        </is>
      </c>
      <c r="R1622" s="469" t="inlineStr">
        <is>
          <t>ok</t>
        </is>
      </c>
      <c r="S1622" s="472" t="inlineStr">
        <is>
          <t xml:space="preserve"> text </t>
        </is>
      </c>
      <c r="T1622" s="426" t="inlineStr">
        <is>
          <t>Norway</t>
        </is>
      </c>
      <c r="U1622" s="470" t="inlineStr">
        <is>
          <t xml:space="preserve"> N wasted </t>
        </is>
      </c>
      <c r="V1622" s="470" t="n">
        <v>0.04</v>
      </c>
    </row>
    <row r="1623" ht="16" customHeight="1">
      <c r="A1623" s="489" t="inlineStr">
        <is>
          <t>Humans and Settlements</t>
        </is>
      </c>
      <c r="B1623" s="5" t="inlineStr">
        <is>
          <t>HS.HS-PR.SO</t>
        </is>
      </c>
      <c r="C1623" s="5" t="inlineStr">
        <is>
          <t>HS.HS-PR.SO-Household waste-Nmix</t>
        </is>
      </c>
      <c r="D1623" s="5" t="inlineStr">
        <is>
          <t>HS</t>
        </is>
      </c>
      <c r="E1623" s="5" t="inlineStr">
        <is>
          <t>HS</t>
        </is>
      </c>
      <c r="F1623" s="5">
        <f>VLOOKUP(E1623,'5.a Definitions'!E:F,2,FALSE)</f>
        <v/>
      </c>
      <c r="G1623" s="5" t="inlineStr">
        <is>
          <t>PR</t>
        </is>
      </c>
      <c r="H1623" s="5" t="inlineStr">
        <is>
          <t>SO</t>
        </is>
      </c>
      <c r="I1623" s="5">
        <f>VLOOKUP(H1623,'5.a Definitions'!E:F,2,FALSE)</f>
        <v/>
      </c>
      <c r="J1623" s="465" t="inlineStr">
        <is>
          <t xml:space="preserve"> Household waste </t>
        </is>
      </c>
      <c r="K1623" s="465" t="inlineStr">
        <is>
          <t xml:space="preserve"> household waste </t>
        </is>
      </c>
      <c r="L1623" s="465" t="inlineStr">
        <is>
          <t xml:space="preserve"> reactive </t>
        </is>
      </c>
      <c r="M1623" s="465" t="inlineStr">
        <is>
          <t xml:space="preserve"> Nmix </t>
        </is>
      </c>
      <c r="N1623" s="466" t="n">
        <v>29.9767</v>
      </c>
      <c r="O1623" s="467" t="n">
        <v>0.3955753648861267</v>
      </c>
      <c r="P1623" s="468" t="n">
        <v>2014</v>
      </c>
      <c r="Q1623" s="469" t="inlineStr">
        <is>
          <t>SSB</t>
        </is>
      </c>
      <c r="R1623" s="469" t="inlineStr">
        <is>
          <t>ok</t>
        </is>
      </c>
      <c r="S1623" s="469" t="inlineStr">
        <is>
          <t xml:space="preserve"> text </t>
        </is>
      </c>
      <c r="T1623" s="426" t="inlineStr">
        <is>
          <t>Norway</t>
        </is>
      </c>
      <c r="U1623" s="465" t="inlineStr">
        <is>
          <t xml:space="preserve"> N wasted </t>
        </is>
      </c>
      <c r="V1623" s="465" t="n">
        <v>0.04</v>
      </c>
    </row>
    <row r="1624" ht="16" customHeight="1">
      <c r="B1624" s="5" t="inlineStr">
        <is>
          <t>HS.HS-PR.WW</t>
        </is>
      </c>
      <c r="C1624" s="5" t="inlineStr">
        <is>
          <t>HS.HS-PR.WW-Municipal wastewater-Nmix</t>
        </is>
      </c>
      <c r="D1624" s="5" t="inlineStr">
        <is>
          <t>HS</t>
        </is>
      </c>
      <c r="E1624" s="5" t="inlineStr">
        <is>
          <t>HS</t>
        </is>
      </c>
      <c r="F1624" s="5">
        <f>VLOOKUP(E1624,'5.a Definitions'!E:F,2,FALSE)</f>
        <v/>
      </c>
      <c r="G1624" s="5" t="inlineStr">
        <is>
          <t>PR</t>
        </is>
      </c>
      <c r="H1624" s="5" t="inlineStr">
        <is>
          <t>WW</t>
        </is>
      </c>
      <c r="I1624" s="5">
        <f>VLOOKUP(H1624,'5.a Definitions'!E:F,2,FALSE)</f>
        <v/>
      </c>
      <c r="J1624" s="465" t="inlineStr">
        <is>
          <t xml:space="preserve"> Municipal wastewater </t>
        </is>
      </c>
      <c r="K1624" s="465" t="inlineStr">
        <is>
          <t xml:space="preserve"> municipal wastewater </t>
        </is>
      </c>
      <c r="L1624" s="465" t="inlineStr">
        <is>
          <t xml:space="preserve"> reactive </t>
        </is>
      </c>
      <c r="M1624" s="465" t="inlineStr">
        <is>
          <t xml:space="preserve"> Nmix </t>
        </is>
      </c>
      <c r="N1624" s="466" t="n">
        <v>23.29729536</v>
      </c>
      <c r="O1624" s="467" t="n">
        <v>0.1008923158848365</v>
      </c>
      <c r="P1624" s="468" t="n">
        <v>2014</v>
      </c>
      <c r="Q1624" s="469" t="inlineStr">
        <is>
          <t>SSB table 06913</t>
        </is>
      </c>
      <c r="R1624" s="469" t="inlineStr">
        <is>
          <t>ok</t>
        </is>
      </c>
      <c r="S1624" s="469" t="inlineStr">
        <is>
          <t xml:space="preserve"> text </t>
        </is>
      </c>
      <c r="T1624" s="426" t="inlineStr">
        <is>
          <t>Norway</t>
        </is>
      </c>
      <c r="U1624" s="465" t="inlineStr">
        <is>
          <t xml:space="preserve"> N wasted </t>
        </is>
      </c>
      <c r="V1624" s="465" t="n">
        <v>0.04</v>
      </c>
    </row>
    <row r="1625" ht="16" customHeight="1">
      <c r="B1625" s="5" t="inlineStr">
        <is>
          <t>HS.HS-AT.AT</t>
        </is>
      </c>
      <c r="C1625" s="5" t="inlineStr">
        <is>
          <t>HS.HS-AT.AT-Emissions-NH3</t>
        </is>
      </c>
      <c r="D1625" s="5" t="inlineStr">
        <is>
          <t>HS</t>
        </is>
      </c>
      <c r="E1625" s="5" t="inlineStr">
        <is>
          <t>HS</t>
        </is>
      </c>
      <c r="F1625" s="5">
        <f>VLOOKUP(E1625,'5.a Definitions'!E:F,2,FALSE)</f>
        <v/>
      </c>
      <c r="G1625" s="5" t="inlineStr">
        <is>
          <t>AT</t>
        </is>
      </c>
      <c r="H1625" s="5" t="inlineStr">
        <is>
          <t>AT</t>
        </is>
      </c>
      <c r="I1625" s="5">
        <f>VLOOKUP(H1625,'5.a Definitions'!E:F,2,FALSE)</f>
        <v/>
      </c>
      <c r="J1625" s="465" t="inlineStr">
        <is>
          <t xml:space="preserve"> Emissions </t>
        </is>
      </c>
      <c r="K1625" s="465" t="inlineStr">
        <is>
          <t xml:space="preserve"> human NH3 emissions </t>
        </is>
      </c>
      <c r="L1625" s="465" t="inlineStr">
        <is>
          <t xml:space="preserve"> reactive </t>
        </is>
      </c>
      <c r="M1625" s="465" t="inlineStr">
        <is>
          <t xml:space="preserve"> NH3 </t>
        </is>
      </c>
      <c r="N1625" s="466" t="n">
        <v>0.09951029866288</v>
      </c>
      <c r="O1625" s="467" t="n">
        <v>0.1805494835896912</v>
      </c>
      <c r="P1625" s="468" t="n">
        <v>2014</v>
      </c>
      <c r="Q1625" s="469" t="inlineStr">
        <is>
          <t>SSB table 07459 &amp; 05307</t>
        </is>
      </c>
      <c r="R1625" s="469" t="inlineStr">
        <is>
          <t>ok</t>
        </is>
      </c>
      <c r="S1625" s="469" t="inlineStr">
        <is>
          <t xml:space="preserve"> text </t>
        </is>
      </c>
      <c r="T1625" s="426" t="inlineStr">
        <is>
          <t>Norway</t>
        </is>
      </c>
      <c r="U1625" s="465" t="inlineStr">
        <is>
          <t xml:space="preserve"> N wasted </t>
        </is>
      </c>
      <c r="V1625" s="465" t="n">
        <v>0.04</v>
      </c>
    </row>
    <row r="1626" ht="16" customHeight="1">
      <c r="B1626" s="5" t="inlineStr">
        <is>
          <t>HS.HS-AT.AT</t>
        </is>
      </c>
      <c r="C1626" s="5" t="inlineStr">
        <is>
          <t>HS.HS-AT.AT-LUC emissions-NH3</t>
        </is>
      </c>
      <c r="D1626" s="5" t="inlineStr">
        <is>
          <t>HS</t>
        </is>
      </c>
      <c r="E1626" s="5" t="inlineStr">
        <is>
          <t>HS</t>
        </is>
      </c>
      <c r="F1626" s="5">
        <f>VLOOKUP(E1626,'5.a Definitions'!E:F,2,FALSE)</f>
        <v/>
      </c>
      <c r="G1626" s="5" t="inlineStr">
        <is>
          <t>AT</t>
        </is>
      </c>
      <c r="H1626" s="5" t="inlineStr">
        <is>
          <t>AT</t>
        </is>
      </c>
      <c r="I1626" s="5">
        <f>VLOOKUP(H1626,'5.a Definitions'!E:F,2,FALSE)</f>
        <v/>
      </c>
      <c r="J1626" s="465" t="inlineStr">
        <is>
          <t xml:space="preserve"> LUC emissions </t>
        </is>
      </c>
      <c r="K1626" s="465" t="inlineStr">
        <is>
          <t xml:space="preserve"> LUC emissions </t>
        </is>
      </c>
      <c r="L1626" s="465" t="inlineStr">
        <is>
          <t xml:space="preserve"> reactive </t>
        </is>
      </c>
      <c r="M1626" s="465" t="inlineStr">
        <is>
          <t xml:space="preserve"> NH3 </t>
        </is>
      </c>
      <c r="N1626" s="466" t="inlineStr">
        <is>
          <t>nan</t>
        </is>
      </c>
      <c r="O1626" s="467" t="n">
        <v>0.2</v>
      </c>
      <c r="P1626" s="468" t="n">
        <v>2014</v>
      </c>
      <c r="Q1626" s="469" t="inlineStr">
        <is>
          <t>no data</t>
        </is>
      </c>
      <c r="R1626" s="469" t="inlineStr">
        <is>
          <t>not done</t>
        </is>
      </c>
      <c r="S1626" s="469" t="inlineStr">
        <is>
          <t xml:space="preserve"> text </t>
        </is>
      </c>
      <c r="T1626" s="426" t="inlineStr">
        <is>
          <t>Norway</t>
        </is>
      </c>
      <c r="U1626" s="465" t="inlineStr">
        <is>
          <t xml:space="preserve"> N wasted </t>
        </is>
      </c>
      <c r="V1626" s="465" t="n">
        <v>0.04</v>
      </c>
    </row>
    <row r="1627" ht="16" customHeight="1">
      <c r="B1627" s="5" t="inlineStr">
        <is>
          <t>HS.HS-AT.AT</t>
        </is>
      </c>
      <c r="C1627" s="5" t="inlineStr">
        <is>
          <t>HS.HS-AT.AT-LUC emissions-NOx</t>
        </is>
      </c>
      <c r="D1627" s="5" t="inlineStr">
        <is>
          <t>HS</t>
        </is>
      </c>
      <c r="E1627" s="5" t="inlineStr">
        <is>
          <t>HS</t>
        </is>
      </c>
      <c r="F1627" s="5">
        <f>VLOOKUP(E1627,'5.a Definitions'!E:F,2,FALSE)</f>
        <v/>
      </c>
      <c r="G1627" s="5" t="inlineStr">
        <is>
          <t>AT</t>
        </is>
      </c>
      <c r="H1627" s="5" t="inlineStr">
        <is>
          <t>AT</t>
        </is>
      </c>
      <c r="I1627" s="5">
        <f>VLOOKUP(H1627,'5.a Definitions'!E:F,2,FALSE)</f>
        <v/>
      </c>
      <c r="J1627" s="465" t="inlineStr">
        <is>
          <t xml:space="preserve"> LUC emissions </t>
        </is>
      </c>
      <c r="K1627" s="465" t="inlineStr">
        <is>
          <t xml:space="preserve"> LUC emissions </t>
        </is>
      </c>
      <c r="L1627" s="465" t="inlineStr">
        <is>
          <t xml:space="preserve"> reactive </t>
        </is>
      </c>
      <c r="M1627" s="465" t="inlineStr">
        <is>
          <t xml:space="preserve"> NOx </t>
        </is>
      </c>
      <c r="N1627" s="466" t="inlineStr">
        <is>
          <t>nan</t>
        </is>
      </c>
      <c r="O1627" s="467" t="n">
        <v>0.2</v>
      </c>
      <c r="P1627" s="468" t="n">
        <v>2014</v>
      </c>
      <c r="Q1627" s="469" t="inlineStr">
        <is>
          <t>no data</t>
        </is>
      </c>
      <c r="R1627" s="469" t="inlineStr">
        <is>
          <t>not done</t>
        </is>
      </c>
      <c r="S1627" s="469" t="inlineStr">
        <is>
          <t xml:space="preserve"> text </t>
        </is>
      </c>
      <c r="T1627" s="426" t="inlineStr">
        <is>
          <t>Norway</t>
        </is>
      </c>
      <c r="U1627" s="465" t="inlineStr">
        <is>
          <t xml:space="preserve"> N wasted </t>
        </is>
      </c>
      <c r="V1627" s="465" t="n">
        <v>0.04</v>
      </c>
    </row>
    <row r="1628" ht="16" customHeight="1">
      <c r="B1628" s="5" t="inlineStr">
        <is>
          <t>HS.HS-AT.AT</t>
        </is>
      </c>
      <c r="C1628" s="5" t="inlineStr">
        <is>
          <t>HS.HS-AT.AT-LUC emissions-N2O</t>
        </is>
      </c>
      <c r="D1628" s="5" t="inlineStr">
        <is>
          <t>HS</t>
        </is>
      </c>
      <c r="E1628" s="5" t="inlineStr">
        <is>
          <t>HS</t>
        </is>
      </c>
      <c r="F1628" s="5">
        <f>VLOOKUP(E1628,'5.a Definitions'!E:F,2,FALSE)</f>
        <v/>
      </c>
      <c r="G1628" s="5" t="inlineStr">
        <is>
          <t>AT</t>
        </is>
      </c>
      <c r="H1628" s="5" t="inlineStr">
        <is>
          <t>AT</t>
        </is>
      </c>
      <c r="I1628" s="5">
        <f>VLOOKUP(H1628,'5.a Definitions'!E:F,2,FALSE)</f>
        <v/>
      </c>
      <c r="J1628" s="465" t="inlineStr">
        <is>
          <t xml:space="preserve"> LUC emissions </t>
        </is>
      </c>
      <c r="K1628" s="465" t="inlineStr">
        <is>
          <t xml:space="preserve"> LUC emissions </t>
        </is>
      </c>
      <c r="L1628" s="465" t="inlineStr">
        <is>
          <t xml:space="preserve"> reactive </t>
        </is>
      </c>
      <c r="M1628" s="465" t="inlineStr">
        <is>
          <t xml:space="preserve"> N2O </t>
        </is>
      </c>
      <c r="N1628" s="466" t="n">
        <v>0.0947801716508188</v>
      </c>
      <c r="O1628" s="467" t="n">
        <v>1.261544563046771</v>
      </c>
      <c r="P1628" s="468" t="n">
        <v>2014</v>
      </c>
      <c r="Q1628" s="469" t="inlineStr">
        <is>
          <t>UNFCCC CRT</t>
        </is>
      </c>
      <c r="R1628" s="469" t="inlineStr">
        <is>
          <t>ok</t>
        </is>
      </c>
      <c r="S1628" s="469" t="inlineStr">
        <is>
          <t xml:space="preserve"> text </t>
        </is>
      </c>
      <c r="T1628" s="426" t="inlineStr">
        <is>
          <t>Norway</t>
        </is>
      </c>
      <c r="U1628" s="465" t="inlineStr">
        <is>
          <t xml:space="preserve"> N wasted </t>
        </is>
      </c>
      <c r="V1628" s="465" t="n">
        <v>0.04</v>
      </c>
    </row>
    <row r="1629" ht="16" customHeight="1">
      <c r="B1629" s="5" t="inlineStr">
        <is>
          <t>HS.HS-HY.SW</t>
        </is>
      </c>
      <c r="C1629" s="5" t="inlineStr">
        <is>
          <t>HS.HS-HY.SW-Untreated wastewater-Nmix</t>
        </is>
      </c>
      <c r="D1629" s="5" t="inlineStr">
        <is>
          <t>HS</t>
        </is>
      </c>
      <c r="E1629" s="5" t="inlineStr">
        <is>
          <t>HS</t>
        </is>
      </c>
      <c r="F1629" s="5">
        <f>VLOOKUP(E1629,'5.a Definitions'!E:F,2,FALSE)</f>
        <v/>
      </c>
      <c r="G1629" s="5" t="inlineStr">
        <is>
          <t>HY</t>
        </is>
      </c>
      <c r="H1629" s="5" t="inlineStr">
        <is>
          <t>SW</t>
        </is>
      </c>
      <c r="I1629" s="5">
        <f>VLOOKUP(H1629,'5.a Definitions'!E:F,2,FALSE)</f>
        <v/>
      </c>
      <c r="J1629" s="465" t="inlineStr">
        <is>
          <t xml:space="preserve"> Untreated wastewater </t>
        </is>
      </c>
      <c r="K1629" s="465" t="inlineStr">
        <is>
          <t xml:space="preserve"> untreated wastewater to groundwater </t>
        </is>
      </c>
      <c r="L1629" s="465" t="inlineStr">
        <is>
          <t xml:space="preserve"> reactive </t>
        </is>
      </c>
      <c r="M1629" s="465" t="inlineStr">
        <is>
          <t xml:space="preserve"> Nmix </t>
        </is>
      </c>
      <c r="N1629" s="466" t="n">
        <v>0</v>
      </c>
      <c r="O1629" s="467" t="n">
        <v>10</v>
      </c>
      <c r="P1629" s="468" t="n">
        <v>2014</v>
      </c>
      <c r="Q1629" s="469" t="inlineStr">
        <is>
          <t>neglected</t>
        </is>
      </c>
      <c r="R1629" s="469" t="inlineStr">
        <is>
          <t>ok</t>
        </is>
      </c>
      <c r="S1629" s="469" t="inlineStr">
        <is>
          <t xml:space="preserve"> text </t>
        </is>
      </c>
      <c r="T1629" s="426" t="inlineStr">
        <is>
          <t>Norway</t>
        </is>
      </c>
      <c r="U1629" s="465" t="inlineStr">
        <is>
          <t xml:space="preserve"> N wasted </t>
        </is>
      </c>
      <c r="V1629" s="465" t="n">
        <v>0.04</v>
      </c>
    </row>
    <row r="1630" ht="16" customHeight="1">
      <c r="B1630" s="475" t="inlineStr">
        <is>
          <t>HS.HS-HY.SW</t>
        </is>
      </c>
      <c r="C1630" s="475" t="inlineStr">
        <is>
          <t>HS.HS-HY.SW-Overland flow-Nmix</t>
        </is>
      </c>
      <c r="D1630" s="475" t="inlineStr">
        <is>
          <t>HS</t>
        </is>
      </c>
      <c r="E1630" s="475" t="inlineStr">
        <is>
          <t>HS</t>
        </is>
      </c>
      <c r="F1630" s="5">
        <f>VLOOKUP(E1630,'5.a Definitions'!E:F,2,FALSE)</f>
        <v/>
      </c>
      <c r="G1630" s="475" t="inlineStr">
        <is>
          <t>HY</t>
        </is>
      </c>
      <c r="H1630" s="475" t="inlineStr">
        <is>
          <t>SW</t>
        </is>
      </c>
      <c r="I1630" s="5">
        <f>VLOOKUP(H1630,'5.a Definitions'!E:F,2,FALSE)</f>
        <v/>
      </c>
      <c r="J1630" s="465" t="inlineStr">
        <is>
          <t>Overland flow</t>
        </is>
      </c>
      <c r="K1630" s="465" t="inlineStr">
        <is>
          <t>overland flow</t>
        </is>
      </c>
      <c r="L1630" s="465" t="inlineStr">
        <is>
          <t>reactive</t>
        </is>
      </c>
      <c r="M1630" s="465" t="inlineStr">
        <is>
          <t>Nmix</t>
        </is>
      </c>
      <c r="N1630" s="466" t="n">
        <v>6.814</v>
      </c>
      <c r="O1630" s="467" t="n">
        <v>0.7150627489028275</v>
      </c>
      <c r="P1630" s="468" t="n">
        <v>2014</v>
      </c>
      <c r="Q1630" s="469" t="inlineStr">
        <is>
          <t>TEOTIL3</t>
        </is>
      </c>
      <c r="R1630" s="469" t="inlineStr">
        <is>
          <t>ok</t>
        </is>
      </c>
      <c r="S1630" s="469" t="inlineStr">
        <is>
          <t>text</t>
        </is>
      </c>
      <c r="T1630" s="476" t="inlineStr">
        <is>
          <t>Norway</t>
        </is>
      </c>
      <c r="U1630" s="465" t="inlineStr">
        <is>
          <t>N wasted</t>
        </is>
      </c>
      <c r="V1630" s="465">
        <f>(#REF!*#REF!)^2</f>
        <v/>
      </c>
    </row>
    <row r="1631" ht="16" customHeight="1" thickBot="1">
      <c r="B1631" s="6" t="inlineStr">
        <is>
          <t>HS.HS-HY.CW</t>
        </is>
      </c>
      <c r="C1631" s="6" t="inlineStr">
        <is>
          <t>HS.HS-HY.CW-Untreated wastewater-Nmix</t>
        </is>
      </c>
      <c r="D1631" s="6" t="inlineStr">
        <is>
          <t>HS</t>
        </is>
      </c>
      <c r="E1631" s="6" t="inlineStr">
        <is>
          <t>HS</t>
        </is>
      </c>
      <c r="F1631" s="5">
        <f>VLOOKUP(E1631,'5.a Definitions'!E:F,2,FALSE)</f>
        <v/>
      </c>
      <c r="G1631" s="6" t="inlineStr">
        <is>
          <t>HY</t>
        </is>
      </c>
      <c r="H1631" s="6" t="inlineStr">
        <is>
          <t>CW</t>
        </is>
      </c>
      <c r="I1631" s="5">
        <f>VLOOKUP(H1631,'5.a Definitions'!E:F,2,FALSE)</f>
        <v/>
      </c>
      <c r="J1631" s="470" t="inlineStr">
        <is>
          <t xml:space="preserve"> Untreated wastewater </t>
        </is>
      </c>
      <c r="K1631" s="470" t="inlineStr">
        <is>
          <t xml:space="preserve"> untreated wastewater to coastal water </t>
        </is>
      </c>
      <c r="L1631" s="470" t="inlineStr">
        <is>
          <t xml:space="preserve"> reactive </t>
        </is>
      </c>
      <c r="M1631" s="470" t="inlineStr">
        <is>
          <t xml:space="preserve"> Nmix </t>
        </is>
      </c>
      <c r="N1631" s="466" t="n">
        <v>0</v>
      </c>
      <c r="O1631" s="471" t="n">
        <v>10</v>
      </c>
      <c r="P1631" s="468" t="n">
        <v>2014</v>
      </c>
      <c r="Q1631" s="472" t="inlineStr">
        <is>
          <t>neglected</t>
        </is>
      </c>
      <c r="R1631" s="469" t="inlineStr">
        <is>
          <t>ok</t>
        </is>
      </c>
      <c r="S1631" s="472" t="inlineStr">
        <is>
          <t xml:space="preserve"> text </t>
        </is>
      </c>
      <c r="T1631" s="426" t="inlineStr">
        <is>
          <t>Norway</t>
        </is>
      </c>
      <c r="U1631" s="470" t="inlineStr">
        <is>
          <t xml:space="preserve"> N wasted </t>
        </is>
      </c>
      <c r="V1631" s="470" t="n">
        <v>0.04</v>
      </c>
    </row>
    <row r="1632" ht="16" customHeight="1" thickBot="1">
      <c r="A1632" s="492" t="inlineStr">
        <is>
          <t>Atmosphere</t>
        </is>
      </c>
      <c r="B1632" s="5" t="inlineStr">
        <is>
          <t>AT.AT-MP.OP</t>
        </is>
      </c>
      <c r="C1632" s="5" t="inlineStr">
        <is>
          <t>AT.AT-MP.OP-Ammonia synthesis N2 fixation-N2</t>
        </is>
      </c>
      <c r="D1632" s="5" t="inlineStr">
        <is>
          <t>AT</t>
        </is>
      </c>
      <c r="E1632" s="5" t="inlineStr">
        <is>
          <t>AT</t>
        </is>
      </c>
      <c r="F1632" s="5">
        <f>VLOOKUP(E1632,'5.a Definitions'!E:F,2,FALSE)</f>
        <v/>
      </c>
      <c r="G1632" s="5" t="inlineStr">
        <is>
          <t>MP</t>
        </is>
      </c>
      <c r="H1632" s="5" t="inlineStr">
        <is>
          <t>OP</t>
        </is>
      </c>
      <c r="I1632" s="5">
        <f>VLOOKUP(H1632,'5.a Definitions'!E:F,2,FALSE)</f>
        <v/>
      </c>
      <c r="J1632" s="465" t="inlineStr">
        <is>
          <t xml:space="preserve"> Ammonia synthesis N2 fixation </t>
        </is>
      </c>
      <c r="K1632" s="465" t="inlineStr">
        <is>
          <t xml:space="preserve"> ammonia synthesis N2 fixation </t>
        </is>
      </c>
      <c r="L1632" s="465" t="inlineStr">
        <is>
          <t xml:space="preserve"> inert </t>
        </is>
      </c>
      <c r="M1632" s="465" t="inlineStr">
        <is>
          <t xml:space="preserve"> N2 </t>
        </is>
      </c>
      <c r="N1632" s="466" t="n">
        <v>388.0169579686735</v>
      </c>
      <c r="O1632" s="467" t="n">
        <v>0.5419363473740357</v>
      </c>
      <c r="P1632" s="468" t="n">
        <v>2014</v>
      </c>
      <c r="Q1632" s="469" t="inlineStr">
        <is>
          <t>FAOSTAT Fertilizer by nutrient + SSB (3-year moving average)</t>
        </is>
      </c>
      <c r="R1632" s="469" t="inlineStr">
        <is>
          <t>ok</t>
        </is>
      </c>
      <c r="S1632" s="469" t="inlineStr">
        <is>
          <t xml:space="preserve"> text </t>
        </is>
      </c>
      <c r="T1632" s="426" t="inlineStr">
        <is>
          <t>Norway</t>
        </is>
      </c>
      <c r="U1632" s="465" t="inlineStr">
        <is>
          <t xml:space="preserve"> - </t>
        </is>
      </c>
      <c r="V1632" s="465" t="n">
        <v>0.04</v>
      </c>
    </row>
    <row r="1633" ht="16" customHeight="1">
      <c r="B1633" s="5" t="inlineStr">
        <is>
          <t>AT.AT-AG.SM</t>
        </is>
      </c>
      <c r="C1633" s="5" t="inlineStr">
        <is>
          <t>AT.AT-AG.SM-Deposition-OXN</t>
        </is>
      </c>
      <c r="D1633" s="5" t="inlineStr">
        <is>
          <t>AT</t>
        </is>
      </c>
      <c r="E1633" s="5" t="inlineStr">
        <is>
          <t>AT</t>
        </is>
      </c>
      <c r="F1633" s="5">
        <f>VLOOKUP(E1633,'5.a Definitions'!E:F,2,FALSE)</f>
        <v/>
      </c>
      <c r="G1633" s="5" t="inlineStr">
        <is>
          <t>AG</t>
        </is>
      </c>
      <c r="H1633" s="5" t="inlineStr">
        <is>
          <t>SM</t>
        </is>
      </c>
      <c r="I1633" s="5">
        <f>VLOOKUP(H1633,'5.a Definitions'!E:F,2,FALSE)</f>
        <v/>
      </c>
      <c r="J1633" s="465" t="inlineStr">
        <is>
          <t xml:space="preserve"> Deposition </t>
        </is>
      </c>
      <c r="K1633" s="465" t="inlineStr">
        <is>
          <t xml:space="preserve"> deposition to agricultural soils </t>
        </is>
      </c>
      <c r="L1633" s="465" t="inlineStr">
        <is>
          <t xml:space="preserve"> reactive </t>
        </is>
      </c>
      <c r="M1633" s="465" t="inlineStr">
        <is>
          <t xml:space="preserve"> OXN </t>
        </is>
      </c>
      <c r="N1633" s="466" t="n">
        <v>3.118693217272536</v>
      </c>
      <c r="O1633" s="467" t="n">
        <v>0.3766115071511001</v>
      </c>
      <c r="P1633" s="468" t="n">
        <v>2014</v>
      </c>
      <c r="Q1633" s="469" t="inlineStr">
        <is>
          <t>NILU and geodata.no</t>
        </is>
      </c>
      <c r="R1633" s="469" t="inlineStr">
        <is>
          <t>ok</t>
        </is>
      </c>
      <c r="S1633" s="469" t="inlineStr">
        <is>
          <t xml:space="preserve"> text </t>
        </is>
      </c>
      <c r="T1633" s="426" t="inlineStr">
        <is>
          <t>Norway</t>
        </is>
      </c>
      <c r="U1633" s="465" t="inlineStr">
        <is>
          <t xml:space="preserve"> - </t>
        </is>
      </c>
      <c r="V1633" s="465" t="n">
        <v>0.04</v>
      </c>
    </row>
    <row r="1634" ht="16" customHeight="1">
      <c r="B1634" s="5" t="inlineStr">
        <is>
          <t>AT.AT-AG.SM</t>
        </is>
      </c>
      <c r="C1634" s="5" t="inlineStr">
        <is>
          <t>AT.AT-AG.SM-Deposition-RDN</t>
        </is>
      </c>
      <c r="D1634" s="5" t="inlineStr">
        <is>
          <t>AT</t>
        </is>
      </c>
      <c r="E1634" s="5" t="inlineStr">
        <is>
          <t>AT</t>
        </is>
      </c>
      <c r="F1634" s="5">
        <f>VLOOKUP(E1634,'5.a Definitions'!E:F,2,FALSE)</f>
        <v/>
      </c>
      <c r="G1634" s="5" t="inlineStr">
        <is>
          <t>AG</t>
        </is>
      </c>
      <c r="H1634" s="5" t="inlineStr">
        <is>
          <t>SM</t>
        </is>
      </c>
      <c r="I1634" s="5">
        <f>VLOOKUP(H1634,'5.a Definitions'!E:F,2,FALSE)</f>
        <v/>
      </c>
      <c r="J1634" s="465" t="inlineStr">
        <is>
          <t xml:space="preserve"> Deposition </t>
        </is>
      </c>
      <c r="K1634" s="465" t="inlineStr">
        <is>
          <t xml:space="preserve"> deposition to agricultural soils </t>
        </is>
      </c>
      <c r="L1634" s="465" t="inlineStr">
        <is>
          <t xml:space="preserve"> reactive </t>
        </is>
      </c>
      <c r="M1634" s="465" t="inlineStr">
        <is>
          <t xml:space="preserve"> RDN </t>
        </is>
      </c>
      <c r="N1634" s="466" t="n">
        <v>3.144248534618243</v>
      </c>
      <c r="O1634" s="467" t="n">
        <v>0.3766115071511001</v>
      </c>
      <c r="P1634" s="468" t="n">
        <v>2014</v>
      </c>
      <c r="Q1634" s="469" t="inlineStr">
        <is>
          <t>NILU and geodata.no</t>
        </is>
      </c>
      <c r="R1634" s="469" t="inlineStr">
        <is>
          <t>ok</t>
        </is>
      </c>
      <c r="S1634" s="469" t="inlineStr">
        <is>
          <t xml:space="preserve"> text </t>
        </is>
      </c>
      <c r="T1634" s="426" t="inlineStr">
        <is>
          <t>Norway</t>
        </is>
      </c>
      <c r="U1634" s="465" t="inlineStr">
        <is>
          <t xml:space="preserve"> - </t>
        </is>
      </c>
      <c r="V1634" s="465" t="n">
        <v>0.04</v>
      </c>
    </row>
    <row r="1635" ht="16" customHeight="1">
      <c r="B1635" s="5" t="inlineStr">
        <is>
          <t>AT.AT-AG.SM</t>
        </is>
      </c>
      <c r="C1635" s="5" t="inlineStr">
        <is>
          <t>AT.AT-AG.SM-Biological N2 fixation-N2</t>
        </is>
      </c>
      <c r="D1635" s="5" t="inlineStr">
        <is>
          <t>AT</t>
        </is>
      </c>
      <c r="E1635" s="5" t="inlineStr">
        <is>
          <t>AT</t>
        </is>
      </c>
      <c r="F1635" s="5">
        <f>VLOOKUP(E1635,'5.a Definitions'!E:F,2,FALSE)</f>
        <v/>
      </c>
      <c r="G1635" s="5" t="inlineStr">
        <is>
          <t>AG</t>
        </is>
      </c>
      <c r="H1635" s="5" t="inlineStr">
        <is>
          <t>SM</t>
        </is>
      </c>
      <c r="I1635" s="5">
        <f>VLOOKUP(H1635,'5.a Definitions'!E:F,2,FALSE)</f>
        <v/>
      </c>
      <c r="J1635" s="465" t="inlineStr">
        <is>
          <t xml:space="preserve"> Biological N2 fixation </t>
        </is>
      </c>
      <c r="K1635" s="465" t="inlineStr">
        <is>
          <t xml:space="preserve"> N2 fixation agriculture </t>
        </is>
      </c>
      <c r="L1635" s="465" t="inlineStr">
        <is>
          <t xml:space="preserve"> inert </t>
        </is>
      </c>
      <c r="M1635" s="465" t="inlineStr">
        <is>
          <t xml:space="preserve"> N2 </t>
        </is>
      </c>
      <c r="N1635" s="466" t="n">
        <v>12</v>
      </c>
      <c r="O1635" s="467" t="n">
        <v>0.3241098063913839</v>
      </c>
      <c r="P1635" s="468" t="n">
        <v>2014</v>
      </c>
      <c r="Q1635" s="469" t="inlineStr">
        <is>
          <t>Bechmann et al. (2023)</t>
        </is>
      </c>
      <c r="R1635" s="469" t="inlineStr">
        <is>
          <t>ok</t>
        </is>
      </c>
      <c r="S1635" s="469" t="inlineStr">
        <is>
          <t xml:space="preserve"> text </t>
        </is>
      </c>
      <c r="T1635" s="426" t="inlineStr">
        <is>
          <t>Norway</t>
        </is>
      </c>
      <c r="U1635" s="465" t="inlineStr">
        <is>
          <t xml:space="preserve"> - </t>
        </is>
      </c>
      <c r="V1635" s="465" t="n">
        <v>0.04</v>
      </c>
    </row>
    <row r="1636" ht="16" customHeight="1">
      <c r="B1636" s="5" t="inlineStr">
        <is>
          <t>AT.AT-FS.FO</t>
        </is>
      </c>
      <c r="C1636" s="5" t="inlineStr">
        <is>
          <t>AT.AT-FS.FO-Deposition-OXN</t>
        </is>
      </c>
      <c r="D1636" s="5" t="inlineStr">
        <is>
          <t>AT</t>
        </is>
      </c>
      <c r="E1636" s="5" t="inlineStr">
        <is>
          <t>AT</t>
        </is>
      </c>
      <c r="F1636" s="5">
        <f>VLOOKUP(E1636,'5.a Definitions'!E:F,2,FALSE)</f>
        <v/>
      </c>
      <c r="G1636" s="5" t="inlineStr">
        <is>
          <t>FS</t>
        </is>
      </c>
      <c r="H1636" s="5" t="inlineStr">
        <is>
          <t>FO</t>
        </is>
      </c>
      <c r="I1636" s="5">
        <f>VLOOKUP(H1636,'5.a Definitions'!E:F,2,FALSE)</f>
        <v/>
      </c>
      <c r="J1636" s="465" t="inlineStr">
        <is>
          <t xml:space="preserve"> Deposition </t>
        </is>
      </c>
      <c r="K1636" s="465" t="inlineStr">
        <is>
          <t xml:space="preserve"> deposition to forests </t>
        </is>
      </c>
      <c r="L1636" s="465" t="inlineStr">
        <is>
          <t xml:space="preserve"> reactive </t>
        </is>
      </c>
      <c r="M1636" s="465" t="inlineStr">
        <is>
          <t xml:space="preserve"> OXN </t>
        </is>
      </c>
      <c r="N1636" s="466" t="n">
        <v>27.26807328082076</v>
      </c>
      <c r="O1636" s="467" t="n">
        <v>0.3766115071511</v>
      </c>
      <c r="P1636" s="468" t="n">
        <v>2014</v>
      </c>
      <c r="Q1636" s="469" t="inlineStr">
        <is>
          <t>NILU and geodata.no</t>
        </is>
      </c>
      <c r="R1636" s="469" t="inlineStr">
        <is>
          <t>ok</t>
        </is>
      </c>
      <c r="S1636" s="469" t="inlineStr">
        <is>
          <t xml:space="preserve"> text </t>
        </is>
      </c>
      <c r="T1636" s="426" t="inlineStr">
        <is>
          <t>Norway</t>
        </is>
      </c>
      <c r="U1636" s="465" t="inlineStr">
        <is>
          <t xml:space="preserve"> - </t>
        </is>
      </c>
      <c r="V1636" s="465" t="n">
        <v>0.04</v>
      </c>
    </row>
    <row r="1637" ht="16" customHeight="1">
      <c r="B1637" s="5" t="inlineStr">
        <is>
          <t>AT.AT-FS.FO</t>
        </is>
      </c>
      <c r="C1637" s="5" t="inlineStr">
        <is>
          <t>AT.AT-FS.FO-Deposition-RDN</t>
        </is>
      </c>
      <c r="D1637" s="5" t="inlineStr">
        <is>
          <t>AT</t>
        </is>
      </c>
      <c r="E1637" s="5" t="inlineStr">
        <is>
          <t>AT</t>
        </is>
      </c>
      <c r="F1637" s="5">
        <f>VLOOKUP(E1637,'5.a Definitions'!E:F,2,FALSE)</f>
        <v/>
      </c>
      <c r="G1637" s="5" t="inlineStr">
        <is>
          <t>FS</t>
        </is>
      </c>
      <c r="H1637" s="5" t="inlineStr">
        <is>
          <t>FO</t>
        </is>
      </c>
      <c r="I1637" s="5">
        <f>VLOOKUP(H1637,'5.a Definitions'!E:F,2,FALSE)</f>
        <v/>
      </c>
      <c r="J1637" s="465" t="inlineStr">
        <is>
          <t xml:space="preserve"> Deposition </t>
        </is>
      </c>
      <c r="K1637" s="465" t="inlineStr">
        <is>
          <t xml:space="preserve"> deposition to forests </t>
        </is>
      </c>
      <c r="L1637" s="465" t="inlineStr">
        <is>
          <t xml:space="preserve"> reactive </t>
        </is>
      </c>
      <c r="M1637" s="465" t="inlineStr">
        <is>
          <t xml:space="preserve"> RDN </t>
        </is>
      </c>
      <c r="N1637" s="466" t="n">
        <v>27.40276497644642</v>
      </c>
      <c r="O1637" s="467" t="n">
        <v>0.3766115071511001</v>
      </c>
      <c r="P1637" s="468" t="n">
        <v>2014</v>
      </c>
      <c r="Q1637" s="469" t="inlineStr">
        <is>
          <t>NILU and geodata.no</t>
        </is>
      </c>
      <c r="R1637" s="469" t="inlineStr">
        <is>
          <t>ok</t>
        </is>
      </c>
      <c r="S1637" s="469" t="inlineStr">
        <is>
          <t xml:space="preserve"> text </t>
        </is>
      </c>
      <c r="T1637" s="426" t="inlineStr">
        <is>
          <t>Norway</t>
        </is>
      </c>
      <c r="U1637" s="465" t="inlineStr">
        <is>
          <t xml:space="preserve"> - </t>
        </is>
      </c>
      <c r="V1637" s="465" t="n">
        <v>0.04</v>
      </c>
    </row>
    <row r="1638" ht="16" customHeight="1">
      <c r="B1638" s="5" t="inlineStr">
        <is>
          <t>AT.AT-FS.FO</t>
        </is>
      </c>
      <c r="C1638" s="5" t="inlineStr">
        <is>
          <t>AT.AT-FS.FO-N2 fixation-N2</t>
        </is>
      </c>
      <c r="D1638" s="5" t="inlineStr">
        <is>
          <t>AT</t>
        </is>
      </c>
      <c r="E1638" s="5" t="inlineStr">
        <is>
          <t>AT</t>
        </is>
      </c>
      <c r="F1638" s="5">
        <f>VLOOKUP(E1638,'5.a Definitions'!E:F,2,FALSE)</f>
        <v/>
      </c>
      <c r="G1638" s="5" t="inlineStr">
        <is>
          <t>FS</t>
        </is>
      </c>
      <c r="H1638" s="5" t="inlineStr">
        <is>
          <t>FO</t>
        </is>
      </c>
      <c r="I1638" s="5">
        <f>VLOOKUP(H1638,'5.a Definitions'!E:F,2,FALSE)</f>
        <v/>
      </c>
      <c r="J1638" s="465" t="inlineStr">
        <is>
          <t xml:space="preserve"> N2 fixation </t>
        </is>
      </c>
      <c r="K1638" s="465" t="inlineStr">
        <is>
          <t xml:space="preserve"> N2 fixation forests </t>
        </is>
      </c>
      <c r="L1638" s="465" t="inlineStr">
        <is>
          <t xml:space="preserve"> inert </t>
        </is>
      </c>
      <c r="M1638" s="465" t="inlineStr">
        <is>
          <t xml:space="preserve"> N2 </t>
        </is>
      </c>
      <c r="N1638" s="466" t="n">
        <v>18</v>
      </c>
      <c r="O1638" s="467" t="n">
        <v>0.5019089907080868</v>
      </c>
      <c r="P1638" s="468" t="n">
        <v>2014</v>
      </c>
      <c r="Q1638" s="469" t="inlineStr">
        <is>
          <t>Moldan (2025) and SSB</t>
        </is>
      </c>
      <c r="R1638" s="469" t="inlineStr">
        <is>
          <t>ok</t>
        </is>
      </c>
      <c r="S1638" s="469" t="inlineStr">
        <is>
          <t xml:space="preserve"> text </t>
        </is>
      </c>
      <c r="T1638" s="426" t="inlineStr">
        <is>
          <t>Norway</t>
        </is>
      </c>
      <c r="U1638" s="465" t="inlineStr">
        <is>
          <t xml:space="preserve"> - </t>
        </is>
      </c>
      <c r="V1638" s="465" t="n">
        <v>0.04</v>
      </c>
    </row>
    <row r="1639" ht="16" customHeight="1">
      <c r="B1639" s="5" t="inlineStr">
        <is>
          <t>AT.AT-FS.OL</t>
        </is>
      </c>
      <c r="C1639" s="5" t="inlineStr">
        <is>
          <t>AT.AT-FS.OL-Deposition-OXN</t>
        </is>
      </c>
      <c r="D1639" s="5" t="inlineStr">
        <is>
          <t>AT</t>
        </is>
      </c>
      <c r="E1639" s="5" t="inlineStr">
        <is>
          <t>AT</t>
        </is>
      </c>
      <c r="F1639" s="5">
        <f>VLOOKUP(E1639,'5.a Definitions'!E:F,2,FALSE)</f>
        <v/>
      </c>
      <c r="G1639" s="5" t="inlineStr">
        <is>
          <t>FS</t>
        </is>
      </c>
      <c r="H1639" s="5" t="inlineStr">
        <is>
          <t>OL</t>
        </is>
      </c>
      <c r="I1639" s="5">
        <f>VLOOKUP(H1639,'5.a Definitions'!E:F,2,FALSE)</f>
        <v/>
      </c>
      <c r="J1639" s="465" t="inlineStr">
        <is>
          <t xml:space="preserve"> Deposition </t>
        </is>
      </c>
      <c r="K1639" s="465" t="inlineStr">
        <is>
          <t xml:space="preserve"> deposition to other land </t>
        </is>
      </c>
      <c r="L1639" s="465" t="inlineStr">
        <is>
          <t xml:space="preserve"> reactive </t>
        </is>
      </c>
      <c r="M1639" s="465" t="inlineStr">
        <is>
          <t xml:space="preserve"> OXN </t>
        </is>
      </c>
      <c r="N1639" s="466" t="n">
        <v>31.42997293240995</v>
      </c>
      <c r="O1639" s="467" t="n">
        <v>0.3766115071511001</v>
      </c>
      <c r="P1639" s="468" t="n">
        <v>2014</v>
      </c>
      <c r="Q1639" s="469" t="inlineStr">
        <is>
          <t>NILU and geodata.no</t>
        </is>
      </c>
      <c r="R1639" s="469" t="inlineStr">
        <is>
          <t>ok</t>
        </is>
      </c>
      <c r="S1639" s="469" t="inlineStr">
        <is>
          <t xml:space="preserve"> text </t>
        </is>
      </c>
      <c r="T1639" s="426" t="inlineStr">
        <is>
          <t>Norway</t>
        </is>
      </c>
      <c r="U1639" s="465" t="inlineStr">
        <is>
          <t xml:space="preserve"> - </t>
        </is>
      </c>
      <c r="V1639" s="465" t="n">
        <v>0.04</v>
      </c>
    </row>
    <row r="1640" ht="16" customHeight="1">
      <c r="B1640" s="5" t="inlineStr">
        <is>
          <t>AT.AT-FS.OL</t>
        </is>
      </c>
      <c r="C1640" s="5" t="inlineStr">
        <is>
          <t>AT.AT-FS.OL-Deposition-RDN</t>
        </is>
      </c>
      <c r="D1640" s="5" t="inlineStr">
        <is>
          <t>AT</t>
        </is>
      </c>
      <c r="E1640" s="5" t="inlineStr">
        <is>
          <t>AT</t>
        </is>
      </c>
      <c r="F1640" s="5">
        <f>VLOOKUP(E1640,'5.a Definitions'!E:F,2,FALSE)</f>
        <v/>
      </c>
      <c r="G1640" s="5" t="inlineStr">
        <is>
          <t>FS</t>
        </is>
      </c>
      <c r="H1640" s="5" t="inlineStr">
        <is>
          <t>OL</t>
        </is>
      </c>
      <c r="I1640" s="5">
        <f>VLOOKUP(H1640,'5.a Definitions'!E:F,2,FALSE)</f>
        <v/>
      </c>
      <c r="J1640" s="465" t="inlineStr">
        <is>
          <t xml:space="preserve"> Deposition </t>
        </is>
      </c>
      <c r="K1640" s="465" t="inlineStr">
        <is>
          <t xml:space="preserve"> deposition to other land </t>
        </is>
      </c>
      <c r="L1640" s="465" t="inlineStr">
        <is>
          <t xml:space="preserve"> reactive </t>
        </is>
      </c>
      <c r="M1640" s="465" t="inlineStr">
        <is>
          <t xml:space="preserve"> RDN </t>
        </is>
      </c>
      <c r="N1640" s="466" t="n">
        <v>36.30014697440556</v>
      </c>
      <c r="O1640" s="467" t="n">
        <v>0.3766115071511001</v>
      </c>
      <c r="P1640" s="468" t="n">
        <v>2014</v>
      </c>
      <c r="Q1640" s="469" t="inlineStr">
        <is>
          <t>NILU and geodata.no</t>
        </is>
      </c>
      <c r="R1640" s="469" t="inlineStr">
        <is>
          <t>ok</t>
        </is>
      </c>
      <c r="S1640" s="469" t="inlineStr">
        <is>
          <t xml:space="preserve"> text </t>
        </is>
      </c>
      <c r="T1640" s="426" t="inlineStr">
        <is>
          <t>Norway</t>
        </is>
      </c>
      <c r="U1640" s="465" t="inlineStr">
        <is>
          <t xml:space="preserve"> - </t>
        </is>
      </c>
      <c r="V1640" s="465" t="n">
        <v>0.04</v>
      </c>
    </row>
    <row r="1641" ht="16" customHeight="1">
      <c r="B1641" s="5" t="inlineStr">
        <is>
          <t>AT.AT-FS.OL</t>
        </is>
      </c>
      <c r="C1641" s="5" t="inlineStr">
        <is>
          <t>AT.AT-FS.OL-N2 fixation-N2</t>
        </is>
      </c>
      <c r="D1641" s="5" t="inlineStr">
        <is>
          <t>AT</t>
        </is>
      </c>
      <c r="E1641" s="5" t="inlineStr">
        <is>
          <t>AT</t>
        </is>
      </c>
      <c r="F1641" s="5">
        <f>VLOOKUP(E1641,'5.a Definitions'!E:F,2,FALSE)</f>
        <v/>
      </c>
      <c r="G1641" s="5" t="inlineStr">
        <is>
          <t>FS</t>
        </is>
      </c>
      <c r="H1641" s="5" t="inlineStr">
        <is>
          <t>OL</t>
        </is>
      </c>
      <c r="I1641" s="5">
        <f>VLOOKUP(H1641,'5.a Definitions'!E:F,2,FALSE)</f>
        <v/>
      </c>
      <c r="J1641" s="465" t="inlineStr">
        <is>
          <t xml:space="preserve"> N2 fixation </t>
        </is>
      </c>
      <c r="K1641" s="465" t="inlineStr">
        <is>
          <t xml:space="preserve"> N2 fixation other land </t>
        </is>
      </c>
      <c r="L1641" s="465" t="inlineStr">
        <is>
          <t xml:space="preserve"> inert </t>
        </is>
      </c>
      <c r="M1641" s="465" t="inlineStr">
        <is>
          <t xml:space="preserve"> N2 </t>
        </is>
      </c>
      <c r="N1641" s="466" t="n">
        <v>23.228884</v>
      </c>
      <c r="O1641" s="467" t="n">
        <v>0.8373855850737826</v>
      </c>
      <c r="P1641" s="468" t="n">
        <v>2014</v>
      </c>
      <c r="Q1641" s="469" t="inlineStr">
        <is>
          <t>CORINE land cover inventory and Reddy &amp; DeLaune (2008)</t>
        </is>
      </c>
      <c r="R1641" s="469" t="inlineStr">
        <is>
          <t>ok</t>
        </is>
      </c>
      <c r="S1641" s="469" t="inlineStr">
        <is>
          <t xml:space="preserve"> text </t>
        </is>
      </c>
      <c r="T1641" s="426" t="inlineStr">
        <is>
          <t>Norway</t>
        </is>
      </c>
      <c r="U1641" s="465" t="inlineStr">
        <is>
          <t xml:space="preserve"> - </t>
        </is>
      </c>
      <c r="V1641" s="465" t="n">
        <v>0.04</v>
      </c>
    </row>
    <row r="1642" ht="16" customHeight="1">
      <c r="B1642" s="5" t="inlineStr">
        <is>
          <t>AT.AT-HS.HS</t>
        </is>
      </c>
      <c r="C1642" s="5" t="inlineStr">
        <is>
          <t>AT.AT-HS.HS-Deposition-OXN</t>
        </is>
      </c>
      <c r="D1642" s="5" t="inlineStr">
        <is>
          <t>AT</t>
        </is>
      </c>
      <c r="E1642" s="5" t="inlineStr">
        <is>
          <t>AT</t>
        </is>
      </c>
      <c r="F1642" s="5">
        <f>VLOOKUP(E1642,'5.a Definitions'!E:F,2,FALSE)</f>
        <v/>
      </c>
      <c r="G1642" s="5" t="inlineStr">
        <is>
          <t>HS</t>
        </is>
      </c>
      <c r="H1642" s="5" t="inlineStr">
        <is>
          <t>HS</t>
        </is>
      </c>
      <c r="I1642" s="5">
        <f>VLOOKUP(H1642,'5.a Definitions'!E:F,2,FALSE)</f>
        <v/>
      </c>
      <c r="J1642" s="465" t="inlineStr">
        <is>
          <t xml:space="preserve"> Deposition </t>
        </is>
      </c>
      <c r="K1642" s="465" t="inlineStr">
        <is>
          <t xml:space="preserve"> deposition to settlements </t>
        </is>
      </c>
      <c r="L1642" s="465" t="inlineStr">
        <is>
          <t xml:space="preserve"> reactive </t>
        </is>
      </c>
      <c r="M1642" s="465" t="inlineStr">
        <is>
          <t xml:space="preserve"> OXN </t>
        </is>
      </c>
      <c r="N1642" s="466" t="n">
        <v>1.812986941913362</v>
      </c>
      <c r="O1642" s="467" t="n">
        <v>0.3766115071511001</v>
      </c>
      <c r="P1642" s="468" t="n">
        <v>2014</v>
      </c>
      <c r="Q1642" s="469" t="inlineStr">
        <is>
          <t>NILU and geodata.no</t>
        </is>
      </c>
      <c r="R1642" s="469" t="inlineStr">
        <is>
          <t>ok</t>
        </is>
      </c>
      <c r="S1642" s="469" t="inlineStr">
        <is>
          <t xml:space="preserve"> text </t>
        </is>
      </c>
      <c r="T1642" s="426" t="inlineStr">
        <is>
          <t>Norway</t>
        </is>
      </c>
      <c r="U1642" s="465" t="inlineStr">
        <is>
          <t xml:space="preserve"> - </t>
        </is>
      </c>
      <c r="V1642" s="465" t="n">
        <v>0.04</v>
      </c>
    </row>
    <row r="1643" ht="16" customHeight="1">
      <c r="B1643" s="5" t="inlineStr">
        <is>
          <t>AT.AT-HS.HS</t>
        </is>
      </c>
      <c r="C1643" s="5" t="inlineStr">
        <is>
          <t>AT.AT-HS.HS-Deposition-RDN</t>
        </is>
      </c>
      <c r="D1643" s="5" t="inlineStr">
        <is>
          <t>AT</t>
        </is>
      </c>
      <c r="E1643" s="5" t="inlineStr">
        <is>
          <t>AT</t>
        </is>
      </c>
      <c r="F1643" s="5">
        <f>VLOOKUP(E1643,'5.a Definitions'!E:F,2,FALSE)</f>
        <v/>
      </c>
      <c r="G1643" s="5" t="inlineStr">
        <is>
          <t>HS</t>
        </is>
      </c>
      <c r="H1643" s="5" t="inlineStr">
        <is>
          <t>HS</t>
        </is>
      </c>
      <c r="I1643" s="5">
        <f>VLOOKUP(H1643,'5.a Definitions'!E:F,2,FALSE)</f>
        <v/>
      </c>
      <c r="J1643" s="465" t="inlineStr">
        <is>
          <t xml:space="preserve"> Deposition </t>
        </is>
      </c>
      <c r="K1643" s="465" t="inlineStr">
        <is>
          <t xml:space="preserve"> deposition to settlements </t>
        </is>
      </c>
      <c r="L1643" s="465" t="inlineStr">
        <is>
          <t xml:space="preserve"> reactive </t>
        </is>
      </c>
      <c r="M1643" s="465" t="inlineStr">
        <is>
          <t xml:space="preserve"> RDN </t>
        </is>
      </c>
      <c r="N1643" s="466" t="n">
        <v>1.778514045038233</v>
      </c>
      <c r="O1643" s="467" t="n">
        <v>0.3766115071511</v>
      </c>
      <c r="P1643" s="468" t="n">
        <v>2014</v>
      </c>
      <c r="Q1643" s="469" t="inlineStr">
        <is>
          <t>NILU and geodata.no</t>
        </is>
      </c>
      <c r="R1643" s="469" t="inlineStr">
        <is>
          <t>ok</t>
        </is>
      </c>
      <c r="S1643" s="469" t="inlineStr">
        <is>
          <t xml:space="preserve"> text </t>
        </is>
      </c>
      <c r="T1643" s="426" t="inlineStr">
        <is>
          <t>Norway</t>
        </is>
      </c>
      <c r="U1643" s="465" t="inlineStr">
        <is>
          <t xml:space="preserve"> - </t>
        </is>
      </c>
      <c r="V1643" s="465" t="n">
        <v>0.04</v>
      </c>
    </row>
    <row r="1644" ht="16" customHeight="1">
      <c r="B1644" s="5" t="inlineStr">
        <is>
          <t>AT.AT-HY.SW</t>
        </is>
      </c>
      <c r="C1644" s="5" t="inlineStr">
        <is>
          <t>AT.AT-HY.SW-Deposition-OXN</t>
        </is>
      </c>
      <c r="D1644" s="5" t="inlineStr">
        <is>
          <t>AT</t>
        </is>
      </c>
      <c r="E1644" s="5" t="inlineStr">
        <is>
          <t>AT</t>
        </is>
      </c>
      <c r="F1644" s="5">
        <f>VLOOKUP(E1644,'5.a Definitions'!E:F,2,FALSE)</f>
        <v/>
      </c>
      <c r="G1644" s="5" t="inlineStr">
        <is>
          <t>HY</t>
        </is>
      </c>
      <c r="H1644" s="5" t="inlineStr">
        <is>
          <t>SW</t>
        </is>
      </c>
      <c r="I1644" s="5">
        <f>VLOOKUP(H1644,'5.a Definitions'!E:F,2,FALSE)</f>
        <v/>
      </c>
      <c r="J1644" s="465" t="inlineStr">
        <is>
          <t xml:space="preserve"> Deposition </t>
        </is>
      </c>
      <c r="K1644" s="465" t="inlineStr">
        <is>
          <t xml:space="preserve"> deposition to surface water </t>
        </is>
      </c>
      <c r="L1644" s="465" t="inlineStr">
        <is>
          <t xml:space="preserve"> reactive </t>
        </is>
      </c>
      <c r="M1644" s="465" t="inlineStr">
        <is>
          <t xml:space="preserve"> OXN </t>
        </is>
      </c>
      <c r="N1644" s="466" t="n">
        <v>4.5364371034167</v>
      </c>
      <c r="O1644" s="467" t="n">
        <v>0.3766115071511</v>
      </c>
      <c r="P1644" s="468" t="n">
        <v>2014</v>
      </c>
      <c r="Q1644" s="469" t="inlineStr">
        <is>
          <t>NILU and geodata.no</t>
        </is>
      </c>
      <c r="R1644" s="469" t="inlineStr">
        <is>
          <t>ok</t>
        </is>
      </c>
      <c r="S1644" s="469" t="inlineStr">
        <is>
          <t xml:space="preserve"> text </t>
        </is>
      </c>
      <c r="T1644" s="426" t="inlineStr">
        <is>
          <t>Norway</t>
        </is>
      </c>
      <c r="U1644" s="465" t="inlineStr">
        <is>
          <t xml:space="preserve"> - </t>
        </is>
      </c>
      <c r="V1644" s="465" t="n">
        <v>0.04</v>
      </c>
    </row>
    <row r="1645" ht="16" customHeight="1">
      <c r="B1645" s="5" t="inlineStr">
        <is>
          <t>AT.AT-HY.SW</t>
        </is>
      </c>
      <c r="C1645" s="5" t="inlineStr">
        <is>
          <t>AT.AT-HY.SW-Deposition-RDN</t>
        </is>
      </c>
      <c r="D1645" s="5" t="inlineStr">
        <is>
          <t>AT</t>
        </is>
      </c>
      <c r="E1645" s="5" t="inlineStr">
        <is>
          <t>AT</t>
        </is>
      </c>
      <c r="F1645" s="5">
        <f>VLOOKUP(E1645,'5.a Definitions'!E:F,2,FALSE)</f>
        <v/>
      </c>
      <c r="G1645" s="5" t="inlineStr">
        <is>
          <t>HY</t>
        </is>
      </c>
      <c r="H1645" s="5" t="inlineStr">
        <is>
          <t>SW</t>
        </is>
      </c>
      <c r="I1645" s="5">
        <f>VLOOKUP(H1645,'5.a Definitions'!E:F,2,FALSE)</f>
        <v/>
      </c>
      <c r="J1645" s="465" t="inlineStr">
        <is>
          <t xml:space="preserve"> Deposition </t>
        </is>
      </c>
      <c r="K1645" s="465" t="inlineStr">
        <is>
          <t xml:space="preserve"> deposition to surface water </t>
        </is>
      </c>
      <c r="L1645" s="465" t="inlineStr">
        <is>
          <t xml:space="preserve"> reactive </t>
        </is>
      </c>
      <c r="M1645" s="465" t="inlineStr">
        <is>
          <t xml:space="preserve"> RDN </t>
        </is>
      </c>
      <c r="N1645" s="466" t="n">
        <v>4.868329507662217</v>
      </c>
      <c r="O1645" s="467" t="n">
        <v>0.3766115071511</v>
      </c>
      <c r="P1645" s="468" t="n">
        <v>2014</v>
      </c>
      <c r="Q1645" s="469" t="inlineStr">
        <is>
          <t>NILU and geodata.no</t>
        </is>
      </c>
      <c r="R1645" s="469" t="inlineStr">
        <is>
          <t>ok</t>
        </is>
      </c>
      <c r="S1645" s="469" t="inlineStr">
        <is>
          <t xml:space="preserve"> text </t>
        </is>
      </c>
      <c r="T1645" s="426" t="inlineStr">
        <is>
          <t>Norway</t>
        </is>
      </c>
      <c r="U1645" s="465" t="inlineStr">
        <is>
          <t xml:space="preserve"> - </t>
        </is>
      </c>
      <c r="V1645" s="465" t="n">
        <v>0.04</v>
      </c>
    </row>
    <row r="1646" ht="16" customHeight="1">
      <c r="B1646" s="5" t="inlineStr">
        <is>
          <t>AT.AT-HY.SW</t>
        </is>
      </c>
      <c r="C1646" s="5" t="inlineStr">
        <is>
          <t>AT.AT-HY.SW-N2 fixation-N2</t>
        </is>
      </c>
      <c r="D1646" s="5" t="inlineStr">
        <is>
          <t>AT</t>
        </is>
      </c>
      <c r="E1646" s="5" t="inlineStr">
        <is>
          <t>AT</t>
        </is>
      </c>
      <c r="F1646" s="5">
        <f>VLOOKUP(E1646,'5.a Definitions'!E:F,2,FALSE)</f>
        <v/>
      </c>
      <c r="G1646" s="5" t="inlineStr">
        <is>
          <t>HY</t>
        </is>
      </c>
      <c r="H1646" s="5" t="inlineStr">
        <is>
          <t>SW</t>
        </is>
      </c>
      <c r="I1646" s="5">
        <f>VLOOKUP(H1646,'5.a Definitions'!E:F,2,FALSE)</f>
        <v/>
      </c>
      <c r="J1646" s="465" t="inlineStr">
        <is>
          <t xml:space="preserve"> N2 fixation </t>
        </is>
      </c>
      <c r="K1646" s="465" t="inlineStr">
        <is>
          <t xml:space="preserve"> N2 fixation surface water </t>
        </is>
      </c>
      <c r="L1646" s="465" t="inlineStr">
        <is>
          <t xml:space="preserve"> inert </t>
        </is>
      </c>
      <c r="M1646" s="465" t="inlineStr">
        <is>
          <t xml:space="preserve"> N2 </t>
        </is>
      </c>
      <c r="N1646" s="466" t="n">
        <v>2.0457</v>
      </c>
      <c r="O1646" s="467" t="n">
        <v>8.962723886426243</v>
      </c>
      <c r="P1646" s="468" t="n">
        <v>2014</v>
      </c>
      <c r="Q1646" s="469" t="inlineStr">
        <is>
          <t>NIBIO and Reddy &amp; DeLaune (2008)</t>
        </is>
      </c>
      <c r="R1646" s="469" t="inlineStr">
        <is>
          <t>ok</t>
        </is>
      </c>
      <c r="S1646" s="469" t="inlineStr">
        <is>
          <t xml:space="preserve"> text </t>
        </is>
      </c>
      <c r="T1646" s="426" t="inlineStr">
        <is>
          <t>Norway</t>
        </is>
      </c>
      <c r="U1646" s="465" t="inlineStr">
        <is>
          <t xml:space="preserve"> - </t>
        </is>
      </c>
      <c r="V1646" s="465" t="n">
        <v>0.04</v>
      </c>
    </row>
    <row r="1647" ht="16" customHeight="1">
      <c r="B1647" s="5" t="inlineStr">
        <is>
          <t>AT.AT-RW.RW</t>
        </is>
      </c>
      <c r="C1647" s="5" t="inlineStr">
        <is>
          <t>AT.AT-RW.RW-Atmospheric outflow-RDN</t>
        </is>
      </c>
      <c r="D1647" s="5" t="inlineStr">
        <is>
          <t>AT</t>
        </is>
      </c>
      <c r="E1647" s="5" t="inlineStr">
        <is>
          <t>AT</t>
        </is>
      </c>
      <c r="F1647" s="5">
        <f>VLOOKUP(E1647,'5.a Definitions'!E:F,2,FALSE)</f>
        <v/>
      </c>
      <c r="G1647" s="5" t="inlineStr">
        <is>
          <t>RW</t>
        </is>
      </c>
      <c r="H1647" s="5" t="inlineStr">
        <is>
          <t>RW</t>
        </is>
      </c>
      <c r="I1647" s="5">
        <f>VLOOKUP(H1647,'5.a Definitions'!E:F,2,FALSE)</f>
        <v/>
      </c>
      <c r="J1647" s="465" t="inlineStr">
        <is>
          <t xml:space="preserve"> Atmospheric outflow </t>
        </is>
      </c>
      <c r="K1647" s="465" t="inlineStr">
        <is>
          <t xml:space="preserve"> atmospheric outflow </t>
        </is>
      </c>
      <c r="L1647" s="465" t="inlineStr">
        <is>
          <t xml:space="preserve"> reactive </t>
        </is>
      </c>
      <c r="M1647" s="465" t="inlineStr">
        <is>
          <t xml:space="preserve"> RDN </t>
        </is>
      </c>
      <c r="N1647" s="466" t="n">
        <v>11.75732202608836</v>
      </c>
      <c r="O1647" s="467" t="n">
        <v>0.4978678205152002</v>
      </c>
      <c r="P1647" s="468" t="n">
        <v>2014</v>
      </c>
      <c r="Q1647" s="469" t="inlineStr">
        <is>
          <t>EMEP SR tables</t>
        </is>
      </c>
      <c r="R1647" s="469" t="inlineStr">
        <is>
          <t>ok</t>
        </is>
      </c>
      <c r="S1647" s="469" t="inlineStr">
        <is>
          <t xml:space="preserve"> text </t>
        </is>
      </c>
      <c r="T1647" s="426" t="inlineStr">
        <is>
          <t>Norway</t>
        </is>
      </c>
      <c r="U1647" s="465" t="inlineStr">
        <is>
          <t xml:space="preserve"> - </t>
        </is>
      </c>
      <c r="V1647" s="465" t="n">
        <v>0.04</v>
      </c>
    </row>
    <row r="1648" ht="16" customHeight="1" thickBot="1">
      <c r="A1648" s="493" t="n"/>
      <c r="B1648" s="6" t="inlineStr">
        <is>
          <t>AT.AT-RW.RW</t>
        </is>
      </c>
      <c r="C1648" s="6" t="inlineStr">
        <is>
          <t>AT.AT-RW.RW-Atmospheric outflow-OXN</t>
        </is>
      </c>
      <c r="D1648" s="6" t="inlineStr">
        <is>
          <t>AT</t>
        </is>
      </c>
      <c r="E1648" s="6" t="inlineStr">
        <is>
          <t>AT</t>
        </is>
      </c>
      <c r="F1648" s="5">
        <f>VLOOKUP(E1648,'5.a Definitions'!E:F,2,FALSE)</f>
        <v/>
      </c>
      <c r="G1648" s="6" t="inlineStr">
        <is>
          <t>RW</t>
        </is>
      </c>
      <c r="H1648" s="6" t="inlineStr">
        <is>
          <t>RW</t>
        </is>
      </c>
      <c r="I1648" s="5">
        <f>VLOOKUP(H1648,'5.a Definitions'!E:F,2,FALSE)</f>
        <v/>
      </c>
      <c r="J1648" s="470" t="inlineStr">
        <is>
          <t xml:space="preserve"> Atmospheric outflow </t>
        </is>
      </c>
      <c r="K1648" s="470" t="inlineStr">
        <is>
          <t xml:space="preserve"> atmospheric outflow </t>
        </is>
      </c>
      <c r="L1648" s="470" t="inlineStr">
        <is>
          <t xml:space="preserve"> reactive </t>
        </is>
      </c>
      <c r="M1648" s="470" t="inlineStr">
        <is>
          <t xml:space="preserve"> OXN </t>
        </is>
      </c>
      <c r="N1648" s="466" t="n">
        <v>32.32469857866987</v>
      </c>
      <c r="O1648" s="471" t="n">
        <v>0.4978678205152002</v>
      </c>
      <c r="P1648" s="468" t="n">
        <v>2014</v>
      </c>
      <c r="Q1648" s="472" t="inlineStr">
        <is>
          <t>EMEP SR tables</t>
        </is>
      </c>
      <c r="R1648" s="469" t="inlineStr">
        <is>
          <t>ok</t>
        </is>
      </c>
      <c r="S1648" s="472" t="inlineStr">
        <is>
          <t xml:space="preserve"> text </t>
        </is>
      </c>
      <c r="T1648" s="426" t="inlineStr">
        <is>
          <t>Norway</t>
        </is>
      </c>
      <c r="U1648" s="470" t="inlineStr">
        <is>
          <t xml:space="preserve"> - </t>
        </is>
      </c>
      <c r="V1648" s="470" t="n">
        <v>0.04</v>
      </c>
    </row>
    <row r="1649" ht="16" customHeight="1">
      <c r="A1649" s="491" t="inlineStr">
        <is>
          <t>Hydrosphere</t>
        </is>
      </c>
      <c r="B1649" s="5" t="inlineStr">
        <is>
          <t>HY.CW-MP.FP</t>
        </is>
      </c>
      <c r="C1649" s="5" t="inlineStr">
        <is>
          <t>HY.CW-MP.FP-Fish (wild catch)-Nmix</t>
        </is>
      </c>
      <c r="D1649" s="5" t="inlineStr">
        <is>
          <t>HY</t>
        </is>
      </c>
      <c r="E1649" s="5" t="inlineStr">
        <is>
          <t>CW</t>
        </is>
      </c>
      <c r="F1649" s="5">
        <f>VLOOKUP(E1649,'5.a Definitions'!E:F,2,FALSE)</f>
        <v/>
      </c>
      <c r="G1649" s="5" t="inlineStr">
        <is>
          <t>MP</t>
        </is>
      </c>
      <c r="H1649" s="5" t="inlineStr">
        <is>
          <t>FP</t>
        </is>
      </c>
      <c r="I1649" s="5">
        <f>VLOOKUP(H1649,'5.a Definitions'!E:F,2,FALSE)</f>
        <v/>
      </c>
      <c r="J1649" s="465" t="inlineStr">
        <is>
          <t xml:space="preserve"> Fish (wild catch) </t>
        </is>
      </c>
      <c r="K1649" s="5" t="inlineStr">
        <is>
          <t>coastal water fish (wild catch)</t>
        </is>
      </c>
      <c r="L1649" s="465" t="inlineStr">
        <is>
          <t xml:space="preserve"> reactive </t>
        </is>
      </c>
      <c r="M1649" s="465" t="inlineStr">
        <is>
          <t xml:space="preserve"> Nmix </t>
        </is>
      </c>
      <c r="N1649" s="466" t="n">
        <v>59.07318852680002</v>
      </c>
      <c r="O1649" s="467" t="n">
        <v>0.1064310052843713</v>
      </c>
      <c r="P1649" s="468" t="n">
        <v>2014</v>
      </c>
      <c r="Q1649" s="469" t="inlineStr">
        <is>
          <t>Fiskeridirektoratet</t>
        </is>
      </c>
      <c r="R1649" s="469" t="inlineStr">
        <is>
          <t>ok</t>
        </is>
      </c>
      <c r="S1649" s="469" t="inlineStr">
        <is>
          <t xml:space="preserve"> text </t>
        </is>
      </c>
      <c r="T1649" s="426" t="inlineStr">
        <is>
          <t>Norway</t>
        </is>
      </c>
      <c r="U1649" s="5" t="inlineStr">
        <is>
          <t>useful output</t>
        </is>
      </c>
      <c r="V1649" s="465" t="n">
        <v>0.04</v>
      </c>
    </row>
    <row r="1650" ht="16" customHeight="1">
      <c r="B1650" s="5" t="inlineStr">
        <is>
          <t>HY.SW-AT.AT</t>
        </is>
      </c>
      <c r="C1650" s="5" t="inlineStr">
        <is>
          <t>HY.SW-AT.AT-Emissions-N2</t>
        </is>
      </c>
      <c r="D1650" s="5" t="inlineStr">
        <is>
          <t>HY</t>
        </is>
      </c>
      <c r="E1650" s="5" t="inlineStr">
        <is>
          <t>SW</t>
        </is>
      </c>
      <c r="F1650" s="5">
        <f>VLOOKUP(E1650,'5.a Definitions'!E:F,2,FALSE)</f>
        <v/>
      </c>
      <c r="G1650" s="5" t="inlineStr">
        <is>
          <t>AT</t>
        </is>
      </c>
      <c r="H1650" s="5" t="inlineStr">
        <is>
          <t>AT</t>
        </is>
      </c>
      <c r="I1650" s="5">
        <f>VLOOKUP(H1650,'5.a Definitions'!E:F,2,FALSE)</f>
        <v/>
      </c>
      <c r="J1650" s="465" t="inlineStr">
        <is>
          <t xml:space="preserve"> Emissions </t>
        </is>
      </c>
      <c r="K1650" s="465" t="inlineStr">
        <is>
          <t xml:space="preserve"> surface water emissions </t>
        </is>
      </c>
      <c r="L1650" s="465" t="inlineStr">
        <is>
          <t xml:space="preserve"> inert </t>
        </is>
      </c>
      <c r="M1650" s="465" t="inlineStr">
        <is>
          <t xml:space="preserve"> N2 </t>
        </is>
      </c>
      <c r="N1650" s="466" t="n">
        <v>14.17383</v>
      </c>
      <c r="O1650" s="467" t="n">
        <v>0.4129805514509032</v>
      </c>
      <c r="P1650" s="468" t="n">
        <v>2014</v>
      </c>
      <c r="Q1650" s="469" t="inlineStr">
        <is>
          <t>NIVA TEOTIL3</t>
        </is>
      </c>
      <c r="R1650" s="469" t="inlineStr">
        <is>
          <t>ok</t>
        </is>
      </c>
      <c r="S1650" s="469" t="inlineStr">
        <is>
          <t xml:space="preserve"> text </t>
        </is>
      </c>
      <c r="T1650" s="426" t="inlineStr">
        <is>
          <t>Norway</t>
        </is>
      </c>
      <c r="U1650" s="465" t="inlineStr">
        <is>
          <t xml:space="preserve"> N wasted </t>
        </is>
      </c>
      <c r="V1650" s="465" t="n">
        <v>0.04</v>
      </c>
    </row>
    <row r="1651" ht="16" customHeight="1">
      <c r="B1651" s="5" t="inlineStr">
        <is>
          <t>HY.SW-AT.AT</t>
        </is>
      </c>
      <c r="C1651" s="5" t="inlineStr">
        <is>
          <t>HY.SW-AT.AT-Emissions-N2O</t>
        </is>
      </c>
      <c r="D1651" s="5" t="inlineStr">
        <is>
          <t>HY</t>
        </is>
      </c>
      <c r="E1651" s="5" t="inlineStr">
        <is>
          <t>SW</t>
        </is>
      </c>
      <c r="F1651" s="5">
        <f>VLOOKUP(E1651,'5.a Definitions'!E:F,2,FALSE)</f>
        <v/>
      </c>
      <c r="G1651" s="5" t="inlineStr">
        <is>
          <t>AT</t>
        </is>
      </c>
      <c r="H1651" s="5" t="inlineStr">
        <is>
          <t>AT</t>
        </is>
      </c>
      <c r="I1651" s="5">
        <f>VLOOKUP(H1651,'5.a Definitions'!E:F,2,FALSE)</f>
        <v/>
      </c>
      <c r="J1651" s="465" t="inlineStr">
        <is>
          <t xml:space="preserve"> Emissions </t>
        </is>
      </c>
      <c r="K1651" s="465" t="inlineStr">
        <is>
          <t xml:space="preserve"> surface water emissions </t>
        </is>
      </c>
      <c r="L1651" s="465" t="inlineStr">
        <is>
          <t xml:space="preserve"> reactive </t>
        </is>
      </c>
      <c r="M1651" s="465" t="inlineStr">
        <is>
          <t xml:space="preserve"> N2O </t>
        </is>
      </c>
      <c r="N1651" s="466" t="n">
        <v>0.14317</v>
      </c>
      <c r="O1651" s="467" t="n">
        <v>10.499220192772</v>
      </c>
      <c r="P1651" s="468" t="n">
        <v>2014</v>
      </c>
      <c r="Q1651" s="469" t="inlineStr">
        <is>
          <t>NIVA TEOTIL3</t>
        </is>
      </c>
      <c r="R1651" s="469" t="inlineStr">
        <is>
          <t>ok</t>
        </is>
      </c>
      <c r="S1651" s="469" t="inlineStr">
        <is>
          <t xml:space="preserve"> text </t>
        </is>
      </c>
      <c r="T1651" s="426" t="inlineStr">
        <is>
          <t>Norway</t>
        </is>
      </c>
      <c r="U1651" s="465" t="inlineStr">
        <is>
          <t xml:space="preserve"> N wasted </t>
        </is>
      </c>
      <c r="V1651" s="465" t="n">
        <v>0.04</v>
      </c>
    </row>
    <row r="1652" ht="16" customHeight="1">
      <c r="B1652" s="5" t="inlineStr">
        <is>
          <t>HY.SW-HY.CW</t>
        </is>
      </c>
      <c r="C1652" s="5" t="inlineStr">
        <is>
          <t>HY.SW-HY.CW-Inflow to coastal waters-Nmix</t>
        </is>
      </c>
      <c r="D1652" s="5" t="inlineStr">
        <is>
          <t>HY</t>
        </is>
      </c>
      <c r="E1652" s="5" t="inlineStr">
        <is>
          <t>SW</t>
        </is>
      </c>
      <c r="F1652" s="5">
        <f>VLOOKUP(E1652,'5.a Definitions'!E:F,2,FALSE)</f>
        <v/>
      </c>
      <c r="G1652" s="5" t="inlineStr">
        <is>
          <t>HY</t>
        </is>
      </c>
      <c r="H1652" s="5" t="inlineStr">
        <is>
          <t>CW</t>
        </is>
      </c>
      <c r="I1652" s="5">
        <f>VLOOKUP(H1652,'5.a Definitions'!E:F,2,FALSE)</f>
        <v/>
      </c>
      <c r="J1652" s="465" t="inlineStr">
        <is>
          <t xml:space="preserve"> Inflow to coastal waters </t>
        </is>
      </c>
      <c r="K1652" s="465" t="inlineStr">
        <is>
          <t xml:space="preserve"> inflow to coastal water </t>
        </is>
      </c>
      <c r="L1652" s="465" t="inlineStr">
        <is>
          <t xml:space="preserve"> reactive </t>
        </is>
      </c>
      <c r="M1652" s="465" t="inlineStr">
        <is>
          <t xml:space="preserve"> Nmix </t>
        </is>
      </c>
      <c r="N1652" s="466" t="n">
        <v>111.4511</v>
      </c>
      <c r="O1652" s="467" t="n">
        <v>0.2283801208828077</v>
      </c>
      <c r="P1652" s="468" t="n">
        <v>2014</v>
      </c>
      <c r="Q1652" s="469" t="inlineStr">
        <is>
          <t>NIVA TEOTIL3</t>
        </is>
      </c>
      <c r="R1652" s="469" t="inlineStr">
        <is>
          <t>ok</t>
        </is>
      </c>
      <c r="S1652" s="469" t="inlineStr">
        <is>
          <t xml:space="preserve"> text </t>
        </is>
      </c>
      <c r="T1652" s="426" t="inlineStr">
        <is>
          <t>Norway</t>
        </is>
      </c>
      <c r="U1652" s="465" t="inlineStr">
        <is>
          <t xml:space="preserve"> - </t>
        </is>
      </c>
      <c r="V1652" s="465" t="n">
        <v>0.04</v>
      </c>
    </row>
    <row r="1653" ht="16" customHeight="1">
      <c r="B1653" s="5" t="inlineStr">
        <is>
          <t>HY.CW-MP.FP</t>
        </is>
      </c>
      <c r="C1653" s="5" t="inlineStr">
        <is>
          <t>HY.CW-MP.FP-Shellfish-Nmix</t>
        </is>
      </c>
      <c r="D1653" s="5" t="inlineStr">
        <is>
          <t>HY</t>
        </is>
      </c>
      <c r="E1653" s="5" t="inlineStr">
        <is>
          <t>CW</t>
        </is>
      </c>
      <c r="F1653" s="5">
        <f>VLOOKUP(E1653,'5.a Definitions'!E:F,2,FALSE)</f>
        <v/>
      </c>
      <c r="G1653" s="5" t="inlineStr">
        <is>
          <t>MP</t>
        </is>
      </c>
      <c r="H1653" s="5" t="inlineStr">
        <is>
          <t>FP</t>
        </is>
      </c>
      <c r="I1653" s="5">
        <f>VLOOKUP(H1653,'5.a Definitions'!E:F,2,FALSE)</f>
        <v/>
      </c>
      <c r="J1653" s="465" t="inlineStr">
        <is>
          <t xml:space="preserve"> Shellfish </t>
        </is>
      </c>
      <c r="K1653" s="465" t="inlineStr">
        <is>
          <t xml:space="preserve"> coastal water shellfish </t>
        </is>
      </c>
      <c r="L1653" s="465" t="inlineStr">
        <is>
          <t xml:space="preserve"> reactive </t>
        </is>
      </c>
      <c r="M1653" s="465" t="inlineStr">
        <is>
          <t xml:space="preserve"> Nmix </t>
        </is>
      </c>
      <c r="N1653" s="466" t="n">
        <v>6.008554393599999</v>
      </c>
      <c r="O1653" s="467" t="n">
        <v>0.106853096372178</v>
      </c>
      <c r="P1653" s="468" t="n">
        <v>2014</v>
      </c>
      <c r="Q1653" s="469" t="inlineStr">
        <is>
          <t>Fiskeridirektoratet</t>
        </is>
      </c>
      <c r="R1653" s="469" t="inlineStr">
        <is>
          <t>ok</t>
        </is>
      </c>
      <c r="S1653" s="469" t="inlineStr">
        <is>
          <t xml:space="preserve"> text </t>
        </is>
      </c>
      <c r="T1653" s="426" t="inlineStr">
        <is>
          <t>Norway</t>
        </is>
      </c>
      <c r="U1653" s="5" t="inlineStr">
        <is>
          <t>useful output</t>
        </is>
      </c>
      <c r="V1653" s="465" t="n">
        <v>0.04</v>
      </c>
    </row>
    <row r="1654" ht="16" customHeight="1">
      <c r="B1654" s="5" t="inlineStr">
        <is>
          <t>HY.AC-MP.FP</t>
        </is>
      </c>
      <c r="C1654" s="5" t="inlineStr">
        <is>
          <t>HY.AC-MP.FP-Coastal fish and seafood-Nmix</t>
        </is>
      </c>
      <c r="D1654" s="5" t="inlineStr">
        <is>
          <t>HY</t>
        </is>
      </c>
      <c r="E1654" s="5" t="inlineStr">
        <is>
          <t>AC</t>
        </is>
      </c>
      <c r="F1654" s="5">
        <f>VLOOKUP(E1654,'5.a Definitions'!E:F,2,FALSE)</f>
        <v/>
      </c>
      <c r="G1654" s="5" t="inlineStr">
        <is>
          <t>MP</t>
        </is>
      </c>
      <c r="H1654" s="5" t="inlineStr">
        <is>
          <t>FP</t>
        </is>
      </c>
      <c r="I1654" s="5">
        <f>VLOOKUP(H1654,'5.a Definitions'!E:F,2,FALSE)</f>
        <v/>
      </c>
      <c r="J1654" s="465" t="inlineStr">
        <is>
          <t xml:space="preserve"> Coastal fish and seafood </t>
        </is>
      </c>
      <c r="K1654" s="465" t="inlineStr">
        <is>
          <t xml:space="preserve"> aquaculture coastal fish and seafood </t>
        </is>
      </c>
      <c r="L1654" s="465" t="inlineStr">
        <is>
          <t xml:space="preserve"> reactive </t>
        </is>
      </c>
      <c r="M1654" s="465" t="inlineStr">
        <is>
          <t xml:space="preserve"> Nmix </t>
        </is>
      </c>
      <c r="N1654" s="466" t="n">
        <v>38.038532</v>
      </c>
      <c r="O1654" s="467" t="n">
        <v>0.1214634439693494</v>
      </c>
      <c r="P1654" s="468" t="n">
        <v>2014</v>
      </c>
      <c r="Q1654" s="469" t="inlineStr">
        <is>
          <t>Fiskeridirektoratet</t>
        </is>
      </c>
      <c r="R1654" s="469" t="inlineStr">
        <is>
          <t>ok</t>
        </is>
      </c>
      <c r="S1654" s="469" t="inlineStr">
        <is>
          <t xml:space="preserve"> text </t>
        </is>
      </c>
      <c r="T1654" s="426" t="inlineStr">
        <is>
          <t>Norway</t>
        </is>
      </c>
      <c r="U1654" s="5" t="inlineStr">
        <is>
          <t>useful output</t>
        </is>
      </c>
      <c r="V1654" s="465" t="n">
        <v>0.04</v>
      </c>
    </row>
    <row r="1655" ht="16" customHeight="1">
      <c r="B1655" s="5" t="inlineStr">
        <is>
          <t>HY.AC-MP.FP</t>
        </is>
      </c>
      <c r="C1655" s="5" t="inlineStr">
        <is>
          <t>HY.AC-MP.FP-Freshwater fish and seafood-Nmix</t>
        </is>
      </c>
      <c r="D1655" s="5" t="inlineStr">
        <is>
          <t>HY</t>
        </is>
      </c>
      <c r="E1655" s="5" t="inlineStr">
        <is>
          <t>AC</t>
        </is>
      </c>
      <c r="F1655" s="5">
        <f>VLOOKUP(E1655,'5.a Definitions'!E:F,2,FALSE)</f>
        <v/>
      </c>
      <c r="G1655" s="5" t="inlineStr">
        <is>
          <t>MP</t>
        </is>
      </c>
      <c r="H1655" s="5" t="inlineStr">
        <is>
          <t>FP</t>
        </is>
      </c>
      <c r="I1655" s="5">
        <f>VLOOKUP(H1655,'5.a Definitions'!E:F,2,FALSE)</f>
        <v/>
      </c>
      <c r="J1655" s="465" t="inlineStr">
        <is>
          <t xml:space="preserve"> Freshwater fish and seafood </t>
        </is>
      </c>
      <c r="K1655" s="465" t="inlineStr">
        <is>
          <t xml:space="preserve"> aquaculture freshwater fish and seafood </t>
        </is>
      </c>
      <c r="L1655" s="465" t="inlineStr">
        <is>
          <t xml:space="preserve"> reactive </t>
        </is>
      </c>
      <c r="M1655" s="465" t="inlineStr">
        <is>
          <t xml:space="preserve"> Nmix </t>
        </is>
      </c>
      <c r="N1655" s="466" t="n">
        <v>0</v>
      </c>
      <c r="O1655" s="467" t="n">
        <v>20</v>
      </c>
      <c r="P1655" s="468" t="n">
        <v>2014</v>
      </c>
      <c r="Q1655" s="469" t="inlineStr">
        <is>
          <t>no production</t>
        </is>
      </c>
      <c r="R1655" s="469" t="inlineStr">
        <is>
          <t>ok</t>
        </is>
      </c>
      <c r="S1655" s="469" t="inlineStr">
        <is>
          <t xml:space="preserve"> text </t>
        </is>
      </c>
      <c r="T1655" s="426" t="inlineStr">
        <is>
          <t>Norway</t>
        </is>
      </c>
      <c r="U1655" s="5" t="inlineStr">
        <is>
          <t>useful output</t>
        </is>
      </c>
      <c r="V1655" s="465" t="n">
        <v>0.04</v>
      </c>
    </row>
    <row r="1656" ht="16" customHeight="1">
      <c r="B1656" s="5" t="inlineStr">
        <is>
          <t>HY.AC-HY.CW</t>
        </is>
      </c>
      <c r="C1656" s="5" t="inlineStr">
        <is>
          <t>HY.AC-HY.CW-Waste feed-Nmix</t>
        </is>
      </c>
      <c r="D1656" s="5" t="inlineStr">
        <is>
          <t>HY</t>
        </is>
      </c>
      <c r="E1656" s="5" t="inlineStr">
        <is>
          <t>AC</t>
        </is>
      </c>
      <c r="F1656" s="5">
        <f>VLOOKUP(E1656,'5.a Definitions'!E:F,2,FALSE)</f>
        <v/>
      </c>
      <c r="G1656" s="5" t="inlineStr">
        <is>
          <t>HY</t>
        </is>
      </c>
      <c r="H1656" s="5" t="inlineStr">
        <is>
          <t>CW</t>
        </is>
      </c>
      <c r="I1656" s="5">
        <f>VLOOKUP(H1656,'5.a Definitions'!E:F,2,FALSE)</f>
        <v/>
      </c>
      <c r="J1656" s="465" t="inlineStr">
        <is>
          <t xml:space="preserve"> Waste feed </t>
        </is>
      </c>
      <c r="K1656" s="465" t="inlineStr">
        <is>
          <t xml:space="preserve"> waste feed to coastal water </t>
        </is>
      </c>
      <c r="L1656" s="465" t="inlineStr">
        <is>
          <t xml:space="preserve"> reactive </t>
        </is>
      </c>
      <c r="M1656" s="465" t="inlineStr">
        <is>
          <t xml:space="preserve"> Nmix </t>
        </is>
      </c>
      <c r="N1656" s="466" t="n">
        <v>3.118787244755239</v>
      </c>
      <c r="O1656" s="467" t="n">
        <v>0.4329607644932258</v>
      </c>
      <c r="P1656" s="468" t="n">
        <v>2014</v>
      </c>
      <c r="Q1656" s="469" t="inlineStr">
        <is>
          <t>Mass balance</t>
        </is>
      </c>
      <c r="R1656" s="469" t="inlineStr">
        <is>
          <t>ok</t>
        </is>
      </c>
      <c r="S1656" s="469" t="inlineStr">
        <is>
          <t xml:space="preserve"> text </t>
        </is>
      </c>
      <c r="T1656" s="426" t="inlineStr">
        <is>
          <t>Norway</t>
        </is>
      </c>
      <c r="U1656" s="465" t="inlineStr">
        <is>
          <t xml:space="preserve"> N wasted </t>
        </is>
      </c>
      <c r="V1656" s="465" t="n">
        <v>0.04</v>
      </c>
    </row>
    <row r="1657" ht="16" customHeight="1">
      <c r="B1657" s="5" t="inlineStr">
        <is>
          <t>HY.AC-HY.CW</t>
        </is>
      </c>
      <c r="C1657" s="5" t="inlineStr">
        <is>
          <t>HY.AC-HY.CW-Excretia-Nmix</t>
        </is>
      </c>
      <c r="D1657" s="5" t="inlineStr">
        <is>
          <t>HY</t>
        </is>
      </c>
      <c r="E1657" s="5" t="inlineStr">
        <is>
          <t>AC</t>
        </is>
      </c>
      <c r="F1657" s="5">
        <f>VLOOKUP(E1657,'5.a Definitions'!E:F,2,FALSE)</f>
        <v/>
      </c>
      <c r="G1657" s="5" t="inlineStr">
        <is>
          <t>HY</t>
        </is>
      </c>
      <c r="H1657" s="5" t="inlineStr">
        <is>
          <t>CW</t>
        </is>
      </c>
      <c r="I1657" s="5">
        <f>VLOOKUP(H1657,'5.a Definitions'!E:F,2,FALSE)</f>
        <v/>
      </c>
      <c r="J1657" s="465" t="inlineStr">
        <is>
          <t xml:space="preserve"> Excretia </t>
        </is>
      </c>
      <c r="K1657" s="465" t="inlineStr">
        <is>
          <t xml:space="preserve"> excretia to coastal water </t>
        </is>
      </c>
      <c r="L1657" s="465" t="inlineStr">
        <is>
          <t xml:space="preserve"> reactive </t>
        </is>
      </c>
      <c r="M1657" s="465" t="inlineStr">
        <is>
          <t xml:space="preserve"> Nmix </t>
        </is>
      </c>
      <c r="N1657" s="466" t="n">
        <v>62.80225558041958</v>
      </c>
      <c r="O1657" s="467" t="n">
        <v>0.1717479435004015</v>
      </c>
      <c r="P1657" s="468" t="n">
        <v>2014</v>
      </c>
      <c r="Q1657" s="469" t="inlineStr">
        <is>
          <t>Mass balance</t>
        </is>
      </c>
      <c r="R1657" s="469" t="inlineStr">
        <is>
          <t>ok</t>
        </is>
      </c>
      <c r="S1657" s="469" t="inlineStr">
        <is>
          <t xml:space="preserve"> text </t>
        </is>
      </c>
      <c r="T1657" s="426" t="inlineStr">
        <is>
          <t>Norway</t>
        </is>
      </c>
      <c r="U1657" s="465" t="inlineStr">
        <is>
          <t xml:space="preserve"> N wasted </t>
        </is>
      </c>
      <c r="V1657" s="465" t="n">
        <v>0.04</v>
      </c>
    </row>
    <row r="1658" ht="16" customHeight="1">
      <c r="A1658" s="490" t="inlineStr">
        <is>
          <t xml:space="preserve"> Rest of the world </t>
        </is>
      </c>
      <c r="B1658" s="5" t="inlineStr">
        <is>
          <t>RW.RW-EF.EC</t>
        </is>
      </c>
      <c r="C1658" s="5" t="inlineStr">
        <is>
          <t>RW.RW-EF.EC-Fuel import-Nmix</t>
        </is>
      </c>
      <c r="D1658" s="5" t="inlineStr">
        <is>
          <t>RW</t>
        </is>
      </c>
      <c r="E1658" s="5" t="inlineStr">
        <is>
          <t>RW</t>
        </is>
      </c>
      <c r="F1658" s="5">
        <f>VLOOKUP(E1658,'5.a Definitions'!E:F,2,FALSE)</f>
        <v/>
      </c>
      <c r="G1658" s="5" t="inlineStr">
        <is>
          <t>EF</t>
        </is>
      </c>
      <c r="H1658" s="5" t="inlineStr">
        <is>
          <t>EC</t>
        </is>
      </c>
      <c r="I1658" s="5">
        <f>VLOOKUP(H1658,'5.a Definitions'!E:F,2,FALSE)</f>
        <v/>
      </c>
      <c r="J1658" s="465" t="inlineStr">
        <is>
          <t xml:space="preserve"> Fuel import </t>
        </is>
      </c>
      <c r="K1658" s="465" t="inlineStr">
        <is>
          <t xml:space="preserve"> fuel import </t>
        </is>
      </c>
      <c r="L1658" s="465" t="inlineStr">
        <is>
          <t xml:space="preserve"> reactive </t>
        </is>
      </c>
      <c r="M1658" s="465" t="inlineStr">
        <is>
          <t xml:space="preserve"> Nmix </t>
        </is>
      </c>
      <c r="N1658" s="466" t="n">
        <v>17.113261818153</v>
      </c>
      <c r="O1658" s="467" t="n">
        <v>0.5835762840648118</v>
      </c>
      <c r="P1658" s="468" t="n">
        <v>2014</v>
      </c>
      <c r="Q1658" s="469" t="inlineStr">
        <is>
          <t>SSB tab 08801</t>
        </is>
      </c>
      <c r="R1658" s="469" t="inlineStr">
        <is>
          <t>ok</t>
        </is>
      </c>
      <c r="S1658" s="469" t="inlineStr">
        <is>
          <t xml:space="preserve"> text </t>
        </is>
      </c>
      <c r="T1658" s="426" t="inlineStr">
        <is>
          <t>Norway</t>
        </is>
      </c>
      <c r="U1658" s="5" t="inlineStr">
        <is>
          <t>import</t>
        </is>
      </c>
      <c r="V1658" s="465" t="n">
        <v>0.04</v>
      </c>
    </row>
    <row r="1659" ht="16" customHeight="1">
      <c r="B1659" s="5" t="inlineStr">
        <is>
          <t>RW.RW-EF.TR</t>
        </is>
      </c>
      <c r="C1659" s="5" t="inlineStr">
        <is>
          <t>RW.RW-EF.TR-Import of transport fuel-Nmix</t>
        </is>
      </c>
      <c r="D1659" s="5" t="inlineStr">
        <is>
          <t>RW</t>
        </is>
      </c>
      <c r="E1659" s="5" t="inlineStr">
        <is>
          <t>RW</t>
        </is>
      </c>
      <c r="F1659" s="5">
        <f>VLOOKUP(E1659,'5.a Definitions'!E:F,2,FALSE)</f>
        <v/>
      </c>
      <c r="G1659" s="5" t="inlineStr">
        <is>
          <t>EF</t>
        </is>
      </c>
      <c r="H1659" s="5" t="inlineStr">
        <is>
          <t>TR</t>
        </is>
      </c>
      <c r="I1659" s="5">
        <f>VLOOKUP(H1659,'5.a Definitions'!E:F,2,FALSE)</f>
        <v/>
      </c>
      <c r="J1659" s="465" t="inlineStr">
        <is>
          <t xml:space="preserve"> Import of transport fuel </t>
        </is>
      </c>
      <c r="K1659" s="465" t="inlineStr">
        <is>
          <t xml:space="preserve"> import of transport fuel </t>
        </is>
      </c>
      <c r="L1659" s="465" t="inlineStr">
        <is>
          <t xml:space="preserve"> reactive </t>
        </is>
      </c>
      <c r="M1659" s="465" t="inlineStr">
        <is>
          <t xml:space="preserve"> Nmix </t>
        </is>
      </c>
      <c r="N1659" s="466" t="n">
        <v>0.384659265</v>
      </c>
      <c r="O1659" s="467" t="n">
        <v>0.2247020207874533</v>
      </c>
      <c r="P1659" s="468" t="n">
        <v>2014</v>
      </c>
      <c r="Q1659" s="469" t="inlineStr">
        <is>
          <t>SSB tab 08801</t>
        </is>
      </c>
      <c r="R1659" s="469" t="inlineStr">
        <is>
          <t>ok</t>
        </is>
      </c>
      <c r="S1659" s="469" t="inlineStr">
        <is>
          <t xml:space="preserve"> text </t>
        </is>
      </c>
      <c r="T1659" s="426" t="inlineStr">
        <is>
          <t>Norway</t>
        </is>
      </c>
      <c r="U1659" s="5" t="inlineStr">
        <is>
          <t>import</t>
        </is>
      </c>
      <c r="V1659" s="465" t="n">
        <v>0.04</v>
      </c>
    </row>
    <row r="1660" ht="16" customHeight="1">
      <c r="B1660" s="5" t="inlineStr">
        <is>
          <t>RW.RW-MP.FP</t>
        </is>
      </c>
      <c r="C1660" s="5" t="inlineStr">
        <is>
          <t>RW.RW-MP.FP-Sea fish (landings)-Nmix</t>
        </is>
      </c>
      <c r="D1660" s="5" t="inlineStr">
        <is>
          <t>RW</t>
        </is>
      </c>
      <c r="E1660" s="5" t="inlineStr">
        <is>
          <t>RW</t>
        </is>
      </c>
      <c r="F1660" s="5">
        <f>VLOOKUP(E1660,'5.a Definitions'!E:F,2,FALSE)</f>
        <v/>
      </c>
      <c r="G1660" s="5" t="inlineStr">
        <is>
          <t>MP</t>
        </is>
      </c>
      <c r="H1660" s="5" t="inlineStr">
        <is>
          <t>FP</t>
        </is>
      </c>
      <c r="I1660" s="5">
        <f>VLOOKUP(H1660,'5.a Definitions'!E:F,2,FALSE)</f>
        <v/>
      </c>
      <c r="J1660" s="465" t="inlineStr">
        <is>
          <t xml:space="preserve"> Sea fish (landings) </t>
        </is>
      </c>
      <c r="K1660" s="465" t="inlineStr">
        <is>
          <t xml:space="preserve"> sea fish (landings) </t>
        </is>
      </c>
      <c r="L1660" s="465" t="inlineStr">
        <is>
          <t xml:space="preserve"> reactive </t>
        </is>
      </c>
      <c r="M1660" s="465" t="inlineStr">
        <is>
          <t xml:space="preserve"> Nmix </t>
        </is>
      </c>
      <c r="N1660" s="466" t="n">
        <v>0</v>
      </c>
      <c r="O1660" s="467" t="n">
        <v>20</v>
      </c>
      <c r="P1660" s="468" t="n">
        <v>2014</v>
      </c>
      <c r="Q1660" s="469" t="inlineStr">
        <is>
          <t>counted under Hydrosphere</t>
        </is>
      </c>
      <c r="R1660" s="469" t="inlineStr">
        <is>
          <t>ok</t>
        </is>
      </c>
      <c r="S1660" s="469" t="inlineStr">
        <is>
          <t xml:space="preserve"> text </t>
        </is>
      </c>
      <c r="T1660" s="426" t="inlineStr">
        <is>
          <t>Norway</t>
        </is>
      </c>
      <c r="U1660" s="5" t="inlineStr">
        <is>
          <t>import</t>
        </is>
      </c>
      <c r="V1660" s="465" t="n">
        <v>0.04</v>
      </c>
    </row>
    <row r="1661" ht="16" customHeight="1">
      <c r="B1661" s="5" t="inlineStr">
        <is>
          <t>RW.RW-MP.FP</t>
        </is>
      </c>
      <c r="C1661" s="5" t="inlineStr">
        <is>
          <t>RW.RW-MP.FP-Food import-Nmix</t>
        </is>
      </c>
      <c r="D1661" s="5" t="inlineStr">
        <is>
          <t>RW</t>
        </is>
      </c>
      <c r="E1661" s="5" t="inlineStr">
        <is>
          <t>RW</t>
        </is>
      </c>
      <c r="F1661" s="5">
        <f>VLOOKUP(E1661,'5.a Definitions'!E:F,2,FALSE)</f>
        <v/>
      </c>
      <c r="G1661" s="5" t="inlineStr">
        <is>
          <t>MP</t>
        </is>
      </c>
      <c r="H1661" s="5" t="inlineStr">
        <is>
          <t>FP</t>
        </is>
      </c>
      <c r="I1661" s="5">
        <f>VLOOKUP(H1661,'5.a Definitions'!E:F,2,FALSE)</f>
        <v/>
      </c>
      <c r="J1661" s="465" t="inlineStr">
        <is>
          <t xml:space="preserve"> Food import </t>
        </is>
      </c>
      <c r="K1661" s="465" t="inlineStr">
        <is>
          <t xml:space="preserve"> food and feed import </t>
        </is>
      </c>
      <c r="L1661" s="465" t="inlineStr">
        <is>
          <t xml:space="preserve"> reactive </t>
        </is>
      </c>
      <c r="M1661" s="465" t="inlineStr">
        <is>
          <t xml:space="preserve"> Nmix </t>
        </is>
      </c>
      <c r="N1661" s="466" t="n">
        <v>31.49854884800001</v>
      </c>
      <c r="O1661" s="467" t="n">
        <v>0.09081552517466282</v>
      </c>
      <c r="P1661" s="468" t="n">
        <v>2014</v>
      </c>
      <c r="Q1661" s="469" t="inlineStr">
        <is>
          <t>SSB tab 08801</t>
        </is>
      </c>
      <c r="R1661" s="469" t="inlineStr">
        <is>
          <t>ok</t>
        </is>
      </c>
      <c r="S1661" s="469" t="inlineStr">
        <is>
          <t xml:space="preserve"> text </t>
        </is>
      </c>
      <c r="T1661" s="426" t="inlineStr">
        <is>
          <t>Norway</t>
        </is>
      </c>
      <c r="U1661" s="5" t="inlineStr">
        <is>
          <t>import</t>
        </is>
      </c>
      <c r="V1661" s="465" t="n">
        <v>0.04</v>
      </c>
    </row>
    <row r="1662" ht="16" customHeight="1">
      <c r="B1662" s="5" t="inlineStr">
        <is>
          <t>RW.RW-MP.OP</t>
        </is>
      </c>
      <c r="C1662" s="5" t="inlineStr">
        <is>
          <t>RW.RW-MP.OP-Other goods import -Nmix</t>
        </is>
      </c>
      <c r="D1662" s="5" t="inlineStr">
        <is>
          <t>RW</t>
        </is>
      </c>
      <c r="E1662" s="5" t="inlineStr">
        <is>
          <t>RW</t>
        </is>
      </c>
      <c r="F1662" s="5">
        <f>VLOOKUP(E1662,'5.a Definitions'!E:F,2,FALSE)</f>
        <v/>
      </c>
      <c r="G1662" s="5" t="inlineStr">
        <is>
          <t>MP</t>
        </is>
      </c>
      <c r="H1662" s="5" t="inlineStr">
        <is>
          <t>OP</t>
        </is>
      </c>
      <c r="I1662" s="5">
        <f>VLOOKUP(H1662,'5.a Definitions'!E:F,2,FALSE)</f>
        <v/>
      </c>
      <c r="J1662" s="465" t="inlineStr">
        <is>
          <t xml:space="preserve"> Other goods import  </t>
        </is>
      </c>
      <c r="K1662" s="465" t="inlineStr">
        <is>
          <t xml:space="preserve"> other goods import </t>
        </is>
      </c>
      <c r="L1662" s="465" t="inlineStr">
        <is>
          <t xml:space="preserve"> reactive </t>
        </is>
      </c>
      <c r="M1662" s="465" t="inlineStr">
        <is>
          <t xml:space="preserve"> Nmix </t>
        </is>
      </c>
      <c r="N1662" s="466" t="n">
        <v>42.2039187024</v>
      </c>
      <c r="O1662" s="467" t="n">
        <v>0.05765902105354872</v>
      </c>
      <c r="P1662" s="468" t="n">
        <v>2014</v>
      </c>
      <c r="Q1662" s="469" t="inlineStr">
        <is>
          <t>SSB tab 08801</t>
        </is>
      </c>
      <c r="R1662" s="469" t="inlineStr">
        <is>
          <t>ok</t>
        </is>
      </c>
      <c r="S1662" s="469" t="inlineStr">
        <is>
          <t xml:space="preserve"> text </t>
        </is>
      </c>
      <c r="T1662" s="426" t="inlineStr">
        <is>
          <t>Norway</t>
        </is>
      </c>
      <c r="U1662" s="5" t="inlineStr">
        <is>
          <t>import</t>
        </is>
      </c>
      <c r="V1662" s="465" t="n">
        <v>0.04</v>
      </c>
    </row>
    <row r="1663" ht="16" customHeight="1">
      <c r="B1663" s="475" t="inlineStr">
        <is>
          <t>RW.RW-MP.OP</t>
        </is>
      </c>
      <c r="C1663" s="475" t="inlineStr">
        <is>
          <t>RW.RW-MP.OP-Ammonia import -Nmix</t>
        </is>
      </c>
      <c r="D1663" s="475" t="inlineStr">
        <is>
          <t>RW</t>
        </is>
      </c>
      <c r="E1663" s="475" t="inlineStr">
        <is>
          <t>RW</t>
        </is>
      </c>
      <c r="F1663" s="5">
        <f>VLOOKUP(E1663,'5.a Definitions'!E:F,2,FALSE)</f>
        <v/>
      </c>
      <c r="G1663" s="475" t="inlineStr">
        <is>
          <t>MP</t>
        </is>
      </c>
      <c r="H1663" s="475" t="inlineStr">
        <is>
          <t>OP</t>
        </is>
      </c>
      <c r="I1663" s="5">
        <f>VLOOKUP(H1663,'5.a Definitions'!E:F,2,FALSE)</f>
        <v/>
      </c>
      <c r="J1663" s="465" t="inlineStr">
        <is>
          <t>Ammonia import</t>
        </is>
      </c>
      <c r="K1663" s="465" t="inlineStr">
        <is>
          <t>ammonia import</t>
        </is>
      </c>
      <c r="L1663" s="465" t="inlineStr">
        <is>
          <t>reactive</t>
        </is>
      </c>
      <c r="M1663" s="465" t="inlineStr">
        <is>
          <t>Nmix</t>
        </is>
      </c>
      <c r="N1663" s="466" t="n">
        <v>419.3696905265</v>
      </c>
      <c r="O1663" s="467" t="n">
        <v>0.04865576945930309</v>
      </c>
      <c r="P1663" s="468" t="n">
        <v>2014</v>
      </c>
      <c r="Q1663" s="469" t="inlineStr">
        <is>
          <t>SSB tab 08801</t>
        </is>
      </c>
      <c r="R1663" s="469" t="inlineStr">
        <is>
          <t>ok</t>
        </is>
      </c>
      <c r="S1663" s="469" t="inlineStr">
        <is>
          <t>text</t>
        </is>
      </c>
      <c r="T1663" s="476" t="inlineStr">
        <is>
          <t>Norway</t>
        </is>
      </c>
      <c r="U1663" s="5" t="inlineStr">
        <is>
          <t>import</t>
        </is>
      </c>
      <c r="V1663" s="465">
        <f>(O1571*N1571)^2</f>
        <v/>
      </c>
    </row>
    <row r="1664" ht="16" customHeight="1">
      <c r="B1664" s="5" t="inlineStr">
        <is>
          <t>RW.RW-AG.MM</t>
        </is>
      </c>
      <c r="C1664" s="5" t="inlineStr">
        <is>
          <t>RW.RW-AG.MM-Animal feed import-Nmix</t>
        </is>
      </c>
      <c r="D1664" s="5" t="inlineStr">
        <is>
          <t>RW</t>
        </is>
      </c>
      <c r="E1664" s="5" t="inlineStr">
        <is>
          <t>RW</t>
        </is>
      </c>
      <c r="F1664" s="5">
        <f>VLOOKUP(E1664,'5.a Definitions'!E:F,2,FALSE)</f>
        <v/>
      </c>
      <c r="G1664" s="5" t="inlineStr">
        <is>
          <t>AG</t>
        </is>
      </c>
      <c r="H1664" s="5" t="inlineStr">
        <is>
          <t>MM</t>
        </is>
      </c>
      <c r="I1664" s="5">
        <f>VLOOKUP(H1664,'5.a Definitions'!E:F,2,FALSE)</f>
        <v/>
      </c>
      <c r="J1664" s="465" t="inlineStr">
        <is>
          <t xml:space="preserve"> Animal feed import </t>
        </is>
      </c>
      <c r="K1664" s="465" t="inlineStr">
        <is>
          <t xml:space="preserve"> animal feed import </t>
        </is>
      </c>
      <c r="L1664" s="465" t="inlineStr">
        <is>
          <t xml:space="preserve"> reactive </t>
        </is>
      </c>
      <c r="M1664" s="465" t="inlineStr">
        <is>
          <t xml:space="preserve"> Nmix </t>
        </is>
      </c>
      <c r="N1664" s="466" t="n">
        <v>36.67338899999999</v>
      </c>
      <c r="O1664" s="467" t="n">
        <v>0.08926050170090047</v>
      </c>
      <c r="P1664" s="468" t="n">
        <v>2014</v>
      </c>
      <c r="Q1664" s="469" t="inlineStr">
        <is>
          <t>Landbruksdirektoratets kraftfôrstatistikk</t>
        </is>
      </c>
      <c r="R1664" s="469" t="inlineStr">
        <is>
          <t>ok</t>
        </is>
      </c>
      <c r="S1664" s="469" t="inlineStr">
        <is>
          <t xml:space="preserve"> text </t>
        </is>
      </c>
      <c r="T1664" s="426" t="inlineStr">
        <is>
          <t>Norway</t>
        </is>
      </c>
      <c r="U1664" s="5" t="inlineStr">
        <is>
          <t>import</t>
        </is>
      </c>
      <c r="V1664" s="465" t="n">
        <v>0.04</v>
      </c>
    </row>
    <row r="1665" ht="16" customHeight="1">
      <c r="B1665" s="5" t="inlineStr">
        <is>
          <t>RW.RW-AG.MM</t>
        </is>
      </c>
      <c r="C1665" s="5" t="inlineStr">
        <is>
          <t>RW.RW-AG.MM-Live animal import-Nmix</t>
        </is>
      </c>
      <c r="D1665" s="5" t="inlineStr">
        <is>
          <t>RW</t>
        </is>
      </c>
      <c r="E1665" s="5" t="inlineStr">
        <is>
          <t>RW</t>
        </is>
      </c>
      <c r="F1665" s="5">
        <f>VLOOKUP(E1665,'5.a Definitions'!E:F,2,FALSE)</f>
        <v/>
      </c>
      <c r="G1665" s="5" t="inlineStr">
        <is>
          <t>AG</t>
        </is>
      </c>
      <c r="H1665" s="5" t="inlineStr">
        <is>
          <t>MM</t>
        </is>
      </c>
      <c r="I1665" s="5">
        <f>VLOOKUP(H1665,'5.a Definitions'!E:F,2,FALSE)</f>
        <v/>
      </c>
      <c r="J1665" s="465" t="inlineStr">
        <is>
          <t xml:space="preserve"> Live animal import </t>
        </is>
      </c>
      <c r="K1665" s="465" t="inlineStr">
        <is>
          <t xml:space="preserve"> live animal import </t>
        </is>
      </c>
      <c r="L1665" s="465" t="inlineStr">
        <is>
          <t xml:space="preserve"> reactive </t>
        </is>
      </c>
      <c r="M1665" s="465" t="inlineStr">
        <is>
          <t xml:space="preserve"> Nmix </t>
        </is>
      </c>
      <c r="N1665" s="466" t="n">
        <v>0.0190695808</v>
      </c>
      <c r="O1665" s="467" t="n">
        <v>0.414841021421511</v>
      </c>
      <c r="P1665" s="468" t="n">
        <v>2014</v>
      </c>
      <c r="Q1665" s="469" t="inlineStr">
        <is>
          <t>FAOSTAT</t>
        </is>
      </c>
      <c r="R1665" s="469" t="inlineStr">
        <is>
          <t>ok</t>
        </is>
      </c>
      <c r="S1665" s="469" t="inlineStr">
        <is>
          <t xml:space="preserve"> text </t>
        </is>
      </c>
      <c r="T1665" s="426" t="inlineStr">
        <is>
          <t>Norway</t>
        </is>
      </c>
      <c r="U1665" s="5" t="inlineStr">
        <is>
          <t>import</t>
        </is>
      </c>
      <c r="V1665" s="465" t="n">
        <v>0.04</v>
      </c>
    </row>
    <row r="1666" ht="16" customHeight="1">
      <c r="B1666" s="5" t="inlineStr">
        <is>
          <t>RW.RW-AG.SM</t>
        </is>
      </c>
      <c r="C1666" s="5" t="inlineStr">
        <is>
          <t>RW.RW-AG.SM-Mineral fertilizer import-Nmix</t>
        </is>
      </c>
      <c r="D1666" s="5" t="inlineStr">
        <is>
          <t>RW</t>
        </is>
      </c>
      <c r="E1666" s="5" t="inlineStr">
        <is>
          <t>RW</t>
        </is>
      </c>
      <c r="F1666" s="5">
        <f>VLOOKUP(E1666,'5.a Definitions'!E:F,2,FALSE)</f>
        <v/>
      </c>
      <c r="G1666" s="5" t="inlineStr">
        <is>
          <t>AG</t>
        </is>
      </c>
      <c r="H1666" s="5" t="inlineStr">
        <is>
          <t>SM</t>
        </is>
      </c>
      <c r="I1666" s="5">
        <f>VLOOKUP(H1666,'5.a Definitions'!E:F,2,FALSE)</f>
        <v/>
      </c>
      <c r="J1666" s="465" t="inlineStr">
        <is>
          <t xml:space="preserve"> Mineral fertilizer import </t>
        </is>
      </c>
      <c r="K1666" s="465" t="inlineStr">
        <is>
          <t xml:space="preserve"> mineral fertilizer import </t>
        </is>
      </c>
      <c r="L1666" s="465" t="inlineStr">
        <is>
          <t xml:space="preserve"> reactive </t>
        </is>
      </c>
      <c r="M1666" s="465" t="inlineStr">
        <is>
          <t xml:space="preserve"> Nmix </t>
        </is>
      </c>
      <c r="N1666" s="466" t="n">
        <v>36.003</v>
      </c>
      <c r="O1666" s="467" t="n">
        <v>0.3033769670044501</v>
      </c>
      <c r="P1666" s="468" t="n">
        <v>2014</v>
      </c>
      <c r="Q1666" s="469" t="inlineStr">
        <is>
          <t>FAOSTAT</t>
        </is>
      </c>
      <c r="R1666" s="469" t="inlineStr">
        <is>
          <t>ok</t>
        </is>
      </c>
      <c r="S1666" s="469" t="inlineStr">
        <is>
          <t xml:space="preserve"> text </t>
        </is>
      </c>
      <c r="T1666" s="426" t="inlineStr">
        <is>
          <t>Norway</t>
        </is>
      </c>
      <c r="U1666" s="5" t="inlineStr">
        <is>
          <t>import</t>
        </is>
      </c>
      <c r="V1666" s="465" t="n">
        <v>0.04</v>
      </c>
    </row>
    <row r="1667" ht="16" customHeight="1">
      <c r="B1667" s="5" t="inlineStr">
        <is>
          <t>RW.RW-PR.SO</t>
        </is>
      </c>
      <c r="C1667" s="5" t="inlineStr">
        <is>
          <t>RW.RW-PR.SO-Solid waste import-Nmix</t>
        </is>
      </c>
      <c r="D1667" s="5" t="inlineStr">
        <is>
          <t>RW</t>
        </is>
      </c>
      <c r="E1667" s="5" t="inlineStr">
        <is>
          <t>RW</t>
        </is>
      </c>
      <c r="F1667" s="5">
        <f>VLOOKUP(E1667,'5.a Definitions'!E:F,2,FALSE)</f>
        <v/>
      </c>
      <c r="G1667" s="5" t="inlineStr">
        <is>
          <t>PR</t>
        </is>
      </c>
      <c r="H1667" s="5" t="inlineStr">
        <is>
          <t>SO</t>
        </is>
      </c>
      <c r="I1667" s="5">
        <f>VLOOKUP(H1667,'5.a Definitions'!E:F,2,FALSE)</f>
        <v/>
      </c>
      <c r="J1667" s="465" t="inlineStr">
        <is>
          <t xml:space="preserve"> Solid waste import </t>
        </is>
      </c>
      <c r="K1667" s="465" t="inlineStr">
        <is>
          <t xml:space="preserve"> solid waste import </t>
        </is>
      </c>
      <c r="L1667" s="465" t="inlineStr">
        <is>
          <t xml:space="preserve"> reactive </t>
        </is>
      </c>
      <c r="M1667" s="465" t="inlineStr">
        <is>
          <t xml:space="preserve"> Nmix </t>
        </is>
      </c>
      <c r="N1667" s="466" t="n">
        <v>0.2763207369999999</v>
      </c>
      <c r="O1667" s="467" t="n">
        <v>0.1738696452681601</v>
      </c>
      <c r="P1667" s="468" t="n">
        <v>2014</v>
      </c>
      <c r="Q1667" s="469" t="inlineStr">
        <is>
          <t>SSB tab 08801</t>
        </is>
      </c>
      <c r="R1667" s="469" t="inlineStr">
        <is>
          <t>ok</t>
        </is>
      </c>
      <c r="S1667" s="469" t="inlineStr">
        <is>
          <t xml:space="preserve"> text </t>
        </is>
      </c>
      <c r="T1667" s="426" t="inlineStr">
        <is>
          <t>Norway</t>
        </is>
      </c>
      <c r="U1667" s="5" t="inlineStr">
        <is>
          <t>import</t>
        </is>
      </c>
      <c r="V1667" s="465" t="n">
        <v>0.04</v>
      </c>
    </row>
    <row r="1668" ht="16" customHeight="1">
      <c r="B1668" s="5" t="inlineStr">
        <is>
          <t>RW.RW-AT.AT</t>
        </is>
      </c>
      <c r="C1668" s="5" t="inlineStr">
        <is>
          <t>RW.RW-AT.AT-Atmospheric inflow-OXN</t>
        </is>
      </c>
      <c r="D1668" s="5" t="inlineStr">
        <is>
          <t>RW</t>
        </is>
      </c>
      <c r="E1668" s="5" t="inlineStr">
        <is>
          <t>RW</t>
        </is>
      </c>
      <c r="F1668" s="5">
        <f>VLOOKUP(E1668,'5.a Definitions'!E:F,2,FALSE)</f>
        <v/>
      </c>
      <c r="G1668" s="5" t="inlineStr">
        <is>
          <t>AT</t>
        </is>
      </c>
      <c r="H1668" s="5" t="inlineStr">
        <is>
          <t>AT</t>
        </is>
      </c>
      <c r="I1668" s="5">
        <f>VLOOKUP(H1668,'5.a Definitions'!E:F,2,FALSE)</f>
        <v/>
      </c>
      <c r="J1668" s="465" t="inlineStr">
        <is>
          <t xml:space="preserve"> Atmospheric inflow </t>
        </is>
      </c>
      <c r="K1668" s="465" t="inlineStr">
        <is>
          <t xml:space="preserve"> atmospheric inflow </t>
        </is>
      </c>
      <c r="L1668" s="465" t="inlineStr">
        <is>
          <t xml:space="preserve"> reactive </t>
        </is>
      </c>
      <c r="M1668" s="465" t="inlineStr">
        <is>
          <t xml:space="preserve"> OXN </t>
        </is>
      </c>
      <c r="N1668" s="466" t="n">
        <v>43.06638229373407</v>
      </c>
      <c r="O1668" s="467" t="n">
        <v>0.4978678205152003</v>
      </c>
      <c r="P1668" s="468" t="n">
        <v>2014</v>
      </c>
      <c r="Q1668" s="469" t="inlineStr">
        <is>
          <t>EMEP SR tables</t>
        </is>
      </c>
      <c r="R1668" s="469" t="inlineStr">
        <is>
          <t>ok</t>
        </is>
      </c>
      <c r="S1668" s="469" t="inlineStr">
        <is>
          <t xml:space="preserve"> text </t>
        </is>
      </c>
      <c r="T1668" s="426" t="inlineStr">
        <is>
          <t>Norway</t>
        </is>
      </c>
      <c r="U1668" s="5" t="inlineStr">
        <is>
          <t>import</t>
        </is>
      </c>
      <c r="V1668" s="465" t="n">
        <v>0.04</v>
      </c>
    </row>
    <row r="1669" ht="16" customHeight="1">
      <c r="B1669" s="5" t="inlineStr">
        <is>
          <t>RW.RW-AT.AT</t>
        </is>
      </c>
      <c r="C1669" s="5" t="inlineStr">
        <is>
          <t>RW.RW-AT.AT-Atmospheric inflow-RDN</t>
        </is>
      </c>
      <c r="D1669" s="5" t="inlineStr">
        <is>
          <t>RW</t>
        </is>
      </c>
      <c r="E1669" s="5" t="inlineStr">
        <is>
          <t>RW</t>
        </is>
      </c>
      <c r="F1669" s="5">
        <f>VLOOKUP(E1669,'5.a Definitions'!E:F,2,FALSE)</f>
        <v/>
      </c>
      <c r="G1669" s="5" t="inlineStr">
        <is>
          <t>AT</t>
        </is>
      </c>
      <c r="H1669" s="5" t="inlineStr">
        <is>
          <t>AT</t>
        </is>
      </c>
      <c r="I1669" s="5">
        <f>VLOOKUP(H1669,'5.a Definitions'!E:F,2,FALSE)</f>
        <v/>
      </c>
      <c r="J1669" s="465" t="inlineStr">
        <is>
          <t xml:space="preserve"> Atmospheric inflow </t>
        </is>
      </c>
      <c r="K1669" s="465" t="inlineStr">
        <is>
          <t xml:space="preserve"> atmospheric inflow </t>
        </is>
      </c>
      <c r="L1669" s="465" t="inlineStr">
        <is>
          <t xml:space="preserve"> reactive </t>
        </is>
      </c>
      <c r="M1669" s="465" t="inlineStr">
        <is>
          <t xml:space="preserve"> RDN </t>
        </is>
      </c>
      <c r="N1669" s="466" t="n">
        <v>26.58787859901056</v>
      </c>
      <c r="O1669" s="467" t="n">
        <v>0.4978678205152003</v>
      </c>
      <c r="P1669" s="468" t="n">
        <v>2014</v>
      </c>
      <c r="Q1669" s="469" t="inlineStr">
        <is>
          <t>EMEP SR tables</t>
        </is>
      </c>
      <c r="R1669" s="469" t="inlineStr">
        <is>
          <t>ok</t>
        </is>
      </c>
      <c r="S1669" s="469" t="inlineStr">
        <is>
          <t xml:space="preserve"> text </t>
        </is>
      </c>
      <c r="T1669" s="426" t="inlineStr">
        <is>
          <t>Norway</t>
        </is>
      </c>
      <c r="U1669" s="5" t="inlineStr">
        <is>
          <t>import</t>
        </is>
      </c>
      <c r="V1669" s="465" t="n">
        <v>0.04</v>
      </c>
    </row>
    <row r="1670" ht="16" customHeight="1">
      <c r="B1670" s="475" t="inlineStr">
        <is>
          <t>RW.RW-HY.AC</t>
        </is>
      </c>
      <c r="C1670" s="475" t="inlineStr">
        <is>
          <t>RW.RW-HY.AC-Aquaculture feed import-Nmix</t>
        </is>
      </c>
      <c r="D1670" s="475" t="inlineStr">
        <is>
          <t>RW</t>
        </is>
      </c>
      <c r="E1670" s="475" t="inlineStr">
        <is>
          <t>RW</t>
        </is>
      </c>
      <c r="F1670" s="5">
        <f>VLOOKUP(E1670,'5.a Definitions'!E:F,2,FALSE)</f>
        <v/>
      </c>
      <c r="G1670" s="475" t="inlineStr">
        <is>
          <t>HY</t>
        </is>
      </c>
      <c r="H1670" s="475" t="inlineStr">
        <is>
          <t>AC</t>
        </is>
      </c>
      <c r="I1670" s="5">
        <f>VLOOKUP(H1670,'5.a Definitions'!E:F,2,FALSE)</f>
        <v/>
      </c>
      <c r="J1670" s="465" t="inlineStr">
        <is>
          <t>Aquaculture feed import</t>
        </is>
      </c>
      <c r="K1670" s="465" t="inlineStr">
        <is>
          <t>aquaculture feed import</t>
        </is>
      </c>
      <c r="L1670" s="465" t="inlineStr">
        <is>
          <t>reactive</t>
        </is>
      </c>
      <c r="M1670" s="465" t="inlineStr">
        <is>
          <t>Nmix</t>
        </is>
      </c>
      <c r="N1670" s="466" t="n">
        <v>90.66760061538461</v>
      </c>
      <c r="O1670" s="467" t="n">
        <v>0.1478192693069104</v>
      </c>
      <c r="P1670" s="468" t="n">
        <v>2014</v>
      </c>
      <c r="Q1670" s="469" t="inlineStr">
        <is>
          <t>Fiskeridirektoratet</t>
        </is>
      </c>
      <c r="R1670" s="469" t="inlineStr">
        <is>
          <t>ok</t>
        </is>
      </c>
      <c r="S1670" s="469" t="inlineStr">
        <is>
          <t>text</t>
        </is>
      </c>
      <c r="T1670" s="476" t="inlineStr">
        <is>
          <t>Norway</t>
        </is>
      </c>
      <c r="U1670" s="5" t="inlineStr">
        <is>
          <t>import</t>
        </is>
      </c>
      <c r="V1670" s="465">
        <f>(O1517*N1517)^2</f>
        <v/>
      </c>
    </row>
    <row r="1671" ht="16" customHeight="1">
      <c r="A1671" s="483" t="inlineStr">
        <is>
          <t xml:space="preserve"> Energy and fuels </t>
        </is>
      </c>
      <c r="B1671" s="5" t="inlineStr">
        <is>
          <t>EF.EC-EF.IC</t>
        </is>
      </c>
      <c r="C1671" s="5" t="inlineStr">
        <is>
          <t>EF.EC-EF.IC-Fuel for industry-Nmix</t>
        </is>
      </c>
      <c r="D1671" s="5" t="inlineStr">
        <is>
          <t>EF</t>
        </is>
      </c>
      <c r="E1671" s="5" t="inlineStr">
        <is>
          <t>EC</t>
        </is>
      </c>
      <c r="F1671" s="5">
        <f>VLOOKUP(E1671,'5.a Definitions'!E:F,2,FALSE)</f>
        <v/>
      </c>
      <c r="G1671" s="5" t="inlineStr">
        <is>
          <t>EF</t>
        </is>
      </c>
      <c r="H1671" s="5" t="inlineStr">
        <is>
          <t>IC</t>
        </is>
      </c>
      <c r="I1671" s="5">
        <f>VLOOKUP(H1671,'5.a Definitions'!E:F,2,FALSE)</f>
        <v/>
      </c>
      <c r="J1671" s="465" t="inlineStr">
        <is>
          <t xml:space="preserve"> Fuel for industry </t>
        </is>
      </c>
      <c r="K1671" s="465" t="inlineStr">
        <is>
          <t xml:space="preserve"> fuel for industry </t>
        </is>
      </c>
      <c r="L1671" s="465" t="inlineStr">
        <is>
          <t xml:space="preserve"> reactive </t>
        </is>
      </c>
      <c r="M1671" s="465" t="inlineStr">
        <is>
          <t xml:space="preserve"> Nmix </t>
        </is>
      </c>
      <c r="N1671" s="466" t="n">
        <v>2.981002821156116</v>
      </c>
      <c r="O1671" s="467" t="n">
        <v>0.6163090470651847</v>
      </c>
      <c r="P1671" s="468" t="n">
        <v>2013</v>
      </c>
      <c r="Q1671" s="469" t="inlineStr">
        <is>
          <t>UNFCCC CRT</t>
        </is>
      </c>
      <c r="R1671" s="469" t="inlineStr">
        <is>
          <t>ok</t>
        </is>
      </c>
      <c r="S1671" s="469" t="inlineStr">
        <is>
          <t xml:space="preserve"> text </t>
        </is>
      </c>
      <c r="T1671" s="426" t="inlineStr">
        <is>
          <t>Norway</t>
        </is>
      </c>
      <c r="U1671" s="5" t="inlineStr">
        <is>
          <t>useful output</t>
        </is>
      </c>
      <c r="V1671" s="465" t="n">
        <v>0.04</v>
      </c>
    </row>
    <row r="1672" ht="16" customHeight="1">
      <c r="B1672" s="5" t="inlineStr">
        <is>
          <t>EF.EC-EF.TR</t>
        </is>
      </c>
      <c r="C1672" s="5" t="inlineStr">
        <is>
          <t>EF.EC-EF.TR-Fuel for transport-Nmix</t>
        </is>
      </c>
      <c r="D1672" s="5" t="inlineStr">
        <is>
          <t>EF</t>
        </is>
      </c>
      <c r="E1672" s="5" t="inlineStr">
        <is>
          <t>EC</t>
        </is>
      </c>
      <c r="F1672" s="5">
        <f>VLOOKUP(E1672,'5.a Definitions'!E:F,2,FALSE)</f>
        <v/>
      </c>
      <c r="G1672" s="5" t="inlineStr">
        <is>
          <t>EF</t>
        </is>
      </c>
      <c r="H1672" s="5" t="inlineStr">
        <is>
          <t>TR</t>
        </is>
      </c>
      <c r="I1672" s="5">
        <f>VLOOKUP(H1672,'5.a Definitions'!E:F,2,FALSE)</f>
        <v/>
      </c>
      <c r="J1672" s="465" t="inlineStr">
        <is>
          <t xml:space="preserve"> Fuel for transport </t>
        </is>
      </c>
      <c r="K1672" s="465" t="inlineStr">
        <is>
          <t xml:space="preserve"> fuel for transport </t>
        </is>
      </c>
      <c r="L1672" s="465" t="inlineStr">
        <is>
          <t xml:space="preserve"> reactive </t>
        </is>
      </c>
      <c r="M1672" s="465" t="inlineStr">
        <is>
          <t xml:space="preserve"> Nmix </t>
        </is>
      </c>
      <c r="N1672" s="466" t="n">
        <v>0.9506228789486372</v>
      </c>
      <c r="O1672" s="467" t="n">
        <v>0.3235124391862284</v>
      </c>
      <c r="P1672" s="468" t="n">
        <v>2013</v>
      </c>
      <c r="Q1672" s="469" t="inlineStr">
        <is>
          <t>UNFCCC CRT</t>
        </is>
      </c>
      <c r="R1672" s="469" t="inlineStr">
        <is>
          <t>ok</t>
        </is>
      </c>
      <c r="S1672" s="469" t="inlineStr">
        <is>
          <t xml:space="preserve"> text </t>
        </is>
      </c>
      <c r="T1672" s="426" t="inlineStr">
        <is>
          <t>Norway</t>
        </is>
      </c>
      <c r="U1672" s="5" t="inlineStr">
        <is>
          <t>useful output</t>
        </is>
      </c>
      <c r="V1672" s="465" t="n">
        <v>0.04</v>
      </c>
    </row>
    <row r="1673" ht="16" customHeight="1">
      <c r="B1673" s="5" t="inlineStr">
        <is>
          <t>EF.EC-EF.OE</t>
        </is>
      </c>
      <c r="C1673" s="5" t="inlineStr">
        <is>
          <t>EF.EC-EF.OE-Fuel for heating-Nmix</t>
        </is>
      </c>
      <c r="D1673" s="5" t="inlineStr">
        <is>
          <t>EF</t>
        </is>
      </c>
      <c r="E1673" s="5" t="inlineStr">
        <is>
          <t>EC</t>
        </is>
      </c>
      <c r="F1673" s="5">
        <f>VLOOKUP(E1673,'5.a Definitions'!E:F,2,FALSE)</f>
        <v/>
      </c>
      <c r="G1673" s="5" t="inlineStr">
        <is>
          <t>EF</t>
        </is>
      </c>
      <c r="H1673" s="5" t="inlineStr">
        <is>
          <t>OE</t>
        </is>
      </c>
      <c r="I1673" s="5">
        <f>VLOOKUP(H1673,'5.a Definitions'!E:F,2,FALSE)</f>
        <v/>
      </c>
      <c r="J1673" s="465" t="inlineStr">
        <is>
          <t xml:space="preserve"> Fuel for heating </t>
        </is>
      </c>
      <c r="K1673" s="465" t="inlineStr">
        <is>
          <t xml:space="preserve"> fuel for heating </t>
        </is>
      </c>
      <c r="L1673" s="465" t="inlineStr">
        <is>
          <t xml:space="preserve"> reactive </t>
        </is>
      </c>
      <c r="M1673" s="465" t="inlineStr">
        <is>
          <t xml:space="preserve"> Nmix </t>
        </is>
      </c>
      <c r="N1673" s="466" t="n">
        <v>0.2764117377974989</v>
      </c>
      <c r="O1673" s="467" t="n">
        <v>0.3356746948780123</v>
      </c>
      <c r="P1673" s="468" t="n">
        <v>2013</v>
      </c>
      <c r="Q1673" s="469" t="inlineStr">
        <is>
          <t>UNFCCC CRT</t>
        </is>
      </c>
      <c r="R1673" s="469" t="inlineStr">
        <is>
          <t>ok</t>
        </is>
      </c>
      <c r="S1673" s="469" t="inlineStr">
        <is>
          <t xml:space="preserve"> text </t>
        </is>
      </c>
      <c r="T1673" s="426" t="inlineStr">
        <is>
          <t>Norway</t>
        </is>
      </c>
      <c r="U1673" s="5" t="inlineStr">
        <is>
          <t>useful output</t>
        </is>
      </c>
      <c r="V1673" s="465" t="n">
        <v>0.04</v>
      </c>
    </row>
    <row r="1674" ht="16" customHeight="1">
      <c r="B1674" s="5" t="inlineStr">
        <is>
          <t>EF.EC-MP.OP</t>
        </is>
      </c>
      <c r="C1674" s="5" t="inlineStr">
        <is>
          <t>EF.EC-MP.OP-Fuel used as feedstock-Nmix</t>
        </is>
      </c>
      <c r="D1674" s="5" t="inlineStr">
        <is>
          <t>EF</t>
        </is>
      </c>
      <c r="E1674" s="5" t="inlineStr">
        <is>
          <t>EC</t>
        </is>
      </c>
      <c r="F1674" s="5">
        <f>VLOOKUP(E1674,'5.a Definitions'!E:F,2,FALSE)</f>
        <v/>
      </c>
      <c r="G1674" s="5" t="inlineStr">
        <is>
          <t>MP</t>
        </is>
      </c>
      <c r="H1674" s="5" t="inlineStr">
        <is>
          <t>OP</t>
        </is>
      </c>
      <c r="I1674" s="5">
        <f>VLOOKUP(H1674,'5.a Definitions'!E:F,2,FALSE)</f>
        <v/>
      </c>
      <c r="J1674" s="465" t="inlineStr">
        <is>
          <t xml:space="preserve"> Fuel used as feedstock </t>
        </is>
      </c>
      <c r="K1674" s="465" t="inlineStr">
        <is>
          <t xml:space="preserve"> fuel used as feedstock </t>
        </is>
      </c>
      <c r="L1674" s="465" t="inlineStr">
        <is>
          <t xml:space="preserve"> reactive </t>
        </is>
      </c>
      <c r="M1674" s="465" t="inlineStr">
        <is>
          <t xml:space="preserve"> Nmix </t>
        </is>
      </c>
      <c r="N1674" s="466" t="n">
        <v>1.55601529545709</v>
      </c>
      <c r="O1674" s="467" t="n">
        <v>0.8867706275202331</v>
      </c>
      <c r="P1674" s="468" t="n">
        <v>2013</v>
      </c>
      <c r="Q1674" s="469" t="inlineStr">
        <is>
          <t>SSB table 11561</t>
        </is>
      </c>
      <c r="R1674" s="469" t="inlineStr">
        <is>
          <t>ok</t>
        </is>
      </c>
      <c r="S1674" s="469" t="inlineStr">
        <is>
          <t xml:space="preserve"> text </t>
        </is>
      </c>
      <c r="T1674" s="426" t="inlineStr">
        <is>
          <t>Norway</t>
        </is>
      </c>
      <c r="U1674" s="5" t="inlineStr">
        <is>
          <t>useful output</t>
        </is>
      </c>
      <c r="V1674" s="465" t="n">
        <v>0.04</v>
      </c>
    </row>
    <row r="1675" ht="16" customHeight="1">
      <c r="B1675" s="5" t="inlineStr">
        <is>
          <t>EF.EC-AT.AT</t>
        </is>
      </c>
      <c r="C1675" s="5" t="inlineStr">
        <is>
          <t>EF.EC-AT.AT-Emissions-NH3</t>
        </is>
      </c>
      <c r="D1675" s="5" t="inlineStr">
        <is>
          <t>EF</t>
        </is>
      </c>
      <c r="E1675" s="5" t="inlineStr">
        <is>
          <t>EC</t>
        </is>
      </c>
      <c r="F1675" s="5">
        <f>VLOOKUP(E1675,'5.a Definitions'!E:F,2,FALSE)</f>
        <v/>
      </c>
      <c r="G1675" s="5" t="inlineStr">
        <is>
          <t>AT</t>
        </is>
      </c>
      <c r="H1675" s="5" t="inlineStr">
        <is>
          <t>AT</t>
        </is>
      </c>
      <c r="I1675" s="5">
        <f>VLOOKUP(H1675,'5.a Definitions'!E:F,2,FALSE)</f>
        <v/>
      </c>
      <c r="J1675" s="465" t="inlineStr">
        <is>
          <t xml:space="preserve"> Emissions </t>
        </is>
      </c>
      <c r="K1675" s="465" t="inlineStr">
        <is>
          <t xml:space="preserve"> energy conversion emissions </t>
        </is>
      </c>
      <c r="L1675" s="465" t="inlineStr">
        <is>
          <t xml:space="preserve"> reactive </t>
        </is>
      </c>
      <c r="M1675" s="465" t="inlineStr">
        <is>
          <t xml:space="preserve"> NH3 </t>
        </is>
      </c>
      <c r="N1675" s="466" t="n">
        <v>0</v>
      </c>
      <c r="O1675" s="467" t="n">
        <v>0.5</v>
      </c>
      <c r="P1675" s="468" t="n">
        <v>2013</v>
      </c>
      <c r="Q1675" s="469" t="inlineStr">
        <is>
          <t>CRLTAP Inventory Submissions</t>
        </is>
      </c>
      <c r="R1675" s="469" t="inlineStr">
        <is>
          <t>ok</t>
        </is>
      </c>
      <c r="S1675" s="469" t="inlineStr">
        <is>
          <t xml:space="preserve"> text </t>
        </is>
      </c>
      <c r="T1675" s="426" t="inlineStr">
        <is>
          <t>Norway</t>
        </is>
      </c>
      <c r="U1675" s="5" t="inlineStr">
        <is>
          <t>N wasted</t>
        </is>
      </c>
      <c r="V1675" s="465" t="n">
        <v>0.04</v>
      </c>
    </row>
    <row r="1676" ht="16" customHeight="1">
      <c r="B1676" s="5" t="inlineStr">
        <is>
          <t>EF.EC-AT.AT</t>
        </is>
      </c>
      <c r="C1676" s="5" t="inlineStr">
        <is>
          <t>EF.EC-AT.AT-Emissions-NOx</t>
        </is>
      </c>
      <c r="D1676" s="5" t="inlineStr">
        <is>
          <t>EF</t>
        </is>
      </c>
      <c r="E1676" s="5" t="inlineStr">
        <is>
          <t>EC</t>
        </is>
      </c>
      <c r="F1676" s="5">
        <f>VLOOKUP(E1676,'5.a Definitions'!E:F,2,FALSE)</f>
        <v/>
      </c>
      <c r="G1676" s="5" t="inlineStr">
        <is>
          <t>AT</t>
        </is>
      </c>
      <c r="H1676" s="5" t="inlineStr">
        <is>
          <t>AT</t>
        </is>
      </c>
      <c r="I1676" s="5">
        <f>VLOOKUP(H1676,'5.a Definitions'!E:F,2,FALSE)</f>
        <v/>
      </c>
      <c r="J1676" s="465" t="inlineStr">
        <is>
          <t xml:space="preserve"> Emissions </t>
        </is>
      </c>
      <c r="K1676" s="465" t="inlineStr">
        <is>
          <t xml:space="preserve"> energy conversion emissions </t>
        </is>
      </c>
      <c r="L1676" s="465" t="inlineStr">
        <is>
          <t xml:space="preserve"> reactive </t>
        </is>
      </c>
      <c r="M1676" s="465" t="inlineStr">
        <is>
          <t xml:space="preserve"> NOx </t>
        </is>
      </c>
      <c r="N1676" s="466" t="n">
        <v>14.95682088895787</v>
      </c>
      <c r="O1676" s="467" t="n">
        <v>0.1945368027401067</v>
      </c>
      <c r="P1676" s="468" t="n">
        <v>2013</v>
      </c>
      <c r="Q1676" s="469" t="inlineStr">
        <is>
          <t>CRLTAP Inventory Submissions</t>
        </is>
      </c>
      <c r="R1676" s="469" t="inlineStr">
        <is>
          <t>ok</t>
        </is>
      </c>
      <c r="S1676" s="469" t="inlineStr">
        <is>
          <t xml:space="preserve"> text </t>
        </is>
      </c>
      <c r="T1676" s="426" t="inlineStr">
        <is>
          <t>Norway</t>
        </is>
      </c>
      <c r="U1676" s="465" t="inlineStr">
        <is>
          <t xml:space="preserve"> N wasted </t>
        </is>
      </c>
      <c r="V1676" s="465" t="n">
        <v>0.04</v>
      </c>
    </row>
    <row r="1677" ht="16" customHeight="1">
      <c r="B1677" s="5" t="inlineStr">
        <is>
          <t>EF.EC-AT.AT</t>
        </is>
      </c>
      <c r="C1677" s="5" t="inlineStr">
        <is>
          <t>EF.EC-AT.AT-Emissions-N2O</t>
        </is>
      </c>
      <c r="D1677" s="5" t="inlineStr">
        <is>
          <t>EF</t>
        </is>
      </c>
      <c r="E1677" s="5" t="inlineStr">
        <is>
          <t>EC</t>
        </is>
      </c>
      <c r="F1677" s="5">
        <f>VLOOKUP(E1677,'5.a Definitions'!E:F,2,FALSE)</f>
        <v/>
      </c>
      <c r="G1677" s="5" t="inlineStr">
        <is>
          <t>AT</t>
        </is>
      </c>
      <c r="H1677" s="5" t="inlineStr">
        <is>
          <t>AT</t>
        </is>
      </c>
      <c r="I1677" s="5">
        <f>VLOOKUP(H1677,'5.a Definitions'!E:F,2,FALSE)</f>
        <v/>
      </c>
      <c r="J1677" s="465" t="inlineStr">
        <is>
          <t xml:space="preserve"> Emissions </t>
        </is>
      </c>
      <c r="K1677" s="465" t="inlineStr">
        <is>
          <t xml:space="preserve"> energy conversion emissions </t>
        </is>
      </c>
      <c r="L1677" s="465" t="inlineStr">
        <is>
          <t xml:space="preserve"> reactive </t>
        </is>
      </c>
      <c r="M1677" s="465" t="inlineStr">
        <is>
          <t xml:space="preserve"> N2O </t>
        </is>
      </c>
      <c r="N1677" s="466" t="n">
        <v>0.06071142392318565</v>
      </c>
      <c r="O1677" s="467" t="n">
        <v>1.394797542306526</v>
      </c>
      <c r="P1677" s="468" t="n">
        <v>2013</v>
      </c>
      <c r="Q1677" s="469" t="inlineStr">
        <is>
          <t>UNFCCC CRT</t>
        </is>
      </c>
      <c r="R1677" s="469" t="inlineStr">
        <is>
          <t>ok</t>
        </is>
      </c>
      <c r="S1677" s="469" t="inlineStr">
        <is>
          <t xml:space="preserve"> text </t>
        </is>
      </c>
      <c r="T1677" s="426" t="inlineStr">
        <is>
          <t>Norway</t>
        </is>
      </c>
      <c r="U1677" s="465" t="inlineStr">
        <is>
          <t xml:space="preserve"> N wasted </t>
        </is>
      </c>
      <c r="V1677" s="465" t="n">
        <v>0.04</v>
      </c>
    </row>
    <row r="1678" ht="16" customHeight="1">
      <c r="B1678" s="5" t="inlineStr">
        <is>
          <t>EF.EC-AT.AT</t>
        </is>
      </c>
      <c r="C1678" s="5" t="inlineStr">
        <is>
          <t>EF.EC-AT.AT-Emissions-N2</t>
        </is>
      </c>
      <c r="D1678" s="5" t="inlineStr">
        <is>
          <t>EF</t>
        </is>
      </c>
      <c r="E1678" s="5" t="inlineStr">
        <is>
          <t>EC</t>
        </is>
      </c>
      <c r="F1678" s="5">
        <f>VLOOKUP(E1678,'5.a Definitions'!E:F,2,FALSE)</f>
        <v/>
      </c>
      <c r="G1678" s="5" t="inlineStr">
        <is>
          <t>AT</t>
        </is>
      </c>
      <c r="H1678" s="5" t="inlineStr">
        <is>
          <t>AT</t>
        </is>
      </c>
      <c r="I1678" s="5">
        <f>VLOOKUP(H1678,'5.a Definitions'!E:F,2,FALSE)</f>
        <v/>
      </c>
      <c r="J1678" s="465" t="inlineStr">
        <is>
          <t xml:space="preserve"> Emissions </t>
        </is>
      </c>
      <c r="K1678" s="465" t="inlineStr">
        <is>
          <t xml:space="preserve"> energy conversion emissions </t>
        </is>
      </c>
      <c r="L1678" s="465" t="inlineStr">
        <is>
          <t xml:space="preserve"> inert </t>
        </is>
      </c>
      <c r="M1678" s="465" t="inlineStr">
        <is>
          <t xml:space="preserve"> N2 </t>
        </is>
      </c>
      <c r="N1678" s="466" t="n">
        <v>0</v>
      </c>
      <c r="O1678" s="467" t="n">
        <v>10</v>
      </c>
      <c r="P1678" s="468" t="n">
        <v>2013</v>
      </c>
      <c r="Q1678" s="469" t="inlineStr">
        <is>
          <t>mass balance</t>
        </is>
      </c>
      <c r="R1678" s="469" t="inlineStr">
        <is>
          <t>ok</t>
        </is>
      </c>
      <c r="S1678" s="469" t="inlineStr">
        <is>
          <t xml:space="preserve"> text </t>
        </is>
      </c>
      <c r="T1678" s="426" t="inlineStr">
        <is>
          <t>Norway</t>
        </is>
      </c>
      <c r="U1678" s="465" t="inlineStr">
        <is>
          <t xml:space="preserve"> N wasted </t>
        </is>
      </c>
      <c r="V1678" s="465" t="n">
        <v>0.04</v>
      </c>
    </row>
    <row r="1679" ht="16" customHeight="1">
      <c r="B1679" s="5" t="inlineStr">
        <is>
          <t>EF.EC-RW.RW</t>
        </is>
      </c>
      <c r="C1679" s="5" t="inlineStr">
        <is>
          <t>EF.EC-RW.RW-Fuel export-Nmix</t>
        </is>
      </c>
      <c r="D1679" s="5" t="inlineStr">
        <is>
          <t>EF</t>
        </is>
      </c>
      <c r="E1679" s="5" t="inlineStr">
        <is>
          <t>EC</t>
        </is>
      </c>
      <c r="F1679" s="5">
        <f>VLOOKUP(E1679,'5.a Definitions'!E:F,2,FALSE)</f>
        <v/>
      </c>
      <c r="G1679" s="5" t="inlineStr">
        <is>
          <t>RW</t>
        </is>
      </c>
      <c r="H1679" s="5" t="inlineStr">
        <is>
          <t>RW</t>
        </is>
      </c>
      <c r="I1679" s="5">
        <f>VLOOKUP(H1679,'5.a Definitions'!E:F,2,FALSE)</f>
        <v/>
      </c>
      <c r="J1679" s="465" t="inlineStr">
        <is>
          <t xml:space="preserve"> Fuel export </t>
        </is>
      </c>
      <c r="K1679" s="465" t="inlineStr">
        <is>
          <t xml:space="preserve"> fuel export </t>
        </is>
      </c>
      <c r="L1679" s="465" t="inlineStr">
        <is>
          <t xml:space="preserve"> reactive </t>
        </is>
      </c>
      <c r="M1679" s="465" t="inlineStr">
        <is>
          <t xml:space="preserve"> Nmix </t>
        </is>
      </c>
      <c r="N1679" s="466" t="n">
        <v>158.9058762203169</v>
      </c>
      <c r="O1679" s="467" t="n">
        <v>2.559699830180657</v>
      </c>
      <c r="P1679" s="468" t="n">
        <v>2013</v>
      </c>
      <c r="Q1679" s="469" t="inlineStr">
        <is>
          <t>SSB tab 08801</t>
        </is>
      </c>
      <c r="R1679" s="469" t="inlineStr">
        <is>
          <t>ok</t>
        </is>
      </c>
      <c r="S1679" s="469" t="inlineStr">
        <is>
          <t xml:space="preserve"> text </t>
        </is>
      </c>
      <c r="T1679" s="426" t="inlineStr">
        <is>
          <t>Norway</t>
        </is>
      </c>
      <c r="U1679" s="5" t="inlineStr">
        <is>
          <t>useful output</t>
        </is>
      </c>
      <c r="V1679" s="465" t="n">
        <v>0.04</v>
      </c>
    </row>
    <row r="1680" ht="16" customHeight="1">
      <c r="B1680" s="5" t="inlineStr">
        <is>
          <t>EF.IC-AT.AT</t>
        </is>
      </c>
      <c r="C1680" s="5" t="inlineStr">
        <is>
          <t>EF.IC-AT.AT-Emissions-NH3</t>
        </is>
      </c>
      <c r="D1680" s="5" t="inlineStr">
        <is>
          <t>EF</t>
        </is>
      </c>
      <c r="E1680" s="5" t="inlineStr">
        <is>
          <t>IC</t>
        </is>
      </c>
      <c r="F1680" s="5">
        <f>VLOOKUP(E1680,'5.a Definitions'!E:F,2,FALSE)</f>
        <v/>
      </c>
      <c r="G1680" s="5" t="inlineStr">
        <is>
          <t>AT</t>
        </is>
      </c>
      <c r="H1680" s="5" t="inlineStr">
        <is>
          <t>AT</t>
        </is>
      </c>
      <c r="I1680" s="5">
        <f>VLOOKUP(H1680,'5.a Definitions'!E:F,2,FALSE)</f>
        <v/>
      </c>
      <c r="J1680" s="465" t="inlineStr">
        <is>
          <t xml:space="preserve"> Emissions </t>
        </is>
      </c>
      <c r="K1680" s="465" t="inlineStr">
        <is>
          <t xml:space="preserve"> industrial emissions </t>
        </is>
      </c>
      <c r="L1680" s="465" t="inlineStr">
        <is>
          <t xml:space="preserve"> reactive </t>
        </is>
      </c>
      <c r="M1680" s="465" t="inlineStr">
        <is>
          <t xml:space="preserve"> NH3 </t>
        </is>
      </c>
      <c r="N1680" s="466" t="n">
        <v>0.0109178253839268</v>
      </c>
      <c r="O1680" s="467" t="n">
        <v>0.2174815394898873</v>
      </c>
      <c r="P1680" s="468" t="n">
        <v>2013</v>
      </c>
      <c r="Q1680" s="469" t="inlineStr">
        <is>
          <t>CRLTAP Inventory Submissions</t>
        </is>
      </c>
      <c r="R1680" s="469" t="inlineStr">
        <is>
          <t>ok</t>
        </is>
      </c>
      <c r="S1680" s="469" t="inlineStr">
        <is>
          <t xml:space="preserve"> text </t>
        </is>
      </c>
      <c r="T1680" s="426" t="inlineStr">
        <is>
          <t>Norway</t>
        </is>
      </c>
      <c r="U1680" s="465" t="inlineStr">
        <is>
          <t xml:space="preserve"> N wasted </t>
        </is>
      </c>
      <c r="V1680" s="465" t="n">
        <v>0.04</v>
      </c>
    </row>
    <row r="1681" ht="16" customHeight="1">
      <c r="B1681" s="5" t="inlineStr">
        <is>
          <t>EF.IC-AT.AT</t>
        </is>
      </c>
      <c r="C1681" s="5" t="inlineStr">
        <is>
          <t>EF.IC-AT.AT-Emissions-NOx</t>
        </is>
      </c>
      <c r="D1681" s="5" t="inlineStr">
        <is>
          <t>EF</t>
        </is>
      </c>
      <c r="E1681" s="5" t="inlineStr">
        <is>
          <t>IC</t>
        </is>
      </c>
      <c r="F1681" s="5">
        <f>VLOOKUP(E1681,'5.a Definitions'!E:F,2,FALSE)</f>
        <v/>
      </c>
      <c r="G1681" s="5" t="inlineStr">
        <is>
          <t>AT</t>
        </is>
      </c>
      <c r="H1681" s="5" t="inlineStr">
        <is>
          <t>AT</t>
        </is>
      </c>
      <c r="I1681" s="5">
        <f>VLOOKUP(H1681,'5.a Definitions'!E:F,2,FALSE)</f>
        <v/>
      </c>
      <c r="J1681" s="465" t="inlineStr">
        <is>
          <t xml:space="preserve"> Emissions </t>
        </is>
      </c>
      <c r="K1681" s="465" t="inlineStr">
        <is>
          <t xml:space="preserve"> industrial emissions </t>
        </is>
      </c>
      <c r="L1681" s="465" t="inlineStr">
        <is>
          <t xml:space="preserve"> reactive </t>
        </is>
      </c>
      <c r="M1681" s="465" t="inlineStr">
        <is>
          <t xml:space="preserve"> NOx </t>
        </is>
      </c>
      <c r="N1681" s="466" t="n">
        <v>3.25800903963322</v>
      </c>
      <c r="O1681" s="467" t="n">
        <v>0.2563638443468737</v>
      </c>
      <c r="P1681" s="468" t="n">
        <v>2013</v>
      </c>
      <c r="Q1681" s="469" t="inlineStr">
        <is>
          <t>CRLTAP Inventory Submissions</t>
        </is>
      </c>
      <c r="R1681" s="469" t="inlineStr">
        <is>
          <t>ok</t>
        </is>
      </c>
      <c r="S1681" s="469" t="inlineStr">
        <is>
          <t xml:space="preserve"> text </t>
        </is>
      </c>
      <c r="T1681" s="426" t="inlineStr">
        <is>
          <t>Norway</t>
        </is>
      </c>
      <c r="U1681" s="465" t="inlineStr">
        <is>
          <t xml:space="preserve"> N wasted </t>
        </is>
      </c>
      <c r="V1681" s="465" t="n">
        <v>0.04</v>
      </c>
    </row>
    <row r="1682" ht="16" customHeight="1">
      <c r="B1682" s="5" t="inlineStr">
        <is>
          <t>EF.IC-AT.AT</t>
        </is>
      </c>
      <c r="C1682" s="5" t="inlineStr">
        <is>
          <t>EF.IC-AT.AT-Emissions-N2O</t>
        </is>
      </c>
      <c r="D1682" s="5" t="inlineStr">
        <is>
          <t>EF</t>
        </is>
      </c>
      <c r="E1682" s="5" t="inlineStr">
        <is>
          <t>IC</t>
        </is>
      </c>
      <c r="F1682" s="5">
        <f>VLOOKUP(E1682,'5.a Definitions'!E:F,2,FALSE)</f>
        <v/>
      </c>
      <c r="G1682" s="5" t="inlineStr">
        <is>
          <t>AT</t>
        </is>
      </c>
      <c r="H1682" s="5" t="inlineStr">
        <is>
          <t>AT</t>
        </is>
      </c>
      <c r="I1682" s="5">
        <f>VLOOKUP(H1682,'5.a Definitions'!E:F,2,FALSE)</f>
        <v/>
      </c>
      <c r="J1682" s="465" t="inlineStr">
        <is>
          <t xml:space="preserve"> Emissions </t>
        </is>
      </c>
      <c r="K1682" s="465" t="inlineStr">
        <is>
          <t xml:space="preserve"> industrial emissions </t>
        </is>
      </c>
      <c r="L1682" s="465" t="inlineStr">
        <is>
          <t xml:space="preserve"> reactive </t>
        </is>
      </c>
      <c r="M1682" s="465" t="inlineStr">
        <is>
          <t xml:space="preserve"> N2O </t>
        </is>
      </c>
      <c r="N1682" s="466" t="n">
        <v>0.08364942573238555</v>
      </c>
      <c r="O1682" s="467" t="n">
        <v>1.394797542306527</v>
      </c>
      <c r="P1682" s="468" t="n">
        <v>2013</v>
      </c>
      <c r="Q1682" s="469" t="inlineStr">
        <is>
          <t>UNFCCC CRT</t>
        </is>
      </c>
      <c r="R1682" s="469" t="inlineStr">
        <is>
          <t>ok</t>
        </is>
      </c>
      <c r="S1682" s="469" t="inlineStr">
        <is>
          <t xml:space="preserve"> text </t>
        </is>
      </c>
      <c r="T1682" s="426" t="inlineStr">
        <is>
          <t>Norway</t>
        </is>
      </c>
      <c r="U1682" s="465" t="inlineStr">
        <is>
          <t xml:space="preserve"> N wasted </t>
        </is>
      </c>
      <c r="V1682" s="465" t="n">
        <v>0.04</v>
      </c>
    </row>
    <row r="1683" ht="16" customHeight="1">
      <c r="B1683" s="5" t="inlineStr">
        <is>
          <t>EF.TR-AT.AT</t>
        </is>
      </c>
      <c r="C1683" s="5" t="inlineStr">
        <is>
          <t>EF.TR-AT.AT-Emissions-NH3</t>
        </is>
      </c>
      <c r="D1683" s="5" t="inlineStr">
        <is>
          <t>EF</t>
        </is>
      </c>
      <c r="E1683" s="5" t="inlineStr">
        <is>
          <t>TR</t>
        </is>
      </c>
      <c r="F1683" s="5">
        <f>VLOOKUP(E1683,'5.a Definitions'!E:F,2,FALSE)</f>
        <v/>
      </c>
      <c r="G1683" s="5" t="inlineStr">
        <is>
          <t>AT</t>
        </is>
      </c>
      <c r="H1683" s="5" t="inlineStr">
        <is>
          <t>AT</t>
        </is>
      </c>
      <c r="I1683" s="5">
        <f>VLOOKUP(H1683,'5.a Definitions'!E:F,2,FALSE)</f>
        <v/>
      </c>
      <c r="J1683" s="465" t="inlineStr">
        <is>
          <t xml:space="preserve"> Emissions </t>
        </is>
      </c>
      <c r="K1683" s="465" t="inlineStr">
        <is>
          <t xml:space="preserve"> transport emissions </t>
        </is>
      </c>
      <c r="L1683" s="465" t="inlineStr">
        <is>
          <t xml:space="preserve"> reactive </t>
        </is>
      </c>
      <c r="M1683" s="465" t="inlineStr">
        <is>
          <t xml:space="preserve"> NH3 </t>
        </is>
      </c>
      <c r="N1683" s="466" t="n">
        <v>0.82933234132995</v>
      </c>
      <c r="O1683" s="467" t="n">
        <v>0.4166388224211759</v>
      </c>
      <c r="P1683" s="468" t="n">
        <v>2013</v>
      </c>
      <c r="Q1683" s="469" t="inlineStr">
        <is>
          <t>CRLTAP Inventory Submissions</t>
        </is>
      </c>
      <c r="R1683" s="469" t="inlineStr">
        <is>
          <t>ok</t>
        </is>
      </c>
      <c r="S1683" s="469" t="inlineStr">
        <is>
          <t xml:space="preserve"> text </t>
        </is>
      </c>
      <c r="T1683" s="426" t="inlineStr">
        <is>
          <t>Norway</t>
        </is>
      </c>
      <c r="U1683" s="465" t="inlineStr">
        <is>
          <t xml:space="preserve"> N wasted </t>
        </is>
      </c>
      <c r="V1683" s="465" t="n">
        <v>0.04</v>
      </c>
    </row>
    <row r="1684" ht="16" customFormat="1" customHeight="1" s="482">
      <c r="B1684" s="5" t="inlineStr">
        <is>
          <t>EF.TR-AT.AT</t>
        </is>
      </c>
      <c r="C1684" s="5" t="inlineStr">
        <is>
          <t>EF.TR-AT.AT-Emissions-NOx</t>
        </is>
      </c>
      <c r="D1684" s="5" t="inlineStr">
        <is>
          <t>EF</t>
        </is>
      </c>
      <c r="E1684" s="5" t="inlineStr">
        <is>
          <t>TR</t>
        </is>
      </c>
      <c r="F1684" s="5">
        <f>VLOOKUP(E1684,'5.a Definitions'!E:F,2,FALSE)</f>
        <v/>
      </c>
      <c r="G1684" s="5" t="inlineStr">
        <is>
          <t>AT</t>
        </is>
      </c>
      <c r="H1684" s="5" t="inlineStr">
        <is>
          <t>AT</t>
        </is>
      </c>
      <c r="I1684" s="5">
        <f>VLOOKUP(H1684,'5.a Definitions'!E:F,2,FALSE)</f>
        <v/>
      </c>
      <c r="J1684" s="465" t="inlineStr">
        <is>
          <t xml:space="preserve"> Emissions </t>
        </is>
      </c>
      <c r="K1684" s="465" t="inlineStr">
        <is>
          <t xml:space="preserve"> transport emissions </t>
        </is>
      </c>
      <c r="L1684" s="465" t="inlineStr">
        <is>
          <t xml:space="preserve"> reactive </t>
        </is>
      </c>
      <c r="M1684" s="465" t="inlineStr">
        <is>
          <t xml:space="preserve"> NOx </t>
        </is>
      </c>
      <c r="N1684" s="466" t="n">
        <v>28.87879002994335</v>
      </c>
      <c r="O1684" s="467" t="n">
        <v>0.125164577499024</v>
      </c>
      <c r="P1684" s="468" t="n">
        <v>2013</v>
      </c>
      <c r="Q1684" s="469" t="inlineStr">
        <is>
          <t>CRLTAP Inventory Submissions</t>
        </is>
      </c>
      <c r="R1684" s="469" t="inlineStr">
        <is>
          <t>ok</t>
        </is>
      </c>
      <c r="S1684" s="469" t="inlineStr">
        <is>
          <t xml:space="preserve"> text </t>
        </is>
      </c>
      <c r="T1684" s="426" t="inlineStr">
        <is>
          <t>Norway</t>
        </is>
      </c>
      <c r="U1684" s="465" t="inlineStr">
        <is>
          <t xml:space="preserve"> N wasted </t>
        </is>
      </c>
      <c r="V1684" s="465" t="n">
        <v>0.04</v>
      </c>
    </row>
    <row r="1685" ht="16" customHeight="1">
      <c r="B1685" s="5" t="inlineStr">
        <is>
          <t>EF.TR-AT.AT</t>
        </is>
      </c>
      <c r="C1685" s="5" t="inlineStr">
        <is>
          <t>EF.TR-AT.AT-Emissions-N2O</t>
        </is>
      </c>
      <c r="D1685" s="5" t="inlineStr">
        <is>
          <t>EF</t>
        </is>
      </c>
      <c r="E1685" s="5" t="inlineStr">
        <is>
          <t>TR</t>
        </is>
      </c>
      <c r="F1685" s="5">
        <f>VLOOKUP(E1685,'5.a Definitions'!E:F,2,FALSE)</f>
        <v/>
      </c>
      <c r="G1685" s="5" t="inlineStr">
        <is>
          <t>AT</t>
        </is>
      </c>
      <c r="H1685" s="5" t="inlineStr">
        <is>
          <t>AT</t>
        </is>
      </c>
      <c r="I1685" s="5">
        <f>VLOOKUP(H1685,'5.a Definitions'!E:F,2,FALSE)</f>
        <v/>
      </c>
      <c r="J1685" s="465" t="inlineStr">
        <is>
          <t xml:space="preserve"> Emissions </t>
        </is>
      </c>
      <c r="K1685" s="465" t="inlineStr">
        <is>
          <t xml:space="preserve"> transport emissions </t>
        </is>
      </c>
      <c r="L1685" s="465" t="inlineStr">
        <is>
          <t xml:space="preserve"> reactive </t>
        </is>
      </c>
      <c r="M1685" s="465" t="inlineStr">
        <is>
          <t xml:space="preserve"> N2O </t>
        </is>
      </c>
      <c r="N1685" s="466" t="n">
        <v>0.2320108417496614</v>
      </c>
      <c r="O1685" s="467" t="n">
        <v>0.6463342428493241</v>
      </c>
      <c r="P1685" s="468" t="n">
        <v>2013</v>
      </c>
      <c r="Q1685" s="469" t="inlineStr">
        <is>
          <t>UNFCCC CRT</t>
        </is>
      </c>
      <c r="R1685" s="469" t="inlineStr">
        <is>
          <t>ok</t>
        </is>
      </c>
      <c r="S1685" s="469" t="inlineStr">
        <is>
          <t xml:space="preserve"> text </t>
        </is>
      </c>
      <c r="T1685" s="426" t="inlineStr">
        <is>
          <t>Norway</t>
        </is>
      </c>
      <c r="U1685" s="465" t="inlineStr">
        <is>
          <t xml:space="preserve"> N wasted </t>
        </is>
      </c>
      <c r="V1685" s="465" t="n">
        <v>0.04</v>
      </c>
    </row>
    <row r="1686" ht="16" customHeight="1">
      <c r="B1686" s="5" t="inlineStr">
        <is>
          <t>EF.TR-AT.AT</t>
        </is>
      </c>
      <c r="C1686" s="5" t="inlineStr">
        <is>
          <t>EF.TR-AT.AT-Emissions-N2</t>
        </is>
      </c>
      <c r="D1686" s="5" t="inlineStr">
        <is>
          <t>EF</t>
        </is>
      </c>
      <c r="E1686" s="5" t="inlineStr">
        <is>
          <t>TR</t>
        </is>
      </c>
      <c r="F1686" s="5">
        <f>VLOOKUP(E1686,'5.a Definitions'!E:F,2,FALSE)</f>
        <v/>
      </c>
      <c r="G1686" s="5" t="inlineStr">
        <is>
          <t>AT</t>
        </is>
      </c>
      <c r="H1686" s="5" t="inlineStr">
        <is>
          <t>AT</t>
        </is>
      </c>
      <c r="I1686" s="5">
        <f>VLOOKUP(H1686,'5.a Definitions'!E:F,2,FALSE)</f>
        <v/>
      </c>
      <c r="J1686" s="465" t="inlineStr">
        <is>
          <t xml:space="preserve"> Emissions </t>
        </is>
      </c>
      <c r="K1686" s="465" t="inlineStr">
        <is>
          <t xml:space="preserve"> transport emissions </t>
        </is>
      </c>
      <c r="L1686" s="465" t="inlineStr">
        <is>
          <t xml:space="preserve"> inert </t>
        </is>
      </c>
      <c r="M1686" s="465" t="inlineStr">
        <is>
          <t xml:space="preserve"> N2 </t>
        </is>
      </c>
      <c r="N1686" s="466" t="n">
        <v>0</v>
      </c>
      <c r="O1686" s="467" t="n">
        <v>0.2</v>
      </c>
      <c r="P1686" s="468" t="n">
        <v>2013</v>
      </c>
      <c r="Q1686" s="469" t="inlineStr">
        <is>
          <t>mass balance</t>
        </is>
      </c>
      <c r="R1686" s="469" t="inlineStr">
        <is>
          <t>ok</t>
        </is>
      </c>
      <c r="S1686" s="469" t="inlineStr">
        <is>
          <t xml:space="preserve"> text </t>
        </is>
      </c>
      <c r="T1686" s="426" t="inlineStr">
        <is>
          <t>Norway</t>
        </is>
      </c>
      <c r="U1686" s="465" t="inlineStr">
        <is>
          <t xml:space="preserve"> N wasted </t>
        </is>
      </c>
      <c r="V1686" s="465" t="n">
        <v>0.04</v>
      </c>
    </row>
    <row r="1687" ht="16" customHeight="1">
      <c r="B1687" s="5" t="inlineStr">
        <is>
          <t>EF.TR-RW.RW</t>
        </is>
      </c>
      <c r="C1687" s="5" t="inlineStr">
        <is>
          <t>EF.TR-RW.RW-Export of transport fuels-Nmix</t>
        </is>
      </c>
      <c r="D1687" s="5" t="inlineStr">
        <is>
          <t>EF</t>
        </is>
      </c>
      <c r="E1687" s="5" t="inlineStr">
        <is>
          <t>TR</t>
        </is>
      </c>
      <c r="F1687" s="5">
        <f>VLOOKUP(E1687,'5.a Definitions'!E:F,2,FALSE)</f>
        <v/>
      </c>
      <c r="G1687" s="5" t="inlineStr">
        <is>
          <t>RW</t>
        </is>
      </c>
      <c r="H1687" s="5" t="inlineStr">
        <is>
          <t>RW</t>
        </is>
      </c>
      <c r="I1687" s="5">
        <f>VLOOKUP(H1687,'5.a Definitions'!E:F,2,FALSE)</f>
        <v/>
      </c>
      <c r="J1687" s="465" t="inlineStr">
        <is>
          <t xml:space="preserve"> Export of transport fuels </t>
        </is>
      </c>
      <c r="K1687" s="465" t="inlineStr">
        <is>
          <t xml:space="preserve"> export of transport fuel </t>
        </is>
      </c>
      <c r="L1687" s="465" t="inlineStr">
        <is>
          <t xml:space="preserve"> reactive </t>
        </is>
      </c>
      <c r="M1687" s="465" t="inlineStr">
        <is>
          <t xml:space="preserve"> Nmix </t>
        </is>
      </c>
      <c r="N1687" s="466" t="n">
        <v>0.08535538000000001</v>
      </c>
      <c r="O1687" s="467" t="n">
        <v>1.097407740676416</v>
      </c>
      <c r="P1687" s="468" t="n">
        <v>2013</v>
      </c>
      <c r="Q1687" s="469" t="inlineStr">
        <is>
          <t>SSB tab 08801</t>
        </is>
      </c>
      <c r="R1687" s="469" t="inlineStr">
        <is>
          <t>ok</t>
        </is>
      </c>
      <c r="S1687" s="469" t="inlineStr">
        <is>
          <t xml:space="preserve"> text </t>
        </is>
      </c>
      <c r="T1687" s="426" t="inlineStr">
        <is>
          <t>Norway</t>
        </is>
      </c>
      <c r="U1687" s="5" t="inlineStr">
        <is>
          <t>useful output</t>
        </is>
      </c>
      <c r="V1687" s="465" t="n">
        <v>0.04</v>
      </c>
    </row>
    <row r="1688" ht="16" customHeight="1">
      <c r="B1688" s="5" t="inlineStr">
        <is>
          <t>EF.OE-AT.AT</t>
        </is>
      </c>
      <c r="C1688" s="5" t="inlineStr">
        <is>
          <t>EF.OE-AT.AT-Emissions-NH3</t>
        </is>
      </c>
      <c r="D1688" s="5" t="inlineStr">
        <is>
          <t>EF</t>
        </is>
      </c>
      <c r="E1688" s="5" t="inlineStr">
        <is>
          <t>OE</t>
        </is>
      </c>
      <c r="F1688" s="5">
        <f>VLOOKUP(E1688,'5.a Definitions'!E:F,2,FALSE)</f>
        <v/>
      </c>
      <c r="G1688" s="5" t="inlineStr">
        <is>
          <t>AT</t>
        </is>
      </c>
      <c r="H1688" s="5" t="inlineStr">
        <is>
          <t>AT</t>
        </is>
      </c>
      <c r="I1688" s="5">
        <f>VLOOKUP(H1688,'5.a Definitions'!E:F,2,FALSE)</f>
        <v/>
      </c>
      <c r="J1688" s="465" t="inlineStr">
        <is>
          <t xml:space="preserve"> Emissions </t>
        </is>
      </c>
      <c r="K1688" s="465" t="inlineStr">
        <is>
          <t xml:space="preserve"> other fuels emissions </t>
        </is>
      </c>
      <c r="L1688" s="465" t="inlineStr">
        <is>
          <t xml:space="preserve"> reactive </t>
        </is>
      </c>
      <c r="M1688" s="465" t="inlineStr">
        <is>
          <t xml:space="preserve"> NH3 </t>
        </is>
      </c>
      <c r="N1688" s="466" t="n">
        <v>0.06155680987575002</v>
      </c>
      <c r="O1688" s="467" t="n">
        <v>0.5517251458185923</v>
      </c>
      <c r="P1688" s="468" t="n">
        <v>2013</v>
      </c>
      <c r="Q1688" s="469" t="inlineStr">
        <is>
          <t>CRLTAP Inventory Submissions</t>
        </is>
      </c>
      <c r="R1688" s="469" t="inlineStr">
        <is>
          <t>ok</t>
        </is>
      </c>
      <c r="S1688" s="469" t="inlineStr">
        <is>
          <t xml:space="preserve"> text </t>
        </is>
      </c>
      <c r="T1688" s="426" t="inlineStr">
        <is>
          <t>Norway</t>
        </is>
      </c>
      <c r="U1688" s="465" t="inlineStr">
        <is>
          <t xml:space="preserve"> N wasted </t>
        </is>
      </c>
      <c r="V1688" s="465" t="n">
        <v>0.04</v>
      </c>
    </row>
    <row r="1689" ht="16" customHeight="1">
      <c r="B1689" s="5" t="inlineStr">
        <is>
          <t>EF.OE-AT.AT</t>
        </is>
      </c>
      <c r="C1689" s="5" t="inlineStr">
        <is>
          <t>EF.OE-AT.AT-Emissions-NOx</t>
        </is>
      </c>
      <c r="D1689" s="5" t="inlineStr">
        <is>
          <t>EF</t>
        </is>
      </c>
      <c r="E1689" s="5" t="inlineStr">
        <is>
          <t>OE</t>
        </is>
      </c>
      <c r="F1689" s="5">
        <f>VLOOKUP(E1689,'5.a Definitions'!E:F,2,FALSE)</f>
        <v/>
      </c>
      <c r="G1689" s="5" t="inlineStr">
        <is>
          <t>AT</t>
        </is>
      </c>
      <c r="H1689" s="5" t="inlineStr">
        <is>
          <t>AT</t>
        </is>
      </c>
      <c r="I1689" s="5">
        <f>VLOOKUP(H1689,'5.a Definitions'!E:F,2,FALSE)</f>
        <v/>
      </c>
      <c r="J1689" s="465" t="inlineStr">
        <is>
          <t xml:space="preserve"> Emissions </t>
        </is>
      </c>
      <c r="K1689" s="465" t="inlineStr">
        <is>
          <t xml:space="preserve"> other fuels emissions </t>
        </is>
      </c>
      <c r="L1689" s="465" t="inlineStr">
        <is>
          <t xml:space="preserve"> reactive </t>
        </is>
      </c>
      <c r="M1689" s="465" t="inlineStr">
        <is>
          <t xml:space="preserve"> NOx </t>
        </is>
      </c>
      <c r="N1689" s="466" t="n">
        <v>5.587348310058159</v>
      </c>
      <c r="O1689" s="467" t="n">
        <v>0.1872537391078448</v>
      </c>
      <c r="P1689" s="468" t="n">
        <v>2013</v>
      </c>
      <c r="Q1689" s="469" t="inlineStr">
        <is>
          <t>CRLTAP Inventory Submissions</t>
        </is>
      </c>
      <c r="R1689" s="469" t="inlineStr">
        <is>
          <t>ok</t>
        </is>
      </c>
      <c r="S1689" s="469" t="inlineStr">
        <is>
          <t xml:space="preserve"> text </t>
        </is>
      </c>
      <c r="T1689" s="426" t="inlineStr">
        <is>
          <t>Norway</t>
        </is>
      </c>
      <c r="U1689" s="465" t="inlineStr">
        <is>
          <t xml:space="preserve"> N wasted </t>
        </is>
      </c>
      <c r="V1689" s="465" t="n">
        <v>0.04</v>
      </c>
    </row>
    <row r="1690" ht="16" customHeight="1">
      <c r="B1690" s="5" t="inlineStr">
        <is>
          <t>EF.OE-AT.AT</t>
        </is>
      </c>
      <c r="C1690" s="5" t="inlineStr">
        <is>
          <t>EF.OE-AT.AT-Emissions-N2O</t>
        </is>
      </c>
      <c r="D1690" s="5" t="inlineStr">
        <is>
          <t>EF</t>
        </is>
      </c>
      <c r="E1690" s="5" t="inlineStr">
        <is>
          <t>OE</t>
        </is>
      </c>
      <c r="F1690" s="5">
        <f>VLOOKUP(E1690,'5.a Definitions'!E:F,2,FALSE)</f>
        <v/>
      </c>
      <c r="G1690" s="5" t="inlineStr">
        <is>
          <t>AT</t>
        </is>
      </c>
      <c r="H1690" s="5" t="inlineStr">
        <is>
          <t>AT</t>
        </is>
      </c>
      <c r="I1690" s="5">
        <f>VLOOKUP(H1690,'5.a Definitions'!E:F,2,FALSE)</f>
        <v/>
      </c>
      <c r="J1690" s="465" t="inlineStr">
        <is>
          <t xml:space="preserve"> Emissions </t>
        </is>
      </c>
      <c r="K1690" s="465" t="inlineStr">
        <is>
          <t xml:space="preserve"> other fuels emissions </t>
        </is>
      </c>
      <c r="L1690" s="465" t="inlineStr">
        <is>
          <t xml:space="preserve"> reactive </t>
        </is>
      </c>
      <c r="M1690" s="465" t="inlineStr">
        <is>
          <t xml:space="preserve"> N2O </t>
        </is>
      </c>
      <c r="N1690" s="466" t="n">
        <v>0.07300632531204668</v>
      </c>
      <c r="O1690" s="467" t="n">
        <v>1.394797542306526</v>
      </c>
      <c r="P1690" s="468" t="n">
        <v>2013</v>
      </c>
      <c r="Q1690" s="469" t="inlineStr">
        <is>
          <t>UNFCCC CRT</t>
        </is>
      </c>
      <c r="R1690" s="469" t="inlineStr">
        <is>
          <t>ok</t>
        </is>
      </c>
      <c r="S1690" s="469" t="inlineStr">
        <is>
          <t xml:space="preserve"> text </t>
        </is>
      </c>
      <c r="T1690" s="426" t="inlineStr">
        <is>
          <t>Norway</t>
        </is>
      </c>
      <c r="U1690" s="465" t="inlineStr">
        <is>
          <t xml:space="preserve"> N wasted </t>
        </is>
      </c>
      <c r="V1690" s="465" t="n">
        <v>0.04</v>
      </c>
    </row>
    <row r="1691" ht="16" customHeight="1" thickBot="1">
      <c r="A1691" s="483" t="n"/>
      <c r="B1691" s="6" t="inlineStr">
        <is>
          <t>EF.OE-AT.AT</t>
        </is>
      </c>
      <c r="C1691" s="6" t="inlineStr">
        <is>
          <t>EF.OE-AT.AT-Emissions-N2</t>
        </is>
      </c>
      <c r="D1691" s="6" t="inlineStr">
        <is>
          <t>EF</t>
        </is>
      </c>
      <c r="E1691" s="6" t="inlineStr">
        <is>
          <t>OE</t>
        </is>
      </c>
      <c r="F1691" s="5">
        <f>VLOOKUP(E1691,'5.a Definitions'!E:F,2,FALSE)</f>
        <v/>
      </c>
      <c r="G1691" s="6" t="inlineStr">
        <is>
          <t>AT</t>
        </is>
      </c>
      <c r="H1691" s="6" t="inlineStr">
        <is>
          <t>AT</t>
        </is>
      </c>
      <c r="I1691" s="5">
        <f>VLOOKUP(H1691,'5.a Definitions'!E:F,2,FALSE)</f>
        <v/>
      </c>
      <c r="J1691" s="470" t="inlineStr">
        <is>
          <t xml:space="preserve"> Emissions </t>
        </is>
      </c>
      <c r="K1691" s="470" t="inlineStr">
        <is>
          <t xml:space="preserve"> other fuels emissions </t>
        </is>
      </c>
      <c r="L1691" s="470" t="inlineStr">
        <is>
          <t xml:space="preserve"> inert </t>
        </is>
      </c>
      <c r="M1691" s="470" t="inlineStr">
        <is>
          <t xml:space="preserve"> N2 </t>
        </is>
      </c>
      <c r="N1691" s="466" t="n">
        <v>0</v>
      </c>
      <c r="O1691" s="471" t="n">
        <v>0.2</v>
      </c>
      <c r="P1691" s="468" t="n">
        <v>2013</v>
      </c>
      <c r="Q1691" s="472" t="inlineStr">
        <is>
          <t>mass balance</t>
        </is>
      </c>
      <c r="R1691" s="469" t="inlineStr">
        <is>
          <t>ok</t>
        </is>
      </c>
      <c r="S1691" s="472" t="inlineStr">
        <is>
          <t xml:space="preserve"> text </t>
        </is>
      </c>
      <c r="T1691" s="426" t="inlineStr">
        <is>
          <t>Norway</t>
        </is>
      </c>
      <c r="U1691" s="470" t="inlineStr">
        <is>
          <t xml:space="preserve"> N wasted </t>
        </is>
      </c>
      <c r="V1691" s="470" t="n">
        <v>0.04</v>
      </c>
    </row>
    <row r="1692" ht="16" customHeight="1">
      <c r="A1692" s="487" t="inlineStr">
        <is>
          <t xml:space="preserve"> Materials and products </t>
        </is>
      </c>
      <c r="B1692" s="452" t="inlineStr">
        <is>
          <t>MP.FP-AG.SM</t>
        </is>
      </c>
      <c r="C1692" s="452" t="inlineStr">
        <is>
          <t>MP.FP-AG.SM-Seeds and planting material -Nmix</t>
        </is>
      </c>
      <c r="D1692" s="452" t="inlineStr">
        <is>
          <t>MP</t>
        </is>
      </c>
      <c r="E1692" s="452" t="inlineStr">
        <is>
          <t>FP</t>
        </is>
      </c>
      <c r="F1692" s="5">
        <f>VLOOKUP(E1692,'5.a Definitions'!E:F,2,FALSE)</f>
        <v/>
      </c>
      <c r="G1692" s="452" t="inlineStr">
        <is>
          <t>AG</t>
        </is>
      </c>
      <c r="H1692" s="452" t="inlineStr">
        <is>
          <t>SM</t>
        </is>
      </c>
      <c r="I1692" s="5">
        <f>VLOOKUP(H1692,'5.a Definitions'!E:F,2,FALSE)</f>
        <v/>
      </c>
      <c r="J1692" s="465" t="inlineStr">
        <is>
          <t xml:space="preserve"> Seeds and planting material  </t>
        </is>
      </c>
      <c r="K1692" s="465" t="inlineStr">
        <is>
          <t xml:space="preserve"> seeds and planting material </t>
        </is>
      </c>
      <c r="L1692" s="465" t="inlineStr">
        <is>
          <t xml:space="preserve"> reactive </t>
        </is>
      </c>
      <c r="M1692" s="465" t="inlineStr">
        <is>
          <t xml:space="preserve"> Nmix </t>
        </is>
      </c>
      <c r="N1692" s="466" t="n">
        <v>1.241545288233276</v>
      </c>
      <c r="O1692" s="467" t="n">
        <v>0.3191778933071791</v>
      </c>
      <c r="P1692" s="468" t="n">
        <v>2013</v>
      </c>
      <c r="Q1692" s="469" t="inlineStr">
        <is>
          <t>NIBIO Totalkalkylen</t>
        </is>
      </c>
      <c r="R1692" s="469" t="inlineStr">
        <is>
          <t>ok</t>
        </is>
      </c>
      <c r="S1692" s="469" t="inlineStr">
        <is>
          <t xml:space="preserve"> text </t>
        </is>
      </c>
      <c r="T1692" s="426" t="inlineStr">
        <is>
          <t>Norway</t>
        </is>
      </c>
      <c r="U1692" s="5" t="inlineStr">
        <is>
          <t>useful output</t>
        </is>
      </c>
      <c r="V1692" s="465" t="n">
        <v>0.04</v>
      </c>
    </row>
    <row r="1693" ht="16" customHeight="1">
      <c r="B1693" s="5" t="inlineStr">
        <is>
          <t>MP.FP-AG.MM</t>
        </is>
      </c>
      <c r="C1693" s="5" t="inlineStr">
        <is>
          <t>MP.FP-AG.MM-Farm animal feed-Nmix</t>
        </is>
      </c>
      <c r="D1693" s="5" t="inlineStr">
        <is>
          <t>MP</t>
        </is>
      </c>
      <c r="E1693" s="5" t="inlineStr">
        <is>
          <t>FP</t>
        </is>
      </c>
      <c r="F1693" s="5">
        <f>VLOOKUP(E1693,'5.a Definitions'!E:F,2,FALSE)</f>
        <v/>
      </c>
      <c r="G1693" s="5" t="inlineStr">
        <is>
          <t>AG</t>
        </is>
      </c>
      <c r="H1693" s="5" t="inlineStr">
        <is>
          <t>MM</t>
        </is>
      </c>
      <c r="I1693" s="5">
        <f>VLOOKUP(H1693,'5.a Definitions'!E:F,2,FALSE)</f>
        <v/>
      </c>
      <c r="J1693" s="465" t="inlineStr">
        <is>
          <t xml:space="preserve"> Farm animal feed </t>
        </is>
      </c>
      <c r="K1693" s="465" t="inlineStr">
        <is>
          <t xml:space="preserve"> farm animal feed </t>
        </is>
      </c>
      <c r="L1693" s="465" t="inlineStr">
        <is>
          <t xml:space="preserve"> reactive </t>
        </is>
      </c>
      <c r="M1693" s="465" t="inlineStr">
        <is>
          <t xml:space="preserve"> Nmix </t>
        </is>
      </c>
      <c r="N1693" s="466" t="n">
        <v>20.1188507</v>
      </c>
      <c r="O1693" s="467" t="n">
        <v>0.1028706009675247</v>
      </c>
      <c r="P1693" s="468" t="n">
        <v>2013</v>
      </c>
      <c r="Q1693" s="469" t="inlineStr">
        <is>
          <t>Kraftfôrstatistikk</t>
        </is>
      </c>
      <c r="R1693" s="469" t="inlineStr">
        <is>
          <t>ok</t>
        </is>
      </c>
      <c r="S1693" s="469" t="inlineStr">
        <is>
          <t xml:space="preserve"> text </t>
        </is>
      </c>
      <c r="T1693" s="426" t="inlineStr">
        <is>
          <t>Norway</t>
        </is>
      </c>
      <c r="U1693" s="5" t="inlineStr">
        <is>
          <t>useful output</t>
        </is>
      </c>
      <c r="V1693" s="465" t="n">
        <v>0.04</v>
      </c>
    </row>
    <row r="1694" ht="16" customHeight="1">
      <c r="B1694" s="5" t="inlineStr">
        <is>
          <t>MP.FP-PR.SO</t>
        </is>
      </c>
      <c r="C1694" s="5" t="inlineStr">
        <is>
          <t>MP.FP-PR.SO-Food industry waste-Nmix</t>
        </is>
      </c>
      <c r="D1694" s="5" t="inlineStr">
        <is>
          <t>MP</t>
        </is>
      </c>
      <c r="E1694" s="5" t="inlineStr">
        <is>
          <t>FP</t>
        </is>
      </c>
      <c r="F1694" s="5">
        <f>VLOOKUP(E1694,'5.a Definitions'!E:F,2,FALSE)</f>
        <v/>
      </c>
      <c r="G1694" s="5" t="inlineStr">
        <is>
          <t>PR</t>
        </is>
      </c>
      <c r="H1694" s="5" t="inlineStr">
        <is>
          <t>SO</t>
        </is>
      </c>
      <c r="I1694" s="5">
        <f>VLOOKUP(H1694,'5.a Definitions'!E:F,2,FALSE)</f>
        <v/>
      </c>
      <c r="J1694" s="465" t="inlineStr">
        <is>
          <t xml:space="preserve"> Food industry waste </t>
        </is>
      </c>
      <c r="K1694" s="465" t="inlineStr">
        <is>
          <t xml:space="preserve"> food industry waste </t>
        </is>
      </c>
      <c r="L1694" s="465" t="inlineStr">
        <is>
          <t xml:space="preserve"> reactive </t>
        </is>
      </c>
      <c r="M1694" s="465" t="inlineStr">
        <is>
          <t xml:space="preserve"> Nmix </t>
        </is>
      </c>
      <c r="N1694" s="466" t="n">
        <v>1.665</v>
      </c>
      <c r="O1694" s="467" t="n">
        <v>0.5237965068242114</v>
      </c>
      <c r="P1694" s="468" t="n">
        <v>2013</v>
      </c>
      <c r="Q1694" s="469" t="inlineStr">
        <is>
          <t>SSB</t>
        </is>
      </c>
      <c r="R1694" s="469" t="inlineStr">
        <is>
          <t>ok</t>
        </is>
      </c>
      <c r="S1694" s="469" t="inlineStr">
        <is>
          <t xml:space="preserve"> text </t>
        </is>
      </c>
      <c r="T1694" s="426" t="inlineStr">
        <is>
          <t>Norway</t>
        </is>
      </c>
      <c r="U1694" s="465" t="inlineStr">
        <is>
          <t xml:space="preserve"> N wasted </t>
        </is>
      </c>
      <c r="V1694" s="465" t="n">
        <v>0.04</v>
      </c>
    </row>
    <row r="1695" ht="16" customHeight="1">
      <c r="B1695" s="5" t="inlineStr">
        <is>
          <t>MP.FP-PR.WW</t>
        </is>
      </c>
      <c r="C1695" s="5" t="inlineStr">
        <is>
          <t>MP.FP-PR.WW-Food industry wastewater-Nmix</t>
        </is>
      </c>
      <c r="D1695" s="5" t="inlineStr">
        <is>
          <t>MP</t>
        </is>
      </c>
      <c r="E1695" s="5" t="inlineStr">
        <is>
          <t>FP</t>
        </is>
      </c>
      <c r="F1695" s="5">
        <f>VLOOKUP(E1695,'5.a Definitions'!E:F,2,FALSE)</f>
        <v/>
      </c>
      <c r="G1695" s="5" t="inlineStr">
        <is>
          <t>PR</t>
        </is>
      </c>
      <c r="H1695" s="5" t="inlineStr">
        <is>
          <t>WW</t>
        </is>
      </c>
      <c r="I1695" s="5">
        <f>VLOOKUP(H1695,'5.a Definitions'!E:F,2,FALSE)</f>
        <v/>
      </c>
      <c r="J1695" s="465" t="inlineStr">
        <is>
          <t xml:space="preserve"> Food industry wastewater </t>
        </is>
      </c>
      <c r="K1695" s="465" t="inlineStr">
        <is>
          <t xml:space="preserve"> food industry wastewater </t>
        </is>
      </c>
      <c r="L1695" s="465" t="inlineStr">
        <is>
          <t xml:space="preserve"> reactive </t>
        </is>
      </c>
      <c r="M1695" s="465" t="inlineStr">
        <is>
          <t xml:space="preserve"> Nmix </t>
        </is>
      </c>
      <c r="N1695" s="466" t="n">
        <v>0.09350865601023019</v>
      </c>
      <c r="O1695" s="467" t="n">
        <v>0.1296643549641292</v>
      </c>
      <c r="P1695" s="468" t="n">
        <v>2013</v>
      </c>
      <c r="Q1695" s="469" t="inlineStr">
        <is>
          <t>Miljødirektoratet</t>
        </is>
      </c>
      <c r="R1695" s="469" t="inlineStr">
        <is>
          <t>ok</t>
        </is>
      </c>
      <c r="S1695" s="469" t="inlineStr">
        <is>
          <t xml:space="preserve"> text </t>
        </is>
      </c>
      <c r="T1695" s="426" t="inlineStr">
        <is>
          <t>Norway</t>
        </is>
      </c>
      <c r="U1695" s="465" t="inlineStr">
        <is>
          <t xml:space="preserve"> N wasted </t>
        </is>
      </c>
      <c r="V1695" s="465" t="n">
        <v>0.04</v>
      </c>
    </row>
    <row r="1696" ht="16" customHeight="1">
      <c r="B1696" s="5" t="inlineStr">
        <is>
          <t>MP.FP-HS.HS</t>
        </is>
      </c>
      <c r="C1696" s="5" t="inlineStr">
        <is>
          <t>MP.FP-HS.HS-Food products-Nmix</t>
        </is>
      </c>
      <c r="D1696" s="5" t="inlineStr">
        <is>
          <t>MP</t>
        </is>
      </c>
      <c r="E1696" s="5" t="inlineStr">
        <is>
          <t>FP</t>
        </is>
      </c>
      <c r="F1696" s="5">
        <f>VLOOKUP(E1696,'5.a Definitions'!E:F,2,FALSE)</f>
        <v/>
      </c>
      <c r="G1696" s="5" t="inlineStr">
        <is>
          <t>HS</t>
        </is>
      </c>
      <c r="H1696" s="5" t="inlineStr">
        <is>
          <t>HS</t>
        </is>
      </c>
      <c r="I1696" s="5">
        <f>VLOOKUP(H1696,'5.a Definitions'!E:F,2,FALSE)</f>
        <v/>
      </c>
      <c r="J1696" s="465" t="inlineStr">
        <is>
          <t xml:space="preserve"> Food products </t>
        </is>
      </c>
      <c r="K1696" s="465" t="inlineStr">
        <is>
          <t xml:space="preserve"> food products </t>
        </is>
      </c>
      <c r="L1696" s="465" t="inlineStr">
        <is>
          <t xml:space="preserve"> reactive </t>
        </is>
      </c>
      <c r="M1696" s="465" t="inlineStr">
        <is>
          <t xml:space="preserve"> Nmix </t>
        </is>
      </c>
      <c r="N1696" s="466" t="n">
        <v>28.46913322317366</v>
      </c>
      <c r="O1696" s="467" t="n">
        <v>0.114901923214815</v>
      </c>
      <c r="P1696" s="468" t="n">
        <v>2013</v>
      </c>
      <c r="Q1696" s="469" t="inlineStr">
        <is>
          <t>Filled (linear trend across the survey years): SSB</t>
        </is>
      </c>
      <c r="R1696" s="469" t="inlineStr">
        <is>
          <t>ok</t>
        </is>
      </c>
      <c r="S1696" s="469" t="inlineStr">
        <is>
          <t xml:space="preserve"> text </t>
        </is>
      </c>
      <c r="T1696" s="426" t="inlineStr">
        <is>
          <t>Norway</t>
        </is>
      </c>
      <c r="U1696" s="5" t="inlineStr">
        <is>
          <t>useful output</t>
        </is>
      </c>
      <c r="V1696" s="465" t="n">
        <v>0.04</v>
      </c>
    </row>
    <row r="1697" ht="16" customHeight="1">
      <c r="B1697" s="5" t="inlineStr">
        <is>
          <t>MP.FP-HY.SW</t>
        </is>
      </c>
      <c r="C1697" s="5" t="inlineStr">
        <is>
          <t>MP.FP-HY.SW-Untreated wastewater-Nmix</t>
        </is>
      </c>
      <c r="D1697" s="5" t="inlineStr">
        <is>
          <t>MP</t>
        </is>
      </c>
      <c r="E1697" s="5" t="inlineStr">
        <is>
          <t>FP</t>
        </is>
      </c>
      <c r="F1697" s="5">
        <f>VLOOKUP(E1697,'5.a Definitions'!E:F,2,FALSE)</f>
        <v/>
      </c>
      <c r="G1697" s="5" t="inlineStr">
        <is>
          <t>HY</t>
        </is>
      </c>
      <c r="H1697" s="5" t="inlineStr">
        <is>
          <t>SW</t>
        </is>
      </c>
      <c r="I1697" s="5">
        <f>VLOOKUP(H1697,'5.a Definitions'!E:F,2,FALSE)</f>
        <v/>
      </c>
      <c r="J1697" s="465" t="inlineStr">
        <is>
          <t xml:space="preserve"> Untreated wastewater </t>
        </is>
      </c>
      <c r="K1697" s="465" t="inlineStr">
        <is>
          <t xml:space="preserve"> food industry untreated wastewater </t>
        </is>
      </c>
      <c r="L1697" s="465" t="inlineStr">
        <is>
          <t xml:space="preserve"> reactive </t>
        </is>
      </c>
      <c r="M1697" s="465" t="inlineStr">
        <is>
          <t xml:space="preserve"> Nmix </t>
        </is>
      </c>
      <c r="N1697" s="466" t="n">
        <v>0.8342915000000001</v>
      </c>
      <c r="O1697" s="467" t="n">
        <v>0.1546971614863685</v>
      </c>
      <c r="P1697" s="468" t="n">
        <v>2013</v>
      </c>
      <c r="Q1697" s="469" t="inlineStr">
        <is>
          <t>Miljødirektoratet</t>
        </is>
      </c>
      <c r="R1697" s="469" t="inlineStr">
        <is>
          <t>ok</t>
        </is>
      </c>
      <c r="S1697" s="469" t="inlineStr">
        <is>
          <t xml:space="preserve"> text </t>
        </is>
      </c>
      <c r="T1697" s="426" t="inlineStr">
        <is>
          <t>Norway</t>
        </is>
      </c>
      <c r="U1697" s="465" t="inlineStr">
        <is>
          <t xml:space="preserve"> N wasted </t>
        </is>
      </c>
      <c r="V1697" s="465" t="n">
        <v>0.04</v>
      </c>
    </row>
    <row r="1698" ht="16" customHeight="1">
      <c r="B1698" s="5" t="inlineStr">
        <is>
          <t>MP.FP-HY.AC</t>
        </is>
      </c>
      <c r="C1698" s="5" t="inlineStr">
        <is>
          <t>MP.FP-HY.AC-Feed to freshwater aquaculture-Nmix</t>
        </is>
      </c>
      <c r="D1698" s="5" t="inlineStr">
        <is>
          <t>MP</t>
        </is>
      </c>
      <c r="E1698" s="5" t="inlineStr">
        <is>
          <t>FP</t>
        </is>
      </c>
      <c r="F1698" s="5">
        <f>VLOOKUP(E1698,'5.a Definitions'!E:F,2,FALSE)</f>
        <v/>
      </c>
      <c r="G1698" s="5" t="inlineStr">
        <is>
          <t>HY</t>
        </is>
      </c>
      <c r="H1698" s="5" t="inlineStr">
        <is>
          <t>AC</t>
        </is>
      </c>
      <c r="I1698" s="5">
        <f>VLOOKUP(H1698,'5.a Definitions'!E:F,2,FALSE)</f>
        <v/>
      </c>
      <c r="J1698" s="465" t="inlineStr">
        <is>
          <t xml:space="preserve"> Feed to freshwater aquaculture </t>
        </is>
      </c>
      <c r="K1698" s="465" t="inlineStr">
        <is>
          <t xml:space="preserve"> feed to freshwater aquaculture </t>
        </is>
      </c>
      <c r="L1698" s="465" t="inlineStr">
        <is>
          <t xml:space="preserve"> reactive </t>
        </is>
      </c>
      <c r="M1698" s="465" t="inlineStr">
        <is>
          <t xml:space="preserve"> Nmix </t>
        </is>
      </c>
      <c r="N1698" s="466" t="n">
        <v>0</v>
      </c>
      <c r="O1698" s="467" t="n">
        <v>0.2</v>
      </c>
      <c r="P1698" s="468" t="n">
        <v>2013</v>
      </c>
      <c r="Q1698" s="469" t="inlineStr">
        <is>
          <t>no production</t>
        </is>
      </c>
      <c r="R1698" s="469" t="inlineStr">
        <is>
          <t>ok</t>
        </is>
      </c>
      <c r="S1698" s="469" t="inlineStr">
        <is>
          <t xml:space="preserve"> text </t>
        </is>
      </c>
      <c r="T1698" s="426" t="inlineStr">
        <is>
          <t>Norway</t>
        </is>
      </c>
      <c r="U1698" s="5" t="inlineStr">
        <is>
          <t>useful output</t>
        </is>
      </c>
      <c r="V1698" s="465" t="n">
        <v>0.04</v>
      </c>
    </row>
    <row r="1699" ht="16" customHeight="1">
      <c r="B1699" s="5" t="inlineStr">
        <is>
          <t>MP.FP-HY.AC</t>
        </is>
      </c>
      <c r="C1699" s="5" t="inlineStr">
        <is>
          <t>MP.FP-HY.AC-Feed to coastal aquaculture-Nmix</t>
        </is>
      </c>
      <c r="D1699" s="5" t="inlineStr">
        <is>
          <t>MP</t>
        </is>
      </c>
      <c r="E1699" s="5" t="inlineStr">
        <is>
          <t>FP</t>
        </is>
      </c>
      <c r="F1699" s="5">
        <f>VLOOKUP(E1699,'5.a Definitions'!E:F,2,FALSE)</f>
        <v/>
      </c>
      <c r="G1699" s="5" t="inlineStr">
        <is>
          <t>HY</t>
        </is>
      </c>
      <c r="H1699" s="5" t="inlineStr">
        <is>
          <t>AC</t>
        </is>
      </c>
      <c r="I1699" s="5">
        <f>VLOOKUP(H1699,'5.a Definitions'!E:F,2,FALSE)</f>
        <v/>
      </c>
      <c r="J1699" s="465" t="inlineStr">
        <is>
          <t xml:space="preserve"> Feed to coastal aquaculture </t>
        </is>
      </c>
      <c r="K1699" s="465" t="inlineStr">
        <is>
          <t xml:space="preserve"> feed to coastal aquaculture </t>
        </is>
      </c>
      <c r="L1699" s="465" t="inlineStr">
        <is>
          <t xml:space="preserve"> reactive </t>
        </is>
      </c>
      <c r="M1699" s="465" t="inlineStr">
        <is>
          <t xml:space="preserve"> Nmix </t>
        </is>
      </c>
      <c r="N1699" s="466" t="n">
        <v>13.19066215384614</v>
      </c>
      <c r="O1699" s="467" t="n">
        <v>0.4123758497638397</v>
      </c>
      <c r="P1699" s="468" t="n">
        <v>2013</v>
      </c>
      <c r="Q1699" s="469" t="inlineStr">
        <is>
          <t>Fiskeridirektoratet</t>
        </is>
      </c>
      <c r="R1699" s="469" t="inlineStr">
        <is>
          <t>ok</t>
        </is>
      </c>
      <c r="S1699" s="469" t="inlineStr">
        <is>
          <t xml:space="preserve"> text </t>
        </is>
      </c>
      <c r="T1699" s="426" t="inlineStr">
        <is>
          <t>Norway</t>
        </is>
      </c>
      <c r="U1699" s="5" t="inlineStr">
        <is>
          <t>useful output</t>
        </is>
      </c>
      <c r="V1699" s="465" t="n">
        <v>0.04</v>
      </c>
    </row>
    <row r="1700" ht="16" customHeight="1">
      <c r="B1700" s="5" t="inlineStr">
        <is>
          <t>MP.FP-RW.RW</t>
        </is>
      </c>
      <c r="C1700" s="5" t="inlineStr">
        <is>
          <t>MP.FP-RW.RW-Food export-Nmix</t>
        </is>
      </c>
      <c r="D1700" s="5" t="inlineStr">
        <is>
          <t>MP</t>
        </is>
      </c>
      <c r="E1700" s="5" t="inlineStr">
        <is>
          <t>FP</t>
        </is>
      </c>
      <c r="F1700" s="5">
        <f>VLOOKUP(E1700,'5.a Definitions'!E:F,2,FALSE)</f>
        <v/>
      </c>
      <c r="G1700" s="5" t="inlineStr">
        <is>
          <t>RW</t>
        </is>
      </c>
      <c r="H1700" s="5" t="inlineStr">
        <is>
          <t>RW</t>
        </is>
      </c>
      <c r="I1700" s="5">
        <f>VLOOKUP(H1700,'5.a Definitions'!E:F,2,FALSE)</f>
        <v/>
      </c>
      <c r="J1700" s="465" t="inlineStr">
        <is>
          <t xml:space="preserve"> Food export </t>
        </is>
      </c>
      <c r="K1700" s="465" t="inlineStr">
        <is>
          <t xml:space="preserve"> food export </t>
        </is>
      </c>
      <c r="L1700" s="465" t="inlineStr">
        <is>
          <t xml:space="preserve"> reactive </t>
        </is>
      </c>
      <c r="M1700" s="465" t="inlineStr">
        <is>
          <t xml:space="preserve"> Nmix </t>
        </is>
      </c>
      <c r="N1700" s="466" t="n">
        <v>66.34811335500001</v>
      </c>
      <c r="O1700" s="467" t="n">
        <v>0.2010484516056741</v>
      </c>
      <c r="P1700" s="468" t="n">
        <v>2013</v>
      </c>
      <c r="Q1700" s="469" t="inlineStr">
        <is>
          <t>SSB tab 08801</t>
        </is>
      </c>
      <c r="R1700" s="469" t="inlineStr">
        <is>
          <t>ok</t>
        </is>
      </c>
      <c r="S1700" s="469" t="inlineStr">
        <is>
          <t xml:space="preserve"> text </t>
        </is>
      </c>
      <c r="T1700" s="426" t="inlineStr">
        <is>
          <t>Norway</t>
        </is>
      </c>
      <c r="U1700" s="5" t="inlineStr">
        <is>
          <t>useful output</t>
        </is>
      </c>
      <c r="V1700" s="465" t="n">
        <v>0.04</v>
      </c>
    </row>
    <row r="1701" ht="16" customHeight="1">
      <c r="B1701" s="475" t="inlineStr">
        <is>
          <t>MP.FP-RW.RW</t>
        </is>
      </c>
      <c r="C1701" s="475" t="inlineStr">
        <is>
          <t>MP.FP-RW.RW-Feed export-Nmix</t>
        </is>
      </c>
      <c r="D1701" s="475" t="inlineStr">
        <is>
          <t>MP</t>
        </is>
      </c>
      <c r="E1701" s="475" t="inlineStr">
        <is>
          <t>FP</t>
        </is>
      </c>
      <c r="F1701" s="5">
        <f>VLOOKUP(E1701,'5.a Definitions'!E:F,2,FALSE)</f>
        <v/>
      </c>
      <c r="G1701" s="475" t="inlineStr">
        <is>
          <t>RW</t>
        </is>
      </c>
      <c r="H1701" s="475" t="inlineStr">
        <is>
          <t>RW</t>
        </is>
      </c>
      <c r="I1701" s="5">
        <f>VLOOKUP(H1701,'5.a Definitions'!E:F,2,FALSE)</f>
        <v/>
      </c>
      <c r="J1701" s="465" t="inlineStr">
        <is>
          <t>Feed export</t>
        </is>
      </c>
      <c r="K1701" s="465" t="inlineStr">
        <is>
          <t>feed export</t>
        </is>
      </c>
      <c r="L1701" s="465" t="inlineStr">
        <is>
          <t>reactive</t>
        </is>
      </c>
      <c r="M1701" s="465" t="inlineStr">
        <is>
          <t>Nmix</t>
        </is>
      </c>
      <c r="N1701" s="466" t="n">
        <v>10.335317972</v>
      </c>
      <c r="O1701" s="467" t="n">
        <v>0.1512507536264219</v>
      </c>
      <c r="P1701" s="468" t="n">
        <v>2013</v>
      </c>
      <c r="Q1701" s="469" t="inlineStr">
        <is>
          <t>SSB tab 08801</t>
        </is>
      </c>
      <c r="R1701" s="469" t="inlineStr">
        <is>
          <t>ok</t>
        </is>
      </c>
      <c r="S1701" s="469" t="inlineStr">
        <is>
          <t>text</t>
        </is>
      </c>
      <c r="T1701" s="476" t="inlineStr">
        <is>
          <t>Norway</t>
        </is>
      </c>
      <c r="U1701" s="5" t="inlineStr">
        <is>
          <t>useful output</t>
        </is>
      </c>
      <c r="V1701" s="465">
        <f>(O1617*N1617)^2</f>
        <v/>
      </c>
    </row>
    <row r="1702" ht="16" customHeight="1">
      <c r="B1702" s="5" t="inlineStr">
        <is>
          <t>MP.OP-AG.SM</t>
        </is>
      </c>
      <c r="C1702" s="5" t="inlineStr">
        <is>
          <t>MP.OP-AG.SM-Mineral fertilizer-Nmix</t>
        </is>
      </c>
      <c r="D1702" s="5" t="inlineStr">
        <is>
          <t>MP</t>
        </is>
      </c>
      <c r="E1702" s="5" t="inlineStr">
        <is>
          <t>OP</t>
        </is>
      </c>
      <c r="F1702" s="5">
        <f>VLOOKUP(E1702,'5.a Definitions'!E:F,2,FALSE)</f>
        <v/>
      </c>
      <c r="G1702" s="5" t="inlineStr">
        <is>
          <t>AG</t>
        </is>
      </c>
      <c r="H1702" s="5" t="inlineStr">
        <is>
          <t>SM</t>
        </is>
      </c>
      <c r="I1702" s="5">
        <f>VLOOKUP(H1702,'5.a Definitions'!E:F,2,FALSE)</f>
        <v/>
      </c>
      <c r="J1702" s="465" t="inlineStr">
        <is>
          <t xml:space="preserve"> Mineral fertilizer </t>
        </is>
      </c>
      <c r="K1702" s="465" t="inlineStr">
        <is>
          <t xml:space="preserve"> mineral fertilizer to agriculture </t>
        </is>
      </c>
      <c r="L1702" s="465" t="inlineStr">
        <is>
          <t xml:space="preserve"> reactive </t>
        </is>
      </c>
      <c r="M1702" s="465" t="inlineStr">
        <is>
          <t xml:space="preserve"> Nmix </t>
        </is>
      </c>
      <c r="N1702" s="466" t="n">
        <v>60.957</v>
      </c>
      <c r="O1702" s="467" t="n">
        <v>0.497807115793203</v>
      </c>
      <c r="P1702" s="468" t="n">
        <v>2013</v>
      </c>
      <c r="Q1702" s="469" t="inlineStr">
        <is>
          <t>FAOSTAT Fertilizer by nutrient (Agricultural Use - Import)</t>
        </is>
      </c>
      <c r="R1702" s="469" t="inlineStr">
        <is>
          <t>ok</t>
        </is>
      </c>
      <c r="S1702" s="469" t="inlineStr">
        <is>
          <t xml:space="preserve"> text </t>
        </is>
      </c>
      <c r="T1702" s="426" t="inlineStr">
        <is>
          <t>Norway</t>
        </is>
      </c>
      <c r="U1702" s="5" t="inlineStr">
        <is>
          <t>useful output</t>
        </is>
      </c>
      <c r="V1702" s="465" t="n">
        <v>0.04</v>
      </c>
    </row>
    <row r="1703" ht="16" customHeight="1">
      <c r="B1703" s="475" t="inlineStr">
        <is>
          <t>MP.OP-EF.IC</t>
        </is>
      </c>
      <c r="C1703" s="475" t="inlineStr">
        <is>
          <t>MP.OP-EF.IC-Industrial waste fuels-Nmix</t>
        </is>
      </c>
      <c r="D1703" s="475" t="inlineStr">
        <is>
          <t>MP</t>
        </is>
      </c>
      <c r="E1703" s="475" t="inlineStr">
        <is>
          <t>OP</t>
        </is>
      </c>
      <c r="F1703" s="5">
        <f>VLOOKUP(E1703,'5.a Definitions'!E:F,2,FALSE)</f>
        <v/>
      </c>
      <c r="G1703" s="475" t="inlineStr">
        <is>
          <t>EF</t>
        </is>
      </c>
      <c r="H1703" s="475" t="inlineStr">
        <is>
          <t>IC</t>
        </is>
      </c>
      <c r="I1703" s="5">
        <f>VLOOKUP(H1703,'5.a Definitions'!E:F,2,FALSE)</f>
        <v/>
      </c>
      <c r="J1703" s="465" t="inlineStr">
        <is>
          <t>Industrial waste fuel</t>
        </is>
      </c>
      <c r="K1703" s="465" t="inlineStr">
        <is>
          <t>industrial waste fuel</t>
        </is>
      </c>
      <c r="L1703" s="465" t="inlineStr">
        <is>
          <t>reactive</t>
        </is>
      </c>
      <c r="M1703" s="465" t="inlineStr">
        <is>
          <t>Nmix</t>
        </is>
      </c>
      <c r="N1703" s="466" t="n">
        <v>3.088827838827839</v>
      </c>
      <c r="O1703" s="467" t="n">
        <v>0.5097407200710778</v>
      </c>
      <c r="P1703" s="468" t="n">
        <v>2013</v>
      </c>
      <c r="Q1703" s="469" t="inlineStr">
        <is>
          <t>SSB</t>
        </is>
      </c>
      <c r="R1703" s="469" t="inlineStr">
        <is>
          <t>ok</t>
        </is>
      </c>
      <c r="S1703" s="469" t="inlineStr">
        <is>
          <t>text</t>
        </is>
      </c>
      <c r="T1703" s="476" t="inlineStr">
        <is>
          <t>Norway</t>
        </is>
      </c>
      <c r="U1703" s="5" t="inlineStr">
        <is>
          <t>useful output</t>
        </is>
      </c>
      <c r="V1703" s="465">
        <f>(O1631*N1631)^2</f>
        <v/>
      </c>
    </row>
    <row r="1704" ht="16" customHeight="1">
      <c r="B1704" s="5" t="inlineStr">
        <is>
          <t>MP.OP-PR.SO</t>
        </is>
      </c>
      <c r="C1704" s="5" t="inlineStr">
        <is>
          <t>MP.OP-PR.SO-Other industry waste-Nmix</t>
        </is>
      </c>
      <c r="D1704" s="5" t="inlineStr">
        <is>
          <t>MP</t>
        </is>
      </c>
      <c r="E1704" s="5" t="inlineStr">
        <is>
          <t>OP</t>
        </is>
      </c>
      <c r="F1704" s="5">
        <f>VLOOKUP(E1704,'5.a Definitions'!E:F,2,FALSE)</f>
        <v/>
      </c>
      <c r="G1704" s="5" t="inlineStr">
        <is>
          <t>PR</t>
        </is>
      </c>
      <c r="H1704" s="5" t="inlineStr">
        <is>
          <t>SO</t>
        </is>
      </c>
      <c r="I1704" s="5">
        <f>VLOOKUP(H1704,'5.a Definitions'!E:F,2,FALSE)</f>
        <v/>
      </c>
      <c r="J1704" s="465" t="inlineStr">
        <is>
          <t xml:space="preserve"> Other industry waste </t>
        </is>
      </c>
      <c r="K1704" s="465" t="inlineStr">
        <is>
          <t xml:space="preserve"> other industry waste </t>
        </is>
      </c>
      <c r="L1704" s="465" t="inlineStr">
        <is>
          <t xml:space="preserve"> reactive </t>
        </is>
      </c>
      <c r="M1704" s="465" t="inlineStr">
        <is>
          <t xml:space="preserve"> Nmix </t>
        </is>
      </c>
      <c r="N1704" s="466" t="n">
        <v>4.1309</v>
      </c>
      <c r="O1704" s="467" t="n">
        <v>0.7289275752253326</v>
      </c>
      <c r="P1704" s="468" t="n">
        <v>2013</v>
      </c>
      <c r="Q1704" s="469" t="inlineStr">
        <is>
          <t>SSB</t>
        </is>
      </c>
      <c r="R1704" s="469" t="inlineStr">
        <is>
          <t>ok</t>
        </is>
      </c>
      <c r="S1704" s="469" t="inlineStr">
        <is>
          <t xml:space="preserve"> text </t>
        </is>
      </c>
      <c r="T1704" s="426" t="inlineStr">
        <is>
          <t>Norway</t>
        </is>
      </c>
      <c r="U1704" s="465" t="inlineStr">
        <is>
          <t xml:space="preserve"> N wasted </t>
        </is>
      </c>
      <c r="V1704" s="465" t="n">
        <v>0.04</v>
      </c>
    </row>
    <row r="1705" ht="16" customHeight="1">
      <c r="B1705" s="5" t="inlineStr">
        <is>
          <t>MP.OP-PR.WW</t>
        </is>
      </c>
      <c r="C1705" s="5" t="inlineStr">
        <is>
          <t>MP.OP-PR.WW-Other industry wastewater-Nmix</t>
        </is>
      </c>
      <c r="D1705" s="5" t="inlineStr">
        <is>
          <t>MP</t>
        </is>
      </c>
      <c r="E1705" s="5" t="inlineStr">
        <is>
          <t>OP</t>
        </is>
      </c>
      <c r="F1705" s="5">
        <f>VLOOKUP(E1705,'5.a Definitions'!E:F,2,FALSE)</f>
        <v/>
      </c>
      <c r="G1705" s="5" t="inlineStr">
        <is>
          <t>PR</t>
        </is>
      </c>
      <c r="H1705" s="5" t="inlineStr">
        <is>
          <t>WW</t>
        </is>
      </c>
      <c r="I1705" s="5">
        <f>VLOOKUP(H1705,'5.a Definitions'!E:F,2,FALSE)</f>
        <v/>
      </c>
      <c r="J1705" s="465" t="inlineStr">
        <is>
          <t xml:space="preserve"> Other industry wastewater </t>
        </is>
      </c>
      <c r="K1705" s="465" t="inlineStr">
        <is>
          <t xml:space="preserve"> other industry wastewater </t>
        </is>
      </c>
      <c r="L1705" s="465" t="inlineStr">
        <is>
          <t xml:space="preserve"> reactive </t>
        </is>
      </c>
      <c r="M1705" s="465" t="inlineStr">
        <is>
          <t xml:space="preserve"> Nmix </t>
        </is>
      </c>
      <c r="N1705" s="466" t="n">
        <v>0.1288284</v>
      </c>
      <c r="O1705" s="467" t="n">
        <v>0.2345144893721404</v>
      </c>
      <c r="P1705" s="468" t="n">
        <v>2013</v>
      </c>
      <c r="Q1705" s="469" t="inlineStr">
        <is>
          <t>Miljødirektoratet</t>
        </is>
      </c>
      <c r="R1705" s="469" t="inlineStr">
        <is>
          <t>ok</t>
        </is>
      </c>
      <c r="S1705" s="469" t="inlineStr">
        <is>
          <t xml:space="preserve"> text </t>
        </is>
      </c>
      <c r="T1705" s="426" t="inlineStr">
        <is>
          <t>Norway</t>
        </is>
      </c>
      <c r="U1705" s="465" t="inlineStr">
        <is>
          <t xml:space="preserve"> N wasted </t>
        </is>
      </c>
      <c r="V1705" s="465" t="n">
        <v>0.04</v>
      </c>
    </row>
    <row r="1706" ht="16" customHeight="1">
      <c r="B1706" s="5" t="inlineStr">
        <is>
          <t>MP.OP-HS.HS</t>
        </is>
      </c>
      <c r="C1706" s="5" t="inlineStr">
        <is>
          <t>MP.OP-HS.HS-Mineral fertilizer-Nmix</t>
        </is>
      </c>
      <c r="D1706" s="5" t="inlineStr">
        <is>
          <t>MP</t>
        </is>
      </c>
      <c r="E1706" s="5" t="inlineStr">
        <is>
          <t>OP</t>
        </is>
      </c>
      <c r="F1706" s="5">
        <f>VLOOKUP(E1706,'5.a Definitions'!E:F,2,FALSE)</f>
        <v/>
      </c>
      <c r="G1706" s="5" t="inlineStr">
        <is>
          <t>HS</t>
        </is>
      </c>
      <c r="H1706" s="5" t="inlineStr">
        <is>
          <t>HS</t>
        </is>
      </c>
      <c r="I1706" s="5">
        <f>VLOOKUP(H1706,'5.a Definitions'!E:F,2,FALSE)</f>
        <v/>
      </c>
      <c r="J1706" s="465" t="inlineStr">
        <is>
          <t xml:space="preserve"> Mineral fertilizer </t>
        </is>
      </c>
      <c r="K1706" s="465" t="inlineStr">
        <is>
          <t xml:space="preserve"> mineral fertilizer to settlements </t>
        </is>
      </c>
      <c r="L1706" s="465" t="inlineStr">
        <is>
          <t xml:space="preserve"> reactive </t>
        </is>
      </c>
      <c r="M1706" s="465" t="inlineStr">
        <is>
          <t xml:space="preserve"> Nmix </t>
        </is>
      </c>
      <c r="N1706" s="466" t="n">
        <v>1.949428571428572</v>
      </c>
      <c r="O1706" s="467" t="n">
        <v>0.576501852739607</v>
      </c>
      <c r="P1706" s="468" t="n">
        <v>2013</v>
      </c>
      <c r="Q1706" s="469" t="inlineStr">
        <is>
          <t>FAOSTAT Fertilizer by nutrient</t>
        </is>
      </c>
      <c r="R1706" s="469" t="inlineStr">
        <is>
          <t>ok</t>
        </is>
      </c>
      <c r="S1706" s="469" t="inlineStr">
        <is>
          <t xml:space="preserve"> text </t>
        </is>
      </c>
      <c r="T1706" s="426" t="inlineStr">
        <is>
          <t>Norway</t>
        </is>
      </c>
      <c r="U1706" s="5" t="inlineStr">
        <is>
          <t>useful output</t>
        </is>
      </c>
      <c r="V1706" s="465" t="n">
        <v>0.04</v>
      </c>
    </row>
    <row r="1707" ht="16" customHeight="1">
      <c r="B1707" s="5" t="inlineStr">
        <is>
          <t>MP.OP-HS.HS</t>
        </is>
      </c>
      <c r="C1707" s="5" t="inlineStr">
        <is>
          <t>MP.OP-HS.HS-Consumer goods-Nmix</t>
        </is>
      </c>
      <c r="D1707" s="5" t="inlineStr">
        <is>
          <t>MP</t>
        </is>
      </c>
      <c r="E1707" s="5" t="inlineStr">
        <is>
          <t>OP</t>
        </is>
      </c>
      <c r="F1707" s="5">
        <f>VLOOKUP(E1707,'5.a Definitions'!E:F,2,FALSE)</f>
        <v/>
      </c>
      <c r="G1707" s="5" t="inlineStr">
        <is>
          <t>HS</t>
        </is>
      </c>
      <c r="H1707" s="5" t="inlineStr">
        <is>
          <t>HS</t>
        </is>
      </c>
      <c r="I1707" s="5">
        <f>VLOOKUP(H1707,'5.a Definitions'!E:F,2,FALSE)</f>
        <v/>
      </c>
      <c r="J1707" s="465" t="inlineStr">
        <is>
          <t xml:space="preserve"> Consumer goods </t>
        </is>
      </c>
      <c r="K1707" s="465" t="inlineStr">
        <is>
          <t xml:space="preserve"> consumer goods </t>
        </is>
      </c>
      <c r="L1707" s="465" t="inlineStr">
        <is>
          <t xml:space="preserve"> reactive </t>
        </is>
      </c>
      <c r="M1707" s="465" t="inlineStr">
        <is>
          <t xml:space="preserve"> Nmix </t>
        </is>
      </c>
      <c r="N1707" s="466" t="n">
        <v>18.13316399282925</v>
      </c>
      <c r="O1707" s="467" t="n">
        <v>0.2462112514773036</v>
      </c>
      <c r="P1707" s="468" t="n">
        <v>2013</v>
      </c>
      <c r="Q1707" s="469" t="inlineStr">
        <is>
          <t>Massebalanse (Inflows - Outflows)</t>
        </is>
      </c>
      <c r="R1707" s="469" t="inlineStr">
        <is>
          <t>ok</t>
        </is>
      </c>
      <c r="S1707" s="469" t="inlineStr">
        <is>
          <t xml:space="preserve"> text </t>
        </is>
      </c>
      <c r="T1707" s="426" t="inlineStr">
        <is>
          <t>Norway</t>
        </is>
      </c>
      <c r="U1707" s="5" t="inlineStr">
        <is>
          <t>useful output</t>
        </is>
      </c>
      <c r="V1707" s="465" t="n">
        <v>0.04</v>
      </c>
    </row>
    <row r="1708" ht="16" customHeight="1">
      <c r="B1708" s="5" t="inlineStr">
        <is>
          <t>MP.OP-AT.AT</t>
        </is>
      </c>
      <c r="C1708" s="5" t="inlineStr">
        <is>
          <t>MP.OP-AT.AT-Emissions-NH3</t>
        </is>
      </c>
      <c r="D1708" s="5" t="inlineStr">
        <is>
          <t>MP</t>
        </is>
      </c>
      <c r="E1708" s="5" t="inlineStr">
        <is>
          <t>OP</t>
        </is>
      </c>
      <c r="F1708" s="5">
        <f>VLOOKUP(E1708,'5.a Definitions'!E:F,2,FALSE)</f>
        <v/>
      </c>
      <c r="G1708" s="5" t="inlineStr">
        <is>
          <t>AT</t>
        </is>
      </c>
      <c r="H1708" s="5" t="inlineStr">
        <is>
          <t>AT</t>
        </is>
      </c>
      <c r="I1708" s="5">
        <f>VLOOKUP(H1708,'5.a Definitions'!E:F,2,FALSE)</f>
        <v/>
      </c>
      <c r="J1708" s="465" t="inlineStr">
        <is>
          <t xml:space="preserve"> Emissions </t>
        </is>
      </c>
      <c r="K1708" s="465" t="inlineStr">
        <is>
          <t xml:space="preserve"> process emissions </t>
        </is>
      </c>
      <c r="L1708" s="465" t="inlineStr">
        <is>
          <t xml:space="preserve"> reactive </t>
        </is>
      </c>
      <c r="M1708" s="465" t="inlineStr">
        <is>
          <t xml:space="preserve"> NH3 </t>
        </is>
      </c>
      <c r="N1708" s="466" t="n">
        <v>0.5326736171922</v>
      </c>
      <c r="O1708" s="467" t="n">
        <v>0.2187667137866698</v>
      </c>
      <c r="P1708" s="468" t="n">
        <v>2013</v>
      </c>
      <c r="Q1708" s="469" t="inlineStr">
        <is>
          <t>CRLTAP Inventory Submissions</t>
        </is>
      </c>
      <c r="R1708" s="469" t="inlineStr">
        <is>
          <t>ok</t>
        </is>
      </c>
      <c r="S1708" s="469" t="inlineStr">
        <is>
          <t xml:space="preserve"> text </t>
        </is>
      </c>
      <c r="T1708" s="426" t="inlineStr">
        <is>
          <t>Norway</t>
        </is>
      </c>
      <c r="U1708" s="465" t="inlineStr">
        <is>
          <t xml:space="preserve"> N wasted </t>
        </is>
      </c>
      <c r="V1708" s="465" t="n">
        <v>0.04</v>
      </c>
    </row>
    <row r="1709" ht="16" customHeight="1">
      <c r="B1709" s="5" t="inlineStr">
        <is>
          <t>MP.OP-AT.AT</t>
        </is>
      </c>
      <c r="C1709" s="5" t="inlineStr">
        <is>
          <t>MP.OP-AT.AT-Emissions-NOx</t>
        </is>
      </c>
      <c r="D1709" s="5" t="inlineStr">
        <is>
          <t>MP</t>
        </is>
      </c>
      <c r="E1709" s="5" t="inlineStr">
        <is>
          <t>OP</t>
        </is>
      </c>
      <c r="F1709" s="5">
        <f>VLOOKUP(E1709,'5.a Definitions'!E:F,2,FALSE)</f>
        <v/>
      </c>
      <c r="G1709" s="5" t="inlineStr">
        <is>
          <t>AT</t>
        </is>
      </c>
      <c r="H1709" s="5" t="inlineStr">
        <is>
          <t>AT</t>
        </is>
      </c>
      <c r="I1709" s="5">
        <f>VLOOKUP(H1709,'5.a Definitions'!E:F,2,FALSE)</f>
        <v/>
      </c>
      <c r="J1709" s="465" t="inlineStr">
        <is>
          <t xml:space="preserve"> Emissions </t>
        </is>
      </c>
      <c r="K1709" s="465" t="inlineStr">
        <is>
          <t xml:space="preserve"> process emissions </t>
        </is>
      </c>
      <c r="L1709" s="465" t="inlineStr">
        <is>
          <t xml:space="preserve"> reactive </t>
        </is>
      </c>
      <c r="M1709" s="465" t="inlineStr">
        <is>
          <t xml:space="preserve"> NOx </t>
        </is>
      </c>
      <c r="N1709" s="466" t="n">
        <v>3.276516645907561</v>
      </c>
      <c r="O1709" s="467" t="n">
        <v>0.166642929616252</v>
      </c>
      <c r="P1709" s="468" t="n">
        <v>2013</v>
      </c>
      <c r="Q1709" s="469" t="inlineStr">
        <is>
          <t>CRLTAP Inventory Submissions</t>
        </is>
      </c>
      <c r="R1709" s="469" t="inlineStr">
        <is>
          <t>ok</t>
        </is>
      </c>
      <c r="S1709" s="469" t="inlineStr">
        <is>
          <t xml:space="preserve"> text </t>
        </is>
      </c>
      <c r="T1709" s="426" t="inlineStr">
        <is>
          <t>Norway</t>
        </is>
      </c>
      <c r="U1709" s="465" t="inlineStr">
        <is>
          <t xml:space="preserve"> N wasted </t>
        </is>
      </c>
      <c r="V1709" s="465" t="n">
        <v>0.04</v>
      </c>
    </row>
    <row r="1710" ht="16" customHeight="1">
      <c r="B1710" s="5" t="inlineStr">
        <is>
          <t>MP.OP-AT.AT</t>
        </is>
      </c>
      <c r="C1710" s="5" t="inlineStr">
        <is>
          <t>MP.OP-AT.AT-Emissions-N2O</t>
        </is>
      </c>
      <c r="D1710" s="5" t="inlineStr">
        <is>
          <t>MP</t>
        </is>
      </c>
      <c r="E1710" s="5" t="inlineStr">
        <is>
          <t>OP</t>
        </is>
      </c>
      <c r="F1710" s="5">
        <f>VLOOKUP(E1710,'5.a Definitions'!E:F,2,FALSE)</f>
        <v/>
      </c>
      <c r="G1710" s="5" t="inlineStr">
        <is>
          <t>AT</t>
        </is>
      </c>
      <c r="H1710" s="5" t="inlineStr">
        <is>
          <t>AT</t>
        </is>
      </c>
      <c r="I1710" s="5">
        <f>VLOOKUP(H1710,'5.a Definitions'!E:F,2,FALSE)</f>
        <v/>
      </c>
      <c r="J1710" s="465" t="inlineStr">
        <is>
          <t xml:space="preserve"> Emissions </t>
        </is>
      </c>
      <c r="K1710" s="465" t="inlineStr">
        <is>
          <t xml:space="preserve"> process emissions </t>
        </is>
      </c>
      <c r="L1710" s="465" t="inlineStr">
        <is>
          <t xml:space="preserve"> reactive </t>
        </is>
      </c>
      <c r="M1710" s="465" t="inlineStr">
        <is>
          <t xml:space="preserve"> N2O </t>
        </is>
      </c>
      <c r="N1710" s="466" t="n">
        <v>0.8978116624494141</v>
      </c>
      <c r="O1710" s="467" t="n">
        <v>0.06511359277630062</v>
      </c>
      <c r="P1710" s="468" t="n">
        <v>2013</v>
      </c>
      <c r="Q1710" s="469" t="inlineStr">
        <is>
          <t>UNFCCC CRT</t>
        </is>
      </c>
      <c r="R1710" s="469" t="inlineStr">
        <is>
          <t>ok</t>
        </is>
      </c>
      <c r="S1710" s="469" t="inlineStr">
        <is>
          <t xml:space="preserve"> text </t>
        </is>
      </c>
      <c r="T1710" s="426" t="inlineStr">
        <is>
          <t>Norway</t>
        </is>
      </c>
      <c r="U1710" s="465" t="inlineStr">
        <is>
          <t xml:space="preserve"> N wasted </t>
        </is>
      </c>
      <c r="V1710" s="465" t="n">
        <v>0.04</v>
      </c>
    </row>
    <row r="1711" ht="16" customHeight="1">
      <c r="B1711" s="5" t="inlineStr">
        <is>
          <t>MP.OP-HY.SW</t>
        </is>
      </c>
      <c r="C1711" s="5" t="inlineStr">
        <is>
          <t>MP.OP-HY.SW-Untreated wastewater-Nmix</t>
        </is>
      </c>
      <c r="D1711" s="5" t="inlineStr">
        <is>
          <t>MP</t>
        </is>
      </c>
      <c r="E1711" s="5" t="inlineStr">
        <is>
          <t>OP</t>
        </is>
      </c>
      <c r="F1711" s="5">
        <f>VLOOKUP(E1711,'5.a Definitions'!E:F,2,FALSE)</f>
        <v/>
      </c>
      <c r="G1711" s="5" t="inlineStr">
        <is>
          <t>HY</t>
        </is>
      </c>
      <c r="H1711" s="5" t="inlineStr">
        <is>
          <t>SW</t>
        </is>
      </c>
      <c r="I1711" s="5">
        <f>VLOOKUP(H1711,'5.a Definitions'!E:F,2,FALSE)</f>
        <v/>
      </c>
      <c r="J1711" s="465" t="inlineStr">
        <is>
          <t xml:space="preserve"> Untreated wastewater </t>
        </is>
      </c>
      <c r="K1711" s="465" t="inlineStr">
        <is>
          <t xml:space="preserve"> other industry untreated wastewater </t>
        </is>
      </c>
      <c r="L1711" s="465" t="inlineStr">
        <is>
          <t xml:space="preserve"> reactive </t>
        </is>
      </c>
      <c r="M1711" s="465" t="inlineStr">
        <is>
          <t xml:space="preserve"> Nmix </t>
        </is>
      </c>
      <c r="N1711" s="466" t="n">
        <v>1.6907579</v>
      </c>
      <c r="O1711" s="467" t="n">
        <v>0.1298074062915867</v>
      </c>
      <c r="P1711" s="468" t="n">
        <v>2013</v>
      </c>
      <c r="Q1711" s="469" t="inlineStr">
        <is>
          <t>Miljødirektoratet</t>
        </is>
      </c>
      <c r="R1711" s="469" t="inlineStr">
        <is>
          <t>ok</t>
        </is>
      </c>
      <c r="S1711" s="469" t="inlineStr">
        <is>
          <t xml:space="preserve"> text </t>
        </is>
      </c>
      <c r="T1711" s="426" t="inlineStr">
        <is>
          <t>Norway</t>
        </is>
      </c>
      <c r="U1711" s="465" t="inlineStr">
        <is>
          <t xml:space="preserve"> N wasted </t>
        </is>
      </c>
      <c r="V1711" s="465" t="n">
        <v>0.04</v>
      </c>
    </row>
    <row r="1712" ht="16" customHeight="1">
      <c r="B1712" s="5" t="inlineStr">
        <is>
          <t>MP.OP-FS.FO</t>
        </is>
      </c>
      <c r="C1712" s="5" t="inlineStr">
        <is>
          <t>MP.OP-FS.FO-Mineral fertilizer-Nmix</t>
        </is>
      </c>
      <c r="D1712" s="5" t="inlineStr">
        <is>
          <t>MP</t>
        </is>
      </c>
      <c r="E1712" s="5" t="inlineStr">
        <is>
          <t>OP</t>
        </is>
      </c>
      <c r="F1712" s="5">
        <f>VLOOKUP(E1712,'5.a Definitions'!E:F,2,FALSE)</f>
        <v/>
      </c>
      <c r="G1712" s="5" t="inlineStr">
        <is>
          <t>FS</t>
        </is>
      </c>
      <c r="H1712" s="5" t="inlineStr">
        <is>
          <t>FO</t>
        </is>
      </c>
      <c r="I1712" s="5">
        <f>VLOOKUP(H1712,'5.a Definitions'!E:F,2,FALSE)</f>
        <v/>
      </c>
      <c r="J1712" s="5" t="inlineStr">
        <is>
          <t>Mineral fertilizer</t>
        </is>
      </c>
      <c r="K1712" s="5" t="inlineStr">
        <is>
          <t>mineral fertilizer to forests</t>
        </is>
      </c>
      <c r="L1712" s="5" t="inlineStr">
        <is>
          <t>reactive</t>
        </is>
      </c>
      <c r="M1712" s="5" t="inlineStr">
        <is>
          <t>Nmix</t>
        </is>
      </c>
      <c r="N1712" s="422" t="n">
        <v>0.18165</v>
      </c>
      <c r="O1712" s="423" t="n">
        <v>0.2763237914388061</v>
      </c>
      <c r="P1712" s="468" t="n">
        <v>2013</v>
      </c>
      <c r="Q1712" s="425" t="inlineStr">
        <is>
          <t>SSB tabell 05543</t>
        </is>
      </c>
      <c r="R1712" s="425" t="inlineStr">
        <is>
          <t>ok</t>
        </is>
      </c>
      <c r="S1712" s="425" t="inlineStr">
        <is>
          <t>text</t>
        </is>
      </c>
      <c r="T1712" s="426" t="inlineStr">
        <is>
          <t>Norway</t>
        </is>
      </c>
      <c r="U1712" s="5" t="inlineStr">
        <is>
          <t>useful output</t>
        </is>
      </c>
      <c r="V1712" s="5">
        <f>(O1522*N1522)^2</f>
        <v/>
      </c>
    </row>
    <row r="1713" ht="16" customHeight="1">
      <c r="B1713" s="5" t="inlineStr">
        <is>
          <t>MP.OP-RW.RW</t>
        </is>
      </c>
      <c r="C1713" s="5" t="inlineStr">
        <is>
          <t>MP.OP-RW.RW-Mineral fertilizer export-Nmix</t>
        </is>
      </c>
      <c r="D1713" s="5" t="inlineStr">
        <is>
          <t>MP</t>
        </is>
      </c>
      <c r="E1713" s="5" t="inlineStr">
        <is>
          <t>OP</t>
        </is>
      </c>
      <c r="F1713" s="5">
        <f>VLOOKUP(E1713,'5.a Definitions'!E:F,2,FALSE)</f>
        <v/>
      </c>
      <c r="G1713" s="5" t="inlineStr">
        <is>
          <t>RW</t>
        </is>
      </c>
      <c r="H1713" s="5" t="inlineStr">
        <is>
          <t>RW</t>
        </is>
      </c>
      <c r="I1713" s="5">
        <f>VLOOKUP(H1713,'5.a Definitions'!E:F,2,FALSE)</f>
        <v/>
      </c>
      <c r="J1713" s="465" t="inlineStr">
        <is>
          <t xml:space="preserve"> Mineral fertilizer export </t>
        </is>
      </c>
      <c r="K1713" s="465" t="inlineStr">
        <is>
          <t xml:space="preserve"> mineral fertilizer export </t>
        </is>
      </c>
      <c r="L1713" s="465" t="inlineStr">
        <is>
          <t xml:space="preserve"> reactive </t>
        </is>
      </c>
      <c r="M1713" s="465" t="inlineStr">
        <is>
          <t xml:space="preserve"> Nmix </t>
        </is>
      </c>
      <c r="N1713" s="466" t="n">
        <v>719.205</v>
      </c>
      <c r="O1713" s="467" t="n">
        <v>0.2949457776486215</v>
      </c>
      <c r="P1713" s="468" t="n">
        <v>2013</v>
      </c>
      <c r="Q1713" s="469" t="inlineStr">
        <is>
          <t>FAOSTAT Fertilizer by Nutrient</t>
        </is>
      </c>
      <c r="R1713" s="469" t="inlineStr">
        <is>
          <t>ok</t>
        </is>
      </c>
      <c r="S1713" s="469" t="inlineStr">
        <is>
          <t xml:space="preserve"> text </t>
        </is>
      </c>
      <c r="T1713" s="426" t="inlineStr">
        <is>
          <t>Norway</t>
        </is>
      </c>
      <c r="U1713" s="5" t="inlineStr">
        <is>
          <t>useful output</t>
        </is>
      </c>
      <c r="V1713" s="465" t="n">
        <v>0.04</v>
      </c>
    </row>
    <row r="1714" ht="16" customHeight="1" thickBot="1">
      <c r="B1714" s="6" t="inlineStr">
        <is>
          <t>MP.OP-RW.RW</t>
        </is>
      </c>
      <c r="C1714" s="6" t="inlineStr">
        <is>
          <t>MP.OP-RW.RW-Other goods export-Nmix</t>
        </is>
      </c>
      <c r="D1714" s="6" t="inlineStr">
        <is>
          <t>MP</t>
        </is>
      </c>
      <c r="E1714" s="6" t="inlineStr">
        <is>
          <t>OP</t>
        </is>
      </c>
      <c r="F1714" s="5">
        <f>VLOOKUP(E1714,'5.a Definitions'!E:F,2,FALSE)</f>
        <v/>
      </c>
      <c r="G1714" s="6" t="inlineStr">
        <is>
          <t>RW</t>
        </is>
      </c>
      <c r="H1714" s="6" t="inlineStr">
        <is>
          <t>RW</t>
        </is>
      </c>
      <c r="I1714" s="5">
        <f>VLOOKUP(H1714,'5.a Definitions'!E:F,2,FALSE)</f>
        <v/>
      </c>
      <c r="J1714" s="470" t="inlineStr">
        <is>
          <t xml:space="preserve"> Other goods export </t>
        </is>
      </c>
      <c r="K1714" s="470" t="inlineStr">
        <is>
          <t xml:space="preserve"> other goods export </t>
        </is>
      </c>
      <c r="L1714" s="470" t="inlineStr">
        <is>
          <t xml:space="preserve"> reactive </t>
        </is>
      </c>
      <c r="M1714" s="470" t="inlineStr">
        <is>
          <t xml:space="preserve"> Nmix </t>
        </is>
      </c>
      <c r="N1714" s="466" t="n">
        <v>10.1341500736</v>
      </c>
      <c r="O1714" s="471" t="n">
        <v>0.1589464433765536</v>
      </c>
      <c r="P1714" s="468" t="n">
        <v>2013</v>
      </c>
      <c r="Q1714" s="472" t="inlineStr">
        <is>
          <t>SSB tab 08801</t>
        </is>
      </c>
      <c r="R1714" s="469" t="inlineStr">
        <is>
          <t>ok</t>
        </is>
      </c>
      <c r="S1714" s="472" t="inlineStr">
        <is>
          <t xml:space="preserve"> text </t>
        </is>
      </c>
      <c r="T1714" s="426" t="inlineStr">
        <is>
          <t>Norway</t>
        </is>
      </c>
      <c r="U1714" s="5" t="inlineStr">
        <is>
          <t>useful output</t>
        </is>
      </c>
      <c r="V1714" s="470" t="n">
        <v>0.04</v>
      </c>
    </row>
    <row r="1715">
      <c r="A1715" s="488" t="inlineStr">
        <is>
          <t xml:space="preserve"> Agriculture </t>
        </is>
      </c>
      <c r="B1715" s="5" t="inlineStr">
        <is>
          <t>AG.SM-MP.FP</t>
        </is>
      </c>
      <c r="C1715" s="5" t="inlineStr">
        <is>
          <t>AG.SM-MP.FP-Food crop products-Nmix</t>
        </is>
      </c>
      <c r="D1715" s="5" t="inlineStr">
        <is>
          <t>AG</t>
        </is>
      </c>
      <c r="E1715" s="5" t="inlineStr">
        <is>
          <t>SM</t>
        </is>
      </c>
      <c r="F1715" s="5">
        <f>VLOOKUP(E1715,'5.a Definitions'!E:F,2,FALSE)</f>
        <v/>
      </c>
      <c r="G1715" s="5" t="inlineStr">
        <is>
          <t>MP</t>
        </is>
      </c>
      <c r="H1715" s="5" t="inlineStr">
        <is>
          <t>FP</t>
        </is>
      </c>
      <c r="I1715" s="5">
        <f>VLOOKUP(H1715,'5.a Definitions'!E:F,2,FALSE)</f>
        <v/>
      </c>
      <c r="J1715" s="465" t="inlineStr">
        <is>
          <t xml:space="preserve"> Food crop products </t>
        </is>
      </c>
      <c r="K1715" s="465" t="inlineStr">
        <is>
          <t xml:space="preserve"> food crop products </t>
        </is>
      </c>
      <c r="L1715" s="465" t="inlineStr">
        <is>
          <t xml:space="preserve"> reactive </t>
        </is>
      </c>
      <c r="M1715" s="465" t="inlineStr">
        <is>
          <t xml:space="preserve"> Nmix </t>
        </is>
      </c>
      <c r="N1715" s="466" t="n">
        <v>20.3184</v>
      </c>
      <c r="O1715" s="467" t="n">
        <v>0.4149602262584164</v>
      </c>
      <c r="P1715" s="468" t="n">
        <v>2013</v>
      </c>
      <c r="Q1715" s="469" t="inlineStr">
        <is>
          <t>Eurostat Gross nutrient balance</t>
        </is>
      </c>
      <c r="R1715" s="469" t="inlineStr">
        <is>
          <t>ok</t>
        </is>
      </c>
      <c r="S1715" s="469" t="inlineStr">
        <is>
          <t xml:space="preserve"> text </t>
        </is>
      </c>
      <c r="T1715" s="426" t="inlineStr">
        <is>
          <t>Norway</t>
        </is>
      </c>
      <c r="U1715" s="5" t="inlineStr">
        <is>
          <t>useful output</t>
        </is>
      </c>
      <c r="V1715" s="465" t="n">
        <v>0.04</v>
      </c>
    </row>
    <row r="1716">
      <c r="B1716" s="5" t="inlineStr">
        <is>
          <t>AG.SM-MP.OP</t>
        </is>
      </c>
      <c r="C1716" s="5" t="inlineStr">
        <is>
          <t>AG.SM-MP.OP-Crop products for industrial use-Nmix</t>
        </is>
      </c>
      <c r="D1716" s="5" t="inlineStr">
        <is>
          <t>AG</t>
        </is>
      </c>
      <c r="E1716" s="5" t="inlineStr">
        <is>
          <t>SM</t>
        </is>
      </c>
      <c r="F1716" s="5">
        <f>VLOOKUP(E1716,'5.a Definitions'!E:F,2,FALSE)</f>
        <v/>
      </c>
      <c r="G1716" s="5" t="inlineStr">
        <is>
          <t>MP</t>
        </is>
      </c>
      <c r="H1716" s="5" t="inlineStr">
        <is>
          <t>OP</t>
        </is>
      </c>
      <c r="I1716" s="5">
        <f>VLOOKUP(H1716,'5.a Definitions'!E:F,2,FALSE)</f>
        <v/>
      </c>
      <c r="J1716" s="465" t="inlineStr">
        <is>
          <t xml:space="preserve"> Crop products for industrial use </t>
        </is>
      </c>
      <c r="K1716" s="465" t="inlineStr">
        <is>
          <t xml:space="preserve"> crop products for industrial use </t>
        </is>
      </c>
      <c r="L1716" s="465" t="inlineStr">
        <is>
          <t xml:space="preserve"> reactive </t>
        </is>
      </c>
      <c r="M1716" s="465" t="inlineStr">
        <is>
          <t xml:space="preserve"> Nmix </t>
        </is>
      </c>
      <c r="N1716" s="466" t="n">
        <v>0.21</v>
      </c>
      <c r="O1716" s="467" t="n">
        <v>0.4149602262584166</v>
      </c>
      <c r="P1716" s="468" t="n">
        <v>2013</v>
      </c>
      <c r="Q1716" s="469" t="inlineStr">
        <is>
          <t>Eurostat Gross nutrient balance, Nutrient removal by harvest of industrial crops</t>
        </is>
      </c>
      <c r="R1716" s="469" t="inlineStr">
        <is>
          <t>ok</t>
        </is>
      </c>
      <c r="S1716" s="469" t="inlineStr">
        <is>
          <t xml:space="preserve"> text </t>
        </is>
      </c>
      <c r="T1716" s="426" t="inlineStr">
        <is>
          <t>Norway</t>
        </is>
      </c>
      <c r="U1716" s="5" t="inlineStr">
        <is>
          <t>useful output</t>
        </is>
      </c>
      <c r="V1716" s="465" t="n">
        <v>0.04</v>
      </c>
    </row>
    <row r="1717">
      <c r="B1717" s="5" t="inlineStr">
        <is>
          <t>AG.SM-AG.MM</t>
        </is>
      </c>
      <c r="C1717" s="5" t="inlineStr">
        <is>
          <t>AG.SM-AG.MM-Fodder crops-Nmix</t>
        </is>
      </c>
      <c r="D1717" s="5" t="inlineStr">
        <is>
          <t>AG</t>
        </is>
      </c>
      <c r="E1717" s="5" t="inlineStr">
        <is>
          <t>SM</t>
        </is>
      </c>
      <c r="F1717" s="5">
        <f>VLOOKUP(E1717,'5.a Definitions'!E:F,2,FALSE)</f>
        <v/>
      </c>
      <c r="G1717" s="5" t="inlineStr">
        <is>
          <t>AG</t>
        </is>
      </c>
      <c r="H1717" s="5" t="inlineStr">
        <is>
          <t>MM</t>
        </is>
      </c>
      <c r="I1717" s="5">
        <f>VLOOKUP(H1717,'5.a Definitions'!E:F,2,FALSE)</f>
        <v/>
      </c>
      <c r="J1717" s="465" t="inlineStr">
        <is>
          <t xml:space="preserve"> Fodder crops </t>
        </is>
      </c>
      <c r="K1717" s="465" t="inlineStr">
        <is>
          <t xml:space="preserve"> fodder crops </t>
        </is>
      </c>
      <c r="L1717" s="465" t="inlineStr">
        <is>
          <t xml:space="preserve"> reactive </t>
        </is>
      </c>
      <c r="M1717" s="465" t="inlineStr">
        <is>
          <t xml:space="preserve"> Nmix </t>
        </is>
      </c>
      <c r="N1717" s="466" t="n">
        <v>62.11797280000001</v>
      </c>
      <c r="O1717" s="467" t="n">
        <v>0.2767106347184948</v>
      </c>
      <c r="P1717" s="468" t="n">
        <v>2013</v>
      </c>
      <c r="Q1717" s="469" t="inlineStr">
        <is>
          <t>SSB table 05772 + BFJ Totalkalkylen, Eng-beite</t>
        </is>
      </c>
      <c r="R1717" s="469" t="inlineStr">
        <is>
          <t>ok</t>
        </is>
      </c>
      <c r="S1717" s="469" t="inlineStr">
        <is>
          <t xml:space="preserve"> text </t>
        </is>
      </c>
      <c r="T1717" s="426" t="inlineStr">
        <is>
          <t>Norway</t>
        </is>
      </c>
      <c r="U1717" s="5" t="inlineStr">
        <is>
          <t>useful output</t>
        </is>
      </c>
      <c r="V1717" s="465" t="n">
        <v>0.04</v>
      </c>
    </row>
    <row r="1718" ht="16" customHeight="1">
      <c r="B1718" s="5" t="inlineStr">
        <is>
          <t>AG.SM-AT.AT</t>
        </is>
      </c>
      <c r="C1718" s="5" t="inlineStr">
        <is>
          <t>AG.SM-AT.AT-Emissions-NH3</t>
        </is>
      </c>
      <c r="D1718" s="5" t="inlineStr">
        <is>
          <t>AG</t>
        </is>
      </c>
      <c r="E1718" s="5" t="inlineStr">
        <is>
          <t>SM</t>
        </is>
      </c>
      <c r="F1718" s="5">
        <f>VLOOKUP(E1718,'5.a Definitions'!E:F,2,FALSE)</f>
        <v/>
      </c>
      <c r="G1718" s="5" t="inlineStr">
        <is>
          <t>AT</t>
        </is>
      </c>
      <c r="H1718" s="5" t="inlineStr">
        <is>
          <t>AT</t>
        </is>
      </c>
      <c r="I1718" s="5">
        <f>VLOOKUP(H1718,'5.a Definitions'!E:F,2,FALSE)</f>
        <v/>
      </c>
      <c r="J1718" s="465" t="inlineStr">
        <is>
          <t xml:space="preserve"> Emissions </t>
        </is>
      </c>
      <c r="K1718" s="465" t="inlineStr">
        <is>
          <t xml:space="preserve"> agricultural soil emissions </t>
        </is>
      </c>
      <c r="L1718" s="465" t="inlineStr">
        <is>
          <t xml:space="preserve"> reactive </t>
        </is>
      </c>
      <c r="M1718" s="465" t="inlineStr">
        <is>
          <t xml:space="preserve"> NH3 </t>
        </is>
      </c>
      <c r="N1718" s="466" t="n">
        <v>14.18409087312574</v>
      </c>
      <c r="O1718" s="467" t="n">
        <v>0.3034242510111136</v>
      </c>
      <c r="P1718" s="468" t="n">
        <v>2013</v>
      </c>
      <c r="Q1718" s="469" t="inlineStr">
        <is>
          <t>CRLTAP Inventory Submissions</t>
        </is>
      </c>
      <c r="R1718" s="469" t="inlineStr">
        <is>
          <t>ok</t>
        </is>
      </c>
      <c r="S1718" s="469" t="inlineStr">
        <is>
          <t xml:space="preserve"> text </t>
        </is>
      </c>
      <c r="T1718" s="426" t="inlineStr">
        <is>
          <t>Norway</t>
        </is>
      </c>
      <c r="U1718" s="465" t="inlineStr">
        <is>
          <t xml:space="preserve"> N wasted </t>
        </is>
      </c>
      <c r="V1718" s="465" t="n">
        <v>0.04</v>
      </c>
    </row>
    <row r="1719" ht="16" customHeight="1">
      <c r="B1719" s="5" t="inlineStr">
        <is>
          <t>AG.SM-AT.AT</t>
        </is>
      </c>
      <c r="C1719" s="5" t="inlineStr">
        <is>
          <t>AG.SM-AT.AT-Emissions-N2O</t>
        </is>
      </c>
      <c r="D1719" s="5" t="inlineStr">
        <is>
          <t>AG</t>
        </is>
      </c>
      <c r="E1719" s="5" t="inlineStr">
        <is>
          <t>SM</t>
        </is>
      </c>
      <c r="F1719" s="5">
        <f>VLOOKUP(E1719,'5.a Definitions'!E:F,2,FALSE)</f>
        <v/>
      </c>
      <c r="G1719" s="5" t="inlineStr">
        <is>
          <t>AT</t>
        </is>
      </c>
      <c r="H1719" s="5" t="inlineStr">
        <is>
          <t>AT</t>
        </is>
      </c>
      <c r="I1719" s="5">
        <f>VLOOKUP(H1719,'5.a Definitions'!E:F,2,FALSE)</f>
        <v/>
      </c>
      <c r="J1719" s="465" t="inlineStr">
        <is>
          <t xml:space="preserve"> Emissions </t>
        </is>
      </c>
      <c r="K1719" s="465" t="inlineStr">
        <is>
          <t xml:space="preserve"> agricultural soil emissions </t>
        </is>
      </c>
      <c r="L1719" s="465" t="inlineStr">
        <is>
          <t xml:space="preserve"> reactive </t>
        </is>
      </c>
      <c r="M1719" s="465" t="inlineStr">
        <is>
          <t xml:space="preserve"> N2O </t>
        </is>
      </c>
      <c r="N1719" s="466" t="n">
        <v>3.586393018318524</v>
      </c>
      <c r="O1719" s="467" t="n">
        <v>1.327769896702315</v>
      </c>
      <c r="P1719" s="468" t="n">
        <v>2013</v>
      </c>
      <c r="Q1719" s="469" t="inlineStr">
        <is>
          <t>UNFCCC CRT</t>
        </is>
      </c>
      <c r="R1719" s="469" t="inlineStr">
        <is>
          <t>ok</t>
        </is>
      </c>
      <c r="S1719" s="469" t="inlineStr">
        <is>
          <t xml:space="preserve"> text </t>
        </is>
      </c>
      <c r="T1719" s="426" t="inlineStr">
        <is>
          <t>Norway</t>
        </is>
      </c>
      <c r="U1719" s="465" t="inlineStr">
        <is>
          <t xml:space="preserve"> N wasted </t>
        </is>
      </c>
      <c r="V1719" s="465" t="n">
        <v>0.04</v>
      </c>
    </row>
    <row r="1720" ht="16" customHeight="1">
      <c r="B1720" s="5" t="inlineStr">
        <is>
          <t>AG.SM-AT.AT</t>
        </is>
      </c>
      <c r="C1720" s="5" t="inlineStr">
        <is>
          <t>AG.SM-AT.AT-Emissions-NOx</t>
        </is>
      </c>
      <c r="D1720" s="5" t="inlineStr">
        <is>
          <t>AG</t>
        </is>
      </c>
      <c r="E1720" s="5" t="inlineStr">
        <is>
          <t>SM</t>
        </is>
      </c>
      <c r="F1720" s="5">
        <f>VLOOKUP(E1720,'5.a Definitions'!E:F,2,FALSE)</f>
        <v/>
      </c>
      <c r="G1720" s="5" t="inlineStr">
        <is>
          <t>AT</t>
        </is>
      </c>
      <c r="H1720" s="5" t="inlineStr">
        <is>
          <t>AT</t>
        </is>
      </c>
      <c r="I1720" s="5">
        <f>VLOOKUP(H1720,'5.a Definitions'!E:F,2,FALSE)</f>
        <v/>
      </c>
      <c r="J1720" s="465" t="inlineStr">
        <is>
          <t xml:space="preserve"> Emissions </t>
        </is>
      </c>
      <c r="K1720" s="465" t="inlineStr">
        <is>
          <t xml:space="preserve"> agricultural soil emissions </t>
        </is>
      </c>
      <c r="L1720" s="465" t="inlineStr">
        <is>
          <t xml:space="preserve"> reactive </t>
        </is>
      </c>
      <c r="M1720" s="465" t="inlineStr">
        <is>
          <t xml:space="preserve"> NOx </t>
        </is>
      </c>
      <c r="N1720" s="466" t="n">
        <v>2.111234777748207</v>
      </c>
      <c r="O1720" s="467" t="n">
        <v>0.6902246379508449</v>
      </c>
      <c r="P1720" s="468" t="n">
        <v>2013</v>
      </c>
      <c r="Q1720" s="469" t="inlineStr">
        <is>
          <t>CRLTAP Inventory Submissions</t>
        </is>
      </c>
      <c r="R1720" s="469" t="inlineStr">
        <is>
          <t>ok</t>
        </is>
      </c>
      <c r="S1720" s="469" t="inlineStr">
        <is>
          <t xml:space="preserve"> text </t>
        </is>
      </c>
      <c r="T1720" s="426" t="inlineStr">
        <is>
          <t>Norway</t>
        </is>
      </c>
      <c r="U1720" s="465" t="inlineStr">
        <is>
          <t xml:space="preserve"> N wasted </t>
        </is>
      </c>
      <c r="V1720" s="465" t="n">
        <v>0.04</v>
      </c>
    </row>
    <row r="1721">
      <c r="B1721" s="5" t="inlineStr">
        <is>
          <t>AG.SM-AT.AT</t>
        </is>
      </c>
      <c r="C1721" s="5" t="inlineStr">
        <is>
          <t>AG.SM-AT.AT-Emissions-N2</t>
        </is>
      </c>
      <c r="D1721" s="5" t="inlineStr">
        <is>
          <t>AG</t>
        </is>
      </c>
      <c r="E1721" s="5" t="inlineStr">
        <is>
          <t>SM</t>
        </is>
      </c>
      <c r="F1721" s="5">
        <f>VLOOKUP(E1721,'5.a Definitions'!E:F,2,FALSE)</f>
        <v/>
      </c>
      <c r="G1721" s="5" t="inlineStr">
        <is>
          <t>AT</t>
        </is>
      </c>
      <c r="H1721" s="5" t="inlineStr">
        <is>
          <t>AT</t>
        </is>
      </c>
      <c r="I1721" s="5">
        <f>VLOOKUP(H1721,'5.a Definitions'!E:F,2,FALSE)</f>
        <v/>
      </c>
      <c r="J1721" s="465" t="inlineStr">
        <is>
          <t xml:space="preserve"> Emissions </t>
        </is>
      </c>
      <c r="K1721" s="465" t="inlineStr">
        <is>
          <t xml:space="preserve"> agricultural soil emissions </t>
        </is>
      </c>
      <c r="L1721" s="465" t="inlineStr">
        <is>
          <t xml:space="preserve"> inert </t>
        </is>
      </c>
      <c r="M1721" s="465" t="inlineStr">
        <is>
          <t xml:space="preserve"> N2 </t>
        </is>
      </c>
      <c r="N1721" s="466" t="n">
        <v>13.8199992</v>
      </c>
      <c r="O1721" s="467" t="n">
        <v>0.4956076723636976</v>
      </c>
      <c r="P1721" s="468" t="n">
        <v>2013</v>
      </c>
      <c r="Q1721" s="469" t="inlineStr">
        <is>
          <t>Schäppi2025Ann + SSB table 05982</t>
        </is>
      </c>
      <c r="R1721" s="469" t="inlineStr">
        <is>
          <t>ok</t>
        </is>
      </c>
      <c r="S1721" s="469" t="inlineStr">
        <is>
          <t xml:space="preserve"> text </t>
        </is>
      </c>
      <c r="T1721" s="426" t="inlineStr">
        <is>
          <t>Norway</t>
        </is>
      </c>
      <c r="U1721" s="465" t="inlineStr">
        <is>
          <t xml:space="preserve"> N wasted </t>
        </is>
      </c>
      <c r="V1721" s="465" t="n">
        <v>0.04</v>
      </c>
    </row>
    <row r="1722" ht="16" customHeight="1">
      <c r="B1722" s="5" t="inlineStr">
        <is>
          <t>AG.SM-HY.SW</t>
        </is>
      </c>
      <c r="C1722" s="5" t="inlineStr">
        <is>
          <t>AG.SM-HY.SW-Leaching-Nmix</t>
        </is>
      </c>
      <c r="D1722" s="5" t="inlineStr">
        <is>
          <t>AG</t>
        </is>
      </c>
      <c r="E1722" s="5" t="inlineStr">
        <is>
          <t>SM</t>
        </is>
      </c>
      <c r="F1722" s="5">
        <f>VLOOKUP(E1722,'5.a Definitions'!E:F,2,FALSE)</f>
        <v/>
      </c>
      <c r="G1722" s="5" t="inlineStr">
        <is>
          <t>HY</t>
        </is>
      </c>
      <c r="H1722" s="5" t="inlineStr">
        <is>
          <t>SW</t>
        </is>
      </c>
      <c r="I1722" s="5">
        <f>VLOOKUP(H1722,'5.a Definitions'!E:F,2,FALSE)</f>
        <v/>
      </c>
      <c r="J1722" s="465" t="inlineStr">
        <is>
          <t>Sewage sludge landfill</t>
        </is>
      </c>
      <c r="K1722" s="465" t="inlineStr">
        <is>
          <t>sewage sludge landfill</t>
        </is>
      </c>
      <c r="L1722" s="465" t="inlineStr">
        <is>
          <t xml:space="preserve"> reactive </t>
        </is>
      </c>
      <c r="M1722" s="465" t="inlineStr">
        <is>
          <t xml:space="preserve"> Nmix </t>
        </is>
      </c>
      <c r="N1722" s="466" t="n">
        <v>41.16147931718871</v>
      </c>
      <c r="O1722" s="467" t="n">
        <v>0.5495311959851772</v>
      </c>
      <c r="P1722" s="468" t="n">
        <v>2013</v>
      </c>
      <c r="Q1722" s="469" t="inlineStr">
        <is>
          <t>UNFCCC CRT</t>
        </is>
      </c>
      <c r="R1722" s="469" t="inlineStr">
        <is>
          <t>ok</t>
        </is>
      </c>
      <c r="S1722" s="469" t="inlineStr">
        <is>
          <t xml:space="preserve"> text </t>
        </is>
      </c>
      <c r="T1722" s="426" t="inlineStr">
        <is>
          <t>Norway</t>
        </is>
      </c>
      <c r="U1722" s="465" t="inlineStr">
        <is>
          <t>N wasted</t>
        </is>
      </c>
      <c r="V1722" s="465" t="n">
        <v>0.04</v>
      </c>
    </row>
    <row r="1723" ht="16" customHeight="1">
      <c r="B1723" s="5" t="inlineStr">
        <is>
          <t>AG.MM-MP.FP</t>
        </is>
      </c>
      <c r="C1723" s="5" t="inlineStr">
        <is>
          <t>AG.MM-MP.FP-Animal products-Nmix</t>
        </is>
      </c>
      <c r="D1723" s="5" t="inlineStr">
        <is>
          <t>AG</t>
        </is>
      </c>
      <c r="E1723" s="5" t="inlineStr">
        <is>
          <t>MM</t>
        </is>
      </c>
      <c r="F1723" s="5">
        <f>VLOOKUP(E1723,'5.a Definitions'!E:F,2,FALSE)</f>
        <v/>
      </c>
      <c r="G1723" s="5" t="inlineStr">
        <is>
          <t>MP</t>
        </is>
      </c>
      <c r="H1723" s="5" t="inlineStr">
        <is>
          <t>FP</t>
        </is>
      </c>
      <c r="I1723" s="5">
        <f>VLOOKUP(H1723,'5.a Definitions'!E:F,2,FALSE)</f>
        <v/>
      </c>
      <c r="J1723" s="465" t="inlineStr">
        <is>
          <t xml:space="preserve"> Animal products </t>
        </is>
      </c>
      <c r="K1723" s="465" t="inlineStr">
        <is>
          <t xml:space="preserve"> animal products </t>
        </is>
      </c>
      <c r="L1723" s="465" t="inlineStr">
        <is>
          <t xml:space="preserve"> reactive </t>
        </is>
      </c>
      <c r="M1723" s="465" t="inlineStr">
        <is>
          <t xml:space="preserve"> Nmix </t>
        </is>
      </c>
      <c r="N1723" s="466" t="n">
        <v>19.07459</v>
      </c>
      <c r="O1723" s="467" t="n">
        <v>0.106401115623781</v>
      </c>
      <c r="P1723" s="468" t="n">
        <v>2013</v>
      </c>
      <c r="Q1723" s="469" t="inlineStr">
        <is>
          <t>FAOSTAT Crops and livestock products</t>
        </is>
      </c>
      <c r="R1723" s="469" t="inlineStr">
        <is>
          <t>ok</t>
        </is>
      </c>
      <c r="S1723" s="469" t="inlineStr">
        <is>
          <t xml:space="preserve"> text </t>
        </is>
      </c>
      <c r="T1723" s="426" t="inlineStr">
        <is>
          <t>Norway</t>
        </is>
      </c>
      <c r="U1723" s="5" t="inlineStr">
        <is>
          <t>useful output</t>
        </is>
      </c>
      <c r="V1723" s="465" t="n">
        <v>0.04</v>
      </c>
    </row>
    <row r="1724" ht="16" customHeight="1">
      <c r="B1724" s="5" t="inlineStr">
        <is>
          <t>AG.MM-MP.OP</t>
        </is>
      </c>
      <c r="C1724" s="5" t="inlineStr">
        <is>
          <t>AG.MM-MP.OP-Non-edible animal products-Nmix</t>
        </is>
      </c>
      <c r="D1724" s="5" t="inlineStr">
        <is>
          <t>AG</t>
        </is>
      </c>
      <c r="E1724" s="5" t="inlineStr">
        <is>
          <t>MM</t>
        </is>
      </c>
      <c r="F1724" s="5">
        <f>VLOOKUP(E1724,'5.a Definitions'!E:F,2,FALSE)</f>
        <v/>
      </c>
      <c r="G1724" s="5" t="inlineStr">
        <is>
          <t>MP</t>
        </is>
      </c>
      <c r="H1724" s="5" t="inlineStr">
        <is>
          <t>OP</t>
        </is>
      </c>
      <c r="I1724" s="5">
        <f>VLOOKUP(H1724,'5.a Definitions'!E:F,2,FALSE)</f>
        <v/>
      </c>
      <c r="J1724" s="465" t="inlineStr">
        <is>
          <t xml:space="preserve"> Non-edible animal products </t>
        </is>
      </c>
      <c r="K1724" s="465" t="inlineStr">
        <is>
          <t xml:space="preserve"> non-edible animal products </t>
        </is>
      </c>
      <c r="L1724" s="465" t="inlineStr">
        <is>
          <t xml:space="preserve"> reactive </t>
        </is>
      </c>
      <c r="M1724" s="465" t="inlineStr">
        <is>
          <t xml:space="preserve"> Nmix </t>
        </is>
      </c>
      <c r="N1724" s="466" t="n">
        <v>1.2226368</v>
      </c>
      <c r="O1724" s="467" t="n">
        <v>0.08867700740422993</v>
      </c>
      <c r="P1724" s="468" t="n">
        <v>2013</v>
      </c>
      <c r="Q1724" s="469" t="inlineStr">
        <is>
          <t>FAOSTAT Crops and livestock products + Landbruksdirektoratet</t>
        </is>
      </c>
      <c r="R1724" s="469" t="inlineStr">
        <is>
          <t>ok</t>
        </is>
      </c>
      <c r="S1724" s="469" t="inlineStr">
        <is>
          <t xml:space="preserve"> text </t>
        </is>
      </c>
      <c r="T1724" s="426" t="inlineStr">
        <is>
          <t>Norway</t>
        </is>
      </c>
      <c r="U1724" s="5" t="inlineStr">
        <is>
          <t>useful output</t>
        </is>
      </c>
      <c r="V1724" s="465" t="n">
        <v>0.04</v>
      </c>
    </row>
    <row r="1725">
      <c r="B1725" s="5" t="inlineStr">
        <is>
          <t>AG.MM-AG.SM</t>
        </is>
      </c>
      <c r="C1725" s="5" t="inlineStr">
        <is>
          <t>AG.MM-AG.SM-Manure application-Nmix</t>
        </is>
      </c>
      <c r="D1725" s="5" t="inlineStr">
        <is>
          <t>AG</t>
        </is>
      </c>
      <c r="E1725" s="5" t="inlineStr">
        <is>
          <t>MM</t>
        </is>
      </c>
      <c r="F1725" s="5">
        <f>VLOOKUP(E1725,'5.a Definitions'!E:F,2,FALSE)</f>
        <v/>
      </c>
      <c r="G1725" s="5" t="inlineStr">
        <is>
          <t>AG</t>
        </is>
      </c>
      <c r="H1725" s="5" t="inlineStr">
        <is>
          <t>SM</t>
        </is>
      </c>
      <c r="I1725" s="5">
        <f>VLOOKUP(H1725,'5.a Definitions'!E:F,2,FALSE)</f>
        <v/>
      </c>
      <c r="J1725" s="465" t="inlineStr">
        <is>
          <t xml:space="preserve"> Manure application </t>
        </is>
      </c>
      <c r="K1725" s="465" t="inlineStr">
        <is>
          <t xml:space="preserve"> manure application </t>
        </is>
      </c>
      <c r="L1725" s="465" t="inlineStr">
        <is>
          <t xml:space="preserve"> reactive </t>
        </is>
      </c>
      <c r="M1725" s="465" t="inlineStr">
        <is>
          <t xml:space="preserve"> Nmix </t>
        </is>
      </c>
      <c r="N1725" s="466" t="n">
        <v>71.60046540654869</v>
      </c>
      <c r="O1725" s="467" t="n">
        <v>0.2002603289500443</v>
      </c>
      <c r="P1725" s="468" t="n">
        <v>2013</v>
      </c>
      <c r="Q1725" s="469" t="inlineStr">
        <is>
          <t>UNFCCC CRT Table3.D</t>
        </is>
      </c>
      <c r="R1725" s="469" t="inlineStr">
        <is>
          <t>ok</t>
        </is>
      </c>
      <c r="S1725" s="469" t="inlineStr">
        <is>
          <t xml:space="preserve"> text </t>
        </is>
      </c>
      <c r="T1725" s="426" t="inlineStr">
        <is>
          <t>Norway</t>
        </is>
      </c>
      <c r="U1725" s="5" t="inlineStr">
        <is>
          <t>recycling</t>
        </is>
      </c>
      <c r="V1725" s="465" t="n">
        <v>0.04</v>
      </c>
    </row>
    <row r="1726" ht="16" customHeight="1">
      <c r="B1726" s="475" t="inlineStr">
        <is>
          <t>AG.MM-FS.OL</t>
        </is>
      </c>
      <c r="C1726" s="475" t="inlineStr">
        <is>
          <t>AG.MM-FS.OL-Manure from grazing on unmanaged land-Nmix</t>
        </is>
      </c>
      <c r="D1726" s="475" t="inlineStr">
        <is>
          <t>AG</t>
        </is>
      </c>
      <c r="E1726" s="475" t="inlineStr">
        <is>
          <t>MM</t>
        </is>
      </c>
      <c r="F1726" s="5">
        <f>VLOOKUP(E1726,'5.a Definitions'!E:F,2,FALSE)</f>
        <v/>
      </c>
      <c r="G1726" s="475" t="inlineStr">
        <is>
          <t>FS</t>
        </is>
      </c>
      <c r="H1726" s="475" t="inlineStr">
        <is>
          <t>OL</t>
        </is>
      </c>
      <c r="I1726" s="5">
        <f>VLOOKUP(H1726,'5.a Definitions'!E:F,2,FALSE)</f>
        <v/>
      </c>
      <c r="J1726" s="465" t="inlineStr">
        <is>
          <t>Manure from grazing on unmanaged land</t>
        </is>
      </c>
      <c r="K1726" s="465" t="inlineStr">
        <is>
          <t>manure from grazing on unmanaged land</t>
        </is>
      </c>
      <c r="L1726" s="465" t="inlineStr">
        <is>
          <t>reactive</t>
        </is>
      </c>
      <c r="M1726" s="465" t="inlineStr">
        <is>
          <t>Nmix</t>
        </is>
      </c>
      <c r="N1726" s="466" t="n">
        <v>7.616268626762248</v>
      </c>
      <c r="O1726" s="467" t="n">
        <v>0.2481136939992656</v>
      </c>
      <c r="P1726" s="468" t="n">
        <v>2013</v>
      </c>
      <c r="Q1726" s="469" t="inlineStr">
        <is>
          <t>UNFCCC CRT Table3.D and 3.B(b), SSB</t>
        </is>
      </c>
      <c r="R1726" s="469" t="inlineStr">
        <is>
          <t>ok</t>
        </is>
      </c>
      <c r="S1726" s="469" t="inlineStr">
        <is>
          <t>text</t>
        </is>
      </c>
      <c r="T1726" s="476" t="inlineStr">
        <is>
          <t>Norway</t>
        </is>
      </c>
      <c r="U1726" s="475" t="inlineStr">
        <is>
          <t>recycling</t>
        </is>
      </c>
      <c r="V1726" s="465">
        <f>(O1678*N1678)^2</f>
        <v/>
      </c>
    </row>
    <row r="1727" ht="16" customHeight="1">
      <c r="B1727" s="5" t="inlineStr">
        <is>
          <t>AG.MM-AT.AT</t>
        </is>
      </c>
      <c r="C1727" s="5" t="inlineStr">
        <is>
          <t>AG.MM-AT.AT-Emissions-NH3</t>
        </is>
      </c>
      <c r="D1727" s="5" t="inlineStr">
        <is>
          <t>AG</t>
        </is>
      </c>
      <c r="E1727" s="5" t="inlineStr">
        <is>
          <t>MM</t>
        </is>
      </c>
      <c r="F1727" s="5">
        <f>VLOOKUP(E1727,'5.a Definitions'!E:F,2,FALSE)</f>
        <v/>
      </c>
      <c r="G1727" s="5" t="inlineStr">
        <is>
          <t>AT</t>
        </is>
      </c>
      <c r="H1727" s="5" t="inlineStr">
        <is>
          <t>AT</t>
        </is>
      </c>
      <c r="I1727" s="5">
        <f>VLOOKUP(H1727,'5.a Definitions'!E:F,2,FALSE)</f>
        <v/>
      </c>
      <c r="J1727" s="465" t="inlineStr">
        <is>
          <t xml:space="preserve"> Emissions </t>
        </is>
      </c>
      <c r="K1727" s="465" t="inlineStr">
        <is>
          <t xml:space="preserve"> manure and animal husbandry emissions </t>
        </is>
      </c>
      <c r="L1727" s="465" t="inlineStr">
        <is>
          <t xml:space="preserve"> reactive </t>
        </is>
      </c>
      <c r="M1727" s="465" t="inlineStr">
        <is>
          <t xml:space="preserve"> NH3 </t>
        </is>
      </c>
      <c r="N1727" s="466" t="n">
        <v>10.37888795735595</v>
      </c>
      <c r="O1727" s="467" t="n">
        <v>0.2466266308792018</v>
      </c>
      <c r="P1727" s="468" t="n">
        <v>2013</v>
      </c>
      <c r="Q1727" s="469" t="inlineStr">
        <is>
          <t>CRLTAP Inventory Submissions</t>
        </is>
      </c>
      <c r="R1727" s="469" t="inlineStr">
        <is>
          <t>ok</t>
        </is>
      </c>
      <c r="S1727" s="469" t="inlineStr">
        <is>
          <t xml:space="preserve"> text </t>
        </is>
      </c>
      <c r="T1727" s="426" t="inlineStr">
        <is>
          <t>Norway</t>
        </is>
      </c>
      <c r="U1727" s="465" t="inlineStr">
        <is>
          <t xml:space="preserve"> N wasted </t>
        </is>
      </c>
      <c r="V1727" s="465" t="n">
        <v>0.04</v>
      </c>
    </row>
    <row r="1728" ht="16" customHeight="1">
      <c r="B1728" s="5" t="inlineStr">
        <is>
          <t>AG.MM-AT.AT</t>
        </is>
      </c>
      <c r="C1728" s="5" t="inlineStr">
        <is>
          <t>AG.MM-AT.AT-Emissions-N2O</t>
        </is>
      </c>
      <c r="D1728" s="5" t="inlineStr">
        <is>
          <t>AG</t>
        </is>
      </c>
      <c r="E1728" s="5" t="inlineStr">
        <is>
          <t>MM</t>
        </is>
      </c>
      <c r="F1728" s="5">
        <f>VLOOKUP(E1728,'5.a Definitions'!E:F,2,FALSE)</f>
        <v/>
      </c>
      <c r="G1728" s="5" t="inlineStr">
        <is>
          <t>AT</t>
        </is>
      </c>
      <c r="H1728" s="5" t="inlineStr">
        <is>
          <t>AT</t>
        </is>
      </c>
      <c r="I1728" s="5">
        <f>VLOOKUP(H1728,'5.a Definitions'!E:F,2,FALSE)</f>
        <v/>
      </c>
      <c r="J1728" s="465" t="inlineStr">
        <is>
          <t xml:space="preserve"> Emissions </t>
        </is>
      </c>
      <c r="K1728" s="465" t="inlineStr">
        <is>
          <t xml:space="preserve"> manure and animal husbandry emissions </t>
        </is>
      </c>
      <c r="L1728" s="465" t="inlineStr">
        <is>
          <t xml:space="preserve"> reactive </t>
        </is>
      </c>
      <c r="M1728" s="465" t="inlineStr">
        <is>
          <t xml:space="preserve"> N2O </t>
        </is>
      </c>
      <c r="N1728" s="466" t="n">
        <v>0.4047389950756</v>
      </c>
      <c r="O1728" s="467" t="n">
        <v>0.7566826619845696</v>
      </c>
      <c r="P1728" s="468" t="n">
        <v>2013</v>
      </c>
      <c r="Q1728" s="469" t="inlineStr">
        <is>
          <t>UNFCCC CRT</t>
        </is>
      </c>
      <c r="R1728" s="469" t="inlineStr">
        <is>
          <t>ok</t>
        </is>
      </c>
      <c r="S1728" s="469" t="inlineStr">
        <is>
          <t xml:space="preserve"> text </t>
        </is>
      </c>
      <c r="T1728" s="426" t="inlineStr">
        <is>
          <t>Norway</t>
        </is>
      </c>
      <c r="U1728" s="465" t="inlineStr">
        <is>
          <t xml:space="preserve"> N wasted </t>
        </is>
      </c>
      <c r="V1728" s="465" t="n">
        <v>0.04</v>
      </c>
    </row>
    <row r="1729" ht="16" customHeight="1">
      <c r="B1729" s="5" t="inlineStr">
        <is>
          <t>AG.MM-AT.AT</t>
        </is>
      </c>
      <c r="C1729" s="5" t="inlineStr">
        <is>
          <t>AG.MM-AT.AT-Emissions-NOx</t>
        </is>
      </c>
      <c r="D1729" s="5" t="inlineStr">
        <is>
          <t>AG</t>
        </is>
      </c>
      <c r="E1729" s="5" t="inlineStr">
        <is>
          <t>MM</t>
        </is>
      </c>
      <c r="F1729" s="5">
        <f>VLOOKUP(E1729,'5.a Definitions'!E:F,2,FALSE)</f>
        <v/>
      </c>
      <c r="G1729" s="5" t="inlineStr">
        <is>
          <t>AT</t>
        </is>
      </c>
      <c r="H1729" s="5" t="inlineStr">
        <is>
          <t>AT</t>
        </is>
      </c>
      <c r="I1729" s="5">
        <f>VLOOKUP(H1729,'5.a Definitions'!E:F,2,FALSE)</f>
        <v/>
      </c>
      <c r="J1729" s="465" t="inlineStr">
        <is>
          <t xml:space="preserve"> Emissions </t>
        </is>
      </c>
      <c r="K1729" s="465" t="inlineStr">
        <is>
          <t xml:space="preserve"> manure and animal husbandry emissions </t>
        </is>
      </c>
      <c r="L1729" s="465" t="inlineStr">
        <is>
          <t xml:space="preserve"> reactive </t>
        </is>
      </c>
      <c r="M1729" s="465" t="inlineStr">
        <is>
          <t xml:space="preserve"> NOx </t>
        </is>
      </c>
      <c r="N1729" s="466" t="n">
        <v>0.03963362589297</v>
      </c>
      <c r="O1729" s="467" t="n">
        <v>0.734574330010955</v>
      </c>
      <c r="P1729" s="468" t="n">
        <v>2013</v>
      </c>
      <c r="Q1729" s="469" t="inlineStr">
        <is>
          <t>CRLTAP Inventory Submissions</t>
        </is>
      </c>
      <c r="R1729" s="469" t="inlineStr">
        <is>
          <t>ok</t>
        </is>
      </c>
      <c r="S1729" s="469" t="inlineStr">
        <is>
          <t xml:space="preserve"> text </t>
        </is>
      </c>
      <c r="T1729" s="426" t="inlineStr">
        <is>
          <t>Norway</t>
        </is>
      </c>
      <c r="U1729" s="465" t="inlineStr">
        <is>
          <t xml:space="preserve"> N wasted </t>
        </is>
      </c>
      <c r="V1729" s="465" t="n">
        <v>0.04</v>
      </c>
    </row>
    <row r="1730" ht="16" customHeight="1">
      <c r="B1730" s="5" t="inlineStr">
        <is>
          <t>AG.MM-HY.SW-Leaching-Nmix</t>
        </is>
      </c>
      <c r="C1730" s="5" t="inlineStr">
        <is>
          <t>AG.MM-HY.SW-Leaching-Nmix</t>
        </is>
      </c>
      <c r="D1730" s="5" t="inlineStr">
        <is>
          <t>AG</t>
        </is>
      </c>
      <c r="E1730" s="5" t="inlineStr">
        <is>
          <t>MM</t>
        </is>
      </c>
      <c r="F1730" s="5">
        <f>VLOOKUP(E1730,'5.a Definitions'!E:F,2,FALSE)</f>
        <v/>
      </c>
      <c r="G1730" s="5" t="inlineStr">
        <is>
          <t>HY</t>
        </is>
      </c>
      <c r="H1730" s="5" t="inlineStr">
        <is>
          <t>SW</t>
        </is>
      </c>
      <c r="I1730" s="5">
        <f>VLOOKUP(H1730,'5.a Definitions'!E:F,2,FALSE)</f>
        <v/>
      </c>
      <c r="J1730" s="465" t="inlineStr">
        <is>
          <t xml:space="preserve"> Leaching </t>
        </is>
      </c>
      <c r="K1730" s="465" t="inlineStr">
        <is>
          <t xml:space="preserve"> manure storage leaching </t>
        </is>
      </c>
      <c r="L1730" s="465" t="inlineStr">
        <is>
          <t xml:space="preserve"> reactive </t>
        </is>
      </c>
      <c r="M1730" s="465" t="inlineStr">
        <is>
          <t xml:space="preserve"> Nmix </t>
        </is>
      </c>
      <c r="N1730" s="466" t="n">
        <v>2.995643854681586</v>
      </c>
      <c r="O1730" s="467" t="n">
        <v>0.5483540070383621</v>
      </c>
      <c r="P1730" s="468" t="n">
        <v>2013</v>
      </c>
      <c r="Q1730" s="469" t="inlineStr">
        <is>
          <t>UNFCCC CRT</t>
        </is>
      </c>
      <c r="R1730" s="469" t="inlineStr">
        <is>
          <t>ok</t>
        </is>
      </c>
      <c r="S1730" s="469" t="inlineStr">
        <is>
          <t xml:space="preserve"> text </t>
        </is>
      </c>
      <c r="T1730" s="426" t="inlineStr">
        <is>
          <t>Norway</t>
        </is>
      </c>
      <c r="U1730" s="465" t="inlineStr">
        <is>
          <t xml:space="preserve"> N wasted </t>
        </is>
      </c>
      <c r="V1730" s="465" t="n">
        <v>0.04</v>
      </c>
    </row>
    <row r="1731" ht="16" customHeight="1">
      <c r="B1731" s="5" t="inlineStr">
        <is>
          <t>AG.MM-RW.RW</t>
        </is>
      </c>
      <c r="C1731" s="5" t="inlineStr">
        <is>
          <t>AG.MM-RW.RW-Live animal export-Nmix</t>
        </is>
      </c>
      <c r="D1731" s="5" t="inlineStr">
        <is>
          <t>AG</t>
        </is>
      </c>
      <c r="E1731" s="5" t="inlineStr">
        <is>
          <t>MM</t>
        </is>
      </c>
      <c r="F1731" s="5">
        <f>VLOOKUP(E1731,'5.a Definitions'!E:F,2,FALSE)</f>
        <v/>
      </c>
      <c r="G1731" s="5" t="inlineStr">
        <is>
          <t>RW</t>
        </is>
      </c>
      <c r="H1731" s="5" t="inlineStr">
        <is>
          <t>RW</t>
        </is>
      </c>
      <c r="I1731" s="5">
        <f>VLOOKUP(H1731,'5.a Definitions'!E:F,2,FALSE)</f>
        <v/>
      </c>
      <c r="J1731" s="465" t="inlineStr">
        <is>
          <t xml:space="preserve"> Live animal export </t>
        </is>
      </c>
      <c r="K1731" s="465" t="inlineStr">
        <is>
          <t xml:space="preserve"> live animal export </t>
        </is>
      </c>
      <c r="L1731" s="465" t="inlineStr">
        <is>
          <t xml:space="preserve"> reactive </t>
        </is>
      </c>
      <c r="M1731" s="465" t="inlineStr">
        <is>
          <t xml:space="preserve"> Nmix </t>
        </is>
      </c>
      <c r="N1731" s="466" t="n">
        <v>0.006981836799999999</v>
      </c>
      <c r="O1731" s="467" t="n">
        <v>0.3694458530155571</v>
      </c>
      <c r="P1731" s="468" t="n">
        <v>2013</v>
      </c>
      <c r="Q1731" s="469" t="inlineStr">
        <is>
          <t>FAOSTAT Crops and livestock products</t>
        </is>
      </c>
      <c r="R1731" s="469" t="inlineStr">
        <is>
          <t>ok</t>
        </is>
      </c>
      <c r="S1731" s="469" t="inlineStr">
        <is>
          <t xml:space="preserve"> text </t>
        </is>
      </c>
      <c r="T1731" s="426" t="inlineStr">
        <is>
          <t>Norway</t>
        </is>
      </c>
      <c r="U1731" s="5" t="inlineStr">
        <is>
          <t>useful output</t>
        </is>
      </c>
      <c r="V1731" s="465" t="n">
        <v>0.04</v>
      </c>
    </row>
    <row r="1732" ht="16" customHeight="1">
      <c r="A1732" s="486" t="inlineStr">
        <is>
          <t xml:space="preserve"> Forests and Semi-natural vegetation </t>
        </is>
      </c>
      <c r="B1732" s="5" t="inlineStr">
        <is>
          <t>FS.FO-AT.AT</t>
        </is>
      </c>
      <c r="C1732" s="5" t="inlineStr">
        <is>
          <t>FS.FO-AT.AT-Emissions-N2</t>
        </is>
      </c>
      <c r="D1732" s="5" t="inlineStr">
        <is>
          <t>FS</t>
        </is>
      </c>
      <c r="E1732" s="5" t="inlineStr">
        <is>
          <t>FO</t>
        </is>
      </c>
      <c r="F1732" s="5">
        <f>VLOOKUP(E1732,'5.a Definitions'!E:F,2,FALSE)</f>
        <v/>
      </c>
      <c r="G1732" s="5" t="inlineStr">
        <is>
          <t>AT</t>
        </is>
      </c>
      <c r="H1732" s="5" t="inlineStr">
        <is>
          <t>AT</t>
        </is>
      </c>
      <c r="I1732" s="5">
        <f>VLOOKUP(H1732,'5.a Definitions'!E:F,2,FALSE)</f>
        <v/>
      </c>
      <c r="J1732" s="465" t="inlineStr">
        <is>
          <t xml:space="preserve"> Emissions </t>
        </is>
      </c>
      <c r="K1732" s="465" t="inlineStr">
        <is>
          <t xml:space="preserve"> forest emissions </t>
        </is>
      </c>
      <c r="L1732" s="465" t="inlineStr">
        <is>
          <t xml:space="preserve"> inert </t>
        </is>
      </c>
      <c r="M1732" s="465" t="inlineStr">
        <is>
          <t xml:space="preserve"> N2 </t>
        </is>
      </c>
      <c r="N1732" s="466" t="n">
        <v>7.220992271355831</v>
      </c>
      <c r="O1732" s="467" t="n">
        <v>1.876148950785864</v>
      </c>
      <c r="P1732" s="468" t="n">
        <v>2013</v>
      </c>
      <c r="Q1732" s="469" t="inlineStr">
        <is>
          <t>UNFCCC CRT + Butterbach-Bahl et al. (2013)</t>
        </is>
      </c>
      <c r="R1732" s="469" t="inlineStr">
        <is>
          <t>ok</t>
        </is>
      </c>
      <c r="S1732" s="469" t="inlineStr">
        <is>
          <t xml:space="preserve"> text </t>
        </is>
      </c>
      <c r="T1732" s="426" t="inlineStr">
        <is>
          <t>Norway</t>
        </is>
      </c>
      <c r="U1732" s="465" t="inlineStr">
        <is>
          <t xml:space="preserve"> N wasted </t>
        </is>
      </c>
      <c r="V1732" s="465" t="n">
        <v>0.04</v>
      </c>
    </row>
    <row r="1733" ht="16" customHeight="1">
      <c r="B1733" s="5" t="inlineStr">
        <is>
          <t>FS.FO-AT.AT</t>
        </is>
      </c>
      <c r="C1733" s="5" t="inlineStr">
        <is>
          <t>FS.FO-AT.AT-Emissions-N2O</t>
        </is>
      </c>
      <c r="D1733" s="5" t="inlineStr">
        <is>
          <t>FS</t>
        </is>
      </c>
      <c r="E1733" s="5" t="inlineStr">
        <is>
          <t>FO</t>
        </is>
      </c>
      <c r="F1733" s="5">
        <f>VLOOKUP(E1733,'5.a Definitions'!E:F,2,FALSE)</f>
        <v/>
      </c>
      <c r="G1733" s="5" t="inlineStr">
        <is>
          <t>AT</t>
        </is>
      </c>
      <c r="H1733" s="5" t="inlineStr">
        <is>
          <t>AT</t>
        </is>
      </c>
      <c r="I1733" s="5">
        <f>VLOOKUP(H1733,'5.a Definitions'!E:F,2,FALSE)</f>
        <v/>
      </c>
      <c r="J1733" s="465" t="inlineStr">
        <is>
          <t xml:space="preserve"> Emissions </t>
        </is>
      </c>
      <c r="K1733" s="465" t="inlineStr">
        <is>
          <t xml:space="preserve"> forest emissions </t>
        </is>
      </c>
      <c r="L1733" s="465" t="inlineStr">
        <is>
          <t xml:space="preserve"> reactive </t>
        </is>
      </c>
      <c r="M1733" s="465" t="inlineStr">
        <is>
          <t xml:space="preserve"> N2O </t>
        </is>
      </c>
      <c r="N1733" s="466" t="n">
        <v>0.3703072959669657</v>
      </c>
      <c r="O1733" s="467" t="n">
        <v>1.261544563046771</v>
      </c>
      <c r="P1733" s="468" t="n">
        <v>2013</v>
      </c>
      <c r="Q1733" s="469" t="inlineStr">
        <is>
          <t>UNFCCC CRT</t>
        </is>
      </c>
      <c r="R1733" s="469" t="inlineStr">
        <is>
          <t>ok</t>
        </is>
      </c>
      <c r="S1733" s="469" t="inlineStr">
        <is>
          <t xml:space="preserve"> text </t>
        </is>
      </c>
      <c r="T1733" s="426" t="inlineStr">
        <is>
          <t>Norway</t>
        </is>
      </c>
      <c r="U1733" s="465" t="inlineStr">
        <is>
          <t xml:space="preserve"> N wasted </t>
        </is>
      </c>
      <c r="V1733" s="465" t="n">
        <v>0.04</v>
      </c>
    </row>
    <row r="1734" ht="16" customHeight="1">
      <c r="B1734" s="5" t="inlineStr">
        <is>
          <t>FS.FO-HY.SW</t>
        </is>
      </c>
      <c r="C1734" s="5" t="inlineStr">
        <is>
          <t>FS.FO-HY.SW-Leaching-Nmix</t>
        </is>
      </c>
      <c r="D1734" s="5" t="inlineStr">
        <is>
          <t>FS</t>
        </is>
      </c>
      <c r="E1734" s="5" t="inlineStr">
        <is>
          <t>FO</t>
        </is>
      </c>
      <c r="F1734" s="5">
        <f>VLOOKUP(E1734,'5.a Definitions'!E:F,2,FALSE)</f>
        <v/>
      </c>
      <c r="G1734" s="5" t="inlineStr">
        <is>
          <t>HY</t>
        </is>
      </c>
      <c r="H1734" s="5" t="inlineStr">
        <is>
          <t>SW</t>
        </is>
      </c>
      <c r="I1734" s="5">
        <f>VLOOKUP(H1734,'5.a Definitions'!E:F,2,FALSE)</f>
        <v/>
      </c>
      <c r="J1734" s="465" t="inlineStr">
        <is>
          <t xml:space="preserve"> Leaching </t>
        </is>
      </c>
      <c r="K1734" s="465" t="inlineStr">
        <is>
          <t xml:space="preserve"> forest leaching </t>
        </is>
      </c>
      <c r="L1734" s="465" t="inlineStr">
        <is>
          <t xml:space="preserve"> reactive </t>
        </is>
      </c>
      <c r="M1734" s="465" t="inlineStr">
        <is>
          <t xml:space="preserve"> Nmix </t>
        </is>
      </c>
      <c r="N1734" s="466" t="n">
        <v>30.533</v>
      </c>
      <c r="O1734" s="467" t="n">
        <v>0.3110790348783862</v>
      </c>
      <c r="P1734" s="468" t="n">
        <v>2013</v>
      </c>
      <c r="Q1734" s="469" t="inlineStr">
        <is>
          <t>TEOTIL</t>
        </is>
      </c>
      <c r="R1734" s="469" t="inlineStr">
        <is>
          <t>ok</t>
        </is>
      </c>
      <c r="S1734" s="469" t="inlineStr">
        <is>
          <t xml:space="preserve"> text </t>
        </is>
      </c>
      <c r="T1734" s="426" t="inlineStr">
        <is>
          <t>Norway</t>
        </is>
      </c>
      <c r="U1734" s="465" t="inlineStr">
        <is>
          <t xml:space="preserve"> N wasted </t>
        </is>
      </c>
      <c r="V1734" s="465" t="n">
        <v>0.04</v>
      </c>
    </row>
    <row r="1735" ht="16" customHeight="1">
      <c r="B1735" s="5" t="inlineStr">
        <is>
          <t>FS.FO-MP.OP</t>
        </is>
      </c>
      <c r="C1735" s="5" t="inlineStr">
        <is>
          <t>FS.FO-MP.OP-Industrial round wood-Nmix</t>
        </is>
      </c>
      <c r="D1735" s="5" t="inlineStr">
        <is>
          <t>FS</t>
        </is>
      </c>
      <c r="E1735" s="5" t="inlineStr">
        <is>
          <t>FO</t>
        </is>
      </c>
      <c r="F1735" s="5">
        <f>VLOOKUP(E1735,'5.a Definitions'!E:F,2,FALSE)</f>
        <v/>
      </c>
      <c r="G1735" s="5" t="inlineStr">
        <is>
          <t>MP</t>
        </is>
      </c>
      <c r="H1735" s="5" t="inlineStr">
        <is>
          <t>OP</t>
        </is>
      </c>
      <c r="I1735" s="5">
        <f>VLOOKUP(H1735,'5.a Definitions'!E:F,2,FALSE)</f>
        <v/>
      </c>
      <c r="J1735" s="465" t="inlineStr">
        <is>
          <t xml:space="preserve"> Industrial round wood </t>
        </is>
      </c>
      <c r="K1735" s="465" t="inlineStr">
        <is>
          <t xml:space="preserve"> industrial round wood </t>
        </is>
      </c>
      <c r="L1735" s="465" t="inlineStr">
        <is>
          <t xml:space="preserve"> reactive </t>
        </is>
      </c>
      <c r="M1735" s="465" t="inlineStr">
        <is>
          <t xml:space="preserve"> Nmix </t>
        </is>
      </c>
      <c r="N1735" s="466" t="n">
        <v>4.88355525</v>
      </c>
      <c r="O1735" s="467" t="n">
        <v>0.406640667957803</v>
      </c>
      <c r="P1735" s="468" t="n">
        <v>2013</v>
      </c>
      <c r="Q1735" s="469" t="inlineStr">
        <is>
          <t>FAOSTAT</t>
        </is>
      </c>
      <c r="R1735" s="469" t="inlineStr">
        <is>
          <t>ok</t>
        </is>
      </c>
      <c r="S1735" s="469" t="inlineStr">
        <is>
          <t xml:space="preserve"> text </t>
        </is>
      </c>
      <c r="T1735" s="426" t="inlineStr">
        <is>
          <t>Norway</t>
        </is>
      </c>
      <c r="U1735" s="5" t="inlineStr">
        <is>
          <t>useful output</t>
        </is>
      </c>
      <c r="V1735" s="465" t="n">
        <v>0.04</v>
      </c>
    </row>
    <row r="1736" ht="16" customHeight="1">
      <c r="B1736" s="5" t="inlineStr">
        <is>
          <t>FS.FO-EF.OE</t>
        </is>
      </c>
      <c r="C1736" s="5" t="inlineStr">
        <is>
          <t>FS.FO-EF.OE-Fuel wood for households-Nmix</t>
        </is>
      </c>
      <c r="D1736" s="5" t="inlineStr">
        <is>
          <t>FS</t>
        </is>
      </c>
      <c r="E1736" s="5" t="inlineStr">
        <is>
          <t>FO</t>
        </is>
      </c>
      <c r="F1736" s="5">
        <f>VLOOKUP(E1736,'5.a Definitions'!E:F,2,FALSE)</f>
        <v/>
      </c>
      <c r="G1736" s="5" t="inlineStr">
        <is>
          <t>EF</t>
        </is>
      </c>
      <c r="H1736" s="5" t="inlineStr">
        <is>
          <t>OE</t>
        </is>
      </c>
      <c r="I1736" s="5">
        <f>VLOOKUP(H1736,'5.a Definitions'!E:F,2,FALSE)</f>
        <v/>
      </c>
      <c r="J1736" s="465" t="inlineStr">
        <is>
          <t xml:space="preserve"> Fuel wood for households </t>
        </is>
      </c>
      <c r="K1736" s="465" t="inlineStr">
        <is>
          <t xml:space="preserve"> fuel wood for households </t>
        </is>
      </c>
      <c r="L1736" s="465" t="inlineStr">
        <is>
          <t xml:space="preserve"> reactive </t>
        </is>
      </c>
      <c r="M1736" s="465" t="inlineStr">
        <is>
          <t xml:space="preserve"> Nmix </t>
        </is>
      </c>
      <c r="N1736" s="466" t="n">
        <v>1.81426</v>
      </c>
      <c r="O1736" s="467" t="n">
        <v>1.343361303797126</v>
      </c>
      <c r="P1736" s="468" t="n">
        <v>2013</v>
      </c>
      <c r="Q1736" s="469" t="inlineStr">
        <is>
          <t>SSB</t>
        </is>
      </c>
      <c r="R1736" s="469" t="inlineStr">
        <is>
          <t>ok</t>
        </is>
      </c>
      <c r="S1736" s="469" t="inlineStr">
        <is>
          <t xml:space="preserve"> text </t>
        </is>
      </c>
      <c r="T1736" s="426" t="inlineStr">
        <is>
          <t>Norway</t>
        </is>
      </c>
      <c r="U1736" s="5" t="inlineStr">
        <is>
          <t>useful output</t>
        </is>
      </c>
      <c r="V1736" s="465" t="n">
        <v>0.04</v>
      </c>
    </row>
    <row r="1737" ht="16" customHeight="1">
      <c r="B1737" s="475" t="inlineStr">
        <is>
          <t>FS.OL-AT.AT</t>
        </is>
      </c>
      <c r="C1737" s="475" t="inlineStr">
        <is>
          <t>FS.OL-AT.AT-Emissions-NH3</t>
        </is>
      </c>
      <c r="D1737" s="475" t="inlineStr">
        <is>
          <t>FS</t>
        </is>
      </c>
      <c r="E1737" s="475" t="inlineStr">
        <is>
          <t>OL</t>
        </is>
      </c>
      <c r="F1737" s="5">
        <f>VLOOKUP(E1737,'5.a Definitions'!E:F,2,FALSE)</f>
        <v/>
      </c>
      <c r="G1737" s="475" t="inlineStr">
        <is>
          <t>AT</t>
        </is>
      </c>
      <c r="H1737" s="475" t="inlineStr">
        <is>
          <t>AT</t>
        </is>
      </c>
      <c r="I1737" s="5">
        <f>VLOOKUP(H1737,'5.a Definitions'!E:F,2,FALSE)</f>
        <v/>
      </c>
      <c r="J1737" s="465" t="inlineStr">
        <is>
          <t>Emissions</t>
        </is>
      </c>
      <c r="K1737" s="465" t="inlineStr">
        <is>
          <t>other land emissions</t>
        </is>
      </c>
      <c r="L1737" s="465" t="inlineStr">
        <is>
          <t>reactive</t>
        </is>
      </c>
      <c r="M1737" s="465" t="inlineStr">
        <is>
          <t>NH3</t>
        </is>
      </c>
      <c r="N1737" s="466" t="n">
        <v>0.47633841656666</v>
      </c>
      <c r="O1737" s="467" t="n">
        <v>0.9381857896337096</v>
      </c>
      <c r="P1737" s="468" t="n">
        <v>2013</v>
      </c>
      <c r="Q1737" s="469" t="inlineStr">
        <is>
          <t>CRLTAP Inventory Submissions (3Da3), utmark share</t>
        </is>
      </c>
      <c r="R1737" s="469" t="inlineStr">
        <is>
          <t>ok</t>
        </is>
      </c>
      <c r="S1737" s="469" t="inlineStr">
        <is>
          <t>text</t>
        </is>
      </c>
      <c r="T1737" s="476" t="inlineStr">
        <is>
          <t>Norway</t>
        </is>
      </c>
      <c r="U1737" s="475" t="inlineStr">
        <is>
          <t>useful output</t>
        </is>
      </c>
      <c r="V1737" s="465">
        <f>(O1701*N1701)^2</f>
        <v/>
      </c>
    </row>
    <row r="1738" ht="16" customHeight="1">
      <c r="B1738" s="475" t="inlineStr">
        <is>
          <t>FS.OL-AT.AT</t>
        </is>
      </c>
      <c r="C1738" s="475" t="inlineStr">
        <is>
          <t>FS.OL-AT.AT-Emissions-NOx</t>
        </is>
      </c>
      <c r="D1738" s="475" t="inlineStr">
        <is>
          <t>FS</t>
        </is>
      </c>
      <c r="E1738" s="475" t="inlineStr">
        <is>
          <t>OL</t>
        </is>
      </c>
      <c r="F1738" s="5">
        <f>VLOOKUP(E1738,'5.a Definitions'!E:F,2,FALSE)</f>
        <v/>
      </c>
      <c r="G1738" s="475" t="inlineStr">
        <is>
          <t>AT</t>
        </is>
      </c>
      <c r="H1738" s="475" t="inlineStr">
        <is>
          <t>AT</t>
        </is>
      </c>
      <c r="I1738" s="5">
        <f>VLOOKUP(H1738,'5.a Definitions'!E:F,2,FALSE)</f>
        <v/>
      </c>
      <c r="J1738" s="465" t="inlineStr">
        <is>
          <t>Emissions</t>
        </is>
      </c>
      <c r="K1738" s="465" t="inlineStr">
        <is>
          <t>other land emissions</t>
        </is>
      </c>
      <c r="L1738" s="465" t="inlineStr">
        <is>
          <t>reactive</t>
        </is>
      </c>
      <c r="M1738" s="465" t="inlineStr">
        <is>
          <t>NOx</t>
        </is>
      </c>
      <c r="N1738" s="466" t="n">
        <v>0.09270522173440322</v>
      </c>
      <c r="O1738" s="467" t="n">
        <v>0.8179395351699162</v>
      </c>
      <c r="P1738" s="468" t="n">
        <v>2013</v>
      </c>
      <c r="Q1738" s="469" t="inlineStr">
        <is>
          <t>CRLTAP Inventory Submissions (3Da3), utmark share</t>
        </is>
      </c>
      <c r="R1738" s="469" t="inlineStr">
        <is>
          <t>ok</t>
        </is>
      </c>
      <c r="S1738" s="469" t="inlineStr">
        <is>
          <t>text</t>
        </is>
      </c>
      <c r="T1738" s="476" t="inlineStr">
        <is>
          <t>Norway</t>
        </is>
      </c>
      <c r="U1738" s="475" t="inlineStr">
        <is>
          <t>useful output</t>
        </is>
      </c>
      <c r="V1738" s="465">
        <f>(O1714*N1714)^2</f>
        <v/>
      </c>
    </row>
    <row r="1739" ht="16" customHeight="1">
      <c r="B1739" s="475" t="inlineStr">
        <is>
          <t>FS.OL-AT.AT</t>
        </is>
      </c>
      <c r="C1739" s="475" t="inlineStr">
        <is>
          <t>FS.OL-AT.AT-Emissions-N2O</t>
        </is>
      </c>
      <c r="D1739" s="475" t="inlineStr">
        <is>
          <t>FS</t>
        </is>
      </c>
      <c r="E1739" s="475" t="inlineStr">
        <is>
          <t>OL</t>
        </is>
      </c>
      <c r="F1739" s="5">
        <f>VLOOKUP(E1739,'5.a Definitions'!E:F,2,FALSE)</f>
        <v/>
      </c>
      <c r="G1739" s="475" t="inlineStr">
        <is>
          <t>AT</t>
        </is>
      </c>
      <c r="H1739" s="475" t="inlineStr">
        <is>
          <t>AT</t>
        </is>
      </c>
      <c r="I1739" s="5">
        <f>VLOOKUP(H1739,'5.a Definitions'!E:F,2,FALSE)</f>
        <v/>
      </c>
      <c r="J1739" s="465" t="inlineStr">
        <is>
          <t>Emissions</t>
        </is>
      </c>
      <c r="K1739" s="465" t="inlineStr">
        <is>
          <t>other land emissions</t>
        </is>
      </c>
      <c r="L1739" s="465" t="inlineStr">
        <is>
          <t>reactive</t>
        </is>
      </c>
      <c r="M1739" s="465" t="inlineStr">
        <is>
          <t>N2O</t>
        </is>
      </c>
      <c r="N1739" s="466" t="n">
        <v>0.06092678399118771</v>
      </c>
      <c r="O1739" s="467" t="n">
        <v>1.340195661770757</v>
      </c>
      <c r="P1739" s="468" t="n">
        <v>2013</v>
      </c>
      <c r="Q1739" s="469" t="inlineStr">
        <is>
          <t>UNFCCC CRT Table3.D, utmark share</t>
        </is>
      </c>
      <c r="R1739" s="469" t="inlineStr">
        <is>
          <t>ok</t>
        </is>
      </c>
      <c r="S1739" s="469" t="inlineStr">
        <is>
          <t>text</t>
        </is>
      </c>
      <c r="T1739" s="476" t="inlineStr">
        <is>
          <t>Norway</t>
        </is>
      </c>
      <c r="U1739" s="475" t="inlineStr">
        <is>
          <t>useful output</t>
        </is>
      </c>
      <c r="V1739" s="465">
        <f>(O1727*N1727)^2</f>
        <v/>
      </c>
    </row>
    <row r="1740" ht="16" customHeight="1">
      <c r="B1740" s="475" t="inlineStr">
        <is>
          <t>FS.OL-AG.MM</t>
        </is>
      </c>
      <c r="C1740" s="475" t="inlineStr">
        <is>
          <t>FS.OL-AG.MM-Grazing-Nmix</t>
        </is>
      </c>
      <c r="D1740" s="475" t="inlineStr">
        <is>
          <t>FS</t>
        </is>
      </c>
      <c r="E1740" s="475" t="inlineStr">
        <is>
          <t>OL</t>
        </is>
      </c>
      <c r="F1740" s="5">
        <f>VLOOKUP(E1740,'5.a Definitions'!E:F,2,FALSE)</f>
        <v/>
      </c>
      <c r="G1740" s="475" t="inlineStr">
        <is>
          <t>AG</t>
        </is>
      </c>
      <c r="H1740" s="475" t="inlineStr">
        <is>
          <t>MM</t>
        </is>
      </c>
      <c r="I1740" s="5">
        <f>VLOOKUP(H1740,'5.a Definitions'!E:F,2,FALSE)</f>
        <v/>
      </c>
      <c r="J1740" s="473" t="inlineStr">
        <is>
          <t>Grazing</t>
        </is>
      </c>
      <c r="K1740" s="473" t="inlineStr">
        <is>
          <t>grazing</t>
        </is>
      </c>
      <c r="L1740" s="465" t="inlineStr">
        <is>
          <t>reactive</t>
        </is>
      </c>
      <c r="M1740" s="465" t="inlineStr">
        <is>
          <t>Nmix</t>
        </is>
      </c>
      <c r="N1740" s="466" t="n">
        <v>7.842065345452069</v>
      </c>
      <c r="O1740" s="467" t="n">
        <v>0.2242341290761682</v>
      </c>
      <c r="P1740" s="468" t="n">
        <v>2013</v>
      </c>
      <c r="Q1740" s="469" t="inlineStr">
        <is>
          <t>SSB table 12660</t>
        </is>
      </c>
      <c r="R1740" s="469" t="inlineStr">
        <is>
          <t>ok</t>
        </is>
      </c>
      <c r="S1740" s="469" t="inlineStr">
        <is>
          <t>text</t>
        </is>
      </c>
      <c r="T1740" s="476" t="inlineStr">
        <is>
          <t>Norway</t>
        </is>
      </c>
      <c r="U1740" s="5" t="inlineStr">
        <is>
          <t>useful output</t>
        </is>
      </c>
      <c r="V1740" s="465">
        <f>(O1677*N1677)^2</f>
        <v/>
      </c>
    </row>
    <row r="1741" ht="16" customHeight="1">
      <c r="B1741" s="5" t="inlineStr">
        <is>
          <t>FS.OL-HY.SW</t>
        </is>
      </c>
      <c r="C1741" s="5" t="inlineStr">
        <is>
          <t>FS.OL-HY.SW-Leaching-Nmix</t>
        </is>
      </c>
      <c r="D1741" s="5" t="inlineStr">
        <is>
          <t>FS</t>
        </is>
      </c>
      <c r="E1741" s="5" t="inlineStr">
        <is>
          <t>OL</t>
        </is>
      </c>
      <c r="F1741" s="5">
        <f>VLOOKUP(E1741,'5.a Definitions'!E:F,2,FALSE)</f>
        <v/>
      </c>
      <c r="G1741" s="5" t="inlineStr">
        <is>
          <t>HY</t>
        </is>
      </c>
      <c r="H1741" s="5" t="inlineStr">
        <is>
          <t>SW</t>
        </is>
      </c>
      <c r="I1741" s="5">
        <f>VLOOKUP(H1741,'5.a Definitions'!E:F,2,FALSE)</f>
        <v/>
      </c>
      <c r="J1741" s="465" t="inlineStr">
        <is>
          <t xml:space="preserve"> Leaching </t>
        </is>
      </c>
      <c r="K1741" s="465" t="inlineStr">
        <is>
          <t xml:space="preserve"> other land leaching </t>
        </is>
      </c>
      <c r="L1741" s="465" t="inlineStr">
        <is>
          <t xml:space="preserve"> reactive </t>
        </is>
      </c>
      <c r="M1741" s="465" t="inlineStr">
        <is>
          <t xml:space="preserve"> Nmix </t>
        </is>
      </c>
      <c r="N1741" s="466" t="n">
        <v>21.965</v>
      </c>
      <c r="O1741" s="467" t="n">
        <v>0.3110790348783862</v>
      </c>
      <c r="P1741" s="468" t="n">
        <v>2013</v>
      </c>
      <c r="Q1741" s="469" t="inlineStr">
        <is>
          <t>TEOTIL</t>
        </is>
      </c>
      <c r="R1741" s="469" t="inlineStr">
        <is>
          <t>ok</t>
        </is>
      </c>
      <c r="S1741" s="469" t="inlineStr">
        <is>
          <t xml:space="preserve"> text </t>
        </is>
      </c>
      <c r="T1741" s="426" t="inlineStr">
        <is>
          <t>Norway</t>
        </is>
      </c>
      <c r="U1741" s="465" t="inlineStr">
        <is>
          <t xml:space="preserve"> N wasted </t>
        </is>
      </c>
      <c r="V1741" s="465" t="n">
        <v>0.04</v>
      </c>
    </row>
    <row r="1742" ht="16" customHeight="1">
      <c r="A1742" s="485" t="inlineStr">
        <is>
          <t>Processing of residues</t>
        </is>
      </c>
      <c r="B1742" s="475" t="inlineStr">
        <is>
          <t>PR.SO-EF.EC</t>
        </is>
      </c>
      <c r="C1742" s="475" t="inlineStr">
        <is>
          <t>PR.SO-EF.EC-Waste to energy-Nmix</t>
        </is>
      </c>
      <c r="D1742" s="475" t="inlineStr">
        <is>
          <t>PR</t>
        </is>
      </c>
      <c r="E1742" s="475" t="inlineStr">
        <is>
          <t>SO</t>
        </is>
      </c>
      <c r="F1742" s="5">
        <f>VLOOKUP(E1742,'5.a Definitions'!E:F,2,FALSE)</f>
        <v/>
      </c>
      <c r="G1742" s="475" t="inlineStr">
        <is>
          <t>EF</t>
        </is>
      </c>
      <c r="H1742" s="475" t="inlineStr">
        <is>
          <t>EC</t>
        </is>
      </c>
      <c r="I1742" s="5">
        <f>VLOOKUP(H1742,'5.a Definitions'!E:F,2,FALSE)</f>
        <v/>
      </c>
      <c r="J1742" s="465" t="inlineStr">
        <is>
          <t>Waste for energy incineration</t>
        </is>
      </c>
      <c r="K1742" s="465" t="inlineStr">
        <is>
          <t>waste for energy incineration</t>
        </is>
      </c>
      <c r="L1742" s="465" t="inlineStr">
        <is>
          <t>reactive</t>
        </is>
      </c>
      <c r="M1742" s="465" t="inlineStr">
        <is>
          <t>Nmix</t>
        </is>
      </c>
      <c r="N1742" s="466" t="n">
        <v>25.8751</v>
      </c>
      <c r="O1742" s="467" t="n">
        <v>0.428129439160576</v>
      </c>
      <c r="P1742" s="468" t="n">
        <v>2013</v>
      </c>
      <c r="Q1742" s="469" t="inlineStr">
        <is>
          <t>SSB</t>
        </is>
      </c>
      <c r="R1742" s="469" t="inlineStr">
        <is>
          <t>ok</t>
        </is>
      </c>
      <c r="S1742" s="469" t="inlineStr">
        <is>
          <t>text</t>
        </is>
      </c>
      <c r="T1742" s="476" t="inlineStr">
        <is>
          <t>Norway</t>
        </is>
      </c>
      <c r="U1742" s="475" t="inlineStr">
        <is>
          <t>N wasted</t>
        </is>
      </c>
      <c r="V1742" s="465">
        <f>(O1582*N1582)^2</f>
        <v/>
      </c>
    </row>
    <row r="1743" ht="16" customHeight="1">
      <c r="B1743" s="475" t="inlineStr">
        <is>
          <t>PR.SO-MP.OP</t>
        </is>
      </c>
      <c r="C1743" s="475" t="inlineStr">
        <is>
          <t>PR.SO-MP.OP-Recycling-Nmix</t>
        </is>
      </c>
      <c r="D1743" s="475" t="inlineStr">
        <is>
          <t>PR</t>
        </is>
      </c>
      <c r="E1743" s="475" t="inlineStr">
        <is>
          <t>SO</t>
        </is>
      </c>
      <c r="F1743" s="5">
        <f>VLOOKUP(E1743,'5.a Definitions'!E:F,2,FALSE)</f>
        <v/>
      </c>
      <c r="G1743" s="475" t="inlineStr">
        <is>
          <t>MP</t>
        </is>
      </c>
      <c r="H1743" s="475" t="inlineStr">
        <is>
          <t>OP</t>
        </is>
      </c>
      <c r="I1743" s="5">
        <f>VLOOKUP(H1743,'5.a Definitions'!E:F,2,FALSE)</f>
        <v/>
      </c>
      <c r="J1743" s="465" t="inlineStr">
        <is>
          <t>Recycling</t>
        </is>
      </c>
      <c r="K1743" s="465" t="inlineStr">
        <is>
          <t>recycling</t>
        </is>
      </c>
      <c r="L1743" s="465" t="inlineStr">
        <is>
          <t>reactive</t>
        </is>
      </c>
      <c r="M1743" s="465" t="inlineStr">
        <is>
          <t>Nmix</t>
        </is>
      </c>
      <c r="N1743" s="466" t="n">
        <v>5.4771045284</v>
      </c>
      <c r="O1743" s="467" t="n">
        <v>0.3736030933525593</v>
      </c>
      <c r="P1743" s="468" t="n">
        <v>2013</v>
      </c>
      <c r="Q1743" s="469" t="inlineStr">
        <is>
          <t>SSB</t>
        </is>
      </c>
      <c r="R1743" s="469" t="inlineStr">
        <is>
          <t>ok</t>
        </is>
      </c>
      <c r="S1743" s="469" t="inlineStr">
        <is>
          <t>text</t>
        </is>
      </c>
      <c r="T1743" s="476" t="inlineStr">
        <is>
          <t>Norway</t>
        </is>
      </c>
      <c r="U1743" s="475" t="inlineStr">
        <is>
          <t>recycling</t>
        </is>
      </c>
      <c r="V1743" s="465">
        <f>(#REF!*#REF!)^2</f>
        <v/>
      </c>
    </row>
    <row r="1744" ht="16" customHeight="1">
      <c r="B1744" s="5" t="inlineStr">
        <is>
          <t>PR.SO-AG.SM</t>
        </is>
      </c>
      <c r="C1744" s="5" t="inlineStr">
        <is>
          <t>PR.SO-AG.SM-Biologically treated organic waste-Nmix</t>
        </is>
      </c>
      <c r="D1744" s="5" t="inlineStr">
        <is>
          <t>PR</t>
        </is>
      </c>
      <c r="E1744" s="5" t="inlineStr">
        <is>
          <t>SO</t>
        </is>
      </c>
      <c r="F1744" s="5">
        <f>VLOOKUP(E1744,'5.a Definitions'!E:F,2,FALSE)</f>
        <v/>
      </c>
      <c r="G1744" s="5" t="inlineStr">
        <is>
          <t>AG</t>
        </is>
      </c>
      <c r="H1744" s="5" t="inlineStr">
        <is>
          <t>SM</t>
        </is>
      </c>
      <c r="I1744" s="5">
        <f>VLOOKUP(H1744,'5.a Definitions'!E:F,2,FALSE)</f>
        <v/>
      </c>
      <c r="J1744" s="5" t="inlineStr">
        <is>
          <t>Biologically treated organic waste</t>
        </is>
      </c>
      <c r="K1744" s="5" t="inlineStr">
        <is>
          <t>biologically treated organic waste</t>
        </is>
      </c>
      <c r="L1744" s="5" t="inlineStr">
        <is>
          <t>reactive</t>
        </is>
      </c>
      <c r="M1744" s="5" t="inlineStr">
        <is>
          <t>Nmix</t>
        </is>
      </c>
      <c r="N1744" s="422" t="n">
        <v>0.7336122377622376</v>
      </c>
      <c r="O1744" s="423" t="n">
        <v>0.7085323343665259</v>
      </c>
      <c r="P1744" s="468" t="n">
        <v>2013</v>
      </c>
      <c r="Q1744" s="425" t="inlineStr">
        <is>
          <t>SSB table 10513; use shares filled (held at 2018) from table 12818</t>
        </is>
      </c>
      <c r="R1744" s="425" t="inlineStr">
        <is>
          <t>ok</t>
        </is>
      </c>
      <c r="S1744" s="425" t="inlineStr">
        <is>
          <t>text</t>
        </is>
      </c>
      <c r="T1744" s="426" t="inlineStr">
        <is>
          <t>Norway</t>
        </is>
      </c>
      <c r="U1744" s="5" t="inlineStr">
        <is>
          <t>recycling</t>
        </is>
      </c>
      <c r="V1744" s="5" t="n"/>
    </row>
    <row r="1745" ht="16" customHeight="1">
      <c r="B1745" s="5" t="inlineStr">
        <is>
          <t>PR.SO-PR.WW</t>
        </is>
      </c>
      <c r="C1745" s="5" t="inlineStr">
        <is>
          <t>PR.SO-PR.WW-Wastewater from landfills-Nmix</t>
        </is>
      </c>
      <c r="D1745" s="5" t="inlineStr">
        <is>
          <t>PR</t>
        </is>
      </c>
      <c r="E1745" s="5" t="inlineStr">
        <is>
          <t>SO</t>
        </is>
      </c>
      <c r="F1745" s="5">
        <f>VLOOKUP(E1745,'5.a Definitions'!E:F,2,FALSE)</f>
        <v/>
      </c>
      <c r="G1745" s="5" t="inlineStr">
        <is>
          <t>PR</t>
        </is>
      </c>
      <c r="H1745" s="5" t="inlineStr">
        <is>
          <t>WW</t>
        </is>
      </c>
      <c r="I1745" s="5">
        <f>VLOOKUP(H1745,'5.a Definitions'!E:F,2,FALSE)</f>
        <v/>
      </c>
      <c r="J1745" s="465" t="inlineStr">
        <is>
          <t xml:space="preserve"> Wastewater from landfills </t>
        </is>
      </c>
      <c r="K1745" s="465" t="inlineStr">
        <is>
          <t xml:space="preserve"> wastewater from landfills </t>
        </is>
      </c>
      <c r="L1745" s="465" t="inlineStr">
        <is>
          <t xml:space="preserve"> reactive </t>
        </is>
      </c>
      <c r="M1745" s="465" t="inlineStr">
        <is>
          <t xml:space="preserve"> Nmix </t>
        </is>
      </c>
      <c r="N1745" s="466" t="n">
        <v>0.7042393598499994</v>
      </c>
      <c r="O1745" s="467" t="n">
        <v>0.06899586550508854</v>
      </c>
      <c r="P1745" s="468" t="n">
        <v>2013</v>
      </c>
      <c r="Q1745" s="469" t="inlineStr">
        <is>
          <t>Utslipp_deponi.xlsx (Mildir)</t>
        </is>
      </c>
      <c r="R1745" s="469" t="inlineStr">
        <is>
          <t>ok</t>
        </is>
      </c>
      <c r="S1745" s="469" t="inlineStr">
        <is>
          <t xml:space="preserve"> text </t>
        </is>
      </c>
      <c r="T1745" s="426" t="inlineStr">
        <is>
          <t>Norway</t>
        </is>
      </c>
      <c r="U1745" s="465" t="inlineStr">
        <is>
          <t xml:space="preserve"> N wasted </t>
        </is>
      </c>
      <c r="V1745" s="465" t="n">
        <v>0.04</v>
      </c>
    </row>
    <row r="1746" ht="16" customHeight="1">
      <c r="B1746" s="5" t="inlineStr">
        <is>
          <t>PR.SO-HS.HS</t>
        </is>
      </c>
      <c r="C1746" s="5" t="inlineStr">
        <is>
          <t>PR.SO-HS.HS-Biologically treated organic waste-Nmix</t>
        </is>
      </c>
      <c r="D1746" s="5" t="inlineStr">
        <is>
          <t>PR</t>
        </is>
      </c>
      <c r="E1746" s="5" t="inlineStr">
        <is>
          <t>SO</t>
        </is>
      </c>
      <c r="F1746" s="5">
        <f>VLOOKUP(E1746,'5.a Definitions'!E:F,2,FALSE)</f>
        <v/>
      </c>
      <c r="G1746" s="5" t="inlineStr">
        <is>
          <t>HS</t>
        </is>
      </c>
      <c r="H1746" s="5" t="inlineStr">
        <is>
          <t>HS</t>
        </is>
      </c>
      <c r="I1746" s="5">
        <f>VLOOKUP(H1746,'5.a Definitions'!E:F,2,FALSE)</f>
        <v/>
      </c>
      <c r="J1746" s="5" t="inlineStr">
        <is>
          <t>Biologically treated organic waste</t>
        </is>
      </c>
      <c r="K1746" s="5" t="inlineStr">
        <is>
          <t>biologically treated organic waste</t>
        </is>
      </c>
      <c r="L1746" s="465" t="inlineStr">
        <is>
          <t xml:space="preserve"> reactive </t>
        </is>
      </c>
      <c r="M1746" s="465" t="inlineStr">
        <is>
          <t xml:space="preserve"> Nmix </t>
        </is>
      </c>
      <c r="N1746" s="466" t="n">
        <v>0.6662396853146852</v>
      </c>
      <c r="O1746" s="467" t="n">
        <v>0.6977831982938674</v>
      </c>
      <c r="P1746" s="468" t="n">
        <v>2013</v>
      </c>
      <c r="Q1746" s="469" t="inlineStr">
        <is>
          <t>SSB table 10513; use shares filled (held at 2018) from table 12818</t>
        </is>
      </c>
      <c r="R1746" s="469" t="inlineStr">
        <is>
          <t>ok</t>
        </is>
      </c>
      <c r="S1746" s="469" t="inlineStr">
        <is>
          <t xml:space="preserve"> text </t>
        </is>
      </c>
      <c r="T1746" s="426" t="inlineStr">
        <is>
          <t>Norway</t>
        </is>
      </c>
      <c r="U1746" s="5" t="inlineStr">
        <is>
          <t>recycling</t>
        </is>
      </c>
      <c r="V1746" s="465" t="n">
        <v>0.04</v>
      </c>
    </row>
    <row r="1747" ht="16" customHeight="1">
      <c r="B1747" s="5" t="inlineStr">
        <is>
          <t>PR.SO-AT.AT</t>
        </is>
      </c>
      <c r="C1747" s="5" t="inlineStr">
        <is>
          <t>PR.SO-AT.AT-Emissions-NH3</t>
        </is>
      </c>
      <c r="D1747" s="5" t="inlineStr">
        <is>
          <t>PR</t>
        </is>
      </c>
      <c r="E1747" s="5" t="inlineStr">
        <is>
          <t>SO</t>
        </is>
      </c>
      <c r="F1747" s="5">
        <f>VLOOKUP(E1747,'5.a Definitions'!E:F,2,FALSE)</f>
        <v/>
      </c>
      <c r="G1747" s="5" t="inlineStr">
        <is>
          <t>AT</t>
        </is>
      </c>
      <c r="H1747" s="5" t="inlineStr">
        <is>
          <t>AT</t>
        </is>
      </c>
      <c r="I1747" s="5">
        <f>VLOOKUP(H1747,'5.a Definitions'!E:F,2,FALSE)</f>
        <v/>
      </c>
      <c r="J1747" s="465" t="inlineStr">
        <is>
          <t xml:space="preserve"> Emissions </t>
        </is>
      </c>
      <c r="K1747" s="465" t="inlineStr">
        <is>
          <t xml:space="preserve"> solid waste emissions </t>
        </is>
      </c>
      <c r="L1747" s="465" t="inlineStr">
        <is>
          <t xml:space="preserve"> reactive </t>
        </is>
      </c>
      <c r="M1747" s="465" t="inlineStr">
        <is>
          <t xml:space="preserve"> NH3 </t>
        </is>
      </c>
      <c r="N1747" s="466" t="n">
        <v>0.2157536745423</v>
      </c>
      <c r="O1747" s="467" t="n">
        <v>0.8744928592546247</v>
      </c>
      <c r="P1747" s="468" t="n">
        <v>2013</v>
      </c>
      <c r="Q1747" s="469" t="inlineStr">
        <is>
          <t>CRLTAP Inventory Submissions</t>
        </is>
      </c>
      <c r="R1747" s="469" t="inlineStr">
        <is>
          <t>ok</t>
        </is>
      </c>
      <c r="S1747" s="469" t="inlineStr">
        <is>
          <t xml:space="preserve"> text </t>
        </is>
      </c>
      <c r="T1747" s="426" t="inlineStr">
        <is>
          <t>Norway</t>
        </is>
      </c>
      <c r="U1747" s="465" t="inlineStr">
        <is>
          <t xml:space="preserve"> N wasted </t>
        </is>
      </c>
      <c r="V1747" s="465" t="n">
        <v>0.04</v>
      </c>
    </row>
    <row r="1748" ht="16" customHeight="1">
      <c r="B1748" s="5" t="inlineStr">
        <is>
          <t>PR.SO-AT.AT</t>
        </is>
      </c>
      <c r="C1748" s="5" t="inlineStr">
        <is>
          <t>PR.SO-AT.AT-Emissions-NOx</t>
        </is>
      </c>
      <c r="D1748" s="5" t="inlineStr">
        <is>
          <t>PR</t>
        </is>
      </c>
      <c r="E1748" s="5" t="inlineStr">
        <is>
          <t>SO</t>
        </is>
      </c>
      <c r="F1748" s="5">
        <f>VLOOKUP(E1748,'5.a Definitions'!E:F,2,FALSE)</f>
        <v/>
      </c>
      <c r="G1748" s="5" t="inlineStr">
        <is>
          <t>AT</t>
        </is>
      </c>
      <c r="H1748" s="5" t="inlineStr">
        <is>
          <t>AT</t>
        </is>
      </c>
      <c r="I1748" s="5">
        <f>VLOOKUP(H1748,'5.a Definitions'!E:F,2,FALSE)</f>
        <v/>
      </c>
      <c r="J1748" s="465" t="inlineStr">
        <is>
          <t xml:space="preserve"> Emissions </t>
        </is>
      </c>
      <c r="K1748" s="465" t="inlineStr">
        <is>
          <t xml:space="preserve"> solid waste emissions </t>
        </is>
      </c>
      <c r="L1748" s="465" t="inlineStr">
        <is>
          <t xml:space="preserve"> reactive </t>
        </is>
      </c>
      <c r="M1748" s="465" t="inlineStr">
        <is>
          <t xml:space="preserve"> NOx </t>
        </is>
      </c>
      <c r="N1748" s="466" t="n">
        <v>0.6198394105728</v>
      </c>
      <c r="O1748" s="467" t="n">
        <v>0.3587113756958245</v>
      </c>
      <c r="P1748" s="468" t="n">
        <v>2013</v>
      </c>
      <c r="Q1748" s="469" t="inlineStr">
        <is>
          <t>CRLTAP Inventory Submissions</t>
        </is>
      </c>
      <c r="R1748" s="469" t="inlineStr">
        <is>
          <t>ok</t>
        </is>
      </c>
      <c r="S1748" s="469" t="inlineStr">
        <is>
          <t xml:space="preserve"> text </t>
        </is>
      </c>
      <c r="T1748" s="426" t="inlineStr">
        <is>
          <t>Norway</t>
        </is>
      </c>
      <c r="U1748" s="465" t="inlineStr">
        <is>
          <t xml:space="preserve"> N wasted </t>
        </is>
      </c>
      <c r="V1748" s="465" t="n">
        <v>0.04</v>
      </c>
    </row>
    <row r="1749" ht="16" customHeight="1">
      <c r="B1749" s="5" t="inlineStr">
        <is>
          <t>PR.SO-AT.AT</t>
        </is>
      </c>
      <c r="C1749" s="5" t="inlineStr">
        <is>
          <t>PR.SO-AT.AT-Emissions-N2O</t>
        </is>
      </c>
      <c r="D1749" s="5" t="inlineStr">
        <is>
          <t>PR</t>
        </is>
      </c>
      <c r="E1749" s="5" t="inlineStr">
        <is>
          <t>SO</t>
        </is>
      </c>
      <c r="F1749" s="5">
        <f>VLOOKUP(E1749,'5.a Definitions'!E:F,2,FALSE)</f>
        <v/>
      </c>
      <c r="G1749" s="5" t="inlineStr">
        <is>
          <t>AT</t>
        </is>
      </c>
      <c r="H1749" s="5" t="inlineStr">
        <is>
          <t>AT</t>
        </is>
      </c>
      <c r="I1749" s="5">
        <f>VLOOKUP(H1749,'5.a Definitions'!E:F,2,FALSE)</f>
        <v/>
      </c>
      <c r="J1749" s="465" t="inlineStr">
        <is>
          <t xml:space="preserve"> Emissions </t>
        </is>
      </c>
      <c r="K1749" s="465" t="inlineStr">
        <is>
          <t xml:space="preserve"> solid waste emissions </t>
        </is>
      </c>
      <c r="L1749" s="465" t="inlineStr">
        <is>
          <t xml:space="preserve"> reactive </t>
        </is>
      </c>
      <c r="M1749" s="465" t="inlineStr">
        <is>
          <t xml:space="preserve"> N2O </t>
        </is>
      </c>
      <c r="N1749" s="466" t="n">
        <v>0.03783206291951243</v>
      </c>
      <c r="O1749" s="467" t="n">
        <v>1.272532052986043</v>
      </c>
      <c r="P1749" s="468" t="n">
        <v>2013</v>
      </c>
      <c r="Q1749" s="469" t="inlineStr">
        <is>
          <t>UNFCCC CRT</t>
        </is>
      </c>
      <c r="R1749" s="469" t="inlineStr">
        <is>
          <t>ok</t>
        </is>
      </c>
      <c r="S1749" s="469" t="inlineStr">
        <is>
          <t xml:space="preserve"> text </t>
        </is>
      </c>
      <c r="T1749" s="426" t="inlineStr">
        <is>
          <t>Norway</t>
        </is>
      </c>
      <c r="U1749" s="465" t="inlineStr">
        <is>
          <t xml:space="preserve"> N wasted </t>
        </is>
      </c>
      <c r="V1749" s="465" t="n">
        <v>0.04</v>
      </c>
    </row>
    <row r="1750" ht="16" customHeight="1">
      <c r="B1750" s="5" t="inlineStr">
        <is>
          <t>PR.SO-HY.SW</t>
        </is>
      </c>
      <c r="C1750" s="5" t="inlineStr">
        <is>
          <t>PR.SO-HY.SW-Leaching-Nmix</t>
        </is>
      </c>
      <c r="D1750" s="5" t="inlineStr">
        <is>
          <t>PR</t>
        </is>
      </c>
      <c r="E1750" s="5" t="inlineStr">
        <is>
          <t>SO</t>
        </is>
      </c>
      <c r="F1750" s="5">
        <f>VLOOKUP(E1750,'5.a Definitions'!E:F,2,FALSE)</f>
        <v/>
      </c>
      <c r="G1750" s="5" t="inlineStr">
        <is>
          <t>HY</t>
        </is>
      </c>
      <c r="H1750" s="5" t="inlineStr">
        <is>
          <t>SW</t>
        </is>
      </c>
      <c r="I1750" s="5">
        <f>VLOOKUP(H1750,'5.a Definitions'!E:F,2,FALSE)</f>
        <v/>
      </c>
      <c r="J1750" s="465" t="inlineStr">
        <is>
          <t xml:space="preserve"> Leaching </t>
        </is>
      </c>
      <c r="K1750" s="465" t="inlineStr">
        <is>
          <t xml:space="preserve"> solid waste leaching </t>
        </is>
      </c>
      <c r="L1750" s="465" t="inlineStr">
        <is>
          <t xml:space="preserve"> reactive </t>
        </is>
      </c>
      <c r="M1750" s="465" t="inlineStr">
        <is>
          <t xml:space="preserve"> Nmix </t>
        </is>
      </c>
      <c r="N1750" s="466" t="n">
        <v>0.5603134655199996</v>
      </c>
      <c r="O1750" s="467" t="n">
        <v>0.1145963075519625</v>
      </c>
      <c r="P1750" s="468" t="n">
        <v>2013</v>
      </c>
      <c r="Q1750" s="469" t="inlineStr">
        <is>
          <t>Utslipp_deponi.xlsx (Mildir)</t>
        </is>
      </c>
      <c r="R1750" s="469" t="inlineStr">
        <is>
          <t>ok</t>
        </is>
      </c>
      <c r="S1750" s="469" t="inlineStr">
        <is>
          <t xml:space="preserve"> text </t>
        </is>
      </c>
      <c r="T1750" s="426" t="inlineStr">
        <is>
          <t>Norway</t>
        </is>
      </c>
      <c r="U1750" s="465" t="inlineStr">
        <is>
          <t xml:space="preserve"> N wasted </t>
        </is>
      </c>
      <c r="V1750" s="465" t="n">
        <v>0.04</v>
      </c>
    </row>
    <row r="1751" ht="16" customHeight="1">
      <c r="B1751" s="5" t="inlineStr">
        <is>
          <t>PR.SO-RW.RW</t>
        </is>
      </c>
      <c r="C1751" s="5" t="inlineStr">
        <is>
          <t>PR.SO-RW.RW-Solid waste export-Nmix</t>
        </is>
      </c>
      <c r="D1751" s="5" t="inlineStr">
        <is>
          <t>PR</t>
        </is>
      </c>
      <c r="E1751" s="5" t="inlineStr">
        <is>
          <t>SO</t>
        </is>
      </c>
      <c r="F1751" s="5">
        <f>VLOOKUP(E1751,'5.a Definitions'!E:F,2,FALSE)</f>
        <v/>
      </c>
      <c r="G1751" s="5" t="inlineStr">
        <is>
          <t>RW</t>
        </is>
      </c>
      <c r="H1751" s="5" t="inlineStr">
        <is>
          <t>RW</t>
        </is>
      </c>
      <c r="I1751" s="5">
        <f>VLOOKUP(H1751,'5.a Definitions'!E:F,2,FALSE)</f>
        <v/>
      </c>
      <c r="J1751" s="465" t="inlineStr">
        <is>
          <t xml:space="preserve"> Solid waste export </t>
        </is>
      </c>
      <c r="K1751" s="465" t="inlineStr">
        <is>
          <t xml:space="preserve"> solid waste export </t>
        </is>
      </c>
      <c r="L1751" s="465" t="inlineStr">
        <is>
          <t xml:space="preserve"> reactive </t>
        </is>
      </c>
      <c r="M1751" s="465" t="inlineStr">
        <is>
          <t xml:space="preserve"> Nmix </t>
        </is>
      </c>
      <c r="N1751" s="466" t="n">
        <v>1.00098585</v>
      </c>
      <c r="O1751" s="467" t="n">
        <v>0.5113342495578488</v>
      </c>
      <c r="P1751" s="468" t="n">
        <v>2013</v>
      </c>
      <c r="Q1751" s="469" t="inlineStr">
        <is>
          <t>SSB tab 08801</t>
        </is>
      </c>
      <c r="R1751" s="469" t="inlineStr">
        <is>
          <t>ok</t>
        </is>
      </c>
      <c r="S1751" s="469" t="inlineStr">
        <is>
          <t xml:space="preserve"> text </t>
        </is>
      </c>
      <c r="T1751" s="426" t="inlineStr">
        <is>
          <t>Norway</t>
        </is>
      </c>
      <c r="U1751" s="465" t="inlineStr">
        <is>
          <t xml:space="preserve"> N wasted </t>
        </is>
      </c>
      <c r="V1751" s="465" t="n">
        <v>0.04</v>
      </c>
    </row>
    <row r="1752" ht="16" customHeight="1">
      <c r="B1752" s="475" t="inlineStr">
        <is>
          <t>PR.SO-RW.RW</t>
        </is>
      </c>
      <c r="C1752" s="475" t="inlineStr">
        <is>
          <t xml:space="preserve">PR.SO-RW.RW-Export for recycling-Nmix </t>
        </is>
      </c>
      <c r="D1752" s="475" t="inlineStr">
        <is>
          <t>PR</t>
        </is>
      </c>
      <c r="E1752" s="475" t="inlineStr">
        <is>
          <t>SO</t>
        </is>
      </c>
      <c r="F1752" s="5">
        <f>VLOOKUP(E1752,'5.a Definitions'!E:F,2,FALSE)</f>
        <v/>
      </c>
      <c r="G1752" s="475" t="inlineStr">
        <is>
          <t>RW</t>
        </is>
      </c>
      <c r="H1752" s="475" t="inlineStr">
        <is>
          <t>RW</t>
        </is>
      </c>
      <c r="I1752" s="5">
        <f>VLOOKUP(H1752,'5.a Definitions'!E:F,2,FALSE)</f>
        <v/>
      </c>
      <c r="J1752" s="465" t="inlineStr">
        <is>
          <t>Export-for-recycling</t>
        </is>
      </c>
      <c r="K1752" s="465" t="inlineStr">
        <is>
          <t>export-for-recycling</t>
        </is>
      </c>
      <c r="L1752" s="465" t="inlineStr">
        <is>
          <t>reactive</t>
        </is>
      </c>
      <c r="M1752" s="465" t="inlineStr">
        <is>
          <t>Nmix</t>
        </is>
      </c>
      <c r="N1752" s="466" t="n">
        <v>1.5138240716</v>
      </c>
      <c r="O1752" s="467" t="n">
        <v>0.1993960965882252</v>
      </c>
      <c r="P1752" s="468" t="n">
        <v>2013</v>
      </c>
      <c r="Q1752" s="469" t="inlineStr">
        <is>
          <t>SSB</t>
        </is>
      </c>
      <c r="R1752" s="469" t="inlineStr">
        <is>
          <t>ok</t>
        </is>
      </c>
      <c r="S1752" s="469" t="inlineStr">
        <is>
          <t>text</t>
        </is>
      </c>
      <c r="T1752" s="476" t="inlineStr">
        <is>
          <t>Norway</t>
        </is>
      </c>
      <c r="U1752" s="475" t="inlineStr">
        <is>
          <t>recycling</t>
        </is>
      </c>
      <c r="V1752" s="465">
        <f>(#REF!*#REF!)^2</f>
        <v/>
      </c>
    </row>
    <row r="1753" ht="16" customHeight="1">
      <c r="B1753" s="475" t="inlineStr">
        <is>
          <t>PR.SO-RW.RW</t>
        </is>
      </c>
      <c r="C1753" s="475" t="inlineStr">
        <is>
          <t>PR.SO-RW.RW-Export for reuse-Nmix</t>
        </is>
      </c>
      <c r="D1753" s="475" t="inlineStr">
        <is>
          <t>PR</t>
        </is>
      </c>
      <c r="E1753" s="475" t="inlineStr">
        <is>
          <t>SO</t>
        </is>
      </c>
      <c r="F1753" s="5">
        <f>VLOOKUP(E1753,'5.a Definitions'!E:F,2,FALSE)</f>
        <v/>
      </c>
      <c r="G1753" s="475" t="inlineStr">
        <is>
          <t>RW</t>
        </is>
      </c>
      <c r="H1753" s="475" t="inlineStr">
        <is>
          <t>RW</t>
        </is>
      </c>
      <c r="I1753" s="5">
        <f>VLOOKUP(H1753,'5.a Definitions'!E:F,2,FALSE)</f>
        <v/>
      </c>
      <c r="J1753" s="465" t="inlineStr">
        <is>
          <t>Export-for-reuse</t>
        </is>
      </c>
      <c r="K1753" s="465" t="inlineStr">
        <is>
          <t>export-for-reuse</t>
        </is>
      </c>
      <c r="L1753" s="465" t="inlineStr">
        <is>
          <t>reactive</t>
        </is>
      </c>
      <c r="M1753" s="465" t="inlineStr">
        <is>
          <t>Nmix</t>
        </is>
      </c>
      <c r="N1753" s="466" t="n">
        <v>0.2345714</v>
      </c>
      <c r="O1753" s="467" t="n">
        <v>0.1977713161537506</v>
      </c>
      <c r="P1753" s="468" t="n">
        <v>2013</v>
      </c>
      <c r="Q1753" s="469" t="inlineStr">
        <is>
          <t>SSB</t>
        </is>
      </c>
      <c r="R1753" s="469" t="inlineStr">
        <is>
          <t>ok</t>
        </is>
      </c>
      <c r="S1753" s="469" t="inlineStr">
        <is>
          <t>text</t>
        </is>
      </c>
      <c r="T1753" s="476" t="inlineStr">
        <is>
          <t>Norway</t>
        </is>
      </c>
      <c r="U1753" s="475" t="inlineStr">
        <is>
          <t>recycling</t>
        </is>
      </c>
      <c r="V1753" s="465">
        <f>(O1621*N1621)^2</f>
        <v/>
      </c>
    </row>
    <row r="1754" ht="16" customHeight="1">
      <c r="B1754" s="5" t="inlineStr">
        <is>
          <t>PR.WW-AG.SM</t>
        </is>
      </c>
      <c r="C1754" s="5" t="inlineStr">
        <is>
          <t>PR.WW-AG.SM-Sewage sludge fertilizer-Nmix</t>
        </is>
      </c>
      <c r="D1754" s="5" t="inlineStr">
        <is>
          <t>PR</t>
        </is>
      </c>
      <c r="E1754" s="5" t="inlineStr">
        <is>
          <t>WW</t>
        </is>
      </c>
      <c r="F1754" s="5">
        <f>VLOOKUP(E1754,'5.a Definitions'!E:F,2,FALSE)</f>
        <v/>
      </c>
      <c r="G1754" s="5" t="inlineStr">
        <is>
          <t>AG</t>
        </is>
      </c>
      <c r="H1754" s="5" t="inlineStr">
        <is>
          <t>SM</t>
        </is>
      </c>
      <c r="I1754" s="5">
        <f>VLOOKUP(H1754,'5.a Definitions'!E:F,2,FALSE)</f>
        <v/>
      </c>
      <c r="J1754" s="465" t="inlineStr">
        <is>
          <t xml:space="preserve"> Sewage sludge fertilizer </t>
        </is>
      </c>
      <c r="K1754" s="465" t="inlineStr">
        <is>
          <t xml:space="preserve"> sewage sludge fertilizer </t>
        </is>
      </c>
      <c r="L1754" s="465" t="inlineStr">
        <is>
          <t xml:space="preserve"> reactive </t>
        </is>
      </c>
      <c r="M1754" s="465" t="inlineStr">
        <is>
          <t xml:space="preserve"> Nmix </t>
        </is>
      </c>
      <c r="N1754" s="466" t="n">
        <v>2.47896</v>
      </c>
      <c r="O1754" s="467" t="n">
        <v>0.3413896735576637</v>
      </c>
      <c r="P1754" s="468" t="n">
        <v>2013</v>
      </c>
      <c r="Q1754" s="469" t="inlineStr">
        <is>
          <t>SSB tab 05279</t>
        </is>
      </c>
      <c r="R1754" s="469" t="inlineStr">
        <is>
          <t>ok</t>
        </is>
      </c>
      <c r="S1754" s="469" t="inlineStr">
        <is>
          <t xml:space="preserve"> text </t>
        </is>
      </c>
      <c r="T1754" s="426" t="inlineStr">
        <is>
          <t>Norway</t>
        </is>
      </c>
      <c r="U1754" s="5" t="inlineStr">
        <is>
          <t>recycling</t>
        </is>
      </c>
      <c r="V1754" s="465" t="n">
        <v>0.04</v>
      </c>
    </row>
    <row r="1755" ht="16" customHeight="1">
      <c r="B1755" s="475" t="inlineStr">
        <is>
          <t>PR.WW-HS.HS</t>
        </is>
      </c>
      <c r="C1755" s="475" t="inlineStr">
        <is>
          <t xml:space="preserve">PR.WW-HS.HS-Sewage sludge fertilizer-Nmix </t>
        </is>
      </c>
      <c r="D1755" s="475" t="inlineStr">
        <is>
          <t>PR</t>
        </is>
      </c>
      <c r="E1755" s="475" t="inlineStr">
        <is>
          <t>WW</t>
        </is>
      </c>
      <c r="F1755" s="5">
        <f>VLOOKUP(E1755,'5.a Definitions'!E:F,2,FALSE)</f>
        <v/>
      </c>
      <c r="G1755" s="475" t="inlineStr">
        <is>
          <t>HS</t>
        </is>
      </c>
      <c r="H1755" s="475" t="inlineStr">
        <is>
          <t>HS</t>
        </is>
      </c>
      <c r="I1755" s="5">
        <f>VLOOKUP(H1755,'5.a Definitions'!E:F,2,FALSE)</f>
        <v/>
      </c>
      <c r="J1755" s="465" t="inlineStr">
        <is>
          <t>Sewage sludge fertilizer</t>
        </is>
      </c>
      <c r="K1755" s="465" t="inlineStr">
        <is>
          <t>sewage sludge fertilizer</t>
        </is>
      </c>
      <c r="L1755" s="465" t="inlineStr">
        <is>
          <t>reactive</t>
        </is>
      </c>
      <c r="M1755" s="465" t="inlineStr">
        <is>
          <t>Nmix</t>
        </is>
      </c>
      <c r="N1755" s="466" t="n">
        <v>0.89583</v>
      </c>
      <c r="O1755" s="467" t="n">
        <v>0.3413896735576637</v>
      </c>
      <c r="P1755" s="468" t="n">
        <v>2013</v>
      </c>
      <c r="Q1755" s="469" t="inlineStr">
        <is>
          <t>SSB table 05279</t>
        </is>
      </c>
      <c r="R1755" s="469" t="inlineStr">
        <is>
          <t>ok</t>
        </is>
      </c>
      <c r="S1755" s="469" t="inlineStr">
        <is>
          <t>text</t>
        </is>
      </c>
      <c r="T1755" s="476" t="inlineStr">
        <is>
          <t>Norway</t>
        </is>
      </c>
      <c r="U1755" s="5" t="inlineStr">
        <is>
          <t>recycling</t>
        </is>
      </c>
      <c r="V1755" s="465">
        <f>(O1562*N1562)^2</f>
        <v/>
      </c>
    </row>
    <row r="1756" ht="16" customHeight="1">
      <c r="B1756" s="475" t="inlineStr">
        <is>
          <t>PR.WW-PR.SO</t>
        </is>
      </c>
      <c r="C1756" s="475" t="inlineStr">
        <is>
          <t xml:space="preserve">PR.WW-PR.SO-Sewage sludge landfill-Nmix </t>
        </is>
      </c>
      <c r="D1756" s="475" t="inlineStr">
        <is>
          <t>PR</t>
        </is>
      </c>
      <c r="E1756" s="475" t="inlineStr">
        <is>
          <t>WW</t>
        </is>
      </c>
      <c r="F1756" s="5">
        <f>VLOOKUP(E1756,'5.a Definitions'!E:F,2,FALSE)</f>
        <v/>
      </c>
      <c r="G1756" s="475" t="inlineStr">
        <is>
          <t>PR</t>
        </is>
      </c>
      <c r="H1756" s="475" t="inlineStr">
        <is>
          <t>SO</t>
        </is>
      </c>
      <c r="I1756" s="5">
        <f>VLOOKUP(H1756,'5.a Definitions'!E:F,2,FALSE)</f>
        <v/>
      </c>
      <c r="J1756" s="465" t="inlineStr">
        <is>
          <t>Sewage sludge landfill</t>
        </is>
      </c>
      <c r="K1756" s="465" t="inlineStr">
        <is>
          <t>sewage sludge landfill</t>
        </is>
      </c>
      <c r="L1756" s="465" t="inlineStr">
        <is>
          <t>reactive</t>
        </is>
      </c>
      <c r="M1756" s="465" t="inlineStr">
        <is>
          <t>Nmix</t>
        </is>
      </c>
      <c r="N1756" s="466" t="n">
        <v>0.55746</v>
      </c>
      <c r="O1756" s="467" t="n">
        <v>0.3413896735576638</v>
      </c>
      <c r="P1756" s="468" t="n">
        <v>2013</v>
      </c>
      <c r="Q1756" s="469" t="inlineStr">
        <is>
          <t>SSB table 05279</t>
        </is>
      </c>
      <c r="R1756" s="469" t="inlineStr">
        <is>
          <t>ok</t>
        </is>
      </c>
      <c r="S1756" s="469" t="inlineStr">
        <is>
          <t>text</t>
        </is>
      </c>
      <c r="T1756" s="476" t="inlineStr">
        <is>
          <t>Norway</t>
        </is>
      </c>
      <c r="U1756" s="465" t="inlineStr">
        <is>
          <t>N wasted</t>
        </is>
      </c>
      <c r="V1756" s="465">
        <f>(O1567*N1567)^2</f>
        <v/>
      </c>
    </row>
    <row r="1757" ht="16" customHeight="1">
      <c r="B1757" s="5" t="inlineStr">
        <is>
          <t>PR.WW-AT.AT</t>
        </is>
      </c>
      <c r="C1757" s="5" t="inlineStr">
        <is>
          <t>PR.WW-AT.AT-Emissions-NH3</t>
        </is>
      </c>
      <c r="D1757" s="5" t="inlineStr">
        <is>
          <t>PR</t>
        </is>
      </c>
      <c r="E1757" s="5" t="inlineStr">
        <is>
          <t>WW</t>
        </is>
      </c>
      <c r="F1757" s="5">
        <f>VLOOKUP(E1757,'5.a Definitions'!E:F,2,FALSE)</f>
        <v/>
      </c>
      <c r="G1757" s="5" t="inlineStr">
        <is>
          <t>AT</t>
        </is>
      </c>
      <c r="H1757" s="5" t="inlineStr">
        <is>
          <t>AT</t>
        </is>
      </c>
      <c r="I1757" s="5">
        <f>VLOOKUP(H1757,'5.a Definitions'!E:F,2,FALSE)</f>
        <v/>
      </c>
      <c r="J1757" s="465" t="inlineStr">
        <is>
          <t xml:space="preserve"> Emissions </t>
        </is>
      </c>
      <c r="K1757" s="465" t="inlineStr">
        <is>
          <t xml:space="preserve"> wastewater emissions </t>
        </is>
      </c>
      <c r="L1757" s="465" t="inlineStr">
        <is>
          <t xml:space="preserve"> reactive </t>
        </is>
      </c>
      <c r="M1757" s="465" t="inlineStr">
        <is>
          <t xml:space="preserve"> NH3 </t>
        </is>
      </c>
      <c r="N1757" s="466" t="n">
        <v>0</v>
      </c>
      <c r="O1757" s="467" t="n">
        <v>0.5</v>
      </c>
      <c r="P1757" s="468" t="n">
        <v>2013</v>
      </c>
      <c r="Q1757" s="469" t="inlineStr">
        <is>
          <t>CRLTAP Inventory Submissions</t>
        </is>
      </c>
      <c r="R1757" s="469" t="inlineStr">
        <is>
          <t>ok</t>
        </is>
      </c>
      <c r="S1757" s="469" t="inlineStr">
        <is>
          <t xml:space="preserve"> text </t>
        </is>
      </c>
      <c r="T1757" s="426" t="inlineStr">
        <is>
          <t>Norway</t>
        </is>
      </c>
      <c r="U1757" s="465" t="inlineStr">
        <is>
          <t xml:space="preserve"> N wasted </t>
        </is>
      </c>
      <c r="V1757" s="465" t="n">
        <v>0.04</v>
      </c>
    </row>
    <row r="1758" ht="16" customHeight="1">
      <c r="B1758" s="5" t="inlineStr">
        <is>
          <t>PR.WW-AT.AT</t>
        </is>
      </c>
      <c r="C1758" s="5" t="inlineStr">
        <is>
          <t>PR.WW-AT.AT-Emissions-NOx</t>
        </is>
      </c>
      <c r="D1758" s="5" t="inlineStr">
        <is>
          <t>PR</t>
        </is>
      </c>
      <c r="E1758" s="5" t="inlineStr">
        <is>
          <t>WW</t>
        </is>
      </c>
      <c r="F1758" s="5">
        <f>VLOOKUP(E1758,'5.a Definitions'!E:F,2,FALSE)</f>
        <v/>
      </c>
      <c r="G1758" s="5" t="inlineStr">
        <is>
          <t>AT</t>
        </is>
      </c>
      <c r="H1758" s="5" t="inlineStr">
        <is>
          <t>AT</t>
        </is>
      </c>
      <c r="I1758" s="5">
        <f>VLOOKUP(H1758,'5.a Definitions'!E:F,2,FALSE)</f>
        <v/>
      </c>
      <c r="J1758" s="465" t="inlineStr">
        <is>
          <t xml:space="preserve"> Emissions </t>
        </is>
      </c>
      <c r="K1758" s="465" t="inlineStr">
        <is>
          <t xml:space="preserve"> wastewater emissions </t>
        </is>
      </c>
      <c r="L1758" s="465" t="inlineStr">
        <is>
          <t xml:space="preserve"> reactive </t>
        </is>
      </c>
      <c r="M1758" s="465" t="inlineStr">
        <is>
          <t xml:space="preserve"> NOx </t>
        </is>
      </c>
      <c r="N1758" s="466" t="n">
        <v>0</v>
      </c>
      <c r="O1758" s="467" t="n">
        <v>0.5</v>
      </c>
      <c r="P1758" s="468" t="n">
        <v>2013</v>
      </c>
      <c r="Q1758" s="469" t="inlineStr">
        <is>
          <t>CRLTAP Inventory Submissions</t>
        </is>
      </c>
      <c r="R1758" s="469" t="inlineStr">
        <is>
          <t>ok</t>
        </is>
      </c>
      <c r="S1758" s="469" t="inlineStr">
        <is>
          <t xml:space="preserve"> text </t>
        </is>
      </c>
      <c r="T1758" s="426" t="inlineStr">
        <is>
          <t>Norway</t>
        </is>
      </c>
      <c r="U1758" s="465" t="inlineStr">
        <is>
          <t xml:space="preserve"> N wasted </t>
        </is>
      </c>
      <c r="V1758" s="465" t="n">
        <v>0.04</v>
      </c>
    </row>
    <row r="1759" ht="16" customHeight="1">
      <c r="B1759" s="5" t="inlineStr">
        <is>
          <t>PR.WW-AT.AT</t>
        </is>
      </c>
      <c r="C1759" s="5" t="inlineStr">
        <is>
          <t>PR.WW-AT.AT-Emissions-N2O</t>
        </is>
      </c>
      <c r="D1759" s="5" t="inlineStr">
        <is>
          <t>PR</t>
        </is>
      </c>
      <c r="E1759" s="5" t="inlineStr">
        <is>
          <t>WW</t>
        </is>
      </c>
      <c r="F1759" s="5">
        <f>VLOOKUP(E1759,'5.a Definitions'!E:F,2,FALSE)</f>
        <v/>
      </c>
      <c r="G1759" s="5" t="inlineStr">
        <is>
          <t>AT</t>
        </is>
      </c>
      <c r="H1759" s="5" t="inlineStr">
        <is>
          <t>AT</t>
        </is>
      </c>
      <c r="I1759" s="5">
        <f>VLOOKUP(H1759,'5.a Definitions'!E:F,2,FALSE)</f>
        <v/>
      </c>
      <c r="J1759" s="465" t="inlineStr">
        <is>
          <t xml:space="preserve"> Emissions </t>
        </is>
      </c>
      <c r="K1759" s="465" t="inlineStr">
        <is>
          <t xml:space="preserve"> wastewater emissions </t>
        </is>
      </c>
      <c r="L1759" s="465" t="inlineStr">
        <is>
          <t xml:space="preserve"> reactive </t>
        </is>
      </c>
      <c r="M1759" s="465" t="inlineStr">
        <is>
          <t xml:space="preserve"> N2O </t>
        </is>
      </c>
      <c r="N1759" s="466" t="n">
        <v>0.12389894999</v>
      </c>
      <c r="O1759" s="467" t="n">
        <v>0.5061731974017739</v>
      </c>
      <c r="P1759" s="468" t="n">
        <v>2013</v>
      </c>
      <c r="Q1759" s="469" t="inlineStr">
        <is>
          <t>UNFCCC CRT</t>
        </is>
      </c>
      <c r="R1759" s="469" t="inlineStr">
        <is>
          <t>ok</t>
        </is>
      </c>
      <c r="S1759" s="469" t="inlineStr">
        <is>
          <t xml:space="preserve"> text </t>
        </is>
      </c>
      <c r="T1759" s="426" t="inlineStr">
        <is>
          <t>Norway</t>
        </is>
      </c>
      <c r="U1759" s="465" t="inlineStr">
        <is>
          <t xml:space="preserve"> N wasted </t>
        </is>
      </c>
      <c r="V1759" s="465" t="n">
        <v>0.04</v>
      </c>
    </row>
    <row r="1760" ht="16" customHeight="1">
      <c r="B1760" s="5" t="inlineStr">
        <is>
          <t>PR.WW-AT.AT</t>
        </is>
      </c>
      <c r="C1760" s="5" t="inlineStr">
        <is>
          <t>PR.WW-AT.AT-Emissions-N2</t>
        </is>
      </c>
      <c r="D1760" s="5" t="inlineStr">
        <is>
          <t>PR</t>
        </is>
      </c>
      <c r="E1760" s="5" t="inlineStr">
        <is>
          <t>WW</t>
        </is>
      </c>
      <c r="F1760" s="5">
        <f>VLOOKUP(E1760,'5.a Definitions'!E:F,2,FALSE)</f>
        <v/>
      </c>
      <c r="G1760" s="5" t="inlineStr">
        <is>
          <t>AT</t>
        </is>
      </c>
      <c r="H1760" s="5" t="inlineStr">
        <is>
          <t>AT</t>
        </is>
      </c>
      <c r="I1760" s="5">
        <f>VLOOKUP(H1760,'5.a Definitions'!E:F,2,FALSE)</f>
        <v/>
      </c>
      <c r="J1760" s="465" t="inlineStr">
        <is>
          <t xml:space="preserve"> Emissions </t>
        </is>
      </c>
      <c r="K1760" s="465" t="inlineStr">
        <is>
          <t xml:space="preserve"> wastewater emissions </t>
        </is>
      </c>
      <c r="L1760" s="465" t="inlineStr">
        <is>
          <t xml:space="preserve"> inert </t>
        </is>
      </c>
      <c r="M1760" s="465" t="inlineStr">
        <is>
          <t xml:space="preserve"> N2 </t>
        </is>
      </c>
      <c r="N1760" s="466" t="n">
        <v>3.620465103181358</v>
      </c>
      <c r="O1760" s="467" t="n">
        <v>0.5292611357869934</v>
      </c>
      <c r="P1760" s="468" t="n">
        <v>2013</v>
      </c>
      <c r="Q1760" s="469" t="inlineStr">
        <is>
          <t>treatment plant reports (norskeutslipp.no / veas.nu)</t>
        </is>
      </c>
      <c r="R1760" s="469" t="inlineStr">
        <is>
          <t>ok</t>
        </is>
      </c>
      <c r="S1760" s="469" t="inlineStr">
        <is>
          <t xml:space="preserve"> text </t>
        </is>
      </c>
      <c r="T1760" s="426" t="inlineStr">
        <is>
          <t>Norway</t>
        </is>
      </c>
      <c r="U1760" s="465" t="inlineStr">
        <is>
          <t xml:space="preserve"> N wasted </t>
        </is>
      </c>
      <c r="V1760" s="465" t="n">
        <v>0.04</v>
      </c>
    </row>
    <row r="1761" ht="16" customHeight="1" thickBot="1">
      <c r="B1761" s="6" t="inlineStr">
        <is>
          <t>PR.WW-HY.CW</t>
        </is>
      </c>
      <c r="C1761" s="6" t="inlineStr">
        <is>
          <t>PR.WW-HY.CW-Treated wastewater discharge-Nmix</t>
        </is>
      </c>
      <c r="D1761" s="6" t="inlineStr">
        <is>
          <t>PR</t>
        </is>
      </c>
      <c r="E1761" s="6" t="inlineStr">
        <is>
          <t>WW</t>
        </is>
      </c>
      <c r="F1761" s="5">
        <f>VLOOKUP(E1761,'5.a Definitions'!E:F,2,FALSE)</f>
        <v/>
      </c>
      <c r="G1761" s="6" t="inlineStr">
        <is>
          <t>HY</t>
        </is>
      </c>
      <c r="H1761" s="6" t="inlineStr">
        <is>
          <t>CW</t>
        </is>
      </c>
      <c r="I1761" s="5">
        <f>VLOOKUP(H1761,'5.a Definitions'!E:F,2,FALSE)</f>
        <v/>
      </c>
      <c r="J1761" s="470" t="inlineStr">
        <is>
          <t xml:space="preserve"> Treated wastewater discharge </t>
        </is>
      </c>
      <c r="K1761" s="470" t="inlineStr">
        <is>
          <t xml:space="preserve"> treated wastewater to coastal water </t>
        </is>
      </c>
      <c r="L1761" s="470" t="inlineStr">
        <is>
          <t xml:space="preserve"> reactive </t>
        </is>
      </c>
      <c r="M1761" s="470" t="inlineStr">
        <is>
          <t xml:space="preserve"> Nmix </t>
        </is>
      </c>
      <c r="N1761" s="466" t="n">
        <v>18.0761</v>
      </c>
      <c r="O1761" s="471" t="n">
        <v>0.2011517398757626</v>
      </c>
      <c r="P1761" s="468" t="n">
        <v>2013</v>
      </c>
      <c r="Q1761" s="472" t="inlineStr">
        <is>
          <t>SSB table 05280</t>
        </is>
      </c>
      <c r="R1761" s="469" t="inlineStr">
        <is>
          <t>ok</t>
        </is>
      </c>
      <c r="S1761" s="472" t="inlineStr">
        <is>
          <t xml:space="preserve"> text </t>
        </is>
      </c>
      <c r="T1761" s="426" t="inlineStr">
        <is>
          <t>Norway</t>
        </is>
      </c>
      <c r="U1761" s="470" t="inlineStr">
        <is>
          <t xml:space="preserve"> N wasted </t>
        </is>
      </c>
      <c r="V1761" s="470" t="n">
        <v>0.04</v>
      </c>
    </row>
    <row r="1762" ht="16" customHeight="1">
      <c r="A1762" s="489" t="inlineStr">
        <is>
          <t>Humans and Settlements</t>
        </is>
      </c>
      <c r="B1762" s="5" t="inlineStr">
        <is>
          <t>HS.HS-PR.SO</t>
        </is>
      </c>
      <c r="C1762" s="5" t="inlineStr">
        <is>
          <t>HS.HS-PR.SO-Household waste-Nmix</t>
        </is>
      </c>
      <c r="D1762" s="5" t="inlineStr">
        <is>
          <t>HS</t>
        </is>
      </c>
      <c r="E1762" s="5" t="inlineStr">
        <is>
          <t>HS</t>
        </is>
      </c>
      <c r="F1762" s="5">
        <f>VLOOKUP(E1762,'5.a Definitions'!E:F,2,FALSE)</f>
        <v/>
      </c>
      <c r="G1762" s="5" t="inlineStr">
        <is>
          <t>PR</t>
        </is>
      </c>
      <c r="H1762" s="5" t="inlineStr">
        <is>
          <t>SO</t>
        </is>
      </c>
      <c r="I1762" s="5">
        <f>VLOOKUP(H1762,'5.a Definitions'!E:F,2,FALSE)</f>
        <v/>
      </c>
      <c r="J1762" s="465" t="inlineStr">
        <is>
          <t xml:space="preserve"> Household waste </t>
        </is>
      </c>
      <c r="K1762" s="465" t="inlineStr">
        <is>
          <t xml:space="preserve"> household waste </t>
        </is>
      </c>
      <c r="L1762" s="465" t="inlineStr">
        <is>
          <t xml:space="preserve"> reactive </t>
        </is>
      </c>
      <c r="M1762" s="465" t="inlineStr">
        <is>
          <t xml:space="preserve"> Nmix </t>
        </is>
      </c>
      <c r="N1762" s="466" t="n">
        <v>29.747</v>
      </c>
      <c r="O1762" s="467" t="n">
        <v>0.3979615689620453</v>
      </c>
      <c r="P1762" s="468" t="n">
        <v>2013</v>
      </c>
      <c r="Q1762" s="469" t="inlineStr">
        <is>
          <t>SSB</t>
        </is>
      </c>
      <c r="R1762" s="469" t="inlineStr">
        <is>
          <t>ok</t>
        </is>
      </c>
      <c r="S1762" s="469" t="inlineStr">
        <is>
          <t xml:space="preserve"> text </t>
        </is>
      </c>
      <c r="T1762" s="426" t="inlineStr">
        <is>
          <t>Norway</t>
        </is>
      </c>
      <c r="U1762" s="465" t="inlineStr">
        <is>
          <t xml:space="preserve"> N wasted </t>
        </is>
      </c>
      <c r="V1762" s="465" t="n">
        <v>0.04</v>
      </c>
    </row>
    <row r="1763" ht="16" customHeight="1">
      <c r="B1763" s="5" t="inlineStr">
        <is>
          <t>HS.HS-PR.WW</t>
        </is>
      </c>
      <c r="C1763" s="5" t="inlineStr">
        <is>
          <t>HS.HS-PR.WW-Municipal wastewater-Nmix</t>
        </is>
      </c>
      <c r="D1763" s="5" t="inlineStr">
        <is>
          <t>HS</t>
        </is>
      </c>
      <c r="E1763" s="5" t="inlineStr">
        <is>
          <t>HS</t>
        </is>
      </c>
      <c r="F1763" s="5">
        <f>VLOOKUP(E1763,'5.a Definitions'!E:F,2,FALSE)</f>
        <v/>
      </c>
      <c r="G1763" s="5" t="inlineStr">
        <is>
          <t>PR</t>
        </is>
      </c>
      <c r="H1763" s="5" t="inlineStr">
        <is>
          <t>WW</t>
        </is>
      </c>
      <c r="I1763" s="5">
        <f>VLOOKUP(H1763,'5.a Definitions'!E:F,2,FALSE)</f>
        <v/>
      </c>
      <c r="J1763" s="465" t="inlineStr">
        <is>
          <t xml:space="preserve"> Municipal wastewater </t>
        </is>
      </c>
      <c r="K1763" s="465" t="inlineStr">
        <is>
          <t xml:space="preserve"> municipal wastewater </t>
        </is>
      </c>
      <c r="L1763" s="465" t="inlineStr">
        <is>
          <t xml:space="preserve"> reactive </t>
        </is>
      </c>
      <c r="M1763" s="465" t="inlineStr">
        <is>
          <t xml:space="preserve"> Nmix </t>
        </is>
      </c>
      <c r="N1763" s="466" t="n">
        <v>23.033814</v>
      </c>
      <c r="O1763" s="467" t="n">
        <v>0.1018089432307923</v>
      </c>
      <c r="P1763" s="468" t="n">
        <v>2013</v>
      </c>
      <c r="Q1763" s="469" t="inlineStr">
        <is>
          <t>SSB table 06913</t>
        </is>
      </c>
      <c r="R1763" s="469" t="inlineStr">
        <is>
          <t>ok</t>
        </is>
      </c>
      <c r="S1763" s="469" t="inlineStr">
        <is>
          <t xml:space="preserve"> text </t>
        </is>
      </c>
      <c r="T1763" s="426" t="inlineStr">
        <is>
          <t>Norway</t>
        </is>
      </c>
      <c r="U1763" s="465" t="inlineStr">
        <is>
          <t xml:space="preserve"> N wasted </t>
        </is>
      </c>
      <c r="V1763" s="465" t="n">
        <v>0.04</v>
      </c>
    </row>
    <row r="1764" ht="16" customHeight="1">
      <c r="B1764" s="5" t="inlineStr">
        <is>
          <t>HS.HS-AT.AT</t>
        </is>
      </c>
      <c r="C1764" s="5" t="inlineStr">
        <is>
          <t>HS.HS-AT.AT-Emissions-NH3</t>
        </is>
      </c>
      <c r="D1764" s="5" t="inlineStr">
        <is>
          <t>HS</t>
        </is>
      </c>
      <c r="E1764" s="5" t="inlineStr">
        <is>
          <t>HS</t>
        </is>
      </c>
      <c r="F1764" s="5">
        <f>VLOOKUP(E1764,'5.a Definitions'!E:F,2,FALSE)</f>
        <v/>
      </c>
      <c r="G1764" s="5" t="inlineStr">
        <is>
          <t>AT</t>
        </is>
      </c>
      <c r="H1764" s="5" t="inlineStr">
        <is>
          <t>AT</t>
        </is>
      </c>
      <c r="I1764" s="5">
        <f>VLOOKUP(H1764,'5.a Definitions'!E:F,2,FALSE)</f>
        <v/>
      </c>
      <c r="J1764" s="465" t="inlineStr">
        <is>
          <t xml:space="preserve"> Emissions </t>
        </is>
      </c>
      <c r="K1764" s="465" t="inlineStr">
        <is>
          <t xml:space="preserve"> human NH3 emissions </t>
        </is>
      </c>
      <c r="L1764" s="465" t="inlineStr">
        <is>
          <t xml:space="preserve"> reactive </t>
        </is>
      </c>
      <c r="M1764" s="465" t="inlineStr">
        <is>
          <t xml:space="preserve"> NH3 </t>
        </is>
      </c>
      <c r="N1764" s="466" t="n">
        <v>0.09982427933375</v>
      </c>
      <c r="O1764" s="467" t="n">
        <v>0.1786714469107323</v>
      </c>
      <c r="P1764" s="468" t="n">
        <v>2013</v>
      </c>
      <c r="Q1764" s="469" t="inlineStr">
        <is>
          <t>SSB table 07459 &amp; 05307</t>
        </is>
      </c>
      <c r="R1764" s="469" t="inlineStr">
        <is>
          <t>ok</t>
        </is>
      </c>
      <c r="S1764" s="469" t="inlineStr">
        <is>
          <t xml:space="preserve"> text </t>
        </is>
      </c>
      <c r="T1764" s="426" t="inlineStr">
        <is>
          <t>Norway</t>
        </is>
      </c>
      <c r="U1764" s="465" t="inlineStr">
        <is>
          <t xml:space="preserve"> N wasted </t>
        </is>
      </c>
      <c r="V1764" s="465" t="n">
        <v>0.04</v>
      </c>
    </row>
    <row r="1765" ht="16" customHeight="1">
      <c r="B1765" s="5" t="inlineStr">
        <is>
          <t>HS.HS-AT.AT</t>
        </is>
      </c>
      <c r="C1765" s="5" t="inlineStr">
        <is>
          <t>HS.HS-AT.AT-LUC emissions-NH3</t>
        </is>
      </c>
      <c r="D1765" s="5" t="inlineStr">
        <is>
          <t>HS</t>
        </is>
      </c>
      <c r="E1765" s="5" t="inlineStr">
        <is>
          <t>HS</t>
        </is>
      </c>
      <c r="F1765" s="5">
        <f>VLOOKUP(E1765,'5.a Definitions'!E:F,2,FALSE)</f>
        <v/>
      </c>
      <c r="G1765" s="5" t="inlineStr">
        <is>
          <t>AT</t>
        </is>
      </c>
      <c r="H1765" s="5" t="inlineStr">
        <is>
          <t>AT</t>
        </is>
      </c>
      <c r="I1765" s="5">
        <f>VLOOKUP(H1765,'5.a Definitions'!E:F,2,FALSE)</f>
        <v/>
      </c>
      <c r="J1765" s="465" t="inlineStr">
        <is>
          <t xml:space="preserve"> LUC emissions </t>
        </is>
      </c>
      <c r="K1765" s="465" t="inlineStr">
        <is>
          <t xml:space="preserve"> LUC emissions </t>
        </is>
      </c>
      <c r="L1765" s="465" t="inlineStr">
        <is>
          <t xml:space="preserve"> reactive </t>
        </is>
      </c>
      <c r="M1765" s="465" t="inlineStr">
        <is>
          <t xml:space="preserve"> NH3 </t>
        </is>
      </c>
      <c r="N1765" s="466" t="inlineStr">
        <is>
          <t>nan</t>
        </is>
      </c>
      <c r="O1765" s="467" t="n">
        <v>0.2</v>
      </c>
      <c r="P1765" s="468" t="n">
        <v>2013</v>
      </c>
      <c r="Q1765" s="469" t="inlineStr">
        <is>
          <t>no data</t>
        </is>
      </c>
      <c r="R1765" s="469" t="inlineStr">
        <is>
          <t>not done</t>
        </is>
      </c>
      <c r="S1765" s="469" t="inlineStr">
        <is>
          <t xml:space="preserve"> text </t>
        </is>
      </c>
      <c r="T1765" s="426" t="inlineStr">
        <is>
          <t>Norway</t>
        </is>
      </c>
      <c r="U1765" s="465" t="inlineStr">
        <is>
          <t xml:space="preserve"> N wasted </t>
        </is>
      </c>
      <c r="V1765" s="465" t="n">
        <v>0.04</v>
      </c>
    </row>
    <row r="1766" ht="16" customHeight="1">
      <c r="B1766" s="5" t="inlineStr">
        <is>
          <t>HS.HS-AT.AT</t>
        </is>
      </c>
      <c r="C1766" s="5" t="inlineStr">
        <is>
          <t>HS.HS-AT.AT-LUC emissions-NOx</t>
        </is>
      </c>
      <c r="D1766" s="5" t="inlineStr">
        <is>
          <t>HS</t>
        </is>
      </c>
      <c r="E1766" s="5" t="inlineStr">
        <is>
          <t>HS</t>
        </is>
      </c>
      <c r="F1766" s="5">
        <f>VLOOKUP(E1766,'5.a Definitions'!E:F,2,FALSE)</f>
        <v/>
      </c>
      <c r="G1766" s="5" t="inlineStr">
        <is>
          <t>AT</t>
        </is>
      </c>
      <c r="H1766" s="5" t="inlineStr">
        <is>
          <t>AT</t>
        </is>
      </c>
      <c r="I1766" s="5">
        <f>VLOOKUP(H1766,'5.a Definitions'!E:F,2,FALSE)</f>
        <v/>
      </c>
      <c r="J1766" s="465" t="inlineStr">
        <is>
          <t xml:space="preserve"> LUC emissions </t>
        </is>
      </c>
      <c r="K1766" s="465" t="inlineStr">
        <is>
          <t xml:space="preserve"> LUC emissions </t>
        </is>
      </c>
      <c r="L1766" s="465" t="inlineStr">
        <is>
          <t xml:space="preserve"> reactive </t>
        </is>
      </c>
      <c r="M1766" s="465" t="inlineStr">
        <is>
          <t xml:space="preserve"> NOx </t>
        </is>
      </c>
      <c r="N1766" s="466" t="inlineStr">
        <is>
          <t>nan</t>
        </is>
      </c>
      <c r="O1766" s="467" t="n">
        <v>0.2</v>
      </c>
      <c r="P1766" s="468" t="n">
        <v>2013</v>
      </c>
      <c r="Q1766" s="469" t="inlineStr">
        <is>
          <t>no data</t>
        </is>
      </c>
      <c r="R1766" s="469" t="inlineStr">
        <is>
          <t>not done</t>
        </is>
      </c>
      <c r="S1766" s="469" t="inlineStr">
        <is>
          <t xml:space="preserve"> text </t>
        </is>
      </c>
      <c r="T1766" s="426" t="inlineStr">
        <is>
          <t>Norway</t>
        </is>
      </c>
      <c r="U1766" s="465" t="inlineStr">
        <is>
          <t xml:space="preserve"> N wasted </t>
        </is>
      </c>
      <c r="V1766" s="465" t="n">
        <v>0.04</v>
      </c>
    </row>
    <row r="1767" ht="16" customHeight="1">
      <c r="B1767" s="5" t="inlineStr">
        <is>
          <t>HS.HS-AT.AT</t>
        </is>
      </c>
      <c r="C1767" s="5" t="inlineStr">
        <is>
          <t>HS.HS-AT.AT-LUC emissions-N2O</t>
        </is>
      </c>
      <c r="D1767" s="5" t="inlineStr">
        <is>
          <t>HS</t>
        </is>
      </c>
      <c r="E1767" s="5" t="inlineStr">
        <is>
          <t>HS</t>
        </is>
      </c>
      <c r="F1767" s="5">
        <f>VLOOKUP(E1767,'5.a Definitions'!E:F,2,FALSE)</f>
        <v/>
      </c>
      <c r="G1767" s="5" t="inlineStr">
        <is>
          <t>AT</t>
        </is>
      </c>
      <c r="H1767" s="5" t="inlineStr">
        <is>
          <t>AT</t>
        </is>
      </c>
      <c r="I1767" s="5">
        <f>VLOOKUP(H1767,'5.a Definitions'!E:F,2,FALSE)</f>
        <v/>
      </c>
      <c r="J1767" s="465" t="inlineStr">
        <is>
          <t xml:space="preserve"> LUC emissions </t>
        </is>
      </c>
      <c r="K1767" s="465" t="inlineStr">
        <is>
          <t xml:space="preserve"> LUC emissions </t>
        </is>
      </c>
      <c r="L1767" s="465" t="inlineStr">
        <is>
          <t xml:space="preserve"> reactive </t>
        </is>
      </c>
      <c r="M1767" s="465" t="inlineStr">
        <is>
          <t xml:space="preserve"> N2O </t>
        </is>
      </c>
      <c r="N1767" s="466" t="n">
        <v>0.0967849707043385</v>
      </c>
      <c r="O1767" s="467" t="n">
        <v>1.261544563046772</v>
      </c>
      <c r="P1767" s="468" t="n">
        <v>2013</v>
      </c>
      <c r="Q1767" s="469" t="inlineStr">
        <is>
          <t>UNFCCC CRT</t>
        </is>
      </c>
      <c r="R1767" s="469" t="inlineStr">
        <is>
          <t>ok</t>
        </is>
      </c>
      <c r="S1767" s="469" t="inlineStr">
        <is>
          <t xml:space="preserve"> text </t>
        </is>
      </c>
      <c r="T1767" s="426" t="inlineStr">
        <is>
          <t>Norway</t>
        </is>
      </c>
      <c r="U1767" s="465" t="inlineStr">
        <is>
          <t xml:space="preserve"> N wasted </t>
        </is>
      </c>
      <c r="V1767" s="465" t="n">
        <v>0.04</v>
      </c>
    </row>
    <row r="1768" ht="16" customHeight="1">
      <c r="B1768" s="5" t="inlineStr">
        <is>
          <t>HS.HS-HY.SW</t>
        </is>
      </c>
      <c r="C1768" s="5" t="inlineStr">
        <is>
          <t>HS.HS-HY.SW-Untreated wastewater-Nmix</t>
        </is>
      </c>
      <c r="D1768" s="5" t="inlineStr">
        <is>
          <t>HS</t>
        </is>
      </c>
      <c r="E1768" s="5" t="inlineStr">
        <is>
          <t>HS</t>
        </is>
      </c>
      <c r="F1768" s="5">
        <f>VLOOKUP(E1768,'5.a Definitions'!E:F,2,FALSE)</f>
        <v/>
      </c>
      <c r="G1768" s="5" t="inlineStr">
        <is>
          <t>HY</t>
        </is>
      </c>
      <c r="H1768" s="5" t="inlineStr">
        <is>
          <t>SW</t>
        </is>
      </c>
      <c r="I1768" s="5">
        <f>VLOOKUP(H1768,'5.a Definitions'!E:F,2,FALSE)</f>
        <v/>
      </c>
      <c r="J1768" s="465" t="inlineStr">
        <is>
          <t xml:space="preserve"> Untreated wastewater </t>
        </is>
      </c>
      <c r="K1768" s="465" t="inlineStr">
        <is>
          <t xml:space="preserve"> untreated wastewater to groundwater </t>
        </is>
      </c>
      <c r="L1768" s="465" t="inlineStr">
        <is>
          <t xml:space="preserve"> reactive </t>
        </is>
      </c>
      <c r="M1768" s="465" t="inlineStr">
        <is>
          <t xml:space="preserve"> Nmix </t>
        </is>
      </c>
      <c r="N1768" s="466" t="n">
        <v>0</v>
      </c>
      <c r="O1768" s="467" t="n">
        <v>10</v>
      </c>
      <c r="P1768" s="468" t="n">
        <v>2013</v>
      </c>
      <c r="Q1768" s="469" t="inlineStr">
        <is>
          <t>neglected</t>
        </is>
      </c>
      <c r="R1768" s="469" t="inlineStr">
        <is>
          <t>ok</t>
        </is>
      </c>
      <c r="S1768" s="469" t="inlineStr">
        <is>
          <t xml:space="preserve"> text </t>
        </is>
      </c>
      <c r="T1768" s="426" t="inlineStr">
        <is>
          <t>Norway</t>
        </is>
      </c>
      <c r="U1768" s="465" t="inlineStr">
        <is>
          <t xml:space="preserve"> N wasted </t>
        </is>
      </c>
      <c r="V1768" s="465" t="n">
        <v>0.04</v>
      </c>
    </row>
    <row r="1769" ht="16" customHeight="1">
      <c r="B1769" s="475" t="inlineStr">
        <is>
          <t>HS.HS-HY.SW</t>
        </is>
      </c>
      <c r="C1769" s="475" t="inlineStr">
        <is>
          <t>HS.HS-HY.SW-Overland flow-Nmix</t>
        </is>
      </c>
      <c r="D1769" s="475" t="inlineStr">
        <is>
          <t>HS</t>
        </is>
      </c>
      <c r="E1769" s="475" t="inlineStr">
        <is>
          <t>HS</t>
        </is>
      </c>
      <c r="F1769" s="5">
        <f>VLOOKUP(E1769,'5.a Definitions'!E:F,2,FALSE)</f>
        <v/>
      </c>
      <c r="G1769" s="475" t="inlineStr">
        <is>
          <t>HY</t>
        </is>
      </c>
      <c r="H1769" s="475" t="inlineStr">
        <is>
          <t>SW</t>
        </is>
      </c>
      <c r="I1769" s="5">
        <f>VLOOKUP(H1769,'5.a Definitions'!E:F,2,FALSE)</f>
        <v/>
      </c>
      <c r="J1769" s="465" t="inlineStr">
        <is>
          <t>Overland flow</t>
        </is>
      </c>
      <c r="K1769" s="465" t="inlineStr">
        <is>
          <t>overland flow</t>
        </is>
      </c>
      <c r="L1769" s="465" t="inlineStr">
        <is>
          <t>reactive</t>
        </is>
      </c>
      <c r="M1769" s="465" t="inlineStr">
        <is>
          <t>Nmix</t>
        </is>
      </c>
      <c r="N1769" s="466" t="n">
        <v>6.197</v>
      </c>
      <c r="O1769" s="467" t="n">
        <v>0.7150627489028277</v>
      </c>
      <c r="P1769" s="468" t="n">
        <v>2013</v>
      </c>
      <c r="Q1769" s="469" t="inlineStr">
        <is>
          <t>TEOTIL3</t>
        </is>
      </c>
      <c r="R1769" s="469" t="inlineStr">
        <is>
          <t>ok</t>
        </is>
      </c>
      <c r="S1769" s="469" t="inlineStr">
        <is>
          <t>text</t>
        </is>
      </c>
      <c r="T1769" s="476" t="inlineStr">
        <is>
          <t>Norway</t>
        </is>
      </c>
      <c r="U1769" s="465" t="inlineStr">
        <is>
          <t>N wasted</t>
        </is>
      </c>
      <c r="V1769" s="465">
        <f>(#REF!*#REF!)^2</f>
        <v/>
      </c>
    </row>
    <row r="1770" ht="16" customHeight="1" thickBot="1">
      <c r="B1770" s="6" t="inlineStr">
        <is>
          <t>HS.HS-HY.CW</t>
        </is>
      </c>
      <c r="C1770" s="6" t="inlineStr">
        <is>
          <t>HS.HS-HY.CW-Untreated wastewater-Nmix</t>
        </is>
      </c>
      <c r="D1770" s="6" t="inlineStr">
        <is>
          <t>HS</t>
        </is>
      </c>
      <c r="E1770" s="6" t="inlineStr">
        <is>
          <t>HS</t>
        </is>
      </c>
      <c r="F1770" s="5">
        <f>VLOOKUP(E1770,'5.a Definitions'!E:F,2,FALSE)</f>
        <v/>
      </c>
      <c r="G1770" s="6" t="inlineStr">
        <is>
          <t>HY</t>
        </is>
      </c>
      <c r="H1770" s="6" t="inlineStr">
        <is>
          <t>CW</t>
        </is>
      </c>
      <c r="I1770" s="5">
        <f>VLOOKUP(H1770,'5.a Definitions'!E:F,2,FALSE)</f>
        <v/>
      </c>
      <c r="J1770" s="470" t="inlineStr">
        <is>
          <t xml:space="preserve"> Untreated wastewater </t>
        </is>
      </c>
      <c r="K1770" s="470" t="inlineStr">
        <is>
          <t xml:space="preserve"> untreated wastewater to coastal water </t>
        </is>
      </c>
      <c r="L1770" s="470" t="inlineStr">
        <is>
          <t xml:space="preserve"> reactive </t>
        </is>
      </c>
      <c r="M1770" s="470" t="inlineStr">
        <is>
          <t xml:space="preserve"> Nmix </t>
        </is>
      </c>
      <c r="N1770" s="466" t="n">
        <v>0</v>
      </c>
      <c r="O1770" s="471" t="n">
        <v>10</v>
      </c>
      <c r="P1770" s="468" t="n">
        <v>2013</v>
      </c>
      <c r="Q1770" s="472" t="inlineStr">
        <is>
          <t>neglected</t>
        </is>
      </c>
      <c r="R1770" s="469" t="inlineStr">
        <is>
          <t>ok</t>
        </is>
      </c>
      <c r="S1770" s="472" t="inlineStr">
        <is>
          <t xml:space="preserve"> text </t>
        </is>
      </c>
      <c r="T1770" s="426" t="inlineStr">
        <is>
          <t>Norway</t>
        </is>
      </c>
      <c r="U1770" s="470" t="inlineStr">
        <is>
          <t xml:space="preserve"> N wasted </t>
        </is>
      </c>
      <c r="V1770" s="470" t="n">
        <v>0.04</v>
      </c>
    </row>
    <row r="1771" ht="16" customFormat="1" customHeight="1" s="482" thickBot="1">
      <c r="A1771" s="492" t="inlineStr">
        <is>
          <t>Atmosphere</t>
        </is>
      </c>
      <c r="B1771" s="5" t="inlineStr">
        <is>
          <t>AT.AT-MP.OP</t>
        </is>
      </c>
      <c r="C1771" s="5" t="inlineStr">
        <is>
          <t>AT.AT-MP.OP-Ammonia synthesis N2 fixation-N2</t>
        </is>
      </c>
      <c r="D1771" s="5" t="inlineStr">
        <is>
          <t>AT</t>
        </is>
      </c>
      <c r="E1771" s="5" t="inlineStr">
        <is>
          <t>AT</t>
        </is>
      </c>
      <c r="F1771" s="5">
        <f>VLOOKUP(E1771,'5.a Definitions'!E:F,2,FALSE)</f>
        <v/>
      </c>
      <c r="G1771" s="5" t="inlineStr">
        <is>
          <t>MP</t>
        </is>
      </c>
      <c r="H1771" s="5" t="inlineStr">
        <is>
          <t>OP</t>
        </is>
      </c>
      <c r="I1771" s="5">
        <f>VLOOKUP(H1771,'5.a Definitions'!E:F,2,FALSE)</f>
        <v/>
      </c>
      <c r="J1771" s="465" t="inlineStr">
        <is>
          <t xml:space="preserve"> Ammonia synthesis N2 fixation </t>
        </is>
      </c>
      <c r="K1771" s="465" t="inlineStr">
        <is>
          <t xml:space="preserve"> ammonia synthesis N2 fixation </t>
        </is>
      </c>
      <c r="L1771" s="465" t="inlineStr">
        <is>
          <t xml:space="preserve"> inert </t>
        </is>
      </c>
      <c r="M1771" s="465" t="inlineStr">
        <is>
          <t xml:space="preserve"> N2 </t>
        </is>
      </c>
      <c r="N1771" s="466" t="n">
        <v>349.2241092027857</v>
      </c>
      <c r="O1771" s="467" t="n">
        <v>0.5949179187555104</v>
      </c>
      <c r="P1771" s="468" t="n">
        <v>2013</v>
      </c>
      <c r="Q1771" s="469" t="inlineStr">
        <is>
          <t>FAOSTAT Fertilizer by nutrient + SSB (3-year moving average)</t>
        </is>
      </c>
      <c r="R1771" s="469" t="inlineStr">
        <is>
          <t>ok</t>
        </is>
      </c>
      <c r="S1771" s="469" t="inlineStr">
        <is>
          <t xml:space="preserve"> text </t>
        </is>
      </c>
      <c r="T1771" s="426" t="inlineStr">
        <is>
          <t>Norway</t>
        </is>
      </c>
      <c r="U1771" s="465" t="inlineStr">
        <is>
          <t xml:space="preserve"> - </t>
        </is>
      </c>
      <c r="V1771" s="465" t="n">
        <v>0.04</v>
      </c>
    </row>
    <row r="1772" ht="16" customHeight="1">
      <c r="B1772" s="5" t="inlineStr">
        <is>
          <t>AT.AT-AG.SM</t>
        </is>
      </c>
      <c r="C1772" s="5" t="inlineStr">
        <is>
          <t>AT.AT-AG.SM-Deposition-OXN</t>
        </is>
      </c>
      <c r="D1772" s="5" t="inlineStr">
        <is>
          <t>AT</t>
        </is>
      </c>
      <c r="E1772" s="5" t="inlineStr">
        <is>
          <t>AT</t>
        </is>
      </c>
      <c r="F1772" s="5">
        <f>VLOOKUP(E1772,'5.a Definitions'!E:F,2,FALSE)</f>
        <v/>
      </c>
      <c r="G1772" s="5" t="inlineStr">
        <is>
          <t>AG</t>
        </is>
      </c>
      <c r="H1772" s="5" t="inlineStr">
        <is>
          <t>SM</t>
        </is>
      </c>
      <c r="I1772" s="5">
        <f>VLOOKUP(H1772,'5.a Definitions'!E:F,2,FALSE)</f>
        <v/>
      </c>
      <c r="J1772" s="465" t="inlineStr">
        <is>
          <t xml:space="preserve"> Deposition </t>
        </is>
      </c>
      <c r="K1772" s="465" t="inlineStr">
        <is>
          <t xml:space="preserve"> deposition to agricultural soils </t>
        </is>
      </c>
      <c r="L1772" s="465" t="inlineStr">
        <is>
          <t xml:space="preserve"> reactive </t>
        </is>
      </c>
      <c r="M1772" s="465" t="inlineStr">
        <is>
          <t xml:space="preserve"> OXN </t>
        </is>
      </c>
      <c r="N1772" s="466" t="n">
        <v>3.118693217272536</v>
      </c>
      <c r="O1772" s="467" t="n">
        <v>0.3766115071511001</v>
      </c>
      <c r="P1772" s="468" t="n">
        <v>2013</v>
      </c>
      <c r="Q1772" s="469" t="inlineStr">
        <is>
          <t>NILU and geodata.no</t>
        </is>
      </c>
      <c r="R1772" s="469" t="inlineStr">
        <is>
          <t>ok</t>
        </is>
      </c>
      <c r="S1772" s="469" t="inlineStr">
        <is>
          <t xml:space="preserve"> text </t>
        </is>
      </c>
      <c r="T1772" s="426" t="inlineStr">
        <is>
          <t>Norway</t>
        </is>
      </c>
      <c r="U1772" s="465" t="inlineStr">
        <is>
          <t xml:space="preserve"> - </t>
        </is>
      </c>
      <c r="V1772" s="465" t="n">
        <v>0.04</v>
      </c>
    </row>
    <row r="1773" ht="16" customHeight="1">
      <c r="B1773" s="5" t="inlineStr">
        <is>
          <t>AT.AT-AG.SM</t>
        </is>
      </c>
      <c r="C1773" s="5" t="inlineStr">
        <is>
          <t>AT.AT-AG.SM-Deposition-RDN</t>
        </is>
      </c>
      <c r="D1773" s="5" t="inlineStr">
        <is>
          <t>AT</t>
        </is>
      </c>
      <c r="E1773" s="5" t="inlineStr">
        <is>
          <t>AT</t>
        </is>
      </c>
      <c r="F1773" s="5">
        <f>VLOOKUP(E1773,'5.a Definitions'!E:F,2,FALSE)</f>
        <v/>
      </c>
      <c r="G1773" s="5" t="inlineStr">
        <is>
          <t>AG</t>
        </is>
      </c>
      <c r="H1773" s="5" t="inlineStr">
        <is>
          <t>SM</t>
        </is>
      </c>
      <c r="I1773" s="5">
        <f>VLOOKUP(H1773,'5.a Definitions'!E:F,2,FALSE)</f>
        <v/>
      </c>
      <c r="J1773" s="465" t="inlineStr">
        <is>
          <t xml:space="preserve"> Deposition </t>
        </is>
      </c>
      <c r="K1773" s="465" t="inlineStr">
        <is>
          <t xml:space="preserve"> deposition to agricultural soils </t>
        </is>
      </c>
      <c r="L1773" s="465" t="inlineStr">
        <is>
          <t xml:space="preserve"> reactive </t>
        </is>
      </c>
      <c r="M1773" s="465" t="inlineStr">
        <is>
          <t xml:space="preserve"> RDN </t>
        </is>
      </c>
      <c r="N1773" s="466" t="n">
        <v>3.144248534618243</v>
      </c>
      <c r="O1773" s="467" t="n">
        <v>0.3766115071511001</v>
      </c>
      <c r="P1773" s="468" t="n">
        <v>2013</v>
      </c>
      <c r="Q1773" s="469" t="inlineStr">
        <is>
          <t>NILU and geodata.no</t>
        </is>
      </c>
      <c r="R1773" s="469" t="inlineStr">
        <is>
          <t>ok</t>
        </is>
      </c>
      <c r="S1773" s="469" t="inlineStr">
        <is>
          <t xml:space="preserve"> text </t>
        </is>
      </c>
      <c r="T1773" s="426" t="inlineStr">
        <is>
          <t>Norway</t>
        </is>
      </c>
      <c r="U1773" s="465" t="inlineStr">
        <is>
          <t xml:space="preserve"> - </t>
        </is>
      </c>
      <c r="V1773" s="465" t="n">
        <v>0.04</v>
      </c>
    </row>
    <row r="1774" ht="16" customHeight="1">
      <c r="B1774" s="5" t="inlineStr">
        <is>
          <t>AT.AT-AG.SM</t>
        </is>
      </c>
      <c r="C1774" s="5" t="inlineStr">
        <is>
          <t>AT.AT-AG.SM-Biological N2 fixation-N2</t>
        </is>
      </c>
      <c r="D1774" s="5" t="inlineStr">
        <is>
          <t>AT</t>
        </is>
      </c>
      <c r="E1774" s="5" t="inlineStr">
        <is>
          <t>AT</t>
        </is>
      </c>
      <c r="F1774" s="5">
        <f>VLOOKUP(E1774,'5.a Definitions'!E:F,2,FALSE)</f>
        <v/>
      </c>
      <c r="G1774" s="5" t="inlineStr">
        <is>
          <t>AG</t>
        </is>
      </c>
      <c r="H1774" s="5" t="inlineStr">
        <is>
          <t>SM</t>
        </is>
      </c>
      <c r="I1774" s="5">
        <f>VLOOKUP(H1774,'5.a Definitions'!E:F,2,FALSE)</f>
        <v/>
      </c>
      <c r="J1774" s="465" t="inlineStr">
        <is>
          <t xml:space="preserve"> Biological N2 fixation </t>
        </is>
      </c>
      <c r="K1774" s="465" t="inlineStr">
        <is>
          <t xml:space="preserve"> N2 fixation agriculture </t>
        </is>
      </c>
      <c r="L1774" s="465" t="inlineStr">
        <is>
          <t xml:space="preserve"> inert </t>
        </is>
      </c>
      <c r="M1774" s="465" t="inlineStr">
        <is>
          <t xml:space="preserve"> N2 </t>
        </is>
      </c>
      <c r="N1774" s="466" t="n">
        <v>12</v>
      </c>
      <c r="O1774" s="467" t="n">
        <v>0.3241098063913839</v>
      </c>
      <c r="P1774" s="468" t="n">
        <v>2013</v>
      </c>
      <c r="Q1774" s="469" t="inlineStr">
        <is>
          <t>Bechmann et al. (2023)</t>
        </is>
      </c>
      <c r="R1774" s="469" t="inlineStr">
        <is>
          <t>ok</t>
        </is>
      </c>
      <c r="S1774" s="469" t="inlineStr">
        <is>
          <t xml:space="preserve"> text </t>
        </is>
      </c>
      <c r="T1774" s="426" t="inlineStr">
        <is>
          <t>Norway</t>
        </is>
      </c>
      <c r="U1774" s="465" t="inlineStr">
        <is>
          <t xml:space="preserve"> - </t>
        </is>
      </c>
      <c r="V1774" s="465" t="n">
        <v>0.04</v>
      </c>
    </row>
    <row r="1775" ht="16" customHeight="1">
      <c r="B1775" s="5" t="inlineStr">
        <is>
          <t>AT.AT-FS.FO</t>
        </is>
      </c>
      <c r="C1775" s="5" t="inlineStr">
        <is>
          <t>AT.AT-FS.FO-Deposition-OXN</t>
        </is>
      </c>
      <c r="D1775" s="5" t="inlineStr">
        <is>
          <t>AT</t>
        </is>
      </c>
      <c r="E1775" s="5" t="inlineStr">
        <is>
          <t>AT</t>
        </is>
      </c>
      <c r="F1775" s="5">
        <f>VLOOKUP(E1775,'5.a Definitions'!E:F,2,FALSE)</f>
        <v/>
      </c>
      <c r="G1775" s="5" t="inlineStr">
        <is>
          <t>FS</t>
        </is>
      </c>
      <c r="H1775" s="5" t="inlineStr">
        <is>
          <t>FO</t>
        </is>
      </c>
      <c r="I1775" s="5">
        <f>VLOOKUP(H1775,'5.a Definitions'!E:F,2,FALSE)</f>
        <v/>
      </c>
      <c r="J1775" s="465" t="inlineStr">
        <is>
          <t xml:space="preserve"> Deposition </t>
        </is>
      </c>
      <c r="K1775" s="465" t="inlineStr">
        <is>
          <t xml:space="preserve"> deposition to forests </t>
        </is>
      </c>
      <c r="L1775" s="465" t="inlineStr">
        <is>
          <t xml:space="preserve"> reactive </t>
        </is>
      </c>
      <c r="M1775" s="465" t="inlineStr">
        <is>
          <t xml:space="preserve"> OXN </t>
        </is>
      </c>
      <c r="N1775" s="466" t="n">
        <v>27.26807328082076</v>
      </c>
      <c r="O1775" s="467" t="n">
        <v>0.3766115071511</v>
      </c>
      <c r="P1775" s="468" t="n">
        <v>2013</v>
      </c>
      <c r="Q1775" s="469" t="inlineStr">
        <is>
          <t>NILU and geodata.no</t>
        </is>
      </c>
      <c r="R1775" s="469" t="inlineStr">
        <is>
          <t>ok</t>
        </is>
      </c>
      <c r="S1775" s="469" t="inlineStr">
        <is>
          <t xml:space="preserve"> text </t>
        </is>
      </c>
      <c r="T1775" s="426" t="inlineStr">
        <is>
          <t>Norway</t>
        </is>
      </c>
      <c r="U1775" s="465" t="inlineStr">
        <is>
          <t xml:space="preserve"> - </t>
        </is>
      </c>
      <c r="V1775" s="465" t="n">
        <v>0.04</v>
      </c>
    </row>
    <row r="1776" ht="16" customHeight="1">
      <c r="B1776" s="5" t="inlineStr">
        <is>
          <t>AT.AT-FS.FO</t>
        </is>
      </c>
      <c r="C1776" s="5" t="inlineStr">
        <is>
          <t>AT.AT-FS.FO-Deposition-RDN</t>
        </is>
      </c>
      <c r="D1776" s="5" t="inlineStr">
        <is>
          <t>AT</t>
        </is>
      </c>
      <c r="E1776" s="5" t="inlineStr">
        <is>
          <t>AT</t>
        </is>
      </c>
      <c r="F1776" s="5">
        <f>VLOOKUP(E1776,'5.a Definitions'!E:F,2,FALSE)</f>
        <v/>
      </c>
      <c r="G1776" s="5" t="inlineStr">
        <is>
          <t>FS</t>
        </is>
      </c>
      <c r="H1776" s="5" t="inlineStr">
        <is>
          <t>FO</t>
        </is>
      </c>
      <c r="I1776" s="5">
        <f>VLOOKUP(H1776,'5.a Definitions'!E:F,2,FALSE)</f>
        <v/>
      </c>
      <c r="J1776" s="465" t="inlineStr">
        <is>
          <t xml:space="preserve"> Deposition </t>
        </is>
      </c>
      <c r="K1776" s="465" t="inlineStr">
        <is>
          <t xml:space="preserve"> deposition to forests </t>
        </is>
      </c>
      <c r="L1776" s="465" t="inlineStr">
        <is>
          <t xml:space="preserve"> reactive </t>
        </is>
      </c>
      <c r="M1776" s="465" t="inlineStr">
        <is>
          <t xml:space="preserve"> RDN </t>
        </is>
      </c>
      <c r="N1776" s="466" t="n">
        <v>27.40276497644642</v>
      </c>
      <c r="O1776" s="467" t="n">
        <v>0.3766115071511001</v>
      </c>
      <c r="P1776" s="468" t="n">
        <v>2013</v>
      </c>
      <c r="Q1776" s="469" t="inlineStr">
        <is>
          <t>NILU and geodata.no</t>
        </is>
      </c>
      <c r="R1776" s="469" t="inlineStr">
        <is>
          <t>ok</t>
        </is>
      </c>
      <c r="S1776" s="469" t="inlineStr">
        <is>
          <t xml:space="preserve"> text </t>
        </is>
      </c>
      <c r="T1776" s="426" t="inlineStr">
        <is>
          <t>Norway</t>
        </is>
      </c>
      <c r="U1776" s="465" t="inlineStr">
        <is>
          <t xml:space="preserve"> - </t>
        </is>
      </c>
      <c r="V1776" s="465" t="n">
        <v>0.04</v>
      </c>
    </row>
    <row r="1777" ht="16" customHeight="1">
      <c r="B1777" s="5" t="inlineStr">
        <is>
          <t>AT.AT-FS.FO</t>
        </is>
      </c>
      <c r="C1777" s="5" t="inlineStr">
        <is>
          <t>AT.AT-FS.FO-N2 fixation-N2</t>
        </is>
      </c>
      <c r="D1777" s="5" t="inlineStr">
        <is>
          <t>AT</t>
        </is>
      </c>
      <c r="E1777" s="5" t="inlineStr">
        <is>
          <t>AT</t>
        </is>
      </c>
      <c r="F1777" s="5">
        <f>VLOOKUP(E1777,'5.a Definitions'!E:F,2,FALSE)</f>
        <v/>
      </c>
      <c r="G1777" s="5" t="inlineStr">
        <is>
          <t>FS</t>
        </is>
      </c>
      <c r="H1777" s="5" t="inlineStr">
        <is>
          <t>FO</t>
        </is>
      </c>
      <c r="I1777" s="5">
        <f>VLOOKUP(H1777,'5.a Definitions'!E:F,2,FALSE)</f>
        <v/>
      </c>
      <c r="J1777" s="465" t="inlineStr">
        <is>
          <t xml:space="preserve"> N2 fixation </t>
        </is>
      </c>
      <c r="K1777" s="465" t="inlineStr">
        <is>
          <t xml:space="preserve"> N2 fixation forests </t>
        </is>
      </c>
      <c r="L1777" s="465" t="inlineStr">
        <is>
          <t xml:space="preserve"> inert </t>
        </is>
      </c>
      <c r="M1777" s="465" t="inlineStr">
        <is>
          <t xml:space="preserve"> N2 </t>
        </is>
      </c>
      <c r="N1777" s="466" t="n">
        <v>18</v>
      </c>
      <c r="O1777" s="467" t="n">
        <v>0.5019089907080868</v>
      </c>
      <c r="P1777" s="468" t="n">
        <v>2013</v>
      </c>
      <c r="Q1777" s="469" t="inlineStr">
        <is>
          <t>Moldan (2025) and SSB</t>
        </is>
      </c>
      <c r="R1777" s="469" t="inlineStr">
        <is>
          <t>ok</t>
        </is>
      </c>
      <c r="S1777" s="469" t="inlineStr">
        <is>
          <t xml:space="preserve"> text </t>
        </is>
      </c>
      <c r="T1777" s="426" t="inlineStr">
        <is>
          <t>Norway</t>
        </is>
      </c>
      <c r="U1777" s="465" t="inlineStr">
        <is>
          <t xml:space="preserve"> - </t>
        </is>
      </c>
      <c r="V1777" s="465" t="n">
        <v>0.04</v>
      </c>
    </row>
    <row r="1778" ht="16" customHeight="1">
      <c r="B1778" s="5" t="inlineStr">
        <is>
          <t>AT.AT-FS.OL</t>
        </is>
      </c>
      <c r="C1778" s="5" t="inlineStr">
        <is>
          <t>AT.AT-FS.OL-Deposition-OXN</t>
        </is>
      </c>
      <c r="D1778" s="5" t="inlineStr">
        <is>
          <t>AT</t>
        </is>
      </c>
      <c r="E1778" s="5" t="inlineStr">
        <is>
          <t>AT</t>
        </is>
      </c>
      <c r="F1778" s="5">
        <f>VLOOKUP(E1778,'5.a Definitions'!E:F,2,FALSE)</f>
        <v/>
      </c>
      <c r="G1778" s="5" t="inlineStr">
        <is>
          <t>FS</t>
        </is>
      </c>
      <c r="H1778" s="5" t="inlineStr">
        <is>
          <t>OL</t>
        </is>
      </c>
      <c r="I1778" s="5">
        <f>VLOOKUP(H1778,'5.a Definitions'!E:F,2,FALSE)</f>
        <v/>
      </c>
      <c r="J1778" s="465" t="inlineStr">
        <is>
          <t xml:space="preserve"> Deposition </t>
        </is>
      </c>
      <c r="K1778" s="465" t="inlineStr">
        <is>
          <t xml:space="preserve"> deposition to other land </t>
        </is>
      </c>
      <c r="L1778" s="465" t="inlineStr">
        <is>
          <t xml:space="preserve"> reactive </t>
        </is>
      </c>
      <c r="M1778" s="465" t="inlineStr">
        <is>
          <t xml:space="preserve"> OXN </t>
        </is>
      </c>
      <c r="N1778" s="466" t="n">
        <v>31.42997293240995</v>
      </c>
      <c r="O1778" s="467" t="n">
        <v>0.3766115071511001</v>
      </c>
      <c r="P1778" s="468" t="n">
        <v>2013</v>
      </c>
      <c r="Q1778" s="469" t="inlineStr">
        <is>
          <t>NILU and geodata.no</t>
        </is>
      </c>
      <c r="R1778" s="469" t="inlineStr">
        <is>
          <t>ok</t>
        </is>
      </c>
      <c r="S1778" s="469" t="inlineStr">
        <is>
          <t xml:space="preserve"> text </t>
        </is>
      </c>
      <c r="T1778" s="426" t="inlineStr">
        <is>
          <t>Norway</t>
        </is>
      </c>
      <c r="U1778" s="465" t="inlineStr">
        <is>
          <t xml:space="preserve"> - </t>
        </is>
      </c>
      <c r="V1778" s="465" t="n">
        <v>0.04</v>
      </c>
    </row>
    <row r="1779" ht="16" customHeight="1">
      <c r="B1779" s="5" t="inlineStr">
        <is>
          <t>AT.AT-FS.OL</t>
        </is>
      </c>
      <c r="C1779" s="5" t="inlineStr">
        <is>
          <t>AT.AT-FS.OL-Deposition-RDN</t>
        </is>
      </c>
      <c r="D1779" s="5" t="inlineStr">
        <is>
          <t>AT</t>
        </is>
      </c>
      <c r="E1779" s="5" t="inlineStr">
        <is>
          <t>AT</t>
        </is>
      </c>
      <c r="F1779" s="5">
        <f>VLOOKUP(E1779,'5.a Definitions'!E:F,2,FALSE)</f>
        <v/>
      </c>
      <c r="G1779" s="5" t="inlineStr">
        <is>
          <t>FS</t>
        </is>
      </c>
      <c r="H1779" s="5" t="inlineStr">
        <is>
          <t>OL</t>
        </is>
      </c>
      <c r="I1779" s="5">
        <f>VLOOKUP(H1779,'5.a Definitions'!E:F,2,FALSE)</f>
        <v/>
      </c>
      <c r="J1779" s="465" t="inlineStr">
        <is>
          <t xml:space="preserve"> Deposition </t>
        </is>
      </c>
      <c r="K1779" s="465" t="inlineStr">
        <is>
          <t xml:space="preserve"> deposition to other land </t>
        </is>
      </c>
      <c r="L1779" s="465" t="inlineStr">
        <is>
          <t xml:space="preserve"> reactive </t>
        </is>
      </c>
      <c r="M1779" s="465" t="inlineStr">
        <is>
          <t xml:space="preserve"> RDN </t>
        </is>
      </c>
      <c r="N1779" s="466" t="n">
        <v>36.30014697440556</v>
      </c>
      <c r="O1779" s="467" t="n">
        <v>0.3766115071511001</v>
      </c>
      <c r="P1779" s="468" t="n">
        <v>2013</v>
      </c>
      <c r="Q1779" s="469" t="inlineStr">
        <is>
          <t>NILU and geodata.no</t>
        </is>
      </c>
      <c r="R1779" s="469" t="inlineStr">
        <is>
          <t>ok</t>
        </is>
      </c>
      <c r="S1779" s="469" t="inlineStr">
        <is>
          <t xml:space="preserve"> text </t>
        </is>
      </c>
      <c r="T1779" s="426" t="inlineStr">
        <is>
          <t>Norway</t>
        </is>
      </c>
      <c r="U1779" s="465" t="inlineStr">
        <is>
          <t xml:space="preserve"> - </t>
        </is>
      </c>
      <c r="V1779" s="465" t="n">
        <v>0.04</v>
      </c>
    </row>
    <row r="1780" ht="16" customHeight="1">
      <c r="B1780" s="5" t="inlineStr">
        <is>
          <t>AT.AT-FS.OL</t>
        </is>
      </c>
      <c r="C1780" s="5" t="inlineStr">
        <is>
          <t>AT.AT-FS.OL-N2 fixation-N2</t>
        </is>
      </c>
      <c r="D1780" s="5" t="inlineStr">
        <is>
          <t>AT</t>
        </is>
      </c>
      <c r="E1780" s="5" t="inlineStr">
        <is>
          <t>AT</t>
        </is>
      </c>
      <c r="F1780" s="5">
        <f>VLOOKUP(E1780,'5.a Definitions'!E:F,2,FALSE)</f>
        <v/>
      </c>
      <c r="G1780" s="5" t="inlineStr">
        <is>
          <t>FS</t>
        </is>
      </c>
      <c r="H1780" s="5" t="inlineStr">
        <is>
          <t>OL</t>
        </is>
      </c>
      <c r="I1780" s="5">
        <f>VLOOKUP(H1780,'5.a Definitions'!E:F,2,FALSE)</f>
        <v/>
      </c>
      <c r="J1780" s="465" t="inlineStr">
        <is>
          <t xml:space="preserve"> N2 fixation </t>
        </is>
      </c>
      <c r="K1780" s="465" t="inlineStr">
        <is>
          <t xml:space="preserve"> N2 fixation other land </t>
        </is>
      </c>
      <c r="L1780" s="465" t="inlineStr">
        <is>
          <t xml:space="preserve"> inert </t>
        </is>
      </c>
      <c r="M1780" s="465" t="inlineStr">
        <is>
          <t xml:space="preserve"> N2 </t>
        </is>
      </c>
      <c r="N1780" s="466" t="n">
        <v>23.228884</v>
      </c>
      <c r="O1780" s="467" t="n">
        <v>0.8373855850737826</v>
      </c>
      <c r="P1780" s="468" t="n">
        <v>2013</v>
      </c>
      <c r="Q1780" s="469" t="inlineStr">
        <is>
          <t>CORINE land cover inventory and Reddy &amp; DeLaune (2008)</t>
        </is>
      </c>
      <c r="R1780" s="469" t="inlineStr">
        <is>
          <t>ok</t>
        </is>
      </c>
      <c r="S1780" s="469" t="inlineStr">
        <is>
          <t xml:space="preserve"> text </t>
        </is>
      </c>
      <c r="T1780" s="426" t="inlineStr">
        <is>
          <t>Norway</t>
        </is>
      </c>
      <c r="U1780" s="465" t="inlineStr">
        <is>
          <t xml:space="preserve"> - </t>
        </is>
      </c>
      <c r="V1780" s="465" t="n">
        <v>0.04</v>
      </c>
    </row>
    <row r="1781" ht="16" customHeight="1">
      <c r="B1781" s="5" t="inlineStr">
        <is>
          <t>AT.AT-HS.HS</t>
        </is>
      </c>
      <c r="C1781" s="5" t="inlineStr">
        <is>
          <t>AT.AT-HS.HS-Deposition-OXN</t>
        </is>
      </c>
      <c r="D1781" s="5" t="inlineStr">
        <is>
          <t>AT</t>
        </is>
      </c>
      <c r="E1781" s="5" t="inlineStr">
        <is>
          <t>AT</t>
        </is>
      </c>
      <c r="F1781" s="5">
        <f>VLOOKUP(E1781,'5.a Definitions'!E:F,2,FALSE)</f>
        <v/>
      </c>
      <c r="G1781" s="5" t="inlineStr">
        <is>
          <t>HS</t>
        </is>
      </c>
      <c r="H1781" s="5" t="inlineStr">
        <is>
          <t>HS</t>
        </is>
      </c>
      <c r="I1781" s="5">
        <f>VLOOKUP(H1781,'5.a Definitions'!E:F,2,FALSE)</f>
        <v/>
      </c>
      <c r="J1781" s="465" t="inlineStr">
        <is>
          <t xml:space="preserve"> Deposition </t>
        </is>
      </c>
      <c r="K1781" s="465" t="inlineStr">
        <is>
          <t xml:space="preserve"> deposition to settlements </t>
        </is>
      </c>
      <c r="L1781" s="465" t="inlineStr">
        <is>
          <t xml:space="preserve"> reactive </t>
        </is>
      </c>
      <c r="M1781" s="465" t="inlineStr">
        <is>
          <t xml:space="preserve"> OXN </t>
        </is>
      </c>
      <c r="N1781" s="466" t="n">
        <v>1.812986941913362</v>
      </c>
      <c r="O1781" s="467" t="n">
        <v>0.3766115071511001</v>
      </c>
      <c r="P1781" s="468" t="n">
        <v>2013</v>
      </c>
      <c r="Q1781" s="469" t="inlineStr">
        <is>
          <t>NILU and geodata.no</t>
        </is>
      </c>
      <c r="R1781" s="469" t="inlineStr">
        <is>
          <t>ok</t>
        </is>
      </c>
      <c r="S1781" s="469" t="inlineStr">
        <is>
          <t xml:space="preserve"> text </t>
        </is>
      </c>
      <c r="T1781" s="426" t="inlineStr">
        <is>
          <t>Norway</t>
        </is>
      </c>
      <c r="U1781" s="465" t="inlineStr">
        <is>
          <t xml:space="preserve"> - </t>
        </is>
      </c>
      <c r="V1781" s="465" t="n">
        <v>0.04</v>
      </c>
    </row>
    <row r="1782" ht="16" customHeight="1">
      <c r="B1782" s="5" t="inlineStr">
        <is>
          <t>AT.AT-HS.HS</t>
        </is>
      </c>
      <c r="C1782" s="5" t="inlineStr">
        <is>
          <t>AT.AT-HS.HS-Deposition-RDN</t>
        </is>
      </c>
      <c r="D1782" s="5" t="inlineStr">
        <is>
          <t>AT</t>
        </is>
      </c>
      <c r="E1782" s="5" t="inlineStr">
        <is>
          <t>AT</t>
        </is>
      </c>
      <c r="F1782" s="5">
        <f>VLOOKUP(E1782,'5.a Definitions'!E:F,2,FALSE)</f>
        <v/>
      </c>
      <c r="G1782" s="5" t="inlineStr">
        <is>
          <t>HS</t>
        </is>
      </c>
      <c r="H1782" s="5" t="inlineStr">
        <is>
          <t>HS</t>
        </is>
      </c>
      <c r="I1782" s="5">
        <f>VLOOKUP(H1782,'5.a Definitions'!E:F,2,FALSE)</f>
        <v/>
      </c>
      <c r="J1782" s="465" t="inlineStr">
        <is>
          <t xml:space="preserve"> Deposition </t>
        </is>
      </c>
      <c r="K1782" s="465" t="inlineStr">
        <is>
          <t xml:space="preserve"> deposition to settlements </t>
        </is>
      </c>
      <c r="L1782" s="465" t="inlineStr">
        <is>
          <t xml:space="preserve"> reactive </t>
        </is>
      </c>
      <c r="M1782" s="465" t="inlineStr">
        <is>
          <t xml:space="preserve"> RDN </t>
        </is>
      </c>
      <c r="N1782" s="466" t="n">
        <v>1.778514045038233</v>
      </c>
      <c r="O1782" s="467" t="n">
        <v>0.3766115071511</v>
      </c>
      <c r="P1782" s="468" t="n">
        <v>2013</v>
      </c>
      <c r="Q1782" s="469" t="inlineStr">
        <is>
          <t>NILU and geodata.no</t>
        </is>
      </c>
      <c r="R1782" s="469" t="inlineStr">
        <is>
          <t>ok</t>
        </is>
      </c>
      <c r="S1782" s="469" t="inlineStr">
        <is>
          <t xml:space="preserve"> text </t>
        </is>
      </c>
      <c r="T1782" s="426" t="inlineStr">
        <is>
          <t>Norway</t>
        </is>
      </c>
      <c r="U1782" s="465" t="inlineStr">
        <is>
          <t xml:space="preserve"> - </t>
        </is>
      </c>
      <c r="V1782" s="465" t="n">
        <v>0.04</v>
      </c>
    </row>
    <row r="1783" ht="16" customHeight="1">
      <c r="B1783" s="5" t="inlineStr">
        <is>
          <t>AT.AT-HY.SW</t>
        </is>
      </c>
      <c r="C1783" s="5" t="inlineStr">
        <is>
          <t>AT.AT-HY.SW-Deposition-OXN</t>
        </is>
      </c>
      <c r="D1783" s="5" t="inlineStr">
        <is>
          <t>AT</t>
        </is>
      </c>
      <c r="E1783" s="5" t="inlineStr">
        <is>
          <t>AT</t>
        </is>
      </c>
      <c r="F1783" s="5">
        <f>VLOOKUP(E1783,'5.a Definitions'!E:F,2,FALSE)</f>
        <v/>
      </c>
      <c r="G1783" s="5" t="inlineStr">
        <is>
          <t>HY</t>
        </is>
      </c>
      <c r="H1783" s="5" t="inlineStr">
        <is>
          <t>SW</t>
        </is>
      </c>
      <c r="I1783" s="5">
        <f>VLOOKUP(H1783,'5.a Definitions'!E:F,2,FALSE)</f>
        <v/>
      </c>
      <c r="J1783" s="465" t="inlineStr">
        <is>
          <t xml:space="preserve"> Deposition </t>
        </is>
      </c>
      <c r="K1783" s="465" t="inlineStr">
        <is>
          <t xml:space="preserve"> deposition to surface water </t>
        </is>
      </c>
      <c r="L1783" s="465" t="inlineStr">
        <is>
          <t xml:space="preserve"> reactive </t>
        </is>
      </c>
      <c r="M1783" s="465" t="inlineStr">
        <is>
          <t xml:space="preserve"> OXN </t>
        </is>
      </c>
      <c r="N1783" s="466" t="n">
        <v>4.5364371034167</v>
      </c>
      <c r="O1783" s="467" t="n">
        <v>0.3766115071511</v>
      </c>
      <c r="P1783" s="468" t="n">
        <v>2013</v>
      </c>
      <c r="Q1783" s="469" t="inlineStr">
        <is>
          <t>NILU and geodata.no</t>
        </is>
      </c>
      <c r="R1783" s="469" t="inlineStr">
        <is>
          <t>ok</t>
        </is>
      </c>
      <c r="S1783" s="469" t="inlineStr">
        <is>
          <t xml:space="preserve"> text </t>
        </is>
      </c>
      <c r="T1783" s="426" t="inlineStr">
        <is>
          <t>Norway</t>
        </is>
      </c>
      <c r="U1783" s="465" t="inlineStr">
        <is>
          <t xml:space="preserve"> - </t>
        </is>
      </c>
      <c r="V1783" s="465" t="n">
        <v>0.04</v>
      </c>
    </row>
    <row r="1784" ht="16" customHeight="1">
      <c r="B1784" s="5" t="inlineStr">
        <is>
          <t>AT.AT-HY.SW</t>
        </is>
      </c>
      <c r="C1784" s="5" t="inlineStr">
        <is>
          <t>AT.AT-HY.SW-Deposition-RDN</t>
        </is>
      </c>
      <c r="D1784" s="5" t="inlineStr">
        <is>
          <t>AT</t>
        </is>
      </c>
      <c r="E1784" s="5" t="inlineStr">
        <is>
          <t>AT</t>
        </is>
      </c>
      <c r="F1784" s="5">
        <f>VLOOKUP(E1784,'5.a Definitions'!E:F,2,FALSE)</f>
        <v/>
      </c>
      <c r="G1784" s="5" t="inlineStr">
        <is>
          <t>HY</t>
        </is>
      </c>
      <c r="H1784" s="5" t="inlineStr">
        <is>
          <t>SW</t>
        </is>
      </c>
      <c r="I1784" s="5">
        <f>VLOOKUP(H1784,'5.a Definitions'!E:F,2,FALSE)</f>
        <v/>
      </c>
      <c r="J1784" s="465" t="inlineStr">
        <is>
          <t xml:space="preserve"> Deposition </t>
        </is>
      </c>
      <c r="K1784" s="465" t="inlineStr">
        <is>
          <t xml:space="preserve"> deposition to surface water </t>
        </is>
      </c>
      <c r="L1784" s="465" t="inlineStr">
        <is>
          <t xml:space="preserve"> reactive </t>
        </is>
      </c>
      <c r="M1784" s="465" t="inlineStr">
        <is>
          <t xml:space="preserve"> RDN </t>
        </is>
      </c>
      <c r="N1784" s="466" t="n">
        <v>4.868329507662217</v>
      </c>
      <c r="O1784" s="467" t="n">
        <v>0.3766115071511</v>
      </c>
      <c r="P1784" s="468" t="n">
        <v>2013</v>
      </c>
      <c r="Q1784" s="469" t="inlineStr">
        <is>
          <t>NILU and geodata.no</t>
        </is>
      </c>
      <c r="R1784" s="469" t="inlineStr">
        <is>
          <t>ok</t>
        </is>
      </c>
      <c r="S1784" s="469" t="inlineStr">
        <is>
          <t xml:space="preserve"> text </t>
        </is>
      </c>
      <c r="T1784" s="426" t="inlineStr">
        <is>
          <t>Norway</t>
        </is>
      </c>
      <c r="U1784" s="465" t="inlineStr">
        <is>
          <t xml:space="preserve"> - </t>
        </is>
      </c>
      <c r="V1784" s="465" t="n">
        <v>0.04</v>
      </c>
    </row>
    <row r="1785" ht="16" customHeight="1">
      <c r="B1785" s="5" t="inlineStr">
        <is>
          <t>AT.AT-HY.SW</t>
        </is>
      </c>
      <c r="C1785" s="5" t="inlineStr">
        <is>
          <t>AT.AT-HY.SW-N2 fixation-N2</t>
        </is>
      </c>
      <c r="D1785" s="5" t="inlineStr">
        <is>
          <t>AT</t>
        </is>
      </c>
      <c r="E1785" s="5" t="inlineStr">
        <is>
          <t>AT</t>
        </is>
      </c>
      <c r="F1785" s="5">
        <f>VLOOKUP(E1785,'5.a Definitions'!E:F,2,FALSE)</f>
        <v/>
      </c>
      <c r="G1785" s="5" t="inlineStr">
        <is>
          <t>HY</t>
        </is>
      </c>
      <c r="H1785" s="5" t="inlineStr">
        <is>
          <t>SW</t>
        </is>
      </c>
      <c r="I1785" s="5">
        <f>VLOOKUP(H1785,'5.a Definitions'!E:F,2,FALSE)</f>
        <v/>
      </c>
      <c r="J1785" s="465" t="inlineStr">
        <is>
          <t xml:space="preserve"> N2 fixation </t>
        </is>
      </c>
      <c r="K1785" s="465" t="inlineStr">
        <is>
          <t xml:space="preserve"> N2 fixation surface water </t>
        </is>
      </c>
      <c r="L1785" s="465" t="inlineStr">
        <is>
          <t xml:space="preserve"> inert </t>
        </is>
      </c>
      <c r="M1785" s="465" t="inlineStr">
        <is>
          <t xml:space="preserve"> N2 </t>
        </is>
      </c>
      <c r="N1785" s="466" t="n">
        <v>2.0457</v>
      </c>
      <c r="O1785" s="467" t="n">
        <v>8.962723886426243</v>
      </c>
      <c r="P1785" s="468" t="n">
        <v>2013</v>
      </c>
      <c r="Q1785" s="469" t="inlineStr">
        <is>
          <t>NIBIO and Reddy &amp; DeLaune (2008)</t>
        </is>
      </c>
      <c r="R1785" s="469" t="inlineStr">
        <is>
          <t>ok</t>
        </is>
      </c>
      <c r="S1785" s="469" t="inlineStr">
        <is>
          <t xml:space="preserve"> text </t>
        </is>
      </c>
      <c r="T1785" s="426" t="inlineStr">
        <is>
          <t>Norway</t>
        </is>
      </c>
      <c r="U1785" s="465" t="inlineStr">
        <is>
          <t xml:space="preserve"> - </t>
        </is>
      </c>
      <c r="V1785" s="465" t="n">
        <v>0.04</v>
      </c>
    </row>
    <row r="1786" ht="16" customHeight="1">
      <c r="B1786" s="5" t="inlineStr">
        <is>
          <t>AT.AT-RW.RW</t>
        </is>
      </c>
      <c r="C1786" s="5" t="inlineStr">
        <is>
          <t>AT.AT-RW.RW-Atmospheric outflow-RDN</t>
        </is>
      </c>
      <c r="D1786" s="5" t="inlineStr">
        <is>
          <t>AT</t>
        </is>
      </c>
      <c r="E1786" s="5" t="inlineStr">
        <is>
          <t>AT</t>
        </is>
      </c>
      <c r="F1786" s="5">
        <f>VLOOKUP(E1786,'5.a Definitions'!E:F,2,FALSE)</f>
        <v/>
      </c>
      <c r="G1786" s="5" t="inlineStr">
        <is>
          <t>RW</t>
        </is>
      </c>
      <c r="H1786" s="5" t="inlineStr">
        <is>
          <t>RW</t>
        </is>
      </c>
      <c r="I1786" s="5">
        <f>VLOOKUP(H1786,'5.a Definitions'!E:F,2,FALSE)</f>
        <v/>
      </c>
      <c r="J1786" s="465" t="inlineStr">
        <is>
          <t xml:space="preserve"> Atmospheric outflow </t>
        </is>
      </c>
      <c r="K1786" s="465" t="inlineStr">
        <is>
          <t xml:space="preserve"> atmospheric outflow </t>
        </is>
      </c>
      <c r="L1786" s="465" t="inlineStr">
        <is>
          <t xml:space="preserve"> reactive </t>
        </is>
      </c>
      <c r="M1786" s="465" t="inlineStr">
        <is>
          <t xml:space="preserve"> RDN </t>
        </is>
      </c>
      <c r="N1786" s="466" t="n">
        <v>12.58864619619041</v>
      </c>
      <c r="O1786" s="467" t="n">
        <v>0.4978678205152002</v>
      </c>
      <c r="P1786" s="468" t="n">
        <v>2013</v>
      </c>
      <c r="Q1786" s="469" t="inlineStr">
        <is>
          <t>EMEP SR tables</t>
        </is>
      </c>
      <c r="R1786" s="469" t="inlineStr">
        <is>
          <t>ok</t>
        </is>
      </c>
      <c r="S1786" s="469" t="inlineStr">
        <is>
          <t xml:space="preserve"> text </t>
        </is>
      </c>
      <c r="T1786" s="426" t="inlineStr">
        <is>
          <t>Norway</t>
        </is>
      </c>
      <c r="U1786" s="465" t="inlineStr">
        <is>
          <t xml:space="preserve"> - </t>
        </is>
      </c>
      <c r="V1786" s="465" t="n">
        <v>0.04</v>
      </c>
    </row>
    <row r="1787" ht="16" customHeight="1" thickBot="1">
      <c r="A1787" s="493" t="n"/>
      <c r="B1787" s="6" t="inlineStr">
        <is>
          <t>AT.AT-RW.RW</t>
        </is>
      </c>
      <c r="C1787" s="6" t="inlineStr">
        <is>
          <t>AT.AT-RW.RW-Atmospheric outflow-OXN</t>
        </is>
      </c>
      <c r="D1787" s="6" t="inlineStr">
        <is>
          <t>AT</t>
        </is>
      </c>
      <c r="E1787" s="6" t="inlineStr">
        <is>
          <t>AT</t>
        </is>
      </c>
      <c r="F1787" s="5">
        <f>VLOOKUP(E1787,'5.a Definitions'!E:F,2,FALSE)</f>
        <v/>
      </c>
      <c r="G1787" s="6" t="inlineStr">
        <is>
          <t>RW</t>
        </is>
      </c>
      <c r="H1787" s="6" t="inlineStr">
        <is>
          <t>RW</t>
        </is>
      </c>
      <c r="I1787" s="5">
        <f>VLOOKUP(H1787,'5.a Definitions'!E:F,2,FALSE)</f>
        <v/>
      </c>
      <c r="J1787" s="470" t="inlineStr">
        <is>
          <t xml:space="preserve"> Atmospheric outflow </t>
        </is>
      </c>
      <c r="K1787" s="470" t="inlineStr">
        <is>
          <t xml:space="preserve"> atmospheric outflow </t>
        </is>
      </c>
      <c r="L1787" s="470" t="inlineStr">
        <is>
          <t xml:space="preserve"> reactive </t>
        </is>
      </c>
      <c r="M1787" s="470" t="inlineStr">
        <is>
          <t xml:space="preserve"> OXN </t>
        </is>
      </c>
      <c r="N1787" s="466" t="n">
        <v>32.90667700472745</v>
      </c>
      <c r="O1787" s="471" t="n">
        <v>0.4978678205152002</v>
      </c>
      <c r="P1787" s="468" t="n">
        <v>2013</v>
      </c>
      <c r="Q1787" s="472" t="inlineStr">
        <is>
          <t>EMEP SR tables</t>
        </is>
      </c>
      <c r="R1787" s="469" t="inlineStr">
        <is>
          <t>ok</t>
        </is>
      </c>
      <c r="S1787" s="472" t="inlineStr">
        <is>
          <t xml:space="preserve"> text </t>
        </is>
      </c>
      <c r="T1787" s="426" t="inlineStr">
        <is>
          <t>Norway</t>
        </is>
      </c>
      <c r="U1787" s="470" t="inlineStr">
        <is>
          <t xml:space="preserve"> - </t>
        </is>
      </c>
      <c r="V1787" s="470" t="n">
        <v>0.04</v>
      </c>
    </row>
    <row r="1788" ht="16" customHeight="1">
      <c r="A1788" s="491" t="inlineStr">
        <is>
          <t>Hydrosphere</t>
        </is>
      </c>
      <c r="B1788" s="5" t="inlineStr">
        <is>
          <t>HY.CW-MP.FP</t>
        </is>
      </c>
      <c r="C1788" s="5" t="inlineStr">
        <is>
          <t>HY.CW-MP.FP-Fish (wild catch)-Nmix</t>
        </is>
      </c>
      <c r="D1788" s="5" t="inlineStr">
        <is>
          <t>HY</t>
        </is>
      </c>
      <c r="E1788" s="5" t="inlineStr">
        <is>
          <t>CW</t>
        </is>
      </c>
      <c r="F1788" s="5">
        <f>VLOOKUP(E1788,'5.a Definitions'!E:F,2,FALSE)</f>
        <v/>
      </c>
      <c r="G1788" s="5" t="inlineStr">
        <is>
          <t>MP</t>
        </is>
      </c>
      <c r="H1788" s="5" t="inlineStr">
        <is>
          <t>FP</t>
        </is>
      </c>
      <c r="I1788" s="5">
        <f>VLOOKUP(H1788,'5.a Definitions'!E:F,2,FALSE)</f>
        <v/>
      </c>
      <c r="J1788" s="465" t="inlineStr">
        <is>
          <t xml:space="preserve"> Fish (wild catch) </t>
        </is>
      </c>
      <c r="K1788" s="5" t="inlineStr">
        <is>
          <t>coastal water fish (wild catch)</t>
        </is>
      </c>
      <c r="L1788" s="465" t="inlineStr">
        <is>
          <t xml:space="preserve"> reactive </t>
        </is>
      </c>
      <c r="M1788" s="465" t="inlineStr">
        <is>
          <t xml:space="preserve"> Nmix </t>
        </is>
      </c>
      <c r="N1788" s="466" t="n">
        <v>53.98024216200001</v>
      </c>
      <c r="O1788" s="467" t="n">
        <v>0.1117485466024333</v>
      </c>
      <c r="P1788" s="468" t="n">
        <v>2013</v>
      </c>
      <c r="Q1788" s="469" t="inlineStr">
        <is>
          <t>Fiskeridirektoratet</t>
        </is>
      </c>
      <c r="R1788" s="469" t="inlineStr">
        <is>
          <t>ok</t>
        </is>
      </c>
      <c r="S1788" s="469" t="inlineStr">
        <is>
          <t xml:space="preserve"> text </t>
        </is>
      </c>
      <c r="T1788" s="426" t="inlineStr">
        <is>
          <t>Norway</t>
        </is>
      </c>
      <c r="U1788" s="5" t="inlineStr">
        <is>
          <t>useful output</t>
        </is>
      </c>
      <c r="V1788" s="465" t="n">
        <v>0.04</v>
      </c>
    </row>
    <row r="1789" ht="16" customHeight="1">
      <c r="B1789" s="5" t="inlineStr">
        <is>
          <t>HY.SW-AT.AT</t>
        </is>
      </c>
      <c r="C1789" s="5" t="inlineStr">
        <is>
          <t>HY.SW-AT.AT-Emissions-N2</t>
        </is>
      </c>
      <c r="D1789" s="5" t="inlineStr">
        <is>
          <t>HY</t>
        </is>
      </c>
      <c r="E1789" s="5" t="inlineStr">
        <is>
          <t>SW</t>
        </is>
      </c>
      <c r="F1789" s="5">
        <f>VLOOKUP(E1789,'5.a Definitions'!E:F,2,FALSE)</f>
        <v/>
      </c>
      <c r="G1789" s="5" t="inlineStr">
        <is>
          <t>AT</t>
        </is>
      </c>
      <c r="H1789" s="5" t="inlineStr">
        <is>
          <t>AT</t>
        </is>
      </c>
      <c r="I1789" s="5">
        <f>VLOOKUP(H1789,'5.a Definitions'!E:F,2,FALSE)</f>
        <v/>
      </c>
      <c r="J1789" s="465" t="inlineStr">
        <is>
          <t xml:space="preserve"> Emissions </t>
        </is>
      </c>
      <c r="K1789" s="465" t="inlineStr">
        <is>
          <t xml:space="preserve"> surface water emissions </t>
        </is>
      </c>
      <c r="L1789" s="465" t="inlineStr">
        <is>
          <t xml:space="preserve"> inert </t>
        </is>
      </c>
      <c r="M1789" s="465" t="inlineStr">
        <is>
          <t xml:space="preserve"> N2 </t>
        </is>
      </c>
      <c r="N1789" s="466" t="n">
        <v>12.59379</v>
      </c>
      <c r="O1789" s="467" t="n">
        <v>0.4129805514509032</v>
      </c>
      <c r="P1789" s="468" t="n">
        <v>2013</v>
      </c>
      <c r="Q1789" s="469" t="inlineStr">
        <is>
          <t>NIVA TEOTIL3</t>
        </is>
      </c>
      <c r="R1789" s="469" t="inlineStr">
        <is>
          <t>ok</t>
        </is>
      </c>
      <c r="S1789" s="469" t="inlineStr">
        <is>
          <t xml:space="preserve"> text </t>
        </is>
      </c>
      <c r="T1789" s="426" t="inlineStr">
        <is>
          <t>Norway</t>
        </is>
      </c>
      <c r="U1789" s="465" t="inlineStr">
        <is>
          <t xml:space="preserve"> N wasted </t>
        </is>
      </c>
      <c r="V1789" s="465" t="n">
        <v>0.04</v>
      </c>
    </row>
    <row r="1790" ht="16" customHeight="1">
      <c r="B1790" s="5" t="inlineStr">
        <is>
          <t>HY.SW-AT.AT</t>
        </is>
      </c>
      <c r="C1790" s="5" t="inlineStr">
        <is>
          <t>HY.SW-AT.AT-Emissions-N2O</t>
        </is>
      </c>
      <c r="D1790" s="5" t="inlineStr">
        <is>
          <t>HY</t>
        </is>
      </c>
      <c r="E1790" s="5" t="inlineStr">
        <is>
          <t>SW</t>
        </is>
      </c>
      <c r="F1790" s="5">
        <f>VLOOKUP(E1790,'5.a Definitions'!E:F,2,FALSE)</f>
        <v/>
      </c>
      <c r="G1790" s="5" t="inlineStr">
        <is>
          <t>AT</t>
        </is>
      </c>
      <c r="H1790" s="5" t="inlineStr">
        <is>
          <t>AT</t>
        </is>
      </c>
      <c r="I1790" s="5">
        <f>VLOOKUP(H1790,'5.a Definitions'!E:F,2,FALSE)</f>
        <v/>
      </c>
      <c r="J1790" s="465" t="inlineStr">
        <is>
          <t xml:space="preserve"> Emissions </t>
        </is>
      </c>
      <c r="K1790" s="465" t="inlineStr">
        <is>
          <t xml:space="preserve"> surface water emissions </t>
        </is>
      </c>
      <c r="L1790" s="465" t="inlineStr">
        <is>
          <t xml:space="preserve"> reactive </t>
        </is>
      </c>
      <c r="M1790" s="465" t="inlineStr">
        <is>
          <t xml:space="preserve"> N2O </t>
        </is>
      </c>
      <c r="N1790" s="466" t="n">
        <v>0.12721</v>
      </c>
      <c r="O1790" s="467" t="n">
        <v>10.499220192772</v>
      </c>
      <c r="P1790" s="468" t="n">
        <v>2013</v>
      </c>
      <c r="Q1790" s="469" t="inlineStr">
        <is>
          <t>NIVA TEOTIL3</t>
        </is>
      </c>
      <c r="R1790" s="469" t="inlineStr">
        <is>
          <t>ok</t>
        </is>
      </c>
      <c r="S1790" s="469" t="inlineStr">
        <is>
          <t xml:space="preserve"> text </t>
        </is>
      </c>
      <c r="T1790" s="426" t="inlineStr">
        <is>
          <t>Norway</t>
        </is>
      </c>
      <c r="U1790" s="465" t="inlineStr">
        <is>
          <t xml:space="preserve"> N wasted </t>
        </is>
      </c>
      <c r="V1790" s="465" t="n">
        <v>0.04</v>
      </c>
    </row>
    <row r="1791" ht="16" customHeight="1">
      <c r="B1791" s="5" t="inlineStr">
        <is>
          <t>HY.SW-HY.CW</t>
        </is>
      </c>
      <c r="C1791" s="5" t="inlineStr">
        <is>
          <t>HY.SW-HY.CW-Inflow to coastal waters-Nmix</t>
        </is>
      </c>
      <c r="D1791" s="5" t="inlineStr">
        <is>
          <t>HY</t>
        </is>
      </c>
      <c r="E1791" s="5" t="inlineStr">
        <is>
          <t>SW</t>
        </is>
      </c>
      <c r="F1791" s="5">
        <f>VLOOKUP(E1791,'5.a Definitions'!E:F,2,FALSE)</f>
        <v/>
      </c>
      <c r="G1791" s="5" t="inlineStr">
        <is>
          <t>HY</t>
        </is>
      </c>
      <c r="H1791" s="5" t="inlineStr">
        <is>
          <t>CW</t>
        </is>
      </c>
      <c r="I1791" s="5">
        <f>VLOOKUP(H1791,'5.a Definitions'!E:F,2,FALSE)</f>
        <v/>
      </c>
      <c r="J1791" s="465" t="inlineStr">
        <is>
          <t xml:space="preserve"> Inflow to coastal waters </t>
        </is>
      </c>
      <c r="K1791" s="465" t="inlineStr">
        <is>
          <t xml:space="preserve"> inflow to coastal water </t>
        </is>
      </c>
      <c r="L1791" s="465" t="inlineStr">
        <is>
          <t xml:space="preserve"> reactive </t>
        </is>
      </c>
      <c r="M1791" s="465" t="inlineStr">
        <is>
          <t xml:space="preserve"> Nmix </t>
        </is>
      </c>
      <c r="N1791" s="466" t="n">
        <v>103.1149</v>
      </c>
      <c r="O1791" s="467" t="n">
        <v>0.2241715823139559</v>
      </c>
      <c r="P1791" s="468" t="n">
        <v>2013</v>
      </c>
      <c r="Q1791" s="469" t="inlineStr">
        <is>
          <t>NIVA TEOTIL3</t>
        </is>
      </c>
      <c r="R1791" s="469" t="inlineStr">
        <is>
          <t>ok</t>
        </is>
      </c>
      <c r="S1791" s="469" t="inlineStr">
        <is>
          <t xml:space="preserve"> text </t>
        </is>
      </c>
      <c r="T1791" s="426" t="inlineStr">
        <is>
          <t>Norway</t>
        </is>
      </c>
      <c r="U1791" s="465" t="inlineStr">
        <is>
          <t xml:space="preserve"> - </t>
        </is>
      </c>
      <c r="V1791" s="465" t="n">
        <v>0.04</v>
      </c>
    </row>
    <row r="1792" ht="16" customHeight="1">
      <c r="B1792" s="5" t="inlineStr">
        <is>
          <t>HY.CW-MP.FP</t>
        </is>
      </c>
      <c r="C1792" s="5" t="inlineStr">
        <is>
          <t>HY.CW-MP.FP-Shellfish-Nmix</t>
        </is>
      </c>
      <c r="D1792" s="5" t="inlineStr">
        <is>
          <t>HY</t>
        </is>
      </c>
      <c r="E1792" s="5" t="inlineStr">
        <is>
          <t>CW</t>
        </is>
      </c>
      <c r="F1792" s="5">
        <f>VLOOKUP(E1792,'5.a Definitions'!E:F,2,FALSE)</f>
        <v/>
      </c>
      <c r="G1792" s="5" t="inlineStr">
        <is>
          <t>MP</t>
        </is>
      </c>
      <c r="H1792" s="5" t="inlineStr">
        <is>
          <t>FP</t>
        </is>
      </c>
      <c r="I1792" s="5">
        <f>VLOOKUP(H1792,'5.a Definitions'!E:F,2,FALSE)</f>
        <v/>
      </c>
      <c r="J1792" s="465" t="inlineStr">
        <is>
          <t xml:space="preserve"> Shellfish </t>
        </is>
      </c>
      <c r="K1792" s="465" t="inlineStr">
        <is>
          <t xml:space="preserve"> coastal water shellfish </t>
        </is>
      </c>
      <c r="L1792" s="465" t="inlineStr">
        <is>
          <t xml:space="preserve"> reactive </t>
        </is>
      </c>
      <c r="M1792" s="465" t="inlineStr">
        <is>
          <t xml:space="preserve"> Nmix </t>
        </is>
      </c>
      <c r="N1792" s="466" t="n">
        <v>4.8471843904</v>
      </c>
      <c r="O1792" s="467" t="n">
        <v>0.1114077833175811</v>
      </c>
      <c r="P1792" s="468" t="n">
        <v>2013</v>
      </c>
      <c r="Q1792" s="469" t="inlineStr">
        <is>
          <t>Fiskeridirektoratet</t>
        </is>
      </c>
      <c r="R1792" s="469" t="inlineStr">
        <is>
          <t>ok</t>
        </is>
      </c>
      <c r="S1792" s="469" t="inlineStr">
        <is>
          <t xml:space="preserve"> text </t>
        </is>
      </c>
      <c r="T1792" s="426" t="inlineStr">
        <is>
          <t>Norway</t>
        </is>
      </c>
      <c r="U1792" s="5" t="inlineStr">
        <is>
          <t>useful output</t>
        </is>
      </c>
      <c r="V1792" s="465" t="n">
        <v>0.04</v>
      </c>
    </row>
    <row r="1793" ht="16" customHeight="1">
      <c r="B1793" s="5" t="inlineStr">
        <is>
          <t>HY.AC-MP.FP</t>
        </is>
      </c>
      <c r="C1793" s="5" t="inlineStr">
        <is>
          <t>HY.AC-MP.FP-Coastal fish and seafood-Nmix</t>
        </is>
      </c>
      <c r="D1793" s="5" t="inlineStr">
        <is>
          <t>HY</t>
        </is>
      </c>
      <c r="E1793" s="5" t="inlineStr">
        <is>
          <t>AC</t>
        </is>
      </c>
      <c r="F1793" s="5">
        <f>VLOOKUP(E1793,'5.a Definitions'!E:F,2,FALSE)</f>
        <v/>
      </c>
      <c r="G1793" s="5" t="inlineStr">
        <is>
          <t>MP</t>
        </is>
      </c>
      <c r="H1793" s="5" t="inlineStr">
        <is>
          <t>FP</t>
        </is>
      </c>
      <c r="I1793" s="5">
        <f>VLOOKUP(H1793,'5.a Definitions'!E:F,2,FALSE)</f>
        <v/>
      </c>
      <c r="J1793" s="465" t="inlineStr">
        <is>
          <t xml:space="preserve"> Coastal fish and seafood </t>
        </is>
      </c>
      <c r="K1793" s="465" t="inlineStr">
        <is>
          <t xml:space="preserve"> aquaculture coastal fish and seafood </t>
        </is>
      </c>
      <c r="L1793" s="465" t="inlineStr">
        <is>
          <t xml:space="preserve"> reactive </t>
        </is>
      </c>
      <c r="M1793" s="465" t="inlineStr">
        <is>
          <t xml:space="preserve"> Nmix </t>
        </is>
      </c>
      <c r="N1793" s="466" t="n">
        <v>35.39110119999999</v>
      </c>
      <c r="O1793" s="467" t="n">
        <v>0.1169353039807026</v>
      </c>
      <c r="P1793" s="468" t="n">
        <v>2013</v>
      </c>
      <c r="Q1793" s="469" t="inlineStr">
        <is>
          <t>Fiskeridirektoratet</t>
        </is>
      </c>
      <c r="R1793" s="469" t="inlineStr">
        <is>
          <t>ok</t>
        </is>
      </c>
      <c r="S1793" s="469" t="inlineStr">
        <is>
          <t xml:space="preserve"> text </t>
        </is>
      </c>
      <c r="T1793" s="426" t="inlineStr">
        <is>
          <t>Norway</t>
        </is>
      </c>
      <c r="U1793" s="5" t="inlineStr">
        <is>
          <t>useful output</t>
        </is>
      </c>
      <c r="V1793" s="465" t="n">
        <v>0.04</v>
      </c>
    </row>
    <row r="1794" ht="16" customHeight="1">
      <c r="B1794" s="5" t="inlineStr">
        <is>
          <t>HY.AC-MP.FP</t>
        </is>
      </c>
      <c r="C1794" s="5" t="inlineStr">
        <is>
          <t>HY.AC-MP.FP-Freshwater fish and seafood-Nmix</t>
        </is>
      </c>
      <c r="D1794" s="5" t="inlineStr">
        <is>
          <t>HY</t>
        </is>
      </c>
      <c r="E1794" s="5" t="inlineStr">
        <is>
          <t>AC</t>
        </is>
      </c>
      <c r="F1794" s="5">
        <f>VLOOKUP(E1794,'5.a Definitions'!E:F,2,FALSE)</f>
        <v/>
      </c>
      <c r="G1794" s="5" t="inlineStr">
        <is>
          <t>MP</t>
        </is>
      </c>
      <c r="H1794" s="5" t="inlineStr">
        <is>
          <t>FP</t>
        </is>
      </c>
      <c r="I1794" s="5">
        <f>VLOOKUP(H1794,'5.a Definitions'!E:F,2,FALSE)</f>
        <v/>
      </c>
      <c r="J1794" s="465" t="inlineStr">
        <is>
          <t xml:space="preserve"> Freshwater fish and seafood </t>
        </is>
      </c>
      <c r="K1794" s="465" t="inlineStr">
        <is>
          <t xml:space="preserve"> aquaculture freshwater fish and seafood </t>
        </is>
      </c>
      <c r="L1794" s="465" t="inlineStr">
        <is>
          <t xml:space="preserve"> reactive </t>
        </is>
      </c>
      <c r="M1794" s="465" t="inlineStr">
        <is>
          <t xml:space="preserve"> Nmix </t>
        </is>
      </c>
      <c r="N1794" s="466" t="n">
        <v>0</v>
      </c>
      <c r="O1794" s="467" t="n">
        <v>20</v>
      </c>
      <c r="P1794" s="468" t="n">
        <v>2013</v>
      </c>
      <c r="Q1794" s="469" t="inlineStr">
        <is>
          <t>no production</t>
        </is>
      </c>
      <c r="R1794" s="469" t="inlineStr">
        <is>
          <t>ok</t>
        </is>
      </c>
      <c r="S1794" s="469" t="inlineStr">
        <is>
          <t xml:space="preserve"> text </t>
        </is>
      </c>
      <c r="T1794" s="426" t="inlineStr">
        <is>
          <t>Norway</t>
        </is>
      </c>
      <c r="U1794" s="5" t="inlineStr">
        <is>
          <t>useful output</t>
        </is>
      </c>
      <c r="V1794" s="465" t="n">
        <v>0.04</v>
      </c>
    </row>
    <row r="1795" ht="16" customHeight="1">
      <c r="B1795" s="5" t="inlineStr">
        <is>
          <t>HY.AC-HY.CW</t>
        </is>
      </c>
      <c r="C1795" s="5" t="inlineStr">
        <is>
          <t>HY.AC-HY.CW-Waste feed-Nmix</t>
        </is>
      </c>
      <c r="D1795" s="5" t="inlineStr">
        <is>
          <t>HY</t>
        </is>
      </c>
      <c r="E1795" s="5" t="inlineStr">
        <is>
          <t>AC</t>
        </is>
      </c>
      <c r="F1795" s="5">
        <f>VLOOKUP(E1795,'5.a Definitions'!E:F,2,FALSE)</f>
        <v/>
      </c>
      <c r="G1795" s="5" t="inlineStr">
        <is>
          <t>HY</t>
        </is>
      </c>
      <c r="H1795" s="5" t="inlineStr">
        <is>
          <t>CW</t>
        </is>
      </c>
      <c r="I1795" s="5">
        <f>VLOOKUP(H1795,'5.a Definitions'!E:F,2,FALSE)</f>
        <v/>
      </c>
      <c r="J1795" s="465" t="inlineStr">
        <is>
          <t xml:space="preserve"> Waste feed </t>
        </is>
      </c>
      <c r="K1795" s="465" t="inlineStr">
        <is>
          <t xml:space="preserve"> waste feed to coastal water </t>
        </is>
      </c>
      <c r="L1795" s="465" t="inlineStr">
        <is>
          <t xml:space="preserve"> reactive </t>
        </is>
      </c>
      <c r="M1795" s="465" t="inlineStr">
        <is>
          <t xml:space="preserve"> Nmix </t>
        </is>
      </c>
      <c r="N1795" s="466" t="n">
        <v>2.913275076923071</v>
      </c>
      <c r="O1795" s="467" t="n">
        <v>0.4302406339714129</v>
      </c>
      <c r="P1795" s="468" t="n">
        <v>2013</v>
      </c>
      <c r="Q1795" s="469" t="inlineStr">
        <is>
          <t>Mass balance</t>
        </is>
      </c>
      <c r="R1795" s="469" t="inlineStr">
        <is>
          <t>ok</t>
        </is>
      </c>
      <c r="S1795" s="469" t="inlineStr">
        <is>
          <t xml:space="preserve"> text </t>
        </is>
      </c>
      <c r="T1795" s="426" t="inlineStr">
        <is>
          <t>Norway</t>
        </is>
      </c>
      <c r="U1795" s="465" t="inlineStr">
        <is>
          <t xml:space="preserve"> N wasted </t>
        </is>
      </c>
      <c r="V1795" s="465" t="n">
        <v>0.04</v>
      </c>
    </row>
    <row r="1796" ht="16" customHeight="1">
      <c r="B1796" s="5" t="inlineStr">
        <is>
          <t>HY.AC-HY.CW</t>
        </is>
      </c>
      <c r="C1796" s="5" t="inlineStr">
        <is>
          <t>HY.AC-HY.CW-Excretia-Nmix</t>
        </is>
      </c>
      <c r="D1796" s="5" t="inlineStr">
        <is>
          <t>HY</t>
        </is>
      </c>
      <c r="E1796" s="5" t="inlineStr">
        <is>
          <t>AC</t>
        </is>
      </c>
      <c r="F1796" s="5">
        <f>VLOOKUP(E1796,'5.a Definitions'!E:F,2,FALSE)</f>
        <v/>
      </c>
      <c r="G1796" s="5" t="inlineStr">
        <is>
          <t>HY</t>
        </is>
      </c>
      <c r="H1796" s="5" t="inlineStr">
        <is>
          <t>CW</t>
        </is>
      </c>
      <c r="I1796" s="5">
        <f>VLOOKUP(H1796,'5.a Definitions'!E:F,2,FALSE)</f>
        <v/>
      </c>
      <c r="J1796" s="465" t="inlineStr">
        <is>
          <t xml:space="preserve"> Excretia </t>
        </is>
      </c>
      <c r="K1796" s="465" t="inlineStr">
        <is>
          <t xml:space="preserve"> excretia to coastal water </t>
        </is>
      </c>
      <c r="L1796" s="465" t="inlineStr">
        <is>
          <t xml:space="preserve"> reactive </t>
        </is>
      </c>
      <c r="M1796" s="465" t="inlineStr">
        <is>
          <t xml:space="preserve"> Nmix </t>
        </is>
      </c>
      <c r="N1796" s="466" t="n">
        <v>58.80479295384616</v>
      </c>
      <c r="O1796" s="467" t="n">
        <v>0.1786078134546761</v>
      </c>
      <c r="P1796" s="468" t="n">
        <v>2013</v>
      </c>
      <c r="Q1796" s="469" t="inlineStr">
        <is>
          <t>Mass balance</t>
        </is>
      </c>
      <c r="R1796" s="469" t="inlineStr">
        <is>
          <t>ok</t>
        </is>
      </c>
      <c r="S1796" s="469" t="inlineStr">
        <is>
          <t xml:space="preserve"> text </t>
        </is>
      </c>
      <c r="T1796" s="426" t="inlineStr">
        <is>
          <t>Norway</t>
        </is>
      </c>
      <c r="U1796" s="465" t="inlineStr">
        <is>
          <t xml:space="preserve"> N wasted </t>
        </is>
      </c>
      <c r="V1796" s="465" t="n">
        <v>0.04</v>
      </c>
    </row>
    <row r="1797" ht="16" customHeight="1">
      <c r="A1797" s="490" t="inlineStr">
        <is>
          <t xml:space="preserve"> Rest of the world </t>
        </is>
      </c>
      <c r="B1797" s="5" t="inlineStr">
        <is>
          <t>RW.RW-EF.EC</t>
        </is>
      </c>
      <c r="C1797" s="5" t="inlineStr">
        <is>
          <t>RW.RW-EF.EC-Fuel import-Nmix</t>
        </is>
      </c>
      <c r="D1797" s="5" t="inlineStr">
        <is>
          <t>RW</t>
        </is>
      </c>
      <c r="E1797" s="5" t="inlineStr">
        <is>
          <t>RW</t>
        </is>
      </c>
      <c r="F1797" s="5">
        <f>VLOOKUP(E1797,'5.a Definitions'!E:F,2,FALSE)</f>
        <v/>
      </c>
      <c r="G1797" s="5" t="inlineStr">
        <is>
          <t>EF</t>
        </is>
      </c>
      <c r="H1797" s="5" t="inlineStr">
        <is>
          <t>EC</t>
        </is>
      </c>
      <c r="I1797" s="5">
        <f>VLOOKUP(H1797,'5.a Definitions'!E:F,2,FALSE)</f>
        <v/>
      </c>
      <c r="J1797" s="465" t="inlineStr">
        <is>
          <t xml:space="preserve"> Fuel import </t>
        </is>
      </c>
      <c r="K1797" s="465" t="inlineStr">
        <is>
          <t xml:space="preserve"> fuel import </t>
        </is>
      </c>
      <c r="L1797" s="465" t="inlineStr">
        <is>
          <t xml:space="preserve"> reactive </t>
        </is>
      </c>
      <c r="M1797" s="465" t="inlineStr">
        <is>
          <t xml:space="preserve"> Nmix </t>
        </is>
      </c>
      <c r="N1797" s="466" t="n">
        <v>21.512444303606</v>
      </c>
      <c r="O1797" s="467" t="n">
        <v>0.6753207053935255</v>
      </c>
      <c r="P1797" s="468" t="n">
        <v>2013</v>
      </c>
      <c r="Q1797" s="469" t="inlineStr">
        <is>
          <t>SSB tab 08801</t>
        </is>
      </c>
      <c r="R1797" s="469" t="inlineStr">
        <is>
          <t>ok</t>
        </is>
      </c>
      <c r="S1797" s="469" t="inlineStr">
        <is>
          <t xml:space="preserve"> text </t>
        </is>
      </c>
      <c r="T1797" s="426" t="inlineStr">
        <is>
          <t>Norway</t>
        </is>
      </c>
      <c r="U1797" s="5" t="inlineStr">
        <is>
          <t>import</t>
        </is>
      </c>
      <c r="V1797" s="465" t="n">
        <v>0.04</v>
      </c>
    </row>
    <row r="1798" ht="16" customHeight="1">
      <c r="B1798" s="5" t="inlineStr">
        <is>
          <t>RW.RW-EF.TR</t>
        </is>
      </c>
      <c r="C1798" s="5" t="inlineStr">
        <is>
          <t>RW.RW-EF.TR-Import of transport fuel-Nmix</t>
        </is>
      </c>
      <c r="D1798" s="5" t="inlineStr">
        <is>
          <t>RW</t>
        </is>
      </c>
      <c r="E1798" s="5" t="inlineStr">
        <is>
          <t>RW</t>
        </is>
      </c>
      <c r="F1798" s="5">
        <f>VLOOKUP(E1798,'5.a Definitions'!E:F,2,FALSE)</f>
        <v/>
      </c>
      <c r="G1798" s="5" t="inlineStr">
        <is>
          <t>EF</t>
        </is>
      </c>
      <c r="H1798" s="5" t="inlineStr">
        <is>
          <t>TR</t>
        </is>
      </c>
      <c r="I1798" s="5">
        <f>VLOOKUP(H1798,'5.a Definitions'!E:F,2,FALSE)</f>
        <v/>
      </c>
      <c r="J1798" s="465" t="inlineStr">
        <is>
          <t xml:space="preserve"> Import of transport fuel </t>
        </is>
      </c>
      <c r="K1798" s="465" t="inlineStr">
        <is>
          <t xml:space="preserve"> import of transport fuel </t>
        </is>
      </c>
      <c r="L1798" s="465" t="inlineStr">
        <is>
          <t xml:space="preserve"> reactive </t>
        </is>
      </c>
      <c r="M1798" s="465" t="inlineStr">
        <is>
          <t xml:space="preserve"> Nmix </t>
        </is>
      </c>
      <c r="N1798" s="466" t="n">
        <v>0.432972065</v>
      </c>
      <c r="O1798" s="467" t="n">
        <v>0.2153945180344943</v>
      </c>
      <c r="P1798" s="468" t="n">
        <v>2013</v>
      </c>
      <c r="Q1798" s="469" t="inlineStr">
        <is>
          <t>SSB tab 08801</t>
        </is>
      </c>
      <c r="R1798" s="469" t="inlineStr">
        <is>
          <t>ok</t>
        </is>
      </c>
      <c r="S1798" s="469" t="inlineStr">
        <is>
          <t xml:space="preserve"> text </t>
        </is>
      </c>
      <c r="T1798" s="426" t="inlineStr">
        <is>
          <t>Norway</t>
        </is>
      </c>
      <c r="U1798" s="5" t="inlineStr">
        <is>
          <t>import</t>
        </is>
      </c>
      <c r="V1798" s="465" t="n">
        <v>0.04</v>
      </c>
    </row>
    <row r="1799" ht="16" customHeight="1">
      <c r="B1799" s="5" t="inlineStr">
        <is>
          <t>RW.RW-MP.FP</t>
        </is>
      </c>
      <c r="C1799" s="5" t="inlineStr">
        <is>
          <t>RW.RW-MP.FP-Sea fish (landings)-Nmix</t>
        </is>
      </c>
      <c r="D1799" s="5" t="inlineStr">
        <is>
          <t>RW</t>
        </is>
      </c>
      <c r="E1799" s="5" t="inlineStr">
        <is>
          <t>RW</t>
        </is>
      </c>
      <c r="F1799" s="5">
        <f>VLOOKUP(E1799,'5.a Definitions'!E:F,2,FALSE)</f>
        <v/>
      </c>
      <c r="G1799" s="5" t="inlineStr">
        <is>
          <t>MP</t>
        </is>
      </c>
      <c r="H1799" s="5" t="inlineStr">
        <is>
          <t>FP</t>
        </is>
      </c>
      <c r="I1799" s="5">
        <f>VLOOKUP(H1799,'5.a Definitions'!E:F,2,FALSE)</f>
        <v/>
      </c>
      <c r="J1799" s="465" t="inlineStr">
        <is>
          <t xml:space="preserve"> Sea fish (landings) </t>
        </is>
      </c>
      <c r="K1799" s="465" t="inlineStr">
        <is>
          <t xml:space="preserve"> sea fish (landings) </t>
        </is>
      </c>
      <c r="L1799" s="465" t="inlineStr">
        <is>
          <t xml:space="preserve"> reactive </t>
        </is>
      </c>
      <c r="M1799" s="465" t="inlineStr">
        <is>
          <t xml:space="preserve"> Nmix </t>
        </is>
      </c>
      <c r="N1799" s="466" t="n">
        <v>0</v>
      </c>
      <c r="O1799" s="467" t="n">
        <v>20</v>
      </c>
      <c r="P1799" s="468" t="n">
        <v>2013</v>
      </c>
      <c r="Q1799" s="469" t="inlineStr">
        <is>
          <t>counted under Hydrosphere</t>
        </is>
      </c>
      <c r="R1799" s="469" t="inlineStr">
        <is>
          <t>ok</t>
        </is>
      </c>
      <c r="S1799" s="469" t="inlineStr">
        <is>
          <t xml:space="preserve"> text </t>
        </is>
      </c>
      <c r="T1799" s="426" t="inlineStr">
        <is>
          <t>Norway</t>
        </is>
      </c>
      <c r="U1799" s="5" t="inlineStr">
        <is>
          <t>import</t>
        </is>
      </c>
      <c r="V1799" s="465" t="n">
        <v>0.04</v>
      </c>
    </row>
    <row r="1800" ht="16" customHeight="1">
      <c r="B1800" s="5" t="inlineStr">
        <is>
          <t>RW.RW-MP.FP</t>
        </is>
      </c>
      <c r="C1800" s="5" t="inlineStr">
        <is>
          <t>RW.RW-MP.FP-Food import-Nmix</t>
        </is>
      </c>
      <c r="D1800" s="5" t="inlineStr">
        <is>
          <t>RW</t>
        </is>
      </c>
      <c r="E1800" s="5" t="inlineStr">
        <is>
          <t>RW</t>
        </is>
      </c>
      <c r="F1800" s="5">
        <f>VLOOKUP(E1800,'5.a Definitions'!E:F,2,FALSE)</f>
        <v/>
      </c>
      <c r="G1800" s="5" t="inlineStr">
        <is>
          <t>MP</t>
        </is>
      </c>
      <c r="H1800" s="5" t="inlineStr">
        <is>
          <t>FP</t>
        </is>
      </c>
      <c r="I1800" s="5">
        <f>VLOOKUP(H1800,'5.a Definitions'!E:F,2,FALSE)</f>
        <v/>
      </c>
      <c r="J1800" s="465" t="inlineStr">
        <is>
          <t xml:space="preserve"> Food import </t>
        </is>
      </c>
      <c r="K1800" s="465" t="inlineStr">
        <is>
          <t xml:space="preserve"> food and feed import </t>
        </is>
      </c>
      <c r="L1800" s="465" t="inlineStr">
        <is>
          <t xml:space="preserve"> reactive </t>
        </is>
      </c>
      <c r="M1800" s="465" t="inlineStr">
        <is>
          <t xml:space="preserve"> Nmix </t>
        </is>
      </c>
      <c r="N1800" s="466" t="n">
        <v>29.783016135</v>
      </c>
      <c r="O1800" s="467" t="n">
        <v>0.09558632723070547</v>
      </c>
      <c r="P1800" s="468" t="n">
        <v>2013</v>
      </c>
      <c r="Q1800" s="469" t="inlineStr">
        <is>
          <t>SSB tab 08801</t>
        </is>
      </c>
      <c r="R1800" s="469" t="inlineStr">
        <is>
          <t>ok</t>
        </is>
      </c>
      <c r="S1800" s="469" t="inlineStr">
        <is>
          <t xml:space="preserve"> text </t>
        </is>
      </c>
      <c r="T1800" s="426" t="inlineStr">
        <is>
          <t>Norway</t>
        </is>
      </c>
      <c r="U1800" s="5" t="inlineStr">
        <is>
          <t>import</t>
        </is>
      </c>
      <c r="V1800" s="465" t="n">
        <v>0.04</v>
      </c>
    </row>
    <row r="1801" ht="16" customHeight="1">
      <c r="B1801" s="5" t="inlineStr">
        <is>
          <t>RW.RW-MP.OP</t>
        </is>
      </c>
      <c r="C1801" s="5" t="inlineStr">
        <is>
          <t>RW.RW-MP.OP-Other goods import -Nmix</t>
        </is>
      </c>
      <c r="D1801" s="5" t="inlineStr">
        <is>
          <t>RW</t>
        </is>
      </c>
      <c r="E1801" s="5" t="inlineStr">
        <is>
          <t>RW</t>
        </is>
      </c>
      <c r="F1801" s="5">
        <f>VLOOKUP(E1801,'5.a Definitions'!E:F,2,FALSE)</f>
        <v/>
      </c>
      <c r="G1801" s="5" t="inlineStr">
        <is>
          <t>MP</t>
        </is>
      </c>
      <c r="H1801" s="5" t="inlineStr">
        <is>
          <t>OP</t>
        </is>
      </c>
      <c r="I1801" s="5">
        <f>VLOOKUP(H1801,'5.a Definitions'!E:F,2,FALSE)</f>
        <v/>
      </c>
      <c r="J1801" s="465" t="inlineStr">
        <is>
          <t xml:space="preserve"> Other goods import  </t>
        </is>
      </c>
      <c r="K1801" s="465" t="inlineStr">
        <is>
          <t xml:space="preserve"> other goods import </t>
        </is>
      </c>
      <c r="L1801" s="465" t="inlineStr">
        <is>
          <t xml:space="preserve"> reactive </t>
        </is>
      </c>
      <c r="M1801" s="465" t="inlineStr">
        <is>
          <t xml:space="preserve"> Nmix </t>
        </is>
      </c>
      <c r="N1801" s="466" t="n">
        <v>30.9036058694</v>
      </c>
      <c r="O1801" s="467" t="n">
        <v>0.06016814810754016</v>
      </c>
      <c r="P1801" s="468" t="n">
        <v>2013</v>
      </c>
      <c r="Q1801" s="469" t="inlineStr">
        <is>
          <t>SSB tab 08801</t>
        </is>
      </c>
      <c r="R1801" s="469" t="inlineStr">
        <is>
          <t>ok</t>
        </is>
      </c>
      <c r="S1801" s="469" t="inlineStr">
        <is>
          <t xml:space="preserve"> text </t>
        </is>
      </c>
      <c r="T1801" s="426" t="inlineStr">
        <is>
          <t>Norway</t>
        </is>
      </c>
      <c r="U1801" s="5" t="inlineStr">
        <is>
          <t>import</t>
        </is>
      </c>
      <c r="V1801" s="465" t="n">
        <v>0.04</v>
      </c>
    </row>
    <row r="1802" ht="16" customHeight="1">
      <c r="B1802" s="475" t="inlineStr">
        <is>
          <t>RW.RW-MP.OP</t>
        </is>
      </c>
      <c r="C1802" s="475" t="inlineStr">
        <is>
          <t>RW.RW-MP.OP-Ammonia import -Nmix</t>
        </is>
      </c>
      <c r="D1802" s="475" t="inlineStr">
        <is>
          <t>RW</t>
        </is>
      </c>
      <c r="E1802" s="475" t="inlineStr">
        <is>
          <t>RW</t>
        </is>
      </c>
      <c r="F1802" s="5">
        <f>VLOOKUP(E1802,'5.a Definitions'!E:F,2,FALSE)</f>
        <v/>
      </c>
      <c r="G1802" s="475" t="inlineStr">
        <is>
          <t>MP</t>
        </is>
      </c>
      <c r="H1802" s="475" t="inlineStr">
        <is>
          <t>OP</t>
        </is>
      </c>
      <c r="I1802" s="5">
        <f>VLOOKUP(H1802,'5.a Definitions'!E:F,2,FALSE)</f>
        <v/>
      </c>
      <c r="J1802" s="465" t="inlineStr">
        <is>
          <t>Ammonia import</t>
        </is>
      </c>
      <c r="K1802" s="465" t="inlineStr">
        <is>
          <t>ammonia import</t>
        </is>
      </c>
      <c r="L1802" s="465" t="inlineStr">
        <is>
          <t>reactive</t>
        </is>
      </c>
      <c r="M1802" s="465" t="inlineStr">
        <is>
          <t>Nmix</t>
        </is>
      </c>
      <c r="N1802" s="466" t="n">
        <v>391.3717024355</v>
      </c>
      <c r="O1802" s="467" t="n">
        <v>0.04983352562972577</v>
      </c>
      <c r="P1802" s="468" t="n">
        <v>2013</v>
      </c>
      <c r="Q1802" s="469" t="inlineStr">
        <is>
          <t>SSB tab 08801</t>
        </is>
      </c>
      <c r="R1802" s="469" t="inlineStr">
        <is>
          <t>ok</t>
        </is>
      </c>
      <c r="S1802" s="469" t="inlineStr">
        <is>
          <t>text</t>
        </is>
      </c>
      <c r="T1802" s="476" t="inlineStr">
        <is>
          <t>Norway</t>
        </is>
      </c>
      <c r="U1802" s="5" t="inlineStr">
        <is>
          <t>import</t>
        </is>
      </c>
      <c r="V1802" s="465">
        <f>(#REF!*#REF!)^2</f>
        <v/>
      </c>
    </row>
    <row r="1803" ht="16" customHeight="1">
      <c r="B1803" s="5" t="inlineStr">
        <is>
          <t>RW.RW-AG.MM</t>
        </is>
      </c>
      <c r="C1803" s="5" t="inlineStr">
        <is>
          <t>RW.RW-AG.MM-Animal feed import-Nmix</t>
        </is>
      </c>
      <c r="D1803" s="5" t="inlineStr">
        <is>
          <t>RW</t>
        </is>
      </c>
      <c r="E1803" s="5" t="inlineStr">
        <is>
          <t>RW</t>
        </is>
      </c>
      <c r="F1803" s="5">
        <f>VLOOKUP(E1803,'5.a Definitions'!E:F,2,FALSE)</f>
        <v/>
      </c>
      <c r="G1803" s="5" t="inlineStr">
        <is>
          <t>AG</t>
        </is>
      </c>
      <c r="H1803" s="5" t="inlineStr">
        <is>
          <t>MM</t>
        </is>
      </c>
      <c r="I1803" s="5">
        <f>VLOOKUP(H1803,'5.a Definitions'!E:F,2,FALSE)</f>
        <v/>
      </c>
      <c r="J1803" s="465" t="inlineStr">
        <is>
          <t xml:space="preserve"> Animal feed import </t>
        </is>
      </c>
      <c r="K1803" s="465" t="inlineStr">
        <is>
          <t xml:space="preserve"> animal feed import </t>
        </is>
      </c>
      <c r="L1803" s="465" t="inlineStr">
        <is>
          <t xml:space="preserve"> reactive </t>
        </is>
      </c>
      <c r="M1803" s="465" t="inlineStr">
        <is>
          <t xml:space="preserve"> Nmix </t>
        </is>
      </c>
      <c r="N1803" s="466" t="n">
        <v>34.3087603</v>
      </c>
      <c r="O1803" s="467" t="n">
        <v>0.0910312976466303</v>
      </c>
      <c r="P1803" s="468" t="n">
        <v>2013</v>
      </c>
      <c r="Q1803" s="469" t="inlineStr">
        <is>
          <t>Landbruksdirektoratets kraftfôrstatistikk</t>
        </is>
      </c>
      <c r="R1803" s="469" t="inlineStr">
        <is>
          <t>ok</t>
        </is>
      </c>
      <c r="S1803" s="469" t="inlineStr">
        <is>
          <t xml:space="preserve"> text </t>
        </is>
      </c>
      <c r="T1803" s="426" t="inlineStr">
        <is>
          <t>Norway</t>
        </is>
      </c>
      <c r="U1803" s="5" t="inlineStr">
        <is>
          <t>import</t>
        </is>
      </c>
      <c r="V1803" s="465" t="n">
        <v>0.04</v>
      </c>
    </row>
    <row r="1804" ht="16" customFormat="1" customHeight="1" s="482">
      <c r="B1804" s="5" t="inlineStr">
        <is>
          <t>RW.RW-AG.MM</t>
        </is>
      </c>
      <c r="C1804" s="5" t="inlineStr">
        <is>
          <t>RW.RW-AG.MM-Live animal import-Nmix</t>
        </is>
      </c>
      <c r="D1804" s="5" t="inlineStr">
        <is>
          <t>RW</t>
        </is>
      </c>
      <c r="E1804" s="5" t="inlineStr">
        <is>
          <t>RW</t>
        </is>
      </c>
      <c r="F1804" s="5">
        <f>VLOOKUP(E1804,'5.a Definitions'!E:F,2,FALSE)</f>
        <v/>
      </c>
      <c r="G1804" s="5" t="inlineStr">
        <is>
          <t>AG</t>
        </is>
      </c>
      <c r="H1804" s="5" t="inlineStr">
        <is>
          <t>MM</t>
        </is>
      </c>
      <c r="I1804" s="5">
        <f>VLOOKUP(H1804,'5.a Definitions'!E:F,2,FALSE)</f>
        <v/>
      </c>
      <c r="J1804" s="465" t="inlineStr">
        <is>
          <t xml:space="preserve"> Live animal import </t>
        </is>
      </c>
      <c r="K1804" s="465" t="inlineStr">
        <is>
          <t xml:space="preserve"> live animal import </t>
        </is>
      </c>
      <c r="L1804" s="465" t="inlineStr">
        <is>
          <t xml:space="preserve"> reactive </t>
        </is>
      </c>
      <c r="M1804" s="465" t="inlineStr">
        <is>
          <t xml:space="preserve"> Nmix </t>
        </is>
      </c>
      <c r="N1804" s="466" t="n">
        <v>0.0192800256</v>
      </c>
      <c r="O1804" s="467" t="n">
        <v>0.4111439285789957</v>
      </c>
      <c r="P1804" s="468" t="n">
        <v>2013</v>
      </c>
      <c r="Q1804" s="469" t="inlineStr">
        <is>
          <t>FAOSTAT</t>
        </is>
      </c>
      <c r="R1804" s="469" t="inlineStr">
        <is>
          <t>ok</t>
        </is>
      </c>
      <c r="S1804" s="469" t="inlineStr">
        <is>
          <t xml:space="preserve"> text </t>
        </is>
      </c>
      <c r="T1804" s="426" t="inlineStr">
        <is>
          <t>Norway</t>
        </is>
      </c>
      <c r="U1804" s="5" t="inlineStr">
        <is>
          <t>import</t>
        </is>
      </c>
      <c r="V1804" s="465" t="n">
        <v>0.04</v>
      </c>
    </row>
    <row r="1805" ht="16" customHeight="1">
      <c r="B1805" s="5" t="inlineStr">
        <is>
          <t>RW.RW-AG.SM</t>
        </is>
      </c>
      <c r="C1805" s="5" t="inlineStr">
        <is>
          <t>RW.RW-AG.SM-Mineral fertilizer import-Nmix</t>
        </is>
      </c>
      <c r="D1805" s="5" t="inlineStr">
        <is>
          <t>RW</t>
        </is>
      </c>
      <c r="E1805" s="5" t="inlineStr">
        <is>
          <t>RW</t>
        </is>
      </c>
      <c r="F1805" s="5">
        <f>VLOOKUP(E1805,'5.a Definitions'!E:F,2,FALSE)</f>
        <v/>
      </c>
      <c r="G1805" s="5" t="inlineStr">
        <is>
          <t>AG</t>
        </is>
      </c>
      <c r="H1805" s="5" t="inlineStr">
        <is>
          <t>SM</t>
        </is>
      </c>
      <c r="I1805" s="5">
        <f>VLOOKUP(H1805,'5.a Definitions'!E:F,2,FALSE)</f>
        <v/>
      </c>
      <c r="J1805" s="465" t="inlineStr">
        <is>
          <t xml:space="preserve"> Mineral fertilizer import </t>
        </is>
      </c>
      <c r="K1805" s="465" t="inlineStr">
        <is>
          <t xml:space="preserve"> mineral fertilizer import </t>
        </is>
      </c>
      <c r="L1805" s="465" t="inlineStr">
        <is>
          <t xml:space="preserve"> reactive </t>
        </is>
      </c>
      <c r="M1805" s="465" t="inlineStr">
        <is>
          <t xml:space="preserve"> Nmix </t>
        </is>
      </c>
      <c r="N1805" s="466" t="n">
        <v>34.565</v>
      </c>
      <c r="O1805" s="467" t="n">
        <v>0.3033769670044503</v>
      </c>
      <c r="P1805" s="468" t="n">
        <v>2013</v>
      </c>
      <c r="Q1805" s="469" t="inlineStr">
        <is>
          <t>FAOSTAT</t>
        </is>
      </c>
      <c r="R1805" s="469" t="inlineStr">
        <is>
          <t>ok</t>
        </is>
      </c>
      <c r="S1805" s="469" t="inlineStr">
        <is>
          <t xml:space="preserve"> text </t>
        </is>
      </c>
      <c r="T1805" s="426" t="inlineStr">
        <is>
          <t>Norway</t>
        </is>
      </c>
      <c r="U1805" s="5" t="inlineStr">
        <is>
          <t>import</t>
        </is>
      </c>
      <c r="V1805" s="465" t="n">
        <v>0.04</v>
      </c>
    </row>
    <row r="1806" ht="16" customHeight="1">
      <c r="B1806" s="5" t="inlineStr">
        <is>
          <t>RW.RW-PR.SO</t>
        </is>
      </c>
      <c r="C1806" s="5" t="inlineStr">
        <is>
          <t>RW.RW-PR.SO-Solid waste import-Nmix</t>
        </is>
      </c>
      <c r="D1806" s="5" t="inlineStr">
        <is>
          <t>RW</t>
        </is>
      </c>
      <c r="E1806" s="5" t="inlineStr">
        <is>
          <t>RW</t>
        </is>
      </c>
      <c r="F1806" s="5">
        <f>VLOOKUP(E1806,'5.a Definitions'!E:F,2,FALSE)</f>
        <v/>
      </c>
      <c r="G1806" s="5" t="inlineStr">
        <is>
          <t>PR</t>
        </is>
      </c>
      <c r="H1806" s="5" t="inlineStr">
        <is>
          <t>SO</t>
        </is>
      </c>
      <c r="I1806" s="5">
        <f>VLOOKUP(H1806,'5.a Definitions'!E:F,2,FALSE)</f>
        <v/>
      </c>
      <c r="J1806" s="465" t="inlineStr">
        <is>
          <t xml:space="preserve"> Solid waste import </t>
        </is>
      </c>
      <c r="K1806" s="465" t="inlineStr">
        <is>
          <t xml:space="preserve"> solid waste import </t>
        </is>
      </c>
      <c r="L1806" s="465" t="inlineStr">
        <is>
          <t xml:space="preserve"> reactive </t>
        </is>
      </c>
      <c r="M1806" s="465" t="inlineStr">
        <is>
          <t xml:space="preserve"> Nmix </t>
        </is>
      </c>
      <c r="N1806" s="466" t="n">
        <v>0.3789626324</v>
      </c>
      <c r="O1806" s="467" t="n">
        <v>0.1479917264172832</v>
      </c>
      <c r="P1806" s="468" t="n">
        <v>2013</v>
      </c>
      <c r="Q1806" s="469" t="inlineStr">
        <is>
          <t>SSB tab 08801</t>
        </is>
      </c>
      <c r="R1806" s="469" t="inlineStr">
        <is>
          <t>ok</t>
        </is>
      </c>
      <c r="S1806" s="469" t="inlineStr">
        <is>
          <t xml:space="preserve"> text </t>
        </is>
      </c>
      <c r="T1806" s="426" t="inlineStr">
        <is>
          <t>Norway</t>
        </is>
      </c>
      <c r="U1806" s="5" t="inlineStr">
        <is>
          <t>import</t>
        </is>
      </c>
      <c r="V1806" s="465" t="n">
        <v>0.04</v>
      </c>
    </row>
    <row r="1807" ht="16" customHeight="1">
      <c r="B1807" s="5" t="inlineStr">
        <is>
          <t>RW.RW-AT.AT</t>
        </is>
      </c>
      <c r="C1807" s="5" t="inlineStr">
        <is>
          <t>RW.RW-AT.AT-Atmospheric inflow-OXN</t>
        </is>
      </c>
      <c r="D1807" s="5" t="inlineStr">
        <is>
          <t>RW</t>
        </is>
      </c>
      <c r="E1807" s="5" t="inlineStr">
        <is>
          <t>RW</t>
        </is>
      </c>
      <c r="F1807" s="5">
        <f>VLOOKUP(E1807,'5.a Definitions'!E:F,2,FALSE)</f>
        <v/>
      </c>
      <c r="G1807" s="5" t="inlineStr">
        <is>
          <t>AT</t>
        </is>
      </c>
      <c r="H1807" s="5" t="inlineStr">
        <is>
          <t>AT</t>
        </is>
      </c>
      <c r="I1807" s="5">
        <f>VLOOKUP(H1807,'5.a Definitions'!E:F,2,FALSE)</f>
        <v/>
      </c>
      <c r="J1807" s="465" t="inlineStr">
        <is>
          <t xml:space="preserve"> Atmospheric inflow </t>
        </is>
      </c>
      <c r="K1807" s="465" t="inlineStr">
        <is>
          <t xml:space="preserve"> atmospheric inflow </t>
        </is>
      </c>
      <c r="L1807" s="465" t="inlineStr">
        <is>
          <t xml:space="preserve"> reactive </t>
        </is>
      </c>
      <c r="M1807" s="465" t="inlineStr">
        <is>
          <t xml:space="preserve"> OXN </t>
        </is>
      </c>
      <c r="N1807" s="466" t="n">
        <v>32.55171023411715</v>
      </c>
      <c r="O1807" s="467" t="n">
        <v>0.4978678205152002</v>
      </c>
      <c r="P1807" s="468" t="n">
        <v>2013</v>
      </c>
      <c r="Q1807" s="469" t="inlineStr">
        <is>
          <t>EMEP SR tables</t>
        </is>
      </c>
      <c r="R1807" s="469" t="inlineStr">
        <is>
          <t>ok</t>
        </is>
      </c>
      <c r="S1807" s="469" t="inlineStr">
        <is>
          <t xml:space="preserve"> text </t>
        </is>
      </c>
      <c r="T1807" s="426" t="inlineStr">
        <is>
          <t>Norway</t>
        </is>
      </c>
      <c r="U1807" s="5" t="inlineStr">
        <is>
          <t>import</t>
        </is>
      </c>
      <c r="V1807" s="465" t="n">
        <v>0.04</v>
      </c>
    </row>
    <row r="1808" ht="16" customFormat="1" customHeight="1" s="482">
      <c r="B1808" s="5" t="inlineStr">
        <is>
          <t>RW.RW-AT.AT</t>
        </is>
      </c>
      <c r="C1808" s="5" t="inlineStr">
        <is>
          <t>RW.RW-AT.AT-Atmospheric inflow-RDN</t>
        </is>
      </c>
      <c r="D1808" s="5" t="inlineStr">
        <is>
          <t>RW</t>
        </is>
      </c>
      <c r="E1808" s="5" t="inlineStr">
        <is>
          <t>RW</t>
        </is>
      </c>
      <c r="F1808" s="5">
        <f>VLOOKUP(E1808,'5.a Definitions'!E:F,2,FALSE)</f>
        <v/>
      </c>
      <c r="G1808" s="5" t="inlineStr">
        <is>
          <t>AT</t>
        </is>
      </c>
      <c r="H1808" s="5" t="inlineStr">
        <is>
          <t>AT</t>
        </is>
      </c>
      <c r="I1808" s="5">
        <f>VLOOKUP(H1808,'5.a Definitions'!E:F,2,FALSE)</f>
        <v/>
      </c>
      <c r="J1808" s="465" t="inlineStr">
        <is>
          <t xml:space="preserve"> Atmospheric inflow </t>
        </is>
      </c>
      <c r="K1808" s="465" t="inlineStr">
        <is>
          <t xml:space="preserve"> atmospheric inflow </t>
        </is>
      </c>
      <c r="L1808" s="465" t="inlineStr">
        <is>
          <t xml:space="preserve"> reactive </t>
        </is>
      </c>
      <c r="M1808" s="465" t="inlineStr">
        <is>
          <t xml:space="preserve"> RDN </t>
        </is>
      </c>
      <c r="N1808" s="466" t="n">
        <v>16.89863023881131</v>
      </c>
      <c r="O1808" s="467" t="n">
        <v>0.4978678205152003</v>
      </c>
      <c r="P1808" s="468" t="n">
        <v>2013</v>
      </c>
      <c r="Q1808" s="469" t="inlineStr">
        <is>
          <t>EMEP SR tables</t>
        </is>
      </c>
      <c r="R1808" s="469" t="inlineStr">
        <is>
          <t>ok</t>
        </is>
      </c>
      <c r="S1808" s="469" t="inlineStr">
        <is>
          <t xml:space="preserve"> text </t>
        </is>
      </c>
      <c r="T1808" s="426" t="inlineStr">
        <is>
          <t>Norway</t>
        </is>
      </c>
      <c r="U1808" s="5" t="inlineStr">
        <is>
          <t>import</t>
        </is>
      </c>
      <c r="V1808" s="465" t="n">
        <v>0.04</v>
      </c>
    </row>
    <row r="1809" ht="16" customHeight="1">
      <c r="B1809" s="475" t="inlineStr">
        <is>
          <t>RW.RW-HY.AC</t>
        </is>
      </c>
      <c r="C1809" s="475" t="inlineStr">
        <is>
          <t>RW.RW-HY.AC-Aquaculture feed import-Nmix</t>
        </is>
      </c>
      <c r="D1809" s="475" t="inlineStr">
        <is>
          <t>RW</t>
        </is>
      </c>
      <c r="E1809" s="475" t="inlineStr">
        <is>
          <t>RW</t>
        </is>
      </c>
      <c r="F1809" s="5">
        <f>VLOOKUP(E1809,'5.a Definitions'!E:F,2,FALSE)</f>
        <v/>
      </c>
      <c r="G1809" s="475" t="inlineStr">
        <is>
          <t>HY</t>
        </is>
      </c>
      <c r="H1809" s="475" t="inlineStr">
        <is>
          <t>AC</t>
        </is>
      </c>
      <c r="I1809" s="5">
        <f>VLOOKUP(H1809,'5.a Definitions'!E:F,2,FALSE)</f>
        <v/>
      </c>
      <c r="J1809" s="465" t="inlineStr">
        <is>
          <t>Aquaculture feed import</t>
        </is>
      </c>
      <c r="K1809" s="465" t="inlineStr">
        <is>
          <t>aquaculture feed import</t>
        </is>
      </c>
      <c r="L1809" s="465" t="inlineStr">
        <is>
          <t>reactive</t>
        </is>
      </c>
      <c r="M1809" s="465" t="inlineStr">
        <is>
          <t>Nmix</t>
        </is>
      </c>
      <c r="N1809" s="466" t="n">
        <v>83.91850707692308</v>
      </c>
      <c r="O1809" s="467" t="n">
        <v>0.1505915693094347</v>
      </c>
      <c r="P1809" s="468" t="n">
        <v>2013</v>
      </c>
      <c r="Q1809" s="469" t="inlineStr">
        <is>
          <t>Fiskeridirektoratet</t>
        </is>
      </c>
      <c r="R1809" s="469" t="inlineStr">
        <is>
          <t>ok</t>
        </is>
      </c>
      <c r="S1809" s="469" t="inlineStr">
        <is>
          <t>text</t>
        </is>
      </c>
      <c r="T1809" s="476" t="inlineStr">
        <is>
          <t>Norway</t>
        </is>
      </c>
      <c r="U1809" s="5" t="inlineStr">
        <is>
          <t>import</t>
        </is>
      </c>
      <c r="V1809" s="465">
        <f>(O1640*N1640)^2</f>
        <v/>
      </c>
    </row>
    <row r="1810" ht="16" customHeight="1">
      <c r="A1810" s="483" t="inlineStr">
        <is>
          <t xml:space="preserve"> Energy and fuels </t>
        </is>
      </c>
      <c r="B1810" s="5" t="inlineStr">
        <is>
          <t>EF.EC-EF.IC</t>
        </is>
      </c>
      <c r="C1810" s="5" t="inlineStr">
        <is>
          <t>EF.EC-EF.IC-Fuel for industry-Nmix</t>
        </is>
      </c>
      <c r="D1810" s="5" t="inlineStr">
        <is>
          <t>EF</t>
        </is>
      </c>
      <c r="E1810" s="5" t="inlineStr">
        <is>
          <t>EC</t>
        </is>
      </c>
      <c r="F1810" s="5">
        <f>VLOOKUP(E1810,'5.a Definitions'!E:F,2,FALSE)</f>
        <v/>
      </c>
      <c r="G1810" s="5" t="inlineStr">
        <is>
          <t>EF</t>
        </is>
      </c>
      <c r="H1810" s="5" t="inlineStr">
        <is>
          <t>IC</t>
        </is>
      </c>
      <c r="I1810" s="5">
        <f>VLOOKUP(H1810,'5.a Definitions'!E:F,2,FALSE)</f>
        <v/>
      </c>
      <c r="J1810" s="465" t="inlineStr">
        <is>
          <t xml:space="preserve"> Fuel for industry </t>
        </is>
      </c>
      <c r="K1810" s="465" t="inlineStr">
        <is>
          <t xml:space="preserve"> fuel for industry </t>
        </is>
      </c>
      <c r="L1810" s="465" t="inlineStr">
        <is>
          <t xml:space="preserve"> reactive </t>
        </is>
      </c>
      <c r="M1810" s="465" t="inlineStr">
        <is>
          <t xml:space="preserve"> Nmix </t>
        </is>
      </c>
      <c r="N1810" s="466" t="n">
        <v>3.244407936889004</v>
      </c>
      <c r="O1810" s="467" t="n">
        <v>0.5911387183529392</v>
      </c>
      <c r="P1810" s="468" t="n">
        <v>2012</v>
      </c>
      <c r="Q1810" s="469" t="inlineStr">
        <is>
          <t>UNFCCC CRT</t>
        </is>
      </c>
      <c r="R1810" s="469" t="inlineStr">
        <is>
          <t>ok</t>
        </is>
      </c>
      <c r="S1810" s="469" t="inlineStr">
        <is>
          <t xml:space="preserve"> text </t>
        </is>
      </c>
      <c r="T1810" s="426" t="inlineStr">
        <is>
          <t>Norway</t>
        </is>
      </c>
      <c r="U1810" s="5" t="inlineStr">
        <is>
          <t>useful output</t>
        </is>
      </c>
      <c r="V1810" s="465" t="n">
        <v>0.04</v>
      </c>
    </row>
    <row r="1811" ht="16" customHeight="1">
      <c r="B1811" s="5" t="inlineStr">
        <is>
          <t>EF.EC-EF.TR</t>
        </is>
      </c>
      <c r="C1811" s="5" t="inlineStr">
        <is>
          <t>EF.EC-EF.TR-Fuel for transport-Nmix</t>
        </is>
      </c>
      <c r="D1811" s="5" t="inlineStr">
        <is>
          <t>EF</t>
        </is>
      </c>
      <c r="E1811" s="5" t="inlineStr">
        <is>
          <t>EC</t>
        </is>
      </c>
      <c r="F1811" s="5">
        <f>VLOOKUP(E1811,'5.a Definitions'!E:F,2,FALSE)</f>
        <v/>
      </c>
      <c r="G1811" s="5" t="inlineStr">
        <is>
          <t>EF</t>
        </is>
      </c>
      <c r="H1811" s="5" t="inlineStr">
        <is>
          <t>TR</t>
        </is>
      </c>
      <c r="I1811" s="5">
        <f>VLOOKUP(H1811,'5.a Definitions'!E:F,2,FALSE)</f>
        <v/>
      </c>
      <c r="J1811" s="465" t="inlineStr">
        <is>
          <t xml:space="preserve"> Fuel for transport </t>
        </is>
      </c>
      <c r="K1811" s="465" t="inlineStr">
        <is>
          <t xml:space="preserve"> fuel for transport </t>
        </is>
      </c>
      <c r="L1811" s="465" t="inlineStr">
        <is>
          <t xml:space="preserve"> reactive </t>
        </is>
      </c>
      <c r="M1811" s="465" t="inlineStr">
        <is>
          <t xml:space="preserve"> Nmix </t>
        </is>
      </c>
      <c r="N1811" s="466" t="n">
        <v>0.8672407063227864</v>
      </c>
      <c r="O1811" s="467" t="n">
        <v>0.3367388875901858</v>
      </c>
      <c r="P1811" s="468" t="n">
        <v>2012</v>
      </c>
      <c r="Q1811" s="469" t="inlineStr">
        <is>
          <t>UNFCCC CRT</t>
        </is>
      </c>
      <c r="R1811" s="469" t="inlineStr">
        <is>
          <t>ok</t>
        </is>
      </c>
      <c r="S1811" s="469" t="inlineStr">
        <is>
          <t xml:space="preserve"> text </t>
        </is>
      </c>
      <c r="T1811" s="426" t="inlineStr">
        <is>
          <t>Norway</t>
        </is>
      </c>
      <c r="U1811" s="5" t="inlineStr">
        <is>
          <t>useful output</t>
        </is>
      </c>
      <c r="V1811" s="465" t="n">
        <v>0.04</v>
      </c>
    </row>
    <row r="1812" ht="16" customHeight="1">
      <c r="B1812" s="5" t="inlineStr">
        <is>
          <t>EF.EC-EF.OE</t>
        </is>
      </c>
      <c r="C1812" s="5" t="inlineStr">
        <is>
          <t>EF.EC-EF.OE-Fuel for heating-Nmix</t>
        </is>
      </c>
      <c r="D1812" s="5" t="inlineStr">
        <is>
          <t>EF</t>
        </is>
      </c>
      <c r="E1812" s="5" t="inlineStr">
        <is>
          <t>EC</t>
        </is>
      </c>
      <c r="F1812" s="5">
        <f>VLOOKUP(E1812,'5.a Definitions'!E:F,2,FALSE)</f>
        <v/>
      </c>
      <c r="G1812" s="5" t="inlineStr">
        <is>
          <t>EF</t>
        </is>
      </c>
      <c r="H1812" s="5" t="inlineStr">
        <is>
          <t>OE</t>
        </is>
      </c>
      <c r="I1812" s="5">
        <f>VLOOKUP(H1812,'5.a Definitions'!E:F,2,FALSE)</f>
        <v/>
      </c>
      <c r="J1812" s="465" t="inlineStr">
        <is>
          <t xml:space="preserve"> Fuel for heating </t>
        </is>
      </c>
      <c r="K1812" s="465" t="inlineStr">
        <is>
          <t xml:space="preserve"> fuel for heating </t>
        </is>
      </c>
      <c r="L1812" s="465" t="inlineStr">
        <is>
          <t xml:space="preserve"> reactive </t>
        </is>
      </c>
      <c r="M1812" s="465" t="inlineStr">
        <is>
          <t xml:space="preserve"> Nmix </t>
        </is>
      </c>
      <c r="N1812" s="466" t="n">
        <v>0.2388915006775188</v>
      </c>
      <c r="O1812" s="467" t="n">
        <v>0.3024339292484687</v>
      </c>
      <c r="P1812" s="468" t="n">
        <v>2012</v>
      </c>
      <c r="Q1812" s="469" t="inlineStr">
        <is>
          <t>UNFCCC CRT</t>
        </is>
      </c>
      <c r="R1812" s="469" t="inlineStr">
        <is>
          <t>ok</t>
        </is>
      </c>
      <c r="S1812" s="469" t="inlineStr">
        <is>
          <t xml:space="preserve"> text </t>
        </is>
      </c>
      <c r="T1812" s="426" t="inlineStr">
        <is>
          <t>Norway</t>
        </is>
      </c>
      <c r="U1812" s="5" t="inlineStr">
        <is>
          <t>useful output</t>
        </is>
      </c>
      <c r="V1812" s="465" t="n">
        <v>0.04</v>
      </c>
    </row>
    <row r="1813" ht="16" customHeight="1">
      <c r="B1813" s="5" t="inlineStr">
        <is>
          <t>EF.EC-MP.OP</t>
        </is>
      </c>
      <c r="C1813" s="5" t="inlineStr">
        <is>
          <t>EF.EC-MP.OP-Fuel used as feedstock-Nmix</t>
        </is>
      </c>
      <c r="D1813" s="5" t="inlineStr">
        <is>
          <t>EF</t>
        </is>
      </c>
      <c r="E1813" s="5" t="inlineStr">
        <is>
          <t>EC</t>
        </is>
      </c>
      <c r="F1813" s="5">
        <f>VLOOKUP(E1813,'5.a Definitions'!E:F,2,FALSE)</f>
        <v/>
      </c>
      <c r="G1813" s="5" t="inlineStr">
        <is>
          <t>MP</t>
        </is>
      </c>
      <c r="H1813" s="5" t="inlineStr">
        <is>
          <t>OP</t>
        </is>
      </c>
      <c r="I1813" s="5">
        <f>VLOOKUP(H1813,'5.a Definitions'!E:F,2,FALSE)</f>
        <v/>
      </c>
      <c r="J1813" s="465" t="inlineStr">
        <is>
          <t xml:space="preserve"> Fuel used as feedstock </t>
        </is>
      </c>
      <c r="K1813" s="465" t="inlineStr">
        <is>
          <t xml:space="preserve"> fuel used as feedstock </t>
        </is>
      </c>
      <c r="L1813" s="465" t="inlineStr">
        <is>
          <t xml:space="preserve"> reactive </t>
        </is>
      </c>
      <c r="M1813" s="465" t="inlineStr">
        <is>
          <t xml:space="preserve"> Nmix </t>
        </is>
      </c>
      <c r="N1813" s="466" t="n">
        <v>1.591591231475606</v>
      </c>
      <c r="O1813" s="467" t="n">
        <v>0.9480394944282564</v>
      </c>
      <c r="P1813" s="468" t="n">
        <v>2012</v>
      </c>
      <c r="Q1813" s="469" t="inlineStr">
        <is>
          <t>SSB table 11561</t>
        </is>
      </c>
      <c r="R1813" s="469" t="inlineStr">
        <is>
          <t>ok</t>
        </is>
      </c>
      <c r="S1813" s="469" t="inlineStr">
        <is>
          <t xml:space="preserve"> text </t>
        </is>
      </c>
      <c r="T1813" s="426" t="inlineStr">
        <is>
          <t>Norway</t>
        </is>
      </c>
      <c r="U1813" s="5" t="inlineStr">
        <is>
          <t>useful output</t>
        </is>
      </c>
      <c r="V1813" s="465" t="n">
        <v>0.04</v>
      </c>
    </row>
    <row r="1814" ht="16" customHeight="1">
      <c r="B1814" s="5" t="inlineStr">
        <is>
          <t>EF.EC-AT.AT</t>
        </is>
      </c>
      <c r="C1814" s="5" t="inlineStr">
        <is>
          <t>EF.EC-AT.AT-Emissions-NH3</t>
        </is>
      </c>
      <c r="D1814" s="5" t="inlineStr">
        <is>
          <t>EF</t>
        </is>
      </c>
      <c r="E1814" s="5" t="inlineStr">
        <is>
          <t>EC</t>
        </is>
      </c>
      <c r="F1814" s="5">
        <f>VLOOKUP(E1814,'5.a Definitions'!E:F,2,FALSE)</f>
        <v/>
      </c>
      <c r="G1814" s="5" t="inlineStr">
        <is>
          <t>AT</t>
        </is>
      </c>
      <c r="H1814" s="5" t="inlineStr">
        <is>
          <t>AT</t>
        </is>
      </c>
      <c r="I1814" s="5">
        <f>VLOOKUP(H1814,'5.a Definitions'!E:F,2,FALSE)</f>
        <v/>
      </c>
      <c r="J1814" s="465" t="inlineStr">
        <is>
          <t xml:space="preserve"> Emissions </t>
        </is>
      </c>
      <c r="K1814" s="465" t="inlineStr">
        <is>
          <t xml:space="preserve"> energy conversion emissions </t>
        </is>
      </c>
      <c r="L1814" s="465" t="inlineStr">
        <is>
          <t xml:space="preserve"> reactive </t>
        </is>
      </c>
      <c r="M1814" s="465" t="inlineStr">
        <is>
          <t xml:space="preserve"> NH3 </t>
        </is>
      </c>
      <c r="N1814" s="466" t="n">
        <v>0</v>
      </c>
      <c r="O1814" s="467" t="n">
        <v>0.5</v>
      </c>
      <c r="P1814" s="468" t="n">
        <v>2012</v>
      </c>
      <c r="Q1814" s="469" t="inlineStr">
        <is>
          <t>CRLTAP Inventory Submissions</t>
        </is>
      </c>
      <c r="R1814" s="469" t="inlineStr">
        <is>
          <t>ok</t>
        </is>
      </c>
      <c r="S1814" s="469" t="inlineStr">
        <is>
          <t xml:space="preserve"> text </t>
        </is>
      </c>
      <c r="T1814" s="426" t="inlineStr">
        <is>
          <t>Norway</t>
        </is>
      </c>
      <c r="U1814" s="5" t="inlineStr">
        <is>
          <t>N wasted</t>
        </is>
      </c>
      <c r="V1814" s="465" t="n">
        <v>0.04</v>
      </c>
    </row>
    <row r="1815" ht="16" customHeight="1">
      <c r="B1815" s="5" t="inlineStr">
        <is>
          <t>EF.EC-AT.AT</t>
        </is>
      </c>
      <c r="C1815" s="5" t="inlineStr">
        <is>
          <t>EF.EC-AT.AT-Emissions-NOx</t>
        </is>
      </c>
      <c r="D1815" s="5" t="inlineStr">
        <is>
          <t>EF</t>
        </is>
      </c>
      <c r="E1815" s="5" t="inlineStr">
        <is>
          <t>EC</t>
        </is>
      </c>
      <c r="F1815" s="5">
        <f>VLOOKUP(E1815,'5.a Definitions'!E:F,2,FALSE)</f>
        <v/>
      </c>
      <c r="G1815" s="5" t="inlineStr">
        <is>
          <t>AT</t>
        </is>
      </c>
      <c r="H1815" s="5" t="inlineStr">
        <is>
          <t>AT</t>
        </is>
      </c>
      <c r="I1815" s="5">
        <f>VLOOKUP(H1815,'5.a Definitions'!E:F,2,FALSE)</f>
        <v/>
      </c>
      <c r="J1815" s="465" t="inlineStr">
        <is>
          <t xml:space="preserve"> Emissions </t>
        </is>
      </c>
      <c r="K1815" s="465" t="inlineStr">
        <is>
          <t xml:space="preserve"> energy conversion emissions </t>
        </is>
      </c>
      <c r="L1815" s="465" t="inlineStr">
        <is>
          <t xml:space="preserve"> reactive </t>
        </is>
      </c>
      <c r="M1815" s="465" t="inlineStr">
        <is>
          <t xml:space="preserve"> NOx </t>
        </is>
      </c>
      <c r="N1815" s="466" t="n">
        <v>14.99279976135951</v>
      </c>
      <c r="O1815" s="467" t="n">
        <v>0.1940882447478036</v>
      </c>
      <c r="P1815" s="468" t="n">
        <v>2012</v>
      </c>
      <c r="Q1815" s="469" t="inlineStr">
        <is>
          <t>CRLTAP Inventory Submissions</t>
        </is>
      </c>
      <c r="R1815" s="469" t="inlineStr">
        <is>
          <t>ok</t>
        </is>
      </c>
      <c r="S1815" s="469" t="inlineStr">
        <is>
          <t xml:space="preserve"> text </t>
        </is>
      </c>
      <c r="T1815" s="426" t="inlineStr">
        <is>
          <t>Norway</t>
        </is>
      </c>
      <c r="U1815" s="465" t="inlineStr">
        <is>
          <t xml:space="preserve"> N wasted </t>
        </is>
      </c>
      <c r="V1815" s="465" t="n">
        <v>0.04</v>
      </c>
    </row>
    <row r="1816" ht="16" customHeight="1">
      <c r="B1816" s="5" t="inlineStr">
        <is>
          <t>EF.EC-AT.AT</t>
        </is>
      </c>
      <c r="C1816" s="5" t="inlineStr">
        <is>
          <t>EF.EC-AT.AT-Emissions-N2O</t>
        </is>
      </c>
      <c r="D1816" s="5" t="inlineStr">
        <is>
          <t>EF</t>
        </is>
      </c>
      <c r="E1816" s="5" t="inlineStr">
        <is>
          <t>EC</t>
        </is>
      </c>
      <c r="F1816" s="5">
        <f>VLOOKUP(E1816,'5.a Definitions'!E:F,2,FALSE)</f>
        <v/>
      </c>
      <c r="G1816" s="5" t="inlineStr">
        <is>
          <t>AT</t>
        </is>
      </c>
      <c r="H1816" s="5" t="inlineStr">
        <is>
          <t>AT</t>
        </is>
      </c>
      <c r="I1816" s="5">
        <f>VLOOKUP(H1816,'5.a Definitions'!E:F,2,FALSE)</f>
        <v/>
      </c>
      <c r="J1816" s="465" t="inlineStr">
        <is>
          <t xml:space="preserve"> Emissions </t>
        </is>
      </c>
      <c r="K1816" s="465" t="inlineStr">
        <is>
          <t xml:space="preserve"> energy conversion emissions </t>
        </is>
      </c>
      <c r="L1816" s="465" t="inlineStr">
        <is>
          <t xml:space="preserve"> reactive </t>
        </is>
      </c>
      <c r="M1816" s="465" t="inlineStr">
        <is>
          <t xml:space="preserve"> N2O </t>
        </is>
      </c>
      <c r="N1816" s="466" t="n">
        <v>0.05665574104610753</v>
      </c>
      <c r="O1816" s="467" t="n">
        <v>1.394797542306527</v>
      </c>
      <c r="P1816" s="468" t="n">
        <v>2012</v>
      </c>
      <c r="Q1816" s="469" t="inlineStr">
        <is>
          <t>UNFCCC CRT</t>
        </is>
      </c>
      <c r="R1816" s="469" t="inlineStr">
        <is>
          <t>ok</t>
        </is>
      </c>
      <c r="S1816" s="469" t="inlineStr">
        <is>
          <t xml:space="preserve"> text </t>
        </is>
      </c>
      <c r="T1816" s="426" t="inlineStr">
        <is>
          <t>Norway</t>
        </is>
      </c>
      <c r="U1816" s="465" t="inlineStr">
        <is>
          <t xml:space="preserve"> N wasted </t>
        </is>
      </c>
      <c r="V1816" s="465" t="n">
        <v>0.04</v>
      </c>
    </row>
    <row r="1817" ht="16" customHeight="1">
      <c r="B1817" s="5" t="inlineStr">
        <is>
          <t>EF.EC-AT.AT</t>
        </is>
      </c>
      <c r="C1817" s="5" t="inlineStr">
        <is>
          <t>EF.EC-AT.AT-Emissions-N2</t>
        </is>
      </c>
      <c r="D1817" s="5" t="inlineStr">
        <is>
          <t>EF</t>
        </is>
      </c>
      <c r="E1817" s="5" t="inlineStr">
        <is>
          <t>EC</t>
        </is>
      </c>
      <c r="F1817" s="5">
        <f>VLOOKUP(E1817,'5.a Definitions'!E:F,2,FALSE)</f>
        <v/>
      </c>
      <c r="G1817" s="5" t="inlineStr">
        <is>
          <t>AT</t>
        </is>
      </c>
      <c r="H1817" s="5" t="inlineStr">
        <is>
          <t>AT</t>
        </is>
      </c>
      <c r="I1817" s="5">
        <f>VLOOKUP(H1817,'5.a Definitions'!E:F,2,FALSE)</f>
        <v/>
      </c>
      <c r="J1817" s="465" t="inlineStr">
        <is>
          <t xml:space="preserve"> Emissions </t>
        </is>
      </c>
      <c r="K1817" s="465" t="inlineStr">
        <is>
          <t xml:space="preserve"> energy conversion emissions </t>
        </is>
      </c>
      <c r="L1817" s="465" t="inlineStr">
        <is>
          <t xml:space="preserve"> inert </t>
        </is>
      </c>
      <c r="M1817" s="465" t="inlineStr">
        <is>
          <t xml:space="preserve"> N2 </t>
        </is>
      </c>
      <c r="N1817" s="466" t="n">
        <v>0</v>
      </c>
      <c r="O1817" s="467" t="n">
        <v>10</v>
      </c>
      <c r="P1817" s="468" t="n">
        <v>2012</v>
      </c>
      <c r="Q1817" s="469" t="inlineStr">
        <is>
          <t>mass balance</t>
        </is>
      </c>
      <c r="R1817" s="469" t="inlineStr">
        <is>
          <t>ok</t>
        </is>
      </c>
      <c r="S1817" s="469" t="inlineStr">
        <is>
          <t xml:space="preserve"> text </t>
        </is>
      </c>
      <c r="T1817" s="426" t="inlineStr">
        <is>
          <t>Norway</t>
        </is>
      </c>
      <c r="U1817" s="465" t="inlineStr">
        <is>
          <t xml:space="preserve"> N wasted </t>
        </is>
      </c>
      <c r="V1817" s="465" t="n">
        <v>0.04</v>
      </c>
    </row>
    <row r="1818" ht="16" customHeight="1">
      <c r="B1818" s="5" t="inlineStr">
        <is>
          <t>EF.EC-RW.RW</t>
        </is>
      </c>
      <c r="C1818" s="5" t="inlineStr">
        <is>
          <t>EF.EC-RW.RW-Fuel export-Nmix</t>
        </is>
      </c>
      <c r="D1818" s="5" t="inlineStr">
        <is>
          <t>EF</t>
        </is>
      </c>
      <c r="E1818" s="5" t="inlineStr">
        <is>
          <t>EC</t>
        </is>
      </c>
      <c r="F1818" s="5">
        <f>VLOOKUP(E1818,'5.a Definitions'!E:F,2,FALSE)</f>
        <v/>
      </c>
      <c r="G1818" s="5" t="inlineStr">
        <is>
          <t>RW</t>
        </is>
      </c>
      <c r="H1818" s="5" t="inlineStr">
        <is>
          <t>RW</t>
        </is>
      </c>
      <c r="I1818" s="5">
        <f>VLOOKUP(H1818,'5.a Definitions'!E:F,2,FALSE)</f>
        <v/>
      </c>
      <c r="J1818" s="465" t="inlineStr">
        <is>
          <t xml:space="preserve"> Fuel export </t>
        </is>
      </c>
      <c r="K1818" s="465" t="inlineStr">
        <is>
          <t xml:space="preserve"> fuel export </t>
        </is>
      </c>
      <c r="L1818" s="465" t="inlineStr">
        <is>
          <t xml:space="preserve"> reactive </t>
        </is>
      </c>
      <c r="M1818" s="465" t="inlineStr">
        <is>
          <t xml:space="preserve"> Nmix </t>
        </is>
      </c>
      <c r="N1818" s="466" t="n">
        <v>165.058770817757</v>
      </c>
      <c r="O1818" s="467" t="n">
        <v>2.661245929431788</v>
      </c>
      <c r="P1818" s="468" t="n">
        <v>2012</v>
      </c>
      <c r="Q1818" s="469" t="inlineStr">
        <is>
          <t>SSB tab 08801</t>
        </is>
      </c>
      <c r="R1818" s="469" t="inlineStr">
        <is>
          <t>ok</t>
        </is>
      </c>
      <c r="S1818" s="469" t="inlineStr">
        <is>
          <t xml:space="preserve"> text </t>
        </is>
      </c>
      <c r="T1818" s="426" t="inlineStr">
        <is>
          <t>Norway</t>
        </is>
      </c>
      <c r="U1818" s="5" t="inlineStr">
        <is>
          <t>useful output</t>
        </is>
      </c>
      <c r="V1818" s="465" t="n">
        <v>0.04</v>
      </c>
    </row>
    <row r="1819" ht="16" customHeight="1">
      <c r="B1819" s="5" t="inlineStr">
        <is>
          <t>EF.IC-AT.AT</t>
        </is>
      </c>
      <c r="C1819" s="5" t="inlineStr">
        <is>
          <t>EF.IC-AT.AT-Emissions-NH3</t>
        </is>
      </c>
      <c r="D1819" s="5" t="inlineStr">
        <is>
          <t>EF</t>
        </is>
      </c>
      <c r="E1819" s="5" t="inlineStr">
        <is>
          <t>IC</t>
        </is>
      </c>
      <c r="F1819" s="5">
        <f>VLOOKUP(E1819,'5.a Definitions'!E:F,2,FALSE)</f>
        <v/>
      </c>
      <c r="G1819" s="5" t="inlineStr">
        <is>
          <t>AT</t>
        </is>
      </c>
      <c r="H1819" s="5" t="inlineStr">
        <is>
          <t>AT</t>
        </is>
      </c>
      <c r="I1819" s="5">
        <f>VLOOKUP(H1819,'5.a Definitions'!E:F,2,FALSE)</f>
        <v/>
      </c>
      <c r="J1819" s="465" t="inlineStr">
        <is>
          <t xml:space="preserve"> Emissions </t>
        </is>
      </c>
      <c r="K1819" s="465" t="inlineStr">
        <is>
          <t xml:space="preserve"> industrial emissions </t>
        </is>
      </c>
      <c r="L1819" s="465" t="inlineStr">
        <is>
          <t xml:space="preserve"> reactive </t>
        </is>
      </c>
      <c r="M1819" s="465" t="inlineStr">
        <is>
          <t xml:space="preserve"> NH3 </t>
        </is>
      </c>
      <c r="N1819" s="466" t="n">
        <v>0.009094406823449998</v>
      </c>
      <c r="O1819" s="467" t="n">
        <v>0.2347400450326535</v>
      </c>
      <c r="P1819" s="468" t="n">
        <v>2012</v>
      </c>
      <c r="Q1819" s="469" t="inlineStr">
        <is>
          <t>CRLTAP Inventory Submissions</t>
        </is>
      </c>
      <c r="R1819" s="469" t="inlineStr">
        <is>
          <t>ok</t>
        </is>
      </c>
      <c r="S1819" s="469" t="inlineStr">
        <is>
          <t xml:space="preserve"> text </t>
        </is>
      </c>
      <c r="T1819" s="426" t="inlineStr">
        <is>
          <t>Norway</t>
        </is>
      </c>
      <c r="U1819" s="465" t="inlineStr">
        <is>
          <t xml:space="preserve"> N wasted </t>
        </is>
      </c>
      <c r="V1819" s="465" t="n">
        <v>0.04</v>
      </c>
    </row>
    <row r="1820" ht="16" customHeight="1">
      <c r="B1820" s="5" t="inlineStr">
        <is>
          <t>EF.IC-AT.AT</t>
        </is>
      </c>
      <c r="C1820" s="5" t="inlineStr">
        <is>
          <t>EF.IC-AT.AT-Emissions-NOx</t>
        </is>
      </c>
      <c r="D1820" s="5" t="inlineStr">
        <is>
          <t>EF</t>
        </is>
      </c>
      <c r="E1820" s="5" t="inlineStr">
        <is>
          <t>IC</t>
        </is>
      </c>
      <c r="F1820" s="5">
        <f>VLOOKUP(E1820,'5.a Definitions'!E:F,2,FALSE)</f>
        <v/>
      </c>
      <c r="G1820" s="5" t="inlineStr">
        <is>
          <t>AT</t>
        </is>
      </c>
      <c r="H1820" s="5" t="inlineStr">
        <is>
          <t>AT</t>
        </is>
      </c>
      <c r="I1820" s="5">
        <f>VLOOKUP(H1820,'5.a Definitions'!E:F,2,FALSE)</f>
        <v/>
      </c>
      <c r="J1820" s="465" t="inlineStr">
        <is>
          <t xml:space="preserve"> Emissions </t>
        </is>
      </c>
      <c r="K1820" s="465" t="inlineStr">
        <is>
          <t xml:space="preserve"> industrial emissions </t>
        </is>
      </c>
      <c r="L1820" s="465" t="inlineStr">
        <is>
          <t xml:space="preserve"> reactive </t>
        </is>
      </c>
      <c r="M1820" s="465" t="inlineStr">
        <is>
          <t xml:space="preserve"> NOx </t>
        </is>
      </c>
      <c r="N1820" s="466" t="n">
        <v>3.429306837481521</v>
      </c>
      <c r="O1820" s="467" t="n">
        <v>0.2327304465303373</v>
      </c>
      <c r="P1820" s="468" t="n">
        <v>2012</v>
      </c>
      <c r="Q1820" s="469" t="inlineStr">
        <is>
          <t>CRLTAP Inventory Submissions</t>
        </is>
      </c>
      <c r="R1820" s="469" t="inlineStr">
        <is>
          <t>ok</t>
        </is>
      </c>
      <c r="S1820" s="469" t="inlineStr">
        <is>
          <t xml:space="preserve"> text </t>
        </is>
      </c>
      <c r="T1820" s="426" t="inlineStr">
        <is>
          <t>Norway</t>
        </is>
      </c>
      <c r="U1820" s="465" t="inlineStr">
        <is>
          <t xml:space="preserve"> N wasted </t>
        </is>
      </c>
      <c r="V1820" s="465" t="n">
        <v>0.04</v>
      </c>
    </row>
    <row r="1821" ht="16" customHeight="1">
      <c r="B1821" s="5" t="inlineStr">
        <is>
          <t>EF.IC-AT.AT</t>
        </is>
      </c>
      <c r="C1821" s="5" t="inlineStr">
        <is>
          <t>EF.IC-AT.AT-Emissions-N2O</t>
        </is>
      </c>
      <c r="D1821" s="5" t="inlineStr">
        <is>
          <t>EF</t>
        </is>
      </c>
      <c r="E1821" s="5" t="inlineStr">
        <is>
          <t>IC</t>
        </is>
      </c>
      <c r="F1821" s="5">
        <f>VLOOKUP(E1821,'5.a Definitions'!E:F,2,FALSE)</f>
        <v/>
      </c>
      <c r="G1821" s="5" t="inlineStr">
        <is>
          <t>AT</t>
        </is>
      </c>
      <c r="H1821" s="5" t="inlineStr">
        <is>
          <t>AT</t>
        </is>
      </c>
      <c r="I1821" s="5">
        <f>VLOOKUP(H1821,'5.a Definitions'!E:F,2,FALSE)</f>
        <v/>
      </c>
      <c r="J1821" s="465" t="inlineStr">
        <is>
          <t xml:space="preserve"> Emissions </t>
        </is>
      </c>
      <c r="K1821" s="465" t="inlineStr">
        <is>
          <t xml:space="preserve"> industrial emissions </t>
        </is>
      </c>
      <c r="L1821" s="465" t="inlineStr">
        <is>
          <t xml:space="preserve"> reactive </t>
        </is>
      </c>
      <c r="M1821" s="465" t="inlineStr">
        <is>
          <t xml:space="preserve"> N2O </t>
        </is>
      </c>
      <c r="N1821" s="466" t="n">
        <v>0.07766694024234351</v>
      </c>
      <c r="O1821" s="467" t="n">
        <v>1.394797542306526</v>
      </c>
      <c r="P1821" s="468" t="n">
        <v>2012</v>
      </c>
      <c r="Q1821" s="469" t="inlineStr">
        <is>
          <t>UNFCCC CRT</t>
        </is>
      </c>
      <c r="R1821" s="469" t="inlineStr">
        <is>
          <t>ok</t>
        </is>
      </c>
      <c r="S1821" s="469" t="inlineStr">
        <is>
          <t xml:space="preserve"> text </t>
        </is>
      </c>
      <c r="T1821" s="426" t="inlineStr">
        <is>
          <t>Norway</t>
        </is>
      </c>
      <c r="U1821" s="465" t="inlineStr">
        <is>
          <t xml:space="preserve"> N wasted </t>
        </is>
      </c>
      <c r="V1821" s="465" t="n">
        <v>0.04</v>
      </c>
    </row>
    <row r="1822" ht="16" customHeight="1">
      <c r="B1822" s="5" t="inlineStr">
        <is>
          <t>EF.TR-AT.AT</t>
        </is>
      </c>
      <c r="C1822" s="5" t="inlineStr">
        <is>
          <t>EF.TR-AT.AT-Emissions-NH3</t>
        </is>
      </c>
      <c r="D1822" s="5" t="inlineStr">
        <is>
          <t>EF</t>
        </is>
      </c>
      <c r="E1822" s="5" t="inlineStr">
        <is>
          <t>TR</t>
        </is>
      </c>
      <c r="F1822" s="5">
        <f>VLOOKUP(E1822,'5.a Definitions'!E:F,2,FALSE)</f>
        <v/>
      </c>
      <c r="G1822" s="5" t="inlineStr">
        <is>
          <t>AT</t>
        </is>
      </c>
      <c r="H1822" s="5" t="inlineStr">
        <is>
          <t>AT</t>
        </is>
      </c>
      <c r="I1822" s="5">
        <f>VLOOKUP(H1822,'5.a Definitions'!E:F,2,FALSE)</f>
        <v/>
      </c>
      <c r="J1822" s="465" t="inlineStr">
        <is>
          <t xml:space="preserve"> Emissions </t>
        </is>
      </c>
      <c r="K1822" s="465" t="inlineStr">
        <is>
          <t xml:space="preserve"> transport emissions </t>
        </is>
      </c>
      <c r="L1822" s="465" t="inlineStr">
        <is>
          <t xml:space="preserve"> reactive </t>
        </is>
      </c>
      <c r="M1822" s="465" t="inlineStr">
        <is>
          <t xml:space="preserve"> NH3 </t>
        </is>
      </c>
      <c r="N1822" s="466" t="n">
        <v>0.9670713963493501</v>
      </c>
      <c r="O1822" s="467" t="n">
        <v>0.4166422527240802</v>
      </c>
      <c r="P1822" s="468" t="n">
        <v>2012</v>
      </c>
      <c r="Q1822" s="469" t="inlineStr">
        <is>
          <t>CRLTAP Inventory Submissions</t>
        </is>
      </c>
      <c r="R1822" s="469" t="inlineStr">
        <is>
          <t>ok</t>
        </is>
      </c>
      <c r="S1822" s="469" t="inlineStr">
        <is>
          <t xml:space="preserve"> text </t>
        </is>
      </c>
      <c r="T1822" s="426" t="inlineStr">
        <is>
          <t>Norway</t>
        </is>
      </c>
      <c r="U1822" s="465" t="inlineStr">
        <is>
          <t xml:space="preserve"> N wasted </t>
        </is>
      </c>
      <c r="V1822" s="465" t="n">
        <v>0.04</v>
      </c>
    </row>
    <row r="1823" ht="16" customHeight="1">
      <c r="B1823" s="5" t="inlineStr">
        <is>
          <t>EF.TR-AT.AT</t>
        </is>
      </c>
      <c r="C1823" s="5" t="inlineStr">
        <is>
          <t>EF.TR-AT.AT-Emissions-NOx</t>
        </is>
      </c>
      <c r="D1823" s="5" t="inlineStr">
        <is>
          <t>EF</t>
        </is>
      </c>
      <c r="E1823" s="5" t="inlineStr">
        <is>
          <t>TR</t>
        </is>
      </c>
      <c r="F1823" s="5">
        <f>VLOOKUP(E1823,'5.a Definitions'!E:F,2,FALSE)</f>
        <v/>
      </c>
      <c r="G1823" s="5" t="inlineStr">
        <is>
          <t>AT</t>
        </is>
      </c>
      <c r="H1823" s="5" t="inlineStr">
        <is>
          <t>AT</t>
        </is>
      </c>
      <c r="I1823" s="5">
        <f>VLOOKUP(H1823,'5.a Definitions'!E:F,2,FALSE)</f>
        <v/>
      </c>
      <c r="J1823" s="465" t="inlineStr">
        <is>
          <t xml:space="preserve"> Emissions </t>
        </is>
      </c>
      <c r="K1823" s="465" t="inlineStr">
        <is>
          <t xml:space="preserve"> transport emissions </t>
        </is>
      </c>
      <c r="L1823" s="465" t="inlineStr">
        <is>
          <t xml:space="preserve"> reactive </t>
        </is>
      </c>
      <c r="M1823" s="465" t="inlineStr">
        <is>
          <t xml:space="preserve"> NOx </t>
        </is>
      </c>
      <c r="N1823" s="466" t="n">
        <v>29.36172809792195</v>
      </c>
      <c r="O1823" s="467" t="n">
        <v>0.1250772891858287</v>
      </c>
      <c r="P1823" s="468" t="n">
        <v>2012</v>
      </c>
      <c r="Q1823" s="469" t="inlineStr">
        <is>
          <t>CRLTAP Inventory Submissions</t>
        </is>
      </c>
      <c r="R1823" s="469" t="inlineStr">
        <is>
          <t>ok</t>
        </is>
      </c>
      <c r="S1823" s="469" t="inlineStr">
        <is>
          <t xml:space="preserve"> text </t>
        </is>
      </c>
      <c r="T1823" s="426" t="inlineStr">
        <is>
          <t>Norway</t>
        </is>
      </c>
      <c r="U1823" s="465" t="inlineStr">
        <is>
          <t xml:space="preserve"> N wasted </t>
        </is>
      </c>
      <c r="V1823" s="465" t="n">
        <v>0.04</v>
      </c>
    </row>
    <row r="1824" ht="16" customHeight="1">
      <c r="B1824" s="5" t="inlineStr">
        <is>
          <t>EF.TR-AT.AT</t>
        </is>
      </c>
      <c r="C1824" s="5" t="inlineStr">
        <is>
          <t>EF.TR-AT.AT-Emissions-N2O</t>
        </is>
      </c>
      <c r="D1824" s="5" t="inlineStr">
        <is>
          <t>EF</t>
        </is>
      </c>
      <c r="E1824" s="5" t="inlineStr">
        <is>
          <t>TR</t>
        </is>
      </c>
      <c r="F1824" s="5">
        <f>VLOOKUP(E1824,'5.a Definitions'!E:F,2,FALSE)</f>
        <v/>
      </c>
      <c r="G1824" s="5" t="inlineStr">
        <is>
          <t>AT</t>
        </is>
      </c>
      <c r="H1824" s="5" t="inlineStr">
        <is>
          <t>AT</t>
        </is>
      </c>
      <c r="I1824" s="5">
        <f>VLOOKUP(H1824,'5.a Definitions'!E:F,2,FALSE)</f>
        <v/>
      </c>
      <c r="J1824" s="465" t="inlineStr">
        <is>
          <t xml:space="preserve"> Emissions </t>
        </is>
      </c>
      <c r="K1824" s="465" t="inlineStr">
        <is>
          <t xml:space="preserve"> transport emissions </t>
        </is>
      </c>
      <c r="L1824" s="465" t="inlineStr">
        <is>
          <t xml:space="preserve"> reactive </t>
        </is>
      </c>
      <c r="M1824" s="465" t="inlineStr">
        <is>
          <t xml:space="preserve"> N2O </t>
        </is>
      </c>
      <c r="N1824" s="466" t="n">
        <v>0.2273069670205464</v>
      </c>
      <c r="O1824" s="467" t="n">
        <v>0.6463342428493242</v>
      </c>
      <c r="P1824" s="468" t="n">
        <v>2012</v>
      </c>
      <c r="Q1824" s="469" t="inlineStr">
        <is>
          <t>UNFCCC CRT</t>
        </is>
      </c>
      <c r="R1824" s="469" t="inlineStr">
        <is>
          <t>ok</t>
        </is>
      </c>
      <c r="S1824" s="469" t="inlineStr">
        <is>
          <t xml:space="preserve"> text </t>
        </is>
      </c>
      <c r="T1824" s="426" t="inlineStr">
        <is>
          <t>Norway</t>
        </is>
      </c>
      <c r="U1824" s="465" t="inlineStr">
        <is>
          <t xml:space="preserve"> N wasted </t>
        </is>
      </c>
      <c r="V1824" s="465" t="n">
        <v>0.04</v>
      </c>
    </row>
    <row r="1825" ht="16" customHeight="1">
      <c r="B1825" s="5" t="inlineStr">
        <is>
          <t>EF.TR-AT.AT</t>
        </is>
      </c>
      <c r="C1825" s="5" t="inlineStr">
        <is>
          <t>EF.TR-AT.AT-Emissions-N2</t>
        </is>
      </c>
      <c r="D1825" s="5" t="inlineStr">
        <is>
          <t>EF</t>
        </is>
      </c>
      <c r="E1825" s="5" t="inlineStr">
        <is>
          <t>TR</t>
        </is>
      </c>
      <c r="F1825" s="5">
        <f>VLOOKUP(E1825,'5.a Definitions'!E:F,2,FALSE)</f>
        <v/>
      </c>
      <c r="G1825" s="5" t="inlineStr">
        <is>
          <t>AT</t>
        </is>
      </c>
      <c r="H1825" s="5" t="inlineStr">
        <is>
          <t>AT</t>
        </is>
      </c>
      <c r="I1825" s="5">
        <f>VLOOKUP(H1825,'5.a Definitions'!E:F,2,FALSE)</f>
        <v/>
      </c>
      <c r="J1825" s="465" t="inlineStr">
        <is>
          <t xml:space="preserve"> Emissions </t>
        </is>
      </c>
      <c r="K1825" s="465" t="inlineStr">
        <is>
          <t xml:space="preserve"> transport emissions </t>
        </is>
      </c>
      <c r="L1825" s="465" t="inlineStr">
        <is>
          <t xml:space="preserve"> inert </t>
        </is>
      </c>
      <c r="M1825" s="465" t="inlineStr">
        <is>
          <t xml:space="preserve"> N2 </t>
        </is>
      </c>
      <c r="N1825" s="466" t="n">
        <v>0</v>
      </c>
      <c r="O1825" s="467" t="n">
        <v>0.2</v>
      </c>
      <c r="P1825" s="468" t="n">
        <v>2012</v>
      </c>
      <c r="Q1825" s="469" t="inlineStr">
        <is>
          <t>mass balance</t>
        </is>
      </c>
      <c r="R1825" s="469" t="inlineStr">
        <is>
          <t>ok</t>
        </is>
      </c>
      <c r="S1825" s="469" t="inlineStr">
        <is>
          <t xml:space="preserve"> text </t>
        </is>
      </c>
      <c r="T1825" s="426" t="inlineStr">
        <is>
          <t>Norway</t>
        </is>
      </c>
      <c r="U1825" s="465" t="inlineStr">
        <is>
          <t xml:space="preserve"> N wasted </t>
        </is>
      </c>
      <c r="V1825" s="465" t="n">
        <v>0.04</v>
      </c>
    </row>
    <row r="1826" ht="16" customHeight="1">
      <c r="B1826" s="5" t="inlineStr">
        <is>
          <t>EF.TR-RW.RW</t>
        </is>
      </c>
      <c r="C1826" s="5" t="inlineStr">
        <is>
          <t>EF.TR-RW.RW-Export of transport fuels-Nmix</t>
        </is>
      </c>
      <c r="D1826" s="5" t="inlineStr">
        <is>
          <t>EF</t>
        </is>
      </c>
      <c r="E1826" s="5" t="inlineStr">
        <is>
          <t>TR</t>
        </is>
      </c>
      <c r="F1826" s="5">
        <f>VLOOKUP(E1826,'5.a Definitions'!E:F,2,FALSE)</f>
        <v/>
      </c>
      <c r="G1826" s="5" t="inlineStr">
        <is>
          <t>RW</t>
        </is>
      </c>
      <c r="H1826" s="5" t="inlineStr">
        <is>
          <t>RW</t>
        </is>
      </c>
      <c r="I1826" s="5">
        <f>VLOOKUP(H1826,'5.a Definitions'!E:F,2,FALSE)</f>
        <v/>
      </c>
      <c r="J1826" s="465" t="inlineStr">
        <is>
          <t xml:space="preserve"> Export of transport fuels </t>
        </is>
      </c>
      <c r="K1826" s="465" t="inlineStr">
        <is>
          <t xml:space="preserve"> export of transport fuel </t>
        </is>
      </c>
      <c r="L1826" s="465" t="inlineStr">
        <is>
          <t xml:space="preserve"> reactive </t>
        </is>
      </c>
      <c r="M1826" s="465" t="inlineStr">
        <is>
          <t xml:space="preserve"> Nmix </t>
        </is>
      </c>
      <c r="N1826" s="466" t="n">
        <v>0.09795580700000001</v>
      </c>
      <c r="O1826" s="467" t="n">
        <v>1.060615539548604</v>
      </c>
      <c r="P1826" s="468" t="n">
        <v>2012</v>
      </c>
      <c r="Q1826" s="469" t="inlineStr">
        <is>
          <t>SSB tab 08801</t>
        </is>
      </c>
      <c r="R1826" s="469" t="inlineStr">
        <is>
          <t>ok</t>
        </is>
      </c>
      <c r="S1826" s="469" t="inlineStr">
        <is>
          <t xml:space="preserve"> text </t>
        </is>
      </c>
      <c r="T1826" s="426" t="inlineStr">
        <is>
          <t>Norway</t>
        </is>
      </c>
      <c r="U1826" s="5" t="inlineStr">
        <is>
          <t>useful output</t>
        </is>
      </c>
      <c r="V1826" s="465" t="n">
        <v>0.04</v>
      </c>
    </row>
    <row r="1827" ht="16" customHeight="1">
      <c r="B1827" s="5" t="inlineStr">
        <is>
          <t>EF.OE-AT.AT</t>
        </is>
      </c>
      <c r="C1827" s="5" t="inlineStr">
        <is>
          <t>EF.OE-AT.AT-Emissions-NH3</t>
        </is>
      </c>
      <c r="D1827" s="5" t="inlineStr">
        <is>
          <t>EF</t>
        </is>
      </c>
      <c r="E1827" s="5" t="inlineStr">
        <is>
          <t>OE</t>
        </is>
      </c>
      <c r="F1827" s="5">
        <f>VLOOKUP(E1827,'5.a Definitions'!E:F,2,FALSE)</f>
        <v/>
      </c>
      <c r="G1827" s="5" t="inlineStr">
        <is>
          <t>AT</t>
        </is>
      </c>
      <c r="H1827" s="5" t="inlineStr">
        <is>
          <t>AT</t>
        </is>
      </c>
      <c r="I1827" s="5">
        <f>VLOOKUP(H1827,'5.a Definitions'!E:F,2,FALSE)</f>
        <v/>
      </c>
      <c r="J1827" s="465" t="inlineStr">
        <is>
          <t xml:space="preserve"> Emissions </t>
        </is>
      </c>
      <c r="K1827" s="465" t="inlineStr">
        <is>
          <t xml:space="preserve"> other fuels emissions </t>
        </is>
      </c>
      <c r="L1827" s="465" t="inlineStr">
        <is>
          <t xml:space="preserve"> reactive </t>
        </is>
      </c>
      <c r="M1827" s="465" t="inlineStr">
        <is>
          <t xml:space="preserve"> NH3 </t>
        </is>
      </c>
      <c r="N1827" s="466" t="n">
        <v>0.07583621085540002</v>
      </c>
      <c r="O1827" s="467" t="n">
        <v>0.557228322466109</v>
      </c>
      <c r="P1827" s="468" t="n">
        <v>2012</v>
      </c>
      <c r="Q1827" s="469" t="inlineStr">
        <is>
          <t>CRLTAP Inventory Submissions</t>
        </is>
      </c>
      <c r="R1827" s="469" t="inlineStr">
        <is>
          <t>ok</t>
        </is>
      </c>
      <c r="S1827" s="469" t="inlineStr">
        <is>
          <t xml:space="preserve"> text </t>
        </is>
      </c>
      <c r="T1827" s="426" t="inlineStr">
        <is>
          <t>Norway</t>
        </is>
      </c>
      <c r="U1827" s="465" t="inlineStr">
        <is>
          <t xml:space="preserve"> N wasted </t>
        </is>
      </c>
      <c r="V1827" s="465" t="n">
        <v>0.04</v>
      </c>
    </row>
    <row r="1828" ht="16" customHeight="1">
      <c r="B1828" s="5" t="inlineStr">
        <is>
          <t>EF.OE-AT.AT</t>
        </is>
      </c>
      <c r="C1828" s="5" t="inlineStr">
        <is>
          <t>EF.OE-AT.AT-Emissions-NOx</t>
        </is>
      </c>
      <c r="D1828" s="5" t="inlineStr">
        <is>
          <t>EF</t>
        </is>
      </c>
      <c r="E1828" s="5" t="inlineStr">
        <is>
          <t>OE</t>
        </is>
      </c>
      <c r="F1828" s="5">
        <f>VLOOKUP(E1828,'5.a Definitions'!E:F,2,FALSE)</f>
        <v/>
      </c>
      <c r="G1828" s="5" t="inlineStr">
        <is>
          <t>AT</t>
        </is>
      </c>
      <c r="H1828" s="5" t="inlineStr">
        <is>
          <t>AT</t>
        </is>
      </c>
      <c r="I1828" s="5">
        <f>VLOOKUP(H1828,'5.a Definitions'!E:F,2,FALSE)</f>
        <v/>
      </c>
      <c r="J1828" s="465" t="inlineStr">
        <is>
          <t xml:space="preserve"> Emissions </t>
        </is>
      </c>
      <c r="K1828" s="465" t="inlineStr">
        <is>
          <t xml:space="preserve"> other fuels emissions </t>
        </is>
      </c>
      <c r="L1828" s="465" t="inlineStr">
        <is>
          <t xml:space="preserve"> reactive </t>
        </is>
      </c>
      <c r="M1828" s="465" t="inlineStr">
        <is>
          <t xml:space="preserve"> NOx </t>
        </is>
      </c>
      <c r="N1828" s="466" t="n">
        <v>5.99073481020999</v>
      </c>
      <c r="O1828" s="467" t="n">
        <v>0.2006934698795322</v>
      </c>
      <c r="P1828" s="468" t="n">
        <v>2012</v>
      </c>
      <c r="Q1828" s="469" t="inlineStr">
        <is>
          <t>CRLTAP Inventory Submissions</t>
        </is>
      </c>
      <c r="R1828" s="469" t="inlineStr">
        <is>
          <t>ok</t>
        </is>
      </c>
      <c r="S1828" s="469" t="inlineStr">
        <is>
          <t xml:space="preserve"> text </t>
        </is>
      </c>
      <c r="T1828" s="426" t="inlineStr">
        <is>
          <t>Norway</t>
        </is>
      </c>
      <c r="U1828" s="465" t="inlineStr">
        <is>
          <t xml:space="preserve"> N wasted </t>
        </is>
      </c>
      <c r="V1828" s="465" t="n">
        <v>0.04</v>
      </c>
    </row>
    <row r="1829" ht="16" customHeight="1">
      <c r="B1829" s="5" t="inlineStr">
        <is>
          <t>EF.OE-AT.AT</t>
        </is>
      </c>
      <c r="C1829" s="5" t="inlineStr">
        <is>
          <t>EF.OE-AT.AT-Emissions-N2O</t>
        </is>
      </c>
      <c r="D1829" s="5" t="inlineStr">
        <is>
          <t>EF</t>
        </is>
      </c>
      <c r="E1829" s="5" t="inlineStr">
        <is>
          <t>OE</t>
        </is>
      </c>
      <c r="F1829" s="5">
        <f>VLOOKUP(E1829,'5.a Definitions'!E:F,2,FALSE)</f>
        <v/>
      </c>
      <c r="G1829" s="5" t="inlineStr">
        <is>
          <t>AT</t>
        </is>
      </c>
      <c r="H1829" s="5" t="inlineStr">
        <is>
          <t>AT</t>
        </is>
      </c>
      <c r="I1829" s="5">
        <f>VLOOKUP(H1829,'5.a Definitions'!E:F,2,FALSE)</f>
        <v/>
      </c>
      <c r="J1829" s="465" t="inlineStr">
        <is>
          <t xml:space="preserve"> Emissions </t>
        </is>
      </c>
      <c r="K1829" s="465" t="inlineStr">
        <is>
          <t xml:space="preserve"> other fuels emissions </t>
        </is>
      </c>
      <c r="L1829" s="465" t="inlineStr">
        <is>
          <t xml:space="preserve"> reactive </t>
        </is>
      </c>
      <c r="M1829" s="465" t="inlineStr">
        <is>
          <t xml:space="preserve"> N2O </t>
        </is>
      </c>
      <c r="N1829" s="466" t="n">
        <v>0.0790194818259421</v>
      </c>
      <c r="O1829" s="467" t="n">
        <v>1.394797542306526</v>
      </c>
      <c r="P1829" s="468" t="n">
        <v>2012</v>
      </c>
      <c r="Q1829" s="469" t="inlineStr">
        <is>
          <t>UNFCCC CRT</t>
        </is>
      </c>
      <c r="R1829" s="469" t="inlineStr">
        <is>
          <t>ok</t>
        </is>
      </c>
      <c r="S1829" s="469" t="inlineStr">
        <is>
          <t xml:space="preserve"> text </t>
        </is>
      </c>
      <c r="T1829" s="426" t="inlineStr">
        <is>
          <t>Norway</t>
        </is>
      </c>
      <c r="U1829" s="465" t="inlineStr">
        <is>
          <t xml:space="preserve"> N wasted </t>
        </is>
      </c>
      <c r="V1829" s="465" t="n">
        <v>0.04</v>
      </c>
    </row>
    <row r="1830" ht="16" customHeight="1" thickBot="1">
      <c r="A1830" s="483" t="n"/>
      <c r="B1830" s="6" t="inlineStr">
        <is>
          <t>EF.OE-AT.AT</t>
        </is>
      </c>
      <c r="C1830" s="6" t="inlineStr">
        <is>
          <t>EF.OE-AT.AT-Emissions-N2</t>
        </is>
      </c>
      <c r="D1830" s="6" t="inlineStr">
        <is>
          <t>EF</t>
        </is>
      </c>
      <c r="E1830" s="6" t="inlineStr">
        <is>
          <t>OE</t>
        </is>
      </c>
      <c r="F1830" s="5">
        <f>VLOOKUP(E1830,'5.a Definitions'!E:F,2,FALSE)</f>
        <v/>
      </c>
      <c r="G1830" s="6" t="inlineStr">
        <is>
          <t>AT</t>
        </is>
      </c>
      <c r="H1830" s="6" t="inlineStr">
        <is>
          <t>AT</t>
        </is>
      </c>
      <c r="I1830" s="5">
        <f>VLOOKUP(H1830,'5.a Definitions'!E:F,2,FALSE)</f>
        <v/>
      </c>
      <c r="J1830" s="470" t="inlineStr">
        <is>
          <t xml:space="preserve"> Emissions </t>
        </is>
      </c>
      <c r="K1830" s="470" t="inlineStr">
        <is>
          <t xml:space="preserve"> other fuels emissions </t>
        </is>
      </c>
      <c r="L1830" s="470" t="inlineStr">
        <is>
          <t xml:space="preserve"> inert </t>
        </is>
      </c>
      <c r="M1830" s="470" t="inlineStr">
        <is>
          <t xml:space="preserve"> N2 </t>
        </is>
      </c>
      <c r="N1830" s="466" t="n">
        <v>0</v>
      </c>
      <c r="O1830" s="471" t="n">
        <v>0.2</v>
      </c>
      <c r="P1830" s="468" t="n">
        <v>2012</v>
      </c>
      <c r="Q1830" s="472" t="inlineStr">
        <is>
          <t>mass balance</t>
        </is>
      </c>
      <c r="R1830" s="469" t="inlineStr">
        <is>
          <t>ok</t>
        </is>
      </c>
      <c r="S1830" s="472" t="inlineStr">
        <is>
          <t xml:space="preserve"> text </t>
        </is>
      </c>
      <c r="T1830" s="426" t="inlineStr">
        <is>
          <t>Norway</t>
        </is>
      </c>
      <c r="U1830" s="470" t="inlineStr">
        <is>
          <t xml:space="preserve"> N wasted </t>
        </is>
      </c>
      <c r="V1830" s="470" t="n">
        <v>0.04</v>
      </c>
    </row>
    <row r="1831" ht="16" customHeight="1">
      <c r="A1831" s="487" t="inlineStr">
        <is>
          <t xml:space="preserve"> Materials and products </t>
        </is>
      </c>
      <c r="B1831" s="452" t="inlineStr">
        <is>
          <t>MP.FP-AG.SM</t>
        </is>
      </c>
      <c r="C1831" s="452" t="inlineStr">
        <is>
          <t>MP.FP-AG.SM-Seeds and planting material -Nmix</t>
        </is>
      </c>
      <c r="D1831" s="452" t="inlineStr">
        <is>
          <t>MP</t>
        </is>
      </c>
      <c r="E1831" s="452" t="inlineStr">
        <is>
          <t>FP</t>
        </is>
      </c>
      <c r="F1831" s="5">
        <f>VLOOKUP(E1831,'5.a Definitions'!E:F,2,FALSE)</f>
        <v/>
      </c>
      <c r="G1831" s="452" t="inlineStr">
        <is>
          <t>AG</t>
        </is>
      </c>
      <c r="H1831" s="452" t="inlineStr">
        <is>
          <t>SM</t>
        </is>
      </c>
      <c r="I1831" s="5">
        <f>VLOOKUP(H1831,'5.a Definitions'!E:F,2,FALSE)</f>
        <v/>
      </c>
      <c r="J1831" s="465" t="inlineStr">
        <is>
          <t xml:space="preserve"> Seeds and planting material  </t>
        </is>
      </c>
      <c r="K1831" s="465" t="inlineStr">
        <is>
          <t xml:space="preserve"> seeds and planting material </t>
        </is>
      </c>
      <c r="L1831" s="465" t="inlineStr">
        <is>
          <t xml:space="preserve"> reactive </t>
        </is>
      </c>
      <c r="M1831" s="465" t="inlineStr">
        <is>
          <t xml:space="preserve"> Nmix </t>
        </is>
      </c>
      <c r="N1831" s="466" t="n">
        <v>1.192095935506003</v>
      </c>
      <c r="O1831" s="467" t="n">
        <v>0.320074702829085</v>
      </c>
      <c r="P1831" s="468" t="n">
        <v>2012</v>
      </c>
      <c r="Q1831" s="469" t="inlineStr">
        <is>
          <t>NIBIO Totalkalkylen</t>
        </is>
      </c>
      <c r="R1831" s="469" t="inlineStr">
        <is>
          <t>ok</t>
        </is>
      </c>
      <c r="S1831" s="469" t="inlineStr">
        <is>
          <t xml:space="preserve"> text </t>
        </is>
      </c>
      <c r="T1831" s="426" t="inlineStr">
        <is>
          <t>Norway</t>
        </is>
      </c>
      <c r="U1831" s="5" t="inlineStr">
        <is>
          <t>useful output</t>
        </is>
      </c>
      <c r="V1831" s="465" t="n">
        <v>0.04</v>
      </c>
    </row>
    <row r="1832" ht="16" customHeight="1">
      <c r="B1832" s="5" t="inlineStr">
        <is>
          <t>MP.FP-AG.MM</t>
        </is>
      </c>
      <c r="C1832" s="5" t="inlineStr">
        <is>
          <t>MP.FP-AG.MM-Farm animal feed-Nmix</t>
        </is>
      </c>
      <c r="D1832" s="5" t="inlineStr">
        <is>
          <t>MP</t>
        </is>
      </c>
      <c r="E1832" s="5" t="inlineStr">
        <is>
          <t>FP</t>
        </is>
      </c>
      <c r="F1832" s="5">
        <f>VLOOKUP(E1832,'5.a Definitions'!E:F,2,FALSE)</f>
        <v/>
      </c>
      <c r="G1832" s="5" t="inlineStr">
        <is>
          <t>AG</t>
        </is>
      </c>
      <c r="H1832" s="5" t="inlineStr">
        <is>
          <t>MM</t>
        </is>
      </c>
      <c r="I1832" s="5">
        <f>VLOOKUP(H1832,'5.a Definitions'!E:F,2,FALSE)</f>
        <v/>
      </c>
      <c r="J1832" s="465" t="inlineStr">
        <is>
          <t xml:space="preserve"> Farm animal feed </t>
        </is>
      </c>
      <c r="K1832" s="465" t="inlineStr">
        <is>
          <t xml:space="preserve"> farm animal feed </t>
        </is>
      </c>
      <c r="L1832" s="465" t="inlineStr">
        <is>
          <t xml:space="preserve"> reactive </t>
        </is>
      </c>
      <c r="M1832" s="465" t="inlineStr">
        <is>
          <t xml:space="preserve"> Nmix </t>
        </is>
      </c>
      <c r="N1832" s="466" t="n">
        <v>20.5342086672557</v>
      </c>
      <c r="O1832" s="467" t="n">
        <v>0.1020856831936779</v>
      </c>
      <c r="P1832" s="468" t="n">
        <v>2012</v>
      </c>
      <c r="Q1832" s="469" t="inlineStr">
        <is>
          <t>Kraftfôrstatistikk</t>
        </is>
      </c>
      <c r="R1832" s="469" t="inlineStr">
        <is>
          <t>ok</t>
        </is>
      </c>
      <c r="S1832" s="469" t="inlineStr">
        <is>
          <t xml:space="preserve"> text </t>
        </is>
      </c>
      <c r="T1832" s="426" t="inlineStr">
        <is>
          <t>Norway</t>
        </is>
      </c>
      <c r="U1832" s="5" t="inlineStr">
        <is>
          <t>useful output</t>
        </is>
      </c>
      <c r="V1832" s="465" t="n">
        <v>0.04</v>
      </c>
    </row>
    <row r="1833" ht="16" customHeight="1">
      <c r="B1833" s="5" t="inlineStr">
        <is>
          <t>MP.FP-PR.SO</t>
        </is>
      </c>
      <c r="C1833" s="5" t="inlineStr">
        <is>
          <t>MP.FP-PR.SO-Food industry waste-Nmix</t>
        </is>
      </c>
      <c r="D1833" s="5" t="inlineStr">
        <is>
          <t>MP</t>
        </is>
      </c>
      <c r="E1833" s="5" t="inlineStr">
        <is>
          <t>FP</t>
        </is>
      </c>
      <c r="F1833" s="5">
        <f>VLOOKUP(E1833,'5.a Definitions'!E:F,2,FALSE)</f>
        <v/>
      </c>
      <c r="G1833" s="5" t="inlineStr">
        <is>
          <t>PR</t>
        </is>
      </c>
      <c r="H1833" s="5" t="inlineStr">
        <is>
          <t>SO</t>
        </is>
      </c>
      <c r="I1833" s="5">
        <f>VLOOKUP(H1833,'5.a Definitions'!E:F,2,FALSE)</f>
        <v/>
      </c>
      <c r="J1833" s="465" t="inlineStr">
        <is>
          <t xml:space="preserve"> Food industry waste </t>
        </is>
      </c>
      <c r="K1833" s="465" t="inlineStr">
        <is>
          <t xml:space="preserve"> food industry waste </t>
        </is>
      </c>
      <c r="L1833" s="465" t="inlineStr">
        <is>
          <t xml:space="preserve"> reactive </t>
        </is>
      </c>
      <c r="M1833" s="465" t="inlineStr">
        <is>
          <t xml:space="preserve"> Nmix </t>
        </is>
      </c>
      <c r="N1833" s="466" t="n">
        <v>1.8441</v>
      </c>
      <c r="O1833" s="467" t="n">
        <v>0.5454844130797983</v>
      </c>
      <c r="P1833" s="468" t="n">
        <v>2012</v>
      </c>
      <c r="Q1833" s="469" t="inlineStr">
        <is>
          <t>SSB</t>
        </is>
      </c>
      <c r="R1833" s="469" t="inlineStr">
        <is>
          <t>ok</t>
        </is>
      </c>
      <c r="S1833" s="469" t="inlineStr">
        <is>
          <t xml:space="preserve"> text </t>
        </is>
      </c>
      <c r="T1833" s="426" t="inlineStr">
        <is>
          <t>Norway</t>
        </is>
      </c>
      <c r="U1833" s="465" t="inlineStr">
        <is>
          <t xml:space="preserve"> N wasted </t>
        </is>
      </c>
      <c r="V1833" s="465" t="n">
        <v>0.04</v>
      </c>
    </row>
    <row r="1834" ht="16" customHeight="1">
      <c r="B1834" s="5" t="inlineStr">
        <is>
          <t>MP.FP-PR.WW</t>
        </is>
      </c>
      <c r="C1834" s="5" t="inlineStr">
        <is>
          <t>MP.FP-PR.WW-Food industry wastewater-Nmix</t>
        </is>
      </c>
      <c r="D1834" s="5" t="inlineStr">
        <is>
          <t>MP</t>
        </is>
      </c>
      <c r="E1834" s="5" t="inlineStr">
        <is>
          <t>FP</t>
        </is>
      </c>
      <c r="F1834" s="5">
        <f>VLOOKUP(E1834,'5.a Definitions'!E:F,2,FALSE)</f>
        <v/>
      </c>
      <c r="G1834" s="5" t="inlineStr">
        <is>
          <t>PR</t>
        </is>
      </c>
      <c r="H1834" s="5" t="inlineStr">
        <is>
          <t>WW</t>
        </is>
      </c>
      <c r="I1834" s="5">
        <f>VLOOKUP(H1834,'5.a Definitions'!E:F,2,FALSE)</f>
        <v/>
      </c>
      <c r="J1834" s="465" t="inlineStr">
        <is>
          <t xml:space="preserve"> Food industry wastewater </t>
        </is>
      </c>
      <c r="K1834" s="465" t="inlineStr">
        <is>
          <t xml:space="preserve"> food industry wastewater </t>
        </is>
      </c>
      <c r="L1834" s="465" t="inlineStr">
        <is>
          <t xml:space="preserve"> reactive </t>
        </is>
      </c>
      <c r="M1834" s="465" t="inlineStr">
        <is>
          <t xml:space="preserve"> Nmix </t>
        </is>
      </c>
      <c r="N1834" s="466" t="n">
        <v>0.08790972928388747</v>
      </c>
      <c r="O1834" s="467" t="n">
        <v>0.1216715327565004</v>
      </c>
      <c r="P1834" s="468" t="n">
        <v>2012</v>
      </c>
      <c r="Q1834" s="469" t="inlineStr">
        <is>
          <t>Miljødirektoratet</t>
        </is>
      </c>
      <c r="R1834" s="469" t="inlineStr">
        <is>
          <t>ok</t>
        </is>
      </c>
      <c r="S1834" s="469" t="inlineStr">
        <is>
          <t xml:space="preserve"> text </t>
        </is>
      </c>
      <c r="T1834" s="426" t="inlineStr">
        <is>
          <t>Norway</t>
        </is>
      </c>
      <c r="U1834" s="465" t="inlineStr">
        <is>
          <t xml:space="preserve"> N wasted </t>
        </is>
      </c>
      <c r="V1834" s="465" t="n">
        <v>0.04</v>
      </c>
    </row>
    <row r="1835" ht="16" customHeight="1">
      <c r="B1835" s="5" t="inlineStr">
        <is>
          <t>MP.FP-HS.HS</t>
        </is>
      </c>
      <c r="C1835" s="5" t="inlineStr">
        <is>
          <t>MP.FP-HS.HS-Food products-Nmix</t>
        </is>
      </c>
      <c r="D1835" s="5" t="inlineStr">
        <is>
          <t>MP</t>
        </is>
      </c>
      <c r="E1835" s="5" t="inlineStr">
        <is>
          <t>FP</t>
        </is>
      </c>
      <c r="F1835" s="5">
        <f>VLOOKUP(E1835,'5.a Definitions'!E:F,2,FALSE)</f>
        <v/>
      </c>
      <c r="G1835" s="5" t="inlineStr">
        <is>
          <t>HS</t>
        </is>
      </c>
      <c r="H1835" s="5" t="inlineStr">
        <is>
          <t>HS</t>
        </is>
      </c>
      <c r="I1835" s="5">
        <f>VLOOKUP(H1835,'5.a Definitions'!E:F,2,FALSE)</f>
        <v/>
      </c>
      <c r="J1835" s="465" t="inlineStr">
        <is>
          <t xml:space="preserve"> Food products </t>
        </is>
      </c>
      <c r="K1835" s="465" t="inlineStr">
        <is>
          <t xml:space="preserve"> food products </t>
        </is>
      </c>
      <c r="L1835" s="465" t="inlineStr">
        <is>
          <t xml:space="preserve"> reactive </t>
        </is>
      </c>
      <c r="M1835" s="465" t="inlineStr">
        <is>
          <t xml:space="preserve"> Nmix </t>
        </is>
      </c>
      <c r="N1835" s="466" t="n">
        <v>29.96055943503091</v>
      </c>
      <c r="O1835" s="467" t="n">
        <v>0.1942782793616502</v>
      </c>
      <c r="P1835" s="468" t="n">
        <v>2012</v>
      </c>
      <c r="Q1835" s="469" t="inlineStr">
        <is>
          <t>SSB</t>
        </is>
      </c>
      <c r="R1835" s="469" t="inlineStr">
        <is>
          <t>ok</t>
        </is>
      </c>
      <c r="S1835" s="469" t="inlineStr">
        <is>
          <t xml:space="preserve"> text </t>
        </is>
      </c>
      <c r="T1835" s="426" t="inlineStr">
        <is>
          <t>Norway</t>
        </is>
      </c>
      <c r="U1835" s="5" t="inlineStr">
        <is>
          <t>useful output</t>
        </is>
      </c>
      <c r="V1835" s="465" t="n">
        <v>0.04</v>
      </c>
    </row>
    <row r="1836" ht="16" customHeight="1">
      <c r="B1836" s="5" t="inlineStr">
        <is>
          <t>MP.FP-HY.SW</t>
        </is>
      </c>
      <c r="C1836" s="5" t="inlineStr">
        <is>
          <t>MP.FP-HY.SW-Untreated wastewater-Nmix</t>
        </is>
      </c>
      <c r="D1836" s="5" t="inlineStr">
        <is>
          <t>MP</t>
        </is>
      </c>
      <c r="E1836" s="5" t="inlineStr">
        <is>
          <t>FP</t>
        </is>
      </c>
      <c r="F1836" s="5">
        <f>VLOOKUP(E1836,'5.a Definitions'!E:F,2,FALSE)</f>
        <v/>
      </c>
      <c r="G1836" s="5" t="inlineStr">
        <is>
          <t>HY</t>
        </is>
      </c>
      <c r="H1836" s="5" t="inlineStr">
        <is>
          <t>SW</t>
        </is>
      </c>
      <c r="I1836" s="5">
        <f>VLOOKUP(H1836,'5.a Definitions'!E:F,2,FALSE)</f>
        <v/>
      </c>
      <c r="J1836" s="465" t="inlineStr">
        <is>
          <t xml:space="preserve"> Untreated wastewater </t>
        </is>
      </c>
      <c r="K1836" s="465" t="inlineStr">
        <is>
          <t xml:space="preserve"> food industry untreated wastewater </t>
        </is>
      </c>
      <c r="L1836" s="465" t="inlineStr">
        <is>
          <t xml:space="preserve"> reactive </t>
        </is>
      </c>
      <c r="M1836" s="465" t="inlineStr">
        <is>
          <t xml:space="preserve"> Nmix </t>
        </is>
      </c>
      <c r="N1836" s="466" t="n">
        <v>0.4783858</v>
      </c>
      <c r="O1836" s="467" t="n">
        <v>0.1276138783895125</v>
      </c>
      <c r="P1836" s="468" t="n">
        <v>2012</v>
      </c>
      <c r="Q1836" s="469" t="inlineStr">
        <is>
          <t>Miljødirektoratet</t>
        </is>
      </c>
      <c r="R1836" s="469" t="inlineStr">
        <is>
          <t>ok</t>
        </is>
      </c>
      <c r="S1836" s="469" t="inlineStr">
        <is>
          <t xml:space="preserve"> text </t>
        </is>
      </c>
      <c r="T1836" s="426" t="inlineStr">
        <is>
          <t>Norway</t>
        </is>
      </c>
      <c r="U1836" s="465" t="inlineStr">
        <is>
          <t xml:space="preserve"> N wasted </t>
        </is>
      </c>
      <c r="V1836" s="465" t="n">
        <v>0.04</v>
      </c>
    </row>
    <row r="1837" ht="16" customHeight="1">
      <c r="B1837" s="5" t="inlineStr">
        <is>
          <t>MP.FP-HY.AC</t>
        </is>
      </c>
      <c r="C1837" s="5" t="inlineStr">
        <is>
          <t>MP.FP-HY.AC-Feed to freshwater aquaculture-Nmix</t>
        </is>
      </c>
      <c r="D1837" s="5" t="inlineStr">
        <is>
          <t>MP</t>
        </is>
      </c>
      <c r="E1837" s="5" t="inlineStr">
        <is>
          <t>FP</t>
        </is>
      </c>
      <c r="F1837" s="5">
        <f>VLOOKUP(E1837,'5.a Definitions'!E:F,2,FALSE)</f>
        <v/>
      </c>
      <c r="G1837" s="5" t="inlineStr">
        <is>
          <t>HY</t>
        </is>
      </c>
      <c r="H1837" s="5" t="inlineStr">
        <is>
          <t>AC</t>
        </is>
      </c>
      <c r="I1837" s="5">
        <f>VLOOKUP(H1837,'5.a Definitions'!E:F,2,FALSE)</f>
        <v/>
      </c>
      <c r="J1837" s="465" t="inlineStr">
        <is>
          <t xml:space="preserve"> Feed to freshwater aquaculture </t>
        </is>
      </c>
      <c r="K1837" s="465" t="inlineStr">
        <is>
          <t xml:space="preserve"> feed to freshwater aquaculture </t>
        </is>
      </c>
      <c r="L1837" s="465" t="inlineStr">
        <is>
          <t xml:space="preserve"> reactive </t>
        </is>
      </c>
      <c r="M1837" s="465" t="inlineStr">
        <is>
          <t xml:space="preserve"> Nmix </t>
        </is>
      </c>
      <c r="N1837" s="466" t="n">
        <v>0</v>
      </c>
      <c r="O1837" s="467" t="n">
        <v>0.2</v>
      </c>
      <c r="P1837" s="468" t="n">
        <v>2012</v>
      </c>
      <c r="Q1837" s="469" t="inlineStr">
        <is>
          <t>no production</t>
        </is>
      </c>
      <c r="R1837" s="469" t="inlineStr">
        <is>
          <t>ok</t>
        </is>
      </c>
      <c r="S1837" s="469" t="inlineStr">
        <is>
          <t xml:space="preserve"> text </t>
        </is>
      </c>
      <c r="T1837" s="426" t="inlineStr">
        <is>
          <t>Norway</t>
        </is>
      </c>
      <c r="U1837" s="5" t="inlineStr">
        <is>
          <t>useful output</t>
        </is>
      </c>
      <c r="V1837" s="465" t="n">
        <v>0.04</v>
      </c>
    </row>
    <row r="1838">
      <c r="B1838" s="5" t="inlineStr">
        <is>
          <t>MP.FP-HY.AC</t>
        </is>
      </c>
      <c r="C1838" s="5" t="inlineStr">
        <is>
          <t>MP.FP-HY.AC-Feed to coastal aquaculture-Nmix</t>
        </is>
      </c>
      <c r="D1838" s="5" t="inlineStr">
        <is>
          <t>MP</t>
        </is>
      </c>
      <c r="E1838" s="5" t="inlineStr">
        <is>
          <t>FP</t>
        </is>
      </c>
      <c r="F1838" s="5">
        <f>VLOOKUP(E1838,'5.a Definitions'!E:F,2,FALSE)</f>
        <v/>
      </c>
      <c r="G1838" s="5" t="inlineStr">
        <is>
          <t>HY</t>
        </is>
      </c>
      <c r="H1838" s="5" t="inlineStr">
        <is>
          <t>AC</t>
        </is>
      </c>
      <c r="I1838" s="5">
        <f>VLOOKUP(H1838,'5.a Definitions'!E:F,2,FALSE)</f>
        <v/>
      </c>
      <c r="J1838" s="465" t="inlineStr">
        <is>
          <t xml:space="preserve"> Feed to coastal aquaculture </t>
        </is>
      </c>
      <c r="K1838" s="465" t="inlineStr">
        <is>
          <t xml:space="preserve"> feed to coastal aquaculture </t>
        </is>
      </c>
      <c r="L1838" s="465" t="inlineStr">
        <is>
          <t xml:space="preserve"> reactive </t>
        </is>
      </c>
      <c r="M1838" s="465" t="inlineStr">
        <is>
          <t xml:space="preserve"> Nmix </t>
        </is>
      </c>
      <c r="N1838" s="466" t="n">
        <v>14.71870000932401</v>
      </c>
      <c r="O1838" s="467" t="n">
        <v>0.4234072151027815</v>
      </c>
      <c r="P1838" s="468" t="n">
        <v>2012</v>
      </c>
      <c r="Q1838" s="469" t="inlineStr">
        <is>
          <t>Fiskeridirektoratet</t>
        </is>
      </c>
      <c r="R1838" s="469" t="inlineStr">
        <is>
          <t>ok</t>
        </is>
      </c>
      <c r="S1838" s="469" t="inlineStr">
        <is>
          <t xml:space="preserve"> text </t>
        </is>
      </c>
      <c r="T1838" s="426" t="inlineStr">
        <is>
          <t>Norway</t>
        </is>
      </c>
      <c r="U1838" s="5" t="inlineStr">
        <is>
          <t>useful output</t>
        </is>
      </c>
      <c r="V1838" s="465" t="n">
        <v>0.04</v>
      </c>
    </row>
    <row r="1839" ht="16" customHeight="1">
      <c r="B1839" s="5" t="inlineStr">
        <is>
          <t>MP.FP-RW.RW</t>
        </is>
      </c>
      <c r="C1839" s="5" t="inlineStr">
        <is>
          <t>MP.FP-RW.RW-Food export-Nmix</t>
        </is>
      </c>
      <c r="D1839" s="5" t="inlineStr">
        <is>
          <t>MP</t>
        </is>
      </c>
      <c r="E1839" s="5" t="inlineStr">
        <is>
          <t>FP</t>
        </is>
      </c>
      <c r="F1839" s="5">
        <f>VLOOKUP(E1839,'5.a Definitions'!E:F,2,FALSE)</f>
        <v/>
      </c>
      <c r="G1839" s="5" t="inlineStr">
        <is>
          <t>RW</t>
        </is>
      </c>
      <c r="H1839" s="5" t="inlineStr">
        <is>
          <t>RW</t>
        </is>
      </c>
      <c r="I1839" s="5">
        <f>VLOOKUP(H1839,'5.a Definitions'!E:F,2,FALSE)</f>
        <v/>
      </c>
      <c r="J1839" s="465" t="inlineStr">
        <is>
          <t xml:space="preserve"> Food export </t>
        </is>
      </c>
      <c r="K1839" s="465" t="inlineStr">
        <is>
          <t xml:space="preserve"> food export </t>
        </is>
      </c>
      <c r="L1839" s="465" t="inlineStr">
        <is>
          <t xml:space="preserve"> reactive </t>
        </is>
      </c>
      <c r="M1839" s="465" t="inlineStr">
        <is>
          <t xml:space="preserve"> Nmix </t>
        </is>
      </c>
      <c r="N1839" s="466" t="n">
        <v>67.91429396300002</v>
      </c>
      <c r="O1839" s="467" t="n">
        <v>0.2122904612168309</v>
      </c>
      <c r="P1839" s="468" t="n">
        <v>2012</v>
      </c>
      <c r="Q1839" s="469" t="inlineStr">
        <is>
          <t>SSB tab 08801</t>
        </is>
      </c>
      <c r="R1839" s="469" t="inlineStr">
        <is>
          <t>ok</t>
        </is>
      </c>
      <c r="S1839" s="469" t="inlineStr">
        <is>
          <t xml:space="preserve"> text </t>
        </is>
      </c>
      <c r="T1839" s="426" t="inlineStr">
        <is>
          <t>Norway</t>
        </is>
      </c>
      <c r="U1839" s="5" t="inlineStr">
        <is>
          <t>useful output</t>
        </is>
      </c>
      <c r="V1839" s="465" t="n">
        <v>0.04</v>
      </c>
    </row>
    <row r="1840" ht="16" customHeight="1">
      <c r="B1840" s="475" t="inlineStr">
        <is>
          <t>MP.FP-RW.RW</t>
        </is>
      </c>
      <c r="C1840" s="475" t="inlineStr">
        <is>
          <t>MP.FP-RW.RW-Feed export-Nmix</t>
        </is>
      </c>
      <c r="D1840" s="475" t="inlineStr">
        <is>
          <t>MP</t>
        </is>
      </c>
      <c r="E1840" s="475" t="inlineStr">
        <is>
          <t>FP</t>
        </is>
      </c>
      <c r="F1840" s="5">
        <f>VLOOKUP(E1840,'5.a Definitions'!E:F,2,FALSE)</f>
        <v/>
      </c>
      <c r="G1840" s="475" t="inlineStr">
        <is>
          <t>RW</t>
        </is>
      </c>
      <c r="H1840" s="475" t="inlineStr">
        <is>
          <t>RW</t>
        </is>
      </c>
      <c r="I1840" s="5">
        <f>VLOOKUP(H1840,'5.a Definitions'!E:F,2,FALSE)</f>
        <v/>
      </c>
      <c r="J1840" s="465" t="inlineStr">
        <is>
          <t>Feed export</t>
        </is>
      </c>
      <c r="K1840" s="465" t="inlineStr">
        <is>
          <t>feed export</t>
        </is>
      </c>
      <c r="L1840" s="465" t="inlineStr">
        <is>
          <t>reactive</t>
        </is>
      </c>
      <c r="M1840" s="465" t="inlineStr">
        <is>
          <t>Nmix</t>
        </is>
      </c>
      <c r="N1840" s="466" t="n">
        <v>11.118068374</v>
      </c>
      <c r="O1840" s="467" t="n">
        <v>0.1505763806392089</v>
      </c>
      <c r="P1840" s="468" t="n">
        <v>2012</v>
      </c>
      <c r="Q1840" s="469" t="inlineStr">
        <is>
          <t>SSB tab 08801</t>
        </is>
      </c>
      <c r="R1840" s="469" t="inlineStr">
        <is>
          <t>ok</t>
        </is>
      </c>
      <c r="S1840" s="469" t="inlineStr">
        <is>
          <t>text</t>
        </is>
      </c>
      <c r="T1840" s="476" t="inlineStr">
        <is>
          <t>Norway</t>
        </is>
      </c>
      <c r="U1840" s="5" t="inlineStr">
        <is>
          <t>useful output</t>
        </is>
      </c>
      <c r="V1840" s="465">
        <f>(O1749*N1749)^2</f>
        <v/>
      </c>
    </row>
    <row r="1841">
      <c r="B1841" s="5" t="inlineStr">
        <is>
          <t>MP.OP-AG.SM</t>
        </is>
      </c>
      <c r="C1841" s="5" t="inlineStr">
        <is>
          <t>MP.OP-AG.SM-Mineral fertilizer-Nmix</t>
        </is>
      </c>
      <c r="D1841" s="5" t="inlineStr">
        <is>
          <t>MP</t>
        </is>
      </c>
      <c r="E1841" s="5" t="inlineStr">
        <is>
          <t>OP</t>
        </is>
      </c>
      <c r="F1841" s="5">
        <f>VLOOKUP(E1841,'5.a Definitions'!E:F,2,FALSE)</f>
        <v/>
      </c>
      <c r="G1841" s="5" t="inlineStr">
        <is>
          <t>AG</t>
        </is>
      </c>
      <c r="H1841" s="5" t="inlineStr">
        <is>
          <t>SM</t>
        </is>
      </c>
      <c r="I1841" s="5">
        <f>VLOOKUP(H1841,'5.a Definitions'!E:F,2,FALSE)</f>
        <v/>
      </c>
      <c r="J1841" s="465" t="inlineStr">
        <is>
          <t xml:space="preserve"> Mineral fertilizer </t>
        </is>
      </c>
      <c r="K1841" s="465" t="inlineStr">
        <is>
          <t xml:space="preserve"> mineral fertilizer to agriculture </t>
        </is>
      </c>
      <c r="L1841" s="465" t="inlineStr">
        <is>
          <t xml:space="preserve"> reactive </t>
        </is>
      </c>
      <c r="M1841" s="465" t="inlineStr">
        <is>
          <t xml:space="preserve"> Nmix </t>
        </is>
      </c>
      <c r="N1841" s="466" t="n">
        <v>64.283</v>
      </c>
      <c r="O1841" s="467" t="n">
        <v>0.46215862515983</v>
      </c>
      <c r="P1841" s="468" t="n">
        <v>2012</v>
      </c>
      <c r="Q1841" s="469" t="inlineStr">
        <is>
          <t>FAOSTAT Fertilizer by nutrient (Agricultural Use - Import)</t>
        </is>
      </c>
      <c r="R1841" s="469" t="inlineStr">
        <is>
          <t>ok</t>
        </is>
      </c>
      <c r="S1841" s="469" t="inlineStr">
        <is>
          <t xml:space="preserve"> text </t>
        </is>
      </c>
      <c r="T1841" s="426" t="inlineStr">
        <is>
          <t>Norway</t>
        </is>
      </c>
      <c r="U1841" s="5" t="inlineStr">
        <is>
          <t>useful output</t>
        </is>
      </c>
      <c r="V1841" s="465" t="n">
        <v>0.04</v>
      </c>
    </row>
    <row r="1842" ht="16" customHeight="1">
      <c r="B1842" s="475" t="inlineStr">
        <is>
          <t>MP.OP-EF.IC</t>
        </is>
      </c>
      <c r="C1842" s="475" t="inlineStr">
        <is>
          <t>MP.OP-EF.IC-Industrial waste fuels-Nmix</t>
        </is>
      </c>
      <c r="D1842" s="475" t="inlineStr">
        <is>
          <t>MP</t>
        </is>
      </c>
      <c r="E1842" s="475" t="inlineStr">
        <is>
          <t>OP</t>
        </is>
      </c>
      <c r="F1842" s="5">
        <f>VLOOKUP(E1842,'5.a Definitions'!E:F,2,FALSE)</f>
        <v/>
      </c>
      <c r="G1842" s="475" t="inlineStr">
        <is>
          <t>EF</t>
        </is>
      </c>
      <c r="H1842" s="475" t="inlineStr">
        <is>
          <t>IC</t>
        </is>
      </c>
      <c r="I1842" s="5">
        <f>VLOOKUP(H1842,'5.a Definitions'!E:F,2,FALSE)</f>
        <v/>
      </c>
      <c r="J1842" s="465" t="inlineStr">
        <is>
          <t>Industrial waste fuel</t>
        </is>
      </c>
      <c r="K1842" s="465" t="inlineStr">
        <is>
          <t>industrial waste fuel</t>
        </is>
      </c>
      <c r="L1842" s="465" t="inlineStr">
        <is>
          <t>reactive</t>
        </is>
      </c>
      <c r="M1842" s="465" t="inlineStr">
        <is>
          <t>Nmix</t>
        </is>
      </c>
      <c r="N1842" s="466" t="n">
        <v>3.286630036630036</v>
      </c>
      <c r="O1842" s="467" t="n">
        <v>0.5251572287043738</v>
      </c>
      <c r="P1842" s="468" t="n">
        <v>2012</v>
      </c>
      <c r="Q1842" s="469" t="inlineStr">
        <is>
          <t>SSB</t>
        </is>
      </c>
      <c r="R1842" s="469" t="inlineStr">
        <is>
          <t>ok</t>
        </is>
      </c>
      <c r="S1842" s="469" t="inlineStr">
        <is>
          <t>text</t>
        </is>
      </c>
      <c r="T1842" s="476" t="inlineStr">
        <is>
          <t>Norway</t>
        </is>
      </c>
      <c r="U1842" s="5" t="inlineStr">
        <is>
          <t>useful output</t>
        </is>
      </c>
      <c r="V1842" s="465">
        <f>(O1764*N1764)^2</f>
        <v/>
      </c>
    </row>
    <row r="1843">
      <c r="B1843" s="5" t="inlineStr">
        <is>
          <t>MP.OP-PR.SO</t>
        </is>
      </c>
      <c r="C1843" s="5" t="inlineStr">
        <is>
          <t>MP.OP-PR.SO-Other industry waste-Nmix</t>
        </is>
      </c>
      <c r="D1843" s="5" t="inlineStr">
        <is>
          <t>MP</t>
        </is>
      </c>
      <c r="E1843" s="5" t="inlineStr">
        <is>
          <t>OP</t>
        </is>
      </c>
      <c r="F1843" s="5">
        <f>VLOOKUP(E1843,'5.a Definitions'!E:F,2,FALSE)</f>
        <v/>
      </c>
      <c r="G1843" s="5" t="inlineStr">
        <is>
          <t>PR</t>
        </is>
      </c>
      <c r="H1843" s="5" t="inlineStr">
        <is>
          <t>SO</t>
        </is>
      </c>
      <c r="I1843" s="5">
        <f>VLOOKUP(H1843,'5.a Definitions'!E:F,2,FALSE)</f>
        <v/>
      </c>
      <c r="J1843" s="465" t="inlineStr">
        <is>
          <t xml:space="preserve"> Other industry waste </t>
        </is>
      </c>
      <c r="K1843" s="465" t="inlineStr">
        <is>
          <t xml:space="preserve"> other industry waste </t>
        </is>
      </c>
      <c r="L1843" s="465" t="inlineStr">
        <is>
          <t xml:space="preserve"> reactive </t>
        </is>
      </c>
      <c r="M1843" s="465" t="inlineStr">
        <is>
          <t xml:space="preserve"> Nmix </t>
        </is>
      </c>
      <c r="N1843" s="466" t="n">
        <v>4.101</v>
      </c>
      <c r="O1843" s="467" t="n">
        <v>0.7241738707610889</v>
      </c>
      <c r="P1843" s="468" t="n">
        <v>2012</v>
      </c>
      <c r="Q1843" s="469" t="inlineStr">
        <is>
          <t>SSB</t>
        </is>
      </c>
      <c r="R1843" s="469" t="inlineStr">
        <is>
          <t>ok</t>
        </is>
      </c>
      <c r="S1843" s="469" t="inlineStr">
        <is>
          <t xml:space="preserve"> text </t>
        </is>
      </c>
      <c r="T1843" s="426" t="inlineStr">
        <is>
          <t>Norway</t>
        </is>
      </c>
      <c r="U1843" s="465" t="inlineStr">
        <is>
          <t xml:space="preserve"> N wasted </t>
        </is>
      </c>
      <c r="V1843" s="465" t="n">
        <v>0.04</v>
      </c>
    </row>
    <row r="1844" ht="16" customHeight="1">
      <c r="B1844" s="5" t="inlineStr">
        <is>
          <t>MP.OP-PR.WW</t>
        </is>
      </c>
      <c r="C1844" s="5" t="inlineStr">
        <is>
          <t>MP.OP-PR.WW-Other industry wastewater-Nmix</t>
        </is>
      </c>
      <c r="D1844" s="5" t="inlineStr">
        <is>
          <t>MP</t>
        </is>
      </c>
      <c r="E1844" s="5" t="inlineStr">
        <is>
          <t>OP</t>
        </is>
      </c>
      <c r="F1844" s="5">
        <f>VLOOKUP(E1844,'5.a Definitions'!E:F,2,FALSE)</f>
        <v/>
      </c>
      <c r="G1844" s="5" t="inlineStr">
        <is>
          <t>PR</t>
        </is>
      </c>
      <c r="H1844" s="5" t="inlineStr">
        <is>
          <t>WW</t>
        </is>
      </c>
      <c r="I1844" s="5">
        <f>VLOOKUP(H1844,'5.a Definitions'!E:F,2,FALSE)</f>
        <v/>
      </c>
      <c r="J1844" s="465" t="inlineStr">
        <is>
          <t xml:space="preserve"> Other industry wastewater </t>
        </is>
      </c>
      <c r="K1844" s="465" t="inlineStr">
        <is>
          <t xml:space="preserve"> other industry wastewater </t>
        </is>
      </c>
      <c r="L1844" s="465" t="inlineStr">
        <is>
          <t xml:space="preserve"> reactive </t>
        </is>
      </c>
      <c r="M1844" s="465" t="inlineStr">
        <is>
          <t xml:space="preserve"> Nmix </t>
        </is>
      </c>
      <c r="N1844" s="466" t="n">
        <v>0.14334</v>
      </c>
      <c r="O1844" s="467" t="n">
        <v>0.2250335432092369</v>
      </c>
      <c r="P1844" s="468" t="n">
        <v>2012</v>
      </c>
      <c r="Q1844" s="469" t="inlineStr">
        <is>
          <t>Miljødirektoratet</t>
        </is>
      </c>
      <c r="R1844" s="469" t="inlineStr">
        <is>
          <t>ok</t>
        </is>
      </c>
      <c r="S1844" s="469" t="inlineStr">
        <is>
          <t xml:space="preserve"> text </t>
        </is>
      </c>
      <c r="T1844" s="426" t="inlineStr">
        <is>
          <t>Norway</t>
        </is>
      </c>
      <c r="U1844" s="465" t="inlineStr">
        <is>
          <t xml:space="preserve"> N wasted </t>
        </is>
      </c>
      <c r="V1844" s="465" t="n">
        <v>0.04</v>
      </c>
    </row>
    <row r="1845">
      <c r="B1845" s="5" t="inlineStr">
        <is>
          <t>MP.OP-HS.HS</t>
        </is>
      </c>
      <c r="C1845" s="5" t="inlineStr">
        <is>
          <t>MP.OP-HS.HS-Mineral fertilizer-Nmix</t>
        </is>
      </c>
      <c r="D1845" s="5" t="inlineStr">
        <is>
          <t>MP</t>
        </is>
      </c>
      <c r="E1845" s="5" t="inlineStr">
        <is>
          <t>OP</t>
        </is>
      </c>
      <c r="F1845" s="5">
        <f>VLOOKUP(E1845,'5.a Definitions'!E:F,2,FALSE)</f>
        <v/>
      </c>
      <c r="G1845" s="5" t="inlineStr">
        <is>
          <t>HS</t>
        </is>
      </c>
      <c r="H1845" s="5" t="inlineStr">
        <is>
          <t>HS</t>
        </is>
      </c>
      <c r="I1845" s="5">
        <f>VLOOKUP(H1845,'5.a Definitions'!E:F,2,FALSE)</f>
        <v/>
      </c>
      <c r="J1845" s="465" t="inlineStr">
        <is>
          <t xml:space="preserve"> Mineral fertilizer </t>
        </is>
      </c>
      <c r="K1845" s="465" t="inlineStr">
        <is>
          <t xml:space="preserve"> mineral fertilizer to settlements </t>
        </is>
      </c>
      <c r="L1845" s="465" t="inlineStr">
        <is>
          <t xml:space="preserve"> reactive </t>
        </is>
      </c>
      <c r="M1845" s="465" t="inlineStr">
        <is>
          <t xml:space="preserve"> Nmix </t>
        </is>
      </c>
      <c r="N1845" s="466" t="n">
        <v>1.927816326530612</v>
      </c>
      <c r="O1845" s="467" t="n">
        <v>0.576501852739607</v>
      </c>
      <c r="P1845" s="468" t="n">
        <v>2012</v>
      </c>
      <c r="Q1845" s="469" t="inlineStr">
        <is>
          <t>FAOSTAT Fertilizer by nutrient</t>
        </is>
      </c>
      <c r="R1845" s="469" t="inlineStr">
        <is>
          <t>ok</t>
        </is>
      </c>
      <c r="S1845" s="469" t="inlineStr">
        <is>
          <t xml:space="preserve"> text </t>
        </is>
      </c>
      <c r="T1845" s="426" t="inlineStr">
        <is>
          <t>Norway</t>
        </is>
      </c>
      <c r="U1845" s="5" t="inlineStr">
        <is>
          <t>useful output</t>
        </is>
      </c>
      <c r="V1845" s="465" t="n">
        <v>0.04</v>
      </c>
    </row>
    <row r="1846">
      <c r="B1846" s="5" t="inlineStr">
        <is>
          <t>MP.OP-HS.HS</t>
        </is>
      </c>
      <c r="C1846" s="5" t="inlineStr">
        <is>
          <t>MP.OP-HS.HS-Consumer goods-Nmix</t>
        </is>
      </c>
      <c r="D1846" s="5" t="inlineStr">
        <is>
          <t>MP</t>
        </is>
      </c>
      <c r="E1846" s="5" t="inlineStr">
        <is>
          <t>OP</t>
        </is>
      </c>
      <c r="F1846" s="5">
        <f>VLOOKUP(E1846,'5.a Definitions'!E:F,2,FALSE)</f>
        <v/>
      </c>
      <c r="G1846" s="5" t="inlineStr">
        <is>
          <t>HS</t>
        </is>
      </c>
      <c r="H1846" s="5" t="inlineStr">
        <is>
          <t>HS</t>
        </is>
      </c>
      <c r="I1846" s="5">
        <f>VLOOKUP(H1846,'5.a Definitions'!E:F,2,FALSE)</f>
        <v/>
      </c>
      <c r="J1846" s="465" t="inlineStr">
        <is>
          <t xml:space="preserve"> Consumer goods </t>
        </is>
      </c>
      <c r="K1846" s="465" t="inlineStr">
        <is>
          <t xml:space="preserve"> consumer goods </t>
        </is>
      </c>
      <c r="L1846" s="465" t="inlineStr">
        <is>
          <t xml:space="preserve"> reactive </t>
        </is>
      </c>
      <c r="M1846" s="465" t="inlineStr">
        <is>
          <t xml:space="preserve"> Nmix </t>
        </is>
      </c>
      <c r="N1846" s="466" t="n">
        <v>17.78210024584556</v>
      </c>
      <c r="O1846" s="467" t="n">
        <v>0.2470059622025897</v>
      </c>
      <c r="P1846" s="468" t="n">
        <v>2012</v>
      </c>
      <c r="Q1846" s="469" t="inlineStr">
        <is>
          <t>Massebalanse (Inflows - Outflows)</t>
        </is>
      </c>
      <c r="R1846" s="469" t="inlineStr">
        <is>
          <t>ok</t>
        </is>
      </c>
      <c r="S1846" s="469" t="inlineStr">
        <is>
          <t xml:space="preserve"> text </t>
        </is>
      </c>
      <c r="T1846" s="426" t="inlineStr">
        <is>
          <t>Norway</t>
        </is>
      </c>
      <c r="U1846" s="5" t="inlineStr">
        <is>
          <t>useful output</t>
        </is>
      </c>
      <c r="V1846" s="465" t="n">
        <v>0.04</v>
      </c>
    </row>
    <row r="1847" ht="16" customHeight="1">
      <c r="B1847" s="5" t="inlineStr">
        <is>
          <t>MP.OP-AT.AT</t>
        </is>
      </c>
      <c r="C1847" s="5" t="inlineStr">
        <is>
          <t>MP.OP-AT.AT-Emissions-NH3</t>
        </is>
      </c>
      <c r="D1847" s="5" t="inlineStr">
        <is>
          <t>MP</t>
        </is>
      </c>
      <c r="E1847" s="5" t="inlineStr">
        <is>
          <t>OP</t>
        </is>
      </c>
      <c r="F1847" s="5">
        <f>VLOOKUP(E1847,'5.a Definitions'!E:F,2,FALSE)</f>
        <v/>
      </c>
      <c r="G1847" s="5" t="inlineStr">
        <is>
          <t>AT</t>
        </is>
      </c>
      <c r="H1847" s="5" t="inlineStr">
        <is>
          <t>AT</t>
        </is>
      </c>
      <c r="I1847" s="5">
        <f>VLOOKUP(H1847,'5.a Definitions'!E:F,2,FALSE)</f>
        <v/>
      </c>
      <c r="J1847" s="465" t="inlineStr">
        <is>
          <t xml:space="preserve"> Emissions </t>
        </is>
      </c>
      <c r="K1847" s="465" t="inlineStr">
        <is>
          <t xml:space="preserve"> process emissions </t>
        </is>
      </c>
      <c r="L1847" s="465" t="inlineStr">
        <is>
          <t xml:space="preserve"> reactive </t>
        </is>
      </c>
      <c r="M1847" s="465" t="inlineStr">
        <is>
          <t xml:space="preserve"> NH3 </t>
        </is>
      </c>
      <c r="N1847" s="466" t="n">
        <v>0.5141423558466</v>
      </c>
      <c r="O1847" s="467" t="n">
        <v>0.2367211651707818</v>
      </c>
      <c r="P1847" s="468" t="n">
        <v>2012</v>
      </c>
      <c r="Q1847" s="469" t="inlineStr">
        <is>
          <t>CRLTAP Inventory Submissions</t>
        </is>
      </c>
      <c r="R1847" s="469" t="inlineStr">
        <is>
          <t>ok</t>
        </is>
      </c>
      <c r="S1847" s="469" t="inlineStr">
        <is>
          <t xml:space="preserve"> text </t>
        </is>
      </c>
      <c r="T1847" s="426" t="inlineStr">
        <is>
          <t>Norway</t>
        </is>
      </c>
      <c r="U1847" s="465" t="inlineStr">
        <is>
          <t xml:space="preserve"> N wasted </t>
        </is>
      </c>
      <c r="V1847" s="465" t="n">
        <v>0.04</v>
      </c>
    </row>
    <row r="1848" ht="16" customHeight="1">
      <c r="B1848" s="5" t="inlineStr">
        <is>
          <t>MP.OP-AT.AT</t>
        </is>
      </c>
      <c r="C1848" s="5" t="inlineStr">
        <is>
          <t>MP.OP-AT.AT-Emissions-NOx</t>
        </is>
      </c>
      <c r="D1848" s="5" t="inlineStr">
        <is>
          <t>MP</t>
        </is>
      </c>
      <c r="E1848" s="5" t="inlineStr">
        <is>
          <t>OP</t>
        </is>
      </c>
      <c r="F1848" s="5">
        <f>VLOOKUP(E1848,'5.a Definitions'!E:F,2,FALSE)</f>
        <v/>
      </c>
      <c r="G1848" s="5" t="inlineStr">
        <is>
          <t>AT</t>
        </is>
      </c>
      <c r="H1848" s="5" t="inlineStr">
        <is>
          <t>AT</t>
        </is>
      </c>
      <c r="I1848" s="5">
        <f>VLOOKUP(H1848,'5.a Definitions'!E:F,2,FALSE)</f>
        <v/>
      </c>
      <c r="J1848" s="465" t="inlineStr">
        <is>
          <t xml:space="preserve"> Emissions </t>
        </is>
      </c>
      <c r="K1848" s="465" t="inlineStr">
        <is>
          <t xml:space="preserve"> process emissions </t>
        </is>
      </c>
      <c r="L1848" s="465" t="inlineStr">
        <is>
          <t xml:space="preserve"> reactive </t>
        </is>
      </c>
      <c r="M1848" s="465" t="inlineStr">
        <is>
          <t xml:space="preserve"> NOx </t>
        </is>
      </c>
      <c r="N1848" s="466" t="n">
        <v>3.37967716390814</v>
      </c>
      <c r="O1848" s="467" t="n">
        <v>0.1665717953456905</v>
      </c>
      <c r="P1848" s="468" t="n">
        <v>2012</v>
      </c>
      <c r="Q1848" s="469" t="inlineStr">
        <is>
          <t>CRLTAP Inventory Submissions</t>
        </is>
      </c>
      <c r="R1848" s="469" t="inlineStr">
        <is>
          <t>ok</t>
        </is>
      </c>
      <c r="S1848" s="469" t="inlineStr">
        <is>
          <t xml:space="preserve"> text </t>
        </is>
      </c>
      <c r="T1848" s="426" t="inlineStr">
        <is>
          <t>Norway</t>
        </is>
      </c>
      <c r="U1848" s="465" t="inlineStr">
        <is>
          <t xml:space="preserve"> N wasted </t>
        </is>
      </c>
      <c r="V1848" s="465" t="n">
        <v>0.04</v>
      </c>
    </row>
    <row r="1849" ht="16" customHeight="1">
      <c r="B1849" s="5" t="inlineStr">
        <is>
          <t>MP.OP-AT.AT</t>
        </is>
      </c>
      <c r="C1849" s="5" t="inlineStr">
        <is>
          <t>MP.OP-AT.AT-Emissions-N2O</t>
        </is>
      </c>
      <c r="D1849" s="5" t="inlineStr">
        <is>
          <t>MP</t>
        </is>
      </c>
      <c r="E1849" s="5" t="inlineStr">
        <is>
          <t>OP</t>
        </is>
      </c>
      <c r="F1849" s="5">
        <f>VLOOKUP(E1849,'5.a Definitions'!E:F,2,FALSE)</f>
        <v/>
      </c>
      <c r="G1849" s="5" t="inlineStr">
        <is>
          <t>AT</t>
        </is>
      </c>
      <c r="H1849" s="5" t="inlineStr">
        <is>
          <t>AT</t>
        </is>
      </c>
      <c r="I1849" s="5">
        <f>VLOOKUP(H1849,'5.a Definitions'!E:F,2,FALSE)</f>
        <v/>
      </c>
      <c r="J1849" s="465" t="inlineStr">
        <is>
          <t xml:space="preserve"> Emissions </t>
        </is>
      </c>
      <c r="K1849" s="465" t="inlineStr">
        <is>
          <t xml:space="preserve"> process emissions </t>
        </is>
      </c>
      <c r="L1849" s="465" t="inlineStr">
        <is>
          <t xml:space="preserve"> reactive </t>
        </is>
      </c>
      <c r="M1849" s="465" t="inlineStr">
        <is>
          <t xml:space="preserve"> N2O </t>
        </is>
      </c>
      <c r="N1849" s="466" t="n">
        <v>1.006221912830601</v>
      </c>
      <c r="O1849" s="467" t="n">
        <v>0.06511359277630061</v>
      </c>
      <c r="P1849" s="468" t="n">
        <v>2012</v>
      </c>
      <c r="Q1849" s="469" t="inlineStr">
        <is>
          <t>UNFCCC CRT</t>
        </is>
      </c>
      <c r="R1849" s="469" t="inlineStr">
        <is>
          <t>ok</t>
        </is>
      </c>
      <c r="S1849" s="469" t="inlineStr">
        <is>
          <t xml:space="preserve"> text </t>
        </is>
      </c>
      <c r="T1849" s="426" t="inlineStr">
        <is>
          <t>Norway</t>
        </is>
      </c>
      <c r="U1849" s="465" t="inlineStr">
        <is>
          <t xml:space="preserve"> N wasted </t>
        </is>
      </c>
      <c r="V1849" s="465" t="n">
        <v>0.04</v>
      </c>
    </row>
    <row r="1850" ht="16" customHeight="1">
      <c r="B1850" s="5" t="inlineStr">
        <is>
          <t>MP.OP-HY.SW</t>
        </is>
      </c>
      <c r="C1850" s="5" t="inlineStr">
        <is>
          <t>MP.OP-HY.SW-Untreated wastewater-Nmix</t>
        </is>
      </c>
      <c r="D1850" s="5" t="inlineStr">
        <is>
          <t>MP</t>
        </is>
      </c>
      <c r="E1850" s="5" t="inlineStr">
        <is>
          <t>OP</t>
        </is>
      </c>
      <c r="F1850" s="5">
        <f>VLOOKUP(E1850,'5.a Definitions'!E:F,2,FALSE)</f>
        <v/>
      </c>
      <c r="G1850" s="5" t="inlineStr">
        <is>
          <t>HY</t>
        </is>
      </c>
      <c r="H1850" s="5" t="inlineStr">
        <is>
          <t>SW</t>
        </is>
      </c>
      <c r="I1850" s="5">
        <f>VLOOKUP(H1850,'5.a Definitions'!E:F,2,FALSE)</f>
        <v/>
      </c>
      <c r="J1850" s="465" t="inlineStr">
        <is>
          <t xml:space="preserve"> Untreated wastewater </t>
        </is>
      </c>
      <c r="K1850" s="465" t="inlineStr">
        <is>
          <t xml:space="preserve"> other industry untreated wastewater </t>
        </is>
      </c>
      <c r="L1850" s="465" t="inlineStr">
        <is>
          <t xml:space="preserve"> reactive </t>
        </is>
      </c>
      <c r="M1850" s="465" t="inlineStr">
        <is>
          <t xml:space="preserve"> Nmix </t>
        </is>
      </c>
      <c r="N1850" s="466" t="n">
        <v>1.7930804</v>
      </c>
      <c r="O1850" s="467" t="n">
        <v>0.1313733370681888</v>
      </c>
      <c r="P1850" s="468" t="n">
        <v>2012</v>
      </c>
      <c r="Q1850" s="469" t="inlineStr">
        <is>
          <t>Miljødirektoratet</t>
        </is>
      </c>
      <c r="R1850" s="469" t="inlineStr">
        <is>
          <t>ok</t>
        </is>
      </c>
      <c r="S1850" s="469" t="inlineStr">
        <is>
          <t xml:space="preserve"> text </t>
        </is>
      </c>
      <c r="T1850" s="426" t="inlineStr">
        <is>
          <t>Norway</t>
        </is>
      </c>
      <c r="U1850" s="465" t="inlineStr">
        <is>
          <t xml:space="preserve"> N wasted </t>
        </is>
      </c>
      <c r="V1850" s="465" t="n">
        <v>0.04</v>
      </c>
    </row>
    <row r="1851" ht="16" customHeight="1">
      <c r="B1851" s="5" t="inlineStr">
        <is>
          <t>MP.OP-FS.FO</t>
        </is>
      </c>
      <c r="C1851" s="5" t="inlineStr">
        <is>
          <t>MP.OP-FS.FO-Mineral fertilizer-Nmix</t>
        </is>
      </c>
      <c r="D1851" s="5" t="inlineStr">
        <is>
          <t>MP</t>
        </is>
      </c>
      <c r="E1851" s="5" t="inlineStr">
        <is>
          <t>OP</t>
        </is>
      </c>
      <c r="F1851" s="5">
        <f>VLOOKUP(E1851,'5.a Definitions'!E:F,2,FALSE)</f>
        <v/>
      </c>
      <c r="G1851" s="5" t="inlineStr">
        <is>
          <t>FS</t>
        </is>
      </c>
      <c r="H1851" s="5" t="inlineStr">
        <is>
          <t>FO</t>
        </is>
      </c>
      <c r="I1851" s="5">
        <f>VLOOKUP(H1851,'5.a Definitions'!E:F,2,FALSE)</f>
        <v/>
      </c>
      <c r="J1851" s="5" t="inlineStr">
        <is>
          <t>Mineral fertilizer</t>
        </is>
      </c>
      <c r="K1851" s="5" t="inlineStr">
        <is>
          <t>mineral fertilizer to forests</t>
        </is>
      </c>
      <c r="L1851" s="5" t="inlineStr">
        <is>
          <t>reactive</t>
        </is>
      </c>
      <c r="M1851" s="5" t="inlineStr">
        <is>
          <t>Nmix</t>
        </is>
      </c>
      <c r="N1851" s="422" t="n">
        <v>0.12741</v>
      </c>
      <c r="O1851" s="423" t="n">
        <v>0.2857543295853104</v>
      </c>
      <c r="P1851" s="468" t="n">
        <v>2012</v>
      </c>
      <c r="Q1851" s="425" t="inlineStr">
        <is>
          <t>SSB tabell 05543</t>
        </is>
      </c>
      <c r="R1851" s="425" t="inlineStr">
        <is>
          <t>ok</t>
        </is>
      </c>
      <c r="S1851" s="425" t="inlineStr">
        <is>
          <t>text</t>
        </is>
      </c>
      <c r="T1851" s="426" t="inlineStr">
        <is>
          <t>Norway</t>
        </is>
      </c>
      <c r="U1851" s="5" t="inlineStr">
        <is>
          <t>useful output</t>
        </is>
      </c>
      <c r="V1851" s="5">
        <f>(#REF!*#REF!)^2</f>
        <v/>
      </c>
    </row>
    <row r="1852" ht="16" customHeight="1">
      <c r="B1852" s="5" t="inlineStr">
        <is>
          <t>MP.OP-RW.RW</t>
        </is>
      </c>
      <c r="C1852" s="5" t="inlineStr">
        <is>
          <t>MP.OP-RW.RW-Mineral fertilizer export-Nmix</t>
        </is>
      </c>
      <c r="D1852" s="5" t="inlineStr">
        <is>
          <t>MP</t>
        </is>
      </c>
      <c r="E1852" s="5" t="inlineStr">
        <is>
          <t>OP</t>
        </is>
      </c>
      <c r="F1852" s="5">
        <f>VLOOKUP(E1852,'5.a Definitions'!E:F,2,FALSE)</f>
        <v/>
      </c>
      <c r="G1852" s="5" t="inlineStr">
        <is>
          <t>RW</t>
        </is>
      </c>
      <c r="H1852" s="5" t="inlineStr">
        <is>
          <t>RW</t>
        </is>
      </c>
      <c r="I1852" s="5">
        <f>VLOOKUP(H1852,'5.a Definitions'!E:F,2,FALSE)</f>
        <v/>
      </c>
      <c r="J1852" s="465" t="inlineStr">
        <is>
          <t xml:space="preserve"> Mineral fertilizer export </t>
        </is>
      </c>
      <c r="K1852" s="465" t="inlineStr">
        <is>
          <t xml:space="preserve"> mineral fertilizer export </t>
        </is>
      </c>
      <c r="L1852" s="465" t="inlineStr">
        <is>
          <t xml:space="preserve"> reactive </t>
        </is>
      </c>
      <c r="M1852" s="465" t="inlineStr">
        <is>
          <t xml:space="preserve"> Nmix </t>
        </is>
      </c>
      <c r="N1852" s="466" t="n">
        <v>650.037</v>
      </c>
      <c r="O1852" s="467" t="n">
        <v>0.2949457776486215</v>
      </c>
      <c r="P1852" s="468" t="n">
        <v>2012</v>
      </c>
      <c r="Q1852" s="469" t="inlineStr">
        <is>
          <t>FAOSTAT Fertilizer by Nutrient</t>
        </is>
      </c>
      <c r="R1852" s="469" t="inlineStr">
        <is>
          <t>ok</t>
        </is>
      </c>
      <c r="S1852" s="469" t="inlineStr">
        <is>
          <t xml:space="preserve"> text </t>
        </is>
      </c>
      <c r="T1852" s="426" t="inlineStr">
        <is>
          <t>Norway</t>
        </is>
      </c>
      <c r="U1852" s="5" t="inlineStr">
        <is>
          <t>useful output</t>
        </is>
      </c>
      <c r="V1852" s="465" t="n">
        <v>0.04</v>
      </c>
    </row>
    <row r="1853" ht="16" customHeight="1" thickBot="1">
      <c r="B1853" s="6" t="inlineStr">
        <is>
          <t>MP.OP-RW.RW</t>
        </is>
      </c>
      <c r="C1853" s="6" t="inlineStr">
        <is>
          <t>MP.OP-RW.RW-Other goods export-Nmix</t>
        </is>
      </c>
      <c r="D1853" s="6" t="inlineStr">
        <is>
          <t>MP</t>
        </is>
      </c>
      <c r="E1853" s="6" t="inlineStr">
        <is>
          <t>OP</t>
        </is>
      </c>
      <c r="F1853" s="5">
        <f>VLOOKUP(E1853,'5.a Definitions'!E:F,2,FALSE)</f>
        <v/>
      </c>
      <c r="G1853" s="6" t="inlineStr">
        <is>
          <t>RW</t>
        </is>
      </c>
      <c r="H1853" s="6" t="inlineStr">
        <is>
          <t>RW</t>
        </is>
      </c>
      <c r="I1853" s="5">
        <f>VLOOKUP(H1853,'5.a Definitions'!E:F,2,FALSE)</f>
        <v/>
      </c>
      <c r="J1853" s="470" t="inlineStr">
        <is>
          <t xml:space="preserve"> Other goods export </t>
        </is>
      </c>
      <c r="K1853" s="470" t="inlineStr">
        <is>
          <t xml:space="preserve"> other goods export </t>
        </is>
      </c>
      <c r="L1853" s="470" t="inlineStr">
        <is>
          <t xml:space="preserve"> reactive </t>
        </is>
      </c>
      <c r="M1853" s="470" t="inlineStr">
        <is>
          <t xml:space="preserve"> Nmix </t>
        </is>
      </c>
      <c r="N1853" s="466" t="n">
        <v>8.878971243200001</v>
      </c>
      <c r="O1853" s="471" t="n">
        <v>0.1374577791274611</v>
      </c>
      <c r="P1853" s="468" t="n">
        <v>2012</v>
      </c>
      <c r="Q1853" s="472" t="inlineStr">
        <is>
          <t>SSB tab 08801</t>
        </is>
      </c>
      <c r="R1853" s="469" t="inlineStr">
        <is>
          <t>ok</t>
        </is>
      </c>
      <c r="S1853" s="472" t="inlineStr">
        <is>
          <t xml:space="preserve"> text </t>
        </is>
      </c>
      <c r="T1853" s="426" t="inlineStr">
        <is>
          <t>Norway</t>
        </is>
      </c>
      <c r="U1853" s="5" t="inlineStr">
        <is>
          <t>useful output</t>
        </is>
      </c>
      <c r="V1853" s="470" t="n">
        <v>0.04</v>
      </c>
    </row>
    <row r="1854" ht="16" customHeight="1">
      <c r="A1854" s="488" t="inlineStr">
        <is>
          <t xml:space="preserve"> Agriculture </t>
        </is>
      </c>
      <c r="B1854" s="5" t="inlineStr">
        <is>
          <t>AG.SM-MP.FP</t>
        </is>
      </c>
      <c r="C1854" s="5" t="inlineStr">
        <is>
          <t>AG.SM-MP.FP-Food crop products-Nmix</t>
        </is>
      </c>
      <c r="D1854" s="5" t="inlineStr">
        <is>
          <t>AG</t>
        </is>
      </c>
      <c r="E1854" s="5" t="inlineStr">
        <is>
          <t>SM</t>
        </is>
      </c>
      <c r="F1854" s="5">
        <f>VLOOKUP(E1854,'5.a Definitions'!E:F,2,FALSE)</f>
        <v/>
      </c>
      <c r="G1854" s="5" t="inlineStr">
        <is>
          <t>MP</t>
        </is>
      </c>
      <c r="H1854" s="5" t="inlineStr">
        <is>
          <t>FP</t>
        </is>
      </c>
      <c r="I1854" s="5">
        <f>VLOOKUP(H1854,'5.a Definitions'!E:F,2,FALSE)</f>
        <v/>
      </c>
      <c r="J1854" s="465" t="inlineStr">
        <is>
          <t xml:space="preserve"> Food crop products </t>
        </is>
      </c>
      <c r="K1854" s="465" t="inlineStr">
        <is>
          <t xml:space="preserve"> food crop products </t>
        </is>
      </c>
      <c r="L1854" s="465" t="inlineStr">
        <is>
          <t xml:space="preserve"> reactive </t>
        </is>
      </c>
      <c r="M1854" s="465" t="inlineStr">
        <is>
          <t xml:space="preserve"> Nmix </t>
        </is>
      </c>
      <c r="N1854" s="466" t="n">
        <v>22.5072</v>
      </c>
      <c r="O1854" s="467" t="n">
        <v>0.4149602262584166</v>
      </c>
      <c r="P1854" s="468" t="n">
        <v>2012</v>
      </c>
      <c r="Q1854" s="469" t="inlineStr">
        <is>
          <t>Eurostat Gross nutrient balance</t>
        </is>
      </c>
      <c r="R1854" s="469" t="inlineStr">
        <is>
          <t>ok</t>
        </is>
      </c>
      <c r="S1854" s="469" t="inlineStr">
        <is>
          <t xml:space="preserve"> text </t>
        </is>
      </c>
      <c r="T1854" s="426" t="inlineStr">
        <is>
          <t>Norway</t>
        </is>
      </c>
      <c r="U1854" s="5" t="inlineStr">
        <is>
          <t>useful output</t>
        </is>
      </c>
      <c r="V1854" s="465" t="n">
        <v>0.04</v>
      </c>
    </row>
    <row r="1855" ht="16" customHeight="1">
      <c r="B1855" s="5" t="inlineStr">
        <is>
          <t>AG.SM-MP.OP</t>
        </is>
      </c>
      <c r="C1855" s="5" t="inlineStr">
        <is>
          <t>AG.SM-MP.OP-Crop products for industrial use-Nmix</t>
        </is>
      </c>
      <c r="D1855" s="5" t="inlineStr">
        <is>
          <t>AG</t>
        </is>
      </c>
      <c r="E1855" s="5" t="inlineStr">
        <is>
          <t>SM</t>
        </is>
      </c>
      <c r="F1855" s="5">
        <f>VLOOKUP(E1855,'5.a Definitions'!E:F,2,FALSE)</f>
        <v/>
      </c>
      <c r="G1855" s="5" t="inlineStr">
        <is>
          <t>MP</t>
        </is>
      </c>
      <c r="H1855" s="5" t="inlineStr">
        <is>
          <t>OP</t>
        </is>
      </c>
      <c r="I1855" s="5">
        <f>VLOOKUP(H1855,'5.a Definitions'!E:F,2,FALSE)</f>
        <v/>
      </c>
      <c r="J1855" s="465" t="inlineStr">
        <is>
          <t xml:space="preserve"> Crop products for industrial use </t>
        </is>
      </c>
      <c r="K1855" s="465" t="inlineStr">
        <is>
          <t xml:space="preserve"> crop products for industrial use </t>
        </is>
      </c>
      <c r="L1855" s="465" t="inlineStr">
        <is>
          <t xml:space="preserve"> reactive </t>
        </is>
      </c>
      <c r="M1855" s="465" t="inlineStr">
        <is>
          <t xml:space="preserve"> Nmix </t>
        </is>
      </c>
      <c r="N1855" s="466" t="n">
        <v>0.3967</v>
      </c>
      <c r="O1855" s="467" t="n">
        <v>0.4149602262584166</v>
      </c>
      <c r="P1855" s="468" t="n">
        <v>2012</v>
      </c>
      <c r="Q1855" s="469" t="inlineStr">
        <is>
          <t>Eurostat Gross nutrient balance, Nutrient removal by harvest of industrial crops</t>
        </is>
      </c>
      <c r="R1855" s="469" t="inlineStr">
        <is>
          <t>ok</t>
        </is>
      </c>
      <c r="S1855" s="469" t="inlineStr">
        <is>
          <t xml:space="preserve"> text </t>
        </is>
      </c>
      <c r="T1855" s="426" t="inlineStr">
        <is>
          <t>Norway</t>
        </is>
      </c>
      <c r="U1855" s="5" t="inlineStr">
        <is>
          <t>useful output</t>
        </is>
      </c>
      <c r="V1855" s="465" t="n">
        <v>0.04</v>
      </c>
    </row>
    <row r="1856" ht="16" customHeight="1">
      <c r="B1856" s="5" t="inlineStr">
        <is>
          <t>AG.SM-AG.MM</t>
        </is>
      </c>
      <c r="C1856" s="5" t="inlineStr">
        <is>
          <t>AG.SM-AG.MM-Fodder crops-Nmix</t>
        </is>
      </c>
      <c r="D1856" s="5" t="inlineStr">
        <is>
          <t>AG</t>
        </is>
      </c>
      <c r="E1856" s="5" t="inlineStr">
        <is>
          <t>SM</t>
        </is>
      </c>
      <c r="F1856" s="5">
        <f>VLOOKUP(E1856,'5.a Definitions'!E:F,2,FALSE)</f>
        <v/>
      </c>
      <c r="G1856" s="5" t="inlineStr">
        <is>
          <t>AG</t>
        </is>
      </c>
      <c r="H1856" s="5" t="inlineStr">
        <is>
          <t>MM</t>
        </is>
      </c>
      <c r="I1856" s="5">
        <f>VLOOKUP(H1856,'5.a Definitions'!E:F,2,FALSE)</f>
        <v/>
      </c>
      <c r="J1856" s="465" t="inlineStr">
        <is>
          <t xml:space="preserve"> Fodder crops </t>
        </is>
      </c>
      <c r="K1856" s="465" t="inlineStr">
        <is>
          <t xml:space="preserve"> fodder crops </t>
        </is>
      </c>
      <c r="L1856" s="465" t="inlineStr">
        <is>
          <t xml:space="preserve"> reactive </t>
        </is>
      </c>
      <c r="M1856" s="465" t="inlineStr">
        <is>
          <t xml:space="preserve"> Nmix </t>
        </is>
      </c>
      <c r="N1856" s="466" t="n">
        <v>69.13018080000001</v>
      </c>
      <c r="O1856" s="467" t="n">
        <v>0.2860175554943414</v>
      </c>
      <c r="P1856" s="468" t="n">
        <v>2012</v>
      </c>
      <c r="Q1856" s="469" t="inlineStr">
        <is>
          <t>SSB table 05772 + BFJ Totalkalkylen, Eng-beite</t>
        </is>
      </c>
      <c r="R1856" s="469" t="inlineStr">
        <is>
          <t>ok</t>
        </is>
      </c>
      <c r="S1856" s="469" t="inlineStr">
        <is>
          <t xml:space="preserve"> text </t>
        </is>
      </c>
      <c r="T1856" s="426" t="inlineStr">
        <is>
          <t>Norway</t>
        </is>
      </c>
      <c r="U1856" s="5" t="inlineStr">
        <is>
          <t>useful output</t>
        </is>
      </c>
      <c r="V1856" s="465" t="n">
        <v>0.04</v>
      </c>
    </row>
    <row r="1857" ht="16" customHeight="1">
      <c r="B1857" s="5" t="inlineStr">
        <is>
          <t>AG.SM-AT.AT</t>
        </is>
      </c>
      <c r="C1857" s="5" t="inlineStr">
        <is>
          <t>AG.SM-AT.AT-Emissions-NH3</t>
        </is>
      </c>
      <c r="D1857" s="5" t="inlineStr">
        <is>
          <t>AG</t>
        </is>
      </c>
      <c r="E1857" s="5" t="inlineStr">
        <is>
          <t>SM</t>
        </is>
      </c>
      <c r="F1857" s="5">
        <f>VLOOKUP(E1857,'5.a Definitions'!E:F,2,FALSE)</f>
        <v/>
      </c>
      <c r="G1857" s="5" t="inlineStr">
        <is>
          <t>AT</t>
        </is>
      </c>
      <c r="H1857" s="5" t="inlineStr">
        <is>
          <t>AT</t>
        </is>
      </c>
      <c r="I1857" s="5">
        <f>VLOOKUP(H1857,'5.a Definitions'!E:F,2,FALSE)</f>
        <v/>
      </c>
      <c r="J1857" s="465" t="inlineStr">
        <is>
          <t xml:space="preserve"> Emissions </t>
        </is>
      </c>
      <c r="K1857" s="465" t="inlineStr">
        <is>
          <t xml:space="preserve"> agricultural soil emissions </t>
        </is>
      </c>
      <c r="L1857" s="465" t="inlineStr">
        <is>
          <t xml:space="preserve"> reactive </t>
        </is>
      </c>
      <c r="M1857" s="465" t="inlineStr">
        <is>
          <t xml:space="preserve"> NH3 </t>
        </is>
      </c>
      <c r="N1857" s="466" t="n">
        <v>14.00855854392024</v>
      </c>
      <c r="O1857" s="467" t="n">
        <v>0.3038731654372392</v>
      </c>
      <c r="P1857" s="468" t="n">
        <v>2012</v>
      </c>
      <c r="Q1857" s="469" t="inlineStr">
        <is>
          <t>CRLTAP Inventory Submissions</t>
        </is>
      </c>
      <c r="R1857" s="469" t="inlineStr">
        <is>
          <t>ok</t>
        </is>
      </c>
      <c r="S1857" s="469" t="inlineStr">
        <is>
          <t xml:space="preserve"> text </t>
        </is>
      </c>
      <c r="T1857" s="426" t="inlineStr">
        <is>
          <t>Norway</t>
        </is>
      </c>
      <c r="U1857" s="465" t="inlineStr">
        <is>
          <t xml:space="preserve"> N wasted </t>
        </is>
      </c>
      <c r="V1857" s="465" t="n">
        <v>0.04</v>
      </c>
    </row>
    <row r="1858" ht="16" customHeight="1">
      <c r="B1858" s="5" t="inlineStr">
        <is>
          <t>AG.SM-AT.AT</t>
        </is>
      </c>
      <c r="C1858" s="5" t="inlineStr">
        <is>
          <t>AG.SM-AT.AT-Emissions-N2O</t>
        </is>
      </c>
      <c r="D1858" s="5" t="inlineStr">
        <is>
          <t>AG</t>
        </is>
      </c>
      <c r="E1858" s="5" t="inlineStr">
        <is>
          <t>SM</t>
        </is>
      </c>
      <c r="F1858" s="5">
        <f>VLOOKUP(E1858,'5.a Definitions'!E:F,2,FALSE)</f>
        <v/>
      </c>
      <c r="G1858" s="5" t="inlineStr">
        <is>
          <t>AT</t>
        </is>
      </c>
      <c r="H1858" s="5" t="inlineStr">
        <is>
          <t>AT</t>
        </is>
      </c>
      <c r="I1858" s="5">
        <f>VLOOKUP(H1858,'5.a Definitions'!E:F,2,FALSE)</f>
        <v/>
      </c>
      <c r="J1858" s="465" t="inlineStr">
        <is>
          <t xml:space="preserve"> Emissions </t>
        </is>
      </c>
      <c r="K1858" s="465" t="inlineStr">
        <is>
          <t xml:space="preserve"> agricultural soil emissions </t>
        </is>
      </c>
      <c r="L1858" s="465" t="inlineStr">
        <is>
          <t xml:space="preserve"> reactive </t>
        </is>
      </c>
      <c r="M1858" s="465" t="inlineStr">
        <is>
          <t xml:space="preserve"> N2O </t>
        </is>
      </c>
      <c r="N1858" s="466" t="n">
        <v>3.556818100309128</v>
      </c>
      <c r="O1858" s="467" t="n">
        <v>1.327785818452061</v>
      </c>
      <c r="P1858" s="468" t="n">
        <v>2012</v>
      </c>
      <c r="Q1858" s="469" t="inlineStr">
        <is>
          <t>UNFCCC CRT</t>
        </is>
      </c>
      <c r="R1858" s="469" t="inlineStr">
        <is>
          <t>ok</t>
        </is>
      </c>
      <c r="S1858" s="469" t="inlineStr">
        <is>
          <t xml:space="preserve"> text </t>
        </is>
      </c>
      <c r="T1858" s="426" t="inlineStr">
        <is>
          <t>Norway</t>
        </is>
      </c>
      <c r="U1858" s="465" t="inlineStr">
        <is>
          <t xml:space="preserve"> N wasted </t>
        </is>
      </c>
      <c r="V1858" s="465" t="n">
        <v>0.04</v>
      </c>
    </row>
    <row r="1859" ht="16" customHeight="1">
      <c r="B1859" s="5" t="inlineStr">
        <is>
          <t>AG.SM-AT.AT</t>
        </is>
      </c>
      <c r="C1859" s="5" t="inlineStr">
        <is>
          <t>AG.SM-AT.AT-Emissions-NOx</t>
        </is>
      </c>
      <c r="D1859" s="5" t="inlineStr">
        <is>
          <t>AG</t>
        </is>
      </c>
      <c r="E1859" s="5" t="inlineStr">
        <is>
          <t>SM</t>
        </is>
      </c>
      <c r="F1859" s="5">
        <f>VLOOKUP(E1859,'5.a Definitions'!E:F,2,FALSE)</f>
        <v/>
      </c>
      <c r="G1859" s="5" t="inlineStr">
        <is>
          <t>AT</t>
        </is>
      </c>
      <c r="H1859" s="5" t="inlineStr">
        <is>
          <t>AT</t>
        </is>
      </c>
      <c r="I1859" s="5">
        <f>VLOOKUP(H1859,'5.a Definitions'!E:F,2,FALSE)</f>
        <v/>
      </c>
      <c r="J1859" s="465" t="inlineStr">
        <is>
          <t xml:space="preserve"> Emissions </t>
        </is>
      </c>
      <c r="K1859" s="465" t="inlineStr">
        <is>
          <t xml:space="preserve"> agricultural soil emissions </t>
        </is>
      </c>
      <c r="L1859" s="465" t="inlineStr">
        <is>
          <t xml:space="preserve"> reactive </t>
        </is>
      </c>
      <c r="M1859" s="465" t="inlineStr">
        <is>
          <t xml:space="preserve"> NOx </t>
        </is>
      </c>
      <c r="N1859" s="466" t="n">
        <v>2.081362733086852</v>
      </c>
      <c r="O1859" s="467" t="n">
        <v>0.6909346287199044</v>
      </c>
      <c r="P1859" s="468" t="n">
        <v>2012</v>
      </c>
      <c r="Q1859" s="469" t="inlineStr">
        <is>
          <t>CRLTAP Inventory Submissions</t>
        </is>
      </c>
      <c r="R1859" s="469" t="inlineStr">
        <is>
          <t>ok</t>
        </is>
      </c>
      <c r="S1859" s="469" t="inlineStr">
        <is>
          <t xml:space="preserve"> text </t>
        </is>
      </c>
      <c r="T1859" s="426" t="inlineStr">
        <is>
          <t>Norway</t>
        </is>
      </c>
      <c r="U1859" s="465" t="inlineStr">
        <is>
          <t xml:space="preserve"> N wasted </t>
        </is>
      </c>
      <c r="V1859" s="465" t="n">
        <v>0.04</v>
      </c>
    </row>
    <row r="1860" ht="16" customHeight="1">
      <c r="B1860" s="5" t="inlineStr">
        <is>
          <t>AG.SM-AT.AT</t>
        </is>
      </c>
      <c r="C1860" s="5" t="inlineStr">
        <is>
          <t>AG.SM-AT.AT-Emissions-N2</t>
        </is>
      </c>
      <c r="D1860" s="5" t="inlineStr">
        <is>
          <t>AG</t>
        </is>
      </c>
      <c r="E1860" s="5" t="inlineStr">
        <is>
          <t>SM</t>
        </is>
      </c>
      <c r="F1860" s="5">
        <f>VLOOKUP(E1860,'5.a Definitions'!E:F,2,FALSE)</f>
        <v/>
      </c>
      <c r="G1860" s="5" t="inlineStr">
        <is>
          <t>AT</t>
        </is>
      </c>
      <c r="H1860" s="5" t="inlineStr">
        <is>
          <t>AT</t>
        </is>
      </c>
      <c r="I1860" s="5">
        <f>VLOOKUP(H1860,'5.a Definitions'!E:F,2,FALSE)</f>
        <v/>
      </c>
      <c r="J1860" s="465" t="inlineStr">
        <is>
          <t xml:space="preserve"> Emissions </t>
        </is>
      </c>
      <c r="K1860" s="465" t="inlineStr">
        <is>
          <t xml:space="preserve"> agricultural soil emissions </t>
        </is>
      </c>
      <c r="L1860" s="465" t="inlineStr">
        <is>
          <t xml:space="preserve"> inert </t>
        </is>
      </c>
      <c r="M1860" s="465" t="inlineStr">
        <is>
          <t xml:space="preserve"> N2 </t>
        </is>
      </c>
      <c r="N1860" s="466" t="n">
        <v>13.9000876</v>
      </c>
      <c r="O1860" s="467" t="n">
        <v>0.4956076723636977</v>
      </c>
      <c r="P1860" s="468" t="n">
        <v>2012</v>
      </c>
      <c r="Q1860" s="469" t="inlineStr">
        <is>
          <t>Schäppi2025Ann + SSB table 05982</t>
        </is>
      </c>
      <c r="R1860" s="469" t="inlineStr">
        <is>
          <t>ok</t>
        </is>
      </c>
      <c r="S1860" s="469" t="inlineStr">
        <is>
          <t xml:space="preserve"> text </t>
        </is>
      </c>
      <c r="T1860" s="426" t="inlineStr">
        <is>
          <t>Norway</t>
        </is>
      </c>
      <c r="U1860" s="465" t="inlineStr">
        <is>
          <t xml:space="preserve"> N wasted </t>
        </is>
      </c>
      <c r="V1860" s="465" t="n">
        <v>0.04</v>
      </c>
    </row>
    <row r="1861" ht="16" customHeight="1">
      <c r="B1861" s="5" t="inlineStr">
        <is>
          <t>AG.SM-HY.SW</t>
        </is>
      </c>
      <c r="C1861" s="5" t="inlineStr">
        <is>
          <t>AG.SM-HY.SW-Leaching-Nmix</t>
        </is>
      </c>
      <c r="D1861" s="5" t="inlineStr">
        <is>
          <t>AG</t>
        </is>
      </c>
      <c r="E1861" s="5" t="inlineStr">
        <is>
          <t>SM</t>
        </is>
      </c>
      <c r="F1861" s="5">
        <f>VLOOKUP(E1861,'5.a Definitions'!E:F,2,FALSE)</f>
        <v/>
      </c>
      <c r="G1861" s="5" t="inlineStr">
        <is>
          <t>HY</t>
        </is>
      </c>
      <c r="H1861" s="5" t="inlineStr">
        <is>
          <t>SW</t>
        </is>
      </c>
      <c r="I1861" s="5">
        <f>VLOOKUP(H1861,'5.a Definitions'!E:F,2,FALSE)</f>
        <v/>
      </c>
      <c r="J1861" s="465" t="inlineStr">
        <is>
          <t>Sewage sludge landfill</t>
        </is>
      </c>
      <c r="K1861" s="465" t="inlineStr">
        <is>
          <t>sewage sludge landfill</t>
        </is>
      </c>
      <c r="L1861" s="465" t="inlineStr">
        <is>
          <t xml:space="preserve"> reactive </t>
        </is>
      </c>
      <c r="M1861" s="465" t="inlineStr">
        <is>
          <t xml:space="preserve"> Nmix </t>
        </is>
      </c>
      <c r="N1861" s="466" t="n">
        <v>40.85153575504758</v>
      </c>
      <c r="O1861" s="467" t="n">
        <v>0.5495423944225983</v>
      </c>
      <c r="P1861" s="468" t="n">
        <v>2012</v>
      </c>
      <c r="Q1861" s="469" t="inlineStr">
        <is>
          <t>UNFCCC CRT</t>
        </is>
      </c>
      <c r="R1861" s="469" t="inlineStr">
        <is>
          <t>ok</t>
        </is>
      </c>
      <c r="S1861" s="469" t="inlineStr">
        <is>
          <t xml:space="preserve"> text </t>
        </is>
      </c>
      <c r="T1861" s="426" t="inlineStr">
        <is>
          <t>Norway</t>
        </is>
      </c>
      <c r="U1861" s="465" t="inlineStr">
        <is>
          <t>N wasted</t>
        </is>
      </c>
      <c r="V1861" s="465" t="n">
        <v>0.04</v>
      </c>
    </row>
    <row r="1862" ht="16" customHeight="1">
      <c r="B1862" s="5" t="inlineStr">
        <is>
          <t>AG.MM-MP.FP</t>
        </is>
      </c>
      <c r="C1862" s="5" t="inlineStr">
        <is>
          <t>AG.MM-MP.FP-Animal products-Nmix</t>
        </is>
      </c>
      <c r="D1862" s="5" t="inlineStr">
        <is>
          <t>AG</t>
        </is>
      </c>
      <c r="E1862" s="5" t="inlineStr">
        <is>
          <t>MM</t>
        </is>
      </c>
      <c r="F1862" s="5">
        <f>VLOOKUP(E1862,'5.a Definitions'!E:F,2,FALSE)</f>
        <v/>
      </c>
      <c r="G1862" s="5" t="inlineStr">
        <is>
          <t>MP</t>
        </is>
      </c>
      <c r="H1862" s="5" t="inlineStr">
        <is>
          <t>FP</t>
        </is>
      </c>
      <c r="I1862" s="5">
        <f>VLOOKUP(H1862,'5.a Definitions'!E:F,2,FALSE)</f>
        <v/>
      </c>
      <c r="J1862" s="465" t="inlineStr">
        <is>
          <t xml:space="preserve"> Animal products </t>
        </is>
      </c>
      <c r="K1862" s="465" t="inlineStr">
        <is>
          <t xml:space="preserve"> animal products </t>
        </is>
      </c>
      <c r="L1862" s="465" t="inlineStr">
        <is>
          <t xml:space="preserve"> reactive </t>
        </is>
      </c>
      <c r="M1862" s="465" t="inlineStr">
        <is>
          <t xml:space="preserve"> Nmix </t>
        </is>
      </c>
      <c r="N1862" s="466" t="n">
        <v>18.6648397</v>
      </c>
      <c r="O1862" s="467" t="n">
        <v>0.1131133818711709</v>
      </c>
      <c r="P1862" s="468" t="n">
        <v>2012</v>
      </c>
      <c r="Q1862" s="469" t="inlineStr">
        <is>
          <t>FAOSTAT Crops and livestock products</t>
        </is>
      </c>
      <c r="R1862" s="469" t="inlineStr">
        <is>
          <t>ok</t>
        </is>
      </c>
      <c r="S1862" s="469" t="inlineStr">
        <is>
          <t xml:space="preserve"> text </t>
        </is>
      </c>
      <c r="T1862" s="426" t="inlineStr">
        <is>
          <t>Norway</t>
        </is>
      </c>
      <c r="U1862" s="5" t="inlineStr">
        <is>
          <t>useful output</t>
        </is>
      </c>
      <c r="V1862" s="465" t="n">
        <v>0.04</v>
      </c>
    </row>
    <row r="1863" ht="16" customHeight="1">
      <c r="B1863" s="5" t="inlineStr">
        <is>
          <t>AG.MM-MP.OP</t>
        </is>
      </c>
      <c r="C1863" s="5" t="inlineStr">
        <is>
          <t>AG.MM-MP.OP-Non-edible animal products-Nmix</t>
        </is>
      </c>
      <c r="D1863" s="5" t="inlineStr">
        <is>
          <t>AG</t>
        </is>
      </c>
      <c r="E1863" s="5" t="inlineStr">
        <is>
          <t>MM</t>
        </is>
      </c>
      <c r="F1863" s="5">
        <f>VLOOKUP(E1863,'5.a Definitions'!E:F,2,FALSE)</f>
        <v/>
      </c>
      <c r="G1863" s="5" t="inlineStr">
        <is>
          <t>MP</t>
        </is>
      </c>
      <c r="H1863" s="5" t="inlineStr">
        <is>
          <t>OP</t>
        </is>
      </c>
      <c r="I1863" s="5">
        <f>VLOOKUP(H1863,'5.a Definitions'!E:F,2,FALSE)</f>
        <v/>
      </c>
      <c r="J1863" s="465" t="inlineStr">
        <is>
          <t xml:space="preserve"> Non-edible animal products </t>
        </is>
      </c>
      <c r="K1863" s="465" t="inlineStr">
        <is>
          <t xml:space="preserve"> non-edible animal products </t>
        </is>
      </c>
      <c r="L1863" s="465" t="inlineStr">
        <is>
          <t xml:space="preserve"> reactive </t>
        </is>
      </c>
      <c r="M1863" s="465" t="inlineStr">
        <is>
          <t xml:space="preserve"> Nmix </t>
        </is>
      </c>
      <c r="N1863" s="466" t="n">
        <v>1.18167992</v>
      </c>
      <c r="O1863" s="467" t="n">
        <v>0.08512942706667119</v>
      </c>
      <c r="P1863" s="468" t="n">
        <v>2012</v>
      </c>
      <c r="Q1863" s="469" t="inlineStr">
        <is>
          <t>FAOSTAT Crops and livestock products + Landbruksdirektoratet</t>
        </is>
      </c>
      <c r="R1863" s="469" t="inlineStr">
        <is>
          <t>ok</t>
        </is>
      </c>
      <c r="S1863" s="469" t="inlineStr">
        <is>
          <t xml:space="preserve"> text </t>
        </is>
      </c>
      <c r="T1863" s="426" t="inlineStr">
        <is>
          <t>Norway</t>
        </is>
      </c>
      <c r="U1863" s="5" t="inlineStr">
        <is>
          <t>useful output</t>
        </is>
      </c>
      <c r="V1863" s="465" t="n">
        <v>0.04</v>
      </c>
    </row>
    <row r="1864" ht="16" customHeight="1">
      <c r="B1864" s="5" t="inlineStr">
        <is>
          <t>AG.MM-AG.SM</t>
        </is>
      </c>
      <c r="C1864" s="5" t="inlineStr">
        <is>
          <t>AG.MM-AG.SM-Manure application-Nmix</t>
        </is>
      </c>
      <c r="D1864" s="5" t="inlineStr">
        <is>
          <t>AG</t>
        </is>
      </c>
      <c r="E1864" s="5" t="inlineStr">
        <is>
          <t>MM</t>
        </is>
      </c>
      <c r="F1864" s="5">
        <f>VLOOKUP(E1864,'5.a Definitions'!E:F,2,FALSE)</f>
        <v/>
      </c>
      <c r="G1864" s="5" t="inlineStr">
        <is>
          <t>AG</t>
        </is>
      </c>
      <c r="H1864" s="5" t="inlineStr">
        <is>
          <t>SM</t>
        </is>
      </c>
      <c r="I1864" s="5">
        <f>VLOOKUP(H1864,'5.a Definitions'!E:F,2,FALSE)</f>
        <v/>
      </c>
      <c r="J1864" s="465" t="inlineStr">
        <is>
          <t xml:space="preserve"> Manure application </t>
        </is>
      </c>
      <c r="K1864" s="465" t="inlineStr">
        <is>
          <t xml:space="preserve"> manure application </t>
        </is>
      </c>
      <c r="L1864" s="465" t="inlineStr">
        <is>
          <t xml:space="preserve"> reactive </t>
        </is>
      </c>
      <c r="M1864" s="465" t="inlineStr">
        <is>
          <t xml:space="preserve"> Nmix </t>
        </is>
      </c>
      <c r="N1864" s="466" t="n">
        <v>70.43663582614661</v>
      </c>
      <c r="O1864" s="467" t="n">
        <v>0.2003154419642026</v>
      </c>
      <c r="P1864" s="468" t="n">
        <v>2012</v>
      </c>
      <c r="Q1864" s="469" t="inlineStr">
        <is>
          <t>UNFCCC CRT Table3.D</t>
        </is>
      </c>
      <c r="R1864" s="469" t="inlineStr">
        <is>
          <t>ok</t>
        </is>
      </c>
      <c r="S1864" s="469" t="inlineStr">
        <is>
          <t xml:space="preserve"> text </t>
        </is>
      </c>
      <c r="T1864" s="426" t="inlineStr">
        <is>
          <t>Norway</t>
        </is>
      </c>
      <c r="U1864" s="5" t="inlineStr">
        <is>
          <t>recycling</t>
        </is>
      </c>
      <c r="V1864" s="465" t="n">
        <v>0.04</v>
      </c>
    </row>
    <row r="1865" ht="16" customHeight="1">
      <c r="B1865" s="475" t="inlineStr">
        <is>
          <t>AG.MM-FS.OL</t>
        </is>
      </c>
      <c r="C1865" s="475" t="inlineStr">
        <is>
          <t>AG.MM-FS.OL-Manure from grazing on unmanaged land-Nmix</t>
        </is>
      </c>
      <c r="D1865" s="475" t="inlineStr">
        <is>
          <t>AG</t>
        </is>
      </c>
      <c r="E1865" s="475" t="inlineStr">
        <is>
          <t>MM</t>
        </is>
      </c>
      <c r="F1865" s="5">
        <f>VLOOKUP(E1865,'5.a Definitions'!E:F,2,FALSE)</f>
        <v/>
      </c>
      <c r="G1865" s="475" t="inlineStr">
        <is>
          <t>FS</t>
        </is>
      </c>
      <c r="H1865" s="475" t="inlineStr">
        <is>
          <t>OL</t>
        </is>
      </c>
      <c r="I1865" s="5">
        <f>VLOOKUP(H1865,'5.a Definitions'!E:F,2,FALSE)</f>
        <v/>
      </c>
      <c r="J1865" s="465" t="inlineStr">
        <is>
          <t>Manure from grazing on unmanaged land</t>
        </is>
      </c>
      <c r="K1865" s="465" t="inlineStr">
        <is>
          <t>manure from grazing on unmanaged land</t>
        </is>
      </c>
      <c r="L1865" s="465" t="inlineStr">
        <is>
          <t>reactive</t>
        </is>
      </c>
      <c r="M1865" s="465" t="inlineStr">
        <is>
          <t>Nmix</t>
        </is>
      </c>
      <c r="N1865" s="466" t="n">
        <v>7.545850585748357</v>
      </c>
      <c r="O1865" s="467" t="n">
        <v>0.2466173332232594</v>
      </c>
      <c r="P1865" s="468" t="n">
        <v>2012</v>
      </c>
      <c r="Q1865" s="469" t="inlineStr">
        <is>
          <t>UNFCCC CRT Table3.D and 3.B(b), SSB</t>
        </is>
      </c>
      <c r="R1865" s="469" t="inlineStr">
        <is>
          <t>ok</t>
        </is>
      </c>
      <c r="S1865" s="469" t="inlineStr">
        <is>
          <t>text</t>
        </is>
      </c>
      <c r="T1865" s="476" t="inlineStr">
        <is>
          <t>Norway</t>
        </is>
      </c>
      <c r="U1865" s="475" t="inlineStr">
        <is>
          <t>recycling</t>
        </is>
      </c>
      <c r="V1865" s="465">
        <f>(O1813*N1813)^2</f>
        <v/>
      </c>
    </row>
    <row r="1866" ht="16" customHeight="1">
      <c r="B1866" s="5" t="inlineStr">
        <is>
          <t>AG.MM-AT.AT</t>
        </is>
      </c>
      <c r="C1866" s="5" t="inlineStr">
        <is>
          <t>AG.MM-AT.AT-Emissions-NH3</t>
        </is>
      </c>
      <c r="D1866" s="5" t="inlineStr">
        <is>
          <t>AG</t>
        </is>
      </c>
      <c r="E1866" s="5" t="inlineStr">
        <is>
          <t>MM</t>
        </is>
      </c>
      <c r="F1866" s="5">
        <f>VLOOKUP(E1866,'5.a Definitions'!E:F,2,FALSE)</f>
        <v/>
      </c>
      <c r="G1866" s="5" t="inlineStr">
        <is>
          <t>AT</t>
        </is>
      </c>
      <c r="H1866" s="5" t="inlineStr">
        <is>
          <t>AT</t>
        </is>
      </c>
      <c r="I1866" s="5">
        <f>VLOOKUP(H1866,'5.a Definitions'!E:F,2,FALSE)</f>
        <v/>
      </c>
      <c r="J1866" s="465" t="inlineStr">
        <is>
          <t xml:space="preserve"> Emissions </t>
        </is>
      </c>
      <c r="K1866" s="465" t="inlineStr">
        <is>
          <t xml:space="preserve"> manure and animal husbandry emissions </t>
        </is>
      </c>
      <c r="L1866" s="465" t="inlineStr">
        <is>
          <t xml:space="preserve"> reactive </t>
        </is>
      </c>
      <c r="M1866" s="465" t="inlineStr">
        <is>
          <t xml:space="preserve"> NH3 </t>
        </is>
      </c>
      <c r="N1866" s="466" t="n">
        <v>10.1909211290379</v>
      </c>
      <c r="O1866" s="467" t="n">
        <v>0.246606096961588</v>
      </c>
      <c r="P1866" s="468" t="n">
        <v>2012</v>
      </c>
      <c r="Q1866" s="469" t="inlineStr">
        <is>
          <t>CRLTAP Inventory Submissions</t>
        </is>
      </c>
      <c r="R1866" s="469" t="inlineStr">
        <is>
          <t>ok</t>
        </is>
      </c>
      <c r="S1866" s="469" t="inlineStr">
        <is>
          <t xml:space="preserve"> text </t>
        </is>
      </c>
      <c r="T1866" s="426" t="inlineStr">
        <is>
          <t>Norway</t>
        </is>
      </c>
      <c r="U1866" s="465" t="inlineStr">
        <is>
          <t xml:space="preserve"> N wasted </t>
        </is>
      </c>
      <c r="V1866" s="465" t="n">
        <v>0.04</v>
      </c>
    </row>
    <row r="1867" ht="16" customHeight="1">
      <c r="B1867" s="5" t="inlineStr">
        <is>
          <t>AG.MM-AT.AT</t>
        </is>
      </c>
      <c r="C1867" s="5" t="inlineStr">
        <is>
          <t>AG.MM-AT.AT-Emissions-N2O</t>
        </is>
      </c>
      <c r="D1867" s="5" t="inlineStr">
        <is>
          <t>AG</t>
        </is>
      </c>
      <c r="E1867" s="5" t="inlineStr">
        <is>
          <t>MM</t>
        </is>
      </c>
      <c r="F1867" s="5">
        <f>VLOOKUP(E1867,'5.a Definitions'!E:F,2,FALSE)</f>
        <v/>
      </c>
      <c r="G1867" s="5" t="inlineStr">
        <is>
          <t>AT</t>
        </is>
      </c>
      <c r="H1867" s="5" t="inlineStr">
        <is>
          <t>AT</t>
        </is>
      </c>
      <c r="I1867" s="5">
        <f>VLOOKUP(H1867,'5.a Definitions'!E:F,2,FALSE)</f>
        <v/>
      </c>
      <c r="J1867" s="465" t="inlineStr">
        <is>
          <t xml:space="preserve"> Emissions </t>
        </is>
      </c>
      <c r="K1867" s="465" t="inlineStr">
        <is>
          <t xml:space="preserve"> manure and animal husbandry emissions </t>
        </is>
      </c>
      <c r="L1867" s="465" t="inlineStr">
        <is>
          <t xml:space="preserve"> reactive </t>
        </is>
      </c>
      <c r="M1867" s="465" t="inlineStr">
        <is>
          <t xml:space="preserve"> N2O </t>
        </is>
      </c>
      <c r="N1867" s="466" t="n">
        <v>0.3977944111740001</v>
      </c>
      <c r="O1867" s="467" t="n">
        <v>0.7566826619845699</v>
      </c>
      <c r="P1867" s="468" t="n">
        <v>2012</v>
      </c>
      <c r="Q1867" s="469" t="inlineStr">
        <is>
          <t>UNFCCC CRT</t>
        </is>
      </c>
      <c r="R1867" s="469" t="inlineStr">
        <is>
          <t>ok</t>
        </is>
      </c>
      <c r="S1867" s="469" t="inlineStr">
        <is>
          <t xml:space="preserve"> text </t>
        </is>
      </c>
      <c r="T1867" s="426" t="inlineStr">
        <is>
          <t>Norway</t>
        </is>
      </c>
      <c r="U1867" s="465" t="inlineStr">
        <is>
          <t xml:space="preserve"> N wasted </t>
        </is>
      </c>
      <c r="V1867" s="465" t="n">
        <v>0.04</v>
      </c>
    </row>
    <row r="1868" ht="16" customHeight="1">
      <c r="B1868" s="5" t="inlineStr">
        <is>
          <t>AG.MM-AT.AT</t>
        </is>
      </c>
      <c r="C1868" s="5" t="inlineStr">
        <is>
          <t>AG.MM-AT.AT-Emissions-NOx</t>
        </is>
      </c>
      <c r="D1868" s="5" t="inlineStr">
        <is>
          <t>AG</t>
        </is>
      </c>
      <c r="E1868" s="5" t="inlineStr">
        <is>
          <t>MM</t>
        </is>
      </c>
      <c r="F1868" s="5">
        <f>VLOOKUP(E1868,'5.a Definitions'!E:F,2,FALSE)</f>
        <v/>
      </c>
      <c r="G1868" s="5" t="inlineStr">
        <is>
          <t>AT</t>
        </is>
      </c>
      <c r="H1868" s="5" t="inlineStr">
        <is>
          <t>AT</t>
        </is>
      </c>
      <c r="I1868" s="5">
        <f>VLOOKUP(H1868,'5.a Definitions'!E:F,2,FALSE)</f>
        <v/>
      </c>
      <c r="J1868" s="465" t="inlineStr">
        <is>
          <t xml:space="preserve"> Emissions </t>
        </is>
      </c>
      <c r="K1868" s="465" t="inlineStr">
        <is>
          <t xml:space="preserve"> manure and animal husbandry emissions </t>
        </is>
      </c>
      <c r="L1868" s="465" t="inlineStr">
        <is>
          <t xml:space="preserve"> reactive </t>
        </is>
      </c>
      <c r="M1868" s="465" t="inlineStr">
        <is>
          <t xml:space="preserve"> NOx </t>
        </is>
      </c>
      <c r="N1868" s="466" t="n">
        <v>0.03794607139135001</v>
      </c>
      <c r="O1868" s="467" t="n">
        <v>0.7345743300109546</v>
      </c>
      <c r="P1868" s="468" t="n">
        <v>2012</v>
      </c>
      <c r="Q1868" s="469" t="inlineStr">
        <is>
          <t>CRLTAP Inventory Submissions</t>
        </is>
      </c>
      <c r="R1868" s="469" t="inlineStr">
        <is>
          <t>ok</t>
        </is>
      </c>
      <c r="S1868" s="469" t="inlineStr">
        <is>
          <t xml:space="preserve"> text </t>
        </is>
      </c>
      <c r="T1868" s="426" t="inlineStr">
        <is>
          <t>Norway</t>
        </is>
      </c>
      <c r="U1868" s="465" t="inlineStr">
        <is>
          <t xml:space="preserve"> N wasted </t>
        </is>
      </c>
      <c r="V1868" s="465" t="n">
        <v>0.04</v>
      </c>
    </row>
    <row r="1869" ht="16" customHeight="1">
      <c r="B1869" s="5" t="inlineStr">
        <is>
          <t>AG.MM-HY.SW-Leaching-Nmix</t>
        </is>
      </c>
      <c r="C1869" s="5" t="inlineStr">
        <is>
          <t>AG.MM-HY.SW-Leaching-Nmix</t>
        </is>
      </c>
      <c r="D1869" s="5" t="inlineStr">
        <is>
          <t>AG</t>
        </is>
      </c>
      <c r="E1869" s="5" t="inlineStr">
        <is>
          <t>MM</t>
        </is>
      </c>
      <c r="F1869" s="5">
        <f>VLOOKUP(E1869,'5.a Definitions'!E:F,2,FALSE)</f>
        <v/>
      </c>
      <c r="G1869" s="5" t="inlineStr">
        <is>
          <t>HY</t>
        </is>
      </c>
      <c r="H1869" s="5" t="inlineStr">
        <is>
          <t>SW</t>
        </is>
      </c>
      <c r="I1869" s="5">
        <f>VLOOKUP(H1869,'5.a Definitions'!E:F,2,FALSE)</f>
        <v/>
      </c>
      <c r="J1869" s="465" t="inlineStr">
        <is>
          <t xml:space="preserve"> Leaching </t>
        </is>
      </c>
      <c r="K1869" s="465" t="inlineStr">
        <is>
          <t xml:space="preserve"> manure storage leaching </t>
        </is>
      </c>
      <c r="L1869" s="465" t="inlineStr">
        <is>
          <t xml:space="preserve"> reactive </t>
        </is>
      </c>
      <c r="M1869" s="465" t="inlineStr">
        <is>
          <t xml:space="preserve"> Nmix </t>
        </is>
      </c>
      <c r="N1869" s="466" t="n">
        <v>2.886386565847236</v>
      </c>
      <c r="O1869" s="467" t="n">
        <v>0.5483540070383622</v>
      </c>
      <c r="P1869" s="468" t="n">
        <v>2012</v>
      </c>
      <c r="Q1869" s="469" t="inlineStr">
        <is>
          <t>UNFCCC CRT</t>
        </is>
      </c>
      <c r="R1869" s="469" t="inlineStr">
        <is>
          <t>ok</t>
        </is>
      </c>
      <c r="S1869" s="469" t="inlineStr">
        <is>
          <t xml:space="preserve"> text </t>
        </is>
      </c>
      <c r="T1869" s="426" t="inlineStr">
        <is>
          <t>Norway</t>
        </is>
      </c>
      <c r="U1869" s="465" t="inlineStr">
        <is>
          <t xml:space="preserve"> N wasted </t>
        </is>
      </c>
      <c r="V1869" s="465" t="n">
        <v>0.04</v>
      </c>
    </row>
    <row r="1870" ht="16" customHeight="1">
      <c r="B1870" s="5" t="inlineStr">
        <is>
          <t>AG.MM-RW.RW</t>
        </is>
      </c>
      <c r="C1870" s="5" t="inlineStr">
        <is>
          <t>AG.MM-RW.RW-Live animal export-Nmix</t>
        </is>
      </c>
      <c r="D1870" s="5" t="inlineStr">
        <is>
          <t>AG</t>
        </is>
      </c>
      <c r="E1870" s="5" t="inlineStr">
        <is>
          <t>MM</t>
        </is>
      </c>
      <c r="F1870" s="5">
        <f>VLOOKUP(E1870,'5.a Definitions'!E:F,2,FALSE)</f>
        <v/>
      </c>
      <c r="G1870" s="5" t="inlineStr">
        <is>
          <t>RW</t>
        </is>
      </c>
      <c r="H1870" s="5" t="inlineStr">
        <is>
          <t>RW</t>
        </is>
      </c>
      <c r="I1870" s="5">
        <f>VLOOKUP(H1870,'5.a Definitions'!E:F,2,FALSE)</f>
        <v/>
      </c>
      <c r="J1870" s="465" t="inlineStr">
        <is>
          <t xml:space="preserve"> Live animal export </t>
        </is>
      </c>
      <c r="K1870" s="465" t="inlineStr">
        <is>
          <t xml:space="preserve"> live animal export </t>
        </is>
      </c>
      <c r="L1870" s="465" t="inlineStr">
        <is>
          <t xml:space="preserve"> reactive </t>
        </is>
      </c>
      <c r="M1870" s="465" t="inlineStr">
        <is>
          <t xml:space="preserve"> Nmix </t>
        </is>
      </c>
      <c r="N1870" s="466" t="n">
        <v>0.006192153599999999</v>
      </c>
      <c r="O1870" s="467" t="n">
        <v>0.3836348159732536</v>
      </c>
      <c r="P1870" s="468" t="n">
        <v>2012</v>
      </c>
      <c r="Q1870" s="469" t="inlineStr">
        <is>
          <t>FAOSTAT Crops and livestock products</t>
        </is>
      </c>
      <c r="R1870" s="469" t="inlineStr">
        <is>
          <t>ok</t>
        </is>
      </c>
      <c r="S1870" s="469" t="inlineStr">
        <is>
          <t xml:space="preserve"> text </t>
        </is>
      </c>
      <c r="T1870" s="426" t="inlineStr">
        <is>
          <t>Norway</t>
        </is>
      </c>
      <c r="U1870" s="5" t="inlineStr">
        <is>
          <t>useful output</t>
        </is>
      </c>
      <c r="V1870" s="465" t="n">
        <v>0.04</v>
      </c>
    </row>
    <row r="1871" ht="16" customHeight="1">
      <c r="A1871" s="486" t="inlineStr">
        <is>
          <t xml:space="preserve"> Forests and Semi-natural vegetation </t>
        </is>
      </c>
      <c r="B1871" s="5" t="inlineStr">
        <is>
          <t>FS.FO-AT.AT</t>
        </is>
      </c>
      <c r="C1871" s="5" t="inlineStr">
        <is>
          <t>FS.FO-AT.AT-Emissions-N2</t>
        </is>
      </c>
      <c r="D1871" s="5" t="inlineStr">
        <is>
          <t>FS</t>
        </is>
      </c>
      <c r="E1871" s="5" t="inlineStr">
        <is>
          <t>FO</t>
        </is>
      </c>
      <c r="F1871" s="5">
        <f>VLOOKUP(E1871,'5.a Definitions'!E:F,2,FALSE)</f>
        <v/>
      </c>
      <c r="G1871" s="5" t="inlineStr">
        <is>
          <t>AT</t>
        </is>
      </c>
      <c r="H1871" s="5" t="inlineStr">
        <is>
          <t>AT</t>
        </is>
      </c>
      <c r="I1871" s="5">
        <f>VLOOKUP(H1871,'5.a Definitions'!E:F,2,FALSE)</f>
        <v/>
      </c>
      <c r="J1871" s="465" t="inlineStr">
        <is>
          <t xml:space="preserve"> Emissions </t>
        </is>
      </c>
      <c r="K1871" s="465" t="inlineStr">
        <is>
          <t xml:space="preserve"> forest emissions </t>
        </is>
      </c>
      <c r="L1871" s="465" t="inlineStr">
        <is>
          <t xml:space="preserve"> inert </t>
        </is>
      </c>
      <c r="M1871" s="465" t="inlineStr">
        <is>
          <t xml:space="preserve"> N2 </t>
        </is>
      </c>
      <c r="N1871" s="466" t="n">
        <v>7.203441468856332</v>
      </c>
      <c r="O1871" s="467" t="n">
        <v>1.876148950785864</v>
      </c>
      <c r="P1871" s="468" t="n">
        <v>2012</v>
      </c>
      <c r="Q1871" s="469" t="inlineStr">
        <is>
          <t>UNFCCC CRT + Butterbach-Bahl et al. (2013)</t>
        </is>
      </c>
      <c r="R1871" s="469" t="inlineStr">
        <is>
          <t>ok</t>
        </is>
      </c>
      <c r="S1871" s="469" t="inlineStr">
        <is>
          <t xml:space="preserve"> text </t>
        </is>
      </c>
      <c r="T1871" s="426" t="inlineStr">
        <is>
          <t>Norway</t>
        </is>
      </c>
      <c r="U1871" s="465" t="inlineStr">
        <is>
          <t xml:space="preserve"> N wasted </t>
        </is>
      </c>
      <c r="V1871" s="465" t="n">
        <v>0.04</v>
      </c>
    </row>
    <row r="1872" ht="16" customHeight="1">
      <c r="B1872" s="5" t="inlineStr">
        <is>
          <t>FS.FO-AT.AT</t>
        </is>
      </c>
      <c r="C1872" s="5" t="inlineStr">
        <is>
          <t>FS.FO-AT.AT-Emissions-N2O</t>
        </is>
      </c>
      <c r="D1872" s="5" t="inlineStr">
        <is>
          <t>FS</t>
        </is>
      </c>
      <c r="E1872" s="5" t="inlineStr">
        <is>
          <t>FO</t>
        </is>
      </c>
      <c r="F1872" s="5">
        <f>VLOOKUP(E1872,'5.a Definitions'!E:F,2,FALSE)</f>
        <v/>
      </c>
      <c r="G1872" s="5" t="inlineStr">
        <is>
          <t>AT</t>
        </is>
      </c>
      <c r="H1872" s="5" t="inlineStr">
        <is>
          <t>AT</t>
        </is>
      </c>
      <c r="I1872" s="5">
        <f>VLOOKUP(H1872,'5.a Definitions'!E:F,2,FALSE)</f>
        <v/>
      </c>
      <c r="J1872" s="465" t="inlineStr">
        <is>
          <t xml:space="preserve"> Emissions </t>
        </is>
      </c>
      <c r="K1872" s="465" t="inlineStr">
        <is>
          <t xml:space="preserve"> forest emissions </t>
        </is>
      </c>
      <c r="L1872" s="465" t="inlineStr">
        <is>
          <t xml:space="preserve"> reactive </t>
        </is>
      </c>
      <c r="M1872" s="465" t="inlineStr">
        <is>
          <t xml:space="preserve"> N2O </t>
        </is>
      </c>
      <c r="N1872" s="466" t="n">
        <v>0.3694072548131452</v>
      </c>
      <c r="O1872" s="467" t="n">
        <v>1.261544563046772</v>
      </c>
      <c r="P1872" s="468" t="n">
        <v>2012</v>
      </c>
      <c r="Q1872" s="469" t="inlineStr">
        <is>
          <t>UNFCCC CRT</t>
        </is>
      </c>
      <c r="R1872" s="469" t="inlineStr">
        <is>
          <t>ok</t>
        </is>
      </c>
      <c r="S1872" s="469" t="inlineStr">
        <is>
          <t xml:space="preserve"> text </t>
        </is>
      </c>
      <c r="T1872" s="426" t="inlineStr">
        <is>
          <t>Norway</t>
        </is>
      </c>
      <c r="U1872" s="465" t="inlineStr">
        <is>
          <t xml:space="preserve"> N wasted </t>
        </is>
      </c>
      <c r="V1872" s="465" t="n">
        <v>0.04</v>
      </c>
    </row>
    <row r="1873" ht="16" customHeight="1">
      <c r="B1873" s="5" t="inlineStr">
        <is>
          <t>FS.FO-HY.SW</t>
        </is>
      </c>
      <c r="C1873" s="5" t="inlineStr">
        <is>
          <t>FS.FO-HY.SW-Leaching-Nmix</t>
        </is>
      </c>
      <c r="D1873" s="5" t="inlineStr">
        <is>
          <t>FS</t>
        </is>
      </c>
      <c r="E1873" s="5" t="inlineStr">
        <is>
          <t>FO</t>
        </is>
      </c>
      <c r="F1873" s="5">
        <f>VLOOKUP(E1873,'5.a Definitions'!E:F,2,FALSE)</f>
        <v/>
      </c>
      <c r="G1873" s="5" t="inlineStr">
        <is>
          <t>HY</t>
        </is>
      </c>
      <c r="H1873" s="5" t="inlineStr">
        <is>
          <t>SW</t>
        </is>
      </c>
      <c r="I1873" s="5">
        <f>VLOOKUP(H1873,'5.a Definitions'!E:F,2,FALSE)</f>
        <v/>
      </c>
      <c r="J1873" s="465" t="inlineStr">
        <is>
          <t xml:space="preserve"> Leaching </t>
        </is>
      </c>
      <c r="K1873" s="465" t="inlineStr">
        <is>
          <t xml:space="preserve"> forest leaching </t>
        </is>
      </c>
      <c r="L1873" s="465" t="inlineStr">
        <is>
          <t xml:space="preserve"> reactive </t>
        </is>
      </c>
      <c r="M1873" s="465" t="inlineStr">
        <is>
          <t xml:space="preserve"> Nmix </t>
        </is>
      </c>
      <c r="N1873" s="466" t="n">
        <v>34.42827015738952</v>
      </c>
      <c r="O1873" s="467" t="n">
        <v>0.436858262160782</v>
      </c>
      <c r="P1873" s="468" t="n">
        <v>2012</v>
      </c>
      <c r="Q1873" s="469" t="inlineStr">
        <is>
          <t>NIVA TEOTIL2, bias-corrected to TEOTIL3</t>
        </is>
      </c>
      <c r="R1873" s="469" t="inlineStr">
        <is>
          <t>ok</t>
        </is>
      </c>
      <c r="S1873" s="469" t="inlineStr">
        <is>
          <t xml:space="preserve"> text </t>
        </is>
      </c>
      <c r="T1873" s="426" t="inlineStr">
        <is>
          <t>Norway</t>
        </is>
      </c>
      <c r="U1873" s="465" t="inlineStr">
        <is>
          <t xml:space="preserve"> N wasted </t>
        </is>
      </c>
      <c r="V1873" s="465" t="n">
        <v>0.04</v>
      </c>
    </row>
    <row r="1874" ht="16" customHeight="1">
      <c r="B1874" s="5" t="inlineStr">
        <is>
          <t>FS.FO-MP.OP</t>
        </is>
      </c>
      <c r="C1874" s="5" t="inlineStr">
        <is>
          <t>FS.FO-MP.OP-Industrial round wood-Nmix</t>
        </is>
      </c>
      <c r="D1874" s="5" t="inlineStr">
        <is>
          <t>FS</t>
        </is>
      </c>
      <c r="E1874" s="5" t="inlineStr">
        <is>
          <t>FO</t>
        </is>
      </c>
      <c r="F1874" s="5">
        <f>VLOOKUP(E1874,'5.a Definitions'!E:F,2,FALSE)</f>
        <v/>
      </c>
      <c r="G1874" s="5" t="inlineStr">
        <is>
          <t>MP</t>
        </is>
      </c>
      <c r="H1874" s="5" t="inlineStr">
        <is>
          <t>OP</t>
        </is>
      </c>
      <c r="I1874" s="5">
        <f>VLOOKUP(H1874,'5.a Definitions'!E:F,2,FALSE)</f>
        <v/>
      </c>
      <c r="J1874" s="465" t="inlineStr">
        <is>
          <t xml:space="preserve"> Industrial round wood </t>
        </is>
      </c>
      <c r="K1874" s="465" t="inlineStr">
        <is>
          <t xml:space="preserve"> industrial round wood </t>
        </is>
      </c>
      <c r="L1874" s="465" t="inlineStr">
        <is>
          <t xml:space="preserve"> reactive </t>
        </is>
      </c>
      <c r="M1874" s="465" t="inlineStr">
        <is>
          <t xml:space="preserve"> Nmix </t>
        </is>
      </c>
      <c r="N1874" s="466" t="n">
        <v>4.75204707</v>
      </c>
      <c r="O1874" s="467" t="n">
        <v>0.3990985526130328</v>
      </c>
      <c r="P1874" s="468" t="n">
        <v>2012</v>
      </c>
      <c r="Q1874" s="469" t="inlineStr">
        <is>
          <t>FAOSTAT</t>
        </is>
      </c>
      <c r="R1874" s="469" t="inlineStr">
        <is>
          <t>ok</t>
        </is>
      </c>
      <c r="S1874" s="469" t="inlineStr">
        <is>
          <t xml:space="preserve"> text </t>
        </is>
      </c>
      <c r="T1874" s="426" t="inlineStr">
        <is>
          <t>Norway</t>
        </is>
      </c>
      <c r="U1874" s="5" t="inlineStr">
        <is>
          <t>useful output</t>
        </is>
      </c>
      <c r="V1874" s="465" t="n">
        <v>0.04</v>
      </c>
    </row>
    <row r="1875" ht="16" customHeight="1">
      <c r="B1875" s="5" t="inlineStr">
        <is>
          <t>FS.FO-EF.OE</t>
        </is>
      </c>
      <c r="C1875" s="5" t="inlineStr">
        <is>
          <t>FS.FO-EF.OE-Fuel wood for households-Nmix</t>
        </is>
      </c>
      <c r="D1875" s="5" t="inlineStr">
        <is>
          <t>FS</t>
        </is>
      </c>
      <c r="E1875" s="5" t="inlineStr">
        <is>
          <t>FO</t>
        </is>
      </c>
      <c r="F1875" s="5">
        <f>VLOOKUP(E1875,'5.a Definitions'!E:F,2,FALSE)</f>
        <v/>
      </c>
      <c r="G1875" s="5" t="inlineStr">
        <is>
          <t>EF</t>
        </is>
      </c>
      <c r="H1875" s="5" t="inlineStr">
        <is>
          <t>OE</t>
        </is>
      </c>
      <c r="I1875" s="5">
        <f>VLOOKUP(H1875,'5.a Definitions'!E:F,2,FALSE)</f>
        <v/>
      </c>
      <c r="J1875" s="465" t="inlineStr">
        <is>
          <t xml:space="preserve"> Fuel wood for households </t>
        </is>
      </c>
      <c r="K1875" s="465" t="inlineStr">
        <is>
          <t xml:space="preserve"> fuel wood for households </t>
        </is>
      </c>
      <c r="L1875" s="465" t="inlineStr">
        <is>
          <t xml:space="preserve"> reactive </t>
        </is>
      </c>
      <c r="M1875" s="465" t="inlineStr">
        <is>
          <t xml:space="preserve"> Nmix </t>
        </is>
      </c>
      <c r="N1875" s="466" t="n">
        <v>2.25624</v>
      </c>
      <c r="O1875" s="467" t="n">
        <v>1.336487951931255</v>
      </c>
      <c r="P1875" s="468" t="n">
        <v>2012</v>
      </c>
      <c r="Q1875" s="469" t="inlineStr">
        <is>
          <t>SSB</t>
        </is>
      </c>
      <c r="R1875" s="469" t="inlineStr">
        <is>
          <t>ok</t>
        </is>
      </c>
      <c r="S1875" s="469" t="inlineStr">
        <is>
          <t xml:space="preserve"> text </t>
        </is>
      </c>
      <c r="T1875" s="426" t="inlineStr">
        <is>
          <t>Norway</t>
        </is>
      </c>
      <c r="U1875" s="5" t="inlineStr">
        <is>
          <t>useful output</t>
        </is>
      </c>
      <c r="V1875" s="465" t="n">
        <v>0.04</v>
      </c>
    </row>
    <row r="1876" ht="16" customHeight="1">
      <c r="B1876" s="475" t="inlineStr">
        <is>
          <t>FS.OL-AT.AT</t>
        </is>
      </c>
      <c r="C1876" s="475" t="inlineStr">
        <is>
          <t>FS.OL-AT.AT-Emissions-NH3</t>
        </is>
      </c>
      <c r="D1876" s="475" t="inlineStr">
        <is>
          <t>FS</t>
        </is>
      </c>
      <c r="E1876" s="475" t="inlineStr">
        <is>
          <t>OL</t>
        </is>
      </c>
      <c r="F1876" s="5">
        <f>VLOOKUP(E1876,'5.a Definitions'!E:F,2,FALSE)</f>
        <v/>
      </c>
      <c r="G1876" s="475" t="inlineStr">
        <is>
          <t>AT</t>
        </is>
      </c>
      <c r="H1876" s="475" t="inlineStr">
        <is>
          <t>AT</t>
        </is>
      </c>
      <c r="I1876" s="5">
        <f>VLOOKUP(H1876,'5.a Definitions'!E:F,2,FALSE)</f>
        <v/>
      </c>
      <c r="J1876" s="465" t="inlineStr">
        <is>
          <t>Emissions</t>
        </is>
      </c>
      <c r="K1876" s="465" t="inlineStr">
        <is>
          <t>other land emissions</t>
        </is>
      </c>
      <c r="L1876" s="465" t="inlineStr">
        <is>
          <t>reactive</t>
        </is>
      </c>
      <c r="M1876" s="465" t="inlineStr">
        <is>
          <t>NH3</t>
        </is>
      </c>
      <c r="N1876" s="466" t="n">
        <v>0.4720693147400116</v>
      </c>
      <c r="O1876" s="467" t="n">
        <v>0.937379339516237</v>
      </c>
      <c r="P1876" s="468" t="n">
        <v>2012</v>
      </c>
      <c r="Q1876" s="469" t="inlineStr">
        <is>
          <t>CRLTAP Inventory Submissions (3Da3), utmark share</t>
        </is>
      </c>
      <c r="R1876" s="469" t="inlineStr">
        <is>
          <t>ok</t>
        </is>
      </c>
      <c r="S1876" s="469" t="inlineStr">
        <is>
          <t>text</t>
        </is>
      </c>
      <c r="T1876" s="476" t="inlineStr">
        <is>
          <t>Norway</t>
        </is>
      </c>
      <c r="U1876" s="475" t="inlineStr">
        <is>
          <t>useful output</t>
        </is>
      </c>
      <c r="V1876" s="465">
        <f>(O1837*N1837)^2</f>
        <v/>
      </c>
    </row>
    <row r="1877" ht="16" customHeight="1">
      <c r="B1877" s="475" t="inlineStr">
        <is>
          <t>FS.OL-AT.AT</t>
        </is>
      </c>
      <c r="C1877" s="475" t="inlineStr">
        <is>
          <t>FS.OL-AT.AT-Emissions-NOx</t>
        </is>
      </c>
      <c r="D1877" s="475" t="inlineStr">
        <is>
          <t>FS</t>
        </is>
      </c>
      <c r="E1877" s="475" t="inlineStr">
        <is>
          <t>OL</t>
        </is>
      </c>
      <c r="F1877" s="5">
        <f>VLOOKUP(E1877,'5.a Definitions'!E:F,2,FALSE)</f>
        <v/>
      </c>
      <c r="G1877" s="475" t="inlineStr">
        <is>
          <t>AT</t>
        </is>
      </c>
      <c r="H1877" s="475" t="inlineStr">
        <is>
          <t>AT</t>
        </is>
      </c>
      <c r="I1877" s="5">
        <f>VLOOKUP(H1877,'5.a Definitions'!E:F,2,FALSE)</f>
        <v/>
      </c>
      <c r="J1877" s="465" t="inlineStr">
        <is>
          <t>Emissions</t>
        </is>
      </c>
      <c r="K1877" s="465" t="inlineStr">
        <is>
          <t>other land emissions</t>
        </is>
      </c>
      <c r="L1877" s="465" t="inlineStr">
        <is>
          <t>reactive</t>
        </is>
      </c>
      <c r="M1877" s="465" t="inlineStr">
        <is>
          <t>NOx</t>
        </is>
      </c>
      <c r="N1877" s="466" t="n">
        <v>0.09184809330301794</v>
      </c>
      <c r="O1877" s="467" t="n">
        <v>0.8178718197664587</v>
      </c>
      <c r="P1877" s="468" t="n">
        <v>2012</v>
      </c>
      <c r="Q1877" s="469" t="inlineStr">
        <is>
          <t>CRLTAP Inventory Submissions (3Da3), utmark share</t>
        </is>
      </c>
      <c r="R1877" s="469" t="inlineStr">
        <is>
          <t>ok</t>
        </is>
      </c>
      <c r="S1877" s="469" t="inlineStr">
        <is>
          <t>text</t>
        </is>
      </c>
      <c r="T1877" s="476" t="inlineStr">
        <is>
          <t>Norway</t>
        </is>
      </c>
      <c r="U1877" s="475" t="inlineStr">
        <is>
          <t>useful output</t>
        </is>
      </c>
      <c r="V1877" s="465">
        <f>(O1851*N1851)^2</f>
        <v/>
      </c>
    </row>
    <row r="1878" ht="16" customHeight="1">
      <c r="B1878" s="475" t="inlineStr">
        <is>
          <t>FS.OL-AT.AT</t>
        </is>
      </c>
      <c r="C1878" s="475" t="inlineStr">
        <is>
          <t>FS.OL-AT.AT-Emissions-N2O</t>
        </is>
      </c>
      <c r="D1878" s="475" t="inlineStr">
        <is>
          <t>FS</t>
        </is>
      </c>
      <c r="E1878" s="475" t="inlineStr">
        <is>
          <t>OL</t>
        </is>
      </c>
      <c r="F1878" s="5">
        <f>VLOOKUP(E1878,'5.a Definitions'!E:F,2,FALSE)</f>
        <v/>
      </c>
      <c r="G1878" s="475" t="inlineStr">
        <is>
          <t>AT</t>
        </is>
      </c>
      <c r="H1878" s="475" t="inlineStr">
        <is>
          <t>AT</t>
        </is>
      </c>
      <c r="I1878" s="5">
        <f>VLOOKUP(H1878,'5.a Definitions'!E:F,2,FALSE)</f>
        <v/>
      </c>
      <c r="J1878" s="465" t="inlineStr">
        <is>
          <t>Emissions</t>
        </is>
      </c>
      <c r="K1878" s="465" t="inlineStr">
        <is>
          <t>other land emissions</t>
        </is>
      </c>
      <c r="L1878" s="465" t="inlineStr">
        <is>
          <t>reactive</t>
        </is>
      </c>
      <c r="M1878" s="465" t="inlineStr">
        <is>
          <t>N2O</t>
        </is>
      </c>
      <c r="N1878" s="466" t="n">
        <v>0.06041560586084157</v>
      </c>
      <c r="O1878" s="467" t="n">
        <v>1.338749552556558</v>
      </c>
      <c r="P1878" s="468" t="n">
        <v>2012</v>
      </c>
      <c r="Q1878" s="469" t="inlineStr">
        <is>
          <t>UNFCCC CRT Table3.D, utmark share</t>
        </is>
      </c>
      <c r="R1878" s="469" t="inlineStr">
        <is>
          <t>ok</t>
        </is>
      </c>
      <c r="S1878" s="469" t="inlineStr">
        <is>
          <t>text</t>
        </is>
      </c>
      <c r="T1878" s="476" t="inlineStr">
        <is>
          <t>Norway</t>
        </is>
      </c>
      <c r="U1878" s="475" t="inlineStr">
        <is>
          <t>useful output</t>
        </is>
      </c>
      <c r="V1878" s="465">
        <f>(O1865*N1865)^2</f>
        <v/>
      </c>
    </row>
    <row r="1879" ht="16" customHeight="1">
      <c r="B1879" s="475" t="inlineStr">
        <is>
          <t>FS.OL-AG.MM</t>
        </is>
      </c>
      <c r="C1879" s="475" t="inlineStr">
        <is>
          <t>FS.OL-AG.MM-Grazing-Nmix</t>
        </is>
      </c>
      <c r="D1879" s="475" t="inlineStr">
        <is>
          <t>FS</t>
        </is>
      </c>
      <c r="E1879" s="475" t="inlineStr">
        <is>
          <t>OL</t>
        </is>
      </c>
      <c r="F1879" s="5">
        <f>VLOOKUP(E1879,'5.a Definitions'!E:F,2,FALSE)</f>
        <v/>
      </c>
      <c r="G1879" s="475" t="inlineStr">
        <is>
          <t>AG</t>
        </is>
      </c>
      <c r="H1879" s="475" t="inlineStr">
        <is>
          <t>MM</t>
        </is>
      </c>
      <c r="I1879" s="5">
        <f>VLOOKUP(H1879,'5.a Definitions'!E:F,2,FALSE)</f>
        <v/>
      </c>
      <c r="J1879" s="473" t="inlineStr">
        <is>
          <t>Grazing</t>
        </is>
      </c>
      <c r="K1879" s="473" t="inlineStr">
        <is>
          <t>grazing</t>
        </is>
      </c>
      <c r="L1879" s="465" t="inlineStr">
        <is>
          <t>reactive</t>
        </is>
      </c>
      <c r="M1879" s="465" t="inlineStr">
        <is>
          <t>Nmix</t>
        </is>
      </c>
      <c r="N1879" s="466" t="n">
        <v>7.77541561977108</v>
      </c>
      <c r="O1879" s="467" t="n">
        <v>0.2155975170609603</v>
      </c>
      <c r="P1879" s="468" t="n">
        <v>2012</v>
      </c>
      <c r="Q1879" s="469" t="inlineStr">
        <is>
          <t>SSB table 12660</t>
        </is>
      </c>
      <c r="R1879" s="469" t="inlineStr">
        <is>
          <t>ok</t>
        </is>
      </c>
      <c r="S1879" s="469" t="inlineStr">
        <is>
          <t>text</t>
        </is>
      </c>
      <c r="T1879" s="476" t="inlineStr">
        <is>
          <t>Norway</t>
        </is>
      </c>
      <c r="U1879" s="5" t="inlineStr">
        <is>
          <t>useful output</t>
        </is>
      </c>
      <c r="V1879" s="465">
        <f>(O1811*N1811)^2</f>
        <v/>
      </c>
    </row>
    <row r="1880" ht="16" customHeight="1">
      <c r="B1880" s="5" t="inlineStr">
        <is>
          <t>FS.OL-HY.SW</t>
        </is>
      </c>
      <c r="C1880" s="5" t="inlineStr">
        <is>
          <t>FS.OL-HY.SW-Leaching-Nmix</t>
        </is>
      </c>
      <c r="D1880" s="5" t="inlineStr">
        <is>
          <t>FS</t>
        </is>
      </c>
      <c r="E1880" s="5" t="inlineStr">
        <is>
          <t>OL</t>
        </is>
      </c>
      <c r="F1880" s="5">
        <f>VLOOKUP(E1880,'5.a Definitions'!E:F,2,FALSE)</f>
        <v/>
      </c>
      <c r="G1880" s="5" t="inlineStr">
        <is>
          <t>HY</t>
        </is>
      </c>
      <c r="H1880" s="5" t="inlineStr">
        <is>
          <t>SW</t>
        </is>
      </c>
      <c r="I1880" s="5">
        <f>VLOOKUP(H1880,'5.a Definitions'!E:F,2,FALSE)</f>
        <v/>
      </c>
      <c r="J1880" s="465" t="inlineStr">
        <is>
          <t xml:space="preserve"> Leaching </t>
        </is>
      </c>
      <c r="K1880" s="465" t="inlineStr">
        <is>
          <t xml:space="preserve"> other land leaching </t>
        </is>
      </c>
      <c r="L1880" s="465" t="inlineStr">
        <is>
          <t xml:space="preserve"> reactive </t>
        </is>
      </c>
      <c r="M1880" s="465" t="inlineStr">
        <is>
          <t xml:space="preserve"> Nmix </t>
        </is>
      </c>
      <c r="N1880" s="466" t="n">
        <v>23.92473010937238</v>
      </c>
      <c r="O1880" s="467" t="n">
        <v>0.4253940035167163</v>
      </c>
      <c r="P1880" s="468" t="n">
        <v>2012</v>
      </c>
      <c r="Q1880" s="469" t="inlineStr">
        <is>
          <t>NIVA TEOTIL2, bias-corrected to TEOTIL3</t>
        </is>
      </c>
      <c r="R1880" s="469" t="inlineStr">
        <is>
          <t>ok</t>
        </is>
      </c>
      <c r="S1880" s="469" t="inlineStr">
        <is>
          <t xml:space="preserve"> text </t>
        </is>
      </c>
      <c r="T1880" s="426" t="inlineStr">
        <is>
          <t>Norway</t>
        </is>
      </c>
      <c r="U1880" s="465" t="inlineStr">
        <is>
          <t xml:space="preserve"> N wasted </t>
        </is>
      </c>
      <c r="V1880" s="465" t="n">
        <v>0.04</v>
      </c>
    </row>
    <row r="1881" ht="16" customHeight="1">
      <c r="A1881" s="485" t="inlineStr">
        <is>
          <t>Processing of residues</t>
        </is>
      </c>
      <c r="B1881" s="475" t="inlineStr">
        <is>
          <t>PR.SO-EF.EC</t>
        </is>
      </c>
      <c r="C1881" s="475" t="inlineStr">
        <is>
          <t>PR.SO-EF.EC-Waste to energy-Nmix</t>
        </is>
      </c>
      <c r="D1881" s="475" t="inlineStr">
        <is>
          <t>PR</t>
        </is>
      </c>
      <c r="E1881" s="475" t="inlineStr">
        <is>
          <t>SO</t>
        </is>
      </c>
      <c r="F1881" s="5">
        <f>VLOOKUP(E1881,'5.a Definitions'!E:F,2,FALSE)</f>
        <v/>
      </c>
      <c r="G1881" s="475" t="inlineStr">
        <is>
          <t>EF</t>
        </is>
      </c>
      <c r="H1881" s="475" t="inlineStr">
        <is>
          <t>EC</t>
        </is>
      </c>
      <c r="I1881" s="5">
        <f>VLOOKUP(H1881,'5.a Definitions'!E:F,2,FALSE)</f>
        <v/>
      </c>
      <c r="J1881" s="465" t="inlineStr">
        <is>
          <t>Waste for energy incineration</t>
        </is>
      </c>
      <c r="K1881" s="465" t="inlineStr">
        <is>
          <t>waste for energy incineration</t>
        </is>
      </c>
      <c r="L1881" s="465" t="inlineStr">
        <is>
          <t>reactive</t>
        </is>
      </c>
      <c r="M1881" s="465" t="inlineStr">
        <is>
          <t>Nmix</t>
        </is>
      </c>
      <c r="N1881" s="466" t="n">
        <v>27.0392</v>
      </c>
      <c r="O1881" s="467" t="n">
        <v>0.4381173466701261</v>
      </c>
      <c r="P1881" s="468" t="n">
        <v>2012</v>
      </c>
      <c r="Q1881" s="469" t="inlineStr">
        <is>
          <t>SSB</t>
        </is>
      </c>
      <c r="R1881" s="469" t="inlineStr">
        <is>
          <t>ok</t>
        </is>
      </c>
      <c r="S1881" s="469" t="inlineStr">
        <is>
          <t>text</t>
        </is>
      </c>
      <c r="T1881" s="476" t="inlineStr">
        <is>
          <t>Norway</t>
        </is>
      </c>
      <c r="U1881" s="475" t="inlineStr">
        <is>
          <t>N wasted</t>
        </is>
      </c>
      <c r="V1881" s="465">
        <f>(O1705*N1705)^2</f>
        <v/>
      </c>
    </row>
    <row r="1882" ht="16" customHeight="1">
      <c r="B1882" s="475" t="inlineStr">
        <is>
          <t>PR.SO-MP.OP</t>
        </is>
      </c>
      <c r="C1882" s="475" t="inlineStr">
        <is>
          <t>PR.SO-MP.OP-Recycling-Nmix</t>
        </is>
      </c>
      <c r="D1882" s="475" t="inlineStr">
        <is>
          <t>PR</t>
        </is>
      </c>
      <c r="E1882" s="475" t="inlineStr">
        <is>
          <t>SO</t>
        </is>
      </c>
      <c r="F1882" s="5">
        <f>VLOOKUP(E1882,'5.a Definitions'!E:F,2,FALSE)</f>
        <v/>
      </c>
      <c r="G1882" s="475" t="inlineStr">
        <is>
          <t>MP</t>
        </is>
      </c>
      <c r="H1882" s="475" t="inlineStr">
        <is>
          <t>OP</t>
        </is>
      </c>
      <c r="I1882" s="5">
        <f>VLOOKUP(H1882,'5.a Definitions'!E:F,2,FALSE)</f>
        <v/>
      </c>
      <c r="J1882" s="465" t="inlineStr">
        <is>
          <t>Recycling</t>
        </is>
      </c>
      <c r="K1882" s="465" t="inlineStr">
        <is>
          <t>recycling</t>
        </is>
      </c>
      <c r="L1882" s="465" t="inlineStr">
        <is>
          <t>reactive</t>
        </is>
      </c>
      <c r="M1882" s="465" t="inlineStr">
        <is>
          <t>Nmix</t>
        </is>
      </c>
      <c r="N1882" s="466" t="n">
        <v>4.172252899800001</v>
      </c>
      <c r="O1882" s="467" t="n">
        <v>0.4136952484888451</v>
      </c>
      <c r="P1882" s="468" t="n">
        <v>2012</v>
      </c>
      <c r="Q1882" s="469" t="inlineStr">
        <is>
          <t>SSB</t>
        </is>
      </c>
      <c r="R1882" s="469" t="inlineStr">
        <is>
          <t>ok</t>
        </is>
      </c>
      <c r="S1882" s="469" t="inlineStr">
        <is>
          <t>text</t>
        </is>
      </c>
      <c r="T1882" s="476" t="inlineStr">
        <is>
          <t>Norway</t>
        </is>
      </c>
      <c r="U1882" s="475" t="inlineStr">
        <is>
          <t>recycling</t>
        </is>
      </c>
      <c r="V1882" s="465">
        <f>(#REF!*#REF!)^2</f>
        <v/>
      </c>
    </row>
    <row r="1883" ht="16" customHeight="1">
      <c r="B1883" s="5" t="inlineStr">
        <is>
          <t>PR.SO-AG.SM</t>
        </is>
      </c>
      <c r="C1883" s="5" t="inlineStr">
        <is>
          <t>PR.SO-AG.SM-Biologically treated organic waste-Nmix</t>
        </is>
      </c>
      <c r="D1883" s="5" t="inlineStr">
        <is>
          <t>PR</t>
        </is>
      </c>
      <c r="E1883" s="5" t="inlineStr">
        <is>
          <t>SO</t>
        </is>
      </c>
      <c r="F1883" s="5">
        <f>VLOOKUP(E1883,'5.a Definitions'!E:F,2,FALSE)</f>
        <v/>
      </c>
      <c r="G1883" s="5" t="inlineStr">
        <is>
          <t>AG</t>
        </is>
      </c>
      <c r="H1883" s="5" t="inlineStr">
        <is>
          <t>SM</t>
        </is>
      </c>
      <c r="I1883" s="5">
        <f>VLOOKUP(H1883,'5.a Definitions'!E:F,2,FALSE)</f>
        <v/>
      </c>
      <c r="J1883" s="5" t="inlineStr">
        <is>
          <t>Biologically treated organic waste</t>
        </is>
      </c>
      <c r="K1883" s="5" t="inlineStr">
        <is>
          <t>biologically treated organic waste</t>
        </is>
      </c>
      <c r="L1883" s="5" t="inlineStr">
        <is>
          <t>reactive</t>
        </is>
      </c>
      <c r="M1883" s="5" t="inlineStr">
        <is>
          <t>Nmix</t>
        </is>
      </c>
      <c r="N1883" s="422" t="n">
        <v>0.7102944055944055</v>
      </c>
      <c r="O1883" s="423" t="n">
        <v>0.7193099339690104</v>
      </c>
      <c r="P1883" s="468" t="n">
        <v>2012</v>
      </c>
      <c r="Q1883" s="425" t="inlineStr">
        <is>
          <t>SSB table 10513; use shares filled (held at 2018) from table 12818</t>
        </is>
      </c>
      <c r="R1883" s="425" t="inlineStr">
        <is>
          <t>ok</t>
        </is>
      </c>
      <c r="S1883" s="425" t="inlineStr">
        <is>
          <t>text</t>
        </is>
      </c>
      <c r="T1883" s="426" t="inlineStr">
        <is>
          <t>Norway</t>
        </is>
      </c>
      <c r="U1883" s="5" t="inlineStr">
        <is>
          <t>recycling</t>
        </is>
      </c>
      <c r="V1883" s="5" t="n"/>
    </row>
    <row r="1884" ht="16" customHeight="1">
      <c r="B1884" s="5" t="inlineStr">
        <is>
          <t>PR.SO-PR.WW</t>
        </is>
      </c>
      <c r="C1884" s="5" t="inlineStr">
        <is>
          <t>PR.SO-PR.WW-Wastewater from landfills-Nmix</t>
        </is>
      </c>
      <c r="D1884" s="5" t="inlineStr">
        <is>
          <t>PR</t>
        </is>
      </c>
      <c r="E1884" s="5" t="inlineStr">
        <is>
          <t>SO</t>
        </is>
      </c>
      <c r="F1884" s="5">
        <f>VLOOKUP(E1884,'5.a Definitions'!E:F,2,FALSE)</f>
        <v/>
      </c>
      <c r="G1884" s="5" t="inlineStr">
        <is>
          <t>PR</t>
        </is>
      </c>
      <c r="H1884" s="5" t="inlineStr">
        <is>
          <t>WW</t>
        </is>
      </c>
      <c r="I1884" s="5">
        <f>VLOOKUP(H1884,'5.a Definitions'!E:F,2,FALSE)</f>
        <v/>
      </c>
      <c r="J1884" s="465" t="inlineStr">
        <is>
          <t xml:space="preserve"> Wastewater from landfills </t>
        </is>
      </c>
      <c r="K1884" s="465" t="inlineStr">
        <is>
          <t xml:space="preserve"> wastewater from landfills </t>
        </is>
      </c>
      <c r="L1884" s="465" t="inlineStr">
        <is>
          <t xml:space="preserve"> reactive </t>
        </is>
      </c>
      <c r="M1884" s="465" t="inlineStr">
        <is>
          <t xml:space="preserve"> Nmix </t>
        </is>
      </c>
      <c r="N1884" s="466" t="n">
        <v>0.8063136115100002</v>
      </c>
      <c r="O1884" s="467" t="n">
        <v>0.06060557222316049</v>
      </c>
      <c r="P1884" s="468" t="n">
        <v>2012</v>
      </c>
      <c r="Q1884" s="469" t="inlineStr">
        <is>
          <t>Utslipp_deponi.xlsx (Mildir)</t>
        </is>
      </c>
      <c r="R1884" s="469" t="inlineStr">
        <is>
          <t>ok</t>
        </is>
      </c>
      <c r="S1884" s="469" t="inlineStr">
        <is>
          <t xml:space="preserve"> text </t>
        </is>
      </c>
      <c r="T1884" s="426" t="inlineStr">
        <is>
          <t>Norway</t>
        </is>
      </c>
      <c r="U1884" s="465" t="inlineStr">
        <is>
          <t xml:space="preserve"> N wasted </t>
        </is>
      </c>
      <c r="V1884" s="465" t="n">
        <v>0.04</v>
      </c>
    </row>
    <row r="1885" ht="16" customHeight="1">
      <c r="B1885" s="5" t="inlineStr">
        <is>
          <t>PR.SO-HS.HS</t>
        </is>
      </c>
      <c r="C1885" s="5" t="inlineStr">
        <is>
          <t>PR.SO-HS.HS-Biologically treated organic waste-Nmix</t>
        </is>
      </c>
      <c r="D1885" s="5" t="inlineStr">
        <is>
          <t>PR</t>
        </is>
      </c>
      <c r="E1885" s="5" t="inlineStr">
        <is>
          <t>SO</t>
        </is>
      </c>
      <c r="F1885" s="5">
        <f>VLOOKUP(E1885,'5.a Definitions'!E:F,2,FALSE)</f>
        <v/>
      </c>
      <c r="G1885" s="5" t="inlineStr">
        <is>
          <t>HS</t>
        </is>
      </c>
      <c r="H1885" s="5" t="inlineStr">
        <is>
          <t>HS</t>
        </is>
      </c>
      <c r="I1885" s="5">
        <f>VLOOKUP(H1885,'5.a Definitions'!E:F,2,FALSE)</f>
        <v/>
      </c>
      <c r="J1885" s="5" t="inlineStr">
        <is>
          <t>Biologically treated organic waste</t>
        </is>
      </c>
      <c r="K1885" s="5" t="inlineStr">
        <is>
          <t>biologically treated organic waste</t>
        </is>
      </c>
      <c r="L1885" s="465" t="inlineStr">
        <is>
          <t xml:space="preserve"> reactive </t>
        </is>
      </c>
      <c r="M1885" s="465" t="inlineStr">
        <is>
          <t xml:space="preserve"> Nmix </t>
        </is>
      </c>
      <c r="N1885" s="466" t="n">
        <v>0.6450632867132866</v>
      </c>
      <c r="O1885" s="467" t="n">
        <v>0.7408380406186282</v>
      </c>
      <c r="P1885" s="468" t="n">
        <v>2012</v>
      </c>
      <c r="Q1885" s="469" t="inlineStr">
        <is>
          <t>SSB table 10513; use shares filled (held at 2018) from table 12818</t>
        </is>
      </c>
      <c r="R1885" s="469" t="inlineStr">
        <is>
          <t>ok</t>
        </is>
      </c>
      <c r="S1885" s="469" t="inlineStr">
        <is>
          <t xml:space="preserve"> text </t>
        </is>
      </c>
      <c r="T1885" s="426" t="inlineStr">
        <is>
          <t>Norway</t>
        </is>
      </c>
      <c r="U1885" s="5" t="inlineStr">
        <is>
          <t>recycling</t>
        </is>
      </c>
      <c r="V1885" s="465" t="n">
        <v>0.04</v>
      </c>
    </row>
    <row r="1886" ht="16" customHeight="1">
      <c r="B1886" s="5" t="inlineStr">
        <is>
          <t>PR.SO-AT.AT</t>
        </is>
      </c>
      <c r="C1886" s="5" t="inlineStr">
        <is>
          <t>PR.SO-AT.AT-Emissions-NH3</t>
        </is>
      </c>
      <c r="D1886" s="5" t="inlineStr">
        <is>
          <t>PR</t>
        </is>
      </c>
      <c r="E1886" s="5" t="inlineStr">
        <is>
          <t>SO</t>
        </is>
      </c>
      <c r="F1886" s="5">
        <f>VLOOKUP(E1886,'5.a Definitions'!E:F,2,FALSE)</f>
        <v/>
      </c>
      <c r="G1886" s="5" t="inlineStr">
        <is>
          <t>AT</t>
        </is>
      </c>
      <c r="H1886" s="5" t="inlineStr">
        <is>
          <t>AT</t>
        </is>
      </c>
      <c r="I1886" s="5">
        <f>VLOOKUP(H1886,'5.a Definitions'!E:F,2,FALSE)</f>
        <v/>
      </c>
      <c r="J1886" s="465" t="inlineStr">
        <is>
          <t xml:space="preserve"> Emissions </t>
        </is>
      </c>
      <c r="K1886" s="465" t="inlineStr">
        <is>
          <t xml:space="preserve"> solid waste emissions </t>
        </is>
      </c>
      <c r="L1886" s="465" t="inlineStr">
        <is>
          <t xml:space="preserve"> reactive </t>
        </is>
      </c>
      <c r="M1886" s="465" t="inlineStr">
        <is>
          <t xml:space="preserve"> NH3 </t>
        </is>
      </c>
      <c r="N1886" s="466" t="n">
        <v>0.22544933123295</v>
      </c>
      <c r="O1886" s="467" t="n">
        <v>0.8974909807107272</v>
      </c>
      <c r="P1886" s="468" t="n">
        <v>2012</v>
      </c>
      <c r="Q1886" s="469" t="inlineStr">
        <is>
          <t>CRLTAP Inventory Submissions</t>
        </is>
      </c>
      <c r="R1886" s="469" t="inlineStr">
        <is>
          <t>ok</t>
        </is>
      </c>
      <c r="S1886" s="469" t="inlineStr">
        <is>
          <t xml:space="preserve"> text </t>
        </is>
      </c>
      <c r="T1886" s="426" t="inlineStr">
        <is>
          <t>Norway</t>
        </is>
      </c>
      <c r="U1886" s="465" t="inlineStr">
        <is>
          <t xml:space="preserve"> N wasted </t>
        </is>
      </c>
      <c r="V1886" s="465" t="n">
        <v>0.04</v>
      </c>
    </row>
    <row r="1887" ht="16" customHeight="1">
      <c r="B1887" s="5" t="inlineStr">
        <is>
          <t>PR.SO-AT.AT</t>
        </is>
      </c>
      <c r="C1887" s="5" t="inlineStr">
        <is>
          <t>PR.SO-AT.AT-Emissions-NOx</t>
        </is>
      </c>
      <c r="D1887" s="5" t="inlineStr">
        <is>
          <t>PR</t>
        </is>
      </c>
      <c r="E1887" s="5" t="inlineStr">
        <is>
          <t>SO</t>
        </is>
      </c>
      <c r="F1887" s="5">
        <f>VLOOKUP(E1887,'5.a Definitions'!E:F,2,FALSE)</f>
        <v/>
      </c>
      <c r="G1887" s="5" t="inlineStr">
        <is>
          <t>AT</t>
        </is>
      </c>
      <c r="H1887" s="5" t="inlineStr">
        <is>
          <t>AT</t>
        </is>
      </c>
      <c r="I1887" s="5">
        <f>VLOOKUP(H1887,'5.a Definitions'!E:F,2,FALSE)</f>
        <v/>
      </c>
      <c r="J1887" s="465" t="inlineStr">
        <is>
          <t xml:space="preserve"> Emissions </t>
        </is>
      </c>
      <c r="K1887" s="465" t="inlineStr">
        <is>
          <t xml:space="preserve"> solid waste emissions </t>
        </is>
      </c>
      <c r="L1887" s="465" t="inlineStr">
        <is>
          <t xml:space="preserve"> reactive </t>
        </is>
      </c>
      <c r="M1887" s="465" t="inlineStr">
        <is>
          <t xml:space="preserve"> NOx </t>
        </is>
      </c>
      <c r="N1887" s="466" t="n">
        <v>0.5820680172711999</v>
      </c>
      <c r="O1887" s="467" t="n">
        <v>0.3587433416689899</v>
      </c>
      <c r="P1887" s="468" t="n">
        <v>2012</v>
      </c>
      <c r="Q1887" s="469" t="inlineStr">
        <is>
          <t>CRLTAP Inventory Submissions</t>
        </is>
      </c>
      <c r="R1887" s="469" t="inlineStr">
        <is>
          <t>ok</t>
        </is>
      </c>
      <c r="S1887" s="469" t="inlineStr">
        <is>
          <t xml:space="preserve"> text </t>
        </is>
      </c>
      <c r="T1887" s="426" t="inlineStr">
        <is>
          <t>Norway</t>
        </is>
      </c>
      <c r="U1887" s="465" t="inlineStr">
        <is>
          <t xml:space="preserve"> N wasted </t>
        </is>
      </c>
      <c r="V1887" s="465" t="n">
        <v>0.04</v>
      </c>
    </row>
    <row r="1888" ht="16" customHeight="1">
      <c r="B1888" s="5" t="inlineStr">
        <is>
          <t>PR.SO-AT.AT</t>
        </is>
      </c>
      <c r="C1888" s="5" t="inlineStr">
        <is>
          <t>PR.SO-AT.AT-Emissions-N2O</t>
        </is>
      </c>
      <c r="D1888" s="5" t="inlineStr">
        <is>
          <t>PR</t>
        </is>
      </c>
      <c r="E1888" s="5" t="inlineStr">
        <is>
          <t>SO</t>
        </is>
      </c>
      <c r="F1888" s="5">
        <f>VLOOKUP(E1888,'5.a Definitions'!E:F,2,FALSE)</f>
        <v/>
      </c>
      <c r="G1888" s="5" t="inlineStr">
        <is>
          <t>AT</t>
        </is>
      </c>
      <c r="H1888" s="5" t="inlineStr">
        <is>
          <t>AT</t>
        </is>
      </c>
      <c r="I1888" s="5">
        <f>VLOOKUP(H1888,'5.a Definitions'!E:F,2,FALSE)</f>
        <v/>
      </c>
      <c r="J1888" s="465" t="inlineStr">
        <is>
          <t xml:space="preserve"> Emissions </t>
        </is>
      </c>
      <c r="K1888" s="465" t="inlineStr">
        <is>
          <t xml:space="preserve"> solid waste emissions </t>
        </is>
      </c>
      <c r="L1888" s="465" t="inlineStr">
        <is>
          <t xml:space="preserve"> reactive </t>
        </is>
      </c>
      <c r="M1888" s="465" t="inlineStr">
        <is>
          <t xml:space="preserve"> N2O </t>
        </is>
      </c>
      <c r="N1888" s="466" t="n">
        <v>0.03485939978049842</v>
      </c>
      <c r="O1888" s="467" t="n">
        <v>1.272532052986043</v>
      </c>
      <c r="P1888" s="468" t="n">
        <v>2012</v>
      </c>
      <c r="Q1888" s="469" t="inlineStr">
        <is>
          <t>UNFCCC CRT</t>
        </is>
      </c>
      <c r="R1888" s="469" t="inlineStr">
        <is>
          <t>ok</t>
        </is>
      </c>
      <c r="S1888" s="469" t="inlineStr">
        <is>
          <t xml:space="preserve"> text </t>
        </is>
      </c>
      <c r="T1888" s="426" t="inlineStr">
        <is>
          <t>Norway</t>
        </is>
      </c>
      <c r="U1888" s="465" t="inlineStr">
        <is>
          <t xml:space="preserve"> N wasted </t>
        </is>
      </c>
      <c r="V1888" s="465" t="n">
        <v>0.04</v>
      </c>
    </row>
    <row r="1889" ht="16" customHeight="1">
      <c r="B1889" s="5" t="inlineStr">
        <is>
          <t>PR.SO-HY.SW</t>
        </is>
      </c>
      <c r="C1889" s="5" t="inlineStr">
        <is>
          <t>PR.SO-HY.SW-Leaching-Nmix</t>
        </is>
      </c>
      <c r="D1889" s="5" t="inlineStr">
        <is>
          <t>PR</t>
        </is>
      </c>
      <c r="E1889" s="5" t="inlineStr">
        <is>
          <t>SO</t>
        </is>
      </c>
      <c r="F1889" s="5">
        <f>VLOOKUP(E1889,'5.a Definitions'!E:F,2,FALSE)</f>
        <v/>
      </c>
      <c r="G1889" s="5" t="inlineStr">
        <is>
          <t>HY</t>
        </is>
      </c>
      <c r="H1889" s="5" t="inlineStr">
        <is>
          <t>SW</t>
        </is>
      </c>
      <c r="I1889" s="5">
        <f>VLOOKUP(H1889,'5.a Definitions'!E:F,2,FALSE)</f>
        <v/>
      </c>
      <c r="J1889" s="465" t="inlineStr">
        <is>
          <t xml:space="preserve"> Leaching </t>
        </is>
      </c>
      <c r="K1889" s="465" t="inlineStr">
        <is>
          <t xml:space="preserve"> solid waste leaching </t>
        </is>
      </c>
      <c r="L1889" s="465" t="inlineStr">
        <is>
          <t xml:space="preserve"> reactive </t>
        </is>
      </c>
      <c r="M1889" s="465" t="inlineStr">
        <is>
          <t xml:space="preserve"> Nmix </t>
        </is>
      </c>
      <c r="N1889" s="466" t="n">
        <v>0.4964175130400003</v>
      </c>
      <c r="O1889" s="467" t="n">
        <v>0.09746589319700487</v>
      </c>
      <c r="P1889" s="468" t="n">
        <v>2012</v>
      </c>
      <c r="Q1889" s="469" t="inlineStr">
        <is>
          <t>Utslipp_deponi.xlsx (Mildir)</t>
        </is>
      </c>
      <c r="R1889" s="469" t="inlineStr">
        <is>
          <t>ok</t>
        </is>
      </c>
      <c r="S1889" s="469" t="inlineStr">
        <is>
          <t xml:space="preserve"> text </t>
        </is>
      </c>
      <c r="T1889" s="426" t="inlineStr">
        <is>
          <t>Norway</t>
        </is>
      </c>
      <c r="U1889" s="465" t="inlineStr">
        <is>
          <t xml:space="preserve"> N wasted </t>
        </is>
      </c>
      <c r="V1889" s="465" t="n">
        <v>0.04</v>
      </c>
    </row>
    <row r="1890" ht="16" customHeight="1">
      <c r="B1890" s="5" t="inlineStr">
        <is>
          <t>PR.SO-RW.RW</t>
        </is>
      </c>
      <c r="C1890" s="5" t="inlineStr">
        <is>
          <t>PR.SO-RW.RW-Solid waste export-Nmix</t>
        </is>
      </c>
      <c r="D1890" s="5" t="inlineStr">
        <is>
          <t>PR</t>
        </is>
      </c>
      <c r="E1890" s="5" t="inlineStr">
        <is>
          <t>SO</t>
        </is>
      </c>
      <c r="F1890" s="5">
        <f>VLOOKUP(E1890,'5.a Definitions'!E:F,2,FALSE)</f>
        <v/>
      </c>
      <c r="G1890" s="5" t="inlineStr">
        <is>
          <t>RW</t>
        </is>
      </c>
      <c r="H1890" s="5" t="inlineStr">
        <is>
          <t>RW</t>
        </is>
      </c>
      <c r="I1890" s="5">
        <f>VLOOKUP(H1890,'5.a Definitions'!E:F,2,FALSE)</f>
        <v/>
      </c>
      <c r="J1890" s="465" t="inlineStr">
        <is>
          <t xml:space="preserve"> Solid waste export </t>
        </is>
      </c>
      <c r="K1890" s="465" t="inlineStr">
        <is>
          <t xml:space="preserve"> solid waste export </t>
        </is>
      </c>
      <c r="L1890" s="465" t="inlineStr">
        <is>
          <t xml:space="preserve"> reactive </t>
        </is>
      </c>
      <c r="M1890" s="465" t="inlineStr">
        <is>
          <t xml:space="preserve"> Nmix </t>
        </is>
      </c>
      <c r="N1890" s="466" t="n">
        <v>0.8745769889999999</v>
      </c>
      <c r="O1890" s="467" t="n">
        <v>0.501458348147286</v>
      </c>
      <c r="P1890" s="468" t="n">
        <v>2012</v>
      </c>
      <c r="Q1890" s="469" t="inlineStr">
        <is>
          <t>SSB tab 08801</t>
        </is>
      </c>
      <c r="R1890" s="469" t="inlineStr">
        <is>
          <t>ok</t>
        </is>
      </c>
      <c r="S1890" s="469" t="inlineStr">
        <is>
          <t xml:space="preserve"> text </t>
        </is>
      </c>
      <c r="T1890" s="426" t="inlineStr">
        <is>
          <t>Norway</t>
        </is>
      </c>
      <c r="U1890" s="465" t="inlineStr">
        <is>
          <t xml:space="preserve"> N wasted </t>
        </is>
      </c>
      <c r="V1890" s="465" t="n">
        <v>0.04</v>
      </c>
    </row>
    <row r="1891" ht="16" customHeight="1">
      <c r="B1891" s="475" t="inlineStr">
        <is>
          <t>PR.SO-RW.RW</t>
        </is>
      </c>
      <c r="C1891" s="475" t="inlineStr">
        <is>
          <t xml:space="preserve">PR.SO-RW.RW-Export for recycling-Nmix </t>
        </is>
      </c>
      <c r="D1891" s="475" t="inlineStr">
        <is>
          <t>PR</t>
        </is>
      </c>
      <c r="E1891" s="475" t="inlineStr">
        <is>
          <t>SO</t>
        </is>
      </c>
      <c r="F1891" s="5">
        <f>VLOOKUP(E1891,'5.a Definitions'!E:F,2,FALSE)</f>
        <v/>
      </c>
      <c r="G1891" s="475" t="inlineStr">
        <is>
          <t>RW</t>
        </is>
      </c>
      <c r="H1891" s="475" t="inlineStr">
        <is>
          <t>RW</t>
        </is>
      </c>
      <c r="I1891" s="5">
        <f>VLOOKUP(H1891,'5.a Definitions'!E:F,2,FALSE)</f>
        <v/>
      </c>
      <c r="J1891" s="465" t="inlineStr">
        <is>
          <t>Export-for-recycling</t>
        </is>
      </c>
      <c r="K1891" s="465" t="inlineStr">
        <is>
          <t>export-for-recycling</t>
        </is>
      </c>
      <c r="L1891" s="465" t="inlineStr">
        <is>
          <t>reactive</t>
        </is>
      </c>
      <c r="M1891" s="465" t="inlineStr">
        <is>
          <t>Nmix</t>
        </is>
      </c>
      <c r="N1891" s="466" t="n">
        <v>1.2783016502</v>
      </c>
      <c r="O1891" s="467" t="n">
        <v>0.2120936184998858</v>
      </c>
      <c r="P1891" s="468" t="n">
        <v>2012</v>
      </c>
      <c r="Q1891" s="469" t="inlineStr">
        <is>
          <t>SSB</t>
        </is>
      </c>
      <c r="R1891" s="469" t="inlineStr">
        <is>
          <t>ok</t>
        </is>
      </c>
      <c r="S1891" s="469" t="inlineStr">
        <is>
          <t>text</t>
        </is>
      </c>
      <c r="T1891" s="476" t="inlineStr">
        <is>
          <t>Norway</t>
        </is>
      </c>
      <c r="U1891" s="475" t="inlineStr">
        <is>
          <t>recycling</t>
        </is>
      </c>
      <c r="V1891" s="465">
        <f>(O1738*N1738)^2</f>
        <v/>
      </c>
    </row>
    <row r="1892" ht="16" customHeight="1">
      <c r="B1892" s="475" t="inlineStr">
        <is>
          <t>PR.SO-RW.RW</t>
        </is>
      </c>
      <c r="C1892" s="475" t="inlineStr">
        <is>
          <t>PR.SO-RW.RW-Export for reuse-Nmix</t>
        </is>
      </c>
      <c r="D1892" s="475" t="inlineStr">
        <is>
          <t>PR</t>
        </is>
      </c>
      <c r="E1892" s="475" t="inlineStr">
        <is>
          <t>SO</t>
        </is>
      </c>
      <c r="F1892" s="5">
        <f>VLOOKUP(E1892,'5.a Definitions'!E:F,2,FALSE)</f>
        <v/>
      </c>
      <c r="G1892" s="475" t="inlineStr">
        <is>
          <t>RW</t>
        </is>
      </c>
      <c r="H1892" s="475" t="inlineStr">
        <is>
          <t>RW</t>
        </is>
      </c>
      <c r="I1892" s="5">
        <f>VLOOKUP(H1892,'5.a Definitions'!E:F,2,FALSE)</f>
        <v/>
      </c>
      <c r="J1892" s="465" t="inlineStr">
        <is>
          <t>Export-for-reuse</t>
        </is>
      </c>
      <c r="K1892" s="465" t="inlineStr">
        <is>
          <t>export-for-reuse</t>
        </is>
      </c>
      <c r="L1892" s="465" t="inlineStr">
        <is>
          <t>reactive</t>
        </is>
      </c>
      <c r="M1892" s="465" t="inlineStr">
        <is>
          <t>Nmix</t>
        </is>
      </c>
      <c r="N1892" s="466" t="n">
        <v>0.21224545</v>
      </c>
      <c r="O1892" s="467" t="n">
        <v>0.2026004625116574</v>
      </c>
      <c r="P1892" s="468" t="n">
        <v>2012</v>
      </c>
      <c r="Q1892" s="469" t="inlineStr">
        <is>
          <t>SSB</t>
        </is>
      </c>
      <c r="R1892" s="469" t="inlineStr">
        <is>
          <t>ok</t>
        </is>
      </c>
      <c r="S1892" s="469" t="inlineStr">
        <is>
          <t>text</t>
        </is>
      </c>
      <c r="T1892" s="476" t="inlineStr">
        <is>
          <t>Norway</t>
        </is>
      </c>
      <c r="U1892" s="475" t="inlineStr">
        <is>
          <t>recycling</t>
        </is>
      </c>
      <c r="V1892" s="465">
        <f>(#REF!*#REF!)^2</f>
        <v/>
      </c>
    </row>
    <row r="1893" ht="16" customHeight="1">
      <c r="B1893" s="5" t="inlineStr">
        <is>
          <t>PR.WW-AG.SM</t>
        </is>
      </c>
      <c r="C1893" s="5" t="inlineStr">
        <is>
          <t>PR.WW-AG.SM-Sewage sludge fertilizer-Nmix</t>
        </is>
      </c>
      <c r="D1893" s="5" t="inlineStr">
        <is>
          <t>PR</t>
        </is>
      </c>
      <c r="E1893" s="5" t="inlineStr">
        <is>
          <t>WW</t>
        </is>
      </c>
      <c r="F1893" s="5">
        <f>VLOOKUP(E1893,'5.a Definitions'!E:F,2,FALSE)</f>
        <v/>
      </c>
      <c r="G1893" s="5" t="inlineStr">
        <is>
          <t>AG</t>
        </is>
      </c>
      <c r="H1893" s="5" t="inlineStr">
        <is>
          <t>SM</t>
        </is>
      </c>
      <c r="I1893" s="5">
        <f>VLOOKUP(H1893,'5.a Definitions'!E:F,2,FALSE)</f>
        <v/>
      </c>
      <c r="J1893" s="465" t="inlineStr">
        <is>
          <t xml:space="preserve"> Sewage sludge fertilizer </t>
        </is>
      </c>
      <c r="K1893" s="465" t="inlineStr">
        <is>
          <t xml:space="preserve"> sewage sludge fertilizer </t>
        </is>
      </c>
      <c r="L1893" s="465" t="inlineStr">
        <is>
          <t xml:space="preserve"> reactive </t>
        </is>
      </c>
      <c r="M1893" s="465" t="inlineStr">
        <is>
          <t xml:space="preserve"> Nmix </t>
        </is>
      </c>
      <c r="N1893" s="466" t="n">
        <v>2.10276</v>
      </c>
      <c r="O1893" s="467" t="n">
        <v>0.3869413123185676</v>
      </c>
      <c r="P1893" s="468" t="n">
        <v>2012</v>
      </c>
      <c r="Q1893" s="469" t="inlineStr">
        <is>
          <t>SSB tab 05279</t>
        </is>
      </c>
      <c r="R1893" s="469" t="inlineStr">
        <is>
          <t>ok</t>
        </is>
      </c>
      <c r="S1893" s="469" t="inlineStr">
        <is>
          <t xml:space="preserve"> text </t>
        </is>
      </c>
      <c r="T1893" s="426" t="inlineStr">
        <is>
          <t>Norway</t>
        </is>
      </c>
      <c r="U1893" s="5" t="inlineStr">
        <is>
          <t>recycling</t>
        </is>
      </c>
      <c r="V1893" s="465" t="n">
        <v>0.04</v>
      </c>
    </row>
    <row r="1894" ht="16" customFormat="1" customHeight="1" s="482">
      <c r="B1894" s="475" t="inlineStr">
        <is>
          <t>PR.WW-HS.HS</t>
        </is>
      </c>
      <c r="C1894" s="475" t="inlineStr">
        <is>
          <t xml:space="preserve">PR.WW-HS.HS-Sewage sludge fertilizer-Nmix </t>
        </is>
      </c>
      <c r="D1894" s="475" t="inlineStr">
        <is>
          <t>PR</t>
        </is>
      </c>
      <c r="E1894" s="475" t="inlineStr">
        <is>
          <t>WW</t>
        </is>
      </c>
      <c r="F1894" s="5">
        <f>VLOOKUP(E1894,'5.a Definitions'!E:F,2,FALSE)</f>
        <v/>
      </c>
      <c r="G1894" s="475" t="inlineStr">
        <is>
          <t>HS</t>
        </is>
      </c>
      <c r="H1894" s="475" t="inlineStr">
        <is>
          <t>HS</t>
        </is>
      </c>
      <c r="I1894" s="5">
        <f>VLOOKUP(H1894,'5.a Definitions'!E:F,2,FALSE)</f>
        <v/>
      </c>
      <c r="J1894" s="465" t="inlineStr">
        <is>
          <t>Sewage sludge fertilizer</t>
        </is>
      </c>
      <c r="K1894" s="465" t="inlineStr">
        <is>
          <t>sewage sludge fertilizer</t>
        </is>
      </c>
      <c r="L1894" s="465" t="inlineStr">
        <is>
          <t>reactive</t>
        </is>
      </c>
      <c r="M1894" s="465" t="inlineStr">
        <is>
          <t>Nmix</t>
        </is>
      </c>
      <c r="N1894" s="466" t="n">
        <v>0.96885</v>
      </c>
      <c r="O1894" s="467" t="n">
        <v>0.3869413123185674</v>
      </c>
      <c r="P1894" s="468" t="n">
        <v>2012</v>
      </c>
      <c r="Q1894" s="469" t="inlineStr">
        <is>
          <t>SSB table 05279</t>
        </is>
      </c>
      <c r="R1894" s="469" t="inlineStr">
        <is>
          <t>ok</t>
        </is>
      </c>
      <c r="S1894" s="469" t="inlineStr">
        <is>
          <t>text</t>
        </is>
      </c>
      <c r="T1894" s="476" t="inlineStr">
        <is>
          <t>Norway</t>
        </is>
      </c>
      <c r="U1894" s="5" t="inlineStr">
        <is>
          <t>recycling</t>
        </is>
      </c>
      <c r="V1894" s="465">
        <f>(#REF!*#REF!)^2</f>
        <v/>
      </c>
    </row>
    <row r="1895" ht="16" customHeight="1">
      <c r="B1895" s="475" t="inlineStr">
        <is>
          <t>PR.WW-PR.SO</t>
        </is>
      </c>
      <c r="C1895" s="475" t="inlineStr">
        <is>
          <t xml:space="preserve">PR.WW-PR.SO-Sewage sludge landfill-Nmix </t>
        </is>
      </c>
      <c r="D1895" s="475" t="inlineStr">
        <is>
          <t>PR</t>
        </is>
      </c>
      <c r="E1895" s="475" t="inlineStr">
        <is>
          <t>WW</t>
        </is>
      </c>
      <c r="F1895" s="5">
        <f>VLOOKUP(E1895,'5.a Definitions'!E:F,2,FALSE)</f>
        <v/>
      </c>
      <c r="G1895" s="475" t="inlineStr">
        <is>
          <t>PR</t>
        </is>
      </c>
      <c r="H1895" s="475" t="inlineStr">
        <is>
          <t>SO</t>
        </is>
      </c>
      <c r="I1895" s="5">
        <f>VLOOKUP(H1895,'5.a Definitions'!E:F,2,FALSE)</f>
        <v/>
      </c>
      <c r="J1895" s="465" t="inlineStr">
        <is>
          <t>Sewage sludge landfill</t>
        </is>
      </c>
      <c r="K1895" s="465" t="inlineStr">
        <is>
          <t>sewage sludge landfill</t>
        </is>
      </c>
      <c r="L1895" s="465" t="inlineStr">
        <is>
          <t>reactive</t>
        </is>
      </c>
      <c r="M1895" s="465" t="inlineStr">
        <is>
          <t>Nmix</t>
        </is>
      </c>
      <c r="N1895" s="466" t="n">
        <v>0.55623</v>
      </c>
      <c r="O1895" s="467" t="n">
        <v>0.3869413123185674</v>
      </c>
      <c r="P1895" s="468" t="n">
        <v>2012</v>
      </c>
      <c r="Q1895" s="469" t="inlineStr">
        <is>
          <t>SSB table 05279</t>
        </is>
      </c>
      <c r="R1895" s="469" t="inlineStr">
        <is>
          <t>ok</t>
        </is>
      </c>
      <c r="S1895" s="469" t="inlineStr">
        <is>
          <t>text</t>
        </is>
      </c>
      <c r="T1895" s="476" t="inlineStr">
        <is>
          <t>Norway</t>
        </is>
      </c>
      <c r="U1895" s="465" t="inlineStr">
        <is>
          <t>N wasted</t>
        </is>
      </c>
      <c r="V1895" s="465">
        <f>(#REF!*#REF!)^2</f>
        <v/>
      </c>
    </row>
    <row r="1896" ht="16" customHeight="1">
      <c r="B1896" s="5" t="inlineStr">
        <is>
          <t>PR.WW-AT.AT</t>
        </is>
      </c>
      <c r="C1896" s="5" t="inlineStr">
        <is>
          <t>PR.WW-AT.AT-Emissions-NH3</t>
        </is>
      </c>
      <c r="D1896" s="5" t="inlineStr">
        <is>
          <t>PR</t>
        </is>
      </c>
      <c r="E1896" s="5" t="inlineStr">
        <is>
          <t>WW</t>
        </is>
      </c>
      <c r="F1896" s="5">
        <f>VLOOKUP(E1896,'5.a Definitions'!E:F,2,FALSE)</f>
        <v/>
      </c>
      <c r="G1896" s="5" t="inlineStr">
        <is>
          <t>AT</t>
        </is>
      </c>
      <c r="H1896" s="5" t="inlineStr">
        <is>
          <t>AT</t>
        </is>
      </c>
      <c r="I1896" s="5">
        <f>VLOOKUP(H1896,'5.a Definitions'!E:F,2,FALSE)</f>
        <v/>
      </c>
      <c r="J1896" s="465" t="inlineStr">
        <is>
          <t xml:space="preserve"> Emissions </t>
        </is>
      </c>
      <c r="K1896" s="465" t="inlineStr">
        <is>
          <t xml:space="preserve"> wastewater emissions </t>
        </is>
      </c>
      <c r="L1896" s="465" t="inlineStr">
        <is>
          <t xml:space="preserve"> reactive </t>
        </is>
      </c>
      <c r="M1896" s="465" t="inlineStr">
        <is>
          <t xml:space="preserve"> NH3 </t>
        </is>
      </c>
      <c r="N1896" s="466" t="n">
        <v>0</v>
      </c>
      <c r="O1896" s="467" t="n">
        <v>0.5</v>
      </c>
      <c r="P1896" s="468" t="n">
        <v>2012</v>
      </c>
      <c r="Q1896" s="469" t="inlineStr">
        <is>
          <t>CRLTAP Inventory Submissions</t>
        </is>
      </c>
      <c r="R1896" s="469" t="inlineStr">
        <is>
          <t>ok</t>
        </is>
      </c>
      <c r="S1896" s="469" t="inlineStr">
        <is>
          <t xml:space="preserve"> text </t>
        </is>
      </c>
      <c r="T1896" s="426" t="inlineStr">
        <is>
          <t>Norway</t>
        </is>
      </c>
      <c r="U1896" s="465" t="inlineStr">
        <is>
          <t xml:space="preserve"> N wasted </t>
        </is>
      </c>
      <c r="V1896" s="465" t="n">
        <v>0.04</v>
      </c>
    </row>
    <row r="1897" ht="16" customHeight="1">
      <c r="B1897" s="5" t="inlineStr">
        <is>
          <t>PR.WW-AT.AT</t>
        </is>
      </c>
      <c r="C1897" s="5" t="inlineStr">
        <is>
          <t>PR.WW-AT.AT-Emissions-NOx</t>
        </is>
      </c>
      <c r="D1897" s="5" t="inlineStr">
        <is>
          <t>PR</t>
        </is>
      </c>
      <c r="E1897" s="5" t="inlineStr">
        <is>
          <t>WW</t>
        </is>
      </c>
      <c r="F1897" s="5">
        <f>VLOOKUP(E1897,'5.a Definitions'!E:F,2,FALSE)</f>
        <v/>
      </c>
      <c r="G1897" s="5" t="inlineStr">
        <is>
          <t>AT</t>
        </is>
      </c>
      <c r="H1897" s="5" t="inlineStr">
        <is>
          <t>AT</t>
        </is>
      </c>
      <c r="I1897" s="5">
        <f>VLOOKUP(H1897,'5.a Definitions'!E:F,2,FALSE)</f>
        <v/>
      </c>
      <c r="J1897" s="465" t="inlineStr">
        <is>
          <t xml:space="preserve"> Emissions </t>
        </is>
      </c>
      <c r="K1897" s="465" t="inlineStr">
        <is>
          <t xml:space="preserve"> wastewater emissions </t>
        </is>
      </c>
      <c r="L1897" s="465" t="inlineStr">
        <is>
          <t xml:space="preserve"> reactive </t>
        </is>
      </c>
      <c r="M1897" s="465" t="inlineStr">
        <is>
          <t xml:space="preserve"> NOx </t>
        </is>
      </c>
      <c r="N1897" s="466" t="n">
        <v>0</v>
      </c>
      <c r="O1897" s="467" t="n">
        <v>0.5</v>
      </c>
      <c r="P1897" s="468" t="n">
        <v>2012</v>
      </c>
      <c r="Q1897" s="469" t="inlineStr">
        <is>
          <t>CRLTAP Inventory Submissions</t>
        </is>
      </c>
      <c r="R1897" s="469" t="inlineStr">
        <is>
          <t>ok</t>
        </is>
      </c>
      <c r="S1897" s="469" t="inlineStr">
        <is>
          <t xml:space="preserve"> text </t>
        </is>
      </c>
      <c r="T1897" s="426" t="inlineStr">
        <is>
          <t>Norway</t>
        </is>
      </c>
      <c r="U1897" s="465" t="inlineStr">
        <is>
          <t xml:space="preserve"> N wasted </t>
        </is>
      </c>
      <c r="V1897" s="465" t="n">
        <v>0.04</v>
      </c>
    </row>
    <row r="1898" ht="16" customHeight="1">
      <c r="B1898" s="5" t="inlineStr">
        <is>
          <t>PR.WW-AT.AT</t>
        </is>
      </c>
      <c r="C1898" s="5" t="inlineStr">
        <is>
          <t>PR.WW-AT.AT-Emissions-N2O</t>
        </is>
      </c>
      <c r="D1898" s="5" t="inlineStr">
        <is>
          <t>PR</t>
        </is>
      </c>
      <c r="E1898" s="5" t="inlineStr">
        <is>
          <t>WW</t>
        </is>
      </c>
      <c r="F1898" s="5">
        <f>VLOOKUP(E1898,'5.a Definitions'!E:F,2,FALSE)</f>
        <v/>
      </c>
      <c r="G1898" s="5" t="inlineStr">
        <is>
          <t>AT</t>
        </is>
      </c>
      <c r="H1898" s="5" t="inlineStr">
        <is>
          <t>AT</t>
        </is>
      </c>
      <c r="I1898" s="5">
        <f>VLOOKUP(H1898,'5.a Definitions'!E:F,2,FALSE)</f>
        <v/>
      </c>
      <c r="J1898" s="465" t="inlineStr">
        <is>
          <t xml:space="preserve"> Emissions </t>
        </is>
      </c>
      <c r="K1898" s="465" t="inlineStr">
        <is>
          <t xml:space="preserve"> wastewater emissions </t>
        </is>
      </c>
      <c r="L1898" s="465" t="inlineStr">
        <is>
          <t xml:space="preserve"> reactive </t>
        </is>
      </c>
      <c r="M1898" s="465" t="inlineStr">
        <is>
          <t xml:space="preserve"> N2O </t>
        </is>
      </c>
      <c r="N1898" s="466" t="n">
        <v>0.12128233118656</v>
      </c>
      <c r="O1898" s="467" t="n">
        <v>0.506173197401774</v>
      </c>
      <c r="P1898" s="468" t="n">
        <v>2012</v>
      </c>
      <c r="Q1898" s="469" t="inlineStr">
        <is>
          <t>UNFCCC CRT</t>
        </is>
      </c>
      <c r="R1898" s="469" t="inlineStr">
        <is>
          <t>ok</t>
        </is>
      </c>
      <c r="S1898" s="469" t="inlineStr">
        <is>
          <t xml:space="preserve"> text </t>
        </is>
      </c>
      <c r="T1898" s="426" t="inlineStr">
        <is>
          <t>Norway</t>
        </is>
      </c>
      <c r="U1898" s="465" t="inlineStr">
        <is>
          <t xml:space="preserve"> N wasted </t>
        </is>
      </c>
      <c r="V1898" s="465" t="n">
        <v>0.04</v>
      </c>
    </row>
    <row r="1899" ht="16" customHeight="1">
      <c r="B1899" s="5" t="inlineStr">
        <is>
          <t>PR.WW-AT.AT</t>
        </is>
      </c>
      <c r="C1899" s="5" t="inlineStr">
        <is>
          <t>PR.WW-AT.AT-Emissions-N2</t>
        </is>
      </c>
      <c r="D1899" s="5" t="inlineStr">
        <is>
          <t>PR</t>
        </is>
      </c>
      <c r="E1899" s="5" t="inlineStr">
        <is>
          <t>WW</t>
        </is>
      </c>
      <c r="F1899" s="5">
        <f>VLOOKUP(E1899,'5.a Definitions'!E:F,2,FALSE)</f>
        <v/>
      </c>
      <c r="G1899" s="5" t="inlineStr">
        <is>
          <t>AT</t>
        </is>
      </c>
      <c r="H1899" s="5" t="inlineStr">
        <is>
          <t>AT</t>
        </is>
      </c>
      <c r="I1899" s="5">
        <f>VLOOKUP(H1899,'5.a Definitions'!E:F,2,FALSE)</f>
        <v/>
      </c>
      <c r="J1899" s="465" t="inlineStr">
        <is>
          <t xml:space="preserve"> Emissions </t>
        </is>
      </c>
      <c r="K1899" s="465" t="inlineStr">
        <is>
          <t xml:space="preserve"> wastewater emissions </t>
        </is>
      </c>
      <c r="L1899" s="465" t="inlineStr">
        <is>
          <t xml:space="preserve"> inert </t>
        </is>
      </c>
      <c r="M1899" s="465" t="inlineStr">
        <is>
          <t xml:space="preserve"> N2 </t>
        </is>
      </c>
      <c r="N1899" s="466" t="n">
        <v>3.563007970764768</v>
      </c>
      <c r="O1899" s="467" t="n">
        <v>0.4910978888516479</v>
      </c>
      <c r="P1899" s="468" t="n">
        <v>2012</v>
      </c>
      <c r="Q1899" s="469" t="inlineStr">
        <is>
          <t>treatment plant reports (norskeutslipp.no / veas.nu)</t>
        </is>
      </c>
      <c r="R1899" s="469" t="inlineStr">
        <is>
          <t>ok</t>
        </is>
      </c>
      <c r="S1899" s="469" t="inlineStr">
        <is>
          <t xml:space="preserve"> text </t>
        </is>
      </c>
      <c r="T1899" s="426" t="inlineStr">
        <is>
          <t>Norway</t>
        </is>
      </c>
      <c r="U1899" s="465" t="inlineStr">
        <is>
          <t xml:space="preserve"> N wasted </t>
        </is>
      </c>
      <c r="V1899" s="465" t="n">
        <v>0.04</v>
      </c>
    </row>
    <row r="1900" ht="16" customHeight="1" thickBot="1">
      <c r="B1900" s="6" t="inlineStr">
        <is>
          <t>PR.WW-HY.CW</t>
        </is>
      </c>
      <c r="C1900" s="6" t="inlineStr">
        <is>
          <t>PR.WW-HY.CW-Treated wastewater discharge-Nmix</t>
        </is>
      </c>
      <c r="D1900" s="6" t="inlineStr">
        <is>
          <t>PR</t>
        </is>
      </c>
      <c r="E1900" s="6" t="inlineStr">
        <is>
          <t>WW</t>
        </is>
      </c>
      <c r="F1900" s="5">
        <f>VLOOKUP(E1900,'5.a Definitions'!E:F,2,FALSE)</f>
        <v/>
      </c>
      <c r="G1900" s="6" t="inlineStr">
        <is>
          <t>HY</t>
        </is>
      </c>
      <c r="H1900" s="6" t="inlineStr">
        <is>
          <t>CW</t>
        </is>
      </c>
      <c r="I1900" s="5">
        <f>VLOOKUP(H1900,'5.a Definitions'!E:F,2,FALSE)</f>
        <v/>
      </c>
      <c r="J1900" s="470" t="inlineStr">
        <is>
          <t xml:space="preserve"> Treated wastewater discharge </t>
        </is>
      </c>
      <c r="K1900" s="470" t="inlineStr">
        <is>
          <t xml:space="preserve"> treated wastewater to coastal water </t>
        </is>
      </c>
      <c r="L1900" s="470" t="inlineStr">
        <is>
          <t xml:space="preserve"> reactive </t>
        </is>
      </c>
      <c r="M1900" s="470" t="inlineStr">
        <is>
          <t xml:space="preserve"> Nmix </t>
        </is>
      </c>
      <c r="N1900" s="466" t="n">
        <v>17.8069</v>
      </c>
      <c r="O1900" s="471" t="n">
        <v>0.1873305404538172</v>
      </c>
      <c r="P1900" s="468" t="n">
        <v>2012</v>
      </c>
      <c r="Q1900" s="472" t="inlineStr">
        <is>
          <t>SSB table 05280</t>
        </is>
      </c>
      <c r="R1900" s="469" t="inlineStr">
        <is>
          <t>ok</t>
        </is>
      </c>
      <c r="S1900" s="472" t="inlineStr">
        <is>
          <t xml:space="preserve"> text </t>
        </is>
      </c>
      <c r="T1900" s="426" t="inlineStr">
        <is>
          <t>Norway</t>
        </is>
      </c>
      <c r="U1900" s="470" t="inlineStr">
        <is>
          <t xml:space="preserve"> N wasted </t>
        </is>
      </c>
      <c r="V1900" s="470" t="n">
        <v>0.04</v>
      </c>
    </row>
    <row r="1901" ht="16" customHeight="1">
      <c r="A1901" s="489" t="inlineStr">
        <is>
          <t>Humans and Settlements</t>
        </is>
      </c>
      <c r="B1901" s="5" t="inlineStr">
        <is>
          <t>HS.HS-PR.SO</t>
        </is>
      </c>
      <c r="C1901" s="5" t="inlineStr">
        <is>
          <t>HS.HS-PR.SO-Household waste-Nmix</t>
        </is>
      </c>
      <c r="D1901" s="5" t="inlineStr">
        <is>
          <t>HS</t>
        </is>
      </c>
      <c r="E1901" s="5" t="inlineStr">
        <is>
          <t>HS</t>
        </is>
      </c>
      <c r="F1901" s="5">
        <f>VLOOKUP(E1901,'5.a Definitions'!E:F,2,FALSE)</f>
        <v/>
      </c>
      <c r="G1901" s="5" t="inlineStr">
        <is>
          <t>PR</t>
        </is>
      </c>
      <c r="H1901" s="5" t="inlineStr">
        <is>
          <t>SO</t>
        </is>
      </c>
      <c r="I1901" s="5">
        <f>VLOOKUP(H1901,'5.a Definitions'!E:F,2,FALSE)</f>
        <v/>
      </c>
      <c r="J1901" s="465" t="inlineStr">
        <is>
          <t xml:space="preserve"> Household waste </t>
        </is>
      </c>
      <c r="K1901" s="465" t="inlineStr">
        <is>
          <t xml:space="preserve"> household waste </t>
        </is>
      </c>
      <c r="L1901" s="465" t="inlineStr">
        <is>
          <t xml:space="preserve"> reactive </t>
        </is>
      </c>
      <c r="M1901" s="465" t="inlineStr">
        <is>
          <t xml:space="preserve"> Nmix </t>
        </is>
      </c>
      <c r="N1901" s="466" t="n">
        <v>30.309</v>
      </c>
      <c r="O1901" s="467" t="n">
        <v>0.3987946307078209</v>
      </c>
      <c r="P1901" s="468" t="n">
        <v>2012</v>
      </c>
      <c r="Q1901" s="469" t="inlineStr">
        <is>
          <t>SSB</t>
        </is>
      </c>
      <c r="R1901" s="469" t="inlineStr">
        <is>
          <t>ok</t>
        </is>
      </c>
      <c r="S1901" s="469" t="inlineStr">
        <is>
          <t xml:space="preserve"> text </t>
        </is>
      </c>
      <c r="T1901" s="426" t="inlineStr">
        <is>
          <t>Norway</t>
        </is>
      </c>
      <c r="U1901" s="465" t="inlineStr">
        <is>
          <t xml:space="preserve"> N wasted </t>
        </is>
      </c>
      <c r="V1901" s="465" t="n">
        <v>0.04</v>
      </c>
    </row>
    <row r="1902" ht="16" customHeight="1">
      <c r="B1902" s="5" t="inlineStr">
        <is>
          <t>HS.HS-PR.WW</t>
        </is>
      </c>
      <c r="C1902" s="5" t="inlineStr">
        <is>
          <t>HS.HS-PR.WW-Municipal wastewater-Nmix</t>
        </is>
      </c>
      <c r="D1902" s="5" t="inlineStr">
        <is>
          <t>HS</t>
        </is>
      </c>
      <c r="E1902" s="5" t="inlineStr">
        <is>
          <t>HS</t>
        </is>
      </c>
      <c r="F1902" s="5">
        <f>VLOOKUP(E1902,'5.a Definitions'!E:F,2,FALSE)</f>
        <v/>
      </c>
      <c r="G1902" s="5" t="inlineStr">
        <is>
          <t>PR</t>
        </is>
      </c>
      <c r="H1902" s="5" t="inlineStr">
        <is>
          <t>WW</t>
        </is>
      </c>
      <c r="I1902" s="5">
        <f>VLOOKUP(H1902,'5.a Definitions'!E:F,2,FALSE)</f>
        <v/>
      </c>
      <c r="J1902" s="465" t="inlineStr">
        <is>
          <t xml:space="preserve"> Municipal wastewater </t>
        </is>
      </c>
      <c r="K1902" s="465" t="inlineStr">
        <is>
          <t xml:space="preserve"> municipal wastewater </t>
        </is>
      </c>
      <c r="L1902" s="465" t="inlineStr">
        <is>
          <t xml:space="preserve"> reactive </t>
        </is>
      </c>
      <c r="M1902" s="465" t="inlineStr">
        <is>
          <t xml:space="preserve"> Nmix </t>
        </is>
      </c>
      <c r="N1902" s="466" t="n">
        <v>22.7355672</v>
      </c>
      <c r="O1902" s="467" t="n">
        <v>0.102955722858558</v>
      </c>
      <c r="P1902" s="468" t="n">
        <v>2012</v>
      </c>
      <c r="Q1902" s="469" t="inlineStr">
        <is>
          <t>SSB table 06913</t>
        </is>
      </c>
      <c r="R1902" s="469" t="inlineStr">
        <is>
          <t>ok</t>
        </is>
      </c>
      <c r="S1902" s="469" t="inlineStr">
        <is>
          <t xml:space="preserve"> text </t>
        </is>
      </c>
      <c r="T1902" s="426" t="inlineStr">
        <is>
          <t>Norway</t>
        </is>
      </c>
      <c r="U1902" s="465" t="inlineStr">
        <is>
          <t xml:space="preserve"> N wasted </t>
        </is>
      </c>
      <c r="V1902" s="465" t="n">
        <v>0.04</v>
      </c>
    </row>
    <row r="1903" ht="16" customHeight="1">
      <c r="B1903" s="5" t="inlineStr">
        <is>
          <t>HS.HS-AT.AT</t>
        </is>
      </c>
      <c r="C1903" s="5" t="inlineStr">
        <is>
          <t>HS.HS-AT.AT-Emissions-NH3</t>
        </is>
      </c>
      <c r="D1903" s="5" t="inlineStr">
        <is>
          <t>HS</t>
        </is>
      </c>
      <c r="E1903" s="5" t="inlineStr">
        <is>
          <t>HS</t>
        </is>
      </c>
      <c r="F1903" s="5">
        <f>VLOOKUP(E1903,'5.a Definitions'!E:F,2,FALSE)</f>
        <v/>
      </c>
      <c r="G1903" s="5" t="inlineStr">
        <is>
          <t>AT</t>
        </is>
      </c>
      <c r="H1903" s="5" t="inlineStr">
        <is>
          <t>AT</t>
        </is>
      </c>
      <c r="I1903" s="5">
        <f>VLOOKUP(H1903,'5.a Definitions'!E:F,2,FALSE)</f>
        <v/>
      </c>
      <c r="J1903" s="465" t="inlineStr">
        <is>
          <t xml:space="preserve"> Emissions </t>
        </is>
      </c>
      <c r="K1903" s="465" t="inlineStr">
        <is>
          <t xml:space="preserve"> human NH3 emissions </t>
        </is>
      </c>
      <c r="L1903" s="465" t="inlineStr">
        <is>
          <t xml:space="preserve"> reactive </t>
        </is>
      </c>
      <c r="M1903" s="465" t="inlineStr">
        <is>
          <t xml:space="preserve"> NH3 </t>
        </is>
      </c>
      <c r="N1903" s="466" t="n">
        <v>0.0992867419992</v>
      </c>
      <c r="O1903" s="467" t="n">
        <v>0.1754833377276492</v>
      </c>
      <c r="P1903" s="468" t="n">
        <v>2012</v>
      </c>
      <c r="Q1903" s="469" t="inlineStr">
        <is>
          <t>SSB table 07459 &amp; 05307</t>
        </is>
      </c>
      <c r="R1903" s="469" t="inlineStr">
        <is>
          <t>ok</t>
        </is>
      </c>
      <c r="S1903" s="469" t="inlineStr">
        <is>
          <t xml:space="preserve"> text </t>
        </is>
      </c>
      <c r="T1903" s="426" t="inlineStr">
        <is>
          <t>Norway</t>
        </is>
      </c>
      <c r="U1903" s="465" t="inlineStr">
        <is>
          <t xml:space="preserve"> N wasted </t>
        </is>
      </c>
      <c r="V1903" s="465" t="n">
        <v>0.04</v>
      </c>
    </row>
    <row r="1904" ht="16" customHeight="1">
      <c r="B1904" s="5" t="inlineStr">
        <is>
          <t>HS.HS-AT.AT</t>
        </is>
      </c>
      <c r="C1904" s="5" t="inlineStr">
        <is>
          <t>HS.HS-AT.AT-LUC emissions-NH3</t>
        </is>
      </c>
      <c r="D1904" s="5" t="inlineStr">
        <is>
          <t>HS</t>
        </is>
      </c>
      <c r="E1904" s="5" t="inlineStr">
        <is>
          <t>HS</t>
        </is>
      </c>
      <c r="F1904" s="5">
        <f>VLOOKUP(E1904,'5.a Definitions'!E:F,2,FALSE)</f>
        <v/>
      </c>
      <c r="G1904" s="5" t="inlineStr">
        <is>
          <t>AT</t>
        </is>
      </c>
      <c r="H1904" s="5" t="inlineStr">
        <is>
          <t>AT</t>
        </is>
      </c>
      <c r="I1904" s="5">
        <f>VLOOKUP(H1904,'5.a Definitions'!E:F,2,FALSE)</f>
        <v/>
      </c>
      <c r="J1904" s="465" t="inlineStr">
        <is>
          <t xml:space="preserve"> LUC emissions </t>
        </is>
      </c>
      <c r="K1904" s="465" t="inlineStr">
        <is>
          <t xml:space="preserve"> LUC emissions </t>
        </is>
      </c>
      <c r="L1904" s="465" t="inlineStr">
        <is>
          <t xml:space="preserve"> reactive </t>
        </is>
      </c>
      <c r="M1904" s="465" t="inlineStr">
        <is>
          <t xml:space="preserve"> NH3 </t>
        </is>
      </c>
      <c r="N1904" s="466" t="inlineStr">
        <is>
          <t>nan</t>
        </is>
      </c>
      <c r="O1904" s="467" t="n">
        <v>0.2</v>
      </c>
      <c r="P1904" s="468" t="n">
        <v>2012</v>
      </c>
      <c r="Q1904" s="469" t="inlineStr">
        <is>
          <t>no data</t>
        </is>
      </c>
      <c r="R1904" s="469" t="inlineStr">
        <is>
          <t>not done</t>
        </is>
      </c>
      <c r="S1904" s="469" t="inlineStr">
        <is>
          <t xml:space="preserve"> text </t>
        </is>
      </c>
      <c r="T1904" s="426" t="inlineStr">
        <is>
          <t>Norway</t>
        </is>
      </c>
      <c r="U1904" s="465" t="inlineStr">
        <is>
          <t xml:space="preserve"> N wasted </t>
        </is>
      </c>
      <c r="V1904" s="465" t="n">
        <v>0.04</v>
      </c>
    </row>
    <row r="1905" ht="16" customHeight="1">
      <c r="B1905" s="5" t="inlineStr">
        <is>
          <t>HS.HS-AT.AT</t>
        </is>
      </c>
      <c r="C1905" s="5" t="inlineStr">
        <is>
          <t>HS.HS-AT.AT-LUC emissions-NOx</t>
        </is>
      </c>
      <c r="D1905" s="5" t="inlineStr">
        <is>
          <t>HS</t>
        </is>
      </c>
      <c r="E1905" s="5" t="inlineStr">
        <is>
          <t>HS</t>
        </is>
      </c>
      <c r="F1905" s="5">
        <f>VLOOKUP(E1905,'5.a Definitions'!E:F,2,FALSE)</f>
        <v/>
      </c>
      <c r="G1905" s="5" t="inlineStr">
        <is>
          <t>AT</t>
        </is>
      </c>
      <c r="H1905" s="5" t="inlineStr">
        <is>
          <t>AT</t>
        </is>
      </c>
      <c r="I1905" s="5">
        <f>VLOOKUP(H1905,'5.a Definitions'!E:F,2,FALSE)</f>
        <v/>
      </c>
      <c r="J1905" s="465" t="inlineStr">
        <is>
          <t xml:space="preserve"> LUC emissions </t>
        </is>
      </c>
      <c r="K1905" s="465" t="inlineStr">
        <is>
          <t xml:space="preserve"> LUC emissions </t>
        </is>
      </c>
      <c r="L1905" s="465" t="inlineStr">
        <is>
          <t xml:space="preserve"> reactive </t>
        </is>
      </c>
      <c r="M1905" s="465" t="inlineStr">
        <is>
          <t xml:space="preserve"> NOx </t>
        </is>
      </c>
      <c r="N1905" s="466" t="inlineStr">
        <is>
          <t>nan</t>
        </is>
      </c>
      <c r="O1905" s="467" t="n">
        <v>0.2</v>
      </c>
      <c r="P1905" s="468" t="n">
        <v>2012</v>
      </c>
      <c r="Q1905" s="469" t="inlineStr">
        <is>
          <t>no data</t>
        </is>
      </c>
      <c r="R1905" s="469" t="inlineStr">
        <is>
          <t>not done</t>
        </is>
      </c>
      <c r="S1905" s="469" t="inlineStr">
        <is>
          <t xml:space="preserve"> text </t>
        </is>
      </c>
      <c r="T1905" s="426" t="inlineStr">
        <is>
          <t>Norway</t>
        </is>
      </c>
      <c r="U1905" s="465" t="inlineStr">
        <is>
          <t xml:space="preserve"> N wasted </t>
        </is>
      </c>
      <c r="V1905" s="465" t="n">
        <v>0.04</v>
      </c>
    </row>
    <row r="1906" ht="16" customHeight="1">
      <c r="B1906" s="5" t="inlineStr">
        <is>
          <t>HS.HS-AT.AT</t>
        </is>
      </c>
      <c r="C1906" s="5" t="inlineStr">
        <is>
          <t>HS.HS-AT.AT-LUC emissions-N2O</t>
        </is>
      </c>
      <c r="D1906" s="5" t="inlineStr">
        <is>
          <t>HS</t>
        </is>
      </c>
      <c r="E1906" s="5" t="inlineStr">
        <is>
          <t>HS</t>
        </is>
      </c>
      <c r="F1906" s="5">
        <f>VLOOKUP(E1906,'5.a Definitions'!E:F,2,FALSE)</f>
        <v/>
      </c>
      <c r="G1906" s="5" t="inlineStr">
        <is>
          <t>AT</t>
        </is>
      </c>
      <c r="H1906" s="5" t="inlineStr">
        <is>
          <t>AT</t>
        </is>
      </c>
      <c r="I1906" s="5">
        <f>VLOOKUP(H1906,'5.a Definitions'!E:F,2,FALSE)</f>
        <v/>
      </c>
      <c r="J1906" s="465" t="inlineStr">
        <is>
          <t xml:space="preserve"> LUC emissions </t>
        </is>
      </c>
      <c r="K1906" s="465" t="inlineStr">
        <is>
          <t xml:space="preserve"> LUC emissions </t>
        </is>
      </c>
      <c r="L1906" s="465" t="inlineStr">
        <is>
          <t xml:space="preserve"> reactive </t>
        </is>
      </c>
      <c r="M1906" s="465" t="inlineStr">
        <is>
          <t xml:space="preserve"> N2O </t>
        </is>
      </c>
      <c r="N1906" s="466" t="n">
        <v>0.09872535712367866</v>
      </c>
      <c r="O1906" s="467" t="n">
        <v>1.261544563046772</v>
      </c>
      <c r="P1906" s="468" t="n">
        <v>2012</v>
      </c>
      <c r="Q1906" s="469" t="inlineStr">
        <is>
          <t>UNFCCC CRT</t>
        </is>
      </c>
      <c r="R1906" s="469" t="inlineStr">
        <is>
          <t>ok</t>
        </is>
      </c>
      <c r="S1906" s="469" t="inlineStr">
        <is>
          <t xml:space="preserve"> text </t>
        </is>
      </c>
      <c r="T1906" s="426" t="inlineStr">
        <is>
          <t>Norway</t>
        </is>
      </c>
      <c r="U1906" s="465" t="inlineStr">
        <is>
          <t xml:space="preserve"> N wasted </t>
        </is>
      </c>
      <c r="V1906" s="465" t="n">
        <v>0.04</v>
      </c>
    </row>
    <row r="1907" ht="16" customHeight="1">
      <c r="B1907" s="5" t="inlineStr">
        <is>
          <t>HS.HS-HY.SW</t>
        </is>
      </c>
      <c r="C1907" s="5" t="inlineStr">
        <is>
          <t>HS.HS-HY.SW-Untreated wastewater-Nmix</t>
        </is>
      </c>
      <c r="D1907" s="5" t="inlineStr">
        <is>
          <t>HS</t>
        </is>
      </c>
      <c r="E1907" s="5" t="inlineStr">
        <is>
          <t>HS</t>
        </is>
      </c>
      <c r="F1907" s="5">
        <f>VLOOKUP(E1907,'5.a Definitions'!E:F,2,FALSE)</f>
        <v/>
      </c>
      <c r="G1907" s="5" t="inlineStr">
        <is>
          <t>HY</t>
        </is>
      </c>
      <c r="H1907" s="5" t="inlineStr">
        <is>
          <t>SW</t>
        </is>
      </c>
      <c r="I1907" s="5">
        <f>VLOOKUP(H1907,'5.a Definitions'!E:F,2,FALSE)</f>
        <v/>
      </c>
      <c r="J1907" s="465" t="inlineStr">
        <is>
          <t xml:space="preserve"> Untreated wastewater </t>
        </is>
      </c>
      <c r="K1907" s="465" t="inlineStr">
        <is>
          <t xml:space="preserve"> untreated wastewater to groundwater </t>
        </is>
      </c>
      <c r="L1907" s="465" t="inlineStr">
        <is>
          <t xml:space="preserve"> reactive </t>
        </is>
      </c>
      <c r="M1907" s="465" t="inlineStr">
        <is>
          <t xml:space="preserve"> Nmix </t>
        </is>
      </c>
      <c r="N1907" s="466" t="n">
        <v>0</v>
      </c>
      <c r="O1907" s="467" t="n">
        <v>10</v>
      </c>
      <c r="P1907" s="468" t="n">
        <v>2012</v>
      </c>
      <c r="Q1907" s="469" t="inlineStr">
        <is>
          <t>neglected</t>
        </is>
      </c>
      <c r="R1907" s="469" t="inlineStr">
        <is>
          <t>ok</t>
        </is>
      </c>
      <c r="S1907" s="469" t="inlineStr">
        <is>
          <t xml:space="preserve"> text </t>
        </is>
      </c>
      <c r="T1907" s="426" t="inlineStr">
        <is>
          <t>Norway</t>
        </is>
      </c>
      <c r="U1907" s="465" t="inlineStr">
        <is>
          <t xml:space="preserve"> N wasted </t>
        </is>
      </c>
      <c r="V1907" s="465" t="n">
        <v>0.04</v>
      </c>
    </row>
    <row r="1908" ht="16" customHeight="1">
      <c r="B1908" s="475" t="inlineStr">
        <is>
          <t>HS.HS-HY.SW</t>
        </is>
      </c>
      <c r="C1908" s="475" t="inlineStr">
        <is>
          <t>HS.HS-HY.SW-Overland flow-Nmix</t>
        </is>
      </c>
      <c r="D1908" s="475" t="inlineStr">
        <is>
          <t>HS</t>
        </is>
      </c>
      <c r="E1908" s="475" t="inlineStr">
        <is>
          <t>HS</t>
        </is>
      </c>
      <c r="F1908" s="5">
        <f>VLOOKUP(E1908,'5.a Definitions'!E:F,2,FALSE)</f>
        <v/>
      </c>
      <c r="G1908" s="475" t="inlineStr">
        <is>
          <t>HY</t>
        </is>
      </c>
      <c r="H1908" s="475" t="inlineStr">
        <is>
          <t>SW</t>
        </is>
      </c>
      <c r="I1908" s="5">
        <f>VLOOKUP(H1908,'5.a Definitions'!E:F,2,FALSE)</f>
        <v/>
      </c>
      <c r="J1908" s="465" t="inlineStr">
        <is>
          <t>Overland flow</t>
        </is>
      </c>
      <c r="K1908" s="465" t="inlineStr">
        <is>
          <t>overland flow</t>
        </is>
      </c>
      <c r="L1908" s="465" t="inlineStr">
        <is>
          <t>reactive</t>
        </is>
      </c>
      <c r="M1908" s="465" t="inlineStr">
        <is>
          <t>Nmix</t>
        </is>
      </c>
      <c r="N1908" s="466" t="n">
        <v>6.8826</v>
      </c>
      <c r="O1908" s="467" t="n">
        <v>0.7911583104997671</v>
      </c>
      <c r="P1908" s="468" t="n">
        <v>2012</v>
      </c>
      <c r="Q1908" s="469" t="inlineStr">
        <is>
          <t>Filled (held flat at the TEOTIL3 level; TEOTIL2 urban is constant): NIVA TEOTIL2, bias-corrected to TEOTIL3</t>
        </is>
      </c>
      <c r="R1908" s="469" t="inlineStr">
        <is>
          <t>ok</t>
        </is>
      </c>
      <c r="S1908" s="469" t="inlineStr">
        <is>
          <t>text</t>
        </is>
      </c>
      <c r="T1908" s="476" t="inlineStr">
        <is>
          <t>Norway</t>
        </is>
      </c>
      <c r="U1908" s="465" t="inlineStr">
        <is>
          <t>N wasted</t>
        </is>
      </c>
      <c r="V1908" s="465">
        <f>(O1710*N1710)^2</f>
        <v/>
      </c>
    </row>
    <row r="1909" ht="16" customHeight="1" thickBot="1">
      <c r="B1909" s="6" t="inlineStr">
        <is>
          <t>HS.HS-HY.CW</t>
        </is>
      </c>
      <c r="C1909" s="6" t="inlineStr">
        <is>
          <t>HS.HS-HY.CW-Untreated wastewater-Nmix</t>
        </is>
      </c>
      <c r="D1909" s="6" t="inlineStr">
        <is>
          <t>HS</t>
        </is>
      </c>
      <c r="E1909" s="6" t="inlineStr">
        <is>
          <t>HS</t>
        </is>
      </c>
      <c r="F1909" s="5">
        <f>VLOOKUP(E1909,'5.a Definitions'!E:F,2,FALSE)</f>
        <v/>
      </c>
      <c r="G1909" s="6" t="inlineStr">
        <is>
          <t>HY</t>
        </is>
      </c>
      <c r="H1909" s="6" t="inlineStr">
        <is>
          <t>CW</t>
        </is>
      </c>
      <c r="I1909" s="5">
        <f>VLOOKUP(H1909,'5.a Definitions'!E:F,2,FALSE)</f>
        <v/>
      </c>
      <c r="J1909" s="470" t="inlineStr">
        <is>
          <t xml:space="preserve"> Untreated wastewater </t>
        </is>
      </c>
      <c r="K1909" s="470" t="inlineStr">
        <is>
          <t xml:space="preserve"> untreated wastewater to coastal water </t>
        </is>
      </c>
      <c r="L1909" s="470" t="inlineStr">
        <is>
          <t xml:space="preserve"> reactive </t>
        </is>
      </c>
      <c r="M1909" s="470" t="inlineStr">
        <is>
          <t xml:space="preserve"> Nmix </t>
        </is>
      </c>
      <c r="N1909" s="466" t="n">
        <v>0</v>
      </c>
      <c r="O1909" s="471" t="n">
        <v>10</v>
      </c>
      <c r="P1909" s="468" t="n">
        <v>2012</v>
      </c>
      <c r="Q1909" s="472" t="inlineStr">
        <is>
          <t>neglected</t>
        </is>
      </c>
      <c r="R1909" s="469" t="inlineStr">
        <is>
          <t>ok</t>
        </is>
      </c>
      <c r="S1909" s="472" t="inlineStr">
        <is>
          <t xml:space="preserve"> text </t>
        </is>
      </c>
      <c r="T1909" s="426" t="inlineStr">
        <is>
          <t>Norway</t>
        </is>
      </c>
      <c r="U1909" s="470" t="inlineStr">
        <is>
          <t xml:space="preserve"> N wasted </t>
        </is>
      </c>
      <c r="V1909" s="470" t="n">
        <v>0.04</v>
      </c>
    </row>
    <row r="1910" ht="16" customHeight="1" thickBot="1">
      <c r="A1910" s="492" t="inlineStr">
        <is>
          <t>Atmosphere</t>
        </is>
      </c>
      <c r="B1910" s="5" t="inlineStr">
        <is>
          <t>AT.AT-MP.OP</t>
        </is>
      </c>
      <c r="C1910" s="5" t="inlineStr">
        <is>
          <t>AT.AT-MP.OP-Ammonia synthesis N2 fixation-N2</t>
        </is>
      </c>
      <c r="D1910" s="5" t="inlineStr">
        <is>
          <t>AT</t>
        </is>
      </c>
      <c r="E1910" s="5" t="inlineStr">
        <is>
          <t>AT</t>
        </is>
      </c>
      <c r="F1910" s="5">
        <f>VLOOKUP(E1910,'5.a Definitions'!E:F,2,FALSE)</f>
        <v/>
      </c>
      <c r="G1910" s="5" t="inlineStr">
        <is>
          <t>MP</t>
        </is>
      </c>
      <c r="H1910" s="5" t="inlineStr">
        <is>
          <t>OP</t>
        </is>
      </c>
      <c r="I1910" s="5">
        <f>VLOOKUP(H1910,'5.a Definitions'!E:F,2,FALSE)</f>
        <v/>
      </c>
      <c r="J1910" s="465" t="inlineStr">
        <is>
          <t xml:space="preserve"> Ammonia synthesis N2 fixation </t>
        </is>
      </c>
      <c r="K1910" s="465" t="inlineStr">
        <is>
          <t xml:space="preserve"> ammonia synthesis N2 fixation </t>
        </is>
      </c>
      <c r="L1910" s="465" t="inlineStr">
        <is>
          <t xml:space="preserve"> inert </t>
        </is>
      </c>
      <c r="M1910" s="465" t="inlineStr">
        <is>
          <t xml:space="preserve"> N2 </t>
        </is>
      </c>
      <c r="N1910" s="466" t="n">
        <v>353.4530207394762</v>
      </c>
      <c r="O1910" s="467" t="n">
        <v>0.5762882783073711</v>
      </c>
      <c r="P1910" s="468" t="n">
        <v>2012</v>
      </c>
      <c r="Q1910" s="469" t="inlineStr">
        <is>
          <t>FAOSTAT Fertilizer by nutrient + SSB (3-year moving average)</t>
        </is>
      </c>
      <c r="R1910" s="469" t="inlineStr">
        <is>
          <t>ok</t>
        </is>
      </c>
      <c r="S1910" s="469" t="inlineStr">
        <is>
          <t xml:space="preserve"> text </t>
        </is>
      </c>
      <c r="T1910" s="426" t="inlineStr">
        <is>
          <t>Norway</t>
        </is>
      </c>
      <c r="U1910" s="465" t="inlineStr">
        <is>
          <t xml:space="preserve"> - </t>
        </is>
      </c>
      <c r="V1910" s="465" t="n">
        <v>0.04</v>
      </c>
    </row>
    <row r="1911" ht="16" customHeight="1">
      <c r="B1911" s="5" t="inlineStr">
        <is>
          <t>AT.AT-AG.SM</t>
        </is>
      </c>
      <c r="C1911" s="5" t="inlineStr">
        <is>
          <t>AT.AT-AG.SM-Deposition-OXN</t>
        </is>
      </c>
      <c r="D1911" s="5" t="inlineStr">
        <is>
          <t>AT</t>
        </is>
      </c>
      <c r="E1911" s="5" t="inlineStr">
        <is>
          <t>AT</t>
        </is>
      </c>
      <c r="F1911" s="5">
        <f>VLOOKUP(E1911,'5.a Definitions'!E:F,2,FALSE)</f>
        <v/>
      </c>
      <c r="G1911" s="5" t="inlineStr">
        <is>
          <t>AG</t>
        </is>
      </c>
      <c r="H1911" s="5" t="inlineStr">
        <is>
          <t>SM</t>
        </is>
      </c>
      <c r="I1911" s="5">
        <f>VLOOKUP(H1911,'5.a Definitions'!E:F,2,FALSE)</f>
        <v/>
      </c>
      <c r="J1911" s="465" t="inlineStr">
        <is>
          <t xml:space="preserve"> Deposition </t>
        </is>
      </c>
      <c r="K1911" s="465" t="inlineStr">
        <is>
          <t xml:space="preserve"> deposition to agricultural soils </t>
        </is>
      </c>
      <c r="L1911" s="465" t="inlineStr">
        <is>
          <t xml:space="preserve"> reactive </t>
        </is>
      </c>
      <c r="M1911" s="465" t="inlineStr">
        <is>
          <t xml:space="preserve"> OXN </t>
        </is>
      </c>
      <c r="N1911" s="466" t="n">
        <v>3.118693217272536</v>
      </c>
      <c r="O1911" s="467" t="n">
        <v>0.3766115071511001</v>
      </c>
      <c r="P1911" s="468" t="n">
        <v>2012</v>
      </c>
      <c r="Q1911" s="469" t="inlineStr">
        <is>
          <t>NILU and geodata.no</t>
        </is>
      </c>
      <c r="R1911" s="469" t="inlineStr">
        <is>
          <t>ok</t>
        </is>
      </c>
      <c r="S1911" s="469" t="inlineStr">
        <is>
          <t xml:space="preserve"> text </t>
        </is>
      </c>
      <c r="T1911" s="426" t="inlineStr">
        <is>
          <t>Norway</t>
        </is>
      </c>
      <c r="U1911" s="465" t="inlineStr">
        <is>
          <t xml:space="preserve"> - </t>
        </is>
      </c>
      <c r="V1911" s="465" t="n">
        <v>0.04</v>
      </c>
    </row>
    <row r="1912" ht="16" customHeight="1">
      <c r="B1912" s="5" t="inlineStr">
        <is>
          <t>AT.AT-AG.SM</t>
        </is>
      </c>
      <c r="C1912" s="5" t="inlineStr">
        <is>
          <t>AT.AT-AG.SM-Deposition-RDN</t>
        </is>
      </c>
      <c r="D1912" s="5" t="inlineStr">
        <is>
          <t>AT</t>
        </is>
      </c>
      <c r="E1912" s="5" t="inlineStr">
        <is>
          <t>AT</t>
        </is>
      </c>
      <c r="F1912" s="5">
        <f>VLOOKUP(E1912,'5.a Definitions'!E:F,2,FALSE)</f>
        <v/>
      </c>
      <c r="G1912" s="5" t="inlineStr">
        <is>
          <t>AG</t>
        </is>
      </c>
      <c r="H1912" s="5" t="inlineStr">
        <is>
          <t>SM</t>
        </is>
      </c>
      <c r="I1912" s="5">
        <f>VLOOKUP(H1912,'5.a Definitions'!E:F,2,FALSE)</f>
        <v/>
      </c>
      <c r="J1912" s="465" t="inlineStr">
        <is>
          <t xml:space="preserve"> Deposition </t>
        </is>
      </c>
      <c r="K1912" s="465" t="inlineStr">
        <is>
          <t xml:space="preserve"> deposition to agricultural soils </t>
        </is>
      </c>
      <c r="L1912" s="465" t="inlineStr">
        <is>
          <t xml:space="preserve"> reactive </t>
        </is>
      </c>
      <c r="M1912" s="465" t="inlineStr">
        <is>
          <t xml:space="preserve"> RDN </t>
        </is>
      </c>
      <c r="N1912" s="466" t="n">
        <v>3.144248534618243</v>
      </c>
      <c r="O1912" s="467" t="n">
        <v>0.3766115071511001</v>
      </c>
      <c r="P1912" s="468" t="n">
        <v>2012</v>
      </c>
      <c r="Q1912" s="469" t="inlineStr">
        <is>
          <t>NILU and geodata.no</t>
        </is>
      </c>
      <c r="R1912" s="469" t="inlineStr">
        <is>
          <t>ok</t>
        </is>
      </c>
      <c r="S1912" s="469" t="inlineStr">
        <is>
          <t xml:space="preserve"> text </t>
        </is>
      </c>
      <c r="T1912" s="426" t="inlineStr">
        <is>
          <t>Norway</t>
        </is>
      </c>
      <c r="U1912" s="465" t="inlineStr">
        <is>
          <t xml:space="preserve"> - </t>
        </is>
      </c>
      <c r="V1912" s="465" t="n">
        <v>0.04</v>
      </c>
    </row>
    <row r="1913" ht="16" customHeight="1">
      <c r="B1913" s="5" t="inlineStr">
        <is>
          <t>AT.AT-AG.SM</t>
        </is>
      </c>
      <c r="C1913" s="5" t="inlineStr">
        <is>
          <t>AT.AT-AG.SM-Biological N2 fixation-N2</t>
        </is>
      </c>
      <c r="D1913" s="5" t="inlineStr">
        <is>
          <t>AT</t>
        </is>
      </c>
      <c r="E1913" s="5" t="inlineStr">
        <is>
          <t>AT</t>
        </is>
      </c>
      <c r="F1913" s="5">
        <f>VLOOKUP(E1913,'5.a Definitions'!E:F,2,FALSE)</f>
        <v/>
      </c>
      <c r="G1913" s="5" t="inlineStr">
        <is>
          <t>AG</t>
        </is>
      </c>
      <c r="H1913" s="5" t="inlineStr">
        <is>
          <t>SM</t>
        </is>
      </c>
      <c r="I1913" s="5">
        <f>VLOOKUP(H1913,'5.a Definitions'!E:F,2,FALSE)</f>
        <v/>
      </c>
      <c r="J1913" s="465" t="inlineStr">
        <is>
          <t xml:space="preserve"> Biological N2 fixation </t>
        </is>
      </c>
      <c r="K1913" s="465" t="inlineStr">
        <is>
          <t xml:space="preserve"> N2 fixation agriculture </t>
        </is>
      </c>
      <c r="L1913" s="465" t="inlineStr">
        <is>
          <t xml:space="preserve"> inert </t>
        </is>
      </c>
      <c r="M1913" s="465" t="inlineStr">
        <is>
          <t xml:space="preserve"> N2 </t>
        </is>
      </c>
      <c r="N1913" s="466" t="n">
        <v>12</v>
      </c>
      <c r="O1913" s="467" t="n">
        <v>0.3241098063913839</v>
      </c>
      <c r="P1913" s="468" t="n">
        <v>2012</v>
      </c>
      <c r="Q1913" s="469" t="inlineStr">
        <is>
          <t>Bechmann et al. (2023)</t>
        </is>
      </c>
      <c r="R1913" s="469" t="inlineStr">
        <is>
          <t>ok</t>
        </is>
      </c>
      <c r="S1913" s="469" t="inlineStr">
        <is>
          <t xml:space="preserve"> text </t>
        </is>
      </c>
      <c r="T1913" s="426" t="inlineStr">
        <is>
          <t>Norway</t>
        </is>
      </c>
      <c r="U1913" s="465" t="inlineStr">
        <is>
          <t xml:space="preserve"> - </t>
        </is>
      </c>
      <c r="V1913" s="465" t="n">
        <v>0.04</v>
      </c>
    </row>
    <row r="1914" ht="16" customHeight="1">
      <c r="B1914" s="5" t="inlineStr">
        <is>
          <t>AT.AT-FS.FO</t>
        </is>
      </c>
      <c r="C1914" s="5" t="inlineStr">
        <is>
          <t>AT.AT-FS.FO-Deposition-OXN</t>
        </is>
      </c>
      <c r="D1914" s="5" t="inlineStr">
        <is>
          <t>AT</t>
        </is>
      </c>
      <c r="E1914" s="5" t="inlineStr">
        <is>
          <t>AT</t>
        </is>
      </c>
      <c r="F1914" s="5">
        <f>VLOOKUP(E1914,'5.a Definitions'!E:F,2,FALSE)</f>
        <v/>
      </c>
      <c r="G1914" s="5" t="inlineStr">
        <is>
          <t>FS</t>
        </is>
      </c>
      <c r="H1914" s="5" t="inlineStr">
        <is>
          <t>FO</t>
        </is>
      </c>
      <c r="I1914" s="5">
        <f>VLOOKUP(H1914,'5.a Definitions'!E:F,2,FALSE)</f>
        <v/>
      </c>
      <c r="J1914" s="465" t="inlineStr">
        <is>
          <t xml:space="preserve"> Deposition </t>
        </is>
      </c>
      <c r="K1914" s="465" t="inlineStr">
        <is>
          <t xml:space="preserve"> deposition to forests </t>
        </is>
      </c>
      <c r="L1914" s="465" t="inlineStr">
        <is>
          <t xml:space="preserve"> reactive </t>
        </is>
      </c>
      <c r="M1914" s="465" t="inlineStr">
        <is>
          <t xml:space="preserve"> OXN </t>
        </is>
      </c>
      <c r="N1914" s="466" t="n">
        <v>27.26807328082076</v>
      </c>
      <c r="O1914" s="467" t="n">
        <v>0.3766115071511</v>
      </c>
      <c r="P1914" s="468" t="n">
        <v>2012</v>
      </c>
      <c r="Q1914" s="469" t="inlineStr">
        <is>
          <t>NILU and geodata.no</t>
        </is>
      </c>
      <c r="R1914" s="469" t="inlineStr">
        <is>
          <t>ok</t>
        </is>
      </c>
      <c r="S1914" s="469" t="inlineStr">
        <is>
          <t xml:space="preserve"> text </t>
        </is>
      </c>
      <c r="T1914" s="426" t="inlineStr">
        <is>
          <t>Norway</t>
        </is>
      </c>
      <c r="U1914" s="465" t="inlineStr">
        <is>
          <t xml:space="preserve"> - </t>
        </is>
      </c>
      <c r="V1914" s="465" t="n">
        <v>0.04</v>
      </c>
    </row>
    <row r="1915" ht="16" customHeight="1">
      <c r="B1915" s="5" t="inlineStr">
        <is>
          <t>AT.AT-FS.FO</t>
        </is>
      </c>
      <c r="C1915" s="5" t="inlineStr">
        <is>
          <t>AT.AT-FS.FO-Deposition-RDN</t>
        </is>
      </c>
      <c r="D1915" s="5" t="inlineStr">
        <is>
          <t>AT</t>
        </is>
      </c>
      <c r="E1915" s="5" t="inlineStr">
        <is>
          <t>AT</t>
        </is>
      </c>
      <c r="F1915" s="5">
        <f>VLOOKUP(E1915,'5.a Definitions'!E:F,2,FALSE)</f>
        <v/>
      </c>
      <c r="G1915" s="5" t="inlineStr">
        <is>
          <t>FS</t>
        </is>
      </c>
      <c r="H1915" s="5" t="inlineStr">
        <is>
          <t>FO</t>
        </is>
      </c>
      <c r="I1915" s="5">
        <f>VLOOKUP(H1915,'5.a Definitions'!E:F,2,FALSE)</f>
        <v/>
      </c>
      <c r="J1915" s="465" t="inlineStr">
        <is>
          <t xml:space="preserve"> Deposition </t>
        </is>
      </c>
      <c r="K1915" s="465" t="inlineStr">
        <is>
          <t xml:space="preserve"> deposition to forests </t>
        </is>
      </c>
      <c r="L1915" s="465" t="inlineStr">
        <is>
          <t xml:space="preserve"> reactive </t>
        </is>
      </c>
      <c r="M1915" s="465" t="inlineStr">
        <is>
          <t xml:space="preserve"> RDN </t>
        </is>
      </c>
      <c r="N1915" s="466" t="n">
        <v>27.40276497644642</v>
      </c>
      <c r="O1915" s="467" t="n">
        <v>0.3766115071511001</v>
      </c>
      <c r="P1915" s="468" t="n">
        <v>2012</v>
      </c>
      <c r="Q1915" s="469" t="inlineStr">
        <is>
          <t>NILU and geodata.no</t>
        </is>
      </c>
      <c r="R1915" s="469" t="inlineStr">
        <is>
          <t>ok</t>
        </is>
      </c>
      <c r="S1915" s="469" t="inlineStr">
        <is>
          <t xml:space="preserve"> text </t>
        </is>
      </c>
      <c r="T1915" s="426" t="inlineStr">
        <is>
          <t>Norway</t>
        </is>
      </c>
      <c r="U1915" s="465" t="inlineStr">
        <is>
          <t xml:space="preserve"> - </t>
        </is>
      </c>
      <c r="V1915" s="465" t="n">
        <v>0.04</v>
      </c>
    </row>
    <row r="1916" ht="16" customHeight="1">
      <c r="B1916" s="5" t="inlineStr">
        <is>
          <t>AT.AT-FS.FO</t>
        </is>
      </c>
      <c r="C1916" s="5" t="inlineStr">
        <is>
          <t>AT.AT-FS.FO-N2 fixation-N2</t>
        </is>
      </c>
      <c r="D1916" s="5" t="inlineStr">
        <is>
          <t>AT</t>
        </is>
      </c>
      <c r="E1916" s="5" t="inlineStr">
        <is>
          <t>AT</t>
        </is>
      </c>
      <c r="F1916" s="5">
        <f>VLOOKUP(E1916,'5.a Definitions'!E:F,2,FALSE)</f>
        <v/>
      </c>
      <c r="G1916" s="5" t="inlineStr">
        <is>
          <t>FS</t>
        </is>
      </c>
      <c r="H1916" s="5" t="inlineStr">
        <is>
          <t>FO</t>
        </is>
      </c>
      <c r="I1916" s="5">
        <f>VLOOKUP(H1916,'5.a Definitions'!E:F,2,FALSE)</f>
        <v/>
      </c>
      <c r="J1916" s="465" t="inlineStr">
        <is>
          <t xml:space="preserve"> N2 fixation </t>
        </is>
      </c>
      <c r="K1916" s="465" t="inlineStr">
        <is>
          <t xml:space="preserve"> N2 fixation forests </t>
        </is>
      </c>
      <c r="L1916" s="465" t="inlineStr">
        <is>
          <t xml:space="preserve"> inert </t>
        </is>
      </c>
      <c r="M1916" s="465" t="inlineStr">
        <is>
          <t xml:space="preserve"> N2 </t>
        </is>
      </c>
      <c r="N1916" s="466" t="n">
        <v>18</v>
      </c>
      <c r="O1916" s="467" t="n">
        <v>0.5019089907080868</v>
      </c>
      <c r="P1916" s="468" t="n">
        <v>2012</v>
      </c>
      <c r="Q1916" s="469" t="inlineStr">
        <is>
          <t>Moldan (2025) and SSB</t>
        </is>
      </c>
      <c r="R1916" s="469" t="inlineStr">
        <is>
          <t>ok</t>
        </is>
      </c>
      <c r="S1916" s="469" t="inlineStr">
        <is>
          <t xml:space="preserve"> text </t>
        </is>
      </c>
      <c r="T1916" s="426" t="inlineStr">
        <is>
          <t>Norway</t>
        </is>
      </c>
      <c r="U1916" s="465" t="inlineStr">
        <is>
          <t xml:space="preserve"> - </t>
        </is>
      </c>
      <c r="V1916" s="465" t="n">
        <v>0.04</v>
      </c>
    </row>
    <row r="1917" ht="16" customHeight="1">
      <c r="B1917" s="5" t="inlineStr">
        <is>
          <t>AT.AT-FS.OL</t>
        </is>
      </c>
      <c r="C1917" s="5" t="inlineStr">
        <is>
          <t>AT.AT-FS.OL-Deposition-OXN</t>
        </is>
      </c>
      <c r="D1917" s="5" t="inlineStr">
        <is>
          <t>AT</t>
        </is>
      </c>
      <c r="E1917" s="5" t="inlineStr">
        <is>
          <t>AT</t>
        </is>
      </c>
      <c r="F1917" s="5">
        <f>VLOOKUP(E1917,'5.a Definitions'!E:F,2,FALSE)</f>
        <v/>
      </c>
      <c r="G1917" s="5" t="inlineStr">
        <is>
          <t>FS</t>
        </is>
      </c>
      <c r="H1917" s="5" t="inlineStr">
        <is>
          <t>OL</t>
        </is>
      </c>
      <c r="I1917" s="5">
        <f>VLOOKUP(H1917,'5.a Definitions'!E:F,2,FALSE)</f>
        <v/>
      </c>
      <c r="J1917" s="465" t="inlineStr">
        <is>
          <t xml:space="preserve"> Deposition </t>
        </is>
      </c>
      <c r="K1917" s="465" t="inlineStr">
        <is>
          <t xml:space="preserve"> deposition to other land </t>
        </is>
      </c>
      <c r="L1917" s="465" t="inlineStr">
        <is>
          <t xml:space="preserve"> reactive </t>
        </is>
      </c>
      <c r="M1917" s="465" t="inlineStr">
        <is>
          <t xml:space="preserve"> OXN </t>
        </is>
      </c>
      <c r="N1917" s="466" t="n">
        <v>31.42997293240995</v>
      </c>
      <c r="O1917" s="467" t="n">
        <v>0.3766115071511001</v>
      </c>
      <c r="P1917" s="468" t="n">
        <v>2012</v>
      </c>
      <c r="Q1917" s="469" t="inlineStr">
        <is>
          <t>NILU and geodata.no</t>
        </is>
      </c>
      <c r="R1917" s="469" t="inlineStr">
        <is>
          <t>ok</t>
        </is>
      </c>
      <c r="S1917" s="469" t="inlineStr">
        <is>
          <t xml:space="preserve"> text </t>
        </is>
      </c>
      <c r="T1917" s="426" t="inlineStr">
        <is>
          <t>Norway</t>
        </is>
      </c>
      <c r="U1917" s="465" t="inlineStr">
        <is>
          <t xml:space="preserve"> - </t>
        </is>
      </c>
      <c r="V1917" s="465" t="n">
        <v>0.04</v>
      </c>
    </row>
    <row r="1918" ht="16" customHeight="1">
      <c r="B1918" s="5" t="inlineStr">
        <is>
          <t>AT.AT-FS.OL</t>
        </is>
      </c>
      <c r="C1918" s="5" t="inlineStr">
        <is>
          <t>AT.AT-FS.OL-Deposition-RDN</t>
        </is>
      </c>
      <c r="D1918" s="5" t="inlineStr">
        <is>
          <t>AT</t>
        </is>
      </c>
      <c r="E1918" s="5" t="inlineStr">
        <is>
          <t>AT</t>
        </is>
      </c>
      <c r="F1918" s="5">
        <f>VLOOKUP(E1918,'5.a Definitions'!E:F,2,FALSE)</f>
        <v/>
      </c>
      <c r="G1918" s="5" t="inlineStr">
        <is>
          <t>FS</t>
        </is>
      </c>
      <c r="H1918" s="5" t="inlineStr">
        <is>
          <t>OL</t>
        </is>
      </c>
      <c r="I1918" s="5">
        <f>VLOOKUP(H1918,'5.a Definitions'!E:F,2,FALSE)</f>
        <v/>
      </c>
      <c r="J1918" s="465" t="inlineStr">
        <is>
          <t xml:space="preserve"> Deposition </t>
        </is>
      </c>
      <c r="K1918" s="465" t="inlineStr">
        <is>
          <t xml:space="preserve"> deposition to other land </t>
        </is>
      </c>
      <c r="L1918" s="465" t="inlineStr">
        <is>
          <t xml:space="preserve"> reactive </t>
        </is>
      </c>
      <c r="M1918" s="465" t="inlineStr">
        <is>
          <t xml:space="preserve"> RDN </t>
        </is>
      </c>
      <c r="N1918" s="466" t="n">
        <v>36.30014697440556</v>
      </c>
      <c r="O1918" s="467" t="n">
        <v>0.3766115071511001</v>
      </c>
      <c r="P1918" s="468" t="n">
        <v>2012</v>
      </c>
      <c r="Q1918" s="469" t="inlineStr">
        <is>
          <t>NILU and geodata.no</t>
        </is>
      </c>
      <c r="R1918" s="469" t="inlineStr">
        <is>
          <t>ok</t>
        </is>
      </c>
      <c r="S1918" s="469" t="inlineStr">
        <is>
          <t xml:space="preserve"> text </t>
        </is>
      </c>
      <c r="T1918" s="426" t="inlineStr">
        <is>
          <t>Norway</t>
        </is>
      </c>
      <c r="U1918" s="465" t="inlineStr">
        <is>
          <t xml:space="preserve"> - </t>
        </is>
      </c>
      <c r="V1918" s="465" t="n">
        <v>0.04</v>
      </c>
    </row>
    <row r="1919" ht="16" customHeight="1">
      <c r="B1919" s="5" t="inlineStr">
        <is>
          <t>AT.AT-FS.OL</t>
        </is>
      </c>
      <c r="C1919" s="5" t="inlineStr">
        <is>
          <t>AT.AT-FS.OL-N2 fixation-N2</t>
        </is>
      </c>
      <c r="D1919" s="5" t="inlineStr">
        <is>
          <t>AT</t>
        </is>
      </c>
      <c r="E1919" s="5" t="inlineStr">
        <is>
          <t>AT</t>
        </is>
      </c>
      <c r="F1919" s="5">
        <f>VLOOKUP(E1919,'5.a Definitions'!E:F,2,FALSE)</f>
        <v/>
      </c>
      <c r="G1919" s="5" t="inlineStr">
        <is>
          <t>FS</t>
        </is>
      </c>
      <c r="H1919" s="5" t="inlineStr">
        <is>
          <t>OL</t>
        </is>
      </c>
      <c r="I1919" s="5">
        <f>VLOOKUP(H1919,'5.a Definitions'!E:F,2,FALSE)</f>
        <v/>
      </c>
      <c r="J1919" s="465" t="inlineStr">
        <is>
          <t xml:space="preserve"> N2 fixation </t>
        </is>
      </c>
      <c r="K1919" s="465" t="inlineStr">
        <is>
          <t xml:space="preserve"> N2 fixation other land </t>
        </is>
      </c>
      <c r="L1919" s="465" t="inlineStr">
        <is>
          <t xml:space="preserve"> inert </t>
        </is>
      </c>
      <c r="M1919" s="465" t="inlineStr">
        <is>
          <t xml:space="preserve"> N2 </t>
        </is>
      </c>
      <c r="N1919" s="466" t="n">
        <v>23.228884</v>
      </c>
      <c r="O1919" s="467" t="n">
        <v>0.8373855850737826</v>
      </c>
      <c r="P1919" s="468" t="n">
        <v>2012</v>
      </c>
      <c r="Q1919" s="469" t="inlineStr">
        <is>
          <t>CORINE land cover inventory and Reddy &amp; DeLaune (2008)</t>
        </is>
      </c>
      <c r="R1919" s="469" t="inlineStr">
        <is>
          <t>ok</t>
        </is>
      </c>
      <c r="S1919" s="469" t="inlineStr">
        <is>
          <t xml:space="preserve"> text </t>
        </is>
      </c>
      <c r="T1919" s="426" t="inlineStr">
        <is>
          <t>Norway</t>
        </is>
      </c>
      <c r="U1919" s="465" t="inlineStr">
        <is>
          <t xml:space="preserve"> - </t>
        </is>
      </c>
      <c r="V1919" s="465" t="n">
        <v>0.04</v>
      </c>
    </row>
    <row r="1920" ht="16" customHeight="1">
      <c r="B1920" s="5" t="inlineStr">
        <is>
          <t>AT.AT-HS.HS</t>
        </is>
      </c>
      <c r="C1920" s="5" t="inlineStr">
        <is>
          <t>AT.AT-HS.HS-Deposition-OXN</t>
        </is>
      </c>
      <c r="D1920" s="5" t="inlineStr">
        <is>
          <t>AT</t>
        </is>
      </c>
      <c r="E1920" s="5" t="inlineStr">
        <is>
          <t>AT</t>
        </is>
      </c>
      <c r="F1920" s="5">
        <f>VLOOKUP(E1920,'5.a Definitions'!E:F,2,FALSE)</f>
        <v/>
      </c>
      <c r="G1920" s="5" t="inlineStr">
        <is>
          <t>HS</t>
        </is>
      </c>
      <c r="H1920" s="5" t="inlineStr">
        <is>
          <t>HS</t>
        </is>
      </c>
      <c r="I1920" s="5">
        <f>VLOOKUP(H1920,'5.a Definitions'!E:F,2,FALSE)</f>
        <v/>
      </c>
      <c r="J1920" s="465" t="inlineStr">
        <is>
          <t xml:space="preserve"> Deposition </t>
        </is>
      </c>
      <c r="K1920" s="465" t="inlineStr">
        <is>
          <t xml:space="preserve"> deposition to settlements </t>
        </is>
      </c>
      <c r="L1920" s="465" t="inlineStr">
        <is>
          <t xml:space="preserve"> reactive </t>
        </is>
      </c>
      <c r="M1920" s="465" t="inlineStr">
        <is>
          <t xml:space="preserve"> OXN </t>
        </is>
      </c>
      <c r="N1920" s="466" t="n">
        <v>1.812986941913362</v>
      </c>
      <c r="O1920" s="467" t="n">
        <v>0.3766115071511001</v>
      </c>
      <c r="P1920" s="468" t="n">
        <v>2012</v>
      </c>
      <c r="Q1920" s="469" t="inlineStr">
        <is>
          <t>NILU and geodata.no</t>
        </is>
      </c>
      <c r="R1920" s="469" t="inlineStr">
        <is>
          <t>ok</t>
        </is>
      </c>
      <c r="S1920" s="469" t="inlineStr">
        <is>
          <t xml:space="preserve"> text </t>
        </is>
      </c>
      <c r="T1920" s="426" t="inlineStr">
        <is>
          <t>Norway</t>
        </is>
      </c>
      <c r="U1920" s="465" t="inlineStr">
        <is>
          <t xml:space="preserve"> - </t>
        </is>
      </c>
      <c r="V1920" s="465" t="n">
        <v>0.04</v>
      </c>
    </row>
    <row r="1921" ht="16" customHeight="1">
      <c r="B1921" s="5" t="inlineStr">
        <is>
          <t>AT.AT-HS.HS</t>
        </is>
      </c>
      <c r="C1921" s="5" t="inlineStr">
        <is>
          <t>AT.AT-HS.HS-Deposition-RDN</t>
        </is>
      </c>
      <c r="D1921" s="5" t="inlineStr">
        <is>
          <t>AT</t>
        </is>
      </c>
      <c r="E1921" s="5" t="inlineStr">
        <is>
          <t>AT</t>
        </is>
      </c>
      <c r="F1921" s="5">
        <f>VLOOKUP(E1921,'5.a Definitions'!E:F,2,FALSE)</f>
        <v/>
      </c>
      <c r="G1921" s="5" t="inlineStr">
        <is>
          <t>HS</t>
        </is>
      </c>
      <c r="H1921" s="5" t="inlineStr">
        <is>
          <t>HS</t>
        </is>
      </c>
      <c r="I1921" s="5">
        <f>VLOOKUP(H1921,'5.a Definitions'!E:F,2,FALSE)</f>
        <v/>
      </c>
      <c r="J1921" s="465" t="inlineStr">
        <is>
          <t xml:space="preserve"> Deposition </t>
        </is>
      </c>
      <c r="K1921" s="465" t="inlineStr">
        <is>
          <t xml:space="preserve"> deposition to settlements </t>
        </is>
      </c>
      <c r="L1921" s="465" t="inlineStr">
        <is>
          <t xml:space="preserve"> reactive </t>
        </is>
      </c>
      <c r="M1921" s="465" t="inlineStr">
        <is>
          <t xml:space="preserve"> RDN </t>
        </is>
      </c>
      <c r="N1921" s="466" t="n">
        <v>1.778514045038233</v>
      </c>
      <c r="O1921" s="467" t="n">
        <v>0.3766115071511</v>
      </c>
      <c r="P1921" s="468" t="n">
        <v>2012</v>
      </c>
      <c r="Q1921" s="469" t="inlineStr">
        <is>
          <t>NILU and geodata.no</t>
        </is>
      </c>
      <c r="R1921" s="469" t="inlineStr">
        <is>
          <t>ok</t>
        </is>
      </c>
      <c r="S1921" s="469" t="inlineStr">
        <is>
          <t xml:space="preserve"> text </t>
        </is>
      </c>
      <c r="T1921" s="426" t="inlineStr">
        <is>
          <t>Norway</t>
        </is>
      </c>
      <c r="U1921" s="465" t="inlineStr">
        <is>
          <t xml:space="preserve"> - </t>
        </is>
      </c>
      <c r="V1921" s="465" t="n">
        <v>0.04</v>
      </c>
    </row>
    <row r="1922" ht="16" customHeight="1">
      <c r="B1922" s="5" t="inlineStr">
        <is>
          <t>AT.AT-HY.SW</t>
        </is>
      </c>
      <c r="C1922" s="5" t="inlineStr">
        <is>
          <t>AT.AT-HY.SW-Deposition-OXN</t>
        </is>
      </c>
      <c r="D1922" s="5" t="inlineStr">
        <is>
          <t>AT</t>
        </is>
      </c>
      <c r="E1922" s="5" t="inlineStr">
        <is>
          <t>AT</t>
        </is>
      </c>
      <c r="F1922" s="5">
        <f>VLOOKUP(E1922,'5.a Definitions'!E:F,2,FALSE)</f>
        <v/>
      </c>
      <c r="G1922" s="5" t="inlineStr">
        <is>
          <t>HY</t>
        </is>
      </c>
      <c r="H1922" s="5" t="inlineStr">
        <is>
          <t>SW</t>
        </is>
      </c>
      <c r="I1922" s="5">
        <f>VLOOKUP(H1922,'5.a Definitions'!E:F,2,FALSE)</f>
        <v/>
      </c>
      <c r="J1922" s="465" t="inlineStr">
        <is>
          <t xml:space="preserve"> Deposition </t>
        </is>
      </c>
      <c r="K1922" s="465" t="inlineStr">
        <is>
          <t xml:space="preserve"> deposition to surface water </t>
        </is>
      </c>
      <c r="L1922" s="465" t="inlineStr">
        <is>
          <t xml:space="preserve"> reactive </t>
        </is>
      </c>
      <c r="M1922" s="465" t="inlineStr">
        <is>
          <t xml:space="preserve"> OXN </t>
        </is>
      </c>
      <c r="N1922" s="466" t="n">
        <v>4.5364371034167</v>
      </c>
      <c r="O1922" s="467" t="n">
        <v>0.3766115071511</v>
      </c>
      <c r="P1922" s="468" t="n">
        <v>2012</v>
      </c>
      <c r="Q1922" s="469" t="inlineStr">
        <is>
          <t>NILU and geodata.no</t>
        </is>
      </c>
      <c r="R1922" s="469" t="inlineStr">
        <is>
          <t>ok</t>
        </is>
      </c>
      <c r="S1922" s="469" t="inlineStr">
        <is>
          <t xml:space="preserve"> text </t>
        </is>
      </c>
      <c r="T1922" s="426" t="inlineStr">
        <is>
          <t>Norway</t>
        </is>
      </c>
      <c r="U1922" s="465" t="inlineStr">
        <is>
          <t xml:space="preserve"> - </t>
        </is>
      </c>
      <c r="V1922" s="465" t="n">
        <v>0.04</v>
      </c>
    </row>
    <row r="1923" ht="16" customHeight="1">
      <c r="B1923" s="5" t="inlineStr">
        <is>
          <t>AT.AT-HY.SW</t>
        </is>
      </c>
      <c r="C1923" s="5" t="inlineStr">
        <is>
          <t>AT.AT-HY.SW-Deposition-RDN</t>
        </is>
      </c>
      <c r="D1923" s="5" t="inlineStr">
        <is>
          <t>AT</t>
        </is>
      </c>
      <c r="E1923" s="5" t="inlineStr">
        <is>
          <t>AT</t>
        </is>
      </c>
      <c r="F1923" s="5">
        <f>VLOOKUP(E1923,'5.a Definitions'!E:F,2,FALSE)</f>
        <v/>
      </c>
      <c r="G1923" s="5" t="inlineStr">
        <is>
          <t>HY</t>
        </is>
      </c>
      <c r="H1923" s="5" t="inlineStr">
        <is>
          <t>SW</t>
        </is>
      </c>
      <c r="I1923" s="5">
        <f>VLOOKUP(H1923,'5.a Definitions'!E:F,2,FALSE)</f>
        <v/>
      </c>
      <c r="J1923" s="465" t="inlineStr">
        <is>
          <t xml:space="preserve"> Deposition </t>
        </is>
      </c>
      <c r="K1923" s="465" t="inlineStr">
        <is>
          <t xml:space="preserve"> deposition to surface water </t>
        </is>
      </c>
      <c r="L1923" s="465" t="inlineStr">
        <is>
          <t xml:space="preserve"> reactive </t>
        </is>
      </c>
      <c r="M1923" s="465" t="inlineStr">
        <is>
          <t xml:space="preserve"> RDN </t>
        </is>
      </c>
      <c r="N1923" s="466" t="n">
        <v>4.868329507662217</v>
      </c>
      <c r="O1923" s="467" t="n">
        <v>0.3766115071511</v>
      </c>
      <c r="P1923" s="468" t="n">
        <v>2012</v>
      </c>
      <c r="Q1923" s="469" t="inlineStr">
        <is>
          <t>NILU and geodata.no</t>
        </is>
      </c>
      <c r="R1923" s="469" t="inlineStr">
        <is>
          <t>ok</t>
        </is>
      </c>
      <c r="S1923" s="469" t="inlineStr">
        <is>
          <t xml:space="preserve"> text </t>
        </is>
      </c>
      <c r="T1923" s="426" t="inlineStr">
        <is>
          <t>Norway</t>
        </is>
      </c>
      <c r="U1923" s="465" t="inlineStr">
        <is>
          <t xml:space="preserve"> - </t>
        </is>
      </c>
      <c r="V1923" s="465" t="n">
        <v>0.04</v>
      </c>
    </row>
    <row r="1924" ht="16" customHeight="1">
      <c r="B1924" s="5" t="inlineStr">
        <is>
          <t>AT.AT-HY.SW</t>
        </is>
      </c>
      <c r="C1924" s="5" t="inlineStr">
        <is>
          <t>AT.AT-HY.SW-N2 fixation-N2</t>
        </is>
      </c>
      <c r="D1924" s="5" t="inlineStr">
        <is>
          <t>AT</t>
        </is>
      </c>
      <c r="E1924" s="5" t="inlineStr">
        <is>
          <t>AT</t>
        </is>
      </c>
      <c r="F1924" s="5">
        <f>VLOOKUP(E1924,'5.a Definitions'!E:F,2,FALSE)</f>
        <v/>
      </c>
      <c r="G1924" s="5" t="inlineStr">
        <is>
          <t>HY</t>
        </is>
      </c>
      <c r="H1924" s="5" t="inlineStr">
        <is>
          <t>SW</t>
        </is>
      </c>
      <c r="I1924" s="5">
        <f>VLOOKUP(H1924,'5.a Definitions'!E:F,2,FALSE)</f>
        <v/>
      </c>
      <c r="J1924" s="465" t="inlineStr">
        <is>
          <t xml:space="preserve"> N2 fixation </t>
        </is>
      </c>
      <c r="K1924" s="465" t="inlineStr">
        <is>
          <t xml:space="preserve"> N2 fixation surface water </t>
        </is>
      </c>
      <c r="L1924" s="465" t="inlineStr">
        <is>
          <t xml:space="preserve"> inert </t>
        </is>
      </c>
      <c r="M1924" s="465" t="inlineStr">
        <is>
          <t xml:space="preserve"> N2 </t>
        </is>
      </c>
      <c r="N1924" s="466" t="n">
        <v>2.0457</v>
      </c>
      <c r="O1924" s="467" t="n">
        <v>8.962723886426243</v>
      </c>
      <c r="P1924" s="468" t="n">
        <v>2012</v>
      </c>
      <c r="Q1924" s="469" t="inlineStr">
        <is>
          <t>NIBIO and Reddy &amp; DeLaune (2008)</t>
        </is>
      </c>
      <c r="R1924" s="469" t="inlineStr">
        <is>
          <t>ok</t>
        </is>
      </c>
      <c r="S1924" s="469" t="inlineStr">
        <is>
          <t xml:space="preserve"> text </t>
        </is>
      </c>
      <c r="T1924" s="426" t="inlineStr">
        <is>
          <t>Norway</t>
        </is>
      </c>
      <c r="U1924" s="465" t="inlineStr">
        <is>
          <t xml:space="preserve"> - </t>
        </is>
      </c>
      <c r="V1924" s="465" t="n">
        <v>0.04</v>
      </c>
    </row>
    <row r="1925" ht="16" customHeight="1">
      <c r="B1925" s="5" t="inlineStr">
        <is>
          <t>AT.AT-RW.RW</t>
        </is>
      </c>
      <c r="C1925" s="5" t="inlineStr">
        <is>
          <t>AT.AT-RW.RW-Atmospheric outflow-RDN</t>
        </is>
      </c>
      <c r="D1925" s="5" t="inlineStr">
        <is>
          <t>AT</t>
        </is>
      </c>
      <c r="E1925" s="5" t="inlineStr">
        <is>
          <t>AT</t>
        </is>
      </c>
      <c r="F1925" s="5">
        <f>VLOOKUP(E1925,'5.a Definitions'!E:F,2,FALSE)</f>
        <v/>
      </c>
      <c r="G1925" s="5" t="inlineStr">
        <is>
          <t>RW</t>
        </is>
      </c>
      <c r="H1925" s="5" t="inlineStr">
        <is>
          <t>RW</t>
        </is>
      </c>
      <c r="I1925" s="5">
        <f>VLOOKUP(H1925,'5.a Definitions'!E:F,2,FALSE)</f>
        <v/>
      </c>
      <c r="J1925" s="465" t="inlineStr">
        <is>
          <t xml:space="preserve"> Atmospheric outflow </t>
        </is>
      </c>
      <c r="K1925" s="465" t="inlineStr">
        <is>
          <t xml:space="preserve"> atmospheric outflow </t>
        </is>
      </c>
      <c r="L1925" s="465" t="inlineStr">
        <is>
          <t xml:space="preserve"> reactive </t>
        </is>
      </c>
      <c r="M1925" s="465" t="inlineStr">
        <is>
          <t xml:space="preserve"> RDN </t>
        </is>
      </c>
      <c r="N1925" s="466" t="n">
        <v>11.7828363599776</v>
      </c>
      <c r="O1925" s="467" t="n">
        <v>0.4978678205152002</v>
      </c>
      <c r="P1925" s="468" t="n">
        <v>2012</v>
      </c>
      <c r="Q1925" s="469" t="inlineStr">
        <is>
          <t>EMEP SR tables</t>
        </is>
      </c>
      <c r="R1925" s="469" t="inlineStr">
        <is>
          <t>ok</t>
        </is>
      </c>
      <c r="S1925" s="469" t="inlineStr">
        <is>
          <t xml:space="preserve"> text </t>
        </is>
      </c>
      <c r="T1925" s="426" t="inlineStr">
        <is>
          <t>Norway</t>
        </is>
      </c>
      <c r="U1925" s="465" t="inlineStr">
        <is>
          <t xml:space="preserve"> - </t>
        </is>
      </c>
      <c r="V1925" s="465" t="n">
        <v>0.04</v>
      </c>
    </row>
    <row r="1926" ht="16" customHeight="1" thickBot="1">
      <c r="A1926" s="493" t="n"/>
      <c r="B1926" s="6" t="inlineStr">
        <is>
          <t>AT.AT-RW.RW</t>
        </is>
      </c>
      <c r="C1926" s="6" t="inlineStr">
        <is>
          <t>AT.AT-RW.RW-Atmospheric outflow-OXN</t>
        </is>
      </c>
      <c r="D1926" s="6" t="inlineStr">
        <is>
          <t>AT</t>
        </is>
      </c>
      <c r="E1926" s="6" t="inlineStr">
        <is>
          <t>AT</t>
        </is>
      </c>
      <c r="F1926" s="5">
        <f>VLOOKUP(E1926,'5.a Definitions'!E:F,2,FALSE)</f>
        <v/>
      </c>
      <c r="G1926" s="6" t="inlineStr">
        <is>
          <t>RW</t>
        </is>
      </c>
      <c r="H1926" s="6" t="inlineStr">
        <is>
          <t>RW</t>
        </is>
      </c>
      <c r="I1926" s="5">
        <f>VLOOKUP(H1926,'5.a Definitions'!E:F,2,FALSE)</f>
        <v/>
      </c>
      <c r="J1926" s="470" t="inlineStr">
        <is>
          <t xml:space="preserve"> Atmospheric outflow </t>
        </is>
      </c>
      <c r="K1926" s="470" t="inlineStr">
        <is>
          <t xml:space="preserve"> atmospheric outflow </t>
        </is>
      </c>
      <c r="L1926" s="470" t="inlineStr">
        <is>
          <t xml:space="preserve"> reactive </t>
        </is>
      </c>
      <c r="M1926" s="470" t="inlineStr">
        <is>
          <t xml:space="preserve"> OXN </t>
        </is>
      </c>
      <c r="N1926" s="466" t="n">
        <v>31.17775233364702</v>
      </c>
      <c r="O1926" s="471" t="n">
        <v>0.4978678205152002</v>
      </c>
      <c r="P1926" s="468" t="n">
        <v>2012</v>
      </c>
      <c r="Q1926" s="472" t="inlineStr">
        <is>
          <t>EMEP SR tables</t>
        </is>
      </c>
      <c r="R1926" s="469" t="inlineStr">
        <is>
          <t>ok</t>
        </is>
      </c>
      <c r="S1926" s="472" t="inlineStr">
        <is>
          <t xml:space="preserve"> text </t>
        </is>
      </c>
      <c r="T1926" s="426" t="inlineStr">
        <is>
          <t>Norway</t>
        </is>
      </c>
      <c r="U1926" s="470" t="inlineStr">
        <is>
          <t xml:space="preserve"> - </t>
        </is>
      </c>
      <c r="V1926" s="470" t="n">
        <v>0.04</v>
      </c>
    </row>
    <row r="1927" ht="16" customHeight="1">
      <c r="A1927" s="491" t="inlineStr">
        <is>
          <t>Hydrosphere</t>
        </is>
      </c>
      <c r="B1927" s="5" t="inlineStr">
        <is>
          <t>HY.CW-MP.FP</t>
        </is>
      </c>
      <c r="C1927" s="5" t="inlineStr">
        <is>
          <t>HY.CW-MP.FP-Fish (wild catch)-Nmix</t>
        </is>
      </c>
      <c r="D1927" s="5" t="inlineStr">
        <is>
          <t>HY</t>
        </is>
      </c>
      <c r="E1927" s="5" t="inlineStr">
        <is>
          <t>CW</t>
        </is>
      </c>
      <c r="F1927" s="5">
        <f>VLOOKUP(E1927,'5.a Definitions'!E:F,2,FALSE)</f>
        <v/>
      </c>
      <c r="G1927" s="5" t="inlineStr">
        <is>
          <t>MP</t>
        </is>
      </c>
      <c r="H1927" s="5" t="inlineStr">
        <is>
          <t>FP</t>
        </is>
      </c>
      <c r="I1927" s="5">
        <f>VLOOKUP(H1927,'5.a Definitions'!E:F,2,FALSE)</f>
        <v/>
      </c>
      <c r="J1927" s="465" t="inlineStr">
        <is>
          <t xml:space="preserve"> Fish (wild catch) </t>
        </is>
      </c>
      <c r="K1927" s="5" t="inlineStr">
        <is>
          <t>coastal water fish (wild catch)</t>
        </is>
      </c>
      <c r="L1927" s="465" t="inlineStr">
        <is>
          <t xml:space="preserve"> reactive </t>
        </is>
      </c>
      <c r="M1927" s="465" t="inlineStr">
        <is>
          <t xml:space="preserve"> Nmix </t>
        </is>
      </c>
      <c r="N1927" s="466" t="n">
        <v>56.5766998272</v>
      </c>
      <c r="O1927" s="467" t="n">
        <v>0.1122729328920602</v>
      </c>
      <c r="P1927" s="468" t="n">
        <v>2012</v>
      </c>
      <c r="Q1927" s="469" t="inlineStr">
        <is>
          <t>Fiskeridirektoratet</t>
        </is>
      </c>
      <c r="R1927" s="469" t="inlineStr">
        <is>
          <t>ok</t>
        </is>
      </c>
      <c r="S1927" s="469" t="inlineStr">
        <is>
          <t xml:space="preserve"> text </t>
        </is>
      </c>
      <c r="T1927" s="426" t="inlineStr">
        <is>
          <t>Norway</t>
        </is>
      </c>
      <c r="U1927" s="5" t="inlineStr">
        <is>
          <t>useful output</t>
        </is>
      </c>
      <c r="V1927" s="465" t="n">
        <v>0.04</v>
      </c>
    </row>
    <row r="1928" ht="16" customHeight="1">
      <c r="B1928" s="5" t="inlineStr">
        <is>
          <t>HY.SW-AT.AT</t>
        </is>
      </c>
      <c r="C1928" s="5" t="inlineStr">
        <is>
          <t>HY.SW-AT.AT-Emissions-N2</t>
        </is>
      </c>
      <c r="D1928" s="5" t="inlineStr">
        <is>
          <t>HY</t>
        </is>
      </c>
      <c r="E1928" s="5" t="inlineStr">
        <is>
          <t>SW</t>
        </is>
      </c>
      <c r="F1928" s="5">
        <f>VLOOKUP(E1928,'5.a Definitions'!E:F,2,FALSE)</f>
        <v/>
      </c>
      <c r="G1928" s="5" t="inlineStr">
        <is>
          <t>AT</t>
        </is>
      </c>
      <c r="H1928" s="5" t="inlineStr">
        <is>
          <t>AT</t>
        </is>
      </c>
      <c r="I1928" s="5">
        <f>VLOOKUP(H1928,'5.a Definitions'!E:F,2,FALSE)</f>
        <v/>
      </c>
      <c r="J1928" s="465" t="inlineStr">
        <is>
          <t xml:space="preserve"> Emissions </t>
        </is>
      </c>
      <c r="K1928" s="465" t="inlineStr">
        <is>
          <t xml:space="preserve"> surface water emissions </t>
        </is>
      </c>
      <c r="L1928" s="465" t="inlineStr">
        <is>
          <t xml:space="preserve"> inert </t>
        </is>
      </c>
      <c r="M1928" s="465" t="inlineStr">
        <is>
          <t xml:space="preserve"> N2 </t>
        </is>
      </c>
      <c r="N1928" s="466" t="n">
        <v>13.49226520831763</v>
      </c>
      <c r="O1928" s="467" t="n">
        <v>0.4741138072361923</v>
      </c>
      <c r="P1928" s="468" t="n">
        <v>2012</v>
      </c>
      <c r="Q1928" s="469" t="inlineStr">
        <is>
          <t>Filled (extrapolated from 2013: inflow to coastal waters x TEOTIL3 retention ratio)</t>
        </is>
      </c>
      <c r="R1928" s="469" t="inlineStr">
        <is>
          <t>ok</t>
        </is>
      </c>
      <c r="S1928" s="469" t="inlineStr">
        <is>
          <t xml:space="preserve"> text </t>
        </is>
      </c>
      <c r="T1928" s="426" t="inlineStr">
        <is>
          <t>Norway</t>
        </is>
      </c>
      <c r="U1928" s="465" t="inlineStr">
        <is>
          <t xml:space="preserve"> N wasted </t>
        </is>
      </c>
      <c r="V1928" s="465" t="n">
        <v>0.04</v>
      </c>
    </row>
    <row r="1929" ht="16" customHeight="1">
      <c r="B1929" s="5" t="inlineStr">
        <is>
          <t>HY.SW-AT.AT</t>
        </is>
      </c>
      <c r="C1929" s="5" t="inlineStr">
        <is>
          <t>HY.SW-AT.AT-Emissions-N2O</t>
        </is>
      </c>
      <c r="D1929" s="5" t="inlineStr">
        <is>
          <t>HY</t>
        </is>
      </c>
      <c r="E1929" s="5" t="inlineStr">
        <is>
          <t>SW</t>
        </is>
      </c>
      <c r="F1929" s="5">
        <f>VLOOKUP(E1929,'5.a Definitions'!E:F,2,FALSE)</f>
        <v/>
      </c>
      <c r="G1929" s="5" t="inlineStr">
        <is>
          <t>AT</t>
        </is>
      </c>
      <c r="H1929" s="5" t="inlineStr">
        <is>
          <t>AT</t>
        </is>
      </c>
      <c r="I1929" s="5">
        <f>VLOOKUP(H1929,'5.a Definitions'!E:F,2,FALSE)</f>
        <v/>
      </c>
      <c r="J1929" s="465" t="inlineStr">
        <is>
          <t xml:space="preserve"> Emissions </t>
        </is>
      </c>
      <c r="K1929" s="465" t="inlineStr">
        <is>
          <t xml:space="preserve"> surface water emissions </t>
        </is>
      </c>
      <c r="L1929" s="465" t="inlineStr">
        <is>
          <t xml:space="preserve"> reactive </t>
        </is>
      </c>
      <c r="M1929" s="465" t="inlineStr">
        <is>
          <t xml:space="preserve"> N2O </t>
        </is>
      </c>
      <c r="N1929" s="466" t="n">
        <v>0.1362855071547236</v>
      </c>
      <c r="O1929" s="467" t="n">
        <v>11.11660164891785</v>
      </c>
      <c r="P1929" s="468" t="n">
        <v>2012</v>
      </c>
      <c r="Q1929" s="469" t="inlineStr">
        <is>
          <t>Filled (extrapolated from 2013: inflow to coastal waters x TEOTIL3 retention ratio)</t>
        </is>
      </c>
      <c r="R1929" s="469" t="inlineStr">
        <is>
          <t>ok</t>
        </is>
      </c>
      <c r="S1929" s="469" t="inlineStr">
        <is>
          <t xml:space="preserve"> text </t>
        </is>
      </c>
      <c r="T1929" s="426" t="inlineStr">
        <is>
          <t>Norway</t>
        </is>
      </c>
      <c r="U1929" s="465" t="inlineStr">
        <is>
          <t xml:space="preserve"> N wasted </t>
        </is>
      </c>
      <c r="V1929" s="465" t="n">
        <v>0.04</v>
      </c>
    </row>
    <row r="1930" ht="16" customFormat="1" customHeight="1" s="482">
      <c r="B1930" s="5" t="inlineStr">
        <is>
          <t>HY.SW-HY.CW</t>
        </is>
      </c>
      <c r="C1930" s="5" t="inlineStr">
        <is>
          <t>HY.SW-HY.CW-Inflow to coastal waters-Nmix</t>
        </is>
      </c>
      <c r="D1930" s="5" t="inlineStr">
        <is>
          <t>HY</t>
        </is>
      </c>
      <c r="E1930" s="5" t="inlineStr">
        <is>
          <t>SW</t>
        </is>
      </c>
      <c r="F1930" s="5">
        <f>VLOOKUP(E1930,'5.a Definitions'!E:F,2,FALSE)</f>
        <v/>
      </c>
      <c r="G1930" s="5" t="inlineStr">
        <is>
          <t>HY</t>
        </is>
      </c>
      <c r="H1930" s="5" t="inlineStr">
        <is>
          <t>CW</t>
        </is>
      </c>
      <c r="I1930" s="5">
        <f>VLOOKUP(H1930,'5.a Definitions'!E:F,2,FALSE)</f>
        <v/>
      </c>
      <c r="J1930" s="465" t="inlineStr">
        <is>
          <t xml:space="preserve"> Inflow to coastal waters </t>
        </is>
      </c>
      <c r="K1930" s="465" t="inlineStr">
        <is>
          <t xml:space="preserve"> inflow to coastal water </t>
        </is>
      </c>
      <c r="L1930" s="465" t="inlineStr">
        <is>
          <t xml:space="preserve"> reactive </t>
        </is>
      </c>
      <c r="M1930" s="465" t="inlineStr">
        <is>
          <t xml:space="preserve"> Nmix </t>
        </is>
      </c>
      <c r="N1930" s="466" t="n">
        <v>113.3355907853774</v>
      </c>
      <c r="O1930" s="467" t="n">
        <v>0.2181410215133298</v>
      </c>
      <c r="P1930" s="468" t="n">
        <v>2012</v>
      </c>
      <c r="Q1930" s="469" t="inlineStr">
        <is>
          <t>NIVA TEOTIL2, bias-corrected to TEOTIL3</t>
        </is>
      </c>
      <c r="R1930" s="469" t="inlineStr">
        <is>
          <t>ok</t>
        </is>
      </c>
      <c r="S1930" s="469" t="inlineStr">
        <is>
          <t xml:space="preserve"> text </t>
        </is>
      </c>
      <c r="T1930" s="426" t="inlineStr">
        <is>
          <t>Norway</t>
        </is>
      </c>
      <c r="U1930" s="465" t="inlineStr">
        <is>
          <t xml:space="preserve"> - </t>
        </is>
      </c>
      <c r="V1930" s="465" t="n">
        <v>0.04</v>
      </c>
    </row>
    <row r="1931" ht="16" customHeight="1">
      <c r="B1931" s="5" t="inlineStr">
        <is>
          <t>HY.CW-MP.FP</t>
        </is>
      </c>
      <c r="C1931" s="5" t="inlineStr">
        <is>
          <t>HY.CW-MP.FP-Shellfish-Nmix</t>
        </is>
      </c>
      <c r="D1931" s="5" t="inlineStr">
        <is>
          <t>HY</t>
        </is>
      </c>
      <c r="E1931" s="5" t="inlineStr">
        <is>
          <t>CW</t>
        </is>
      </c>
      <c r="F1931" s="5">
        <f>VLOOKUP(E1931,'5.a Definitions'!E:F,2,FALSE)</f>
        <v/>
      </c>
      <c r="G1931" s="5" t="inlineStr">
        <is>
          <t>MP</t>
        </is>
      </c>
      <c r="H1931" s="5" t="inlineStr">
        <is>
          <t>FP</t>
        </is>
      </c>
      <c r="I1931" s="5">
        <f>VLOOKUP(H1931,'5.a Definitions'!E:F,2,FALSE)</f>
        <v/>
      </c>
      <c r="J1931" s="465" t="inlineStr">
        <is>
          <t xml:space="preserve"> Shellfish </t>
        </is>
      </c>
      <c r="K1931" s="465" t="inlineStr">
        <is>
          <t xml:space="preserve"> coastal water shellfish </t>
        </is>
      </c>
      <c r="L1931" s="465" t="inlineStr">
        <is>
          <t xml:space="preserve"> reactive </t>
        </is>
      </c>
      <c r="M1931" s="465" t="inlineStr">
        <is>
          <t xml:space="preserve"> Nmix </t>
        </is>
      </c>
      <c r="N1931" s="466" t="n">
        <v>3.624084701199999</v>
      </c>
      <c r="O1931" s="467" t="n">
        <v>0.1153238061589546</v>
      </c>
      <c r="P1931" s="468" t="n">
        <v>2012</v>
      </c>
      <c r="Q1931" s="469" t="inlineStr">
        <is>
          <t>Fiskeridirektoratet</t>
        </is>
      </c>
      <c r="R1931" s="469" t="inlineStr">
        <is>
          <t>ok</t>
        </is>
      </c>
      <c r="S1931" s="469" t="inlineStr">
        <is>
          <t xml:space="preserve"> text </t>
        </is>
      </c>
      <c r="T1931" s="426" t="inlineStr">
        <is>
          <t>Norway</t>
        </is>
      </c>
      <c r="U1931" s="5" t="inlineStr">
        <is>
          <t>useful output</t>
        </is>
      </c>
      <c r="V1931" s="465" t="n">
        <v>0.04</v>
      </c>
    </row>
    <row r="1932" ht="16" customHeight="1">
      <c r="B1932" s="5" t="inlineStr">
        <is>
          <t>HY.AC-MP.FP</t>
        </is>
      </c>
      <c r="C1932" s="5" t="inlineStr">
        <is>
          <t>HY.AC-MP.FP-Coastal fish and seafood-Nmix</t>
        </is>
      </c>
      <c r="D1932" s="5" t="inlineStr">
        <is>
          <t>HY</t>
        </is>
      </c>
      <c r="E1932" s="5" t="inlineStr">
        <is>
          <t>AC</t>
        </is>
      </c>
      <c r="F1932" s="5">
        <f>VLOOKUP(E1932,'5.a Definitions'!E:F,2,FALSE)</f>
        <v/>
      </c>
      <c r="G1932" s="5" t="inlineStr">
        <is>
          <t>MP</t>
        </is>
      </c>
      <c r="H1932" s="5" t="inlineStr">
        <is>
          <t>FP</t>
        </is>
      </c>
      <c r="I1932" s="5">
        <f>VLOOKUP(H1932,'5.a Definitions'!E:F,2,FALSE)</f>
        <v/>
      </c>
      <c r="J1932" s="465" t="inlineStr">
        <is>
          <t xml:space="preserve"> Coastal fish and seafood </t>
        </is>
      </c>
      <c r="K1932" s="465" t="inlineStr">
        <is>
          <t xml:space="preserve"> aquaculture coastal fish and seafood </t>
        </is>
      </c>
      <c r="L1932" s="465" t="inlineStr">
        <is>
          <t xml:space="preserve"> reactive </t>
        </is>
      </c>
      <c r="M1932" s="465" t="inlineStr">
        <is>
          <t xml:space="preserve"> Nmix </t>
        </is>
      </c>
      <c r="N1932" s="466" t="n">
        <v>37.2482936</v>
      </c>
      <c r="O1932" s="467" t="n">
        <v>0.1162964283643612</v>
      </c>
      <c r="P1932" s="468" t="n">
        <v>2012</v>
      </c>
      <c r="Q1932" s="469" t="inlineStr">
        <is>
          <t>Fiskeridirektoratet</t>
        </is>
      </c>
      <c r="R1932" s="469" t="inlineStr">
        <is>
          <t>ok</t>
        </is>
      </c>
      <c r="S1932" s="469" t="inlineStr">
        <is>
          <t xml:space="preserve"> text </t>
        </is>
      </c>
      <c r="T1932" s="426" t="inlineStr">
        <is>
          <t>Norway</t>
        </is>
      </c>
      <c r="U1932" s="5" t="inlineStr">
        <is>
          <t>useful output</t>
        </is>
      </c>
      <c r="V1932" s="465" t="n">
        <v>0.04</v>
      </c>
    </row>
    <row r="1933" ht="16" customFormat="1" customHeight="1" s="482">
      <c r="B1933" s="5" t="inlineStr">
        <is>
          <t>HY.AC-MP.FP</t>
        </is>
      </c>
      <c r="C1933" s="5" t="inlineStr">
        <is>
          <t>HY.AC-MP.FP-Freshwater fish and seafood-Nmix</t>
        </is>
      </c>
      <c r="D1933" s="5" t="inlineStr">
        <is>
          <t>HY</t>
        </is>
      </c>
      <c r="E1933" s="5" t="inlineStr">
        <is>
          <t>AC</t>
        </is>
      </c>
      <c r="F1933" s="5">
        <f>VLOOKUP(E1933,'5.a Definitions'!E:F,2,FALSE)</f>
        <v/>
      </c>
      <c r="G1933" s="5" t="inlineStr">
        <is>
          <t>MP</t>
        </is>
      </c>
      <c r="H1933" s="5" t="inlineStr">
        <is>
          <t>FP</t>
        </is>
      </c>
      <c r="I1933" s="5">
        <f>VLOOKUP(H1933,'5.a Definitions'!E:F,2,FALSE)</f>
        <v/>
      </c>
      <c r="J1933" s="465" t="inlineStr">
        <is>
          <t xml:space="preserve"> Freshwater fish and seafood </t>
        </is>
      </c>
      <c r="K1933" s="465" t="inlineStr">
        <is>
          <t xml:space="preserve"> aquaculture freshwater fish and seafood </t>
        </is>
      </c>
      <c r="L1933" s="465" t="inlineStr">
        <is>
          <t xml:space="preserve"> reactive </t>
        </is>
      </c>
      <c r="M1933" s="465" t="inlineStr">
        <is>
          <t xml:space="preserve"> Nmix </t>
        </is>
      </c>
      <c r="N1933" s="466" t="n">
        <v>0</v>
      </c>
      <c r="O1933" s="467" t="n">
        <v>20</v>
      </c>
      <c r="P1933" s="468" t="n">
        <v>2012</v>
      </c>
      <c r="Q1933" s="469" t="inlineStr">
        <is>
          <t>no production</t>
        </is>
      </c>
      <c r="R1933" s="469" t="inlineStr">
        <is>
          <t>ok</t>
        </is>
      </c>
      <c r="S1933" s="469" t="inlineStr">
        <is>
          <t xml:space="preserve"> text </t>
        </is>
      </c>
      <c r="T1933" s="426" t="inlineStr">
        <is>
          <t>Norway</t>
        </is>
      </c>
      <c r="U1933" s="5" t="inlineStr">
        <is>
          <t>useful output</t>
        </is>
      </c>
      <c r="V1933" s="465" t="n">
        <v>0.04</v>
      </c>
    </row>
    <row r="1934" ht="16" customHeight="1">
      <c r="B1934" s="5" t="inlineStr">
        <is>
          <t>HY.AC-HY.CW</t>
        </is>
      </c>
      <c r="C1934" s="5" t="inlineStr">
        <is>
          <t>HY.AC-HY.CW-Waste feed-Nmix</t>
        </is>
      </c>
      <c r="D1934" s="5" t="inlineStr">
        <is>
          <t>HY</t>
        </is>
      </c>
      <c r="E1934" s="5" t="inlineStr">
        <is>
          <t>AC</t>
        </is>
      </c>
      <c r="F1934" s="5">
        <f>VLOOKUP(E1934,'5.a Definitions'!E:F,2,FALSE)</f>
        <v/>
      </c>
      <c r="G1934" s="5" t="inlineStr">
        <is>
          <t>HY</t>
        </is>
      </c>
      <c r="H1934" s="5" t="inlineStr">
        <is>
          <t>CW</t>
        </is>
      </c>
      <c r="I1934" s="5">
        <f>VLOOKUP(H1934,'5.a Definitions'!E:F,2,FALSE)</f>
        <v/>
      </c>
      <c r="J1934" s="465" t="inlineStr">
        <is>
          <t xml:space="preserve"> Waste feed </t>
        </is>
      </c>
      <c r="K1934" s="465" t="inlineStr">
        <is>
          <t xml:space="preserve"> waste feed to coastal water </t>
        </is>
      </c>
      <c r="L1934" s="465" t="inlineStr">
        <is>
          <t xml:space="preserve"> reactive </t>
        </is>
      </c>
      <c r="M1934" s="465" t="inlineStr">
        <is>
          <t xml:space="preserve"> Nmix </t>
        </is>
      </c>
      <c r="N1934" s="466" t="n">
        <v>3.070457286713278</v>
      </c>
      <c r="O1934" s="467" t="n">
        <v>0.4503790342836347</v>
      </c>
      <c r="P1934" s="468" t="n">
        <v>2012</v>
      </c>
      <c r="Q1934" s="469" t="inlineStr">
        <is>
          <t>Mass balance</t>
        </is>
      </c>
      <c r="R1934" s="469" t="inlineStr">
        <is>
          <t>ok</t>
        </is>
      </c>
      <c r="S1934" s="469" t="inlineStr">
        <is>
          <t xml:space="preserve"> text </t>
        </is>
      </c>
      <c r="T1934" s="426" t="inlineStr">
        <is>
          <t>Norway</t>
        </is>
      </c>
      <c r="U1934" s="465" t="inlineStr">
        <is>
          <t xml:space="preserve"> N wasted </t>
        </is>
      </c>
      <c r="V1934" s="465" t="n">
        <v>0.04</v>
      </c>
    </row>
    <row r="1935" ht="16" customHeight="1">
      <c r="B1935" s="5" t="inlineStr">
        <is>
          <t>HY.AC-HY.CW</t>
        </is>
      </c>
      <c r="C1935" s="5" t="inlineStr">
        <is>
          <t>HY.AC-HY.CW-Excretia-Nmix</t>
        </is>
      </c>
      <c r="D1935" s="5" t="inlineStr">
        <is>
          <t>HY</t>
        </is>
      </c>
      <c r="E1935" s="5" t="inlineStr">
        <is>
          <t>AC</t>
        </is>
      </c>
      <c r="F1935" s="5">
        <f>VLOOKUP(E1935,'5.a Definitions'!E:F,2,FALSE)</f>
        <v/>
      </c>
      <c r="G1935" s="5" t="inlineStr">
        <is>
          <t>HY</t>
        </is>
      </c>
      <c r="H1935" s="5" t="inlineStr">
        <is>
          <t>CW</t>
        </is>
      </c>
      <c r="I1935" s="5">
        <f>VLOOKUP(H1935,'5.a Definitions'!E:F,2,FALSE)</f>
        <v/>
      </c>
      <c r="J1935" s="465" t="inlineStr">
        <is>
          <t xml:space="preserve"> Excretia </t>
        </is>
      </c>
      <c r="K1935" s="465" t="inlineStr">
        <is>
          <t xml:space="preserve"> excretia to coastal water </t>
        </is>
      </c>
      <c r="L1935" s="465" t="inlineStr">
        <is>
          <t xml:space="preserve"> reactive </t>
        </is>
      </c>
      <c r="M1935" s="465" t="inlineStr">
        <is>
          <t xml:space="preserve"> Nmix </t>
        </is>
      </c>
      <c r="N1935" s="466" t="n">
        <v>62.02982533706295</v>
      </c>
      <c r="O1935" s="467" t="n">
        <v>0.1814713337380739</v>
      </c>
      <c r="P1935" s="468" t="n">
        <v>2012</v>
      </c>
      <c r="Q1935" s="469" t="inlineStr">
        <is>
          <t>Mass balance</t>
        </is>
      </c>
      <c r="R1935" s="469" t="inlineStr">
        <is>
          <t>ok</t>
        </is>
      </c>
      <c r="S1935" s="469" t="inlineStr">
        <is>
          <t xml:space="preserve"> text </t>
        </is>
      </c>
      <c r="T1935" s="426" t="inlineStr">
        <is>
          <t>Norway</t>
        </is>
      </c>
      <c r="U1935" s="465" t="inlineStr">
        <is>
          <t xml:space="preserve"> N wasted </t>
        </is>
      </c>
      <c r="V1935" s="465" t="n">
        <v>0.04</v>
      </c>
    </row>
    <row r="1936" ht="16" customHeight="1">
      <c r="A1936" s="490" t="inlineStr">
        <is>
          <t xml:space="preserve"> Rest of the world </t>
        </is>
      </c>
      <c r="B1936" s="5" t="inlineStr">
        <is>
          <t>RW.RW-EF.EC</t>
        </is>
      </c>
      <c r="C1936" s="5" t="inlineStr">
        <is>
          <t>RW.RW-EF.EC-Fuel import-Nmix</t>
        </is>
      </c>
      <c r="D1936" s="5" t="inlineStr">
        <is>
          <t>RW</t>
        </is>
      </c>
      <c r="E1936" s="5" t="inlineStr">
        <is>
          <t>RW</t>
        </is>
      </c>
      <c r="F1936" s="5">
        <f>VLOOKUP(E1936,'5.a Definitions'!E:F,2,FALSE)</f>
        <v/>
      </c>
      <c r="G1936" s="5" t="inlineStr">
        <is>
          <t>EF</t>
        </is>
      </c>
      <c r="H1936" s="5" t="inlineStr">
        <is>
          <t>EC</t>
        </is>
      </c>
      <c r="I1936" s="5">
        <f>VLOOKUP(H1936,'5.a Definitions'!E:F,2,FALSE)</f>
        <v/>
      </c>
      <c r="J1936" s="465" t="inlineStr">
        <is>
          <t xml:space="preserve"> Fuel import </t>
        </is>
      </c>
      <c r="K1936" s="465" t="inlineStr">
        <is>
          <t xml:space="preserve"> fuel import </t>
        </is>
      </c>
      <c r="L1936" s="465" t="inlineStr">
        <is>
          <t xml:space="preserve"> reactive </t>
        </is>
      </c>
      <c r="M1936" s="465" t="inlineStr">
        <is>
          <t xml:space="preserve"> Nmix </t>
        </is>
      </c>
      <c r="N1936" s="466" t="n">
        <v>15.288182344261</v>
      </c>
      <c r="O1936" s="467" t="n">
        <v>0.6436973958372942</v>
      </c>
      <c r="P1936" s="468" t="n">
        <v>2012</v>
      </c>
      <c r="Q1936" s="469" t="inlineStr">
        <is>
          <t>SSB tab 08801</t>
        </is>
      </c>
      <c r="R1936" s="469" t="inlineStr">
        <is>
          <t>ok</t>
        </is>
      </c>
      <c r="S1936" s="469" t="inlineStr">
        <is>
          <t xml:space="preserve"> text </t>
        </is>
      </c>
      <c r="T1936" s="426" t="inlineStr">
        <is>
          <t>Norway</t>
        </is>
      </c>
      <c r="U1936" s="5" t="inlineStr">
        <is>
          <t>import</t>
        </is>
      </c>
      <c r="V1936" s="465" t="n">
        <v>0.04</v>
      </c>
    </row>
    <row r="1937" ht="16" customHeight="1">
      <c r="B1937" s="5" t="inlineStr">
        <is>
          <t>RW.RW-EF.TR</t>
        </is>
      </c>
      <c r="C1937" s="5" t="inlineStr">
        <is>
          <t>RW.RW-EF.TR-Import of transport fuel-Nmix</t>
        </is>
      </c>
      <c r="D1937" s="5" t="inlineStr">
        <is>
          <t>RW</t>
        </is>
      </c>
      <c r="E1937" s="5" t="inlineStr">
        <is>
          <t>RW</t>
        </is>
      </c>
      <c r="F1937" s="5">
        <f>VLOOKUP(E1937,'5.a Definitions'!E:F,2,FALSE)</f>
        <v/>
      </c>
      <c r="G1937" s="5" t="inlineStr">
        <is>
          <t>EF</t>
        </is>
      </c>
      <c r="H1937" s="5" t="inlineStr">
        <is>
          <t>TR</t>
        </is>
      </c>
      <c r="I1937" s="5">
        <f>VLOOKUP(H1937,'5.a Definitions'!E:F,2,FALSE)</f>
        <v/>
      </c>
      <c r="J1937" s="465" t="inlineStr">
        <is>
          <t xml:space="preserve"> Import of transport fuel </t>
        </is>
      </c>
      <c r="K1937" s="465" t="inlineStr">
        <is>
          <t xml:space="preserve"> import of transport fuel </t>
        </is>
      </c>
      <c r="L1937" s="465" t="inlineStr">
        <is>
          <t xml:space="preserve"> reactive </t>
        </is>
      </c>
      <c r="M1937" s="465" t="inlineStr">
        <is>
          <t xml:space="preserve"> Nmix </t>
        </is>
      </c>
      <c r="N1937" s="466" t="n">
        <v>0.3460243180000001</v>
      </c>
      <c r="O1937" s="467" t="n">
        <v>0.2262440225294667</v>
      </c>
      <c r="P1937" s="468" t="n">
        <v>2012</v>
      </c>
      <c r="Q1937" s="469" t="inlineStr">
        <is>
          <t>SSB tab 08801</t>
        </is>
      </c>
      <c r="R1937" s="469" t="inlineStr">
        <is>
          <t>ok</t>
        </is>
      </c>
      <c r="S1937" s="469" t="inlineStr">
        <is>
          <t xml:space="preserve"> text </t>
        </is>
      </c>
      <c r="T1937" s="426" t="inlineStr">
        <is>
          <t>Norway</t>
        </is>
      </c>
      <c r="U1937" s="5" t="inlineStr">
        <is>
          <t>import</t>
        </is>
      </c>
      <c r="V1937" s="465" t="n">
        <v>0.04</v>
      </c>
    </row>
    <row r="1938" ht="16" customHeight="1">
      <c r="B1938" s="5" t="inlineStr">
        <is>
          <t>RW.RW-MP.FP</t>
        </is>
      </c>
      <c r="C1938" s="5" t="inlineStr">
        <is>
          <t>RW.RW-MP.FP-Sea fish (landings)-Nmix</t>
        </is>
      </c>
      <c r="D1938" s="5" t="inlineStr">
        <is>
          <t>RW</t>
        </is>
      </c>
      <c r="E1938" s="5" t="inlineStr">
        <is>
          <t>RW</t>
        </is>
      </c>
      <c r="F1938" s="5">
        <f>VLOOKUP(E1938,'5.a Definitions'!E:F,2,FALSE)</f>
        <v/>
      </c>
      <c r="G1938" s="5" t="inlineStr">
        <is>
          <t>MP</t>
        </is>
      </c>
      <c r="H1938" s="5" t="inlineStr">
        <is>
          <t>FP</t>
        </is>
      </c>
      <c r="I1938" s="5">
        <f>VLOOKUP(H1938,'5.a Definitions'!E:F,2,FALSE)</f>
        <v/>
      </c>
      <c r="J1938" s="465" t="inlineStr">
        <is>
          <t xml:space="preserve"> Sea fish (landings) </t>
        </is>
      </c>
      <c r="K1938" s="465" t="inlineStr">
        <is>
          <t xml:space="preserve"> sea fish (landings) </t>
        </is>
      </c>
      <c r="L1938" s="465" t="inlineStr">
        <is>
          <t xml:space="preserve"> reactive </t>
        </is>
      </c>
      <c r="M1938" s="465" t="inlineStr">
        <is>
          <t xml:space="preserve"> Nmix </t>
        </is>
      </c>
      <c r="N1938" s="466" t="n">
        <v>0</v>
      </c>
      <c r="O1938" s="467" t="n">
        <v>20</v>
      </c>
      <c r="P1938" s="468" t="n">
        <v>2012</v>
      </c>
      <c r="Q1938" s="469" t="inlineStr">
        <is>
          <t>counted under Hydrosphere</t>
        </is>
      </c>
      <c r="R1938" s="469" t="inlineStr">
        <is>
          <t>ok</t>
        </is>
      </c>
      <c r="S1938" s="469" t="inlineStr">
        <is>
          <t xml:space="preserve"> text </t>
        </is>
      </c>
      <c r="T1938" s="426" t="inlineStr">
        <is>
          <t>Norway</t>
        </is>
      </c>
      <c r="U1938" s="5" t="inlineStr">
        <is>
          <t>import</t>
        </is>
      </c>
      <c r="V1938" s="465" t="n">
        <v>0.04</v>
      </c>
    </row>
    <row r="1939" ht="16" customHeight="1">
      <c r="B1939" s="5" t="inlineStr">
        <is>
          <t>RW.RW-MP.FP</t>
        </is>
      </c>
      <c r="C1939" s="5" t="inlineStr">
        <is>
          <t>RW.RW-MP.FP-Food import-Nmix</t>
        </is>
      </c>
      <c r="D1939" s="5" t="inlineStr">
        <is>
          <t>RW</t>
        </is>
      </c>
      <c r="E1939" s="5" t="inlineStr">
        <is>
          <t>RW</t>
        </is>
      </c>
      <c r="F1939" s="5">
        <f>VLOOKUP(E1939,'5.a Definitions'!E:F,2,FALSE)</f>
        <v/>
      </c>
      <c r="G1939" s="5" t="inlineStr">
        <is>
          <t>MP</t>
        </is>
      </c>
      <c r="H1939" s="5" t="inlineStr">
        <is>
          <t>FP</t>
        </is>
      </c>
      <c r="I1939" s="5">
        <f>VLOOKUP(H1939,'5.a Definitions'!E:F,2,FALSE)</f>
        <v/>
      </c>
      <c r="J1939" s="465" t="inlineStr">
        <is>
          <t xml:space="preserve"> Food import </t>
        </is>
      </c>
      <c r="K1939" s="465" t="inlineStr">
        <is>
          <t xml:space="preserve"> food and feed import </t>
        </is>
      </c>
      <c r="L1939" s="465" t="inlineStr">
        <is>
          <t xml:space="preserve"> reactive </t>
        </is>
      </c>
      <c r="M1939" s="465" t="inlineStr">
        <is>
          <t xml:space="preserve"> Nmix </t>
        </is>
      </c>
      <c r="N1939" s="466" t="n">
        <v>28.96476746399999</v>
      </c>
      <c r="O1939" s="467" t="n">
        <v>0.0972446647412732</v>
      </c>
      <c r="P1939" s="468" t="n">
        <v>2012</v>
      </c>
      <c r="Q1939" s="469" t="inlineStr">
        <is>
          <t>SSB tab 08801</t>
        </is>
      </c>
      <c r="R1939" s="469" t="inlineStr">
        <is>
          <t>ok</t>
        </is>
      </c>
      <c r="S1939" s="469" t="inlineStr">
        <is>
          <t xml:space="preserve"> text </t>
        </is>
      </c>
      <c r="T1939" s="426" t="inlineStr">
        <is>
          <t>Norway</t>
        </is>
      </c>
      <c r="U1939" s="5" t="inlineStr">
        <is>
          <t>import</t>
        </is>
      </c>
      <c r="V1939" s="465" t="n">
        <v>0.04</v>
      </c>
    </row>
    <row r="1940" ht="16" customHeight="1">
      <c r="B1940" s="5" t="inlineStr">
        <is>
          <t>RW.RW-MP.OP</t>
        </is>
      </c>
      <c r="C1940" s="5" t="inlineStr">
        <is>
          <t>RW.RW-MP.OP-Other goods import -Nmix</t>
        </is>
      </c>
      <c r="D1940" s="5" t="inlineStr">
        <is>
          <t>RW</t>
        </is>
      </c>
      <c r="E1940" s="5" t="inlineStr">
        <is>
          <t>RW</t>
        </is>
      </c>
      <c r="F1940" s="5">
        <f>VLOOKUP(E1940,'5.a Definitions'!E:F,2,FALSE)</f>
        <v/>
      </c>
      <c r="G1940" s="5" t="inlineStr">
        <is>
          <t>MP</t>
        </is>
      </c>
      <c r="H1940" s="5" t="inlineStr">
        <is>
          <t>OP</t>
        </is>
      </c>
      <c r="I1940" s="5">
        <f>VLOOKUP(H1940,'5.a Definitions'!E:F,2,FALSE)</f>
        <v/>
      </c>
      <c r="J1940" s="465" t="inlineStr">
        <is>
          <t xml:space="preserve"> Other goods import  </t>
        </is>
      </c>
      <c r="K1940" s="465" t="inlineStr">
        <is>
          <t xml:space="preserve"> other goods import </t>
        </is>
      </c>
      <c r="L1940" s="465" t="inlineStr">
        <is>
          <t xml:space="preserve"> reactive </t>
        </is>
      </c>
      <c r="M1940" s="465" t="inlineStr">
        <is>
          <t xml:space="preserve"> Nmix </t>
        </is>
      </c>
      <c r="N1940" s="466" t="n">
        <v>23.92086004839999</v>
      </c>
      <c r="O1940" s="467" t="n">
        <v>0.07677916943719061</v>
      </c>
      <c r="P1940" s="468" t="n">
        <v>2012</v>
      </c>
      <c r="Q1940" s="469" t="inlineStr">
        <is>
          <t>SSB tab 08801</t>
        </is>
      </c>
      <c r="R1940" s="469" t="inlineStr">
        <is>
          <t>ok</t>
        </is>
      </c>
      <c r="S1940" s="469" t="inlineStr">
        <is>
          <t xml:space="preserve"> text </t>
        </is>
      </c>
      <c r="T1940" s="426" t="inlineStr">
        <is>
          <t>Norway</t>
        </is>
      </c>
      <c r="U1940" s="5" t="inlineStr">
        <is>
          <t>import</t>
        </is>
      </c>
      <c r="V1940" s="465" t="n">
        <v>0.04</v>
      </c>
    </row>
    <row r="1941" ht="16" customHeight="1">
      <c r="B1941" s="475" t="inlineStr">
        <is>
          <t>RW.RW-MP.OP</t>
        </is>
      </c>
      <c r="C1941" s="475" t="inlineStr">
        <is>
          <t>RW.RW-MP.OP-Ammonia import -Nmix</t>
        </is>
      </c>
      <c r="D1941" s="475" t="inlineStr">
        <is>
          <t>RW</t>
        </is>
      </c>
      <c r="E1941" s="475" t="inlineStr">
        <is>
          <t>RW</t>
        </is>
      </c>
      <c r="F1941" s="5">
        <f>VLOOKUP(E1941,'5.a Definitions'!E:F,2,FALSE)</f>
        <v/>
      </c>
      <c r="G1941" s="475" t="inlineStr">
        <is>
          <t>MP</t>
        </is>
      </c>
      <c r="H1941" s="475" t="inlineStr">
        <is>
          <t>OP</t>
        </is>
      </c>
      <c r="I1941" s="5">
        <f>VLOOKUP(H1941,'5.a Definitions'!E:F,2,FALSE)</f>
        <v/>
      </c>
      <c r="J1941" s="465" t="inlineStr">
        <is>
          <t>Ammonia import</t>
        </is>
      </c>
      <c r="K1941" s="465" t="inlineStr">
        <is>
          <t>ammonia import</t>
        </is>
      </c>
      <c r="L1941" s="465" t="inlineStr">
        <is>
          <t>reactive</t>
        </is>
      </c>
      <c r="M1941" s="465" t="inlineStr">
        <is>
          <t>Nmix</t>
        </is>
      </c>
      <c r="N1941" s="466" t="n">
        <v>389.4360101725</v>
      </c>
      <c r="O1941" s="467" t="n">
        <v>0.04940176170343549</v>
      </c>
      <c r="P1941" s="468" t="n">
        <v>2012</v>
      </c>
      <c r="Q1941" s="469" t="inlineStr">
        <is>
          <t>SSB tab 08801</t>
        </is>
      </c>
      <c r="R1941" s="469" t="inlineStr">
        <is>
          <t>ok</t>
        </is>
      </c>
      <c r="S1941" s="469" t="inlineStr">
        <is>
          <t>text</t>
        </is>
      </c>
      <c r="T1941" s="476" t="inlineStr">
        <is>
          <t>Norway</t>
        </is>
      </c>
      <c r="U1941" s="5" t="inlineStr">
        <is>
          <t>import</t>
        </is>
      </c>
      <c r="V1941" s="465">
        <f>(#REF!*#REF!)^2</f>
        <v/>
      </c>
    </row>
    <row r="1942" ht="16" customHeight="1">
      <c r="B1942" s="5" t="inlineStr">
        <is>
          <t>RW.RW-AG.MM</t>
        </is>
      </c>
      <c r="C1942" s="5" t="inlineStr">
        <is>
          <t>RW.RW-AG.MM-Animal feed import-Nmix</t>
        </is>
      </c>
      <c r="D1942" s="5" t="inlineStr">
        <is>
          <t>RW</t>
        </is>
      </c>
      <c r="E1942" s="5" t="inlineStr">
        <is>
          <t>RW</t>
        </is>
      </c>
      <c r="F1942" s="5">
        <f>VLOOKUP(E1942,'5.a Definitions'!E:F,2,FALSE)</f>
        <v/>
      </c>
      <c r="G1942" s="5" t="inlineStr">
        <is>
          <t>AG</t>
        </is>
      </c>
      <c r="H1942" s="5" t="inlineStr">
        <is>
          <t>MM</t>
        </is>
      </c>
      <c r="I1942" s="5">
        <f>VLOOKUP(H1942,'5.a Definitions'!E:F,2,FALSE)</f>
        <v/>
      </c>
      <c r="J1942" s="465" t="inlineStr">
        <is>
          <t xml:space="preserve"> Animal feed import </t>
        </is>
      </c>
      <c r="K1942" s="465" t="inlineStr">
        <is>
          <t xml:space="preserve"> animal feed import </t>
        </is>
      </c>
      <c r="L1942" s="465" t="inlineStr">
        <is>
          <t xml:space="preserve"> reactive </t>
        </is>
      </c>
      <c r="M1942" s="465" t="inlineStr">
        <is>
          <t xml:space="preserve"> Nmix </t>
        </is>
      </c>
      <c r="N1942" s="466" t="n">
        <v>32.9073278923669</v>
      </c>
      <c r="O1942" s="467" t="n">
        <v>0.09313894791940007</v>
      </c>
      <c r="P1942" s="468" t="n">
        <v>2012</v>
      </c>
      <c r="Q1942" s="469" t="inlineStr">
        <is>
          <t>Landbruksdirektoratets kraftfôrstatistikk</t>
        </is>
      </c>
      <c r="R1942" s="469" t="inlineStr">
        <is>
          <t>ok</t>
        </is>
      </c>
      <c r="S1942" s="469" t="inlineStr">
        <is>
          <t xml:space="preserve"> text </t>
        </is>
      </c>
      <c r="T1942" s="426" t="inlineStr">
        <is>
          <t>Norway</t>
        </is>
      </c>
      <c r="U1942" s="5" t="inlineStr">
        <is>
          <t>import</t>
        </is>
      </c>
      <c r="V1942" s="465" t="n">
        <v>0.04</v>
      </c>
    </row>
    <row r="1943" ht="16" customHeight="1">
      <c r="B1943" s="5" t="inlineStr">
        <is>
          <t>RW.RW-AG.MM</t>
        </is>
      </c>
      <c r="C1943" s="5" t="inlineStr">
        <is>
          <t>RW.RW-AG.MM-Live animal import-Nmix</t>
        </is>
      </c>
      <c r="D1943" s="5" t="inlineStr">
        <is>
          <t>RW</t>
        </is>
      </c>
      <c r="E1943" s="5" t="inlineStr">
        <is>
          <t>RW</t>
        </is>
      </c>
      <c r="F1943" s="5">
        <f>VLOOKUP(E1943,'5.a Definitions'!E:F,2,FALSE)</f>
        <v/>
      </c>
      <c r="G1943" s="5" t="inlineStr">
        <is>
          <t>AG</t>
        </is>
      </c>
      <c r="H1943" s="5" t="inlineStr">
        <is>
          <t>MM</t>
        </is>
      </c>
      <c r="I1943" s="5">
        <f>VLOOKUP(H1943,'5.a Definitions'!E:F,2,FALSE)</f>
        <v/>
      </c>
      <c r="J1943" s="465" t="inlineStr">
        <is>
          <t xml:space="preserve"> Live animal import </t>
        </is>
      </c>
      <c r="K1943" s="465" t="inlineStr">
        <is>
          <t xml:space="preserve"> live animal import </t>
        </is>
      </c>
      <c r="L1943" s="465" t="inlineStr">
        <is>
          <t xml:space="preserve"> reactive </t>
        </is>
      </c>
      <c r="M1943" s="465" t="inlineStr">
        <is>
          <t xml:space="preserve"> Nmix </t>
        </is>
      </c>
      <c r="N1943" s="466" t="n">
        <v>0.019231296</v>
      </c>
      <c r="O1943" s="467" t="n">
        <v>0.4210573782607548</v>
      </c>
      <c r="P1943" s="468" t="n">
        <v>2012</v>
      </c>
      <c r="Q1943" s="469" t="inlineStr">
        <is>
          <t>FAOSTAT</t>
        </is>
      </c>
      <c r="R1943" s="469" t="inlineStr">
        <is>
          <t>ok</t>
        </is>
      </c>
      <c r="S1943" s="469" t="inlineStr">
        <is>
          <t xml:space="preserve"> text </t>
        </is>
      </c>
      <c r="T1943" s="426" t="inlineStr">
        <is>
          <t>Norway</t>
        </is>
      </c>
      <c r="U1943" s="5" t="inlineStr">
        <is>
          <t>import</t>
        </is>
      </c>
      <c r="V1943" s="465" t="n">
        <v>0.04</v>
      </c>
    </row>
    <row r="1944" ht="16" customHeight="1">
      <c r="B1944" s="5" t="inlineStr">
        <is>
          <t>RW.RW-AG.SM</t>
        </is>
      </c>
      <c r="C1944" s="5" t="inlineStr">
        <is>
          <t>RW.RW-AG.SM-Mineral fertilizer import-Nmix</t>
        </is>
      </c>
      <c r="D1944" s="5" t="inlineStr">
        <is>
          <t>RW</t>
        </is>
      </c>
      <c r="E1944" s="5" t="inlineStr">
        <is>
          <t>RW</t>
        </is>
      </c>
      <c r="F1944" s="5">
        <f>VLOOKUP(E1944,'5.a Definitions'!E:F,2,FALSE)</f>
        <v/>
      </c>
      <c r="G1944" s="5" t="inlineStr">
        <is>
          <t>AG</t>
        </is>
      </c>
      <c r="H1944" s="5" t="inlineStr">
        <is>
          <t>SM</t>
        </is>
      </c>
      <c r="I1944" s="5">
        <f>VLOOKUP(H1944,'5.a Definitions'!E:F,2,FALSE)</f>
        <v/>
      </c>
      <c r="J1944" s="465" t="inlineStr">
        <is>
          <t xml:space="preserve"> Mineral fertilizer import </t>
        </is>
      </c>
      <c r="K1944" s="465" t="inlineStr">
        <is>
          <t xml:space="preserve"> mineral fertilizer import </t>
        </is>
      </c>
      <c r="L1944" s="465" t="inlineStr">
        <is>
          <t xml:space="preserve"> reactive </t>
        </is>
      </c>
      <c r="M1944" s="465" t="inlineStr">
        <is>
          <t xml:space="preserve"> Nmix </t>
        </is>
      </c>
      <c r="N1944" s="466" t="n">
        <v>30.18</v>
      </c>
      <c r="O1944" s="467" t="n">
        <v>0.3033769670044502</v>
      </c>
      <c r="P1944" s="468" t="n">
        <v>2012</v>
      </c>
      <c r="Q1944" s="469" t="inlineStr">
        <is>
          <t>FAOSTAT</t>
        </is>
      </c>
      <c r="R1944" s="469" t="inlineStr">
        <is>
          <t>ok</t>
        </is>
      </c>
      <c r="S1944" s="469" t="inlineStr">
        <is>
          <t xml:space="preserve"> text </t>
        </is>
      </c>
      <c r="T1944" s="426" t="inlineStr">
        <is>
          <t>Norway</t>
        </is>
      </c>
      <c r="U1944" s="5" t="inlineStr">
        <is>
          <t>import</t>
        </is>
      </c>
      <c r="V1944" s="465" t="n">
        <v>0.04</v>
      </c>
    </row>
    <row r="1945" ht="16" customHeight="1">
      <c r="B1945" s="5" t="inlineStr">
        <is>
          <t>RW.RW-PR.SO</t>
        </is>
      </c>
      <c r="C1945" s="5" t="inlineStr">
        <is>
          <t>RW.RW-PR.SO-Solid waste import-Nmix</t>
        </is>
      </c>
      <c r="D1945" s="5" t="inlineStr">
        <is>
          <t>RW</t>
        </is>
      </c>
      <c r="E1945" s="5" t="inlineStr">
        <is>
          <t>RW</t>
        </is>
      </c>
      <c r="F1945" s="5">
        <f>VLOOKUP(E1945,'5.a Definitions'!E:F,2,FALSE)</f>
        <v/>
      </c>
      <c r="G1945" s="5" t="inlineStr">
        <is>
          <t>PR</t>
        </is>
      </c>
      <c r="H1945" s="5" t="inlineStr">
        <is>
          <t>SO</t>
        </is>
      </c>
      <c r="I1945" s="5">
        <f>VLOOKUP(H1945,'5.a Definitions'!E:F,2,FALSE)</f>
        <v/>
      </c>
      <c r="J1945" s="465" t="inlineStr">
        <is>
          <t xml:space="preserve"> Solid waste import </t>
        </is>
      </c>
      <c r="K1945" s="465" t="inlineStr">
        <is>
          <t xml:space="preserve"> solid waste import </t>
        </is>
      </c>
      <c r="L1945" s="465" t="inlineStr">
        <is>
          <t xml:space="preserve"> reactive </t>
        </is>
      </c>
      <c r="M1945" s="465" t="inlineStr">
        <is>
          <t xml:space="preserve"> Nmix </t>
        </is>
      </c>
      <c r="N1945" s="466" t="n">
        <v>0.4474515838</v>
      </c>
      <c r="O1945" s="467" t="n">
        <v>0.1532767463163404</v>
      </c>
      <c r="P1945" s="468" t="n">
        <v>2012</v>
      </c>
      <c r="Q1945" s="469" t="inlineStr">
        <is>
          <t>SSB tab 08801</t>
        </is>
      </c>
      <c r="R1945" s="469" t="inlineStr">
        <is>
          <t>ok</t>
        </is>
      </c>
      <c r="S1945" s="469" t="inlineStr">
        <is>
          <t xml:space="preserve"> text </t>
        </is>
      </c>
      <c r="T1945" s="426" t="inlineStr">
        <is>
          <t>Norway</t>
        </is>
      </c>
      <c r="U1945" s="5" t="inlineStr">
        <is>
          <t>import</t>
        </is>
      </c>
      <c r="V1945" s="465" t="n">
        <v>0.04</v>
      </c>
    </row>
    <row r="1946" ht="16" customHeight="1">
      <c r="B1946" s="5" t="inlineStr">
        <is>
          <t>RW.RW-AT.AT</t>
        </is>
      </c>
      <c r="C1946" s="5" t="inlineStr">
        <is>
          <t>RW.RW-AT.AT-Atmospheric inflow-OXN</t>
        </is>
      </c>
      <c r="D1946" s="5" t="inlineStr">
        <is>
          <t>RW</t>
        </is>
      </c>
      <c r="E1946" s="5" t="inlineStr">
        <is>
          <t>RW</t>
        </is>
      </c>
      <c r="F1946" s="5">
        <f>VLOOKUP(E1946,'5.a Definitions'!E:F,2,FALSE)</f>
        <v/>
      </c>
      <c r="G1946" s="5" t="inlineStr">
        <is>
          <t>AT</t>
        </is>
      </c>
      <c r="H1946" s="5" t="inlineStr">
        <is>
          <t>AT</t>
        </is>
      </c>
      <c r="I1946" s="5">
        <f>VLOOKUP(H1946,'5.a Definitions'!E:F,2,FALSE)</f>
        <v/>
      </c>
      <c r="J1946" s="465" t="inlineStr">
        <is>
          <t xml:space="preserve"> Atmospheric inflow </t>
        </is>
      </c>
      <c r="K1946" s="465" t="inlineStr">
        <is>
          <t xml:space="preserve"> atmospheric inflow </t>
        </is>
      </c>
      <c r="L1946" s="465" t="inlineStr">
        <is>
          <t xml:space="preserve"> reactive </t>
        </is>
      </c>
      <c r="M1946" s="465" t="inlineStr">
        <is>
          <t xml:space="preserve"> OXN </t>
        </is>
      </c>
      <c r="N1946" s="466" t="n">
        <v>32.59038235969562</v>
      </c>
      <c r="O1946" s="467" t="n">
        <v>0.4978678205152003</v>
      </c>
      <c r="P1946" s="468" t="n">
        <v>2012</v>
      </c>
      <c r="Q1946" s="469" t="inlineStr">
        <is>
          <t>EMEP SR tables</t>
        </is>
      </c>
      <c r="R1946" s="469" t="inlineStr">
        <is>
          <t>ok</t>
        </is>
      </c>
      <c r="S1946" s="469" t="inlineStr">
        <is>
          <t xml:space="preserve"> text </t>
        </is>
      </c>
      <c r="T1946" s="426" t="inlineStr">
        <is>
          <t>Norway</t>
        </is>
      </c>
      <c r="U1946" s="5" t="inlineStr">
        <is>
          <t>import</t>
        </is>
      </c>
      <c r="V1946" s="465" t="n">
        <v>0.04</v>
      </c>
    </row>
    <row r="1947" ht="16" customHeight="1">
      <c r="B1947" s="5" t="inlineStr">
        <is>
          <t>RW.RW-AT.AT</t>
        </is>
      </c>
      <c r="C1947" s="5" t="inlineStr">
        <is>
          <t>RW.RW-AT.AT-Atmospheric inflow-RDN</t>
        </is>
      </c>
      <c r="D1947" s="5" t="inlineStr">
        <is>
          <t>RW</t>
        </is>
      </c>
      <c r="E1947" s="5" t="inlineStr">
        <is>
          <t>RW</t>
        </is>
      </c>
      <c r="F1947" s="5">
        <f>VLOOKUP(E1947,'5.a Definitions'!E:F,2,FALSE)</f>
        <v/>
      </c>
      <c r="G1947" s="5" t="inlineStr">
        <is>
          <t>AT</t>
        </is>
      </c>
      <c r="H1947" s="5" t="inlineStr">
        <is>
          <t>AT</t>
        </is>
      </c>
      <c r="I1947" s="5">
        <f>VLOOKUP(H1947,'5.a Definitions'!E:F,2,FALSE)</f>
        <v/>
      </c>
      <c r="J1947" s="465" t="inlineStr">
        <is>
          <t xml:space="preserve"> Atmospheric inflow </t>
        </is>
      </c>
      <c r="K1947" s="465" t="inlineStr">
        <is>
          <t xml:space="preserve"> atmospheric inflow </t>
        </is>
      </c>
      <c r="L1947" s="465" t="inlineStr">
        <is>
          <t xml:space="preserve"> reactive </t>
        </is>
      </c>
      <c r="M1947" s="465" t="inlineStr">
        <is>
          <t xml:space="preserve"> RDN </t>
        </is>
      </c>
      <c r="N1947" s="466" t="n">
        <v>18.9752659455592</v>
      </c>
      <c r="O1947" s="467" t="n">
        <v>0.4978678205152003</v>
      </c>
      <c r="P1947" s="468" t="n">
        <v>2012</v>
      </c>
      <c r="Q1947" s="469" t="inlineStr">
        <is>
          <t>EMEP SR tables</t>
        </is>
      </c>
      <c r="R1947" s="469" t="inlineStr">
        <is>
          <t>ok</t>
        </is>
      </c>
      <c r="S1947" s="469" t="inlineStr">
        <is>
          <t xml:space="preserve"> text </t>
        </is>
      </c>
      <c r="T1947" s="426" t="inlineStr">
        <is>
          <t>Norway</t>
        </is>
      </c>
      <c r="U1947" s="5" t="inlineStr">
        <is>
          <t>import</t>
        </is>
      </c>
      <c r="V1947" s="465" t="n">
        <v>0.04</v>
      </c>
    </row>
    <row r="1948" ht="16" customHeight="1">
      <c r="B1948" s="475" t="inlineStr">
        <is>
          <t>RW.RW-HY.AC</t>
        </is>
      </c>
      <c r="C1948" s="475" t="inlineStr">
        <is>
          <t>RW.RW-HY.AC-Aquaculture feed import-Nmix</t>
        </is>
      </c>
      <c r="D1948" s="475" t="inlineStr">
        <is>
          <t>RW</t>
        </is>
      </c>
      <c r="E1948" s="475" t="inlineStr">
        <is>
          <t>RW</t>
        </is>
      </c>
      <c r="F1948" s="5">
        <f>VLOOKUP(E1948,'5.a Definitions'!E:F,2,FALSE)</f>
        <v/>
      </c>
      <c r="G1948" s="475" t="inlineStr">
        <is>
          <t>HY</t>
        </is>
      </c>
      <c r="H1948" s="475" t="inlineStr">
        <is>
          <t>AC</t>
        </is>
      </c>
      <c r="I1948" s="5">
        <f>VLOOKUP(H1948,'5.a Definitions'!E:F,2,FALSE)</f>
        <v/>
      </c>
      <c r="J1948" s="465" t="inlineStr">
        <is>
          <t>Aquaculture feed import</t>
        </is>
      </c>
      <c r="K1948" s="465" t="inlineStr">
        <is>
          <t>aquaculture feed import</t>
        </is>
      </c>
      <c r="L1948" s="465" t="inlineStr">
        <is>
          <t>reactive</t>
        </is>
      </c>
      <c r="M1948" s="465" t="inlineStr">
        <is>
          <t>Nmix</t>
        </is>
      </c>
      <c r="N1948" s="466" t="n">
        <v>87.62987621445221</v>
      </c>
      <c r="O1948" s="467" t="n">
        <v>0.1542880925964124</v>
      </c>
      <c r="P1948" s="468" t="n">
        <v>2012</v>
      </c>
      <c r="Q1948" s="469" t="inlineStr">
        <is>
          <t>Fiskeridirektoratet</t>
        </is>
      </c>
      <c r="R1948" s="469" t="inlineStr">
        <is>
          <t>ok</t>
        </is>
      </c>
      <c r="S1948" s="469" t="inlineStr">
        <is>
          <t>text</t>
        </is>
      </c>
      <c r="T1948" s="476" t="inlineStr">
        <is>
          <t>Norway</t>
        </is>
      </c>
      <c r="U1948" s="5" t="inlineStr">
        <is>
          <t>import</t>
        </is>
      </c>
      <c r="V1948" s="465">
        <f>(#REF!*#REF!)^2</f>
        <v/>
      </c>
    </row>
    <row r="1949" ht="16" customHeight="1">
      <c r="A1949" s="483" t="inlineStr">
        <is>
          <t xml:space="preserve"> Energy and fuels </t>
        </is>
      </c>
      <c r="B1949" s="5" t="inlineStr">
        <is>
          <t>EF.EC-EF.IC</t>
        </is>
      </c>
      <c r="C1949" s="5" t="inlineStr">
        <is>
          <t>EF.EC-EF.IC-Fuel for industry-Nmix</t>
        </is>
      </c>
      <c r="D1949" s="5" t="inlineStr">
        <is>
          <t>EF</t>
        </is>
      </c>
      <c r="E1949" s="5" t="inlineStr">
        <is>
          <t>EC</t>
        </is>
      </c>
      <c r="F1949" s="5">
        <f>VLOOKUP(E1949,'5.a Definitions'!E:F,2,FALSE)</f>
        <v/>
      </c>
      <c r="G1949" s="5" t="inlineStr">
        <is>
          <t>EF</t>
        </is>
      </c>
      <c r="H1949" s="5" t="inlineStr">
        <is>
          <t>IC</t>
        </is>
      </c>
      <c r="I1949" s="5">
        <f>VLOOKUP(H1949,'5.a Definitions'!E:F,2,FALSE)</f>
        <v/>
      </c>
      <c r="J1949" s="465" t="inlineStr">
        <is>
          <t xml:space="preserve"> Fuel for industry </t>
        </is>
      </c>
      <c r="K1949" s="465" t="inlineStr">
        <is>
          <t xml:space="preserve"> fuel for industry </t>
        </is>
      </c>
      <c r="L1949" s="465" t="inlineStr">
        <is>
          <t xml:space="preserve"> reactive </t>
        </is>
      </c>
      <c r="M1949" s="465" t="inlineStr">
        <is>
          <t xml:space="preserve"> Nmix </t>
        </is>
      </c>
      <c r="N1949" s="466" t="n">
        <v>3.455151006414164</v>
      </c>
      <c r="O1949" s="467" t="n">
        <v>0.5635850035080394</v>
      </c>
      <c r="P1949" s="468" t="n">
        <v>2011</v>
      </c>
      <c r="Q1949" s="469" t="inlineStr">
        <is>
          <t>UNFCCC CRT</t>
        </is>
      </c>
      <c r="R1949" s="469" t="inlineStr">
        <is>
          <t>ok</t>
        </is>
      </c>
      <c r="S1949" s="469" t="inlineStr">
        <is>
          <t xml:space="preserve"> text </t>
        </is>
      </c>
      <c r="T1949" s="426" t="inlineStr">
        <is>
          <t>Norway</t>
        </is>
      </c>
      <c r="U1949" s="5" t="inlineStr">
        <is>
          <t>useful output</t>
        </is>
      </c>
      <c r="V1949" s="465" t="n">
        <v>0.04</v>
      </c>
    </row>
    <row r="1950" ht="16" customHeight="1">
      <c r="B1950" s="5" t="inlineStr">
        <is>
          <t>EF.EC-EF.TR</t>
        </is>
      </c>
      <c r="C1950" s="5" t="inlineStr">
        <is>
          <t>EF.EC-EF.TR-Fuel for transport-Nmix</t>
        </is>
      </c>
      <c r="D1950" s="5" t="inlineStr">
        <is>
          <t>EF</t>
        </is>
      </c>
      <c r="E1950" s="5" t="inlineStr">
        <is>
          <t>EC</t>
        </is>
      </c>
      <c r="F1950" s="5">
        <f>VLOOKUP(E1950,'5.a Definitions'!E:F,2,FALSE)</f>
        <v/>
      </c>
      <c r="G1950" s="5" t="inlineStr">
        <is>
          <t>EF</t>
        </is>
      </c>
      <c r="H1950" s="5" t="inlineStr">
        <is>
          <t>TR</t>
        </is>
      </c>
      <c r="I1950" s="5">
        <f>VLOOKUP(H1950,'5.a Definitions'!E:F,2,FALSE)</f>
        <v/>
      </c>
      <c r="J1950" s="465" t="inlineStr">
        <is>
          <t xml:space="preserve"> Fuel for transport </t>
        </is>
      </c>
      <c r="K1950" s="465" t="inlineStr">
        <is>
          <t xml:space="preserve"> fuel for transport </t>
        </is>
      </c>
      <c r="L1950" s="465" t="inlineStr">
        <is>
          <t xml:space="preserve"> reactive </t>
        </is>
      </c>
      <c r="M1950" s="465" t="inlineStr">
        <is>
          <t xml:space="preserve"> Nmix </t>
        </is>
      </c>
      <c r="N1950" s="466" t="n">
        <v>0.8844843864896731</v>
      </c>
      <c r="O1950" s="467" t="n">
        <v>0.3210434396067697</v>
      </c>
      <c r="P1950" s="468" t="n">
        <v>2011</v>
      </c>
      <c r="Q1950" s="469" t="inlineStr">
        <is>
          <t>UNFCCC CRT</t>
        </is>
      </c>
      <c r="R1950" s="469" t="inlineStr">
        <is>
          <t>ok</t>
        </is>
      </c>
      <c r="S1950" s="469" t="inlineStr">
        <is>
          <t xml:space="preserve"> text </t>
        </is>
      </c>
      <c r="T1950" s="426" t="inlineStr">
        <is>
          <t>Norway</t>
        </is>
      </c>
      <c r="U1950" s="5" t="inlineStr">
        <is>
          <t>useful output</t>
        </is>
      </c>
      <c r="V1950" s="465" t="n">
        <v>0.04</v>
      </c>
    </row>
    <row r="1951" ht="16" customHeight="1">
      <c r="B1951" s="5" t="inlineStr">
        <is>
          <t>EF.EC-EF.OE</t>
        </is>
      </c>
      <c r="C1951" s="5" t="inlineStr">
        <is>
          <t>EF.EC-EF.OE-Fuel for heating-Nmix</t>
        </is>
      </c>
      <c r="D1951" s="5" t="inlineStr">
        <is>
          <t>EF</t>
        </is>
      </c>
      <c r="E1951" s="5" t="inlineStr">
        <is>
          <t>EC</t>
        </is>
      </c>
      <c r="F1951" s="5">
        <f>VLOOKUP(E1951,'5.a Definitions'!E:F,2,FALSE)</f>
        <v/>
      </c>
      <c r="G1951" s="5" t="inlineStr">
        <is>
          <t>EF</t>
        </is>
      </c>
      <c r="H1951" s="5" t="inlineStr">
        <is>
          <t>OE</t>
        </is>
      </c>
      <c r="I1951" s="5">
        <f>VLOOKUP(H1951,'5.a Definitions'!E:F,2,FALSE)</f>
        <v/>
      </c>
      <c r="J1951" s="465" t="inlineStr">
        <is>
          <t xml:space="preserve"> Fuel for heating </t>
        </is>
      </c>
      <c r="K1951" s="465" t="inlineStr">
        <is>
          <t xml:space="preserve"> fuel for heating </t>
        </is>
      </c>
      <c r="L1951" s="465" t="inlineStr">
        <is>
          <t xml:space="preserve"> reactive </t>
        </is>
      </c>
      <c r="M1951" s="465" t="inlineStr">
        <is>
          <t xml:space="preserve"> Nmix </t>
        </is>
      </c>
      <c r="N1951" s="466" t="n">
        <v>0.2437514513460459</v>
      </c>
      <c r="O1951" s="467" t="n">
        <v>0.3037543924552834</v>
      </c>
      <c r="P1951" s="468" t="n">
        <v>2011</v>
      </c>
      <c r="Q1951" s="469" t="inlineStr">
        <is>
          <t>UNFCCC CRT</t>
        </is>
      </c>
      <c r="R1951" s="469" t="inlineStr">
        <is>
          <t>ok</t>
        </is>
      </c>
      <c r="S1951" s="469" t="inlineStr">
        <is>
          <t xml:space="preserve"> text </t>
        </is>
      </c>
      <c r="T1951" s="426" t="inlineStr">
        <is>
          <t>Norway</t>
        </is>
      </c>
      <c r="U1951" s="5" t="inlineStr">
        <is>
          <t>useful output</t>
        </is>
      </c>
      <c r="V1951" s="465" t="n">
        <v>0.04</v>
      </c>
    </row>
    <row r="1952" ht="16" customHeight="1">
      <c r="B1952" s="5" t="inlineStr">
        <is>
          <t>EF.EC-MP.OP</t>
        </is>
      </c>
      <c r="C1952" s="5" t="inlineStr">
        <is>
          <t>EF.EC-MP.OP-Fuel used as feedstock-Nmix</t>
        </is>
      </c>
      <c r="D1952" s="5" t="inlineStr">
        <is>
          <t>EF</t>
        </is>
      </c>
      <c r="E1952" s="5" t="inlineStr">
        <is>
          <t>EC</t>
        </is>
      </c>
      <c r="F1952" s="5">
        <f>VLOOKUP(E1952,'5.a Definitions'!E:F,2,FALSE)</f>
        <v/>
      </c>
      <c r="G1952" s="5" t="inlineStr">
        <is>
          <t>MP</t>
        </is>
      </c>
      <c r="H1952" s="5" t="inlineStr">
        <is>
          <t>OP</t>
        </is>
      </c>
      <c r="I1952" s="5">
        <f>VLOOKUP(H1952,'5.a Definitions'!E:F,2,FALSE)</f>
        <v/>
      </c>
      <c r="J1952" s="465" t="inlineStr">
        <is>
          <t xml:space="preserve"> Fuel used as feedstock </t>
        </is>
      </c>
      <c r="K1952" s="465" t="inlineStr">
        <is>
          <t xml:space="preserve"> fuel used as feedstock </t>
        </is>
      </c>
      <c r="L1952" s="465" t="inlineStr">
        <is>
          <t xml:space="preserve"> reactive </t>
        </is>
      </c>
      <c r="M1952" s="465" t="inlineStr">
        <is>
          <t xml:space="preserve"> Nmix </t>
        </is>
      </c>
      <c r="N1952" s="466" t="n">
        <v>1.498392530516256</v>
      </c>
      <c r="O1952" s="467" t="n">
        <v>0.9610757351116539</v>
      </c>
      <c r="P1952" s="468" t="n">
        <v>2011</v>
      </c>
      <c r="Q1952" s="469" t="inlineStr">
        <is>
          <t>SSB table 11561</t>
        </is>
      </c>
      <c r="R1952" s="469" t="inlineStr">
        <is>
          <t>ok</t>
        </is>
      </c>
      <c r="S1952" s="469" t="inlineStr">
        <is>
          <t xml:space="preserve"> text </t>
        </is>
      </c>
      <c r="T1952" s="426" t="inlineStr">
        <is>
          <t>Norway</t>
        </is>
      </c>
      <c r="U1952" s="5" t="inlineStr">
        <is>
          <t>useful output</t>
        </is>
      </c>
      <c r="V1952" s="465" t="n">
        <v>0.04</v>
      </c>
    </row>
    <row r="1953" ht="16" customHeight="1">
      <c r="B1953" s="5" t="inlineStr">
        <is>
          <t>EF.EC-AT.AT</t>
        </is>
      </c>
      <c r="C1953" s="5" t="inlineStr">
        <is>
          <t>EF.EC-AT.AT-Emissions-NH3</t>
        </is>
      </c>
      <c r="D1953" s="5" t="inlineStr">
        <is>
          <t>EF</t>
        </is>
      </c>
      <c r="E1953" s="5" t="inlineStr">
        <is>
          <t>EC</t>
        </is>
      </c>
      <c r="F1953" s="5">
        <f>VLOOKUP(E1953,'5.a Definitions'!E:F,2,FALSE)</f>
        <v/>
      </c>
      <c r="G1953" s="5" t="inlineStr">
        <is>
          <t>AT</t>
        </is>
      </c>
      <c r="H1953" s="5" t="inlineStr">
        <is>
          <t>AT</t>
        </is>
      </c>
      <c r="I1953" s="5">
        <f>VLOOKUP(H1953,'5.a Definitions'!E:F,2,FALSE)</f>
        <v/>
      </c>
      <c r="J1953" s="465" t="inlineStr">
        <is>
          <t xml:space="preserve"> Emissions </t>
        </is>
      </c>
      <c r="K1953" s="465" t="inlineStr">
        <is>
          <t xml:space="preserve"> energy conversion emissions </t>
        </is>
      </c>
      <c r="L1953" s="465" t="inlineStr">
        <is>
          <t xml:space="preserve"> reactive </t>
        </is>
      </c>
      <c r="M1953" s="465" t="inlineStr">
        <is>
          <t xml:space="preserve"> NH3 </t>
        </is>
      </c>
      <c r="N1953" s="466" t="n">
        <v>0</v>
      </c>
      <c r="O1953" s="467" t="n">
        <v>0.5</v>
      </c>
      <c r="P1953" s="468" t="n">
        <v>2011</v>
      </c>
      <c r="Q1953" s="469" t="inlineStr">
        <is>
          <t>CRLTAP Inventory Submissions</t>
        </is>
      </c>
      <c r="R1953" s="469" t="inlineStr">
        <is>
          <t>ok</t>
        </is>
      </c>
      <c r="S1953" s="469" t="inlineStr">
        <is>
          <t xml:space="preserve"> text </t>
        </is>
      </c>
      <c r="T1953" s="426" t="inlineStr">
        <is>
          <t>Norway</t>
        </is>
      </c>
      <c r="U1953" s="5" t="inlineStr">
        <is>
          <t>N wasted</t>
        </is>
      </c>
      <c r="V1953" s="465" t="n">
        <v>0.04</v>
      </c>
    </row>
    <row r="1954" ht="16" customHeight="1">
      <c r="B1954" s="5" t="inlineStr">
        <is>
          <t>EF.EC-AT.AT</t>
        </is>
      </c>
      <c r="C1954" s="5" t="inlineStr">
        <is>
          <t>EF.EC-AT.AT-Emissions-NOx</t>
        </is>
      </c>
      <c r="D1954" s="5" t="inlineStr">
        <is>
          <t>EF</t>
        </is>
      </c>
      <c r="E1954" s="5" t="inlineStr">
        <is>
          <t>EC</t>
        </is>
      </c>
      <c r="F1954" s="5">
        <f>VLOOKUP(E1954,'5.a Definitions'!E:F,2,FALSE)</f>
        <v/>
      </c>
      <c r="G1954" s="5" t="inlineStr">
        <is>
          <t>AT</t>
        </is>
      </c>
      <c r="H1954" s="5" t="inlineStr">
        <is>
          <t>AT</t>
        </is>
      </c>
      <c r="I1954" s="5">
        <f>VLOOKUP(H1954,'5.a Definitions'!E:F,2,FALSE)</f>
        <v/>
      </c>
      <c r="J1954" s="465" t="inlineStr">
        <is>
          <t xml:space="preserve"> Emissions </t>
        </is>
      </c>
      <c r="K1954" s="465" t="inlineStr">
        <is>
          <t xml:space="preserve"> energy conversion emissions </t>
        </is>
      </c>
      <c r="L1954" s="465" t="inlineStr">
        <is>
          <t xml:space="preserve"> reactive </t>
        </is>
      </c>
      <c r="M1954" s="465" t="inlineStr">
        <is>
          <t xml:space="preserve"> NOx </t>
        </is>
      </c>
      <c r="N1954" s="466" t="n">
        <v>15.41278898404986</v>
      </c>
      <c r="O1954" s="467" t="n">
        <v>0.1944704385155726</v>
      </c>
      <c r="P1954" s="468" t="n">
        <v>2011</v>
      </c>
      <c r="Q1954" s="469" t="inlineStr">
        <is>
          <t>CRLTAP Inventory Submissions</t>
        </is>
      </c>
      <c r="R1954" s="469" t="inlineStr">
        <is>
          <t>ok</t>
        </is>
      </c>
      <c r="S1954" s="469" t="inlineStr">
        <is>
          <t xml:space="preserve"> text </t>
        </is>
      </c>
      <c r="T1954" s="426" t="inlineStr">
        <is>
          <t>Norway</t>
        </is>
      </c>
      <c r="U1954" s="465" t="inlineStr">
        <is>
          <t xml:space="preserve"> N wasted </t>
        </is>
      </c>
      <c r="V1954" s="465" t="n">
        <v>0.04</v>
      </c>
    </row>
    <row r="1955" ht="16" customHeight="1">
      <c r="B1955" s="5" t="inlineStr">
        <is>
          <t>EF.EC-AT.AT</t>
        </is>
      </c>
      <c r="C1955" s="5" t="inlineStr">
        <is>
          <t>EF.EC-AT.AT-Emissions-N2O</t>
        </is>
      </c>
      <c r="D1955" s="5" t="inlineStr">
        <is>
          <t>EF</t>
        </is>
      </c>
      <c r="E1955" s="5" t="inlineStr">
        <is>
          <t>EC</t>
        </is>
      </c>
      <c r="F1955" s="5">
        <f>VLOOKUP(E1955,'5.a Definitions'!E:F,2,FALSE)</f>
        <v/>
      </c>
      <c r="G1955" s="5" t="inlineStr">
        <is>
          <t>AT</t>
        </is>
      </c>
      <c r="H1955" s="5" t="inlineStr">
        <is>
          <t>AT</t>
        </is>
      </c>
      <c r="I1955" s="5">
        <f>VLOOKUP(H1955,'5.a Definitions'!E:F,2,FALSE)</f>
        <v/>
      </c>
      <c r="J1955" s="465" t="inlineStr">
        <is>
          <t xml:space="preserve"> Emissions </t>
        </is>
      </c>
      <c r="K1955" s="465" t="inlineStr">
        <is>
          <t xml:space="preserve"> energy conversion emissions </t>
        </is>
      </c>
      <c r="L1955" s="465" t="inlineStr">
        <is>
          <t xml:space="preserve"> reactive </t>
        </is>
      </c>
      <c r="M1955" s="465" t="inlineStr">
        <is>
          <t xml:space="preserve"> N2O </t>
        </is>
      </c>
      <c r="N1955" s="466" t="n">
        <v>0.05162966915532625</v>
      </c>
      <c r="O1955" s="467" t="n">
        <v>1.394797542306527</v>
      </c>
      <c r="P1955" s="468" t="n">
        <v>2011</v>
      </c>
      <c r="Q1955" s="469" t="inlineStr">
        <is>
          <t>UNFCCC CRT</t>
        </is>
      </c>
      <c r="R1955" s="469" t="inlineStr">
        <is>
          <t>ok</t>
        </is>
      </c>
      <c r="S1955" s="469" t="inlineStr">
        <is>
          <t xml:space="preserve"> text </t>
        </is>
      </c>
      <c r="T1955" s="426" t="inlineStr">
        <is>
          <t>Norway</t>
        </is>
      </c>
      <c r="U1955" s="465" t="inlineStr">
        <is>
          <t xml:space="preserve"> N wasted </t>
        </is>
      </c>
      <c r="V1955" s="465" t="n">
        <v>0.04</v>
      </c>
    </row>
    <row r="1956" ht="16" customHeight="1">
      <c r="B1956" s="5" t="inlineStr">
        <is>
          <t>EF.EC-AT.AT</t>
        </is>
      </c>
      <c r="C1956" s="5" t="inlineStr">
        <is>
          <t>EF.EC-AT.AT-Emissions-N2</t>
        </is>
      </c>
      <c r="D1956" s="5" t="inlineStr">
        <is>
          <t>EF</t>
        </is>
      </c>
      <c r="E1956" s="5" t="inlineStr">
        <is>
          <t>EC</t>
        </is>
      </c>
      <c r="F1956" s="5">
        <f>VLOOKUP(E1956,'5.a Definitions'!E:F,2,FALSE)</f>
        <v/>
      </c>
      <c r="G1956" s="5" t="inlineStr">
        <is>
          <t>AT</t>
        </is>
      </c>
      <c r="H1956" s="5" t="inlineStr">
        <is>
          <t>AT</t>
        </is>
      </c>
      <c r="I1956" s="5">
        <f>VLOOKUP(H1956,'5.a Definitions'!E:F,2,FALSE)</f>
        <v/>
      </c>
      <c r="J1956" s="465" t="inlineStr">
        <is>
          <t xml:space="preserve"> Emissions </t>
        </is>
      </c>
      <c r="K1956" s="465" t="inlineStr">
        <is>
          <t xml:space="preserve"> energy conversion emissions </t>
        </is>
      </c>
      <c r="L1956" s="465" t="inlineStr">
        <is>
          <t xml:space="preserve"> inert </t>
        </is>
      </c>
      <c r="M1956" s="465" t="inlineStr">
        <is>
          <t xml:space="preserve"> N2 </t>
        </is>
      </c>
      <c r="N1956" s="466" t="n">
        <v>0</v>
      </c>
      <c r="O1956" s="467" t="n">
        <v>10</v>
      </c>
      <c r="P1956" s="468" t="n">
        <v>2011</v>
      </c>
      <c r="Q1956" s="469" t="inlineStr">
        <is>
          <t>mass balance</t>
        </is>
      </c>
      <c r="R1956" s="469" t="inlineStr">
        <is>
          <t>ok</t>
        </is>
      </c>
      <c r="S1956" s="469" t="inlineStr">
        <is>
          <t xml:space="preserve"> text </t>
        </is>
      </c>
      <c r="T1956" s="426" t="inlineStr">
        <is>
          <t>Norway</t>
        </is>
      </c>
      <c r="U1956" s="465" t="inlineStr">
        <is>
          <t xml:space="preserve"> N wasted </t>
        </is>
      </c>
      <c r="V1956" s="465" t="n">
        <v>0.04</v>
      </c>
    </row>
    <row r="1957" ht="16" customHeight="1">
      <c r="B1957" s="5" t="inlineStr">
        <is>
          <t>EF.EC-RW.RW</t>
        </is>
      </c>
      <c r="C1957" s="5" t="inlineStr">
        <is>
          <t>EF.EC-RW.RW-Fuel export-Nmix</t>
        </is>
      </c>
      <c r="D1957" s="5" t="inlineStr">
        <is>
          <t>EF</t>
        </is>
      </c>
      <c r="E1957" s="5" t="inlineStr">
        <is>
          <t>EC</t>
        </is>
      </c>
      <c r="F1957" s="5">
        <f>VLOOKUP(E1957,'5.a Definitions'!E:F,2,FALSE)</f>
        <v/>
      </c>
      <c r="G1957" s="5" t="inlineStr">
        <is>
          <t>RW</t>
        </is>
      </c>
      <c r="H1957" s="5" t="inlineStr">
        <is>
          <t>RW</t>
        </is>
      </c>
      <c r="I1957" s="5">
        <f>VLOOKUP(H1957,'5.a Definitions'!E:F,2,FALSE)</f>
        <v/>
      </c>
      <c r="J1957" s="465" t="inlineStr">
        <is>
          <t xml:space="preserve"> Fuel export </t>
        </is>
      </c>
      <c r="K1957" s="465" t="inlineStr">
        <is>
          <t xml:space="preserve"> fuel export </t>
        </is>
      </c>
      <c r="L1957" s="465" t="inlineStr">
        <is>
          <t xml:space="preserve"> reactive </t>
        </is>
      </c>
      <c r="M1957" s="465" t="inlineStr">
        <is>
          <t xml:space="preserve"> Nmix </t>
        </is>
      </c>
      <c r="N1957" s="466" t="n">
        <v>179.8531515762299</v>
      </c>
      <c r="O1957" s="467" t="n">
        <v>2.614832462346566</v>
      </c>
      <c r="P1957" s="468" t="n">
        <v>2011</v>
      </c>
      <c r="Q1957" s="469" t="inlineStr">
        <is>
          <t>SSB tab 08801</t>
        </is>
      </c>
      <c r="R1957" s="469" t="inlineStr">
        <is>
          <t>ok</t>
        </is>
      </c>
      <c r="S1957" s="469" t="inlineStr">
        <is>
          <t xml:space="preserve"> text </t>
        </is>
      </c>
      <c r="T1957" s="426" t="inlineStr">
        <is>
          <t>Norway</t>
        </is>
      </c>
      <c r="U1957" s="5" t="inlineStr">
        <is>
          <t>useful output</t>
        </is>
      </c>
      <c r="V1957" s="465" t="n">
        <v>0.04</v>
      </c>
    </row>
    <row r="1958" ht="16" customHeight="1">
      <c r="B1958" s="5" t="inlineStr">
        <is>
          <t>EF.IC-AT.AT</t>
        </is>
      </c>
      <c r="C1958" s="5" t="inlineStr">
        <is>
          <t>EF.IC-AT.AT-Emissions-NH3</t>
        </is>
      </c>
      <c r="D1958" s="5" t="inlineStr">
        <is>
          <t>EF</t>
        </is>
      </c>
      <c r="E1958" s="5" t="inlineStr">
        <is>
          <t>IC</t>
        </is>
      </c>
      <c r="F1958" s="5">
        <f>VLOOKUP(E1958,'5.a Definitions'!E:F,2,FALSE)</f>
        <v/>
      </c>
      <c r="G1958" s="5" t="inlineStr">
        <is>
          <t>AT</t>
        </is>
      </c>
      <c r="H1958" s="5" t="inlineStr">
        <is>
          <t>AT</t>
        </is>
      </c>
      <c r="I1958" s="5">
        <f>VLOOKUP(H1958,'5.a Definitions'!E:F,2,FALSE)</f>
        <v/>
      </c>
      <c r="J1958" s="465" t="inlineStr">
        <is>
          <t xml:space="preserve"> Emissions </t>
        </is>
      </c>
      <c r="K1958" s="465" t="inlineStr">
        <is>
          <t xml:space="preserve"> industrial emissions </t>
        </is>
      </c>
      <c r="L1958" s="465" t="inlineStr">
        <is>
          <t xml:space="preserve"> reactive </t>
        </is>
      </c>
      <c r="M1958" s="465" t="inlineStr">
        <is>
          <t xml:space="preserve"> NH3 </t>
        </is>
      </c>
      <c r="N1958" s="466" t="n">
        <v>0.009881973483300001</v>
      </c>
      <c r="O1958" s="467" t="n">
        <v>0.2117566068767214</v>
      </c>
      <c r="P1958" s="468" t="n">
        <v>2011</v>
      </c>
      <c r="Q1958" s="469" t="inlineStr">
        <is>
          <t>CRLTAP Inventory Submissions</t>
        </is>
      </c>
      <c r="R1958" s="469" t="inlineStr">
        <is>
          <t>ok</t>
        </is>
      </c>
      <c r="S1958" s="469" t="inlineStr">
        <is>
          <t xml:space="preserve"> text </t>
        </is>
      </c>
      <c r="T1958" s="426" t="inlineStr">
        <is>
          <t>Norway</t>
        </is>
      </c>
      <c r="U1958" s="465" t="inlineStr">
        <is>
          <t xml:space="preserve"> N wasted </t>
        </is>
      </c>
      <c r="V1958" s="465" t="n">
        <v>0.04</v>
      </c>
    </row>
    <row r="1959" ht="16" customHeight="1">
      <c r="B1959" s="5" t="inlineStr">
        <is>
          <t>EF.IC-AT.AT</t>
        </is>
      </c>
      <c r="C1959" s="5" t="inlineStr">
        <is>
          <t>EF.IC-AT.AT-Emissions-NOx</t>
        </is>
      </c>
      <c r="D1959" s="5" t="inlineStr">
        <is>
          <t>EF</t>
        </is>
      </c>
      <c r="E1959" s="5" t="inlineStr">
        <is>
          <t>IC</t>
        </is>
      </c>
      <c r="F1959" s="5">
        <f>VLOOKUP(E1959,'5.a Definitions'!E:F,2,FALSE)</f>
        <v/>
      </c>
      <c r="G1959" s="5" t="inlineStr">
        <is>
          <t>AT</t>
        </is>
      </c>
      <c r="H1959" s="5" t="inlineStr">
        <is>
          <t>AT</t>
        </is>
      </c>
      <c r="I1959" s="5">
        <f>VLOOKUP(H1959,'5.a Definitions'!E:F,2,FALSE)</f>
        <v/>
      </c>
      <c r="J1959" s="465" t="inlineStr">
        <is>
          <t xml:space="preserve"> Emissions </t>
        </is>
      </c>
      <c r="K1959" s="465" t="inlineStr">
        <is>
          <t xml:space="preserve"> industrial emissions </t>
        </is>
      </c>
      <c r="L1959" s="465" t="inlineStr">
        <is>
          <t xml:space="preserve"> reactive </t>
        </is>
      </c>
      <c r="M1959" s="465" t="inlineStr">
        <is>
          <t xml:space="preserve"> NOx </t>
        </is>
      </c>
      <c r="N1959" s="466" t="n">
        <v>3.70868586152429</v>
      </c>
      <c r="O1959" s="467" t="n">
        <v>0.2147767745779413</v>
      </c>
      <c r="P1959" s="468" t="n">
        <v>2011</v>
      </c>
      <c r="Q1959" s="469" t="inlineStr">
        <is>
          <t>CRLTAP Inventory Submissions</t>
        </is>
      </c>
      <c r="R1959" s="469" t="inlineStr">
        <is>
          <t>ok</t>
        </is>
      </c>
      <c r="S1959" s="469" t="inlineStr">
        <is>
          <t xml:space="preserve"> text </t>
        </is>
      </c>
      <c r="T1959" s="426" t="inlineStr">
        <is>
          <t>Norway</t>
        </is>
      </c>
      <c r="U1959" s="465" t="inlineStr">
        <is>
          <t xml:space="preserve"> N wasted </t>
        </is>
      </c>
      <c r="V1959" s="465" t="n">
        <v>0.04</v>
      </c>
    </row>
    <row r="1960" ht="16" customHeight="1">
      <c r="B1960" s="5" t="inlineStr">
        <is>
          <t>EF.IC-AT.AT</t>
        </is>
      </c>
      <c r="C1960" s="5" t="inlineStr">
        <is>
          <t>EF.IC-AT.AT-Emissions-N2O</t>
        </is>
      </c>
      <c r="D1960" s="5" t="inlineStr">
        <is>
          <t>EF</t>
        </is>
      </c>
      <c r="E1960" s="5" t="inlineStr">
        <is>
          <t>IC</t>
        </is>
      </c>
      <c r="F1960" s="5">
        <f>VLOOKUP(E1960,'5.a Definitions'!E:F,2,FALSE)</f>
        <v/>
      </c>
      <c r="G1960" s="5" t="inlineStr">
        <is>
          <t>AT</t>
        </is>
      </c>
      <c r="H1960" s="5" t="inlineStr">
        <is>
          <t>AT</t>
        </is>
      </c>
      <c r="I1960" s="5">
        <f>VLOOKUP(H1960,'5.a Definitions'!E:F,2,FALSE)</f>
        <v/>
      </c>
      <c r="J1960" s="465" t="inlineStr">
        <is>
          <t xml:space="preserve"> Emissions </t>
        </is>
      </c>
      <c r="K1960" s="465" t="inlineStr">
        <is>
          <t xml:space="preserve"> industrial emissions </t>
        </is>
      </c>
      <c r="L1960" s="465" t="inlineStr">
        <is>
          <t xml:space="preserve"> reactive </t>
        </is>
      </c>
      <c r="M1960" s="465" t="inlineStr">
        <is>
          <t xml:space="preserve"> N2O </t>
        </is>
      </c>
      <c r="N1960" s="466" t="n">
        <v>0.08295893380297777</v>
      </c>
      <c r="O1960" s="467" t="n">
        <v>1.394797542306526</v>
      </c>
      <c r="P1960" s="468" t="n">
        <v>2011</v>
      </c>
      <c r="Q1960" s="469" t="inlineStr">
        <is>
          <t>UNFCCC CRT</t>
        </is>
      </c>
      <c r="R1960" s="469" t="inlineStr">
        <is>
          <t>ok</t>
        </is>
      </c>
      <c r="S1960" s="469" t="inlineStr">
        <is>
          <t xml:space="preserve"> text </t>
        </is>
      </c>
      <c r="T1960" s="426" t="inlineStr">
        <is>
          <t>Norway</t>
        </is>
      </c>
      <c r="U1960" s="465" t="inlineStr">
        <is>
          <t xml:space="preserve"> N wasted </t>
        </is>
      </c>
      <c r="V1960" s="465" t="n">
        <v>0.04</v>
      </c>
    </row>
    <row r="1961" ht="16" customHeight="1">
      <c r="B1961" s="5" t="inlineStr">
        <is>
          <t>EF.TR-AT.AT</t>
        </is>
      </c>
      <c r="C1961" s="5" t="inlineStr">
        <is>
          <t>EF.TR-AT.AT-Emissions-NH3</t>
        </is>
      </c>
      <c r="D1961" s="5" t="inlineStr">
        <is>
          <t>EF</t>
        </is>
      </c>
      <c r="E1961" s="5" t="inlineStr">
        <is>
          <t>TR</t>
        </is>
      </c>
      <c r="F1961" s="5">
        <f>VLOOKUP(E1961,'5.a Definitions'!E:F,2,FALSE)</f>
        <v/>
      </c>
      <c r="G1961" s="5" t="inlineStr">
        <is>
          <t>AT</t>
        </is>
      </c>
      <c r="H1961" s="5" t="inlineStr">
        <is>
          <t>AT</t>
        </is>
      </c>
      <c r="I1961" s="5">
        <f>VLOOKUP(H1961,'5.a Definitions'!E:F,2,FALSE)</f>
        <v/>
      </c>
      <c r="J1961" s="465" t="inlineStr">
        <is>
          <t xml:space="preserve"> Emissions </t>
        </is>
      </c>
      <c r="K1961" s="465" t="inlineStr">
        <is>
          <t xml:space="preserve"> transport emissions </t>
        </is>
      </c>
      <c r="L1961" s="465" t="inlineStr">
        <is>
          <t xml:space="preserve"> reactive </t>
        </is>
      </c>
      <c r="M1961" s="465" t="inlineStr">
        <is>
          <t xml:space="preserve"> NH3 </t>
        </is>
      </c>
      <c r="N1961" s="466" t="n">
        <v>1.09967638541715</v>
      </c>
      <c r="O1961" s="467" t="n">
        <v>0.4166455259691377</v>
      </c>
      <c r="P1961" s="468" t="n">
        <v>2011</v>
      </c>
      <c r="Q1961" s="469" t="inlineStr">
        <is>
          <t>CRLTAP Inventory Submissions</t>
        </is>
      </c>
      <c r="R1961" s="469" t="inlineStr">
        <is>
          <t>ok</t>
        </is>
      </c>
      <c r="S1961" s="469" t="inlineStr">
        <is>
          <t xml:space="preserve"> text </t>
        </is>
      </c>
      <c r="T1961" s="426" t="inlineStr">
        <is>
          <t>Norway</t>
        </is>
      </c>
      <c r="U1961" s="465" t="inlineStr">
        <is>
          <t xml:space="preserve"> N wasted </t>
        </is>
      </c>
      <c r="V1961" s="465" t="n">
        <v>0.04</v>
      </c>
    </row>
    <row r="1962" ht="16" customHeight="1">
      <c r="B1962" s="5" t="inlineStr">
        <is>
          <t>EF.TR-AT.AT</t>
        </is>
      </c>
      <c r="C1962" s="5" t="inlineStr">
        <is>
          <t>EF.TR-AT.AT-Emissions-NOx</t>
        </is>
      </c>
      <c r="D1962" s="5" t="inlineStr">
        <is>
          <t>EF</t>
        </is>
      </c>
      <c r="E1962" s="5" t="inlineStr">
        <is>
          <t>TR</t>
        </is>
      </c>
      <c r="F1962" s="5">
        <f>VLOOKUP(E1962,'5.a Definitions'!E:F,2,FALSE)</f>
        <v/>
      </c>
      <c r="G1962" s="5" t="inlineStr">
        <is>
          <t>AT</t>
        </is>
      </c>
      <c r="H1962" s="5" t="inlineStr">
        <is>
          <t>AT</t>
        </is>
      </c>
      <c r="I1962" s="5">
        <f>VLOOKUP(H1962,'5.a Definitions'!E:F,2,FALSE)</f>
        <v/>
      </c>
      <c r="J1962" s="465" t="inlineStr">
        <is>
          <t xml:space="preserve"> Emissions </t>
        </is>
      </c>
      <c r="K1962" s="465" t="inlineStr">
        <is>
          <t xml:space="preserve"> transport emissions </t>
        </is>
      </c>
      <c r="L1962" s="465" t="inlineStr">
        <is>
          <t xml:space="preserve"> reactive </t>
        </is>
      </c>
      <c r="M1962" s="465" t="inlineStr">
        <is>
          <t xml:space="preserve"> NOx </t>
        </is>
      </c>
      <c r="N1962" s="466" t="n">
        <v>29.27077362634429</v>
      </c>
      <c r="O1962" s="467" t="n">
        <v>0.1258382896713509</v>
      </c>
      <c r="P1962" s="468" t="n">
        <v>2011</v>
      </c>
      <c r="Q1962" s="469" t="inlineStr">
        <is>
          <t>CRLTAP Inventory Submissions</t>
        </is>
      </c>
      <c r="R1962" s="469" t="inlineStr">
        <is>
          <t>ok</t>
        </is>
      </c>
      <c r="S1962" s="469" t="inlineStr">
        <is>
          <t xml:space="preserve"> text </t>
        </is>
      </c>
      <c r="T1962" s="426" t="inlineStr">
        <is>
          <t>Norway</t>
        </is>
      </c>
      <c r="U1962" s="465" t="inlineStr">
        <is>
          <t xml:space="preserve"> N wasted </t>
        </is>
      </c>
      <c r="V1962" s="465" t="n">
        <v>0.04</v>
      </c>
    </row>
    <row r="1963" ht="16" customHeight="1">
      <c r="B1963" s="5" t="inlineStr">
        <is>
          <t>EF.TR-AT.AT</t>
        </is>
      </c>
      <c r="C1963" s="5" t="inlineStr">
        <is>
          <t>EF.TR-AT.AT-Emissions-N2O</t>
        </is>
      </c>
      <c r="D1963" s="5" t="inlineStr">
        <is>
          <t>EF</t>
        </is>
      </c>
      <c r="E1963" s="5" t="inlineStr">
        <is>
          <t>TR</t>
        </is>
      </c>
      <c r="F1963" s="5">
        <f>VLOOKUP(E1963,'5.a Definitions'!E:F,2,FALSE)</f>
        <v/>
      </c>
      <c r="G1963" s="5" t="inlineStr">
        <is>
          <t>AT</t>
        </is>
      </c>
      <c r="H1963" s="5" t="inlineStr">
        <is>
          <t>AT</t>
        </is>
      </c>
      <c r="I1963" s="5">
        <f>VLOOKUP(H1963,'5.a Definitions'!E:F,2,FALSE)</f>
        <v/>
      </c>
      <c r="J1963" s="465" t="inlineStr">
        <is>
          <t xml:space="preserve"> Emissions </t>
        </is>
      </c>
      <c r="K1963" s="465" t="inlineStr">
        <is>
          <t xml:space="preserve"> transport emissions </t>
        </is>
      </c>
      <c r="L1963" s="465" t="inlineStr">
        <is>
          <t xml:space="preserve"> reactive </t>
        </is>
      </c>
      <c r="M1963" s="465" t="inlineStr">
        <is>
          <t xml:space="preserve"> N2O </t>
        </is>
      </c>
      <c r="N1963" s="466" t="n">
        <v>0.2138984681236527</v>
      </c>
      <c r="O1963" s="467" t="n">
        <v>0.6463342428493241</v>
      </c>
      <c r="P1963" s="468" t="n">
        <v>2011</v>
      </c>
      <c r="Q1963" s="469" t="inlineStr">
        <is>
          <t>UNFCCC CRT</t>
        </is>
      </c>
      <c r="R1963" s="469" t="inlineStr">
        <is>
          <t>ok</t>
        </is>
      </c>
      <c r="S1963" s="469" t="inlineStr">
        <is>
          <t xml:space="preserve"> text </t>
        </is>
      </c>
      <c r="T1963" s="426" t="inlineStr">
        <is>
          <t>Norway</t>
        </is>
      </c>
      <c r="U1963" s="465" t="inlineStr">
        <is>
          <t xml:space="preserve"> N wasted </t>
        </is>
      </c>
      <c r="V1963" s="465" t="n">
        <v>0.04</v>
      </c>
    </row>
    <row r="1964" ht="16" customHeight="1">
      <c r="B1964" s="5" t="inlineStr">
        <is>
          <t>EF.TR-AT.AT</t>
        </is>
      </c>
      <c r="C1964" s="5" t="inlineStr">
        <is>
          <t>EF.TR-AT.AT-Emissions-N2</t>
        </is>
      </c>
      <c r="D1964" s="5" t="inlineStr">
        <is>
          <t>EF</t>
        </is>
      </c>
      <c r="E1964" s="5" t="inlineStr">
        <is>
          <t>TR</t>
        </is>
      </c>
      <c r="F1964" s="5">
        <f>VLOOKUP(E1964,'5.a Definitions'!E:F,2,FALSE)</f>
        <v/>
      </c>
      <c r="G1964" s="5" t="inlineStr">
        <is>
          <t>AT</t>
        </is>
      </c>
      <c r="H1964" s="5" t="inlineStr">
        <is>
          <t>AT</t>
        </is>
      </c>
      <c r="I1964" s="5">
        <f>VLOOKUP(H1964,'5.a Definitions'!E:F,2,FALSE)</f>
        <v/>
      </c>
      <c r="J1964" s="465" t="inlineStr">
        <is>
          <t xml:space="preserve"> Emissions </t>
        </is>
      </c>
      <c r="K1964" s="465" t="inlineStr">
        <is>
          <t xml:space="preserve"> transport emissions </t>
        </is>
      </c>
      <c r="L1964" s="465" t="inlineStr">
        <is>
          <t xml:space="preserve"> inert </t>
        </is>
      </c>
      <c r="M1964" s="465" t="inlineStr">
        <is>
          <t xml:space="preserve"> N2 </t>
        </is>
      </c>
      <c r="N1964" s="466" t="n">
        <v>0</v>
      </c>
      <c r="O1964" s="467" t="n">
        <v>0.2</v>
      </c>
      <c r="P1964" s="468" t="n">
        <v>2011</v>
      </c>
      <c r="Q1964" s="469" t="inlineStr">
        <is>
          <t>mass balance</t>
        </is>
      </c>
      <c r="R1964" s="469" t="inlineStr">
        <is>
          <t>ok</t>
        </is>
      </c>
      <c r="S1964" s="469" t="inlineStr">
        <is>
          <t xml:space="preserve"> text </t>
        </is>
      </c>
      <c r="T1964" s="426" t="inlineStr">
        <is>
          <t>Norway</t>
        </is>
      </c>
      <c r="U1964" s="465" t="inlineStr">
        <is>
          <t xml:space="preserve"> N wasted </t>
        </is>
      </c>
      <c r="V1964" s="465" t="n">
        <v>0.04</v>
      </c>
    </row>
    <row r="1965" ht="16" customHeight="1">
      <c r="B1965" s="5" t="inlineStr">
        <is>
          <t>EF.TR-RW.RW</t>
        </is>
      </c>
      <c r="C1965" s="5" t="inlineStr">
        <is>
          <t>EF.TR-RW.RW-Export of transport fuels-Nmix</t>
        </is>
      </c>
      <c r="D1965" s="5" t="inlineStr">
        <is>
          <t>EF</t>
        </is>
      </c>
      <c r="E1965" s="5" t="inlineStr">
        <is>
          <t>TR</t>
        </is>
      </c>
      <c r="F1965" s="5">
        <f>VLOOKUP(E1965,'5.a Definitions'!E:F,2,FALSE)</f>
        <v/>
      </c>
      <c r="G1965" s="5" t="inlineStr">
        <is>
          <t>RW</t>
        </is>
      </c>
      <c r="H1965" s="5" t="inlineStr">
        <is>
          <t>RW</t>
        </is>
      </c>
      <c r="I1965" s="5">
        <f>VLOOKUP(H1965,'5.a Definitions'!E:F,2,FALSE)</f>
        <v/>
      </c>
      <c r="J1965" s="465" t="inlineStr">
        <is>
          <t xml:space="preserve"> Export of transport fuels </t>
        </is>
      </c>
      <c r="K1965" s="465" t="inlineStr">
        <is>
          <t xml:space="preserve"> export of transport fuel </t>
        </is>
      </c>
      <c r="L1965" s="465" t="inlineStr">
        <is>
          <t xml:space="preserve"> reactive </t>
        </is>
      </c>
      <c r="M1965" s="465" t="inlineStr">
        <is>
          <t xml:space="preserve"> Nmix </t>
        </is>
      </c>
      <c r="N1965" s="466" t="n">
        <v>0.126250573</v>
      </c>
      <c r="O1965" s="467" t="n">
        <v>0.9804195352701258</v>
      </c>
      <c r="P1965" s="468" t="n">
        <v>2011</v>
      </c>
      <c r="Q1965" s="469" t="inlineStr">
        <is>
          <t>SSB tab 08801</t>
        </is>
      </c>
      <c r="R1965" s="469" t="inlineStr">
        <is>
          <t>ok</t>
        </is>
      </c>
      <c r="S1965" s="469" t="inlineStr">
        <is>
          <t xml:space="preserve"> text </t>
        </is>
      </c>
      <c r="T1965" s="426" t="inlineStr">
        <is>
          <t>Norway</t>
        </is>
      </c>
      <c r="U1965" s="5" t="inlineStr">
        <is>
          <t>useful output</t>
        </is>
      </c>
      <c r="V1965" s="465" t="n">
        <v>0.04</v>
      </c>
    </row>
    <row r="1966">
      <c r="B1966" s="5" t="inlineStr">
        <is>
          <t>EF.OE-AT.AT</t>
        </is>
      </c>
      <c r="C1966" s="5" t="inlineStr">
        <is>
          <t>EF.OE-AT.AT-Emissions-NH3</t>
        </is>
      </c>
      <c r="D1966" s="5" t="inlineStr">
        <is>
          <t>EF</t>
        </is>
      </c>
      <c r="E1966" s="5" t="inlineStr">
        <is>
          <t>OE</t>
        </is>
      </c>
      <c r="F1966" s="5">
        <f>VLOOKUP(E1966,'5.a Definitions'!E:F,2,FALSE)</f>
        <v/>
      </c>
      <c r="G1966" s="5" t="inlineStr">
        <is>
          <t>AT</t>
        </is>
      </c>
      <c r="H1966" s="5" t="inlineStr">
        <is>
          <t>AT</t>
        </is>
      </c>
      <c r="I1966" s="5">
        <f>VLOOKUP(H1966,'5.a Definitions'!E:F,2,FALSE)</f>
        <v/>
      </c>
      <c r="J1966" s="465" t="inlineStr">
        <is>
          <t xml:space="preserve"> Emissions </t>
        </is>
      </c>
      <c r="K1966" s="465" t="inlineStr">
        <is>
          <t xml:space="preserve"> other fuels emissions </t>
        </is>
      </c>
      <c r="L1966" s="465" t="inlineStr">
        <is>
          <t xml:space="preserve"> reactive </t>
        </is>
      </c>
      <c r="M1966" s="465" t="inlineStr">
        <is>
          <t xml:space="preserve"> NH3 </t>
        </is>
      </c>
      <c r="N1966" s="466" t="n">
        <v>0.07235059549904999</v>
      </c>
      <c r="O1966" s="467" t="n">
        <v>0.5576013327717374</v>
      </c>
      <c r="P1966" s="468" t="n">
        <v>2011</v>
      </c>
      <c r="Q1966" s="469" t="inlineStr">
        <is>
          <t>CRLTAP Inventory Submissions</t>
        </is>
      </c>
      <c r="R1966" s="469" t="inlineStr">
        <is>
          <t>ok</t>
        </is>
      </c>
      <c r="S1966" s="469" t="inlineStr">
        <is>
          <t xml:space="preserve"> text </t>
        </is>
      </c>
      <c r="T1966" s="426" t="inlineStr">
        <is>
          <t>Norway</t>
        </is>
      </c>
      <c r="U1966" s="465" t="inlineStr">
        <is>
          <t xml:space="preserve"> N wasted </t>
        </is>
      </c>
      <c r="V1966" s="465" t="n">
        <v>0.04</v>
      </c>
    </row>
    <row r="1967">
      <c r="B1967" s="5" t="inlineStr">
        <is>
          <t>EF.OE-AT.AT</t>
        </is>
      </c>
      <c r="C1967" s="5" t="inlineStr">
        <is>
          <t>EF.OE-AT.AT-Emissions-NOx</t>
        </is>
      </c>
      <c r="D1967" s="5" t="inlineStr">
        <is>
          <t>EF</t>
        </is>
      </c>
      <c r="E1967" s="5" t="inlineStr">
        <is>
          <t>OE</t>
        </is>
      </c>
      <c r="F1967" s="5">
        <f>VLOOKUP(E1967,'5.a Definitions'!E:F,2,FALSE)</f>
        <v/>
      </c>
      <c r="G1967" s="5" t="inlineStr">
        <is>
          <t>AT</t>
        </is>
      </c>
      <c r="H1967" s="5" t="inlineStr">
        <is>
          <t>AT</t>
        </is>
      </c>
      <c r="I1967" s="5">
        <f>VLOOKUP(H1967,'5.a Definitions'!E:F,2,FALSE)</f>
        <v/>
      </c>
      <c r="J1967" s="465" t="inlineStr">
        <is>
          <t xml:space="preserve"> Emissions </t>
        </is>
      </c>
      <c r="K1967" s="465" t="inlineStr">
        <is>
          <t xml:space="preserve"> other fuels emissions </t>
        </is>
      </c>
      <c r="L1967" s="465" t="inlineStr">
        <is>
          <t xml:space="preserve"> reactive </t>
        </is>
      </c>
      <c r="M1967" s="465" t="inlineStr">
        <is>
          <t xml:space="preserve"> NOx </t>
        </is>
      </c>
      <c r="N1967" s="466" t="n">
        <v>6.07246942927976</v>
      </c>
      <c r="O1967" s="467" t="n">
        <v>0.1928971824274754</v>
      </c>
      <c r="P1967" s="468" t="n">
        <v>2011</v>
      </c>
      <c r="Q1967" s="469" t="inlineStr">
        <is>
          <t>CRLTAP Inventory Submissions</t>
        </is>
      </c>
      <c r="R1967" s="469" t="inlineStr">
        <is>
          <t>ok</t>
        </is>
      </c>
      <c r="S1967" s="469" t="inlineStr">
        <is>
          <t xml:space="preserve"> text </t>
        </is>
      </c>
      <c r="T1967" s="426" t="inlineStr">
        <is>
          <t>Norway</t>
        </is>
      </c>
      <c r="U1967" s="465" t="inlineStr">
        <is>
          <t xml:space="preserve"> N wasted </t>
        </is>
      </c>
      <c r="V1967" s="465" t="n">
        <v>0.04</v>
      </c>
    </row>
    <row r="1968">
      <c r="B1968" s="5" t="inlineStr">
        <is>
          <t>EF.OE-AT.AT</t>
        </is>
      </c>
      <c r="C1968" s="5" t="inlineStr">
        <is>
          <t>EF.OE-AT.AT-Emissions-N2O</t>
        </is>
      </c>
      <c r="D1968" s="5" t="inlineStr">
        <is>
          <t>EF</t>
        </is>
      </c>
      <c r="E1968" s="5" t="inlineStr">
        <is>
          <t>OE</t>
        </is>
      </c>
      <c r="F1968" s="5">
        <f>VLOOKUP(E1968,'5.a Definitions'!E:F,2,FALSE)</f>
        <v/>
      </c>
      <c r="G1968" s="5" t="inlineStr">
        <is>
          <t>AT</t>
        </is>
      </c>
      <c r="H1968" s="5" t="inlineStr">
        <is>
          <t>AT</t>
        </is>
      </c>
      <c r="I1968" s="5">
        <f>VLOOKUP(H1968,'5.a Definitions'!E:F,2,FALSE)</f>
        <v/>
      </c>
      <c r="J1968" s="465" t="inlineStr">
        <is>
          <t xml:space="preserve"> Emissions </t>
        </is>
      </c>
      <c r="K1968" s="465" t="inlineStr">
        <is>
          <t xml:space="preserve"> other fuels emissions </t>
        </is>
      </c>
      <c r="L1968" s="465" t="inlineStr">
        <is>
          <t xml:space="preserve"> reactive </t>
        </is>
      </c>
      <c r="M1968" s="465" t="inlineStr">
        <is>
          <t xml:space="preserve"> N2O </t>
        </is>
      </c>
      <c r="N1968" s="466" t="n">
        <v>0.07824159824685328</v>
      </c>
      <c r="O1968" s="467" t="n">
        <v>1.394797542306526</v>
      </c>
      <c r="P1968" s="468" t="n">
        <v>2011</v>
      </c>
      <c r="Q1968" s="469" t="inlineStr">
        <is>
          <t>UNFCCC CRT</t>
        </is>
      </c>
      <c r="R1968" s="469" t="inlineStr">
        <is>
          <t>ok</t>
        </is>
      </c>
      <c r="S1968" s="469" t="inlineStr">
        <is>
          <t xml:space="preserve"> text </t>
        </is>
      </c>
      <c r="T1968" s="426" t="inlineStr">
        <is>
          <t>Norway</t>
        </is>
      </c>
      <c r="U1968" s="465" t="inlineStr">
        <is>
          <t xml:space="preserve"> N wasted </t>
        </is>
      </c>
      <c r="V1968" s="465" t="n">
        <v>0.04</v>
      </c>
    </row>
    <row r="1969" ht="16" customHeight="1" thickBot="1">
      <c r="A1969" s="483" t="n"/>
      <c r="B1969" s="6" t="inlineStr">
        <is>
          <t>EF.OE-AT.AT</t>
        </is>
      </c>
      <c r="C1969" s="6" t="inlineStr">
        <is>
          <t>EF.OE-AT.AT-Emissions-N2</t>
        </is>
      </c>
      <c r="D1969" s="6" t="inlineStr">
        <is>
          <t>EF</t>
        </is>
      </c>
      <c r="E1969" s="6" t="inlineStr">
        <is>
          <t>OE</t>
        </is>
      </c>
      <c r="F1969" s="5">
        <f>VLOOKUP(E1969,'5.a Definitions'!E:F,2,FALSE)</f>
        <v/>
      </c>
      <c r="G1969" s="6" t="inlineStr">
        <is>
          <t>AT</t>
        </is>
      </c>
      <c r="H1969" s="6" t="inlineStr">
        <is>
          <t>AT</t>
        </is>
      </c>
      <c r="I1969" s="5">
        <f>VLOOKUP(H1969,'5.a Definitions'!E:F,2,FALSE)</f>
        <v/>
      </c>
      <c r="J1969" s="470" t="inlineStr">
        <is>
          <t xml:space="preserve"> Emissions </t>
        </is>
      </c>
      <c r="K1969" s="470" t="inlineStr">
        <is>
          <t xml:space="preserve"> other fuels emissions </t>
        </is>
      </c>
      <c r="L1969" s="470" t="inlineStr">
        <is>
          <t xml:space="preserve"> inert </t>
        </is>
      </c>
      <c r="M1969" s="470" t="inlineStr">
        <is>
          <t xml:space="preserve"> N2 </t>
        </is>
      </c>
      <c r="N1969" s="466" t="n">
        <v>0</v>
      </c>
      <c r="O1969" s="471" t="n">
        <v>0.2</v>
      </c>
      <c r="P1969" s="468" t="n">
        <v>2011</v>
      </c>
      <c r="Q1969" s="472" t="inlineStr">
        <is>
          <t>mass balance</t>
        </is>
      </c>
      <c r="R1969" s="469" t="inlineStr">
        <is>
          <t>ok</t>
        </is>
      </c>
      <c r="S1969" s="472" t="inlineStr">
        <is>
          <t xml:space="preserve"> text </t>
        </is>
      </c>
      <c r="T1969" s="426" t="inlineStr">
        <is>
          <t>Norway</t>
        </is>
      </c>
      <c r="U1969" s="470" t="inlineStr">
        <is>
          <t xml:space="preserve"> N wasted </t>
        </is>
      </c>
      <c r="V1969" s="470" t="n">
        <v>0.04</v>
      </c>
    </row>
    <row r="1970">
      <c r="A1970" s="487" t="inlineStr">
        <is>
          <t xml:space="preserve"> Materials and products </t>
        </is>
      </c>
      <c r="B1970" s="452" t="inlineStr">
        <is>
          <t>MP.FP-AG.SM</t>
        </is>
      </c>
      <c r="C1970" s="452" t="inlineStr">
        <is>
          <t>MP.FP-AG.SM-Seeds and planting material -Nmix</t>
        </is>
      </c>
      <c r="D1970" s="452" t="inlineStr">
        <is>
          <t>MP</t>
        </is>
      </c>
      <c r="E1970" s="452" t="inlineStr">
        <is>
          <t>FP</t>
        </is>
      </c>
      <c r="F1970" s="5">
        <f>VLOOKUP(E1970,'5.a Definitions'!E:F,2,FALSE)</f>
        <v/>
      </c>
      <c r="G1970" s="452" t="inlineStr">
        <is>
          <t>AG</t>
        </is>
      </c>
      <c r="H1970" s="452" t="inlineStr">
        <is>
          <t>SM</t>
        </is>
      </c>
      <c r="I1970" s="5">
        <f>VLOOKUP(H1970,'5.a Definitions'!E:F,2,FALSE)</f>
        <v/>
      </c>
      <c r="J1970" s="465" t="inlineStr">
        <is>
          <t xml:space="preserve"> Seeds and planting material  </t>
        </is>
      </c>
      <c r="K1970" s="465" t="inlineStr">
        <is>
          <t xml:space="preserve"> seeds and planting material </t>
        </is>
      </c>
      <c r="L1970" s="465" t="inlineStr">
        <is>
          <t xml:space="preserve"> reactive </t>
        </is>
      </c>
      <c r="M1970" s="465" t="inlineStr">
        <is>
          <t xml:space="preserve"> Nmix </t>
        </is>
      </c>
      <c r="N1970" s="466" t="n">
        <v>1.218751275746141</v>
      </c>
      <c r="O1970" s="467" t="n">
        <v>0.3192091555043739</v>
      </c>
      <c r="P1970" s="468" t="n">
        <v>2011</v>
      </c>
      <c r="Q1970" s="469" t="inlineStr">
        <is>
          <t>NIBIO Totalkalkylen</t>
        </is>
      </c>
      <c r="R1970" s="469" t="inlineStr">
        <is>
          <t>ok</t>
        </is>
      </c>
      <c r="S1970" s="469" t="inlineStr">
        <is>
          <t xml:space="preserve"> text </t>
        </is>
      </c>
      <c r="T1970" s="426" t="inlineStr">
        <is>
          <t>Norway</t>
        </is>
      </c>
      <c r="U1970" s="5" t="inlineStr">
        <is>
          <t>useful output</t>
        </is>
      </c>
      <c r="V1970" s="465" t="n">
        <v>0.04</v>
      </c>
    </row>
    <row r="1971" ht="16" customHeight="1">
      <c r="B1971" s="5" t="inlineStr">
        <is>
          <t>MP.FP-AG.MM</t>
        </is>
      </c>
      <c r="C1971" s="5" t="inlineStr">
        <is>
          <t>MP.FP-AG.MM-Farm animal feed-Nmix</t>
        </is>
      </c>
      <c r="D1971" s="5" t="inlineStr">
        <is>
          <t>MP</t>
        </is>
      </c>
      <c r="E1971" s="5" t="inlineStr">
        <is>
          <t>FP</t>
        </is>
      </c>
      <c r="F1971" s="5">
        <f>VLOOKUP(E1971,'5.a Definitions'!E:F,2,FALSE)</f>
        <v/>
      </c>
      <c r="G1971" s="5" t="inlineStr">
        <is>
          <t>AG</t>
        </is>
      </c>
      <c r="H1971" s="5" t="inlineStr">
        <is>
          <t>MM</t>
        </is>
      </c>
      <c r="I1971" s="5">
        <f>VLOOKUP(H1971,'5.a Definitions'!E:F,2,FALSE)</f>
        <v/>
      </c>
      <c r="J1971" s="465" t="inlineStr">
        <is>
          <t xml:space="preserve"> Farm animal feed </t>
        </is>
      </c>
      <c r="K1971" s="465" t="inlineStr">
        <is>
          <t xml:space="preserve"> farm animal feed </t>
        </is>
      </c>
      <c r="L1971" s="465" t="inlineStr">
        <is>
          <t xml:space="preserve"> reactive </t>
        </is>
      </c>
      <c r="M1971" s="465" t="inlineStr">
        <is>
          <t xml:space="preserve"> Nmix </t>
        </is>
      </c>
      <c r="N1971" s="466" t="n">
        <v>21.7109785</v>
      </c>
      <c r="O1971" s="467" t="n">
        <v>0.1056891672101129</v>
      </c>
      <c r="P1971" s="468" t="n">
        <v>2011</v>
      </c>
      <c r="Q1971" s="469" t="inlineStr">
        <is>
          <t>Kraftfôrstatistikk</t>
        </is>
      </c>
      <c r="R1971" s="469" t="inlineStr">
        <is>
          <t>ok</t>
        </is>
      </c>
      <c r="S1971" s="469" t="inlineStr">
        <is>
          <t xml:space="preserve"> text </t>
        </is>
      </c>
      <c r="T1971" s="426" t="inlineStr">
        <is>
          <t>Norway</t>
        </is>
      </c>
      <c r="U1971" s="5" t="inlineStr">
        <is>
          <t>useful output</t>
        </is>
      </c>
      <c r="V1971" s="465" t="n">
        <v>0.04</v>
      </c>
    </row>
    <row r="1972" ht="16" customHeight="1">
      <c r="B1972" s="5" t="inlineStr">
        <is>
          <t>MP.FP-PR.SO</t>
        </is>
      </c>
      <c r="C1972" s="5" t="inlineStr">
        <is>
          <t>MP.FP-PR.SO-Food industry waste-Nmix</t>
        </is>
      </c>
      <c r="D1972" s="5" t="inlineStr">
        <is>
          <t>MP</t>
        </is>
      </c>
      <c r="E1972" s="5" t="inlineStr">
        <is>
          <t>FP</t>
        </is>
      </c>
      <c r="F1972" s="5">
        <f>VLOOKUP(E1972,'5.a Definitions'!E:F,2,FALSE)</f>
        <v/>
      </c>
      <c r="G1972" s="5" t="inlineStr">
        <is>
          <t>PR</t>
        </is>
      </c>
      <c r="H1972" s="5" t="inlineStr">
        <is>
          <t>SO</t>
        </is>
      </c>
      <c r="I1972" s="5">
        <f>VLOOKUP(H1972,'5.a Definitions'!E:F,2,FALSE)</f>
        <v/>
      </c>
      <c r="J1972" s="465" t="inlineStr">
        <is>
          <t xml:space="preserve"> Food industry waste </t>
        </is>
      </c>
      <c r="K1972" s="465" t="inlineStr">
        <is>
          <t xml:space="preserve"> food industry waste </t>
        </is>
      </c>
      <c r="L1972" s="465" t="inlineStr">
        <is>
          <t xml:space="preserve"> reactive </t>
        </is>
      </c>
      <c r="M1972" s="465" t="inlineStr">
        <is>
          <t xml:space="preserve"> Nmix </t>
        </is>
      </c>
      <c r="N1972" s="466" t="n">
        <v>1.233</v>
      </c>
      <c r="O1972" s="467" t="n">
        <v>0.7971520846466628</v>
      </c>
      <c r="P1972" s="468" t="n">
        <v>2011</v>
      </c>
      <c r="Q1972" s="469" t="inlineStr">
        <is>
          <t>SSB</t>
        </is>
      </c>
      <c r="R1972" s="469" t="inlineStr">
        <is>
          <t>ok</t>
        </is>
      </c>
      <c r="S1972" s="469" t="inlineStr">
        <is>
          <t xml:space="preserve"> text </t>
        </is>
      </c>
      <c r="T1972" s="426" t="inlineStr">
        <is>
          <t>Norway</t>
        </is>
      </c>
      <c r="U1972" s="465" t="inlineStr">
        <is>
          <t xml:space="preserve"> N wasted </t>
        </is>
      </c>
      <c r="V1972" s="465" t="n">
        <v>0.04</v>
      </c>
    </row>
    <row r="1973" ht="16" customHeight="1">
      <c r="B1973" s="5" t="inlineStr">
        <is>
          <t>MP.FP-PR.WW</t>
        </is>
      </c>
      <c r="C1973" s="5" t="inlineStr">
        <is>
          <t>MP.FP-PR.WW-Food industry wastewater-Nmix</t>
        </is>
      </c>
      <c r="D1973" s="5" t="inlineStr">
        <is>
          <t>MP</t>
        </is>
      </c>
      <c r="E1973" s="5" t="inlineStr">
        <is>
          <t>FP</t>
        </is>
      </c>
      <c r="F1973" s="5">
        <f>VLOOKUP(E1973,'5.a Definitions'!E:F,2,FALSE)</f>
        <v/>
      </c>
      <c r="G1973" s="5" t="inlineStr">
        <is>
          <t>PR</t>
        </is>
      </c>
      <c r="H1973" s="5" t="inlineStr">
        <is>
          <t>WW</t>
        </is>
      </c>
      <c r="I1973" s="5">
        <f>VLOOKUP(H1973,'5.a Definitions'!E:F,2,FALSE)</f>
        <v/>
      </c>
      <c r="J1973" s="465" t="inlineStr">
        <is>
          <t xml:space="preserve"> Food industry wastewater </t>
        </is>
      </c>
      <c r="K1973" s="465" t="inlineStr">
        <is>
          <t xml:space="preserve"> food industry wastewater </t>
        </is>
      </c>
      <c r="L1973" s="465" t="inlineStr">
        <is>
          <t xml:space="preserve"> reactive </t>
        </is>
      </c>
      <c r="M1973" s="465" t="inlineStr">
        <is>
          <t xml:space="preserve"> Nmix </t>
        </is>
      </c>
      <c r="N1973" s="466" t="n">
        <v>0.09757600255754476</v>
      </c>
      <c r="O1973" s="467" t="n">
        <v>0.1211754897942605</v>
      </c>
      <c r="P1973" s="468" t="n">
        <v>2011</v>
      </c>
      <c r="Q1973" s="469" t="inlineStr">
        <is>
          <t>Miljødirektoratet</t>
        </is>
      </c>
      <c r="R1973" s="469" t="inlineStr">
        <is>
          <t>ok</t>
        </is>
      </c>
      <c r="S1973" s="469" t="inlineStr">
        <is>
          <t xml:space="preserve"> text </t>
        </is>
      </c>
      <c r="T1973" s="426" t="inlineStr">
        <is>
          <t>Norway</t>
        </is>
      </c>
      <c r="U1973" s="465" t="inlineStr">
        <is>
          <t xml:space="preserve"> N wasted </t>
        </is>
      </c>
      <c r="V1973" s="465" t="n">
        <v>0.04</v>
      </c>
    </row>
    <row r="1974" ht="16" customHeight="1">
      <c r="B1974" s="5" t="inlineStr">
        <is>
          <t>MP.FP-HS.HS</t>
        </is>
      </c>
      <c r="C1974" s="5" t="inlineStr">
        <is>
          <t>MP.FP-HS.HS-Food products-Nmix</t>
        </is>
      </c>
      <c r="D1974" s="5" t="inlineStr">
        <is>
          <t>MP</t>
        </is>
      </c>
      <c r="E1974" s="5" t="inlineStr">
        <is>
          <t>FP</t>
        </is>
      </c>
      <c r="F1974" s="5">
        <f>VLOOKUP(E1974,'5.a Definitions'!E:F,2,FALSE)</f>
        <v/>
      </c>
      <c r="G1974" s="5" t="inlineStr">
        <is>
          <t>HS</t>
        </is>
      </c>
      <c r="H1974" s="5" t="inlineStr">
        <is>
          <t>HS</t>
        </is>
      </c>
      <c r="I1974" s="5">
        <f>VLOOKUP(H1974,'5.a Definitions'!E:F,2,FALSE)</f>
        <v/>
      </c>
      <c r="J1974" s="465" t="inlineStr">
        <is>
          <t xml:space="preserve"> Food products </t>
        </is>
      </c>
      <c r="K1974" s="465" t="inlineStr">
        <is>
          <t xml:space="preserve"> food products </t>
        </is>
      </c>
      <c r="L1974" s="465" t="inlineStr">
        <is>
          <t xml:space="preserve"> reactive </t>
        </is>
      </c>
      <c r="M1974" s="465" t="inlineStr">
        <is>
          <t xml:space="preserve"> Nmix </t>
        </is>
      </c>
      <c r="N1974" s="466" t="n">
        <v>28.18027229473713</v>
      </c>
      <c r="O1974" s="467" t="n">
        <v>0.1133146691804576</v>
      </c>
      <c r="P1974" s="468" t="n">
        <v>2011</v>
      </c>
      <c r="Q1974" s="469" t="inlineStr">
        <is>
          <t>Filled (linear trend across the survey years): SSB</t>
        </is>
      </c>
      <c r="R1974" s="469" t="inlineStr">
        <is>
          <t>ok</t>
        </is>
      </c>
      <c r="S1974" s="469" t="inlineStr">
        <is>
          <t xml:space="preserve"> text </t>
        </is>
      </c>
      <c r="T1974" s="426" t="inlineStr">
        <is>
          <t>Norway</t>
        </is>
      </c>
      <c r="U1974" s="5" t="inlineStr">
        <is>
          <t>useful output</t>
        </is>
      </c>
      <c r="V1974" s="465" t="n">
        <v>0.04</v>
      </c>
    </row>
    <row r="1975" ht="16" customHeight="1">
      <c r="B1975" s="5" t="inlineStr">
        <is>
          <t>MP.FP-HY.SW</t>
        </is>
      </c>
      <c r="C1975" s="5" t="inlineStr">
        <is>
          <t>MP.FP-HY.SW-Untreated wastewater-Nmix</t>
        </is>
      </c>
      <c r="D1975" s="5" t="inlineStr">
        <is>
          <t>MP</t>
        </is>
      </c>
      <c r="E1975" s="5" t="inlineStr">
        <is>
          <t>FP</t>
        </is>
      </c>
      <c r="F1975" s="5">
        <f>VLOOKUP(E1975,'5.a Definitions'!E:F,2,FALSE)</f>
        <v/>
      </c>
      <c r="G1975" s="5" t="inlineStr">
        <is>
          <t>HY</t>
        </is>
      </c>
      <c r="H1975" s="5" t="inlineStr">
        <is>
          <t>SW</t>
        </is>
      </c>
      <c r="I1975" s="5">
        <f>VLOOKUP(H1975,'5.a Definitions'!E:F,2,FALSE)</f>
        <v/>
      </c>
      <c r="J1975" s="465" t="inlineStr">
        <is>
          <t xml:space="preserve"> Untreated wastewater </t>
        </is>
      </c>
      <c r="K1975" s="465" t="inlineStr">
        <is>
          <t xml:space="preserve"> food industry untreated wastewater </t>
        </is>
      </c>
      <c r="L1975" s="465" t="inlineStr">
        <is>
          <t xml:space="preserve"> reactive </t>
        </is>
      </c>
      <c r="M1975" s="465" t="inlineStr">
        <is>
          <t xml:space="preserve"> Nmix </t>
        </is>
      </c>
      <c r="N1975" s="466" t="n">
        <v>0.429279</v>
      </c>
      <c r="O1975" s="467" t="n">
        <v>0.1907970593178377</v>
      </c>
      <c r="P1975" s="468" t="n">
        <v>2011</v>
      </c>
      <c r="Q1975" s="469" t="inlineStr">
        <is>
          <t>Miljødirektoratet</t>
        </is>
      </c>
      <c r="R1975" s="469" t="inlineStr">
        <is>
          <t>ok</t>
        </is>
      </c>
      <c r="S1975" s="469" t="inlineStr">
        <is>
          <t xml:space="preserve"> text </t>
        </is>
      </c>
      <c r="T1975" s="426" t="inlineStr">
        <is>
          <t>Norway</t>
        </is>
      </c>
      <c r="U1975" s="465" t="inlineStr">
        <is>
          <t xml:space="preserve"> N wasted </t>
        </is>
      </c>
      <c r="V1975" s="465" t="n">
        <v>0.04</v>
      </c>
    </row>
    <row r="1976" ht="16" customHeight="1">
      <c r="B1976" s="5" t="inlineStr">
        <is>
          <t>MP.FP-HY.AC</t>
        </is>
      </c>
      <c r="C1976" s="5" t="inlineStr">
        <is>
          <t>MP.FP-HY.AC-Feed to freshwater aquaculture-Nmix</t>
        </is>
      </c>
      <c r="D1976" s="5" t="inlineStr">
        <is>
          <t>MP</t>
        </is>
      </c>
      <c r="E1976" s="5" t="inlineStr">
        <is>
          <t>FP</t>
        </is>
      </c>
      <c r="F1976" s="5">
        <f>VLOOKUP(E1976,'5.a Definitions'!E:F,2,FALSE)</f>
        <v/>
      </c>
      <c r="G1976" s="5" t="inlineStr">
        <is>
          <t>HY</t>
        </is>
      </c>
      <c r="H1976" s="5" t="inlineStr">
        <is>
          <t>AC</t>
        </is>
      </c>
      <c r="I1976" s="5">
        <f>VLOOKUP(H1976,'5.a Definitions'!E:F,2,FALSE)</f>
        <v/>
      </c>
      <c r="J1976" s="465" t="inlineStr">
        <is>
          <t xml:space="preserve"> Feed to freshwater aquaculture </t>
        </is>
      </c>
      <c r="K1976" s="465" t="inlineStr">
        <is>
          <t xml:space="preserve"> feed to freshwater aquaculture </t>
        </is>
      </c>
      <c r="L1976" s="465" t="inlineStr">
        <is>
          <t xml:space="preserve"> reactive </t>
        </is>
      </c>
      <c r="M1976" s="465" t="inlineStr">
        <is>
          <t xml:space="preserve"> Nmix </t>
        </is>
      </c>
      <c r="N1976" s="466" t="n">
        <v>0</v>
      </c>
      <c r="O1976" s="467" t="n">
        <v>0.2</v>
      </c>
      <c r="P1976" s="468" t="n">
        <v>2011</v>
      </c>
      <c r="Q1976" s="469" t="inlineStr">
        <is>
          <t>no production</t>
        </is>
      </c>
      <c r="R1976" s="469" t="inlineStr">
        <is>
          <t>ok</t>
        </is>
      </c>
      <c r="S1976" s="469" t="inlineStr">
        <is>
          <t xml:space="preserve"> text </t>
        </is>
      </c>
      <c r="T1976" s="426" t="inlineStr">
        <is>
          <t>Norway</t>
        </is>
      </c>
      <c r="U1976" s="5" t="inlineStr">
        <is>
          <t>useful output</t>
        </is>
      </c>
      <c r="V1976" s="465" t="n">
        <v>0.04</v>
      </c>
    </row>
    <row r="1977" ht="16" customHeight="1">
      <c r="B1977" s="5" t="inlineStr">
        <is>
          <t>MP.FP-HY.AC</t>
        </is>
      </c>
      <c r="C1977" s="5" t="inlineStr">
        <is>
          <t>MP.FP-HY.AC-Feed to coastal aquaculture-Nmix</t>
        </is>
      </c>
      <c r="D1977" s="5" t="inlineStr">
        <is>
          <t>MP</t>
        </is>
      </c>
      <c r="E1977" s="5" t="inlineStr">
        <is>
          <t>FP</t>
        </is>
      </c>
      <c r="F1977" s="5">
        <f>VLOOKUP(E1977,'5.a Definitions'!E:F,2,FALSE)</f>
        <v/>
      </c>
      <c r="G1977" s="5" t="inlineStr">
        <is>
          <t>HY</t>
        </is>
      </c>
      <c r="H1977" s="5" t="inlineStr">
        <is>
          <t>AC</t>
        </is>
      </c>
      <c r="I1977" s="5">
        <f>VLOOKUP(H1977,'5.a Definitions'!E:F,2,FALSE)</f>
        <v/>
      </c>
      <c r="J1977" s="465" t="inlineStr">
        <is>
          <t xml:space="preserve"> Feed to coastal aquaculture </t>
        </is>
      </c>
      <c r="K1977" s="465" t="inlineStr">
        <is>
          <t xml:space="preserve"> feed to coastal aquaculture </t>
        </is>
      </c>
      <c r="L1977" s="465" t="inlineStr">
        <is>
          <t xml:space="preserve"> reactive </t>
        </is>
      </c>
      <c r="M1977" s="465" t="inlineStr">
        <is>
          <t xml:space="preserve"> Nmix </t>
        </is>
      </c>
      <c r="N1977" s="466" t="n">
        <v>13.35539020979021</v>
      </c>
      <c r="O1977" s="467" t="n">
        <v>0.4182880342026538</v>
      </c>
      <c r="P1977" s="468" t="n">
        <v>2011</v>
      </c>
      <c r="Q1977" s="469" t="inlineStr">
        <is>
          <t>Fiskeridirektoratet</t>
        </is>
      </c>
      <c r="R1977" s="469" t="inlineStr">
        <is>
          <t>ok</t>
        </is>
      </c>
      <c r="S1977" s="469" t="inlineStr">
        <is>
          <t xml:space="preserve"> text </t>
        </is>
      </c>
      <c r="T1977" s="426" t="inlineStr">
        <is>
          <t>Norway</t>
        </is>
      </c>
      <c r="U1977" s="5" t="inlineStr">
        <is>
          <t>useful output</t>
        </is>
      </c>
      <c r="V1977" s="465" t="n">
        <v>0.04</v>
      </c>
    </row>
    <row r="1978" ht="16" customHeight="1">
      <c r="B1978" s="5" t="inlineStr">
        <is>
          <t>MP.FP-RW.RW</t>
        </is>
      </c>
      <c r="C1978" s="5" t="inlineStr">
        <is>
          <t>MP.FP-RW.RW-Food export-Nmix</t>
        </is>
      </c>
      <c r="D1978" s="5" t="inlineStr">
        <is>
          <t>MP</t>
        </is>
      </c>
      <c r="E1978" s="5" t="inlineStr">
        <is>
          <t>FP</t>
        </is>
      </c>
      <c r="F1978" s="5">
        <f>VLOOKUP(E1978,'5.a Definitions'!E:F,2,FALSE)</f>
        <v/>
      </c>
      <c r="G1978" s="5" t="inlineStr">
        <is>
          <t>RW</t>
        </is>
      </c>
      <c r="H1978" s="5" t="inlineStr">
        <is>
          <t>RW</t>
        </is>
      </c>
      <c r="I1978" s="5">
        <f>VLOOKUP(H1978,'5.a Definitions'!E:F,2,FALSE)</f>
        <v/>
      </c>
      <c r="J1978" s="465" t="inlineStr">
        <is>
          <t xml:space="preserve"> Food export </t>
        </is>
      </c>
      <c r="K1978" s="465" t="inlineStr">
        <is>
          <t xml:space="preserve"> food export </t>
        </is>
      </c>
      <c r="L1978" s="465" t="inlineStr">
        <is>
          <t xml:space="preserve"> reactive </t>
        </is>
      </c>
      <c r="M1978" s="465" t="inlineStr">
        <is>
          <t xml:space="preserve"> Nmix </t>
        </is>
      </c>
      <c r="N1978" s="466" t="n">
        <v>64.71259548799999</v>
      </c>
      <c r="O1978" s="467" t="n">
        <v>0.2099171240396279</v>
      </c>
      <c r="P1978" s="468" t="n">
        <v>2011</v>
      </c>
      <c r="Q1978" s="469" t="inlineStr">
        <is>
          <t>SSB tab 08801</t>
        </is>
      </c>
      <c r="R1978" s="469" t="inlineStr">
        <is>
          <t>ok</t>
        </is>
      </c>
      <c r="S1978" s="469" t="inlineStr">
        <is>
          <t xml:space="preserve"> text </t>
        </is>
      </c>
      <c r="T1978" s="426" t="inlineStr">
        <is>
          <t>Norway</t>
        </is>
      </c>
      <c r="U1978" s="5" t="inlineStr">
        <is>
          <t>useful output</t>
        </is>
      </c>
      <c r="V1978" s="465" t="n">
        <v>0.04</v>
      </c>
    </row>
    <row r="1979" ht="16" customHeight="1">
      <c r="B1979" s="475" t="inlineStr">
        <is>
          <t>MP.FP-RW.RW</t>
        </is>
      </c>
      <c r="C1979" s="475" t="inlineStr">
        <is>
          <t>MP.FP-RW.RW-Feed export-Nmix</t>
        </is>
      </c>
      <c r="D1979" s="475" t="inlineStr">
        <is>
          <t>MP</t>
        </is>
      </c>
      <c r="E1979" s="475" t="inlineStr">
        <is>
          <t>FP</t>
        </is>
      </c>
      <c r="F1979" s="5">
        <f>VLOOKUP(E1979,'5.a Definitions'!E:F,2,FALSE)</f>
        <v/>
      </c>
      <c r="G1979" s="475" t="inlineStr">
        <is>
          <t>RW</t>
        </is>
      </c>
      <c r="H1979" s="475" t="inlineStr">
        <is>
          <t>RW</t>
        </is>
      </c>
      <c r="I1979" s="5">
        <f>VLOOKUP(H1979,'5.a Definitions'!E:F,2,FALSE)</f>
        <v/>
      </c>
      <c r="J1979" s="465" t="inlineStr">
        <is>
          <t>Feed export</t>
        </is>
      </c>
      <c r="K1979" s="465" t="inlineStr">
        <is>
          <t>feed export</t>
        </is>
      </c>
      <c r="L1979" s="465" t="inlineStr">
        <is>
          <t>reactive</t>
        </is>
      </c>
      <c r="M1979" s="465" t="inlineStr">
        <is>
          <t>Nmix</t>
        </is>
      </c>
      <c r="N1979" s="466" t="n">
        <v>10.28242211</v>
      </c>
      <c r="O1979" s="467" t="n">
        <v>0.1488323495258647</v>
      </c>
      <c r="P1979" s="468" t="n">
        <v>2011</v>
      </c>
      <c r="Q1979" s="469" t="inlineStr">
        <is>
          <t>SSB tab 08801</t>
        </is>
      </c>
      <c r="R1979" s="469" t="inlineStr">
        <is>
          <t>ok</t>
        </is>
      </c>
      <c r="S1979" s="469" t="inlineStr">
        <is>
          <t>text</t>
        </is>
      </c>
      <c r="T1979" s="476" t="inlineStr">
        <is>
          <t>Norway</t>
        </is>
      </c>
      <c r="U1979" s="5" t="inlineStr">
        <is>
          <t>useful output</t>
        </is>
      </c>
      <c r="V1979" s="465">
        <f>(O1881*N1881)^2</f>
        <v/>
      </c>
    </row>
    <row r="1980" ht="16" customHeight="1">
      <c r="B1980" s="5" t="inlineStr">
        <is>
          <t>MP.OP-AG.SM</t>
        </is>
      </c>
      <c r="C1980" s="5" t="inlineStr">
        <is>
          <t>MP.OP-AG.SM-Mineral fertilizer-Nmix</t>
        </is>
      </c>
      <c r="D1980" s="5" t="inlineStr">
        <is>
          <t>MP</t>
        </is>
      </c>
      <c r="E1980" s="5" t="inlineStr">
        <is>
          <t>OP</t>
        </is>
      </c>
      <c r="F1980" s="5">
        <f>VLOOKUP(E1980,'5.a Definitions'!E:F,2,FALSE)</f>
        <v/>
      </c>
      <c r="G1980" s="5" t="inlineStr">
        <is>
          <t>AG</t>
        </is>
      </c>
      <c r="H1980" s="5" t="inlineStr">
        <is>
          <t>SM</t>
        </is>
      </c>
      <c r="I1980" s="5">
        <f>VLOOKUP(H1980,'5.a Definitions'!E:F,2,FALSE)</f>
        <v/>
      </c>
      <c r="J1980" s="465" t="inlineStr">
        <is>
          <t xml:space="preserve"> Mineral fertilizer </t>
        </is>
      </c>
      <c r="K1980" s="465" t="inlineStr">
        <is>
          <t xml:space="preserve"> mineral fertilizer to agriculture </t>
        </is>
      </c>
      <c r="L1980" s="465" t="inlineStr">
        <is>
          <t xml:space="preserve"> reactive </t>
        </is>
      </c>
      <c r="M1980" s="465" t="inlineStr">
        <is>
          <t xml:space="preserve"> Nmix </t>
        </is>
      </c>
      <c r="N1980" s="466" t="n">
        <v>65.11499999999999</v>
      </c>
      <c r="O1980" s="467" t="n">
        <v>0.4635948534163951</v>
      </c>
      <c r="P1980" s="468" t="n">
        <v>2011</v>
      </c>
      <c r="Q1980" s="469" t="inlineStr">
        <is>
          <t>FAOSTAT Fertilizer by nutrient (Agricultural Use - Import)</t>
        </is>
      </c>
      <c r="R1980" s="469" t="inlineStr">
        <is>
          <t>ok</t>
        </is>
      </c>
      <c r="S1980" s="469" t="inlineStr">
        <is>
          <t xml:space="preserve"> text </t>
        </is>
      </c>
      <c r="T1980" s="426" t="inlineStr">
        <is>
          <t>Norway</t>
        </is>
      </c>
      <c r="U1980" s="5" t="inlineStr">
        <is>
          <t>useful output</t>
        </is>
      </c>
      <c r="V1980" s="465" t="n">
        <v>0.04</v>
      </c>
    </row>
    <row r="1981" ht="16" customHeight="1">
      <c r="B1981" s="475" t="inlineStr">
        <is>
          <t>MP.OP-EF.IC</t>
        </is>
      </c>
      <c r="C1981" s="475" t="inlineStr">
        <is>
          <t>MP.OP-EF.IC-Industrial waste fuels-Nmix</t>
        </is>
      </c>
      <c r="D1981" s="475" t="inlineStr">
        <is>
          <t>MP</t>
        </is>
      </c>
      <c r="E1981" s="475" t="inlineStr">
        <is>
          <t>OP</t>
        </is>
      </c>
      <c r="F1981" s="5">
        <f>VLOOKUP(E1981,'5.a Definitions'!E:F,2,FALSE)</f>
        <v/>
      </c>
      <c r="G1981" s="475" t="inlineStr">
        <is>
          <t>EF</t>
        </is>
      </c>
      <c r="H1981" s="475" t="inlineStr">
        <is>
          <t>IC</t>
        </is>
      </c>
      <c r="I1981" s="5">
        <f>VLOOKUP(H1981,'5.a Definitions'!E:F,2,FALSE)</f>
        <v/>
      </c>
      <c r="J1981" s="465" t="inlineStr">
        <is>
          <t>Industrial waste fuel</t>
        </is>
      </c>
      <c r="K1981" s="465" t="inlineStr">
        <is>
          <t>industrial waste fuel</t>
        </is>
      </c>
      <c r="L1981" s="465" t="inlineStr">
        <is>
          <t>reactive</t>
        </is>
      </c>
      <c r="M1981" s="465" t="inlineStr">
        <is>
          <t>Nmix</t>
        </is>
      </c>
      <c r="N1981" s="466" t="n">
        <v>4.761904761904762</v>
      </c>
      <c r="O1981" s="467" t="n">
        <v>0.5085892116126572</v>
      </c>
      <c r="P1981" s="468" t="n">
        <v>2011</v>
      </c>
      <c r="Q1981" s="469" t="inlineStr">
        <is>
          <t>SSB</t>
        </is>
      </c>
      <c r="R1981" s="469" t="inlineStr">
        <is>
          <t>ok</t>
        </is>
      </c>
      <c r="S1981" s="469" t="inlineStr">
        <is>
          <t>text</t>
        </is>
      </c>
      <c r="T1981" s="476" t="inlineStr">
        <is>
          <t>Norway</t>
        </is>
      </c>
      <c r="U1981" s="5" t="inlineStr">
        <is>
          <t>useful output</t>
        </is>
      </c>
      <c r="V1981" s="465">
        <f>(O1897*N1897)^2</f>
        <v/>
      </c>
    </row>
    <row r="1982" ht="16" customHeight="1">
      <c r="B1982" s="5" t="inlineStr">
        <is>
          <t>MP.OP-PR.SO</t>
        </is>
      </c>
      <c r="C1982" s="5" t="inlineStr">
        <is>
          <t>MP.OP-PR.SO-Other industry waste-Nmix</t>
        </is>
      </c>
      <c r="D1982" s="5" t="inlineStr">
        <is>
          <t>MP</t>
        </is>
      </c>
      <c r="E1982" s="5" t="inlineStr">
        <is>
          <t>OP</t>
        </is>
      </c>
      <c r="F1982" s="5">
        <f>VLOOKUP(E1982,'5.a Definitions'!E:F,2,FALSE)</f>
        <v/>
      </c>
      <c r="G1982" s="5" t="inlineStr">
        <is>
          <t>PR</t>
        </is>
      </c>
      <c r="H1982" s="5" t="inlineStr">
        <is>
          <t>SO</t>
        </is>
      </c>
      <c r="I1982" s="5">
        <f>VLOOKUP(H1982,'5.a Definitions'!E:F,2,FALSE)</f>
        <v/>
      </c>
      <c r="J1982" s="465" t="inlineStr">
        <is>
          <t xml:space="preserve"> Other industry waste </t>
        </is>
      </c>
      <c r="K1982" s="465" t="inlineStr">
        <is>
          <t xml:space="preserve"> other industry waste </t>
        </is>
      </c>
      <c r="L1982" s="465" t="inlineStr">
        <is>
          <t xml:space="preserve"> reactive </t>
        </is>
      </c>
      <c r="M1982" s="465" t="inlineStr">
        <is>
          <t xml:space="preserve"> Nmix </t>
        </is>
      </c>
      <c r="N1982" s="466" t="n">
        <v>5.379600000000001</v>
      </c>
      <c r="O1982" s="467" t="n">
        <v>0.6735530221204271</v>
      </c>
      <c r="P1982" s="468" t="n">
        <v>2011</v>
      </c>
      <c r="Q1982" s="469" t="inlineStr">
        <is>
          <t>SSB</t>
        </is>
      </c>
      <c r="R1982" s="469" t="inlineStr">
        <is>
          <t>ok</t>
        </is>
      </c>
      <c r="S1982" s="469" t="inlineStr">
        <is>
          <t xml:space="preserve"> text </t>
        </is>
      </c>
      <c r="T1982" s="426" t="inlineStr">
        <is>
          <t>Norway</t>
        </is>
      </c>
      <c r="U1982" s="465" t="inlineStr">
        <is>
          <t xml:space="preserve"> N wasted </t>
        </is>
      </c>
      <c r="V1982" s="465" t="n">
        <v>0.04</v>
      </c>
    </row>
    <row r="1983" ht="16" customHeight="1">
      <c r="B1983" s="5" t="inlineStr">
        <is>
          <t>MP.OP-PR.WW</t>
        </is>
      </c>
      <c r="C1983" s="5" t="inlineStr">
        <is>
          <t>MP.OP-PR.WW-Other industry wastewater-Nmix</t>
        </is>
      </c>
      <c r="D1983" s="5" t="inlineStr">
        <is>
          <t>MP</t>
        </is>
      </c>
      <c r="E1983" s="5" t="inlineStr">
        <is>
          <t>OP</t>
        </is>
      </c>
      <c r="F1983" s="5">
        <f>VLOOKUP(E1983,'5.a Definitions'!E:F,2,FALSE)</f>
        <v/>
      </c>
      <c r="G1983" s="5" t="inlineStr">
        <is>
          <t>PR</t>
        </is>
      </c>
      <c r="H1983" s="5" t="inlineStr">
        <is>
          <t>WW</t>
        </is>
      </c>
      <c r="I1983" s="5">
        <f>VLOOKUP(H1983,'5.a Definitions'!E:F,2,FALSE)</f>
        <v/>
      </c>
      <c r="J1983" s="465" t="inlineStr">
        <is>
          <t xml:space="preserve"> Other industry wastewater </t>
        </is>
      </c>
      <c r="K1983" s="465" t="inlineStr">
        <is>
          <t xml:space="preserve"> other industry wastewater </t>
        </is>
      </c>
      <c r="L1983" s="465" t="inlineStr">
        <is>
          <t xml:space="preserve"> reactive </t>
        </is>
      </c>
      <c r="M1983" s="465" t="inlineStr">
        <is>
          <t xml:space="preserve"> Nmix </t>
        </is>
      </c>
      <c r="N1983" s="466" t="n">
        <v>0.13781</v>
      </c>
      <c r="O1983" s="467" t="n">
        <v>0.2123338193797132</v>
      </c>
      <c r="P1983" s="468" t="n">
        <v>2011</v>
      </c>
      <c r="Q1983" s="469" t="inlineStr">
        <is>
          <t>Miljødirektoratet</t>
        </is>
      </c>
      <c r="R1983" s="469" t="inlineStr">
        <is>
          <t>ok</t>
        </is>
      </c>
      <c r="S1983" s="469" t="inlineStr">
        <is>
          <t xml:space="preserve"> text </t>
        </is>
      </c>
      <c r="T1983" s="426" t="inlineStr">
        <is>
          <t>Norway</t>
        </is>
      </c>
      <c r="U1983" s="465" t="inlineStr">
        <is>
          <t xml:space="preserve"> N wasted </t>
        </is>
      </c>
      <c r="V1983" s="465" t="n">
        <v>0.04</v>
      </c>
    </row>
    <row r="1984" ht="16" customHeight="1">
      <c r="B1984" s="5" t="inlineStr">
        <is>
          <t>MP.OP-HS.HS</t>
        </is>
      </c>
      <c r="C1984" s="5" t="inlineStr">
        <is>
          <t>MP.OP-HS.HS-Mineral fertilizer-Nmix</t>
        </is>
      </c>
      <c r="D1984" s="5" t="inlineStr">
        <is>
          <t>MP</t>
        </is>
      </c>
      <c r="E1984" s="5" t="inlineStr">
        <is>
          <t>OP</t>
        </is>
      </c>
      <c r="F1984" s="5">
        <f>VLOOKUP(E1984,'5.a Definitions'!E:F,2,FALSE)</f>
        <v/>
      </c>
      <c r="G1984" s="5" t="inlineStr">
        <is>
          <t>HS</t>
        </is>
      </c>
      <c r="H1984" s="5" t="inlineStr">
        <is>
          <t>HS</t>
        </is>
      </c>
      <c r="I1984" s="5">
        <f>VLOOKUP(H1984,'5.a Definitions'!E:F,2,FALSE)</f>
        <v/>
      </c>
      <c r="J1984" s="465" t="inlineStr">
        <is>
          <t xml:space="preserve"> Mineral fertilizer </t>
        </is>
      </c>
      <c r="K1984" s="465" t="inlineStr">
        <is>
          <t xml:space="preserve"> mineral fertilizer to settlements </t>
        </is>
      </c>
      <c r="L1984" s="465" t="inlineStr">
        <is>
          <t xml:space="preserve"> reactive </t>
        </is>
      </c>
      <c r="M1984" s="465" t="inlineStr">
        <is>
          <t xml:space="preserve"> Nmix </t>
        </is>
      </c>
      <c r="N1984" s="466" t="n">
        <v>1.959183673469388</v>
      </c>
      <c r="O1984" s="467" t="n">
        <v>0.576501852739607</v>
      </c>
      <c r="P1984" s="468" t="n">
        <v>2011</v>
      </c>
      <c r="Q1984" s="469" t="inlineStr">
        <is>
          <t>FAOSTAT Fertilizer by nutrient</t>
        </is>
      </c>
      <c r="R1984" s="469" t="inlineStr">
        <is>
          <t>ok</t>
        </is>
      </c>
      <c r="S1984" s="469" t="inlineStr">
        <is>
          <t xml:space="preserve"> text </t>
        </is>
      </c>
      <c r="T1984" s="426" t="inlineStr">
        <is>
          <t>Norway</t>
        </is>
      </c>
      <c r="U1984" s="5" t="inlineStr">
        <is>
          <t>useful output</t>
        </is>
      </c>
      <c r="V1984" s="465" t="n">
        <v>0.04</v>
      </c>
    </row>
    <row r="1985" ht="16" customHeight="1">
      <c r="B1985" s="5" t="inlineStr">
        <is>
          <t>MP.OP-HS.HS</t>
        </is>
      </c>
      <c r="C1985" s="5" t="inlineStr">
        <is>
          <t>MP.OP-HS.HS-Consumer goods-Nmix</t>
        </is>
      </c>
      <c r="D1985" s="5" t="inlineStr">
        <is>
          <t>MP</t>
        </is>
      </c>
      <c r="E1985" s="5" t="inlineStr">
        <is>
          <t>OP</t>
        </is>
      </c>
      <c r="F1985" s="5">
        <f>VLOOKUP(E1985,'5.a Definitions'!E:F,2,FALSE)</f>
        <v/>
      </c>
      <c r="G1985" s="5" t="inlineStr">
        <is>
          <t>HS</t>
        </is>
      </c>
      <c r="H1985" s="5" t="inlineStr">
        <is>
          <t>HS</t>
        </is>
      </c>
      <c r="I1985" s="5">
        <f>VLOOKUP(H1985,'5.a Definitions'!E:F,2,FALSE)</f>
        <v/>
      </c>
      <c r="J1985" s="465" t="inlineStr">
        <is>
          <t xml:space="preserve"> Consumer goods </t>
        </is>
      </c>
      <c r="K1985" s="465" t="inlineStr">
        <is>
          <t xml:space="preserve"> consumer goods </t>
        </is>
      </c>
      <c r="L1985" s="465" t="inlineStr">
        <is>
          <t xml:space="preserve"> reactive </t>
        </is>
      </c>
      <c r="M1985" s="465" t="inlineStr">
        <is>
          <t xml:space="preserve"> Nmix </t>
        </is>
      </c>
      <c r="N1985" s="466" t="n">
        <v>13.27856573361149</v>
      </c>
      <c r="O1985" s="467" t="n">
        <v>0.3786436791735958</v>
      </c>
      <c r="P1985" s="468" t="n">
        <v>2011</v>
      </c>
      <c r="Q1985" s="469" t="inlineStr">
        <is>
          <t>Massebalanse (Inflows - Outflows)</t>
        </is>
      </c>
      <c r="R1985" s="469" t="inlineStr">
        <is>
          <t>ok</t>
        </is>
      </c>
      <c r="S1985" s="469" t="inlineStr">
        <is>
          <t xml:space="preserve"> text </t>
        </is>
      </c>
      <c r="T1985" s="426" t="inlineStr">
        <is>
          <t>Norway</t>
        </is>
      </c>
      <c r="U1985" s="5" t="inlineStr">
        <is>
          <t>useful output</t>
        </is>
      </c>
      <c r="V1985" s="465" t="n">
        <v>0.04</v>
      </c>
    </row>
    <row r="1986" ht="16" customHeight="1">
      <c r="B1986" s="5" t="inlineStr">
        <is>
          <t>MP.OP-AT.AT</t>
        </is>
      </c>
      <c r="C1986" s="5" t="inlineStr">
        <is>
          <t>MP.OP-AT.AT-Emissions-NH3</t>
        </is>
      </c>
      <c r="D1986" s="5" t="inlineStr">
        <is>
          <t>MP</t>
        </is>
      </c>
      <c r="E1986" s="5" t="inlineStr">
        <is>
          <t>OP</t>
        </is>
      </c>
      <c r="F1986" s="5">
        <f>VLOOKUP(E1986,'5.a Definitions'!E:F,2,FALSE)</f>
        <v/>
      </c>
      <c r="G1986" s="5" t="inlineStr">
        <is>
          <t>AT</t>
        </is>
      </c>
      <c r="H1986" s="5" t="inlineStr">
        <is>
          <t>AT</t>
        </is>
      </c>
      <c r="I1986" s="5">
        <f>VLOOKUP(H1986,'5.a Definitions'!E:F,2,FALSE)</f>
        <v/>
      </c>
      <c r="J1986" s="465" t="inlineStr">
        <is>
          <t xml:space="preserve"> Emissions </t>
        </is>
      </c>
      <c r="K1986" s="465" t="inlineStr">
        <is>
          <t xml:space="preserve"> process emissions </t>
        </is>
      </c>
      <c r="L1986" s="465" t="inlineStr">
        <is>
          <t xml:space="preserve"> reactive </t>
        </is>
      </c>
      <c r="M1986" s="465" t="inlineStr">
        <is>
          <t xml:space="preserve"> NH3 </t>
        </is>
      </c>
      <c r="N1986" s="466" t="n">
        <v>0.48797617401</v>
      </c>
      <c r="O1986" s="467" t="n">
        <v>0.2605536520980648</v>
      </c>
      <c r="P1986" s="468" t="n">
        <v>2011</v>
      </c>
      <c r="Q1986" s="469" t="inlineStr">
        <is>
          <t>CRLTAP Inventory Submissions</t>
        </is>
      </c>
      <c r="R1986" s="469" t="inlineStr">
        <is>
          <t>ok</t>
        </is>
      </c>
      <c r="S1986" s="469" t="inlineStr">
        <is>
          <t xml:space="preserve"> text </t>
        </is>
      </c>
      <c r="T1986" s="426" t="inlineStr">
        <is>
          <t>Norway</t>
        </is>
      </c>
      <c r="U1986" s="465" t="inlineStr">
        <is>
          <t xml:space="preserve"> N wasted </t>
        </is>
      </c>
      <c r="V1986" s="465" t="n">
        <v>0.04</v>
      </c>
    </row>
    <row r="1987" ht="16" customHeight="1">
      <c r="B1987" s="5" t="inlineStr">
        <is>
          <t>MP.OP-AT.AT</t>
        </is>
      </c>
      <c r="C1987" s="5" t="inlineStr">
        <is>
          <t>MP.OP-AT.AT-Emissions-NOx</t>
        </is>
      </c>
      <c r="D1987" s="5" t="inlineStr">
        <is>
          <t>MP</t>
        </is>
      </c>
      <c r="E1987" s="5" t="inlineStr">
        <is>
          <t>OP</t>
        </is>
      </c>
      <c r="F1987" s="5">
        <f>VLOOKUP(E1987,'5.a Definitions'!E:F,2,FALSE)</f>
        <v/>
      </c>
      <c r="G1987" s="5" t="inlineStr">
        <is>
          <t>AT</t>
        </is>
      </c>
      <c r="H1987" s="5" t="inlineStr">
        <is>
          <t>AT</t>
        </is>
      </c>
      <c r="I1987" s="5">
        <f>VLOOKUP(H1987,'5.a Definitions'!E:F,2,FALSE)</f>
        <v/>
      </c>
      <c r="J1987" s="465" t="inlineStr">
        <is>
          <t xml:space="preserve"> Emissions </t>
        </is>
      </c>
      <c r="K1987" s="465" t="inlineStr">
        <is>
          <t xml:space="preserve"> process emissions </t>
        </is>
      </c>
      <c r="L1987" s="465" t="inlineStr">
        <is>
          <t xml:space="preserve"> reactive </t>
        </is>
      </c>
      <c r="M1987" s="465" t="inlineStr">
        <is>
          <t xml:space="preserve"> NOx </t>
        </is>
      </c>
      <c r="N1987" s="466" t="n">
        <v>3.86708750628596</v>
      </c>
      <c r="O1987" s="467" t="n">
        <v>0.1699542834141276</v>
      </c>
      <c r="P1987" s="468" t="n">
        <v>2011</v>
      </c>
      <c r="Q1987" s="469" t="inlineStr">
        <is>
          <t>CRLTAP Inventory Submissions</t>
        </is>
      </c>
      <c r="R1987" s="469" t="inlineStr">
        <is>
          <t>ok</t>
        </is>
      </c>
      <c r="S1987" s="469" t="inlineStr">
        <is>
          <t xml:space="preserve"> text </t>
        </is>
      </c>
      <c r="T1987" s="426" t="inlineStr">
        <is>
          <t>Norway</t>
        </is>
      </c>
      <c r="U1987" s="465" t="inlineStr">
        <is>
          <t xml:space="preserve"> N wasted </t>
        </is>
      </c>
      <c r="V1987" s="465" t="n">
        <v>0.04</v>
      </c>
    </row>
    <row r="1988" ht="16" customHeight="1">
      <c r="B1988" s="5" t="inlineStr">
        <is>
          <t>MP.OP-AT.AT</t>
        </is>
      </c>
      <c r="C1988" s="5" t="inlineStr">
        <is>
          <t>MP.OP-AT.AT-Emissions-N2O</t>
        </is>
      </c>
      <c r="D1988" s="5" t="inlineStr">
        <is>
          <t>MP</t>
        </is>
      </c>
      <c r="E1988" s="5" t="inlineStr">
        <is>
          <t>OP</t>
        </is>
      </c>
      <c r="F1988" s="5">
        <f>VLOOKUP(E1988,'5.a Definitions'!E:F,2,FALSE)</f>
        <v/>
      </c>
      <c r="G1988" s="5" t="inlineStr">
        <is>
          <t>AT</t>
        </is>
      </c>
      <c r="H1988" s="5" t="inlineStr">
        <is>
          <t>AT</t>
        </is>
      </c>
      <c r="I1988" s="5">
        <f>VLOOKUP(H1988,'5.a Definitions'!E:F,2,FALSE)</f>
        <v/>
      </c>
      <c r="J1988" s="465" t="inlineStr">
        <is>
          <t xml:space="preserve"> Emissions </t>
        </is>
      </c>
      <c r="K1988" s="465" t="inlineStr">
        <is>
          <t xml:space="preserve"> process emissions </t>
        </is>
      </c>
      <c r="L1988" s="465" t="inlineStr">
        <is>
          <t xml:space="preserve"> reactive </t>
        </is>
      </c>
      <c r="M1988" s="465" t="inlineStr">
        <is>
          <t xml:space="preserve"> N2O </t>
        </is>
      </c>
      <c r="N1988" s="466" t="n">
        <v>1.032678757617371</v>
      </c>
      <c r="O1988" s="467" t="n">
        <v>0.06511359277630067</v>
      </c>
      <c r="P1988" s="468" t="n">
        <v>2011</v>
      </c>
      <c r="Q1988" s="469" t="inlineStr">
        <is>
          <t>UNFCCC CRT</t>
        </is>
      </c>
      <c r="R1988" s="469" t="inlineStr">
        <is>
          <t>ok</t>
        </is>
      </c>
      <c r="S1988" s="469" t="inlineStr">
        <is>
          <t xml:space="preserve"> text </t>
        </is>
      </c>
      <c r="T1988" s="426" t="inlineStr">
        <is>
          <t>Norway</t>
        </is>
      </c>
      <c r="U1988" s="465" t="inlineStr">
        <is>
          <t xml:space="preserve"> N wasted </t>
        </is>
      </c>
      <c r="V1988" s="465" t="n">
        <v>0.04</v>
      </c>
    </row>
    <row r="1989" ht="16" customHeight="1">
      <c r="B1989" s="5" t="inlineStr">
        <is>
          <t>MP.OP-HY.SW</t>
        </is>
      </c>
      <c r="C1989" s="5" t="inlineStr">
        <is>
          <t>MP.OP-HY.SW-Untreated wastewater-Nmix</t>
        </is>
      </c>
      <c r="D1989" s="5" t="inlineStr">
        <is>
          <t>MP</t>
        </is>
      </c>
      <c r="E1989" s="5" t="inlineStr">
        <is>
          <t>OP</t>
        </is>
      </c>
      <c r="F1989" s="5">
        <f>VLOOKUP(E1989,'5.a Definitions'!E:F,2,FALSE)</f>
        <v/>
      </c>
      <c r="G1989" s="5" t="inlineStr">
        <is>
          <t>HY</t>
        </is>
      </c>
      <c r="H1989" s="5" t="inlineStr">
        <is>
          <t>SW</t>
        </is>
      </c>
      <c r="I1989" s="5">
        <f>VLOOKUP(H1989,'5.a Definitions'!E:F,2,FALSE)</f>
        <v/>
      </c>
      <c r="J1989" s="465" t="inlineStr">
        <is>
          <t xml:space="preserve"> Untreated wastewater </t>
        </is>
      </c>
      <c r="K1989" s="465" t="inlineStr">
        <is>
          <t xml:space="preserve"> other industry untreated wastewater </t>
        </is>
      </c>
      <c r="L1989" s="465" t="inlineStr">
        <is>
          <t xml:space="preserve"> reactive </t>
        </is>
      </c>
      <c r="M1989" s="465" t="inlineStr">
        <is>
          <t xml:space="preserve"> Nmix </t>
        </is>
      </c>
      <c r="N1989" s="466" t="n">
        <v>2.2368131</v>
      </c>
      <c r="O1989" s="467" t="n">
        <v>0.1287943861132083</v>
      </c>
      <c r="P1989" s="468" t="n">
        <v>2011</v>
      </c>
      <c r="Q1989" s="469" t="inlineStr">
        <is>
          <t>Miljødirektoratet</t>
        </is>
      </c>
      <c r="R1989" s="469" t="inlineStr">
        <is>
          <t>ok</t>
        </is>
      </c>
      <c r="S1989" s="469" t="inlineStr">
        <is>
          <t xml:space="preserve"> text </t>
        </is>
      </c>
      <c r="T1989" s="426" t="inlineStr">
        <is>
          <t>Norway</t>
        </is>
      </c>
      <c r="U1989" s="465" t="inlineStr">
        <is>
          <t xml:space="preserve"> N wasted </t>
        </is>
      </c>
      <c r="V1989" s="465" t="n">
        <v>0.04</v>
      </c>
    </row>
    <row r="1990" ht="16" customHeight="1">
      <c r="B1990" s="5" t="inlineStr">
        <is>
          <t>MP.OP-FS.FO</t>
        </is>
      </c>
      <c r="C1990" s="5" t="inlineStr">
        <is>
          <t>MP.OP-FS.FO-Mineral fertilizer-Nmix</t>
        </is>
      </c>
      <c r="D1990" s="5" t="inlineStr">
        <is>
          <t>MP</t>
        </is>
      </c>
      <c r="E1990" s="5" t="inlineStr">
        <is>
          <t>OP</t>
        </is>
      </c>
      <c r="F1990" s="5">
        <f>VLOOKUP(E1990,'5.a Definitions'!E:F,2,FALSE)</f>
        <v/>
      </c>
      <c r="G1990" s="5" t="inlineStr">
        <is>
          <t>FS</t>
        </is>
      </c>
      <c r="H1990" s="5" t="inlineStr">
        <is>
          <t>FO</t>
        </is>
      </c>
      <c r="I1990" s="5">
        <f>VLOOKUP(H1990,'5.a Definitions'!E:F,2,FALSE)</f>
        <v/>
      </c>
      <c r="J1990" s="5" t="inlineStr">
        <is>
          <t>Mineral fertilizer</t>
        </is>
      </c>
      <c r="K1990" s="5" t="inlineStr">
        <is>
          <t>mineral fertilizer to forests</t>
        </is>
      </c>
      <c r="L1990" s="5" t="inlineStr">
        <is>
          <t>reactive</t>
        </is>
      </c>
      <c r="M1990" s="5" t="inlineStr">
        <is>
          <t>Nmix</t>
        </is>
      </c>
      <c r="N1990" s="422" t="n">
        <v>0.08766</v>
      </c>
      <c r="O1990" s="423" t="n">
        <v>0.2741125981903343</v>
      </c>
      <c r="P1990" s="468" t="n">
        <v>2011</v>
      </c>
      <c r="Q1990" s="425" t="inlineStr">
        <is>
          <t>SSB tabell 05543</t>
        </is>
      </c>
      <c r="R1990" s="425" t="inlineStr">
        <is>
          <t>ok</t>
        </is>
      </c>
      <c r="S1990" s="425" t="inlineStr">
        <is>
          <t>text</t>
        </is>
      </c>
      <c r="T1990" s="426" t="inlineStr">
        <is>
          <t>Norway</t>
        </is>
      </c>
      <c r="U1990" s="5" t="inlineStr">
        <is>
          <t>useful output</t>
        </is>
      </c>
      <c r="V1990" s="5">
        <f>(O1771*N1771)^2</f>
        <v/>
      </c>
    </row>
    <row r="1991" ht="16" customHeight="1">
      <c r="B1991" s="5" t="inlineStr">
        <is>
          <t>MP.OP-RW.RW</t>
        </is>
      </c>
      <c r="C1991" s="5" t="inlineStr">
        <is>
          <t>MP.OP-RW.RW-Mineral fertilizer export-Nmix</t>
        </is>
      </c>
      <c r="D1991" s="5" t="inlineStr">
        <is>
          <t>MP</t>
        </is>
      </c>
      <c r="E1991" s="5" t="inlineStr">
        <is>
          <t>OP</t>
        </is>
      </c>
      <c r="F1991" s="5">
        <f>VLOOKUP(E1991,'5.a Definitions'!E:F,2,FALSE)</f>
        <v/>
      </c>
      <c r="G1991" s="5" t="inlineStr">
        <is>
          <t>RW</t>
        </is>
      </c>
      <c r="H1991" s="5" t="inlineStr">
        <is>
          <t>RW</t>
        </is>
      </c>
      <c r="I1991" s="5">
        <f>VLOOKUP(H1991,'5.a Definitions'!E:F,2,FALSE)</f>
        <v/>
      </c>
      <c r="J1991" s="465" t="inlineStr">
        <is>
          <t xml:space="preserve"> Mineral fertilizer export </t>
        </is>
      </c>
      <c r="K1991" s="465" t="inlineStr">
        <is>
          <t xml:space="preserve"> mineral fertilizer export </t>
        </is>
      </c>
      <c r="L1991" s="465" t="inlineStr">
        <is>
          <t xml:space="preserve"> reactive </t>
        </is>
      </c>
      <c r="M1991" s="465" t="inlineStr">
        <is>
          <t xml:space="preserve"> Nmix </t>
        </is>
      </c>
      <c r="N1991" s="466" t="n">
        <v>628.1849999999999</v>
      </c>
      <c r="O1991" s="467" t="n">
        <v>0.2949457776486215</v>
      </c>
      <c r="P1991" s="468" t="n">
        <v>2011</v>
      </c>
      <c r="Q1991" s="469" t="inlineStr">
        <is>
          <t>FAOSTAT Fertilizer by Nutrient</t>
        </is>
      </c>
      <c r="R1991" s="469" t="inlineStr">
        <is>
          <t>ok</t>
        </is>
      </c>
      <c r="S1991" s="469" t="inlineStr">
        <is>
          <t xml:space="preserve"> text </t>
        </is>
      </c>
      <c r="T1991" s="426" t="inlineStr">
        <is>
          <t>Norway</t>
        </is>
      </c>
      <c r="U1991" s="5" t="inlineStr">
        <is>
          <t>useful output</t>
        </is>
      </c>
      <c r="V1991" s="465" t="n">
        <v>0.04</v>
      </c>
    </row>
    <row r="1992" ht="16" customHeight="1" thickBot="1">
      <c r="B1992" s="6" t="inlineStr">
        <is>
          <t>MP.OP-RW.RW</t>
        </is>
      </c>
      <c r="C1992" s="6" t="inlineStr">
        <is>
          <t>MP.OP-RW.RW-Other goods export-Nmix</t>
        </is>
      </c>
      <c r="D1992" s="6" t="inlineStr">
        <is>
          <t>MP</t>
        </is>
      </c>
      <c r="E1992" s="6" t="inlineStr">
        <is>
          <t>OP</t>
        </is>
      </c>
      <c r="F1992" s="5">
        <f>VLOOKUP(E1992,'5.a Definitions'!E:F,2,FALSE)</f>
        <v/>
      </c>
      <c r="G1992" s="6" t="inlineStr">
        <is>
          <t>RW</t>
        </is>
      </c>
      <c r="H1992" s="6" t="inlineStr">
        <is>
          <t>RW</t>
        </is>
      </c>
      <c r="I1992" s="5">
        <f>VLOOKUP(H1992,'5.a Definitions'!E:F,2,FALSE)</f>
        <v/>
      </c>
      <c r="J1992" s="470" t="inlineStr">
        <is>
          <t xml:space="preserve"> Other goods export </t>
        </is>
      </c>
      <c r="K1992" s="470" t="inlineStr">
        <is>
          <t xml:space="preserve"> other goods export </t>
        </is>
      </c>
      <c r="L1992" s="470" t="inlineStr">
        <is>
          <t xml:space="preserve"> reactive </t>
        </is>
      </c>
      <c r="M1992" s="470" t="inlineStr">
        <is>
          <t xml:space="preserve"> Nmix </t>
        </is>
      </c>
      <c r="N1992" s="466" t="n">
        <v>8.627816037399999</v>
      </c>
      <c r="O1992" s="471" t="n">
        <v>0.1116985204810858</v>
      </c>
      <c r="P1992" s="468" t="n">
        <v>2011</v>
      </c>
      <c r="Q1992" s="472" t="inlineStr">
        <is>
          <t>SSB tab 08801</t>
        </is>
      </c>
      <c r="R1992" s="469" t="inlineStr">
        <is>
          <t>ok</t>
        </is>
      </c>
      <c r="S1992" s="472" t="inlineStr">
        <is>
          <t xml:space="preserve"> text </t>
        </is>
      </c>
      <c r="T1992" s="426" t="inlineStr">
        <is>
          <t>Norway</t>
        </is>
      </c>
      <c r="U1992" s="5" t="inlineStr">
        <is>
          <t>useful output</t>
        </is>
      </c>
      <c r="V1992" s="470" t="n">
        <v>0.04</v>
      </c>
    </row>
    <row r="1993" ht="16" customHeight="1">
      <c r="A1993" s="488" t="inlineStr">
        <is>
          <t xml:space="preserve"> Agriculture </t>
        </is>
      </c>
      <c r="B1993" s="5" t="inlineStr">
        <is>
          <t>AG.SM-MP.FP</t>
        </is>
      </c>
      <c r="C1993" s="5" t="inlineStr">
        <is>
          <t>AG.SM-MP.FP-Food crop products-Nmix</t>
        </is>
      </c>
      <c r="D1993" s="5" t="inlineStr">
        <is>
          <t>AG</t>
        </is>
      </c>
      <c r="E1993" s="5" t="inlineStr">
        <is>
          <t>SM</t>
        </is>
      </c>
      <c r="F1993" s="5">
        <f>VLOOKUP(E1993,'5.a Definitions'!E:F,2,FALSE)</f>
        <v/>
      </c>
      <c r="G1993" s="5" t="inlineStr">
        <is>
          <t>MP</t>
        </is>
      </c>
      <c r="H1993" s="5" t="inlineStr">
        <is>
          <t>FP</t>
        </is>
      </c>
      <c r="I1993" s="5">
        <f>VLOOKUP(H1993,'5.a Definitions'!E:F,2,FALSE)</f>
        <v/>
      </c>
      <c r="J1993" s="465" t="inlineStr">
        <is>
          <t xml:space="preserve"> Food crop products </t>
        </is>
      </c>
      <c r="K1993" s="465" t="inlineStr">
        <is>
          <t xml:space="preserve"> food crop products </t>
        </is>
      </c>
      <c r="L1993" s="465" t="inlineStr">
        <is>
          <t xml:space="preserve"> reactive </t>
        </is>
      </c>
      <c r="M1993" s="465" t="inlineStr">
        <is>
          <t xml:space="preserve"> Nmix </t>
        </is>
      </c>
      <c r="N1993" s="466" t="n">
        <v>21.4365</v>
      </c>
      <c r="O1993" s="467" t="n">
        <v>0.4149602262584164</v>
      </c>
      <c r="P1993" s="468" t="n">
        <v>2011</v>
      </c>
      <c r="Q1993" s="469" t="inlineStr">
        <is>
          <t>Eurostat Gross nutrient balance</t>
        </is>
      </c>
      <c r="R1993" s="469" t="inlineStr">
        <is>
          <t>ok</t>
        </is>
      </c>
      <c r="S1993" s="469" t="inlineStr">
        <is>
          <t xml:space="preserve"> text </t>
        </is>
      </c>
      <c r="T1993" s="426" t="inlineStr">
        <is>
          <t>Norway</t>
        </is>
      </c>
      <c r="U1993" s="5" t="inlineStr">
        <is>
          <t>useful output</t>
        </is>
      </c>
      <c r="V1993" s="465" t="n">
        <v>0.04</v>
      </c>
    </row>
    <row r="1994" ht="16" customHeight="1">
      <c r="B1994" s="5" t="inlineStr">
        <is>
          <t>AG.SM-MP.OP</t>
        </is>
      </c>
      <c r="C1994" s="5" t="inlineStr">
        <is>
          <t>AG.SM-MP.OP-Crop products for industrial use-Nmix</t>
        </is>
      </c>
      <c r="D1994" s="5" t="inlineStr">
        <is>
          <t>AG</t>
        </is>
      </c>
      <c r="E1994" s="5" t="inlineStr">
        <is>
          <t>SM</t>
        </is>
      </c>
      <c r="F1994" s="5">
        <f>VLOOKUP(E1994,'5.a Definitions'!E:F,2,FALSE)</f>
        <v/>
      </c>
      <c r="G1994" s="5" t="inlineStr">
        <is>
          <t>MP</t>
        </is>
      </c>
      <c r="H1994" s="5" t="inlineStr">
        <is>
          <t>OP</t>
        </is>
      </c>
      <c r="I1994" s="5">
        <f>VLOOKUP(H1994,'5.a Definitions'!E:F,2,FALSE)</f>
        <v/>
      </c>
      <c r="J1994" s="465" t="inlineStr">
        <is>
          <t xml:space="preserve"> Crop products for industrial use </t>
        </is>
      </c>
      <c r="K1994" s="465" t="inlineStr">
        <is>
          <t xml:space="preserve"> crop products for industrial use </t>
        </is>
      </c>
      <c r="L1994" s="465" t="inlineStr">
        <is>
          <t xml:space="preserve"> reactive </t>
        </is>
      </c>
      <c r="M1994" s="465" t="inlineStr">
        <is>
          <t xml:space="preserve"> Nmix </t>
        </is>
      </c>
      <c r="N1994" s="466" t="n">
        <v>0.3009</v>
      </c>
      <c r="O1994" s="467" t="n">
        <v>0.4149602262584164</v>
      </c>
      <c r="P1994" s="468" t="n">
        <v>2011</v>
      </c>
      <c r="Q1994" s="469" t="inlineStr">
        <is>
          <t>Eurostat Gross nutrient balance, Nutrient removal by harvest of industrial crops</t>
        </is>
      </c>
      <c r="R1994" s="469" t="inlineStr">
        <is>
          <t>ok</t>
        </is>
      </c>
      <c r="S1994" s="469" t="inlineStr">
        <is>
          <t xml:space="preserve"> text </t>
        </is>
      </c>
      <c r="T1994" s="426" t="inlineStr">
        <is>
          <t>Norway</t>
        </is>
      </c>
      <c r="U1994" s="5" t="inlineStr">
        <is>
          <t>useful output</t>
        </is>
      </c>
      <c r="V1994" s="465" t="n">
        <v>0.04</v>
      </c>
    </row>
    <row r="1995" ht="16" customHeight="1">
      <c r="B1995" s="5" t="inlineStr">
        <is>
          <t>AG.SM-AG.MM</t>
        </is>
      </c>
      <c r="C1995" s="5" t="inlineStr">
        <is>
          <t>AG.SM-AG.MM-Fodder crops-Nmix</t>
        </is>
      </c>
      <c r="D1995" s="5" t="inlineStr">
        <is>
          <t>AG</t>
        </is>
      </c>
      <c r="E1995" s="5" t="inlineStr">
        <is>
          <t>SM</t>
        </is>
      </c>
      <c r="F1995" s="5">
        <f>VLOOKUP(E1995,'5.a Definitions'!E:F,2,FALSE)</f>
        <v/>
      </c>
      <c r="G1995" s="5" t="inlineStr">
        <is>
          <t>AG</t>
        </is>
      </c>
      <c r="H1995" s="5" t="inlineStr">
        <is>
          <t>MM</t>
        </is>
      </c>
      <c r="I1995" s="5">
        <f>VLOOKUP(H1995,'5.a Definitions'!E:F,2,FALSE)</f>
        <v/>
      </c>
      <c r="J1995" s="465" t="inlineStr">
        <is>
          <t xml:space="preserve"> Fodder crops </t>
        </is>
      </c>
      <c r="K1995" s="465" t="inlineStr">
        <is>
          <t xml:space="preserve"> fodder crops </t>
        </is>
      </c>
      <c r="L1995" s="465" t="inlineStr">
        <is>
          <t xml:space="preserve"> reactive </t>
        </is>
      </c>
      <c r="M1995" s="465" t="inlineStr">
        <is>
          <t xml:space="preserve"> Nmix </t>
        </is>
      </c>
      <c r="N1995" s="466" t="n">
        <v>64.2731424</v>
      </c>
      <c r="O1995" s="467" t="n">
        <v>0.2968344128024116</v>
      </c>
      <c r="P1995" s="468" t="n">
        <v>2011</v>
      </c>
      <c r="Q1995" s="469" t="inlineStr">
        <is>
          <t>SSB table 05772 + BFJ Totalkalkylen, Eng-beite</t>
        </is>
      </c>
      <c r="R1995" s="469" t="inlineStr">
        <is>
          <t>ok</t>
        </is>
      </c>
      <c r="S1995" s="469" t="inlineStr">
        <is>
          <t xml:space="preserve"> text </t>
        </is>
      </c>
      <c r="T1995" s="426" t="inlineStr">
        <is>
          <t>Norway</t>
        </is>
      </c>
      <c r="U1995" s="5" t="inlineStr">
        <is>
          <t>useful output</t>
        </is>
      </c>
      <c r="V1995" s="465" t="n">
        <v>0.04</v>
      </c>
    </row>
    <row r="1996" ht="16" customHeight="1">
      <c r="B1996" s="5" t="inlineStr">
        <is>
          <t>AG.SM-AT.AT</t>
        </is>
      </c>
      <c r="C1996" s="5" t="inlineStr">
        <is>
          <t>AG.SM-AT.AT-Emissions-NH3</t>
        </is>
      </c>
      <c r="D1996" s="5" t="inlineStr">
        <is>
          <t>AG</t>
        </is>
      </c>
      <c r="E1996" s="5" t="inlineStr">
        <is>
          <t>SM</t>
        </is>
      </c>
      <c r="F1996" s="5">
        <f>VLOOKUP(E1996,'5.a Definitions'!E:F,2,FALSE)</f>
        <v/>
      </c>
      <c r="G1996" s="5" t="inlineStr">
        <is>
          <t>AT</t>
        </is>
      </c>
      <c r="H1996" s="5" t="inlineStr">
        <is>
          <t>AT</t>
        </is>
      </c>
      <c r="I1996" s="5">
        <f>VLOOKUP(H1996,'5.a Definitions'!E:F,2,FALSE)</f>
        <v/>
      </c>
      <c r="J1996" s="465" t="inlineStr">
        <is>
          <t xml:space="preserve"> Emissions </t>
        </is>
      </c>
      <c r="K1996" s="465" t="inlineStr">
        <is>
          <t xml:space="preserve"> agricultural soil emissions </t>
        </is>
      </c>
      <c r="L1996" s="465" t="inlineStr">
        <is>
          <t xml:space="preserve"> reactive </t>
        </is>
      </c>
      <c r="M1996" s="465" t="inlineStr">
        <is>
          <t xml:space="preserve"> NH3 </t>
        </is>
      </c>
      <c r="N1996" s="466" t="n">
        <v>13.91255593421326</v>
      </c>
      <c r="O1996" s="467" t="n">
        <v>0.3040601264245513</v>
      </c>
      <c r="P1996" s="468" t="n">
        <v>2011</v>
      </c>
      <c r="Q1996" s="469" t="inlineStr">
        <is>
          <t>CRLTAP Inventory Submissions</t>
        </is>
      </c>
      <c r="R1996" s="469" t="inlineStr">
        <is>
          <t>ok</t>
        </is>
      </c>
      <c r="S1996" s="469" t="inlineStr">
        <is>
          <t xml:space="preserve"> text </t>
        </is>
      </c>
      <c r="T1996" s="426" t="inlineStr">
        <is>
          <t>Norway</t>
        </is>
      </c>
      <c r="U1996" s="465" t="inlineStr">
        <is>
          <t xml:space="preserve"> N wasted </t>
        </is>
      </c>
      <c r="V1996" s="465" t="n">
        <v>0.04</v>
      </c>
    </row>
    <row r="1997" ht="16" customHeight="1">
      <c r="B1997" s="5" t="inlineStr">
        <is>
          <t>AG.SM-AT.AT</t>
        </is>
      </c>
      <c r="C1997" s="5" t="inlineStr">
        <is>
          <t>AG.SM-AT.AT-Emissions-N2O</t>
        </is>
      </c>
      <c r="D1997" s="5" t="inlineStr">
        <is>
          <t>AG</t>
        </is>
      </c>
      <c r="E1997" s="5" t="inlineStr">
        <is>
          <t>SM</t>
        </is>
      </c>
      <c r="F1997" s="5">
        <f>VLOOKUP(E1997,'5.a Definitions'!E:F,2,FALSE)</f>
        <v/>
      </c>
      <c r="G1997" s="5" t="inlineStr">
        <is>
          <t>AT</t>
        </is>
      </c>
      <c r="H1997" s="5" t="inlineStr">
        <is>
          <t>AT</t>
        </is>
      </c>
      <c r="I1997" s="5">
        <f>VLOOKUP(H1997,'5.a Definitions'!E:F,2,FALSE)</f>
        <v/>
      </c>
      <c r="J1997" s="465" t="inlineStr">
        <is>
          <t xml:space="preserve"> Emissions </t>
        </is>
      </c>
      <c r="K1997" s="465" t="inlineStr">
        <is>
          <t xml:space="preserve"> agricultural soil emissions </t>
        </is>
      </c>
      <c r="L1997" s="465" t="inlineStr">
        <is>
          <t xml:space="preserve"> reactive </t>
        </is>
      </c>
      <c r="M1997" s="465" t="inlineStr">
        <is>
          <t xml:space="preserve"> N2O </t>
        </is>
      </c>
      <c r="N1997" s="466" t="n">
        <v>3.559531366151584</v>
      </c>
      <c r="O1997" s="467" t="n">
        <v>1.327797990548293</v>
      </c>
      <c r="P1997" s="468" t="n">
        <v>2011</v>
      </c>
      <c r="Q1997" s="469" t="inlineStr">
        <is>
          <t>UNFCCC CRT</t>
        </is>
      </c>
      <c r="R1997" s="469" t="inlineStr">
        <is>
          <t>ok</t>
        </is>
      </c>
      <c r="S1997" s="469" t="inlineStr">
        <is>
          <t xml:space="preserve"> text </t>
        </is>
      </c>
      <c r="T1997" s="426" t="inlineStr">
        <is>
          <t>Norway</t>
        </is>
      </c>
      <c r="U1997" s="465" t="inlineStr">
        <is>
          <t xml:space="preserve"> N wasted </t>
        </is>
      </c>
      <c r="V1997" s="465" t="n">
        <v>0.04</v>
      </c>
    </row>
    <row r="1998" ht="16" customHeight="1">
      <c r="B1998" s="5" t="inlineStr">
        <is>
          <t>AG.SM-AT.AT</t>
        </is>
      </c>
      <c r="C1998" s="5" t="inlineStr">
        <is>
          <t>AG.SM-AT.AT-Emissions-NOx</t>
        </is>
      </c>
      <c r="D1998" s="5" t="inlineStr">
        <is>
          <t>AG</t>
        </is>
      </c>
      <c r="E1998" s="5" t="inlineStr">
        <is>
          <t>SM</t>
        </is>
      </c>
      <c r="F1998" s="5">
        <f>VLOOKUP(E1998,'5.a Definitions'!E:F,2,FALSE)</f>
        <v/>
      </c>
      <c r="G1998" s="5" t="inlineStr">
        <is>
          <t>AT</t>
        </is>
      </c>
      <c r="H1998" s="5" t="inlineStr">
        <is>
          <t>AT</t>
        </is>
      </c>
      <c r="I1998" s="5">
        <f>VLOOKUP(H1998,'5.a Definitions'!E:F,2,FALSE)</f>
        <v/>
      </c>
      <c r="J1998" s="465" t="inlineStr">
        <is>
          <t xml:space="preserve"> Emissions </t>
        </is>
      </c>
      <c r="K1998" s="465" t="inlineStr">
        <is>
          <t xml:space="preserve"> agricultural soil emissions </t>
        </is>
      </c>
      <c r="L1998" s="465" t="inlineStr">
        <is>
          <t xml:space="preserve"> reactive </t>
        </is>
      </c>
      <c r="M1998" s="465" t="inlineStr">
        <is>
          <t xml:space="preserve"> NOx </t>
        </is>
      </c>
      <c r="N1998" s="466" t="n">
        <v>2.088310365715937</v>
      </c>
      <c r="O1998" s="467" t="n">
        <v>0.6975174231214035</v>
      </c>
      <c r="P1998" s="468" t="n">
        <v>2011</v>
      </c>
      <c r="Q1998" s="469" t="inlineStr">
        <is>
          <t>CRLTAP Inventory Submissions</t>
        </is>
      </c>
      <c r="R1998" s="469" t="inlineStr">
        <is>
          <t>ok</t>
        </is>
      </c>
      <c r="S1998" s="469" t="inlineStr">
        <is>
          <t xml:space="preserve"> text </t>
        </is>
      </c>
      <c r="T1998" s="426" t="inlineStr">
        <is>
          <t>Norway</t>
        </is>
      </c>
      <c r="U1998" s="465" t="inlineStr">
        <is>
          <t xml:space="preserve"> N wasted </t>
        </is>
      </c>
      <c r="V1998" s="465" t="n">
        <v>0.04</v>
      </c>
    </row>
    <row r="1999" ht="16" customHeight="1">
      <c r="B1999" s="5" t="inlineStr">
        <is>
          <t>AG.SM-AT.AT</t>
        </is>
      </c>
      <c r="C1999" s="5" t="inlineStr">
        <is>
          <t>AG.SM-AT.AT-Emissions-N2</t>
        </is>
      </c>
      <c r="D1999" s="5" t="inlineStr">
        <is>
          <t>AG</t>
        </is>
      </c>
      <c r="E1999" s="5" t="inlineStr">
        <is>
          <t>SM</t>
        </is>
      </c>
      <c r="F1999" s="5">
        <f>VLOOKUP(E1999,'5.a Definitions'!E:F,2,FALSE)</f>
        <v/>
      </c>
      <c r="G1999" s="5" t="inlineStr">
        <is>
          <t>AT</t>
        </is>
      </c>
      <c r="H1999" s="5" t="inlineStr">
        <is>
          <t>AT</t>
        </is>
      </c>
      <c r="I1999" s="5">
        <f>VLOOKUP(H1999,'5.a Definitions'!E:F,2,FALSE)</f>
        <v/>
      </c>
      <c r="J1999" s="465" t="inlineStr">
        <is>
          <t xml:space="preserve"> Emissions </t>
        </is>
      </c>
      <c r="K1999" s="465" t="inlineStr">
        <is>
          <t xml:space="preserve"> agricultural soil emissions </t>
        </is>
      </c>
      <c r="L1999" s="465" t="inlineStr">
        <is>
          <t xml:space="preserve"> inert </t>
        </is>
      </c>
      <c r="M1999" s="465" t="inlineStr">
        <is>
          <t xml:space="preserve"> N2 </t>
        </is>
      </c>
      <c r="N1999" s="466" t="n">
        <v>13.9848618</v>
      </c>
      <c r="O1999" s="467" t="n">
        <v>0.4956076723636978</v>
      </c>
      <c r="P1999" s="468" t="n">
        <v>2011</v>
      </c>
      <c r="Q1999" s="469" t="inlineStr">
        <is>
          <t>Schäppi2025Ann + SSB table 05982</t>
        </is>
      </c>
      <c r="R1999" s="469" t="inlineStr">
        <is>
          <t>ok</t>
        </is>
      </c>
      <c r="S1999" s="469" t="inlineStr">
        <is>
          <t xml:space="preserve"> text </t>
        </is>
      </c>
      <c r="T1999" s="426" t="inlineStr">
        <is>
          <t>Norway</t>
        </is>
      </c>
      <c r="U1999" s="465" t="inlineStr">
        <is>
          <t xml:space="preserve"> N wasted </t>
        </is>
      </c>
      <c r="V1999" s="465" t="n">
        <v>0.04</v>
      </c>
    </row>
    <row r="2000" ht="16" customHeight="1">
      <c r="B2000" s="5" t="inlineStr">
        <is>
          <t>AG.SM-HY.SW</t>
        </is>
      </c>
      <c r="C2000" s="5" t="inlineStr">
        <is>
          <t>AG.SM-HY.SW-Leaching-Nmix</t>
        </is>
      </c>
      <c r="D2000" s="5" t="inlineStr">
        <is>
          <t>AG</t>
        </is>
      </c>
      <c r="E2000" s="5" t="inlineStr">
        <is>
          <t>SM</t>
        </is>
      </c>
      <c r="F2000" s="5">
        <f>VLOOKUP(E2000,'5.a Definitions'!E:F,2,FALSE)</f>
        <v/>
      </c>
      <c r="G2000" s="5" t="inlineStr">
        <is>
          <t>HY</t>
        </is>
      </c>
      <c r="H2000" s="5" t="inlineStr">
        <is>
          <t>SW</t>
        </is>
      </c>
      <c r="I2000" s="5">
        <f>VLOOKUP(H2000,'5.a Definitions'!E:F,2,FALSE)</f>
        <v/>
      </c>
      <c r="J2000" s="465" t="inlineStr">
        <is>
          <t>Sewage sludge landfill</t>
        </is>
      </c>
      <c r="K2000" s="465" t="inlineStr">
        <is>
          <t>sewage sludge landfill</t>
        </is>
      </c>
      <c r="L2000" s="465" t="inlineStr">
        <is>
          <t xml:space="preserve"> reactive </t>
        </is>
      </c>
      <c r="M2000" s="465" t="inlineStr">
        <is>
          <t xml:space="preserve"> Nmix </t>
        </is>
      </c>
      <c r="N2000" s="466" t="n">
        <v>40.73207573871427</v>
      </c>
      <c r="O2000" s="467" t="n">
        <v>0.549599051876409</v>
      </c>
      <c r="P2000" s="468" t="n">
        <v>2011</v>
      </c>
      <c r="Q2000" s="469" t="inlineStr">
        <is>
          <t>UNFCCC CRT</t>
        </is>
      </c>
      <c r="R2000" s="469" t="inlineStr">
        <is>
          <t>ok</t>
        </is>
      </c>
      <c r="S2000" s="469" t="inlineStr">
        <is>
          <t xml:space="preserve"> text </t>
        </is>
      </c>
      <c r="T2000" s="426" t="inlineStr">
        <is>
          <t>Norway</t>
        </is>
      </c>
      <c r="U2000" s="465" t="inlineStr">
        <is>
          <t>N wasted</t>
        </is>
      </c>
      <c r="V2000" s="465" t="n">
        <v>0.04</v>
      </c>
    </row>
    <row r="2001" ht="16" customHeight="1">
      <c r="B2001" s="5" t="inlineStr">
        <is>
          <t>AG.MM-MP.FP</t>
        </is>
      </c>
      <c r="C2001" s="5" t="inlineStr">
        <is>
          <t>AG.MM-MP.FP-Animal products-Nmix</t>
        </is>
      </c>
      <c r="D2001" s="5" t="inlineStr">
        <is>
          <t>AG</t>
        </is>
      </c>
      <c r="E2001" s="5" t="inlineStr">
        <is>
          <t>MM</t>
        </is>
      </c>
      <c r="F2001" s="5">
        <f>VLOOKUP(E2001,'5.a Definitions'!E:F,2,FALSE)</f>
        <v/>
      </c>
      <c r="G2001" s="5" t="inlineStr">
        <is>
          <t>MP</t>
        </is>
      </c>
      <c r="H2001" s="5" t="inlineStr">
        <is>
          <t>FP</t>
        </is>
      </c>
      <c r="I2001" s="5">
        <f>VLOOKUP(H2001,'5.a Definitions'!E:F,2,FALSE)</f>
        <v/>
      </c>
      <c r="J2001" s="465" t="inlineStr">
        <is>
          <t xml:space="preserve"> Animal products </t>
        </is>
      </c>
      <c r="K2001" s="465" t="inlineStr">
        <is>
          <t xml:space="preserve"> animal products </t>
        </is>
      </c>
      <c r="L2001" s="465" t="inlineStr">
        <is>
          <t xml:space="preserve"> reactive </t>
        </is>
      </c>
      <c r="M2001" s="465" t="inlineStr">
        <is>
          <t xml:space="preserve"> Nmix </t>
        </is>
      </c>
      <c r="N2001" s="466" t="n">
        <v>18.4162245</v>
      </c>
      <c r="O2001" s="467" t="n">
        <v>0.1131387826464723</v>
      </c>
      <c r="P2001" s="468" t="n">
        <v>2011</v>
      </c>
      <c r="Q2001" s="469" t="inlineStr">
        <is>
          <t>FAOSTAT Crops and livestock products</t>
        </is>
      </c>
      <c r="R2001" s="469" t="inlineStr">
        <is>
          <t>ok</t>
        </is>
      </c>
      <c r="S2001" s="469" t="inlineStr">
        <is>
          <t xml:space="preserve"> text </t>
        </is>
      </c>
      <c r="T2001" s="426" t="inlineStr">
        <is>
          <t>Norway</t>
        </is>
      </c>
      <c r="U2001" s="5" t="inlineStr">
        <is>
          <t>useful output</t>
        </is>
      </c>
      <c r="V2001" s="465" t="n">
        <v>0.04</v>
      </c>
    </row>
    <row r="2002" ht="16" customHeight="1">
      <c r="B2002" s="5" t="inlineStr">
        <is>
          <t>AG.MM-MP.OP</t>
        </is>
      </c>
      <c r="C2002" s="5" t="inlineStr">
        <is>
          <t>AG.MM-MP.OP-Non-edible animal products-Nmix</t>
        </is>
      </c>
      <c r="D2002" s="5" t="inlineStr">
        <is>
          <t>AG</t>
        </is>
      </c>
      <c r="E2002" s="5" t="inlineStr">
        <is>
          <t>MM</t>
        </is>
      </c>
      <c r="F2002" s="5">
        <f>VLOOKUP(E2002,'5.a Definitions'!E:F,2,FALSE)</f>
        <v/>
      </c>
      <c r="G2002" s="5" t="inlineStr">
        <is>
          <t>MP</t>
        </is>
      </c>
      <c r="H2002" s="5" t="inlineStr">
        <is>
          <t>OP</t>
        </is>
      </c>
      <c r="I2002" s="5">
        <f>VLOOKUP(H2002,'5.a Definitions'!E:F,2,FALSE)</f>
        <v/>
      </c>
      <c r="J2002" s="465" t="inlineStr">
        <is>
          <t xml:space="preserve"> Non-edible animal products </t>
        </is>
      </c>
      <c r="K2002" s="465" t="inlineStr">
        <is>
          <t xml:space="preserve"> non-edible animal products </t>
        </is>
      </c>
      <c r="L2002" s="465" t="inlineStr">
        <is>
          <t xml:space="preserve"> reactive </t>
        </is>
      </c>
      <c r="M2002" s="465" t="inlineStr">
        <is>
          <t xml:space="preserve"> Nmix </t>
        </is>
      </c>
      <c r="N2002" s="466" t="n">
        <v>1.22728644</v>
      </c>
      <c r="O2002" s="467" t="n">
        <v>0.08765980488326776</v>
      </c>
      <c r="P2002" s="468" t="n">
        <v>2011</v>
      </c>
      <c r="Q2002" s="469" t="inlineStr">
        <is>
          <t>FAOSTAT Crops and livestock products + Landbruksdirektoratet</t>
        </is>
      </c>
      <c r="R2002" s="469" t="inlineStr">
        <is>
          <t>ok</t>
        </is>
      </c>
      <c r="S2002" s="469" t="inlineStr">
        <is>
          <t xml:space="preserve"> text </t>
        </is>
      </c>
      <c r="T2002" s="426" t="inlineStr">
        <is>
          <t>Norway</t>
        </is>
      </c>
      <c r="U2002" s="5" t="inlineStr">
        <is>
          <t>useful output</t>
        </is>
      </c>
      <c r="V2002" s="465" t="n">
        <v>0.04</v>
      </c>
    </row>
    <row r="2003" ht="16" customHeight="1">
      <c r="B2003" s="5" t="inlineStr">
        <is>
          <t>AG.MM-AG.SM</t>
        </is>
      </c>
      <c r="C2003" s="5" t="inlineStr">
        <is>
          <t>AG.MM-AG.SM-Manure application-Nmix</t>
        </is>
      </c>
      <c r="D2003" s="5" t="inlineStr">
        <is>
          <t>AG</t>
        </is>
      </c>
      <c r="E2003" s="5" t="inlineStr">
        <is>
          <t>MM</t>
        </is>
      </c>
      <c r="F2003" s="5">
        <f>VLOOKUP(E2003,'5.a Definitions'!E:F,2,FALSE)</f>
        <v/>
      </c>
      <c r="G2003" s="5" t="inlineStr">
        <is>
          <t>AG</t>
        </is>
      </c>
      <c r="H2003" s="5" t="inlineStr">
        <is>
          <t>SM</t>
        </is>
      </c>
      <c r="I2003" s="5">
        <f>VLOOKUP(H2003,'5.a Definitions'!E:F,2,FALSE)</f>
        <v/>
      </c>
      <c r="J2003" s="465" t="inlineStr">
        <is>
          <t xml:space="preserve"> Manure application </t>
        </is>
      </c>
      <c r="K2003" s="465" t="inlineStr">
        <is>
          <t xml:space="preserve"> manure application </t>
        </is>
      </c>
      <c r="L2003" s="465" t="inlineStr">
        <is>
          <t xml:space="preserve"> reactive </t>
        </is>
      </c>
      <c r="M2003" s="465" t="inlineStr">
        <is>
          <t xml:space="preserve"> Nmix </t>
        </is>
      </c>
      <c r="N2003" s="466" t="n">
        <v>70.25132322289758</v>
      </c>
      <c r="O2003" s="467" t="n">
        <v>0.2003697169438269</v>
      </c>
      <c r="P2003" s="468" t="n">
        <v>2011</v>
      </c>
      <c r="Q2003" s="469" t="inlineStr">
        <is>
          <t>UNFCCC CRT Table3.D</t>
        </is>
      </c>
      <c r="R2003" s="469" t="inlineStr">
        <is>
          <t>ok</t>
        </is>
      </c>
      <c r="S2003" s="469" t="inlineStr">
        <is>
          <t xml:space="preserve"> text </t>
        </is>
      </c>
      <c r="T2003" s="426" t="inlineStr">
        <is>
          <t>Norway</t>
        </is>
      </c>
      <c r="U2003" s="5" t="inlineStr">
        <is>
          <t>recycling</t>
        </is>
      </c>
      <c r="V2003" s="465" t="n">
        <v>0.04</v>
      </c>
    </row>
    <row r="2004" ht="16" customHeight="1">
      <c r="B2004" s="475" t="inlineStr">
        <is>
          <t>AG.MM-FS.OL</t>
        </is>
      </c>
      <c r="C2004" s="475" t="inlineStr">
        <is>
          <t>AG.MM-FS.OL-Manure from grazing on unmanaged land-Nmix</t>
        </is>
      </c>
      <c r="D2004" s="475" t="inlineStr">
        <is>
          <t>AG</t>
        </is>
      </c>
      <c r="E2004" s="475" t="inlineStr">
        <is>
          <t>MM</t>
        </is>
      </c>
      <c r="F2004" s="5">
        <f>VLOOKUP(E2004,'5.a Definitions'!E:F,2,FALSE)</f>
        <v/>
      </c>
      <c r="G2004" s="475" t="inlineStr">
        <is>
          <t>FS</t>
        </is>
      </c>
      <c r="H2004" s="475" t="inlineStr">
        <is>
          <t>OL</t>
        </is>
      </c>
      <c r="I2004" s="5">
        <f>VLOOKUP(H2004,'5.a Definitions'!E:F,2,FALSE)</f>
        <v/>
      </c>
      <c r="J2004" s="465" t="inlineStr">
        <is>
          <t>Manure from grazing on unmanaged land</t>
        </is>
      </c>
      <c r="K2004" s="465" t="inlineStr">
        <is>
          <t>manure from grazing on unmanaged land</t>
        </is>
      </c>
      <c r="L2004" s="465" t="inlineStr">
        <is>
          <t>reactive</t>
        </is>
      </c>
      <c r="M2004" s="465" t="inlineStr">
        <is>
          <t>Nmix</t>
        </is>
      </c>
      <c r="N2004" s="466" t="n">
        <v>7.544278836185615</v>
      </c>
      <c r="O2004" s="467" t="n">
        <v>0.2441333413721394</v>
      </c>
      <c r="P2004" s="468" t="n">
        <v>2011</v>
      </c>
      <c r="Q2004" s="469" t="inlineStr">
        <is>
          <t>UNFCCC CRT Table3.D and 3.B(b), SSB</t>
        </is>
      </c>
      <c r="R2004" s="469" t="inlineStr">
        <is>
          <t>ok</t>
        </is>
      </c>
      <c r="S2004" s="469" t="inlineStr">
        <is>
          <t>text</t>
        </is>
      </c>
      <c r="T2004" s="476" t="inlineStr">
        <is>
          <t>Norway</t>
        </is>
      </c>
      <c r="U2004" s="475" t="inlineStr">
        <is>
          <t>recycling</t>
        </is>
      </c>
      <c r="V2004" s="465">
        <f>(O1948*N1948)^2</f>
        <v/>
      </c>
    </row>
    <row r="2005" ht="16" customHeight="1">
      <c r="B2005" s="5" t="inlineStr">
        <is>
          <t>AG.MM-AT.AT</t>
        </is>
      </c>
      <c r="C2005" s="5" t="inlineStr">
        <is>
          <t>AG.MM-AT.AT-Emissions-NH3</t>
        </is>
      </c>
      <c r="D2005" s="5" t="inlineStr">
        <is>
          <t>AG</t>
        </is>
      </c>
      <c r="E2005" s="5" t="inlineStr">
        <is>
          <t>MM</t>
        </is>
      </c>
      <c r="F2005" s="5">
        <f>VLOOKUP(E2005,'5.a Definitions'!E:F,2,FALSE)</f>
        <v/>
      </c>
      <c r="G2005" s="5" t="inlineStr">
        <is>
          <t>AT</t>
        </is>
      </c>
      <c r="H2005" s="5" t="inlineStr">
        <is>
          <t>AT</t>
        </is>
      </c>
      <c r="I2005" s="5">
        <f>VLOOKUP(H2005,'5.a Definitions'!E:F,2,FALSE)</f>
        <v/>
      </c>
      <c r="J2005" s="465" t="inlineStr">
        <is>
          <t xml:space="preserve"> Emissions </t>
        </is>
      </c>
      <c r="K2005" s="465" t="inlineStr">
        <is>
          <t xml:space="preserve"> manure and animal husbandry emissions </t>
        </is>
      </c>
      <c r="L2005" s="465" t="inlineStr">
        <is>
          <t xml:space="preserve"> reactive </t>
        </is>
      </c>
      <c r="M2005" s="465" t="inlineStr">
        <is>
          <t xml:space="preserve"> NH3 </t>
        </is>
      </c>
      <c r="N2005" s="466" t="n">
        <v>10.08580764187215</v>
      </c>
      <c r="O2005" s="467" t="n">
        <v>0.2477123075732041</v>
      </c>
      <c r="P2005" s="468" t="n">
        <v>2011</v>
      </c>
      <c r="Q2005" s="469" t="inlineStr">
        <is>
          <t>CRLTAP Inventory Submissions</t>
        </is>
      </c>
      <c r="R2005" s="469" t="inlineStr">
        <is>
          <t>ok</t>
        </is>
      </c>
      <c r="S2005" s="469" t="inlineStr">
        <is>
          <t xml:space="preserve"> text </t>
        </is>
      </c>
      <c r="T2005" s="426" t="inlineStr">
        <is>
          <t>Norway</t>
        </is>
      </c>
      <c r="U2005" s="465" t="inlineStr">
        <is>
          <t xml:space="preserve"> N wasted </t>
        </is>
      </c>
      <c r="V2005" s="465" t="n">
        <v>0.04</v>
      </c>
    </row>
    <row r="2006" ht="16" customHeight="1">
      <c r="B2006" s="5" t="inlineStr">
        <is>
          <t>AG.MM-AT.AT</t>
        </is>
      </c>
      <c r="C2006" s="5" t="inlineStr">
        <is>
          <t>AG.MM-AT.AT-Emissions-N2O</t>
        </is>
      </c>
      <c r="D2006" s="5" t="inlineStr">
        <is>
          <t>AG</t>
        </is>
      </c>
      <c r="E2006" s="5" t="inlineStr">
        <is>
          <t>MM</t>
        </is>
      </c>
      <c r="F2006" s="5">
        <f>VLOOKUP(E2006,'5.a Definitions'!E:F,2,FALSE)</f>
        <v/>
      </c>
      <c r="G2006" s="5" t="inlineStr">
        <is>
          <t>AT</t>
        </is>
      </c>
      <c r="H2006" s="5" t="inlineStr">
        <is>
          <t>AT</t>
        </is>
      </c>
      <c r="I2006" s="5">
        <f>VLOOKUP(H2006,'5.a Definitions'!E:F,2,FALSE)</f>
        <v/>
      </c>
      <c r="J2006" s="465" t="inlineStr">
        <is>
          <t xml:space="preserve"> Emissions </t>
        </is>
      </c>
      <c r="K2006" s="465" t="inlineStr">
        <is>
          <t xml:space="preserve"> manure and animal husbandry emissions </t>
        </is>
      </c>
      <c r="L2006" s="465" t="inlineStr">
        <is>
          <t xml:space="preserve"> reactive </t>
        </is>
      </c>
      <c r="M2006" s="465" t="inlineStr">
        <is>
          <t xml:space="preserve"> N2O </t>
        </is>
      </c>
      <c r="N2006" s="466" t="n">
        <v>0.3961271596352</v>
      </c>
      <c r="O2006" s="467" t="n">
        <v>0.7566826619845698</v>
      </c>
      <c r="P2006" s="468" t="n">
        <v>2011</v>
      </c>
      <c r="Q2006" s="469" t="inlineStr">
        <is>
          <t>UNFCCC CRT</t>
        </is>
      </c>
      <c r="R2006" s="469" t="inlineStr">
        <is>
          <t>ok</t>
        </is>
      </c>
      <c r="S2006" s="469" t="inlineStr">
        <is>
          <t xml:space="preserve"> text </t>
        </is>
      </c>
      <c r="T2006" s="426" t="inlineStr">
        <is>
          <t>Norway</t>
        </is>
      </c>
      <c r="U2006" s="465" t="inlineStr">
        <is>
          <t xml:space="preserve"> N wasted </t>
        </is>
      </c>
      <c r="V2006" s="465" t="n">
        <v>0.04</v>
      </c>
    </row>
    <row r="2007" ht="16" customHeight="1">
      <c r="B2007" s="5" t="inlineStr">
        <is>
          <t>AG.MM-AT.AT</t>
        </is>
      </c>
      <c r="C2007" s="5" t="inlineStr">
        <is>
          <t>AG.MM-AT.AT-Emissions-NOx</t>
        </is>
      </c>
      <c r="D2007" s="5" t="inlineStr">
        <is>
          <t>AG</t>
        </is>
      </c>
      <c r="E2007" s="5" t="inlineStr">
        <is>
          <t>MM</t>
        </is>
      </c>
      <c r="F2007" s="5">
        <f>VLOOKUP(E2007,'5.a Definitions'!E:F,2,FALSE)</f>
        <v/>
      </c>
      <c r="G2007" s="5" t="inlineStr">
        <is>
          <t>AT</t>
        </is>
      </c>
      <c r="H2007" s="5" t="inlineStr">
        <is>
          <t>AT</t>
        </is>
      </c>
      <c r="I2007" s="5">
        <f>VLOOKUP(H2007,'5.a Definitions'!E:F,2,FALSE)</f>
        <v/>
      </c>
      <c r="J2007" s="465" t="inlineStr">
        <is>
          <t xml:space="preserve"> Emissions </t>
        </is>
      </c>
      <c r="K2007" s="465" t="inlineStr">
        <is>
          <t xml:space="preserve"> manure and animal husbandry emissions </t>
        </is>
      </c>
      <c r="L2007" s="465" t="inlineStr">
        <is>
          <t xml:space="preserve"> reactive </t>
        </is>
      </c>
      <c r="M2007" s="465" t="inlineStr">
        <is>
          <t xml:space="preserve"> NOx </t>
        </is>
      </c>
      <c r="N2007" s="466" t="n">
        <v>0.0370950141282</v>
      </c>
      <c r="O2007" s="467" t="n">
        <v>0.7345743300109548</v>
      </c>
      <c r="P2007" s="468" t="n">
        <v>2011</v>
      </c>
      <c r="Q2007" s="469" t="inlineStr">
        <is>
          <t>CRLTAP Inventory Submissions</t>
        </is>
      </c>
      <c r="R2007" s="469" t="inlineStr">
        <is>
          <t>ok</t>
        </is>
      </c>
      <c r="S2007" s="469" t="inlineStr">
        <is>
          <t xml:space="preserve"> text </t>
        </is>
      </c>
      <c r="T2007" s="426" t="inlineStr">
        <is>
          <t>Norway</t>
        </is>
      </c>
      <c r="U2007" s="465" t="inlineStr">
        <is>
          <t xml:space="preserve"> N wasted </t>
        </is>
      </c>
      <c r="V2007" s="465" t="n">
        <v>0.04</v>
      </c>
    </row>
    <row r="2008" ht="16" customHeight="1">
      <c r="B2008" s="5" t="inlineStr">
        <is>
          <t>AG.MM-HY.SW-Leaching-Nmix</t>
        </is>
      </c>
      <c r="C2008" s="5" t="inlineStr">
        <is>
          <t>AG.MM-HY.SW-Leaching-Nmix</t>
        </is>
      </c>
      <c r="D2008" s="5" t="inlineStr">
        <is>
          <t>AG</t>
        </is>
      </c>
      <c r="E2008" s="5" t="inlineStr">
        <is>
          <t>MM</t>
        </is>
      </c>
      <c r="F2008" s="5">
        <f>VLOOKUP(E2008,'5.a Definitions'!E:F,2,FALSE)</f>
        <v/>
      </c>
      <c r="G2008" s="5" t="inlineStr">
        <is>
          <t>HY</t>
        </is>
      </c>
      <c r="H2008" s="5" t="inlineStr">
        <is>
          <t>SW</t>
        </is>
      </c>
      <c r="I2008" s="5">
        <f>VLOOKUP(H2008,'5.a Definitions'!E:F,2,FALSE)</f>
        <v/>
      </c>
      <c r="J2008" s="465" t="inlineStr">
        <is>
          <t xml:space="preserve"> Leaching </t>
        </is>
      </c>
      <c r="K2008" s="465" t="inlineStr">
        <is>
          <t xml:space="preserve"> manure storage leaching </t>
        </is>
      </c>
      <c r="L2008" s="465" t="inlineStr">
        <is>
          <t xml:space="preserve"> reactive </t>
        </is>
      </c>
      <c r="M2008" s="465" t="inlineStr">
        <is>
          <t xml:space="preserve"> Nmix </t>
        </is>
      </c>
      <c r="N2008" s="466" t="n">
        <v>2.854411058041925</v>
      </c>
      <c r="O2008" s="467" t="n">
        <v>0.5483540070383622</v>
      </c>
      <c r="P2008" s="468" t="n">
        <v>2011</v>
      </c>
      <c r="Q2008" s="469" t="inlineStr">
        <is>
          <t>UNFCCC CRT</t>
        </is>
      </c>
      <c r="R2008" s="469" t="inlineStr">
        <is>
          <t>ok</t>
        </is>
      </c>
      <c r="S2008" s="469" t="inlineStr">
        <is>
          <t xml:space="preserve"> text </t>
        </is>
      </c>
      <c r="T2008" s="426" t="inlineStr">
        <is>
          <t>Norway</t>
        </is>
      </c>
      <c r="U2008" s="465" t="inlineStr">
        <is>
          <t xml:space="preserve"> N wasted </t>
        </is>
      </c>
      <c r="V2008" s="465" t="n">
        <v>0.04</v>
      </c>
    </row>
    <row r="2009" ht="16" customHeight="1">
      <c r="B2009" s="5" t="inlineStr">
        <is>
          <t>AG.MM-RW.RW</t>
        </is>
      </c>
      <c r="C2009" s="5" t="inlineStr">
        <is>
          <t>AG.MM-RW.RW-Live animal export-Nmix</t>
        </is>
      </c>
      <c r="D2009" s="5" t="inlineStr">
        <is>
          <t>AG</t>
        </is>
      </c>
      <c r="E2009" s="5" t="inlineStr">
        <is>
          <t>MM</t>
        </is>
      </c>
      <c r="F2009" s="5">
        <f>VLOOKUP(E2009,'5.a Definitions'!E:F,2,FALSE)</f>
        <v/>
      </c>
      <c r="G2009" s="5" t="inlineStr">
        <is>
          <t>RW</t>
        </is>
      </c>
      <c r="H2009" s="5" t="inlineStr">
        <is>
          <t>RW</t>
        </is>
      </c>
      <c r="I2009" s="5">
        <f>VLOOKUP(H2009,'5.a Definitions'!E:F,2,FALSE)</f>
        <v/>
      </c>
      <c r="J2009" s="465" t="inlineStr">
        <is>
          <t xml:space="preserve"> Live animal export </t>
        </is>
      </c>
      <c r="K2009" s="465" t="inlineStr">
        <is>
          <t xml:space="preserve"> live animal export </t>
        </is>
      </c>
      <c r="L2009" s="465" t="inlineStr">
        <is>
          <t xml:space="preserve"> reactive </t>
        </is>
      </c>
      <c r="M2009" s="465" t="inlineStr">
        <is>
          <t xml:space="preserve"> Nmix </t>
        </is>
      </c>
      <c r="N2009" s="466" t="n">
        <v>0.0074196224</v>
      </c>
      <c r="O2009" s="467" t="n">
        <v>0.3741734043674492</v>
      </c>
      <c r="P2009" s="468" t="n">
        <v>2011</v>
      </c>
      <c r="Q2009" s="469" t="inlineStr">
        <is>
          <t>FAOSTAT Crops and livestock products</t>
        </is>
      </c>
      <c r="R2009" s="469" t="inlineStr">
        <is>
          <t>ok</t>
        </is>
      </c>
      <c r="S2009" s="469" t="inlineStr">
        <is>
          <t xml:space="preserve"> text </t>
        </is>
      </c>
      <c r="T2009" s="426" t="inlineStr">
        <is>
          <t>Norway</t>
        </is>
      </c>
      <c r="U2009" s="5" t="inlineStr">
        <is>
          <t>useful output</t>
        </is>
      </c>
      <c r="V2009" s="465" t="n">
        <v>0.04</v>
      </c>
    </row>
    <row r="2010" ht="16" customHeight="1">
      <c r="A2010" s="486" t="inlineStr">
        <is>
          <t xml:space="preserve"> Forests and Semi-natural vegetation </t>
        </is>
      </c>
      <c r="B2010" s="5" t="inlineStr">
        <is>
          <t>FS.FO-AT.AT</t>
        </is>
      </c>
      <c r="C2010" s="5" t="inlineStr">
        <is>
          <t>FS.FO-AT.AT-Emissions-N2</t>
        </is>
      </c>
      <c r="D2010" s="5" t="inlineStr">
        <is>
          <t>FS</t>
        </is>
      </c>
      <c r="E2010" s="5" t="inlineStr">
        <is>
          <t>FO</t>
        </is>
      </c>
      <c r="F2010" s="5">
        <f>VLOOKUP(E2010,'5.a Definitions'!E:F,2,FALSE)</f>
        <v/>
      </c>
      <c r="G2010" s="5" t="inlineStr">
        <is>
          <t>AT</t>
        </is>
      </c>
      <c r="H2010" s="5" t="inlineStr">
        <is>
          <t>AT</t>
        </is>
      </c>
      <c r="I2010" s="5">
        <f>VLOOKUP(H2010,'5.a Definitions'!E:F,2,FALSE)</f>
        <v/>
      </c>
      <c r="J2010" s="465" t="inlineStr">
        <is>
          <t xml:space="preserve"> Emissions </t>
        </is>
      </c>
      <c r="K2010" s="465" t="inlineStr">
        <is>
          <t xml:space="preserve"> forest emissions </t>
        </is>
      </c>
      <c r="L2010" s="465" t="inlineStr">
        <is>
          <t xml:space="preserve"> inert </t>
        </is>
      </c>
      <c r="M2010" s="465" t="inlineStr">
        <is>
          <t xml:space="preserve"> N2 </t>
        </is>
      </c>
      <c r="N2010" s="466" t="n">
        <v>7.166467862712902</v>
      </c>
      <c r="O2010" s="467" t="n">
        <v>1.876148950785864</v>
      </c>
      <c r="P2010" s="468" t="n">
        <v>2011</v>
      </c>
      <c r="Q2010" s="469" t="inlineStr">
        <is>
          <t>UNFCCC CRT + Butterbach-Bahl et al. (2013)</t>
        </is>
      </c>
      <c r="R2010" s="469" t="inlineStr">
        <is>
          <t>ok</t>
        </is>
      </c>
      <c r="S2010" s="469" t="inlineStr">
        <is>
          <t xml:space="preserve"> text </t>
        </is>
      </c>
      <c r="T2010" s="426" t="inlineStr">
        <is>
          <t>Norway</t>
        </is>
      </c>
      <c r="U2010" s="465" t="inlineStr">
        <is>
          <t xml:space="preserve"> N wasted </t>
        </is>
      </c>
      <c r="V2010" s="465" t="n">
        <v>0.04</v>
      </c>
    </row>
    <row r="2011" ht="16" customHeight="1">
      <c r="B2011" s="5" t="inlineStr">
        <is>
          <t>FS.FO-AT.AT</t>
        </is>
      </c>
      <c r="C2011" s="5" t="inlineStr">
        <is>
          <t>FS.FO-AT.AT-Emissions-N2O</t>
        </is>
      </c>
      <c r="D2011" s="5" t="inlineStr">
        <is>
          <t>FS</t>
        </is>
      </c>
      <c r="E2011" s="5" t="inlineStr">
        <is>
          <t>FO</t>
        </is>
      </c>
      <c r="F2011" s="5">
        <f>VLOOKUP(E2011,'5.a Definitions'!E:F,2,FALSE)</f>
        <v/>
      </c>
      <c r="G2011" s="5" t="inlineStr">
        <is>
          <t>AT</t>
        </is>
      </c>
      <c r="H2011" s="5" t="inlineStr">
        <is>
          <t>AT</t>
        </is>
      </c>
      <c r="I2011" s="5">
        <f>VLOOKUP(H2011,'5.a Definitions'!E:F,2,FALSE)</f>
        <v/>
      </c>
      <c r="J2011" s="465" t="inlineStr">
        <is>
          <t xml:space="preserve"> Emissions </t>
        </is>
      </c>
      <c r="K2011" s="465" t="inlineStr">
        <is>
          <t xml:space="preserve"> forest emissions </t>
        </is>
      </c>
      <c r="L2011" s="465" t="inlineStr">
        <is>
          <t xml:space="preserve"> reactive </t>
        </is>
      </c>
      <c r="M2011" s="465" t="inlineStr">
        <is>
          <t xml:space="preserve"> N2O </t>
        </is>
      </c>
      <c r="N2011" s="466" t="n">
        <v>0.3675111724468155</v>
      </c>
      <c r="O2011" s="467" t="n">
        <v>1.261544563046772</v>
      </c>
      <c r="P2011" s="468" t="n">
        <v>2011</v>
      </c>
      <c r="Q2011" s="469" t="inlineStr">
        <is>
          <t>UNFCCC CRT</t>
        </is>
      </c>
      <c r="R2011" s="469" t="inlineStr">
        <is>
          <t>ok</t>
        </is>
      </c>
      <c r="S2011" s="469" t="inlineStr">
        <is>
          <t xml:space="preserve"> text </t>
        </is>
      </c>
      <c r="T2011" s="426" t="inlineStr">
        <is>
          <t>Norway</t>
        </is>
      </c>
      <c r="U2011" s="465" t="inlineStr">
        <is>
          <t xml:space="preserve"> N wasted </t>
        </is>
      </c>
      <c r="V2011" s="465" t="n">
        <v>0.04</v>
      </c>
    </row>
    <row r="2012" ht="16" customHeight="1">
      <c r="B2012" s="5" t="inlineStr">
        <is>
          <t>FS.FO-HY.SW</t>
        </is>
      </c>
      <c r="C2012" s="5" t="inlineStr">
        <is>
          <t>FS.FO-HY.SW-Leaching-Nmix</t>
        </is>
      </c>
      <c r="D2012" s="5" t="inlineStr">
        <is>
          <t>FS</t>
        </is>
      </c>
      <c r="E2012" s="5" t="inlineStr">
        <is>
          <t>FO</t>
        </is>
      </c>
      <c r="F2012" s="5">
        <f>VLOOKUP(E2012,'5.a Definitions'!E:F,2,FALSE)</f>
        <v/>
      </c>
      <c r="G2012" s="5" t="inlineStr">
        <is>
          <t>HY</t>
        </is>
      </c>
      <c r="H2012" s="5" t="inlineStr">
        <is>
          <t>SW</t>
        </is>
      </c>
      <c r="I2012" s="5">
        <f>VLOOKUP(H2012,'5.a Definitions'!E:F,2,FALSE)</f>
        <v/>
      </c>
      <c r="J2012" s="465" t="inlineStr">
        <is>
          <t xml:space="preserve"> Leaching </t>
        </is>
      </c>
      <c r="K2012" s="465" t="inlineStr">
        <is>
          <t xml:space="preserve"> forest leaching </t>
        </is>
      </c>
      <c r="L2012" s="465" t="inlineStr">
        <is>
          <t xml:space="preserve"> reactive </t>
        </is>
      </c>
      <c r="M2012" s="465" t="inlineStr">
        <is>
          <t xml:space="preserve"> Nmix </t>
        </is>
      </c>
      <c r="N2012" s="466" t="n">
        <v>35.91195774338921</v>
      </c>
      <c r="O2012" s="467" t="n">
        <v>0.4368582621607821</v>
      </c>
      <c r="P2012" s="468" t="n">
        <v>2011</v>
      </c>
      <c r="Q2012" s="469" t="inlineStr">
        <is>
          <t>NIVA TEOTIL2, bias-corrected to TEOTIL3</t>
        </is>
      </c>
      <c r="R2012" s="469" t="inlineStr">
        <is>
          <t>ok</t>
        </is>
      </c>
      <c r="S2012" s="469" t="inlineStr">
        <is>
          <t xml:space="preserve"> text </t>
        </is>
      </c>
      <c r="T2012" s="426" t="inlineStr">
        <is>
          <t>Norway</t>
        </is>
      </c>
      <c r="U2012" s="465" t="inlineStr">
        <is>
          <t xml:space="preserve"> N wasted </t>
        </is>
      </c>
      <c r="V2012" s="465" t="n">
        <v>0.04</v>
      </c>
    </row>
    <row r="2013" ht="16" customHeight="1">
      <c r="B2013" s="5" t="inlineStr">
        <is>
          <t>FS.FO-MP.OP</t>
        </is>
      </c>
      <c r="C2013" s="5" t="inlineStr">
        <is>
          <t>FS.FO-MP.OP-Industrial round wood-Nmix</t>
        </is>
      </c>
      <c r="D2013" s="5" t="inlineStr">
        <is>
          <t>FS</t>
        </is>
      </c>
      <c r="E2013" s="5" t="inlineStr">
        <is>
          <t>FO</t>
        </is>
      </c>
      <c r="F2013" s="5">
        <f>VLOOKUP(E2013,'5.a Definitions'!E:F,2,FALSE)</f>
        <v/>
      </c>
      <c r="G2013" s="5" t="inlineStr">
        <is>
          <t>MP</t>
        </is>
      </c>
      <c r="H2013" s="5" t="inlineStr">
        <is>
          <t>OP</t>
        </is>
      </c>
      <c r="I2013" s="5">
        <f>VLOOKUP(H2013,'5.a Definitions'!E:F,2,FALSE)</f>
        <v/>
      </c>
      <c r="J2013" s="465" t="inlineStr">
        <is>
          <t xml:space="preserve"> Industrial round wood </t>
        </is>
      </c>
      <c r="K2013" s="465" t="inlineStr">
        <is>
          <t xml:space="preserve"> industrial round wood </t>
        </is>
      </c>
      <c r="L2013" s="465" t="inlineStr">
        <is>
          <t xml:space="preserve"> reactive </t>
        </is>
      </c>
      <c r="M2013" s="465" t="inlineStr">
        <is>
          <t xml:space="preserve"> Nmix </t>
        </is>
      </c>
      <c r="N2013" s="466" t="n">
        <v>4.59688095</v>
      </c>
      <c r="O2013" s="467" t="n">
        <v>0.400790536932612</v>
      </c>
      <c r="P2013" s="468" t="n">
        <v>2011</v>
      </c>
      <c r="Q2013" s="469" t="inlineStr">
        <is>
          <t>FAOSTAT</t>
        </is>
      </c>
      <c r="R2013" s="469" t="inlineStr">
        <is>
          <t>ok</t>
        </is>
      </c>
      <c r="S2013" s="469" t="inlineStr">
        <is>
          <t xml:space="preserve"> text </t>
        </is>
      </c>
      <c r="T2013" s="426" t="inlineStr">
        <is>
          <t>Norway</t>
        </is>
      </c>
      <c r="U2013" s="5" t="inlineStr">
        <is>
          <t>useful output</t>
        </is>
      </c>
      <c r="V2013" s="465" t="n">
        <v>0.04</v>
      </c>
    </row>
    <row r="2014" ht="16" customFormat="1" customHeight="1" s="482">
      <c r="B2014" s="5" t="inlineStr">
        <is>
          <t>FS.FO-EF.OE</t>
        </is>
      </c>
      <c r="C2014" s="5" t="inlineStr">
        <is>
          <t>FS.FO-EF.OE-Fuel wood for households-Nmix</t>
        </is>
      </c>
      <c r="D2014" s="5" t="inlineStr">
        <is>
          <t>FS</t>
        </is>
      </c>
      <c r="E2014" s="5" t="inlineStr">
        <is>
          <t>FO</t>
        </is>
      </c>
      <c r="F2014" s="5">
        <f>VLOOKUP(E2014,'5.a Definitions'!E:F,2,FALSE)</f>
        <v/>
      </c>
      <c r="G2014" s="5" t="inlineStr">
        <is>
          <t>EF</t>
        </is>
      </c>
      <c r="H2014" s="5" t="inlineStr">
        <is>
          <t>OE</t>
        </is>
      </c>
      <c r="I2014" s="5">
        <f>VLOOKUP(H2014,'5.a Definitions'!E:F,2,FALSE)</f>
        <v/>
      </c>
      <c r="J2014" s="465" t="inlineStr">
        <is>
          <t xml:space="preserve"> Fuel wood for households </t>
        </is>
      </c>
      <c r="K2014" s="465" t="inlineStr">
        <is>
          <t xml:space="preserve"> fuel wood for households </t>
        </is>
      </c>
      <c r="L2014" s="465" t="inlineStr">
        <is>
          <t xml:space="preserve"> reactive </t>
        </is>
      </c>
      <c r="M2014" s="465" t="inlineStr">
        <is>
          <t xml:space="preserve"> Nmix </t>
        </is>
      </c>
      <c r="N2014" s="466" t="n">
        <v>2.1511</v>
      </c>
      <c r="O2014" s="467" t="n">
        <v>1.320077214484901</v>
      </c>
      <c r="P2014" s="468" t="n">
        <v>2011</v>
      </c>
      <c r="Q2014" s="469" t="inlineStr">
        <is>
          <t>SSB</t>
        </is>
      </c>
      <c r="R2014" s="469" t="inlineStr">
        <is>
          <t>ok</t>
        </is>
      </c>
      <c r="S2014" s="469" t="inlineStr">
        <is>
          <t xml:space="preserve"> text </t>
        </is>
      </c>
      <c r="T2014" s="426" t="inlineStr">
        <is>
          <t>Norway</t>
        </is>
      </c>
      <c r="U2014" s="5" t="inlineStr">
        <is>
          <t>useful output</t>
        </is>
      </c>
      <c r="V2014" s="465" t="n">
        <v>0.04</v>
      </c>
    </row>
    <row r="2015" ht="16" customHeight="1">
      <c r="B2015" s="475" t="inlineStr">
        <is>
          <t>FS.OL-AT.AT</t>
        </is>
      </c>
      <c r="C2015" s="475" t="inlineStr">
        <is>
          <t>FS.OL-AT.AT-Emissions-NH3</t>
        </is>
      </c>
      <c r="D2015" s="475" t="inlineStr">
        <is>
          <t>FS</t>
        </is>
      </c>
      <c r="E2015" s="475" t="inlineStr">
        <is>
          <t>OL</t>
        </is>
      </c>
      <c r="F2015" s="5">
        <f>VLOOKUP(E2015,'5.a Definitions'!E:F,2,FALSE)</f>
        <v/>
      </c>
      <c r="G2015" s="475" t="inlineStr">
        <is>
          <t>AT</t>
        </is>
      </c>
      <c r="H2015" s="475" t="inlineStr">
        <is>
          <t>AT</t>
        </is>
      </c>
      <c r="I2015" s="5">
        <f>VLOOKUP(H2015,'5.a Definitions'!E:F,2,FALSE)</f>
        <v/>
      </c>
      <c r="J2015" s="465" t="inlineStr">
        <is>
          <t>Emissions</t>
        </is>
      </c>
      <c r="K2015" s="465" t="inlineStr">
        <is>
          <t>other land emissions</t>
        </is>
      </c>
      <c r="L2015" s="465" t="inlineStr">
        <is>
          <t>reactive</t>
        </is>
      </c>
      <c r="M2015" s="465" t="inlineStr">
        <is>
          <t>NH3</t>
        </is>
      </c>
      <c r="N2015" s="466" t="n">
        <v>0.4720491089557406</v>
      </c>
      <c r="O2015" s="467" t="n">
        <v>0.9381357537169543</v>
      </c>
      <c r="P2015" s="468" t="n">
        <v>2011</v>
      </c>
      <c r="Q2015" s="469" t="inlineStr">
        <is>
          <t>CRLTAP Inventory Submissions (3Da3), utmark share</t>
        </is>
      </c>
      <c r="R2015" s="469" t="inlineStr">
        <is>
          <t>ok</t>
        </is>
      </c>
      <c r="S2015" s="469" t="inlineStr">
        <is>
          <t>text</t>
        </is>
      </c>
      <c r="T2015" s="476" t="inlineStr">
        <is>
          <t>Norway</t>
        </is>
      </c>
      <c r="U2015" s="475" t="inlineStr">
        <is>
          <t>useful output</t>
        </is>
      </c>
      <c r="V2015" s="465">
        <f>(O1973*N1973)^2</f>
        <v/>
      </c>
    </row>
    <row r="2016" ht="16" customHeight="1">
      <c r="B2016" s="475" t="inlineStr">
        <is>
          <t>FS.OL-AT.AT</t>
        </is>
      </c>
      <c r="C2016" s="475" t="inlineStr">
        <is>
          <t>FS.OL-AT.AT-Emissions-NOx</t>
        </is>
      </c>
      <c r="D2016" s="475" t="inlineStr">
        <is>
          <t>FS</t>
        </is>
      </c>
      <c r="E2016" s="475" t="inlineStr">
        <is>
          <t>OL</t>
        </is>
      </c>
      <c r="F2016" s="5">
        <f>VLOOKUP(E2016,'5.a Definitions'!E:F,2,FALSE)</f>
        <v/>
      </c>
      <c r="G2016" s="475" t="inlineStr">
        <is>
          <t>AT</t>
        </is>
      </c>
      <c r="H2016" s="475" t="inlineStr">
        <is>
          <t>AT</t>
        </is>
      </c>
      <c r="I2016" s="5">
        <f>VLOOKUP(H2016,'5.a Definitions'!E:F,2,FALSE)</f>
        <v/>
      </c>
      <c r="J2016" s="465" t="inlineStr">
        <is>
          <t>Emissions</t>
        </is>
      </c>
      <c r="K2016" s="465" t="inlineStr">
        <is>
          <t>other land emissions</t>
        </is>
      </c>
      <c r="L2016" s="465" t="inlineStr">
        <is>
          <t>reactive</t>
        </is>
      </c>
      <c r="M2016" s="465" t="inlineStr">
        <is>
          <t>NOx</t>
        </is>
      </c>
      <c r="N2016" s="466" t="n">
        <v>0.09182896199484337</v>
      </c>
      <c r="O2016" s="467" t="n">
        <v>0.8187412326278942</v>
      </c>
      <c r="P2016" s="468" t="n">
        <v>2011</v>
      </c>
      <c r="Q2016" s="469" t="inlineStr">
        <is>
          <t>CRLTAP Inventory Submissions (3Da3), utmark share</t>
        </is>
      </c>
      <c r="R2016" s="469" t="inlineStr">
        <is>
          <t>ok</t>
        </is>
      </c>
      <c r="S2016" s="469" t="inlineStr">
        <is>
          <t>text</t>
        </is>
      </c>
      <c r="T2016" s="476" t="inlineStr">
        <is>
          <t>Norway</t>
        </is>
      </c>
      <c r="U2016" s="475" t="inlineStr">
        <is>
          <t>useful output</t>
        </is>
      </c>
      <c r="V2016" s="465">
        <f>(O1988*N1988)^2</f>
        <v/>
      </c>
    </row>
    <row r="2017" ht="16" customHeight="1">
      <c r="B2017" s="475" t="inlineStr">
        <is>
          <t>FS.OL-AT.AT</t>
        </is>
      </c>
      <c r="C2017" s="475" t="inlineStr">
        <is>
          <t>FS.OL-AT.AT-Emissions-N2O</t>
        </is>
      </c>
      <c r="D2017" s="475" t="inlineStr">
        <is>
          <t>FS</t>
        </is>
      </c>
      <c r="E2017" s="475" t="inlineStr">
        <is>
          <t>OL</t>
        </is>
      </c>
      <c r="F2017" s="5">
        <f>VLOOKUP(E2017,'5.a Definitions'!E:F,2,FALSE)</f>
        <v/>
      </c>
      <c r="G2017" s="475" t="inlineStr">
        <is>
          <t>AT</t>
        </is>
      </c>
      <c r="H2017" s="475" t="inlineStr">
        <is>
          <t>AT</t>
        </is>
      </c>
      <c r="I2017" s="5">
        <f>VLOOKUP(H2017,'5.a Definitions'!E:F,2,FALSE)</f>
        <v/>
      </c>
      <c r="J2017" s="465" t="inlineStr">
        <is>
          <t>Emissions</t>
        </is>
      </c>
      <c r="K2017" s="465" t="inlineStr">
        <is>
          <t>other land emissions</t>
        </is>
      </c>
      <c r="L2017" s="465" t="inlineStr">
        <is>
          <t>reactive</t>
        </is>
      </c>
      <c r="M2017" s="465" t="inlineStr">
        <is>
          <t>N2O</t>
        </is>
      </c>
      <c r="N2017" s="466" t="n">
        <v>0.06049048875643255</v>
      </c>
      <c r="O2017" s="467" t="n">
        <v>1.334854531454166</v>
      </c>
      <c r="P2017" s="468" t="n">
        <v>2011</v>
      </c>
      <c r="Q2017" s="469" t="inlineStr">
        <is>
          <t>UNFCCC CRT Table3.D, utmark share</t>
        </is>
      </c>
      <c r="R2017" s="469" t="inlineStr">
        <is>
          <t>ok</t>
        </is>
      </c>
      <c r="S2017" s="469" t="inlineStr">
        <is>
          <t>text</t>
        </is>
      </c>
      <c r="T2017" s="476" t="inlineStr">
        <is>
          <t>Norway</t>
        </is>
      </c>
      <c r="U2017" s="475" t="inlineStr">
        <is>
          <t>useful output</t>
        </is>
      </c>
      <c r="V2017" s="465">
        <f>(O2003*N2003)^2</f>
        <v/>
      </c>
    </row>
    <row r="2018" ht="16" customHeight="1">
      <c r="B2018" s="475" t="inlineStr">
        <is>
          <t>FS.OL-AG.MM</t>
        </is>
      </c>
      <c r="C2018" s="475" t="inlineStr">
        <is>
          <t>FS.OL-AG.MM-Grazing-Nmix</t>
        </is>
      </c>
      <c r="D2018" s="475" t="inlineStr">
        <is>
          <t>FS</t>
        </is>
      </c>
      <c r="E2018" s="475" t="inlineStr">
        <is>
          <t>OL</t>
        </is>
      </c>
      <c r="F2018" s="5">
        <f>VLOOKUP(E2018,'5.a Definitions'!E:F,2,FALSE)</f>
        <v/>
      </c>
      <c r="G2018" s="475" t="inlineStr">
        <is>
          <t>AG</t>
        </is>
      </c>
      <c r="H2018" s="475" t="inlineStr">
        <is>
          <t>MM</t>
        </is>
      </c>
      <c r="I2018" s="5">
        <f>VLOOKUP(H2018,'5.a Definitions'!E:F,2,FALSE)</f>
        <v/>
      </c>
      <c r="J2018" s="473" t="inlineStr">
        <is>
          <t>Grazing</t>
        </is>
      </c>
      <c r="K2018" s="473" t="inlineStr">
        <is>
          <t>grazing</t>
        </is>
      </c>
      <c r="L2018" s="465" t="inlineStr">
        <is>
          <t>reactive</t>
        </is>
      </c>
      <c r="M2018" s="465" t="inlineStr">
        <is>
          <t>Nmix</t>
        </is>
      </c>
      <c r="N2018" s="466" t="n">
        <v>7.807210585154113</v>
      </c>
      <c r="O2018" s="467" t="n">
        <v>0.2229394858827391</v>
      </c>
      <c r="P2018" s="468" t="n">
        <v>2011</v>
      </c>
      <c r="Q2018" s="469" t="inlineStr">
        <is>
          <t>SSB table 12660</t>
        </is>
      </c>
      <c r="R2018" s="469" t="inlineStr">
        <is>
          <t>ok</t>
        </is>
      </c>
      <c r="S2018" s="469" t="inlineStr">
        <is>
          <t>text</t>
        </is>
      </c>
      <c r="T2018" s="476" t="inlineStr">
        <is>
          <t>Norway</t>
        </is>
      </c>
      <c r="U2018" s="5" t="inlineStr">
        <is>
          <t>useful output</t>
        </is>
      </c>
      <c r="V2018" s="465">
        <f>(O1945*N1945)^2</f>
        <v/>
      </c>
    </row>
    <row r="2019" ht="16" customHeight="1">
      <c r="B2019" s="5" t="inlineStr">
        <is>
          <t>FS.OL-HY.SW</t>
        </is>
      </c>
      <c r="C2019" s="5" t="inlineStr">
        <is>
          <t>FS.OL-HY.SW-Leaching-Nmix</t>
        </is>
      </c>
      <c r="D2019" s="5" t="inlineStr">
        <is>
          <t>FS</t>
        </is>
      </c>
      <c r="E2019" s="5" t="inlineStr">
        <is>
          <t>OL</t>
        </is>
      </c>
      <c r="F2019" s="5">
        <f>VLOOKUP(E2019,'5.a Definitions'!E:F,2,FALSE)</f>
        <v/>
      </c>
      <c r="G2019" s="5" t="inlineStr">
        <is>
          <t>HY</t>
        </is>
      </c>
      <c r="H2019" s="5" t="inlineStr">
        <is>
          <t>SW</t>
        </is>
      </c>
      <c r="I2019" s="5">
        <f>VLOOKUP(H2019,'5.a Definitions'!E:F,2,FALSE)</f>
        <v/>
      </c>
      <c r="J2019" s="465" t="inlineStr">
        <is>
          <t xml:space="preserve"> Leaching </t>
        </is>
      </c>
      <c r="K2019" s="465" t="inlineStr">
        <is>
          <t xml:space="preserve"> other land leaching </t>
        </is>
      </c>
      <c r="L2019" s="465" t="inlineStr">
        <is>
          <t xml:space="preserve"> reactive </t>
        </is>
      </c>
      <c r="M2019" s="465" t="inlineStr">
        <is>
          <t xml:space="preserve"> Nmix </t>
        </is>
      </c>
      <c r="N2019" s="466" t="n">
        <v>24.95576724540606</v>
      </c>
      <c r="O2019" s="467" t="n">
        <v>0.4253940035167165</v>
      </c>
      <c r="P2019" s="468" t="n">
        <v>2011</v>
      </c>
      <c r="Q2019" s="469" t="inlineStr">
        <is>
          <t>NIVA TEOTIL2, bias-corrected to TEOTIL3</t>
        </is>
      </c>
      <c r="R2019" s="469" t="inlineStr">
        <is>
          <t>ok</t>
        </is>
      </c>
      <c r="S2019" s="469" t="inlineStr">
        <is>
          <t xml:space="preserve"> text </t>
        </is>
      </c>
      <c r="T2019" s="426" t="inlineStr">
        <is>
          <t>Norway</t>
        </is>
      </c>
      <c r="U2019" s="465" t="inlineStr">
        <is>
          <t xml:space="preserve"> N wasted </t>
        </is>
      </c>
      <c r="V2019" s="465" t="n">
        <v>0.04</v>
      </c>
    </row>
    <row r="2020" ht="16" customHeight="1">
      <c r="A2020" s="485" t="inlineStr">
        <is>
          <t>Processing of residues</t>
        </is>
      </c>
      <c r="B2020" s="475" t="inlineStr">
        <is>
          <t>PR.SO-EF.EC</t>
        </is>
      </c>
      <c r="C2020" s="475" t="inlineStr">
        <is>
          <t>PR.SO-EF.EC-Waste to energy-Nmix</t>
        </is>
      </c>
      <c r="D2020" s="475" t="inlineStr">
        <is>
          <t>PR</t>
        </is>
      </c>
      <c r="E2020" s="475" t="inlineStr">
        <is>
          <t>SO</t>
        </is>
      </c>
      <c r="F2020" s="5">
        <f>VLOOKUP(E2020,'5.a Definitions'!E:F,2,FALSE)</f>
        <v/>
      </c>
      <c r="G2020" s="475" t="inlineStr">
        <is>
          <t>EF</t>
        </is>
      </c>
      <c r="H2020" s="475" t="inlineStr">
        <is>
          <t>EC</t>
        </is>
      </c>
      <c r="I2020" s="5">
        <f>VLOOKUP(H2020,'5.a Definitions'!E:F,2,FALSE)</f>
        <v/>
      </c>
      <c r="J2020" s="465" t="inlineStr">
        <is>
          <t>Waste for energy incineration</t>
        </is>
      </c>
      <c r="K2020" s="465" t="inlineStr">
        <is>
          <t>waste for energy incineration</t>
        </is>
      </c>
      <c r="L2020" s="465" t="inlineStr">
        <is>
          <t>reactive</t>
        </is>
      </c>
      <c r="M2020" s="465" t="inlineStr">
        <is>
          <t>Nmix</t>
        </is>
      </c>
      <c r="N2020" s="466" t="n">
        <v>24.10297950907151</v>
      </c>
      <c r="O2020" s="467" t="n">
        <v>0.4886804720336796</v>
      </c>
      <c r="P2020" s="468" t="n">
        <v>2011</v>
      </c>
      <c r="Q2020" s="469" t="inlineStr">
        <is>
          <t>SSB table 05281, scaled to the N content of table 10513</t>
        </is>
      </c>
      <c r="R2020" s="469" t="inlineStr">
        <is>
          <t>ok</t>
        </is>
      </c>
      <c r="S2020" s="469" t="inlineStr">
        <is>
          <t>text</t>
        </is>
      </c>
      <c r="T2020" s="476" t="inlineStr">
        <is>
          <t>Norway</t>
        </is>
      </c>
      <c r="U2020" s="475" t="inlineStr">
        <is>
          <t>N wasted</t>
        </is>
      </c>
      <c r="V2020" s="465">
        <f>(O1834*N1834)^2</f>
        <v/>
      </c>
    </row>
    <row r="2021" ht="16" customHeight="1">
      <c r="B2021" s="475" t="inlineStr">
        <is>
          <t>PR.SO-MP.OP</t>
        </is>
      </c>
      <c r="C2021" s="475" t="inlineStr">
        <is>
          <t>PR.SO-MP.OP-Recycling-Nmix</t>
        </is>
      </c>
      <c r="D2021" s="475" t="inlineStr">
        <is>
          <t>PR</t>
        </is>
      </c>
      <c r="E2021" s="475" t="inlineStr">
        <is>
          <t>SO</t>
        </is>
      </c>
      <c r="F2021" s="5">
        <f>VLOOKUP(E2021,'5.a Definitions'!E:F,2,FALSE)</f>
        <v/>
      </c>
      <c r="G2021" s="475" t="inlineStr">
        <is>
          <t>MP</t>
        </is>
      </c>
      <c r="H2021" s="475" t="inlineStr">
        <is>
          <t>OP</t>
        </is>
      </c>
      <c r="I2021" s="5">
        <f>VLOOKUP(H2021,'5.a Definitions'!E:F,2,FALSE)</f>
        <v/>
      </c>
      <c r="J2021" s="465" t="inlineStr">
        <is>
          <t>Recycling</t>
        </is>
      </c>
      <c r="K2021" s="465" t="inlineStr">
        <is>
          <t>recycling</t>
        </is>
      </c>
      <c r="L2021" s="465" t="inlineStr">
        <is>
          <t>reactive</t>
        </is>
      </c>
      <c r="M2021" s="465" t="inlineStr">
        <is>
          <t>Nmix</t>
        </is>
      </c>
      <c r="N2021" s="466" t="n">
        <v>2.6327629212</v>
      </c>
      <c r="O2021" s="467" t="n">
        <v>0.6556878355645239</v>
      </c>
      <c r="P2021" s="468" t="n">
        <v>2011</v>
      </c>
      <c r="Q2021" s="469" t="inlineStr">
        <is>
          <t>SSB</t>
        </is>
      </c>
      <c r="R2021" s="469" t="inlineStr">
        <is>
          <t>ok</t>
        </is>
      </c>
      <c r="S2021" s="469" t="inlineStr">
        <is>
          <t>text</t>
        </is>
      </c>
      <c r="T2021" s="476" t="inlineStr">
        <is>
          <t>Norway</t>
        </is>
      </c>
      <c r="U2021" s="475" t="inlineStr">
        <is>
          <t>recycling</t>
        </is>
      </c>
      <c r="V2021" s="465">
        <f>(#REF!*#REF!)^2</f>
        <v/>
      </c>
    </row>
    <row r="2022" ht="16" customHeight="1">
      <c r="B2022" s="5" t="inlineStr">
        <is>
          <t>PR.SO-AG.SM</t>
        </is>
      </c>
      <c r="C2022" s="5" t="inlineStr">
        <is>
          <t>PR.SO-AG.SM-Biologically treated organic waste-Nmix</t>
        </is>
      </c>
      <c r="D2022" s="5" t="inlineStr">
        <is>
          <t>PR</t>
        </is>
      </c>
      <c r="E2022" s="5" t="inlineStr">
        <is>
          <t>SO</t>
        </is>
      </c>
      <c r="F2022" s="5">
        <f>VLOOKUP(E2022,'5.a Definitions'!E:F,2,FALSE)</f>
        <v/>
      </c>
      <c r="G2022" s="5" t="inlineStr">
        <is>
          <t>AG</t>
        </is>
      </c>
      <c r="H2022" s="5" t="inlineStr">
        <is>
          <t>SM</t>
        </is>
      </c>
      <c r="I2022" s="5">
        <f>VLOOKUP(H2022,'5.a Definitions'!E:F,2,FALSE)</f>
        <v/>
      </c>
      <c r="J2022" s="5" t="inlineStr">
        <is>
          <t>Biologically treated organic waste</t>
        </is>
      </c>
      <c r="K2022" s="5" t="inlineStr">
        <is>
          <t>biologically treated organic waste</t>
        </is>
      </c>
      <c r="L2022" s="5" t="inlineStr">
        <is>
          <t>reactive</t>
        </is>
      </c>
      <c r="M2022" s="5" t="inlineStr">
        <is>
          <t>Nmix</t>
        </is>
      </c>
      <c r="N2022" s="422" t="n">
        <v>0.7102944055944055</v>
      </c>
      <c r="O2022" s="423" t="n">
        <v>0.7434243566186438</v>
      </c>
      <c r="P2022" s="468" t="n">
        <v>2011</v>
      </c>
      <c r="Q2022" s="425" t="inlineStr">
        <is>
          <t>Filled (held at 2012): SSB tables 10513 and 12818</t>
        </is>
      </c>
      <c r="R2022" s="425" t="inlineStr">
        <is>
          <t>ok</t>
        </is>
      </c>
      <c r="S2022" s="425" t="inlineStr">
        <is>
          <t>text</t>
        </is>
      </c>
      <c r="T2022" s="426" t="inlineStr">
        <is>
          <t>Norway</t>
        </is>
      </c>
      <c r="U2022" s="5" t="inlineStr">
        <is>
          <t>recycling</t>
        </is>
      </c>
      <c r="V2022" s="5" t="n"/>
    </row>
    <row r="2023" ht="16" customHeight="1">
      <c r="B2023" s="5" t="inlineStr">
        <is>
          <t>PR.SO-PR.WW</t>
        </is>
      </c>
      <c r="C2023" s="5" t="inlineStr">
        <is>
          <t>PR.SO-PR.WW-Wastewater from landfills-Nmix</t>
        </is>
      </c>
      <c r="D2023" s="5" t="inlineStr">
        <is>
          <t>PR</t>
        </is>
      </c>
      <c r="E2023" s="5" t="inlineStr">
        <is>
          <t>SO</t>
        </is>
      </c>
      <c r="F2023" s="5">
        <f>VLOOKUP(E2023,'5.a Definitions'!E:F,2,FALSE)</f>
        <v/>
      </c>
      <c r="G2023" s="5" t="inlineStr">
        <is>
          <t>PR</t>
        </is>
      </c>
      <c r="H2023" s="5" t="inlineStr">
        <is>
          <t>WW</t>
        </is>
      </c>
      <c r="I2023" s="5">
        <f>VLOOKUP(H2023,'5.a Definitions'!E:F,2,FALSE)</f>
        <v/>
      </c>
      <c r="J2023" s="465" t="inlineStr">
        <is>
          <t xml:space="preserve"> Wastewater from landfills </t>
        </is>
      </c>
      <c r="K2023" s="465" t="inlineStr">
        <is>
          <t xml:space="preserve"> wastewater from landfills </t>
        </is>
      </c>
      <c r="L2023" s="465" t="inlineStr">
        <is>
          <t xml:space="preserve"> reactive </t>
        </is>
      </c>
      <c r="M2023" s="465" t="inlineStr">
        <is>
          <t xml:space="preserve"> Nmix </t>
        </is>
      </c>
      <c r="N2023" s="466" t="n">
        <v>1.313040606335</v>
      </c>
      <c r="O2023" s="467" t="n">
        <v>0.15246709873924</v>
      </c>
      <c r="P2023" s="468" t="n">
        <v>2011</v>
      </c>
      <c r="Q2023" s="469" t="inlineStr">
        <is>
          <t>Utslipp_deponi.xlsx (Mildir)</t>
        </is>
      </c>
      <c r="R2023" s="469" t="inlineStr">
        <is>
          <t>ok</t>
        </is>
      </c>
      <c r="S2023" s="469" t="inlineStr">
        <is>
          <t xml:space="preserve"> text </t>
        </is>
      </c>
      <c r="T2023" s="426" t="inlineStr">
        <is>
          <t>Norway</t>
        </is>
      </c>
      <c r="U2023" s="465" t="inlineStr">
        <is>
          <t xml:space="preserve"> N wasted </t>
        </is>
      </c>
      <c r="V2023" s="465" t="n">
        <v>0.04</v>
      </c>
    </row>
    <row r="2024" ht="16" customHeight="1">
      <c r="B2024" s="5" t="inlineStr">
        <is>
          <t>PR.SO-HS.HS</t>
        </is>
      </c>
      <c r="C2024" s="5" t="inlineStr">
        <is>
          <t>PR.SO-HS.HS-Biologically treated organic waste-Nmix</t>
        </is>
      </c>
      <c r="D2024" s="5" t="inlineStr">
        <is>
          <t>PR</t>
        </is>
      </c>
      <c r="E2024" s="5" t="inlineStr">
        <is>
          <t>SO</t>
        </is>
      </c>
      <c r="F2024" s="5">
        <f>VLOOKUP(E2024,'5.a Definitions'!E:F,2,FALSE)</f>
        <v/>
      </c>
      <c r="G2024" s="5" t="inlineStr">
        <is>
          <t>HS</t>
        </is>
      </c>
      <c r="H2024" s="5" t="inlineStr">
        <is>
          <t>HS</t>
        </is>
      </c>
      <c r="I2024" s="5">
        <f>VLOOKUP(H2024,'5.a Definitions'!E:F,2,FALSE)</f>
        <v/>
      </c>
      <c r="J2024" s="5" t="inlineStr">
        <is>
          <t>Biologically treated organic waste</t>
        </is>
      </c>
      <c r="K2024" s="5" t="inlineStr">
        <is>
          <t>biologically treated organic waste</t>
        </is>
      </c>
      <c r="L2024" s="465" t="inlineStr">
        <is>
          <t xml:space="preserve"> reactive </t>
        </is>
      </c>
      <c r="M2024" s="465" t="inlineStr">
        <is>
          <t xml:space="preserve"> Nmix </t>
        </is>
      </c>
      <c r="N2024" s="466" t="n">
        <v>0.6450632867132866</v>
      </c>
      <c r="O2024" s="467" t="n">
        <v>0.7469721645599301</v>
      </c>
      <c r="P2024" s="468" t="n">
        <v>2011</v>
      </c>
      <c r="Q2024" s="469" t="inlineStr">
        <is>
          <t>Filled (held at 2012): SSB tables 10513 and 12818</t>
        </is>
      </c>
      <c r="R2024" s="469" t="inlineStr">
        <is>
          <t>ok</t>
        </is>
      </c>
      <c r="S2024" s="469" t="inlineStr">
        <is>
          <t xml:space="preserve"> text </t>
        </is>
      </c>
      <c r="T2024" s="426" t="inlineStr">
        <is>
          <t>Norway</t>
        </is>
      </c>
      <c r="U2024" s="5" t="inlineStr">
        <is>
          <t>recycling</t>
        </is>
      </c>
      <c r="V2024" s="465" t="n">
        <v>0.04</v>
      </c>
    </row>
    <row r="2025" ht="16" customHeight="1">
      <c r="B2025" s="5" t="inlineStr">
        <is>
          <t>PR.SO-AT.AT</t>
        </is>
      </c>
      <c r="C2025" s="5" t="inlineStr">
        <is>
          <t>PR.SO-AT.AT-Emissions-NH3</t>
        </is>
      </c>
      <c r="D2025" s="5" t="inlineStr">
        <is>
          <t>PR</t>
        </is>
      </c>
      <c r="E2025" s="5" t="inlineStr">
        <is>
          <t>SO</t>
        </is>
      </c>
      <c r="F2025" s="5">
        <f>VLOOKUP(E2025,'5.a Definitions'!E:F,2,FALSE)</f>
        <v/>
      </c>
      <c r="G2025" s="5" t="inlineStr">
        <is>
          <t>AT</t>
        </is>
      </c>
      <c r="H2025" s="5" t="inlineStr">
        <is>
          <t>AT</t>
        </is>
      </c>
      <c r="I2025" s="5">
        <f>VLOOKUP(H2025,'5.a Definitions'!E:F,2,FALSE)</f>
        <v/>
      </c>
      <c r="J2025" s="465" t="inlineStr">
        <is>
          <t xml:space="preserve"> Emissions </t>
        </is>
      </c>
      <c r="K2025" s="465" t="inlineStr">
        <is>
          <t xml:space="preserve"> solid waste emissions </t>
        </is>
      </c>
      <c r="L2025" s="465" t="inlineStr">
        <is>
          <t xml:space="preserve"> reactive </t>
        </is>
      </c>
      <c r="M2025" s="465" t="inlineStr">
        <is>
          <t xml:space="preserve"> NH3 </t>
        </is>
      </c>
      <c r="N2025" s="466" t="n">
        <v>0.20472765837795</v>
      </c>
      <c r="O2025" s="467" t="n">
        <v>0.9200738013229377</v>
      </c>
      <c r="P2025" s="468" t="n">
        <v>2011</v>
      </c>
      <c r="Q2025" s="469" t="inlineStr">
        <is>
          <t>CRLTAP Inventory Submissions</t>
        </is>
      </c>
      <c r="R2025" s="469" t="inlineStr">
        <is>
          <t>ok</t>
        </is>
      </c>
      <c r="S2025" s="469" t="inlineStr">
        <is>
          <t xml:space="preserve"> text </t>
        </is>
      </c>
      <c r="T2025" s="426" t="inlineStr">
        <is>
          <t>Norway</t>
        </is>
      </c>
      <c r="U2025" s="465" t="inlineStr">
        <is>
          <t xml:space="preserve"> N wasted </t>
        </is>
      </c>
      <c r="V2025" s="465" t="n">
        <v>0.04</v>
      </c>
    </row>
    <row r="2026" ht="16" customHeight="1">
      <c r="B2026" s="5" t="inlineStr">
        <is>
          <t>PR.SO-AT.AT</t>
        </is>
      </c>
      <c r="C2026" s="5" t="inlineStr">
        <is>
          <t>PR.SO-AT.AT-Emissions-NOx</t>
        </is>
      </c>
      <c r="D2026" s="5" t="inlineStr">
        <is>
          <t>PR</t>
        </is>
      </c>
      <c r="E2026" s="5" t="inlineStr">
        <is>
          <t>SO</t>
        </is>
      </c>
      <c r="F2026" s="5">
        <f>VLOOKUP(E2026,'5.a Definitions'!E:F,2,FALSE)</f>
        <v/>
      </c>
      <c r="G2026" s="5" t="inlineStr">
        <is>
          <t>AT</t>
        </is>
      </c>
      <c r="H2026" s="5" t="inlineStr">
        <is>
          <t>AT</t>
        </is>
      </c>
      <c r="I2026" s="5">
        <f>VLOOKUP(H2026,'5.a Definitions'!E:F,2,FALSE)</f>
        <v/>
      </c>
      <c r="J2026" s="465" t="inlineStr">
        <is>
          <t xml:space="preserve"> Emissions </t>
        </is>
      </c>
      <c r="K2026" s="465" t="inlineStr">
        <is>
          <t xml:space="preserve"> solid waste emissions </t>
        </is>
      </c>
      <c r="L2026" s="465" t="inlineStr">
        <is>
          <t xml:space="preserve"> reactive </t>
        </is>
      </c>
      <c r="M2026" s="465" t="inlineStr">
        <is>
          <t xml:space="preserve"> NOx </t>
        </is>
      </c>
      <c r="N2026" s="466" t="n">
        <v>0.56002633421298</v>
      </c>
      <c r="O2026" s="467" t="n">
        <v>0.3581701643821988</v>
      </c>
      <c r="P2026" s="468" t="n">
        <v>2011</v>
      </c>
      <c r="Q2026" s="469" t="inlineStr">
        <is>
          <t>CRLTAP Inventory Submissions</t>
        </is>
      </c>
      <c r="R2026" s="469" t="inlineStr">
        <is>
          <t>ok</t>
        </is>
      </c>
      <c r="S2026" s="469" t="inlineStr">
        <is>
          <t xml:space="preserve"> text </t>
        </is>
      </c>
      <c r="T2026" s="426" t="inlineStr">
        <is>
          <t>Norway</t>
        </is>
      </c>
      <c r="U2026" s="465" t="inlineStr">
        <is>
          <t xml:space="preserve"> N wasted </t>
        </is>
      </c>
      <c r="V2026" s="465" t="n">
        <v>0.04</v>
      </c>
    </row>
    <row r="2027" ht="16" customHeight="1">
      <c r="B2027" s="5" t="inlineStr">
        <is>
          <t>PR.SO-AT.AT</t>
        </is>
      </c>
      <c r="C2027" s="5" t="inlineStr">
        <is>
          <t>PR.SO-AT.AT-Emissions-N2O</t>
        </is>
      </c>
      <c r="D2027" s="5" t="inlineStr">
        <is>
          <t>PR</t>
        </is>
      </c>
      <c r="E2027" s="5" t="inlineStr">
        <is>
          <t>SO</t>
        </is>
      </c>
      <c r="F2027" s="5">
        <f>VLOOKUP(E2027,'5.a Definitions'!E:F,2,FALSE)</f>
        <v/>
      </c>
      <c r="G2027" s="5" t="inlineStr">
        <is>
          <t>AT</t>
        </is>
      </c>
      <c r="H2027" s="5" t="inlineStr">
        <is>
          <t>AT</t>
        </is>
      </c>
      <c r="I2027" s="5">
        <f>VLOOKUP(H2027,'5.a Definitions'!E:F,2,FALSE)</f>
        <v/>
      </c>
      <c r="J2027" s="465" t="inlineStr">
        <is>
          <t xml:space="preserve"> Emissions </t>
        </is>
      </c>
      <c r="K2027" s="465" t="inlineStr">
        <is>
          <t xml:space="preserve"> solid waste emissions </t>
        </is>
      </c>
      <c r="L2027" s="465" t="inlineStr">
        <is>
          <t xml:space="preserve"> reactive </t>
        </is>
      </c>
      <c r="M2027" s="465" t="inlineStr">
        <is>
          <t xml:space="preserve"> N2O </t>
        </is>
      </c>
      <c r="N2027" s="466" t="n">
        <v>0.02968982009114959</v>
      </c>
      <c r="O2027" s="467" t="n">
        <v>1.272532052986043</v>
      </c>
      <c r="P2027" s="468" t="n">
        <v>2011</v>
      </c>
      <c r="Q2027" s="469" t="inlineStr">
        <is>
          <t>UNFCCC CRT</t>
        </is>
      </c>
      <c r="R2027" s="469" t="inlineStr">
        <is>
          <t>ok</t>
        </is>
      </c>
      <c r="S2027" s="469" t="inlineStr">
        <is>
          <t xml:space="preserve"> text </t>
        </is>
      </c>
      <c r="T2027" s="426" t="inlineStr">
        <is>
          <t>Norway</t>
        </is>
      </c>
      <c r="U2027" s="465" t="inlineStr">
        <is>
          <t xml:space="preserve"> N wasted </t>
        </is>
      </c>
      <c r="V2027" s="465" t="n">
        <v>0.04</v>
      </c>
    </row>
    <row r="2028" ht="16" customHeight="1">
      <c r="B2028" s="5" t="inlineStr">
        <is>
          <t>PR.SO-HY.SW</t>
        </is>
      </c>
      <c r="C2028" s="5" t="inlineStr">
        <is>
          <t>PR.SO-HY.SW-Leaching-Nmix</t>
        </is>
      </c>
      <c r="D2028" s="5" t="inlineStr">
        <is>
          <t>PR</t>
        </is>
      </c>
      <c r="E2028" s="5" t="inlineStr">
        <is>
          <t>SO</t>
        </is>
      </c>
      <c r="F2028" s="5">
        <f>VLOOKUP(E2028,'5.a Definitions'!E:F,2,FALSE)</f>
        <v/>
      </c>
      <c r="G2028" s="5" t="inlineStr">
        <is>
          <t>HY</t>
        </is>
      </c>
      <c r="H2028" s="5" t="inlineStr">
        <is>
          <t>SW</t>
        </is>
      </c>
      <c r="I2028" s="5">
        <f>VLOOKUP(H2028,'5.a Definitions'!E:F,2,FALSE)</f>
        <v/>
      </c>
      <c r="J2028" s="465" t="inlineStr">
        <is>
          <t xml:space="preserve"> Leaching </t>
        </is>
      </c>
      <c r="K2028" s="465" t="inlineStr">
        <is>
          <t xml:space="preserve"> solid waste leaching </t>
        </is>
      </c>
      <c r="L2028" s="465" t="inlineStr">
        <is>
          <t xml:space="preserve"> reactive </t>
        </is>
      </c>
      <c r="M2028" s="465" t="inlineStr">
        <is>
          <t xml:space="preserve"> Nmix </t>
        </is>
      </c>
      <c r="N2028" s="466" t="n">
        <v>0.5776812925750003</v>
      </c>
      <c r="O2028" s="467" t="n">
        <v>0.09805888811270069</v>
      </c>
      <c r="P2028" s="468" t="n">
        <v>2011</v>
      </c>
      <c r="Q2028" s="469" t="inlineStr">
        <is>
          <t>Utslipp_deponi.xlsx (Mildir)</t>
        </is>
      </c>
      <c r="R2028" s="469" t="inlineStr">
        <is>
          <t>ok</t>
        </is>
      </c>
      <c r="S2028" s="469" t="inlineStr">
        <is>
          <t xml:space="preserve"> text </t>
        </is>
      </c>
      <c r="T2028" s="426" t="inlineStr">
        <is>
          <t>Norway</t>
        </is>
      </c>
      <c r="U2028" s="465" t="inlineStr">
        <is>
          <t xml:space="preserve"> N wasted </t>
        </is>
      </c>
      <c r="V2028" s="465" t="n">
        <v>0.04</v>
      </c>
    </row>
    <row r="2029" ht="16" customHeight="1">
      <c r="B2029" s="5" t="inlineStr">
        <is>
          <t>PR.SO-RW.RW</t>
        </is>
      </c>
      <c r="C2029" s="5" t="inlineStr">
        <is>
          <t>PR.SO-RW.RW-Solid waste export-Nmix</t>
        </is>
      </c>
      <c r="D2029" s="5" t="inlineStr">
        <is>
          <t>PR</t>
        </is>
      </c>
      <c r="E2029" s="5" t="inlineStr">
        <is>
          <t>SO</t>
        </is>
      </c>
      <c r="F2029" s="5">
        <f>VLOOKUP(E2029,'5.a Definitions'!E:F,2,FALSE)</f>
        <v/>
      </c>
      <c r="G2029" s="5" t="inlineStr">
        <is>
          <t>RW</t>
        </is>
      </c>
      <c r="H2029" s="5" t="inlineStr">
        <is>
          <t>RW</t>
        </is>
      </c>
      <c r="I2029" s="5">
        <f>VLOOKUP(H2029,'5.a Definitions'!E:F,2,FALSE)</f>
        <v/>
      </c>
      <c r="J2029" s="465" t="inlineStr">
        <is>
          <t xml:space="preserve"> Solid waste export </t>
        </is>
      </c>
      <c r="K2029" s="465" t="inlineStr">
        <is>
          <t xml:space="preserve"> solid waste export </t>
        </is>
      </c>
      <c r="L2029" s="465" t="inlineStr">
        <is>
          <t xml:space="preserve"> reactive </t>
        </is>
      </c>
      <c r="M2029" s="465" t="inlineStr">
        <is>
          <t xml:space="preserve"> Nmix </t>
        </is>
      </c>
      <c r="N2029" s="466" t="n">
        <v>0.370149372</v>
      </c>
      <c r="O2029" s="467" t="n">
        <v>0.4989683979877522</v>
      </c>
      <c r="P2029" s="468" t="n">
        <v>2011</v>
      </c>
      <c r="Q2029" s="469" t="inlineStr">
        <is>
          <t>SSB tab 08801</t>
        </is>
      </c>
      <c r="R2029" s="469" t="inlineStr">
        <is>
          <t>ok</t>
        </is>
      </c>
      <c r="S2029" s="469" t="inlineStr">
        <is>
          <t xml:space="preserve"> text </t>
        </is>
      </c>
      <c r="T2029" s="426" t="inlineStr">
        <is>
          <t>Norway</t>
        </is>
      </c>
      <c r="U2029" s="465" t="inlineStr">
        <is>
          <t xml:space="preserve"> N wasted </t>
        </is>
      </c>
      <c r="V2029" s="465" t="n">
        <v>0.04</v>
      </c>
    </row>
    <row r="2030" ht="16" customHeight="1">
      <c r="B2030" s="475" t="inlineStr">
        <is>
          <t>PR.SO-RW.RW</t>
        </is>
      </c>
      <c r="C2030" s="475" t="inlineStr">
        <is>
          <t xml:space="preserve">PR.SO-RW.RW-Export for recycling-Nmix </t>
        </is>
      </c>
      <c r="D2030" s="475" t="inlineStr">
        <is>
          <t>PR</t>
        </is>
      </c>
      <c r="E2030" s="475" t="inlineStr">
        <is>
          <t>SO</t>
        </is>
      </c>
      <c r="F2030" s="5">
        <f>VLOOKUP(E2030,'5.a Definitions'!E:F,2,FALSE)</f>
        <v/>
      </c>
      <c r="G2030" s="475" t="inlineStr">
        <is>
          <t>RW</t>
        </is>
      </c>
      <c r="H2030" s="475" t="inlineStr">
        <is>
          <t>RW</t>
        </is>
      </c>
      <c r="I2030" s="5">
        <f>VLOOKUP(H2030,'5.a Definitions'!E:F,2,FALSE)</f>
        <v/>
      </c>
      <c r="J2030" s="465" t="inlineStr">
        <is>
          <t>Export-for-recycling</t>
        </is>
      </c>
      <c r="K2030" s="465" t="inlineStr">
        <is>
          <t>export-for-recycling</t>
        </is>
      </c>
      <c r="L2030" s="465" t="inlineStr">
        <is>
          <t>reactive</t>
        </is>
      </c>
      <c r="M2030" s="465" t="inlineStr">
        <is>
          <t>Nmix</t>
        </is>
      </c>
      <c r="N2030" s="466" t="n">
        <v>1.2226047388</v>
      </c>
      <c r="O2030" s="467" t="n">
        <v>0.2019281613460167</v>
      </c>
      <c r="P2030" s="468" t="n">
        <v>2011</v>
      </c>
      <c r="Q2030" s="469" t="inlineStr">
        <is>
          <t>SSB</t>
        </is>
      </c>
      <c r="R2030" s="469" t="inlineStr">
        <is>
          <t>ok</t>
        </is>
      </c>
      <c r="S2030" s="469" t="inlineStr">
        <is>
          <t>text</t>
        </is>
      </c>
      <c r="T2030" s="476" t="inlineStr">
        <is>
          <t>Norway</t>
        </is>
      </c>
      <c r="U2030" s="475" t="inlineStr">
        <is>
          <t>recycling</t>
        </is>
      </c>
      <c r="V2030" s="465">
        <f>(O1865*N1865)^2</f>
        <v/>
      </c>
    </row>
    <row r="2031" ht="16" customHeight="1">
      <c r="B2031" s="475" t="inlineStr">
        <is>
          <t>PR.SO-RW.RW</t>
        </is>
      </c>
      <c r="C2031" s="475" t="inlineStr">
        <is>
          <t>PR.SO-RW.RW-Export for reuse-Nmix</t>
        </is>
      </c>
      <c r="D2031" s="475" t="inlineStr">
        <is>
          <t>PR</t>
        </is>
      </c>
      <c r="E2031" s="475" t="inlineStr">
        <is>
          <t>SO</t>
        </is>
      </c>
      <c r="F2031" s="5">
        <f>VLOOKUP(E2031,'5.a Definitions'!E:F,2,FALSE)</f>
        <v/>
      </c>
      <c r="G2031" s="475" t="inlineStr">
        <is>
          <t>RW</t>
        </is>
      </c>
      <c r="H2031" s="475" t="inlineStr">
        <is>
          <t>RW</t>
        </is>
      </c>
      <c r="I2031" s="5">
        <f>VLOOKUP(H2031,'5.a Definitions'!E:F,2,FALSE)</f>
        <v/>
      </c>
      <c r="J2031" s="465" t="inlineStr">
        <is>
          <t>Export-for-reuse</t>
        </is>
      </c>
      <c r="K2031" s="465" t="inlineStr">
        <is>
          <t>export-for-reuse</t>
        </is>
      </c>
      <c r="L2031" s="465" t="inlineStr">
        <is>
          <t>reactive</t>
        </is>
      </c>
      <c r="M2031" s="465" t="inlineStr">
        <is>
          <t>Nmix</t>
        </is>
      </c>
      <c r="N2031" s="466" t="n">
        <v>0.20743234</v>
      </c>
      <c r="O2031" s="467" t="n">
        <v>0.2037638723074053</v>
      </c>
      <c r="P2031" s="468" t="n">
        <v>2011</v>
      </c>
      <c r="Q2031" s="469" t="inlineStr">
        <is>
          <t>SSB</t>
        </is>
      </c>
      <c r="R2031" s="469" t="inlineStr">
        <is>
          <t>ok</t>
        </is>
      </c>
      <c r="S2031" s="469" t="inlineStr">
        <is>
          <t>text</t>
        </is>
      </c>
      <c r="T2031" s="476" t="inlineStr">
        <is>
          <t>Norway</t>
        </is>
      </c>
      <c r="U2031" s="475" t="inlineStr">
        <is>
          <t>recycling</t>
        </is>
      </c>
      <c r="V2031" s="465">
        <f>(O1878*N1878)^2</f>
        <v/>
      </c>
    </row>
    <row r="2032" ht="16" customHeight="1">
      <c r="B2032" s="5" t="inlineStr">
        <is>
          <t>PR.WW-AG.SM</t>
        </is>
      </c>
      <c r="C2032" s="5" t="inlineStr">
        <is>
          <t>PR.WW-AG.SM-Sewage sludge fertilizer-Nmix</t>
        </is>
      </c>
      <c r="D2032" s="5" t="inlineStr">
        <is>
          <t>PR</t>
        </is>
      </c>
      <c r="E2032" s="5" t="inlineStr">
        <is>
          <t>WW</t>
        </is>
      </c>
      <c r="F2032" s="5">
        <f>VLOOKUP(E2032,'5.a Definitions'!E:F,2,FALSE)</f>
        <v/>
      </c>
      <c r="G2032" s="5" t="inlineStr">
        <is>
          <t>AG</t>
        </is>
      </c>
      <c r="H2032" s="5" t="inlineStr">
        <is>
          <t>SM</t>
        </is>
      </c>
      <c r="I2032" s="5">
        <f>VLOOKUP(H2032,'5.a Definitions'!E:F,2,FALSE)</f>
        <v/>
      </c>
      <c r="J2032" s="465" t="inlineStr">
        <is>
          <t xml:space="preserve"> Sewage sludge fertilizer </t>
        </is>
      </c>
      <c r="K2032" s="465" t="inlineStr">
        <is>
          <t xml:space="preserve"> sewage sludge fertilizer </t>
        </is>
      </c>
      <c r="L2032" s="465" t="inlineStr">
        <is>
          <t xml:space="preserve"> reactive </t>
        </is>
      </c>
      <c r="M2032" s="465" t="inlineStr">
        <is>
          <t xml:space="preserve"> Nmix </t>
        </is>
      </c>
      <c r="N2032" s="466" t="n">
        <v>1.91598</v>
      </c>
      <c r="O2032" s="467" t="n">
        <v>0.3606320146348162</v>
      </c>
      <c r="P2032" s="468" t="n">
        <v>2011</v>
      </c>
      <c r="Q2032" s="469" t="inlineStr">
        <is>
          <t>SSB tab 05279</t>
        </is>
      </c>
      <c r="R2032" s="469" t="inlineStr">
        <is>
          <t>ok</t>
        </is>
      </c>
      <c r="S2032" s="469" t="inlineStr">
        <is>
          <t xml:space="preserve"> text </t>
        </is>
      </c>
      <c r="T2032" s="426" t="inlineStr">
        <is>
          <t>Norway</t>
        </is>
      </c>
      <c r="U2032" s="5" t="inlineStr">
        <is>
          <t>recycling</t>
        </is>
      </c>
      <c r="V2032" s="465" t="n">
        <v>0.04</v>
      </c>
    </row>
    <row r="2033" ht="16" customHeight="1">
      <c r="B2033" s="475" t="inlineStr">
        <is>
          <t>PR.WW-HS.HS</t>
        </is>
      </c>
      <c r="C2033" s="475" t="inlineStr">
        <is>
          <t xml:space="preserve">PR.WW-HS.HS-Sewage sludge fertilizer-Nmix </t>
        </is>
      </c>
      <c r="D2033" s="475" t="inlineStr">
        <is>
          <t>PR</t>
        </is>
      </c>
      <c r="E2033" s="475" t="inlineStr">
        <is>
          <t>WW</t>
        </is>
      </c>
      <c r="F2033" s="5">
        <f>VLOOKUP(E2033,'5.a Definitions'!E:F,2,FALSE)</f>
        <v/>
      </c>
      <c r="G2033" s="475" t="inlineStr">
        <is>
          <t>HS</t>
        </is>
      </c>
      <c r="H2033" s="475" t="inlineStr">
        <is>
          <t>HS</t>
        </is>
      </c>
      <c r="I2033" s="5">
        <f>VLOOKUP(H2033,'5.a Definitions'!E:F,2,FALSE)</f>
        <v/>
      </c>
      <c r="J2033" s="465" t="inlineStr">
        <is>
          <t>Sewage sludge fertilizer</t>
        </is>
      </c>
      <c r="K2033" s="465" t="inlineStr">
        <is>
          <t>sewage sludge fertilizer</t>
        </is>
      </c>
      <c r="L2033" s="465" t="inlineStr">
        <is>
          <t>reactive</t>
        </is>
      </c>
      <c r="M2033" s="465" t="inlineStr">
        <is>
          <t>Nmix</t>
        </is>
      </c>
      <c r="N2033" s="466" t="n">
        <v>0.83754</v>
      </c>
      <c r="O2033" s="467" t="n">
        <v>0.3606320146348163</v>
      </c>
      <c r="P2033" s="468" t="n">
        <v>2011</v>
      </c>
      <c r="Q2033" s="469" t="inlineStr">
        <is>
          <t>SSB table 05279</t>
        </is>
      </c>
      <c r="R2033" s="469" t="inlineStr">
        <is>
          <t>ok</t>
        </is>
      </c>
      <c r="S2033" s="469" t="inlineStr">
        <is>
          <t>text</t>
        </is>
      </c>
      <c r="T2033" s="476" t="inlineStr">
        <is>
          <t>Norway</t>
        </is>
      </c>
      <c r="U2033" s="5" t="inlineStr">
        <is>
          <t>recycling</t>
        </is>
      </c>
      <c r="V2033" s="465">
        <f>(O1815*N1815)^2</f>
        <v/>
      </c>
    </row>
    <row r="2034" ht="16" customHeight="1">
      <c r="B2034" s="475" t="inlineStr">
        <is>
          <t>PR.WW-PR.SO</t>
        </is>
      </c>
      <c r="C2034" s="475" t="inlineStr">
        <is>
          <t xml:space="preserve">PR.WW-PR.SO-Sewage sludge landfill-Nmix </t>
        </is>
      </c>
      <c r="D2034" s="475" t="inlineStr">
        <is>
          <t>PR</t>
        </is>
      </c>
      <c r="E2034" s="475" t="inlineStr">
        <is>
          <t>WW</t>
        </is>
      </c>
      <c r="F2034" s="5">
        <f>VLOOKUP(E2034,'5.a Definitions'!E:F,2,FALSE)</f>
        <v/>
      </c>
      <c r="G2034" s="475" t="inlineStr">
        <is>
          <t>PR</t>
        </is>
      </c>
      <c r="H2034" s="475" t="inlineStr">
        <is>
          <t>SO</t>
        </is>
      </c>
      <c r="I2034" s="5">
        <f>VLOOKUP(H2034,'5.a Definitions'!E:F,2,FALSE)</f>
        <v/>
      </c>
      <c r="J2034" s="465" t="inlineStr">
        <is>
          <t>Sewage sludge landfill</t>
        </is>
      </c>
      <c r="K2034" s="465" t="inlineStr">
        <is>
          <t>sewage sludge landfill</t>
        </is>
      </c>
      <c r="L2034" s="465" t="inlineStr">
        <is>
          <t>reactive</t>
        </is>
      </c>
      <c r="M2034" s="465" t="inlineStr">
        <is>
          <t>Nmix</t>
        </is>
      </c>
      <c r="N2034" s="466" t="n">
        <v>0.5360999999999999</v>
      </c>
      <c r="O2034" s="467" t="n">
        <v>0.360632014634816</v>
      </c>
      <c r="P2034" s="468" t="n">
        <v>2011</v>
      </c>
      <c r="Q2034" s="469" t="inlineStr">
        <is>
          <t>SSB table 05279</t>
        </is>
      </c>
      <c r="R2034" s="469" t="inlineStr">
        <is>
          <t>ok</t>
        </is>
      </c>
      <c r="S2034" s="469" t="inlineStr">
        <is>
          <t>text</t>
        </is>
      </c>
      <c r="T2034" s="476" t="inlineStr">
        <is>
          <t>Norway</t>
        </is>
      </c>
      <c r="U2034" s="465" t="inlineStr">
        <is>
          <t>N wasted</t>
        </is>
      </c>
      <c r="V2034" s="465">
        <f>(O1820*N1820)^2</f>
        <v/>
      </c>
    </row>
    <row r="2035" ht="16" customHeight="1">
      <c r="B2035" s="5" t="inlineStr">
        <is>
          <t>PR.WW-AT.AT</t>
        </is>
      </c>
      <c r="C2035" s="5" t="inlineStr">
        <is>
          <t>PR.WW-AT.AT-Emissions-NH3</t>
        </is>
      </c>
      <c r="D2035" s="5" t="inlineStr">
        <is>
          <t>PR</t>
        </is>
      </c>
      <c r="E2035" s="5" t="inlineStr">
        <is>
          <t>WW</t>
        </is>
      </c>
      <c r="F2035" s="5">
        <f>VLOOKUP(E2035,'5.a Definitions'!E:F,2,FALSE)</f>
        <v/>
      </c>
      <c r="G2035" s="5" t="inlineStr">
        <is>
          <t>AT</t>
        </is>
      </c>
      <c r="H2035" s="5" t="inlineStr">
        <is>
          <t>AT</t>
        </is>
      </c>
      <c r="I2035" s="5">
        <f>VLOOKUP(H2035,'5.a Definitions'!E:F,2,FALSE)</f>
        <v/>
      </c>
      <c r="J2035" s="465" t="inlineStr">
        <is>
          <t xml:space="preserve"> Emissions </t>
        </is>
      </c>
      <c r="K2035" s="465" t="inlineStr">
        <is>
          <t xml:space="preserve"> wastewater emissions </t>
        </is>
      </c>
      <c r="L2035" s="465" t="inlineStr">
        <is>
          <t xml:space="preserve"> reactive </t>
        </is>
      </c>
      <c r="M2035" s="465" t="inlineStr">
        <is>
          <t xml:space="preserve"> NH3 </t>
        </is>
      </c>
      <c r="N2035" s="466" t="n">
        <v>0</v>
      </c>
      <c r="O2035" s="467" t="n">
        <v>0.5</v>
      </c>
      <c r="P2035" s="468" t="n">
        <v>2011</v>
      </c>
      <c r="Q2035" s="469" t="inlineStr">
        <is>
          <t>CRLTAP Inventory Submissions</t>
        </is>
      </c>
      <c r="R2035" s="469" t="inlineStr">
        <is>
          <t>ok</t>
        </is>
      </c>
      <c r="S2035" s="469" t="inlineStr">
        <is>
          <t xml:space="preserve"> text </t>
        </is>
      </c>
      <c r="T2035" s="426" t="inlineStr">
        <is>
          <t>Norway</t>
        </is>
      </c>
      <c r="U2035" s="465" t="inlineStr">
        <is>
          <t xml:space="preserve"> N wasted </t>
        </is>
      </c>
      <c r="V2035" s="465" t="n">
        <v>0.04</v>
      </c>
    </row>
    <row r="2036" ht="16" customHeight="1">
      <c r="B2036" s="5" t="inlineStr">
        <is>
          <t>PR.WW-AT.AT</t>
        </is>
      </c>
      <c r="C2036" s="5" t="inlineStr">
        <is>
          <t>PR.WW-AT.AT-Emissions-NOx</t>
        </is>
      </c>
      <c r="D2036" s="5" t="inlineStr">
        <is>
          <t>PR</t>
        </is>
      </c>
      <c r="E2036" s="5" t="inlineStr">
        <is>
          <t>WW</t>
        </is>
      </c>
      <c r="F2036" s="5">
        <f>VLOOKUP(E2036,'5.a Definitions'!E:F,2,FALSE)</f>
        <v/>
      </c>
      <c r="G2036" s="5" t="inlineStr">
        <is>
          <t>AT</t>
        </is>
      </c>
      <c r="H2036" s="5" t="inlineStr">
        <is>
          <t>AT</t>
        </is>
      </c>
      <c r="I2036" s="5">
        <f>VLOOKUP(H2036,'5.a Definitions'!E:F,2,FALSE)</f>
        <v/>
      </c>
      <c r="J2036" s="465" t="inlineStr">
        <is>
          <t xml:space="preserve"> Emissions </t>
        </is>
      </c>
      <c r="K2036" s="465" t="inlineStr">
        <is>
          <t xml:space="preserve"> wastewater emissions </t>
        </is>
      </c>
      <c r="L2036" s="465" t="inlineStr">
        <is>
          <t xml:space="preserve"> reactive </t>
        </is>
      </c>
      <c r="M2036" s="465" t="inlineStr">
        <is>
          <t xml:space="preserve"> NOx </t>
        </is>
      </c>
      <c r="N2036" s="466" t="n">
        <v>0</v>
      </c>
      <c r="O2036" s="467" t="n">
        <v>0.5</v>
      </c>
      <c r="P2036" s="468" t="n">
        <v>2011</v>
      </c>
      <c r="Q2036" s="469" t="inlineStr">
        <is>
          <t>CRLTAP Inventory Submissions</t>
        </is>
      </c>
      <c r="R2036" s="469" t="inlineStr">
        <is>
          <t>ok</t>
        </is>
      </c>
      <c r="S2036" s="469" t="inlineStr">
        <is>
          <t xml:space="preserve"> text </t>
        </is>
      </c>
      <c r="T2036" s="426" t="inlineStr">
        <is>
          <t>Norway</t>
        </is>
      </c>
      <c r="U2036" s="465" t="inlineStr">
        <is>
          <t xml:space="preserve"> N wasted </t>
        </is>
      </c>
      <c r="V2036" s="465" t="n">
        <v>0.04</v>
      </c>
    </row>
    <row r="2037" ht="16" customHeight="1">
      <c r="B2037" s="5" t="inlineStr">
        <is>
          <t>PR.WW-AT.AT</t>
        </is>
      </c>
      <c r="C2037" s="5" t="inlineStr">
        <is>
          <t>PR.WW-AT.AT-Emissions-N2O</t>
        </is>
      </c>
      <c r="D2037" s="5" t="inlineStr">
        <is>
          <t>PR</t>
        </is>
      </c>
      <c r="E2037" s="5" t="inlineStr">
        <is>
          <t>WW</t>
        </is>
      </c>
      <c r="F2037" s="5">
        <f>VLOOKUP(E2037,'5.a Definitions'!E:F,2,FALSE)</f>
        <v/>
      </c>
      <c r="G2037" s="5" t="inlineStr">
        <is>
          <t>AT</t>
        </is>
      </c>
      <c r="H2037" s="5" t="inlineStr">
        <is>
          <t>AT</t>
        </is>
      </c>
      <c r="I2037" s="5">
        <f>VLOOKUP(H2037,'5.a Definitions'!E:F,2,FALSE)</f>
        <v/>
      </c>
      <c r="J2037" s="465" t="inlineStr">
        <is>
          <t xml:space="preserve"> Emissions </t>
        </is>
      </c>
      <c r="K2037" s="465" t="inlineStr">
        <is>
          <t xml:space="preserve"> wastewater emissions </t>
        </is>
      </c>
      <c r="L2037" s="465" t="inlineStr">
        <is>
          <t xml:space="preserve"> reactive </t>
        </is>
      </c>
      <c r="M2037" s="465" t="inlineStr">
        <is>
          <t xml:space="preserve"> N2O </t>
        </is>
      </c>
      <c r="N2037" s="466" t="n">
        <v>0.1203246729572686</v>
      </c>
      <c r="O2037" s="467" t="n">
        <v>0.506173197401774</v>
      </c>
      <c r="P2037" s="468" t="n">
        <v>2011</v>
      </c>
      <c r="Q2037" s="469" t="inlineStr">
        <is>
          <t>UNFCCC CRT</t>
        </is>
      </c>
      <c r="R2037" s="469" t="inlineStr">
        <is>
          <t>ok</t>
        </is>
      </c>
      <c r="S2037" s="469" t="inlineStr">
        <is>
          <t xml:space="preserve"> text </t>
        </is>
      </c>
      <c r="T2037" s="426" t="inlineStr">
        <is>
          <t>Norway</t>
        </is>
      </c>
      <c r="U2037" s="465" t="inlineStr">
        <is>
          <t xml:space="preserve"> N wasted </t>
        </is>
      </c>
      <c r="V2037" s="465" t="n">
        <v>0.04</v>
      </c>
    </row>
    <row r="2038" ht="16" customHeight="1">
      <c r="B2038" s="5" t="inlineStr">
        <is>
          <t>PR.WW-AT.AT</t>
        </is>
      </c>
      <c r="C2038" s="5" t="inlineStr">
        <is>
          <t>PR.WW-AT.AT-Emissions-N2</t>
        </is>
      </c>
      <c r="D2038" s="5" t="inlineStr">
        <is>
          <t>PR</t>
        </is>
      </c>
      <c r="E2038" s="5" t="inlineStr">
        <is>
          <t>WW</t>
        </is>
      </c>
      <c r="F2038" s="5">
        <f>VLOOKUP(E2038,'5.a Definitions'!E:F,2,FALSE)</f>
        <v/>
      </c>
      <c r="G2038" s="5" t="inlineStr">
        <is>
          <t>AT</t>
        </is>
      </c>
      <c r="H2038" s="5" t="inlineStr">
        <is>
          <t>AT</t>
        </is>
      </c>
      <c r="I2038" s="5">
        <f>VLOOKUP(H2038,'5.a Definitions'!E:F,2,FALSE)</f>
        <v/>
      </c>
      <c r="J2038" s="465" t="inlineStr">
        <is>
          <t xml:space="preserve"> Emissions </t>
        </is>
      </c>
      <c r="K2038" s="465" t="inlineStr">
        <is>
          <t xml:space="preserve"> wastewater emissions </t>
        </is>
      </c>
      <c r="L2038" s="465" t="inlineStr">
        <is>
          <t xml:space="preserve"> inert </t>
        </is>
      </c>
      <c r="M2038" s="465" t="inlineStr">
        <is>
          <t xml:space="preserve"> N2 </t>
        </is>
      </c>
      <c r="N2038" s="466" t="n">
        <v>3.278785921034483</v>
      </c>
      <c r="O2038" s="467" t="n">
        <v>0.5182181021208645</v>
      </c>
      <c r="P2038" s="468" t="n">
        <v>2011</v>
      </c>
      <c r="Q2038" s="469" t="inlineStr">
        <is>
          <t>treatment plant reports (norskeutslipp.no / veas.nu)</t>
        </is>
      </c>
      <c r="R2038" s="469" t="inlineStr">
        <is>
          <t>ok</t>
        </is>
      </c>
      <c r="S2038" s="469" t="inlineStr">
        <is>
          <t xml:space="preserve"> text </t>
        </is>
      </c>
      <c r="T2038" s="426" t="inlineStr">
        <is>
          <t>Norway</t>
        </is>
      </c>
      <c r="U2038" s="465" t="inlineStr">
        <is>
          <t xml:space="preserve"> N wasted </t>
        </is>
      </c>
      <c r="V2038" s="465" t="n">
        <v>0.04</v>
      </c>
    </row>
    <row r="2039" ht="16" customHeight="1" thickBot="1">
      <c r="B2039" s="6" t="inlineStr">
        <is>
          <t>PR.WW-HY.CW</t>
        </is>
      </c>
      <c r="C2039" s="6" t="inlineStr">
        <is>
          <t>PR.WW-HY.CW-Treated wastewater discharge-Nmix</t>
        </is>
      </c>
      <c r="D2039" s="6" t="inlineStr">
        <is>
          <t>PR</t>
        </is>
      </c>
      <c r="E2039" s="6" t="inlineStr">
        <is>
          <t>WW</t>
        </is>
      </c>
      <c r="F2039" s="5">
        <f>VLOOKUP(E2039,'5.a Definitions'!E:F,2,FALSE)</f>
        <v/>
      </c>
      <c r="G2039" s="6" t="inlineStr">
        <is>
          <t>HY</t>
        </is>
      </c>
      <c r="H2039" s="6" t="inlineStr">
        <is>
          <t>CW</t>
        </is>
      </c>
      <c r="I2039" s="5">
        <f>VLOOKUP(H2039,'5.a Definitions'!E:F,2,FALSE)</f>
        <v/>
      </c>
      <c r="J2039" s="470" t="inlineStr">
        <is>
          <t xml:space="preserve"> Treated wastewater discharge </t>
        </is>
      </c>
      <c r="K2039" s="470" t="inlineStr">
        <is>
          <t xml:space="preserve"> treated wastewater to coastal water </t>
        </is>
      </c>
      <c r="L2039" s="470" t="inlineStr">
        <is>
          <t xml:space="preserve"> reactive </t>
        </is>
      </c>
      <c r="M2039" s="470" t="inlineStr">
        <is>
          <t xml:space="preserve"> Nmix </t>
        </is>
      </c>
      <c r="N2039" s="466" t="n">
        <v>17.717</v>
      </c>
      <c r="O2039" s="471" t="n">
        <v>0.1944688605384405</v>
      </c>
      <c r="P2039" s="468" t="n">
        <v>2011</v>
      </c>
      <c r="Q2039" s="472" t="inlineStr">
        <is>
          <t>SSB table 05280</t>
        </is>
      </c>
      <c r="R2039" s="469" t="inlineStr">
        <is>
          <t>ok</t>
        </is>
      </c>
      <c r="S2039" s="472" t="inlineStr">
        <is>
          <t xml:space="preserve"> text </t>
        </is>
      </c>
      <c r="T2039" s="426" t="inlineStr">
        <is>
          <t>Norway</t>
        </is>
      </c>
      <c r="U2039" s="470" t="inlineStr">
        <is>
          <t xml:space="preserve"> N wasted </t>
        </is>
      </c>
      <c r="V2039" s="470" t="n">
        <v>0.04</v>
      </c>
    </row>
    <row r="2040" ht="16" customHeight="1">
      <c r="A2040" s="489" t="inlineStr">
        <is>
          <t>Humans and Settlements</t>
        </is>
      </c>
      <c r="B2040" s="5" t="inlineStr">
        <is>
          <t>HS.HS-PR.SO</t>
        </is>
      </c>
      <c r="C2040" s="5" t="inlineStr">
        <is>
          <t>HS.HS-PR.SO-Household waste-Nmix</t>
        </is>
      </c>
      <c r="D2040" s="5" t="inlineStr">
        <is>
          <t>HS</t>
        </is>
      </c>
      <c r="E2040" s="5" t="inlineStr">
        <is>
          <t>HS</t>
        </is>
      </c>
      <c r="F2040" s="5">
        <f>VLOOKUP(E2040,'5.a Definitions'!E:F,2,FALSE)</f>
        <v/>
      </c>
      <c r="G2040" s="5" t="inlineStr">
        <is>
          <t>PR</t>
        </is>
      </c>
      <c r="H2040" s="5" t="inlineStr">
        <is>
          <t>SO</t>
        </is>
      </c>
      <c r="I2040" s="5">
        <f>VLOOKUP(H2040,'5.a Definitions'!E:F,2,FALSE)</f>
        <v/>
      </c>
      <c r="J2040" s="465" t="inlineStr">
        <is>
          <t xml:space="preserve"> Household waste </t>
        </is>
      </c>
      <c r="K2040" s="465" t="inlineStr">
        <is>
          <t xml:space="preserve"> household waste </t>
        </is>
      </c>
      <c r="L2040" s="465" t="inlineStr">
        <is>
          <t xml:space="preserve"> reactive </t>
        </is>
      </c>
      <c r="M2040" s="465" t="inlineStr">
        <is>
          <t xml:space="preserve"> Nmix </t>
        </is>
      </c>
      <c r="N2040" s="466" t="n">
        <v>26.7071</v>
      </c>
      <c r="O2040" s="467" t="n">
        <v>0.35949433164626</v>
      </c>
      <c r="P2040" s="468" t="n">
        <v>2011</v>
      </c>
      <c r="Q2040" s="469" t="inlineStr">
        <is>
          <t>SSB</t>
        </is>
      </c>
      <c r="R2040" s="469" t="inlineStr">
        <is>
          <t>ok</t>
        </is>
      </c>
      <c r="S2040" s="469" t="inlineStr">
        <is>
          <t xml:space="preserve"> text </t>
        </is>
      </c>
      <c r="T2040" s="426" t="inlineStr">
        <is>
          <t>Norway</t>
        </is>
      </c>
      <c r="U2040" s="465" t="inlineStr">
        <is>
          <t xml:space="preserve"> N wasted </t>
        </is>
      </c>
      <c r="V2040" s="465" t="n">
        <v>0.04</v>
      </c>
    </row>
    <row r="2041" ht="16" customHeight="1">
      <c r="B2041" s="5" t="inlineStr">
        <is>
          <t>HS.HS-PR.WW</t>
        </is>
      </c>
      <c r="C2041" s="5" t="inlineStr">
        <is>
          <t>HS.HS-PR.WW-Municipal wastewater-Nmix</t>
        </is>
      </c>
      <c r="D2041" s="5" t="inlineStr">
        <is>
          <t>HS</t>
        </is>
      </c>
      <c r="E2041" s="5" t="inlineStr">
        <is>
          <t>HS</t>
        </is>
      </c>
      <c r="F2041" s="5">
        <f>VLOOKUP(E2041,'5.a Definitions'!E:F,2,FALSE)</f>
        <v/>
      </c>
      <c r="G2041" s="5" t="inlineStr">
        <is>
          <t>PR</t>
        </is>
      </c>
      <c r="H2041" s="5" t="inlineStr">
        <is>
          <t>WW</t>
        </is>
      </c>
      <c r="I2041" s="5">
        <f>VLOOKUP(H2041,'5.a Definitions'!E:F,2,FALSE)</f>
        <v/>
      </c>
      <c r="J2041" s="465" t="inlineStr">
        <is>
          <t xml:space="preserve"> Municipal wastewater </t>
        </is>
      </c>
      <c r="K2041" s="465" t="inlineStr">
        <is>
          <t xml:space="preserve"> municipal wastewater </t>
        </is>
      </c>
      <c r="L2041" s="465" t="inlineStr">
        <is>
          <t xml:space="preserve"> reactive </t>
        </is>
      </c>
      <c r="M2041" s="465" t="inlineStr">
        <is>
          <t xml:space="preserve"> Nmix </t>
        </is>
      </c>
      <c r="N2041" s="466" t="n">
        <v>22.4365908</v>
      </c>
      <c r="O2041" s="467" t="n">
        <v>0.1034696981184889</v>
      </c>
      <c r="P2041" s="468" t="n">
        <v>2011</v>
      </c>
      <c r="Q2041" s="469" t="inlineStr">
        <is>
          <t>SSB table 06913</t>
        </is>
      </c>
      <c r="R2041" s="469" t="inlineStr">
        <is>
          <t>ok</t>
        </is>
      </c>
      <c r="S2041" s="469" t="inlineStr">
        <is>
          <t xml:space="preserve"> text </t>
        </is>
      </c>
      <c r="T2041" s="426" t="inlineStr">
        <is>
          <t>Norway</t>
        </is>
      </c>
      <c r="U2041" s="465" t="inlineStr">
        <is>
          <t xml:space="preserve"> N wasted </t>
        </is>
      </c>
      <c r="V2041" s="465" t="n">
        <v>0.04</v>
      </c>
    </row>
    <row r="2042" ht="16" customHeight="1">
      <c r="B2042" s="5" t="inlineStr">
        <is>
          <t>HS.HS-AT.AT</t>
        </is>
      </c>
      <c r="C2042" s="5" t="inlineStr">
        <is>
          <t>HS.HS-AT.AT-Emissions-NH3</t>
        </is>
      </c>
      <c r="D2042" s="5" t="inlineStr">
        <is>
          <t>HS</t>
        </is>
      </c>
      <c r="E2042" s="5" t="inlineStr">
        <is>
          <t>HS</t>
        </is>
      </c>
      <c r="F2042" s="5">
        <f>VLOOKUP(E2042,'5.a Definitions'!E:F,2,FALSE)</f>
        <v/>
      </c>
      <c r="G2042" s="5" t="inlineStr">
        <is>
          <t>AT</t>
        </is>
      </c>
      <c r="H2042" s="5" t="inlineStr">
        <is>
          <t>AT</t>
        </is>
      </c>
      <c r="I2042" s="5">
        <f>VLOOKUP(H2042,'5.a Definitions'!E:F,2,FALSE)</f>
        <v/>
      </c>
      <c r="J2042" s="465" t="inlineStr">
        <is>
          <t xml:space="preserve"> Emissions </t>
        </is>
      </c>
      <c r="K2042" s="465" t="inlineStr">
        <is>
          <t xml:space="preserve"> human NH3 emissions </t>
        </is>
      </c>
      <c r="L2042" s="465" t="inlineStr">
        <is>
          <t xml:space="preserve"> reactive </t>
        </is>
      </c>
      <c r="M2042" s="465" t="inlineStr">
        <is>
          <t xml:space="preserve"> NH3 </t>
        </is>
      </c>
      <c r="N2042" s="466" t="n">
        <v>0.09866770577435</v>
      </c>
      <c r="O2042" s="467" t="n">
        <v>0.1790693985749053</v>
      </c>
      <c r="P2042" s="468" t="n">
        <v>2011</v>
      </c>
      <c r="Q2042" s="469" t="inlineStr">
        <is>
          <t>SSB table 07459 &amp; 05307</t>
        </is>
      </c>
      <c r="R2042" s="469" t="inlineStr">
        <is>
          <t>ok</t>
        </is>
      </c>
      <c r="S2042" s="469" t="inlineStr">
        <is>
          <t xml:space="preserve"> text </t>
        </is>
      </c>
      <c r="T2042" s="426" t="inlineStr">
        <is>
          <t>Norway</t>
        </is>
      </c>
      <c r="U2042" s="465" t="inlineStr">
        <is>
          <t xml:space="preserve"> N wasted </t>
        </is>
      </c>
      <c r="V2042" s="465" t="n">
        <v>0.04</v>
      </c>
    </row>
    <row r="2043" ht="16" customHeight="1">
      <c r="B2043" s="5" t="inlineStr">
        <is>
          <t>HS.HS-AT.AT</t>
        </is>
      </c>
      <c r="C2043" s="5" t="inlineStr">
        <is>
          <t>HS.HS-AT.AT-LUC emissions-NH3</t>
        </is>
      </c>
      <c r="D2043" s="5" t="inlineStr">
        <is>
          <t>HS</t>
        </is>
      </c>
      <c r="E2043" s="5" t="inlineStr">
        <is>
          <t>HS</t>
        </is>
      </c>
      <c r="F2043" s="5">
        <f>VLOOKUP(E2043,'5.a Definitions'!E:F,2,FALSE)</f>
        <v/>
      </c>
      <c r="G2043" s="5" t="inlineStr">
        <is>
          <t>AT</t>
        </is>
      </c>
      <c r="H2043" s="5" t="inlineStr">
        <is>
          <t>AT</t>
        </is>
      </c>
      <c r="I2043" s="5">
        <f>VLOOKUP(H2043,'5.a Definitions'!E:F,2,FALSE)</f>
        <v/>
      </c>
      <c r="J2043" s="465" t="inlineStr">
        <is>
          <t xml:space="preserve"> LUC emissions </t>
        </is>
      </c>
      <c r="K2043" s="465" t="inlineStr">
        <is>
          <t xml:space="preserve"> LUC emissions </t>
        </is>
      </c>
      <c r="L2043" s="465" t="inlineStr">
        <is>
          <t xml:space="preserve"> reactive </t>
        </is>
      </c>
      <c r="M2043" s="465" t="inlineStr">
        <is>
          <t xml:space="preserve"> NH3 </t>
        </is>
      </c>
      <c r="N2043" s="466" t="inlineStr">
        <is>
          <t>nan</t>
        </is>
      </c>
      <c r="O2043" s="467" t="n">
        <v>0.2</v>
      </c>
      <c r="P2043" s="468" t="n">
        <v>2011</v>
      </c>
      <c r="Q2043" s="469" t="inlineStr">
        <is>
          <t>no data</t>
        </is>
      </c>
      <c r="R2043" s="469" t="inlineStr">
        <is>
          <t>not done</t>
        </is>
      </c>
      <c r="S2043" s="469" t="inlineStr">
        <is>
          <t xml:space="preserve"> text </t>
        </is>
      </c>
      <c r="T2043" s="426" t="inlineStr">
        <is>
          <t>Norway</t>
        </is>
      </c>
      <c r="U2043" s="465" t="inlineStr">
        <is>
          <t xml:space="preserve"> N wasted </t>
        </is>
      </c>
      <c r="V2043" s="465" t="n">
        <v>0.04</v>
      </c>
    </row>
    <row r="2044" ht="16" customHeight="1">
      <c r="B2044" s="5" t="inlineStr">
        <is>
          <t>HS.HS-AT.AT</t>
        </is>
      </c>
      <c r="C2044" s="5" t="inlineStr">
        <is>
          <t>HS.HS-AT.AT-LUC emissions-NOx</t>
        </is>
      </c>
      <c r="D2044" s="5" t="inlineStr">
        <is>
          <t>HS</t>
        </is>
      </c>
      <c r="E2044" s="5" t="inlineStr">
        <is>
          <t>HS</t>
        </is>
      </c>
      <c r="F2044" s="5">
        <f>VLOOKUP(E2044,'5.a Definitions'!E:F,2,FALSE)</f>
        <v/>
      </c>
      <c r="G2044" s="5" t="inlineStr">
        <is>
          <t>AT</t>
        </is>
      </c>
      <c r="H2044" s="5" t="inlineStr">
        <is>
          <t>AT</t>
        </is>
      </c>
      <c r="I2044" s="5">
        <f>VLOOKUP(H2044,'5.a Definitions'!E:F,2,FALSE)</f>
        <v/>
      </c>
      <c r="J2044" s="465" t="inlineStr">
        <is>
          <t xml:space="preserve"> LUC emissions </t>
        </is>
      </c>
      <c r="K2044" s="465" t="inlineStr">
        <is>
          <t xml:space="preserve"> LUC emissions </t>
        </is>
      </c>
      <c r="L2044" s="465" t="inlineStr">
        <is>
          <t xml:space="preserve"> reactive </t>
        </is>
      </c>
      <c r="M2044" s="465" t="inlineStr">
        <is>
          <t xml:space="preserve"> NOx </t>
        </is>
      </c>
      <c r="N2044" s="466" t="inlineStr">
        <is>
          <t>nan</t>
        </is>
      </c>
      <c r="O2044" s="467" t="n">
        <v>0.2</v>
      </c>
      <c r="P2044" s="468" t="n">
        <v>2011</v>
      </c>
      <c r="Q2044" s="469" t="inlineStr">
        <is>
          <t>no data</t>
        </is>
      </c>
      <c r="R2044" s="469" t="inlineStr">
        <is>
          <t>not done</t>
        </is>
      </c>
      <c r="S2044" s="469" t="inlineStr">
        <is>
          <t xml:space="preserve"> text </t>
        </is>
      </c>
      <c r="T2044" s="426" t="inlineStr">
        <is>
          <t>Norway</t>
        </is>
      </c>
      <c r="U2044" s="465" t="inlineStr">
        <is>
          <t xml:space="preserve"> N wasted </t>
        </is>
      </c>
      <c r="V2044" s="465" t="n">
        <v>0.04</v>
      </c>
    </row>
    <row r="2045" ht="16" customHeight="1">
      <c r="B2045" s="5" t="inlineStr">
        <is>
          <t>HS.HS-AT.AT</t>
        </is>
      </c>
      <c r="C2045" s="5" t="inlineStr">
        <is>
          <t>HS.HS-AT.AT-LUC emissions-N2O</t>
        </is>
      </c>
      <c r="D2045" s="5" t="inlineStr">
        <is>
          <t>HS</t>
        </is>
      </c>
      <c r="E2045" s="5" t="inlineStr">
        <is>
          <t>HS</t>
        </is>
      </c>
      <c r="F2045" s="5">
        <f>VLOOKUP(E2045,'5.a Definitions'!E:F,2,FALSE)</f>
        <v/>
      </c>
      <c r="G2045" s="5" t="inlineStr">
        <is>
          <t>AT</t>
        </is>
      </c>
      <c r="H2045" s="5" t="inlineStr">
        <is>
          <t>AT</t>
        </is>
      </c>
      <c r="I2045" s="5">
        <f>VLOOKUP(H2045,'5.a Definitions'!E:F,2,FALSE)</f>
        <v/>
      </c>
      <c r="J2045" s="465" t="inlineStr">
        <is>
          <t xml:space="preserve"> LUC emissions </t>
        </is>
      </c>
      <c r="K2045" s="465" t="inlineStr">
        <is>
          <t xml:space="preserve"> LUC emissions </t>
        </is>
      </c>
      <c r="L2045" s="465" t="inlineStr">
        <is>
          <t xml:space="preserve"> reactive </t>
        </is>
      </c>
      <c r="M2045" s="465" t="inlineStr">
        <is>
          <t xml:space="preserve"> N2O </t>
        </is>
      </c>
      <c r="N2045" s="466" t="n">
        <v>0.09698633350607974</v>
      </c>
      <c r="O2045" s="467" t="n">
        <v>1.261544563046772</v>
      </c>
      <c r="P2045" s="468" t="n">
        <v>2011</v>
      </c>
      <c r="Q2045" s="469" t="inlineStr">
        <is>
          <t>UNFCCC CRT</t>
        </is>
      </c>
      <c r="R2045" s="469" t="inlineStr">
        <is>
          <t>ok</t>
        </is>
      </c>
      <c r="S2045" s="469" t="inlineStr">
        <is>
          <t xml:space="preserve"> text </t>
        </is>
      </c>
      <c r="T2045" s="426" t="inlineStr">
        <is>
          <t>Norway</t>
        </is>
      </c>
      <c r="U2045" s="465" t="inlineStr">
        <is>
          <t xml:space="preserve"> N wasted </t>
        </is>
      </c>
      <c r="V2045" s="465" t="n">
        <v>0.04</v>
      </c>
    </row>
    <row r="2046" ht="16" customHeight="1">
      <c r="B2046" s="5" t="inlineStr">
        <is>
          <t>HS.HS-HY.SW</t>
        </is>
      </c>
      <c r="C2046" s="5" t="inlineStr">
        <is>
          <t>HS.HS-HY.SW-Untreated wastewater-Nmix</t>
        </is>
      </c>
      <c r="D2046" s="5" t="inlineStr">
        <is>
          <t>HS</t>
        </is>
      </c>
      <c r="E2046" s="5" t="inlineStr">
        <is>
          <t>HS</t>
        </is>
      </c>
      <c r="F2046" s="5">
        <f>VLOOKUP(E2046,'5.a Definitions'!E:F,2,FALSE)</f>
        <v/>
      </c>
      <c r="G2046" s="5" t="inlineStr">
        <is>
          <t>HY</t>
        </is>
      </c>
      <c r="H2046" s="5" t="inlineStr">
        <is>
          <t>SW</t>
        </is>
      </c>
      <c r="I2046" s="5">
        <f>VLOOKUP(H2046,'5.a Definitions'!E:F,2,FALSE)</f>
        <v/>
      </c>
      <c r="J2046" s="465" t="inlineStr">
        <is>
          <t xml:space="preserve"> Untreated wastewater </t>
        </is>
      </c>
      <c r="K2046" s="465" t="inlineStr">
        <is>
          <t xml:space="preserve"> untreated wastewater to groundwater </t>
        </is>
      </c>
      <c r="L2046" s="465" t="inlineStr">
        <is>
          <t xml:space="preserve"> reactive </t>
        </is>
      </c>
      <c r="M2046" s="465" t="inlineStr">
        <is>
          <t xml:space="preserve"> Nmix </t>
        </is>
      </c>
      <c r="N2046" s="466" t="n">
        <v>0</v>
      </c>
      <c r="O2046" s="467" t="n">
        <v>10</v>
      </c>
      <c r="P2046" s="468" t="n">
        <v>2011</v>
      </c>
      <c r="Q2046" s="469" t="inlineStr">
        <is>
          <t>neglected</t>
        </is>
      </c>
      <c r="R2046" s="469" t="inlineStr">
        <is>
          <t>ok</t>
        </is>
      </c>
      <c r="S2046" s="469" t="inlineStr">
        <is>
          <t xml:space="preserve"> text </t>
        </is>
      </c>
      <c r="T2046" s="426" t="inlineStr">
        <is>
          <t>Norway</t>
        </is>
      </c>
      <c r="U2046" s="465" t="inlineStr">
        <is>
          <t xml:space="preserve"> N wasted </t>
        </is>
      </c>
      <c r="V2046" s="465" t="n">
        <v>0.04</v>
      </c>
    </row>
    <row r="2047" ht="16" customHeight="1">
      <c r="B2047" s="475" t="inlineStr">
        <is>
          <t>HS.HS-HY.SW</t>
        </is>
      </c>
      <c r="C2047" s="475" t="inlineStr">
        <is>
          <t>HS.HS-HY.SW-Overland flow-Nmix</t>
        </is>
      </c>
      <c r="D2047" s="475" t="inlineStr">
        <is>
          <t>HS</t>
        </is>
      </c>
      <c r="E2047" s="475" t="inlineStr">
        <is>
          <t>HS</t>
        </is>
      </c>
      <c r="F2047" s="5">
        <f>VLOOKUP(E2047,'5.a Definitions'!E:F,2,FALSE)</f>
        <v/>
      </c>
      <c r="G2047" s="475" t="inlineStr">
        <is>
          <t>HY</t>
        </is>
      </c>
      <c r="H2047" s="475" t="inlineStr">
        <is>
          <t>SW</t>
        </is>
      </c>
      <c r="I2047" s="5">
        <f>VLOOKUP(H2047,'5.a Definitions'!E:F,2,FALSE)</f>
        <v/>
      </c>
      <c r="J2047" s="465" t="inlineStr">
        <is>
          <t>Overland flow</t>
        </is>
      </c>
      <c r="K2047" s="465" t="inlineStr">
        <is>
          <t>overland flow</t>
        </is>
      </c>
      <c r="L2047" s="465" t="inlineStr">
        <is>
          <t>reactive</t>
        </is>
      </c>
      <c r="M2047" s="465" t="inlineStr">
        <is>
          <t>Nmix</t>
        </is>
      </c>
      <c r="N2047" s="466" t="n">
        <v>6.8826</v>
      </c>
      <c r="O2047" s="467" t="n">
        <v>0.8126482161329882</v>
      </c>
      <c r="P2047" s="468" t="n">
        <v>2011</v>
      </c>
      <c r="Q2047" s="469" t="inlineStr">
        <is>
          <t>Filled (held flat at the TEOTIL3 level; TEOTIL2 urban is constant): NIVA TEOTIL2, bias-corrected to TEOTIL3</t>
        </is>
      </c>
      <c r="R2047" s="469" t="inlineStr">
        <is>
          <t>ok</t>
        </is>
      </c>
      <c r="S2047" s="469" t="inlineStr">
        <is>
          <t>text</t>
        </is>
      </c>
      <c r="T2047" s="476" t="inlineStr">
        <is>
          <t>Norway</t>
        </is>
      </c>
      <c r="U2047" s="465" t="inlineStr">
        <is>
          <t>N wasted</t>
        </is>
      </c>
      <c r="V2047" s="465">
        <f>(#REF!*#REF!)^2</f>
        <v/>
      </c>
    </row>
    <row r="2048" ht="16" customHeight="1" thickBot="1">
      <c r="B2048" s="6" t="inlineStr">
        <is>
          <t>HS.HS-HY.CW</t>
        </is>
      </c>
      <c r="C2048" s="6" t="inlineStr">
        <is>
          <t>HS.HS-HY.CW-Untreated wastewater-Nmix</t>
        </is>
      </c>
      <c r="D2048" s="6" t="inlineStr">
        <is>
          <t>HS</t>
        </is>
      </c>
      <c r="E2048" s="6" t="inlineStr">
        <is>
          <t>HS</t>
        </is>
      </c>
      <c r="F2048" s="5">
        <f>VLOOKUP(E2048,'5.a Definitions'!E:F,2,FALSE)</f>
        <v/>
      </c>
      <c r="G2048" s="6" t="inlineStr">
        <is>
          <t>HY</t>
        </is>
      </c>
      <c r="H2048" s="6" t="inlineStr">
        <is>
          <t>CW</t>
        </is>
      </c>
      <c r="I2048" s="5">
        <f>VLOOKUP(H2048,'5.a Definitions'!E:F,2,FALSE)</f>
        <v/>
      </c>
      <c r="J2048" s="470" t="inlineStr">
        <is>
          <t xml:space="preserve"> Untreated wastewater </t>
        </is>
      </c>
      <c r="K2048" s="470" t="inlineStr">
        <is>
          <t xml:space="preserve"> untreated wastewater to coastal water </t>
        </is>
      </c>
      <c r="L2048" s="470" t="inlineStr">
        <is>
          <t xml:space="preserve"> reactive </t>
        </is>
      </c>
      <c r="M2048" s="470" t="inlineStr">
        <is>
          <t xml:space="preserve"> Nmix </t>
        </is>
      </c>
      <c r="N2048" s="466" t="n">
        <v>0</v>
      </c>
      <c r="O2048" s="471" t="n">
        <v>10</v>
      </c>
      <c r="P2048" s="468" t="n">
        <v>2011</v>
      </c>
      <c r="Q2048" s="472" t="inlineStr">
        <is>
          <t>neglected</t>
        </is>
      </c>
      <c r="R2048" s="469" t="inlineStr">
        <is>
          <t>ok</t>
        </is>
      </c>
      <c r="S2048" s="472" t="inlineStr">
        <is>
          <t xml:space="preserve"> text </t>
        </is>
      </c>
      <c r="T2048" s="426" t="inlineStr">
        <is>
          <t>Norway</t>
        </is>
      </c>
      <c r="U2048" s="470" t="inlineStr">
        <is>
          <t xml:space="preserve"> N wasted </t>
        </is>
      </c>
      <c r="V2048" s="470" t="n">
        <v>0.04</v>
      </c>
    </row>
    <row r="2049" ht="16" customHeight="1" thickBot="1">
      <c r="A2049" s="492" t="inlineStr">
        <is>
          <t>Atmosphere</t>
        </is>
      </c>
      <c r="B2049" s="5" t="inlineStr">
        <is>
          <t>AT.AT-MP.OP</t>
        </is>
      </c>
      <c r="C2049" s="5" t="inlineStr">
        <is>
          <t>AT.AT-MP.OP-Ammonia synthesis N2 fixation-N2</t>
        </is>
      </c>
      <c r="D2049" s="5" t="inlineStr">
        <is>
          <t>AT</t>
        </is>
      </c>
      <c r="E2049" s="5" t="inlineStr">
        <is>
          <t>AT</t>
        </is>
      </c>
      <c r="F2049" s="5">
        <f>VLOOKUP(E2049,'5.a Definitions'!E:F,2,FALSE)</f>
        <v/>
      </c>
      <c r="G2049" s="5" t="inlineStr">
        <is>
          <t>MP</t>
        </is>
      </c>
      <c r="H2049" s="5" t="inlineStr">
        <is>
          <t>OP</t>
        </is>
      </c>
      <c r="I2049" s="5">
        <f>VLOOKUP(H2049,'5.a Definitions'!E:F,2,FALSE)</f>
        <v/>
      </c>
      <c r="J2049" s="465" t="inlineStr">
        <is>
          <t xml:space="preserve"> Ammonia synthesis N2 fixation </t>
        </is>
      </c>
      <c r="K2049" s="465" t="inlineStr">
        <is>
          <t xml:space="preserve"> ammonia synthesis N2 fixation </t>
        </is>
      </c>
      <c r="L2049" s="465" t="inlineStr">
        <is>
          <t xml:space="preserve"> inert </t>
        </is>
      </c>
      <c r="M2049" s="465" t="inlineStr">
        <is>
          <t xml:space="preserve"> N2 </t>
        </is>
      </c>
      <c r="N2049" s="466" t="n">
        <v>353.4972441689354</v>
      </c>
      <c r="O2049" s="467" t="n">
        <v>0.5510476286289412</v>
      </c>
      <c r="P2049" s="468" t="n">
        <v>2011</v>
      </c>
      <c r="Q2049" s="469" t="inlineStr">
        <is>
          <t>FAOSTAT Fertilizer by nutrient + SSB (3-year moving average)</t>
        </is>
      </c>
      <c r="R2049" s="469" t="inlineStr">
        <is>
          <t>ok</t>
        </is>
      </c>
      <c r="S2049" s="469" t="inlineStr">
        <is>
          <t xml:space="preserve"> text </t>
        </is>
      </c>
      <c r="T2049" s="426" t="inlineStr">
        <is>
          <t>Norway</t>
        </is>
      </c>
      <c r="U2049" s="465" t="inlineStr">
        <is>
          <t xml:space="preserve"> - </t>
        </is>
      </c>
      <c r="V2049" s="465" t="n">
        <v>0.04</v>
      </c>
    </row>
    <row r="2050" ht="16" customFormat="1" customHeight="1" s="482">
      <c r="B2050" s="5" t="inlineStr">
        <is>
          <t>AT.AT-AG.SM</t>
        </is>
      </c>
      <c r="C2050" s="5" t="inlineStr">
        <is>
          <t>AT.AT-AG.SM-Deposition-OXN</t>
        </is>
      </c>
      <c r="D2050" s="5" t="inlineStr">
        <is>
          <t>AT</t>
        </is>
      </c>
      <c r="E2050" s="5" t="inlineStr">
        <is>
          <t>AT</t>
        </is>
      </c>
      <c r="F2050" s="5">
        <f>VLOOKUP(E2050,'5.a Definitions'!E:F,2,FALSE)</f>
        <v/>
      </c>
      <c r="G2050" s="5" t="inlineStr">
        <is>
          <t>AG</t>
        </is>
      </c>
      <c r="H2050" s="5" t="inlineStr">
        <is>
          <t>SM</t>
        </is>
      </c>
      <c r="I2050" s="5">
        <f>VLOOKUP(H2050,'5.a Definitions'!E:F,2,FALSE)</f>
        <v/>
      </c>
      <c r="J2050" s="465" t="inlineStr">
        <is>
          <t xml:space="preserve"> Deposition </t>
        </is>
      </c>
      <c r="K2050" s="465" t="inlineStr">
        <is>
          <t xml:space="preserve"> deposition to agricultural soils </t>
        </is>
      </c>
      <c r="L2050" s="465" t="inlineStr">
        <is>
          <t xml:space="preserve"> reactive </t>
        </is>
      </c>
      <c r="M2050" s="465" t="inlineStr">
        <is>
          <t xml:space="preserve"> OXN </t>
        </is>
      </c>
      <c r="N2050" s="466" t="n">
        <v>2.815705552119404</v>
      </c>
      <c r="O2050" s="467" t="n">
        <v>0.3766115071511001</v>
      </c>
      <c r="P2050" s="468" t="n">
        <v>2011</v>
      </c>
      <c r="Q2050" s="469" t="inlineStr">
        <is>
          <t>NILU and geodata.no</t>
        </is>
      </c>
      <c r="R2050" s="469" t="inlineStr">
        <is>
          <t>ok</t>
        </is>
      </c>
      <c r="S2050" s="469" t="inlineStr">
        <is>
          <t xml:space="preserve"> text </t>
        </is>
      </c>
      <c r="T2050" s="426" t="inlineStr">
        <is>
          <t>Norway</t>
        </is>
      </c>
      <c r="U2050" s="465" t="inlineStr">
        <is>
          <t xml:space="preserve"> - </t>
        </is>
      </c>
      <c r="V2050" s="465" t="n">
        <v>0.04</v>
      </c>
    </row>
    <row r="2051" ht="16" customHeight="1">
      <c r="B2051" s="5" t="inlineStr">
        <is>
          <t>AT.AT-AG.SM</t>
        </is>
      </c>
      <c r="C2051" s="5" t="inlineStr">
        <is>
          <t>AT.AT-AG.SM-Deposition-RDN</t>
        </is>
      </c>
      <c r="D2051" s="5" t="inlineStr">
        <is>
          <t>AT</t>
        </is>
      </c>
      <c r="E2051" s="5" t="inlineStr">
        <is>
          <t>AT</t>
        </is>
      </c>
      <c r="F2051" s="5">
        <f>VLOOKUP(E2051,'5.a Definitions'!E:F,2,FALSE)</f>
        <v/>
      </c>
      <c r="G2051" s="5" t="inlineStr">
        <is>
          <t>AG</t>
        </is>
      </c>
      <c r="H2051" s="5" t="inlineStr">
        <is>
          <t>SM</t>
        </is>
      </c>
      <c r="I2051" s="5">
        <f>VLOOKUP(H2051,'5.a Definitions'!E:F,2,FALSE)</f>
        <v/>
      </c>
      <c r="J2051" s="465" t="inlineStr">
        <is>
          <t xml:space="preserve"> Deposition </t>
        </is>
      </c>
      <c r="K2051" s="465" t="inlineStr">
        <is>
          <t xml:space="preserve"> deposition to agricultural soils </t>
        </is>
      </c>
      <c r="L2051" s="465" t="inlineStr">
        <is>
          <t xml:space="preserve"> reactive </t>
        </is>
      </c>
      <c r="M2051" s="465" t="inlineStr">
        <is>
          <t xml:space="preserve"> RDN </t>
        </is>
      </c>
      <c r="N2051" s="466" t="n">
        <v>3.096099154130964</v>
      </c>
      <c r="O2051" s="467" t="n">
        <v>0.3766115071511001</v>
      </c>
      <c r="P2051" s="468" t="n">
        <v>2011</v>
      </c>
      <c r="Q2051" s="469" t="inlineStr">
        <is>
          <t>NILU and geodata.no</t>
        </is>
      </c>
      <c r="R2051" s="469" t="inlineStr">
        <is>
          <t>ok</t>
        </is>
      </c>
      <c r="S2051" s="469" t="inlineStr">
        <is>
          <t xml:space="preserve"> text </t>
        </is>
      </c>
      <c r="T2051" s="426" t="inlineStr">
        <is>
          <t>Norway</t>
        </is>
      </c>
      <c r="U2051" s="465" t="inlineStr">
        <is>
          <t xml:space="preserve"> - </t>
        </is>
      </c>
      <c r="V2051" s="465" t="n">
        <v>0.04</v>
      </c>
    </row>
    <row r="2052" ht="16" customHeight="1">
      <c r="B2052" s="5" t="inlineStr">
        <is>
          <t>AT.AT-AG.SM</t>
        </is>
      </c>
      <c r="C2052" s="5" t="inlineStr">
        <is>
          <t>AT.AT-AG.SM-Biological N2 fixation-N2</t>
        </is>
      </c>
      <c r="D2052" s="5" t="inlineStr">
        <is>
          <t>AT</t>
        </is>
      </c>
      <c r="E2052" s="5" t="inlineStr">
        <is>
          <t>AT</t>
        </is>
      </c>
      <c r="F2052" s="5">
        <f>VLOOKUP(E2052,'5.a Definitions'!E:F,2,FALSE)</f>
        <v/>
      </c>
      <c r="G2052" s="5" t="inlineStr">
        <is>
          <t>AG</t>
        </is>
      </c>
      <c r="H2052" s="5" t="inlineStr">
        <is>
          <t>SM</t>
        </is>
      </c>
      <c r="I2052" s="5">
        <f>VLOOKUP(H2052,'5.a Definitions'!E:F,2,FALSE)</f>
        <v/>
      </c>
      <c r="J2052" s="465" t="inlineStr">
        <is>
          <t xml:space="preserve"> Biological N2 fixation </t>
        </is>
      </c>
      <c r="K2052" s="465" t="inlineStr">
        <is>
          <t xml:space="preserve"> N2 fixation agriculture </t>
        </is>
      </c>
      <c r="L2052" s="465" t="inlineStr">
        <is>
          <t xml:space="preserve"> inert </t>
        </is>
      </c>
      <c r="M2052" s="465" t="inlineStr">
        <is>
          <t xml:space="preserve"> N2 </t>
        </is>
      </c>
      <c r="N2052" s="466" t="n">
        <v>12</v>
      </c>
      <c r="O2052" s="467" t="n">
        <v>0.3241098063913839</v>
      </c>
      <c r="P2052" s="468" t="n">
        <v>2011</v>
      </c>
      <c r="Q2052" s="469" t="inlineStr">
        <is>
          <t>Bechmann et al. (2023)</t>
        </is>
      </c>
      <c r="R2052" s="469" t="inlineStr">
        <is>
          <t>ok</t>
        </is>
      </c>
      <c r="S2052" s="469" t="inlineStr">
        <is>
          <t xml:space="preserve"> text </t>
        </is>
      </c>
      <c r="T2052" s="426" t="inlineStr">
        <is>
          <t>Norway</t>
        </is>
      </c>
      <c r="U2052" s="465" t="inlineStr">
        <is>
          <t xml:space="preserve"> - </t>
        </is>
      </c>
      <c r="V2052" s="465" t="n">
        <v>0.04</v>
      </c>
    </row>
    <row r="2053" ht="16" customHeight="1">
      <c r="B2053" s="5" t="inlineStr">
        <is>
          <t>AT.AT-FS.FO</t>
        </is>
      </c>
      <c r="C2053" s="5" t="inlineStr">
        <is>
          <t>AT.AT-FS.FO-Deposition-OXN</t>
        </is>
      </c>
      <c r="D2053" s="5" t="inlineStr">
        <is>
          <t>AT</t>
        </is>
      </c>
      <c r="E2053" s="5" t="inlineStr">
        <is>
          <t>AT</t>
        </is>
      </c>
      <c r="F2053" s="5">
        <f>VLOOKUP(E2053,'5.a Definitions'!E:F,2,FALSE)</f>
        <v/>
      </c>
      <c r="G2053" s="5" t="inlineStr">
        <is>
          <t>FS</t>
        </is>
      </c>
      <c r="H2053" s="5" t="inlineStr">
        <is>
          <t>FO</t>
        </is>
      </c>
      <c r="I2053" s="5">
        <f>VLOOKUP(H2053,'5.a Definitions'!E:F,2,FALSE)</f>
        <v/>
      </c>
      <c r="J2053" s="465" t="inlineStr">
        <is>
          <t xml:space="preserve"> Deposition </t>
        </is>
      </c>
      <c r="K2053" s="465" t="inlineStr">
        <is>
          <t xml:space="preserve"> deposition to forests </t>
        </is>
      </c>
      <c r="L2053" s="465" t="inlineStr">
        <is>
          <t xml:space="preserve"> reactive </t>
        </is>
      </c>
      <c r="M2053" s="465" t="inlineStr">
        <is>
          <t xml:space="preserve"> OXN </t>
        </is>
      </c>
      <c r="N2053" s="466" t="n">
        <v>24.81106001512882</v>
      </c>
      <c r="O2053" s="467" t="n">
        <v>0.3766115071511001</v>
      </c>
      <c r="P2053" s="468" t="n">
        <v>2011</v>
      </c>
      <c r="Q2053" s="469" t="inlineStr">
        <is>
          <t>NILU and geodata.no</t>
        </is>
      </c>
      <c r="R2053" s="469" t="inlineStr">
        <is>
          <t>ok</t>
        </is>
      </c>
      <c r="S2053" s="469" t="inlineStr">
        <is>
          <t xml:space="preserve"> text </t>
        </is>
      </c>
      <c r="T2053" s="426" t="inlineStr">
        <is>
          <t>Norway</t>
        </is>
      </c>
      <c r="U2053" s="465" t="inlineStr">
        <is>
          <t xml:space="preserve"> - </t>
        </is>
      </c>
      <c r="V2053" s="465" t="n">
        <v>0.04</v>
      </c>
    </row>
    <row r="2054" ht="16" customFormat="1" customHeight="1" s="482">
      <c r="B2054" s="5" t="inlineStr">
        <is>
          <t>AT.AT-FS.FO</t>
        </is>
      </c>
      <c r="C2054" s="5" t="inlineStr">
        <is>
          <t>AT.AT-FS.FO-Deposition-RDN</t>
        </is>
      </c>
      <c r="D2054" s="5" t="inlineStr">
        <is>
          <t>AT</t>
        </is>
      </c>
      <c r="E2054" s="5" t="inlineStr">
        <is>
          <t>AT</t>
        </is>
      </c>
      <c r="F2054" s="5">
        <f>VLOOKUP(E2054,'5.a Definitions'!E:F,2,FALSE)</f>
        <v/>
      </c>
      <c r="G2054" s="5" t="inlineStr">
        <is>
          <t>FS</t>
        </is>
      </c>
      <c r="H2054" s="5" t="inlineStr">
        <is>
          <t>FO</t>
        </is>
      </c>
      <c r="I2054" s="5">
        <f>VLOOKUP(H2054,'5.a Definitions'!E:F,2,FALSE)</f>
        <v/>
      </c>
      <c r="J2054" s="465" t="inlineStr">
        <is>
          <t xml:space="preserve"> Deposition </t>
        </is>
      </c>
      <c r="K2054" s="465" t="inlineStr">
        <is>
          <t xml:space="preserve"> deposition to forests </t>
        </is>
      </c>
      <c r="L2054" s="465" t="inlineStr">
        <is>
          <t xml:space="preserve"> reactive </t>
        </is>
      </c>
      <c r="M2054" s="465" t="inlineStr">
        <is>
          <t xml:space="preserve"> RDN </t>
        </is>
      </c>
      <c r="N2054" s="466" t="n">
        <v>27.67742886701905</v>
      </c>
      <c r="O2054" s="467" t="n">
        <v>0.3766115071511001</v>
      </c>
      <c r="P2054" s="468" t="n">
        <v>2011</v>
      </c>
      <c r="Q2054" s="469" t="inlineStr">
        <is>
          <t>NILU and geodata.no</t>
        </is>
      </c>
      <c r="R2054" s="469" t="inlineStr">
        <is>
          <t>ok</t>
        </is>
      </c>
      <c r="S2054" s="469" t="inlineStr">
        <is>
          <t xml:space="preserve"> text </t>
        </is>
      </c>
      <c r="T2054" s="426" t="inlineStr">
        <is>
          <t>Norway</t>
        </is>
      </c>
      <c r="U2054" s="465" t="inlineStr">
        <is>
          <t xml:space="preserve"> - </t>
        </is>
      </c>
      <c r="V2054" s="465" t="n">
        <v>0.04</v>
      </c>
    </row>
    <row r="2055" ht="16" customHeight="1">
      <c r="B2055" s="5" t="inlineStr">
        <is>
          <t>AT.AT-FS.FO</t>
        </is>
      </c>
      <c r="C2055" s="5" t="inlineStr">
        <is>
          <t>AT.AT-FS.FO-N2 fixation-N2</t>
        </is>
      </c>
      <c r="D2055" s="5" t="inlineStr">
        <is>
          <t>AT</t>
        </is>
      </c>
      <c r="E2055" s="5" t="inlineStr">
        <is>
          <t>AT</t>
        </is>
      </c>
      <c r="F2055" s="5">
        <f>VLOOKUP(E2055,'5.a Definitions'!E:F,2,FALSE)</f>
        <v/>
      </c>
      <c r="G2055" s="5" t="inlineStr">
        <is>
          <t>FS</t>
        </is>
      </c>
      <c r="H2055" s="5" t="inlineStr">
        <is>
          <t>FO</t>
        </is>
      </c>
      <c r="I2055" s="5">
        <f>VLOOKUP(H2055,'5.a Definitions'!E:F,2,FALSE)</f>
        <v/>
      </c>
      <c r="J2055" s="465" t="inlineStr">
        <is>
          <t xml:space="preserve"> N2 fixation </t>
        </is>
      </c>
      <c r="K2055" s="465" t="inlineStr">
        <is>
          <t xml:space="preserve"> N2 fixation forests </t>
        </is>
      </c>
      <c r="L2055" s="465" t="inlineStr">
        <is>
          <t xml:space="preserve"> inert </t>
        </is>
      </c>
      <c r="M2055" s="465" t="inlineStr">
        <is>
          <t xml:space="preserve"> N2 </t>
        </is>
      </c>
      <c r="N2055" s="466" t="n">
        <v>18</v>
      </c>
      <c r="O2055" s="467" t="n">
        <v>0.5019089907080868</v>
      </c>
      <c r="P2055" s="468" t="n">
        <v>2011</v>
      </c>
      <c r="Q2055" s="469" t="inlineStr">
        <is>
          <t>Moldan (2025) and SSB</t>
        </is>
      </c>
      <c r="R2055" s="469" t="inlineStr">
        <is>
          <t>ok</t>
        </is>
      </c>
      <c r="S2055" s="469" t="inlineStr">
        <is>
          <t xml:space="preserve"> text </t>
        </is>
      </c>
      <c r="T2055" s="426" t="inlineStr">
        <is>
          <t>Norway</t>
        </is>
      </c>
      <c r="U2055" s="465" t="inlineStr">
        <is>
          <t xml:space="preserve"> - </t>
        </is>
      </c>
      <c r="V2055" s="465" t="n">
        <v>0.04</v>
      </c>
    </row>
    <row r="2056" ht="16" customHeight="1">
      <c r="B2056" s="5" t="inlineStr">
        <is>
          <t>AT.AT-FS.OL</t>
        </is>
      </c>
      <c r="C2056" s="5" t="inlineStr">
        <is>
          <t>AT.AT-FS.OL-Deposition-OXN</t>
        </is>
      </c>
      <c r="D2056" s="5" t="inlineStr">
        <is>
          <t>AT</t>
        </is>
      </c>
      <c r="E2056" s="5" t="inlineStr">
        <is>
          <t>AT</t>
        </is>
      </c>
      <c r="F2056" s="5">
        <f>VLOOKUP(E2056,'5.a Definitions'!E:F,2,FALSE)</f>
        <v/>
      </c>
      <c r="G2056" s="5" t="inlineStr">
        <is>
          <t>FS</t>
        </is>
      </c>
      <c r="H2056" s="5" t="inlineStr">
        <is>
          <t>OL</t>
        </is>
      </c>
      <c r="I2056" s="5">
        <f>VLOOKUP(H2056,'5.a Definitions'!E:F,2,FALSE)</f>
        <v/>
      </c>
      <c r="J2056" s="465" t="inlineStr">
        <is>
          <t xml:space="preserve"> Deposition </t>
        </is>
      </c>
      <c r="K2056" s="465" t="inlineStr">
        <is>
          <t xml:space="preserve"> deposition to other land </t>
        </is>
      </c>
      <c r="L2056" s="465" t="inlineStr">
        <is>
          <t xml:space="preserve"> reactive </t>
        </is>
      </c>
      <c r="M2056" s="465" t="inlineStr">
        <is>
          <t xml:space="preserve"> OXN </t>
        </is>
      </c>
      <c r="N2056" s="466" t="n">
        <v>29.35230337735127</v>
      </c>
      <c r="O2056" s="467" t="n">
        <v>0.3766115071511001</v>
      </c>
      <c r="P2056" s="468" t="n">
        <v>2011</v>
      </c>
      <c r="Q2056" s="469" t="inlineStr">
        <is>
          <t>NILU and geodata.no</t>
        </is>
      </c>
      <c r="R2056" s="469" t="inlineStr">
        <is>
          <t>ok</t>
        </is>
      </c>
      <c r="S2056" s="469" t="inlineStr">
        <is>
          <t xml:space="preserve"> text </t>
        </is>
      </c>
      <c r="T2056" s="426" t="inlineStr">
        <is>
          <t>Norway</t>
        </is>
      </c>
      <c r="U2056" s="465" t="inlineStr">
        <is>
          <t xml:space="preserve"> - </t>
        </is>
      </c>
      <c r="V2056" s="465" t="n">
        <v>0.04</v>
      </c>
    </row>
    <row r="2057" ht="16" customHeight="1">
      <c r="B2057" s="5" t="inlineStr">
        <is>
          <t>AT.AT-FS.OL</t>
        </is>
      </c>
      <c r="C2057" s="5" t="inlineStr">
        <is>
          <t>AT.AT-FS.OL-Deposition-RDN</t>
        </is>
      </c>
      <c r="D2057" s="5" t="inlineStr">
        <is>
          <t>AT</t>
        </is>
      </c>
      <c r="E2057" s="5" t="inlineStr">
        <is>
          <t>AT</t>
        </is>
      </c>
      <c r="F2057" s="5">
        <f>VLOOKUP(E2057,'5.a Definitions'!E:F,2,FALSE)</f>
        <v/>
      </c>
      <c r="G2057" s="5" t="inlineStr">
        <is>
          <t>FS</t>
        </is>
      </c>
      <c r="H2057" s="5" t="inlineStr">
        <is>
          <t>OL</t>
        </is>
      </c>
      <c r="I2057" s="5">
        <f>VLOOKUP(H2057,'5.a Definitions'!E:F,2,FALSE)</f>
        <v/>
      </c>
      <c r="J2057" s="465" t="inlineStr">
        <is>
          <t xml:space="preserve"> Deposition </t>
        </is>
      </c>
      <c r="K2057" s="465" t="inlineStr">
        <is>
          <t xml:space="preserve"> deposition to other land </t>
        </is>
      </c>
      <c r="L2057" s="465" t="inlineStr">
        <is>
          <t xml:space="preserve"> reactive </t>
        </is>
      </c>
      <c r="M2057" s="465" t="inlineStr">
        <is>
          <t xml:space="preserve"> RDN </t>
        </is>
      </c>
      <c r="N2057" s="466" t="n">
        <v>40.01053502287365</v>
      </c>
      <c r="O2057" s="467" t="n">
        <v>0.3766115071511</v>
      </c>
      <c r="P2057" s="468" t="n">
        <v>2011</v>
      </c>
      <c r="Q2057" s="469" t="inlineStr">
        <is>
          <t>NILU and geodata.no</t>
        </is>
      </c>
      <c r="R2057" s="469" t="inlineStr">
        <is>
          <t>ok</t>
        </is>
      </c>
      <c r="S2057" s="469" t="inlineStr">
        <is>
          <t xml:space="preserve"> text </t>
        </is>
      </c>
      <c r="T2057" s="426" t="inlineStr">
        <is>
          <t>Norway</t>
        </is>
      </c>
      <c r="U2057" s="465" t="inlineStr">
        <is>
          <t xml:space="preserve"> - </t>
        </is>
      </c>
      <c r="V2057" s="465" t="n">
        <v>0.04</v>
      </c>
    </row>
    <row r="2058" ht="16" customHeight="1">
      <c r="B2058" s="5" t="inlineStr">
        <is>
          <t>AT.AT-FS.OL</t>
        </is>
      </c>
      <c r="C2058" s="5" t="inlineStr">
        <is>
          <t>AT.AT-FS.OL-N2 fixation-N2</t>
        </is>
      </c>
      <c r="D2058" s="5" t="inlineStr">
        <is>
          <t>AT</t>
        </is>
      </c>
      <c r="E2058" s="5" t="inlineStr">
        <is>
          <t>AT</t>
        </is>
      </c>
      <c r="F2058" s="5">
        <f>VLOOKUP(E2058,'5.a Definitions'!E:F,2,FALSE)</f>
        <v/>
      </c>
      <c r="G2058" s="5" t="inlineStr">
        <is>
          <t>FS</t>
        </is>
      </c>
      <c r="H2058" s="5" t="inlineStr">
        <is>
          <t>OL</t>
        </is>
      </c>
      <c r="I2058" s="5">
        <f>VLOOKUP(H2058,'5.a Definitions'!E:F,2,FALSE)</f>
        <v/>
      </c>
      <c r="J2058" s="465" t="inlineStr">
        <is>
          <t xml:space="preserve"> N2 fixation </t>
        </is>
      </c>
      <c r="K2058" s="465" t="inlineStr">
        <is>
          <t xml:space="preserve"> N2 fixation other land </t>
        </is>
      </c>
      <c r="L2058" s="465" t="inlineStr">
        <is>
          <t xml:space="preserve"> inert </t>
        </is>
      </c>
      <c r="M2058" s="465" t="inlineStr">
        <is>
          <t xml:space="preserve"> N2 </t>
        </is>
      </c>
      <c r="N2058" s="466" t="n">
        <v>23.228884</v>
      </c>
      <c r="O2058" s="467" t="n">
        <v>0.8373855850737826</v>
      </c>
      <c r="P2058" s="468" t="n">
        <v>2011</v>
      </c>
      <c r="Q2058" s="469" t="inlineStr">
        <is>
          <t>CORINE land cover inventory and Reddy &amp; DeLaune (2008)</t>
        </is>
      </c>
      <c r="R2058" s="469" t="inlineStr">
        <is>
          <t>ok</t>
        </is>
      </c>
      <c r="S2058" s="469" t="inlineStr">
        <is>
          <t xml:space="preserve"> text </t>
        </is>
      </c>
      <c r="T2058" s="426" t="inlineStr">
        <is>
          <t>Norway</t>
        </is>
      </c>
      <c r="U2058" s="465" t="inlineStr">
        <is>
          <t xml:space="preserve"> - </t>
        </is>
      </c>
      <c r="V2058" s="465" t="n">
        <v>0.04</v>
      </c>
    </row>
    <row r="2059" ht="16" customHeight="1">
      <c r="B2059" s="5" t="inlineStr">
        <is>
          <t>AT.AT-HS.HS</t>
        </is>
      </c>
      <c r="C2059" s="5" t="inlineStr">
        <is>
          <t>AT.AT-HS.HS-Deposition-OXN</t>
        </is>
      </c>
      <c r="D2059" s="5" t="inlineStr">
        <is>
          <t>AT</t>
        </is>
      </c>
      <c r="E2059" s="5" t="inlineStr">
        <is>
          <t>AT</t>
        </is>
      </c>
      <c r="F2059" s="5">
        <f>VLOOKUP(E2059,'5.a Definitions'!E:F,2,FALSE)</f>
        <v/>
      </c>
      <c r="G2059" s="5" t="inlineStr">
        <is>
          <t>HS</t>
        </is>
      </c>
      <c r="H2059" s="5" t="inlineStr">
        <is>
          <t>HS</t>
        </is>
      </c>
      <c r="I2059" s="5">
        <f>VLOOKUP(H2059,'5.a Definitions'!E:F,2,FALSE)</f>
        <v/>
      </c>
      <c r="J2059" s="465" t="inlineStr">
        <is>
          <t xml:space="preserve"> Deposition </t>
        </is>
      </c>
      <c r="K2059" s="465" t="inlineStr">
        <is>
          <t xml:space="preserve"> deposition to settlements </t>
        </is>
      </c>
      <c r="L2059" s="465" t="inlineStr">
        <is>
          <t xml:space="preserve"> reactive </t>
        </is>
      </c>
      <c r="M2059" s="465" t="inlineStr">
        <is>
          <t xml:space="preserve"> OXN </t>
        </is>
      </c>
      <c r="N2059" s="466" t="n">
        <v>1.644465864379538</v>
      </c>
      <c r="O2059" s="467" t="n">
        <v>0.3766115071511001</v>
      </c>
      <c r="P2059" s="468" t="n">
        <v>2011</v>
      </c>
      <c r="Q2059" s="469" t="inlineStr">
        <is>
          <t>NILU and geodata.no</t>
        </is>
      </c>
      <c r="R2059" s="469" t="inlineStr">
        <is>
          <t>ok</t>
        </is>
      </c>
      <c r="S2059" s="469" t="inlineStr">
        <is>
          <t xml:space="preserve"> text </t>
        </is>
      </c>
      <c r="T2059" s="426" t="inlineStr">
        <is>
          <t>Norway</t>
        </is>
      </c>
      <c r="U2059" s="465" t="inlineStr">
        <is>
          <t xml:space="preserve"> - </t>
        </is>
      </c>
      <c r="V2059" s="465" t="n">
        <v>0.04</v>
      </c>
    </row>
    <row r="2060" ht="16" customHeight="1">
      <c r="B2060" s="5" t="inlineStr">
        <is>
          <t>AT.AT-HS.HS</t>
        </is>
      </c>
      <c r="C2060" s="5" t="inlineStr">
        <is>
          <t>AT.AT-HS.HS-Deposition-RDN</t>
        </is>
      </c>
      <c r="D2060" s="5" t="inlineStr">
        <is>
          <t>AT</t>
        </is>
      </c>
      <c r="E2060" s="5" t="inlineStr">
        <is>
          <t>AT</t>
        </is>
      </c>
      <c r="F2060" s="5">
        <f>VLOOKUP(E2060,'5.a Definitions'!E:F,2,FALSE)</f>
        <v/>
      </c>
      <c r="G2060" s="5" t="inlineStr">
        <is>
          <t>HS</t>
        </is>
      </c>
      <c r="H2060" s="5" t="inlineStr">
        <is>
          <t>HS</t>
        </is>
      </c>
      <c r="I2060" s="5">
        <f>VLOOKUP(H2060,'5.a Definitions'!E:F,2,FALSE)</f>
        <v/>
      </c>
      <c r="J2060" s="465" t="inlineStr">
        <is>
          <t xml:space="preserve"> Deposition </t>
        </is>
      </c>
      <c r="K2060" s="465" t="inlineStr">
        <is>
          <t xml:space="preserve"> deposition to settlements </t>
        </is>
      </c>
      <c r="L2060" s="465" t="inlineStr">
        <is>
          <t xml:space="preserve"> reactive </t>
        </is>
      </c>
      <c r="M2060" s="465" t="inlineStr">
        <is>
          <t xml:space="preserve"> RDN </t>
        </is>
      </c>
      <c r="N2060" s="466" t="n">
        <v>1.737940393930481</v>
      </c>
      <c r="O2060" s="467" t="n">
        <v>0.3766115071511001</v>
      </c>
      <c r="P2060" s="468" t="n">
        <v>2011</v>
      </c>
      <c r="Q2060" s="469" t="inlineStr">
        <is>
          <t>NILU and geodata.no</t>
        </is>
      </c>
      <c r="R2060" s="469" t="inlineStr">
        <is>
          <t>ok</t>
        </is>
      </c>
      <c r="S2060" s="469" t="inlineStr">
        <is>
          <t xml:space="preserve"> text </t>
        </is>
      </c>
      <c r="T2060" s="426" t="inlineStr">
        <is>
          <t>Norway</t>
        </is>
      </c>
      <c r="U2060" s="465" t="inlineStr">
        <is>
          <t xml:space="preserve"> - </t>
        </is>
      </c>
      <c r="V2060" s="465" t="n">
        <v>0.04</v>
      </c>
    </row>
    <row r="2061" ht="16" customHeight="1">
      <c r="B2061" s="5" t="inlineStr">
        <is>
          <t>AT.AT-HY.SW</t>
        </is>
      </c>
      <c r="C2061" s="5" t="inlineStr">
        <is>
          <t>AT.AT-HY.SW-Deposition-OXN</t>
        </is>
      </c>
      <c r="D2061" s="5" t="inlineStr">
        <is>
          <t>AT</t>
        </is>
      </c>
      <c r="E2061" s="5" t="inlineStr">
        <is>
          <t>AT</t>
        </is>
      </c>
      <c r="F2061" s="5">
        <f>VLOOKUP(E2061,'5.a Definitions'!E:F,2,FALSE)</f>
        <v/>
      </c>
      <c r="G2061" s="5" t="inlineStr">
        <is>
          <t>HY</t>
        </is>
      </c>
      <c r="H2061" s="5" t="inlineStr">
        <is>
          <t>SW</t>
        </is>
      </c>
      <c r="I2061" s="5">
        <f>VLOOKUP(H2061,'5.a Definitions'!E:F,2,FALSE)</f>
        <v/>
      </c>
      <c r="J2061" s="465" t="inlineStr">
        <is>
          <t xml:space="preserve"> Deposition </t>
        </is>
      </c>
      <c r="K2061" s="465" t="inlineStr">
        <is>
          <t xml:space="preserve"> deposition to surface water </t>
        </is>
      </c>
      <c r="L2061" s="465" t="inlineStr">
        <is>
          <t xml:space="preserve"> reactive </t>
        </is>
      </c>
      <c r="M2061" s="465" t="inlineStr">
        <is>
          <t xml:space="preserve"> OXN </t>
        </is>
      </c>
      <c r="N2061" s="466" t="n">
        <v>4.174066241025963</v>
      </c>
      <c r="O2061" s="467" t="n">
        <v>0.3766115071511001</v>
      </c>
      <c r="P2061" s="468" t="n">
        <v>2011</v>
      </c>
      <c r="Q2061" s="469" t="inlineStr">
        <is>
          <t>NILU and geodata.no</t>
        </is>
      </c>
      <c r="R2061" s="469" t="inlineStr">
        <is>
          <t>ok</t>
        </is>
      </c>
      <c r="S2061" s="469" t="inlineStr">
        <is>
          <t xml:space="preserve"> text </t>
        </is>
      </c>
      <c r="T2061" s="426" t="inlineStr">
        <is>
          <t>Norway</t>
        </is>
      </c>
      <c r="U2061" s="465" t="inlineStr">
        <is>
          <t xml:space="preserve"> - </t>
        </is>
      </c>
      <c r="V2061" s="465" t="n">
        <v>0.04</v>
      </c>
    </row>
    <row r="2062" ht="16" customHeight="1">
      <c r="B2062" s="5" t="inlineStr">
        <is>
          <t>AT.AT-HY.SW</t>
        </is>
      </c>
      <c r="C2062" s="5" t="inlineStr">
        <is>
          <t>AT.AT-HY.SW-Deposition-RDN</t>
        </is>
      </c>
      <c r="D2062" s="5" t="inlineStr">
        <is>
          <t>AT</t>
        </is>
      </c>
      <c r="E2062" s="5" t="inlineStr">
        <is>
          <t>AT</t>
        </is>
      </c>
      <c r="F2062" s="5">
        <f>VLOOKUP(E2062,'5.a Definitions'!E:F,2,FALSE)</f>
        <v/>
      </c>
      <c r="G2062" s="5" t="inlineStr">
        <is>
          <t>HY</t>
        </is>
      </c>
      <c r="H2062" s="5" t="inlineStr">
        <is>
          <t>SW</t>
        </is>
      </c>
      <c r="I2062" s="5">
        <f>VLOOKUP(H2062,'5.a Definitions'!E:F,2,FALSE)</f>
        <v/>
      </c>
      <c r="J2062" s="465" t="inlineStr">
        <is>
          <t xml:space="preserve"> Deposition </t>
        </is>
      </c>
      <c r="K2062" s="465" t="inlineStr">
        <is>
          <t xml:space="preserve"> deposition to surface water </t>
        </is>
      </c>
      <c r="L2062" s="465" t="inlineStr">
        <is>
          <t xml:space="preserve"> reactive </t>
        </is>
      </c>
      <c r="M2062" s="465" t="inlineStr">
        <is>
          <t xml:space="preserve"> RDN </t>
        </is>
      </c>
      <c r="N2062" s="466" t="n">
        <v>5.001636671840852</v>
      </c>
      <c r="O2062" s="467" t="n">
        <v>0.3766115071511</v>
      </c>
      <c r="P2062" s="468" t="n">
        <v>2011</v>
      </c>
      <c r="Q2062" s="469" t="inlineStr">
        <is>
          <t>NILU and geodata.no</t>
        </is>
      </c>
      <c r="R2062" s="469" t="inlineStr">
        <is>
          <t>ok</t>
        </is>
      </c>
      <c r="S2062" s="469" t="inlineStr">
        <is>
          <t xml:space="preserve"> text </t>
        </is>
      </c>
      <c r="T2062" s="426" t="inlineStr">
        <is>
          <t>Norway</t>
        </is>
      </c>
      <c r="U2062" s="465" t="inlineStr">
        <is>
          <t xml:space="preserve"> - </t>
        </is>
      </c>
      <c r="V2062" s="465" t="n">
        <v>0.04</v>
      </c>
    </row>
    <row r="2063" ht="16" customHeight="1">
      <c r="B2063" s="5" t="inlineStr">
        <is>
          <t>AT.AT-HY.SW</t>
        </is>
      </c>
      <c r="C2063" s="5" t="inlineStr">
        <is>
          <t>AT.AT-HY.SW-N2 fixation-N2</t>
        </is>
      </c>
      <c r="D2063" s="5" t="inlineStr">
        <is>
          <t>AT</t>
        </is>
      </c>
      <c r="E2063" s="5" t="inlineStr">
        <is>
          <t>AT</t>
        </is>
      </c>
      <c r="F2063" s="5">
        <f>VLOOKUP(E2063,'5.a Definitions'!E:F,2,FALSE)</f>
        <v/>
      </c>
      <c r="G2063" s="5" t="inlineStr">
        <is>
          <t>HY</t>
        </is>
      </c>
      <c r="H2063" s="5" t="inlineStr">
        <is>
          <t>SW</t>
        </is>
      </c>
      <c r="I2063" s="5">
        <f>VLOOKUP(H2063,'5.a Definitions'!E:F,2,FALSE)</f>
        <v/>
      </c>
      <c r="J2063" s="465" t="inlineStr">
        <is>
          <t xml:space="preserve"> N2 fixation </t>
        </is>
      </c>
      <c r="K2063" s="465" t="inlineStr">
        <is>
          <t xml:space="preserve"> N2 fixation surface water </t>
        </is>
      </c>
      <c r="L2063" s="465" t="inlineStr">
        <is>
          <t xml:space="preserve"> inert </t>
        </is>
      </c>
      <c r="M2063" s="465" t="inlineStr">
        <is>
          <t xml:space="preserve"> N2 </t>
        </is>
      </c>
      <c r="N2063" s="466" t="n">
        <v>2.0457</v>
      </c>
      <c r="O2063" s="467" t="n">
        <v>8.962723886426243</v>
      </c>
      <c r="P2063" s="468" t="n">
        <v>2011</v>
      </c>
      <c r="Q2063" s="469" t="inlineStr">
        <is>
          <t>NIBIO and Reddy &amp; DeLaune (2008)</t>
        </is>
      </c>
      <c r="R2063" s="469" t="inlineStr">
        <is>
          <t>ok</t>
        </is>
      </c>
      <c r="S2063" s="469" t="inlineStr">
        <is>
          <t xml:space="preserve"> text </t>
        </is>
      </c>
      <c r="T2063" s="426" t="inlineStr">
        <is>
          <t>Norway</t>
        </is>
      </c>
      <c r="U2063" s="465" t="inlineStr">
        <is>
          <t xml:space="preserve"> - </t>
        </is>
      </c>
      <c r="V2063" s="465" t="n">
        <v>0.04</v>
      </c>
    </row>
    <row r="2064" ht="16" customHeight="1">
      <c r="B2064" s="5" t="inlineStr">
        <is>
          <t>AT.AT-RW.RW</t>
        </is>
      </c>
      <c r="C2064" s="5" t="inlineStr">
        <is>
          <t>AT.AT-RW.RW-Atmospheric outflow-RDN</t>
        </is>
      </c>
      <c r="D2064" s="5" t="inlineStr">
        <is>
          <t>AT</t>
        </is>
      </c>
      <c r="E2064" s="5" t="inlineStr">
        <is>
          <t>AT</t>
        </is>
      </c>
      <c r="F2064" s="5">
        <f>VLOOKUP(E2064,'5.a Definitions'!E:F,2,FALSE)</f>
        <v/>
      </c>
      <c r="G2064" s="5" t="inlineStr">
        <is>
          <t>RW</t>
        </is>
      </c>
      <c r="H2064" s="5" t="inlineStr">
        <is>
          <t>RW</t>
        </is>
      </c>
      <c r="I2064" s="5">
        <f>VLOOKUP(H2064,'5.a Definitions'!E:F,2,FALSE)</f>
        <v/>
      </c>
      <c r="J2064" s="465" t="inlineStr">
        <is>
          <t xml:space="preserve"> Atmospheric outflow </t>
        </is>
      </c>
      <c r="K2064" s="465" t="inlineStr">
        <is>
          <t xml:space="preserve"> atmospheric outflow </t>
        </is>
      </c>
      <c r="L2064" s="465" t="inlineStr">
        <is>
          <t xml:space="preserve"> reactive </t>
        </is>
      </c>
      <c r="M2064" s="465" t="inlineStr">
        <is>
          <t xml:space="preserve"> RDN </t>
        </is>
      </c>
      <c r="N2064" s="466" t="n">
        <v>11.2635631893231</v>
      </c>
      <c r="O2064" s="467" t="n">
        <v>0.4978678205152003</v>
      </c>
      <c r="P2064" s="468" t="n">
        <v>2011</v>
      </c>
      <c r="Q2064" s="469" t="inlineStr">
        <is>
          <t>EMEP SR tables</t>
        </is>
      </c>
      <c r="R2064" s="469" t="inlineStr">
        <is>
          <t>ok</t>
        </is>
      </c>
      <c r="S2064" s="469" t="inlineStr">
        <is>
          <t xml:space="preserve"> text </t>
        </is>
      </c>
      <c r="T2064" s="426" t="inlineStr">
        <is>
          <t>Norway</t>
        </is>
      </c>
      <c r="U2064" s="465" t="inlineStr">
        <is>
          <t xml:space="preserve"> - </t>
        </is>
      </c>
      <c r="V2064" s="465" t="n">
        <v>0.04</v>
      </c>
    </row>
    <row r="2065" ht="16" customHeight="1" thickBot="1">
      <c r="A2065" s="493" t="n"/>
      <c r="B2065" s="6" t="inlineStr">
        <is>
          <t>AT.AT-RW.RW</t>
        </is>
      </c>
      <c r="C2065" s="6" t="inlineStr">
        <is>
          <t>AT.AT-RW.RW-Atmospheric outflow-OXN</t>
        </is>
      </c>
      <c r="D2065" s="6" t="inlineStr">
        <is>
          <t>AT</t>
        </is>
      </c>
      <c r="E2065" s="6" t="inlineStr">
        <is>
          <t>AT</t>
        </is>
      </c>
      <c r="F2065" s="5">
        <f>VLOOKUP(E2065,'5.a Definitions'!E:F,2,FALSE)</f>
        <v/>
      </c>
      <c r="G2065" s="6" t="inlineStr">
        <is>
          <t>RW</t>
        </is>
      </c>
      <c r="H2065" s="6" t="inlineStr">
        <is>
          <t>RW</t>
        </is>
      </c>
      <c r="I2065" s="5">
        <f>VLOOKUP(H2065,'5.a Definitions'!E:F,2,FALSE)</f>
        <v/>
      </c>
      <c r="J2065" s="470" t="inlineStr">
        <is>
          <t xml:space="preserve"> Atmospheric outflow </t>
        </is>
      </c>
      <c r="K2065" s="470" t="inlineStr">
        <is>
          <t xml:space="preserve"> atmospheric outflow </t>
        </is>
      </c>
      <c r="L2065" s="470" t="inlineStr">
        <is>
          <t xml:space="preserve"> reactive </t>
        </is>
      </c>
      <c r="M2065" s="470" t="inlineStr">
        <is>
          <t xml:space="preserve"> OXN </t>
        </is>
      </c>
      <c r="N2065" s="466" t="n">
        <v>33.45332478979938</v>
      </c>
      <c r="O2065" s="471" t="n">
        <v>0.4978678205152003</v>
      </c>
      <c r="P2065" s="468" t="n">
        <v>2011</v>
      </c>
      <c r="Q2065" s="472" t="inlineStr">
        <is>
          <t>EMEP SR tables</t>
        </is>
      </c>
      <c r="R2065" s="469" t="inlineStr">
        <is>
          <t>ok</t>
        </is>
      </c>
      <c r="S2065" s="472" t="inlineStr">
        <is>
          <t xml:space="preserve"> text </t>
        </is>
      </c>
      <c r="T2065" s="426" t="inlineStr">
        <is>
          <t>Norway</t>
        </is>
      </c>
      <c r="U2065" s="470" t="inlineStr">
        <is>
          <t xml:space="preserve"> - </t>
        </is>
      </c>
      <c r="V2065" s="470" t="n">
        <v>0.04</v>
      </c>
    </row>
    <row r="2066" ht="16" customHeight="1">
      <c r="A2066" s="491" t="inlineStr">
        <is>
          <t>Hydrosphere</t>
        </is>
      </c>
      <c r="B2066" s="5" t="inlineStr">
        <is>
          <t>HY.CW-MP.FP</t>
        </is>
      </c>
      <c r="C2066" s="5" t="inlineStr">
        <is>
          <t>HY.CW-MP.FP-Fish (wild catch)-Nmix</t>
        </is>
      </c>
      <c r="D2066" s="5" t="inlineStr">
        <is>
          <t>HY</t>
        </is>
      </c>
      <c r="E2066" s="5" t="inlineStr">
        <is>
          <t>CW</t>
        </is>
      </c>
      <c r="F2066" s="5">
        <f>VLOOKUP(E2066,'5.a Definitions'!E:F,2,FALSE)</f>
        <v/>
      </c>
      <c r="G2066" s="5" t="inlineStr">
        <is>
          <t>MP</t>
        </is>
      </c>
      <c r="H2066" s="5" t="inlineStr">
        <is>
          <t>FP</t>
        </is>
      </c>
      <c r="I2066" s="5">
        <f>VLOOKUP(H2066,'5.a Definitions'!E:F,2,FALSE)</f>
        <v/>
      </c>
      <c r="J2066" s="465" t="inlineStr">
        <is>
          <t xml:space="preserve"> Fish (wild catch) </t>
        </is>
      </c>
      <c r="K2066" s="5" t="inlineStr">
        <is>
          <t>coastal water fish (wild catch)</t>
        </is>
      </c>
      <c r="L2066" s="465" t="inlineStr">
        <is>
          <t xml:space="preserve"> reactive </t>
        </is>
      </c>
      <c r="M2066" s="465" t="inlineStr">
        <is>
          <t xml:space="preserve"> Nmix </t>
        </is>
      </c>
      <c r="N2066" s="466" t="n">
        <v>60.10676976079999</v>
      </c>
      <c r="O2066" s="467" t="n">
        <v>0.1107563635513614</v>
      </c>
      <c r="P2066" s="468" t="n">
        <v>2011</v>
      </c>
      <c r="Q2066" s="469" t="inlineStr">
        <is>
          <t>Fiskeridirektoratet</t>
        </is>
      </c>
      <c r="R2066" s="469" t="inlineStr">
        <is>
          <t>ok</t>
        </is>
      </c>
      <c r="S2066" s="469" t="inlineStr">
        <is>
          <t xml:space="preserve"> text </t>
        </is>
      </c>
      <c r="T2066" s="426" t="inlineStr">
        <is>
          <t>Norway</t>
        </is>
      </c>
      <c r="U2066" s="5" t="inlineStr">
        <is>
          <t>useful output</t>
        </is>
      </c>
      <c r="V2066" s="465" t="n">
        <v>0.04</v>
      </c>
    </row>
    <row r="2067" ht="16" customHeight="1">
      <c r="B2067" s="5" t="inlineStr">
        <is>
          <t>HY.SW-AT.AT</t>
        </is>
      </c>
      <c r="C2067" s="5" t="inlineStr">
        <is>
          <t>HY.SW-AT.AT-Emissions-N2</t>
        </is>
      </c>
      <c r="D2067" s="5" t="inlineStr">
        <is>
          <t>HY</t>
        </is>
      </c>
      <c r="E2067" s="5" t="inlineStr">
        <is>
          <t>SW</t>
        </is>
      </c>
      <c r="F2067" s="5">
        <f>VLOOKUP(E2067,'5.a Definitions'!E:F,2,FALSE)</f>
        <v/>
      </c>
      <c r="G2067" s="5" t="inlineStr">
        <is>
          <t>AT</t>
        </is>
      </c>
      <c r="H2067" s="5" t="inlineStr">
        <is>
          <t>AT</t>
        </is>
      </c>
      <c r="I2067" s="5">
        <f>VLOOKUP(H2067,'5.a Definitions'!E:F,2,FALSE)</f>
        <v/>
      </c>
      <c r="J2067" s="465" t="inlineStr">
        <is>
          <t xml:space="preserve"> Emissions </t>
        </is>
      </c>
      <c r="K2067" s="465" t="inlineStr">
        <is>
          <t xml:space="preserve"> surface water emissions </t>
        </is>
      </c>
      <c r="L2067" s="465" t="inlineStr">
        <is>
          <t xml:space="preserve"> inert </t>
        </is>
      </c>
      <c r="M2067" s="465" t="inlineStr">
        <is>
          <t xml:space="preserve"> N2 </t>
        </is>
      </c>
      <c r="N2067" s="466" t="n">
        <v>13.77466703456845</v>
      </c>
      <c r="O2067" s="467" t="n">
        <v>0.4846818428243491</v>
      </c>
      <c r="P2067" s="468" t="n">
        <v>2011</v>
      </c>
      <c r="Q2067" s="469" t="inlineStr">
        <is>
          <t>Filled (extrapolated from 2013: inflow to coastal waters x TEOTIL3 retention ratio)</t>
        </is>
      </c>
      <c r="R2067" s="469" t="inlineStr">
        <is>
          <t>ok</t>
        </is>
      </c>
      <c r="S2067" s="469" t="inlineStr">
        <is>
          <t xml:space="preserve"> text </t>
        </is>
      </c>
      <c r="T2067" s="426" t="inlineStr">
        <is>
          <t>Norway</t>
        </is>
      </c>
      <c r="U2067" s="465" t="inlineStr">
        <is>
          <t xml:space="preserve"> N wasted </t>
        </is>
      </c>
      <c r="V2067" s="465" t="n">
        <v>0.04</v>
      </c>
    </row>
    <row r="2068" ht="16" customHeight="1">
      <c r="B2068" s="5" t="inlineStr">
        <is>
          <t>HY.SW-AT.AT</t>
        </is>
      </c>
      <c r="C2068" s="5" t="inlineStr">
        <is>
          <t>HY.SW-AT.AT-Emissions-N2O</t>
        </is>
      </c>
      <c r="D2068" s="5" t="inlineStr">
        <is>
          <t>HY</t>
        </is>
      </c>
      <c r="E2068" s="5" t="inlineStr">
        <is>
          <t>SW</t>
        </is>
      </c>
      <c r="F2068" s="5">
        <f>VLOOKUP(E2068,'5.a Definitions'!E:F,2,FALSE)</f>
        <v/>
      </c>
      <c r="G2068" s="5" t="inlineStr">
        <is>
          <t>AT</t>
        </is>
      </c>
      <c r="H2068" s="5" t="inlineStr">
        <is>
          <t>AT</t>
        </is>
      </c>
      <c r="I2068" s="5">
        <f>VLOOKUP(H2068,'5.a Definitions'!E:F,2,FALSE)</f>
        <v/>
      </c>
      <c r="J2068" s="465" t="inlineStr">
        <is>
          <t xml:space="preserve"> Emissions </t>
        </is>
      </c>
      <c r="K2068" s="465" t="inlineStr">
        <is>
          <t xml:space="preserve"> surface water emissions </t>
        </is>
      </c>
      <c r="L2068" s="465" t="inlineStr">
        <is>
          <t xml:space="preserve"> reactive </t>
        </is>
      </c>
      <c r="M2068" s="465" t="inlineStr">
        <is>
          <t xml:space="preserve"> N2O </t>
        </is>
      </c>
      <c r="N2068" s="466" t="n">
        <v>0.1391380508542267</v>
      </c>
      <c r="O2068" s="467" t="n">
        <v>11.13982728712166</v>
      </c>
      <c r="P2068" s="468" t="n">
        <v>2011</v>
      </c>
      <c r="Q2068" s="469" t="inlineStr">
        <is>
          <t>Filled (extrapolated from 2013: inflow to coastal waters x TEOTIL3 retention ratio)</t>
        </is>
      </c>
      <c r="R2068" s="469" t="inlineStr">
        <is>
          <t>ok</t>
        </is>
      </c>
      <c r="S2068" s="469" t="inlineStr">
        <is>
          <t xml:space="preserve"> text </t>
        </is>
      </c>
      <c r="T2068" s="426" t="inlineStr">
        <is>
          <t>Norway</t>
        </is>
      </c>
      <c r="U2068" s="465" t="inlineStr">
        <is>
          <t xml:space="preserve"> N wasted </t>
        </is>
      </c>
      <c r="V2068" s="465" t="n">
        <v>0.04</v>
      </c>
    </row>
    <row r="2069" ht="16" customHeight="1">
      <c r="B2069" s="5" t="inlineStr">
        <is>
          <t>HY.SW-HY.CW</t>
        </is>
      </c>
      <c r="C2069" s="5" t="inlineStr">
        <is>
          <t>HY.SW-HY.CW-Inflow to coastal waters-Nmix</t>
        </is>
      </c>
      <c r="D2069" s="5" t="inlineStr">
        <is>
          <t>HY</t>
        </is>
      </c>
      <c r="E2069" s="5" t="inlineStr">
        <is>
          <t>SW</t>
        </is>
      </c>
      <c r="F2069" s="5">
        <f>VLOOKUP(E2069,'5.a Definitions'!E:F,2,FALSE)</f>
        <v/>
      </c>
      <c r="G2069" s="5" t="inlineStr">
        <is>
          <t>HY</t>
        </is>
      </c>
      <c r="H2069" s="5" t="inlineStr">
        <is>
          <t>CW</t>
        </is>
      </c>
      <c r="I2069" s="5">
        <f>VLOOKUP(H2069,'5.a Definitions'!E:F,2,FALSE)</f>
        <v/>
      </c>
      <c r="J2069" s="465" t="inlineStr">
        <is>
          <t xml:space="preserve"> Inflow to coastal waters </t>
        </is>
      </c>
      <c r="K2069" s="465" t="inlineStr">
        <is>
          <t xml:space="preserve"> inflow to coastal water </t>
        </is>
      </c>
      <c r="L2069" s="465" t="inlineStr">
        <is>
          <t xml:space="preserve"> reactive </t>
        </is>
      </c>
      <c r="M2069" s="465" t="inlineStr">
        <is>
          <t xml:space="preserve"> Nmix </t>
        </is>
      </c>
      <c r="N2069" s="466" t="n">
        <v>115.7077779105811</v>
      </c>
      <c r="O2069" s="467" t="n">
        <v>0.217927671341582</v>
      </c>
      <c r="P2069" s="468" t="n">
        <v>2011</v>
      </c>
      <c r="Q2069" s="469" t="inlineStr">
        <is>
          <t>NIVA TEOTIL2, bias-corrected to TEOTIL3</t>
        </is>
      </c>
      <c r="R2069" s="469" t="inlineStr">
        <is>
          <t>ok</t>
        </is>
      </c>
      <c r="S2069" s="469" t="inlineStr">
        <is>
          <t xml:space="preserve"> text </t>
        </is>
      </c>
      <c r="T2069" s="426" t="inlineStr">
        <is>
          <t>Norway</t>
        </is>
      </c>
      <c r="U2069" s="465" t="inlineStr">
        <is>
          <t xml:space="preserve"> - </t>
        </is>
      </c>
      <c r="V2069" s="465" t="n">
        <v>0.04</v>
      </c>
    </row>
    <row r="2070" ht="16" customHeight="1">
      <c r="B2070" s="5" t="inlineStr">
        <is>
          <t>HY.CW-MP.FP</t>
        </is>
      </c>
      <c r="C2070" s="5" t="inlineStr">
        <is>
          <t>HY.CW-MP.FP-Shellfish-Nmix</t>
        </is>
      </c>
      <c r="D2070" s="5" t="inlineStr">
        <is>
          <t>HY</t>
        </is>
      </c>
      <c r="E2070" s="5" t="inlineStr">
        <is>
          <t>CW</t>
        </is>
      </c>
      <c r="F2070" s="5">
        <f>VLOOKUP(E2070,'5.a Definitions'!E:F,2,FALSE)</f>
        <v/>
      </c>
      <c r="G2070" s="5" t="inlineStr">
        <is>
          <t>MP</t>
        </is>
      </c>
      <c r="H2070" s="5" t="inlineStr">
        <is>
          <t>FP</t>
        </is>
      </c>
      <c r="I2070" s="5">
        <f>VLOOKUP(H2070,'5.a Definitions'!E:F,2,FALSE)</f>
        <v/>
      </c>
      <c r="J2070" s="465" t="inlineStr">
        <is>
          <t xml:space="preserve"> Shellfish </t>
        </is>
      </c>
      <c r="K2070" s="465" t="inlineStr">
        <is>
          <t xml:space="preserve"> coastal water shellfish </t>
        </is>
      </c>
      <c r="L2070" s="465" t="inlineStr">
        <is>
          <t xml:space="preserve"> reactive </t>
        </is>
      </c>
      <c r="M2070" s="465" t="inlineStr">
        <is>
          <t xml:space="preserve"> Nmix </t>
        </is>
      </c>
      <c r="N2070" s="466" t="n">
        <v>4.567268187600001</v>
      </c>
      <c r="O2070" s="467" t="n">
        <v>0.1166229273109164</v>
      </c>
      <c r="P2070" s="468" t="n">
        <v>2011</v>
      </c>
      <c r="Q2070" s="469" t="inlineStr">
        <is>
          <t>Fiskeridirektoratet</t>
        </is>
      </c>
      <c r="R2070" s="469" t="inlineStr">
        <is>
          <t>ok</t>
        </is>
      </c>
      <c r="S2070" s="469" t="inlineStr">
        <is>
          <t xml:space="preserve"> text </t>
        </is>
      </c>
      <c r="T2070" s="426" t="inlineStr">
        <is>
          <t>Norway</t>
        </is>
      </c>
      <c r="U2070" s="5" t="inlineStr">
        <is>
          <t>useful output</t>
        </is>
      </c>
      <c r="V2070" s="465" t="n">
        <v>0.04</v>
      </c>
    </row>
    <row r="2071" ht="16" customHeight="1">
      <c r="B2071" s="5" t="inlineStr">
        <is>
          <t>HY.AC-MP.FP</t>
        </is>
      </c>
      <c r="C2071" s="5" t="inlineStr">
        <is>
          <t>HY.AC-MP.FP-Coastal fish and seafood-Nmix</t>
        </is>
      </c>
      <c r="D2071" s="5" t="inlineStr">
        <is>
          <t>HY</t>
        </is>
      </c>
      <c r="E2071" s="5" t="inlineStr">
        <is>
          <t>AC</t>
        </is>
      </c>
      <c r="F2071" s="5">
        <f>VLOOKUP(E2071,'5.a Definitions'!E:F,2,FALSE)</f>
        <v/>
      </c>
      <c r="G2071" s="5" t="inlineStr">
        <is>
          <t>MP</t>
        </is>
      </c>
      <c r="H2071" s="5" t="inlineStr">
        <is>
          <t>FP</t>
        </is>
      </c>
      <c r="I2071" s="5">
        <f>VLOOKUP(H2071,'5.a Definitions'!E:F,2,FALSE)</f>
        <v/>
      </c>
      <c r="J2071" s="465" t="inlineStr">
        <is>
          <t xml:space="preserve"> Coastal fish and seafood </t>
        </is>
      </c>
      <c r="K2071" s="465" t="inlineStr">
        <is>
          <t xml:space="preserve"> aquaculture coastal fish and seafood </t>
        </is>
      </c>
      <c r="L2071" s="465" t="inlineStr">
        <is>
          <t xml:space="preserve"> reactive </t>
        </is>
      </c>
      <c r="M2071" s="465" t="inlineStr">
        <is>
          <t xml:space="preserve"> Nmix </t>
        </is>
      </c>
      <c r="N2071" s="466" t="n">
        <v>32.2608244</v>
      </c>
      <c r="O2071" s="467" t="n">
        <v>0.1138540326574579</v>
      </c>
      <c r="P2071" s="468" t="n">
        <v>2011</v>
      </c>
      <c r="Q2071" s="469" t="inlineStr">
        <is>
          <t>Fiskeridirektoratet</t>
        </is>
      </c>
      <c r="R2071" s="469" t="inlineStr">
        <is>
          <t>ok</t>
        </is>
      </c>
      <c r="S2071" s="469" t="inlineStr">
        <is>
          <t xml:space="preserve"> text </t>
        </is>
      </c>
      <c r="T2071" s="426" t="inlineStr">
        <is>
          <t>Norway</t>
        </is>
      </c>
      <c r="U2071" s="5" t="inlineStr">
        <is>
          <t>useful output</t>
        </is>
      </c>
      <c r="V2071" s="465" t="n">
        <v>0.04</v>
      </c>
    </row>
    <row r="2072" ht="16" customHeight="1">
      <c r="B2072" s="5" t="inlineStr">
        <is>
          <t>HY.AC-MP.FP</t>
        </is>
      </c>
      <c r="C2072" s="5" t="inlineStr">
        <is>
          <t>HY.AC-MP.FP-Freshwater fish and seafood-Nmix</t>
        </is>
      </c>
      <c r="D2072" s="5" t="inlineStr">
        <is>
          <t>HY</t>
        </is>
      </c>
      <c r="E2072" s="5" t="inlineStr">
        <is>
          <t>AC</t>
        </is>
      </c>
      <c r="F2072" s="5">
        <f>VLOOKUP(E2072,'5.a Definitions'!E:F,2,FALSE)</f>
        <v/>
      </c>
      <c r="G2072" s="5" t="inlineStr">
        <is>
          <t>MP</t>
        </is>
      </c>
      <c r="H2072" s="5" t="inlineStr">
        <is>
          <t>FP</t>
        </is>
      </c>
      <c r="I2072" s="5">
        <f>VLOOKUP(H2072,'5.a Definitions'!E:F,2,FALSE)</f>
        <v/>
      </c>
      <c r="J2072" s="465" t="inlineStr">
        <is>
          <t xml:space="preserve"> Freshwater fish and seafood </t>
        </is>
      </c>
      <c r="K2072" s="465" t="inlineStr">
        <is>
          <t xml:space="preserve"> aquaculture freshwater fish and seafood </t>
        </is>
      </c>
      <c r="L2072" s="465" t="inlineStr">
        <is>
          <t xml:space="preserve"> reactive </t>
        </is>
      </c>
      <c r="M2072" s="465" t="inlineStr">
        <is>
          <t xml:space="preserve"> Nmix </t>
        </is>
      </c>
      <c r="N2072" s="466" t="n">
        <v>0</v>
      </c>
      <c r="O2072" s="467" t="n">
        <v>20</v>
      </c>
      <c r="P2072" s="468" t="n">
        <v>2011</v>
      </c>
      <c r="Q2072" s="469" t="inlineStr">
        <is>
          <t>no production</t>
        </is>
      </c>
      <c r="R2072" s="469" t="inlineStr">
        <is>
          <t>ok</t>
        </is>
      </c>
      <c r="S2072" s="469" t="inlineStr">
        <is>
          <t xml:space="preserve"> text </t>
        </is>
      </c>
      <c r="T2072" s="426" t="inlineStr">
        <is>
          <t>Norway</t>
        </is>
      </c>
      <c r="U2072" s="5" t="inlineStr">
        <is>
          <t>useful output</t>
        </is>
      </c>
      <c r="V2072" s="465" t="n">
        <v>0.04</v>
      </c>
    </row>
    <row r="2073" ht="16" customHeight="1">
      <c r="B2073" s="5" t="inlineStr">
        <is>
          <t>HY.AC-HY.CW</t>
        </is>
      </c>
      <c r="C2073" s="5" t="inlineStr">
        <is>
          <t>HY.AC-HY.CW-Waste feed-Nmix</t>
        </is>
      </c>
      <c r="D2073" s="5" t="inlineStr">
        <is>
          <t>HY</t>
        </is>
      </c>
      <c r="E2073" s="5" t="inlineStr">
        <is>
          <t>AC</t>
        </is>
      </c>
      <c r="F2073" s="5">
        <f>VLOOKUP(E2073,'5.a Definitions'!E:F,2,FALSE)</f>
        <v/>
      </c>
      <c r="G2073" s="5" t="inlineStr">
        <is>
          <t>HY</t>
        </is>
      </c>
      <c r="H2073" s="5" t="inlineStr">
        <is>
          <t>CW</t>
        </is>
      </c>
      <c r="I2073" s="5">
        <f>VLOOKUP(H2073,'5.a Definitions'!E:F,2,FALSE)</f>
        <v/>
      </c>
      <c r="J2073" s="465" t="inlineStr">
        <is>
          <t xml:space="preserve"> Waste feed </t>
        </is>
      </c>
      <c r="K2073" s="465" t="inlineStr">
        <is>
          <t xml:space="preserve"> waste feed to coastal water </t>
        </is>
      </c>
      <c r="L2073" s="465" t="inlineStr">
        <is>
          <t xml:space="preserve"> reactive </t>
        </is>
      </c>
      <c r="M2073" s="465" t="inlineStr">
        <is>
          <t xml:space="preserve"> Nmix </t>
        </is>
      </c>
      <c r="N2073" s="466" t="n">
        <v>2.639653594405587</v>
      </c>
      <c r="O2073" s="467" t="n">
        <v>0.4296964861476705</v>
      </c>
      <c r="P2073" s="468" t="n">
        <v>2011</v>
      </c>
      <c r="Q2073" s="469" t="inlineStr">
        <is>
          <t>Mass balance</t>
        </is>
      </c>
      <c r="R2073" s="469" t="inlineStr">
        <is>
          <t>ok</t>
        </is>
      </c>
      <c r="S2073" s="469" t="inlineStr">
        <is>
          <t xml:space="preserve"> text </t>
        </is>
      </c>
      <c r="T2073" s="426" t="inlineStr">
        <is>
          <t>Norway</t>
        </is>
      </c>
      <c r="U2073" s="465" t="inlineStr">
        <is>
          <t xml:space="preserve"> N wasted </t>
        </is>
      </c>
      <c r="V2073" s="465" t="n">
        <v>0.04</v>
      </c>
    </row>
    <row r="2074" ht="16" customHeight="1">
      <c r="B2074" s="5" t="inlineStr">
        <is>
          <t>HY.AC-HY.CW</t>
        </is>
      </c>
      <c r="C2074" s="5" t="inlineStr">
        <is>
          <t>HY.AC-HY.CW-Excretia-Nmix</t>
        </is>
      </c>
      <c r="D2074" s="5" t="inlineStr">
        <is>
          <t>HY</t>
        </is>
      </c>
      <c r="E2074" s="5" t="inlineStr">
        <is>
          <t>AC</t>
        </is>
      </c>
      <c r="F2074" s="5">
        <f>VLOOKUP(E2074,'5.a Definitions'!E:F,2,FALSE)</f>
        <v/>
      </c>
      <c r="G2074" s="5" t="inlineStr">
        <is>
          <t>HY</t>
        </is>
      </c>
      <c r="H2074" s="5" t="inlineStr">
        <is>
          <t>CW</t>
        </is>
      </c>
      <c r="I2074" s="5">
        <f>VLOOKUP(H2074,'5.a Definitions'!E:F,2,FALSE)</f>
        <v/>
      </c>
      <c r="J2074" s="465" t="inlineStr">
        <is>
          <t xml:space="preserve"> Excretia </t>
        </is>
      </c>
      <c r="K2074" s="465" t="inlineStr">
        <is>
          <t xml:space="preserve"> excretia to coastal water </t>
        </is>
      </c>
      <c r="L2074" s="465" t="inlineStr">
        <is>
          <t xml:space="preserve"> reactive </t>
        </is>
      </c>
      <c r="M2074" s="465" t="inlineStr">
        <is>
          <t xml:space="preserve"> Nmix </t>
        </is>
      </c>
      <c r="N2074" s="466" t="n">
        <v>53.08797515244756</v>
      </c>
      <c r="O2074" s="467" t="n">
        <v>0.1760041299508701</v>
      </c>
      <c r="P2074" s="468" t="n">
        <v>2011</v>
      </c>
      <c r="Q2074" s="469" t="inlineStr">
        <is>
          <t>Mass balance</t>
        </is>
      </c>
      <c r="R2074" s="469" t="inlineStr">
        <is>
          <t>ok</t>
        </is>
      </c>
      <c r="S2074" s="469" t="inlineStr">
        <is>
          <t xml:space="preserve"> text </t>
        </is>
      </c>
      <c r="T2074" s="426" t="inlineStr">
        <is>
          <t>Norway</t>
        </is>
      </c>
      <c r="U2074" s="465" t="inlineStr">
        <is>
          <t xml:space="preserve"> N wasted </t>
        </is>
      </c>
      <c r="V2074" s="465" t="n">
        <v>0.04</v>
      </c>
    </row>
    <row r="2075" ht="16" customHeight="1">
      <c r="A2075" s="490" t="inlineStr">
        <is>
          <t xml:space="preserve"> Rest of the world </t>
        </is>
      </c>
      <c r="B2075" s="5" t="inlineStr">
        <is>
          <t>RW.RW-EF.EC</t>
        </is>
      </c>
      <c r="C2075" s="5" t="inlineStr">
        <is>
          <t>RW.RW-EF.EC-Fuel import-Nmix</t>
        </is>
      </c>
      <c r="D2075" s="5" t="inlineStr">
        <is>
          <t>RW</t>
        </is>
      </c>
      <c r="E2075" s="5" t="inlineStr">
        <is>
          <t>RW</t>
        </is>
      </c>
      <c r="F2075" s="5">
        <f>VLOOKUP(E2075,'5.a Definitions'!E:F,2,FALSE)</f>
        <v/>
      </c>
      <c r="G2075" s="5" t="inlineStr">
        <is>
          <t>EF</t>
        </is>
      </c>
      <c r="H2075" s="5" t="inlineStr">
        <is>
          <t>EC</t>
        </is>
      </c>
      <c r="I2075" s="5">
        <f>VLOOKUP(H2075,'5.a Definitions'!E:F,2,FALSE)</f>
        <v/>
      </c>
      <c r="J2075" s="465" t="inlineStr">
        <is>
          <t xml:space="preserve"> Fuel import </t>
        </is>
      </c>
      <c r="K2075" s="465" t="inlineStr">
        <is>
          <t xml:space="preserve"> fuel import </t>
        </is>
      </c>
      <c r="L2075" s="465" t="inlineStr">
        <is>
          <t xml:space="preserve"> reactive </t>
        </is>
      </c>
      <c r="M2075" s="465" t="inlineStr">
        <is>
          <t xml:space="preserve"> Nmix </t>
        </is>
      </c>
      <c r="N2075" s="466" t="n">
        <v>15.118643461832</v>
      </c>
      <c r="O2075" s="467" t="n">
        <v>0.6057014862902731</v>
      </c>
      <c r="P2075" s="468" t="n">
        <v>2011</v>
      </c>
      <c r="Q2075" s="469" t="inlineStr">
        <is>
          <t>SSB tab 08801</t>
        </is>
      </c>
      <c r="R2075" s="469" t="inlineStr">
        <is>
          <t>ok</t>
        </is>
      </c>
      <c r="S2075" s="469" t="inlineStr">
        <is>
          <t xml:space="preserve"> text </t>
        </is>
      </c>
      <c r="T2075" s="426" t="inlineStr">
        <is>
          <t>Norway</t>
        </is>
      </c>
      <c r="U2075" s="5" t="inlineStr">
        <is>
          <t>import</t>
        </is>
      </c>
      <c r="V2075" s="465" t="n">
        <v>0.04</v>
      </c>
    </row>
    <row r="2076" ht="16" customHeight="1">
      <c r="B2076" s="5" t="inlineStr">
        <is>
          <t>RW.RW-EF.TR</t>
        </is>
      </c>
      <c r="C2076" s="5" t="inlineStr">
        <is>
          <t>RW.RW-EF.TR-Import of transport fuel-Nmix</t>
        </is>
      </c>
      <c r="D2076" s="5" t="inlineStr">
        <is>
          <t>RW</t>
        </is>
      </c>
      <c r="E2076" s="5" t="inlineStr">
        <is>
          <t>RW</t>
        </is>
      </c>
      <c r="F2076" s="5">
        <f>VLOOKUP(E2076,'5.a Definitions'!E:F,2,FALSE)</f>
        <v/>
      </c>
      <c r="G2076" s="5" t="inlineStr">
        <is>
          <t>EF</t>
        </is>
      </c>
      <c r="H2076" s="5" t="inlineStr">
        <is>
          <t>TR</t>
        </is>
      </c>
      <c r="I2076" s="5">
        <f>VLOOKUP(H2076,'5.a Definitions'!E:F,2,FALSE)</f>
        <v/>
      </c>
      <c r="J2076" s="465" t="inlineStr">
        <is>
          <t xml:space="preserve"> Import of transport fuel </t>
        </is>
      </c>
      <c r="K2076" s="465" t="inlineStr">
        <is>
          <t xml:space="preserve"> import of transport fuel </t>
        </is>
      </c>
      <c r="L2076" s="465" t="inlineStr">
        <is>
          <t xml:space="preserve"> reactive </t>
        </is>
      </c>
      <c r="M2076" s="465" t="inlineStr">
        <is>
          <t xml:space="preserve"> Nmix </t>
        </is>
      </c>
      <c r="N2076" s="466" t="n">
        <v>0.266438971</v>
      </c>
      <c r="O2076" s="467" t="n">
        <v>0.222161456023479</v>
      </c>
      <c r="P2076" s="468" t="n">
        <v>2011</v>
      </c>
      <c r="Q2076" s="469" t="inlineStr">
        <is>
          <t>SSB tab 08801</t>
        </is>
      </c>
      <c r="R2076" s="469" t="inlineStr">
        <is>
          <t>ok</t>
        </is>
      </c>
      <c r="S2076" s="469" t="inlineStr">
        <is>
          <t xml:space="preserve"> text </t>
        </is>
      </c>
      <c r="T2076" s="426" t="inlineStr">
        <is>
          <t>Norway</t>
        </is>
      </c>
      <c r="U2076" s="5" t="inlineStr">
        <is>
          <t>import</t>
        </is>
      </c>
      <c r="V2076" s="465" t="n">
        <v>0.04</v>
      </c>
    </row>
    <row r="2077" ht="16" customHeight="1">
      <c r="B2077" s="5" t="inlineStr">
        <is>
          <t>RW.RW-MP.FP</t>
        </is>
      </c>
      <c r="C2077" s="5" t="inlineStr">
        <is>
          <t>RW.RW-MP.FP-Sea fish (landings)-Nmix</t>
        </is>
      </c>
      <c r="D2077" s="5" t="inlineStr">
        <is>
          <t>RW</t>
        </is>
      </c>
      <c r="E2077" s="5" t="inlineStr">
        <is>
          <t>RW</t>
        </is>
      </c>
      <c r="F2077" s="5">
        <f>VLOOKUP(E2077,'5.a Definitions'!E:F,2,FALSE)</f>
        <v/>
      </c>
      <c r="G2077" s="5" t="inlineStr">
        <is>
          <t>MP</t>
        </is>
      </c>
      <c r="H2077" s="5" t="inlineStr">
        <is>
          <t>FP</t>
        </is>
      </c>
      <c r="I2077" s="5">
        <f>VLOOKUP(H2077,'5.a Definitions'!E:F,2,FALSE)</f>
        <v/>
      </c>
      <c r="J2077" s="465" t="inlineStr">
        <is>
          <t xml:space="preserve"> Sea fish (landings) </t>
        </is>
      </c>
      <c r="K2077" s="465" t="inlineStr">
        <is>
          <t xml:space="preserve"> sea fish (landings) </t>
        </is>
      </c>
      <c r="L2077" s="465" t="inlineStr">
        <is>
          <t xml:space="preserve"> reactive </t>
        </is>
      </c>
      <c r="M2077" s="465" t="inlineStr">
        <is>
          <t xml:space="preserve"> Nmix </t>
        </is>
      </c>
      <c r="N2077" s="466" t="n">
        <v>0</v>
      </c>
      <c r="O2077" s="467" t="n">
        <v>20</v>
      </c>
      <c r="P2077" s="468" t="n">
        <v>2011</v>
      </c>
      <c r="Q2077" s="469" t="inlineStr">
        <is>
          <t>counted under Hydrosphere</t>
        </is>
      </c>
      <c r="R2077" s="469" t="inlineStr">
        <is>
          <t>ok</t>
        </is>
      </c>
      <c r="S2077" s="469" t="inlineStr">
        <is>
          <t xml:space="preserve"> text </t>
        </is>
      </c>
      <c r="T2077" s="426" t="inlineStr">
        <is>
          <t>Norway</t>
        </is>
      </c>
      <c r="U2077" s="5" t="inlineStr">
        <is>
          <t>import</t>
        </is>
      </c>
      <c r="V2077" s="465" t="n">
        <v>0.04</v>
      </c>
    </row>
    <row r="2078" ht="16" customHeight="1">
      <c r="B2078" s="5" t="inlineStr">
        <is>
          <t>RW.RW-MP.FP</t>
        </is>
      </c>
      <c r="C2078" s="5" t="inlineStr">
        <is>
          <t>RW.RW-MP.FP-Food import-Nmix</t>
        </is>
      </c>
      <c r="D2078" s="5" t="inlineStr">
        <is>
          <t>RW</t>
        </is>
      </c>
      <c r="E2078" s="5" t="inlineStr">
        <is>
          <t>RW</t>
        </is>
      </c>
      <c r="F2078" s="5">
        <f>VLOOKUP(E2078,'5.a Definitions'!E:F,2,FALSE)</f>
        <v/>
      </c>
      <c r="G2078" s="5" t="inlineStr">
        <is>
          <t>MP</t>
        </is>
      </c>
      <c r="H2078" s="5" t="inlineStr">
        <is>
          <t>FP</t>
        </is>
      </c>
      <c r="I2078" s="5">
        <f>VLOOKUP(H2078,'5.a Definitions'!E:F,2,FALSE)</f>
        <v/>
      </c>
      <c r="J2078" s="465" t="inlineStr">
        <is>
          <t xml:space="preserve"> Food import </t>
        </is>
      </c>
      <c r="K2078" s="465" t="inlineStr">
        <is>
          <t xml:space="preserve"> food and feed import </t>
        </is>
      </c>
      <c r="L2078" s="465" t="inlineStr">
        <is>
          <t xml:space="preserve"> reactive </t>
        </is>
      </c>
      <c r="M2078" s="465" t="inlineStr">
        <is>
          <t xml:space="preserve"> Nmix </t>
        </is>
      </c>
      <c r="N2078" s="466" t="n">
        <v>27.71188402</v>
      </c>
      <c r="O2078" s="467" t="n">
        <v>0.09841331841380707</v>
      </c>
      <c r="P2078" s="468" t="n">
        <v>2011</v>
      </c>
      <c r="Q2078" s="469" t="inlineStr">
        <is>
          <t>SSB tab 08801</t>
        </is>
      </c>
      <c r="R2078" s="469" t="inlineStr">
        <is>
          <t>ok</t>
        </is>
      </c>
      <c r="S2078" s="469" t="inlineStr">
        <is>
          <t xml:space="preserve"> text </t>
        </is>
      </c>
      <c r="T2078" s="426" t="inlineStr">
        <is>
          <t>Norway</t>
        </is>
      </c>
      <c r="U2078" s="5" t="inlineStr">
        <is>
          <t>import</t>
        </is>
      </c>
      <c r="V2078" s="465" t="n">
        <v>0.04</v>
      </c>
    </row>
    <row r="2079" ht="16" customHeight="1">
      <c r="B2079" s="5" t="inlineStr">
        <is>
          <t>RW.RW-MP.OP</t>
        </is>
      </c>
      <c r="C2079" s="5" t="inlineStr">
        <is>
          <t>RW.RW-MP.OP-Other goods import -Nmix</t>
        </is>
      </c>
      <c r="D2079" s="5" t="inlineStr">
        <is>
          <t>RW</t>
        </is>
      </c>
      <c r="E2079" s="5" t="inlineStr">
        <is>
          <t>RW</t>
        </is>
      </c>
      <c r="F2079" s="5">
        <f>VLOOKUP(E2079,'5.a Definitions'!E:F,2,FALSE)</f>
        <v/>
      </c>
      <c r="G2079" s="5" t="inlineStr">
        <is>
          <t>MP</t>
        </is>
      </c>
      <c r="H2079" s="5" t="inlineStr">
        <is>
          <t>OP</t>
        </is>
      </c>
      <c r="I2079" s="5">
        <f>VLOOKUP(H2079,'5.a Definitions'!E:F,2,FALSE)</f>
        <v/>
      </c>
      <c r="J2079" s="465" t="inlineStr">
        <is>
          <t xml:space="preserve"> Other goods import  </t>
        </is>
      </c>
      <c r="K2079" s="465" t="inlineStr">
        <is>
          <t xml:space="preserve"> other goods import </t>
        </is>
      </c>
      <c r="L2079" s="465" t="inlineStr">
        <is>
          <t xml:space="preserve"> reactive </t>
        </is>
      </c>
      <c r="M2079" s="465" t="inlineStr">
        <is>
          <t xml:space="preserve"> Nmix </t>
        </is>
      </c>
      <c r="N2079" s="466" t="n">
        <v>26.9536104892</v>
      </c>
      <c r="O2079" s="467" t="n">
        <v>0.07063722869961606</v>
      </c>
      <c r="P2079" s="468" t="n">
        <v>2011</v>
      </c>
      <c r="Q2079" s="469" t="inlineStr">
        <is>
          <t>SSB tab 08801</t>
        </is>
      </c>
      <c r="R2079" s="469" t="inlineStr">
        <is>
          <t>ok</t>
        </is>
      </c>
      <c r="S2079" s="469" t="inlineStr">
        <is>
          <t xml:space="preserve"> text </t>
        </is>
      </c>
      <c r="T2079" s="426" t="inlineStr">
        <is>
          <t>Norway</t>
        </is>
      </c>
      <c r="U2079" s="5" t="inlineStr">
        <is>
          <t>import</t>
        </is>
      </c>
      <c r="V2079" s="465" t="n">
        <v>0.04</v>
      </c>
    </row>
    <row r="2080" ht="16" customHeight="1">
      <c r="B2080" s="475" t="inlineStr">
        <is>
          <t>RW.RW-MP.OP</t>
        </is>
      </c>
      <c r="C2080" s="475" t="inlineStr">
        <is>
          <t>RW.RW-MP.OP-Ammonia import -Nmix</t>
        </is>
      </c>
      <c r="D2080" s="475" t="inlineStr">
        <is>
          <t>RW</t>
        </is>
      </c>
      <c r="E2080" s="475" t="inlineStr">
        <is>
          <t>RW</t>
        </is>
      </c>
      <c r="F2080" s="5">
        <f>VLOOKUP(E2080,'5.a Definitions'!E:F,2,FALSE)</f>
        <v/>
      </c>
      <c r="G2080" s="475" t="inlineStr">
        <is>
          <t>MP</t>
        </is>
      </c>
      <c r="H2080" s="475" t="inlineStr">
        <is>
          <t>OP</t>
        </is>
      </c>
      <c r="I2080" s="5">
        <f>VLOOKUP(H2080,'5.a Definitions'!E:F,2,FALSE)</f>
        <v/>
      </c>
      <c r="J2080" s="465" t="inlineStr">
        <is>
          <t>Ammonia import</t>
        </is>
      </c>
      <c r="K2080" s="465" t="inlineStr">
        <is>
          <t>ammonia import</t>
        </is>
      </c>
      <c r="L2080" s="465" t="inlineStr">
        <is>
          <t>reactive</t>
        </is>
      </c>
      <c r="M2080" s="465" t="inlineStr">
        <is>
          <t>Nmix</t>
        </is>
      </c>
      <c r="N2080" s="466" t="n">
        <v>352.599520545</v>
      </c>
      <c r="O2080" s="467" t="n">
        <v>0.04905644143179295</v>
      </c>
      <c r="P2080" s="468" t="n">
        <v>2011</v>
      </c>
      <c r="Q2080" s="469" t="inlineStr">
        <is>
          <t>SSB tab 08801</t>
        </is>
      </c>
      <c r="R2080" s="469" t="inlineStr">
        <is>
          <t>ok</t>
        </is>
      </c>
      <c r="S2080" s="469" t="inlineStr">
        <is>
          <t>text</t>
        </is>
      </c>
      <c r="T2080" s="476" t="inlineStr">
        <is>
          <t>Norway</t>
        </is>
      </c>
      <c r="U2080" s="5" t="inlineStr">
        <is>
          <t>import</t>
        </is>
      </c>
      <c r="V2080" s="465">
        <f>(#REF!*#REF!)^2</f>
        <v/>
      </c>
    </row>
    <row r="2081" ht="16" customHeight="1">
      <c r="B2081" s="5" t="inlineStr">
        <is>
          <t>RW.RW-AG.MM</t>
        </is>
      </c>
      <c r="C2081" s="5" t="inlineStr">
        <is>
          <t>RW.RW-AG.MM-Animal feed import-Nmix</t>
        </is>
      </c>
      <c r="D2081" s="5" t="inlineStr">
        <is>
          <t>RW</t>
        </is>
      </c>
      <c r="E2081" s="5" t="inlineStr">
        <is>
          <t>RW</t>
        </is>
      </c>
      <c r="F2081" s="5">
        <f>VLOOKUP(E2081,'5.a Definitions'!E:F,2,FALSE)</f>
        <v/>
      </c>
      <c r="G2081" s="5" t="inlineStr">
        <is>
          <t>AG</t>
        </is>
      </c>
      <c r="H2081" s="5" t="inlineStr">
        <is>
          <t>MM</t>
        </is>
      </c>
      <c r="I2081" s="5">
        <f>VLOOKUP(H2081,'5.a Definitions'!E:F,2,FALSE)</f>
        <v/>
      </c>
      <c r="J2081" s="465" t="inlineStr">
        <is>
          <t xml:space="preserve"> Animal feed import </t>
        </is>
      </c>
      <c r="K2081" s="465" t="inlineStr">
        <is>
          <t xml:space="preserve"> animal feed import </t>
        </is>
      </c>
      <c r="L2081" s="465" t="inlineStr">
        <is>
          <t xml:space="preserve"> reactive </t>
        </is>
      </c>
      <c r="M2081" s="465" t="inlineStr">
        <is>
          <t xml:space="preserve"> Nmix </t>
        </is>
      </c>
      <c r="N2081" s="466" t="n">
        <v>29.0430001</v>
      </c>
      <c r="O2081" s="467" t="n">
        <v>0.09624836204816059</v>
      </c>
      <c r="P2081" s="468" t="n">
        <v>2011</v>
      </c>
      <c r="Q2081" s="469" t="inlineStr">
        <is>
          <t>Landbruksdirektoratets kraftfôrstatistikk</t>
        </is>
      </c>
      <c r="R2081" s="469" t="inlineStr">
        <is>
          <t>ok</t>
        </is>
      </c>
      <c r="S2081" s="469" t="inlineStr">
        <is>
          <t xml:space="preserve"> text </t>
        </is>
      </c>
      <c r="T2081" s="426" t="inlineStr">
        <is>
          <t>Norway</t>
        </is>
      </c>
      <c r="U2081" s="5" t="inlineStr">
        <is>
          <t>import</t>
        </is>
      </c>
      <c r="V2081" s="465" t="n">
        <v>0.04</v>
      </c>
    </row>
    <row r="2082" ht="16" customHeight="1">
      <c r="B2082" s="5" t="inlineStr">
        <is>
          <t>RW.RW-AG.MM</t>
        </is>
      </c>
      <c r="C2082" s="5" t="inlineStr">
        <is>
          <t>RW.RW-AG.MM-Live animal import-Nmix</t>
        </is>
      </c>
      <c r="D2082" s="5" t="inlineStr">
        <is>
          <t>RW</t>
        </is>
      </c>
      <c r="E2082" s="5" t="inlineStr">
        <is>
          <t>RW</t>
        </is>
      </c>
      <c r="F2082" s="5">
        <f>VLOOKUP(E2082,'5.a Definitions'!E:F,2,FALSE)</f>
        <v/>
      </c>
      <c r="G2082" s="5" t="inlineStr">
        <is>
          <t>AG</t>
        </is>
      </c>
      <c r="H2082" s="5" t="inlineStr">
        <is>
          <t>MM</t>
        </is>
      </c>
      <c r="I2082" s="5">
        <f>VLOOKUP(H2082,'5.a Definitions'!E:F,2,FALSE)</f>
        <v/>
      </c>
      <c r="J2082" s="465" t="inlineStr">
        <is>
          <t xml:space="preserve"> Live animal import </t>
        </is>
      </c>
      <c r="K2082" s="465" t="inlineStr">
        <is>
          <t xml:space="preserve"> live animal import </t>
        </is>
      </c>
      <c r="L2082" s="465" t="inlineStr">
        <is>
          <t xml:space="preserve"> reactive </t>
        </is>
      </c>
      <c r="M2082" s="465" t="inlineStr">
        <is>
          <t xml:space="preserve"> Nmix </t>
        </is>
      </c>
      <c r="N2082" s="466" t="n">
        <v>0.0169630336</v>
      </c>
      <c r="O2082" s="467" t="n">
        <v>0.425959677695246</v>
      </c>
      <c r="P2082" s="468" t="n">
        <v>2011</v>
      </c>
      <c r="Q2082" s="469" t="inlineStr">
        <is>
          <t>FAOSTAT</t>
        </is>
      </c>
      <c r="R2082" s="469" t="inlineStr">
        <is>
          <t>ok</t>
        </is>
      </c>
      <c r="S2082" s="469" t="inlineStr">
        <is>
          <t xml:space="preserve"> text </t>
        </is>
      </c>
      <c r="T2082" s="426" t="inlineStr">
        <is>
          <t>Norway</t>
        </is>
      </c>
      <c r="U2082" s="5" t="inlineStr">
        <is>
          <t>import</t>
        </is>
      </c>
      <c r="V2082" s="465" t="n">
        <v>0.04</v>
      </c>
    </row>
    <row r="2083" ht="16" customHeight="1">
      <c r="B2083" s="5" t="inlineStr">
        <is>
          <t>RW.RW-AG.SM</t>
        </is>
      </c>
      <c r="C2083" s="5" t="inlineStr">
        <is>
          <t>RW.RW-AG.SM-Mineral fertilizer import-Nmix</t>
        </is>
      </c>
      <c r="D2083" s="5" t="inlineStr">
        <is>
          <t>RW</t>
        </is>
      </c>
      <c r="E2083" s="5" t="inlineStr">
        <is>
          <t>RW</t>
        </is>
      </c>
      <c r="F2083" s="5">
        <f>VLOOKUP(E2083,'5.a Definitions'!E:F,2,FALSE)</f>
        <v/>
      </c>
      <c r="G2083" s="5" t="inlineStr">
        <is>
          <t>AG</t>
        </is>
      </c>
      <c r="H2083" s="5" t="inlineStr">
        <is>
          <t>SM</t>
        </is>
      </c>
      <c r="I2083" s="5">
        <f>VLOOKUP(H2083,'5.a Definitions'!E:F,2,FALSE)</f>
        <v/>
      </c>
      <c r="J2083" s="465" t="inlineStr">
        <is>
          <t xml:space="preserve"> Mineral fertilizer import </t>
        </is>
      </c>
      <c r="K2083" s="465" t="inlineStr">
        <is>
          <t xml:space="preserve"> mineral fertilizer import </t>
        </is>
      </c>
      <c r="L2083" s="465" t="inlineStr">
        <is>
          <t xml:space="preserve"> reactive </t>
        </is>
      </c>
      <c r="M2083" s="465" t="inlineStr">
        <is>
          <t xml:space="preserve"> Nmix </t>
        </is>
      </c>
      <c r="N2083" s="466" t="n">
        <v>30.885</v>
      </c>
      <c r="O2083" s="467" t="n">
        <v>0.3033769670044502</v>
      </c>
      <c r="P2083" s="468" t="n">
        <v>2011</v>
      </c>
      <c r="Q2083" s="469" t="inlineStr">
        <is>
          <t>FAOSTAT</t>
        </is>
      </c>
      <c r="R2083" s="469" t="inlineStr">
        <is>
          <t>ok</t>
        </is>
      </c>
      <c r="S2083" s="469" t="inlineStr">
        <is>
          <t xml:space="preserve"> text </t>
        </is>
      </c>
      <c r="T2083" s="426" t="inlineStr">
        <is>
          <t>Norway</t>
        </is>
      </c>
      <c r="U2083" s="5" t="inlineStr">
        <is>
          <t>import</t>
        </is>
      </c>
      <c r="V2083" s="465" t="n">
        <v>0.04</v>
      </c>
    </row>
    <row r="2084" ht="16" customHeight="1">
      <c r="B2084" s="5" t="inlineStr">
        <is>
          <t>RW.RW-PR.SO</t>
        </is>
      </c>
      <c r="C2084" s="5" t="inlineStr">
        <is>
          <t>RW.RW-PR.SO-Solid waste import-Nmix</t>
        </is>
      </c>
      <c r="D2084" s="5" t="inlineStr">
        <is>
          <t>RW</t>
        </is>
      </c>
      <c r="E2084" s="5" t="inlineStr">
        <is>
          <t>RW</t>
        </is>
      </c>
      <c r="F2084" s="5">
        <f>VLOOKUP(E2084,'5.a Definitions'!E:F,2,FALSE)</f>
        <v/>
      </c>
      <c r="G2084" s="5" t="inlineStr">
        <is>
          <t>PR</t>
        </is>
      </c>
      <c r="H2084" s="5" t="inlineStr">
        <is>
          <t>SO</t>
        </is>
      </c>
      <c r="I2084" s="5">
        <f>VLOOKUP(H2084,'5.a Definitions'!E:F,2,FALSE)</f>
        <v/>
      </c>
      <c r="J2084" s="465" t="inlineStr">
        <is>
          <t xml:space="preserve"> Solid waste import </t>
        </is>
      </c>
      <c r="K2084" s="465" t="inlineStr">
        <is>
          <t xml:space="preserve"> solid waste import </t>
        </is>
      </c>
      <c r="L2084" s="465" t="inlineStr">
        <is>
          <t xml:space="preserve"> reactive </t>
        </is>
      </c>
      <c r="M2084" s="465" t="inlineStr">
        <is>
          <t xml:space="preserve"> Nmix </t>
        </is>
      </c>
      <c r="N2084" s="466" t="n">
        <v>0.592629965</v>
      </c>
      <c r="O2084" s="467" t="n">
        <v>0.1623663120469333</v>
      </c>
      <c r="P2084" s="468" t="n">
        <v>2011</v>
      </c>
      <c r="Q2084" s="469" t="inlineStr">
        <is>
          <t>SSB tab 08801</t>
        </is>
      </c>
      <c r="R2084" s="469" t="inlineStr">
        <is>
          <t>ok</t>
        </is>
      </c>
      <c r="S2084" s="469" t="inlineStr">
        <is>
          <t xml:space="preserve"> text </t>
        </is>
      </c>
      <c r="T2084" s="426" t="inlineStr">
        <is>
          <t>Norway</t>
        </is>
      </c>
      <c r="U2084" s="5" t="inlineStr">
        <is>
          <t>import</t>
        </is>
      </c>
      <c r="V2084" s="465" t="n">
        <v>0.04</v>
      </c>
    </row>
    <row r="2085" ht="16" customHeight="1">
      <c r="B2085" s="5" t="inlineStr">
        <is>
          <t>RW.RW-AT.AT</t>
        </is>
      </c>
      <c r="C2085" s="5" t="inlineStr">
        <is>
          <t>RW.RW-AT.AT-Atmospheric inflow-OXN</t>
        </is>
      </c>
      <c r="D2085" s="5" t="inlineStr">
        <is>
          <t>RW</t>
        </is>
      </c>
      <c r="E2085" s="5" t="inlineStr">
        <is>
          <t>RW</t>
        </is>
      </c>
      <c r="F2085" s="5">
        <f>VLOOKUP(E2085,'5.a Definitions'!E:F,2,FALSE)</f>
        <v/>
      </c>
      <c r="G2085" s="5" t="inlineStr">
        <is>
          <t>AT</t>
        </is>
      </c>
      <c r="H2085" s="5" t="inlineStr">
        <is>
          <t>AT</t>
        </is>
      </c>
      <c r="I2085" s="5">
        <f>VLOOKUP(H2085,'5.a Definitions'!E:F,2,FALSE)</f>
        <v/>
      </c>
      <c r="J2085" s="465" t="inlineStr">
        <is>
          <t xml:space="preserve"> Atmospheric inflow </t>
        </is>
      </c>
      <c r="K2085" s="465" t="inlineStr">
        <is>
          <t xml:space="preserve"> atmospheric inflow </t>
        </is>
      </c>
      <c r="L2085" s="465" t="inlineStr">
        <is>
          <t xml:space="preserve"> reactive </t>
        </is>
      </c>
      <c r="M2085" s="465" t="inlineStr">
        <is>
          <t xml:space="preserve"> OXN </t>
        </is>
      </c>
      <c r="N2085" s="466" t="n">
        <v>39.00595398853048</v>
      </c>
      <c r="O2085" s="467" t="n">
        <v>0.4978678205152003</v>
      </c>
      <c r="P2085" s="468" t="n">
        <v>2011</v>
      </c>
      <c r="Q2085" s="469" t="inlineStr">
        <is>
          <t>EMEP SR tables</t>
        </is>
      </c>
      <c r="R2085" s="469" t="inlineStr">
        <is>
          <t>ok</t>
        </is>
      </c>
      <c r="S2085" s="469" t="inlineStr">
        <is>
          <t xml:space="preserve"> text </t>
        </is>
      </c>
      <c r="T2085" s="426" t="inlineStr">
        <is>
          <t>Norway</t>
        </is>
      </c>
      <c r="U2085" s="5" t="inlineStr">
        <is>
          <t>import</t>
        </is>
      </c>
      <c r="V2085" s="465" t="n">
        <v>0.04</v>
      </c>
    </row>
    <row r="2086" ht="16" customHeight="1">
      <c r="B2086" s="5" t="inlineStr">
        <is>
          <t>RW.RW-AT.AT</t>
        </is>
      </c>
      <c r="C2086" s="5" t="inlineStr">
        <is>
          <t>RW.RW-AT.AT-Atmospheric inflow-RDN</t>
        </is>
      </c>
      <c r="D2086" s="5" t="inlineStr">
        <is>
          <t>RW</t>
        </is>
      </c>
      <c r="E2086" s="5" t="inlineStr">
        <is>
          <t>RW</t>
        </is>
      </c>
      <c r="F2086" s="5">
        <f>VLOOKUP(E2086,'5.a Definitions'!E:F,2,FALSE)</f>
        <v/>
      </c>
      <c r="G2086" s="5" t="inlineStr">
        <is>
          <t>AT</t>
        </is>
      </c>
      <c r="H2086" s="5" t="inlineStr">
        <is>
          <t>AT</t>
        </is>
      </c>
      <c r="I2086" s="5">
        <f>VLOOKUP(H2086,'5.a Definitions'!E:F,2,FALSE)</f>
        <v/>
      </c>
      <c r="J2086" s="465" t="inlineStr">
        <is>
          <t xml:space="preserve"> Atmospheric inflow </t>
        </is>
      </c>
      <c r="K2086" s="465" t="inlineStr">
        <is>
          <t xml:space="preserve"> atmospheric inflow </t>
        </is>
      </c>
      <c r="L2086" s="465" t="inlineStr">
        <is>
          <t xml:space="preserve"> reactive </t>
        </is>
      </c>
      <c r="M2086" s="465" t="inlineStr">
        <is>
          <t xml:space="preserve"> RDN </t>
        </is>
      </c>
      <c r="N2086" s="466" t="n">
        <v>24.4735017224329</v>
      </c>
      <c r="O2086" s="467" t="n">
        <v>0.4978678205152002</v>
      </c>
      <c r="P2086" s="468" t="n">
        <v>2011</v>
      </c>
      <c r="Q2086" s="469" t="inlineStr">
        <is>
          <t>EMEP SR tables</t>
        </is>
      </c>
      <c r="R2086" s="469" t="inlineStr">
        <is>
          <t>ok</t>
        </is>
      </c>
      <c r="S2086" s="469" t="inlineStr">
        <is>
          <t xml:space="preserve"> text </t>
        </is>
      </c>
      <c r="T2086" s="426" t="inlineStr">
        <is>
          <t>Norway</t>
        </is>
      </c>
      <c r="U2086" s="5" t="inlineStr">
        <is>
          <t>import</t>
        </is>
      </c>
      <c r="V2086" s="465" t="n">
        <v>0.04</v>
      </c>
    </row>
    <row r="2087" ht="16" customHeight="1">
      <c r="B2087" s="475" t="inlineStr">
        <is>
          <t>RW.RW-HY.AC</t>
        </is>
      </c>
      <c r="C2087" s="475" t="inlineStr">
        <is>
          <t>RW.RW-HY.AC-Aquaculture feed import-Nmix</t>
        </is>
      </c>
      <c r="D2087" s="475" t="inlineStr">
        <is>
          <t>RW</t>
        </is>
      </c>
      <c r="E2087" s="475" t="inlineStr">
        <is>
          <t>RW</t>
        </is>
      </c>
      <c r="F2087" s="5">
        <f>VLOOKUP(E2087,'5.a Definitions'!E:F,2,FALSE)</f>
        <v/>
      </c>
      <c r="G2087" s="475" t="inlineStr">
        <is>
          <t>HY</t>
        </is>
      </c>
      <c r="H2087" s="475" t="inlineStr">
        <is>
          <t>AC</t>
        </is>
      </c>
      <c r="I2087" s="5">
        <f>VLOOKUP(H2087,'5.a Definitions'!E:F,2,FALSE)</f>
        <v/>
      </c>
      <c r="J2087" s="465" t="inlineStr">
        <is>
          <t>Aquaculture feed import</t>
        </is>
      </c>
      <c r="K2087" s="465" t="inlineStr">
        <is>
          <t>aquaculture feed import</t>
        </is>
      </c>
      <c r="L2087" s="465" t="inlineStr">
        <is>
          <t>reactive</t>
        </is>
      </c>
      <c r="M2087" s="465" t="inlineStr">
        <is>
          <t>Nmix</t>
        </is>
      </c>
      <c r="N2087" s="466" t="n">
        <v>74.63306293706293</v>
      </c>
      <c r="O2087" s="467" t="n">
        <v>0.1564286170547998</v>
      </c>
      <c r="P2087" s="468" t="n">
        <v>2011</v>
      </c>
      <c r="Q2087" s="469" t="inlineStr">
        <is>
          <t>Fiskeridirektoratet</t>
        </is>
      </c>
      <c r="R2087" s="469" t="inlineStr">
        <is>
          <t>ok</t>
        </is>
      </c>
      <c r="S2087" s="469" t="inlineStr">
        <is>
          <t>text</t>
        </is>
      </c>
      <c r="T2087" s="476" t="inlineStr">
        <is>
          <t>Norway</t>
        </is>
      </c>
      <c r="U2087" s="5" t="inlineStr">
        <is>
          <t>import</t>
        </is>
      </c>
      <c r="V2087" s="465">
        <f>(O1888*N1888)^2</f>
        <v/>
      </c>
    </row>
    <row r="2088" ht="16" customHeight="1">
      <c r="A2088" s="483" t="inlineStr">
        <is>
          <t xml:space="preserve"> Energy and fuels </t>
        </is>
      </c>
      <c r="B2088" s="5" t="inlineStr">
        <is>
          <t>EF.EC-EF.IC</t>
        </is>
      </c>
      <c r="C2088" s="5" t="inlineStr">
        <is>
          <t>EF.EC-EF.IC-Fuel for industry-Nmix</t>
        </is>
      </c>
      <c r="D2088" s="5" t="inlineStr">
        <is>
          <t>EF</t>
        </is>
      </c>
      <c r="E2088" s="5" t="inlineStr">
        <is>
          <t>EC</t>
        </is>
      </c>
      <c r="F2088" s="5">
        <f>VLOOKUP(E2088,'5.a Definitions'!E:F,2,FALSE)</f>
        <v/>
      </c>
      <c r="G2088" s="5" t="inlineStr">
        <is>
          <t>EF</t>
        </is>
      </c>
      <c r="H2088" s="5" t="inlineStr">
        <is>
          <t>IC</t>
        </is>
      </c>
      <c r="I2088" s="5">
        <f>VLOOKUP(H2088,'5.a Definitions'!E:F,2,FALSE)</f>
        <v/>
      </c>
      <c r="J2088" s="465" t="inlineStr">
        <is>
          <t xml:space="preserve"> Fuel for industry </t>
        </is>
      </c>
      <c r="K2088" s="465" t="inlineStr">
        <is>
          <t xml:space="preserve"> fuel for industry </t>
        </is>
      </c>
      <c r="L2088" s="465" t="inlineStr">
        <is>
          <t xml:space="preserve"> reactive </t>
        </is>
      </c>
      <c r="M2088" s="465" t="inlineStr">
        <is>
          <t xml:space="preserve"> Nmix </t>
        </is>
      </c>
      <c r="N2088" s="466" t="n">
        <v>3.715645543035169</v>
      </c>
      <c r="O2088" s="467" t="n">
        <v>0.5592017668158346</v>
      </c>
      <c r="P2088" s="468" t="n">
        <v>2010</v>
      </c>
      <c r="Q2088" s="469" t="inlineStr">
        <is>
          <t>UNFCCC CRT</t>
        </is>
      </c>
      <c r="R2088" s="469" t="inlineStr">
        <is>
          <t>ok</t>
        </is>
      </c>
      <c r="S2088" s="469" t="inlineStr">
        <is>
          <t xml:space="preserve"> text </t>
        </is>
      </c>
      <c r="T2088" s="426" t="inlineStr">
        <is>
          <t>Norway</t>
        </is>
      </c>
      <c r="U2088" s="5" t="inlineStr">
        <is>
          <t>useful output</t>
        </is>
      </c>
      <c r="V2088" s="465" t="n">
        <v>0.04</v>
      </c>
    </row>
    <row r="2089" ht="16" customHeight="1">
      <c r="B2089" s="5" t="inlineStr">
        <is>
          <t>EF.EC-EF.TR</t>
        </is>
      </c>
      <c r="C2089" s="5" t="inlineStr">
        <is>
          <t>EF.EC-EF.TR-Fuel for transport-Nmix</t>
        </is>
      </c>
      <c r="D2089" s="5" t="inlineStr">
        <is>
          <t>EF</t>
        </is>
      </c>
      <c r="E2089" s="5" t="inlineStr">
        <is>
          <t>EC</t>
        </is>
      </c>
      <c r="F2089" s="5">
        <f>VLOOKUP(E2089,'5.a Definitions'!E:F,2,FALSE)</f>
        <v/>
      </c>
      <c r="G2089" s="5" t="inlineStr">
        <is>
          <t>EF</t>
        </is>
      </c>
      <c r="H2089" s="5" t="inlineStr">
        <is>
          <t>TR</t>
        </is>
      </c>
      <c r="I2089" s="5">
        <f>VLOOKUP(H2089,'5.a Definitions'!E:F,2,FALSE)</f>
        <v/>
      </c>
      <c r="J2089" s="465" t="inlineStr">
        <is>
          <t xml:space="preserve"> Fuel for transport </t>
        </is>
      </c>
      <c r="K2089" s="465" t="inlineStr">
        <is>
          <t xml:space="preserve"> fuel for transport </t>
        </is>
      </c>
      <c r="L2089" s="465" t="inlineStr">
        <is>
          <t xml:space="preserve"> reactive </t>
        </is>
      </c>
      <c r="M2089" s="465" t="inlineStr">
        <is>
          <t xml:space="preserve"> Nmix </t>
        </is>
      </c>
      <c r="N2089" s="466" t="n">
        <v>0.7895079156400263</v>
      </c>
      <c r="O2089" s="467" t="n">
        <v>0.3459743264142896</v>
      </c>
      <c r="P2089" s="468" t="n">
        <v>2010</v>
      </c>
      <c r="Q2089" s="469" t="inlineStr">
        <is>
          <t>UNFCCC CRT</t>
        </is>
      </c>
      <c r="R2089" s="469" t="inlineStr">
        <is>
          <t>ok</t>
        </is>
      </c>
      <c r="S2089" s="469" t="inlineStr">
        <is>
          <t xml:space="preserve"> text </t>
        </is>
      </c>
      <c r="T2089" s="426" t="inlineStr">
        <is>
          <t>Norway</t>
        </is>
      </c>
      <c r="U2089" s="5" t="inlineStr">
        <is>
          <t>useful output</t>
        </is>
      </c>
      <c r="V2089" s="465" t="n">
        <v>0.04</v>
      </c>
    </row>
    <row r="2090">
      <c r="B2090" s="5" t="inlineStr">
        <is>
          <t>EF.EC-EF.OE</t>
        </is>
      </c>
      <c r="C2090" s="5" t="inlineStr">
        <is>
          <t>EF.EC-EF.OE-Fuel for heating-Nmix</t>
        </is>
      </c>
      <c r="D2090" s="5" t="inlineStr">
        <is>
          <t>EF</t>
        </is>
      </c>
      <c r="E2090" s="5" t="inlineStr">
        <is>
          <t>EC</t>
        </is>
      </c>
      <c r="F2090" s="5">
        <f>VLOOKUP(E2090,'5.a Definitions'!E:F,2,FALSE)</f>
        <v/>
      </c>
      <c r="G2090" s="5" t="inlineStr">
        <is>
          <t>EF</t>
        </is>
      </c>
      <c r="H2090" s="5" t="inlineStr">
        <is>
          <t>OE</t>
        </is>
      </c>
      <c r="I2090" s="5">
        <f>VLOOKUP(H2090,'5.a Definitions'!E:F,2,FALSE)</f>
        <v/>
      </c>
      <c r="J2090" s="465" t="inlineStr">
        <is>
          <t xml:space="preserve"> Fuel for heating </t>
        </is>
      </c>
      <c r="K2090" s="465" t="inlineStr">
        <is>
          <t xml:space="preserve"> fuel for heating </t>
        </is>
      </c>
      <c r="L2090" s="465" t="inlineStr">
        <is>
          <t xml:space="preserve"> reactive </t>
        </is>
      </c>
      <c r="M2090" s="465" t="inlineStr">
        <is>
          <t xml:space="preserve"> Nmix </t>
        </is>
      </c>
      <c r="N2090" s="466" t="n">
        <v>0.285182280873792</v>
      </c>
      <c r="O2090" s="467" t="n">
        <v>0.3012591888883746</v>
      </c>
      <c r="P2090" s="468" t="n">
        <v>2010</v>
      </c>
      <c r="Q2090" s="469" t="inlineStr">
        <is>
          <t>UNFCCC CRT</t>
        </is>
      </c>
      <c r="R2090" s="469" t="inlineStr">
        <is>
          <t>ok</t>
        </is>
      </c>
      <c r="S2090" s="469" t="inlineStr">
        <is>
          <t xml:space="preserve"> text </t>
        </is>
      </c>
      <c r="T2090" s="426" t="inlineStr">
        <is>
          <t>Norway</t>
        </is>
      </c>
      <c r="U2090" s="5" t="inlineStr">
        <is>
          <t>useful output</t>
        </is>
      </c>
      <c r="V2090" s="465" t="n">
        <v>0.04</v>
      </c>
    </row>
    <row r="2091" ht="16" customHeight="1">
      <c r="B2091" s="5" t="inlineStr">
        <is>
          <t>EF.EC-MP.OP</t>
        </is>
      </c>
      <c r="C2091" s="5" t="inlineStr">
        <is>
          <t>EF.EC-MP.OP-Fuel used as feedstock-Nmix</t>
        </is>
      </c>
      <c r="D2091" s="5" t="inlineStr">
        <is>
          <t>EF</t>
        </is>
      </c>
      <c r="E2091" s="5" t="inlineStr">
        <is>
          <t>EC</t>
        </is>
      </c>
      <c r="F2091" s="5">
        <f>VLOOKUP(E2091,'5.a Definitions'!E:F,2,FALSE)</f>
        <v/>
      </c>
      <c r="G2091" s="5" t="inlineStr">
        <is>
          <t>MP</t>
        </is>
      </c>
      <c r="H2091" s="5" t="inlineStr">
        <is>
          <t>OP</t>
        </is>
      </c>
      <c r="I2091" s="5">
        <f>VLOOKUP(H2091,'5.a Definitions'!E:F,2,FALSE)</f>
        <v/>
      </c>
      <c r="J2091" s="465" t="inlineStr">
        <is>
          <t xml:space="preserve"> Fuel used as feedstock </t>
        </is>
      </c>
      <c r="K2091" s="465" t="inlineStr">
        <is>
          <t xml:space="preserve"> fuel used as feedstock </t>
        </is>
      </c>
      <c r="L2091" s="465" t="inlineStr">
        <is>
          <t xml:space="preserve"> reactive </t>
        </is>
      </c>
      <c r="M2091" s="465" t="inlineStr">
        <is>
          <t xml:space="preserve"> Nmix </t>
        </is>
      </c>
      <c r="N2091" s="466" t="n">
        <v>1.496704804210683</v>
      </c>
      <c r="O2091" s="467" t="n">
        <v>0.9351476756590529</v>
      </c>
      <c r="P2091" s="468" t="n">
        <v>2010</v>
      </c>
      <c r="Q2091" s="469" t="inlineStr">
        <is>
          <t>SSB table 11561</t>
        </is>
      </c>
      <c r="R2091" s="469" t="inlineStr">
        <is>
          <t>ok</t>
        </is>
      </c>
      <c r="S2091" s="469" t="inlineStr">
        <is>
          <t xml:space="preserve"> text </t>
        </is>
      </c>
      <c r="T2091" s="426" t="inlineStr">
        <is>
          <t>Norway</t>
        </is>
      </c>
      <c r="U2091" s="5" t="inlineStr">
        <is>
          <t>useful output</t>
        </is>
      </c>
      <c r="V2091" s="465" t="n">
        <v>0.04</v>
      </c>
    </row>
    <row r="2092" ht="16" customHeight="1">
      <c r="B2092" s="5" t="inlineStr">
        <is>
          <t>EF.EC-AT.AT</t>
        </is>
      </c>
      <c r="C2092" s="5" t="inlineStr">
        <is>
          <t>EF.EC-AT.AT-Emissions-NH3</t>
        </is>
      </c>
      <c r="D2092" s="5" t="inlineStr">
        <is>
          <t>EF</t>
        </is>
      </c>
      <c r="E2092" s="5" t="inlineStr">
        <is>
          <t>EC</t>
        </is>
      </c>
      <c r="F2092" s="5">
        <f>VLOOKUP(E2092,'5.a Definitions'!E:F,2,FALSE)</f>
        <v/>
      </c>
      <c r="G2092" s="5" t="inlineStr">
        <is>
          <t>AT</t>
        </is>
      </c>
      <c r="H2092" s="5" t="inlineStr">
        <is>
          <t>AT</t>
        </is>
      </c>
      <c r="I2092" s="5">
        <f>VLOOKUP(H2092,'5.a Definitions'!E:F,2,FALSE)</f>
        <v/>
      </c>
      <c r="J2092" s="465" t="inlineStr">
        <is>
          <t xml:space="preserve"> Emissions </t>
        </is>
      </c>
      <c r="K2092" s="465" t="inlineStr">
        <is>
          <t xml:space="preserve"> energy conversion emissions </t>
        </is>
      </c>
      <c r="L2092" s="465" t="inlineStr">
        <is>
          <t xml:space="preserve"> reactive </t>
        </is>
      </c>
      <c r="M2092" s="465" t="inlineStr">
        <is>
          <t xml:space="preserve"> NH3 </t>
        </is>
      </c>
      <c r="N2092" s="466" t="n">
        <v>0</v>
      </c>
      <c r="O2092" s="467" t="n">
        <v>0.5</v>
      </c>
      <c r="P2092" s="468" t="n">
        <v>2010</v>
      </c>
      <c r="Q2092" s="469" t="inlineStr">
        <is>
          <t>CRLTAP Inventory Submissions</t>
        </is>
      </c>
      <c r="R2092" s="469" t="inlineStr">
        <is>
          <t>ok</t>
        </is>
      </c>
      <c r="S2092" s="469" t="inlineStr">
        <is>
          <t xml:space="preserve"> text </t>
        </is>
      </c>
      <c r="T2092" s="426" t="inlineStr">
        <is>
          <t>Norway</t>
        </is>
      </c>
      <c r="U2092" s="5" t="inlineStr">
        <is>
          <t>N wasted</t>
        </is>
      </c>
      <c r="V2092" s="465" t="n">
        <v>0.04</v>
      </c>
    </row>
    <row r="2093" ht="16" customHeight="1">
      <c r="B2093" s="5" t="inlineStr">
        <is>
          <t>EF.EC-AT.AT</t>
        </is>
      </c>
      <c r="C2093" s="5" t="inlineStr">
        <is>
          <t>EF.EC-AT.AT-Emissions-NOx</t>
        </is>
      </c>
      <c r="D2093" s="5" t="inlineStr">
        <is>
          <t>EF</t>
        </is>
      </c>
      <c r="E2093" s="5" t="inlineStr">
        <is>
          <t>EC</t>
        </is>
      </c>
      <c r="F2093" s="5">
        <f>VLOOKUP(E2093,'5.a Definitions'!E:F,2,FALSE)</f>
        <v/>
      </c>
      <c r="G2093" s="5" t="inlineStr">
        <is>
          <t>AT</t>
        </is>
      </c>
      <c r="H2093" s="5" t="inlineStr">
        <is>
          <t>AT</t>
        </is>
      </c>
      <c r="I2093" s="5">
        <f>VLOOKUP(H2093,'5.a Definitions'!E:F,2,FALSE)</f>
        <v/>
      </c>
      <c r="J2093" s="465" t="inlineStr">
        <is>
          <t xml:space="preserve"> Emissions </t>
        </is>
      </c>
      <c r="K2093" s="465" t="inlineStr">
        <is>
          <t xml:space="preserve"> energy conversion emissions </t>
        </is>
      </c>
      <c r="L2093" s="465" t="inlineStr">
        <is>
          <t xml:space="preserve"> reactive </t>
        </is>
      </c>
      <c r="M2093" s="465" t="inlineStr">
        <is>
          <t xml:space="preserve"> NOx </t>
        </is>
      </c>
      <c r="N2093" s="466" t="n">
        <v>15.09545422432161</v>
      </c>
      <c r="O2093" s="467" t="n">
        <v>0.1912804413640958</v>
      </c>
      <c r="P2093" s="468" t="n">
        <v>2010</v>
      </c>
      <c r="Q2093" s="469" t="inlineStr">
        <is>
          <t>CRLTAP Inventory Submissions</t>
        </is>
      </c>
      <c r="R2093" s="469" t="inlineStr">
        <is>
          <t>ok</t>
        </is>
      </c>
      <c r="S2093" s="469" t="inlineStr">
        <is>
          <t xml:space="preserve"> text </t>
        </is>
      </c>
      <c r="T2093" s="426" t="inlineStr">
        <is>
          <t>Norway</t>
        </is>
      </c>
      <c r="U2093" s="465" t="inlineStr">
        <is>
          <t xml:space="preserve"> N wasted </t>
        </is>
      </c>
      <c r="V2093" s="465" t="n">
        <v>0.04</v>
      </c>
    </row>
    <row r="2094">
      <c r="B2094" s="5" t="inlineStr">
        <is>
          <t>EF.EC-AT.AT</t>
        </is>
      </c>
      <c r="C2094" s="5" t="inlineStr">
        <is>
          <t>EF.EC-AT.AT-Emissions-N2O</t>
        </is>
      </c>
      <c r="D2094" s="5" t="inlineStr">
        <is>
          <t>EF</t>
        </is>
      </c>
      <c r="E2094" s="5" t="inlineStr">
        <is>
          <t>EC</t>
        </is>
      </c>
      <c r="F2094" s="5">
        <f>VLOOKUP(E2094,'5.a Definitions'!E:F,2,FALSE)</f>
        <v/>
      </c>
      <c r="G2094" s="5" t="inlineStr">
        <is>
          <t>AT</t>
        </is>
      </c>
      <c r="H2094" s="5" t="inlineStr">
        <is>
          <t>AT</t>
        </is>
      </c>
      <c r="I2094" s="5">
        <f>VLOOKUP(H2094,'5.a Definitions'!E:F,2,FALSE)</f>
        <v/>
      </c>
      <c r="J2094" s="465" t="inlineStr">
        <is>
          <t xml:space="preserve"> Emissions </t>
        </is>
      </c>
      <c r="K2094" s="465" t="inlineStr">
        <is>
          <t xml:space="preserve"> energy conversion emissions </t>
        </is>
      </c>
      <c r="L2094" s="465" t="inlineStr">
        <is>
          <t xml:space="preserve"> reactive </t>
        </is>
      </c>
      <c r="M2094" s="465" t="inlineStr">
        <is>
          <t xml:space="preserve"> N2O </t>
        </is>
      </c>
      <c r="N2094" s="466" t="n">
        <v>0.05561750136880575</v>
      </c>
      <c r="O2094" s="467" t="n">
        <v>1.394797542306526</v>
      </c>
      <c r="P2094" s="468" t="n">
        <v>2010</v>
      </c>
      <c r="Q2094" s="469" t="inlineStr">
        <is>
          <t>UNFCCC CRT</t>
        </is>
      </c>
      <c r="R2094" s="469" t="inlineStr">
        <is>
          <t>ok</t>
        </is>
      </c>
      <c r="S2094" s="469" t="inlineStr">
        <is>
          <t xml:space="preserve"> text </t>
        </is>
      </c>
      <c r="T2094" s="426" t="inlineStr">
        <is>
          <t>Norway</t>
        </is>
      </c>
      <c r="U2094" s="465" t="inlineStr">
        <is>
          <t xml:space="preserve"> N wasted </t>
        </is>
      </c>
      <c r="V2094" s="465" t="n">
        <v>0.04</v>
      </c>
    </row>
    <row r="2095" ht="16" customHeight="1">
      <c r="B2095" s="5" t="inlineStr">
        <is>
          <t>EF.EC-AT.AT</t>
        </is>
      </c>
      <c r="C2095" s="5" t="inlineStr">
        <is>
          <t>EF.EC-AT.AT-Emissions-N2</t>
        </is>
      </c>
      <c r="D2095" s="5" t="inlineStr">
        <is>
          <t>EF</t>
        </is>
      </c>
      <c r="E2095" s="5" t="inlineStr">
        <is>
          <t>EC</t>
        </is>
      </c>
      <c r="F2095" s="5">
        <f>VLOOKUP(E2095,'5.a Definitions'!E:F,2,FALSE)</f>
        <v/>
      </c>
      <c r="G2095" s="5" t="inlineStr">
        <is>
          <t>AT</t>
        </is>
      </c>
      <c r="H2095" s="5" t="inlineStr">
        <is>
          <t>AT</t>
        </is>
      </c>
      <c r="I2095" s="5">
        <f>VLOOKUP(H2095,'5.a Definitions'!E:F,2,FALSE)</f>
        <v/>
      </c>
      <c r="J2095" s="465" t="inlineStr">
        <is>
          <t xml:space="preserve"> Emissions </t>
        </is>
      </c>
      <c r="K2095" s="465" t="inlineStr">
        <is>
          <t xml:space="preserve"> energy conversion emissions </t>
        </is>
      </c>
      <c r="L2095" s="465" t="inlineStr">
        <is>
          <t xml:space="preserve"> inert </t>
        </is>
      </c>
      <c r="M2095" s="465" t="inlineStr">
        <is>
          <t xml:space="preserve"> N2 </t>
        </is>
      </c>
      <c r="N2095" s="466" t="n">
        <v>0</v>
      </c>
      <c r="O2095" s="467" t="n">
        <v>10</v>
      </c>
      <c r="P2095" s="468" t="n">
        <v>2010</v>
      </c>
      <c r="Q2095" s="469" t="inlineStr">
        <is>
          <t>mass balance</t>
        </is>
      </c>
      <c r="R2095" s="469" t="inlineStr">
        <is>
          <t>ok</t>
        </is>
      </c>
      <c r="S2095" s="469" t="inlineStr">
        <is>
          <t xml:space="preserve"> text </t>
        </is>
      </c>
      <c r="T2095" s="426" t="inlineStr">
        <is>
          <t>Norway</t>
        </is>
      </c>
      <c r="U2095" s="465" t="inlineStr">
        <is>
          <t xml:space="preserve"> N wasted </t>
        </is>
      </c>
      <c r="V2095" s="465" t="n">
        <v>0.04</v>
      </c>
    </row>
    <row r="2096" ht="16" customHeight="1">
      <c r="B2096" s="5" t="inlineStr">
        <is>
          <t>EF.EC-RW.RW</t>
        </is>
      </c>
      <c r="C2096" s="5" t="inlineStr">
        <is>
          <t>EF.EC-RW.RW-Fuel export-Nmix</t>
        </is>
      </c>
      <c r="D2096" s="5" t="inlineStr">
        <is>
          <t>EF</t>
        </is>
      </c>
      <c r="E2096" s="5" t="inlineStr">
        <is>
          <t>EC</t>
        </is>
      </c>
      <c r="F2096" s="5">
        <f>VLOOKUP(E2096,'5.a Definitions'!E:F,2,FALSE)</f>
        <v/>
      </c>
      <c r="G2096" s="5" t="inlineStr">
        <is>
          <t>RW</t>
        </is>
      </c>
      <c r="H2096" s="5" t="inlineStr">
        <is>
          <t>RW</t>
        </is>
      </c>
      <c r="I2096" s="5">
        <f>VLOOKUP(H2096,'5.a Definitions'!E:F,2,FALSE)</f>
        <v/>
      </c>
      <c r="J2096" s="465" t="inlineStr">
        <is>
          <t xml:space="preserve"> Fuel export </t>
        </is>
      </c>
      <c r="K2096" s="465" t="inlineStr">
        <is>
          <t xml:space="preserve"> fuel export </t>
        </is>
      </c>
      <c r="L2096" s="465" t="inlineStr">
        <is>
          <t xml:space="preserve"> reactive </t>
        </is>
      </c>
      <c r="M2096" s="465" t="inlineStr">
        <is>
          <t xml:space="preserve"> Nmix </t>
        </is>
      </c>
      <c r="N2096" s="466" t="n">
        <v>202.171149813143</v>
      </c>
      <c r="O2096" s="467" t="n">
        <v>2.745353063081323</v>
      </c>
      <c r="P2096" s="468" t="n">
        <v>2010</v>
      </c>
      <c r="Q2096" s="469" t="inlineStr">
        <is>
          <t>SSB tab 08801</t>
        </is>
      </c>
      <c r="R2096" s="469" t="inlineStr">
        <is>
          <t>ok</t>
        </is>
      </c>
      <c r="S2096" s="469" t="inlineStr">
        <is>
          <t xml:space="preserve"> text </t>
        </is>
      </c>
      <c r="T2096" s="426" t="inlineStr">
        <is>
          <t>Norway</t>
        </is>
      </c>
      <c r="U2096" s="5" t="inlineStr">
        <is>
          <t>useful output</t>
        </is>
      </c>
      <c r="V2096" s="465" t="n">
        <v>0.04</v>
      </c>
    </row>
    <row r="2097">
      <c r="B2097" s="5" t="inlineStr">
        <is>
          <t>EF.IC-AT.AT</t>
        </is>
      </c>
      <c r="C2097" s="5" t="inlineStr">
        <is>
          <t>EF.IC-AT.AT-Emissions-NH3</t>
        </is>
      </c>
      <c r="D2097" s="5" t="inlineStr">
        <is>
          <t>EF</t>
        </is>
      </c>
      <c r="E2097" s="5" t="inlineStr">
        <is>
          <t>IC</t>
        </is>
      </c>
      <c r="F2097" s="5">
        <f>VLOOKUP(E2097,'5.a Definitions'!E:F,2,FALSE)</f>
        <v/>
      </c>
      <c r="G2097" s="5" t="inlineStr">
        <is>
          <t>AT</t>
        </is>
      </c>
      <c r="H2097" s="5" t="inlineStr">
        <is>
          <t>AT</t>
        </is>
      </c>
      <c r="I2097" s="5">
        <f>VLOOKUP(H2097,'5.a Definitions'!E:F,2,FALSE)</f>
        <v/>
      </c>
      <c r="J2097" s="465" t="inlineStr">
        <is>
          <t xml:space="preserve"> Emissions </t>
        </is>
      </c>
      <c r="K2097" s="465" t="inlineStr">
        <is>
          <t xml:space="preserve"> industrial emissions </t>
        </is>
      </c>
      <c r="L2097" s="465" t="inlineStr">
        <is>
          <t xml:space="preserve"> reactive </t>
        </is>
      </c>
      <c r="M2097" s="465" t="inlineStr">
        <is>
          <t xml:space="preserve"> NH3 </t>
        </is>
      </c>
      <c r="N2097" s="466" t="n">
        <v>0.009649416671550001</v>
      </c>
      <c r="O2097" s="467" t="n">
        <v>0.2134618665350865</v>
      </c>
      <c r="P2097" s="468" t="n">
        <v>2010</v>
      </c>
      <c r="Q2097" s="469" t="inlineStr">
        <is>
          <t>CRLTAP Inventory Submissions</t>
        </is>
      </c>
      <c r="R2097" s="469" t="inlineStr">
        <is>
          <t>ok</t>
        </is>
      </c>
      <c r="S2097" s="469" t="inlineStr">
        <is>
          <t xml:space="preserve"> text </t>
        </is>
      </c>
      <c r="T2097" s="426" t="inlineStr">
        <is>
          <t>Norway</t>
        </is>
      </c>
      <c r="U2097" s="465" t="inlineStr">
        <is>
          <t xml:space="preserve"> N wasted </t>
        </is>
      </c>
      <c r="V2097" s="465" t="n">
        <v>0.04</v>
      </c>
    </row>
    <row r="2098">
      <c r="B2098" s="5" t="inlineStr">
        <is>
          <t>EF.IC-AT.AT</t>
        </is>
      </c>
      <c r="C2098" s="5" t="inlineStr">
        <is>
          <t>EF.IC-AT.AT-Emissions-NOx</t>
        </is>
      </c>
      <c r="D2098" s="5" t="inlineStr">
        <is>
          <t>EF</t>
        </is>
      </c>
      <c r="E2098" s="5" t="inlineStr">
        <is>
          <t>IC</t>
        </is>
      </c>
      <c r="F2098" s="5">
        <f>VLOOKUP(E2098,'5.a Definitions'!E:F,2,FALSE)</f>
        <v/>
      </c>
      <c r="G2098" s="5" t="inlineStr">
        <is>
          <t>AT</t>
        </is>
      </c>
      <c r="H2098" s="5" t="inlineStr">
        <is>
          <t>AT</t>
        </is>
      </c>
      <c r="I2098" s="5">
        <f>VLOOKUP(H2098,'5.a Definitions'!E:F,2,FALSE)</f>
        <v/>
      </c>
      <c r="J2098" s="465" t="inlineStr">
        <is>
          <t xml:space="preserve"> Emissions </t>
        </is>
      </c>
      <c r="K2098" s="465" t="inlineStr">
        <is>
          <t xml:space="preserve"> industrial emissions </t>
        </is>
      </c>
      <c r="L2098" s="465" t="inlineStr">
        <is>
          <t xml:space="preserve"> reactive </t>
        </is>
      </c>
      <c r="M2098" s="465" t="inlineStr">
        <is>
          <t xml:space="preserve"> NOx </t>
        </is>
      </c>
      <c r="N2098" s="466" t="n">
        <v>4.01144945666685</v>
      </c>
      <c r="O2098" s="467" t="n">
        <v>0.2100992129931767</v>
      </c>
      <c r="P2098" s="468" t="n">
        <v>2010</v>
      </c>
      <c r="Q2098" s="469" t="inlineStr">
        <is>
          <t>CRLTAP Inventory Submissions</t>
        </is>
      </c>
      <c r="R2098" s="469" t="inlineStr">
        <is>
          <t>ok</t>
        </is>
      </c>
      <c r="S2098" s="469" t="inlineStr">
        <is>
          <t xml:space="preserve"> text </t>
        </is>
      </c>
      <c r="T2098" s="426" t="inlineStr">
        <is>
          <t>Norway</t>
        </is>
      </c>
      <c r="U2098" s="465" t="inlineStr">
        <is>
          <t xml:space="preserve"> N wasted </t>
        </is>
      </c>
      <c r="V2098" s="465" t="n">
        <v>0.04</v>
      </c>
    </row>
    <row r="2099" ht="16" customHeight="1">
      <c r="B2099" s="5" t="inlineStr">
        <is>
          <t>EF.IC-AT.AT</t>
        </is>
      </c>
      <c r="C2099" s="5" t="inlineStr">
        <is>
          <t>EF.IC-AT.AT-Emissions-N2O</t>
        </is>
      </c>
      <c r="D2099" s="5" t="inlineStr">
        <is>
          <t>EF</t>
        </is>
      </c>
      <c r="E2099" s="5" t="inlineStr">
        <is>
          <t>IC</t>
        </is>
      </c>
      <c r="F2099" s="5">
        <f>VLOOKUP(E2099,'5.a Definitions'!E:F,2,FALSE)</f>
        <v/>
      </c>
      <c r="G2099" s="5" t="inlineStr">
        <is>
          <t>AT</t>
        </is>
      </c>
      <c r="H2099" s="5" t="inlineStr">
        <is>
          <t>AT</t>
        </is>
      </c>
      <c r="I2099" s="5">
        <f>VLOOKUP(H2099,'5.a Definitions'!E:F,2,FALSE)</f>
        <v/>
      </c>
      <c r="J2099" s="465" t="inlineStr">
        <is>
          <t xml:space="preserve"> Emissions </t>
        </is>
      </c>
      <c r="K2099" s="465" t="inlineStr">
        <is>
          <t xml:space="preserve"> industrial emissions </t>
        </is>
      </c>
      <c r="L2099" s="465" t="inlineStr">
        <is>
          <t xml:space="preserve"> reactive </t>
        </is>
      </c>
      <c r="M2099" s="465" t="inlineStr">
        <is>
          <t xml:space="preserve"> N2O </t>
        </is>
      </c>
      <c r="N2099" s="466" t="n">
        <v>0.0831793667523938</v>
      </c>
      <c r="O2099" s="467" t="n">
        <v>1.394797542306527</v>
      </c>
      <c r="P2099" s="468" t="n">
        <v>2010</v>
      </c>
      <c r="Q2099" s="469" t="inlineStr">
        <is>
          <t>UNFCCC CRT</t>
        </is>
      </c>
      <c r="R2099" s="469" t="inlineStr">
        <is>
          <t>ok</t>
        </is>
      </c>
      <c r="S2099" s="469" t="inlineStr">
        <is>
          <t xml:space="preserve"> text </t>
        </is>
      </c>
      <c r="T2099" s="426" t="inlineStr">
        <is>
          <t>Norway</t>
        </is>
      </c>
      <c r="U2099" s="465" t="inlineStr">
        <is>
          <t xml:space="preserve"> N wasted </t>
        </is>
      </c>
      <c r="V2099" s="465" t="n">
        <v>0.04</v>
      </c>
    </row>
    <row r="2100" ht="16" customHeight="1">
      <c r="B2100" s="5" t="inlineStr">
        <is>
          <t>EF.TR-AT.AT</t>
        </is>
      </c>
      <c r="C2100" s="5" t="inlineStr">
        <is>
          <t>EF.TR-AT.AT-Emissions-NH3</t>
        </is>
      </c>
      <c r="D2100" s="5" t="inlineStr">
        <is>
          <t>EF</t>
        </is>
      </c>
      <c r="E2100" s="5" t="inlineStr">
        <is>
          <t>TR</t>
        </is>
      </c>
      <c r="F2100" s="5">
        <f>VLOOKUP(E2100,'5.a Definitions'!E:F,2,FALSE)</f>
        <v/>
      </c>
      <c r="G2100" s="5" t="inlineStr">
        <is>
          <t>AT</t>
        </is>
      </c>
      <c r="H2100" s="5" t="inlineStr">
        <is>
          <t>AT</t>
        </is>
      </c>
      <c r="I2100" s="5">
        <f>VLOOKUP(H2100,'5.a Definitions'!E:F,2,FALSE)</f>
        <v/>
      </c>
      <c r="J2100" s="465" t="inlineStr">
        <is>
          <t xml:space="preserve"> Emissions </t>
        </is>
      </c>
      <c r="K2100" s="465" t="inlineStr">
        <is>
          <t xml:space="preserve"> transport emissions </t>
        </is>
      </c>
      <c r="L2100" s="465" t="inlineStr">
        <is>
          <t xml:space="preserve"> reactive </t>
        </is>
      </c>
      <c r="M2100" s="465" t="inlineStr">
        <is>
          <t xml:space="preserve"> NH3 </t>
        </is>
      </c>
      <c r="N2100" s="466" t="n">
        <v>1.23178754344005</v>
      </c>
      <c r="O2100" s="467" t="n">
        <v>0.4166486213556514</v>
      </c>
      <c r="P2100" s="468" t="n">
        <v>2010</v>
      </c>
      <c r="Q2100" s="469" t="inlineStr">
        <is>
          <t>CRLTAP Inventory Submissions</t>
        </is>
      </c>
      <c r="R2100" s="469" t="inlineStr">
        <is>
          <t>ok</t>
        </is>
      </c>
      <c r="S2100" s="469" t="inlineStr">
        <is>
          <t xml:space="preserve"> text </t>
        </is>
      </c>
      <c r="T2100" s="426" t="inlineStr">
        <is>
          <t>Norway</t>
        </is>
      </c>
      <c r="U2100" s="465" t="inlineStr">
        <is>
          <t xml:space="preserve"> N wasted </t>
        </is>
      </c>
      <c r="V2100" s="465" t="n">
        <v>0.04</v>
      </c>
    </row>
    <row r="2101" ht="16" customHeight="1">
      <c r="B2101" s="5" t="inlineStr">
        <is>
          <t>EF.TR-AT.AT</t>
        </is>
      </c>
      <c r="C2101" s="5" t="inlineStr">
        <is>
          <t>EF.TR-AT.AT-Emissions-NOx</t>
        </is>
      </c>
      <c r="D2101" s="5" t="inlineStr">
        <is>
          <t>EF</t>
        </is>
      </c>
      <c r="E2101" s="5" t="inlineStr">
        <is>
          <t>TR</t>
        </is>
      </c>
      <c r="F2101" s="5">
        <f>VLOOKUP(E2101,'5.a Definitions'!E:F,2,FALSE)</f>
        <v/>
      </c>
      <c r="G2101" s="5" t="inlineStr">
        <is>
          <t>AT</t>
        </is>
      </c>
      <c r="H2101" s="5" t="inlineStr">
        <is>
          <t>AT</t>
        </is>
      </c>
      <c r="I2101" s="5">
        <f>VLOOKUP(H2101,'5.a Definitions'!E:F,2,FALSE)</f>
        <v/>
      </c>
      <c r="J2101" s="465" t="inlineStr">
        <is>
          <t xml:space="preserve"> Emissions </t>
        </is>
      </c>
      <c r="K2101" s="465" t="inlineStr">
        <is>
          <t xml:space="preserve"> transport emissions </t>
        </is>
      </c>
      <c r="L2101" s="465" t="inlineStr">
        <is>
          <t xml:space="preserve"> reactive </t>
        </is>
      </c>
      <c r="M2101" s="465" t="inlineStr">
        <is>
          <t xml:space="preserve"> NOx </t>
        </is>
      </c>
      <c r="N2101" s="466" t="n">
        <v>29.51443875067944</v>
      </c>
      <c r="O2101" s="467" t="n">
        <v>0.1261896247437244</v>
      </c>
      <c r="P2101" s="468" t="n">
        <v>2010</v>
      </c>
      <c r="Q2101" s="469" t="inlineStr">
        <is>
          <t>CRLTAP Inventory Submissions</t>
        </is>
      </c>
      <c r="R2101" s="469" t="inlineStr">
        <is>
          <t>ok</t>
        </is>
      </c>
      <c r="S2101" s="469" t="inlineStr">
        <is>
          <t xml:space="preserve"> text </t>
        </is>
      </c>
      <c r="T2101" s="426" t="inlineStr">
        <is>
          <t>Norway</t>
        </is>
      </c>
      <c r="U2101" s="465" t="inlineStr">
        <is>
          <t xml:space="preserve"> N wasted </t>
        </is>
      </c>
      <c r="V2101" s="465" t="n">
        <v>0.04</v>
      </c>
    </row>
    <row r="2102" ht="16" customHeight="1">
      <c r="B2102" s="5" t="inlineStr">
        <is>
          <t>EF.TR-AT.AT</t>
        </is>
      </c>
      <c r="C2102" s="5" t="inlineStr">
        <is>
          <t>EF.TR-AT.AT-Emissions-N2O</t>
        </is>
      </c>
      <c r="D2102" s="5" t="inlineStr">
        <is>
          <t>EF</t>
        </is>
      </c>
      <c r="E2102" s="5" t="inlineStr">
        <is>
          <t>TR</t>
        </is>
      </c>
      <c r="F2102" s="5">
        <f>VLOOKUP(E2102,'5.a Definitions'!E:F,2,FALSE)</f>
        <v/>
      </c>
      <c r="G2102" s="5" t="inlineStr">
        <is>
          <t>AT</t>
        </is>
      </c>
      <c r="H2102" s="5" t="inlineStr">
        <is>
          <t>AT</t>
        </is>
      </c>
      <c r="I2102" s="5">
        <f>VLOOKUP(H2102,'5.a Definitions'!E:F,2,FALSE)</f>
        <v/>
      </c>
      <c r="J2102" s="465" t="inlineStr">
        <is>
          <t xml:space="preserve"> Emissions </t>
        </is>
      </c>
      <c r="K2102" s="465" t="inlineStr">
        <is>
          <t xml:space="preserve"> transport emissions </t>
        </is>
      </c>
      <c r="L2102" s="465" t="inlineStr">
        <is>
          <t xml:space="preserve"> reactive </t>
        </is>
      </c>
      <c r="M2102" s="465" t="inlineStr">
        <is>
          <t xml:space="preserve"> N2O </t>
        </is>
      </c>
      <c r="N2102" s="466" t="n">
        <v>0.2013239700820432</v>
      </c>
      <c r="O2102" s="467" t="n">
        <v>0.6463342428493242</v>
      </c>
      <c r="P2102" s="468" t="n">
        <v>2010</v>
      </c>
      <c r="Q2102" s="469" t="inlineStr">
        <is>
          <t>UNFCCC CRT</t>
        </is>
      </c>
      <c r="R2102" s="469" t="inlineStr">
        <is>
          <t>ok</t>
        </is>
      </c>
      <c r="S2102" s="469" t="inlineStr">
        <is>
          <t xml:space="preserve"> text </t>
        </is>
      </c>
      <c r="T2102" s="426" t="inlineStr">
        <is>
          <t>Norway</t>
        </is>
      </c>
      <c r="U2102" s="465" t="inlineStr">
        <is>
          <t xml:space="preserve"> N wasted </t>
        </is>
      </c>
      <c r="V2102" s="465" t="n">
        <v>0.04</v>
      </c>
    </row>
    <row r="2103" ht="16" customHeight="1">
      <c r="B2103" s="5" t="inlineStr">
        <is>
          <t>EF.TR-AT.AT</t>
        </is>
      </c>
      <c r="C2103" s="5" t="inlineStr">
        <is>
          <t>EF.TR-AT.AT-Emissions-N2</t>
        </is>
      </c>
      <c r="D2103" s="5" t="inlineStr">
        <is>
          <t>EF</t>
        </is>
      </c>
      <c r="E2103" s="5" t="inlineStr">
        <is>
          <t>TR</t>
        </is>
      </c>
      <c r="F2103" s="5">
        <f>VLOOKUP(E2103,'5.a Definitions'!E:F,2,FALSE)</f>
        <v/>
      </c>
      <c r="G2103" s="5" t="inlineStr">
        <is>
          <t>AT</t>
        </is>
      </c>
      <c r="H2103" s="5" t="inlineStr">
        <is>
          <t>AT</t>
        </is>
      </c>
      <c r="I2103" s="5">
        <f>VLOOKUP(H2103,'5.a Definitions'!E:F,2,FALSE)</f>
        <v/>
      </c>
      <c r="J2103" s="465" t="inlineStr">
        <is>
          <t xml:space="preserve"> Emissions </t>
        </is>
      </c>
      <c r="K2103" s="465" t="inlineStr">
        <is>
          <t xml:space="preserve"> transport emissions </t>
        </is>
      </c>
      <c r="L2103" s="465" t="inlineStr">
        <is>
          <t xml:space="preserve"> inert </t>
        </is>
      </c>
      <c r="M2103" s="465" t="inlineStr">
        <is>
          <t xml:space="preserve"> N2 </t>
        </is>
      </c>
      <c r="N2103" s="466" t="n">
        <v>0</v>
      </c>
      <c r="O2103" s="467" t="n">
        <v>0.2</v>
      </c>
      <c r="P2103" s="468" t="n">
        <v>2010</v>
      </c>
      <c r="Q2103" s="469" t="inlineStr">
        <is>
          <t>mass balance</t>
        </is>
      </c>
      <c r="R2103" s="469" t="inlineStr">
        <is>
          <t>ok</t>
        </is>
      </c>
      <c r="S2103" s="469" t="inlineStr">
        <is>
          <t xml:space="preserve"> text </t>
        </is>
      </c>
      <c r="T2103" s="426" t="inlineStr">
        <is>
          <t>Norway</t>
        </is>
      </c>
      <c r="U2103" s="465" t="inlineStr">
        <is>
          <t xml:space="preserve"> N wasted </t>
        </is>
      </c>
      <c r="V2103" s="465" t="n">
        <v>0.04</v>
      </c>
    </row>
    <row r="2104" ht="16" customHeight="1">
      <c r="B2104" s="5" t="inlineStr">
        <is>
          <t>EF.TR-RW.RW</t>
        </is>
      </c>
      <c r="C2104" s="5" t="inlineStr">
        <is>
          <t>EF.TR-RW.RW-Export of transport fuels-Nmix</t>
        </is>
      </c>
      <c r="D2104" s="5" t="inlineStr">
        <is>
          <t>EF</t>
        </is>
      </c>
      <c r="E2104" s="5" t="inlineStr">
        <is>
          <t>TR</t>
        </is>
      </c>
      <c r="F2104" s="5">
        <f>VLOOKUP(E2104,'5.a Definitions'!E:F,2,FALSE)</f>
        <v/>
      </c>
      <c r="G2104" s="5" t="inlineStr">
        <is>
          <t>RW</t>
        </is>
      </c>
      <c r="H2104" s="5" t="inlineStr">
        <is>
          <t>RW</t>
        </is>
      </c>
      <c r="I2104" s="5">
        <f>VLOOKUP(H2104,'5.a Definitions'!E:F,2,FALSE)</f>
        <v/>
      </c>
      <c r="J2104" s="465" t="inlineStr">
        <is>
          <t xml:space="preserve"> Export of transport fuels </t>
        </is>
      </c>
      <c r="K2104" s="465" t="inlineStr">
        <is>
          <t xml:space="preserve"> export of transport fuel </t>
        </is>
      </c>
      <c r="L2104" s="465" t="inlineStr">
        <is>
          <t xml:space="preserve"> reactive </t>
        </is>
      </c>
      <c r="M2104" s="465" t="inlineStr">
        <is>
          <t xml:space="preserve"> Nmix </t>
        </is>
      </c>
      <c r="N2104" s="466" t="n">
        <v>0.040049752</v>
      </c>
      <c r="O2104" s="467" t="n">
        <v>2.048218491124046</v>
      </c>
      <c r="P2104" s="468" t="n">
        <v>2010</v>
      </c>
      <c r="Q2104" s="469" t="inlineStr">
        <is>
          <t>SSB tab 08801</t>
        </is>
      </c>
      <c r="R2104" s="469" t="inlineStr">
        <is>
          <t>ok</t>
        </is>
      </c>
      <c r="S2104" s="469" t="inlineStr">
        <is>
          <t xml:space="preserve"> text </t>
        </is>
      </c>
      <c r="T2104" s="426" t="inlineStr">
        <is>
          <t>Norway</t>
        </is>
      </c>
      <c r="U2104" s="5" t="inlineStr">
        <is>
          <t>useful output</t>
        </is>
      </c>
      <c r="V2104" s="465" t="n">
        <v>0.04</v>
      </c>
    </row>
    <row r="2105" ht="16" customHeight="1">
      <c r="B2105" s="5" t="inlineStr">
        <is>
          <t>EF.OE-AT.AT</t>
        </is>
      </c>
      <c r="C2105" s="5" t="inlineStr">
        <is>
          <t>EF.OE-AT.AT-Emissions-NH3</t>
        </is>
      </c>
      <c r="D2105" s="5" t="inlineStr">
        <is>
          <t>EF</t>
        </is>
      </c>
      <c r="E2105" s="5" t="inlineStr">
        <is>
          <t>OE</t>
        </is>
      </c>
      <c r="F2105" s="5">
        <f>VLOOKUP(E2105,'5.a Definitions'!E:F,2,FALSE)</f>
        <v/>
      </c>
      <c r="G2105" s="5" t="inlineStr">
        <is>
          <t>AT</t>
        </is>
      </c>
      <c r="H2105" s="5" t="inlineStr">
        <is>
          <t>AT</t>
        </is>
      </c>
      <c r="I2105" s="5">
        <f>VLOOKUP(H2105,'5.a Definitions'!E:F,2,FALSE)</f>
        <v/>
      </c>
      <c r="J2105" s="465" t="inlineStr">
        <is>
          <t xml:space="preserve"> Emissions </t>
        </is>
      </c>
      <c r="K2105" s="465" t="inlineStr">
        <is>
          <t xml:space="preserve"> other fuels emissions </t>
        </is>
      </c>
      <c r="L2105" s="465" t="inlineStr">
        <is>
          <t xml:space="preserve"> reactive </t>
        </is>
      </c>
      <c r="M2105" s="465" t="inlineStr">
        <is>
          <t xml:space="preserve"> NH3 </t>
        </is>
      </c>
      <c r="N2105" s="466" t="n">
        <v>0.08151437248020002</v>
      </c>
      <c r="O2105" s="467" t="n">
        <v>0.5626574630031851</v>
      </c>
      <c r="P2105" s="468" t="n">
        <v>2010</v>
      </c>
      <c r="Q2105" s="469" t="inlineStr">
        <is>
          <t>CRLTAP Inventory Submissions</t>
        </is>
      </c>
      <c r="R2105" s="469" t="inlineStr">
        <is>
          <t>ok</t>
        </is>
      </c>
      <c r="S2105" s="469" t="inlineStr">
        <is>
          <t xml:space="preserve"> text </t>
        </is>
      </c>
      <c r="T2105" s="426" t="inlineStr">
        <is>
          <t>Norway</t>
        </is>
      </c>
      <c r="U2105" s="465" t="inlineStr">
        <is>
          <t xml:space="preserve"> N wasted </t>
        </is>
      </c>
      <c r="V2105" s="465" t="n">
        <v>0.04</v>
      </c>
    </row>
    <row r="2106" ht="16" customHeight="1">
      <c r="B2106" s="5" t="inlineStr">
        <is>
          <t>EF.OE-AT.AT</t>
        </is>
      </c>
      <c r="C2106" s="5" t="inlineStr">
        <is>
          <t>EF.OE-AT.AT-Emissions-NOx</t>
        </is>
      </c>
      <c r="D2106" s="5" t="inlineStr">
        <is>
          <t>EF</t>
        </is>
      </c>
      <c r="E2106" s="5" t="inlineStr">
        <is>
          <t>OE</t>
        </is>
      </c>
      <c r="F2106" s="5">
        <f>VLOOKUP(E2106,'5.a Definitions'!E:F,2,FALSE)</f>
        <v/>
      </c>
      <c r="G2106" s="5" t="inlineStr">
        <is>
          <t>AT</t>
        </is>
      </c>
      <c r="H2106" s="5" t="inlineStr">
        <is>
          <t>AT</t>
        </is>
      </c>
      <c r="I2106" s="5">
        <f>VLOOKUP(H2106,'5.a Definitions'!E:F,2,FALSE)</f>
        <v/>
      </c>
      <c r="J2106" s="465" t="inlineStr">
        <is>
          <t xml:space="preserve"> Emissions </t>
        </is>
      </c>
      <c r="K2106" s="465" t="inlineStr">
        <is>
          <t xml:space="preserve"> other fuels emissions </t>
        </is>
      </c>
      <c r="L2106" s="465" t="inlineStr">
        <is>
          <t xml:space="preserve"> reactive </t>
        </is>
      </c>
      <c r="M2106" s="465" t="inlineStr">
        <is>
          <t xml:space="preserve"> NOx </t>
        </is>
      </c>
      <c r="N2106" s="466" t="n">
        <v>6.604581510094651</v>
      </c>
      <c r="O2106" s="467" t="n">
        <v>0.202255559111492</v>
      </c>
      <c r="P2106" s="468" t="n">
        <v>2010</v>
      </c>
      <c r="Q2106" s="469" t="inlineStr">
        <is>
          <t>CRLTAP Inventory Submissions</t>
        </is>
      </c>
      <c r="R2106" s="469" t="inlineStr">
        <is>
          <t>ok</t>
        </is>
      </c>
      <c r="S2106" s="469" t="inlineStr">
        <is>
          <t xml:space="preserve"> text </t>
        </is>
      </c>
      <c r="T2106" s="426" t="inlineStr">
        <is>
          <t>Norway</t>
        </is>
      </c>
      <c r="U2106" s="465" t="inlineStr">
        <is>
          <t xml:space="preserve"> N wasted </t>
        </is>
      </c>
      <c r="V2106" s="465" t="n">
        <v>0.04</v>
      </c>
    </row>
    <row r="2107" ht="16" customHeight="1">
      <c r="B2107" s="5" t="inlineStr">
        <is>
          <t>EF.OE-AT.AT</t>
        </is>
      </c>
      <c r="C2107" s="5" t="inlineStr">
        <is>
          <t>EF.OE-AT.AT-Emissions-N2O</t>
        </is>
      </c>
      <c r="D2107" s="5" t="inlineStr">
        <is>
          <t>EF</t>
        </is>
      </c>
      <c r="E2107" s="5" t="inlineStr">
        <is>
          <t>OE</t>
        </is>
      </c>
      <c r="F2107" s="5">
        <f>VLOOKUP(E2107,'5.a Definitions'!E:F,2,FALSE)</f>
        <v/>
      </c>
      <c r="G2107" s="5" t="inlineStr">
        <is>
          <t>AT</t>
        </is>
      </c>
      <c r="H2107" s="5" t="inlineStr">
        <is>
          <t>AT</t>
        </is>
      </c>
      <c r="I2107" s="5">
        <f>VLOOKUP(H2107,'5.a Definitions'!E:F,2,FALSE)</f>
        <v/>
      </c>
      <c r="J2107" s="465" t="inlineStr">
        <is>
          <t xml:space="preserve"> Emissions </t>
        </is>
      </c>
      <c r="K2107" s="465" t="inlineStr">
        <is>
          <t xml:space="preserve"> other fuels emissions </t>
        </is>
      </c>
      <c r="L2107" s="465" t="inlineStr">
        <is>
          <t xml:space="preserve"> reactive </t>
        </is>
      </c>
      <c r="M2107" s="465" t="inlineStr">
        <is>
          <t xml:space="preserve"> N2O </t>
        </is>
      </c>
      <c r="N2107" s="466" t="n">
        <v>0.08393659559466371</v>
      </c>
      <c r="O2107" s="467" t="n">
        <v>1.394797542306526</v>
      </c>
      <c r="P2107" s="468" t="n">
        <v>2010</v>
      </c>
      <c r="Q2107" s="469" t="inlineStr">
        <is>
          <t>UNFCCC CRT</t>
        </is>
      </c>
      <c r="R2107" s="469" t="inlineStr">
        <is>
          <t>ok</t>
        </is>
      </c>
      <c r="S2107" s="469" t="inlineStr">
        <is>
          <t xml:space="preserve"> text </t>
        </is>
      </c>
      <c r="T2107" s="426" t="inlineStr">
        <is>
          <t>Norway</t>
        </is>
      </c>
      <c r="U2107" s="465" t="inlineStr">
        <is>
          <t xml:space="preserve"> N wasted </t>
        </is>
      </c>
      <c r="V2107" s="465" t="n">
        <v>0.04</v>
      </c>
    </row>
    <row r="2108" ht="16" customHeight="1" thickBot="1">
      <c r="A2108" s="483" t="n"/>
      <c r="B2108" s="6" t="inlineStr">
        <is>
          <t>EF.OE-AT.AT</t>
        </is>
      </c>
      <c r="C2108" s="6" t="inlineStr">
        <is>
          <t>EF.OE-AT.AT-Emissions-N2</t>
        </is>
      </c>
      <c r="D2108" s="6" t="inlineStr">
        <is>
          <t>EF</t>
        </is>
      </c>
      <c r="E2108" s="6" t="inlineStr">
        <is>
          <t>OE</t>
        </is>
      </c>
      <c r="F2108" s="5">
        <f>VLOOKUP(E2108,'5.a Definitions'!E:F,2,FALSE)</f>
        <v/>
      </c>
      <c r="G2108" s="6" t="inlineStr">
        <is>
          <t>AT</t>
        </is>
      </c>
      <c r="H2108" s="6" t="inlineStr">
        <is>
          <t>AT</t>
        </is>
      </c>
      <c r="I2108" s="5">
        <f>VLOOKUP(H2108,'5.a Definitions'!E:F,2,FALSE)</f>
        <v/>
      </c>
      <c r="J2108" s="470" t="inlineStr">
        <is>
          <t xml:space="preserve"> Emissions </t>
        </is>
      </c>
      <c r="K2108" s="470" t="inlineStr">
        <is>
          <t xml:space="preserve"> other fuels emissions </t>
        </is>
      </c>
      <c r="L2108" s="470" t="inlineStr">
        <is>
          <t xml:space="preserve"> inert </t>
        </is>
      </c>
      <c r="M2108" s="470" t="inlineStr">
        <is>
          <t xml:space="preserve"> N2 </t>
        </is>
      </c>
      <c r="N2108" s="466" t="n">
        <v>0</v>
      </c>
      <c r="O2108" s="471" t="n">
        <v>0.2</v>
      </c>
      <c r="P2108" s="468" t="n">
        <v>2010</v>
      </c>
      <c r="Q2108" s="472" t="inlineStr">
        <is>
          <t>mass balance</t>
        </is>
      </c>
      <c r="R2108" s="469" t="inlineStr">
        <is>
          <t>ok</t>
        </is>
      </c>
      <c r="S2108" s="472" t="inlineStr">
        <is>
          <t xml:space="preserve"> text </t>
        </is>
      </c>
      <c r="T2108" s="426" t="inlineStr">
        <is>
          <t>Norway</t>
        </is>
      </c>
      <c r="U2108" s="470" t="inlineStr">
        <is>
          <t xml:space="preserve"> N wasted </t>
        </is>
      </c>
      <c r="V2108" s="470" t="n">
        <v>0.04</v>
      </c>
    </row>
    <row r="2109" ht="16" customHeight="1">
      <c r="A2109" s="487" t="inlineStr">
        <is>
          <t xml:space="preserve"> Materials and products </t>
        </is>
      </c>
      <c r="B2109" s="452" t="inlineStr">
        <is>
          <t>MP.FP-AG.SM</t>
        </is>
      </c>
      <c r="C2109" s="452" t="inlineStr">
        <is>
          <t>MP.FP-AG.SM-Seeds and planting material -Nmix</t>
        </is>
      </c>
      <c r="D2109" s="452" t="inlineStr">
        <is>
          <t>MP</t>
        </is>
      </c>
      <c r="E2109" s="452" t="inlineStr">
        <is>
          <t>FP</t>
        </is>
      </c>
      <c r="F2109" s="5">
        <f>VLOOKUP(E2109,'5.a Definitions'!E:F,2,FALSE)</f>
        <v/>
      </c>
      <c r="G2109" s="452" t="inlineStr">
        <is>
          <t>AG</t>
        </is>
      </c>
      <c r="H2109" s="452" t="inlineStr">
        <is>
          <t>SM</t>
        </is>
      </c>
      <c r="I2109" s="5">
        <f>VLOOKUP(H2109,'5.a Definitions'!E:F,2,FALSE)</f>
        <v/>
      </c>
      <c r="J2109" s="465" t="inlineStr">
        <is>
          <t xml:space="preserve"> Seeds and planting material  </t>
        </is>
      </c>
      <c r="K2109" s="465" t="inlineStr">
        <is>
          <t xml:space="preserve"> seeds and planting material </t>
        </is>
      </c>
      <c r="L2109" s="465" t="inlineStr">
        <is>
          <t xml:space="preserve"> reactive </t>
        </is>
      </c>
      <c r="M2109" s="465" t="inlineStr">
        <is>
          <t xml:space="preserve"> Nmix </t>
        </is>
      </c>
      <c r="N2109" s="466" t="n">
        <v>1.191124097427101</v>
      </c>
      <c r="O2109" s="467" t="n">
        <v>0.3191046662635436</v>
      </c>
      <c r="P2109" s="468" t="n">
        <v>2010</v>
      </c>
      <c r="Q2109" s="469" t="inlineStr">
        <is>
          <t>NIBIO Totalkalkylen</t>
        </is>
      </c>
      <c r="R2109" s="469" t="inlineStr">
        <is>
          <t>ok</t>
        </is>
      </c>
      <c r="S2109" s="469" t="inlineStr">
        <is>
          <t xml:space="preserve"> text </t>
        </is>
      </c>
      <c r="T2109" s="426" t="inlineStr">
        <is>
          <t>Norway</t>
        </is>
      </c>
      <c r="U2109" s="5" t="inlineStr">
        <is>
          <t>useful output</t>
        </is>
      </c>
      <c r="V2109" s="465" t="n">
        <v>0.04</v>
      </c>
    </row>
    <row r="2110" ht="16" customHeight="1">
      <c r="B2110" s="5" t="inlineStr">
        <is>
          <t>MP.FP-AG.MM</t>
        </is>
      </c>
      <c r="C2110" s="5" t="inlineStr">
        <is>
          <t>MP.FP-AG.MM-Farm animal feed-Nmix</t>
        </is>
      </c>
      <c r="D2110" s="5" t="inlineStr">
        <is>
          <t>MP</t>
        </is>
      </c>
      <c r="E2110" s="5" t="inlineStr">
        <is>
          <t>FP</t>
        </is>
      </c>
      <c r="F2110" s="5">
        <f>VLOOKUP(E2110,'5.a Definitions'!E:F,2,FALSE)</f>
        <v/>
      </c>
      <c r="G2110" s="5" t="inlineStr">
        <is>
          <t>AG</t>
        </is>
      </c>
      <c r="H2110" s="5" t="inlineStr">
        <is>
          <t>MM</t>
        </is>
      </c>
      <c r="I2110" s="5">
        <f>VLOOKUP(H2110,'5.a Definitions'!E:F,2,FALSE)</f>
        <v/>
      </c>
      <c r="J2110" s="465" t="inlineStr">
        <is>
          <t xml:space="preserve"> Farm animal feed </t>
        </is>
      </c>
      <c r="K2110" s="465" t="inlineStr">
        <is>
          <t xml:space="preserve"> farm animal feed </t>
        </is>
      </c>
      <c r="L2110" s="465" t="inlineStr">
        <is>
          <t xml:space="preserve"> reactive </t>
        </is>
      </c>
      <c r="M2110" s="465" t="inlineStr">
        <is>
          <t xml:space="preserve"> Nmix </t>
        </is>
      </c>
      <c r="N2110" s="466" t="n">
        <v>22.6311623</v>
      </c>
      <c r="O2110" s="467" t="n">
        <v>0.1023256602574176</v>
      </c>
      <c r="P2110" s="468" t="n">
        <v>2010</v>
      </c>
      <c r="Q2110" s="469" t="inlineStr">
        <is>
          <t>Kraftfôrstatistikk</t>
        </is>
      </c>
      <c r="R2110" s="469" t="inlineStr">
        <is>
          <t>ok</t>
        </is>
      </c>
      <c r="S2110" s="469" t="inlineStr">
        <is>
          <t xml:space="preserve"> text </t>
        </is>
      </c>
      <c r="T2110" s="426" t="inlineStr">
        <is>
          <t>Norway</t>
        </is>
      </c>
      <c r="U2110" s="5" t="inlineStr">
        <is>
          <t>useful output</t>
        </is>
      </c>
      <c r="V2110" s="465" t="n">
        <v>0.04</v>
      </c>
    </row>
    <row r="2111" ht="16" customHeight="1">
      <c r="B2111" s="5" t="inlineStr">
        <is>
          <t>MP.FP-PR.SO</t>
        </is>
      </c>
      <c r="C2111" s="5" t="inlineStr">
        <is>
          <t>MP.FP-PR.SO-Food industry waste-Nmix</t>
        </is>
      </c>
      <c r="D2111" s="5" t="inlineStr">
        <is>
          <t>MP</t>
        </is>
      </c>
      <c r="E2111" s="5" t="inlineStr">
        <is>
          <t>FP</t>
        </is>
      </c>
      <c r="F2111" s="5">
        <f>VLOOKUP(E2111,'5.a Definitions'!E:F,2,FALSE)</f>
        <v/>
      </c>
      <c r="G2111" s="5" t="inlineStr">
        <is>
          <t>PR</t>
        </is>
      </c>
      <c r="H2111" s="5" t="inlineStr">
        <is>
          <t>SO</t>
        </is>
      </c>
      <c r="I2111" s="5">
        <f>VLOOKUP(H2111,'5.a Definitions'!E:F,2,FALSE)</f>
        <v/>
      </c>
      <c r="J2111" s="465" t="inlineStr">
        <is>
          <t xml:space="preserve"> Food industry waste </t>
        </is>
      </c>
      <c r="K2111" s="465" t="inlineStr">
        <is>
          <t xml:space="preserve"> food industry waste </t>
        </is>
      </c>
      <c r="L2111" s="465" t="inlineStr">
        <is>
          <t xml:space="preserve"> reactive </t>
        </is>
      </c>
      <c r="M2111" s="465" t="inlineStr">
        <is>
          <t xml:space="preserve"> Nmix </t>
        </is>
      </c>
      <c r="N2111" s="466" t="n">
        <v>1.240281496062992</v>
      </c>
      <c r="O2111" s="467" t="n">
        <v>0.7954205573049705</v>
      </c>
      <c r="P2111" s="468" t="n">
        <v>2010</v>
      </c>
      <c r="Q2111" s="469" t="inlineStr">
        <is>
          <t>SSB</t>
        </is>
      </c>
      <c r="R2111" s="469" t="inlineStr">
        <is>
          <t>ok</t>
        </is>
      </c>
      <c r="S2111" s="469" t="inlineStr">
        <is>
          <t xml:space="preserve"> text </t>
        </is>
      </c>
      <c r="T2111" s="426" t="inlineStr">
        <is>
          <t>Norway</t>
        </is>
      </c>
      <c r="U2111" s="465" t="inlineStr">
        <is>
          <t xml:space="preserve"> N wasted </t>
        </is>
      </c>
      <c r="V2111" s="465" t="n">
        <v>0.04</v>
      </c>
    </row>
    <row r="2112" ht="16" customHeight="1">
      <c r="B2112" s="5" t="inlineStr">
        <is>
          <t>MP.FP-PR.WW</t>
        </is>
      </c>
      <c r="C2112" s="5" t="inlineStr">
        <is>
          <t>MP.FP-PR.WW-Food industry wastewater-Nmix</t>
        </is>
      </c>
      <c r="D2112" s="5" t="inlineStr">
        <is>
          <t>MP</t>
        </is>
      </c>
      <c r="E2112" s="5" t="inlineStr">
        <is>
          <t>FP</t>
        </is>
      </c>
      <c r="F2112" s="5">
        <f>VLOOKUP(E2112,'5.a Definitions'!E:F,2,FALSE)</f>
        <v/>
      </c>
      <c r="G2112" s="5" t="inlineStr">
        <is>
          <t>PR</t>
        </is>
      </c>
      <c r="H2112" s="5" t="inlineStr">
        <is>
          <t>WW</t>
        </is>
      </c>
      <c r="I2112" s="5">
        <f>VLOOKUP(H2112,'5.a Definitions'!E:F,2,FALSE)</f>
        <v/>
      </c>
      <c r="J2112" s="465" t="inlineStr">
        <is>
          <t xml:space="preserve"> Food industry wastewater </t>
        </is>
      </c>
      <c r="K2112" s="465" t="inlineStr">
        <is>
          <t xml:space="preserve"> food industry wastewater </t>
        </is>
      </c>
      <c r="L2112" s="465" t="inlineStr">
        <is>
          <t xml:space="preserve"> reactive </t>
        </is>
      </c>
      <c r="M2112" s="465" t="inlineStr">
        <is>
          <t xml:space="preserve"> Nmix </t>
        </is>
      </c>
      <c r="N2112" s="466" t="n">
        <v>0.04899167583120204</v>
      </c>
      <c r="O2112" s="467" t="n">
        <v>0.1327155292657874</v>
      </c>
      <c r="P2112" s="468" t="n">
        <v>2010</v>
      </c>
      <c r="Q2112" s="469" t="inlineStr">
        <is>
          <t>Miljødirektoratet</t>
        </is>
      </c>
      <c r="R2112" s="469" t="inlineStr">
        <is>
          <t>ok</t>
        </is>
      </c>
      <c r="S2112" s="469" t="inlineStr">
        <is>
          <t xml:space="preserve"> text </t>
        </is>
      </c>
      <c r="T2112" s="426" t="inlineStr">
        <is>
          <t>Norway</t>
        </is>
      </c>
      <c r="U2112" s="465" t="inlineStr">
        <is>
          <t xml:space="preserve"> N wasted </t>
        </is>
      </c>
      <c r="V2112" s="465" t="n">
        <v>0.04</v>
      </c>
    </row>
    <row r="2113" ht="16" customHeight="1">
      <c r="B2113" s="5" t="inlineStr">
        <is>
          <t>MP.FP-HS.HS</t>
        </is>
      </c>
      <c r="C2113" s="5" t="inlineStr">
        <is>
          <t>MP.FP-HS.HS-Food products-Nmix</t>
        </is>
      </c>
      <c r="D2113" s="5" t="inlineStr">
        <is>
          <t>MP</t>
        </is>
      </c>
      <c r="E2113" s="5" t="inlineStr">
        <is>
          <t>FP</t>
        </is>
      </c>
      <c r="F2113" s="5">
        <f>VLOOKUP(E2113,'5.a Definitions'!E:F,2,FALSE)</f>
        <v/>
      </c>
      <c r="G2113" s="5" t="inlineStr">
        <is>
          <t>HS</t>
        </is>
      </c>
      <c r="H2113" s="5" t="inlineStr">
        <is>
          <t>HS</t>
        </is>
      </c>
      <c r="I2113" s="5">
        <f>VLOOKUP(H2113,'5.a Definitions'!E:F,2,FALSE)</f>
        <v/>
      </c>
      <c r="J2113" s="465" t="inlineStr">
        <is>
          <t xml:space="preserve"> Food products </t>
        </is>
      </c>
      <c r="K2113" s="465" t="inlineStr">
        <is>
          <t xml:space="preserve"> food products </t>
        </is>
      </c>
      <c r="L2113" s="465" t="inlineStr">
        <is>
          <t xml:space="preserve"> reactive </t>
        </is>
      </c>
      <c r="M2113" s="465" t="inlineStr">
        <is>
          <t xml:space="preserve"> Nmix </t>
        </is>
      </c>
      <c r="N2113" s="466" t="n">
        <v>28.03677855539165</v>
      </c>
      <c r="O2113" s="467" t="n">
        <v>0.1247108489058564</v>
      </c>
      <c r="P2113" s="468" t="n">
        <v>2010</v>
      </c>
      <c r="Q2113" s="469" t="inlineStr">
        <is>
          <t>Filled (linear trend across the survey years): SSB</t>
        </is>
      </c>
      <c r="R2113" s="469" t="inlineStr">
        <is>
          <t>ok</t>
        </is>
      </c>
      <c r="S2113" s="469" t="inlineStr">
        <is>
          <t xml:space="preserve"> text </t>
        </is>
      </c>
      <c r="T2113" s="426" t="inlineStr">
        <is>
          <t>Norway</t>
        </is>
      </c>
      <c r="U2113" s="5" t="inlineStr">
        <is>
          <t>useful output</t>
        </is>
      </c>
      <c r="V2113" s="465" t="n">
        <v>0.04</v>
      </c>
    </row>
    <row r="2114" ht="16" customHeight="1">
      <c r="B2114" s="5" t="inlineStr">
        <is>
          <t>MP.FP-HY.SW</t>
        </is>
      </c>
      <c r="C2114" s="5" t="inlineStr">
        <is>
          <t>MP.FP-HY.SW-Untreated wastewater-Nmix</t>
        </is>
      </c>
      <c r="D2114" s="5" t="inlineStr">
        <is>
          <t>MP</t>
        </is>
      </c>
      <c r="E2114" s="5" t="inlineStr">
        <is>
          <t>FP</t>
        </is>
      </c>
      <c r="F2114" s="5">
        <f>VLOOKUP(E2114,'5.a Definitions'!E:F,2,FALSE)</f>
        <v/>
      </c>
      <c r="G2114" s="5" t="inlineStr">
        <is>
          <t>HY</t>
        </is>
      </c>
      <c r="H2114" s="5" t="inlineStr">
        <is>
          <t>SW</t>
        </is>
      </c>
      <c r="I2114" s="5">
        <f>VLOOKUP(H2114,'5.a Definitions'!E:F,2,FALSE)</f>
        <v/>
      </c>
      <c r="J2114" s="465" t="inlineStr">
        <is>
          <t xml:space="preserve"> Untreated wastewater </t>
        </is>
      </c>
      <c r="K2114" s="465" t="inlineStr">
        <is>
          <t xml:space="preserve"> food industry untreated wastewater </t>
        </is>
      </c>
      <c r="L2114" s="465" t="inlineStr">
        <is>
          <t xml:space="preserve"> reactive </t>
        </is>
      </c>
      <c r="M2114" s="465" t="inlineStr">
        <is>
          <t xml:space="preserve"> Nmix </t>
        </is>
      </c>
      <c r="N2114" s="466" t="n">
        <v>0.466021</v>
      </c>
      <c r="O2114" s="467" t="n">
        <v>0.1975594613330877</v>
      </c>
      <c r="P2114" s="468" t="n">
        <v>2010</v>
      </c>
      <c r="Q2114" s="469" t="inlineStr">
        <is>
          <t>Miljødirektoratet</t>
        </is>
      </c>
      <c r="R2114" s="469" t="inlineStr">
        <is>
          <t>ok</t>
        </is>
      </c>
      <c r="S2114" s="469" t="inlineStr">
        <is>
          <t xml:space="preserve"> text </t>
        </is>
      </c>
      <c r="T2114" s="426" t="inlineStr">
        <is>
          <t>Norway</t>
        </is>
      </c>
      <c r="U2114" s="465" t="inlineStr">
        <is>
          <t xml:space="preserve"> N wasted </t>
        </is>
      </c>
      <c r="V2114" s="465" t="n">
        <v>0.04</v>
      </c>
    </row>
    <row r="2115" ht="16" customHeight="1">
      <c r="B2115" s="5" t="inlineStr">
        <is>
          <t>MP.FP-HY.AC</t>
        </is>
      </c>
      <c r="C2115" s="5" t="inlineStr">
        <is>
          <t>MP.FP-HY.AC-Feed to freshwater aquaculture-Nmix</t>
        </is>
      </c>
      <c r="D2115" s="5" t="inlineStr">
        <is>
          <t>MP</t>
        </is>
      </c>
      <c r="E2115" s="5" t="inlineStr">
        <is>
          <t>FP</t>
        </is>
      </c>
      <c r="F2115" s="5">
        <f>VLOOKUP(E2115,'5.a Definitions'!E:F,2,FALSE)</f>
        <v/>
      </c>
      <c r="G2115" s="5" t="inlineStr">
        <is>
          <t>HY</t>
        </is>
      </c>
      <c r="H2115" s="5" t="inlineStr">
        <is>
          <t>AC</t>
        </is>
      </c>
      <c r="I2115" s="5">
        <f>VLOOKUP(H2115,'5.a Definitions'!E:F,2,FALSE)</f>
        <v/>
      </c>
      <c r="J2115" s="465" t="inlineStr">
        <is>
          <t xml:space="preserve"> Feed to freshwater aquaculture </t>
        </is>
      </c>
      <c r="K2115" s="465" t="inlineStr">
        <is>
          <t xml:space="preserve"> feed to freshwater aquaculture </t>
        </is>
      </c>
      <c r="L2115" s="465" t="inlineStr">
        <is>
          <t xml:space="preserve"> reactive </t>
        </is>
      </c>
      <c r="M2115" s="465" t="inlineStr">
        <is>
          <t xml:space="preserve"> Nmix </t>
        </is>
      </c>
      <c r="N2115" s="466" t="n">
        <v>0</v>
      </c>
      <c r="O2115" s="467" t="n">
        <v>0.2</v>
      </c>
      <c r="P2115" s="468" t="n">
        <v>2010</v>
      </c>
      <c r="Q2115" s="469" t="inlineStr">
        <is>
          <t>no production</t>
        </is>
      </c>
      <c r="R2115" s="469" t="inlineStr">
        <is>
          <t>ok</t>
        </is>
      </c>
      <c r="S2115" s="469" t="inlineStr">
        <is>
          <t xml:space="preserve"> text </t>
        </is>
      </c>
      <c r="T2115" s="426" t="inlineStr">
        <is>
          <t>Norway</t>
        </is>
      </c>
      <c r="U2115" s="5" t="inlineStr">
        <is>
          <t>useful output</t>
        </is>
      </c>
      <c r="V2115" s="465" t="n">
        <v>0.04</v>
      </c>
    </row>
    <row r="2116" ht="16" customHeight="1">
      <c r="B2116" s="5" t="inlineStr">
        <is>
          <t>MP.FP-HY.AC</t>
        </is>
      </c>
      <c r="C2116" s="5" t="inlineStr">
        <is>
          <t>MP.FP-HY.AC-Feed to coastal aquaculture-Nmix</t>
        </is>
      </c>
      <c r="D2116" s="5" t="inlineStr">
        <is>
          <t>MP</t>
        </is>
      </c>
      <c r="E2116" s="5" t="inlineStr">
        <is>
          <t>FP</t>
        </is>
      </c>
      <c r="F2116" s="5">
        <f>VLOOKUP(E2116,'5.a Definitions'!E:F,2,FALSE)</f>
        <v/>
      </c>
      <c r="G2116" s="5" t="inlineStr">
        <is>
          <t>HY</t>
        </is>
      </c>
      <c r="H2116" s="5" t="inlineStr">
        <is>
          <t>AC</t>
        </is>
      </c>
      <c r="I2116" s="5">
        <f>VLOOKUP(H2116,'5.a Definitions'!E:F,2,FALSE)</f>
        <v/>
      </c>
      <c r="J2116" s="465" t="inlineStr">
        <is>
          <t xml:space="preserve"> Feed to coastal aquaculture </t>
        </is>
      </c>
      <c r="K2116" s="465" t="inlineStr">
        <is>
          <t xml:space="preserve"> feed to coastal aquaculture </t>
        </is>
      </c>
      <c r="L2116" s="465" t="inlineStr">
        <is>
          <t xml:space="preserve"> reactive </t>
        </is>
      </c>
      <c r="M2116" s="465" t="inlineStr">
        <is>
          <t xml:space="preserve"> Nmix </t>
        </is>
      </c>
      <c r="N2116" s="466" t="n">
        <v>12.44040882051282</v>
      </c>
      <c r="O2116" s="467" t="n">
        <v>0.4121853457710208</v>
      </c>
      <c r="P2116" s="468" t="n">
        <v>2010</v>
      </c>
      <c r="Q2116" s="469" t="inlineStr">
        <is>
          <t>Fiskeridirektoratet</t>
        </is>
      </c>
      <c r="R2116" s="469" t="inlineStr">
        <is>
          <t>ok</t>
        </is>
      </c>
      <c r="S2116" s="469" t="inlineStr">
        <is>
          <t xml:space="preserve"> text </t>
        </is>
      </c>
      <c r="T2116" s="426" t="inlineStr">
        <is>
          <t>Norway</t>
        </is>
      </c>
      <c r="U2116" s="5" t="inlineStr">
        <is>
          <t>useful output</t>
        </is>
      </c>
      <c r="V2116" s="465" t="n">
        <v>0.04</v>
      </c>
    </row>
    <row r="2117" ht="16" customHeight="1">
      <c r="B2117" s="5" t="inlineStr">
        <is>
          <t>MP.FP-RW.RW</t>
        </is>
      </c>
      <c r="C2117" s="5" t="inlineStr">
        <is>
          <t>MP.FP-RW.RW-Food export-Nmix</t>
        </is>
      </c>
      <c r="D2117" s="5" t="inlineStr">
        <is>
          <t>MP</t>
        </is>
      </c>
      <c r="E2117" s="5" t="inlineStr">
        <is>
          <t>FP</t>
        </is>
      </c>
      <c r="F2117" s="5">
        <f>VLOOKUP(E2117,'5.a Definitions'!E:F,2,FALSE)</f>
        <v/>
      </c>
      <c r="G2117" s="5" t="inlineStr">
        <is>
          <t>RW</t>
        </is>
      </c>
      <c r="H2117" s="5" t="inlineStr">
        <is>
          <t>RW</t>
        </is>
      </c>
      <c r="I2117" s="5">
        <f>VLOOKUP(H2117,'5.a Definitions'!E:F,2,FALSE)</f>
        <v/>
      </c>
      <c r="J2117" s="465" t="inlineStr">
        <is>
          <t xml:space="preserve"> Food export </t>
        </is>
      </c>
      <c r="K2117" s="465" t="inlineStr">
        <is>
          <t xml:space="preserve"> food export </t>
        </is>
      </c>
      <c r="L2117" s="465" t="inlineStr">
        <is>
          <t xml:space="preserve"> reactive </t>
        </is>
      </c>
      <c r="M2117" s="465" t="inlineStr">
        <is>
          <t xml:space="preserve"> Nmix </t>
        </is>
      </c>
      <c r="N2117" s="466" t="n">
        <v>70.72697365999998</v>
      </c>
      <c r="O2117" s="467" t="n">
        <v>0.2086657325749506</v>
      </c>
      <c r="P2117" s="468" t="n">
        <v>2010</v>
      </c>
      <c r="Q2117" s="469" t="inlineStr">
        <is>
          <t>SSB tab 08801</t>
        </is>
      </c>
      <c r="R2117" s="469" t="inlineStr">
        <is>
          <t>ok</t>
        </is>
      </c>
      <c r="S2117" s="469" t="inlineStr">
        <is>
          <t xml:space="preserve"> text </t>
        </is>
      </c>
      <c r="T2117" s="426" t="inlineStr">
        <is>
          <t>Norway</t>
        </is>
      </c>
      <c r="U2117" s="5" t="inlineStr">
        <is>
          <t>useful output</t>
        </is>
      </c>
      <c r="V2117" s="465" t="n">
        <v>0.04</v>
      </c>
    </row>
    <row r="2118" ht="16" customHeight="1">
      <c r="B2118" s="475" t="inlineStr">
        <is>
          <t>MP.FP-RW.RW</t>
        </is>
      </c>
      <c r="C2118" s="475" t="inlineStr">
        <is>
          <t>MP.FP-RW.RW-Feed export-Nmix</t>
        </is>
      </c>
      <c r="D2118" s="475" t="inlineStr">
        <is>
          <t>MP</t>
        </is>
      </c>
      <c r="E2118" s="475" t="inlineStr">
        <is>
          <t>FP</t>
        </is>
      </c>
      <c r="F2118" s="5">
        <f>VLOOKUP(E2118,'5.a Definitions'!E:F,2,FALSE)</f>
        <v/>
      </c>
      <c r="G2118" s="475" t="inlineStr">
        <is>
          <t>RW</t>
        </is>
      </c>
      <c r="H2118" s="475" t="inlineStr">
        <is>
          <t>RW</t>
        </is>
      </c>
      <c r="I2118" s="5">
        <f>VLOOKUP(H2118,'5.a Definitions'!E:F,2,FALSE)</f>
        <v/>
      </c>
      <c r="J2118" s="465" t="inlineStr">
        <is>
          <t>Feed export</t>
        </is>
      </c>
      <c r="K2118" s="465" t="inlineStr">
        <is>
          <t>feed export</t>
        </is>
      </c>
      <c r="L2118" s="465" t="inlineStr">
        <is>
          <t>reactive</t>
        </is>
      </c>
      <c r="M2118" s="465" t="inlineStr">
        <is>
          <t>Nmix</t>
        </is>
      </c>
      <c r="N2118" s="466" t="n">
        <v>11.867366431</v>
      </c>
      <c r="O2118" s="467" t="n">
        <v>0.1361524681212556</v>
      </c>
      <c r="P2118" s="468" t="n">
        <v>2010</v>
      </c>
      <c r="Q2118" s="469" t="inlineStr">
        <is>
          <t>SSB tab 08801</t>
        </is>
      </c>
      <c r="R2118" s="469" t="inlineStr">
        <is>
          <t>ok</t>
        </is>
      </c>
      <c r="S2118" s="469" t="inlineStr">
        <is>
          <t>text</t>
        </is>
      </c>
      <c r="T2118" s="476" t="inlineStr">
        <is>
          <t>Norway</t>
        </is>
      </c>
      <c r="U2118" s="5" t="inlineStr">
        <is>
          <t>useful output</t>
        </is>
      </c>
      <c r="V2118" s="465">
        <f>(O2014*N2014)^2</f>
        <v/>
      </c>
    </row>
    <row r="2119" ht="16" customHeight="1">
      <c r="B2119" s="5" t="inlineStr">
        <is>
          <t>MP.OP-AG.SM</t>
        </is>
      </c>
      <c r="C2119" s="5" t="inlineStr">
        <is>
          <t>MP.OP-AG.SM-Mineral fertilizer-Nmix</t>
        </is>
      </c>
      <c r="D2119" s="5" t="inlineStr">
        <is>
          <t>MP</t>
        </is>
      </c>
      <c r="E2119" s="5" t="inlineStr">
        <is>
          <t>OP</t>
        </is>
      </c>
      <c r="F2119" s="5">
        <f>VLOOKUP(E2119,'5.a Definitions'!E:F,2,FALSE)</f>
        <v/>
      </c>
      <c r="G2119" s="5" t="inlineStr">
        <is>
          <t>AG</t>
        </is>
      </c>
      <c r="H2119" s="5" t="inlineStr">
        <is>
          <t>SM</t>
        </is>
      </c>
      <c r="I2119" s="5">
        <f>VLOOKUP(H2119,'5.a Definitions'!E:F,2,FALSE)</f>
        <v/>
      </c>
      <c r="J2119" s="465" t="inlineStr">
        <is>
          <t xml:space="preserve"> Mineral fertilizer </t>
        </is>
      </c>
      <c r="K2119" s="465" t="inlineStr">
        <is>
          <t xml:space="preserve"> mineral fertilizer to agriculture </t>
        </is>
      </c>
      <c r="L2119" s="465" t="inlineStr">
        <is>
          <t xml:space="preserve"> reactive </t>
        </is>
      </c>
      <c r="M2119" s="465" t="inlineStr">
        <is>
          <t xml:space="preserve"> Nmix </t>
        </is>
      </c>
      <c r="N2119" s="466" t="n">
        <v>66.375</v>
      </c>
      <c r="O2119" s="467" t="n">
        <v>0.393496694615555</v>
      </c>
      <c r="P2119" s="468" t="n">
        <v>2010</v>
      </c>
      <c r="Q2119" s="469" t="inlineStr">
        <is>
          <t>FAOSTAT Fertilizer by nutrient (Agricultural Use - Import)</t>
        </is>
      </c>
      <c r="R2119" s="469" t="inlineStr">
        <is>
          <t>ok</t>
        </is>
      </c>
      <c r="S2119" s="469" t="inlineStr">
        <is>
          <t xml:space="preserve"> text </t>
        </is>
      </c>
      <c r="T2119" s="426" t="inlineStr">
        <is>
          <t>Norway</t>
        </is>
      </c>
      <c r="U2119" s="5" t="inlineStr">
        <is>
          <t>useful output</t>
        </is>
      </c>
      <c r="V2119" s="465" t="n">
        <v>0.04</v>
      </c>
    </row>
    <row r="2120" ht="16" customHeight="1">
      <c r="B2120" s="475" t="inlineStr">
        <is>
          <t>MP.OP-EF.IC</t>
        </is>
      </c>
      <c r="C2120" s="475" t="inlineStr">
        <is>
          <t>MP.OP-EF.IC-Industrial waste fuels-Nmix</t>
        </is>
      </c>
      <c r="D2120" s="475" t="inlineStr">
        <is>
          <t>MP</t>
        </is>
      </c>
      <c r="E2120" s="475" t="inlineStr">
        <is>
          <t>OP</t>
        </is>
      </c>
      <c r="F2120" s="5">
        <f>VLOOKUP(E2120,'5.a Definitions'!E:F,2,FALSE)</f>
        <v/>
      </c>
      <c r="G2120" s="475" t="inlineStr">
        <is>
          <t>EF</t>
        </is>
      </c>
      <c r="H2120" s="475" t="inlineStr">
        <is>
          <t>IC</t>
        </is>
      </c>
      <c r="I2120" s="5">
        <f>VLOOKUP(H2120,'5.a Definitions'!E:F,2,FALSE)</f>
        <v/>
      </c>
      <c r="J2120" s="465" t="inlineStr">
        <is>
          <t>Industrial waste fuel</t>
        </is>
      </c>
      <c r="K2120" s="465" t="inlineStr">
        <is>
          <t>industrial waste fuel</t>
        </is>
      </c>
      <c r="L2120" s="465" t="inlineStr">
        <is>
          <t>reactive</t>
        </is>
      </c>
      <c r="M2120" s="465" t="inlineStr">
        <is>
          <t>Nmix</t>
        </is>
      </c>
      <c r="N2120" s="466" t="n">
        <v>4.309523809523809</v>
      </c>
      <c r="O2120" s="467" t="n">
        <v>0.5251308802188854</v>
      </c>
      <c r="P2120" s="468" t="n">
        <v>2010</v>
      </c>
      <c r="Q2120" s="469" t="inlineStr">
        <is>
          <t>SSB</t>
        </is>
      </c>
      <c r="R2120" s="469" t="inlineStr">
        <is>
          <t>ok</t>
        </is>
      </c>
      <c r="S2120" s="469" t="inlineStr">
        <is>
          <t>text</t>
        </is>
      </c>
      <c r="T2120" s="476" t="inlineStr">
        <is>
          <t>Norway</t>
        </is>
      </c>
      <c r="U2120" s="5" t="inlineStr">
        <is>
          <t>useful output</t>
        </is>
      </c>
      <c r="V2120" s="465">
        <f>(O2030*N2030)^2</f>
        <v/>
      </c>
    </row>
    <row r="2121" ht="16" customHeight="1">
      <c r="B2121" s="5" t="inlineStr">
        <is>
          <t>MP.OP-PR.SO</t>
        </is>
      </c>
      <c r="C2121" s="5" t="inlineStr">
        <is>
          <t>MP.OP-PR.SO-Other industry waste-Nmix</t>
        </is>
      </c>
      <c r="D2121" s="5" t="inlineStr">
        <is>
          <t>MP</t>
        </is>
      </c>
      <c r="E2121" s="5" t="inlineStr">
        <is>
          <t>OP</t>
        </is>
      </c>
      <c r="F2121" s="5">
        <f>VLOOKUP(E2121,'5.a Definitions'!E:F,2,FALSE)</f>
        <v/>
      </c>
      <c r="G2121" s="5" t="inlineStr">
        <is>
          <t>PR</t>
        </is>
      </c>
      <c r="H2121" s="5" t="inlineStr">
        <is>
          <t>SO</t>
        </is>
      </c>
      <c r="I2121" s="5">
        <f>VLOOKUP(H2121,'5.a Definitions'!E:F,2,FALSE)</f>
        <v/>
      </c>
      <c r="J2121" s="465" t="inlineStr">
        <is>
          <t xml:space="preserve"> Other industry waste </t>
        </is>
      </c>
      <c r="K2121" s="465" t="inlineStr">
        <is>
          <t xml:space="preserve"> other industry waste </t>
        </is>
      </c>
      <c r="L2121" s="465" t="inlineStr">
        <is>
          <t xml:space="preserve"> reactive </t>
        </is>
      </c>
      <c r="M2121" s="465" t="inlineStr">
        <is>
          <t xml:space="preserve"> Nmix </t>
        </is>
      </c>
      <c r="N2121" s="466" t="n">
        <v>5.2691</v>
      </c>
      <c r="O2121" s="467" t="n">
        <v>0.6570163991264816</v>
      </c>
      <c r="P2121" s="468" t="n">
        <v>2010</v>
      </c>
      <c r="Q2121" s="469" t="inlineStr">
        <is>
          <t>SSB</t>
        </is>
      </c>
      <c r="R2121" s="469" t="inlineStr">
        <is>
          <t>ok</t>
        </is>
      </c>
      <c r="S2121" s="469" t="inlineStr">
        <is>
          <t xml:space="preserve"> text </t>
        </is>
      </c>
      <c r="T2121" s="426" t="inlineStr">
        <is>
          <t>Norway</t>
        </is>
      </c>
      <c r="U2121" s="465" t="inlineStr">
        <is>
          <t xml:space="preserve"> N wasted </t>
        </is>
      </c>
      <c r="V2121" s="465" t="n">
        <v>0.04</v>
      </c>
    </row>
    <row r="2122" ht="16" customHeight="1">
      <c r="B2122" s="5" t="inlineStr">
        <is>
          <t>MP.OP-PR.WW</t>
        </is>
      </c>
      <c r="C2122" s="5" t="inlineStr">
        <is>
          <t>MP.OP-PR.WW-Other industry wastewater-Nmix</t>
        </is>
      </c>
      <c r="D2122" s="5" t="inlineStr">
        <is>
          <t>MP</t>
        </is>
      </c>
      <c r="E2122" s="5" t="inlineStr">
        <is>
          <t>OP</t>
        </is>
      </c>
      <c r="F2122" s="5">
        <f>VLOOKUP(E2122,'5.a Definitions'!E:F,2,FALSE)</f>
        <v/>
      </c>
      <c r="G2122" s="5" t="inlineStr">
        <is>
          <t>PR</t>
        </is>
      </c>
      <c r="H2122" s="5" t="inlineStr">
        <is>
          <t>WW</t>
        </is>
      </c>
      <c r="I2122" s="5">
        <f>VLOOKUP(H2122,'5.a Definitions'!E:F,2,FALSE)</f>
        <v/>
      </c>
      <c r="J2122" s="465" t="inlineStr">
        <is>
          <t xml:space="preserve"> Other industry wastewater </t>
        </is>
      </c>
      <c r="K2122" s="465" t="inlineStr">
        <is>
          <t xml:space="preserve"> other industry wastewater </t>
        </is>
      </c>
      <c r="L2122" s="465" t="inlineStr">
        <is>
          <t xml:space="preserve"> reactive </t>
        </is>
      </c>
      <c r="M2122" s="465" t="inlineStr">
        <is>
          <t xml:space="preserve"> Nmix </t>
        </is>
      </c>
      <c r="N2122" s="466" t="n">
        <v>0.180422</v>
      </c>
      <c r="O2122" s="467" t="n">
        <v>0.1882658390471663</v>
      </c>
      <c r="P2122" s="468" t="n">
        <v>2010</v>
      </c>
      <c r="Q2122" s="469" t="inlineStr">
        <is>
          <t>Miljødirektoratet</t>
        </is>
      </c>
      <c r="R2122" s="469" t="inlineStr">
        <is>
          <t>ok</t>
        </is>
      </c>
      <c r="S2122" s="469" t="inlineStr">
        <is>
          <t xml:space="preserve"> text </t>
        </is>
      </c>
      <c r="T2122" s="426" t="inlineStr">
        <is>
          <t>Norway</t>
        </is>
      </c>
      <c r="U2122" s="465" t="inlineStr">
        <is>
          <t xml:space="preserve"> N wasted </t>
        </is>
      </c>
      <c r="V2122" s="465" t="n">
        <v>0.04</v>
      </c>
    </row>
    <row r="2123" ht="16" customHeight="1">
      <c r="B2123" s="5" t="inlineStr">
        <is>
          <t>MP.OP-HS.HS</t>
        </is>
      </c>
      <c r="C2123" s="5" t="inlineStr">
        <is>
          <t>MP.OP-HS.HS-Mineral fertilizer-Nmix</t>
        </is>
      </c>
      <c r="D2123" s="5" t="inlineStr">
        <is>
          <t>MP</t>
        </is>
      </c>
      <c r="E2123" s="5" t="inlineStr">
        <is>
          <t>OP</t>
        </is>
      </c>
      <c r="F2123" s="5">
        <f>VLOOKUP(E2123,'5.a Definitions'!E:F,2,FALSE)</f>
        <v/>
      </c>
      <c r="G2123" s="5" t="inlineStr">
        <is>
          <t>HS</t>
        </is>
      </c>
      <c r="H2123" s="5" t="inlineStr">
        <is>
          <t>HS</t>
        </is>
      </c>
      <c r="I2123" s="5">
        <f>VLOOKUP(H2123,'5.a Definitions'!E:F,2,FALSE)</f>
        <v/>
      </c>
      <c r="J2123" s="465" t="inlineStr">
        <is>
          <t xml:space="preserve"> Mineral fertilizer </t>
        </is>
      </c>
      <c r="K2123" s="465" t="inlineStr">
        <is>
          <t xml:space="preserve"> mineral fertilizer to settlements </t>
        </is>
      </c>
      <c r="L2123" s="465" t="inlineStr">
        <is>
          <t xml:space="preserve"> reactive </t>
        </is>
      </c>
      <c r="M2123" s="465" t="inlineStr">
        <is>
          <t xml:space="preserve"> Nmix </t>
        </is>
      </c>
      <c r="N2123" s="466" t="n">
        <v>1.742163265306123</v>
      </c>
      <c r="O2123" s="467" t="n">
        <v>0.576501852739607</v>
      </c>
      <c r="P2123" s="468" t="n">
        <v>2010</v>
      </c>
      <c r="Q2123" s="469" t="inlineStr">
        <is>
          <t>FAOSTAT Fertilizer by nutrient</t>
        </is>
      </c>
      <c r="R2123" s="469" t="inlineStr">
        <is>
          <t>ok</t>
        </is>
      </c>
      <c r="S2123" s="469" t="inlineStr">
        <is>
          <t xml:space="preserve"> text </t>
        </is>
      </c>
      <c r="T2123" s="426" t="inlineStr">
        <is>
          <t>Norway</t>
        </is>
      </c>
      <c r="U2123" s="5" t="inlineStr">
        <is>
          <t>useful output</t>
        </is>
      </c>
      <c r="V2123" s="465" t="n">
        <v>0.04</v>
      </c>
    </row>
    <row r="2124" ht="16" customHeight="1">
      <c r="B2124" s="5" t="inlineStr">
        <is>
          <t>MP.OP-HS.HS</t>
        </is>
      </c>
      <c r="C2124" s="5" t="inlineStr">
        <is>
          <t>MP.OP-HS.HS-Consumer goods-Nmix</t>
        </is>
      </c>
      <c r="D2124" s="5" t="inlineStr">
        <is>
          <t>MP</t>
        </is>
      </c>
      <c r="E2124" s="5" t="inlineStr">
        <is>
          <t>OP</t>
        </is>
      </c>
      <c r="F2124" s="5">
        <f>VLOOKUP(E2124,'5.a Definitions'!E:F,2,FALSE)</f>
        <v/>
      </c>
      <c r="G2124" s="5" t="inlineStr">
        <is>
          <t>HS</t>
        </is>
      </c>
      <c r="H2124" s="5" t="inlineStr">
        <is>
          <t>HS</t>
        </is>
      </c>
      <c r="I2124" s="5">
        <f>VLOOKUP(H2124,'5.a Definitions'!E:F,2,FALSE)</f>
        <v/>
      </c>
      <c r="J2124" s="465" t="inlineStr">
        <is>
          <t xml:space="preserve"> Consumer goods </t>
        </is>
      </c>
      <c r="K2124" s="465" t="inlineStr">
        <is>
          <t xml:space="preserve"> consumer goods </t>
        </is>
      </c>
      <c r="L2124" s="465" t="inlineStr">
        <is>
          <t xml:space="preserve"> reactive </t>
        </is>
      </c>
      <c r="M2124" s="465" t="inlineStr">
        <is>
          <t xml:space="preserve"> Nmix </t>
        </is>
      </c>
      <c r="N2124" s="466" t="n">
        <v>12.66772407588687</v>
      </c>
      <c r="O2124" s="467" t="n">
        <v>0.3935068697767302</v>
      </c>
      <c r="P2124" s="468" t="n">
        <v>2010</v>
      </c>
      <c r="Q2124" s="469" t="inlineStr">
        <is>
          <t>Massebalanse (Inflows - Outflows)</t>
        </is>
      </c>
      <c r="R2124" s="469" t="inlineStr">
        <is>
          <t>ok</t>
        </is>
      </c>
      <c r="S2124" s="469" t="inlineStr">
        <is>
          <t xml:space="preserve"> text </t>
        </is>
      </c>
      <c r="T2124" s="426" t="inlineStr">
        <is>
          <t>Norway</t>
        </is>
      </c>
      <c r="U2124" s="5" t="inlineStr">
        <is>
          <t>useful output</t>
        </is>
      </c>
      <c r="V2124" s="465" t="n">
        <v>0.04</v>
      </c>
    </row>
    <row r="2125" ht="16" customHeight="1">
      <c r="B2125" s="5" t="inlineStr">
        <is>
          <t>MP.OP-AT.AT</t>
        </is>
      </c>
      <c r="C2125" s="5" t="inlineStr">
        <is>
          <t>MP.OP-AT.AT-Emissions-NH3</t>
        </is>
      </c>
      <c r="D2125" s="5" t="inlineStr">
        <is>
          <t>MP</t>
        </is>
      </c>
      <c r="E2125" s="5" t="inlineStr">
        <is>
          <t>OP</t>
        </is>
      </c>
      <c r="F2125" s="5">
        <f>VLOOKUP(E2125,'5.a Definitions'!E:F,2,FALSE)</f>
        <v/>
      </c>
      <c r="G2125" s="5" t="inlineStr">
        <is>
          <t>AT</t>
        </is>
      </c>
      <c r="H2125" s="5" t="inlineStr">
        <is>
          <t>AT</t>
        </is>
      </c>
      <c r="I2125" s="5">
        <f>VLOOKUP(H2125,'5.a Definitions'!E:F,2,FALSE)</f>
        <v/>
      </c>
      <c r="J2125" s="465" t="inlineStr">
        <is>
          <t xml:space="preserve"> Emissions </t>
        </is>
      </c>
      <c r="K2125" s="465" t="inlineStr">
        <is>
          <t xml:space="preserve"> process emissions </t>
        </is>
      </c>
      <c r="L2125" s="465" t="inlineStr">
        <is>
          <t xml:space="preserve"> reactive </t>
        </is>
      </c>
      <c r="M2125" s="465" t="inlineStr">
        <is>
          <t xml:space="preserve"> NH3 </t>
        </is>
      </c>
      <c r="N2125" s="466" t="n">
        <v>0.4423032217863</v>
      </c>
      <c r="O2125" s="467" t="n">
        <v>0.2733560376612983</v>
      </c>
      <c r="P2125" s="468" t="n">
        <v>2010</v>
      </c>
      <c r="Q2125" s="469" t="inlineStr">
        <is>
          <t>CRLTAP Inventory Submissions</t>
        </is>
      </c>
      <c r="R2125" s="469" t="inlineStr">
        <is>
          <t>ok</t>
        </is>
      </c>
      <c r="S2125" s="469" t="inlineStr">
        <is>
          <t xml:space="preserve"> text </t>
        </is>
      </c>
      <c r="T2125" s="426" t="inlineStr">
        <is>
          <t>Norway</t>
        </is>
      </c>
      <c r="U2125" s="465" t="inlineStr">
        <is>
          <t xml:space="preserve"> N wasted </t>
        </is>
      </c>
      <c r="V2125" s="465" t="n">
        <v>0.04</v>
      </c>
    </row>
    <row r="2126" ht="16" customHeight="1">
      <c r="B2126" s="5" t="inlineStr">
        <is>
          <t>MP.OP-AT.AT</t>
        </is>
      </c>
      <c r="C2126" s="5" t="inlineStr">
        <is>
          <t>MP.OP-AT.AT-Emissions-NOx</t>
        </is>
      </c>
      <c r="D2126" s="5" t="inlineStr">
        <is>
          <t>MP</t>
        </is>
      </c>
      <c r="E2126" s="5" t="inlineStr">
        <is>
          <t>OP</t>
        </is>
      </c>
      <c r="F2126" s="5">
        <f>VLOOKUP(E2126,'5.a Definitions'!E:F,2,FALSE)</f>
        <v/>
      </c>
      <c r="G2126" s="5" t="inlineStr">
        <is>
          <t>AT</t>
        </is>
      </c>
      <c r="H2126" s="5" t="inlineStr">
        <is>
          <t>AT</t>
        </is>
      </c>
      <c r="I2126" s="5">
        <f>VLOOKUP(H2126,'5.a Definitions'!E:F,2,FALSE)</f>
        <v/>
      </c>
      <c r="J2126" s="465" t="inlineStr">
        <is>
          <t xml:space="preserve"> Emissions </t>
        </is>
      </c>
      <c r="K2126" s="465" t="inlineStr">
        <is>
          <t xml:space="preserve"> process emissions </t>
        </is>
      </c>
      <c r="L2126" s="465" t="inlineStr">
        <is>
          <t xml:space="preserve"> reactive </t>
        </is>
      </c>
      <c r="M2126" s="465" t="inlineStr">
        <is>
          <t xml:space="preserve"> NOx </t>
        </is>
      </c>
      <c r="N2126" s="466" t="n">
        <v>3.884679812089749</v>
      </c>
      <c r="O2126" s="467" t="n">
        <v>0.1653048837409145</v>
      </c>
      <c r="P2126" s="468" t="n">
        <v>2010</v>
      </c>
      <c r="Q2126" s="469" t="inlineStr">
        <is>
          <t>CRLTAP Inventory Submissions</t>
        </is>
      </c>
      <c r="R2126" s="469" t="inlineStr">
        <is>
          <t>ok</t>
        </is>
      </c>
      <c r="S2126" s="469" t="inlineStr">
        <is>
          <t xml:space="preserve"> text </t>
        </is>
      </c>
      <c r="T2126" s="426" t="inlineStr">
        <is>
          <t>Norway</t>
        </is>
      </c>
      <c r="U2126" s="465" t="inlineStr">
        <is>
          <t xml:space="preserve"> N wasted </t>
        </is>
      </c>
      <c r="V2126" s="465" t="n">
        <v>0.04</v>
      </c>
    </row>
    <row r="2127" ht="16" customHeight="1">
      <c r="B2127" s="5" t="inlineStr">
        <is>
          <t>MP.OP-AT.AT</t>
        </is>
      </c>
      <c r="C2127" s="5" t="inlineStr">
        <is>
          <t>MP.OP-AT.AT-Emissions-N2O</t>
        </is>
      </c>
      <c r="D2127" s="5" t="inlineStr">
        <is>
          <t>MP</t>
        </is>
      </c>
      <c r="E2127" s="5" t="inlineStr">
        <is>
          <t>OP</t>
        </is>
      </c>
      <c r="F2127" s="5">
        <f>VLOOKUP(E2127,'5.a Definitions'!E:F,2,FALSE)</f>
        <v/>
      </c>
      <c r="G2127" s="5" t="inlineStr">
        <is>
          <t>AT</t>
        </is>
      </c>
      <c r="H2127" s="5" t="inlineStr">
        <is>
          <t>AT</t>
        </is>
      </c>
      <c r="I2127" s="5">
        <f>VLOOKUP(H2127,'5.a Definitions'!E:F,2,FALSE)</f>
        <v/>
      </c>
      <c r="J2127" s="465" t="inlineStr">
        <is>
          <t xml:space="preserve"> Emissions </t>
        </is>
      </c>
      <c r="K2127" s="465" t="inlineStr">
        <is>
          <t xml:space="preserve"> process emissions </t>
        </is>
      </c>
      <c r="L2127" s="465" t="inlineStr">
        <is>
          <t xml:space="preserve"> reactive </t>
        </is>
      </c>
      <c r="M2127" s="465" t="inlineStr">
        <is>
          <t xml:space="preserve"> N2O </t>
        </is>
      </c>
      <c r="N2127" s="466" t="n">
        <v>1.135010302115375</v>
      </c>
      <c r="O2127" s="467" t="n">
        <v>0.06511359277630061</v>
      </c>
      <c r="P2127" s="468" t="n">
        <v>2010</v>
      </c>
      <c r="Q2127" s="469" t="inlineStr">
        <is>
          <t>UNFCCC CRT</t>
        </is>
      </c>
      <c r="R2127" s="469" t="inlineStr">
        <is>
          <t>ok</t>
        </is>
      </c>
      <c r="S2127" s="469" t="inlineStr">
        <is>
          <t xml:space="preserve"> text </t>
        </is>
      </c>
      <c r="T2127" s="426" t="inlineStr">
        <is>
          <t>Norway</t>
        </is>
      </c>
      <c r="U2127" s="465" t="inlineStr">
        <is>
          <t xml:space="preserve"> N wasted </t>
        </is>
      </c>
      <c r="V2127" s="465" t="n">
        <v>0.04</v>
      </c>
    </row>
    <row r="2128" ht="16" customHeight="1">
      <c r="B2128" s="5" t="inlineStr">
        <is>
          <t>MP.OP-HY.SW</t>
        </is>
      </c>
      <c r="C2128" s="5" t="inlineStr">
        <is>
          <t>MP.OP-HY.SW-Untreated wastewater-Nmix</t>
        </is>
      </c>
      <c r="D2128" s="5" t="inlineStr">
        <is>
          <t>MP</t>
        </is>
      </c>
      <c r="E2128" s="5" t="inlineStr">
        <is>
          <t>OP</t>
        </is>
      </c>
      <c r="F2128" s="5">
        <f>VLOOKUP(E2128,'5.a Definitions'!E:F,2,FALSE)</f>
        <v/>
      </c>
      <c r="G2128" s="5" t="inlineStr">
        <is>
          <t>HY</t>
        </is>
      </c>
      <c r="H2128" s="5" t="inlineStr">
        <is>
          <t>SW</t>
        </is>
      </c>
      <c r="I2128" s="5">
        <f>VLOOKUP(H2128,'5.a Definitions'!E:F,2,FALSE)</f>
        <v/>
      </c>
      <c r="J2128" s="465" t="inlineStr">
        <is>
          <t xml:space="preserve"> Untreated wastewater </t>
        </is>
      </c>
      <c r="K2128" s="465" t="inlineStr">
        <is>
          <t xml:space="preserve"> other industry untreated wastewater </t>
        </is>
      </c>
      <c r="L2128" s="465" t="inlineStr">
        <is>
          <t xml:space="preserve"> reactive </t>
        </is>
      </c>
      <c r="M2128" s="465" t="inlineStr">
        <is>
          <t xml:space="preserve"> Nmix </t>
        </is>
      </c>
      <c r="N2128" s="466" t="n">
        <v>2.663174</v>
      </c>
      <c r="O2128" s="467" t="n">
        <v>0.1416950365395346</v>
      </c>
      <c r="P2128" s="468" t="n">
        <v>2010</v>
      </c>
      <c r="Q2128" s="469" t="inlineStr">
        <is>
          <t>Miljødirektoratet</t>
        </is>
      </c>
      <c r="R2128" s="469" t="inlineStr">
        <is>
          <t>ok</t>
        </is>
      </c>
      <c r="S2128" s="469" t="inlineStr">
        <is>
          <t xml:space="preserve"> text </t>
        </is>
      </c>
      <c r="T2128" s="426" t="inlineStr">
        <is>
          <t>Norway</t>
        </is>
      </c>
      <c r="U2128" s="465" t="inlineStr">
        <is>
          <t xml:space="preserve"> N wasted </t>
        </is>
      </c>
      <c r="V2128" s="465" t="n">
        <v>0.04</v>
      </c>
    </row>
    <row r="2129" ht="16" customHeight="1">
      <c r="B2129" s="5" t="inlineStr">
        <is>
          <t>MP.OP-FS.FO</t>
        </is>
      </c>
      <c r="C2129" s="5" t="inlineStr">
        <is>
          <t>MP.OP-FS.FO-Mineral fertilizer-Nmix</t>
        </is>
      </c>
      <c r="D2129" s="5" t="inlineStr">
        <is>
          <t>MP</t>
        </is>
      </c>
      <c r="E2129" s="5" t="inlineStr">
        <is>
          <t>OP</t>
        </is>
      </c>
      <c r="F2129" s="5">
        <f>VLOOKUP(E2129,'5.a Definitions'!E:F,2,FALSE)</f>
        <v/>
      </c>
      <c r="G2129" s="5" t="inlineStr">
        <is>
          <t>FS</t>
        </is>
      </c>
      <c r="H2129" s="5" t="inlineStr">
        <is>
          <t>FO</t>
        </is>
      </c>
      <c r="I2129" s="5">
        <f>VLOOKUP(H2129,'5.a Definitions'!E:F,2,FALSE)</f>
        <v/>
      </c>
      <c r="J2129" s="5" t="inlineStr">
        <is>
          <t>Mineral fertilizer</t>
        </is>
      </c>
      <c r="K2129" s="5" t="inlineStr">
        <is>
          <t>mineral fertilizer to forests</t>
        </is>
      </c>
      <c r="L2129" s="5" t="inlineStr">
        <is>
          <t>reactive</t>
        </is>
      </c>
      <c r="M2129" s="5" t="inlineStr">
        <is>
          <t>Nmix</t>
        </is>
      </c>
      <c r="N2129" s="422" t="n">
        <v>0.08679000000000001</v>
      </c>
      <c r="O2129" s="423" t="n">
        <v>0.277602511735443</v>
      </c>
      <c r="P2129" s="468" t="n">
        <v>2010</v>
      </c>
      <c r="Q2129" s="425" t="inlineStr">
        <is>
          <t>SSB tabell 05543</t>
        </is>
      </c>
      <c r="R2129" s="425" t="inlineStr">
        <is>
          <t>ok</t>
        </is>
      </c>
      <c r="S2129" s="425" t="inlineStr">
        <is>
          <t>text</t>
        </is>
      </c>
      <c r="T2129" s="426" t="inlineStr">
        <is>
          <t>Norway</t>
        </is>
      </c>
      <c r="U2129" s="5" t="inlineStr">
        <is>
          <t>useful output</t>
        </is>
      </c>
      <c r="V2129" s="5">
        <f>(O1894*N1894)^2</f>
        <v/>
      </c>
    </row>
    <row r="2130" ht="16" customHeight="1">
      <c r="B2130" s="5" t="inlineStr">
        <is>
          <t>MP.OP-RW.RW</t>
        </is>
      </c>
      <c r="C2130" s="5" t="inlineStr">
        <is>
          <t>MP.OP-RW.RW-Mineral fertilizer export-Nmix</t>
        </is>
      </c>
      <c r="D2130" s="5" t="inlineStr">
        <is>
          <t>MP</t>
        </is>
      </c>
      <c r="E2130" s="5" t="inlineStr">
        <is>
          <t>OP</t>
        </is>
      </c>
      <c r="F2130" s="5">
        <f>VLOOKUP(E2130,'5.a Definitions'!E:F,2,FALSE)</f>
        <v/>
      </c>
      <c r="G2130" s="5" t="inlineStr">
        <is>
          <t>RW</t>
        </is>
      </c>
      <c r="H2130" s="5" t="inlineStr">
        <is>
          <t>RW</t>
        </is>
      </c>
      <c r="I2130" s="5">
        <f>VLOOKUP(H2130,'5.a Definitions'!E:F,2,FALSE)</f>
        <v/>
      </c>
      <c r="J2130" s="465" t="inlineStr">
        <is>
          <t xml:space="preserve"> Mineral fertilizer export </t>
        </is>
      </c>
      <c r="K2130" s="465" t="inlineStr">
        <is>
          <t xml:space="preserve"> mineral fertilizer export </t>
        </is>
      </c>
      <c r="L2130" s="465" t="inlineStr">
        <is>
          <t xml:space="preserve"> reactive </t>
        </is>
      </c>
      <c r="M2130" s="465" t="inlineStr">
        <is>
          <t xml:space="preserve"> Nmix </t>
        </is>
      </c>
      <c r="N2130" s="466" t="n">
        <v>651.025</v>
      </c>
      <c r="O2130" s="467" t="n">
        <v>0.2949457776486215</v>
      </c>
      <c r="P2130" s="468" t="n">
        <v>2010</v>
      </c>
      <c r="Q2130" s="469" t="inlineStr">
        <is>
          <t>FAOSTAT Fertilizer by Nutrient</t>
        </is>
      </c>
      <c r="R2130" s="469" t="inlineStr">
        <is>
          <t>ok</t>
        </is>
      </c>
      <c r="S2130" s="469" t="inlineStr">
        <is>
          <t xml:space="preserve"> text </t>
        </is>
      </c>
      <c r="T2130" s="426" t="inlineStr">
        <is>
          <t>Norway</t>
        </is>
      </c>
      <c r="U2130" s="5" t="inlineStr">
        <is>
          <t>useful output</t>
        </is>
      </c>
      <c r="V2130" s="465" t="n">
        <v>0.04</v>
      </c>
    </row>
    <row r="2131" ht="16" customHeight="1" thickBot="1">
      <c r="B2131" s="6" t="inlineStr">
        <is>
          <t>MP.OP-RW.RW</t>
        </is>
      </c>
      <c r="C2131" s="6" t="inlineStr">
        <is>
          <t>MP.OP-RW.RW-Other goods export-Nmix</t>
        </is>
      </c>
      <c r="D2131" s="6" t="inlineStr">
        <is>
          <t>MP</t>
        </is>
      </c>
      <c r="E2131" s="6" t="inlineStr">
        <is>
          <t>OP</t>
        </is>
      </c>
      <c r="F2131" s="5">
        <f>VLOOKUP(E2131,'5.a Definitions'!E:F,2,FALSE)</f>
        <v/>
      </c>
      <c r="G2131" s="6" t="inlineStr">
        <is>
          <t>RW</t>
        </is>
      </c>
      <c r="H2131" s="6" t="inlineStr">
        <is>
          <t>RW</t>
        </is>
      </c>
      <c r="I2131" s="5">
        <f>VLOOKUP(H2131,'5.a Definitions'!E:F,2,FALSE)</f>
        <v/>
      </c>
      <c r="J2131" s="470" t="inlineStr">
        <is>
          <t xml:space="preserve"> Other goods export </t>
        </is>
      </c>
      <c r="K2131" s="470" t="inlineStr">
        <is>
          <t xml:space="preserve"> other goods export </t>
        </is>
      </c>
      <c r="L2131" s="470" t="inlineStr">
        <is>
          <t xml:space="preserve"> reactive </t>
        </is>
      </c>
      <c r="M2131" s="470" t="inlineStr">
        <is>
          <t xml:space="preserve"> Nmix </t>
        </is>
      </c>
      <c r="N2131" s="466" t="n">
        <v>8.986550296199999</v>
      </c>
      <c r="O2131" s="471" t="n">
        <v>0.1107628047771328</v>
      </c>
      <c r="P2131" s="468" t="n">
        <v>2010</v>
      </c>
      <c r="Q2131" s="472" t="inlineStr">
        <is>
          <t>SSB tab 08801</t>
        </is>
      </c>
      <c r="R2131" s="469" t="inlineStr">
        <is>
          <t>ok</t>
        </is>
      </c>
      <c r="S2131" s="472" t="inlineStr">
        <is>
          <t xml:space="preserve"> text </t>
        </is>
      </c>
      <c r="T2131" s="426" t="inlineStr">
        <is>
          <t>Norway</t>
        </is>
      </c>
      <c r="U2131" s="5" t="inlineStr">
        <is>
          <t>useful output</t>
        </is>
      </c>
      <c r="V2131" s="470" t="n">
        <v>0.04</v>
      </c>
    </row>
    <row r="2132" ht="16" customHeight="1">
      <c r="A2132" s="488" t="inlineStr">
        <is>
          <t xml:space="preserve"> Agriculture </t>
        </is>
      </c>
      <c r="B2132" s="5" t="inlineStr">
        <is>
          <t>AG.SM-MP.FP</t>
        </is>
      </c>
      <c r="C2132" s="5" t="inlineStr">
        <is>
          <t>AG.SM-MP.FP-Food crop products-Nmix</t>
        </is>
      </c>
      <c r="D2132" s="5" t="inlineStr">
        <is>
          <t>AG</t>
        </is>
      </c>
      <c r="E2132" s="5" t="inlineStr">
        <is>
          <t>SM</t>
        </is>
      </c>
      <c r="F2132" s="5">
        <f>VLOOKUP(E2132,'5.a Definitions'!E:F,2,FALSE)</f>
        <v/>
      </c>
      <c r="G2132" s="5" t="inlineStr">
        <is>
          <t>MP</t>
        </is>
      </c>
      <c r="H2132" s="5" t="inlineStr">
        <is>
          <t>FP</t>
        </is>
      </c>
      <c r="I2132" s="5">
        <f>VLOOKUP(H2132,'5.a Definitions'!E:F,2,FALSE)</f>
        <v/>
      </c>
      <c r="J2132" s="465" t="inlineStr">
        <is>
          <t xml:space="preserve"> Food crop products </t>
        </is>
      </c>
      <c r="K2132" s="465" t="inlineStr">
        <is>
          <t xml:space="preserve"> food crop products </t>
        </is>
      </c>
      <c r="L2132" s="465" t="inlineStr">
        <is>
          <t xml:space="preserve"> reactive </t>
        </is>
      </c>
      <c r="M2132" s="465" t="inlineStr">
        <is>
          <t xml:space="preserve"> Nmix </t>
        </is>
      </c>
      <c r="N2132" s="466" t="n">
        <v>25.0807</v>
      </c>
      <c r="O2132" s="467" t="n">
        <v>0.4149602262584166</v>
      </c>
      <c r="P2132" s="468" t="n">
        <v>2010</v>
      </c>
      <c r="Q2132" s="469" t="inlineStr">
        <is>
          <t>Eurostat Gross nutrient balance</t>
        </is>
      </c>
      <c r="R2132" s="469" t="inlineStr">
        <is>
          <t>ok</t>
        </is>
      </c>
      <c r="S2132" s="469" t="inlineStr">
        <is>
          <t xml:space="preserve"> text </t>
        </is>
      </c>
      <c r="T2132" s="426" t="inlineStr">
        <is>
          <t>Norway</t>
        </is>
      </c>
      <c r="U2132" s="5" t="inlineStr">
        <is>
          <t>useful output</t>
        </is>
      </c>
      <c r="V2132" s="465" t="n">
        <v>0.04</v>
      </c>
    </row>
    <row r="2133" ht="16" customHeight="1">
      <c r="B2133" s="5" t="inlineStr">
        <is>
          <t>AG.SM-MP.OP</t>
        </is>
      </c>
      <c r="C2133" s="5" t="inlineStr">
        <is>
          <t>AG.SM-MP.OP-Crop products for industrial use-Nmix</t>
        </is>
      </c>
      <c r="D2133" s="5" t="inlineStr">
        <is>
          <t>AG</t>
        </is>
      </c>
      <c r="E2133" s="5" t="inlineStr">
        <is>
          <t>SM</t>
        </is>
      </c>
      <c r="F2133" s="5">
        <f>VLOOKUP(E2133,'5.a Definitions'!E:F,2,FALSE)</f>
        <v/>
      </c>
      <c r="G2133" s="5" t="inlineStr">
        <is>
          <t>MP</t>
        </is>
      </c>
      <c r="H2133" s="5" t="inlineStr">
        <is>
          <t>OP</t>
        </is>
      </c>
      <c r="I2133" s="5">
        <f>VLOOKUP(H2133,'5.a Definitions'!E:F,2,FALSE)</f>
        <v/>
      </c>
      <c r="J2133" s="465" t="inlineStr">
        <is>
          <t xml:space="preserve"> Crop products for industrial use </t>
        </is>
      </c>
      <c r="K2133" s="465" t="inlineStr">
        <is>
          <t xml:space="preserve"> crop products for industrial use </t>
        </is>
      </c>
      <c r="L2133" s="465" t="inlineStr">
        <is>
          <t xml:space="preserve"> reactive </t>
        </is>
      </c>
      <c r="M2133" s="465" t="inlineStr">
        <is>
          <t xml:space="preserve"> Nmix </t>
        </is>
      </c>
      <c r="N2133" s="466" t="n">
        <v>0.3571</v>
      </c>
      <c r="O2133" s="467" t="n">
        <v>0.4149602262584164</v>
      </c>
      <c r="P2133" s="468" t="n">
        <v>2010</v>
      </c>
      <c r="Q2133" s="469" t="inlineStr">
        <is>
          <t>Eurostat Gross nutrient balance, Nutrient removal by harvest of industrial crops</t>
        </is>
      </c>
      <c r="R2133" s="469" t="inlineStr">
        <is>
          <t>ok</t>
        </is>
      </c>
      <c r="S2133" s="469" t="inlineStr">
        <is>
          <t xml:space="preserve"> text </t>
        </is>
      </c>
      <c r="T2133" s="426" t="inlineStr">
        <is>
          <t>Norway</t>
        </is>
      </c>
      <c r="U2133" s="5" t="inlineStr">
        <is>
          <t>useful output</t>
        </is>
      </c>
      <c r="V2133" s="465" t="n">
        <v>0.04</v>
      </c>
    </row>
    <row r="2134" ht="16" customHeight="1">
      <c r="B2134" s="5" t="inlineStr">
        <is>
          <t>AG.SM-AG.MM</t>
        </is>
      </c>
      <c r="C2134" s="5" t="inlineStr">
        <is>
          <t>AG.SM-AG.MM-Fodder crops-Nmix</t>
        </is>
      </c>
      <c r="D2134" s="5" t="inlineStr">
        <is>
          <t>AG</t>
        </is>
      </c>
      <c r="E2134" s="5" t="inlineStr">
        <is>
          <t>SM</t>
        </is>
      </c>
      <c r="F2134" s="5">
        <f>VLOOKUP(E2134,'5.a Definitions'!E:F,2,FALSE)</f>
        <v/>
      </c>
      <c r="G2134" s="5" t="inlineStr">
        <is>
          <t>AG</t>
        </is>
      </c>
      <c r="H2134" s="5" t="inlineStr">
        <is>
          <t>MM</t>
        </is>
      </c>
      <c r="I2134" s="5">
        <f>VLOOKUP(H2134,'5.a Definitions'!E:F,2,FALSE)</f>
        <v/>
      </c>
      <c r="J2134" s="465" t="inlineStr">
        <is>
          <t xml:space="preserve"> Fodder crops </t>
        </is>
      </c>
      <c r="K2134" s="465" t="inlineStr">
        <is>
          <t xml:space="preserve"> fodder crops </t>
        </is>
      </c>
      <c r="L2134" s="465" t="inlineStr">
        <is>
          <t xml:space="preserve"> reactive </t>
        </is>
      </c>
      <c r="M2134" s="465" t="inlineStr">
        <is>
          <t xml:space="preserve"> Nmix </t>
        </is>
      </c>
      <c r="N2134" s="466" t="n">
        <v>62.5108512</v>
      </c>
      <c r="O2134" s="467" t="n">
        <v>0.2841477706497653</v>
      </c>
      <c r="P2134" s="468" t="n">
        <v>2010</v>
      </c>
      <c r="Q2134" s="469" t="inlineStr">
        <is>
          <t>SSB table 05772 + BFJ Totalkalkylen, Eng-beite</t>
        </is>
      </c>
      <c r="R2134" s="469" t="inlineStr">
        <is>
          <t>ok</t>
        </is>
      </c>
      <c r="S2134" s="469" t="inlineStr">
        <is>
          <t xml:space="preserve"> text </t>
        </is>
      </c>
      <c r="T2134" s="426" t="inlineStr">
        <is>
          <t>Norway</t>
        </is>
      </c>
      <c r="U2134" s="5" t="inlineStr">
        <is>
          <t>useful output</t>
        </is>
      </c>
      <c r="V2134" s="465" t="n">
        <v>0.04</v>
      </c>
    </row>
    <row r="2135" ht="16" customHeight="1">
      <c r="B2135" s="5" t="inlineStr">
        <is>
          <t>AG.SM-AT.AT</t>
        </is>
      </c>
      <c r="C2135" s="5" t="inlineStr">
        <is>
          <t>AG.SM-AT.AT-Emissions-NH3</t>
        </is>
      </c>
      <c r="D2135" s="5" t="inlineStr">
        <is>
          <t>AG</t>
        </is>
      </c>
      <c r="E2135" s="5" t="inlineStr">
        <is>
          <t>SM</t>
        </is>
      </c>
      <c r="F2135" s="5">
        <f>VLOOKUP(E2135,'5.a Definitions'!E:F,2,FALSE)</f>
        <v/>
      </c>
      <c r="G2135" s="5" t="inlineStr">
        <is>
          <t>AT</t>
        </is>
      </c>
      <c r="H2135" s="5" t="inlineStr">
        <is>
          <t>AT</t>
        </is>
      </c>
      <c r="I2135" s="5">
        <f>VLOOKUP(H2135,'5.a Definitions'!E:F,2,FALSE)</f>
        <v/>
      </c>
      <c r="J2135" s="465" t="inlineStr">
        <is>
          <t xml:space="preserve"> Emissions </t>
        </is>
      </c>
      <c r="K2135" s="465" t="inlineStr">
        <is>
          <t xml:space="preserve"> agricultural soil emissions </t>
        </is>
      </c>
      <c r="L2135" s="465" t="inlineStr">
        <is>
          <t xml:space="preserve"> reactive </t>
        </is>
      </c>
      <c r="M2135" s="465" t="inlineStr">
        <is>
          <t xml:space="preserve"> NH3 </t>
        </is>
      </c>
      <c r="N2135" s="466" t="n">
        <v>13.83547138618498</v>
      </c>
      <c r="O2135" s="467" t="n">
        <v>0.3088126780035222</v>
      </c>
      <c r="P2135" s="468" t="n">
        <v>2010</v>
      </c>
      <c r="Q2135" s="469" t="inlineStr">
        <is>
          <t>CRLTAP Inventory Submissions</t>
        </is>
      </c>
      <c r="R2135" s="469" t="inlineStr">
        <is>
          <t>ok</t>
        </is>
      </c>
      <c r="S2135" s="469" t="inlineStr">
        <is>
          <t xml:space="preserve"> text </t>
        </is>
      </c>
      <c r="T2135" s="426" t="inlineStr">
        <is>
          <t>Norway</t>
        </is>
      </c>
      <c r="U2135" s="465" t="inlineStr">
        <is>
          <t xml:space="preserve"> N wasted </t>
        </is>
      </c>
      <c r="V2135" s="465" t="n">
        <v>0.04</v>
      </c>
    </row>
    <row r="2136" ht="16" customHeight="1">
      <c r="B2136" s="5" t="inlineStr">
        <is>
          <t>AG.SM-AT.AT</t>
        </is>
      </c>
      <c r="C2136" s="5" t="inlineStr">
        <is>
          <t>AG.SM-AT.AT-Emissions-N2O</t>
        </is>
      </c>
      <c r="D2136" s="5" t="inlineStr">
        <is>
          <t>AG</t>
        </is>
      </c>
      <c r="E2136" s="5" t="inlineStr">
        <is>
          <t>SM</t>
        </is>
      </c>
      <c r="F2136" s="5">
        <f>VLOOKUP(E2136,'5.a Definitions'!E:F,2,FALSE)</f>
        <v/>
      </c>
      <c r="G2136" s="5" t="inlineStr">
        <is>
          <t>AT</t>
        </is>
      </c>
      <c r="H2136" s="5" t="inlineStr">
        <is>
          <t>AT</t>
        </is>
      </c>
      <c r="I2136" s="5">
        <f>VLOOKUP(H2136,'5.a Definitions'!E:F,2,FALSE)</f>
        <v/>
      </c>
      <c r="J2136" s="465" t="inlineStr">
        <is>
          <t xml:space="preserve"> Emissions </t>
        </is>
      </c>
      <c r="K2136" s="465" t="inlineStr">
        <is>
          <t xml:space="preserve"> agricultural soil emissions </t>
        </is>
      </c>
      <c r="L2136" s="465" t="inlineStr">
        <is>
          <t xml:space="preserve"> reactive </t>
        </is>
      </c>
      <c r="M2136" s="465" t="inlineStr">
        <is>
          <t xml:space="preserve"> N2O </t>
        </is>
      </c>
      <c r="N2136" s="466" t="n">
        <v>3.37356611826869</v>
      </c>
      <c r="O2136" s="467" t="n">
        <v>1.32779395438512</v>
      </c>
      <c r="P2136" s="468" t="n">
        <v>2010</v>
      </c>
      <c r="Q2136" s="469" t="inlineStr">
        <is>
          <t>UNFCCC CRT</t>
        </is>
      </c>
      <c r="R2136" s="469" t="inlineStr">
        <is>
          <t>ok</t>
        </is>
      </c>
      <c r="S2136" s="469" t="inlineStr">
        <is>
          <t xml:space="preserve"> text </t>
        </is>
      </c>
      <c r="T2136" s="426" t="inlineStr">
        <is>
          <t>Norway</t>
        </is>
      </c>
      <c r="U2136" s="465" t="inlineStr">
        <is>
          <t xml:space="preserve"> N wasted </t>
        </is>
      </c>
      <c r="V2136" s="465" t="n">
        <v>0.04</v>
      </c>
    </row>
    <row r="2137" ht="16" customFormat="1" customHeight="1" s="482">
      <c r="B2137" s="5" t="inlineStr">
        <is>
          <t>AG.SM-AT.AT</t>
        </is>
      </c>
      <c r="C2137" s="5" t="inlineStr">
        <is>
          <t>AG.SM-AT.AT-Emissions-NOx</t>
        </is>
      </c>
      <c r="D2137" s="5" t="inlineStr">
        <is>
          <t>AG</t>
        </is>
      </c>
      <c r="E2137" s="5" t="inlineStr">
        <is>
          <t>SM</t>
        </is>
      </c>
      <c r="F2137" s="5">
        <f>VLOOKUP(E2137,'5.a Definitions'!E:F,2,FALSE)</f>
        <v/>
      </c>
      <c r="G2137" s="5" t="inlineStr">
        <is>
          <t>AT</t>
        </is>
      </c>
      <c r="H2137" s="5" t="inlineStr">
        <is>
          <t>AT</t>
        </is>
      </c>
      <c r="I2137" s="5">
        <f>VLOOKUP(H2137,'5.a Definitions'!E:F,2,FALSE)</f>
        <v/>
      </c>
      <c r="J2137" s="465" t="inlineStr">
        <is>
          <t xml:space="preserve"> Emissions </t>
        </is>
      </c>
      <c r="K2137" s="465" t="inlineStr">
        <is>
          <t xml:space="preserve"> agricultural soil emissions </t>
        </is>
      </c>
      <c r="L2137" s="465" t="inlineStr">
        <is>
          <t xml:space="preserve"> reactive </t>
        </is>
      </c>
      <c r="M2137" s="465" t="inlineStr">
        <is>
          <t xml:space="preserve"> NOx </t>
        </is>
      </c>
      <c r="N2137" s="466" t="n">
        <v>1.977281800436026</v>
      </c>
      <c r="O2137" s="467" t="n">
        <v>0.6524290929277189</v>
      </c>
      <c r="P2137" s="468" t="n">
        <v>2010</v>
      </c>
      <c r="Q2137" s="469" t="inlineStr">
        <is>
          <t>CRLTAP Inventory Submissions</t>
        </is>
      </c>
      <c r="R2137" s="469" t="inlineStr">
        <is>
          <t>ok</t>
        </is>
      </c>
      <c r="S2137" s="469" t="inlineStr">
        <is>
          <t xml:space="preserve"> text </t>
        </is>
      </c>
      <c r="T2137" s="426" t="inlineStr">
        <is>
          <t>Norway</t>
        </is>
      </c>
      <c r="U2137" s="465" t="inlineStr">
        <is>
          <t xml:space="preserve"> N wasted </t>
        </is>
      </c>
      <c r="V2137" s="465" t="n">
        <v>0.04</v>
      </c>
    </row>
    <row r="2138" ht="16" customHeight="1">
      <c r="B2138" s="5" t="inlineStr">
        <is>
          <t>AG.SM-AT.AT</t>
        </is>
      </c>
      <c r="C2138" s="5" t="inlineStr">
        <is>
          <t>AG.SM-AT.AT-Emissions-N2</t>
        </is>
      </c>
      <c r="D2138" s="5" t="inlineStr">
        <is>
          <t>AG</t>
        </is>
      </c>
      <c r="E2138" s="5" t="inlineStr">
        <is>
          <t>SM</t>
        </is>
      </c>
      <c r="F2138" s="5">
        <f>VLOOKUP(E2138,'5.a Definitions'!E:F,2,FALSE)</f>
        <v/>
      </c>
      <c r="G2138" s="5" t="inlineStr">
        <is>
          <t>AT</t>
        </is>
      </c>
      <c r="H2138" s="5" t="inlineStr">
        <is>
          <t>AT</t>
        </is>
      </c>
      <c r="I2138" s="5">
        <f>VLOOKUP(H2138,'5.a Definitions'!E:F,2,FALSE)</f>
        <v/>
      </c>
      <c r="J2138" s="465" t="inlineStr">
        <is>
          <t xml:space="preserve"> Emissions </t>
        </is>
      </c>
      <c r="K2138" s="465" t="inlineStr">
        <is>
          <t xml:space="preserve"> agricultural soil emissions </t>
        </is>
      </c>
      <c r="L2138" s="465" t="inlineStr">
        <is>
          <t xml:space="preserve"> inert </t>
        </is>
      </c>
      <c r="M2138" s="465" t="inlineStr">
        <is>
          <t xml:space="preserve"> N2 </t>
        </is>
      </c>
      <c r="N2138" s="466" t="n">
        <v>14.0837998</v>
      </c>
      <c r="O2138" s="467" t="n">
        <v>0.4956076723636976</v>
      </c>
      <c r="P2138" s="468" t="n">
        <v>2010</v>
      </c>
      <c r="Q2138" s="469" t="inlineStr">
        <is>
          <t>Schäppi2025Ann + SSB table 05982</t>
        </is>
      </c>
      <c r="R2138" s="469" t="inlineStr">
        <is>
          <t>ok</t>
        </is>
      </c>
      <c r="S2138" s="469" t="inlineStr">
        <is>
          <t xml:space="preserve"> text </t>
        </is>
      </c>
      <c r="T2138" s="426" t="inlineStr">
        <is>
          <t>Norway</t>
        </is>
      </c>
      <c r="U2138" s="465" t="inlineStr">
        <is>
          <t xml:space="preserve"> N wasted </t>
        </is>
      </c>
      <c r="V2138" s="465" t="n">
        <v>0.04</v>
      </c>
    </row>
    <row r="2139" ht="16" customHeight="1">
      <c r="B2139" s="5" t="inlineStr">
        <is>
          <t>AG.SM-HY.SW</t>
        </is>
      </c>
      <c r="C2139" s="5" t="inlineStr">
        <is>
          <t>AG.SM-HY.SW-Leaching-Nmix</t>
        </is>
      </c>
      <c r="D2139" s="5" t="inlineStr">
        <is>
          <t>AG</t>
        </is>
      </c>
      <c r="E2139" s="5" t="inlineStr">
        <is>
          <t>SM</t>
        </is>
      </c>
      <c r="F2139" s="5">
        <f>VLOOKUP(E2139,'5.a Definitions'!E:F,2,FALSE)</f>
        <v/>
      </c>
      <c r="G2139" s="5" t="inlineStr">
        <is>
          <t>HY</t>
        </is>
      </c>
      <c r="H2139" s="5" t="inlineStr">
        <is>
          <t>SW</t>
        </is>
      </c>
      <c r="I2139" s="5">
        <f>VLOOKUP(H2139,'5.a Definitions'!E:F,2,FALSE)</f>
        <v/>
      </c>
      <c r="J2139" s="465" t="inlineStr">
        <is>
          <t>Sewage sludge landfill</t>
        </is>
      </c>
      <c r="K2139" s="465" t="inlineStr">
        <is>
          <t>sewage sludge landfill</t>
        </is>
      </c>
      <c r="L2139" s="465" t="inlineStr">
        <is>
          <t xml:space="preserve"> reactive </t>
        </is>
      </c>
      <c r="M2139" s="465" t="inlineStr">
        <is>
          <t xml:space="preserve"> Nmix </t>
        </is>
      </c>
      <c r="N2139" s="466" t="n">
        <v>39.00481944671112</v>
      </c>
      <c r="O2139" s="467" t="n">
        <v>0.549662109884281</v>
      </c>
      <c r="P2139" s="468" t="n">
        <v>2010</v>
      </c>
      <c r="Q2139" s="469" t="inlineStr">
        <is>
          <t>UNFCCC CRT</t>
        </is>
      </c>
      <c r="R2139" s="469" t="inlineStr">
        <is>
          <t>ok</t>
        </is>
      </c>
      <c r="S2139" s="469" t="inlineStr">
        <is>
          <t xml:space="preserve"> text </t>
        </is>
      </c>
      <c r="T2139" s="426" t="inlineStr">
        <is>
          <t>Norway</t>
        </is>
      </c>
      <c r="U2139" s="465" t="inlineStr">
        <is>
          <t>N wasted</t>
        </is>
      </c>
      <c r="V2139" s="465" t="n">
        <v>0.04</v>
      </c>
    </row>
    <row r="2140" ht="16" customHeight="1">
      <c r="B2140" s="5" t="inlineStr">
        <is>
          <t>AG.MM-MP.FP</t>
        </is>
      </c>
      <c r="C2140" s="5" t="inlineStr">
        <is>
          <t>AG.MM-MP.FP-Animal products-Nmix</t>
        </is>
      </c>
      <c r="D2140" s="5" t="inlineStr">
        <is>
          <t>AG</t>
        </is>
      </c>
      <c r="E2140" s="5" t="inlineStr">
        <is>
          <t>MM</t>
        </is>
      </c>
      <c r="F2140" s="5">
        <f>VLOOKUP(E2140,'5.a Definitions'!E:F,2,FALSE)</f>
        <v/>
      </c>
      <c r="G2140" s="5" t="inlineStr">
        <is>
          <t>MP</t>
        </is>
      </c>
      <c r="H2140" s="5" t="inlineStr">
        <is>
          <t>FP</t>
        </is>
      </c>
      <c r="I2140" s="5">
        <f>VLOOKUP(H2140,'5.a Definitions'!E:F,2,FALSE)</f>
        <v/>
      </c>
      <c r="J2140" s="465" t="inlineStr">
        <is>
          <t xml:space="preserve"> Animal products </t>
        </is>
      </c>
      <c r="K2140" s="465" t="inlineStr">
        <is>
          <t xml:space="preserve"> animal products </t>
        </is>
      </c>
      <c r="L2140" s="465" t="inlineStr">
        <is>
          <t xml:space="preserve"> reactive </t>
        </is>
      </c>
      <c r="M2140" s="465" t="inlineStr">
        <is>
          <t xml:space="preserve"> Nmix </t>
        </is>
      </c>
      <c r="N2140" s="466" t="n">
        <v>18.6245266</v>
      </c>
      <c r="O2140" s="467" t="n">
        <v>0.1078836002334885</v>
      </c>
      <c r="P2140" s="468" t="n">
        <v>2010</v>
      </c>
      <c r="Q2140" s="469" t="inlineStr">
        <is>
          <t>FAOSTAT Crops and livestock products</t>
        </is>
      </c>
      <c r="R2140" s="469" t="inlineStr">
        <is>
          <t>ok</t>
        </is>
      </c>
      <c r="S2140" s="469" t="inlineStr">
        <is>
          <t xml:space="preserve"> text </t>
        </is>
      </c>
      <c r="T2140" s="426" t="inlineStr">
        <is>
          <t>Norway</t>
        </is>
      </c>
      <c r="U2140" s="5" t="inlineStr">
        <is>
          <t>useful output</t>
        </is>
      </c>
      <c r="V2140" s="465" t="n">
        <v>0.04</v>
      </c>
    </row>
    <row r="2141" ht="16" customHeight="1">
      <c r="B2141" s="5" t="inlineStr">
        <is>
          <t>AG.MM-MP.OP</t>
        </is>
      </c>
      <c r="C2141" s="5" t="inlineStr">
        <is>
          <t>AG.MM-MP.OP-Non-edible animal products-Nmix</t>
        </is>
      </c>
      <c r="D2141" s="5" t="inlineStr">
        <is>
          <t>AG</t>
        </is>
      </c>
      <c r="E2141" s="5" t="inlineStr">
        <is>
          <t>MM</t>
        </is>
      </c>
      <c r="F2141" s="5">
        <f>VLOOKUP(E2141,'5.a Definitions'!E:F,2,FALSE)</f>
        <v/>
      </c>
      <c r="G2141" s="5" t="inlineStr">
        <is>
          <t>MP</t>
        </is>
      </c>
      <c r="H2141" s="5" t="inlineStr">
        <is>
          <t>OP</t>
        </is>
      </c>
      <c r="I2141" s="5">
        <f>VLOOKUP(H2141,'5.a Definitions'!E:F,2,FALSE)</f>
        <v/>
      </c>
      <c r="J2141" s="465" t="inlineStr">
        <is>
          <t xml:space="preserve"> Non-edible animal products </t>
        </is>
      </c>
      <c r="K2141" s="465" t="inlineStr">
        <is>
          <t xml:space="preserve"> non-edible animal products </t>
        </is>
      </c>
      <c r="L2141" s="465" t="inlineStr">
        <is>
          <t xml:space="preserve"> reactive </t>
        </is>
      </c>
      <c r="M2141" s="465" t="inlineStr">
        <is>
          <t xml:space="preserve"> Nmix </t>
        </is>
      </c>
      <c r="N2141" s="466" t="n">
        <v>1.28430152</v>
      </c>
      <c r="O2141" s="467" t="n">
        <v>0.08821839032162508</v>
      </c>
      <c r="P2141" s="468" t="n">
        <v>2010</v>
      </c>
      <c r="Q2141" s="469" t="inlineStr">
        <is>
          <t>FAOSTAT Crops and livestock products + Landbruksdirektoratet</t>
        </is>
      </c>
      <c r="R2141" s="469" t="inlineStr">
        <is>
          <t>ok</t>
        </is>
      </c>
      <c r="S2141" s="469" t="inlineStr">
        <is>
          <t xml:space="preserve"> text </t>
        </is>
      </c>
      <c r="T2141" s="426" t="inlineStr">
        <is>
          <t>Norway</t>
        </is>
      </c>
      <c r="U2141" s="5" t="inlineStr">
        <is>
          <t>useful output</t>
        </is>
      </c>
      <c r="V2141" s="465" t="n">
        <v>0.04</v>
      </c>
    </row>
    <row r="2142" ht="16" customHeight="1">
      <c r="B2142" s="5" t="inlineStr">
        <is>
          <t>AG.MM-AG.SM</t>
        </is>
      </c>
      <c r="C2142" s="5" t="inlineStr">
        <is>
          <t>AG.MM-AG.SM-Manure application-Nmix</t>
        </is>
      </c>
      <c r="D2142" s="5" t="inlineStr">
        <is>
          <t>AG</t>
        </is>
      </c>
      <c r="E2142" s="5" t="inlineStr">
        <is>
          <t>MM</t>
        </is>
      </c>
      <c r="F2142" s="5">
        <f>VLOOKUP(E2142,'5.a Definitions'!E:F,2,FALSE)</f>
        <v/>
      </c>
      <c r="G2142" s="5" t="inlineStr">
        <is>
          <t>AG</t>
        </is>
      </c>
      <c r="H2142" s="5" t="inlineStr">
        <is>
          <t>SM</t>
        </is>
      </c>
      <c r="I2142" s="5">
        <f>VLOOKUP(H2142,'5.a Definitions'!E:F,2,FALSE)</f>
        <v/>
      </c>
      <c r="J2142" s="465" t="inlineStr">
        <is>
          <t xml:space="preserve"> Manure application </t>
        </is>
      </c>
      <c r="K2142" s="465" t="inlineStr">
        <is>
          <t xml:space="preserve"> manure application </t>
        </is>
      </c>
      <c r="L2142" s="465" t="inlineStr">
        <is>
          <t xml:space="preserve"> reactive </t>
        </is>
      </c>
      <c r="M2142" s="465" t="inlineStr">
        <is>
          <t xml:space="preserve"> Nmix </t>
        </is>
      </c>
      <c r="N2142" s="466" t="n">
        <v>71.96451504910591</v>
      </c>
      <c r="O2142" s="467" t="n">
        <v>0.2004053342334544</v>
      </c>
      <c r="P2142" s="468" t="n">
        <v>2010</v>
      </c>
      <c r="Q2142" s="469" t="inlineStr">
        <is>
          <t>UNFCCC CRT Table3.D</t>
        </is>
      </c>
      <c r="R2142" s="469" t="inlineStr">
        <is>
          <t>ok</t>
        </is>
      </c>
      <c r="S2142" s="469" t="inlineStr">
        <is>
          <t xml:space="preserve"> text </t>
        </is>
      </c>
      <c r="T2142" s="426" t="inlineStr">
        <is>
          <t>Norway</t>
        </is>
      </c>
      <c r="U2142" s="5" t="inlineStr">
        <is>
          <t>recycling</t>
        </is>
      </c>
      <c r="V2142" s="465" t="n">
        <v>0.04</v>
      </c>
    </row>
    <row r="2143" ht="16" customHeight="1">
      <c r="B2143" s="475" t="inlineStr">
        <is>
          <t>AG.MM-FS.OL</t>
        </is>
      </c>
      <c r="C2143" s="475" t="inlineStr">
        <is>
          <t>AG.MM-FS.OL-Manure from grazing on unmanaged land-Nmix</t>
        </is>
      </c>
      <c r="D2143" s="475" t="inlineStr">
        <is>
          <t>AG</t>
        </is>
      </c>
      <c r="E2143" s="475" t="inlineStr">
        <is>
          <t>MM</t>
        </is>
      </c>
      <c r="F2143" s="5">
        <f>VLOOKUP(E2143,'5.a Definitions'!E:F,2,FALSE)</f>
        <v/>
      </c>
      <c r="G2143" s="475" t="inlineStr">
        <is>
          <t>FS</t>
        </is>
      </c>
      <c r="H2143" s="475" t="inlineStr">
        <is>
          <t>OL</t>
        </is>
      </c>
      <c r="I2143" s="5">
        <f>VLOOKUP(H2143,'5.a Definitions'!E:F,2,FALSE)</f>
        <v/>
      </c>
      <c r="J2143" s="465" t="inlineStr">
        <is>
          <t>Manure from grazing on unmanaged land</t>
        </is>
      </c>
      <c r="K2143" s="465" t="inlineStr">
        <is>
          <t>manure from grazing on unmanaged land</t>
        </is>
      </c>
      <c r="L2143" s="465" t="inlineStr">
        <is>
          <t>reactive</t>
        </is>
      </c>
      <c r="M2143" s="465" t="inlineStr">
        <is>
          <t>Nmix</t>
        </is>
      </c>
      <c r="N2143" s="466" t="n">
        <v>7.560906593646722</v>
      </c>
      <c r="O2143" s="467" t="n">
        <v>0.2429952354975053</v>
      </c>
      <c r="P2143" s="468" t="n">
        <v>2010</v>
      </c>
      <c r="Q2143" s="469" t="inlineStr">
        <is>
          <t>UNFCCC CRT Table3.D and 3.B(b), SSB</t>
        </is>
      </c>
      <c r="R2143" s="469" t="inlineStr">
        <is>
          <t>ok</t>
        </is>
      </c>
      <c r="S2143" s="469" t="inlineStr">
        <is>
          <t>text</t>
        </is>
      </c>
      <c r="T2143" s="476" t="inlineStr">
        <is>
          <t>Norway</t>
        </is>
      </c>
      <c r="U2143" s="475" t="inlineStr">
        <is>
          <t>recycling</t>
        </is>
      </c>
      <c r="V2143" s="465">
        <f>(O2083*N2083)^2</f>
        <v/>
      </c>
    </row>
    <row r="2144" ht="16" customHeight="1">
      <c r="B2144" s="5" t="inlineStr">
        <is>
          <t>AG.MM-AT.AT</t>
        </is>
      </c>
      <c r="C2144" s="5" t="inlineStr">
        <is>
          <t>AG.MM-AT.AT-Emissions-NH3</t>
        </is>
      </c>
      <c r="D2144" s="5" t="inlineStr">
        <is>
          <t>AG</t>
        </is>
      </c>
      <c r="E2144" s="5" t="inlineStr">
        <is>
          <t>MM</t>
        </is>
      </c>
      <c r="F2144" s="5">
        <f>VLOOKUP(E2144,'5.a Definitions'!E:F,2,FALSE)</f>
        <v/>
      </c>
      <c r="G2144" s="5" t="inlineStr">
        <is>
          <t>AT</t>
        </is>
      </c>
      <c r="H2144" s="5" t="inlineStr">
        <is>
          <t>AT</t>
        </is>
      </c>
      <c r="I2144" s="5">
        <f>VLOOKUP(H2144,'5.a Definitions'!E:F,2,FALSE)</f>
        <v/>
      </c>
      <c r="J2144" s="465" t="inlineStr">
        <is>
          <t xml:space="preserve"> Emissions </t>
        </is>
      </c>
      <c r="K2144" s="465" t="inlineStr">
        <is>
          <t xml:space="preserve"> manure and animal husbandry emissions </t>
        </is>
      </c>
      <c r="L2144" s="465" t="inlineStr">
        <is>
          <t xml:space="preserve"> reactive </t>
        </is>
      </c>
      <c r="M2144" s="465" t="inlineStr">
        <is>
          <t xml:space="preserve"> NH3 </t>
        </is>
      </c>
      <c r="N2144" s="466" t="n">
        <v>10.3581671090715</v>
      </c>
      <c r="O2144" s="467" t="n">
        <v>0.2463558863263373</v>
      </c>
      <c r="P2144" s="468" t="n">
        <v>2010</v>
      </c>
      <c r="Q2144" s="469" t="inlineStr">
        <is>
          <t>CRLTAP Inventory Submissions</t>
        </is>
      </c>
      <c r="R2144" s="469" t="inlineStr">
        <is>
          <t>ok</t>
        </is>
      </c>
      <c r="S2144" s="469" t="inlineStr">
        <is>
          <t xml:space="preserve"> text </t>
        </is>
      </c>
      <c r="T2144" s="426" t="inlineStr">
        <is>
          <t>Norway</t>
        </is>
      </c>
      <c r="U2144" s="465" t="inlineStr">
        <is>
          <t xml:space="preserve"> N wasted </t>
        </is>
      </c>
      <c r="V2144" s="465" t="n">
        <v>0.04</v>
      </c>
    </row>
    <row r="2145" ht="16" customHeight="1">
      <c r="B2145" s="5" t="inlineStr">
        <is>
          <t>AG.MM-AT.AT</t>
        </is>
      </c>
      <c r="C2145" s="5" t="inlineStr">
        <is>
          <t>AG.MM-AT.AT-Emissions-N2O</t>
        </is>
      </c>
      <c r="D2145" s="5" t="inlineStr">
        <is>
          <t>AG</t>
        </is>
      </c>
      <c r="E2145" s="5" t="inlineStr">
        <is>
          <t>MM</t>
        </is>
      </c>
      <c r="F2145" s="5">
        <f>VLOOKUP(E2145,'5.a Definitions'!E:F,2,FALSE)</f>
        <v/>
      </c>
      <c r="G2145" s="5" t="inlineStr">
        <is>
          <t>AT</t>
        </is>
      </c>
      <c r="H2145" s="5" t="inlineStr">
        <is>
          <t>AT</t>
        </is>
      </c>
      <c r="I2145" s="5">
        <f>VLOOKUP(H2145,'5.a Definitions'!E:F,2,FALSE)</f>
        <v/>
      </c>
      <c r="J2145" s="465" t="inlineStr">
        <is>
          <t xml:space="preserve"> Emissions </t>
        </is>
      </c>
      <c r="K2145" s="465" t="inlineStr">
        <is>
          <t xml:space="preserve"> manure and animal husbandry emissions </t>
        </is>
      </c>
      <c r="L2145" s="465" t="inlineStr">
        <is>
          <t xml:space="preserve"> reactive </t>
        </is>
      </c>
      <c r="M2145" s="465" t="inlineStr">
        <is>
          <t xml:space="preserve"> N2O </t>
        </is>
      </c>
      <c r="N2145" s="466" t="n">
        <v>0.4061545675972</v>
      </c>
      <c r="O2145" s="467" t="n">
        <v>0.7566826619845698</v>
      </c>
      <c r="P2145" s="468" t="n">
        <v>2010</v>
      </c>
      <c r="Q2145" s="469" t="inlineStr">
        <is>
          <t>UNFCCC CRT</t>
        </is>
      </c>
      <c r="R2145" s="469" t="inlineStr">
        <is>
          <t>ok</t>
        </is>
      </c>
      <c r="S2145" s="469" t="inlineStr">
        <is>
          <t xml:space="preserve"> text </t>
        </is>
      </c>
      <c r="T2145" s="426" t="inlineStr">
        <is>
          <t>Norway</t>
        </is>
      </c>
      <c r="U2145" s="465" t="inlineStr">
        <is>
          <t xml:space="preserve"> N wasted </t>
        </is>
      </c>
      <c r="V2145" s="465" t="n">
        <v>0.04</v>
      </c>
    </row>
    <row r="2146" ht="16" customHeight="1">
      <c r="B2146" s="5" t="inlineStr">
        <is>
          <t>AG.MM-AT.AT</t>
        </is>
      </c>
      <c r="C2146" s="5" t="inlineStr">
        <is>
          <t>AG.MM-AT.AT-Emissions-NOx</t>
        </is>
      </c>
      <c r="D2146" s="5" t="inlineStr">
        <is>
          <t>AG</t>
        </is>
      </c>
      <c r="E2146" s="5" t="inlineStr">
        <is>
          <t>MM</t>
        </is>
      </c>
      <c r="F2146" s="5">
        <f>VLOOKUP(E2146,'5.a Definitions'!E:F,2,FALSE)</f>
        <v/>
      </c>
      <c r="G2146" s="5" t="inlineStr">
        <is>
          <t>AT</t>
        </is>
      </c>
      <c r="H2146" s="5" t="inlineStr">
        <is>
          <t>AT</t>
        </is>
      </c>
      <c r="I2146" s="5">
        <f>VLOOKUP(H2146,'5.a Definitions'!E:F,2,FALSE)</f>
        <v/>
      </c>
      <c r="J2146" s="465" t="inlineStr">
        <is>
          <t xml:space="preserve"> Emissions </t>
        </is>
      </c>
      <c r="K2146" s="465" t="inlineStr">
        <is>
          <t xml:space="preserve"> manure and animal husbandry emissions </t>
        </is>
      </c>
      <c r="L2146" s="465" t="inlineStr">
        <is>
          <t xml:space="preserve"> reactive </t>
        </is>
      </c>
      <c r="M2146" s="465" t="inlineStr">
        <is>
          <t xml:space="preserve"> NOx </t>
        </is>
      </c>
      <c r="N2146" s="466" t="n">
        <v>0.0372062126514</v>
      </c>
      <c r="O2146" s="467" t="n">
        <v>0.7345743300109551</v>
      </c>
      <c r="P2146" s="468" t="n">
        <v>2010</v>
      </c>
      <c r="Q2146" s="469" t="inlineStr">
        <is>
          <t>CRLTAP Inventory Submissions</t>
        </is>
      </c>
      <c r="R2146" s="469" t="inlineStr">
        <is>
          <t>ok</t>
        </is>
      </c>
      <c r="S2146" s="469" t="inlineStr">
        <is>
          <t xml:space="preserve"> text </t>
        </is>
      </c>
      <c r="T2146" s="426" t="inlineStr">
        <is>
          <t>Norway</t>
        </is>
      </c>
      <c r="U2146" s="465" t="inlineStr">
        <is>
          <t xml:space="preserve"> N wasted </t>
        </is>
      </c>
      <c r="V2146" s="465" t="n">
        <v>0.04</v>
      </c>
    </row>
    <row r="2147" ht="16" customHeight="1">
      <c r="B2147" s="5" t="inlineStr">
        <is>
          <t>AG.MM-HY.SW-Leaching-Nmix</t>
        </is>
      </c>
      <c r="C2147" s="5" t="inlineStr">
        <is>
          <t>AG.MM-HY.SW-Leaching-Nmix</t>
        </is>
      </c>
      <c r="D2147" s="5" t="inlineStr">
        <is>
          <t>AG</t>
        </is>
      </c>
      <c r="E2147" s="5" t="inlineStr">
        <is>
          <t>MM</t>
        </is>
      </c>
      <c r="F2147" s="5">
        <f>VLOOKUP(E2147,'5.a Definitions'!E:F,2,FALSE)</f>
        <v/>
      </c>
      <c r="G2147" s="5" t="inlineStr">
        <is>
          <t>HY</t>
        </is>
      </c>
      <c r="H2147" s="5" t="inlineStr">
        <is>
          <t>SW</t>
        </is>
      </c>
      <c r="I2147" s="5">
        <f>VLOOKUP(H2147,'5.a Definitions'!E:F,2,FALSE)</f>
        <v/>
      </c>
      <c r="J2147" s="465" t="inlineStr">
        <is>
          <t xml:space="preserve"> Leaching </t>
        </is>
      </c>
      <c r="K2147" s="465" t="inlineStr">
        <is>
          <t xml:space="preserve"> manure storage leaching </t>
        </is>
      </c>
      <c r="L2147" s="465" t="inlineStr">
        <is>
          <t xml:space="preserve"> reactive </t>
        </is>
      </c>
      <c r="M2147" s="465" t="inlineStr">
        <is>
          <t xml:space="preserve"> Nmix </t>
        </is>
      </c>
      <c r="N2147" s="466" t="n">
        <v>2.933235611908345</v>
      </c>
      <c r="O2147" s="467" t="n">
        <v>0.5483540070383621</v>
      </c>
      <c r="P2147" s="468" t="n">
        <v>2010</v>
      </c>
      <c r="Q2147" s="469" t="inlineStr">
        <is>
          <t>UNFCCC CRT</t>
        </is>
      </c>
      <c r="R2147" s="469" t="inlineStr">
        <is>
          <t>ok</t>
        </is>
      </c>
      <c r="S2147" s="469" t="inlineStr">
        <is>
          <t xml:space="preserve"> text </t>
        </is>
      </c>
      <c r="T2147" s="426" t="inlineStr">
        <is>
          <t>Norway</t>
        </is>
      </c>
      <c r="U2147" s="465" t="inlineStr">
        <is>
          <t xml:space="preserve"> N wasted </t>
        </is>
      </c>
      <c r="V2147" s="465" t="n">
        <v>0.04</v>
      </c>
    </row>
    <row r="2148" ht="16" customHeight="1">
      <c r="B2148" s="5" t="inlineStr">
        <is>
          <t>AG.MM-RW.RW</t>
        </is>
      </c>
      <c r="C2148" s="5" t="inlineStr">
        <is>
          <t>AG.MM-RW.RW-Live animal export-Nmix</t>
        </is>
      </c>
      <c r="D2148" s="5" t="inlineStr">
        <is>
          <t>AG</t>
        </is>
      </c>
      <c r="E2148" s="5" t="inlineStr">
        <is>
          <t>MM</t>
        </is>
      </c>
      <c r="F2148" s="5">
        <f>VLOOKUP(E2148,'5.a Definitions'!E:F,2,FALSE)</f>
        <v/>
      </c>
      <c r="G2148" s="5" t="inlineStr">
        <is>
          <t>RW</t>
        </is>
      </c>
      <c r="H2148" s="5" t="inlineStr">
        <is>
          <t>RW</t>
        </is>
      </c>
      <c r="I2148" s="5">
        <f>VLOOKUP(H2148,'5.a Definitions'!E:F,2,FALSE)</f>
        <v/>
      </c>
      <c r="J2148" s="465" t="inlineStr">
        <is>
          <t xml:space="preserve"> Live animal export </t>
        </is>
      </c>
      <c r="K2148" s="465" t="inlineStr">
        <is>
          <t xml:space="preserve"> live animal export </t>
        </is>
      </c>
      <c r="L2148" s="465" t="inlineStr">
        <is>
          <t xml:space="preserve"> reactive </t>
        </is>
      </c>
      <c r="M2148" s="465" t="inlineStr">
        <is>
          <t xml:space="preserve"> Nmix </t>
        </is>
      </c>
      <c r="N2148" s="466" t="n">
        <v>0.006734668799999999</v>
      </c>
      <c r="O2148" s="467" t="n">
        <v>0.387213550632216</v>
      </c>
      <c r="P2148" s="468" t="n">
        <v>2010</v>
      </c>
      <c r="Q2148" s="469" t="inlineStr">
        <is>
          <t>FAOSTAT Crops and livestock products</t>
        </is>
      </c>
      <c r="R2148" s="469" t="inlineStr">
        <is>
          <t>ok</t>
        </is>
      </c>
      <c r="S2148" s="469" t="inlineStr">
        <is>
          <t xml:space="preserve"> text </t>
        </is>
      </c>
      <c r="T2148" s="426" t="inlineStr">
        <is>
          <t>Norway</t>
        </is>
      </c>
      <c r="U2148" s="5" t="inlineStr">
        <is>
          <t>useful output</t>
        </is>
      </c>
      <c r="V2148" s="465" t="n">
        <v>0.04</v>
      </c>
    </row>
    <row r="2149" ht="16" customHeight="1">
      <c r="A2149" s="486" t="inlineStr">
        <is>
          <t xml:space="preserve"> Forests and Semi-natural vegetation </t>
        </is>
      </c>
      <c r="B2149" s="5" t="inlineStr">
        <is>
          <t>FS.FO-AT.AT</t>
        </is>
      </c>
      <c r="C2149" s="5" t="inlineStr">
        <is>
          <t>FS.FO-AT.AT-Emissions-N2</t>
        </is>
      </c>
      <c r="D2149" s="5" t="inlineStr">
        <is>
          <t>FS</t>
        </is>
      </c>
      <c r="E2149" s="5" t="inlineStr">
        <is>
          <t>FO</t>
        </is>
      </c>
      <c r="F2149" s="5">
        <f>VLOOKUP(E2149,'5.a Definitions'!E:F,2,FALSE)</f>
        <v/>
      </c>
      <c r="G2149" s="5" t="inlineStr">
        <is>
          <t>AT</t>
        </is>
      </c>
      <c r="H2149" s="5" t="inlineStr">
        <is>
          <t>AT</t>
        </is>
      </c>
      <c r="I2149" s="5">
        <f>VLOOKUP(H2149,'5.a Definitions'!E:F,2,FALSE)</f>
        <v/>
      </c>
      <c r="J2149" s="465" t="inlineStr">
        <is>
          <t xml:space="preserve"> Emissions </t>
        </is>
      </c>
      <c r="K2149" s="465" t="inlineStr">
        <is>
          <t xml:space="preserve"> forest emissions </t>
        </is>
      </c>
      <c r="L2149" s="465" t="inlineStr">
        <is>
          <t xml:space="preserve"> inert </t>
        </is>
      </c>
      <c r="M2149" s="465" t="inlineStr">
        <is>
          <t xml:space="preserve"> N2 </t>
        </is>
      </c>
      <c r="N2149" s="466" t="n">
        <v>7.196368137117727</v>
      </c>
      <c r="O2149" s="467" t="n">
        <v>1.876148950785864</v>
      </c>
      <c r="P2149" s="468" t="n">
        <v>2010</v>
      </c>
      <c r="Q2149" s="469" t="inlineStr">
        <is>
          <t>UNFCCC CRT + Butterbach-Bahl et al. (2013)</t>
        </is>
      </c>
      <c r="R2149" s="469" t="inlineStr">
        <is>
          <t>ok</t>
        </is>
      </c>
      <c r="S2149" s="469" t="inlineStr">
        <is>
          <t xml:space="preserve"> text </t>
        </is>
      </c>
      <c r="T2149" s="426" t="inlineStr">
        <is>
          <t>Norway</t>
        </is>
      </c>
      <c r="U2149" s="465" t="inlineStr">
        <is>
          <t xml:space="preserve"> N wasted </t>
        </is>
      </c>
      <c r="V2149" s="465" t="n">
        <v>0.04</v>
      </c>
    </row>
    <row r="2150" ht="16" customHeight="1">
      <c r="B2150" s="5" t="inlineStr">
        <is>
          <t>FS.FO-AT.AT</t>
        </is>
      </c>
      <c r="C2150" s="5" t="inlineStr">
        <is>
          <t>FS.FO-AT.AT-Emissions-N2O</t>
        </is>
      </c>
      <c r="D2150" s="5" t="inlineStr">
        <is>
          <t>FS</t>
        </is>
      </c>
      <c r="E2150" s="5" t="inlineStr">
        <is>
          <t>FO</t>
        </is>
      </c>
      <c r="F2150" s="5">
        <f>VLOOKUP(E2150,'5.a Definitions'!E:F,2,FALSE)</f>
        <v/>
      </c>
      <c r="G2150" s="5" t="inlineStr">
        <is>
          <t>AT</t>
        </is>
      </c>
      <c r="H2150" s="5" t="inlineStr">
        <is>
          <t>AT</t>
        </is>
      </c>
      <c r="I2150" s="5">
        <f>VLOOKUP(H2150,'5.a Definitions'!E:F,2,FALSE)</f>
        <v/>
      </c>
      <c r="J2150" s="465" t="inlineStr">
        <is>
          <t xml:space="preserve"> Emissions </t>
        </is>
      </c>
      <c r="K2150" s="465" t="inlineStr">
        <is>
          <t xml:space="preserve"> forest emissions </t>
        </is>
      </c>
      <c r="L2150" s="465" t="inlineStr">
        <is>
          <t xml:space="preserve"> reactive </t>
        </is>
      </c>
      <c r="M2150" s="465" t="inlineStr">
        <is>
          <t xml:space="preserve"> N2O </t>
        </is>
      </c>
      <c r="N2150" s="466" t="n">
        <v>0.3690445198521912</v>
      </c>
      <c r="O2150" s="467" t="n">
        <v>1.261544563046772</v>
      </c>
      <c r="P2150" s="468" t="n">
        <v>2010</v>
      </c>
      <c r="Q2150" s="469" t="inlineStr">
        <is>
          <t>UNFCCC CRT</t>
        </is>
      </c>
      <c r="R2150" s="469" t="inlineStr">
        <is>
          <t>ok</t>
        </is>
      </c>
      <c r="S2150" s="469" t="inlineStr">
        <is>
          <t xml:space="preserve"> text </t>
        </is>
      </c>
      <c r="T2150" s="426" t="inlineStr">
        <is>
          <t>Norway</t>
        </is>
      </c>
      <c r="U2150" s="465" t="inlineStr">
        <is>
          <t xml:space="preserve"> N wasted </t>
        </is>
      </c>
      <c r="V2150" s="465" t="n">
        <v>0.04</v>
      </c>
    </row>
    <row r="2151" ht="16" customHeight="1">
      <c r="B2151" s="5" t="inlineStr">
        <is>
          <t>FS.FO-HY.SW</t>
        </is>
      </c>
      <c r="C2151" s="5" t="inlineStr">
        <is>
          <t>FS.FO-HY.SW-Leaching-Nmix</t>
        </is>
      </c>
      <c r="D2151" s="5" t="inlineStr">
        <is>
          <t>FS</t>
        </is>
      </c>
      <c r="E2151" s="5" t="inlineStr">
        <is>
          <t>FO</t>
        </is>
      </c>
      <c r="F2151" s="5">
        <f>VLOOKUP(E2151,'5.a Definitions'!E:F,2,FALSE)</f>
        <v/>
      </c>
      <c r="G2151" s="5" t="inlineStr">
        <is>
          <t>HY</t>
        </is>
      </c>
      <c r="H2151" s="5" t="inlineStr">
        <is>
          <t>SW</t>
        </is>
      </c>
      <c r="I2151" s="5">
        <f>VLOOKUP(H2151,'5.a Definitions'!E:F,2,FALSE)</f>
        <v/>
      </c>
      <c r="J2151" s="465" t="inlineStr">
        <is>
          <t xml:space="preserve"> Leaching </t>
        </is>
      </c>
      <c r="K2151" s="465" t="inlineStr">
        <is>
          <t xml:space="preserve"> forest leaching </t>
        </is>
      </c>
      <c r="L2151" s="465" t="inlineStr">
        <is>
          <t xml:space="preserve"> reactive </t>
        </is>
      </c>
      <c r="M2151" s="465" t="inlineStr">
        <is>
          <t xml:space="preserve"> Nmix </t>
        </is>
      </c>
      <c r="N2151" s="466" t="n">
        <v>27.40580605648021</v>
      </c>
      <c r="O2151" s="467" t="n">
        <v>0.436858262160782</v>
      </c>
      <c r="P2151" s="468" t="n">
        <v>2010</v>
      </c>
      <c r="Q2151" s="469" t="inlineStr">
        <is>
          <t>NIVA TEOTIL2, bias-corrected to TEOTIL3</t>
        </is>
      </c>
      <c r="R2151" s="469" t="inlineStr">
        <is>
          <t>ok</t>
        </is>
      </c>
      <c r="S2151" s="469" t="inlineStr">
        <is>
          <t xml:space="preserve"> text </t>
        </is>
      </c>
      <c r="T2151" s="426" t="inlineStr">
        <is>
          <t>Norway</t>
        </is>
      </c>
      <c r="U2151" s="465" t="inlineStr">
        <is>
          <t xml:space="preserve"> N wasted </t>
        </is>
      </c>
      <c r="V2151" s="465" t="n">
        <v>0.04</v>
      </c>
    </row>
    <row r="2152" ht="16" customHeight="1">
      <c r="B2152" s="5" t="inlineStr">
        <is>
          <t>FS.FO-MP.OP</t>
        </is>
      </c>
      <c r="C2152" s="5" t="inlineStr">
        <is>
          <t>FS.FO-MP.OP-Industrial round wood-Nmix</t>
        </is>
      </c>
      <c r="D2152" s="5" t="inlineStr">
        <is>
          <t>FS</t>
        </is>
      </c>
      <c r="E2152" s="5" t="inlineStr">
        <is>
          <t>FO</t>
        </is>
      </c>
      <c r="F2152" s="5">
        <f>VLOOKUP(E2152,'5.a Definitions'!E:F,2,FALSE)</f>
        <v/>
      </c>
      <c r="G2152" s="5" t="inlineStr">
        <is>
          <t>MP</t>
        </is>
      </c>
      <c r="H2152" s="5" t="inlineStr">
        <is>
          <t>OP</t>
        </is>
      </c>
      <c r="I2152" s="5">
        <f>VLOOKUP(H2152,'5.a Definitions'!E:F,2,FALSE)</f>
        <v/>
      </c>
      <c r="J2152" s="465" t="inlineStr">
        <is>
          <t xml:space="preserve"> Industrial round wood </t>
        </is>
      </c>
      <c r="K2152" s="465" t="inlineStr">
        <is>
          <t xml:space="preserve"> industrial round wood </t>
        </is>
      </c>
      <c r="L2152" s="465" t="inlineStr">
        <is>
          <t xml:space="preserve"> reactive </t>
        </is>
      </c>
      <c r="M2152" s="465" t="inlineStr">
        <is>
          <t xml:space="preserve"> Nmix </t>
        </is>
      </c>
      <c r="N2152" s="466" t="n">
        <v>4.50072666</v>
      </c>
      <c r="O2152" s="467" t="n">
        <v>0.4160454149911599</v>
      </c>
      <c r="P2152" s="468" t="n">
        <v>2010</v>
      </c>
      <c r="Q2152" s="469" t="inlineStr">
        <is>
          <t>FAOSTAT</t>
        </is>
      </c>
      <c r="R2152" s="469" t="inlineStr">
        <is>
          <t>ok</t>
        </is>
      </c>
      <c r="S2152" s="469" t="inlineStr">
        <is>
          <t xml:space="preserve"> text </t>
        </is>
      </c>
      <c r="T2152" s="426" t="inlineStr">
        <is>
          <t>Norway</t>
        </is>
      </c>
      <c r="U2152" s="5" t="inlineStr">
        <is>
          <t>useful output</t>
        </is>
      </c>
      <c r="V2152" s="465" t="n">
        <v>0.04</v>
      </c>
    </row>
    <row r="2153" ht="16" customHeight="1">
      <c r="B2153" s="5" t="inlineStr">
        <is>
          <t>FS.FO-EF.OE</t>
        </is>
      </c>
      <c r="C2153" s="5" t="inlineStr">
        <is>
          <t>FS.FO-EF.OE-Fuel wood for households-Nmix</t>
        </is>
      </c>
      <c r="D2153" s="5" t="inlineStr">
        <is>
          <t>FS</t>
        </is>
      </c>
      <c r="E2153" s="5" t="inlineStr">
        <is>
          <t>FO</t>
        </is>
      </c>
      <c r="F2153" s="5">
        <f>VLOOKUP(E2153,'5.a Definitions'!E:F,2,FALSE)</f>
        <v/>
      </c>
      <c r="G2153" s="5" t="inlineStr">
        <is>
          <t>EF</t>
        </is>
      </c>
      <c r="H2153" s="5" t="inlineStr">
        <is>
          <t>OE</t>
        </is>
      </c>
      <c r="I2153" s="5">
        <f>VLOOKUP(H2153,'5.a Definitions'!E:F,2,FALSE)</f>
        <v/>
      </c>
      <c r="J2153" s="465" t="inlineStr">
        <is>
          <t xml:space="preserve"> Fuel wood for households </t>
        </is>
      </c>
      <c r="K2153" s="465" t="inlineStr">
        <is>
          <t xml:space="preserve"> fuel wood for households </t>
        </is>
      </c>
      <c r="L2153" s="465" t="inlineStr">
        <is>
          <t xml:space="preserve"> reactive </t>
        </is>
      </c>
      <c r="M2153" s="465" t="inlineStr">
        <is>
          <t xml:space="preserve"> Nmix </t>
        </is>
      </c>
      <c r="N2153" s="466" t="n">
        <v>2.4374</v>
      </c>
      <c r="O2153" s="467" t="n">
        <v>1.360110365231853</v>
      </c>
      <c r="P2153" s="468" t="n">
        <v>2010</v>
      </c>
      <c r="Q2153" s="469" t="inlineStr">
        <is>
          <t>SSB</t>
        </is>
      </c>
      <c r="R2153" s="469" t="inlineStr">
        <is>
          <t>ok</t>
        </is>
      </c>
      <c r="S2153" s="469" t="inlineStr">
        <is>
          <t xml:space="preserve"> text </t>
        </is>
      </c>
      <c r="T2153" s="426" t="inlineStr">
        <is>
          <t>Norway</t>
        </is>
      </c>
      <c r="U2153" s="5" t="inlineStr">
        <is>
          <t>useful output</t>
        </is>
      </c>
      <c r="V2153" s="465" t="n">
        <v>0.04</v>
      </c>
    </row>
    <row r="2154" ht="16" customHeight="1">
      <c r="B2154" s="475" t="inlineStr">
        <is>
          <t>FS.OL-AT.AT</t>
        </is>
      </c>
      <c r="C2154" s="475" t="inlineStr">
        <is>
          <t>FS.OL-AT.AT-Emissions-NH3</t>
        </is>
      </c>
      <c r="D2154" s="475" t="inlineStr">
        <is>
          <t>FS</t>
        </is>
      </c>
      <c r="E2154" s="475" t="inlineStr">
        <is>
          <t>OL</t>
        </is>
      </c>
      <c r="F2154" s="5">
        <f>VLOOKUP(E2154,'5.a Definitions'!E:F,2,FALSE)</f>
        <v/>
      </c>
      <c r="G2154" s="475" t="inlineStr">
        <is>
          <t>AT</t>
        </is>
      </c>
      <c r="H2154" s="475" t="inlineStr">
        <is>
          <t>AT</t>
        </is>
      </c>
      <c r="I2154" s="5">
        <f>VLOOKUP(H2154,'5.a Definitions'!E:F,2,FALSE)</f>
        <v/>
      </c>
      <c r="J2154" s="465" t="inlineStr">
        <is>
          <t>Emissions</t>
        </is>
      </c>
      <c r="K2154" s="465" t="inlineStr">
        <is>
          <t>other land emissions</t>
        </is>
      </c>
      <c r="L2154" s="465" t="inlineStr">
        <is>
          <t>reactive</t>
        </is>
      </c>
      <c r="M2154" s="465" t="inlineStr">
        <is>
          <t>NH3</t>
        </is>
      </c>
      <c r="N2154" s="466" t="n">
        <v>0.4743545897133101</v>
      </c>
      <c r="O2154" s="467" t="n">
        <v>0.9381817943917806</v>
      </c>
      <c r="P2154" s="468" t="n">
        <v>2010</v>
      </c>
      <c r="Q2154" s="469" t="inlineStr">
        <is>
          <t>CRLTAP Inventory Submissions (3Da3), utmark share</t>
        </is>
      </c>
      <c r="R2154" s="469" t="inlineStr">
        <is>
          <t>ok</t>
        </is>
      </c>
      <c r="S2154" s="469" t="inlineStr">
        <is>
          <t>text</t>
        </is>
      </c>
      <c r="T2154" s="476" t="inlineStr">
        <is>
          <t>Norway</t>
        </is>
      </c>
      <c r="U2154" s="475" t="inlineStr">
        <is>
          <t>useful output</t>
        </is>
      </c>
      <c r="V2154" s="465">
        <f>(O2109*N2109)^2</f>
        <v/>
      </c>
    </row>
    <row r="2155" ht="16" customHeight="1">
      <c r="B2155" s="475" t="inlineStr">
        <is>
          <t>FS.OL-AT.AT</t>
        </is>
      </c>
      <c r="C2155" s="475" t="inlineStr">
        <is>
          <t>FS.OL-AT.AT-Emissions-NOx</t>
        </is>
      </c>
      <c r="D2155" s="475" t="inlineStr">
        <is>
          <t>FS</t>
        </is>
      </c>
      <c r="E2155" s="475" t="inlineStr">
        <is>
          <t>OL</t>
        </is>
      </c>
      <c r="F2155" s="5">
        <f>VLOOKUP(E2155,'5.a Definitions'!E:F,2,FALSE)</f>
        <v/>
      </c>
      <c r="G2155" s="475" t="inlineStr">
        <is>
          <t>AT</t>
        </is>
      </c>
      <c r="H2155" s="475" t="inlineStr">
        <is>
          <t>AT</t>
        </is>
      </c>
      <c r="I2155" s="5">
        <f>VLOOKUP(H2155,'5.a Definitions'!E:F,2,FALSE)</f>
        <v/>
      </c>
      <c r="J2155" s="465" t="inlineStr">
        <is>
          <t>Emissions</t>
        </is>
      </c>
      <c r="K2155" s="465" t="inlineStr">
        <is>
          <t>other land emissions</t>
        </is>
      </c>
      <c r="L2155" s="465" t="inlineStr">
        <is>
          <t>reactive</t>
        </is>
      </c>
      <c r="M2155" s="465" t="inlineStr">
        <is>
          <t>NOx</t>
        </is>
      </c>
      <c r="N2155" s="466" t="n">
        <v>0.0920313550793443</v>
      </c>
      <c r="O2155" s="467" t="n">
        <v>0.8188924784296053</v>
      </c>
      <c r="P2155" s="468" t="n">
        <v>2010</v>
      </c>
      <c r="Q2155" s="469" t="inlineStr">
        <is>
          <t>CRLTAP Inventory Submissions (3Da3), utmark share</t>
        </is>
      </c>
      <c r="R2155" s="469" t="inlineStr">
        <is>
          <t>ok</t>
        </is>
      </c>
      <c r="S2155" s="469" t="inlineStr">
        <is>
          <t>text</t>
        </is>
      </c>
      <c r="T2155" s="476" t="inlineStr">
        <is>
          <t>Norway</t>
        </is>
      </c>
      <c r="U2155" s="475" t="inlineStr">
        <is>
          <t>useful output</t>
        </is>
      </c>
      <c r="V2155" s="465">
        <f>(O2125*N2125)^2</f>
        <v/>
      </c>
    </row>
    <row r="2156" ht="16" customHeight="1">
      <c r="B2156" s="475" t="inlineStr">
        <is>
          <t>FS.OL-AT.AT</t>
        </is>
      </c>
      <c r="C2156" s="475" t="inlineStr">
        <is>
          <t>FS.OL-AT.AT-Emissions-N2O</t>
        </is>
      </c>
      <c r="D2156" s="475" t="inlineStr">
        <is>
          <t>FS</t>
        </is>
      </c>
      <c r="E2156" s="475" t="inlineStr">
        <is>
          <t>OL</t>
        </is>
      </c>
      <c r="F2156" s="5">
        <f>VLOOKUP(E2156,'5.a Definitions'!E:F,2,FALSE)</f>
        <v/>
      </c>
      <c r="G2156" s="475" t="inlineStr">
        <is>
          <t>AT</t>
        </is>
      </c>
      <c r="H2156" s="475" t="inlineStr">
        <is>
          <t>AT</t>
        </is>
      </c>
      <c r="I2156" s="5">
        <f>VLOOKUP(H2156,'5.a Definitions'!E:F,2,FALSE)</f>
        <v/>
      </c>
      <c r="J2156" s="465" t="inlineStr">
        <is>
          <t>Emissions</t>
        </is>
      </c>
      <c r="K2156" s="465" t="inlineStr">
        <is>
          <t>other land emissions</t>
        </is>
      </c>
      <c r="L2156" s="465" t="inlineStr">
        <is>
          <t>reactive</t>
        </is>
      </c>
      <c r="M2156" s="465" t="inlineStr">
        <is>
          <t>N2O</t>
        </is>
      </c>
      <c r="N2156" s="466" t="n">
        <v>0.06092164548473226</v>
      </c>
      <c r="O2156" s="467" t="n">
        <v>1.335449407881405</v>
      </c>
      <c r="P2156" s="468" t="n">
        <v>2010</v>
      </c>
      <c r="Q2156" s="469" t="inlineStr">
        <is>
          <t>UNFCCC CRT Table3.D, utmark share</t>
        </is>
      </c>
      <c r="R2156" s="469" t="inlineStr">
        <is>
          <t>ok</t>
        </is>
      </c>
      <c r="S2156" s="469" t="inlineStr">
        <is>
          <t>text</t>
        </is>
      </c>
      <c r="T2156" s="476" t="inlineStr">
        <is>
          <t>Norway</t>
        </is>
      </c>
      <c r="U2156" s="475" t="inlineStr">
        <is>
          <t>useful output</t>
        </is>
      </c>
      <c r="V2156" s="465">
        <f>(O2141*N2141)^2</f>
        <v/>
      </c>
    </row>
    <row r="2157" ht="16" customHeight="1">
      <c r="B2157" s="475" t="inlineStr">
        <is>
          <t>FS.OL-AG.MM</t>
        </is>
      </c>
      <c r="C2157" s="475" t="inlineStr">
        <is>
          <t>FS.OL-AG.MM-Grazing-Nmix</t>
        </is>
      </c>
      <c r="D2157" s="475" t="inlineStr">
        <is>
          <t>FS</t>
        </is>
      </c>
      <c r="E2157" s="475" t="inlineStr">
        <is>
          <t>OL</t>
        </is>
      </c>
      <c r="F2157" s="5">
        <f>VLOOKUP(E2157,'5.a Definitions'!E:F,2,FALSE)</f>
        <v/>
      </c>
      <c r="G2157" s="475" t="inlineStr">
        <is>
          <t>AG</t>
        </is>
      </c>
      <c r="H2157" s="475" t="inlineStr">
        <is>
          <t>MM</t>
        </is>
      </c>
      <c r="I2157" s="5">
        <f>VLOOKUP(H2157,'5.a Definitions'!E:F,2,FALSE)</f>
        <v/>
      </c>
      <c r="J2157" s="473" t="inlineStr">
        <is>
          <t>Grazing</t>
        </is>
      </c>
      <c r="K2157" s="473" t="inlineStr">
        <is>
          <t>grazing</t>
        </is>
      </c>
      <c r="L2157" s="465" t="inlineStr">
        <is>
          <t>reactive</t>
        </is>
      </c>
      <c r="M2157" s="465" t="inlineStr">
        <is>
          <t>Nmix</t>
        </is>
      </c>
      <c r="N2157" s="466" t="n">
        <v>7.850908218481043</v>
      </c>
      <c r="O2157" s="467" t="n">
        <v>0.2236010968483276</v>
      </c>
      <c r="P2157" s="468" t="n">
        <v>2010</v>
      </c>
      <c r="Q2157" s="469" t="inlineStr">
        <is>
          <t>SSB table 12660</t>
        </is>
      </c>
      <c r="R2157" s="469" t="inlineStr">
        <is>
          <t>ok</t>
        </is>
      </c>
      <c r="S2157" s="469" t="inlineStr">
        <is>
          <t>text</t>
        </is>
      </c>
      <c r="T2157" s="476" t="inlineStr">
        <is>
          <t>Norway</t>
        </is>
      </c>
      <c r="U2157" s="5" t="inlineStr">
        <is>
          <t>useful output</t>
        </is>
      </c>
      <c r="V2157" s="465">
        <f>(#REF!*#REF!)^2</f>
        <v/>
      </c>
    </row>
    <row r="2158" ht="16" customHeight="1">
      <c r="B2158" s="5" t="inlineStr">
        <is>
          <t>FS.OL-HY.SW</t>
        </is>
      </c>
      <c r="C2158" s="5" t="inlineStr">
        <is>
          <t>FS.OL-HY.SW-Leaching-Nmix</t>
        </is>
      </c>
      <c r="D2158" s="5" t="inlineStr">
        <is>
          <t>FS</t>
        </is>
      </c>
      <c r="E2158" s="5" t="inlineStr">
        <is>
          <t>OL</t>
        </is>
      </c>
      <c r="F2158" s="5">
        <f>VLOOKUP(E2158,'5.a Definitions'!E:F,2,FALSE)</f>
        <v/>
      </c>
      <c r="G2158" s="5" t="inlineStr">
        <is>
          <t>HY</t>
        </is>
      </c>
      <c r="H2158" s="5" t="inlineStr">
        <is>
          <t>SW</t>
        </is>
      </c>
      <c r="I2158" s="5">
        <f>VLOOKUP(H2158,'5.a Definitions'!E:F,2,FALSE)</f>
        <v/>
      </c>
      <c r="J2158" s="465" t="inlineStr">
        <is>
          <t xml:space="preserve"> Leaching </t>
        </is>
      </c>
      <c r="K2158" s="465" t="inlineStr">
        <is>
          <t xml:space="preserve"> other land leaching </t>
        </is>
      </c>
      <c r="L2158" s="465" t="inlineStr">
        <is>
          <t xml:space="preserve"> reactive </t>
        </is>
      </c>
      <c r="M2158" s="465" t="inlineStr">
        <is>
          <t xml:space="preserve"> Nmix </t>
        </is>
      </c>
      <c r="N2158" s="466" t="n">
        <v>19.04471268331675</v>
      </c>
      <c r="O2158" s="467" t="n">
        <v>0.4253940035167163</v>
      </c>
      <c r="P2158" s="468" t="n">
        <v>2010</v>
      </c>
      <c r="Q2158" s="469" t="inlineStr">
        <is>
          <t>NIVA TEOTIL2, bias-corrected to TEOTIL3</t>
        </is>
      </c>
      <c r="R2158" s="469" t="inlineStr">
        <is>
          <t>ok</t>
        </is>
      </c>
      <c r="S2158" s="469" t="inlineStr">
        <is>
          <t xml:space="preserve"> text </t>
        </is>
      </c>
      <c r="T2158" s="426" t="inlineStr">
        <is>
          <t>Norway</t>
        </is>
      </c>
      <c r="U2158" s="465" t="inlineStr">
        <is>
          <t xml:space="preserve"> N wasted </t>
        </is>
      </c>
      <c r="V2158" s="465" t="n">
        <v>0.04</v>
      </c>
    </row>
    <row r="2159" ht="16" customHeight="1">
      <c r="A2159" s="485" t="inlineStr">
        <is>
          <t>Processing of residues</t>
        </is>
      </c>
      <c r="B2159" s="475" t="inlineStr">
        <is>
          <t>PR.SO-EF.EC</t>
        </is>
      </c>
      <c r="C2159" s="475" t="inlineStr">
        <is>
          <t>PR.SO-EF.EC-Waste to energy-Nmix</t>
        </is>
      </c>
      <c r="D2159" s="475" t="inlineStr">
        <is>
          <t>PR</t>
        </is>
      </c>
      <c r="E2159" s="475" t="inlineStr">
        <is>
          <t>SO</t>
        </is>
      </c>
      <c r="F2159" s="5">
        <f>VLOOKUP(E2159,'5.a Definitions'!E:F,2,FALSE)</f>
        <v/>
      </c>
      <c r="G2159" s="475" t="inlineStr">
        <is>
          <t>EF</t>
        </is>
      </c>
      <c r="H2159" s="475" t="inlineStr">
        <is>
          <t>EC</t>
        </is>
      </c>
      <c r="I2159" s="5">
        <f>VLOOKUP(H2159,'5.a Definitions'!E:F,2,FALSE)</f>
        <v/>
      </c>
      <c r="J2159" s="465" t="inlineStr">
        <is>
          <t>Waste for energy incineration</t>
        </is>
      </c>
      <c r="K2159" s="465" t="inlineStr">
        <is>
          <t>waste for energy incineration</t>
        </is>
      </c>
      <c r="L2159" s="465" t="inlineStr">
        <is>
          <t>reactive</t>
        </is>
      </c>
      <c r="M2159" s="465" t="inlineStr">
        <is>
          <t>Nmix</t>
        </is>
      </c>
      <c r="N2159" s="466" t="n">
        <v>19.38494348265965</v>
      </c>
      <c r="O2159" s="467" t="n">
        <v>0.4966189518893169</v>
      </c>
      <c r="P2159" s="468" t="n">
        <v>2010</v>
      </c>
      <c r="Q2159" s="469" t="inlineStr">
        <is>
          <t>SSB table 05281, scaled to the N content of table 10513</t>
        </is>
      </c>
      <c r="R2159" s="469" t="inlineStr">
        <is>
          <t>ok</t>
        </is>
      </c>
      <c r="S2159" s="469" t="inlineStr">
        <is>
          <t>text</t>
        </is>
      </c>
      <c r="T2159" s="476" t="inlineStr">
        <is>
          <t>Norway</t>
        </is>
      </c>
      <c r="U2159" s="475" t="inlineStr">
        <is>
          <t>N wasted</t>
        </is>
      </c>
      <c r="V2159" s="465">
        <f>(#REF!*#REF!)^2</f>
        <v/>
      </c>
    </row>
    <row r="2160" ht="16" customHeight="1">
      <c r="B2160" s="475" t="inlineStr">
        <is>
          <t>PR.SO-MP.OP</t>
        </is>
      </c>
      <c r="C2160" s="475" t="inlineStr">
        <is>
          <t>PR.SO-MP.OP-Recycling-Nmix</t>
        </is>
      </c>
      <c r="D2160" s="475" t="inlineStr">
        <is>
          <t>PR</t>
        </is>
      </c>
      <c r="E2160" s="475" t="inlineStr">
        <is>
          <t>SO</t>
        </is>
      </c>
      <c r="F2160" s="5">
        <f>VLOOKUP(E2160,'5.a Definitions'!E:F,2,FALSE)</f>
        <v/>
      </c>
      <c r="G2160" s="475" t="inlineStr">
        <is>
          <t>MP</t>
        </is>
      </c>
      <c r="H2160" s="475" t="inlineStr">
        <is>
          <t>OP</t>
        </is>
      </c>
      <c r="I2160" s="5">
        <f>VLOOKUP(H2160,'5.a Definitions'!E:F,2,FALSE)</f>
        <v/>
      </c>
      <c r="J2160" s="465" t="inlineStr">
        <is>
          <t>Recycling</t>
        </is>
      </c>
      <c r="K2160" s="465" t="inlineStr">
        <is>
          <t>recycling</t>
        </is>
      </c>
      <c r="L2160" s="465" t="inlineStr">
        <is>
          <t>reactive</t>
        </is>
      </c>
      <c r="M2160" s="465" t="inlineStr">
        <is>
          <t>Nmix</t>
        </is>
      </c>
      <c r="N2160" s="466" t="n">
        <v>2.399450416</v>
      </c>
      <c r="O2160" s="467" t="n">
        <v>0.6827893482644219</v>
      </c>
      <c r="P2160" s="468" t="n">
        <v>2010</v>
      </c>
      <c r="Q2160" s="469" t="inlineStr">
        <is>
          <t>SSB</t>
        </is>
      </c>
      <c r="R2160" s="469" t="inlineStr">
        <is>
          <t>ok</t>
        </is>
      </c>
      <c r="S2160" s="469" t="inlineStr">
        <is>
          <t>text</t>
        </is>
      </c>
      <c r="T2160" s="476" t="inlineStr">
        <is>
          <t>Norway</t>
        </is>
      </c>
      <c r="U2160" s="475" t="inlineStr">
        <is>
          <t>recycling</t>
        </is>
      </c>
      <c r="V2160" s="465">
        <f>(#REF!*#REF!)^2</f>
        <v/>
      </c>
    </row>
    <row r="2161" ht="16" customHeight="1">
      <c r="B2161" s="5" t="inlineStr">
        <is>
          <t>PR.SO-AG.SM</t>
        </is>
      </c>
      <c r="C2161" s="5" t="inlineStr">
        <is>
          <t>PR.SO-AG.SM-Biologically treated organic waste-Nmix</t>
        </is>
      </c>
      <c r="D2161" s="5" t="inlineStr">
        <is>
          <t>PR</t>
        </is>
      </c>
      <c r="E2161" s="5" t="inlineStr">
        <is>
          <t>SO</t>
        </is>
      </c>
      <c r="F2161" s="5">
        <f>VLOOKUP(E2161,'5.a Definitions'!E:F,2,FALSE)</f>
        <v/>
      </c>
      <c r="G2161" s="5" t="inlineStr">
        <is>
          <t>AG</t>
        </is>
      </c>
      <c r="H2161" s="5" t="inlineStr">
        <is>
          <t>SM</t>
        </is>
      </c>
      <c r="I2161" s="5">
        <f>VLOOKUP(H2161,'5.a Definitions'!E:F,2,FALSE)</f>
        <v/>
      </c>
      <c r="J2161" s="5" t="inlineStr">
        <is>
          <t>Biologically treated organic waste</t>
        </is>
      </c>
      <c r="K2161" s="5" t="inlineStr">
        <is>
          <t>biologically treated organic waste</t>
        </is>
      </c>
      <c r="L2161" s="5" t="inlineStr">
        <is>
          <t>reactive</t>
        </is>
      </c>
      <c r="M2161" s="5" t="inlineStr">
        <is>
          <t>Nmix</t>
        </is>
      </c>
      <c r="N2161" s="422" t="n">
        <v>0.7102944055944055</v>
      </c>
      <c r="O2161" s="423" t="n">
        <v>0.7626005817449183</v>
      </c>
      <c r="P2161" s="468" t="n">
        <v>2010</v>
      </c>
      <c r="Q2161" s="425" t="inlineStr">
        <is>
          <t>Filled (held at 2012): SSB tables 10513 and 12818</t>
        </is>
      </c>
      <c r="R2161" s="425" t="inlineStr">
        <is>
          <t>ok</t>
        </is>
      </c>
      <c r="S2161" s="425" t="inlineStr">
        <is>
          <t>text</t>
        </is>
      </c>
      <c r="T2161" s="426" t="inlineStr">
        <is>
          <t>Norway</t>
        </is>
      </c>
      <c r="U2161" s="5" t="inlineStr">
        <is>
          <t>recycling</t>
        </is>
      </c>
      <c r="V2161" s="5" t="n"/>
    </row>
    <row r="2162" ht="16" customHeight="1">
      <c r="B2162" s="5" t="inlineStr">
        <is>
          <t>PR.SO-PR.WW</t>
        </is>
      </c>
      <c r="C2162" s="5" t="inlineStr">
        <is>
          <t>PR.SO-PR.WW-Wastewater from landfills-Nmix</t>
        </is>
      </c>
      <c r="D2162" s="5" t="inlineStr">
        <is>
          <t>PR</t>
        </is>
      </c>
      <c r="E2162" s="5" t="inlineStr">
        <is>
          <t>SO</t>
        </is>
      </c>
      <c r="F2162" s="5">
        <f>VLOOKUP(E2162,'5.a Definitions'!E:F,2,FALSE)</f>
        <v/>
      </c>
      <c r="G2162" s="5" t="inlineStr">
        <is>
          <t>PR</t>
        </is>
      </c>
      <c r="H2162" s="5" t="inlineStr">
        <is>
          <t>WW</t>
        </is>
      </c>
      <c r="I2162" s="5">
        <f>VLOOKUP(H2162,'5.a Definitions'!E:F,2,FALSE)</f>
        <v/>
      </c>
      <c r="J2162" s="465" t="inlineStr">
        <is>
          <t xml:space="preserve"> Wastewater from landfills </t>
        </is>
      </c>
      <c r="K2162" s="465" t="inlineStr">
        <is>
          <t xml:space="preserve"> wastewater from landfills </t>
        </is>
      </c>
      <c r="L2162" s="465" t="inlineStr">
        <is>
          <t xml:space="preserve"> reactive </t>
        </is>
      </c>
      <c r="M2162" s="465" t="inlineStr">
        <is>
          <t xml:space="preserve"> Nmix </t>
        </is>
      </c>
      <c r="N2162" s="466" t="n">
        <v>0.8283649410124432</v>
      </c>
      <c r="O2162" s="467" t="n">
        <v>0.1445320650912589</v>
      </c>
      <c r="P2162" s="468" t="n">
        <v>2010</v>
      </c>
      <c r="Q2162" s="469" t="inlineStr">
        <is>
          <t>Filled (extrapolated from 2011 with CRT 5.A landfill CH4)</t>
        </is>
      </c>
      <c r="R2162" s="469" t="inlineStr">
        <is>
          <t>ok</t>
        </is>
      </c>
      <c r="S2162" s="469" t="inlineStr">
        <is>
          <t xml:space="preserve"> text </t>
        </is>
      </c>
      <c r="T2162" s="426" t="inlineStr">
        <is>
          <t>Norway</t>
        </is>
      </c>
      <c r="U2162" s="465" t="inlineStr">
        <is>
          <t xml:space="preserve"> N wasted </t>
        </is>
      </c>
      <c r="V2162" s="465" t="n">
        <v>0.04</v>
      </c>
    </row>
    <row r="2163" ht="16" customHeight="1">
      <c r="B2163" s="5" t="inlineStr">
        <is>
          <t>PR.SO-HS.HS</t>
        </is>
      </c>
      <c r="C2163" s="5" t="inlineStr">
        <is>
          <t>PR.SO-HS.HS-Biologically treated organic waste-Nmix</t>
        </is>
      </c>
      <c r="D2163" s="5" t="inlineStr">
        <is>
          <t>PR</t>
        </is>
      </c>
      <c r="E2163" s="5" t="inlineStr">
        <is>
          <t>SO</t>
        </is>
      </c>
      <c r="F2163" s="5">
        <f>VLOOKUP(E2163,'5.a Definitions'!E:F,2,FALSE)</f>
        <v/>
      </c>
      <c r="G2163" s="5" t="inlineStr">
        <is>
          <t>HS</t>
        </is>
      </c>
      <c r="H2163" s="5" t="inlineStr">
        <is>
          <t>HS</t>
        </is>
      </c>
      <c r="I2163" s="5">
        <f>VLOOKUP(H2163,'5.a Definitions'!E:F,2,FALSE)</f>
        <v/>
      </c>
      <c r="J2163" s="5" t="inlineStr">
        <is>
          <t>Biologically treated organic waste</t>
        </is>
      </c>
      <c r="K2163" s="5" t="inlineStr">
        <is>
          <t>biologically treated organic waste</t>
        </is>
      </c>
      <c r="L2163" s="465" t="inlineStr">
        <is>
          <t xml:space="preserve"> reactive </t>
        </is>
      </c>
      <c r="M2163" s="465" t="inlineStr">
        <is>
          <t xml:space="preserve"> Nmix </t>
        </is>
      </c>
      <c r="N2163" s="466" t="n">
        <v>0.6450632867132866</v>
      </c>
      <c r="O2163" s="467" t="n">
        <v>0.7675146410761985</v>
      </c>
      <c r="P2163" s="468" t="n">
        <v>2010</v>
      </c>
      <c r="Q2163" s="469" t="inlineStr">
        <is>
          <t>Filled (held at 2012): SSB tables 10513 and 12818</t>
        </is>
      </c>
      <c r="R2163" s="469" t="inlineStr">
        <is>
          <t>ok</t>
        </is>
      </c>
      <c r="S2163" s="469" t="inlineStr">
        <is>
          <t xml:space="preserve"> text </t>
        </is>
      </c>
      <c r="T2163" s="426" t="inlineStr">
        <is>
          <t>Norway</t>
        </is>
      </c>
      <c r="U2163" s="5" t="inlineStr">
        <is>
          <t>recycling</t>
        </is>
      </c>
      <c r="V2163" s="465" t="n">
        <v>0.04</v>
      </c>
    </row>
    <row r="2164" ht="16" customHeight="1">
      <c r="B2164" s="5" t="inlineStr">
        <is>
          <t>PR.SO-AT.AT</t>
        </is>
      </c>
      <c r="C2164" s="5" t="inlineStr">
        <is>
          <t>PR.SO-AT.AT-Emissions-NH3</t>
        </is>
      </c>
      <c r="D2164" s="5" t="inlineStr">
        <is>
          <t>PR</t>
        </is>
      </c>
      <c r="E2164" s="5" t="inlineStr">
        <is>
          <t>SO</t>
        </is>
      </c>
      <c r="F2164" s="5">
        <f>VLOOKUP(E2164,'5.a Definitions'!E:F,2,FALSE)</f>
        <v/>
      </c>
      <c r="G2164" s="5" t="inlineStr">
        <is>
          <t>AT</t>
        </is>
      </c>
      <c r="H2164" s="5" t="inlineStr">
        <is>
          <t>AT</t>
        </is>
      </c>
      <c r="I2164" s="5">
        <f>VLOOKUP(H2164,'5.a Definitions'!E:F,2,FALSE)</f>
        <v/>
      </c>
      <c r="J2164" s="465" t="inlineStr">
        <is>
          <t xml:space="preserve"> Emissions </t>
        </is>
      </c>
      <c r="K2164" s="465" t="inlineStr">
        <is>
          <t xml:space="preserve"> solid waste emissions </t>
        </is>
      </c>
      <c r="L2164" s="465" t="inlineStr">
        <is>
          <t xml:space="preserve"> reactive </t>
        </is>
      </c>
      <c r="M2164" s="465" t="inlineStr">
        <is>
          <t xml:space="preserve"> NH3 </t>
        </is>
      </c>
      <c r="N2164" s="466" t="n">
        <v>0.2085298887321</v>
      </c>
      <c r="O2164" s="467" t="n">
        <v>0.8974825254320311</v>
      </c>
      <c r="P2164" s="468" t="n">
        <v>2010</v>
      </c>
      <c r="Q2164" s="469" t="inlineStr">
        <is>
          <t>CRLTAP Inventory Submissions</t>
        </is>
      </c>
      <c r="R2164" s="469" t="inlineStr">
        <is>
          <t>ok</t>
        </is>
      </c>
      <c r="S2164" s="469" t="inlineStr">
        <is>
          <t xml:space="preserve"> text </t>
        </is>
      </c>
      <c r="T2164" s="426" t="inlineStr">
        <is>
          <t>Norway</t>
        </is>
      </c>
      <c r="U2164" s="465" t="inlineStr">
        <is>
          <t xml:space="preserve"> N wasted </t>
        </is>
      </c>
      <c r="V2164" s="465" t="n">
        <v>0.04</v>
      </c>
    </row>
    <row r="2165" ht="16" customHeight="1">
      <c r="B2165" s="5" t="inlineStr">
        <is>
          <t>PR.SO-AT.AT</t>
        </is>
      </c>
      <c r="C2165" s="5" t="inlineStr">
        <is>
          <t>PR.SO-AT.AT-Emissions-NOx</t>
        </is>
      </c>
      <c r="D2165" s="5" t="inlineStr">
        <is>
          <t>PR</t>
        </is>
      </c>
      <c r="E2165" s="5" t="inlineStr">
        <is>
          <t>SO</t>
        </is>
      </c>
      <c r="F2165" s="5">
        <f>VLOOKUP(E2165,'5.a Definitions'!E:F,2,FALSE)</f>
        <v/>
      </c>
      <c r="G2165" s="5" t="inlineStr">
        <is>
          <t>AT</t>
        </is>
      </c>
      <c r="H2165" s="5" t="inlineStr">
        <is>
          <t>AT</t>
        </is>
      </c>
      <c r="I2165" s="5">
        <f>VLOOKUP(H2165,'5.a Definitions'!E:F,2,FALSE)</f>
        <v/>
      </c>
      <c r="J2165" s="465" t="inlineStr">
        <is>
          <t xml:space="preserve"> Emissions </t>
        </is>
      </c>
      <c r="K2165" s="465" t="inlineStr">
        <is>
          <t xml:space="preserve"> solid waste emissions </t>
        </is>
      </c>
      <c r="L2165" s="465" t="inlineStr">
        <is>
          <t xml:space="preserve"> reactive </t>
        </is>
      </c>
      <c r="M2165" s="465" t="inlineStr">
        <is>
          <t xml:space="preserve"> NOx </t>
        </is>
      </c>
      <c r="N2165" s="466" t="n">
        <v>0.5852867913278301</v>
      </c>
      <c r="O2165" s="467" t="n">
        <v>0.3584243758299175</v>
      </c>
      <c r="P2165" s="468" t="n">
        <v>2010</v>
      </c>
      <c r="Q2165" s="469" t="inlineStr">
        <is>
          <t>CRLTAP Inventory Submissions</t>
        </is>
      </c>
      <c r="R2165" s="469" t="inlineStr">
        <is>
          <t>ok</t>
        </is>
      </c>
      <c r="S2165" s="469" t="inlineStr">
        <is>
          <t xml:space="preserve"> text </t>
        </is>
      </c>
      <c r="T2165" s="426" t="inlineStr">
        <is>
          <t>Norway</t>
        </is>
      </c>
      <c r="U2165" s="465" t="inlineStr">
        <is>
          <t xml:space="preserve"> N wasted </t>
        </is>
      </c>
      <c r="V2165" s="465" t="n">
        <v>0.04</v>
      </c>
    </row>
    <row r="2166" ht="16" customHeight="1">
      <c r="B2166" s="5" t="inlineStr">
        <is>
          <t>PR.SO-AT.AT</t>
        </is>
      </c>
      <c r="C2166" s="5" t="inlineStr">
        <is>
          <t>PR.SO-AT.AT-Emissions-N2O</t>
        </is>
      </c>
      <c r="D2166" s="5" t="inlineStr">
        <is>
          <t>PR</t>
        </is>
      </c>
      <c r="E2166" s="5" t="inlineStr">
        <is>
          <t>SO</t>
        </is>
      </c>
      <c r="F2166" s="5">
        <f>VLOOKUP(E2166,'5.a Definitions'!E:F,2,FALSE)</f>
        <v/>
      </c>
      <c r="G2166" s="5" t="inlineStr">
        <is>
          <t>AT</t>
        </is>
      </c>
      <c r="H2166" s="5" t="inlineStr">
        <is>
          <t>AT</t>
        </is>
      </c>
      <c r="I2166" s="5">
        <f>VLOOKUP(H2166,'5.a Definitions'!E:F,2,FALSE)</f>
        <v/>
      </c>
      <c r="J2166" s="465" t="inlineStr">
        <is>
          <t xml:space="preserve"> Emissions </t>
        </is>
      </c>
      <c r="K2166" s="465" t="inlineStr">
        <is>
          <t xml:space="preserve"> solid waste emissions </t>
        </is>
      </c>
      <c r="L2166" s="465" t="inlineStr">
        <is>
          <t xml:space="preserve"> reactive </t>
        </is>
      </c>
      <c r="M2166" s="465" t="inlineStr">
        <is>
          <t xml:space="preserve"> N2O </t>
        </is>
      </c>
      <c r="N2166" s="466" t="n">
        <v>0.03153384537077508</v>
      </c>
      <c r="O2166" s="467" t="n">
        <v>1.272532052986043</v>
      </c>
      <c r="P2166" s="468" t="n">
        <v>2010</v>
      </c>
      <c r="Q2166" s="469" t="inlineStr">
        <is>
          <t>UNFCCC CRT</t>
        </is>
      </c>
      <c r="R2166" s="469" t="inlineStr">
        <is>
          <t>ok</t>
        </is>
      </c>
      <c r="S2166" s="469" t="inlineStr">
        <is>
          <t xml:space="preserve"> text </t>
        </is>
      </c>
      <c r="T2166" s="426" t="inlineStr">
        <is>
          <t>Norway</t>
        </is>
      </c>
      <c r="U2166" s="465" t="inlineStr">
        <is>
          <t xml:space="preserve"> N wasted </t>
        </is>
      </c>
      <c r="V2166" s="465" t="n">
        <v>0.04</v>
      </c>
    </row>
    <row r="2167" ht="16" customHeight="1">
      <c r="B2167" s="5" t="inlineStr">
        <is>
          <t>PR.SO-HY.SW</t>
        </is>
      </c>
      <c r="C2167" s="5" t="inlineStr">
        <is>
          <t>PR.SO-HY.SW-Leaching-Nmix</t>
        </is>
      </c>
      <c r="D2167" s="5" t="inlineStr">
        <is>
          <t>PR</t>
        </is>
      </c>
      <c r="E2167" s="5" t="inlineStr">
        <is>
          <t>SO</t>
        </is>
      </c>
      <c r="F2167" s="5">
        <f>VLOOKUP(E2167,'5.a Definitions'!E:F,2,FALSE)</f>
        <v/>
      </c>
      <c r="G2167" s="5" t="inlineStr">
        <is>
          <t>HY</t>
        </is>
      </c>
      <c r="H2167" s="5" t="inlineStr">
        <is>
          <t>SW</t>
        </is>
      </c>
      <c r="I2167" s="5">
        <f>VLOOKUP(H2167,'5.a Definitions'!E:F,2,FALSE)</f>
        <v/>
      </c>
      <c r="J2167" s="465" t="inlineStr">
        <is>
          <t xml:space="preserve"> Leaching </t>
        </is>
      </c>
      <c r="K2167" s="465" t="inlineStr">
        <is>
          <t xml:space="preserve"> solid waste leaching </t>
        </is>
      </c>
      <c r="L2167" s="465" t="inlineStr">
        <is>
          <t xml:space="preserve"> reactive </t>
        </is>
      </c>
      <c r="M2167" s="465" t="inlineStr">
        <is>
          <t xml:space="preserve"> Nmix </t>
        </is>
      </c>
      <c r="N2167" s="466" t="n">
        <v>0.6532615284715433</v>
      </c>
      <c r="O2167" s="467" t="n">
        <v>0.1547923011588012</v>
      </c>
      <c r="P2167" s="468" t="n">
        <v>2010</v>
      </c>
      <c r="Q2167" s="469" t="inlineStr">
        <is>
          <t>Filled (extrapolated from 2011 with CRT 5.A landfill CH4)</t>
        </is>
      </c>
      <c r="R2167" s="469" t="inlineStr">
        <is>
          <t>ok</t>
        </is>
      </c>
      <c r="S2167" s="469" t="inlineStr">
        <is>
          <t xml:space="preserve"> text </t>
        </is>
      </c>
      <c r="T2167" s="426" t="inlineStr">
        <is>
          <t>Norway</t>
        </is>
      </c>
      <c r="U2167" s="465" t="inlineStr">
        <is>
          <t xml:space="preserve"> N wasted </t>
        </is>
      </c>
      <c r="V2167" s="465" t="n">
        <v>0.04</v>
      </c>
    </row>
    <row r="2168" ht="16" customHeight="1">
      <c r="B2168" s="5" t="inlineStr">
        <is>
          <t>PR.SO-RW.RW</t>
        </is>
      </c>
      <c r="C2168" s="5" t="inlineStr">
        <is>
          <t>PR.SO-RW.RW-Solid waste export-Nmix</t>
        </is>
      </c>
      <c r="D2168" s="5" t="inlineStr">
        <is>
          <t>PR</t>
        </is>
      </c>
      <c r="E2168" s="5" t="inlineStr">
        <is>
          <t>SO</t>
        </is>
      </c>
      <c r="F2168" s="5">
        <f>VLOOKUP(E2168,'5.a Definitions'!E:F,2,FALSE)</f>
        <v/>
      </c>
      <c r="G2168" s="5" t="inlineStr">
        <is>
          <t>RW</t>
        </is>
      </c>
      <c r="H2168" s="5" t="inlineStr">
        <is>
          <t>RW</t>
        </is>
      </c>
      <c r="I2168" s="5">
        <f>VLOOKUP(H2168,'5.a Definitions'!E:F,2,FALSE)</f>
        <v/>
      </c>
      <c r="J2168" s="465" t="inlineStr">
        <is>
          <t xml:space="preserve"> Solid waste export </t>
        </is>
      </c>
      <c r="K2168" s="465" t="inlineStr">
        <is>
          <t xml:space="preserve"> solid waste export </t>
        </is>
      </c>
      <c r="L2168" s="465" t="inlineStr">
        <is>
          <t xml:space="preserve"> reactive </t>
        </is>
      </c>
      <c r="M2168" s="465" t="inlineStr">
        <is>
          <t xml:space="preserve"> Nmix </t>
        </is>
      </c>
      <c r="N2168" s="466" t="n">
        <v>0.014843772</v>
      </c>
      <c r="O2168" s="467" t="n">
        <v>0.5052971811744374</v>
      </c>
      <c r="P2168" s="468" t="n">
        <v>2010</v>
      </c>
      <c r="Q2168" s="469" t="inlineStr">
        <is>
          <t>SSB tab 08801</t>
        </is>
      </c>
      <c r="R2168" s="469" t="inlineStr">
        <is>
          <t>ok</t>
        </is>
      </c>
      <c r="S2168" s="469" t="inlineStr">
        <is>
          <t xml:space="preserve"> text </t>
        </is>
      </c>
      <c r="T2168" s="426" t="inlineStr">
        <is>
          <t>Norway</t>
        </is>
      </c>
      <c r="U2168" s="465" t="inlineStr">
        <is>
          <t xml:space="preserve"> N wasted </t>
        </is>
      </c>
      <c r="V2168" s="465" t="n">
        <v>0.04</v>
      </c>
    </row>
    <row r="2169" ht="16" customHeight="1">
      <c r="B2169" s="475" t="inlineStr">
        <is>
          <t>PR.SO-RW.RW</t>
        </is>
      </c>
      <c r="C2169" s="475" t="inlineStr">
        <is>
          <t xml:space="preserve">PR.SO-RW.RW-Export for recycling-Nmix </t>
        </is>
      </c>
      <c r="D2169" s="475" t="inlineStr">
        <is>
          <t>PR</t>
        </is>
      </c>
      <c r="E2169" s="475" t="inlineStr">
        <is>
          <t>SO</t>
        </is>
      </c>
      <c r="F2169" s="5">
        <f>VLOOKUP(E2169,'5.a Definitions'!E:F,2,FALSE)</f>
        <v/>
      </c>
      <c r="G2169" s="475" t="inlineStr">
        <is>
          <t>RW</t>
        </is>
      </c>
      <c r="H2169" s="475" t="inlineStr">
        <is>
          <t>RW</t>
        </is>
      </c>
      <c r="I2169" s="5">
        <f>VLOOKUP(H2169,'5.a Definitions'!E:F,2,FALSE)</f>
        <v/>
      </c>
      <c r="J2169" s="465" t="inlineStr">
        <is>
          <t>Export-for-recycling</t>
        </is>
      </c>
      <c r="K2169" s="465" t="inlineStr">
        <is>
          <t>export-for-recycling</t>
        </is>
      </c>
      <c r="L2169" s="465" t="inlineStr">
        <is>
          <t>reactive</t>
        </is>
      </c>
      <c r="M2169" s="465" t="inlineStr">
        <is>
          <t>Nmix</t>
        </is>
      </c>
      <c r="N2169" s="466" t="n">
        <v>1.180327124</v>
      </c>
      <c r="O2169" s="467" t="n">
        <v>0.1797944744259755</v>
      </c>
      <c r="P2169" s="468" t="n">
        <v>2010</v>
      </c>
      <c r="Q2169" s="469" t="inlineStr">
        <is>
          <t>SSB</t>
        </is>
      </c>
      <c r="R2169" s="469" t="inlineStr">
        <is>
          <t>ok</t>
        </is>
      </c>
      <c r="S2169" s="469" t="inlineStr">
        <is>
          <t>text</t>
        </is>
      </c>
      <c r="T2169" s="476" t="inlineStr">
        <is>
          <t>Norway</t>
        </is>
      </c>
      <c r="U2169" s="475" t="inlineStr">
        <is>
          <t>recycling</t>
        </is>
      </c>
      <c r="V2169" s="465">
        <f>(O1991*N1991)^2</f>
        <v/>
      </c>
    </row>
    <row r="2170" ht="16" customHeight="1">
      <c r="B2170" s="475" t="inlineStr">
        <is>
          <t>PR.SO-RW.RW</t>
        </is>
      </c>
      <c r="C2170" s="475" t="inlineStr">
        <is>
          <t>PR.SO-RW.RW-Export for reuse-Nmix</t>
        </is>
      </c>
      <c r="D2170" s="475" t="inlineStr">
        <is>
          <t>PR</t>
        </is>
      </c>
      <c r="E2170" s="475" t="inlineStr">
        <is>
          <t>SO</t>
        </is>
      </c>
      <c r="F2170" s="5">
        <f>VLOOKUP(E2170,'5.a Definitions'!E:F,2,FALSE)</f>
        <v/>
      </c>
      <c r="G2170" s="475" t="inlineStr">
        <is>
          <t>RW</t>
        </is>
      </c>
      <c r="H2170" s="475" t="inlineStr">
        <is>
          <t>RW</t>
        </is>
      </c>
      <c r="I2170" s="5">
        <f>VLOOKUP(H2170,'5.a Definitions'!E:F,2,FALSE)</f>
        <v/>
      </c>
      <c r="J2170" s="465" t="inlineStr">
        <is>
          <t>Export-for-reuse</t>
        </is>
      </c>
      <c r="K2170" s="465" t="inlineStr">
        <is>
          <t>export-for-reuse</t>
        </is>
      </c>
      <c r="L2170" s="465" t="inlineStr">
        <is>
          <t>reactive</t>
        </is>
      </c>
      <c r="M2170" s="465" t="inlineStr">
        <is>
          <t>Nmix</t>
        </is>
      </c>
      <c r="N2170" s="466" t="n">
        <v>0.18022246</v>
      </c>
      <c r="O2170" s="467" t="n">
        <v>0.2033800941905919</v>
      </c>
      <c r="P2170" s="468" t="n">
        <v>2010</v>
      </c>
      <c r="Q2170" s="469" t="inlineStr">
        <is>
          <t>SSB</t>
        </is>
      </c>
      <c r="R2170" s="469" t="inlineStr">
        <is>
          <t>ok</t>
        </is>
      </c>
      <c r="S2170" s="469" t="inlineStr">
        <is>
          <t>text</t>
        </is>
      </c>
      <c r="T2170" s="476" t="inlineStr">
        <is>
          <t>Norway</t>
        </is>
      </c>
      <c r="U2170" s="475" t="inlineStr">
        <is>
          <t>recycling</t>
        </is>
      </c>
      <c r="V2170" s="465">
        <f>(#REF!*#REF!)^2</f>
        <v/>
      </c>
    </row>
    <row r="2171" ht="16" customFormat="1" customHeight="1" s="482">
      <c r="B2171" s="5" t="inlineStr">
        <is>
          <t>PR.WW-AG.SM</t>
        </is>
      </c>
      <c r="C2171" s="5" t="inlineStr">
        <is>
          <t>PR.WW-AG.SM-Sewage sludge fertilizer-Nmix</t>
        </is>
      </c>
      <c r="D2171" s="5" t="inlineStr">
        <is>
          <t>PR</t>
        </is>
      </c>
      <c r="E2171" s="5" t="inlineStr">
        <is>
          <t>WW</t>
        </is>
      </c>
      <c r="F2171" s="5">
        <f>VLOOKUP(E2171,'5.a Definitions'!E:F,2,FALSE)</f>
        <v/>
      </c>
      <c r="G2171" s="5" t="inlineStr">
        <is>
          <t>AG</t>
        </is>
      </c>
      <c r="H2171" s="5" t="inlineStr">
        <is>
          <t>SM</t>
        </is>
      </c>
      <c r="I2171" s="5">
        <f>VLOOKUP(H2171,'5.a Definitions'!E:F,2,FALSE)</f>
        <v/>
      </c>
      <c r="J2171" s="465" t="inlineStr">
        <is>
          <t xml:space="preserve"> Sewage sludge fertilizer </t>
        </is>
      </c>
      <c r="K2171" s="465" t="inlineStr">
        <is>
          <t xml:space="preserve"> sewage sludge fertilizer </t>
        </is>
      </c>
      <c r="L2171" s="465" t="inlineStr">
        <is>
          <t xml:space="preserve"> reactive </t>
        </is>
      </c>
      <c r="M2171" s="465" t="inlineStr">
        <is>
          <t xml:space="preserve"> Nmix </t>
        </is>
      </c>
      <c r="N2171" s="466" t="n">
        <v>1.71732</v>
      </c>
      <c r="O2171" s="467" t="n">
        <v>0.3626317755098697</v>
      </c>
      <c r="P2171" s="468" t="n">
        <v>2010</v>
      </c>
      <c r="Q2171" s="469" t="inlineStr">
        <is>
          <t>SSB tab 05279</t>
        </is>
      </c>
      <c r="R2171" s="469" t="inlineStr">
        <is>
          <t>ok</t>
        </is>
      </c>
      <c r="S2171" s="469" t="inlineStr">
        <is>
          <t xml:space="preserve"> text </t>
        </is>
      </c>
      <c r="T2171" s="426" t="inlineStr">
        <is>
          <t>Norway</t>
        </is>
      </c>
      <c r="U2171" s="5" t="inlineStr">
        <is>
          <t>recycling</t>
        </is>
      </c>
      <c r="V2171" s="465" t="n">
        <v>0.04</v>
      </c>
    </row>
    <row r="2172" ht="16" customHeight="1">
      <c r="B2172" s="475" t="inlineStr">
        <is>
          <t>PR.WW-HS.HS</t>
        </is>
      </c>
      <c r="C2172" s="475" t="inlineStr">
        <is>
          <t xml:space="preserve">PR.WW-HS.HS-Sewage sludge fertilizer-Nmix </t>
        </is>
      </c>
      <c r="D2172" s="475" t="inlineStr">
        <is>
          <t>PR</t>
        </is>
      </c>
      <c r="E2172" s="475" t="inlineStr">
        <is>
          <t>WW</t>
        </is>
      </c>
      <c r="F2172" s="5">
        <f>VLOOKUP(E2172,'5.a Definitions'!E:F,2,FALSE)</f>
        <v/>
      </c>
      <c r="G2172" s="475" t="inlineStr">
        <is>
          <t>HS</t>
        </is>
      </c>
      <c r="H2172" s="475" t="inlineStr">
        <is>
          <t>HS</t>
        </is>
      </c>
      <c r="I2172" s="5">
        <f>VLOOKUP(H2172,'5.a Definitions'!E:F,2,FALSE)</f>
        <v/>
      </c>
      <c r="J2172" s="465" t="inlineStr">
        <is>
          <t>Sewage sludge fertilizer</t>
        </is>
      </c>
      <c r="K2172" s="465" t="inlineStr">
        <is>
          <t>sewage sludge fertilizer</t>
        </is>
      </c>
      <c r="L2172" s="465" t="inlineStr">
        <is>
          <t>reactive</t>
        </is>
      </c>
      <c r="M2172" s="465" t="inlineStr">
        <is>
          <t>Nmix</t>
        </is>
      </c>
      <c r="N2172" s="466" t="n">
        <v>0.71232</v>
      </c>
      <c r="O2172" s="467" t="n">
        <v>0.3626317755098698</v>
      </c>
      <c r="P2172" s="468" t="n">
        <v>2010</v>
      </c>
      <c r="Q2172" s="469" t="inlineStr">
        <is>
          <t>SSB table 05279</t>
        </is>
      </c>
      <c r="R2172" s="469" t="inlineStr">
        <is>
          <t>ok</t>
        </is>
      </c>
      <c r="S2172" s="469" t="inlineStr">
        <is>
          <t>text</t>
        </is>
      </c>
      <c r="T2172" s="476" t="inlineStr">
        <is>
          <t>Norway</t>
        </is>
      </c>
      <c r="U2172" s="5" t="inlineStr">
        <is>
          <t>recycling</t>
        </is>
      </c>
      <c r="V2172" s="465">
        <f>(O1935*N1935)^2</f>
        <v/>
      </c>
    </row>
    <row r="2173" ht="16" customHeight="1">
      <c r="B2173" s="475" t="inlineStr">
        <is>
          <t>PR.WW-PR.SO</t>
        </is>
      </c>
      <c r="C2173" s="475" t="inlineStr">
        <is>
          <t xml:space="preserve">PR.WW-PR.SO-Sewage sludge landfill-Nmix </t>
        </is>
      </c>
      <c r="D2173" s="475" t="inlineStr">
        <is>
          <t>PR</t>
        </is>
      </c>
      <c r="E2173" s="475" t="inlineStr">
        <is>
          <t>WW</t>
        </is>
      </c>
      <c r="F2173" s="5">
        <f>VLOOKUP(E2173,'5.a Definitions'!E:F,2,FALSE)</f>
        <v/>
      </c>
      <c r="G2173" s="475" t="inlineStr">
        <is>
          <t>PR</t>
        </is>
      </c>
      <c r="H2173" s="475" t="inlineStr">
        <is>
          <t>SO</t>
        </is>
      </c>
      <c r="I2173" s="5">
        <f>VLOOKUP(H2173,'5.a Definitions'!E:F,2,FALSE)</f>
        <v/>
      </c>
      <c r="J2173" s="465" t="inlineStr">
        <is>
          <t>Sewage sludge landfill</t>
        </is>
      </c>
      <c r="K2173" s="465" t="inlineStr">
        <is>
          <t>sewage sludge landfill</t>
        </is>
      </c>
      <c r="L2173" s="465" t="inlineStr">
        <is>
          <t>reactive</t>
        </is>
      </c>
      <c r="M2173" s="465" t="inlineStr">
        <is>
          <t>Nmix</t>
        </is>
      </c>
      <c r="N2173" s="466" t="n">
        <v>0.26655</v>
      </c>
      <c r="O2173" s="467" t="n">
        <v>0.3626317755098697</v>
      </c>
      <c r="P2173" s="468" t="n">
        <v>2010</v>
      </c>
      <c r="Q2173" s="469" t="inlineStr">
        <is>
          <t>SSB table 05279</t>
        </is>
      </c>
      <c r="R2173" s="469" t="inlineStr">
        <is>
          <t>ok</t>
        </is>
      </c>
      <c r="S2173" s="469" t="inlineStr">
        <is>
          <t>text</t>
        </is>
      </c>
      <c r="T2173" s="476" t="inlineStr">
        <is>
          <t>Norway</t>
        </is>
      </c>
      <c r="U2173" s="465" t="inlineStr">
        <is>
          <t>N wasted</t>
        </is>
      </c>
      <c r="V2173" s="465">
        <f>(#REF!*#REF!)^2</f>
        <v/>
      </c>
    </row>
    <row r="2174" ht="16" customHeight="1">
      <c r="B2174" s="5" t="inlineStr">
        <is>
          <t>PR.WW-AT.AT</t>
        </is>
      </c>
      <c r="C2174" s="5" t="inlineStr">
        <is>
          <t>PR.WW-AT.AT-Emissions-NH3</t>
        </is>
      </c>
      <c r="D2174" s="5" t="inlineStr">
        <is>
          <t>PR</t>
        </is>
      </c>
      <c r="E2174" s="5" t="inlineStr">
        <is>
          <t>WW</t>
        </is>
      </c>
      <c r="F2174" s="5">
        <f>VLOOKUP(E2174,'5.a Definitions'!E:F,2,FALSE)</f>
        <v/>
      </c>
      <c r="G2174" s="5" t="inlineStr">
        <is>
          <t>AT</t>
        </is>
      </c>
      <c r="H2174" s="5" t="inlineStr">
        <is>
          <t>AT</t>
        </is>
      </c>
      <c r="I2174" s="5">
        <f>VLOOKUP(H2174,'5.a Definitions'!E:F,2,FALSE)</f>
        <v/>
      </c>
      <c r="J2174" s="465" t="inlineStr">
        <is>
          <t xml:space="preserve"> Emissions </t>
        </is>
      </c>
      <c r="K2174" s="465" t="inlineStr">
        <is>
          <t xml:space="preserve"> wastewater emissions </t>
        </is>
      </c>
      <c r="L2174" s="465" t="inlineStr">
        <is>
          <t xml:space="preserve"> reactive </t>
        </is>
      </c>
      <c r="M2174" s="465" t="inlineStr">
        <is>
          <t xml:space="preserve"> NH3 </t>
        </is>
      </c>
      <c r="N2174" s="466" t="n">
        <v>0</v>
      </c>
      <c r="O2174" s="467" t="n">
        <v>0.5</v>
      </c>
      <c r="P2174" s="468" t="n">
        <v>2010</v>
      </c>
      <c r="Q2174" s="469" t="inlineStr">
        <is>
          <t>CRLTAP Inventory Submissions</t>
        </is>
      </c>
      <c r="R2174" s="469" t="inlineStr">
        <is>
          <t>ok</t>
        </is>
      </c>
      <c r="S2174" s="469" t="inlineStr">
        <is>
          <t xml:space="preserve"> text </t>
        </is>
      </c>
      <c r="T2174" s="426" t="inlineStr">
        <is>
          <t>Norway</t>
        </is>
      </c>
      <c r="U2174" s="465" t="inlineStr">
        <is>
          <t xml:space="preserve"> N wasted </t>
        </is>
      </c>
      <c r="V2174" s="465" t="n">
        <v>0.04</v>
      </c>
    </row>
    <row r="2175" ht="16" customHeight="1">
      <c r="B2175" s="5" t="inlineStr">
        <is>
          <t>PR.WW-AT.AT</t>
        </is>
      </c>
      <c r="C2175" s="5" t="inlineStr">
        <is>
          <t>PR.WW-AT.AT-Emissions-NOx</t>
        </is>
      </c>
      <c r="D2175" s="5" t="inlineStr">
        <is>
          <t>PR</t>
        </is>
      </c>
      <c r="E2175" s="5" t="inlineStr">
        <is>
          <t>WW</t>
        </is>
      </c>
      <c r="F2175" s="5">
        <f>VLOOKUP(E2175,'5.a Definitions'!E:F,2,FALSE)</f>
        <v/>
      </c>
      <c r="G2175" s="5" t="inlineStr">
        <is>
          <t>AT</t>
        </is>
      </c>
      <c r="H2175" s="5" t="inlineStr">
        <is>
          <t>AT</t>
        </is>
      </c>
      <c r="I2175" s="5">
        <f>VLOOKUP(H2175,'5.a Definitions'!E:F,2,FALSE)</f>
        <v/>
      </c>
      <c r="J2175" s="465" t="inlineStr">
        <is>
          <t xml:space="preserve"> Emissions </t>
        </is>
      </c>
      <c r="K2175" s="465" t="inlineStr">
        <is>
          <t xml:space="preserve"> wastewater emissions </t>
        </is>
      </c>
      <c r="L2175" s="465" t="inlineStr">
        <is>
          <t xml:space="preserve"> reactive </t>
        </is>
      </c>
      <c r="M2175" s="465" t="inlineStr">
        <is>
          <t xml:space="preserve"> NOx </t>
        </is>
      </c>
      <c r="N2175" s="466" t="n">
        <v>0</v>
      </c>
      <c r="O2175" s="467" t="n">
        <v>0.5</v>
      </c>
      <c r="P2175" s="468" t="n">
        <v>2010</v>
      </c>
      <c r="Q2175" s="469" t="inlineStr">
        <is>
          <t>CRLTAP Inventory Submissions</t>
        </is>
      </c>
      <c r="R2175" s="469" t="inlineStr">
        <is>
          <t>ok</t>
        </is>
      </c>
      <c r="S2175" s="469" t="inlineStr">
        <is>
          <t xml:space="preserve"> text </t>
        </is>
      </c>
      <c r="T2175" s="426" t="inlineStr">
        <is>
          <t>Norway</t>
        </is>
      </c>
      <c r="U2175" s="465" t="inlineStr">
        <is>
          <t xml:space="preserve"> N wasted </t>
        </is>
      </c>
      <c r="V2175" s="465" t="n">
        <v>0.04</v>
      </c>
    </row>
    <row r="2176" ht="16" customHeight="1">
      <c r="B2176" s="5" t="inlineStr">
        <is>
          <t>PR.WW-AT.AT</t>
        </is>
      </c>
      <c r="C2176" s="5" t="inlineStr">
        <is>
          <t>PR.WW-AT.AT-Emissions-N2O</t>
        </is>
      </c>
      <c r="D2176" s="5" t="inlineStr">
        <is>
          <t>PR</t>
        </is>
      </c>
      <c r="E2176" s="5" t="inlineStr">
        <is>
          <t>WW</t>
        </is>
      </c>
      <c r="F2176" s="5">
        <f>VLOOKUP(E2176,'5.a Definitions'!E:F,2,FALSE)</f>
        <v/>
      </c>
      <c r="G2176" s="5" t="inlineStr">
        <is>
          <t>AT</t>
        </is>
      </c>
      <c r="H2176" s="5" t="inlineStr">
        <is>
          <t>AT</t>
        </is>
      </c>
      <c r="I2176" s="5">
        <f>VLOOKUP(H2176,'5.a Definitions'!E:F,2,FALSE)</f>
        <v/>
      </c>
      <c r="J2176" s="465" t="inlineStr">
        <is>
          <t xml:space="preserve"> Emissions </t>
        </is>
      </c>
      <c r="K2176" s="465" t="inlineStr">
        <is>
          <t xml:space="preserve"> wastewater emissions </t>
        </is>
      </c>
      <c r="L2176" s="465" t="inlineStr">
        <is>
          <t xml:space="preserve"> reactive </t>
        </is>
      </c>
      <c r="M2176" s="465" t="inlineStr">
        <is>
          <t xml:space="preserve"> N2O </t>
        </is>
      </c>
      <c r="N2176" s="466" t="n">
        <v>0.1174090111757257</v>
      </c>
      <c r="O2176" s="467" t="n">
        <v>0.5061731974017739</v>
      </c>
      <c r="P2176" s="468" t="n">
        <v>2010</v>
      </c>
      <c r="Q2176" s="469" t="inlineStr">
        <is>
          <t>UNFCCC CRT</t>
        </is>
      </c>
      <c r="R2176" s="469" t="inlineStr">
        <is>
          <t>ok</t>
        </is>
      </c>
      <c r="S2176" s="469" t="inlineStr">
        <is>
          <t xml:space="preserve"> text </t>
        </is>
      </c>
      <c r="T2176" s="426" t="inlineStr">
        <is>
          <t>Norway</t>
        </is>
      </c>
      <c r="U2176" s="465" t="inlineStr">
        <is>
          <t xml:space="preserve"> N wasted </t>
        </is>
      </c>
      <c r="V2176" s="465" t="n">
        <v>0.04</v>
      </c>
    </row>
    <row r="2177" ht="16" customHeight="1">
      <c r="B2177" s="5" t="inlineStr">
        <is>
          <t>PR.WW-AT.AT</t>
        </is>
      </c>
      <c r="C2177" s="5" t="inlineStr">
        <is>
          <t>PR.WW-AT.AT-Emissions-N2</t>
        </is>
      </c>
      <c r="D2177" s="5" t="inlineStr">
        <is>
          <t>PR</t>
        </is>
      </c>
      <c r="E2177" s="5" t="inlineStr">
        <is>
          <t>WW</t>
        </is>
      </c>
      <c r="F2177" s="5">
        <f>VLOOKUP(E2177,'5.a Definitions'!E:F,2,FALSE)</f>
        <v/>
      </c>
      <c r="G2177" s="5" t="inlineStr">
        <is>
          <t>AT</t>
        </is>
      </c>
      <c r="H2177" s="5" t="inlineStr">
        <is>
          <t>AT</t>
        </is>
      </c>
      <c r="I2177" s="5">
        <f>VLOOKUP(H2177,'5.a Definitions'!E:F,2,FALSE)</f>
        <v/>
      </c>
      <c r="J2177" s="465" t="inlineStr">
        <is>
          <t xml:space="preserve"> Emissions </t>
        </is>
      </c>
      <c r="K2177" s="465" t="inlineStr">
        <is>
          <t xml:space="preserve"> wastewater emissions </t>
        </is>
      </c>
      <c r="L2177" s="465" t="inlineStr">
        <is>
          <t xml:space="preserve"> inert </t>
        </is>
      </c>
      <c r="M2177" s="465" t="inlineStr">
        <is>
          <t xml:space="preserve"> N2 </t>
        </is>
      </c>
      <c r="N2177" s="466" t="n">
        <v>3.190420560127389</v>
      </c>
      <c r="O2177" s="467" t="n">
        <v>0.491433389842179</v>
      </c>
      <c r="P2177" s="468" t="n">
        <v>2010</v>
      </c>
      <c r="Q2177" s="469" t="inlineStr">
        <is>
          <t>treatment plant reports (norskeutslipp.no / veas.nu)</t>
        </is>
      </c>
      <c r="R2177" s="469" t="inlineStr">
        <is>
          <t>ok</t>
        </is>
      </c>
      <c r="S2177" s="469" t="inlineStr">
        <is>
          <t xml:space="preserve"> text </t>
        </is>
      </c>
      <c r="T2177" s="426" t="inlineStr">
        <is>
          <t>Norway</t>
        </is>
      </c>
      <c r="U2177" s="465" t="inlineStr">
        <is>
          <t xml:space="preserve"> N wasted </t>
        </is>
      </c>
      <c r="V2177" s="465" t="n">
        <v>0.04</v>
      </c>
    </row>
    <row r="2178" ht="16" customHeight="1" thickBot="1">
      <c r="B2178" s="6" t="inlineStr">
        <is>
          <t>PR.WW-HY.CW</t>
        </is>
      </c>
      <c r="C2178" s="6" t="inlineStr">
        <is>
          <t>PR.WW-HY.CW-Treated wastewater discharge-Nmix</t>
        </is>
      </c>
      <c r="D2178" s="6" t="inlineStr">
        <is>
          <t>PR</t>
        </is>
      </c>
      <c r="E2178" s="6" t="inlineStr">
        <is>
          <t>WW</t>
        </is>
      </c>
      <c r="F2178" s="5">
        <f>VLOOKUP(E2178,'5.a Definitions'!E:F,2,FALSE)</f>
        <v/>
      </c>
      <c r="G2178" s="6" t="inlineStr">
        <is>
          <t>HY</t>
        </is>
      </c>
      <c r="H2178" s="6" t="inlineStr">
        <is>
          <t>CW</t>
        </is>
      </c>
      <c r="I2178" s="5">
        <f>VLOOKUP(H2178,'5.a Definitions'!E:F,2,FALSE)</f>
        <v/>
      </c>
      <c r="J2178" s="470" t="inlineStr">
        <is>
          <t xml:space="preserve"> Treated wastewater discharge </t>
        </is>
      </c>
      <c r="K2178" s="470" t="inlineStr">
        <is>
          <t xml:space="preserve"> treated wastewater to coastal water </t>
        </is>
      </c>
      <c r="L2178" s="470" t="inlineStr">
        <is>
          <t xml:space="preserve"> reactive </t>
        </is>
      </c>
      <c r="M2178" s="470" t="inlineStr">
        <is>
          <t xml:space="preserve"> Nmix </t>
        </is>
      </c>
      <c r="N2178" s="466" t="n">
        <v>17.3798</v>
      </c>
      <c r="O2178" s="471" t="n">
        <v>0.2000215876685457</v>
      </c>
      <c r="P2178" s="468" t="n">
        <v>2010</v>
      </c>
      <c r="Q2178" s="472" t="inlineStr">
        <is>
          <t>SSB table 05280</t>
        </is>
      </c>
      <c r="R2178" s="469" t="inlineStr">
        <is>
          <t>ok</t>
        </is>
      </c>
      <c r="S2178" s="472" t="inlineStr">
        <is>
          <t xml:space="preserve"> text </t>
        </is>
      </c>
      <c r="T2178" s="426" t="inlineStr">
        <is>
          <t>Norway</t>
        </is>
      </c>
      <c r="U2178" s="470" t="inlineStr">
        <is>
          <t xml:space="preserve"> N wasted </t>
        </is>
      </c>
      <c r="V2178" s="470" t="n">
        <v>0.04</v>
      </c>
    </row>
    <row r="2179" ht="16" customHeight="1">
      <c r="A2179" s="489" t="inlineStr">
        <is>
          <t>Humans and Settlements</t>
        </is>
      </c>
      <c r="B2179" s="5" t="inlineStr">
        <is>
          <t>HS.HS-PR.SO</t>
        </is>
      </c>
      <c r="C2179" s="5" t="inlineStr">
        <is>
          <t>HS.HS-PR.SO-Household waste-Nmix</t>
        </is>
      </c>
      <c r="D2179" s="5" t="inlineStr">
        <is>
          <t>HS</t>
        </is>
      </c>
      <c r="E2179" s="5" t="inlineStr">
        <is>
          <t>HS</t>
        </is>
      </c>
      <c r="F2179" s="5">
        <f>VLOOKUP(E2179,'5.a Definitions'!E:F,2,FALSE)</f>
        <v/>
      </c>
      <c r="G2179" s="5" t="inlineStr">
        <is>
          <t>PR</t>
        </is>
      </c>
      <c r="H2179" s="5" t="inlineStr">
        <is>
          <t>SO</t>
        </is>
      </c>
      <c r="I2179" s="5">
        <f>VLOOKUP(H2179,'5.a Definitions'!E:F,2,FALSE)</f>
        <v/>
      </c>
      <c r="J2179" s="465" t="inlineStr">
        <is>
          <t xml:space="preserve"> Household waste </t>
        </is>
      </c>
      <c r="K2179" s="465" t="inlineStr">
        <is>
          <t xml:space="preserve"> household waste </t>
        </is>
      </c>
      <c r="L2179" s="465" t="inlineStr">
        <is>
          <t xml:space="preserve"> reactive </t>
        </is>
      </c>
      <c r="M2179" s="465" t="inlineStr">
        <is>
          <t xml:space="preserve"> Nmix </t>
        </is>
      </c>
      <c r="N2179" s="466" t="n">
        <v>26.54631336676897</v>
      </c>
      <c r="O2179" s="467" t="n">
        <v>0.3664390728859188</v>
      </c>
      <c r="P2179" s="468" t="n">
        <v>2010</v>
      </c>
      <c r="Q2179" s="469" t="inlineStr">
        <is>
          <t>SSB</t>
        </is>
      </c>
      <c r="R2179" s="469" t="inlineStr">
        <is>
          <t>ok</t>
        </is>
      </c>
      <c r="S2179" s="469" t="inlineStr">
        <is>
          <t xml:space="preserve"> text </t>
        </is>
      </c>
      <c r="T2179" s="426" t="inlineStr">
        <is>
          <t>Norway</t>
        </is>
      </c>
      <c r="U2179" s="465" t="inlineStr">
        <is>
          <t xml:space="preserve"> N wasted </t>
        </is>
      </c>
      <c r="V2179" s="465" t="n">
        <v>0.04</v>
      </c>
    </row>
    <row r="2180" ht="16" customHeight="1">
      <c r="B2180" s="5" t="inlineStr">
        <is>
          <t>HS.HS-PR.WW</t>
        </is>
      </c>
      <c r="C2180" s="5" t="inlineStr">
        <is>
          <t>HS.HS-PR.WW-Municipal wastewater-Nmix</t>
        </is>
      </c>
      <c r="D2180" s="5" t="inlineStr">
        <is>
          <t>HS</t>
        </is>
      </c>
      <c r="E2180" s="5" t="inlineStr">
        <is>
          <t>HS</t>
        </is>
      </c>
      <c r="F2180" s="5">
        <f>VLOOKUP(E2180,'5.a Definitions'!E:F,2,FALSE)</f>
        <v/>
      </c>
      <c r="G2180" s="5" t="inlineStr">
        <is>
          <t>PR</t>
        </is>
      </c>
      <c r="H2180" s="5" t="inlineStr">
        <is>
          <t>WW</t>
        </is>
      </c>
      <c r="I2180" s="5">
        <f>VLOOKUP(H2180,'5.a Definitions'!E:F,2,FALSE)</f>
        <v/>
      </c>
      <c r="J2180" s="465" t="inlineStr">
        <is>
          <t xml:space="preserve"> Municipal wastewater </t>
        </is>
      </c>
      <c r="K2180" s="465" t="inlineStr">
        <is>
          <t xml:space="preserve"> municipal wastewater </t>
        </is>
      </c>
      <c r="L2180" s="465" t="inlineStr">
        <is>
          <t xml:space="preserve"> reactive </t>
        </is>
      </c>
      <c r="M2180" s="465" t="inlineStr">
        <is>
          <t xml:space="preserve"> Nmix </t>
        </is>
      </c>
      <c r="N2180" s="466" t="n">
        <v>22.15338744</v>
      </c>
      <c r="O2180" s="467" t="n">
        <v>0.1039277956534434</v>
      </c>
      <c r="P2180" s="468" t="n">
        <v>2010</v>
      </c>
      <c r="Q2180" s="469" t="inlineStr">
        <is>
          <t>SSB table 06913</t>
        </is>
      </c>
      <c r="R2180" s="469" t="inlineStr">
        <is>
          <t>ok</t>
        </is>
      </c>
      <c r="S2180" s="469" t="inlineStr">
        <is>
          <t xml:space="preserve"> text </t>
        </is>
      </c>
      <c r="T2180" s="426" t="inlineStr">
        <is>
          <t>Norway</t>
        </is>
      </c>
      <c r="U2180" s="465" t="inlineStr">
        <is>
          <t xml:space="preserve"> N wasted </t>
        </is>
      </c>
      <c r="V2180" s="465" t="n">
        <v>0.04</v>
      </c>
    </row>
    <row r="2181" ht="16" customHeight="1">
      <c r="B2181" s="5" t="inlineStr">
        <is>
          <t>HS.HS-AT.AT</t>
        </is>
      </c>
      <c r="C2181" s="5" t="inlineStr">
        <is>
          <t>HS.HS-AT.AT-Emissions-NH3</t>
        </is>
      </c>
      <c r="D2181" s="5" t="inlineStr">
        <is>
          <t>HS</t>
        </is>
      </c>
      <c r="E2181" s="5" t="inlineStr">
        <is>
          <t>HS</t>
        </is>
      </c>
      <c r="F2181" s="5">
        <f>VLOOKUP(E2181,'5.a Definitions'!E:F,2,FALSE)</f>
        <v/>
      </c>
      <c r="G2181" s="5" t="inlineStr">
        <is>
          <t>AT</t>
        </is>
      </c>
      <c r="H2181" s="5" t="inlineStr">
        <is>
          <t>AT</t>
        </is>
      </c>
      <c r="I2181" s="5">
        <f>VLOOKUP(H2181,'5.a Definitions'!E:F,2,FALSE)</f>
        <v/>
      </c>
      <c r="J2181" s="465" t="inlineStr">
        <is>
          <t xml:space="preserve"> Emissions </t>
        </is>
      </c>
      <c r="K2181" s="465" t="inlineStr">
        <is>
          <t xml:space="preserve"> human NH3 emissions </t>
        </is>
      </c>
      <c r="L2181" s="465" t="inlineStr">
        <is>
          <t xml:space="preserve"> reactive </t>
        </is>
      </c>
      <c r="M2181" s="465" t="inlineStr">
        <is>
          <t xml:space="preserve"> NH3 </t>
        </is>
      </c>
      <c r="N2181" s="466" t="n">
        <v>0.09874610633031002</v>
      </c>
      <c r="O2181" s="467" t="n">
        <v>0.1725950896428633</v>
      </c>
      <c r="P2181" s="468" t="n">
        <v>2010</v>
      </c>
      <c r="Q2181" s="469" t="inlineStr">
        <is>
          <t>SSB table 07459 &amp; 05307</t>
        </is>
      </c>
      <c r="R2181" s="469" t="inlineStr">
        <is>
          <t>ok</t>
        </is>
      </c>
      <c r="S2181" s="469" t="inlineStr">
        <is>
          <t xml:space="preserve"> text </t>
        </is>
      </c>
      <c r="T2181" s="426" t="inlineStr">
        <is>
          <t>Norway</t>
        </is>
      </c>
      <c r="U2181" s="465" t="inlineStr">
        <is>
          <t xml:space="preserve"> N wasted </t>
        </is>
      </c>
      <c r="V2181" s="465" t="n">
        <v>0.04</v>
      </c>
    </row>
    <row r="2182" ht="16" customHeight="1">
      <c r="B2182" s="5" t="inlineStr">
        <is>
          <t>HS.HS-AT.AT</t>
        </is>
      </c>
      <c r="C2182" s="5" t="inlineStr">
        <is>
          <t>HS.HS-AT.AT-LUC emissions-NH3</t>
        </is>
      </c>
      <c r="D2182" s="5" t="inlineStr">
        <is>
          <t>HS</t>
        </is>
      </c>
      <c r="E2182" s="5" t="inlineStr">
        <is>
          <t>HS</t>
        </is>
      </c>
      <c r="F2182" s="5">
        <f>VLOOKUP(E2182,'5.a Definitions'!E:F,2,FALSE)</f>
        <v/>
      </c>
      <c r="G2182" s="5" t="inlineStr">
        <is>
          <t>AT</t>
        </is>
      </c>
      <c r="H2182" s="5" t="inlineStr">
        <is>
          <t>AT</t>
        </is>
      </c>
      <c r="I2182" s="5">
        <f>VLOOKUP(H2182,'5.a Definitions'!E:F,2,FALSE)</f>
        <v/>
      </c>
      <c r="J2182" s="465" t="inlineStr">
        <is>
          <t xml:space="preserve"> LUC emissions </t>
        </is>
      </c>
      <c r="K2182" s="465" t="inlineStr">
        <is>
          <t xml:space="preserve"> LUC emissions </t>
        </is>
      </c>
      <c r="L2182" s="465" t="inlineStr">
        <is>
          <t xml:space="preserve"> reactive </t>
        </is>
      </c>
      <c r="M2182" s="465" t="inlineStr">
        <is>
          <t xml:space="preserve"> NH3 </t>
        </is>
      </c>
      <c r="N2182" s="466" t="inlineStr">
        <is>
          <t>nan</t>
        </is>
      </c>
      <c r="O2182" s="467" t="n">
        <v>0.2</v>
      </c>
      <c r="P2182" s="468" t="n">
        <v>2010</v>
      </c>
      <c r="Q2182" s="469" t="inlineStr">
        <is>
          <t>no data</t>
        </is>
      </c>
      <c r="R2182" s="469" t="inlineStr">
        <is>
          <t>not done</t>
        </is>
      </c>
      <c r="S2182" s="469" t="inlineStr">
        <is>
          <t xml:space="preserve"> text </t>
        </is>
      </c>
      <c r="T2182" s="426" t="inlineStr">
        <is>
          <t>Norway</t>
        </is>
      </c>
      <c r="U2182" s="465" t="inlineStr">
        <is>
          <t xml:space="preserve"> N wasted </t>
        </is>
      </c>
      <c r="V2182" s="465" t="n">
        <v>0.04</v>
      </c>
    </row>
    <row r="2183" ht="16" customHeight="1">
      <c r="B2183" s="5" t="inlineStr">
        <is>
          <t>HS.HS-AT.AT</t>
        </is>
      </c>
      <c r="C2183" s="5" t="inlineStr">
        <is>
          <t>HS.HS-AT.AT-LUC emissions-NOx</t>
        </is>
      </c>
      <c r="D2183" s="5" t="inlineStr">
        <is>
          <t>HS</t>
        </is>
      </c>
      <c r="E2183" s="5" t="inlineStr">
        <is>
          <t>HS</t>
        </is>
      </c>
      <c r="F2183" s="5">
        <f>VLOOKUP(E2183,'5.a Definitions'!E:F,2,FALSE)</f>
        <v/>
      </c>
      <c r="G2183" s="5" t="inlineStr">
        <is>
          <t>AT</t>
        </is>
      </c>
      <c r="H2183" s="5" t="inlineStr">
        <is>
          <t>AT</t>
        </is>
      </c>
      <c r="I2183" s="5">
        <f>VLOOKUP(H2183,'5.a Definitions'!E:F,2,FALSE)</f>
        <v/>
      </c>
      <c r="J2183" s="465" t="inlineStr">
        <is>
          <t xml:space="preserve"> LUC emissions </t>
        </is>
      </c>
      <c r="K2183" s="465" t="inlineStr">
        <is>
          <t xml:space="preserve"> LUC emissions </t>
        </is>
      </c>
      <c r="L2183" s="465" t="inlineStr">
        <is>
          <t xml:space="preserve"> reactive </t>
        </is>
      </c>
      <c r="M2183" s="465" t="inlineStr">
        <is>
          <t xml:space="preserve"> NOx </t>
        </is>
      </c>
      <c r="N2183" s="466" t="inlineStr">
        <is>
          <t>nan</t>
        </is>
      </c>
      <c r="O2183" s="467" t="n">
        <v>0.2</v>
      </c>
      <c r="P2183" s="468" t="n">
        <v>2010</v>
      </c>
      <c r="Q2183" s="469" t="inlineStr">
        <is>
          <t>no data</t>
        </is>
      </c>
      <c r="R2183" s="469" t="inlineStr">
        <is>
          <t>not done</t>
        </is>
      </c>
      <c r="S2183" s="469" t="inlineStr">
        <is>
          <t xml:space="preserve"> text </t>
        </is>
      </c>
      <c r="T2183" s="426" t="inlineStr">
        <is>
          <t>Norway</t>
        </is>
      </c>
      <c r="U2183" s="465" t="inlineStr">
        <is>
          <t xml:space="preserve"> N wasted </t>
        </is>
      </c>
      <c r="V2183" s="465" t="n">
        <v>0.04</v>
      </c>
    </row>
    <row r="2184" ht="16" customHeight="1">
      <c r="B2184" s="5" t="inlineStr">
        <is>
          <t>HS.HS-AT.AT</t>
        </is>
      </c>
      <c r="C2184" s="5" t="inlineStr">
        <is>
          <t>HS.HS-AT.AT-LUC emissions-N2O</t>
        </is>
      </c>
      <c r="D2184" s="5" t="inlineStr">
        <is>
          <t>HS</t>
        </is>
      </c>
      <c r="E2184" s="5" t="inlineStr">
        <is>
          <t>HS</t>
        </is>
      </c>
      <c r="F2184" s="5">
        <f>VLOOKUP(E2184,'5.a Definitions'!E:F,2,FALSE)</f>
        <v/>
      </c>
      <c r="G2184" s="5" t="inlineStr">
        <is>
          <t>AT</t>
        </is>
      </c>
      <c r="H2184" s="5" t="inlineStr">
        <is>
          <t>AT</t>
        </is>
      </c>
      <c r="I2184" s="5">
        <f>VLOOKUP(H2184,'5.a Definitions'!E:F,2,FALSE)</f>
        <v/>
      </c>
      <c r="J2184" s="465" t="inlineStr">
        <is>
          <t xml:space="preserve"> LUC emissions </t>
        </is>
      </c>
      <c r="K2184" s="465" t="inlineStr">
        <is>
          <t xml:space="preserve"> LUC emissions </t>
        </is>
      </c>
      <c r="L2184" s="465" t="inlineStr">
        <is>
          <t xml:space="preserve"> reactive </t>
        </is>
      </c>
      <c r="M2184" s="465" t="inlineStr">
        <is>
          <t xml:space="preserve"> N2O </t>
        </is>
      </c>
      <c r="N2184" s="466" t="n">
        <v>0.09583133123837621</v>
      </c>
      <c r="O2184" s="467" t="n">
        <v>1.261544563046771</v>
      </c>
      <c r="P2184" s="468" t="n">
        <v>2010</v>
      </c>
      <c r="Q2184" s="469" t="inlineStr">
        <is>
          <t>UNFCCC CRT</t>
        </is>
      </c>
      <c r="R2184" s="469" t="inlineStr">
        <is>
          <t>ok</t>
        </is>
      </c>
      <c r="S2184" s="469" t="inlineStr">
        <is>
          <t xml:space="preserve"> text </t>
        </is>
      </c>
      <c r="T2184" s="426" t="inlineStr">
        <is>
          <t>Norway</t>
        </is>
      </c>
      <c r="U2184" s="465" t="inlineStr">
        <is>
          <t xml:space="preserve"> N wasted </t>
        </is>
      </c>
      <c r="V2184" s="465" t="n">
        <v>0.04</v>
      </c>
    </row>
    <row r="2185" ht="16" customHeight="1">
      <c r="B2185" s="5" t="inlineStr">
        <is>
          <t>HS.HS-HY.SW</t>
        </is>
      </c>
      <c r="C2185" s="5" t="inlineStr">
        <is>
          <t>HS.HS-HY.SW-Untreated wastewater-Nmix</t>
        </is>
      </c>
      <c r="D2185" s="5" t="inlineStr">
        <is>
          <t>HS</t>
        </is>
      </c>
      <c r="E2185" s="5" t="inlineStr">
        <is>
          <t>HS</t>
        </is>
      </c>
      <c r="F2185" s="5">
        <f>VLOOKUP(E2185,'5.a Definitions'!E:F,2,FALSE)</f>
        <v/>
      </c>
      <c r="G2185" s="5" t="inlineStr">
        <is>
          <t>HY</t>
        </is>
      </c>
      <c r="H2185" s="5" t="inlineStr">
        <is>
          <t>SW</t>
        </is>
      </c>
      <c r="I2185" s="5">
        <f>VLOOKUP(H2185,'5.a Definitions'!E:F,2,FALSE)</f>
        <v/>
      </c>
      <c r="J2185" s="465" t="inlineStr">
        <is>
          <t xml:space="preserve"> Untreated wastewater </t>
        </is>
      </c>
      <c r="K2185" s="465" t="inlineStr">
        <is>
          <t xml:space="preserve"> untreated wastewater to groundwater </t>
        </is>
      </c>
      <c r="L2185" s="465" t="inlineStr">
        <is>
          <t xml:space="preserve"> reactive </t>
        </is>
      </c>
      <c r="M2185" s="465" t="inlineStr">
        <is>
          <t xml:space="preserve"> Nmix </t>
        </is>
      </c>
      <c r="N2185" s="466" t="n">
        <v>0</v>
      </c>
      <c r="O2185" s="467" t="n">
        <v>10</v>
      </c>
      <c r="P2185" s="468" t="n">
        <v>2010</v>
      </c>
      <c r="Q2185" s="469" t="inlineStr">
        <is>
          <t>neglected</t>
        </is>
      </c>
      <c r="R2185" s="469" t="inlineStr">
        <is>
          <t>ok</t>
        </is>
      </c>
      <c r="S2185" s="469" t="inlineStr">
        <is>
          <t xml:space="preserve"> text </t>
        </is>
      </c>
      <c r="T2185" s="426" t="inlineStr">
        <is>
          <t>Norway</t>
        </is>
      </c>
      <c r="U2185" s="465" t="inlineStr">
        <is>
          <t xml:space="preserve"> N wasted </t>
        </is>
      </c>
      <c r="V2185" s="465" t="n">
        <v>0.04</v>
      </c>
    </row>
    <row r="2186" ht="16" customHeight="1">
      <c r="B2186" s="475" t="inlineStr">
        <is>
          <t>HS.HS-HY.SW</t>
        </is>
      </c>
      <c r="C2186" s="475" t="inlineStr">
        <is>
          <t>HS.HS-HY.SW-Overland flow-Nmix</t>
        </is>
      </c>
      <c r="D2186" s="475" t="inlineStr">
        <is>
          <t>HS</t>
        </is>
      </c>
      <c r="E2186" s="475" t="inlineStr">
        <is>
          <t>HS</t>
        </is>
      </c>
      <c r="F2186" s="5">
        <f>VLOOKUP(E2186,'5.a Definitions'!E:F,2,FALSE)</f>
        <v/>
      </c>
      <c r="G2186" s="475" t="inlineStr">
        <is>
          <t>HY</t>
        </is>
      </c>
      <c r="H2186" s="475" t="inlineStr">
        <is>
          <t>SW</t>
        </is>
      </c>
      <c r="I2186" s="5">
        <f>VLOOKUP(H2186,'5.a Definitions'!E:F,2,FALSE)</f>
        <v/>
      </c>
      <c r="J2186" s="465" t="inlineStr">
        <is>
          <t>Overland flow</t>
        </is>
      </c>
      <c r="K2186" s="465" t="inlineStr">
        <is>
          <t>overland flow</t>
        </is>
      </c>
      <c r="L2186" s="465" t="inlineStr">
        <is>
          <t>reactive</t>
        </is>
      </c>
      <c r="M2186" s="465" t="inlineStr">
        <is>
          <t>Nmix</t>
        </is>
      </c>
      <c r="N2186" s="466" t="n">
        <v>6.8826</v>
      </c>
      <c r="O2186" s="467" t="n">
        <v>0.8397427400053848</v>
      </c>
      <c r="P2186" s="468" t="n">
        <v>2010</v>
      </c>
      <c r="Q2186" s="469" t="inlineStr">
        <is>
          <t>Filled (held flat at the TEOTIL3 level; TEOTIL2 urban is constant): NIVA TEOTIL2, bias-corrected to TEOTIL3</t>
        </is>
      </c>
      <c r="R2186" s="469" t="inlineStr">
        <is>
          <t>ok</t>
        </is>
      </c>
      <c r="S2186" s="469" t="inlineStr">
        <is>
          <t>text</t>
        </is>
      </c>
      <c r="T2186" s="476" t="inlineStr">
        <is>
          <t>Norway</t>
        </is>
      </c>
      <c r="U2186" s="465" t="inlineStr">
        <is>
          <t>N wasted</t>
        </is>
      </c>
      <c r="V2186" s="465">
        <f>(#REF!*#REF!)^2</f>
        <v/>
      </c>
    </row>
    <row r="2187" ht="16" customHeight="1" thickBot="1">
      <c r="B2187" s="6" t="inlineStr">
        <is>
          <t>HS.HS-HY.CW</t>
        </is>
      </c>
      <c r="C2187" s="6" t="inlineStr">
        <is>
          <t>HS.HS-HY.CW-Untreated wastewater-Nmix</t>
        </is>
      </c>
      <c r="D2187" s="6" t="inlineStr">
        <is>
          <t>HS</t>
        </is>
      </c>
      <c r="E2187" s="6" t="inlineStr">
        <is>
          <t>HS</t>
        </is>
      </c>
      <c r="F2187" s="5">
        <f>VLOOKUP(E2187,'5.a Definitions'!E:F,2,FALSE)</f>
        <v/>
      </c>
      <c r="G2187" s="6" t="inlineStr">
        <is>
          <t>HY</t>
        </is>
      </c>
      <c r="H2187" s="6" t="inlineStr">
        <is>
          <t>CW</t>
        </is>
      </c>
      <c r="I2187" s="5">
        <f>VLOOKUP(H2187,'5.a Definitions'!E:F,2,FALSE)</f>
        <v/>
      </c>
      <c r="J2187" s="470" t="inlineStr">
        <is>
          <t xml:space="preserve"> Untreated wastewater </t>
        </is>
      </c>
      <c r="K2187" s="470" t="inlineStr">
        <is>
          <t xml:space="preserve"> untreated wastewater to coastal water </t>
        </is>
      </c>
      <c r="L2187" s="470" t="inlineStr">
        <is>
          <t xml:space="preserve"> reactive </t>
        </is>
      </c>
      <c r="M2187" s="470" t="inlineStr">
        <is>
          <t xml:space="preserve"> Nmix </t>
        </is>
      </c>
      <c r="N2187" s="466" t="n">
        <v>0</v>
      </c>
      <c r="O2187" s="471" t="n">
        <v>10</v>
      </c>
      <c r="P2187" s="468" t="n">
        <v>2010</v>
      </c>
      <c r="Q2187" s="472" t="inlineStr">
        <is>
          <t>neglected</t>
        </is>
      </c>
      <c r="R2187" s="469" t="inlineStr">
        <is>
          <t>ok</t>
        </is>
      </c>
      <c r="S2187" s="472" t="inlineStr">
        <is>
          <t xml:space="preserve"> text </t>
        </is>
      </c>
      <c r="T2187" s="426" t="inlineStr">
        <is>
          <t>Norway</t>
        </is>
      </c>
      <c r="U2187" s="470" t="inlineStr">
        <is>
          <t xml:space="preserve"> N wasted </t>
        </is>
      </c>
      <c r="V2187" s="470" t="n">
        <v>0.04</v>
      </c>
    </row>
    <row r="2188" ht="16" customHeight="1" thickBot="1">
      <c r="A2188" s="492" t="inlineStr">
        <is>
          <t>Atmosphere</t>
        </is>
      </c>
      <c r="B2188" s="5" t="inlineStr">
        <is>
          <t>AT.AT-MP.OP</t>
        </is>
      </c>
      <c r="C2188" s="5" t="inlineStr">
        <is>
          <t>AT.AT-MP.OP-Ammonia synthesis N2 fixation-N2</t>
        </is>
      </c>
      <c r="D2188" s="5" t="inlineStr">
        <is>
          <t>AT</t>
        </is>
      </c>
      <c r="E2188" s="5" t="inlineStr">
        <is>
          <t>AT</t>
        </is>
      </c>
      <c r="F2188" s="5">
        <f>VLOOKUP(E2188,'5.a Definitions'!E:F,2,FALSE)</f>
        <v/>
      </c>
      <c r="G2188" s="5" t="inlineStr">
        <is>
          <t>MP</t>
        </is>
      </c>
      <c r="H2188" s="5" t="inlineStr">
        <is>
          <t>OP</t>
        </is>
      </c>
      <c r="I2188" s="5">
        <f>VLOOKUP(H2188,'5.a Definitions'!E:F,2,FALSE)</f>
        <v/>
      </c>
      <c r="J2188" s="465" t="inlineStr">
        <is>
          <t xml:space="preserve"> Ammonia synthesis N2 fixation </t>
        </is>
      </c>
      <c r="K2188" s="465" t="inlineStr">
        <is>
          <t xml:space="preserve"> ammonia synthesis N2 fixation </t>
        </is>
      </c>
      <c r="L2188" s="465" t="inlineStr">
        <is>
          <t xml:space="preserve"> inert </t>
        </is>
      </c>
      <c r="M2188" s="465" t="inlineStr">
        <is>
          <t xml:space="preserve"> N2 </t>
        </is>
      </c>
      <c r="N2188" s="466" t="n">
        <v>341.7758175226089</v>
      </c>
      <c r="O2188" s="467" t="n">
        <v>0.4918110704457843</v>
      </c>
      <c r="P2188" s="468" t="n">
        <v>2010</v>
      </c>
      <c r="Q2188" s="469" t="inlineStr">
        <is>
          <t>FAOSTAT Fertilizer by nutrient + SSB (3-year moving average)</t>
        </is>
      </c>
      <c r="R2188" s="469" t="inlineStr">
        <is>
          <t>ok</t>
        </is>
      </c>
      <c r="S2188" s="469" t="inlineStr">
        <is>
          <t xml:space="preserve"> text </t>
        </is>
      </c>
      <c r="T2188" s="426" t="inlineStr">
        <is>
          <t>Norway</t>
        </is>
      </c>
      <c r="U2188" s="465" t="inlineStr">
        <is>
          <t xml:space="preserve"> - </t>
        </is>
      </c>
      <c r="V2188" s="465" t="n">
        <v>0.04</v>
      </c>
    </row>
    <row r="2189" ht="16" customHeight="1">
      <c r="B2189" s="5" t="inlineStr">
        <is>
          <t>AT.AT-AG.SM</t>
        </is>
      </c>
      <c r="C2189" s="5" t="inlineStr">
        <is>
          <t>AT.AT-AG.SM-Deposition-OXN</t>
        </is>
      </c>
      <c r="D2189" s="5" t="inlineStr">
        <is>
          <t>AT</t>
        </is>
      </c>
      <c r="E2189" s="5" t="inlineStr">
        <is>
          <t>AT</t>
        </is>
      </c>
      <c r="F2189" s="5">
        <f>VLOOKUP(E2189,'5.a Definitions'!E:F,2,FALSE)</f>
        <v/>
      </c>
      <c r="G2189" s="5" t="inlineStr">
        <is>
          <t>AG</t>
        </is>
      </c>
      <c r="H2189" s="5" t="inlineStr">
        <is>
          <t>SM</t>
        </is>
      </c>
      <c r="I2189" s="5">
        <f>VLOOKUP(H2189,'5.a Definitions'!E:F,2,FALSE)</f>
        <v/>
      </c>
      <c r="J2189" s="465" t="inlineStr">
        <is>
          <t xml:space="preserve"> Deposition </t>
        </is>
      </c>
      <c r="K2189" s="465" t="inlineStr">
        <is>
          <t xml:space="preserve"> deposition to agricultural soils </t>
        </is>
      </c>
      <c r="L2189" s="465" t="inlineStr">
        <is>
          <t xml:space="preserve"> reactive </t>
        </is>
      </c>
      <c r="M2189" s="465" t="inlineStr">
        <is>
          <t xml:space="preserve"> OXN </t>
        </is>
      </c>
      <c r="N2189" s="466" t="n">
        <v>2.815705552119404</v>
      </c>
      <c r="O2189" s="467" t="n">
        <v>0.3766115071511001</v>
      </c>
      <c r="P2189" s="468" t="n">
        <v>2010</v>
      </c>
      <c r="Q2189" s="469" t="inlineStr">
        <is>
          <t>NILU and geodata.no</t>
        </is>
      </c>
      <c r="R2189" s="469" t="inlineStr">
        <is>
          <t>ok</t>
        </is>
      </c>
      <c r="S2189" s="469" t="inlineStr">
        <is>
          <t xml:space="preserve"> text </t>
        </is>
      </c>
      <c r="T2189" s="426" t="inlineStr">
        <is>
          <t>Norway</t>
        </is>
      </c>
      <c r="U2189" s="465" t="inlineStr">
        <is>
          <t xml:space="preserve"> - </t>
        </is>
      </c>
      <c r="V2189" s="465" t="n">
        <v>0.04</v>
      </c>
    </row>
    <row r="2190" ht="16" customHeight="1">
      <c r="B2190" s="5" t="inlineStr">
        <is>
          <t>AT.AT-AG.SM</t>
        </is>
      </c>
      <c r="C2190" s="5" t="inlineStr">
        <is>
          <t>AT.AT-AG.SM-Deposition-RDN</t>
        </is>
      </c>
      <c r="D2190" s="5" t="inlineStr">
        <is>
          <t>AT</t>
        </is>
      </c>
      <c r="E2190" s="5" t="inlineStr">
        <is>
          <t>AT</t>
        </is>
      </c>
      <c r="F2190" s="5">
        <f>VLOOKUP(E2190,'5.a Definitions'!E:F,2,FALSE)</f>
        <v/>
      </c>
      <c r="G2190" s="5" t="inlineStr">
        <is>
          <t>AG</t>
        </is>
      </c>
      <c r="H2190" s="5" t="inlineStr">
        <is>
          <t>SM</t>
        </is>
      </c>
      <c r="I2190" s="5">
        <f>VLOOKUP(H2190,'5.a Definitions'!E:F,2,FALSE)</f>
        <v/>
      </c>
      <c r="J2190" s="465" t="inlineStr">
        <is>
          <t xml:space="preserve"> Deposition </t>
        </is>
      </c>
      <c r="K2190" s="465" t="inlineStr">
        <is>
          <t xml:space="preserve"> deposition to agricultural soils </t>
        </is>
      </c>
      <c r="L2190" s="465" t="inlineStr">
        <is>
          <t xml:space="preserve"> reactive </t>
        </is>
      </c>
      <c r="M2190" s="465" t="inlineStr">
        <is>
          <t xml:space="preserve"> RDN </t>
        </is>
      </c>
      <c r="N2190" s="466" t="n">
        <v>3.096099154130964</v>
      </c>
      <c r="O2190" s="467" t="n">
        <v>0.3766115071511001</v>
      </c>
      <c r="P2190" s="468" t="n">
        <v>2010</v>
      </c>
      <c r="Q2190" s="469" t="inlineStr">
        <is>
          <t>NILU and geodata.no</t>
        </is>
      </c>
      <c r="R2190" s="469" t="inlineStr">
        <is>
          <t>ok</t>
        </is>
      </c>
      <c r="S2190" s="469" t="inlineStr">
        <is>
          <t xml:space="preserve"> text </t>
        </is>
      </c>
      <c r="T2190" s="426" t="inlineStr">
        <is>
          <t>Norway</t>
        </is>
      </c>
      <c r="U2190" s="465" t="inlineStr">
        <is>
          <t xml:space="preserve"> - </t>
        </is>
      </c>
      <c r="V2190" s="465" t="n">
        <v>0.04</v>
      </c>
    </row>
    <row r="2191" ht="16" customHeight="1">
      <c r="B2191" s="5" t="inlineStr">
        <is>
          <t>AT.AT-AG.SM</t>
        </is>
      </c>
      <c r="C2191" s="5" t="inlineStr">
        <is>
          <t>AT.AT-AG.SM-Biological N2 fixation-N2</t>
        </is>
      </c>
      <c r="D2191" s="5" t="inlineStr">
        <is>
          <t>AT</t>
        </is>
      </c>
      <c r="E2191" s="5" t="inlineStr">
        <is>
          <t>AT</t>
        </is>
      </c>
      <c r="F2191" s="5">
        <f>VLOOKUP(E2191,'5.a Definitions'!E:F,2,FALSE)</f>
        <v/>
      </c>
      <c r="G2191" s="5" t="inlineStr">
        <is>
          <t>AG</t>
        </is>
      </c>
      <c r="H2191" s="5" t="inlineStr">
        <is>
          <t>SM</t>
        </is>
      </c>
      <c r="I2191" s="5">
        <f>VLOOKUP(H2191,'5.a Definitions'!E:F,2,FALSE)</f>
        <v/>
      </c>
      <c r="J2191" s="465" t="inlineStr">
        <is>
          <t xml:space="preserve"> Biological N2 fixation </t>
        </is>
      </c>
      <c r="K2191" s="465" t="inlineStr">
        <is>
          <t xml:space="preserve"> N2 fixation agriculture </t>
        </is>
      </c>
      <c r="L2191" s="465" t="inlineStr">
        <is>
          <t xml:space="preserve"> inert </t>
        </is>
      </c>
      <c r="M2191" s="465" t="inlineStr">
        <is>
          <t xml:space="preserve"> N2 </t>
        </is>
      </c>
      <c r="N2191" s="466" t="n">
        <v>12</v>
      </c>
      <c r="O2191" s="467" t="n">
        <v>0.3241098063913839</v>
      </c>
      <c r="P2191" s="468" t="n">
        <v>2010</v>
      </c>
      <c r="Q2191" s="469" t="inlineStr">
        <is>
          <t>Bechmann et al. (2023)</t>
        </is>
      </c>
      <c r="R2191" s="469" t="inlineStr">
        <is>
          <t>ok</t>
        </is>
      </c>
      <c r="S2191" s="469" t="inlineStr">
        <is>
          <t xml:space="preserve"> text </t>
        </is>
      </c>
      <c r="T2191" s="426" t="inlineStr">
        <is>
          <t>Norway</t>
        </is>
      </c>
      <c r="U2191" s="465" t="inlineStr">
        <is>
          <t xml:space="preserve"> - </t>
        </is>
      </c>
      <c r="V2191" s="465" t="n">
        <v>0.04</v>
      </c>
    </row>
    <row r="2192" ht="16" customHeight="1">
      <c r="B2192" s="5" t="inlineStr">
        <is>
          <t>AT.AT-FS.FO</t>
        </is>
      </c>
      <c r="C2192" s="5" t="inlineStr">
        <is>
          <t>AT.AT-FS.FO-Deposition-OXN</t>
        </is>
      </c>
      <c r="D2192" s="5" t="inlineStr">
        <is>
          <t>AT</t>
        </is>
      </c>
      <c r="E2192" s="5" t="inlineStr">
        <is>
          <t>AT</t>
        </is>
      </c>
      <c r="F2192" s="5">
        <f>VLOOKUP(E2192,'5.a Definitions'!E:F,2,FALSE)</f>
        <v/>
      </c>
      <c r="G2192" s="5" t="inlineStr">
        <is>
          <t>FS</t>
        </is>
      </c>
      <c r="H2192" s="5" t="inlineStr">
        <is>
          <t>FO</t>
        </is>
      </c>
      <c r="I2192" s="5">
        <f>VLOOKUP(H2192,'5.a Definitions'!E:F,2,FALSE)</f>
        <v/>
      </c>
      <c r="J2192" s="465" t="inlineStr">
        <is>
          <t xml:space="preserve"> Deposition </t>
        </is>
      </c>
      <c r="K2192" s="465" t="inlineStr">
        <is>
          <t xml:space="preserve"> deposition to forests </t>
        </is>
      </c>
      <c r="L2192" s="465" t="inlineStr">
        <is>
          <t xml:space="preserve"> reactive </t>
        </is>
      </c>
      <c r="M2192" s="465" t="inlineStr">
        <is>
          <t xml:space="preserve"> OXN </t>
        </is>
      </c>
      <c r="N2192" s="466" t="n">
        <v>24.81106001512882</v>
      </c>
      <c r="O2192" s="467" t="n">
        <v>0.3766115071511001</v>
      </c>
      <c r="P2192" s="468" t="n">
        <v>2010</v>
      </c>
      <c r="Q2192" s="469" t="inlineStr">
        <is>
          <t>NILU and geodata.no</t>
        </is>
      </c>
      <c r="R2192" s="469" t="inlineStr">
        <is>
          <t>ok</t>
        </is>
      </c>
      <c r="S2192" s="469" t="inlineStr">
        <is>
          <t xml:space="preserve"> text </t>
        </is>
      </c>
      <c r="T2192" s="426" t="inlineStr">
        <is>
          <t>Norway</t>
        </is>
      </c>
      <c r="U2192" s="465" t="inlineStr">
        <is>
          <t xml:space="preserve"> - </t>
        </is>
      </c>
      <c r="V2192" s="465" t="n">
        <v>0.04</v>
      </c>
    </row>
    <row r="2193" ht="16" customHeight="1">
      <c r="B2193" s="5" t="inlineStr">
        <is>
          <t>AT.AT-FS.FO</t>
        </is>
      </c>
      <c r="C2193" s="5" t="inlineStr">
        <is>
          <t>AT.AT-FS.FO-Deposition-RDN</t>
        </is>
      </c>
      <c r="D2193" s="5" t="inlineStr">
        <is>
          <t>AT</t>
        </is>
      </c>
      <c r="E2193" s="5" t="inlineStr">
        <is>
          <t>AT</t>
        </is>
      </c>
      <c r="F2193" s="5">
        <f>VLOOKUP(E2193,'5.a Definitions'!E:F,2,FALSE)</f>
        <v/>
      </c>
      <c r="G2193" s="5" t="inlineStr">
        <is>
          <t>FS</t>
        </is>
      </c>
      <c r="H2193" s="5" t="inlineStr">
        <is>
          <t>FO</t>
        </is>
      </c>
      <c r="I2193" s="5">
        <f>VLOOKUP(H2193,'5.a Definitions'!E:F,2,FALSE)</f>
        <v/>
      </c>
      <c r="J2193" s="465" t="inlineStr">
        <is>
          <t xml:space="preserve"> Deposition </t>
        </is>
      </c>
      <c r="K2193" s="465" t="inlineStr">
        <is>
          <t xml:space="preserve"> deposition to forests </t>
        </is>
      </c>
      <c r="L2193" s="465" t="inlineStr">
        <is>
          <t xml:space="preserve"> reactive </t>
        </is>
      </c>
      <c r="M2193" s="465" t="inlineStr">
        <is>
          <t xml:space="preserve"> RDN </t>
        </is>
      </c>
      <c r="N2193" s="466" t="n">
        <v>27.67742886701905</v>
      </c>
      <c r="O2193" s="467" t="n">
        <v>0.3766115071511001</v>
      </c>
      <c r="P2193" s="468" t="n">
        <v>2010</v>
      </c>
      <c r="Q2193" s="469" t="inlineStr">
        <is>
          <t>NILU and geodata.no</t>
        </is>
      </c>
      <c r="R2193" s="469" t="inlineStr">
        <is>
          <t>ok</t>
        </is>
      </c>
      <c r="S2193" s="469" t="inlineStr">
        <is>
          <t xml:space="preserve"> text </t>
        </is>
      </c>
      <c r="T2193" s="426" t="inlineStr">
        <is>
          <t>Norway</t>
        </is>
      </c>
      <c r="U2193" s="465" t="inlineStr">
        <is>
          <t xml:space="preserve"> - </t>
        </is>
      </c>
      <c r="V2193" s="465" t="n">
        <v>0.04</v>
      </c>
    </row>
    <row r="2194" ht="16" customHeight="1">
      <c r="B2194" s="5" t="inlineStr">
        <is>
          <t>AT.AT-FS.FO</t>
        </is>
      </c>
      <c r="C2194" s="5" t="inlineStr">
        <is>
          <t>AT.AT-FS.FO-N2 fixation-N2</t>
        </is>
      </c>
      <c r="D2194" s="5" t="inlineStr">
        <is>
          <t>AT</t>
        </is>
      </c>
      <c r="E2194" s="5" t="inlineStr">
        <is>
          <t>AT</t>
        </is>
      </c>
      <c r="F2194" s="5">
        <f>VLOOKUP(E2194,'5.a Definitions'!E:F,2,FALSE)</f>
        <v/>
      </c>
      <c r="G2194" s="5" t="inlineStr">
        <is>
          <t>FS</t>
        </is>
      </c>
      <c r="H2194" s="5" t="inlineStr">
        <is>
          <t>FO</t>
        </is>
      </c>
      <c r="I2194" s="5">
        <f>VLOOKUP(H2194,'5.a Definitions'!E:F,2,FALSE)</f>
        <v/>
      </c>
      <c r="J2194" s="465" t="inlineStr">
        <is>
          <t xml:space="preserve"> N2 fixation </t>
        </is>
      </c>
      <c r="K2194" s="465" t="inlineStr">
        <is>
          <t xml:space="preserve"> N2 fixation forests </t>
        </is>
      </c>
      <c r="L2194" s="465" t="inlineStr">
        <is>
          <t xml:space="preserve"> inert </t>
        </is>
      </c>
      <c r="M2194" s="465" t="inlineStr">
        <is>
          <t xml:space="preserve"> N2 </t>
        </is>
      </c>
      <c r="N2194" s="466" t="n">
        <v>18</v>
      </c>
      <c r="O2194" s="467" t="n">
        <v>0.5019089907080868</v>
      </c>
      <c r="P2194" s="468" t="n">
        <v>2010</v>
      </c>
      <c r="Q2194" s="469" t="inlineStr">
        <is>
          <t>Moldan (2025) and SSB</t>
        </is>
      </c>
      <c r="R2194" s="469" t="inlineStr">
        <is>
          <t>ok</t>
        </is>
      </c>
      <c r="S2194" s="469" t="inlineStr">
        <is>
          <t xml:space="preserve"> text </t>
        </is>
      </c>
      <c r="T2194" s="426" t="inlineStr">
        <is>
          <t>Norway</t>
        </is>
      </c>
      <c r="U2194" s="465" t="inlineStr">
        <is>
          <t xml:space="preserve"> - </t>
        </is>
      </c>
      <c r="V2194" s="465" t="n">
        <v>0.04</v>
      </c>
    </row>
    <row r="2195" ht="16" customHeight="1">
      <c r="B2195" s="5" t="inlineStr">
        <is>
          <t>AT.AT-FS.OL</t>
        </is>
      </c>
      <c r="C2195" s="5" t="inlineStr">
        <is>
          <t>AT.AT-FS.OL-Deposition-OXN</t>
        </is>
      </c>
      <c r="D2195" s="5" t="inlineStr">
        <is>
          <t>AT</t>
        </is>
      </c>
      <c r="E2195" s="5" t="inlineStr">
        <is>
          <t>AT</t>
        </is>
      </c>
      <c r="F2195" s="5">
        <f>VLOOKUP(E2195,'5.a Definitions'!E:F,2,FALSE)</f>
        <v/>
      </c>
      <c r="G2195" s="5" t="inlineStr">
        <is>
          <t>FS</t>
        </is>
      </c>
      <c r="H2195" s="5" t="inlineStr">
        <is>
          <t>OL</t>
        </is>
      </c>
      <c r="I2195" s="5">
        <f>VLOOKUP(H2195,'5.a Definitions'!E:F,2,FALSE)</f>
        <v/>
      </c>
      <c r="J2195" s="465" t="inlineStr">
        <is>
          <t xml:space="preserve"> Deposition </t>
        </is>
      </c>
      <c r="K2195" s="465" t="inlineStr">
        <is>
          <t xml:space="preserve"> deposition to other land </t>
        </is>
      </c>
      <c r="L2195" s="465" t="inlineStr">
        <is>
          <t xml:space="preserve"> reactive </t>
        </is>
      </c>
      <c r="M2195" s="465" t="inlineStr">
        <is>
          <t xml:space="preserve"> OXN </t>
        </is>
      </c>
      <c r="N2195" s="466" t="n">
        <v>29.35230337735127</v>
      </c>
      <c r="O2195" s="467" t="n">
        <v>0.3766115071511001</v>
      </c>
      <c r="P2195" s="468" t="n">
        <v>2010</v>
      </c>
      <c r="Q2195" s="469" t="inlineStr">
        <is>
          <t>NILU and geodata.no</t>
        </is>
      </c>
      <c r="R2195" s="469" t="inlineStr">
        <is>
          <t>ok</t>
        </is>
      </c>
      <c r="S2195" s="469" t="inlineStr">
        <is>
          <t xml:space="preserve"> text </t>
        </is>
      </c>
      <c r="T2195" s="426" t="inlineStr">
        <is>
          <t>Norway</t>
        </is>
      </c>
      <c r="U2195" s="465" t="inlineStr">
        <is>
          <t xml:space="preserve"> - </t>
        </is>
      </c>
      <c r="V2195" s="465" t="n">
        <v>0.04</v>
      </c>
    </row>
    <row r="2196" ht="16" customHeight="1">
      <c r="B2196" s="5" t="inlineStr">
        <is>
          <t>AT.AT-FS.OL</t>
        </is>
      </c>
      <c r="C2196" s="5" t="inlineStr">
        <is>
          <t>AT.AT-FS.OL-Deposition-RDN</t>
        </is>
      </c>
      <c r="D2196" s="5" t="inlineStr">
        <is>
          <t>AT</t>
        </is>
      </c>
      <c r="E2196" s="5" t="inlineStr">
        <is>
          <t>AT</t>
        </is>
      </c>
      <c r="F2196" s="5">
        <f>VLOOKUP(E2196,'5.a Definitions'!E:F,2,FALSE)</f>
        <v/>
      </c>
      <c r="G2196" s="5" t="inlineStr">
        <is>
          <t>FS</t>
        </is>
      </c>
      <c r="H2196" s="5" t="inlineStr">
        <is>
          <t>OL</t>
        </is>
      </c>
      <c r="I2196" s="5">
        <f>VLOOKUP(H2196,'5.a Definitions'!E:F,2,FALSE)</f>
        <v/>
      </c>
      <c r="J2196" s="465" t="inlineStr">
        <is>
          <t xml:space="preserve"> Deposition </t>
        </is>
      </c>
      <c r="K2196" s="465" t="inlineStr">
        <is>
          <t xml:space="preserve"> deposition to other land </t>
        </is>
      </c>
      <c r="L2196" s="465" t="inlineStr">
        <is>
          <t xml:space="preserve"> reactive </t>
        </is>
      </c>
      <c r="M2196" s="465" t="inlineStr">
        <is>
          <t xml:space="preserve"> RDN </t>
        </is>
      </c>
      <c r="N2196" s="466" t="n">
        <v>40.01053502287365</v>
      </c>
      <c r="O2196" s="467" t="n">
        <v>0.3766115071511</v>
      </c>
      <c r="P2196" s="468" t="n">
        <v>2010</v>
      </c>
      <c r="Q2196" s="469" t="inlineStr">
        <is>
          <t>NILU and geodata.no</t>
        </is>
      </c>
      <c r="R2196" s="469" t="inlineStr">
        <is>
          <t>ok</t>
        </is>
      </c>
      <c r="S2196" s="469" t="inlineStr">
        <is>
          <t xml:space="preserve"> text </t>
        </is>
      </c>
      <c r="T2196" s="426" t="inlineStr">
        <is>
          <t>Norway</t>
        </is>
      </c>
      <c r="U2196" s="465" t="inlineStr">
        <is>
          <t xml:space="preserve"> - </t>
        </is>
      </c>
      <c r="V2196" s="465" t="n">
        <v>0.04</v>
      </c>
    </row>
    <row r="2197" ht="16" customHeight="1">
      <c r="B2197" s="5" t="inlineStr">
        <is>
          <t>AT.AT-FS.OL</t>
        </is>
      </c>
      <c r="C2197" s="5" t="inlineStr">
        <is>
          <t>AT.AT-FS.OL-N2 fixation-N2</t>
        </is>
      </c>
      <c r="D2197" s="5" t="inlineStr">
        <is>
          <t>AT</t>
        </is>
      </c>
      <c r="E2197" s="5" t="inlineStr">
        <is>
          <t>AT</t>
        </is>
      </c>
      <c r="F2197" s="5">
        <f>VLOOKUP(E2197,'5.a Definitions'!E:F,2,FALSE)</f>
        <v/>
      </c>
      <c r="G2197" s="5" t="inlineStr">
        <is>
          <t>FS</t>
        </is>
      </c>
      <c r="H2197" s="5" t="inlineStr">
        <is>
          <t>OL</t>
        </is>
      </c>
      <c r="I2197" s="5">
        <f>VLOOKUP(H2197,'5.a Definitions'!E:F,2,FALSE)</f>
        <v/>
      </c>
      <c r="J2197" s="465" t="inlineStr">
        <is>
          <t xml:space="preserve"> N2 fixation </t>
        </is>
      </c>
      <c r="K2197" s="465" t="inlineStr">
        <is>
          <t xml:space="preserve"> N2 fixation other land </t>
        </is>
      </c>
      <c r="L2197" s="465" t="inlineStr">
        <is>
          <t xml:space="preserve"> inert </t>
        </is>
      </c>
      <c r="M2197" s="465" t="inlineStr">
        <is>
          <t xml:space="preserve"> N2 </t>
        </is>
      </c>
      <c r="N2197" s="466" t="n">
        <v>23.228884</v>
      </c>
      <c r="O2197" s="467" t="n">
        <v>0.8373855850737826</v>
      </c>
      <c r="P2197" s="468" t="n">
        <v>2010</v>
      </c>
      <c r="Q2197" s="469" t="inlineStr">
        <is>
          <t>CORINE land cover inventory and Reddy &amp; DeLaune (2008)</t>
        </is>
      </c>
      <c r="R2197" s="469" t="inlineStr">
        <is>
          <t>ok</t>
        </is>
      </c>
      <c r="S2197" s="469" t="inlineStr">
        <is>
          <t xml:space="preserve"> text </t>
        </is>
      </c>
      <c r="T2197" s="426" t="inlineStr">
        <is>
          <t>Norway</t>
        </is>
      </c>
      <c r="U2197" s="465" t="inlineStr">
        <is>
          <t xml:space="preserve"> - </t>
        </is>
      </c>
      <c r="V2197" s="465" t="n">
        <v>0.04</v>
      </c>
    </row>
    <row r="2198" ht="16" customHeight="1">
      <c r="B2198" s="5" t="inlineStr">
        <is>
          <t>AT.AT-HS.HS</t>
        </is>
      </c>
      <c r="C2198" s="5" t="inlineStr">
        <is>
          <t>AT.AT-HS.HS-Deposition-OXN</t>
        </is>
      </c>
      <c r="D2198" s="5" t="inlineStr">
        <is>
          <t>AT</t>
        </is>
      </c>
      <c r="E2198" s="5" t="inlineStr">
        <is>
          <t>AT</t>
        </is>
      </c>
      <c r="F2198" s="5">
        <f>VLOOKUP(E2198,'5.a Definitions'!E:F,2,FALSE)</f>
        <v/>
      </c>
      <c r="G2198" s="5" t="inlineStr">
        <is>
          <t>HS</t>
        </is>
      </c>
      <c r="H2198" s="5" t="inlineStr">
        <is>
          <t>HS</t>
        </is>
      </c>
      <c r="I2198" s="5">
        <f>VLOOKUP(H2198,'5.a Definitions'!E:F,2,FALSE)</f>
        <v/>
      </c>
      <c r="J2198" s="465" t="inlineStr">
        <is>
          <t xml:space="preserve"> Deposition </t>
        </is>
      </c>
      <c r="K2198" s="465" t="inlineStr">
        <is>
          <t xml:space="preserve"> deposition to settlements </t>
        </is>
      </c>
      <c r="L2198" s="465" t="inlineStr">
        <is>
          <t xml:space="preserve"> reactive </t>
        </is>
      </c>
      <c r="M2198" s="465" t="inlineStr">
        <is>
          <t xml:space="preserve"> OXN </t>
        </is>
      </c>
      <c r="N2198" s="466" t="n">
        <v>1.644465864379538</v>
      </c>
      <c r="O2198" s="467" t="n">
        <v>0.3766115071511001</v>
      </c>
      <c r="P2198" s="468" t="n">
        <v>2010</v>
      </c>
      <c r="Q2198" s="469" t="inlineStr">
        <is>
          <t>NILU and geodata.no</t>
        </is>
      </c>
      <c r="R2198" s="469" t="inlineStr">
        <is>
          <t>ok</t>
        </is>
      </c>
      <c r="S2198" s="469" t="inlineStr">
        <is>
          <t xml:space="preserve"> text </t>
        </is>
      </c>
      <c r="T2198" s="426" t="inlineStr">
        <is>
          <t>Norway</t>
        </is>
      </c>
      <c r="U2198" s="465" t="inlineStr">
        <is>
          <t xml:space="preserve"> - </t>
        </is>
      </c>
      <c r="V2198" s="465" t="n">
        <v>0.04</v>
      </c>
    </row>
    <row r="2199" ht="16" customHeight="1">
      <c r="B2199" s="5" t="inlineStr">
        <is>
          <t>AT.AT-HS.HS</t>
        </is>
      </c>
      <c r="C2199" s="5" t="inlineStr">
        <is>
          <t>AT.AT-HS.HS-Deposition-RDN</t>
        </is>
      </c>
      <c r="D2199" s="5" t="inlineStr">
        <is>
          <t>AT</t>
        </is>
      </c>
      <c r="E2199" s="5" t="inlineStr">
        <is>
          <t>AT</t>
        </is>
      </c>
      <c r="F2199" s="5">
        <f>VLOOKUP(E2199,'5.a Definitions'!E:F,2,FALSE)</f>
        <v/>
      </c>
      <c r="G2199" s="5" t="inlineStr">
        <is>
          <t>HS</t>
        </is>
      </c>
      <c r="H2199" s="5" t="inlineStr">
        <is>
          <t>HS</t>
        </is>
      </c>
      <c r="I2199" s="5">
        <f>VLOOKUP(H2199,'5.a Definitions'!E:F,2,FALSE)</f>
        <v/>
      </c>
      <c r="J2199" s="465" t="inlineStr">
        <is>
          <t xml:space="preserve"> Deposition </t>
        </is>
      </c>
      <c r="K2199" s="465" t="inlineStr">
        <is>
          <t xml:space="preserve"> deposition to settlements </t>
        </is>
      </c>
      <c r="L2199" s="465" t="inlineStr">
        <is>
          <t xml:space="preserve"> reactive </t>
        </is>
      </c>
      <c r="M2199" s="465" t="inlineStr">
        <is>
          <t xml:space="preserve"> RDN </t>
        </is>
      </c>
      <c r="N2199" s="466" t="n">
        <v>1.737940393930481</v>
      </c>
      <c r="O2199" s="467" t="n">
        <v>0.3766115071511001</v>
      </c>
      <c r="P2199" s="468" t="n">
        <v>2010</v>
      </c>
      <c r="Q2199" s="469" t="inlineStr">
        <is>
          <t>NILU and geodata.no</t>
        </is>
      </c>
      <c r="R2199" s="469" t="inlineStr">
        <is>
          <t>ok</t>
        </is>
      </c>
      <c r="S2199" s="469" t="inlineStr">
        <is>
          <t xml:space="preserve"> text </t>
        </is>
      </c>
      <c r="T2199" s="426" t="inlineStr">
        <is>
          <t>Norway</t>
        </is>
      </c>
      <c r="U2199" s="465" t="inlineStr">
        <is>
          <t xml:space="preserve"> - </t>
        </is>
      </c>
      <c r="V2199" s="465" t="n">
        <v>0.04</v>
      </c>
    </row>
    <row r="2200" ht="16" customHeight="1">
      <c r="B2200" s="5" t="inlineStr">
        <is>
          <t>AT.AT-HY.SW</t>
        </is>
      </c>
      <c r="C2200" s="5" t="inlineStr">
        <is>
          <t>AT.AT-HY.SW-Deposition-OXN</t>
        </is>
      </c>
      <c r="D2200" s="5" t="inlineStr">
        <is>
          <t>AT</t>
        </is>
      </c>
      <c r="E2200" s="5" t="inlineStr">
        <is>
          <t>AT</t>
        </is>
      </c>
      <c r="F2200" s="5">
        <f>VLOOKUP(E2200,'5.a Definitions'!E:F,2,FALSE)</f>
        <v/>
      </c>
      <c r="G2200" s="5" t="inlineStr">
        <is>
          <t>HY</t>
        </is>
      </c>
      <c r="H2200" s="5" t="inlineStr">
        <is>
          <t>SW</t>
        </is>
      </c>
      <c r="I2200" s="5">
        <f>VLOOKUP(H2200,'5.a Definitions'!E:F,2,FALSE)</f>
        <v/>
      </c>
      <c r="J2200" s="465" t="inlineStr">
        <is>
          <t xml:space="preserve"> Deposition </t>
        </is>
      </c>
      <c r="K2200" s="465" t="inlineStr">
        <is>
          <t xml:space="preserve"> deposition to surface water </t>
        </is>
      </c>
      <c r="L2200" s="465" t="inlineStr">
        <is>
          <t xml:space="preserve"> reactive </t>
        </is>
      </c>
      <c r="M2200" s="465" t="inlineStr">
        <is>
          <t xml:space="preserve"> OXN </t>
        </is>
      </c>
      <c r="N2200" s="466" t="n">
        <v>4.174066241025963</v>
      </c>
      <c r="O2200" s="467" t="n">
        <v>0.3766115071511001</v>
      </c>
      <c r="P2200" s="468" t="n">
        <v>2010</v>
      </c>
      <c r="Q2200" s="469" t="inlineStr">
        <is>
          <t>NILU and geodata.no</t>
        </is>
      </c>
      <c r="R2200" s="469" t="inlineStr">
        <is>
          <t>ok</t>
        </is>
      </c>
      <c r="S2200" s="469" t="inlineStr">
        <is>
          <t xml:space="preserve"> text </t>
        </is>
      </c>
      <c r="T2200" s="426" t="inlineStr">
        <is>
          <t>Norway</t>
        </is>
      </c>
      <c r="U2200" s="465" t="inlineStr">
        <is>
          <t xml:space="preserve"> - </t>
        </is>
      </c>
      <c r="V2200" s="465" t="n">
        <v>0.04</v>
      </c>
    </row>
    <row r="2201" ht="16" customHeight="1">
      <c r="B2201" s="5" t="inlineStr">
        <is>
          <t>AT.AT-HY.SW</t>
        </is>
      </c>
      <c r="C2201" s="5" t="inlineStr">
        <is>
          <t>AT.AT-HY.SW-Deposition-RDN</t>
        </is>
      </c>
      <c r="D2201" s="5" t="inlineStr">
        <is>
          <t>AT</t>
        </is>
      </c>
      <c r="E2201" s="5" t="inlineStr">
        <is>
          <t>AT</t>
        </is>
      </c>
      <c r="F2201" s="5">
        <f>VLOOKUP(E2201,'5.a Definitions'!E:F,2,FALSE)</f>
        <v/>
      </c>
      <c r="G2201" s="5" t="inlineStr">
        <is>
          <t>HY</t>
        </is>
      </c>
      <c r="H2201" s="5" t="inlineStr">
        <is>
          <t>SW</t>
        </is>
      </c>
      <c r="I2201" s="5">
        <f>VLOOKUP(H2201,'5.a Definitions'!E:F,2,FALSE)</f>
        <v/>
      </c>
      <c r="J2201" s="465" t="inlineStr">
        <is>
          <t xml:space="preserve"> Deposition </t>
        </is>
      </c>
      <c r="K2201" s="465" t="inlineStr">
        <is>
          <t xml:space="preserve"> deposition to surface water </t>
        </is>
      </c>
      <c r="L2201" s="465" t="inlineStr">
        <is>
          <t xml:space="preserve"> reactive </t>
        </is>
      </c>
      <c r="M2201" s="465" t="inlineStr">
        <is>
          <t xml:space="preserve"> RDN </t>
        </is>
      </c>
      <c r="N2201" s="466" t="n">
        <v>5.001636671840852</v>
      </c>
      <c r="O2201" s="467" t="n">
        <v>0.3766115071511</v>
      </c>
      <c r="P2201" s="468" t="n">
        <v>2010</v>
      </c>
      <c r="Q2201" s="469" t="inlineStr">
        <is>
          <t>NILU and geodata.no</t>
        </is>
      </c>
      <c r="R2201" s="469" t="inlineStr">
        <is>
          <t>ok</t>
        </is>
      </c>
      <c r="S2201" s="469" t="inlineStr">
        <is>
          <t xml:space="preserve"> text </t>
        </is>
      </c>
      <c r="T2201" s="426" t="inlineStr">
        <is>
          <t>Norway</t>
        </is>
      </c>
      <c r="U2201" s="465" t="inlineStr">
        <is>
          <t xml:space="preserve"> - </t>
        </is>
      </c>
      <c r="V2201" s="465" t="n">
        <v>0.04</v>
      </c>
    </row>
    <row r="2202" ht="16" customHeight="1">
      <c r="B2202" s="5" t="inlineStr">
        <is>
          <t>AT.AT-HY.SW</t>
        </is>
      </c>
      <c r="C2202" s="5" t="inlineStr">
        <is>
          <t>AT.AT-HY.SW-N2 fixation-N2</t>
        </is>
      </c>
      <c r="D2202" s="5" t="inlineStr">
        <is>
          <t>AT</t>
        </is>
      </c>
      <c r="E2202" s="5" t="inlineStr">
        <is>
          <t>AT</t>
        </is>
      </c>
      <c r="F2202" s="5">
        <f>VLOOKUP(E2202,'5.a Definitions'!E:F,2,FALSE)</f>
        <v/>
      </c>
      <c r="G2202" s="5" t="inlineStr">
        <is>
          <t>HY</t>
        </is>
      </c>
      <c r="H2202" s="5" t="inlineStr">
        <is>
          <t>SW</t>
        </is>
      </c>
      <c r="I2202" s="5">
        <f>VLOOKUP(H2202,'5.a Definitions'!E:F,2,FALSE)</f>
        <v/>
      </c>
      <c r="J2202" s="465" t="inlineStr">
        <is>
          <t xml:space="preserve"> N2 fixation </t>
        </is>
      </c>
      <c r="K2202" s="465" t="inlineStr">
        <is>
          <t xml:space="preserve"> N2 fixation surface water </t>
        </is>
      </c>
      <c r="L2202" s="465" t="inlineStr">
        <is>
          <t xml:space="preserve"> inert </t>
        </is>
      </c>
      <c r="M2202" s="465" t="inlineStr">
        <is>
          <t xml:space="preserve"> N2 </t>
        </is>
      </c>
      <c r="N2202" s="466" t="n">
        <v>2.0457</v>
      </c>
      <c r="O2202" s="467" t="n">
        <v>8.962723886426243</v>
      </c>
      <c r="P2202" s="468" t="n">
        <v>2010</v>
      </c>
      <c r="Q2202" s="469" t="inlineStr">
        <is>
          <t>NIBIO and Reddy &amp; DeLaune (2008)</t>
        </is>
      </c>
      <c r="R2202" s="469" t="inlineStr">
        <is>
          <t>ok</t>
        </is>
      </c>
      <c r="S2202" s="469" t="inlineStr">
        <is>
          <t xml:space="preserve"> text </t>
        </is>
      </c>
      <c r="T2202" s="426" t="inlineStr">
        <is>
          <t>Norway</t>
        </is>
      </c>
      <c r="U2202" s="465" t="inlineStr">
        <is>
          <t xml:space="preserve"> - </t>
        </is>
      </c>
      <c r="V2202" s="465" t="n">
        <v>0.04</v>
      </c>
    </row>
    <row r="2203" ht="16" customHeight="1">
      <c r="B2203" s="5" t="inlineStr">
        <is>
          <t>AT.AT-RW.RW</t>
        </is>
      </c>
      <c r="C2203" s="5" t="inlineStr">
        <is>
          <t>AT.AT-RW.RW-Atmospheric outflow-RDN</t>
        </is>
      </c>
      <c r="D2203" s="5" t="inlineStr">
        <is>
          <t>AT</t>
        </is>
      </c>
      <c r="E2203" s="5" t="inlineStr">
        <is>
          <t>AT</t>
        </is>
      </c>
      <c r="F2203" s="5">
        <f>VLOOKUP(E2203,'5.a Definitions'!E:F,2,FALSE)</f>
        <v/>
      </c>
      <c r="G2203" s="5" t="inlineStr">
        <is>
          <t>RW</t>
        </is>
      </c>
      <c r="H2203" s="5" t="inlineStr">
        <is>
          <t>RW</t>
        </is>
      </c>
      <c r="I2203" s="5">
        <f>VLOOKUP(H2203,'5.a Definitions'!E:F,2,FALSE)</f>
        <v/>
      </c>
      <c r="J2203" s="465" t="inlineStr">
        <is>
          <t xml:space="preserve"> Atmospheric outflow </t>
        </is>
      </c>
      <c r="K2203" s="465" t="inlineStr">
        <is>
          <t xml:space="preserve"> atmospheric outflow </t>
        </is>
      </c>
      <c r="L2203" s="465" t="inlineStr">
        <is>
          <t xml:space="preserve"> reactive </t>
        </is>
      </c>
      <c r="M2203" s="465" t="inlineStr">
        <is>
          <t xml:space="preserve"> RDN </t>
        </is>
      </c>
      <c r="N2203" s="466" t="n">
        <v>10.73035228574177</v>
      </c>
      <c r="O2203" s="467" t="n">
        <v>0.4978678205152003</v>
      </c>
      <c r="P2203" s="468" t="n">
        <v>2010</v>
      </c>
      <c r="Q2203" s="469" t="inlineStr">
        <is>
          <t>EMEP SR tables</t>
        </is>
      </c>
      <c r="R2203" s="469" t="inlineStr">
        <is>
          <t>ok</t>
        </is>
      </c>
      <c r="S2203" s="469" t="inlineStr">
        <is>
          <t xml:space="preserve"> text </t>
        </is>
      </c>
      <c r="T2203" s="426" t="inlineStr">
        <is>
          <t>Norway</t>
        </is>
      </c>
      <c r="U2203" s="465" t="inlineStr">
        <is>
          <t xml:space="preserve"> - </t>
        </is>
      </c>
      <c r="V2203" s="465" t="n">
        <v>0.04</v>
      </c>
    </row>
    <row r="2204" ht="16" customHeight="1" thickBot="1">
      <c r="A2204" s="493" t="n"/>
      <c r="B2204" s="6" t="inlineStr">
        <is>
          <t>AT.AT-RW.RW</t>
        </is>
      </c>
      <c r="C2204" s="6" t="inlineStr">
        <is>
          <t>AT.AT-RW.RW-Atmospheric outflow-OXN</t>
        </is>
      </c>
      <c r="D2204" s="6" t="inlineStr">
        <is>
          <t>AT</t>
        </is>
      </c>
      <c r="E2204" s="6" t="inlineStr">
        <is>
          <t>AT</t>
        </is>
      </c>
      <c r="F2204" s="5">
        <f>VLOOKUP(E2204,'5.a Definitions'!E:F,2,FALSE)</f>
        <v/>
      </c>
      <c r="G2204" s="6" t="inlineStr">
        <is>
          <t>RW</t>
        </is>
      </c>
      <c r="H2204" s="6" t="inlineStr">
        <is>
          <t>RW</t>
        </is>
      </c>
      <c r="I2204" s="5">
        <f>VLOOKUP(H2204,'5.a Definitions'!E:F,2,FALSE)</f>
        <v/>
      </c>
      <c r="J2204" s="470" t="inlineStr">
        <is>
          <t xml:space="preserve"> Atmospheric outflow </t>
        </is>
      </c>
      <c r="K2204" s="470" t="inlineStr">
        <is>
          <t xml:space="preserve"> atmospheric outflow </t>
        </is>
      </c>
      <c r="L2204" s="470" t="inlineStr">
        <is>
          <t xml:space="preserve"> reactive </t>
        </is>
      </c>
      <c r="M2204" s="470" t="inlineStr">
        <is>
          <t xml:space="preserve"> OXN </t>
        </is>
      </c>
      <c r="N2204" s="466" t="n">
        <v>37.54477609980155</v>
      </c>
      <c r="O2204" s="471" t="n">
        <v>0.4978678205152003</v>
      </c>
      <c r="P2204" s="468" t="n">
        <v>2010</v>
      </c>
      <c r="Q2204" s="472" t="inlineStr">
        <is>
          <t>EMEP SR tables</t>
        </is>
      </c>
      <c r="R2204" s="469" t="inlineStr">
        <is>
          <t>ok</t>
        </is>
      </c>
      <c r="S2204" s="472" t="inlineStr">
        <is>
          <t xml:space="preserve"> text </t>
        </is>
      </c>
      <c r="T2204" s="426" t="inlineStr">
        <is>
          <t>Norway</t>
        </is>
      </c>
      <c r="U2204" s="470" t="inlineStr">
        <is>
          <t xml:space="preserve"> - </t>
        </is>
      </c>
      <c r="V2204" s="470" t="n">
        <v>0.04</v>
      </c>
    </row>
    <row r="2205" ht="16" customHeight="1">
      <c r="A2205" s="491" t="inlineStr">
        <is>
          <t>Hydrosphere</t>
        </is>
      </c>
      <c r="B2205" s="5" t="inlineStr">
        <is>
          <t>HY.CW-MP.FP</t>
        </is>
      </c>
      <c r="C2205" s="5" t="inlineStr">
        <is>
          <t>HY.CW-MP.FP-Fish (wild catch)-Nmix</t>
        </is>
      </c>
      <c r="D2205" s="5" t="inlineStr">
        <is>
          <t>HY</t>
        </is>
      </c>
      <c r="E2205" s="5" t="inlineStr">
        <is>
          <t>CW</t>
        </is>
      </c>
      <c r="F2205" s="5">
        <f>VLOOKUP(E2205,'5.a Definitions'!E:F,2,FALSE)</f>
        <v/>
      </c>
      <c r="G2205" s="5" t="inlineStr">
        <is>
          <t>MP</t>
        </is>
      </c>
      <c r="H2205" s="5" t="inlineStr">
        <is>
          <t>FP</t>
        </is>
      </c>
      <c r="I2205" s="5">
        <f>VLOOKUP(H2205,'5.a Definitions'!E:F,2,FALSE)</f>
        <v/>
      </c>
      <c r="J2205" s="465" t="inlineStr">
        <is>
          <t xml:space="preserve"> Fish (wild catch) </t>
        </is>
      </c>
      <c r="K2205" s="5" t="inlineStr">
        <is>
          <t>coastal water fish (wild catch)</t>
        </is>
      </c>
      <c r="L2205" s="465" t="inlineStr">
        <is>
          <t xml:space="preserve"> reactive </t>
        </is>
      </c>
      <c r="M2205" s="465" t="inlineStr">
        <is>
          <t xml:space="preserve"> Nmix </t>
        </is>
      </c>
      <c r="N2205" s="466" t="n">
        <v>70.81356890160002</v>
      </c>
      <c r="O2205" s="467" t="n">
        <v>0.113066611289029</v>
      </c>
      <c r="P2205" s="468" t="n">
        <v>2010</v>
      </c>
      <c r="Q2205" s="469" t="inlineStr">
        <is>
          <t>Fiskeridirektoratet</t>
        </is>
      </c>
      <c r="R2205" s="469" t="inlineStr">
        <is>
          <t>ok</t>
        </is>
      </c>
      <c r="S2205" s="469" t="inlineStr">
        <is>
          <t xml:space="preserve"> text </t>
        </is>
      </c>
      <c r="T2205" s="426" t="inlineStr">
        <is>
          <t>Norway</t>
        </is>
      </c>
      <c r="U2205" s="5" t="inlineStr">
        <is>
          <t>useful output</t>
        </is>
      </c>
      <c r="V2205" s="465" t="n">
        <v>0.04</v>
      </c>
    </row>
    <row r="2206" ht="16" customHeight="1">
      <c r="B2206" s="5" t="inlineStr">
        <is>
          <t>HY.SW-AT.AT</t>
        </is>
      </c>
      <c r="C2206" s="5" t="inlineStr">
        <is>
          <t>HY.SW-AT.AT-Emissions-N2</t>
        </is>
      </c>
      <c r="D2206" s="5" t="inlineStr">
        <is>
          <t>HY</t>
        </is>
      </c>
      <c r="E2206" s="5" t="inlineStr">
        <is>
          <t>SW</t>
        </is>
      </c>
      <c r="F2206" s="5">
        <f>VLOOKUP(E2206,'5.a Definitions'!E:F,2,FALSE)</f>
        <v/>
      </c>
      <c r="G2206" s="5" t="inlineStr">
        <is>
          <t>AT</t>
        </is>
      </c>
      <c r="H2206" s="5" t="inlineStr">
        <is>
          <t>AT</t>
        </is>
      </c>
      <c r="I2206" s="5">
        <f>VLOOKUP(H2206,'5.a Definitions'!E:F,2,FALSE)</f>
        <v/>
      </c>
      <c r="J2206" s="465" t="inlineStr">
        <is>
          <t xml:space="preserve"> Emissions </t>
        </is>
      </c>
      <c r="K2206" s="465" t="inlineStr">
        <is>
          <t xml:space="preserve"> surface water emissions </t>
        </is>
      </c>
      <c r="L2206" s="465" t="inlineStr">
        <is>
          <t xml:space="preserve"> inert </t>
        </is>
      </c>
      <c r="M2206" s="465" t="inlineStr">
        <is>
          <t xml:space="preserve"> N2 </t>
        </is>
      </c>
      <c r="N2206" s="466" t="n">
        <v>12.08347792753756</v>
      </c>
      <c r="O2206" s="467" t="n">
        <v>0.5080088647037936</v>
      </c>
      <c r="P2206" s="468" t="n">
        <v>2010</v>
      </c>
      <c r="Q2206" s="469" t="inlineStr">
        <is>
          <t>Filled (extrapolated from 2013: inflow to coastal waters x TEOTIL3 retention ratio)</t>
        </is>
      </c>
      <c r="R2206" s="469" t="inlineStr">
        <is>
          <t>ok</t>
        </is>
      </c>
      <c r="S2206" s="469" t="inlineStr">
        <is>
          <t xml:space="preserve"> text </t>
        </is>
      </c>
      <c r="T2206" s="426" t="inlineStr">
        <is>
          <t>Norway</t>
        </is>
      </c>
      <c r="U2206" s="465" t="inlineStr">
        <is>
          <t xml:space="preserve"> N wasted </t>
        </is>
      </c>
      <c r="V2206" s="465" t="n">
        <v>0.04</v>
      </c>
    </row>
    <row r="2207" ht="16" customHeight="1">
      <c r="B2207" s="5" t="inlineStr">
        <is>
          <t>HY.SW-AT.AT</t>
        </is>
      </c>
      <c r="C2207" s="5" t="inlineStr">
        <is>
          <t>HY.SW-AT.AT-Emissions-N2O</t>
        </is>
      </c>
      <c r="D2207" s="5" t="inlineStr">
        <is>
          <t>HY</t>
        </is>
      </c>
      <c r="E2207" s="5" t="inlineStr">
        <is>
          <t>SW</t>
        </is>
      </c>
      <c r="F2207" s="5">
        <f>VLOOKUP(E2207,'5.a Definitions'!E:F,2,FALSE)</f>
        <v/>
      </c>
      <c r="G2207" s="5" t="inlineStr">
        <is>
          <t>AT</t>
        </is>
      </c>
      <c r="H2207" s="5" t="inlineStr">
        <is>
          <t>AT</t>
        </is>
      </c>
      <c r="I2207" s="5">
        <f>VLOOKUP(H2207,'5.a Definitions'!E:F,2,FALSE)</f>
        <v/>
      </c>
      <c r="J2207" s="465" t="inlineStr">
        <is>
          <t xml:space="preserve"> Emissions </t>
        </is>
      </c>
      <c r="K2207" s="465" t="inlineStr">
        <is>
          <t xml:space="preserve"> surface water emissions </t>
        </is>
      </c>
      <c r="L2207" s="465" t="inlineStr">
        <is>
          <t xml:space="preserve"> reactive </t>
        </is>
      </c>
      <c r="M2207" s="465" t="inlineStr">
        <is>
          <t xml:space="preserve"> N2O </t>
        </is>
      </c>
      <c r="N2207" s="466" t="n">
        <v>0.1220553326013895</v>
      </c>
      <c r="O2207" s="467" t="n">
        <v>11.12028505435103</v>
      </c>
      <c r="P2207" s="468" t="n">
        <v>2010</v>
      </c>
      <c r="Q2207" s="469" t="inlineStr">
        <is>
          <t>Filled (extrapolated from 2013: inflow to coastal waters x TEOTIL3 retention ratio)</t>
        </is>
      </c>
      <c r="R2207" s="469" t="inlineStr">
        <is>
          <t>ok</t>
        </is>
      </c>
      <c r="S2207" s="469" t="inlineStr">
        <is>
          <t xml:space="preserve"> text </t>
        </is>
      </c>
      <c r="T2207" s="426" t="inlineStr">
        <is>
          <t>Norway</t>
        </is>
      </c>
      <c r="U2207" s="465" t="inlineStr">
        <is>
          <t xml:space="preserve"> N wasted </t>
        </is>
      </c>
      <c r="V2207" s="465" t="n">
        <v>0.04</v>
      </c>
    </row>
    <row r="2208" ht="16" customHeight="1">
      <c r="B2208" s="5" t="inlineStr">
        <is>
          <t>HY.SW-HY.CW</t>
        </is>
      </c>
      <c r="C2208" s="5" t="inlineStr">
        <is>
          <t>HY.SW-HY.CW-Inflow to coastal waters-Nmix</t>
        </is>
      </c>
      <c r="D2208" s="5" t="inlineStr">
        <is>
          <t>HY</t>
        </is>
      </c>
      <c r="E2208" s="5" t="inlineStr">
        <is>
          <t>SW</t>
        </is>
      </c>
      <c r="F2208" s="5">
        <f>VLOOKUP(E2208,'5.a Definitions'!E:F,2,FALSE)</f>
        <v/>
      </c>
      <c r="G2208" s="5" t="inlineStr">
        <is>
          <t>HY</t>
        </is>
      </c>
      <c r="H2208" s="5" t="inlineStr">
        <is>
          <t>CW</t>
        </is>
      </c>
      <c r="I2208" s="5">
        <f>VLOOKUP(H2208,'5.a Definitions'!E:F,2,FALSE)</f>
        <v/>
      </c>
      <c r="J2208" s="465" t="inlineStr">
        <is>
          <t xml:space="preserve"> Inflow to coastal waters </t>
        </is>
      </c>
      <c r="K2208" s="465" t="inlineStr">
        <is>
          <t xml:space="preserve"> inflow to coastal water </t>
        </is>
      </c>
      <c r="L2208" s="465" t="inlineStr">
        <is>
          <t xml:space="preserve"> reactive </t>
        </is>
      </c>
      <c r="M2208" s="465" t="inlineStr">
        <is>
          <t xml:space="preserve"> Nmix </t>
        </is>
      </c>
      <c r="N2208" s="466" t="n">
        <v>101.5017188377889</v>
      </c>
      <c r="O2208" s="467" t="n">
        <v>0.2230479340235338</v>
      </c>
      <c r="P2208" s="468" t="n">
        <v>2010</v>
      </c>
      <c r="Q2208" s="469" t="inlineStr">
        <is>
          <t>NIVA TEOTIL2, bias-corrected to TEOTIL3</t>
        </is>
      </c>
      <c r="R2208" s="469" t="inlineStr">
        <is>
          <t>ok</t>
        </is>
      </c>
      <c r="S2208" s="469" t="inlineStr">
        <is>
          <t xml:space="preserve"> text </t>
        </is>
      </c>
      <c r="T2208" s="426" t="inlineStr">
        <is>
          <t>Norway</t>
        </is>
      </c>
      <c r="U2208" s="465" t="inlineStr">
        <is>
          <t xml:space="preserve"> - </t>
        </is>
      </c>
      <c r="V2208" s="465" t="n">
        <v>0.04</v>
      </c>
    </row>
    <row r="2209" ht="16" customHeight="1">
      <c r="B2209" s="5" t="inlineStr">
        <is>
          <t>HY.CW-MP.FP</t>
        </is>
      </c>
      <c r="C2209" s="5" t="inlineStr">
        <is>
          <t>HY.CW-MP.FP-Shellfish-Nmix</t>
        </is>
      </c>
      <c r="D2209" s="5" t="inlineStr">
        <is>
          <t>HY</t>
        </is>
      </c>
      <c r="E2209" s="5" t="inlineStr">
        <is>
          <t>CW</t>
        </is>
      </c>
      <c r="F2209" s="5">
        <f>VLOOKUP(E2209,'5.a Definitions'!E:F,2,FALSE)</f>
        <v/>
      </c>
      <c r="G2209" s="5" t="inlineStr">
        <is>
          <t>MP</t>
        </is>
      </c>
      <c r="H2209" s="5" t="inlineStr">
        <is>
          <t>FP</t>
        </is>
      </c>
      <c r="I2209" s="5">
        <f>VLOOKUP(H2209,'5.a Definitions'!E:F,2,FALSE)</f>
        <v/>
      </c>
      <c r="J2209" s="465" t="inlineStr">
        <is>
          <t xml:space="preserve"> Shellfish </t>
        </is>
      </c>
      <c r="K2209" s="465" t="inlineStr">
        <is>
          <t xml:space="preserve"> coastal water shellfish </t>
        </is>
      </c>
      <c r="L2209" s="465" t="inlineStr">
        <is>
          <t xml:space="preserve"> reactive </t>
        </is>
      </c>
      <c r="M2209" s="465" t="inlineStr">
        <is>
          <t xml:space="preserve"> Nmix </t>
        </is>
      </c>
      <c r="N2209" s="466" t="n">
        <v>4.519832355599999</v>
      </c>
      <c r="O2209" s="467" t="n">
        <v>0.1124621467943195</v>
      </c>
      <c r="P2209" s="468" t="n">
        <v>2010</v>
      </c>
      <c r="Q2209" s="469" t="inlineStr">
        <is>
          <t>Fiskeridirektoratet</t>
        </is>
      </c>
      <c r="R2209" s="469" t="inlineStr">
        <is>
          <t>ok</t>
        </is>
      </c>
      <c r="S2209" s="469" t="inlineStr">
        <is>
          <t xml:space="preserve"> text </t>
        </is>
      </c>
      <c r="T2209" s="426" t="inlineStr">
        <is>
          <t>Norway</t>
        </is>
      </c>
      <c r="U2209" s="5" t="inlineStr">
        <is>
          <t>useful output</t>
        </is>
      </c>
      <c r="V2209" s="465" t="n">
        <v>0.04</v>
      </c>
    </row>
    <row r="2210" ht="16" customHeight="1">
      <c r="B2210" s="5" t="inlineStr">
        <is>
          <t>HY.AC-MP.FP</t>
        </is>
      </c>
      <c r="C2210" s="5" t="inlineStr">
        <is>
          <t>HY.AC-MP.FP-Coastal fish and seafood-Nmix</t>
        </is>
      </c>
      <c r="D2210" s="5" t="inlineStr">
        <is>
          <t>HY</t>
        </is>
      </c>
      <c r="E2210" s="5" t="inlineStr">
        <is>
          <t>AC</t>
        </is>
      </c>
      <c r="F2210" s="5">
        <f>VLOOKUP(E2210,'5.a Definitions'!E:F,2,FALSE)</f>
        <v/>
      </c>
      <c r="G2210" s="5" t="inlineStr">
        <is>
          <t>MP</t>
        </is>
      </c>
      <c r="H2210" s="5" t="inlineStr">
        <is>
          <t>FP</t>
        </is>
      </c>
      <c r="I2210" s="5">
        <f>VLOOKUP(H2210,'5.a Definitions'!E:F,2,FALSE)</f>
        <v/>
      </c>
      <c r="J2210" s="465" t="inlineStr">
        <is>
          <t xml:space="preserve"> Coastal fish and seafood </t>
        </is>
      </c>
      <c r="K2210" s="465" t="inlineStr">
        <is>
          <t xml:space="preserve"> aquaculture coastal fish and seafood </t>
        </is>
      </c>
      <c r="L2210" s="465" t="inlineStr">
        <is>
          <t xml:space="preserve"> reactive </t>
        </is>
      </c>
      <c r="M2210" s="465" t="inlineStr">
        <is>
          <t xml:space="preserve"> Nmix </t>
        </is>
      </c>
      <c r="N2210" s="466" t="n">
        <v>28.6281184</v>
      </c>
      <c r="O2210" s="467" t="n">
        <v>0.1132108825390254</v>
      </c>
      <c r="P2210" s="468" t="n">
        <v>2010</v>
      </c>
      <c r="Q2210" s="469" t="inlineStr">
        <is>
          <t>Fiskeridirektoratet</t>
        </is>
      </c>
      <c r="R2210" s="469" t="inlineStr">
        <is>
          <t>ok</t>
        </is>
      </c>
      <c r="S2210" s="469" t="inlineStr">
        <is>
          <t xml:space="preserve"> text </t>
        </is>
      </c>
      <c r="T2210" s="426" t="inlineStr">
        <is>
          <t>Norway</t>
        </is>
      </c>
      <c r="U2210" s="5" t="inlineStr">
        <is>
          <t>useful output</t>
        </is>
      </c>
      <c r="V2210" s="465" t="n">
        <v>0.04</v>
      </c>
    </row>
    <row r="2211" ht="16" customHeight="1">
      <c r="B2211" s="5" t="inlineStr">
        <is>
          <t>HY.AC-MP.FP</t>
        </is>
      </c>
      <c r="C2211" s="5" t="inlineStr">
        <is>
          <t>HY.AC-MP.FP-Freshwater fish and seafood-Nmix</t>
        </is>
      </c>
      <c r="D2211" s="5" t="inlineStr">
        <is>
          <t>HY</t>
        </is>
      </c>
      <c r="E2211" s="5" t="inlineStr">
        <is>
          <t>AC</t>
        </is>
      </c>
      <c r="F2211" s="5">
        <f>VLOOKUP(E2211,'5.a Definitions'!E:F,2,FALSE)</f>
        <v/>
      </c>
      <c r="G2211" s="5" t="inlineStr">
        <is>
          <t>MP</t>
        </is>
      </c>
      <c r="H2211" s="5" t="inlineStr">
        <is>
          <t>FP</t>
        </is>
      </c>
      <c r="I2211" s="5">
        <f>VLOOKUP(H2211,'5.a Definitions'!E:F,2,FALSE)</f>
        <v/>
      </c>
      <c r="J2211" s="465" t="inlineStr">
        <is>
          <t xml:space="preserve"> Freshwater fish and seafood </t>
        </is>
      </c>
      <c r="K2211" s="465" t="inlineStr">
        <is>
          <t xml:space="preserve"> aquaculture freshwater fish and seafood </t>
        </is>
      </c>
      <c r="L2211" s="465" t="inlineStr">
        <is>
          <t xml:space="preserve"> reactive </t>
        </is>
      </c>
      <c r="M2211" s="465" t="inlineStr">
        <is>
          <t xml:space="preserve"> Nmix </t>
        </is>
      </c>
      <c r="N2211" s="466" t="n">
        <v>0</v>
      </c>
      <c r="O2211" s="467" t="n">
        <v>20</v>
      </c>
      <c r="P2211" s="468" t="n">
        <v>2010</v>
      </c>
      <c r="Q2211" s="469" t="inlineStr">
        <is>
          <t>no production</t>
        </is>
      </c>
      <c r="R2211" s="469" t="inlineStr">
        <is>
          <t>ok</t>
        </is>
      </c>
      <c r="S2211" s="469" t="inlineStr">
        <is>
          <t xml:space="preserve"> text </t>
        </is>
      </c>
      <c r="T2211" s="426" t="inlineStr">
        <is>
          <t>Norway</t>
        </is>
      </c>
      <c r="U2211" s="5" t="inlineStr">
        <is>
          <t>useful output</t>
        </is>
      </c>
      <c r="V2211" s="465" t="n">
        <v>0.04</v>
      </c>
    </row>
    <row r="2212" ht="16" customHeight="1">
      <c r="B2212" s="5" t="inlineStr">
        <is>
          <t>HY.AC-HY.CW</t>
        </is>
      </c>
      <c r="C2212" s="5" t="inlineStr">
        <is>
          <t>HY.AC-HY.CW-Waste feed-Nmix</t>
        </is>
      </c>
      <c r="D2212" s="5" t="inlineStr">
        <is>
          <t>HY</t>
        </is>
      </c>
      <c r="E2212" s="5" t="inlineStr">
        <is>
          <t>AC</t>
        </is>
      </c>
      <c r="F2212" s="5">
        <f>VLOOKUP(E2212,'5.a Definitions'!E:F,2,FALSE)</f>
        <v/>
      </c>
      <c r="G2212" s="5" t="inlineStr">
        <is>
          <t>HY</t>
        </is>
      </c>
      <c r="H2212" s="5" t="inlineStr">
        <is>
          <t>CW</t>
        </is>
      </c>
      <c r="I2212" s="5">
        <f>VLOOKUP(H2212,'5.a Definitions'!E:F,2,FALSE)</f>
        <v/>
      </c>
      <c r="J2212" s="465" t="inlineStr">
        <is>
          <t xml:space="preserve"> Waste feed </t>
        </is>
      </c>
      <c r="K2212" s="465" t="inlineStr">
        <is>
          <t xml:space="preserve"> waste feed to coastal water </t>
        </is>
      </c>
      <c r="L2212" s="465" t="inlineStr">
        <is>
          <t xml:space="preserve"> reactive </t>
        </is>
      </c>
      <c r="M2212" s="465" t="inlineStr">
        <is>
          <t xml:space="preserve"> Nmix </t>
        </is>
      </c>
      <c r="N2212" s="466" t="n">
        <v>2.33605292307692</v>
      </c>
      <c r="O2212" s="467" t="n">
        <v>0.4373795810315106</v>
      </c>
      <c r="P2212" s="468" t="n">
        <v>2010</v>
      </c>
      <c r="Q2212" s="469" t="inlineStr">
        <is>
          <t>Mass balance</t>
        </is>
      </c>
      <c r="R2212" s="469" t="inlineStr">
        <is>
          <t>ok</t>
        </is>
      </c>
      <c r="S2212" s="469" t="inlineStr">
        <is>
          <t xml:space="preserve"> text </t>
        </is>
      </c>
      <c r="T2212" s="426" t="inlineStr">
        <is>
          <t>Norway</t>
        </is>
      </c>
      <c r="U2212" s="465" t="inlineStr">
        <is>
          <t xml:space="preserve"> N wasted </t>
        </is>
      </c>
      <c r="V2212" s="465" t="n">
        <v>0.04</v>
      </c>
    </row>
    <row r="2213" ht="16" customHeight="1">
      <c r="B2213" s="5" t="inlineStr">
        <is>
          <t>HY.AC-HY.CW</t>
        </is>
      </c>
      <c r="C2213" s="5" t="inlineStr">
        <is>
          <t>HY.AC-HY.CW-Excretia-Nmix</t>
        </is>
      </c>
      <c r="D2213" s="5" t="inlineStr">
        <is>
          <t>HY</t>
        </is>
      </c>
      <c r="E2213" s="5" t="inlineStr">
        <is>
          <t>AC</t>
        </is>
      </c>
      <c r="F2213" s="5">
        <f>VLOOKUP(E2213,'5.a Definitions'!E:F,2,FALSE)</f>
        <v/>
      </c>
      <c r="G2213" s="5" t="inlineStr">
        <is>
          <t>HY</t>
        </is>
      </c>
      <c r="H2213" s="5" t="inlineStr">
        <is>
          <t>CW</t>
        </is>
      </c>
      <c r="I2213" s="5">
        <f>VLOOKUP(H2213,'5.a Definitions'!E:F,2,FALSE)</f>
        <v/>
      </c>
      <c r="J2213" s="465" t="inlineStr">
        <is>
          <t xml:space="preserve"> Excretia </t>
        </is>
      </c>
      <c r="K2213" s="465" t="inlineStr">
        <is>
          <t xml:space="preserve"> excretia to coastal water </t>
        </is>
      </c>
      <c r="L2213" s="465" t="inlineStr">
        <is>
          <t xml:space="preserve"> reactive </t>
        </is>
      </c>
      <c r="M2213" s="465" t="inlineStr">
        <is>
          <t xml:space="preserve"> Nmix </t>
        </is>
      </c>
      <c r="N2213" s="466" t="n">
        <v>46.90425944615385</v>
      </c>
      <c r="O2213" s="467" t="n">
        <v>0.1785774482799258</v>
      </c>
      <c r="P2213" s="468" t="n">
        <v>2010</v>
      </c>
      <c r="Q2213" s="469" t="inlineStr">
        <is>
          <t>Mass balance</t>
        </is>
      </c>
      <c r="R2213" s="469" t="inlineStr">
        <is>
          <t>ok</t>
        </is>
      </c>
      <c r="S2213" s="469" t="inlineStr">
        <is>
          <t xml:space="preserve"> text </t>
        </is>
      </c>
      <c r="T2213" s="426" t="inlineStr">
        <is>
          <t>Norway</t>
        </is>
      </c>
      <c r="U2213" s="465" t="inlineStr">
        <is>
          <t xml:space="preserve"> N wasted </t>
        </is>
      </c>
      <c r="V2213" s="465" t="n">
        <v>0.04</v>
      </c>
    </row>
    <row r="2214" ht="16" customHeight="1">
      <c r="A2214" s="490" t="inlineStr">
        <is>
          <t xml:space="preserve"> Rest of the world </t>
        </is>
      </c>
      <c r="B2214" s="5" t="inlineStr">
        <is>
          <t>RW.RW-EF.EC</t>
        </is>
      </c>
      <c r="C2214" s="5" t="inlineStr">
        <is>
          <t>RW.RW-EF.EC-Fuel import-Nmix</t>
        </is>
      </c>
      <c r="D2214" s="5" t="inlineStr">
        <is>
          <t>RW</t>
        </is>
      </c>
      <c r="E2214" s="5" t="inlineStr">
        <is>
          <t>RW</t>
        </is>
      </c>
      <c r="F2214" s="5">
        <f>VLOOKUP(E2214,'5.a Definitions'!E:F,2,FALSE)</f>
        <v/>
      </c>
      <c r="G2214" s="5" t="inlineStr">
        <is>
          <t>EF</t>
        </is>
      </c>
      <c r="H2214" s="5" t="inlineStr">
        <is>
          <t>EC</t>
        </is>
      </c>
      <c r="I2214" s="5">
        <f>VLOOKUP(H2214,'5.a Definitions'!E:F,2,FALSE)</f>
        <v/>
      </c>
      <c r="J2214" s="465" t="inlineStr">
        <is>
          <t xml:space="preserve"> Fuel import </t>
        </is>
      </c>
      <c r="K2214" s="465" t="inlineStr">
        <is>
          <t xml:space="preserve"> fuel import </t>
        </is>
      </c>
      <c r="L2214" s="465" t="inlineStr">
        <is>
          <t xml:space="preserve"> reactive </t>
        </is>
      </c>
      <c r="M2214" s="465" t="inlineStr">
        <is>
          <t xml:space="preserve"> Nmix </t>
        </is>
      </c>
      <c r="N2214" s="466" t="n">
        <v>16.890839492103</v>
      </c>
      <c r="O2214" s="467" t="n">
        <v>0.7405334817212424</v>
      </c>
      <c r="P2214" s="468" t="n">
        <v>2010</v>
      </c>
      <c r="Q2214" s="469" t="inlineStr">
        <is>
          <t>SSB tab 08801</t>
        </is>
      </c>
      <c r="R2214" s="469" t="inlineStr">
        <is>
          <t>ok</t>
        </is>
      </c>
      <c r="S2214" s="469" t="inlineStr">
        <is>
          <t xml:space="preserve"> text </t>
        </is>
      </c>
      <c r="T2214" s="426" t="inlineStr">
        <is>
          <t>Norway</t>
        </is>
      </c>
      <c r="U2214" s="5" t="inlineStr">
        <is>
          <t>import</t>
        </is>
      </c>
      <c r="V2214" s="465" t="n">
        <v>0.04</v>
      </c>
    </row>
    <row r="2215" ht="16" customHeight="1">
      <c r="B2215" s="5" t="inlineStr">
        <is>
          <t>RW.RW-EF.TR</t>
        </is>
      </c>
      <c r="C2215" s="5" t="inlineStr">
        <is>
          <t>RW.RW-EF.TR-Import of transport fuel-Nmix</t>
        </is>
      </c>
      <c r="D2215" s="5" t="inlineStr">
        <is>
          <t>RW</t>
        </is>
      </c>
      <c r="E2215" s="5" t="inlineStr">
        <is>
          <t>RW</t>
        </is>
      </c>
      <c r="F2215" s="5">
        <f>VLOOKUP(E2215,'5.a Definitions'!E:F,2,FALSE)</f>
        <v/>
      </c>
      <c r="G2215" s="5" t="inlineStr">
        <is>
          <t>EF</t>
        </is>
      </c>
      <c r="H2215" s="5" t="inlineStr">
        <is>
          <t>TR</t>
        </is>
      </c>
      <c r="I2215" s="5">
        <f>VLOOKUP(H2215,'5.a Definitions'!E:F,2,FALSE)</f>
        <v/>
      </c>
      <c r="J2215" s="465" t="inlineStr">
        <is>
          <t xml:space="preserve"> Import of transport fuel </t>
        </is>
      </c>
      <c r="K2215" s="465" t="inlineStr">
        <is>
          <t xml:space="preserve"> import of transport fuel </t>
        </is>
      </c>
      <c r="L2215" s="465" t="inlineStr">
        <is>
          <t xml:space="preserve"> reactive </t>
        </is>
      </c>
      <c r="M2215" s="465" t="inlineStr">
        <is>
          <t xml:space="preserve"> Nmix </t>
        </is>
      </c>
      <c r="N2215" s="466" t="n">
        <v>0.329211375</v>
      </c>
      <c r="O2215" s="467" t="n">
        <v>0.226447607577364</v>
      </c>
      <c r="P2215" s="468" t="n">
        <v>2010</v>
      </c>
      <c r="Q2215" s="469" t="inlineStr">
        <is>
          <t>SSB tab 08801</t>
        </is>
      </c>
      <c r="R2215" s="469" t="inlineStr">
        <is>
          <t>ok</t>
        </is>
      </c>
      <c r="S2215" s="469" t="inlineStr">
        <is>
          <t xml:space="preserve"> text </t>
        </is>
      </c>
      <c r="T2215" s="426" t="inlineStr">
        <is>
          <t>Norway</t>
        </is>
      </c>
      <c r="U2215" s="5" t="inlineStr">
        <is>
          <t>import</t>
        </is>
      </c>
      <c r="V2215" s="465" t="n">
        <v>0.04</v>
      </c>
    </row>
    <row r="2216" ht="16" customHeight="1">
      <c r="B2216" s="5" t="inlineStr">
        <is>
          <t>RW.RW-MP.FP</t>
        </is>
      </c>
      <c r="C2216" s="5" t="inlineStr">
        <is>
          <t>RW.RW-MP.FP-Sea fish (landings)-Nmix</t>
        </is>
      </c>
      <c r="D2216" s="5" t="inlineStr">
        <is>
          <t>RW</t>
        </is>
      </c>
      <c r="E2216" s="5" t="inlineStr">
        <is>
          <t>RW</t>
        </is>
      </c>
      <c r="F2216" s="5">
        <f>VLOOKUP(E2216,'5.a Definitions'!E:F,2,FALSE)</f>
        <v/>
      </c>
      <c r="G2216" s="5" t="inlineStr">
        <is>
          <t>MP</t>
        </is>
      </c>
      <c r="H2216" s="5" t="inlineStr">
        <is>
          <t>FP</t>
        </is>
      </c>
      <c r="I2216" s="5">
        <f>VLOOKUP(H2216,'5.a Definitions'!E:F,2,FALSE)</f>
        <v/>
      </c>
      <c r="J2216" s="465" t="inlineStr">
        <is>
          <t xml:space="preserve"> Sea fish (landings) </t>
        </is>
      </c>
      <c r="K2216" s="465" t="inlineStr">
        <is>
          <t xml:space="preserve"> sea fish (landings) </t>
        </is>
      </c>
      <c r="L2216" s="465" t="inlineStr">
        <is>
          <t xml:space="preserve"> reactive </t>
        </is>
      </c>
      <c r="M2216" s="465" t="inlineStr">
        <is>
          <t xml:space="preserve"> Nmix </t>
        </is>
      </c>
      <c r="N2216" s="466" t="n">
        <v>0</v>
      </c>
      <c r="O2216" s="467" t="n">
        <v>20</v>
      </c>
      <c r="P2216" s="468" t="n">
        <v>2010</v>
      </c>
      <c r="Q2216" s="469" t="inlineStr">
        <is>
          <t>counted under Hydrosphere</t>
        </is>
      </c>
      <c r="R2216" s="469" t="inlineStr">
        <is>
          <t>ok</t>
        </is>
      </c>
      <c r="S2216" s="469" t="inlineStr">
        <is>
          <t xml:space="preserve"> text </t>
        </is>
      </c>
      <c r="T2216" s="426" t="inlineStr">
        <is>
          <t>Norway</t>
        </is>
      </c>
      <c r="U2216" s="5" t="inlineStr">
        <is>
          <t>import</t>
        </is>
      </c>
      <c r="V2216" s="465" t="n">
        <v>0.04</v>
      </c>
    </row>
    <row r="2217">
      <c r="B2217" s="5" t="inlineStr">
        <is>
          <t>RW.RW-MP.FP</t>
        </is>
      </c>
      <c r="C2217" s="5" t="inlineStr">
        <is>
          <t>RW.RW-MP.FP-Food import-Nmix</t>
        </is>
      </c>
      <c r="D2217" s="5" t="inlineStr">
        <is>
          <t>RW</t>
        </is>
      </c>
      <c r="E2217" s="5" t="inlineStr">
        <is>
          <t>RW</t>
        </is>
      </c>
      <c r="F2217" s="5">
        <f>VLOOKUP(E2217,'5.a Definitions'!E:F,2,FALSE)</f>
        <v/>
      </c>
      <c r="G2217" s="5" t="inlineStr">
        <is>
          <t>MP</t>
        </is>
      </c>
      <c r="H2217" s="5" t="inlineStr">
        <is>
          <t>FP</t>
        </is>
      </c>
      <c r="I2217" s="5">
        <f>VLOOKUP(H2217,'5.a Definitions'!E:F,2,FALSE)</f>
        <v/>
      </c>
      <c r="J2217" s="465" t="inlineStr">
        <is>
          <t xml:space="preserve"> Food import </t>
        </is>
      </c>
      <c r="K2217" s="465" t="inlineStr">
        <is>
          <t xml:space="preserve"> food and feed import </t>
        </is>
      </c>
      <c r="L2217" s="465" t="inlineStr">
        <is>
          <t xml:space="preserve"> reactive </t>
        </is>
      </c>
      <c r="M2217" s="465" t="inlineStr">
        <is>
          <t xml:space="preserve"> Nmix </t>
        </is>
      </c>
      <c r="N2217" s="466" t="n">
        <v>25.89885836100001</v>
      </c>
      <c r="O2217" s="467" t="n">
        <v>0.0933267874488239</v>
      </c>
      <c r="P2217" s="468" t="n">
        <v>2010</v>
      </c>
      <c r="Q2217" s="469" t="inlineStr">
        <is>
          <t>SSB tab 08801</t>
        </is>
      </c>
      <c r="R2217" s="469" t="inlineStr">
        <is>
          <t>ok</t>
        </is>
      </c>
      <c r="S2217" s="469" t="inlineStr">
        <is>
          <t xml:space="preserve"> text </t>
        </is>
      </c>
      <c r="T2217" s="426" t="inlineStr">
        <is>
          <t>Norway</t>
        </is>
      </c>
      <c r="U2217" s="5" t="inlineStr">
        <is>
          <t>import</t>
        </is>
      </c>
      <c r="V2217" s="465" t="n">
        <v>0.04</v>
      </c>
    </row>
    <row r="2218">
      <c r="B2218" s="5" t="inlineStr">
        <is>
          <t>RW.RW-MP.OP</t>
        </is>
      </c>
      <c r="C2218" s="5" t="inlineStr">
        <is>
          <t>RW.RW-MP.OP-Other goods import -Nmix</t>
        </is>
      </c>
      <c r="D2218" s="5" t="inlineStr">
        <is>
          <t>RW</t>
        </is>
      </c>
      <c r="E2218" s="5" t="inlineStr">
        <is>
          <t>RW</t>
        </is>
      </c>
      <c r="F2218" s="5">
        <f>VLOOKUP(E2218,'5.a Definitions'!E:F,2,FALSE)</f>
        <v/>
      </c>
      <c r="G2218" s="5" t="inlineStr">
        <is>
          <t>MP</t>
        </is>
      </c>
      <c r="H2218" s="5" t="inlineStr">
        <is>
          <t>OP</t>
        </is>
      </c>
      <c r="I2218" s="5">
        <f>VLOOKUP(H2218,'5.a Definitions'!E:F,2,FALSE)</f>
        <v/>
      </c>
      <c r="J2218" s="465" t="inlineStr">
        <is>
          <t xml:space="preserve"> Other goods import  </t>
        </is>
      </c>
      <c r="K2218" s="465" t="inlineStr">
        <is>
          <t xml:space="preserve"> other goods import </t>
        </is>
      </c>
      <c r="L2218" s="465" t="inlineStr">
        <is>
          <t xml:space="preserve"> reactive </t>
        </is>
      </c>
      <c r="M2218" s="465" t="inlineStr">
        <is>
          <t xml:space="preserve"> Nmix </t>
        </is>
      </c>
      <c r="N2218" s="466" t="n">
        <v>23.2186782554</v>
      </c>
      <c r="O2218" s="467" t="n">
        <v>0.07990169636164014</v>
      </c>
      <c r="P2218" s="468" t="n">
        <v>2010</v>
      </c>
      <c r="Q2218" s="469" t="inlineStr">
        <is>
          <t>SSB tab 08801</t>
        </is>
      </c>
      <c r="R2218" s="469" t="inlineStr">
        <is>
          <t>ok</t>
        </is>
      </c>
      <c r="S2218" s="469" t="inlineStr">
        <is>
          <t xml:space="preserve"> text </t>
        </is>
      </c>
      <c r="T2218" s="426" t="inlineStr">
        <is>
          <t>Norway</t>
        </is>
      </c>
      <c r="U2218" s="5" t="inlineStr">
        <is>
          <t>import</t>
        </is>
      </c>
      <c r="V2218" s="465" t="n">
        <v>0.04</v>
      </c>
    </row>
    <row r="2219">
      <c r="B2219" s="475" t="inlineStr">
        <is>
          <t>RW.RW-MP.OP</t>
        </is>
      </c>
      <c r="C2219" s="475" t="inlineStr">
        <is>
          <t>RW.RW-MP.OP-Ammonia import -Nmix</t>
        </is>
      </c>
      <c r="D2219" s="475" t="inlineStr">
        <is>
          <t>RW</t>
        </is>
      </c>
      <c r="E2219" s="475" t="inlineStr">
        <is>
          <t>RW</t>
        </is>
      </c>
      <c r="F2219" s="5">
        <f>VLOOKUP(E2219,'5.a Definitions'!E:F,2,FALSE)</f>
        <v/>
      </c>
      <c r="G2219" s="475" t="inlineStr">
        <is>
          <t>MP</t>
        </is>
      </c>
      <c r="H2219" s="475" t="inlineStr">
        <is>
          <t>OP</t>
        </is>
      </c>
      <c r="I2219" s="5">
        <f>VLOOKUP(H2219,'5.a Definitions'!E:F,2,FALSE)</f>
        <v/>
      </c>
      <c r="J2219" s="465" t="inlineStr">
        <is>
          <t>Ammonia import</t>
        </is>
      </c>
      <c r="K2219" s="465" t="inlineStr">
        <is>
          <t>ammonia import</t>
        </is>
      </c>
      <c r="L2219" s="465" t="inlineStr">
        <is>
          <t>reactive</t>
        </is>
      </c>
      <c r="M2219" s="465" t="inlineStr">
        <is>
          <t>Nmix</t>
        </is>
      </c>
      <c r="N2219" s="466" t="n">
        <v>328.183970241</v>
      </c>
      <c r="O2219" s="467" t="n">
        <v>0.05046807920438202</v>
      </c>
      <c r="P2219" s="468" t="n">
        <v>2010</v>
      </c>
      <c r="Q2219" s="469" t="inlineStr">
        <is>
          <t>SSB tab 08801</t>
        </is>
      </c>
      <c r="R2219" s="469" t="inlineStr">
        <is>
          <t>ok</t>
        </is>
      </c>
      <c r="S2219" s="469" t="inlineStr">
        <is>
          <t>text</t>
        </is>
      </c>
      <c r="T2219" s="476" t="inlineStr">
        <is>
          <t>Norway</t>
        </is>
      </c>
      <c r="U2219" s="5" t="inlineStr">
        <is>
          <t>import</t>
        </is>
      </c>
      <c r="V2219" s="465">
        <f>(O2099*N2099)^2</f>
        <v/>
      </c>
    </row>
    <row r="2220" ht="16" customHeight="1">
      <c r="B2220" s="5" t="inlineStr">
        <is>
          <t>RW.RW-AG.MM</t>
        </is>
      </c>
      <c r="C2220" s="5" t="inlineStr">
        <is>
          <t>RW.RW-AG.MM-Animal feed import-Nmix</t>
        </is>
      </c>
      <c r="D2220" s="5" t="inlineStr">
        <is>
          <t>RW</t>
        </is>
      </c>
      <c r="E2220" s="5" t="inlineStr">
        <is>
          <t>RW</t>
        </is>
      </c>
      <c r="F2220" s="5">
        <f>VLOOKUP(E2220,'5.a Definitions'!E:F,2,FALSE)</f>
        <v/>
      </c>
      <c r="G2220" s="5" t="inlineStr">
        <is>
          <t>AG</t>
        </is>
      </c>
      <c r="H2220" s="5" t="inlineStr">
        <is>
          <t>MM</t>
        </is>
      </c>
      <c r="I2220" s="5">
        <f>VLOOKUP(H2220,'5.a Definitions'!E:F,2,FALSE)</f>
        <v/>
      </c>
      <c r="J2220" s="465" t="inlineStr">
        <is>
          <t xml:space="preserve"> Animal feed import </t>
        </is>
      </c>
      <c r="K2220" s="465" t="inlineStr">
        <is>
          <t xml:space="preserve"> animal feed import </t>
        </is>
      </c>
      <c r="L2220" s="465" t="inlineStr">
        <is>
          <t xml:space="preserve"> reactive </t>
        </is>
      </c>
      <c r="M2220" s="465" t="inlineStr">
        <is>
          <t xml:space="preserve"> Nmix </t>
        </is>
      </c>
      <c r="N2220" s="466" t="n">
        <v>28.1879433</v>
      </c>
      <c r="O2220" s="467" t="n">
        <v>0.09441717413993519</v>
      </c>
      <c r="P2220" s="468" t="n">
        <v>2010</v>
      </c>
      <c r="Q2220" s="469" t="inlineStr">
        <is>
          <t>Landbruksdirektoratets kraftfôrstatistikk</t>
        </is>
      </c>
      <c r="R2220" s="469" t="inlineStr">
        <is>
          <t>ok</t>
        </is>
      </c>
      <c r="S2220" s="469" t="inlineStr">
        <is>
          <t xml:space="preserve"> text </t>
        </is>
      </c>
      <c r="T2220" s="426" t="inlineStr">
        <is>
          <t>Norway</t>
        </is>
      </c>
      <c r="U2220" s="5" t="inlineStr">
        <is>
          <t>import</t>
        </is>
      </c>
      <c r="V2220" s="465" t="n">
        <v>0.04</v>
      </c>
    </row>
    <row r="2221">
      <c r="B2221" s="5" t="inlineStr">
        <is>
          <t>RW.RW-AG.MM</t>
        </is>
      </c>
      <c r="C2221" s="5" t="inlineStr">
        <is>
          <t>RW.RW-AG.MM-Live animal import-Nmix</t>
        </is>
      </c>
      <c r="D2221" s="5" t="inlineStr">
        <is>
          <t>RW</t>
        </is>
      </c>
      <c r="E2221" s="5" t="inlineStr">
        <is>
          <t>RW</t>
        </is>
      </c>
      <c r="F2221" s="5">
        <f>VLOOKUP(E2221,'5.a Definitions'!E:F,2,FALSE)</f>
        <v/>
      </c>
      <c r="G2221" s="5" t="inlineStr">
        <is>
          <t>AG</t>
        </is>
      </c>
      <c r="H2221" s="5" t="inlineStr">
        <is>
          <t>MM</t>
        </is>
      </c>
      <c r="I2221" s="5">
        <f>VLOOKUP(H2221,'5.a Definitions'!E:F,2,FALSE)</f>
        <v/>
      </c>
      <c r="J2221" s="465" t="inlineStr">
        <is>
          <t xml:space="preserve"> Live animal import </t>
        </is>
      </c>
      <c r="K2221" s="465" t="inlineStr">
        <is>
          <t xml:space="preserve"> live animal import </t>
        </is>
      </c>
      <c r="L2221" s="465" t="inlineStr">
        <is>
          <t xml:space="preserve"> reactive </t>
        </is>
      </c>
      <c r="M2221" s="465" t="inlineStr">
        <is>
          <t xml:space="preserve"> Nmix </t>
        </is>
      </c>
      <c r="N2221" s="466" t="n">
        <v>0.0161286272</v>
      </c>
      <c r="O2221" s="467" t="n">
        <v>0.4483810153678087</v>
      </c>
      <c r="P2221" s="468" t="n">
        <v>2010</v>
      </c>
      <c r="Q2221" s="469" t="inlineStr">
        <is>
          <t>FAOSTAT</t>
        </is>
      </c>
      <c r="R2221" s="469" t="inlineStr">
        <is>
          <t>ok</t>
        </is>
      </c>
      <c r="S2221" s="469" t="inlineStr">
        <is>
          <t xml:space="preserve"> text </t>
        </is>
      </c>
      <c r="T2221" s="426" t="inlineStr">
        <is>
          <t>Norway</t>
        </is>
      </c>
      <c r="U2221" s="5" t="inlineStr">
        <is>
          <t>import</t>
        </is>
      </c>
      <c r="V2221" s="465" t="n">
        <v>0.04</v>
      </c>
    </row>
    <row r="2222" ht="16" customHeight="1">
      <c r="B2222" s="5" t="inlineStr">
        <is>
          <t>RW.RW-AG.SM</t>
        </is>
      </c>
      <c r="C2222" s="5" t="inlineStr">
        <is>
          <t>RW.RW-AG.SM-Mineral fertilizer import-Nmix</t>
        </is>
      </c>
      <c r="D2222" s="5" t="inlineStr">
        <is>
          <t>RW</t>
        </is>
      </c>
      <c r="E2222" s="5" t="inlineStr">
        <is>
          <t>RW</t>
        </is>
      </c>
      <c r="F2222" s="5">
        <f>VLOOKUP(E2222,'5.a Definitions'!E:F,2,FALSE)</f>
        <v/>
      </c>
      <c r="G2222" s="5" t="inlineStr">
        <is>
          <t>AG</t>
        </is>
      </c>
      <c r="H2222" s="5" t="inlineStr">
        <is>
          <t>SM</t>
        </is>
      </c>
      <c r="I2222" s="5">
        <f>VLOOKUP(H2222,'5.a Definitions'!E:F,2,FALSE)</f>
        <v/>
      </c>
      <c r="J2222" s="465" t="inlineStr">
        <is>
          <t xml:space="preserve"> Mineral fertilizer import </t>
        </is>
      </c>
      <c r="K2222" s="465" t="inlineStr">
        <is>
          <t xml:space="preserve"> mineral fertilizer import </t>
        </is>
      </c>
      <c r="L2222" s="465" t="inlineStr">
        <is>
          <t xml:space="preserve"> reactive </t>
        </is>
      </c>
      <c r="M2222" s="465" t="inlineStr">
        <is>
          <t xml:space="preserve"> Nmix </t>
        </is>
      </c>
      <c r="N2222" s="466" t="n">
        <v>18.991</v>
      </c>
      <c r="O2222" s="467" t="n">
        <v>0.3033769670044502</v>
      </c>
      <c r="P2222" s="468" t="n">
        <v>2010</v>
      </c>
      <c r="Q2222" s="469" t="inlineStr">
        <is>
          <t>FAOSTAT</t>
        </is>
      </c>
      <c r="R2222" s="469" t="inlineStr">
        <is>
          <t>ok</t>
        </is>
      </c>
      <c r="S2222" s="469" t="inlineStr">
        <is>
          <t xml:space="preserve"> text </t>
        </is>
      </c>
      <c r="T2222" s="426" t="inlineStr">
        <is>
          <t>Norway</t>
        </is>
      </c>
      <c r="U2222" s="5" t="inlineStr">
        <is>
          <t>import</t>
        </is>
      </c>
      <c r="V2222" s="465" t="n">
        <v>0.04</v>
      </c>
    </row>
    <row r="2223">
      <c r="B2223" s="5" t="inlineStr">
        <is>
          <t>RW.RW-PR.SO</t>
        </is>
      </c>
      <c r="C2223" s="5" t="inlineStr">
        <is>
          <t>RW.RW-PR.SO-Solid waste import-Nmix</t>
        </is>
      </c>
      <c r="D2223" s="5" t="inlineStr">
        <is>
          <t>RW</t>
        </is>
      </c>
      <c r="E2223" s="5" t="inlineStr">
        <is>
          <t>RW</t>
        </is>
      </c>
      <c r="F2223" s="5">
        <f>VLOOKUP(E2223,'5.a Definitions'!E:F,2,FALSE)</f>
        <v/>
      </c>
      <c r="G2223" s="5" t="inlineStr">
        <is>
          <t>PR</t>
        </is>
      </c>
      <c r="H2223" s="5" t="inlineStr">
        <is>
          <t>SO</t>
        </is>
      </c>
      <c r="I2223" s="5">
        <f>VLOOKUP(H2223,'5.a Definitions'!E:F,2,FALSE)</f>
        <v/>
      </c>
      <c r="J2223" s="465" t="inlineStr">
        <is>
          <t xml:space="preserve"> Solid waste import </t>
        </is>
      </c>
      <c r="K2223" s="465" t="inlineStr">
        <is>
          <t xml:space="preserve"> solid waste import </t>
        </is>
      </c>
      <c r="L2223" s="465" t="inlineStr">
        <is>
          <t xml:space="preserve"> reactive </t>
        </is>
      </c>
      <c r="M2223" s="465" t="inlineStr">
        <is>
          <t xml:space="preserve"> Nmix </t>
        </is>
      </c>
      <c r="N2223" s="466" t="n">
        <v>0.5958134021999999</v>
      </c>
      <c r="O2223" s="467" t="n">
        <v>0.1639462060341403</v>
      </c>
      <c r="P2223" s="468" t="n">
        <v>2010</v>
      </c>
      <c r="Q2223" s="469" t="inlineStr">
        <is>
          <t>SSB tab 08801</t>
        </is>
      </c>
      <c r="R2223" s="469" t="inlineStr">
        <is>
          <t>ok</t>
        </is>
      </c>
      <c r="S2223" s="469" t="inlineStr">
        <is>
          <t xml:space="preserve"> text </t>
        </is>
      </c>
      <c r="T2223" s="426" t="inlineStr">
        <is>
          <t>Norway</t>
        </is>
      </c>
      <c r="U2223" s="5" t="inlineStr">
        <is>
          <t>import</t>
        </is>
      </c>
      <c r="V2223" s="465" t="n">
        <v>0.04</v>
      </c>
    </row>
    <row r="2224">
      <c r="B2224" s="5" t="inlineStr">
        <is>
          <t>RW.RW-AT.AT</t>
        </is>
      </c>
      <c r="C2224" s="5" t="inlineStr">
        <is>
          <t>RW.RW-AT.AT-Atmospheric inflow-OXN</t>
        </is>
      </c>
      <c r="D2224" s="5" t="inlineStr">
        <is>
          <t>RW</t>
        </is>
      </c>
      <c r="E2224" s="5" t="inlineStr">
        <is>
          <t>RW</t>
        </is>
      </c>
      <c r="F2224" s="5">
        <f>VLOOKUP(E2224,'5.a Definitions'!E:F,2,FALSE)</f>
        <v/>
      </c>
      <c r="G2224" s="5" t="inlineStr">
        <is>
          <t>AT</t>
        </is>
      </c>
      <c r="H2224" s="5" t="inlineStr">
        <is>
          <t>AT</t>
        </is>
      </c>
      <c r="I2224" s="5">
        <f>VLOOKUP(H2224,'5.a Definitions'!E:F,2,FALSE)</f>
        <v/>
      </c>
      <c r="J2224" s="465" t="inlineStr">
        <is>
          <t xml:space="preserve"> Atmospheric inflow </t>
        </is>
      </c>
      <c r="K2224" s="465" t="inlineStr">
        <is>
          <t xml:space="preserve"> atmospheric inflow </t>
        </is>
      </c>
      <c r="L2224" s="465" t="inlineStr">
        <is>
          <t xml:space="preserve"> reactive </t>
        </is>
      </c>
      <c r="M2224" s="465" t="inlineStr">
        <is>
          <t xml:space="preserve"> OXN </t>
        </is>
      </c>
      <c r="N2224" s="466" t="n">
        <v>33.35293351830485</v>
      </c>
      <c r="O2224" s="467" t="n">
        <v>0.4978678205152002</v>
      </c>
      <c r="P2224" s="468" t="n">
        <v>2010</v>
      </c>
      <c r="Q2224" s="469" t="inlineStr">
        <is>
          <t>EMEP SR tables</t>
        </is>
      </c>
      <c r="R2224" s="469" t="inlineStr">
        <is>
          <t>ok</t>
        </is>
      </c>
      <c r="S2224" s="469" t="inlineStr">
        <is>
          <t xml:space="preserve"> text </t>
        </is>
      </c>
      <c r="T2224" s="426" t="inlineStr">
        <is>
          <t>Norway</t>
        </is>
      </c>
      <c r="U2224" s="5" t="inlineStr">
        <is>
          <t>import</t>
        </is>
      </c>
      <c r="V2224" s="465" t="n">
        <v>0.04</v>
      </c>
    </row>
    <row r="2225">
      <c r="B2225" s="5" t="inlineStr">
        <is>
          <t>RW.RW-AT.AT</t>
        </is>
      </c>
      <c r="C2225" s="5" t="inlineStr">
        <is>
          <t>RW.RW-AT.AT-Atmospheric inflow-RDN</t>
        </is>
      </c>
      <c r="D2225" s="5" t="inlineStr">
        <is>
          <t>RW</t>
        </is>
      </c>
      <c r="E2225" s="5" t="inlineStr">
        <is>
          <t>RW</t>
        </is>
      </c>
      <c r="F2225" s="5">
        <f>VLOOKUP(E2225,'5.a Definitions'!E:F,2,FALSE)</f>
        <v/>
      </c>
      <c r="G2225" s="5" t="inlineStr">
        <is>
          <t>AT</t>
        </is>
      </c>
      <c r="H2225" s="5" t="inlineStr">
        <is>
          <t>AT</t>
        </is>
      </c>
      <c r="I2225" s="5">
        <f>VLOOKUP(H2225,'5.a Definitions'!E:F,2,FALSE)</f>
        <v/>
      </c>
      <c r="J2225" s="465" t="inlineStr">
        <is>
          <t xml:space="preserve"> Atmospheric inflow </t>
        </is>
      </c>
      <c r="K2225" s="465" t="inlineStr">
        <is>
          <t xml:space="preserve"> atmospheric inflow </t>
        </is>
      </c>
      <c r="L2225" s="465" t="inlineStr">
        <is>
          <t xml:space="preserve"> reactive </t>
        </is>
      </c>
      <c r="M2225" s="465" t="inlineStr">
        <is>
          <t xml:space="preserve"> RDN </t>
        </is>
      </c>
      <c r="N2225" s="466" t="n">
        <v>19.00446841640627</v>
      </c>
      <c r="O2225" s="467" t="n">
        <v>0.4978678205152003</v>
      </c>
      <c r="P2225" s="468" t="n">
        <v>2010</v>
      </c>
      <c r="Q2225" s="469" t="inlineStr">
        <is>
          <t>EMEP SR tables</t>
        </is>
      </c>
      <c r="R2225" s="469" t="inlineStr">
        <is>
          <t>ok</t>
        </is>
      </c>
      <c r="S2225" s="469" t="inlineStr">
        <is>
          <t xml:space="preserve"> text </t>
        </is>
      </c>
      <c r="T2225" s="426" t="inlineStr">
        <is>
          <t>Norway</t>
        </is>
      </c>
      <c r="U2225" s="5" t="inlineStr">
        <is>
          <t>import</t>
        </is>
      </c>
      <c r="V2225" s="465" t="n">
        <v>0.04</v>
      </c>
    </row>
    <row r="2226">
      <c r="B2226" s="475" t="inlineStr">
        <is>
          <t>RW.RW-HY.AC</t>
        </is>
      </c>
      <c r="C2226" s="475" t="inlineStr">
        <is>
          <t>RW.RW-HY.AC-Aquaculture feed import-Nmix</t>
        </is>
      </c>
      <c r="D2226" s="475" t="inlineStr">
        <is>
          <t>RW</t>
        </is>
      </c>
      <c r="E2226" s="475" t="inlineStr">
        <is>
          <t>RW</t>
        </is>
      </c>
      <c r="F2226" s="5">
        <f>VLOOKUP(E2226,'5.a Definitions'!E:F,2,FALSE)</f>
        <v/>
      </c>
      <c r="G2226" s="475" t="inlineStr">
        <is>
          <t>HY</t>
        </is>
      </c>
      <c r="H2226" s="475" t="inlineStr">
        <is>
          <t>AC</t>
        </is>
      </c>
      <c r="I2226" s="5">
        <f>VLOOKUP(H2226,'5.a Definitions'!E:F,2,FALSE)</f>
        <v/>
      </c>
      <c r="J2226" s="465" t="inlineStr">
        <is>
          <t>Aquaculture feed import</t>
        </is>
      </c>
      <c r="K2226" s="465" t="inlineStr">
        <is>
          <t>aquaculture feed import</t>
        </is>
      </c>
      <c r="L2226" s="465" t="inlineStr">
        <is>
          <t>reactive</t>
        </is>
      </c>
      <c r="M2226" s="465" t="inlineStr">
        <is>
          <t>Nmix</t>
        </is>
      </c>
      <c r="N2226" s="466" t="n">
        <v>65.42802194871796</v>
      </c>
      <c r="O2226" s="467" t="n">
        <v>0.1496180874316818</v>
      </c>
      <c r="P2226" s="468" t="n">
        <v>2010</v>
      </c>
      <c r="Q2226" s="469" t="inlineStr">
        <is>
          <t>Fiskeridirektoratet</t>
        </is>
      </c>
      <c r="R2226" s="469" t="inlineStr">
        <is>
          <t>ok</t>
        </is>
      </c>
      <c r="S2226" s="469" t="inlineStr">
        <is>
          <t>text</t>
        </is>
      </c>
      <c r="T2226" s="476" t="inlineStr">
        <is>
          <t>Norway</t>
        </is>
      </c>
      <c r="U2226" s="5" t="inlineStr">
        <is>
          <t>import</t>
        </is>
      </c>
      <c r="V2226" s="465">
        <f>(O2013*N2013)^2</f>
        <v/>
      </c>
    </row>
    <row r="2227">
      <c r="A2227" s="483" t="inlineStr">
        <is>
          <t xml:space="preserve"> Energy and fuels </t>
        </is>
      </c>
      <c r="B2227" s="5" t="inlineStr">
        <is>
          <t>EF.EC-EF.IC</t>
        </is>
      </c>
      <c r="C2227" s="5" t="inlineStr">
        <is>
          <t>EF.EC-EF.IC-Fuel for industry-Nmix</t>
        </is>
      </c>
      <c r="D2227" s="5" t="inlineStr">
        <is>
          <t>EF</t>
        </is>
      </c>
      <c r="E2227" s="5" t="inlineStr">
        <is>
          <t>EC</t>
        </is>
      </c>
      <c r="F2227" s="5">
        <f>VLOOKUP(E2227,'5.a Definitions'!E:F,2,FALSE)</f>
        <v/>
      </c>
      <c r="G2227" s="5" t="inlineStr">
        <is>
          <t>EF</t>
        </is>
      </c>
      <c r="H2227" s="5" t="inlineStr">
        <is>
          <t>IC</t>
        </is>
      </c>
      <c r="I2227" s="5">
        <f>VLOOKUP(H2227,'5.a Definitions'!E:F,2,FALSE)</f>
        <v/>
      </c>
      <c r="J2227" s="465" t="inlineStr">
        <is>
          <t xml:space="preserve"> Fuel for industry </t>
        </is>
      </c>
      <c r="K2227" s="465" t="inlineStr">
        <is>
          <t xml:space="preserve"> fuel for industry </t>
        </is>
      </c>
      <c r="L2227" s="465" t="inlineStr">
        <is>
          <t xml:space="preserve"> reactive </t>
        </is>
      </c>
      <c r="M2227" s="465" t="inlineStr">
        <is>
          <t xml:space="preserve"> Nmix </t>
        </is>
      </c>
      <c r="N2227" s="466" t="n">
        <v>3.526291236302375</v>
      </c>
      <c r="O2227" s="467" t="n">
        <v>0.5475045907910467</v>
      </c>
      <c r="P2227" s="468" t="n">
        <v>2009</v>
      </c>
      <c r="Q2227" s="469" t="inlineStr">
        <is>
          <t>UNFCCC CRT</t>
        </is>
      </c>
      <c r="R2227" s="469" t="inlineStr">
        <is>
          <t>ok</t>
        </is>
      </c>
      <c r="S2227" s="469" t="inlineStr">
        <is>
          <t xml:space="preserve"> text </t>
        </is>
      </c>
      <c r="T2227" s="426" t="inlineStr">
        <is>
          <t>Norway</t>
        </is>
      </c>
      <c r="U2227" s="5" t="inlineStr">
        <is>
          <t>useful output</t>
        </is>
      </c>
      <c r="V2227" s="465" t="n">
        <v>0.04</v>
      </c>
    </row>
    <row r="2228" ht="16" customHeight="1">
      <c r="B2228" s="5" t="inlineStr">
        <is>
          <t>EF.EC-EF.TR</t>
        </is>
      </c>
      <c r="C2228" s="5" t="inlineStr">
        <is>
          <t>EF.EC-EF.TR-Fuel for transport-Nmix</t>
        </is>
      </c>
      <c r="D2228" s="5" t="inlineStr">
        <is>
          <t>EF</t>
        </is>
      </c>
      <c r="E2228" s="5" t="inlineStr">
        <is>
          <t>EC</t>
        </is>
      </c>
      <c r="F2228" s="5">
        <f>VLOOKUP(E2228,'5.a Definitions'!E:F,2,FALSE)</f>
        <v/>
      </c>
      <c r="G2228" s="5" t="inlineStr">
        <is>
          <t>EF</t>
        </is>
      </c>
      <c r="H2228" s="5" t="inlineStr">
        <is>
          <t>TR</t>
        </is>
      </c>
      <c r="I2228" s="5">
        <f>VLOOKUP(H2228,'5.a Definitions'!E:F,2,FALSE)</f>
        <v/>
      </c>
      <c r="J2228" s="465" t="inlineStr">
        <is>
          <t xml:space="preserve"> Fuel for transport </t>
        </is>
      </c>
      <c r="K2228" s="465" t="inlineStr">
        <is>
          <t xml:space="preserve"> fuel for transport </t>
        </is>
      </c>
      <c r="L2228" s="465" t="inlineStr">
        <is>
          <t xml:space="preserve"> reactive </t>
        </is>
      </c>
      <c r="M2228" s="465" t="inlineStr">
        <is>
          <t xml:space="preserve"> Nmix </t>
        </is>
      </c>
      <c r="N2228" s="466" t="n">
        <v>0.9010687178994643</v>
      </c>
      <c r="O2228" s="467" t="n">
        <v>0.3164771677538792</v>
      </c>
      <c r="P2228" s="468" t="n">
        <v>2009</v>
      </c>
      <c r="Q2228" s="469" t="inlineStr">
        <is>
          <t>UNFCCC CRT</t>
        </is>
      </c>
      <c r="R2228" s="469" t="inlineStr">
        <is>
          <t>ok</t>
        </is>
      </c>
      <c r="S2228" s="469" t="inlineStr">
        <is>
          <t xml:space="preserve"> text </t>
        </is>
      </c>
      <c r="T2228" s="426" t="inlineStr">
        <is>
          <t>Norway</t>
        </is>
      </c>
      <c r="U2228" s="5" t="inlineStr">
        <is>
          <t>useful output</t>
        </is>
      </c>
      <c r="V2228" s="465" t="n">
        <v>0.04</v>
      </c>
    </row>
    <row r="2229" ht="16" customHeight="1">
      <c r="B2229" s="5" t="inlineStr">
        <is>
          <t>EF.EC-EF.OE</t>
        </is>
      </c>
      <c r="C2229" s="5" t="inlineStr">
        <is>
          <t>EF.EC-EF.OE-Fuel for heating-Nmix</t>
        </is>
      </c>
      <c r="D2229" s="5" t="inlineStr">
        <is>
          <t>EF</t>
        </is>
      </c>
      <c r="E2229" s="5" t="inlineStr">
        <is>
          <t>EC</t>
        </is>
      </c>
      <c r="F2229" s="5">
        <f>VLOOKUP(E2229,'5.a Definitions'!E:F,2,FALSE)</f>
        <v/>
      </c>
      <c r="G2229" s="5" t="inlineStr">
        <is>
          <t>EF</t>
        </is>
      </c>
      <c r="H2229" s="5" t="inlineStr">
        <is>
          <t>OE</t>
        </is>
      </c>
      <c r="I2229" s="5">
        <f>VLOOKUP(H2229,'5.a Definitions'!E:F,2,FALSE)</f>
        <v/>
      </c>
      <c r="J2229" s="465" t="inlineStr">
        <is>
          <t xml:space="preserve"> Fuel for heating </t>
        </is>
      </c>
      <c r="K2229" s="465" t="inlineStr">
        <is>
          <t xml:space="preserve"> fuel for heating </t>
        </is>
      </c>
      <c r="L2229" s="465" t="inlineStr">
        <is>
          <t xml:space="preserve"> reactive </t>
        </is>
      </c>
      <c r="M2229" s="465" t="inlineStr">
        <is>
          <t xml:space="preserve"> Nmix </t>
        </is>
      </c>
      <c r="N2229" s="466" t="n">
        <v>0.3379692387053094</v>
      </c>
      <c r="O2229" s="467" t="n">
        <v>0.3543146215287453</v>
      </c>
      <c r="P2229" s="468" t="n">
        <v>2009</v>
      </c>
      <c r="Q2229" s="469" t="inlineStr">
        <is>
          <t>UNFCCC CRT</t>
        </is>
      </c>
      <c r="R2229" s="469" t="inlineStr">
        <is>
          <t>ok</t>
        </is>
      </c>
      <c r="S2229" s="469" t="inlineStr">
        <is>
          <t xml:space="preserve"> text </t>
        </is>
      </c>
      <c r="T2229" s="426" t="inlineStr">
        <is>
          <t>Norway</t>
        </is>
      </c>
      <c r="U2229" s="5" t="inlineStr">
        <is>
          <t>useful output</t>
        </is>
      </c>
      <c r="V2229" s="465" t="n">
        <v>0.04</v>
      </c>
    </row>
    <row r="2230" ht="16" customHeight="1">
      <c r="B2230" s="5" t="inlineStr">
        <is>
          <t>EF.EC-MP.OP</t>
        </is>
      </c>
      <c r="C2230" s="5" t="inlineStr">
        <is>
          <t>EF.EC-MP.OP-Fuel used as feedstock-Nmix</t>
        </is>
      </c>
      <c r="D2230" s="5" t="inlineStr">
        <is>
          <t>EF</t>
        </is>
      </c>
      <c r="E2230" s="5" t="inlineStr">
        <is>
          <t>EC</t>
        </is>
      </c>
      <c r="F2230" s="5">
        <f>VLOOKUP(E2230,'5.a Definitions'!E:F,2,FALSE)</f>
        <v/>
      </c>
      <c r="G2230" s="5" t="inlineStr">
        <is>
          <t>MP</t>
        </is>
      </c>
      <c r="H2230" s="5" t="inlineStr">
        <is>
          <t>OP</t>
        </is>
      </c>
      <c r="I2230" s="5">
        <f>VLOOKUP(H2230,'5.a Definitions'!E:F,2,FALSE)</f>
        <v/>
      </c>
      <c r="J2230" s="465" t="inlineStr">
        <is>
          <t xml:space="preserve"> Fuel used as feedstock </t>
        </is>
      </c>
      <c r="K2230" s="465" t="inlineStr">
        <is>
          <t xml:space="preserve"> fuel used as feedstock </t>
        </is>
      </c>
      <c r="L2230" s="465" t="inlineStr">
        <is>
          <t xml:space="preserve"> reactive </t>
        </is>
      </c>
      <c r="M2230" s="465" t="inlineStr">
        <is>
          <t xml:space="preserve"> Nmix </t>
        </is>
      </c>
      <c r="N2230" s="466" t="n">
        <v>1.20588907760648</v>
      </c>
      <c r="O2230" s="467" t="n">
        <v>1.053058959627591</v>
      </c>
      <c r="P2230" s="468" t="n">
        <v>2009</v>
      </c>
      <c r="Q2230" s="469" t="inlineStr">
        <is>
          <t>SSB table 11561</t>
        </is>
      </c>
      <c r="R2230" s="469" t="inlineStr">
        <is>
          <t>ok</t>
        </is>
      </c>
      <c r="S2230" s="469" t="inlineStr">
        <is>
          <t xml:space="preserve"> text </t>
        </is>
      </c>
      <c r="T2230" s="426" t="inlineStr">
        <is>
          <t>Norway</t>
        </is>
      </c>
      <c r="U2230" s="5" t="inlineStr">
        <is>
          <t>useful output</t>
        </is>
      </c>
      <c r="V2230" s="465" t="n">
        <v>0.04</v>
      </c>
    </row>
    <row r="2231" ht="16" customHeight="1">
      <c r="B2231" s="5" t="inlineStr">
        <is>
          <t>EF.EC-AT.AT</t>
        </is>
      </c>
      <c r="C2231" s="5" t="inlineStr">
        <is>
          <t>EF.EC-AT.AT-Emissions-NH3</t>
        </is>
      </c>
      <c r="D2231" s="5" t="inlineStr">
        <is>
          <t>EF</t>
        </is>
      </c>
      <c r="E2231" s="5" t="inlineStr">
        <is>
          <t>EC</t>
        </is>
      </c>
      <c r="F2231" s="5">
        <f>VLOOKUP(E2231,'5.a Definitions'!E:F,2,FALSE)</f>
        <v/>
      </c>
      <c r="G2231" s="5" t="inlineStr">
        <is>
          <t>AT</t>
        </is>
      </c>
      <c r="H2231" s="5" t="inlineStr">
        <is>
          <t>AT</t>
        </is>
      </c>
      <c r="I2231" s="5">
        <f>VLOOKUP(H2231,'5.a Definitions'!E:F,2,FALSE)</f>
        <v/>
      </c>
      <c r="J2231" s="465" t="inlineStr">
        <is>
          <t xml:space="preserve"> Emissions </t>
        </is>
      </c>
      <c r="K2231" s="465" t="inlineStr">
        <is>
          <t xml:space="preserve"> energy conversion emissions </t>
        </is>
      </c>
      <c r="L2231" s="465" t="inlineStr">
        <is>
          <t xml:space="preserve"> reactive </t>
        </is>
      </c>
      <c r="M2231" s="465" t="inlineStr">
        <is>
          <t xml:space="preserve"> NH3 </t>
        </is>
      </c>
      <c r="N2231" s="466" t="n">
        <v>0</v>
      </c>
      <c r="O2231" s="467" t="n">
        <v>0.5</v>
      </c>
      <c r="P2231" s="468" t="n">
        <v>2009</v>
      </c>
      <c r="Q2231" s="469" t="inlineStr">
        <is>
          <t>CRLTAP Inventory Submissions</t>
        </is>
      </c>
      <c r="R2231" s="469" t="inlineStr">
        <is>
          <t>ok</t>
        </is>
      </c>
      <c r="S2231" s="469" t="inlineStr">
        <is>
          <t xml:space="preserve"> text </t>
        </is>
      </c>
      <c r="T2231" s="426" t="inlineStr">
        <is>
          <t>Norway</t>
        </is>
      </c>
      <c r="U2231" s="5" t="inlineStr">
        <is>
          <t>N wasted</t>
        </is>
      </c>
      <c r="V2231" s="465" t="n">
        <v>0.04</v>
      </c>
    </row>
    <row r="2232" ht="16" customHeight="1">
      <c r="B2232" s="5" t="inlineStr">
        <is>
          <t>EF.EC-AT.AT</t>
        </is>
      </c>
      <c r="C2232" s="5" t="inlineStr">
        <is>
          <t>EF.EC-AT.AT-Emissions-NOx</t>
        </is>
      </c>
      <c r="D2232" s="5" t="inlineStr">
        <is>
          <t>EF</t>
        </is>
      </c>
      <c r="E2232" s="5" t="inlineStr">
        <is>
          <t>EC</t>
        </is>
      </c>
      <c r="F2232" s="5">
        <f>VLOOKUP(E2232,'5.a Definitions'!E:F,2,FALSE)</f>
        <v/>
      </c>
      <c r="G2232" s="5" t="inlineStr">
        <is>
          <t>AT</t>
        </is>
      </c>
      <c r="H2232" s="5" t="inlineStr">
        <is>
          <t>AT</t>
        </is>
      </c>
      <c r="I2232" s="5">
        <f>VLOOKUP(H2232,'5.a Definitions'!E:F,2,FALSE)</f>
        <v/>
      </c>
      <c r="J2232" s="465" t="inlineStr">
        <is>
          <t xml:space="preserve"> Emissions </t>
        </is>
      </c>
      <c r="K2232" s="465" t="inlineStr">
        <is>
          <t xml:space="preserve"> energy conversion emissions </t>
        </is>
      </c>
      <c r="L2232" s="465" t="inlineStr">
        <is>
          <t xml:space="preserve"> reactive </t>
        </is>
      </c>
      <c r="M2232" s="465" t="inlineStr">
        <is>
          <t xml:space="preserve"> NOx </t>
        </is>
      </c>
      <c r="N2232" s="466" t="n">
        <v>15.14691019210862</v>
      </c>
      <c r="O2232" s="467" t="n">
        <v>0.1899549248440642</v>
      </c>
      <c r="P2232" s="468" t="n">
        <v>2009</v>
      </c>
      <c r="Q2232" s="469" t="inlineStr">
        <is>
          <t>CRLTAP Inventory Submissions</t>
        </is>
      </c>
      <c r="R2232" s="469" t="inlineStr">
        <is>
          <t>ok</t>
        </is>
      </c>
      <c r="S2232" s="469" t="inlineStr">
        <is>
          <t xml:space="preserve"> text </t>
        </is>
      </c>
      <c r="T2232" s="426" t="inlineStr">
        <is>
          <t>Norway</t>
        </is>
      </c>
      <c r="U2232" s="465" t="inlineStr">
        <is>
          <t xml:space="preserve"> N wasted </t>
        </is>
      </c>
      <c r="V2232" s="465" t="n">
        <v>0.04</v>
      </c>
    </row>
    <row r="2233" ht="16" customHeight="1">
      <c r="B2233" s="5" t="inlineStr">
        <is>
          <t>EF.EC-AT.AT</t>
        </is>
      </c>
      <c r="C2233" s="5" t="inlineStr">
        <is>
          <t>EF.EC-AT.AT-Emissions-N2O</t>
        </is>
      </c>
      <c r="D2233" s="5" t="inlineStr">
        <is>
          <t>EF</t>
        </is>
      </c>
      <c r="E2233" s="5" t="inlineStr">
        <is>
          <t>EC</t>
        </is>
      </c>
      <c r="F2233" s="5">
        <f>VLOOKUP(E2233,'5.a Definitions'!E:F,2,FALSE)</f>
        <v/>
      </c>
      <c r="G2233" s="5" t="inlineStr">
        <is>
          <t>AT</t>
        </is>
      </c>
      <c r="H2233" s="5" t="inlineStr">
        <is>
          <t>AT</t>
        </is>
      </c>
      <c r="I2233" s="5">
        <f>VLOOKUP(H2233,'5.a Definitions'!E:F,2,FALSE)</f>
        <v/>
      </c>
      <c r="J2233" s="465" t="inlineStr">
        <is>
          <t xml:space="preserve"> Emissions </t>
        </is>
      </c>
      <c r="K2233" s="465" t="inlineStr">
        <is>
          <t xml:space="preserve"> energy conversion emissions </t>
        </is>
      </c>
      <c r="L2233" s="465" t="inlineStr">
        <is>
          <t xml:space="preserve"> reactive </t>
        </is>
      </c>
      <c r="M2233" s="465" t="inlineStr">
        <is>
          <t xml:space="preserve"> N2O </t>
        </is>
      </c>
      <c r="N2233" s="466" t="n">
        <v>0.04595104831663827</v>
      </c>
      <c r="O2233" s="467" t="n">
        <v>1.394797542306526</v>
      </c>
      <c r="P2233" s="468" t="n">
        <v>2009</v>
      </c>
      <c r="Q2233" s="469" t="inlineStr">
        <is>
          <t>UNFCCC CRT</t>
        </is>
      </c>
      <c r="R2233" s="469" t="inlineStr">
        <is>
          <t>ok</t>
        </is>
      </c>
      <c r="S2233" s="469" t="inlineStr">
        <is>
          <t xml:space="preserve"> text </t>
        </is>
      </c>
      <c r="T2233" s="426" t="inlineStr">
        <is>
          <t>Norway</t>
        </is>
      </c>
      <c r="U2233" s="465" t="inlineStr">
        <is>
          <t xml:space="preserve"> N wasted </t>
        </is>
      </c>
      <c r="V2233" s="465" t="n">
        <v>0.04</v>
      </c>
    </row>
    <row r="2234" ht="16" customHeight="1">
      <c r="B2234" s="5" t="inlineStr">
        <is>
          <t>EF.EC-AT.AT</t>
        </is>
      </c>
      <c r="C2234" s="5" t="inlineStr">
        <is>
          <t>EF.EC-AT.AT-Emissions-N2</t>
        </is>
      </c>
      <c r="D2234" s="5" t="inlineStr">
        <is>
          <t>EF</t>
        </is>
      </c>
      <c r="E2234" s="5" t="inlineStr">
        <is>
          <t>EC</t>
        </is>
      </c>
      <c r="F2234" s="5">
        <f>VLOOKUP(E2234,'5.a Definitions'!E:F,2,FALSE)</f>
        <v/>
      </c>
      <c r="G2234" s="5" t="inlineStr">
        <is>
          <t>AT</t>
        </is>
      </c>
      <c r="H2234" s="5" t="inlineStr">
        <is>
          <t>AT</t>
        </is>
      </c>
      <c r="I2234" s="5">
        <f>VLOOKUP(H2234,'5.a Definitions'!E:F,2,FALSE)</f>
        <v/>
      </c>
      <c r="J2234" s="465" t="inlineStr">
        <is>
          <t xml:space="preserve"> Emissions </t>
        </is>
      </c>
      <c r="K2234" s="465" t="inlineStr">
        <is>
          <t xml:space="preserve"> energy conversion emissions </t>
        </is>
      </c>
      <c r="L2234" s="465" t="inlineStr">
        <is>
          <t xml:space="preserve"> inert </t>
        </is>
      </c>
      <c r="M2234" s="465" t="inlineStr">
        <is>
          <t xml:space="preserve"> N2 </t>
        </is>
      </c>
      <c r="N2234" s="466" t="n">
        <v>0</v>
      </c>
      <c r="O2234" s="467" t="n">
        <v>10</v>
      </c>
      <c r="P2234" s="468" t="n">
        <v>2009</v>
      </c>
      <c r="Q2234" s="469" t="inlineStr">
        <is>
          <t>mass balance</t>
        </is>
      </c>
      <c r="R2234" s="469" t="inlineStr">
        <is>
          <t>ok</t>
        </is>
      </c>
      <c r="S2234" s="469" t="inlineStr">
        <is>
          <t xml:space="preserve"> text </t>
        </is>
      </c>
      <c r="T2234" s="426" t="inlineStr">
        <is>
          <t>Norway</t>
        </is>
      </c>
      <c r="U2234" s="465" t="inlineStr">
        <is>
          <t xml:space="preserve"> N wasted </t>
        </is>
      </c>
      <c r="V2234" s="465" t="n">
        <v>0.04</v>
      </c>
    </row>
    <row r="2235" ht="16" customHeight="1">
      <c r="B2235" s="5" t="inlineStr">
        <is>
          <t>EF.EC-RW.RW</t>
        </is>
      </c>
      <c r="C2235" s="5" t="inlineStr">
        <is>
          <t>EF.EC-RW.RW-Fuel export-Nmix</t>
        </is>
      </c>
      <c r="D2235" s="5" t="inlineStr">
        <is>
          <t>EF</t>
        </is>
      </c>
      <c r="E2235" s="5" t="inlineStr">
        <is>
          <t>EC</t>
        </is>
      </c>
      <c r="F2235" s="5">
        <f>VLOOKUP(E2235,'5.a Definitions'!E:F,2,FALSE)</f>
        <v/>
      </c>
      <c r="G2235" s="5" t="inlineStr">
        <is>
          <t>RW</t>
        </is>
      </c>
      <c r="H2235" s="5" t="inlineStr">
        <is>
          <t>RW</t>
        </is>
      </c>
      <c r="I2235" s="5">
        <f>VLOOKUP(H2235,'5.a Definitions'!E:F,2,FALSE)</f>
        <v/>
      </c>
      <c r="J2235" s="465" t="inlineStr">
        <is>
          <t xml:space="preserve"> Fuel export </t>
        </is>
      </c>
      <c r="K2235" s="465" t="inlineStr">
        <is>
          <t xml:space="preserve"> fuel export </t>
        </is>
      </c>
      <c r="L2235" s="465" t="inlineStr">
        <is>
          <t xml:space="preserve"> reactive </t>
        </is>
      </c>
      <c r="M2235" s="465" t="inlineStr">
        <is>
          <t xml:space="preserve"> Nmix </t>
        </is>
      </c>
      <c r="N2235" s="466" t="n">
        <v>224.550879077998</v>
      </c>
      <c r="O2235" s="467" t="n">
        <v>2.693781851165339</v>
      </c>
      <c r="P2235" s="468" t="n">
        <v>2009</v>
      </c>
      <c r="Q2235" s="469" t="inlineStr">
        <is>
          <t>SSB tab 08801</t>
        </is>
      </c>
      <c r="R2235" s="469" t="inlineStr">
        <is>
          <t>ok</t>
        </is>
      </c>
      <c r="S2235" s="469" t="inlineStr">
        <is>
          <t xml:space="preserve"> text </t>
        </is>
      </c>
      <c r="T2235" s="426" t="inlineStr">
        <is>
          <t>Norway</t>
        </is>
      </c>
      <c r="U2235" s="5" t="inlineStr">
        <is>
          <t>useful output</t>
        </is>
      </c>
      <c r="V2235" s="465" t="n">
        <v>0.04</v>
      </c>
    </row>
    <row r="2236" ht="16" customHeight="1">
      <c r="B2236" s="5" t="inlineStr">
        <is>
          <t>EF.IC-AT.AT</t>
        </is>
      </c>
      <c r="C2236" s="5" t="inlineStr">
        <is>
          <t>EF.IC-AT.AT-Emissions-NH3</t>
        </is>
      </c>
      <c r="D2236" s="5" t="inlineStr">
        <is>
          <t>EF</t>
        </is>
      </c>
      <c r="E2236" s="5" t="inlineStr">
        <is>
          <t>IC</t>
        </is>
      </c>
      <c r="F2236" s="5">
        <f>VLOOKUP(E2236,'5.a Definitions'!E:F,2,FALSE)</f>
        <v/>
      </c>
      <c r="G2236" s="5" t="inlineStr">
        <is>
          <t>AT</t>
        </is>
      </c>
      <c r="H2236" s="5" t="inlineStr">
        <is>
          <t>AT</t>
        </is>
      </c>
      <c r="I2236" s="5">
        <f>VLOOKUP(H2236,'5.a Definitions'!E:F,2,FALSE)</f>
        <v/>
      </c>
      <c r="J2236" s="465" t="inlineStr">
        <is>
          <t xml:space="preserve"> Emissions </t>
        </is>
      </c>
      <c r="K2236" s="465" t="inlineStr">
        <is>
          <t xml:space="preserve"> industrial emissions </t>
        </is>
      </c>
      <c r="L2236" s="465" t="inlineStr">
        <is>
          <t xml:space="preserve"> reactive </t>
        </is>
      </c>
      <c r="M2236" s="465" t="inlineStr">
        <is>
          <t xml:space="preserve"> NH3 </t>
        </is>
      </c>
      <c r="N2236" s="466" t="n">
        <v>0.009258667074450002</v>
      </c>
      <c r="O2236" s="467" t="n">
        <v>0.210166018505419</v>
      </c>
      <c r="P2236" s="468" t="n">
        <v>2009</v>
      </c>
      <c r="Q2236" s="469" t="inlineStr">
        <is>
          <t>CRLTAP Inventory Submissions</t>
        </is>
      </c>
      <c r="R2236" s="469" t="inlineStr">
        <is>
          <t>ok</t>
        </is>
      </c>
      <c r="S2236" s="469" t="inlineStr">
        <is>
          <t xml:space="preserve"> text </t>
        </is>
      </c>
      <c r="T2236" s="426" t="inlineStr">
        <is>
          <t>Norway</t>
        </is>
      </c>
      <c r="U2236" s="465" t="inlineStr">
        <is>
          <t xml:space="preserve"> N wasted </t>
        </is>
      </c>
      <c r="V2236" s="465" t="n">
        <v>0.04</v>
      </c>
    </row>
    <row r="2237" ht="16" customHeight="1">
      <c r="B2237" s="5" t="inlineStr">
        <is>
          <t>EF.IC-AT.AT</t>
        </is>
      </c>
      <c r="C2237" s="5" t="inlineStr">
        <is>
          <t>EF.IC-AT.AT-Emissions-NOx</t>
        </is>
      </c>
      <c r="D2237" s="5" t="inlineStr">
        <is>
          <t>EF</t>
        </is>
      </c>
      <c r="E2237" s="5" t="inlineStr">
        <is>
          <t>IC</t>
        </is>
      </c>
      <c r="F2237" s="5">
        <f>VLOOKUP(E2237,'5.a Definitions'!E:F,2,FALSE)</f>
        <v/>
      </c>
      <c r="G2237" s="5" t="inlineStr">
        <is>
          <t>AT</t>
        </is>
      </c>
      <c r="H2237" s="5" t="inlineStr">
        <is>
          <t>AT</t>
        </is>
      </c>
      <c r="I2237" s="5">
        <f>VLOOKUP(H2237,'5.a Definitions'!E:F,2,FALSE)</f>
        <v/>
      </c>
      <c r="J2237" s="465" t="inlineStr">
        <is>
          <t xml:space="preserve"> Emissions </t>
        </is>
      </c>
      <c r="K2237" s="465" t="inlineStr">
        <is>
          <t xml:space="preserve"> industrial emissions </t>
        </is>
      </c>
      <c r="L2237" s="465" t="inlineStr">
        <is>
          <t xml:space="preserve"> reactive </t>
        </is>
      </c>
      <c r="M2237" s="465" t="inlineStr">
        <is>
          <t xml:space="preserve"> NOx </t>
        </is>
      </c>
      <c r="N2237" s="466" t="n">
        <v>3.620602470305951</v>
      </c>
      <c r="O2237" s="467" t="n">
        <v>0.2249015416334082</v>
      </c>
      <c r="P2237" s="468" t="n">
        <v>2009</v>
      </c>
      <c r="Q2237" s="469" t="inlineStr">
        <is>
          <t>CRLTAP Inventory Submissions</t>
        </is>
      </c>
      <c r="R2237" s="469" t="inlineStr">
        <is>
          <t>ok</t>
        </is>
      </c>
      <c r="S2237" s="469" t="inlineStr">
        <is>
          <t xml:space="preserve"> text </t>
        </is>
      </c>
      <c r="T2237" s="426" t="inlineStr">
        <is>
          <t>Norway</t>
        </is>
      </c>
      <c r="U2237" s="465" t="inlineStr">
        <is>
          <t xml:space="preserve"> N wasted </t>
        </is>
      </c>
      <c r="V2237" s="465" t="n">
        <v>0.04</v>
      </c>
    </row>
    <row r="2238" ht="16" customHeight="1">
      <c r="B2238" s="5" t="inlineStr">
        <is>
          <t>EF.IC-AT.AT</t>
        </is>
      </c>
      <c r="C2238" s="5" t="inlineStr">
        <is>
          <t>EF.IC-AT.AT-Emissions-N2O</t>
        </is>
      </c>
      <c r="D2238" s="5" t="inlineStr">
        <is>
          <t>EF</t>
        </is>
      </c>
      <c r="E2238" s="5" t="inlineStr">
        <is>
          <t>IC</t>
        </is>
      </c>
      <c r="F2238" s="5">
        <f>VLOOKUP(E2238,'5.a Definitions'!E:F,2,FALSE)</f>
        <v/>
      </c>
      <c r="G2238" s="5" t="inlineStr">
        <is>
          <t>AT</t>
        </is>
      </c>
      <c r="H2238" s="5" t="inlineStr">
        <is>
          <t>AT</t>
        </is>
      </c>
      <c r="I2238" s="5">
        <f>VLOOKUP(H2238,'5.a Definitions'!E:F,2,FALSE)</f>
        <v/>
      </c>
      <c r="J2238" s="465" t="inlineStr">
        <is>
          <t xml:space="preserve"> Emissions </t>
        </is>
      </c>
      <c r="K2238" s="465" t="inlineStr">
        <is>
          <t xml:space="preserve"> industrial emissions </t>
        </is>
      </c>
      <c r="L2238" s="465" t="inlineStr">
        <is>
          <t xml:space="preserve"> reactive </t>
        </is>
      </c>
      <c r="M2238" s="465" t="inlineStr">
        <is>
          <t xml:space="preserve"> N2O </t>
        </is>
      </c>
      <c r="N2238" s="466" t="n">
        <v>0.07361321104299966</v>
      </c>
      <c r="O2238" s="467" t="n">
        <v>1.394797542306526</v>
      </c>
      <c r="P2238" s="468" t="n">
        <v>2009</v>
      </c>
      <c r="Q2238" s="469" t="inlineStr">
        <is>
          <t>UNFCCC CRT</t>
        </is>
      </c>
      <c r="R2238" s="469" t="inlineStr">
        <is>
          <t>ok</t>
        </is>
      </c>
      <c r="S2238" s="469" t="inlineStr">
        <is>
          <t xml:space="preserve"> text </t>
        </is>
      </c>
      <c r="T2238" s="426" t="inlineStr">
        <is>
          <t>Norway</t>
        </is>
      </c>
      <c r="U2238" s="465" t="inlineStr">
        <is>
          <t xml:space="preserve"> N wasted </t>
        </is>
      </c>
      <c r="V2238" s="465" t="n">
        <v>0.04</v>
      </c>
    </row>
    <row r="2239" ht="16" customHeight="1">
      <c r="B2239" s="5" t="inlineStr">
        <is>
          <t>EF.TR-AT.AT</t>
        </is>
      </c>
      <c r="C2239" s="5" t="inlineStr">
        <is>
          <t>EF.TR-AT.AT-Emissions-NH3</t>
        </is>
      </c>
      <c r="D2239" s="5" t="inlineStr">
        <is>
          <t>EF</t>
        </is>
      </c>
      <c r="E2239" s="5" t="inlineStr">
        <is>
          <t>TR</t>
        </is>
      </c>
      <c r="F2239" s="5">
        <f>VLOOKUP(E2239,'5.a Definitions'!E:F,2,FALSE)</f>
        <v/>
      </c>
      <c r="G2239" s="5" t="inlineStr">
        <is>
          <t>AT</t>
        </is>
      </c>
      <c r="H2239" s="5" t="inlineStr">
        <is>
          <t>AT</t>
        </is>
      </c>
      <c r="I2239" s="5">
        <f>VLOOKUP(H2239,'5.a Definitions'!E:F,2,FALSE)</f>
        <v/>
      </c>
      <c r="J2239" s="465" t="inlineStr">
        <is>
          <t xml:space="preserve"> Emissions </t>
        </is>
      </c>
      <c r="K2239" s="465" t="inlineStr">
        <is>
          <t xml:space="preserve"> transport emissions </t>
        </is>
      </c>
      <c r="L2239" s="465" t="inlineStr">
        <is>
          <t xml:space="preserve"> reactive </t>
        </is>
      </c>
      <c r="M2239" s="465" t="inlineStr">
        <is>
          <t xml:space="preserve"> NH3 </t>
        </is>
      </c>
      <c r="N2239" s="466" t="n">
        <v>1.33084427383215</v>
      </c>
      <c r="O2239" s="467" t="n">
        <v>0.416646888646804</v>
      </c>
      <c r="P2239" s="468" t="n">
        <v>2009</v>
      </c>
      <c r="Q2239" s="469" t="inlineStr">
        <is>
          <t>CRLTAP Inventory Submissions</t>
        </is>
      </c>
      <c r="R2239" s="469" t="inlineStr">
        <is>
          <t>ok</t>
        </is>
      </c>
      <c r="S2239" s="469" t="inlineStr">
        <is>
          <t xml:space="preserve"> text </t>
        </is>
      </c>
      <c r="T2239" s="426" t="inlineStr">
        <is>
          <t>Norway</t>
        </is>
      </c>
      <c r="U2239" s="465" t="inlineStr">
        <is>
          <t xml:space="preserve"> N wasted </t>
        </is>
      </c>
      <c r="V2239" s="465" t="n">
        <v>0.04</v>
      </c>
    </row>
    <row r="2240" ht="16" customHeight="1">
      <c r="B2240" s="5" t="inlineStr">
        <is>
          <t>EF.TR-AT.AT</t>
        </is>
      </c>
      <c r="C2240" s="5" t="inlineStr">
        <is>
          <t>EF.TR-AT.AT-Emissions-NOx</t>
        </is>
      </c>
      <c r="D2240" s="5" t="inlineStr">
        <is>
          <t>EF</t>
        </is>
      </c>
      <c r="E2240" s="5" t="inlineStr">
        <is>
          <t>TR</t>
        </is>
      </c>
      <c r="F2240" s="5">
        <f>VLOOKUP(E2240,'5.a Definitions'!E:F,2,FALSE)</f>
        <v/>
      </c>
      <c r="G2240" s="5" t="inlineStr">
        <is>
          <t>AT</t>
        </is>
      </c>
      <c r="H2240" s="5" t="inlineStr">
        <is>
          <t>AT</t>
        </is>
      </c>
      <c r="I2240" s="5">
        <f>VLOOKUP(H2240,'5.a Definitions'!E:F,2,FALSE)</f>
        <v/>
      </c>
      <c r="J2240" s="465" t="inlineStr">
        <is>
          <t xml:space="preserve"> Emissions </t>
        </is>
      </c>
      <c r="K2240" s="465" t="inlineStr">
        <is>
          <t xml:space="preserve"> transport emissions </t>
        </is>
      </c>
      <c r="L2240" s="465" t="inlineStr">
        <is>
          <t xml:space="preserve"> reactive </t>
        </is>
      </c>
      <c r="M2240" s="465" t="inlineStr">
        <is>
          <t xml:space="preserve"> NOx </t>
        </is>
      </c>
      <c r="N2240" s="466" t="n">
        <v>28.36899887588124</v>
      </c>
      <c r="O2240" s="467" t="n">
        <v>0.1242853606683887</v>
      </c>
      <c r="P2240" s="468" t="n">
        <v>2009</v>
      </c>
      <c r="Q2240" s="469" t="inlineStr">
        <is>
          <t>CRLTAP Inventory Submissions</t>
        </is>
      </c>
      <c r="R2240" s="469" t="inlineStr">
        <is>
          <t>ok</t>
        </is>
      </c>
      <c r="S2240" s="469" t="inlineStr">
        <is>
          <t xml:space="preserve"> text </t>
        </is>
      </c>
      <c r="T2240" s="426" t="inlineStr">
        <is>
          <t>Norway</t>
        </is>
      </c>
      <c r="U2240" s="465" t="inlineStr">
        <is>
          <t xml:space="preserve"> N wasted </t>
        </is>
      </c>
      <c r="V2240" s="465" t="n">
        <v>0.04</v>
      </c>
    </row>
    <row r="2241" ht="16" customHeight="1">
      <c r="B2241" s="5" t="inlineStr">
        <is>
          <t>EF.TR-AT.AT</t>
        </is>
      </c>
      <c r="C2241" s="5" t="inlineStr">
        <is>
          <t>EF.TR-AT.AT-Emissions-N2O</t>
        </is>
      </c>
      <c r="D2241" s="5" t="inlineStr">
        <is>
          <t>EF</t>
        </is>
      </c>
      <c r="E2241" s="5" t="inlineStr">
        <is>
          <t>TR</t>
        </is>
      </c>
      <c r="F2241" s="5">
        <f>VLOOKUP(E2241,'5.a Definitions'!E:F,2,FALSE)</f>
        <v/>
      </c>
      <c r="G2241" s="5" t="inlineStr">
        <is>
          <t>AT</t>
        </is>
      </c>
      <c r="H2241" s="5" t="inlineStr">
        <is>
          <t>AT</t>
        </is>
      </c>
      <c r="I2241" s="5">
        <f>VLOOKUP(H2241,'5.a Definitions'!E:F,2,FALSE)</f>
        <v/>
      </c>
      <c r="J2241" s="465" t="inlineStr">
        <is>
          <t xml:space="preserve"> Emissions </t>
        </is>
      </c>
      <c r="K2241" s="465" t="inlineStr">
        <is>
          <t xml:space="preserve"> transport emissions </t>
        </is>
      </c>
      <c r="L2241" s="465" t="inlineStr">
        <is>
          <t xml:space="preserve"> reactive </t>
        </is>
      </c>
      <c r="M2241" s="465" t="inlineStr">
        <is>
          <t xml:space="preserve"> N2O </t>
        </is>
      </c>
      <c r="N2241" s="466" t="n">
        <v>0.195302071982485</v>
      </c>
      <c r="O2241" s="467" t="n">
        <v>0.6463342428493241</v>
      </c>
      <c r="P2241" s="468" t="n">
        <v>2009</v>
      </c>
      <c r="Q2241" s="469" t="inlineStr">
        <is>
          <t>UNFCCC CRT</t>
        </is>
      </c>
      <c r="R2241" s="469" t="inlineStr">
        <is>
          <t>ok</t>
        </is>
      </c>
      <c r="S2241" s="469" t="inlineStr">
        <is>
          <t xml:space="preserve"> text </t>
        </is>
      </c>
      <c r="T2241" s="426" t="inlineStr">
        <is>
          <t>Norway</t>
        </is>
      </c>
      <c r="U2241" s="465" t="inlineStr">
        <is>
          <t xml:space="preserve"> N wasted </t>
        </is>
      </c>
      <c r="V2241" s="465" t="n">
        <v>0.04</v>
      </c>
    </row>
    <row r="2242" ht="16" customHeight="1">
      <c r="B2242" s="5" t="inlineStr">
        <is>
          <t>EF.TR-AT.AT</t>
        </is>
      </c>
      <c r="C2242" s="5" t="inlineStr">
        <is>
          <t>EF.TR-AT.AT-Emissions-N2</t>
        </is>
      </c>
      <c r="D2242" s="5" t="inlineStr">
        <is>
          <t>EF</t>
        </is>
      </c>
      <c r="E2242" s="5" t="inlineStr">
        <is>
          <t>TR</t>
        </is>
      </c>
      <c r="F2242" s="5">
        <f>VLOOKUP(E2242,'5.a Definitions'!E:F,2,FALSE)</f>
        <v/>
      </c>
      <c r="G2242" s="5" t="inlineStr">
        <is>
          <t>AT</t>
        </is>
      </c>
      <c r="H2242" s="5" t="inlineStr">
        <is>
          <t>AT</t>
        </is>
      </c>
      <c r="I2242" s="5">
        <f>VLOOKUP(H2242,'5.a Definitions'!E:F,2,FALSE)</f>
        <v/>
      </c>
      <c r="J2242" s="465" t="inlineStr">
        <is>
          <t xml:space="preserve"> Emissions </t>
        </is>
      </c>
      <c r="K2242" s="465" t="inlineStr">
        <is>
          <t xml:space="preserve"> transport emissions </t>
        </is>
      </c>
      <c r="L2242" s="465" t="inlineStr">
        <is>
          <t xml:space="preserve"> inert </t>
        </is>
      </c>
      <c r="M2242" s="465" t="inlineStr">
        <is>
          <t xml:space="preserve"> N2 </t>
        </is>
      </c>
      <c r="N2242" s="466" t="n">
        <v>0</v>
      </c>
      <c r="O2242" s="467" t="n">
        <v>0.2</v>
      </c>
      <c r="P2242" s="468" t="n">
        <v>2009</v>
      </c>
      <c r="Q2242" s="469" t="inlineStr">
        <is>
          <t>mass balance</t>
        </is>
      </c>
      <c r="R2242" s="469" t="inlineStr">
        <is>
          <t>ok</t>
        </is>
      </c>
      <c r="S2242" s="469" t="inlineStr">
        <is>
          <t xml:space="preserve"> text </t>
        </is>
      </c>
      <c r="T2242" s="426" t="inlineStr">
        <is>
          <t>Norway</t>
        </is>
      </c>
      <c r="U2242" s="465" t="inlineStr">
        <is>
          <t xml:space="preserve"> N wasted </t>
        </is>
      </c>
      <c r="V2242" s="465" t="n">
        <v>0.04</v>
      </c>
    </row>
    <row r="2243" ht="16" customHeight="1">
      <c r="B2243" s="5" t="inlineStr">
        <is>
          <t>EF.TR-RW.RW</t>
        </is>
      </c>
      <c r="C2243" s="5" t="inlineStr">
        <is>
          <t>EF.TR-RW.RW-Export of transport fuels-Nmix</t>
        </is>
      </c>
      <c r="D2243" s="5" t="inlineStr">
        <is>
          <t>EF</t>
        </is>
      </c>
      <c r="E2243" s="5" t="inlineStr">
        <is>
          <t>TR</t>
        </is>
      </c>
      <c r="F2243" s="5">
        <f>VLOOKUP(E2243,'5.a Definitions'!E:F,2,FALSE)</f>
        <v/>
      </c>
      <c r="G2243" s="5" t="inlineStr">
        <is>
          <t>RW</t>
        </is>
      </c>
      <c r="H2243" s="5" t="inlineStr">
        <is>
          <t>RW</t>
        </is>
      </c>
      <c r="I2243" s="5">
        <f>VLOOKUP(H2243,'5.a Definitions'!E:F,2,FALSE)</f>
        <v/>
      </c>
      <c r="J2243" s="465" t="inlineStr">
        <is>
          <t xml:space="preserve"> Export of transport fuels </t>
        </is>
      </c>
      <c r="K2243" s="465" t="inlineStr">
        <is>
          <t xml:space="preserve"> export of transport fuel </t>
        </is>
      </c>
      <c r="L2243" s="465" t="inlineStr">
        <is>
          <t xml:space="preserve"> reactive </t>
        </is>
      </c>
      <c r="M2243" s="465" t="inlineStr">
        <is>
          <t xml:space="preserve"> Nmix </t>
        </is>
      </c>
      <c r="N2243" s="466" t="n">
        <v>0.050160795</v>
      </c>
      <c r="O2243" s="467" t="n">
        <v>2.274014019330565</v>
      </c>
      <c r="P2243" s="468" t="n">
        <v>2009</v>
      </c>
      <c r="Q2243" s="469" t="inlineStr">
        <is>
          <t>SSB tab 08801</t>
        </is>
      </c>
      <c r="R2243" s="469" t="inlineStr">
        <is>
          <t>ok</t>
        </is>
      </c>
      <c r="S2243" s="469" t="inlineStr">
        <is>
          <t xml:space="preserve"> text </t>
        </is>
      </c>
      <c r="T2243" s="426" t="inlineStr">
        <is>
          <t>Norway</t>
        </is>
      </c>
      <c r="U2243" s="5" t="inlineStr">
        <is>
          <t>useful output</t>
        </is>
      </c>
      <c r="V2243" s="465" t="n">
        <v>0.04</v>
      </c>
    </row>
    <row r="2244" ht="16" customHeight="1">
      <c r="B2244" s="5" t="inlineStr">
        <is>
          <t>EF.OE-AT.AT</t>
        </is>
      </c>
      <c r="C2244" s="5" t="inlineStr">
        <is>
          <t>EF.OE-AT.AT-Emissions-NH3</t>
        </is>
      </c>
      <c r="D2244" s="5" t="inlineStr">
        <is>
          <t>EF</t>
        </is>
      </c>
      <c r="E2244" s="5" t="inlineStr">
        <is>
          <t>OE</t>
        </is>
      </c>
      <c r="F2244" s="5">
        <f>VLOOKUP(E2244,'5.a Definitions'!E:F,2,FALSE)</f>
        <v/>
      </c>
      <c r="G2244" s="5" t="inlineStr">
        <is>
          <t>AT</t>
        </is>
      </c>
      <c r="H2244" s="5" t="inlineStr">
        <is>
          <t>AT</t>
        </is>
      </c>
      <c r="I2244" s="5">
        <f>VLOOKUP(H2244,'5.a Definitions'!E:F,2,FALSE)</f>
        <v/>
      </c>
      <c r="J2244" s="465" t="inlineStr">
        <is>
          <t xml:space="preserve"> Emissions </t>
        </is>
      </c>
      <c r="K2244" s="465" t="inlineStr">
        <is>
          <t xml:space="preserve"> other fuels emissions </t>
        </is>
      </c>
      <c r="L2244" s="465" t="inlineStr">
        <is>
          <t xml:space="preserve"> reactive </t>
        </is>
      </c>
      <c r="M2244" s="465" t="inlineStr">
        <is>
          <t xml:space="preserve"> NH3 </t>
        </is>
      </c>
      <c r="N2244" s="466" t="n">
        <v>0.07258132644659999</v>
      </c>
      <c r="O2244" s="467" t="n">
        <v>0.5660752196458393</v>
      </c>
      <c r="P2244" s="468" t="n">
        <v>2009</v>
      </c>
      <c r="Q2244" s="469" t="inlineStr">
        <is>
          <t>CRLTAP Inventory Submissions</t>
        </is>
      </c>
      <c r="R2244" s="469" t="inlineStr">
        <is>
          <t>ok</t>
        </is>
      </c>
      <c r="S2244" s="469" t="inlineStr">
        <is>
          <t xml:space="preserve"> text </t>
        </is>
      </c>
      <c r="T2244" s="426" t="inlineStr">
        <is>
          <t>Norway</t>
        </is>
      </c>
      <c r="U2244" s="465" t="inlineStr">
        <is>
          <t xml:space="preserve"> N wasted </t>
        </is>
      </c>
      <c r="V2244" s="465" t="n">
        <v>0.04</v>
      </c>
    </row>
    <row r="2245" ht="16" customHeight="1">
      <c r="B2245" s="5" t="inlineStr">
        <is>
          <t>EF.OE-AT.AT</t>
        </is>
      </c>
      <c r="C2245" s="5" t="inlineStr">
        <is>
          <t>EF.OE-AT.AT-Emissions-NOx</t>
        </is>
      </c>
      <c r="D2245" s="5" t="inlineStr">
        <is>
          <t>EF</t>
        </is>
      </c>
      <c r="E2245" s="5" t="inlineStr">
        <is>
          <t>OE</t>
        </is>
      </c>
      <c r="F2245" s="5">
        <f>VLOOKUP(E2245,'5.a Definitions'!E:F,2,FALSE)</f>
        <v/>
      </c>
      <c r="G2245" s="5" t="inlineStr">
        <is>
          <t>AT</t>
        </is>
      </c>
      <c r="H2245" s="5" t="inlineStr">
        <is>
          <t>AT</t>
        </is>
      </c>
      <c r="I2245" s="5">
        <f>VLOOKUP(H2245,'5.a Definitions'!E:F,2,FALSE)</f>
        <v/>
      </c>
      <c r="J2245" s="465" t="inlineStr">
        <is>
          <t xml:space="preserve"> Emissions </t>
        </is>
      </c>
      <c r="K2245" s="465" t="inlineStr">
        <is>
          <t xml:space="preserve"> other fuels emissions </t>
        </is>
      </c>
      <c r="L2245" s="465" t="inlineStr">
        <is>
          <t xml:space="preserve"> reactive </t>
        </is>
      </c>
      <c r="M2245" s="465" t="inlineStr">
        <is>
          <t xml:space="preserve"> NOx </t>
        </is>
      </c>
      <c r="N2245" s="466" t="n">
        <v>7.51941013738571</v>
      </c>
      <c r="O2245" s="467" t="n">
        <v>0.2150235893705651</v>
      </c>
      <c r="P2245" s="468" t="n">
        <v>2009</v>
      </c>
      <c r="Q2245" s="469" t="inlineStr">
        <is>
          <t>CRLTAP Inventory Submissions</t>
        </is>
      </c>
      <c r="R2245" s="469" t="inlineStr">
        <is>
          <t>ok</t>
        </is>
      </c>
      <c r="S2245" s="469" t="inlineStr">
        <is>
          <t xml:space="preserve"> text </t>
        </is>
      </c>
      <c r="T2245" s="426" t="inlineStr">
        <is>
          <t>Norway</t>
        </is>
      </c>
      <c r="U2245" s="465" t="inlineStr">
        <is>
          <t xml:space="preserve"> N wasted </t>
        </is>
      </c>
      <c r="V2245" s="465" t="n">
        <v>0.04</v>
      </c>
    </row>
    <row r="2246" ht="16" customHeight="1">
      <c r="B2246" s="5" t="inlineStr">
        <is>
          <t>EF.OE-AT.AT</t>
        </is>
      </c>
      <c r="C2246" s="5" t="inlineStr">
        <is>
          <t>EF.OE-AT.AT-Emissions-N2O</t>
        </is>
      </c>
      <c r="D2246" s="5" t="inlineStr">
        <is>
          <t>EF</t>
        </is>
      </c>
      <c r="E2246" s="5" t="inlineStr">
        <is>
          <t>OE</t>
        </is>
      </c>
      <c r="F2246" s="5">
        <f>VLOOKUP(E2246,'5.a Definitions'!E:F,2,FALSE)</f>
        <v/>
      </c>
      <c r="G2246" s="5" t="inlineStr">
        <is>
          <t>AT</t>
        </is>
      </c>
      <c r="H2246" s="5" t="inlineStr">
        <is>
          <t>AT</t>
        </is>
      </c>
      <c r="I2246" s="5">
        <f>VLOOKUP(H2246,'5.a Definitions'!E:F,2,FALSE)</f>
        <v/>
      </c>
      <c r="J2246" s="465" t="inlineStr">
        <is>
          <t xml:space="preserve"> Emissions </t>
        </is>
      </c>
      <c r="K2246" s="465" t="inlineStr">
        <is>
          <t xml:space="preserve"> other fuels emissions </t>
        </is>
      </c>
      <c r="L2246" s="465" t="inlineStr">
        <is>
          <t xml:space="preserve"> reactive </t>
        </is>
      </c>
      <c r="M2246" s="465" t="inlineStr">
        <is>
          <t xml:space="preserve"> N2O </t>
        </is>
      </c>
      <c r="N2246" s="466" t="n">
        <v>0.07808014564525137</v>
      </c>
      <c r="O2246" s="467" t="n">
        <v>1.394797542306527</v>
      </c>
      <c r="P2246" s="468" t="n">
        <v>2009</v>
      </c>
      <c r="Q2246" s="469" t="inlineStr">
        <is>
          <t>UNFCCC CRT</t>
        </is>
      </c>
      <c r="R2246" s="469" t="inlineStr">
        <is>
          <t>ok</t>
        </is>
      </c>
      <c r="S2246" s="469" t="inlineStr">
        <is>
          <t xml:space="preserve"> text </t>
        </is>
      </c>
      <c r="T2246" s="426" t="inlineStr">
        <is>
          <t>Norway</t>
        </is>
      </c>
      <c r="U2246" s="465" t="inlineStr">
        <is>
          <t xml:space="preserve"> N wasted </t>
        </is>
      </c>
      <c r="V2246" s="465" t="n">
        <v>0.04</v>
      </c>
    </row>
    <row r="2247" ht="16" customHeight="1" thickBot="1">
      <c r="A2247" s="483" t="n"/>
      <c r="B2247" s="6" t="inlineStr">
        <is>
          <t>EF.OE-AT.AT</t>
        </is>
      </c>
      <c r="C2247" s="6" t="inlineStr">
        <is>
          <t>EF.OE-AT.AT-Emissions-N2</t>
        </is>
      </c>
      <c r="D2247" s="6" t="inlineStr">
        <is>
          <t>EF</t>
        </is>
      </c>
      <c r="E2247" s="6" t="inlineStr">
        <is>
          <t>OE</t>
        </is>
      </c>
      <c r="F2247" s="5">
        <f>VLOOKUP(E2247,'5.a Definitions'!E:F,2,FALSE)</f>
        <v/>
      </c>
      <c r="G2247" s="6" t="inlineStr">
        <is>
          <t>AT</t>
        </is>
      </c>
      <c r="H2247" s="6" t="inlineStr">
        <is>
          <t>AT</t>
        </is>
      </c>
      <c r="I2247" s="5">
        <f>VLOOKUP(H2247,'5.a Definitions'!E:F,2,FALSE)</f>
        <v/>
      </c>
      <c r="J2247" s="470" t="inlineStr">
        <is>
          <t xml:space="preserve"> Emissions </t>
        </is>
      </c>
      <c r="K2247" s="470" t="inlineStr">
        <is>
          <t xml:space="preserve"> other fuels emissions </t>
        </is>
      </c>
      <c r="L2247" s="470" t="inlineStr">
        <is>
          <t xml:space="preserve"> inert </t>
        </is>
      </c>
      <c r="M2247" s="470" t="inlineStr">
        <is>
          <t xml:space="preserve"> N2 </t>
        </is>
      </c>
      <c r="N2247" s="466" t="n">
        <v>0</v>
      </c>
      <c r="O2247" s="471" t="n">
        <v>0.2</v>
      </c>
      <c r="P2247" s="468" t="n">
        <v>2009</v>
      </c>
      <c r="Q2247" s="472" t="inlineStr">
        <is>
          <t>mass balance</t>
        </is>
      </c>
      <c r="R2247" s="469" t="inlineStr">
        <is>
          <t>ok</t>
        </is>
      </c>
      <c r="S2247" s="472" t="inlineStr">
        <is>
          <t xml:space="preserve"> text </t>
        </is>
      </c>
      <c r="T2247" s="426" t="inlineStr">
        <is>
          <t>Norway</t>
        </is>
      </c>
      <c r="U2247" s="470" t="inlineStr">
        <is>
          <t xml:space="preserve"> N wasted </t>
        </is>
      </c>
      <c r="V2247" s="470" t="n">
        <v>0.04</v>
      </c>
    </row>
    <row r="2248" ht="16" customHeight="1">
      <c r="A2248" s="487" t="inlineStr">
        <is>
          <t xml:space="preserve"> Materials and products </t>
        </is>
      </c>
      <c r="B2248" s="452" t="inlineStr">
        <is>
          <t>MP.FP-AG.SM</t>
        </is>
      </c>
      <c r="C2248" s="452" t="inlineStr">
        <is>
          <t>MP.FP-AG.SM-Seeds and planting material -Nmix</t>
        </is>
      </c>
      <c r="D2248" s="452" t="inlineStr">
        <is>
          <t>MP</t>
        </is>
      </c>
      <c r="E2248" s="452" t="inlineStr">
        <is>
          <t>FP</t>
        </is>
      </c>
      <c r="F2248" s="5">
        <f>VLOOKUP(E2248,'5.a Definitions'!E:F,2,FALSE)</f>
        <v/>
      </c>
      <c r="G2248" s="452" t="inlineStr">
        <is>
          <t>AG</t>
        </is>
      </c>
      <c r="H2248" s="452" t="inlineStr">
        <is>
          <t>SM</t>
        </is>
      </c>
      <c r="I2248" s="5">
        <f>VLOOKUP(H2248,'5.a Definitions'!E:F,2,FALSE)</f>
        <v/>
      </c>
      <c r="J2248" s="465" t="inlineStr">
        <is>
          <t xml:space="preserve"> Seeds and planting material  </t>
        </is>
      </c>
      <c r="K2248" s="465" t="inlineStr">
        <is>
          <t xml:space="preserve"> seeds and planting material </t>
        </is>
      </c>
      <c r="L2248" s="465" t="inlineStr">
        <is>
          <t xml:space="preserve"> reactive </t>
        </is>
      </c>
      <c r="M2248" s="465" t="inlineStr">
        <is>
          <t xml:space="preserve"> Nmix </t>
        </is>
      </c>
      <c r="N2248" s="466" t="n">
        <v>1.168554206792453</v>
      </c>
      <c r="O2248" s="467" t="n">
        <v>0.3186312602642831</v>
      </c>
      <c r="P2248" s="468" t="n">
        <v>2009</v>
      </c>
      <c r="Q2248" s="469" t="inlineStr">
        <is>
          <t>NIBIO Totalkalkylen</t>
        </is>
      </c>
      <c r="R2248" s="469" t="inlineStr">
        <is>
          <t>ok</t>
        </is>
      </c>
      <c r="S2248" s="469" t="inlineStr">
        <is>
          <t xml:space="preserve"> text </t>
        </is>
      </c>
      <c r="T2248" s="426" t="inlineStr">
        <is>
          <t>Norway</t>
        </is>
      </c>
      <c r="U2248" s="5" t="inlineStr">
        <is>
          <t>useful output</t>
        </is>
      </c>
      <c r="V2248" s="465" t="n">
        <v>0.04</v>
      </c>
    </row>
    <row r="2249" ht="16" customHeight="1">
      <c r="B2249" s="5" t="inlineStr">
        <is>
          <t>MP.FP-AG.MM</t>
        </is>
      </c>
      <c r="C2249" s="5" t="inlineStr">
        <is>
          <t>MP.FP-AG.MM-Farm animal feed-Nmix</t>
        </is>
      </c>
      <c r="D2249" s="5" t="inlineStr">
        <is>
          <t>MP</t>
        </is>
      </c>
      <c r="E2249" s="5" t="inlineStr">
        <is>
          <t>FP</t>
        </is>
      </c>
      <c r="F2249" s="5">
        <f>VLOOKUP(E2249,'5.a Definitions'!E:F,2,FALSE)</f>
        <v/>
      </c>
      <c r="G2249" s="5" t="inlineStr">
        <is>
          <t>AG</t>
        </is>
      </c>
      <c r="H2249" s="5" t="inlineStr">
        <is>
          <t>MM</t>
        </is>
      </c>
      <c r="I2249" s="5">
        <f>VLOOKUP(H2249,'5.a Definitions'!E:F,2,FALSE)</f>
        <v/>
      </c>
      <c r="J2249" s="465" t="inlineStr">
        <is>
          <t xml:space="preserve"> Farm animal feed </t>
        </is>
      </c>
      <c r="K2249" s="465" t="inlineStr">
        <is>
          <t xml:space="preserve"> farm animal feed </t>
        </is>
      </c>
      <c r="L2249" s="465" t="inlineStr">
        <is>
          <t xml:space="preserve"> reactive </t>
        </is>
      </c>
      <c r="M2249" s="465" t="inlineStr">
        <is>
          <t xml:space="preserve"> Nmix </t>
        </is>
      </c>
      <c r="N2249" s="466" t="n">
        <v>25.0045531</v>
      </c>
      <c r="O2249" s="467" t="n">
        <v>0.1000444758102458</v>
      </c>
      <c r="P2249" s="468" t="n">
        <v>2009</v>
      </c>
      <c r="Q2249" s="469" t="inlineStr">
        <is>
          <t>Kraftfôrstatistikk</t>
        </is>
      </c>
      <c r="R2249" s="469" t="inlineStr">
        <is>
          <t>ok</t>
        </is>
      </c>
      <c r="S2249" s="469" t="inlineStr">
        <is>
          <t xml:space="preserve"> text </t>
        </is>
      </c>
      <c r="T2249" s="426" t="inlineStr">
        <is>
          <t>Norway</t>
        </is>
      </c>
      <c r="U2249" s="5" t="inlineStr">
        <is>
          <t>useful output</t>
        </is>
      </c>
      <c r="V2249" s="465" t="n">
        <v>0.04</v>
      </c>
    </row>
    <row r="2250" ht="16" customHeight="1">
      <c r="B2250" s="5" t="inlineStr">
        <is>
          <t>MP.FP-PR.SO</t>
        </is>
      </c>
      <c r="C2250" s="5" t="inlineStr">
        <is>
          <t>MP.FP-PR.SO-Food industry waste-Nmix</t>
        </is>
      </c>
      <c r="D2250" s="5" t="inlineStr">
        <is>
          <t>MP</t>
        </is>
      </c>
      <c r="E2250" s="5" t="inlineStr">
        <is>
          <t>FP</t>
        </is>
      </c>
      <c r="F2250" s="5">
        <f>VLOOKUP(E2250,'5.a Definitions'!E:F,2,FALSE)</f>
        <v/>
      </c>
      <c r="G2250" s="5" t="inlineStr">
        <is>
          <t>PR</t>
        </is>
      </c>
      <c r="H2250" s="5" t="inlineStr">
        <is>
          <t>SO</t>
        </is>
      </c>
      <c r="I2250" s="5">
        <f>VLOOKUP(H2250,'5.a Definitions'!E:F,2,FALSE)</f>
        <v/>
      </c>
      <c r="J2250" s="465" t="inlineStr">
        <is>
          <t xml:space="preserve"> Food industry waste </t>
        </is>
      </c>
      <c r="K2250" s="465" t="inlineStr">
        <is>
          <t xml:space="preserve"> food industry waste </t>
        </is>
      </c>
      <c r="L2250" s="465" t="inlineStr">
        <is>
          <t xml:space="preserve"> reactive </t>
        </is>
      </c>
      <c r="M2250" s="465" t="inlineStr">
        <is>
          <t xml:space="preserve"> Nmix </t>
        </is>
      </c>
      <c r="N2250" s="466" t="n">
        <v>1.182029527559055</v>
      </c>
      <c r="O2250" s="467" t="n">
        <v>0.7971441474770142</v>
      </c>
      <c r="P2250" s="468" t="n">
        <v>2009</v>
      </c>
      <c r="Q2250" s="469" t="inlineStr">
        <is>
          <t>SSB</t>
        </is>
      </c>
      <c r="R2250" s="469" t="inlineStr">
        <is>
          <t>ok</t>
        </is>
      </c>
      <c r="S2250" s="469" t="inlineStr">
        <is>
          <t xml:space="preserve"> text </t>
        </is>
      </c>
      <c r="T2250" s="426" t="inlineStr">
        <is>
          <t>Norway</t>
        </is>
      </c>
      <c r="U2250" s="465" t="inlineStr">
        <is>
          <t xml:space="preserve"> N wasted </t>
        </is>
      </c>
      <c r="V2250" s="465" t="n">
        <v>0.04</v>
      </c>
    </row>
    <row r="2251" ht="16" customHeight="1">
      <c r="B2251" s="5" t="inlineStr">
        <is>
          <t>MP.FP-PR.WW</t>
        </is>
      </c>
      <c r="C2251" s="5" t="inlineStr">
        <is>
          <t>MP.FP-PR.WW-Food industry wastewater-Nmix</t>
        </is>
      </c>
      <c r="D2251" s="5" t="inlineStr">
        <is>
          <t>MP</t>
        </is>
      </c>
      <c r="E2251" s="5" t="inlineStr">
        <is>
          <t>FP</t>
        </is>
      </c>
      <c r="F2251" s="5">
        <f>VLOOKUP(E2251,'5.a Definitions'!E:F,2,FALSE)</f>
        <v/>
      </c>
      <c r="G2251" s="5" t="inlineStr">
        <is>
          <t>PR</t>
        </is>
      </c>
      <c r="H2251" s="5" t="inlineStr">
        <is>
          <t>WW</t>
        </is>
      </c>
      <c r="I2251" s="5">
        <f>VLOOKUP(H2251,'5.a Definitions'!E:F,2,FALSE)</f>
        <v/>
      </c>
      <c r="J2251" s="465" t="inlineStr">
        <is>
          <t xml:space="preserve"> Food industry wastewater </t>
        </is>
      </c>
      <c r="K2251" s="465" t="inlineStr">
        <is>
          <t xml:space="preserve"> food industry wastewater </t>
        </is>
      </c>
      <c r="L2251" s="465" t="inlineStr">
        <is>
          <t xml:space="preserve"> reactive </t>
        </is>
      </c>
      <c r="M2251" s="465" t="inlineStr">
        <is>
          <t xml:space="preserve"> Nmix </t>
        </is>
      </c>
      <c r="N2251" s="466" t="n">
        <v>0.05878934910485934</v>
      </c>
      <c r="O2251" s="467" t="n">
        <v>0.1263626077166582</v>
      </c>
      <c r="P2251" s="468" t="n">
        <v>2009</v>
      </c>
      <c r="Q2251" s="469" t="inlineStr">
        <is>
          <t>Miljødirektoratet</t>
        </is>
      </c>
      <c r="R2251" s="469" t="inlineStr">
        <is>
          <t>ok</t>
        </is>
      </c>
      <c r="S2251" s="469" t="inlineStr">
        <is>
          <t xml:space="preserve"> text </t>
        </is>
      </c>
      <c r="T2251" s="426" t="inlineStr">
        <is>
          <t>Norway</t>
        </is>
      </c>
      <c r="U2251" s="465" t="inlineStr">
        <is>
          <t xml:space="preserve"> N wasted </t>
        </is>
      </c>
      <c r="V2251" s="465" t="n">
        <v>0.04</v>
      </c>
    </row>
    <row r="2252" ht="16" customHeight="1">
      <c r="B2252" s="5" t="inlineStr">
        <is>
          <t>MP.FP-HS.HS</t>
        </is>
      </c>
      <c r="C2252" s="5" t="inlineStr">
        <is>
          <t>MP.FP-HS.HS-Food products-Nmix</t>
        </is>
      </c>
      <c r="D2252" s="5" t="inlineStr">
        <is>
          <t>MP</t>
        </is>
      </c>
      <c r="E2252" s="5" t="inlineStr">
        <is>
          <t>FP</t>
        </is>
      </c>
      <c r="F2252" s="5">
        <f>VLOOKUP(E2252,'5.a Definitions'!E:F,2,FALSE)</f>
        <v/>
      </c>
      <c r="G2252" s="5" t="inlineStr">
        <is>
          <t>HS</t>
        </is>
      </c>
      <c r="H2252" s="5" t="inlineStr">
        <is>
          <t>HS</t>
        </is>
      </c>
      <c r="I2252" s="5">
        <f>VLOOKUP(H2252,'5.a Definitions'!E:F,2,FALSE)</f>
        <v/>
      </c>
      <c r="J2252" s="465" t="inlineStr">
        <is>
          <t xml:space="preserve"> Food products </t>
        </is>
      </c>
      <c r="K2252" s="465" t="inlineStr">
        <is>
          <t xml:space="preserve"> food products </t>
        </is>
      </c>
      <c r="L2252" s="465" t="inlineStr">
        <is>
          <t xml:space="preserve"> reactive </t>
        </is>
      </c>
      <c r="M2252" s="465" t="inlineStr">
        <is>
          <t xml:space="preserve"> Nmix </t>
        </is>
      </c>
      <c r="N2252" s="466" t="n">
        <v>27.89416055261705</v>
      </c>
      <c r="O2252" s="467" t="n">
        <v>0.1151418705673766</v>
      </c>
      <c r="P2252" s="468" t="n">
        <v>2009</v>
      </c>
      <c r="Q2252" s="469" t="inlineStr">
        <is>
          <t>Filled (linear trend across the survey years): SSB</t>
        </is>
      </c>
      <c r="R2252" s="469" t="inlineStr">
        <is>
          <t>ok</t>
        </is>
      </c>
      <c r="S2252" s="469" t="inlineStr">
        <is>
          <t xml:space="preserve"> text </t>
        </is>
      </c>
      <c r="T2252" s="426" t="inlineStr">
        <is>
          <t>Norway</t>
        </is>
      </c>
      <c r="U2252" s="5" t="inlineStr">
        <is>
          <t>useful output</t>
        </is>
      </c>
      <c r="V2252" s="465" t="n">
        <v>0.04</v>
      </c>
    </row>
    <row r="2253" ht="16" customHeight="1">
      <c r="B2253" s="5" t="inlineStr">
        <is>
          <t>MP.FP-HY.SW</t>
        </is>
      </c>
      <c r="C2253" s="5" t="inlineStr">
        <is>
          <t>MP.FP-HY.SW-Untreated wastewater-Nmix</t>
        </is>
      </c>
      <c r="D2253" s="5" t="inlineStr">
        <is>
          <t>MP</t>
        </is>
      </c>
      <c r="E2253" s="5" t="inlineStr">
        <is>
          <t>FP</t>
        </is>
      </c>
      <c r="F2253" s="5">
        <f>VLOOKUP(E2253,'5.a Definitions'!E:F,2,FALSE)</f>
        <v/>
      </c>
      <c r="G2253" s="5" t="inlineStr">
        <is>
          <t>HY</t>
        </is>
      </c>
      <c r="H2253" s="5" t="inlineStr">
        <is>
          <t>SW</t>
        </is>
      </c>
      <c r="I2253" s="5">
        <f>VLOOKUP(H2253,'5.a Definitions'!E:F,2,FALSE)</f>
        <v/>
      </c>
      <c r="J2253" s="465" t="inlineStr">
        <is>
          <t xml:space="preserve"> Untreated wastewater </t>
        </is>
      </c>
      <c r="K2253" s="465" t="inlineStr">
        <is>
          <t xml:space="preserve"> food industry untreated wastewater </t>
        </is>
      </c>
      <c r="L2253" s="465" t="inlineStr">
        <is>
          <t xml:space="preserve"> reactive </t>
        </is>
      </c>
      <c r="M2253" s="465" t="inlineStr">
        <is>
          <t xml:space="preserve"> Nmix </t>
        </is>
      </c>
      <c r="N2253" s="466" t="n">
        <v>0.3883226</v>
      </c>
      <c r="O2253" s="467" t="n">
        <v>0.2183150345238659</v>
      </c>
      <c r="P2253" s="468" t="n">
        <v>2009</v>
      </c>
      <c r="Q2253" s="469" t="inlineStr">
        <is>
          <t>Miljødirektoratet</t>
        </is>
      </c>
      <c r="R2253" s="469" t="inlineStr">
        <is>
          <t>ok</t>
        </is>
      </c>
      <c r="S2253" s="469" t="inlineStr">
        <is>
          <t xml:space="preserve"> text </t>
        </is>
      </c>
      <c r="T2253" s="426" t="inlineStr">
        <is>
          <t>Norway</t>
        </is>
      </c>
      <c r="U2253" s="465" t="inlineStr">
        <is>
          <t xml:space="preserve"> N wasted </t>
        </is>
      </c>
      <c r="V2253" s="465" t="n">
        <v>0.04</v>
      </c>
    </row>
    <row r="2254" ht="16" customHeight="1">
      <c r="B2254" s="5" t="inlineStr">
        <is>
          <t>MP.FP-HY.AC</t>
        </is>
      </c>
      <c r="C2254" s="5" t="inlineStr">
        <is>
          <t>MP.FP-HY.AC-Feed to freshwater aquaculture-Nmix</t>
        </is>
      </c>
      <c r="D2254" s="5" t="inlineStr">
        <is>
          <t>MP</t>
        </is>
      </c>
      <c r="E2254" s="5" t="inlineStr">
        <is>
          <t>FP</t>
        </is>
      </c>
      <c r="F2254" s="5">
        <f>VLOOKUP(E2254,'5.a Definitions'!E:F,2,FALSE)</f>
        <v/>
      </c>
      <c r="G2254" s="5" t="inlineStr">
        <is>
          <t>HY</t>
        </is>
      </c>
      <c r="H2254" s="5" t="inlineStr">
        <is>
          <t>AC</t>
        </is>
      </c>
      <c r="I2254" s="5">
        <f>VLOOKUP(H2254,'5.a Definitions'!E:F,2,FALSE)</f>
        <v/>
      </c>
      <c r="J2254" s="465" t="inlineStr">
        <is>
          <t xml:space="preserve"> Feed to freshwater aquaculture </t>
        </is>
      </c>
      <c r="K2254" s="465" t="inlineStr">
        <is>
          <t xml:space="preserve"> feed to freshwater aquaculture </t>
        </is>
      </c>
      <c r="L2254" s="465" t="inlineStr">
        <is>
          <t xml:space="preserve"> reactive </t>
        </is>
      </c>
      <c r="M2254" s="465" t="inlineStr">
        <is>
          <t xml:space="preserve"> Nmix </t>
        </is>
      </c>
      <c r="N2254" s="466" t="n">
        <v>0</v>
      </c>
      <c r="O2254" s="467" t="n">
        <v>0.2</v>
      </c>
      <c r="P2254" s="468" t="n">
        <v>2009</v>
      </c>
      <c r="Q2254" s="469" t="inlineStr">
        <is>
          <t>no production</t>
        </is>
      </c>
      <c r="R2254" s="469" t="inlineStr">
        <is>
          <t>ok</t>
        </is>
      </c>
      <c r="S2254" s="469" t="inlineStr">
        <is>
          <t xml:space="preserve"> text </t>
        </is>
      </c>
      <c r="T2254" s="426" t="inlineStr">
        <is>
          <t>Norway</t>
        </is>
      </c>
      <c r="U2254" s="5" t="inlineStr">
        <is>
          <t>useful output</t>
        </is>
      </c>
      <c r="V2254" s="465" t="n">
        <v>0.04</v>
      </c>
    </row>
    <row r="2255" ht="16" customHeight="1">
      <c r="B2255" s="5" t="inlineStr">
        <is>
          <t>MP.FP-HY.AC</t>
        </is>
      </c>
      <c r="C2255" s="5" t="inlineStr">
        <is>
          <t>MP.FP-HY.AC-Feed to coastal aquaculture-Nmix</t>
        </is>
      </c>
      <c r="D2255" s="5" t="inlineStr">
        <is>
          <t>MP</t>
        </is>
      </c>
      <c r="E2255" s="5" t="inlineStr">
        <is>
          <t>FP</t>
        </is>
      </c>
      <c r="F2255" s="5">
        <f>VLOOKUP(E2255,'5.a Definitions'!E:F,2,FALSE)</f>
        <v/>
      </c>
      <c r="G2255" s="5" t="inlineStr">
        <is>
          <t>HY</t>
        </is>
      </c>
      <c r="H2255" s="5" t="inlineStr">
        <is>
          <t>AC</t>
        </is>
      </c>
      <c r="I2255" s="5">
        <f>VLOOKUP(H2255,'5.a Definitions'!E:F,2,FALSE)</f>
        <v/>
      </c>
      <c r="J2255" s="465" t="inlineStr">
        <is>
          <t xml:space="preserve"> Feed to coastal aquaculture </t>
        </is>
      </c>
      <c r="K2255" s="465" t="inlineStr">
        <is>
          <t xml:space="preserve"> feed to coastal aquaculture </t>
        </is>
      </c>
      <c r="L2255" s="465" t="inlineStr">
        <is>
          <t xml:space="preserve"> reactive </t>
        </is>
      </c>
      <c r="M2255" s="465" t="inlineStr">
        <is>
          <t xml:space="preserve"> Nmix </t>
        </is>
      </c>
      <c r="N2255" s="466" t="n">
        <v>12.47487943282524</v>
      </c>
      <c r="O2255" s="467" t="n">
        <v>0.4115885708918552</v>
      </c>
      <c r="P2255" s="468" t="n">
        <v>2009</v>
      </c>
      <c r="Q2255" s="469" t="inlineStr">
        <is>
          <t>Fiskeridirektoratet</t>
        </is>
      </c>
      <c r="R2255" s="469" t="inlineStr">
        <is>
          <t>ok</t>
        </is>
      </c>
      <c r="S2255" s="469" t="inlineStr">
        <is>
          <t xml:space="preserve"> text </t>
        </is>
      </c>
      <c r="T2255" s="426" t="inlineStr">
        <is>
          <t>Norway</t>
        </is>
      </c>
      <c r="U2255" s="5" t="inlineStr">
        <is>
          <t>useful output</t>
        </is>
      </c>
      <c r="V2255" s="465" t="n">
        <v>0.04</v>
      </c>
    </row>
    <row r="2256" ht="16" customFormat="1" customHeight="1" s="482">
      <c r="B2256" s="5" t="inlineStr">
        <is>
          <t>MP.FP-RW.RW</t>
        </is>
      </c>
      <c r="C2256" s="5" t="inlineStr">
        <is>
          <t>MP.FP-RW.RW-Food export-Nmix</t>
        </is>
      </c>
      <c r="D2256" s="5" t="inlineStr">
        <is>
          <t>MP</t>
        </is>
      </c>
      <c r="E2256" s="5" t="inlineStr">
        <is>
          <t>FP</t>
        </is>
      </c>
      <c r="F2256" s="5">
        <f>VLOOKUP(E2256,'5.a Definitions'!E:F,2,FALSE)</f>
        <v/>
      </c>
      <c r="G2256" s="5" t="inlineStr">
        <is>
          <t>RW</t>
        </is>
      </c>
      <c r="H2256" s="5" t="inlineStr">
        <is>
          <t>RW</t>
        </is>
      </c>
      <c r="I2256" s="5">
        <f>VLOOKUP(H2256,'5.a Definitions'!E:F,2,FALSE)</f>
        <v/>
      </c>
      <c r="J2256" s="465" t="inlineStr">
        <is>
          <t xml:space="preserve"> Food export </t>
        </is>
      </c>
      <c r="K2256" s="465" t="inlineStr">
        <is>
          <t xml:space="preserve"> food export </t>
        </is>
      </c>
      <c r="L2256" s="465" t="inlineStr">
        <is>
          <t xml:space="preserve"> reactive </t>
        </is>
      </c>
      <c r="M2256" s="465" t="inlineStr">
        <is>
          <t xml:space="preserve"> Nmix </t>
        </is>
      </c>
      <c r="N2256" s="466" t="n">
        <v>66.88290198099997</v>
      </c>
      <c r="O2256" s="467" t="n">
        <v>0.2109289934381556</v>
      </c>
      <c r="P2256" s="468" t="n">
        <v>2009</v>
      </c>
      <c r="Q2256" s="469" t="inlineStr">
        <is>
          <t>SSB tab 08801</t>
        </is>
      </c>
      <c r="R2256" s="469" t="inlineStr">
        <is>
          <t>ok</t>
        </is>
      </c>
      <c r="S2256" s="469" t="inlineStr">
        <is>
          <t xml:space="preserve"> text </t>
        </is>
      </c>
      <c r="T2256" s="426" t="inlineStr">
        <is>
          <t>Norway</t>
        </is>
      </c>
      <c r="U2256" s="5" t="inlineStr">
        <is>
          <t>useful output</t>
        </is>
      </c>
      <c r="V2256" s="465" t="n">
        <v>0.04</v>
      </c>
    </row>
    <row r="2257" ht="16" customHeight="1">
      <c r="B2257" s="475" t="inlineStr">
        <is>
          <t>MP.FP-RW.RW</t>
        </is>
      </c>
      <c r="C2257" s="475" t="inlineStr">
        <is>
          <t>MP.FP-RW.RW-Feed export-Nmix</t>
        </is>
      </c>
      <c r="D2257" s="475" t="inlineStr">
        <is>
          <t>MP</t>
        </is>
      </c>
      <c r="E2257" s="475" t="inlineStr">
        <is>
          <t>FP</t>
        </is>
      </c>
      <c r="F2257" s="5">
        <f>VLOOKUP(E2257,'5.a Definitions'!E:F,2,FALSE)</f>
        <v/>
      </c>
      <c r="G2257" s="475" t="inlineStr">
        <is>
          <t>RW</t>
        </is>
      </c>
      <c r="H2257" s="475" t="inlineStr">
        <is>
          <t>RW</t>
        </is>
      </c>
      <c r="I2257" s="5">
        <f>VLOOKUP(H2257,'5.a Definitions'!E:F,2,FALSE)</f>
        <v/>
      </c>
      <c r="J2257" s="465" t="inlineStr">
        <is>
          <t>Feed export</t>
        </is>
      </c>
      <c r="K2257" s="465" t="inlineStr">
        <is>
          <t>feed export</t>
        </is>
      </c>
      <c r="L2257" s="465" t="inlineStr">
        <is>
          <t>reactive</t>
        </is>
      </c>
      <c r="M2257" s="465" t="inlineStr">
        <is>
          <t>Nmix</t>
        </is>
      </c>
      <c r="N2257" s="466" t="n">
        <v>11.485979458</v>
      </c>
      <c r="O2257" s="467" t="n">
        <v>0.1398176801553086</v>
      </c>
      <c r="P2257" s="468" t="n">
        <v>2009</v>
      </c>
      <c r="Q2257" s="469" t="inlineStr">
        <is>
          <t>SSB tab 08801</t>
        </is>
      </c>
      <c r="R2257" s="469" t="inlineStr">
        <is>
          <t>ok</t>
        </is>
      </c>
      <c r="S2257" s="469" t="inlineStr">
        <is>
          <t>text</t>
        </is>
      </c>
      <c r="T2257" s="476" t="inlineStr">
        <is>
          <t>Norway</t>
        </is>
      </c>
      <c r="U2257" s="5" t="inlineStr">
        <is>
          <t>useful output</t>
        </is>
      </c>
      <c r="V2257" s="465">
        <f>(O2146*N2146)^2</f>
        <v/>
      </c>
    </row>
    <row r="2258" ht="16" customHeight="1">
      <c r="B2258" s="5" t="inlineStr">
        <is>
          <t>MP.OP-AG.SM</t>
        </is>
      </c>
      <c r="C2258" s="5" t="inlineStr">
        <is>
          <t>MP.OP-AG.SM-Mineral fertilizer-Nmix</t>
        </is>
      </c>
      <c r="D2258" s="5" t="inlineStr">
        <is>
          <t>MP</t>
        </is>
      </c>
      <c r="E2258" s="5" t="inlineStr">
        <is>
          <t>OP</t>
        </is>
      </c>
      <c r="F2258" s="5">
        <f>VLOOKUP(E2258,'5.a Definitions'!E:F,2,FALSE)</f>
        <v/>
      </c>
      <c r="G2258" s="5" t="inlineStr">
        <is>
          <t>AG</t>
        </is>
      </c>
      <c r="H2258" s="5" t="inlineStr">
        <is>
          <t>SM</t>
        </is>
      </c>
      <c r="I2258" s="5">
        <f>VLOOKUP(H2258,'5.a Definitions'!E:F,2,FALSE)</f>
        <v/>
      </c>
      <c r="J2258" s="465" t="inlineStr">
        <is>
          <t xml:space="preserve"> Mineral fertilizer </t>
        </is>
      </c>
      <c r="K2258" s="465" t="inlineStr">
        <is>
          <t xml:space="preserve"> mineral fertilizer to agriculture </t>
        </is>
      </c>
      <c r="L2258" s="465" t="inlineStr">
        <is>
          <t xml:space="preserve"> reactive </t>
        </is>
      </c>
      <c r="M2258" s="465" t="inlineStr">
        <is>
          <t xml:space="preserve"> Nmix </t>
        </is>
      </c>
      <c r="N2258" s="466" t="n">
        <v>55.43</v>
      </c>
      <c r="O2258" s="467" t="n">
        <v>0.5394762042492514</v>
      </c>
      <c r="P2258" s="468" t="n">
        <v>2009</v>
      </c>
      <c r="Q2258" s="469" t="inlineStr">
        <is>
          <t>FAOSTAT Fertilizer by nutrient (Agricultural Use - Import)</t>
        </is>
      </c>
      <c r="R2258" s="469" t="inlineStr">
        <is>
          <t>ok</t>
        </is>
      </c>
      <c r="S2258" s="469" t="inlineStr">
        <is>
          <t xml:space="preserve"> text </t>
        </is>
      </c>
      <c r="T2258" s="426" t="inlineStr">
        <is>
          <t>Norway</t>
        </is>
      </c>
      <c r="U2258" s="5" t="inlineStr">
        <is>
          <t>useful output</t>
        </is>
      </c>
      <c r="V2258" s="465" t="n">
        <v>0.04</v>
      </c>
    </row>
    <row r="2259" ht="16" customHeight="1">
      <c r="B2259" s="475" t="inlineStr">
        <is>
          <t>MP.OP-EF.IC</t>
        </is>
      </c>
      <c r="C2259" s="475" t="inlineStr">
        <is>
          <t>MP.OP-EF.IC-Industrial waste fuels-Nmix</t>
        </is>
      </c>
      <c r="D2259" s="475" t="inlineStr">
        <is>
          <t>MP</t>
        </is>
      </c>
      <c r="E2259" s="475" t="inlineStr">
        <is>
          <t>OP</t>
        </is>
      </c>
      <c r="F2259" s="5">
        <f>VLOOKUP(E2259,'5.a Definitions'!E:F,2,FALSE)</f>
        <v/>
      </c>
      <c r="G2259" s="475" t="inlineStr">
        <is>
          <t>EF</t>
        </is>
      </c>
      <c r="H2259" s="475" t="inlineStr">
        <is>
          <t>IC</t>
        </is>
      </c>
      <c r="I2259" s="5">
        <f>VLOOKUP(H2259,'5.a Definitions'!E:F,2,FALSE)</f>
        <v/>
      </c>
      <c r="J2259" s="465" t="inlineStr">
        <is>
          <t>Industrial waste fuel</t>
        </is>
      </c>
      <c r="K2259" s="465" t="inlineStr">
        <is>
          <t>industrial waste fuel</t>
        </is>
      </c>
      <c r="L2259" s="465" t="inlineStr">
        <is>
          <t>reactive</t>
        </is>
      </c>
      <c r="M2259" s="465" t="inlineStr">
        <is>
          <t>Nmix</t>
        </is>
      </c>
      <c r="N2259" s="466" t="n">
        <v>3.685897435897436</v>
      </c>
      <c r="O2259" s="467" t="n">
        <v>0.5163880620636924</v>
      </c>
      <c r="P2259" s="468" t="n">
        <v>2009</v>
      </c>
      <c r="Q2259" s="469" t="inlineStr">
        <is>
          <t>SSB</t>
        </is>
      </c>
      <c r="R2259" s="469" t="inlineStr">
        <is>
          <t>ok</t>
        </is>
      </c>
      <c r="S2259" s="469" t="inlineStr">
        <is>
          <t>text</t>
        </is>
      </c>
      <c r="T2259" s="476" t="inlineStr">
        <is>
          <t>Norway</t>
        </is>
      </c>
      <c r="U2259" s="5" t="inlineStr">
        <is>
          <t>useful output</t>
        </is>
      </c>
      <c r="V2259" s="465">
        <f>(O2163*N2163)^2</f>
        <v/>
      </c>
    </row>
    <row r="2260" ht="16" customHeight="1">
      <c r="B2260" s="5" t="inlineStr">
        <is>
          <t>MP.OP-PR.SO</t>
        </is>
      </c>
      <c r="C2260" s="5" t="inlineStr">
        <is>
          <t>MP.OP-PR.SO-Other industry waste-Nmix</t>
        </is>
      </c>
      <c r="D2260" s="5" t="inlineStr">
        <is>
          <t>MP</t>
        </is>
      </c>
      <c r="E2260" s="5" t="inlineStr">
        <is>
          <t>OP</t>
        </is>
      </c>
      <c r="F2260" s="5">
        <f>VLOOKUP(E2260,'5.a Definitions'!E:F,2,FALSE)</f>
        <v/>
      </c>
      <c r="G2260" s="5" t="inlineStr">
        <is>
          <t>PR</t>
        </is>
      </c>
      <c r="H2260" s="5" t="inlineStr">
        <is>
          <t>SO</t>
        </is>
      </c>
      <c r="I2260" s="5">
        <f>VLOOKUP(H2260,'5.a Definitions'!E:F,2,FALSE)</f>
        <v/>
      </c>
      <c r="J2260" s="465" t="inlineStr">
        <is>
          <t xml:space="preserve"> Other industry waste </t>
        </is>
      </c>
      <c r="K2260" s="465" t="inlineStr">
        <is>
          <t xml:space="preserve"> other industry waste </t>
        </is>
      </c>
      <c r="L2260" s="465" t="inlineStr">
        <is>
          <t xml:space="preserve"> reactive </t>
        </is>
      </c>
      <c r="M2260" s="465" t="inlineStr">
        <is>
          <t xml:space="preserve"> Nmix </t>
        </is>
      </c>
      <c r="N2260" s="466" t="n">
        <v>5.174300000000001</v>
      </c>
      <c r="O2260" s="467" t="n">
        <v>0.6125702481002894</v>
      </c>
      <c r="P2260" s="468" t="n">
        <v>2009</v>
      </c>
      <c r="Q2260" s="469" t="inlineStr">
        <is>
          <t>SSB</t>
        </is>
      </c>
      <c r="R2260" s="469" t="inlineStr">
        <is>
          <t>ok</t>
        </is>
      </c>
      <c r="S2260" s="469" t="inlineStr">
        <is>
          <t xml:space="preserve"> text </t>
        </is>
      </c>
      <c r="T2260" s="426" t="inlineStr">
        <is>
          <t>Norway</t>
        </is>
      </c>
      <c r="U2260" s="465" t="inlineStr">
        <is>
          <t xml:space="preserve"> N wasted </t>
        </is>
      </c>
      <c r="V2260" s="465" t="n">
        <v>0.04</v>
      </c>
    </row>
    <row r="2261" ht="16" customHeight="1">
      <c r="B2261" s="5" t="inlineStr">
        <is>
          <t>MP.OP-PR.WW</t>
        </is>
      </c>
      <c r="C2261" s="5" t="inlineStr">
        <is>
          <t>MP.OP-PR.WW-Other industry wastewater-Nmix</t>
        </is>
      </c>
      <c r="D2261" s="5" t="inlineStr">
        <is>
          <t>MP</t>
        </is>
      </c>
      <c r="E2261" s="5" t="inlineStr">
        <is>
          <t>OP</t>
        </is>
      </c>
      <c r="F2261" s="5">
        <f>VLOOKUP(E2261,'5.a Definitions'!E:F,2,FALSE)</f>
        <v/>
      </c>
      <c r="G2261" s="5" t="inlineStr">
        <is>
          <t>PR</t>
        </is>
      </c>
      <c r="H2261" s="5" t="inlineStr">
        <is>
          <t>WW</t>
        </is>
      </c>
      <c r="I2261" s="5">
        <f>VLOOKUP(H2261,'5.a Definitions'!E:F,2,FALSE)</f>
        <v/>
      </c>
      <c r="J2261" s="465" t="inlineStr">
        <is>
          <t xml:space="preserve"> Other industry wastewater </t>
        </is>
      </c>
      <c r="K2261" s="465" t="inlineStr">
        <is>
          <t xml:space="preserve"> other industry wastewater </t>
        </is>
      </c>
      <c r="L2261" s="465" t="inlineStr">
        <is>
          <t xml:space="preserve"> reactive </t>
        </is>
      </c>
      <c r="M2261" s="465" t="inlineStr">
        <is>
          <t xml:space="preserve"> Nmix </t>
        </is>
      </c>
      <c r="N2261" s="466" t="n">
        <v>0.1757179</v>
      </c>
      <c r="O2261" s="467" t="n">
        <v>0.1770546292729168</v>
      </c>
      <c r="P2261" s="468" t="n">
        <v>2009</v>
      </c>
      <c r="Q2261" s="469" t="inlineStr">
        <is>
          <t>Miljødirektoratet</t>
        </is>
      </c>
      <c r="R2261" s="469" t="inlineStr">
        <is>
          <t>ok</t>
        </is>
      </c>
      <c r="S2261" s="469" t="inlineStr">
        <is>
          <t xml:space="preserve"> text </t>
        </is>
      </c>
      <c r="T2261" s="426" t="inlineStr">
        <is>
          <t>Norway</t>
        </is>
      </c>
      <c r="U2261" s="465" t="inlineStr">
        <is>
          <t xml:space="preserve"> N wasted </t>
        </is>
      </c>
      <c r="V2261" s="465" t="n">
        <v>0.04</v>
      </c>
    </row>
    <row r="2262" ht="16" customHeight="1">
      <c r="B2262" s="5" t="inlineStr">
        <is>
          <t>MP.OP-HS.HS</t>
        </is>
      </c>
      <c r="C2262" s="5" t="inlineStr">
        <is>
          <t>MP.OP-HS.HS-Mineral fertilizer-Nmix</t>
        </is>
      </c>
      <c r="D2262" s="5" t="inlineStr">
        <is>
          <t>MP</t>
        </is>
      </c>
      <c r="E2262" s="5" t="inlineStr">
        <is>
          <t>OP</t>
        </is>
      </c>
      <c r="F2262" s="5">
        <f>VLOOKUP(E2262,'5.a Definitions'!E:F,2,FALSE)</f>
        <v/>
      </c>
      <c r="G2262" s="5" t="inlineStr">
        <is>
          <t>HS</t>
        </is>
      </c>
      <c r="H2262" s="5" t="inlineStr">
        <is>
          <t>HS</t>
        </is>
      </c>
      <c r="I2262" s="5">
        <f>VLOOKUP(H2262,'5.a Definitions'!E:F,2,FALSE)</f>
        <v/>
      </c>
      <c r="J2262" s="465" t="inlineStr">
        <is>
          <t xml:space="preserve"> Mineral fertilizer </t>
        </is>
      </c>
      <c r="K2262" s="465" t="inlineStr">
        <is>
          <t xml:space="preserve"> mineral fertilizer to settlements </t>
        </is>
      </c>
      <c r="L2262" s="465" t="inlineStr">
        <is>
          <t xml:space="preserve"> reactive </t>
        </is>
      </c>
      <c r="M2262" s="465" t="inlineStr">
        <is>
          <t xml:space="preserve"> Nmix </t>
        </is>
      </c>
      <c r="N2262" s="466" t="n">
        <v>1.892693877551021</v>
      </c>
      <c r="O2262" s="467" t="n">
        <v>0.5765018527396072</v>
      </c>
      <c r="P2262" s="468" t="n">
        <v>2009</v>
      </c>
      <c r="Q2262" s="469" t="inlineStr">
        <is>
          <t>FAOSTAT Fertilizer by nutrient</t>
        </is>
      </c>
      <c r="R2262" s="469" t="inlineStr">
        <is>
          <t>ok</t>
        </is>
      </c>
      <c r="S2262" s="469" t="inlineStr">
        <is>
          <t xml:space="preserve"> text </t>
        </is>
      </c>
      <c r="T2262" s="426" t="inlineStr">
        <is>
          <t>Norway</t>
        </is>
      </c>
      <c r="U2262" s="5" t="inlineStr">
        <is>
          <t>useful output</t>
        </is>
      </c>
      <c r="V2262" s="465" t="n">
        <v>0.04</v>
      </c>
    </row>
    <row r="2263" ht="16" customHeight="1">
      <c r="B2263" s="5" t="inlineStr">
        <is>
          <t>MP.OP-HS.HS</t>
        </is>
      </c>
      <c r="C2263" s="5" t="inlineStr">
        <is>
          <t>MP.OP-HS.HS-Consumer goods-Nmix</t>
        </is>
      </c>
      <c r="D2263" s="5" t="inlineStr">
        <is>
          <t>MP</t>
        </is>
      </c>
      <c r="E2263" s="5" t="inlineStr">
        <is>
          <t>OP</t>
        </is>
      </c>
      <c r="F2263" s="5">
        <f>VLOOKUP(E2263,'5.a Definitions'!E:F,2,FALSE)</f>
        <v/>
      </c>
      <c r="G2263" s="5" t="inlineStr">
        <is>
          <t>HS</t>
        </is>
      </c>
      <c r="H2263" s="5" t="inlineStr">
        <is>
          <t>HS</t>
        </is>
      </c>
      <c r="I2263" s="5">
        <f>VLOOKUP(H2263,'5.a Definitions'!E:F,2,FALSE)</f>
        <v/>
      </c>
      <c r="J2263" s="465" t="inlineStr">
        <is>
          <t xml:space="preserve"> Consumer goods </t>
        </is>
      </c>
      <c r="K2263" s="465" t="inlineStr">
        <is>
          <t xml:space="preserve"> consumer goods </t>
        </is>
      </c>
      <c r="L2263" s="465" t="inlineStr">
        <is>
          <t xml:space="preserve"> reactive </t>
        </is>
      </c>
      <c r="M2263" s="465" t="inlineStr">
        <is>
          <t xml:space="preserve"> Nmix </t>
        </is>
      </c>
      <c r="N2263" s="466" t="n">
        <v>10.02435505530904</v>
      </c>
      <c r="O2263" s="467" t="n">
        <v>0.4296283719647141</v>
      </c>
      <c r="P2263" s="468" t="n">
        <v>2009</v>
      </c>
      <c r="Q2263" s="469" t="inlineStr">
        <is>
          <t>Massebalanse (Inflows - Outflows)</t>
        </is>
      </c>
      <c r="R2263" s="469" t="inlineStr">
        <is>
          <t>ok</t>
        </is>
      </c>
      <c r="S2263" s="469" t="inlineStr">
        <is>
          <t xml:space="preserve"> text </t>
        </is>
      </c>
      <c r="T2263" s="426" t="inlineStr">
        <is>
          <t>Norway</t>
        </is>
      </c>
      <c r="U2263" s="5" t="inlineStr">
        <is>
          <t>useful output</t>
        </is>
      </c>
      <c r="V2263" s="465" t="n">
        <v>0.04</v>
      </c>
    </row>
    <row r="2264" ht="16" customHeight="1">
      <c r="B2264" s="5" t="inlineStr">
        <is>
          <t>MP.OP-AT.AT</t>
        </is>
      </c>
      <c r="C2264" s="5" t="inlineStr">
        <is>
          <t>MP.OP-AT.AT-Emissions-NH3</t>
        </is>
      </c>
      <c r="D2264" s="5" t="inlineStr">
        <is>
          <t>MP</t>
        </is>
      </c>
      <c r="E2264" s="5" t="inlineStr">
        <is>
          <t>OP</t>
        </is>
      </c>
      <c r="F2264" s="5">
        <f>VLOOKUP(E2264,'5.a Definitions'!E:F,2,FALSE)</f>
        <v/>
      </c>
      <c r="G2264" s="5" t="inlineStr">
        <is>
          <t>AT</t>
        </is>
      </c>
      <c r="H2264" s="5" t="inlineStr">
        <is>
          <t>AT</t>
        </is>
      </c>
      <c r="I2264" s="5">
        <f>VLOOKUP(H2264,'5.a Definitions'!E:F,2,FALSE)</f>
        <v/>
      </c>
      <c r="J2264" s="465" t="inlineStr">
        <is>
          <t xml:space="preserve"> Emissions </t>
        </is>
      </c>
      <c r="K2264" s="465" t="inlineStr">
        <is>
          <t xml:space="preserve"> process emissions </t>
        </is>
      </c>
      <c r="L2264" s="465" t="inlineStr">
        <is>
          <t xml:space="preserve"> reactive </t>
        </is>
      </c>
      <c r="M2264" s="465" t="inlineStr">
        <is>
          <t xml:space="preserve"> NH3 </t>
        </is>
      </c>
      <c r="N2264" s="466" t="n">
        <v>0.3705553005624</v>
      </c>
      <c r="O2264" s="467" t="n">
        <v>0.3133427298409976</v>
      </c>
      <c r="P2264" s="468" t="n">
        <v>2009</v>
      </c>
      <c r="Q2264" s="469" t="inlineStr">
        <is>
          <t>CRLTAP Inventory Submissions</t>
        </is>
      </c>
      <c r="R2264" s="469" t="inlineStr">
        <is>
          <t>ok</t>
        </is>
      </c>
      <c r="S2264" s="469" t="inlineStr">
        <is>
          <t xml:space="preserve"> text </t>
        </is>
      </c>
      <c r="T2264" s="426" t="inlineStr">
        <is>
          <t>Norway</t>
        </is>
      </c>
      <c r="U2264" s="465" t="inlineStr">
        <is>
          <t xml:space="preserve"> N wasted </t>
        </is>
      </c>
      <c r="V2264" s="465" t="n">
        <v>0.04</v>
      </c>
    </row>
    <row r="2265" ht="16" customHeight="1">
      <c r="B2265" s="5" t="inlineStr">
        <is>
          <t>MP.OP-AT.AT</t>
        </is>
      </c>
      <c r="C2265" s="5" t="inlineStr">
        <is>
          <t>MP.OP-AT.AT-Emissions-NOx</t>
        </is>
      </c>
      <c r="D2265" s="5" t="inlineStr">
        <is>
          <t>MP</t>
        </is>
      </c>
      <c r="E2265" s="5" t="inlineStr">
        <is>
          <t>OP</t>
        </is>
      </c>
      <c r="F2265" s="5">
        <f>VLOOKUP(E2265,'5.a Definitions'!E:F,2,FALSE)</f>
        <v/>
      </c>
      <c r="G2265" s="5" t="inlineStr">
        <is>
          <t>AT</t>
        </is>
      </c>
      <c r="H2265" s="5" t="inlineStr">
        <is>
          <t>AT</t>
        </is>
      </c>
      <c r="I2265" s="5">
        <f>VLOOKUP(H2265,'5.a Definitions'!E:F,2,FALSE)</f>
        <v/>
      </c>
      <c r="J2265" s="465" t="inlineStr">
        <is>
          <t xml:space="preserve"> Emissions </t>
        </is>
      </c>
      <c r="K2265" s="465" t="inlineStr">
        <is>
          <t xml:space="preserve"> process emissions </t>
        </is>
      </c>
      <c r="L2265" s="465" t="inlineStr">
        <is>
          <t xml:space="preserve"> reactive </t>
        </is>
      </c>
      <c r="M2265" s="465" t="inlineStr">
        <is>
          <t xml:space="preserve"> NOx </t>
        </is>
      </c>
      <c r="N2265" s="466" t="n">
        <v>2.6977521087669</v>
      </c>
      <c r="O2265" s="467" t="n">
        <v>0.163906911344495</v>
      </c>
      <c r="P2265" s="468" t="n">
        <v>2009</v>
      </c>
      <c r="Q2265" s="469" t="inlineStr">
        <is>
          <t>CRLTAP Inventory Submissions</t>
        </is>
      </c>
      <c r="R2265" s="469" t="inlineStr">
        <is>
          <t>ok</t>
        </is>
      </c>
      <c r="S2265" s="469" t="inlineStr">
        <is>
          <t xml:space="preserve"> text </t>
        </is>
      </c>
      <c r="T2265" s="426" t="inlineStr">
        <is>
          <t>Norway</t>
        </is>
      </c>
      <c r="U2265" s="465" t="inlineStr">
        <is>
          <t xml:space="preserve"> N wasted </t>
        </is>
      </c>
      <c r="V2265" s="465" t="n">
        <v>0.04</v>
      </c>
    </row>
    <row r="2266" ht="16" customHeight="1">
      <c r="B2266" s="5" t="inlineStr">
        <is>
          <t>MP.OP-AT.AT</t>
        </is>
      </c>
      <c r="C2266" s="5" t="inlineStr">
        <is>
          <t>MP.OP-AT.AT-Emissions-N2O</t>
        </is>
      </c>
      <c r="D2266" s="5" t="inlineStr">
        <is>
          <t>MP</t>
        </is>
      </c>
      <c r="E2266" s="5" t="inlineStr">
        <is>
          <t>OP</t>
        </is>
      </c>
      <c r="F2266" s="5">
        <f>VLOOKUP(E2266,'5.a Definitions'!E:F,2,FALSE)</f>
        <v/>
      </c>
      <c r="G2266" s="5" t="inlineStr">
        <is>
          <t>AT</t>
        </is>
      </c>
      <c r="H2266" s="5" t="inlineStr">
        <is>
          <t>AT</t>
        </is>
      </c>
      <c r="I2266" s="5">
        <f>VLOOKUP(H2266,'5.a Definitions'!E:F,2,FALSE)</f>
        <v/>
      </c>
      <c r="J2266" s="465" t="inlineStr">
        <is>
          <t xml:space="preserve"> Emissions </t>
        </is>
      </c>
      <c r="K2266" s="465" t="inlineStr">
        <is>
          <t xml:space="preserve"> process emissions </t>
        </is>
      </c>
      <c r="L2266" s="465" t="inlineStr">
        <is>
          <t xml:space="preserve"> reactive </t>
        </is>
      </c>
      <c r="M2266" s="465" t="inlineStr">
        <is>
          <t xml:space="preserve"> N2O </t>
        </is>
      </c>
      <c r="N2266" s="466" t="n">
        <v>1.242083650558973</v>
      </c>
      <c r="O2266" s="467" t="n">
        <v>0.06511359277630074</v>
      </c>
      <c r="P2266" s="468" t="n">
        <v>2009</v>
      </c>
      <c r="Q2266" s="469" t="inlineStr">
        <is>
          <t>UNFCCC CRT</t>
        </is>
      </c>
      <c r="R2266" s="469" t="inlineStr">
        <is>
          <t>ok</t>
        </is>
      </c>
      <c r="S2266" s="469" t="inlineStr">
        <is>
          <t xml:space="preserve"> text </t>
        </is>
      </c>
      <c r="T2266" s="426" t="inlineStr">
        <is>
          <t>Norway</t>
        </is>
      </c>
      <c r="U2266" s="465" t="inlineStr">
        <is>
          <t xml:space="preserve"> N wasted </t>
        </is>
      </c>
      <c r="V2266" s="465" t="n">
        <v>0.04</v>
      </c>
    </row>
    <row r="2267" ht="16" customHeight="1">
      <c r="B2267" s="5" t="inlineStr">
        <is>
          <t>MP.OP-HY.SW</t>
        </is>
      </c>
      <c r="C2267" s="5" t="inlineStr">
        <is>
          <t>MP.OP-HY.SW-Untreated wastewater-Nmix</t>
        </is>
      </c>
      <c r="D2267" s="5" t="inlineStr">
        <is>
          <t>MP</t>
        </is>
      </c>
      <c r="E2267" s="5" t="inlineStr">
        <is>
          <t>OP</t>
        </is>
      </c>
      <c r="F2267" s="5">
        <f>VLOOKUP(E2267,'5.a Definitions'!E:F,2,FALSE)</f>
        <v/>
      </c>
      <c r="G2267" s="5" t="inlineStr">
        <is>
          <t>HY</t>
        </is>
      </c>
      <c r="H2267" s="5" t="inlineStr">
        <is>
          <t>SW</t>
        </is>
      </c>
      <c r="I2267" s="5">
        <f>VLOOKUP(H2267,'5.a Definitions'!E:F,2,FALSE)</f>
        <v/>
      </c>
      <c r="J2267" s="465" t="inlineStr">
        <is>
          <t xml:space="preserve"> Untreated wastewater </t>
        </is>
      </c>
      <c r="K2267" s="465" t="inlineStr">
        <is>
          <t xml:space="preserve"> other industry untreated wastewater </t>
        </is>
      </c>
      <c r="L2267" s="465" t="inlineStr">
        <is>
          <t xml:space="preserve"> reactive </t>
        </is>
      </c>
      <c r="M2267" s="465" t="inlineStr">
        <is>
          <t xml:space="preserve"> Nmix </t>
        </is>
      </c>
      <c r="N2267" s="466" t="n">
        <v>1.870273842</v>
      </c>
      <c r="O2267" s="467" t="n">
        <v>0.1311993059478747</v>
      </c>
      <c r="P2267" s="468" t="n">
        <v>2009</v>
      </c>
      <c r="Q2267" s="469" t="inlineStr">
        <is>
          <t>Miljødirektoratet</t>
        </is>
      </c>
      <c r="R2267" s="469" t="inlineStr">
        <is>
          <t>ok</t>
        </is>
      </c>
      <c r="S2267" s="469" t="inlineStr">
        <is>
          <t xml:space="preserve"> text </t>
        </is>
      </c>
      <c r="T2267" s="426" t="inlineStr">
        <is>
          <t>Norway</t>
        </is>
      </c>
      <c r="U2267" s="465" t="inlineStr">
        <is>
          <t xml:space="preserve"> N wasted </t>
        </is>
      </c>
      <c r="V2267" s="465" t="n">
        <v>0.04</v>
      </c>
    </row>
    <row r="2268" ht="16" customHeight="1">
      <c r="B2268" s="5" t="inlineStr">
        <is>
          <t>MP.OP-FS.FO</t>
        </is>
      </c>
      <c r="C2268" s="5" t="inlineStr">
        <is>
          <t>MP.OP-FS.FO-Mineral fertilizer-Nmix</t>
        </is>
      </c>
      <c r="D2268" s="5" t="inlineStr">
        <is>
          <t>MP</t>
        </is>
      </c>
      <c r="E2268" s="5" t="inlineStr">
        <is>
          <t>OP</t>
        </is>
      </c>
      <c r="F2268" s="5">
        <f>VLOOKUP(E2268,'5.a Definitions'!E:F,2,FALSE)</f>
        <v/>
      </c>
      <c r="G2268" s="5" t="inlineStr">
        <is>
          <t>FS</t>
        </is>
      </c>
      <c r="H2268" s="5" t="inlineStr">
        <is>
          <t>FO</t>
        </is>
      </c>
      <c r="I2268" s="5">
        <f>VLOOKUP(H2268,'5.a Definitions'!E:F,2,FALSE)</f>
        <v/>
      </c>
      <c r="J2268" s="5" t="inlineStr">
        <is>
          <t>Mineral fertilizer</t>
        </is>
      </c>
      <c r="K2268" s="5" t="inlineStr">
        <is>
          <t>mineral fertilizer to forests</t>
        </is>
      </c>
      <c r="L2268" s="5" t="inlineStr">
        <is>
          <t>reactive</t>
        </is>
      </c>
      <c r="M2268" s="5" t="inlineStr">
        <is>
          <t>Nmix</t>
        </is>
      </c>
      <c r="N2268" s="422" t="n">
        <v>0.11982</v>
      </c>
      <c r="O2268" s="423" t="n">
        <v>0.286524810811289</v>
      </c>
      <c r="P2268" s="468" t="n">
        <v>2009</v>
      </c>
      <c r="Q2268" s="425" t="inlineStr">
        <is>
          <t>SSB tabell 05543</t>
        </is>
      </c>
      <c r="R2268" s="425" t="inlineStr">
        <is>
          <t>ok</t>
        </is>
      </c>
      <c r="S2268" s="425" t="inlineStr">
        <is>
          <t>text</t>
        </is>
      </c>
      <c r="T2268" s="426" t="inlineStr">
        <is>
          <t>Norway</t>
        </is>
      </c>
      <c r="U2268" s="5" t="inlineStr">
        <is>
          <t>useful output</t>
        </is>
      </c>
      <c r="V2268" s="5">
        <f>(O2014*N2014)^2</f>
        <v/>
      </c>
    </row>
    <row r="2269" ht="16" customHeight="1">
      <c r="B2269" s="5" t="inlineStr">
        <is>
          <t>MP.OP-RW.RW</t>
        </is>
      </c>
      <c r="C2269" s="5" t="inlineStr">
        <is>
          <t>MP.OP-RW.RW-Mineral fertilizer export-Nmix</t>
        </is>
      </c>
      <c r="D2269" s="5" t="inlineStr">
        <is>
          <t>MP</t>
        </is>
      </c>
      <c r="E2269" s="5" t="inlineStr">
        <is>
          <t>OP</t>
        </is>
      </c>
      <c r="F2269" s="5">
        <f>VLOOKUP(E2269,'5.a Definitions'!E:F,2,FALSE)</f>
        <v/>
      </c>
      <c r="G2269" s="5" t="inlineStr">
        <is>
          <t>RW</t>
        </is>
      </c>
      <c r="H2269" s="5" t="inlineStr">
        <is>
          <t>RW</t>
        </is>
      </c>
      <c r="I2269" s="5">
        <f>VLOOKUP(H2269,'5.a Definitions'!E:F,2,FALSE)</f>
        <v/>
      </c>
      <c r="J2269" s="465" t="inlineStr">
        <is>
          <t xml:space="preserve"> Mineral fertilizer export </t>
        </is>
      </c>
      <c r="K2269" s="465" t="inlineStr">
        <is>
          <t xml:space="preserve"> mineral fertilizer export </t>
        </is>
      </c>
      <c r="L2269" s="465" t="inlineStr">
        <is>
          <t xml:space="preserve"> reactive </t>
        </is>
      </c>
      <c r="M2269" s="465" t="inlineStr">
        <is>
          <t xml:space="preserve"> Nmix </t>
        </is>
      </c>
      <c r="N2269" s="466" t="n">
        <v>383.442</v>
      </c>
      <c r="O2269" s="467" t="n">
        <v>0.2949457776486215</v>
      </c>
      <c r="P2269" s="468" t="n">
        <v>2009</v>
      </c>
      <c r="Q2269" s="469" t="inlineStr">
        <is>
          <t>FAOSTAT Fertilizer by Nutrient</t>
        </is>
      </c>
      <c r="R2269" s="469" t="inlineStr">
        <is>
          <t>ok</t>
        </is>
      </c>
      <c r="S2269" s="469" t="inlineStr">
        <is>
          <t xml:space="preserve"> text </t>
        </is>
      </c>
      <c r="T2269" s="426" t="inlineStr">
        <is>
          <t>Norway</t>
        </is>
      </c>
      <c r="U2269" s="5" t="inlineStr">
        <is>
          <t>useful output</t>
        </is>
      </c>
      <c r="V2269" s="465" t="n">
        <v>0.04</v>
      </c>
    </row>
    <row r="2270" ht="16" customHeight="1" thickBot="1">
      <c r="B2270" s="6" t="inlineStr">
        <is>
          <t>MP.OP-RW.RW</t>
        </is>
      </c>
      <c r="C2270" s="6" t="inlineStr">
        <is>
          <t>MP.OP-RW.RW-Other goods export-Nmix</t>
        </is>
      </c>
      <c r="D2270" s="6" t="inlineStr">
        <is>
          <t>MP</t>
        </is>
      </c>
      <c r="E2270" s="6" t="inlineStr">
        <is>
          <t>OP</t>
        </is>
      </c>
      <c r="F2270" s="5">
        <f>VLOOKUP(E2270,'5.a Definitions'!E:F,2,FALSE)</f>
        <v/>
      </c>
      <c r="G2270" s="6" t="inlineStr">
        <is>
          <t>RW</t>
        </is>
      </c>
      <c r="H2270" s="6" t="inlineStr">
        <is>
          <t>RW</t>
        </is>
      </c>
      <c r="I2270" s="5">
        <f>VLOOKUP(H2270,'5.a Definitions'!E:F,2,FALSE)</f>
        <v/>
      </c>
      <c r="J2270" s="470" t="inlineStr">
        <is>
          <t xml:space="preserve"> Other goods export </t>
        </is>
      </c>
      <c r="K2270" s="470" t="inlineStr">
        <is>
          <t xml:space="preserve"> other goods export </t>
        </is>
      </c>
      <c r="L2270" s="470" t="inlineStr">
        <is>
          <t xml:space="preserve"> reactive </t>
        </is>
      </c>
      <c r="M2270" s="470" t="inlineStr">
        <is>
          <t xml:space="preserve"> Nmix </t>
        </is>
      </c>
      <c r="N2270" s="466" t="n">
        <v>8.4276292798</v>
      </c>
      <c r="O2270" s="471" t="n">
        <v>0.112699118631796</v>
      </c>
      <c r="P2270" s="468" t="n">
        <v>2009</v>
      </c>
      <c r="Q2270" s="472" t="inlineStr">
        <is>
          <t>SSB tab 08801</t>
        </is>
      </c>
      <c r="R2270" s="469" t="inlineStr">
        <is>
          <t>ok</t>
        </is>
      </c>
      <c r="S2270" s="472" t="inlineStr">
        <is>
          <t xml:space="preserve"> text </t>
        </is>
      </c>
      <c r="T2270" s="426" t="inlineStr">
        <is>
          <t>Norway</t>
        </is>
      </c>
      <c r="U2270" s="5" t="inlineStr">
        <is>
          <t>useful output</t>
        </is>
      </c>
      <c r="V2270" s="470" t="n">
        <v>0.04</v>
      </c>
    </row>
    <row r="2271" ht="16" customHeight="1">
      <c r="A2271" s="488" t="inlineStr">
        <is>
          <t xml:space="preserve"> Agriculture </t>
        </is>
      </c>
      <c r="B2271" s="5" t="inlineStr">
        <is>
          <t>AG.SM-MP.FP</t>
        </is>
      </c>
      <c r="C2271" s="5" t="inlineStr">
        <is>
          <t>AG.SM-MP.FP-Food crop products-Nmix</t>
        </is>
      </c>
      <c r="D2271" s="5" t="inlineStr">
        <is>
          <t>AG</t>
        </is>
      </c>
      <c r="E2271" s="5" t="inlineStr">
        <is>
          <t>SM</t>
        </is>
      </c>
      <c r="F2271" s="5">
        <f>VLOOKUP(E2271,'5.a Definitions'!E:F,2,FALSE)</f>
        <v/>
      </c>
      <c r="G2271" s="5" t="inlineStr">
        <is>
          <t>MP</t>
        </is>
      </c>
      <c r="H2271" s="5" t="inlineStr">
        <is>
          <t>FP</t>
        </is>
      </c>
      <c r="I2271" s="5">
        <f>VLOOKUP(H2271,'5.a Definitions'!E:F,2,FALSE)</f>
        <v/>
      </c>
      <c r="J2271" s="465" t="inlineStr">
        <is>
          <t xml:space="preserve"> Food crop products </t>
        </is>
      </c>
      <c r="K2271" s="465" t="inlineStr">
        <is>
          <t xml:space="preserve"> food crop products </t>
        </is>
      </c>
      <c r="L2271" s="465" t="inlineStr">
        <is>
          <t xml:space="preserve"> reactive </t>
        </is>
      </c>
      <c r="M2271" s="465" t="inlineStr">
        <is>
          <t xml:space="preserve"> Nmix </t>
        </is>
      </c>
      <c r="N2271" s="466" t="n">
        <v>22.3878</v>
      </c>
      <c r="O2271" s="467" t="n">
        <v>0.4149602262584164</v>
      </c>
      <c r="P2271" s="468" t="n">
        <v>2009</v>
      </c>
      <c r="Q2271" s="469" t="inlineStr">
        <is>
          <t>Eurostat Gross nutrient balance</t>
        </is>
      </c>
      <c r="R2271" s="469" t="inlineStr">
        <is>
          <t>ok</t>
        </is>
      </c>
      <c r="S2271" s="469" t="inlineStr">
        <is>
          <t xml:space="preserve"> text </t>
        </is>
      </c>
      <c r="T2271" s="426" t="inlineStr">
        <is>
          <t>Norway</t>
        </is>
      </c>
      <c r="U2271" s="5" t="inlineStr">
        <is>
          <t>useful output</t>
        </is>
      </c>
      <c r="V2271" s="465" t="n">
        <v>0.04</v>
      </c>
    </row>
    <row r="2272" ht="16" customHeight="1">
      <c r="B2272" s="5" t="inlineStr">
        <is>
          <t>AG.SM-MP.OP</t>
        </is>
      </c>
      <c r="C2272" s="5" t="inlineStr">
        <is>
          <t>AG.SM-MP.OP-Crop products for industrial use-Nmix</t>
        </is>
      </c>
      <c r="D2272" s="5" t="inlineStr">
        <is>
          <t>AG</t>
        </is>
      </c>
      <c r="E2272" s="5" t="inlineStr">
        <is>
          <t>SM</t>
        </is>
      </c>
      <c r="F2272" s="5">
        <f>VLOOKUP(E2272,'5.a Definitions'!E:F,2,FALSE)</f>
        <v/>
      </c>
      <c r="G2272" s="5" t="inlineStr">
        <is>
          <t>MP</t>
        </is>
      </c>
      <c r="H2272" s="5" t="inlineStr">
        <is>
          <t>OP</t>
        </is>
      </c>
      <c r="I2272" s="5">
        <f>VLOOKUP(H2272,'5.a Definitions'!E:F,2,FALSE)</f>
        <v/>
      </c>
      <c r="J2272" s="465" t="inlineStr">
        <is>
          <t xml:space="preserve"> Crop products for industrial use </t>
        </is>
      </c>
      <c r="K2272" s="465" t="inlineStr">
        <is>
          <t xml:space="preserve"> crop products for industrial use </t>
        </is>
      </c>
      <c r="L2272" s="465" t="inlineStr">
        <is>
          <t xml:space="preserve"> reactive </t>
        </is>
      </c>
      <c r="M2272" s="465" t="inlineStr">
        <is>
          <t xml:space="preserve"> Nmix </t>
        </is>
      </c>
      <c r="N2272" s="466" t="n">
        <v>0.24</v>
      </c>
      <c r="O2272" s="467" t="n">
        <v>0.4149602262584164</v>
      </c>
      <c r="P2272" s="468" t="n">
        <v>2009</v>
      </c>
      <c r="Q2272" s="469" t="inlineStr">
        <is>
          <t>Eurostat Gross nutrient balance, Nutrient removal by harvest of industrial crops</t>
        </is>
      </c>
      <c r="R2272" s="469" t="inlineStr">
        <is>
          <t>ok</t>
        </is>
      </c>
      <c r="S2272" s="469" t="inlineStr">
        <is>
          <t xml:space="preserve"> text </t>
        </is>
      </c>
      <c r="T2272" s="426" t="inlineStr">
        <is>
          <t>Norway</t>
        </is>
      </c>
      <c r="U2272" s="5" t="inlineStr">
        <is>
          <t>useful output</t>
        </is>
      </c>
      <c r="V2272" s="465" t="n">
        <v>0.04</v>
      </c>
    </row>
    <row r="2273" ht="16" customHeight="1">
      <c r="B2273" s="5" t="inlineStr">
        <is>
          <t>AG.SM-AG.MM</t>
        </is>
      </c>
      <c r="C2273" s="5" t="inlineStr">
        <is>
          <t>AG.SM-AG.MM-Fodder crops-Nmix</t>
        </is>
      </c>
      <c r="D2273" s="5" t="inlineStr">
        <is>
          <t>AG</t>
        </is>
      </c>
      <c r="E2273" s="5" t="inlineStr">
        <is>
          <t>SM</t>
        </is>
      </c>
      <c r="F2273" s="5">
        <f>VLOOKUP(E2273,'5.a Definitions'!E:F,2,FALSE)</f>
        <v/>
      </c>
      <c r="G2273" s="5" t="inlineStr">
        <is>
          <t>AG</t>
        </is>
      </c>
      <c r="H2273" s="5" t="inlineStr">
        <is>
          <t>MM</t>
        </is>
      </c>
      <c r="I2273" s="5">
        <f>VLOOKUP(H2273,'5.a Definitions'!E:F,2,FALSE)</f>
        <v/>
      </c>
      <c r="J2273" s="465" t="inlineStr">
        <is>
          <t xml:space="preserve"> Fodder crops </t>
        </is>
      </c>
      <c r="K2273" s="465" t="inlineStr">
        <is>
          <t xml:space="preserve"> fodder crops </t>
        </is>
      </c>
      <c r="L2273" s="465" t="inlineStr">
        <is>
          <t xml:space="preserve"> reactive </t>
        </is>
      </c>
      <c r="M2273" s="465" t="inlineStr">
        <is>
          <t xml:space="preserve"> Nmix </t>
        </is>
      </c>
      <c r="N2273" s="466" t="n">
        <v>68.4402328</v>
      </c>
      <c r="O2273" s="467" t="n">
        <v>0.2952855698864285</v>
      </c>
      <c r="P2273" s="468" t="n">
        <v>2009</v>
      </c>
      <c r="Q2273" s="469" t="inlineStr">
        <is>
          <t>SSB table 05772 + BFJ Totalkalkylen, Eng-beite</t>
        </is>
      </c>
      <c r="R2273" s="469" t="inlineStr">
        <is>
          <t>ok</t>
        </is>
      </c>
      <c r="S2273" s="469" t="inlineStr">
        <is>
          <t xml:space="preserve"> text </t>
        </is>
      </c>
      <c r="T2273" s="426" t="inlineStr">
        <is>
          <t>Norway</t>
        </is>
      </c>
      <c r="U2273" s="5" t="inlineStr">
        <is>
          <t>useful output</t>
        </is>
      </c>
      <c r="V2273" s="465" t="n">
        <v>0.04</v>
      </c>
    </row>
    <row r="2274" ht="16" customHeight="1">
      <c r="B2274" s="5" t="inlineStr">
        <is>
          <t>AG.SM-AT.AT</t>
        </is>
      </c>
      <c r="C2274" s="5" t="inlineStr">
        <is>
          <t>AG.SM-AT.AT-Emissions-NH3</t>
        </is>
      </c>
      <c r="D2274" s="5" t="inlineStr">
        <is>
          <t>AG</t>
        </is>
      </c>
      <c r="E2274" s="5" t="inlineStr">
        <is>
          <t>SM</t>
        </is>
      </c>
      <c r="F2274" s="5">
        <f>VLOOKUP(E2274,'5.a Definitions'!E:F,2,FALSE)</f>
        <v/>
      </c>
      <c r="G2274" s="5" t="inlineStr">
        <is>
          <t>AT</t>
        </is>
      </c>
      <c r="H2274" s="5" t="inlineStr">
        <is>
          <t>AT</t>
        </is>
      </c>
      <c r="I2274" s="5">
        <f>VLOOKUP(H2274,'5.a Definitions'!E:F,2,FALSE)</f>
        <v/>
      </c>
      <c r="J2274" s="465" t="inlineStr">
        <is>
          <t xml:space="preserve"> Emissions </t>
        </is>
      </c>
      <c r="K2274" s="465" t="inlineStr">
        <is>
          <t xml:space="preserve"> agricultural soil emissions </t>
        </is>
      </c>
      <c r="L2274" s="465" t="inlineStr">
        <is>
          <t xml:space="preserve"> reactive </t>
        </is>
      </c>
      <c r="M2274" s="465" t="inlineStr">
        <is>
          <t xml:space="preserve"> NH3 </t>
        </is>
      </c>
      <c r="N2274" s="466" t="n">
        <v>14.47295125623583</v>
      </c>
      <c r="O2274" s="467" t="n">
        <v>0.3013398936021819</v>
      </c>
      <c r="P2274" s="468" t="n">
        <v>2009</v>
      </c>
      <c r="Q2274" s="469" t="inlineStr">
        <is>
          <t>CRLTAP Inventory Submissions</t>
        </is>
      </c>
      <c r="R2274" s="469" t="inlineStr">
        <is>
          <t>ok</t>
        </is>
      </c>
      <c r="S2274" s="469" t="inlineStr">
        <is>
          <t xml:space="preserve"> text </t>
        </is>
      </c>
      <c r="T2274" s="426" t="inlineStr">
        <is>
          <t>Norway</t>
        </is>
      </c>
      <c r="U2274" s="465" t="inlineStr">
        <is>
          <t xml:space="preserve"> N wasted </t>
        </is>
      </c>
      <c r="V2274" s="465" t="n">
        <v>0.04</v>
      </c>
    </row>
    <row r="2275" ht="16" customHeight="1">
      <c r="B2275" s="5" t="inlineStr">
        <is>
          <t>AG.SM-AT.AT</t>
        </is>
      </c>
      <c r="C2275" s="5" t="inlineStr">
        <is>
          <t>AG.SM-AT.AT-Emissions-N2O</t>
        </is>
      </c>
      <c r="D2275" s="5" t="inlineStr">
        <is>
          <t>AG</t>
        </is>
      </c>
      <c r="E2275" s="5" t="inlineStr">
        <is>
          <t>SM</t>
        </is>
      </c>
      <c r="F2275" s="5">
        <f>VLOOKUP(E2275,'5.a Definitions'!E:F,2,FALSE)</f>
        <v/>
      </c>
      <c r="G2275" s="5" t="inlineStr">
        <is>
          <t>AT</t>
        </is>
      </c>
      <c r="H2275" s="5" t="inlineStr">
        <is>
          <t>AT</t>
        </is>
      </c>
      <c r="I2275" s="5">
        <f>VLOOKUP(H2275,'5.a Definitions'!E:F,2,FALSE)</f>
        <v/>
      </c>
      <c r="J2275" s="465" t="inlineStr">
        <is>
          <t xml:space="preserve"> Emissions </t>
        </is>
      </c>
      <c r="K2275" s="465" t="inlineStr">
        <is>
          <t xml:space="preserve"> agricultural soil emissions </t>
        </is>
      </c>
      <c r="L2275" s="465" t="inlineStr">
        <is>
          <t xml:space="preserve"> reactive </t>
        </is>
      </c>
      <c r="M2275" s="465" t="inlineStr">
        <is>
          <t xml:space="preserve"> N2O </t>
        </is>
      </c>
      <c r="N2275" s="466" t="n">
        <v>3.543208238508024</v>
      </c>
      <c r="O2275" s="467" t="n">
        <v>1.327811848476395</v>
      </c>
      <c r="P2275" s="468" t="n">
        <v>2009</v>
      </c>
      <c r="Q2275" s="469" t="inlineStr">
        <is>
          <t>UNFCCC CRT</t>
        </is>
      </c>
      <c r="R2275" s="469" t="inlineStr">
        <is>
          <t>ok</t>
        </is>
      </c>
      <c r="S2275" s="469" t="inlineStr">
        <is>
          <t xml:space="preserve"> text </t>
        </is>
      </c>
      <c r="T2275" s="426" t="inlineStr">
        <is>
          <t>Norway</t>
        </is>
      </c>
      <c r="U2275" s="465" t="inlineStr">
        <is>
          <t xml:space="preserve"> N wasted </t>
        </is>
      </c>
      <c r="V2275" s="465" t="n">
        <v>0.04</v>
      </c>
    </row>
    <row r="2276" ht="16" customHeight="1">
      <c r="B2276" s="5" t="inlineStr">
        <is>
          <t>AG.SM-AT.AT</t>
        </is>
      </c>
      <c r="C2276" s="5" t="inlineStr">
        <is>
          <t>AG.SM-AT.AT-Emissions-NOx</t>
        </is>
      </c>
      <c r="D2276" s="5" t="inlineStr">
        <is>
          <t>AG</t>
        </is>
      </c>
      <c r="E2276" s="5" t="inlineStr">
        <is>
          <t>SM</t>
        </is>
      </c>
      <c r="F2276" s="5">
        <f>VLOOKUP(E2276,'5.a Definitions'!E:F,2,FALSE)</f>
        <v/>
      </c>
      <c r="G2276" s="5" t="inlineStr">
        <is>
          <t>AT</t>
        </is>
      </c>
      <c r="H2276" s="5" t="inlineStr">
        <is>
          <t>AT</t>
        </is>
      </c>
      <c r="I2276" s="5">
        <f>VLOOKUP(H2276,'5.a Definitions'!E:F,2,FALSE)</f>
        <v/>
      </c>
      <c r="J2276" s="465" t="inlineStr">
        <is>
          <t xml:space="preserve"> Emissions </t>
        </is>
      </c>
      <c r="K2276" s="465" t="inlineStr">
        <is>
          <t xml:space="preserve"> agricultural soil emissions </t>
        </is>
      </c>
      <c r="L2276" s="465" t="inlineStr">
        <is>
          <t xml:space="preserve"> reactive </t>
        </is>
      </c>
      <c r="M2276" s="465" t="inlineStr">
        <is>
          <t xml:space="preserve"> NOx </t>
        </is>
      </c>
      <c r="N2276" s="466" t="n">
        <v>2.088036273338068</v>
      </c>
      <c r="O2276" s="467" t="n">
        <v>0.6750716858492453</v>
      </c>
      <c r="P2276" s="468" t="n">
        <v>2009</v>
      </c>
      <c r="Q2276" s="469" t="inlineStr">
        <is>
          <t>CRLTAP Inventory Submissions</t>
        </is>
      </c>
      <c r="R2276" s="469" t="inlineStr">
        <is>
          <t>ok</t>
        </is>
      </c>
      <c r="S2276" s="469" t="inlineStr">
        <is>
          <t xml:space="preserve"> text </t>
        </is>
      </c>
      <c r="T2276" s="426" t="inlineStr">
        <is>
          <t>Norway</t>
        </is>
      </c>
      <c r="U2276" s="465" t="inlineStr">
        <is>
          <t xml:space="preserve"> N wasted </t>
        </is>
      </c>
      <c r="V2276" s="465" t="n">
        <v>0.04</v>
      </c>
    </row>
    <row r="2277" ht="16" customHeight="1">
      <c r="B2277" s="5" t="inlineStr">
        <is>
          <t>AG.SM-AT.AT</t>
        </is>
      </c>
      <c r="C2277" s="5" t="inlineStr">
        <is>
          <t>AG.SM-AT.AT-Emissions-N2</t>
        </is>
      </c>
      <c r="D2277" s="5" t="inlineStr">
        <is>
          <t>AG</t>
        </is>
      </c>
      <c r="E2277" s="5" t="inlineStr">
        <is>
          <t>SM</t>
        </is>
      </c>
      <c r="F2277" s="5">
        <f>VLOOKUP(E2277,'5.a Definitions'!E:F,2,FALSE)</f>
        <v/>
      </c>
      <c r="G2277" s="5" t="inlineStr">
        <is>
          <t>AT</t>
        </is>
      </c>
      <c r="H2277" s="5" t="inlineStr">
        <is>
          <t>AT</t>
        </is>
      </c>
      <c r="I2277" s="5">
        <f>VLOOKUP(H2277,'5.a Definitions'!E:F,2,FALSE)</f>
        <v/>
      </c>
      <c r="J2277" s="465" t="inlineStr">
        <is>
          <t xml:space="preserve"> Emissions </t>
        </is>
      </c>
      <c r="K2277" s="465" t="inlineStr">
        <is>
          <t xml:space="preserve"> agricultural soil emissions </t>
        </is>
      </c>
      <c r="L2277" s="465" t="inlineStr">
        <is>
          <t xml:space="preserve"> inert </t>
        </is>
      </c>
      <c r="M2277" s="465" t="inlineStr">
        <is>
          <t xml:space="preserve"> N2 </t>
        </is>
      </c>
      <c r="N2277" s="466" t="n">
        <v>14.2000236</v>
      </c>
      <c r="O2277" s="467" t="n">
        <v>0.4956076723636977</v>
      </c>
      <c r="P2277" s="468" t="n">
        <v>2009</v>
      </c>
      <c r="Q2277" s="469" t="inlineStr">
        <is>
          <t>Schäppi2025Ann + SSB table 05982</t>
        </is>
      </c>
      <c r="R2277" s="469" t="inlineStr">
        <is>
          <t>ok</t>
        </is>
      </c>
      <c r="S2277" s="469" t="inlineStr">
        <is>
          <t xml:space="preserve"> text </t>
        </is>
      </c>
      <c r="T2277" s="426" t="inlineStr">
        <is>
          <t>Norway</t>
        </is>
      </c>
      <c r="U2277" s="465" t="inlineStr">
        <is>
          <t xml:space="preserve"> N wasted </t>
        </is>
      </c>
      <c r="V2277" s="465" t="n">
        <v>0.04</v>
      </c>
    </row>
    <row r="2278" ht="16" customHeight="1">
      <c r="B2278" s="5" t="inlineStr">
        <is>
          <t>AG.SM-HY.SW</t>
        </is>
      </c>
      <c r="C2278" s="5" t="inlineStr">
        <is>
          <t>AG.SM-HY.SW-Leaching-Nmix</t>
        </is>
      </c>
      <c r="D2278" s="5" t="inlineStr">
        <is>
          <t>AG</t>
        </is>
      </c>
      <c r="E2278" s="5" t="inlineStr">
        <is>
          <t>SM</t>
        </is>
      </c>
      <c r="F2278" s="5">
        <f>VLOOKUP(E2278,'5.a Definitions'!E:F,2,FALSE)</f>
        <v/>
      </c>
      <c r="G2278" s="5" t="inlineStr">
        <is>
          <t>HY</t>
        </is>
      </c>
      <c r="H2278" s="5" t="inlineStr">
        <is>
          <t>SW</t>
        </is>
      </c>
      <c r="I2278" s="5">
        <f>VLOOKUP(H2278,'5.a Definitions'!E:F,2,FALSE)</f>
        <v/>
      </c>
      <c r="J2278" s="465" t="inlineStr">
        <is>
          <t>Sewage sludge landfill</t>
        </is>
      </c>
      <c r="K2278" s="465" t="inlineStr">
        <is>
          <t>sewage sludge landfill</t>
        </is>
      </c>
      <c r="L2278" s="465" t="inlineStr">
        <is>
          <t xml:space="preserve"> reactive </t>
        </is>
      </c>
      <c r="M2278" s="465" t="inlineStr">
        <is>
          <t xml:space="preserve"> Nmix </t>
        </is>
      </c>
      <c r="N2278" s="466" t="n">
        <v>40.88282652649937</v>
      </c>
      <c r="O2278" s="467" t="n">
        <v>0.5496231404234068</v>
      </c>
      <c r="P2278" s="468" t="n">
        <v>2009</v>
      </c>
      <c r="Q2278" s="469" t="inlineStr">
        <is>
          <t>UNFCCC CRT</t>
        </is>
      </c>
      <c r="R2278" s="469" t="inlineStr">
        <is>
          <t>ok</t>
        </is>
      </c>
      <c r="S2278" s="469" t="inlineStr">
        <is>
          <t xml:space="preserve"> text </t>
        </is>
      </c>
      <c r="T2278" s="426" t="inlineStr">
        <is>
          <t>Norway</t>
        </is>
      </c>
      <c r="U2278" s="465" t="inlineStr">
        <is>
          <t>N wasted</t>
        </is>
      </c>
      <c r="V2278" s="465" t="n">
        <v>0.04</v>
      </c>
    </row>
    <row r="2279" ht="16" customHeight="1">
      <c r="B2279" s="5" t="inlineStr">
        <is>
          <t>AG.MM-MP.FP</t>
        </is>
      </c>
      <c r="C2279" s="5" t="inlineStr">
        <is>
          <t>AG.MM-MP.FP-Animal products-Nmix</t>
        </is>
      </c>
      <c r="D2279" s="5" t="inlineStr">
        <is>
          <t>AG</t>
        </is>
      </c>
      <c r="E2279" s="5" t="inlineStr">
        <is>
          <t>MM</t>
        </is>
      </c>
      <c r="F2279" s="5">
        <f>VLOOKUP(E2279,'5.a Definitions'!E:F,2,FALSE)</f>
        <v/>
      </c>
      <c r="G2279" s="5" t="inlineStr">
        <is>
          <t>MP</t>
        </is>
      </c>
      <c r="H2279" s="5" t="inlineStr">
        <is>
          <t>FP</t>
        </is>
      </c>
      <c r="I2279" s="5">
        <f>VLOOKUP(H2279,'5.a Definitions'!E:F,2,FALSE)</f>
        <v/>
      </c>
      <c r="J2279" s="465" t="inlineStr">
        <is>
          <t xml:space="preserve"> Animal products </t>
        </is>
      </c>
      <c r="K2279" s="465" t="inlineStr">
        <is>
          <t xml:space="preserve"> animal products </t>
        </is>
      </c>
      <c r="L2279" s="465" t="inlineStr">
        <is>
          <t xml:space="preserve"> reactive </t>
        </is>
      </c>
      <c r="M2279" s="465" t="inlineStr">
        <is>
          <t xml:space="preserve"> Nmix </t>
        </is>
      </c>
      <c r="N2279" s="466" t="n">
        <v>18.3709635</v>
      </c>
      <c r="O2279" s="467" t="n">
        <v>0.1173244289022171</v>
      </c>
      <c r="P2279" s="468" t="n">
        <v>2009</v>
      </c>
      <c r="Q2279" s="469" t="inlineStr">
        <is>
          <t>FAOSTAT Crops and livestock products</t>
        </is>
      </c>
      <c r="R2279" s="469" t="inlineStr">
        <is>
          <t>ok</t>
        </is>
      </c>
      <c r="S2279" s="469" t="inlineStr">
        <is>
          <t xml:space="preserve"> text </t>
        </is>
      </c>
      <c r="T2279" s="426" t="inlineStr">
        <is>
          <t>Norway</t>
        </is>
      </c>
      <c r="U2279" s="5" t="inlineStr">
        <is>
          <t>useful output</t>
        </is>
      </c>
      <c r="V2279" s="465" t="n">
        <v>0.04</v>
      </c>
    </row>
    <row r="2280" ht="16" customHeight="1">
      <c r="B2280" s="5" t="inlineStr">
        <is>
          <t>AG.MM-MP.OP</t>
        </is>
      </c>
      <c r="C2280" s="5" t="inlineStr">
        <is>
          <t>AG.MM-MP.OP-Non-edible animal products-Nmix</t>
        </is>
      </c>
      <c r="D2280" s="5" t="inlineStr">
        <is>
          <t>AG</t>
        </is>
      </c>
      <c r="E2280" s="5" t="inlineStr">
        <is>
          <t>MM</t>
        </is>
      </c>
      <c r="F2280" s="5">
        <f>VLOOKUP(E2280,'5.a Definitions'!E:F,2,FALSE)</f>
        <v/>
      </c>
      <c r="G2280" s="5" t="inlineStr">
        <is>
          <t>MP</t>
        </is>
      </c>
      <c r="H2280" s="5" t="inlineStr">
        <is>
          <t>OP</t>
        </is>
      </c>
      <c r="I2280" s="5">
        <f>VLOOKUP(H2280,'5.a Definitions'!E:F,2,FALSE)</f>
        <v/>
      </c>
      <c r="J2280" s="465" t="inlineStr">
        <is>
          <t xml:space="preserve"> Non-edible animal products </t>
        </is>
      </c>
      <c r="K2280" s="465" t="inlineStr">
        <is>
          <t xml:space="preserve"> non-edible animal products </t>
        </is>
      </c>
      <c r="L2280" s="465" t="inlineStr">
        <is>
          <t xml:space="preserve"> reactive </t>
        </is>
      </c>
      <c r="M2280" s="465" t="inlineStr">
        <is>
          <t xml:space="preserve"> Nmix </t>
        </is>
      </c>
      <c r="N2280" s="466" t="n">
        <v>1.28394336</v>
      </c>
      <c r="O2280" s="467" t="n">
        <v>0.08827273607507762</v>
      </c>
      <c r="P2280" s="468" t="n">
        <v>2009</v>
      </c>
      <c r="Q2280" s="469" t="inlineStr">
        <is>
          <t>FAOSTAT Crops and livestock products + Landbruksdirektoratet</t>
        </is>
      </c>
      <c r="R2280" s="469" t="inlineStr">
        <is>
          <t>ok</t>
        </is>
      </c>
      <c r="S2280" s="469" t="inlineStr">
        <is>
          <t xml:space="preserve"> text </t>
        </is>
      </c>
      <c r="T2280" s="426" t="inlineStr">
        <is>
          <t>Norway</t>
        </is>
      </c>
      <c r="U2280" s="5" t="inlineStr">
        <is>
          <t>useful output</t>
        </is>
      </c>
      <c r="V2280" s="465" t="n">
        <v>0.04</v>
      </c>
    </row>
    <row r="2281" ht="16" customHeight="1">
      <c r="B2281" s="5" t="inlineStr">
        <is>
          <t>AG.MM-AG.SM</t>
        </is>
      </c>
      <c r="C2281" s="5" t="inlineStr">
        <is>
          <t>AG.MM-AG.SM-Manure application-Nmix</t>
        </is>
      </c>
      <c r="D2281" s="5" t="inlineStr">
        <is>
          <t>AG</t>
        </is>
      </c>
      <c r="E2281" s="5" t="inlineStr">
        <is>
          <t>MM</t>
        </is>
      </c>
      <c r="F2281" s="5">
        <f>VLOOKUP(E2281,'5.a Definitions'!E:F,2,FALSE)</f>
        <v/>
      </c>
      <c r="G2281" s="5" t="inlineStr">
        <is>
          <t>AG</t>
        </is>
      </c>
      <c r="H2281" s="5" t="inlineStr">
        <is>
          <t>SM</t>
        </is>
      </c>
      <c r="I2281" s="5">
        <f>VLOOKUP(H2281,'5.a Definitions'!E:F,2,FALSE)</f>
        <v/>
      </c>
      <c r="J2281" s="465" t="inlineStr">
        <is>
          <t xml:space="preserve"> Manure application </t>
        </is>
      </c>
      <c r="K2281" s="465" t="inlineStr">
        <is>
          <t xml:space="preserve"> manure application </t>
        </is>
      </c>
      <c r="L2281" s="465" t="inlineStr">
        <is>
          <t xml:space="preserve"> reactive </t>
        </is>
      </c>
      <c r="M2281" s="465" t="inlineStr">
        <is>
          <t xml:space="preserve"> Nmix </t>
        </is>
      </c>
      <c r="N2281" s="466" t="n">
        <v>72.22440185626121</v>
      </c>
      <c r="O2281" s="467" t="n">
        <v>0.2003960451066234</v>
      </c>
      <c r="P2281" s="468" t="n">
        <v>2009</v>
      </c>
      <c r="Q2281" s="469" t="inlineStr">
        <is>
          <t>UNFCCC CRT Table3.D</t>
        </is>
      </c>
      <c r="R2281" s="469" t="inlineStr">
        <is>
          <t>ok</t>
        </is>
      </c>
      <c r="S2281" s="469" t="inlineStr">
        <is>
          <t xml:space="preserve"> text </t>
        </is>
      </c>
      <c r="T2281" s="426" t="inlineStr">
        <is>
          <t>Norway</t>
        </is>
      </c>
      <c r="U2281" s="5" t="inlineStr">
        <is>
          <t>recycling</t>
        </is>
      </c>
      <c r="V2281" s="465" t="n">
        <v>0.04</v>
      </c>
    </row>
    <row r="2282" ht="16" customHeight="1">
      <c r="B2282" s="475" t="inlineStr">
        <is>
          <t>AG.MM-FS.OL</t>
        </is>
      </c>
      <c r="C2282" s="475" t="inlineStr">
        <is>
          <t>AG.MM-FS.OL-Manure from grazing on unmanaged land-Nmix</t>
        </is>
      </c>
      <c r="D2282" s="475" t="inlineStr">
        <is>
          <t>AG</t>
        </is>
      </c>
      <c r="E2282" s="475" t="inlineStr">
        <is>
          <t>MM</t>
        </is>
      </c>
      <c r="F2282" s="5">
        <f>VLOOKUP(E2282,'5.a Definitions'!E:F,2,FALSE)</f>
        <v/>
      </c>
      <c r="G2282" s="475" t="inlineStr">
        <is>
          <t>FS</t>
        </is>
      </c>
      <c r="H2282" s="475" t="inlineStr">
        <is>
          <t>OL</t>
        </is>
      </c>
      <c r="I2282" s="5">
        <f>VLOOKUP(H2282,'5.a Definitions'!E:F,2,FALSE)</f>
        <v/>
      </c>
      <c r="J2282" s="465" t="inlineStr">
        <is>
          <t>Manure from grazing on unmanaged land</t>
        </is>
      </c>
      <c r="K2282" s="465" t="inlineStr">
        <is>
          <t>manure from grazing on unmanaged land</t>
        </is>
      </c>
      <c r="L2282" s="465" t="inlineStr">
        <is>
          <t>reactive</t>
        </is>
      </c>
      <c r="M2282" s="465" t="inlineStr">
        <is>
          <t>Nmix</t>
        </is>
      </c>
      <c r="N2282" s="466" t="n">
        <v>7.503696237696364</v>
      </c>
      <c r="O2282" s="467" t="n">
        <v>0.2425015949211202</v>
      </c>
      <c r="P2282" s="468" t="n">
        <v>2009</v>
      </c>
      <c r="Q2282" s="469" t="inlineStr">
        <is>
          <t>UNFCCC CRT Table3.D and 3.B(b), SSB</t>
        </is>
      </c>
      <c r="R2282" s="469" t="inlineStr">
        <is>
          <t>ok</t>
        </is>
      </c>
      <c r="S2282" s="469" t="inlineStr">
        <is>
          <t>text</t>
        </is>
      </c>
      <c r="T2282" s="476" t="inlineStr">
        <is>
          <t>Norway</t>
        </is>
      </c>
      <c r="U2282" s="475" t="inlineStr">
        <is>
          <t>recycling</t>
        </is>
      </c>
      <c r="V2282" s="465">
        <f>(O2218*N2218)^2</f>
        <v/>
      </c>
    </row>
    <row r="2283" ht="16" customHeight="1">
      <c r="B2283" s="5" t="inlineStr">
        <is>
          <t>AG.MM-AT.AT</t>
        </is>
      </c>
      <c r="C2283" s="5" t="inlineStr">
        <is>
          <t>AG.MM-AT.AT-Emissions-NH3</t>
        </is>
      </c>
      <c r="D2283" s="5" t="inlineStr">
        <is>
          <t>AG</t>
        </is>
      </c>
      <c r="E2283" s="5" t="inlineStr">
        <is>
          <t>MM</t>
        </is>
      </c>
      <c r="F2283" s="5">
        <f>VLOOKUP(E2283,'5.a Definitions'!E:F,2,FALSE)</f>
        <v/>
      </c>
      <c r="G2283" s="5" t="inlineStr">
        <is>
          <t>AT</t>
        </is>
      </c>
      <c r="H2283" s="5" t="inlineStr">
        <is>
          <t>AT</t>
        </is>
      </c>
      <c r="I2283" s="5">
        <f>VLOOKUP(H2283,'5.a Definitions'!E:F,2,FALSE)</f>
        <v/>
      </c>
      <c r="J2283" s="465" t="inlineStr">
        <is>
          <t xml:space="preserve"> Emissions </t>
        </is>
      </c>
      <c r="K2283" s="465" t="inlineStr">
        <is>
          <t xml:space="preserve"> manure and animal husbandry emissions </t>
        </is>
      </c>
      <c r="L2283" s="465" t="inlineStr">
        <is>
          <t xml:space="preserve"> reactive </t>
        </is>
      </c>
      <c r="M2283" s="465" t="inlineStr">
        <is>
          <t xml:space="preserve"> NH3 </t>
        </is>
      </c>
      <c r="N2283" s="466" t="n">
        <v>10.209486838212</v>
      </c>
      <c r="O2283" s="467" t="n">
        <v>0.2477882072838116</v>
      </c>
      <c r="P2283" s="468" t="n">
        <v>2009</v>
      </c>
      <c r="Q2283" s="469" t="inlineStr">
        <is>
          <t>CRLTAP Inventory Submissions</t>
        </is>
      </c>
      <c r="R2283" s="469" t="inlineStr">
        <is>
          <t>ok</t>
        </is>
      </c>
      <c r="S2283" s="469" t="inlineStr">
        <is>
          <t xml:space="preserve"> text </t>
        </is>
      </c>
      <c r="T2283" s="426" t="inlineStr">
        <is>
          <t>Norway</t>
        </is>
      </c>
      <c r="U2283" s="465" t="inlineStr">
        <is>
          <t xml:space="preserve"> N wasted </t>
        </is>
      </c>
      <c r="V2283" s="465" t="n">
        <v>0.04</v>
      </c>
    </row>
    <row r="2284" ht="16" customHeight="1">
      <c r="B2284" s="5" t="inlineStr">
        <is>
          <t>AG.MM-AT.AT</t>
        </is>
      </c>
      <c r="C2284" s="5" t="inlineStr">
        <is>
          <t>AG.MM-AT.AT-Emissions-N2O</t>
        </is>
      </c>
      <c r="D2284" s="5" t="inlineStr">
        <is>
          <t>AG</t>
        </is>
      </c>
      <c r="E2284" s="5" t="inlineStr">
        <is>
          <t>MM</t>
        </is>
      </c>
      <c r="F2284" s="5">
        <f>VLOOKUP(E2284,'5.a Definitions'!E:F,2,FALSE)</f>
        <v/>
      </c>
      <c r="G2284" s="5" t="inlineStr">
        <is>
          <t>AT</t>
        </is>
      </c>
      <c r="H2284" s="5" t="inlineStr">
        <is>
          <t>AT</t>
        </is>
      </c>
      <c r="I2284" s="5">
        <f>VLOOKUP(H2284,'5.a Definitions'!E:F,2,FALSE)</f>
        <v/>
      </c>
      <c r="J2284" s="465" t="inlineStr">
        <is>
          <t xml:space="preserve"> Emissions </t>
        </is>
      </c>
      <c r="K2284" s="465" t="inlineStr">
        <is>
          <t xml:space="preserve"> manure and animal husbandry emissions </t>
        </is>
      </c>
      <c r="L2284" s="465" t="inlineStr">
        <is>
          <t xml:space="preserve"> reactive </t>
        </is>
      </c>
      <c r="M2284" s="465" t="inlineStr">
        <is>
          <t xml:space="preserve"> N2O </t>
        </is>
      </c>
      <c r="N2284" s="466" t="n">
        <v>0.4063121688752</v>
      </c>
      <c r="O2284" s="467" t="n">
        <v>0.7566826619845698</v>
      </c>
      <c r="P2284" s="468" t="n">
        <v>2009</v>
      </c>
      <c r="Q2284" s="469" t="inlineStr">
        <is>
          <t>UNFCCC CRT</t>
        </is>
      </c>
      <c r="R2284" s="469" t="inlineStr">
        <is>
          <t>ok</t>
        </is>
      </c>
      <c r="S2284" s="469" t="inlineStr">
        <is>
          <t xml:space="preserve"> text </t>
        </is>
      </c>
      <c r="T2284" s="426" t="inlineStr">
        <is>
          <t>Norway</t>
        </is>
      </c>
      <c r="U2284" s="465" t="inlineStr">
        <is>
          <t xml:space="preserve"> N wasted </t>
        </is>
      </c>
      <c r="V2284" s="465" t="n">
        <v>0.04</v>
      </c>
    </row>
    <row r="2285" ht="16" customHeight="1">
      <c r="B2285" s="5" t="inlineStr">
        <is>
          <t>AG.MM-AT.AT</t>
        </is>
      </c>
      <c r="C2285" s="5" t="inlineStr">
        <is>
          <t>AG.MM-AT.AT-Emissions-NOx</t>
        </is>
      </c>
      <c r="D2285" s="5" t="inlineStr">
        <is>
          <t>AG</t>
        </is>
      </c>
      <c r="E2285" s="5" t="inlineStr">
        <is>
          <t>MM</t>
        </is>
      </c>
      <c r="F2285" s="5">
        <f>VLOOKUP(E2285,'5.a Definitions'!E:F,2,FALSE)</f>
        <v/>
      </c>
      <c r="G2285" s="5" t="inlineStr">
        <is>
          <t>AT</t>
        </is>
      </c>
      <c r="H2285" s="5" t="inlineStr">
        <is>
          <t>AT</t>
        </is>
      </c>
      <c r="I2285" s="5">
        <f>VLOOKUP(H2285,'5.a Definitions'!E:F,2,FALSE)</f>
        <v/>
      </c>
      <c r="J2285" s="465" t="inlineStr">
        <is>
          <t xml:space="preserve"> Emissions </t>
        </is>
      </c>
      <c r="K2285" s="465" t="inlineStr">
        <is>
          <t xml:space="preserve"> manure and animal husbandry emissions </t>
        </is>
      </c>
      <c r="L2285" s="465" t="inlineStr">
        <is>
          <t xml:space="preserve"> reactive </t>
        </is>
      </c>
      <c r="M2285" s="465" t="inlineStr">
        <is>
          <t xml:space="preserve"> NOx </t>
        </is>
      </c>
      <c r="N2285" s="466" t="n">
        <v>0.0368792042639</v>
      </c>
      <c r="O2285" s="467" t="n">
        <v>0.7345743300109546</v>
      </c>
      <c r="P2285" s="468" t="n">
        <v>2009</v>
      </c>
      <c r="Q2285" s="469" t="inlineStr">
        <is>
          <t>CRLTAP Inventory Submissions</t>
        </is>
      </c>
      <c r="R2285" s="469" t="inlineStr">
        <is>
          <t>ok</t>
        </is>
      </c>
      <c r="S2285" s="469" t="inlineStr">
        <is>
          <t xml:space="preserve"> text </t>
        </is>
      </c>
      <c r="T2285" s="426" t="inlineStr">
        <is>
          <t>Norway</t>
        </is>
      </c>
      <c r="U2285" s="465" t="inlineStr">
        <is>
          <t xml:space="preserve"> N wasted </t>
        </is>
      </c>
      <c r="V2285" s="465" t="n">
        <v>0.04</v>
      </c>
    </row>
    <row r="2286" ht="16" customHeight="1">
      <c r="B2286" s="5" t="inlineStr">
        <is>
          <t>AG.MM-HY.SW-Leaching-Nmix</t>
        </is>
      </c>
      <c r="C2286" s="5" t="inlineStr">
        <is>
          <t>AG.MM-HY.SW-Leaching-Nmix</t>
        </is>
      </c>
      <c r="D2286" s="5" t="inlineStr">
        <is>
          <t>AG</t>
        </is>
      </c>
      <c r="E2286" s="5" t="inlineStr">
        <is>
          <t>MM</t>
        </is>
      </c>
      <c r="F2286" s="5">
        <f>VLOOKUP(E2286,'5.a Definitions'!E:F,2,FALSE)</f>
        <v/>
      </c>
      <c r="G2286" s="5" t="inlineStr">
        <is>
          <t>HY</t>
        </is>
      </c>
      <c r="H2286" s="5" t="inlineStr">
        <is>
          <t>SW</t>
        </is>
      </c>
      <c r="I2286" s="5">
        <f>VLOOKUP(H2286,'5.a Definitions'!E:F,2,FALSE)</f>
        <v/>
      </c>
      <c r="J2286" s="465" t="inlineStr">
        <is>
          <t xml:space="preserve"> Leaching </t>
        </is>
      </c>
      <c r="K2286" s="465" t="inlineStr">
        <is>
          <t xml:space="preserve"> manure storage leaching </t>
        </is>
      </c>
      <c r="L2286" s="465" t="inlineStr">
        <is>
          <t xml:space="preserve"> reactive </t>
        </is>
      </c>
      <c r="M2286" s="465" t="inlineStr">
        <is>
          <t xml:space="preserve"> Nmix </t>
        </is>
      </c>
      <c r="N2286" s="466" t="n">
        <v>2.997060023000471</v>
      </c>
      <c r="O2286" s="467" t="n">
        <v>0.5483540070383621</v>
      </c>
      <c r="P2286" s="468" t="n">
        <v>2009</v>
      </c>
      <c r="Q2286" s="469" t="inlineStr">
        <is>
          <t>UNFCCC CRT</t>
        </is>
      </c>
      <c r="R2286" s="469" t="inlineStr">
        <is>
          <t>ok</t>
        </is>
      </c>
      <c r="S2286" s="469" t="inlineStr">
        <is>
          <t xml:space="preserve"> text </t>
        </is>
      </c>
      <c r="T2286" s="426" t="inlineStr">
        <is>
          <t>Norway</t>
        </is>
      </c>
      <c r="U2286" s="465" t="inlineStr">
        <is>
          <t xml:space="preserve"> N wasted </t>
        </is>
      </c>
      <c r="V2286" s="465" t="n">
        <v>0.04</v>
      </c>
    </row>
    <row r="2287" ht="16" customHeight="1">
      <c r="B2287" s="5" t="inlineStr">
        <is>
          <t>AG.MM-RW.RW</t>
        </is>
      </c>
      <c r="C2287" s="5" t="inlineStr">
        <is>
          <t>AG.MM-RW.RW-Live animal export-Nmix</t>
        </is>
      </c>
      <c r="D2287" s="5" t="inlineStr">
        <is>
          <t>AG</t>
        </is>
      </c>
      <c r="E2287" s="5" t="inlineStr">
        <is>
          <t>MM</t>
        </is>
      </c>
      <c r="F2287" s="5">
        <f>VLOOKUP(E2287,'5.a Definitions'!E:F,2,FALSE)</f>
        <v/>
      </c>
      <c r="G2287" s="5" t="inlineStr">
        <is>
          <t>RW</t>
        </is>
      </c>
      <c r="H2287" s="5" t="inlineStr">
        <is>
          <t>RW</t>
        </is>
      </c>
      <c r="I2287" s="5">
        <f>VLOOKUP(H2287,'5.a Definitions'!E:F,2,FALSE)</f>
        <v/>
      </c>
      <c r="J2287" s="465" t="inlineStr">
        <is>
          <t xml:space="preserve"> Live animal export </t>
        </is>
      </c>
      <c r="K2287" s="465" t="inlineStr">
        <is>
          <t xml:space="preserve"> live animal export </t>
        </is>
      </c>
      <c r="L2287" s="465" t="inlineStr">
        <is>
          <t xml:space="preserve"> reactive </t>
        </is>
      </c>
      <c r="M2287" s="465" t="inlineStr">
        <is>
          <t xml:space="preserve"> Nmix </t>
        </is>
      </c>
      <c r="N2287" s="466" t="n">
        <v>0.0071290112</v>
      </c>
      <c r="O2287" s="467" t="n">
        <v>0.3961265086004995</v>
      </c>
      <c r="P2287" s="468" t="n">
        <v>2009</v>
      </c>
      <c r="Q2287" s="469" t="inlineStr">
        <is>
          <t>FAOSTAT Crops and livestock products</t>
        </is>
      </c>
      <c r="R2287" s="469" t="inlineStr">
        <is>
          <t>ok</t>
        </is>
      </c>
      <c r="S2287" s="469" t="inlineStr">
        <is>
          <t xml:space="preserve"> text </t>
        </is>
      </c>
      <c r="T2287" s="426" t="inlineStr">
        <is>
          <t>Norway</t>
        </is>
      </c>
      <c r="U2287" s="5" t="inlineStr">
        <is>
          <t>useful output</t>
        </is>
      </c>
      <c r="V2287" s="465" t="n">
        <v>0.04</v>
      </c>
    </row>
    <row r="2288" ht="16" customHeight="1">
      <c r="A2288" s="486" t="inlineStr">
        <is>
          <t xml:space="preserve"> Forests and Semi-natural vegetation </t>
        </is>
      </c>
      <c r="B2288" s="5" t="inlineStr">
        <is>
          <t>FS.FO-AT.AT</t>
        </is>
      </c>
      <c r="C2288" s="5" t="inlineStr">
        <is>
          <t>FS.FO-AT.AT-Emissions-N2</t>
        </is>
      </c>
      <c r="D2288" s="5" t="inlineStr">
        <is>
          <t>FS</t>
        </is>
      </c>
      <c r="E2288" s="5" t="inlineStr">
        <is>
          <t>FO</t>
        </is>
      </c>
      <c r="F2288" s="5">
        <f>VLOOKUP(E2288,'5.a Definitions'!E:F,2,FALSE)</f>
        <v/>
      </c>
      <c r="G2288" s="5" t="inlineStr">
        <is>
          <t>AT</t>
        </is>
      </c>
      <c r="H2288" s="5" t="inlineStr">
        <is>
          <t>AT</t>
        </is>
      </c>
      <c r="I2288" s="5">
        <f>VLOOKUP(H2288,'5.a Definitions'!E:F,2,FALSE)</f>
        <v/>
      </c>
      <c r="J2288" s="465" t="inlineStr">
        <is>
          <t xml:space="preserve"> Emissions </t>
        </is>
      </c>
      <c r="K2288" s="465" t="inlineStr">
        <is>
          <t xml:space="preserve"> forest emissions </t>
        </is>
      </c>
      <c r="L2288" s="465" t="inlineStr">
        <is>
          <t xml:space="preserve"> inert </t>
        </is>
      </c>
      <c r="M2288" s="465" t="inlineStr">
        <is>
          <t xml:space="preserve"> N2 </t>
        </is>
      </c>
      <c r="N2288" s="466" t="n">
        <v>7.184821730586737</v>
      </c>
      <c r="O2288" s="467" t="n">
        <v>1.876148950785864</v>
      </c>
      <c r="P2288" s="468" t="n">
        <v>2009</v>
      </c>
      <c r="Q2288" s="469" t="inlineStr">
        <is>
          <t>UNFCCC CRT + Butterbach-Bahl et al. (2013)</t>
        </is>
      </c>
      <c r="R2288" s="469" t="inlineStr">
        <is>
          <t>ok</t>
        </is>
      </c>
      <c r="S2288" s="469" t="inlineStr">
        <is>
          <t xml:space="preserve"> text </t>
        </is>
      </c>
      <c r="T2288" s="426" t="inlineStr">
        <is>
          <t>Norway</t>
        </is>
      </c>
      <c r="U2288" s="465" t="inlineStr">
        <is>
          <t xml:space="preserve"> N wasted </t>
        </is>
      </c>
      <c r="V2288" s="465" t="n">
        <v>0.04</v>
      </c>
    </row>
    <row r="2289" ht="16" customHeight="1">
      <c r="B2289" s="5" t="inlineStr">
        <is>
          <t>FS.FO-AT.AT</t>
        </is>
      </c>
      <c r="C2289" s="5" t="inlineStr">
        <is>
          <t>FS.FO-AT.AT-Emissions-N2O</t>
        </is>
      </c>
      <c r="D2289" s="5" t="inlineStr">
        <is>
          <t>FS</t>
        </is>
      </c>
      <c r="E2289" s="5" t="inlineStr">
        <is>
          <t>FO</t>
        </is>
      </c>
      <c r="F2289" s="5">
        <f>VLOOKUP(E2289,'5.a Definitions'!E:F,2,FALSE)</f>
        <v/>
      </c>
      <c r="G2289" s="5" t="inlineStr">
        <is>
          <t>AT</t>
        </is>
      </c>
      <c r="H2289" s="5" t="inlineStr">
        <is>
          <t>AT</t>
        </is>
      </c>
      <c r="I2289" s="5">
        <f>VLOOKUP(H2289,'5.a Definitions'!E:F,2,FALSE)</f>
        <v/>
      </c>
      <c r="J2289" s="465" t="inlineStr">
        <is>
          <t xml:space="preserve"> Emissions </t>
        </is>
      </c>
      <c r="K2289" s="465" t="inlineStr">
        <is>
          <t xml:space="preserve"> forest emissions </t>
        </is>
      </c>
      <c r="L2289" s="465" t="inlineStr">
        <is>
          <t xml:space="preserve"> reactive </t>
        </is>
      </c>
      <c r="M2289" s="465" t="inlineStr">
        <is>
          <t xml:space="preserve"> N2O </t>
        </is>
      </c>
      <c r="N2289" s="466" t="n">
        <v>0.3684523964403455</v>
      </c>
      <c r="O2289" s="467" t="n">
        <v>1.261544563046772</v>
      </c>
      <c r="P2289" s="468" t="n">
        <v>2009</v>
      </c>
      <c r="Q2289" s="469" t="inlineStr">
        <is>
          <t>UNFCCC CRT</t>
        </is>
      </c>
      <c r="R2289" s="469" t="inlineStr">
        <is>
          <t>ok</t>
        </is>
      </c>
      <c r="S2289" s="469" t="inlineStr">
        <is>
          <t xml:space="preserve"> text </t>
        </is>
      </c>
      <c r="T2289" s="426" t="inlineStr">
        <is>
          <t>Norway</t>
        </is>
      </c>
      <c r="U2289" s="465" t="inlineStr">
        <is>
          <t xml:space="preserve"> N wasted </t>
        </is>
      </c>
      <c r="V2289" s="465" t="n">
        <v>0.04</v>
      </c>
    </row>
    <row r="2290" ht="16" customHeight="1">
      <c r="B2290" s="5" t="inlineStr">
        <is>
          <t>FS.FO-HY.SW</t>
        </is>
      </c>
      <c r="C2290" s="5" t="inlineStr">
        <is>
          <t>FS.FO-HY.SW-Leaching-Nmix</t>
        </is>
      </c>
      <c r="D2290" s="5" t="inlineStr">
        <is>
          <t>FS</t>
        </is>
      </c>
      <c r="E2290" s="5" t="inlineStr">
        <is>
          <t>FO</t>
        </is>
      </c>
      <c r="F2290" s="5">
        <f>VLOOKUP(E2290,'5.a Definitions'!E:F,2,FALSE)</f>
        <v/>
      </c>
      <c r="G2290" s="5" t="inlineStr">
        <is>
          <t>HY</t>
        </is>
      </c>
      <c r="H2290" s="5" t="inlineStr">
        <is>
          <t>SW</t>
        </is>
      </c>
      <c r="I2290" s="5">
        <f>VLOOKUP(H2290,'5.a Definitions'!E:F,2,FALSE)</f>
        <v/>
      </c>
      <c r="J2290" s="465" t="inlineStr">
        <is>
          <t xml:space="preserve"> Leaching </t>
        </is>
      </c>
      <c r="K2290" s="465" t="inlineStr">
        <is>
          <t xml:space="preserve"> forest leaching </t>
        </is>
      </c>
      <c r="L2290" s="465" t="inlineStr">
        <is>
          <t xml:space="preserve"> reactive </t>
        </is>
      </c>
      <c r="M2290" s="465" t="inlineStr">
        <is>
          <t xml:space="preserve"> Nmix </t>
        </is>
      </c>
      <c r="N2290" s="466" t="n">
        <v>33.37571933145232</v>
      </c>
      <c r="O2290" s="467" t="n">
        <v>0.4368582621607821</v>
      </c>
      <c r="P2290" s="468" t="n">
        <v>2009</v>
      </c>
      <c r="Q2290" s="469" t="inlineStr">
        <is>
          <t>NIVA TEOTIL2, bias-corrected to TEOTIL3</t>
        </is>
      </c>
      <c r="R2290" s="469" t="inlineStr">
        <is>
          <t>ok</t>
        </is>
      </c>
      <c r="S2290" s="469" t="inlineStr">
        <is>
          <t xml:space="preserve"> text </t>
        </is>
      </c>
      <c r="T2290" s="426" t="inlineStr">
        <is>
          <t>Norway</t>
        </is>
      </c>
      <c r="U2290" s="465" t="inlineStr">
        <is>
          <t xml:space="preserve"> N wasted </t>
        </is>
      </c>
      <c r="V2290" s="465" t="n">
        <v>0.04</v>
      </c>
    </row>
    <row r="2291" ht="16" customHeight="1">
      <c r="B2291" s="5" t="inlineStr">
        <is>
          <t>FS.FO-MP.OP</t>
        </is>
      </c>
      <c r="C2291" s="5" t="inlineStr">
        <is>
          <t>FS.FO-MP.OP-Industrial round wood-Nmix</t>
        </is>
      </c>
      <c r="D2291" s="5" t="inlineStr">
        <is>
          <t>FS</t>
        </is>
      </c>
      <c r="E2291" s="5" t="inlineStr">
        <is>
          <t>FO</t>
        </is>
      </c>
      <c r="F2291" s="5">
        <f>VLOOKUP(E2291,'5.a Definitions'!E:F,2,FALSE)</f>
        <v/>
      </c>
      <c r="G2291" s="5" t="inlineStr">
        <is>
          <t>MP</t>
        </is>
      </c>
      <c r="H2291" s="5" t="inlineStr">
        <is>
          <t>OP</t>
        </is>
      </c>
      <c r="I2291" s="5">
        <f>VLOOKUP(H2291,'5.a Definitions'!E:F,2,FALSE)</f>
        <v/>
      </c>
      <c r="J2291" s="465" t="inlineStr">
        <is>
          <t xml:space="preserve"> Industrial round wood </t>
        </is>
      </c>
      <c r="K2291" s="465" t="inlineStr">
        <is>
          <t xml:space="preserve"> industrial round wood </t>
        </is>
      </c>
      <c r="L2291" s="465" t="inlineStr">
        <is>
          <t xml:space="preserve"> reactive </t>
        </is>
      </c>
      <c r="M2291" s="465" t="inlineStr">
        <is>
          <t xml:space="preserve"> Nmix </t>
        </is>
      </c>
      <c r="N2291" s="466" t="n">
        <v>3.58988139</v>
      </c>
      <c r="O2291" s="467" t="n">
        <v>0.4146439910066855</v>
      </c>
      <c r="P2291" s="468" t="n">
        <v>2009</v>
      </c>
      <c r="Q2291" s="469" t="inlineStr">
        <is>
          <t>FAOSTAT</t>
        </is>
      </c>
      <c r="R2291" s="469" t="inlineStr">
        <is>
          <t>ok</t>
        </is>
      </c>
      <c r="S2291" s="469" t="inlineStr">
        <is>
          <t xml:space="preserve"> text </t>
        </is>
      </c>
      <c r="T2291" s="426" t="inlineStr">
        <is>
          <t>Norway</t>
        </is>
      </c>
      <c r="U2291" s="5" t="inlineStr">
        <is>
          <t>useful output</t>
        </is>
      </c>
      <c r="V2291" s="465" t="n">
        <v>0.04</v>
      </c>
    </row>
    <row r="2292" ht="16" customFormat="1" customHeight="1" s="482">
      <c r="B2292" s="5" t="inlineStr">
        <is>
          <t>FS.FO-EF.OE</t>
        </is>
      </c>
      <c r="C2292" s="5" t="inlineStr">
        <is>
          <t>FS.FO-EF.OE-Fuel wood for households-Nmix</t>
        </is>
      </c>
      <c r="D2292" s="5" t="inlineStr">
        <is>
          <t>FS</t>
        </is>
      </c>
      <c r="E2292" s="5" t="inlineStr">
        <is>
          <t>FO</t>
        </is>
      </c>
      <c r="F2292" s="5">
        <f>VLOOKUP(E2292,'5.a Definitions'!E:F,2,FALSE)</f>
        <v/>
      </c>
      <c r="G2292" s="5" t="inlineStr">
        <is>
          <t>EF</t>
        </is>
      </c>
      <c r="H2292" s="5" t="inlineStr">
        <is>
          <t>OE</t>
        </is>
      </c>
      <c r="I2292" s="5">
        <f>VLOOKUP(H2292,'5.a Definitions'!E:F,2,FALSE)</f>
        <v/>
      </c>
      <c r="J2292" s="465" t="inlineStr">
        <is>
          <t xml:space="preserve"> Fuel wood for households </t>
        </is>
      </c>
      <c r="K2292" s="465" t="inlineStr">
        <is>
          <t xml:space="preserve"> fuel wood for households </t>
        </is>
      </c>
      <c r="L2292" s="465" t="inlineStr">
        <is>
          <t xml:space="preserve"> reactive </t>
        </is>
      </c>
      <c r="M2292" s="465" t="inlineStr">
        <is>
          <t xml:space="preserve"> Nmix </t>
        </is>
      </c>
      <c r="N2292" s="466" t="n">
        <v>2.1861</v>
      </c>
      <c r="O2292" s="467" t="n">
        <v>1.350927552119861</v>
      </c>
      <c r="P2292" s="468" t="n">
        <v>2009</v>
      </c>
      <c r="Q2292" s="469" t="inlineStr">
        <is>
          <t>SSB</t>
        </is>
      </c>
      <c r="R2292" s="469" t="inlineStr">
        <is>
          <t>ok</t>
        </is>
      </c>
      <c r="S2292" s="469" t="inlineStr">
        <is>
          <t xml:space="preserve"> text </t>
        </is>
      </c>
      <c r="T2292" s="426" t="inlineStr">
        <is>
          <t>Norway</t>
        </is>
      </c>
      <c r="U2292" s="5" t="inlineStr">
        <is>
          <t>useful output</t>
        </is>
      </c>
      <c r="V2292" s="465" t="n">
        <v>0.04</v>
      </c>
    </row>
    <row r="2293" ht="16" customHeight="1">
      <c r="B2293" s="475" t="inlineStr">
        <is>
          <t>FS.OL-AT.AT</t>
        </is>
      </c>
      <c r="C2293" s="475" t="inlineStr">
        <is>
          <t>FS.OL-AT.AT-Emissions-NH3</t>
        </is>
      </c>
      <c r="D2293" s="475" t="inlineStr">
        <is>
          <t>FS</t>
        </is>
      </c>
      <c r="E2293" s="475" t="inlineStr">
        <is>
          <t>OL</t>
        </is>
      </c>
      <c r="F2293" s="5">
        <f>VLOOKUP(E2293,'5.a Definitions'!E:F,2,FALSE)</f>
        <v/>
      </c>
      <c r="G2293" s="475" t="inlineStr">
        <is>
          <t>AT</t>
        </is>
      </c>
      <c r="H2293" s="475" t="inlineStr">
        <is>
          <t>AT</t>
        </is>
      </c>
      <c r="I2293" s="5">
        <f>VLOOKUP(H2293,'5.a Definitions'!E:F,2,FALSE)</f>
        <v/>
      </c>
      <c r="J2293" s="465" t="inlineStr">
        <is>
          <t>Emissions</t>
        </is>
      </c>
      <c r="K2293" s="465" t="inlineStr">
        <is>
          <t>other land emissions</t>
        </is>
      </c>
      <c r="L2293" s="465" t="inlineStr">
        <is>
          <t>reactive</t>
        </is>
      </c>
      <c r="M2293" s="465" t="inlineStr">
        <is>
          <t>NH3</t>
        </is>
      </c>
      <c r="N2293" s="466" t="n">
        <v>0.4717109933521706</v>
      </c>
      <c r="O2293" s="467" t="n">
        <v>0.9385121989814584</v>
      </c>
      <c r="P2293" s="468" t="n">
        <v>2009</v>
      </c>
      <c r="Q2293" s="469" t="inlineStr">
        <is>
          <t>CRLTAP Inventory Submissions (3Da3), utmark share</t>
        </is>
      </c>
      <c r="R2293" s="469" t="inlineStr">
        <is>
          <t>ok</t>
        </is>
      </c>
      <c r="S2293" s="469" t="inlineStr">
        <is>
          <t>text</t>
        </is>
      </c>
      <c r="T2293" s="476" t="inlineStr">
        <is>
          <t>Norway</t>
        </is>
      </c>
      <c r="U2293" s="475" t="inlineStr">
        <is>
          <t>useful output</t>
        </is>
      </c>
      <c r="V2293" s="465">
        <f>(O2245*N2245)^2</f>
        <v/>
      </c>
    </row>
    <row r="2294" ht="16" customHeight="1">
      <c r="B2294" s="475" t="inlineStr">
        <is>
          <t>FS.OL-AT.AT</t>
        </is>
      </c>
      <c r="C2294" s="475" t="inlineStr">
        <is>
          <t>FS.OL-AT.AT-Emissions-NOx</t>
        </is>
      </c>
      <c r="D2294" s="475" t="inlineStr">
        <is>
          <t>FS</t>
        </is>
      </c>
      <c r="E2294" s="475" t="inlineStr">
        <is>
          <t>OL</t>
        </is>
      </c>
      <c r="F2294" s="5">
        <f>VLOOKUP(E2294,'5.a Definitions'!E:F,2,FALSE)</f>
        <v/>
      </c>
      <c r="G2294" s="475" t="inlineStr">
        <is>
          <t>AT</t>
        </is>
      </c>
      <c r="H2294" s="475" t="inlineStr">
        <is>
          <t>AT</t>
        </is>
      </c>
      <c r="I2294" s="5">
        <f>VLOOKUP(H2294,'5.a Definitions'!E:F,2,FALSE)</f>
        <v/>
      </c>
      <c r="J2294" s="465" t="inlineStr">
        <is>
          <t>Emissions</t>
        </is>
      </c>
      <c r="K2294" s="465" t="inlineStr">
        <is>
          <t>other land emissions</t>
        </is>
      </c>
      <c r="L2294" s="465" t="inlineStr">
        <is>
          <t>reactive</t>
        </is>
      </c>
      <c r="M2294" s="465" t="inlineStr">
        <is>
          <t>NOx</t>
        </is>
      </c>
      <c r="N2294" s="466" t="n">
        <v>0.09133499064393147</v>
      </c>
      <c r="O2294" s="467" t="n">
        <v>0.8191287840249649</v>
      </c>
      <c r="P2294" s="468" t="n">
        <v>2009</v>
      </c>
      <c r="Q2294" s="469" t="inlineStr">
        <is>
          <t>CRLTAP Inventory Submissions (3Da3), utmark share</t>
        </is>
      </c>
      <c r="R2294" s="469" t="inlineStr">
        <is>
          <t>ok</t>
        </is>
      </c>
      <c r="S2294" s="469" t="inlineStr">
        <is>
          <t>text</t>
        </is>
      </c>
      <c r="T2294" s="476" t="inlineStr">
        <is>
          <t>Norway</t>
        </is>
      </c>
      <c r="U2294" s="475" t="inlineStr">
        <is>
          <t>useful output</t>
        </is>
      </c>
      <c r="V2294" s="465">
        <f>(O2262*N2262)^2</f>
        <v/>
      </c>
    </row>
    <row r="2295" ht="16" customHeight="1">
      <c r="B2295" s="475" t="inlineStr">
        <is>
          <t>FS.OL-AT.AT</t>
        </is>
      </c>
      <c r="C2295" s="475" t="inlineStr">
        <is>
          <t>FS.OL-AT.AT-Emissions-N2O</t>
        </is>
      </c>
      <c r="D2295" s="475" t="inlineStr">
        <is>
          <t>FS</t>
        </is>
      </c>
      <c r="E2295" s="475" t="inlineStr">
        <is>
          <t>OL</t>
        </is>
      </c>
      <c r="F2295" s="5">
        <f>VLOOKUP(E2295,'5.a Definitions'!E:F,2,FALSE)</f>
        <v/>
      </c>
      <c r="G2295" s="475" t="inlineStr">
        <is>
          <t>AT</t>
        </is>
      </c>
      <c r="H2295" s="475" t="inlineStr">
        <is>
          <t>AT</t>
        </is>
      </c>
      <c r="I2295" s="5">
        <f>VLOOKUP(H2295,'5.a Definitions'!E:F,2,FALSE)</f>
        <v/>
      </c>
      <c r="J2295" s="465" t="inlineStr">
        <is>
          <t>Emissions</t>
        </is>
      </c>
      <c r="K2295" s="465" t="inlineStr">
        <is>
          <t>other land emissions</t>
        </is>
      </c>
      <c r="L2295" s="465" t="inlineStr">
        <is>
          <t>reactive</t>
        </is>
      </c>
      <c r="M2295" s="465" t="inlineStr">
        <is>
          <t>N2O</t>
        </is>
      </c>
      <c r="N2295" s="466" t="n">
        <v>0.06075797504618841</v>
      </c>
      <c r="O2295" s="467" t="n">
        <v>1.336713707303529</v>
      </c>
      <c r="P2295" s="468" t="n">
        <v>2009</v>
      </c>
      <c r="Q2295" s="469" t="inlineStr">
        <is>
          <t>UNFCCC CRT Table3.D, utmark share</t>
        </is>
      </c>
      <c r="R2295" s="469" t="inlineStr">
        <is>
          <t>ok</t>
        </is>
      </c>
      <c r="S2295" s="469" t="inlineStr">
        <is>
          <t>text</t>
        </is>
      </c>
      <c r="T2295" s="476" t="inlineStr">
        <is>
          <t>Norway</t>
        </is>
      </c>
      <c r="U2295" s="475" t="inlineStr">
        <is>
          <t>useful output</t>
        </is>
      </c>
      <c r="V2295" s="465">
        <f>(O2279*N2279)^2</f>
        <v/>
      </c>
    </row>
    <row r="2296" ht="16" customHeight="1">
      <c r="B2296" s="475" t="inlineStr">
        <is>
          <t>FS.OL-AG.MM</t>
        </is>
      </c>
      <c r="C2296" s="475" t="inlineStr">
        <is>
          <t>FS.OL-AG.MM-Grazing-Nmix</t>
        </is>
      </c>
      <c r="D2296" s="475" t="inlineStr">
        <is>
          <t>FS</t>
        </is>
      </c>
      <c r="E2296" s="475" t="inlineStr">
        <is>
          <t>OL</t>
        </is>
      </c>
      <c r="F2296" s="5">
        <f>VLOOKUP(E2296,'5.a Definitions'!E:F,2,FALSE)</f>
        <v/>
      </c>
      <c r="G2296" s="475" t="inlineStr">
        <is>
          <t>AG</t>
        </is>
      </c>
      <c r="H2296" s="475" t="inlineStr">
        <is>
          <t>MM</t>
        </is>
      </c>
      <c r="I2296" s="5">
        <f>VLOOKUP(H2296,'5.a Definitions'!E:F,2,FALSE)</f>
        <v/>
      </c>
      <c r="J2296" s="473" t="inlineStr">
        <is>
          <t>Grazing</t>
        </is>
      </c>
      <c r="K2296" s="473" t="inlineStr">
        <is>
          <t>grazing</t>
        </is>
      </c>
      <c r="L2296" s="465" t="inlineStr">
        <is>
          <t>reactive</t>
        </is>
      </c>
      <c r="M2296" s="465" t="inlineStr">
        <is>
          <t>Nmix</t>
        </is>
      </c>
      <c r="N2296" s="466" t="n">
        <v>7.746652686416086</v>
      </c>
      <c r="O2296" s="467" t="n">
        <v>0.2234835814584344</v>
      </c>
      <c r="P2296" s="468" t="n">
        <v>2009</v>
      </c>
      <c r="Q2296" s="469" t="inlineStr">
        <is>
          <t>SSB table 12660</t>
        </is>
      </c>
      <c r="R2296" s="469" t="inlineStr">
        <is>
          <t>ok</t>
        </is>
      </c>
      <c r="S2296" s="469" t="inlineStr">
        <is>
          <t>text</t>
        </is>
      </c>
      <c r="T2296" s="476" t="inlineStr">
        <is>
          <t>Norway</t>
        </is>
      </c>
      <c r="U2296" s="5" t="inlineStr">
        <is>
          <t>useful output</t>
        </is>
      </c>
      <c r="V2296" s="465">
        <f>(O2214*N2214)^2</f>
        <v/>
      </c>
    </row>
    <row r="2297" ht="16" customHeight="1">
      <c r="B2297" s="5" t="inlineStr">
        <is>
          <t>FS.OL-HY.SW</t>
        </is>
      </c>
      <c r="C2297" s="5" t="inlineStr">
        <is>
          <t>FS.OL-HY.SW-Leaching-Nmix</t>
        </is>
      </c>
      <c r="D2297" s="5" t="inlineStr">
        <is>
          <t>FS</t>
        </is>
      </c>
      <c r="E2297" s="5" t="inlineStr">
        <is>
          <t>OL</t>
        </is>
      </c>
      <c r="F2297" s="5">
        <f>VLOOKUP(E2297,'5.a Definitions'!E:F,2,FALSE)</f>
        <v/>
      </c>
      <c r="G2297" s="5" t="inlineStr">
        <is>
          <t>HY</t>
        </is>
      </c>
      <c r="H2297" s="5" t="inlineStr">
        <is>
          <t>SW</t>
        </is>
      </c>
      <c r="I2297" s="5">
        <f>VLOOKUP(H2297,'5.a Definitions'!E:F,2,FALSE)</f>
        <v/>
      </c>
      <c r="J2297" s="465" t="inlineStr">
        <is>
          <t xml:space="preserve"> Leaching </t>
        </is>
      </c>
      <c r="K2297" s="465" t="inlineStr">
        <is>
          <t xml:space="preserve"> other land leaching </t>
        </is>
      </c>
      <c r="L2297" s="465" t="inlineStr">
        <is>
          <t xml:space="preserve"> reactive </t>
        </is>
      </c>
      <c r="M2297" s="465" t="inlineStr">
        <is>
          <t xml:space="preserve"> Nmix </t>
        </is>
      </c>
      <c r="N2297" s="466" t="n">
        <v>23.19329648456857</v>
      </c>
      <c r="O2297" s="467" t="n">
        <v>0.4253940035167165</v>
      </c>
      <c r="P2297" s="468" t="n">
        <v>2009</v>
      </c>
      <c r="Q2297" s="469" t="inlineStr">
        <is>
          <t>NIVA TEOTIL2, bias-corrected to TEOTIL3</t>
        </is>
      </c>
      <c r="R2297" s="469" t="inlineStr">
        <is>
          <t>ok</t>
        </is>
      </c>
      <c r="S2297" s="469" t="inlineStr">
        <is>
          <t xml:space="preserve"> text </t>
        </is>
      </c>
      <c r="T2297" s="426" t="inlineStr">
        <is>
          <t>Norway</t>
        </is>
      </c>
      <c r="U2297" s="465" t="inlineStr">
        <is>
          <t xml:space="preserve"> N wasted </t>
        </is>
      </c>
      <c r="V2297" s="465" t="n">
        <v>0.04</v>
      </c>
    </row>
    <row r="2298" ht="16" customHeight="1">
      <c r="A2298" s="485" t="inlineStr">
        <is>
          <t>Processing of residues</t>
        </is>
      </c>
      <c r="B2298" s="475" t="inlineStr">
        <is>
          <t>PR.SO-EF.EC</t>
        </is>
      </c>
      <c r="C2298" s="475" t="inlineStr">
        <is>
          <t>PR.SO-EF.EC-Waste to energy-Nmix</t>
        </is>
      </c>
      <c r="D2298" s="475" t="inlineStr">
        <is>
          <t>PR</t>
        </is>
      </c>
      <c r="E2298" s="475" t="inlineStr">
        <is>
          <t>SO</t>
        </is>
      </c>
      <c r="F2298" s="5">
        <f>VLOOKUP(E2298,'5.a Definitions'!E:F,2,FALSE)</f>
        <v/>
      </c>
      <c r="G2298" s="475" t="inlineStr">
        <is>
          <t>EF</t>
        </is>
      </c>
      <c r="H2298" s="475" t="inlineStr">
        <is>
          <t>EC</t>
        </is>
      </c>
      <c r="I2298" s="5">
        <f>VLOOKUP(H2298,'5.a Definitions'!E:F,2,FALSE)</f>
        <v/>
      </c>
      <c r="J2298" s="465" t="inlineStr">
        <is>
          <t>Waste for energy incineration</t>
        </is>
      </c>
      <c r="K2298" s="465" t="inlineStr">
        <is>
          <t>waste for energy incineration</t>
        </is>
      </c>
      <c r="L2298" s="465" t="inlineStr">
        <is>
          <t>reactive</t>
        </is>
      </c>
      <c r="M2298" s="465" t="inlineStr">
        <is>
          <t>Nmix</t>
        </is>
      </c>
      <c r="N2298" s="466" t="n">
        <v>16.27762344814514</v>
      </c>
      <c r="O2298" s="467" t="n">
        <v>0.5077935236667678</v>
      </c>
      <c r="P2298" s="468" t="n">
        <v>2009</v>
      </c>
      <c r="Q2298" s="469" t="inlineStr">
        <is>
          <t>SSB table 05281, scaled to the N content of table 10513</t>
        </is>
      </c>
      <c r="R2298" s="469" t="inlineStr">
        <is>
          <t>ok</t>
        </is>
      </c>
      <c r="S2298" s="469" t="inlineStr">
        <is>
          <t>text</t>
        </is>
      </c>
      <c r="T2298" s="476" t="inlineStr">
        <is>
          <t>Norway</t>
        </is>
      </c>
      <c r="U2298" s="475" t="inlineStr">
        <is>
          <t>N wasted</t>
        </is>
      </c>
      <c r="V2298" s="465">
        <f>(O2091*N2091)^2</f>
        <v/>
      </c>
    </row>
    <row r="2299" ht="16" customHeight="1">
      <c r="B2299" s="475" t="inlineStr">
        <is>
          <t>PR.SO-MP.OP</t>
        </is>
      </c>
      <c r="C2299" s="475" t="inlineStr">
        <is>
          <t>PR.SO-MP.OP-Recycling-Nmix</t>
        </is>
      </c>
      <c r="D2299" s="475" t="inlineStr">
        <is>
          <t>PR</t>
        </is>
      </c>
      <c r="E2299" s="475" t="inlineStr">
        <is>
          <t>SO</t>
        </is>
      </c>
      <c r="F2299" s="5">
        <f>VLOOKUP(E2299,'5.a Definitions'!E:F,2,FALSE)</f>
        <v/>
      </c>
      <c r="G2299" s="475" t="inlineStr">
        <is>
          <t>MP</t>
        </is>
      </c>
      <c r="H2299" s="475" t="inlineStr">
        <is>
          <t>OP</t>
        </is>
      </c>
      <c r="I2299" s="5">
        <f>VLOOKUP(H2299,'5.a Definitions'!E:F,2,FALSE)</f>
        <v/>
      </c>
      <c r="J2299" s="465" t="inlineStr">
        <is>
          <t>Recycling</t>
        </is>
      </c>
      <c r="K2299" s="465" t="inlineStr">
        <is>
          <t>recycling</t>
        </is>
      </c>
      <c r="L2299" s="465" t="inlineStr">
        <is>
          <t>reactive</t>
        </is>
      </c>
      <c r="M2299" s="465" t="inlineStr">
        <is>
          <t>Nmix</t>
        </is>
      </c>
      <c r="N2299" s="466" t="n">
        <v>2.2202838192</v>
      </c>
      <c r="O2299" s="467" t="n">
        <v>0.6676124878539196</v>
      </c>
      <c r="P2299" s="468" t="n">
        <v>2009</v>
      </c>
      <c r="Q2299" s="469" t="inlineStr">
        <is>
          <t>SSB</t>
        </is>
      </c>
      <c r="R2299" s="469" t="inlineStr">
        <is>
          <t>ok</t>
        </is>
      </c>
      <c r="S2299" s="469" t="inlineStr">
        <is>
          <t>text</t>
        </is>
      </c>
      <c r="T2299" s="476" t="inlineStr">
        <is>
          <t>Norway</t>
        </is>
      </c>
      <c r="U2299" s="475" t="inlineStr">
        <is>
          <t>recycling</t>
        </is>
      </c>
      <c r="V2299" s="465">
        <f>(#REF!*#REF!)^2</f>
        <v/>
      </c>
    </row>
    <row r="2300" ht="16" customHeight="1">
      <c r="B2300" s="5" t="inlineStr">
        <is>
          <t>PR.SO-AG.SM</t>
        </is>
      </c>
      <c r="C2300" s="5" t="inlineStr">
        <is>
          <t>PR.SO-AG.SM-Biologically treated organic waste-Nmix</t>
        </is>
      </c>
      <c r="D2300" s="5" t="inlineStr">
        <is>
          <t>PR</t>
        </is>
      </c>
      <c r="E2300" s="5" t="inlineStr">
        <is>
          <t>SO</t>
        </is>
      </c>
      <c r="F2300" s="5">
        <f>VLOOKUP(E2300,'5.a Definitions'!E:F,2,FALSE)</f>
        <v/>
      </c>
      <c r="G2300" s="5" t="inlineStr">
        <is>
          <t>AG</t>
        </is>
      </c>
      <c r="H2300" s="5" t="inlineStr">
        <is>
          <t>SM</t>
        </is>
      </c>
      <c r="I2300" s="5">
        <f>VLOOKUP(H2300,'5.a Definitions'!E:F,2,FALSE)</f>
        <v/>
      </c>
      <c r="J2300" s="5" t="inlineStr">
        <is>
          <t>Biologically treated organic waste</t>
        </is>
      </c>
      <c r="K2300" s="5" t="inlineStr">
        <is>
          <t>biologically treated organic waste</t>
        </is>
      </c>
      <c r="L2300" s="5" t="inlineStr">
        <is>
          <t>reactive</t>
        </is>
      </c>
      <c r="M2300" s="5" t="inlineStr">
        <is>
          <t>Nmix</t>
        </is>
      </c>
      <c r="N2300" s="422" t="n">
        <v>0.7102944055944055</v>
      </c>
      <c r="O2300" s="423" t="n">
        <v>0.7653198520358626</v>
      </c>
      <c r="P2300" s="468" t="n">
        <v>2009</v>
      </c>
      <c r="Q2300" s="425" t="inlineStr">
        <is>
          <t>Filled (held at 2012): SSB tables 10513 and 12818</t>
        </is>
      </c>
      <c r="R2300" s="425" t="inlineStr">
        <is>
          <t>ok</t>
        </is>
      </c>
      <c r="S2300" s="425" t="inlineStr">
        <is>
          <t>text</t>
        </is>
      </c>
      <c r="T2300" s="426" t="inlineStr">
        <is>
          <t>Norway</t>
        </is>
      </c>
      <c r="U2300" s="5" t="inlineStr">
        <is>
          <t>recycling</t>
        </is>
      </c>
      <c r="V2300" s="5" t="n"/>
    </row>
    <row r="2301" ht="16" customHeight="1">
      <c r="B2301" s="5" t="inlineStr">
        <is>
          <t>PR.SO-PR.WW</t>
        </is>
      </c>
      <c r="C2301" s="5" t="inlineStr">
        <is>
          <t>PR.SO-PR.WW-Wastewater from landfills-Nmix</t>
        </is>
      </c>
      <c r="D2301" s="5" t="inlineStr">
        <is>
          <t>PR</t>
        </is>
      </c>
      <c r="E2301" s="5" t="inlineStr">
        <is>
          <t>SO</t>
        </is>
      </c>
      <c r="F2301" s="5">
        <f>VLOOKUP(E2301,'5.a Definitions'!E:F,2,FALSE)</f>
        <v/>
      </c>
      <c r="G2301" s="5" t="inlineStr">
        <is>
          <t>PR</t>
        </is>
      </c>
      <c r="H2301" s="5" t="inlineStr">
        <is>
          <t>WW</t>
        </is>
      </c>
      <c r="I2301" s="5">
        <f>VLOOKUP(H2301,'5.a Definitions'!E:F,2,FALSE)</f>
        <v/>
      </c>
      <c r="J2301" s="465" t="inlineStr">
        <is>
          <t xml:space="preserve"> Wastewater from landfills </t>
        </is>
      </c>
      <c r="K2301" s="465" t="inlineStr">
        <is>
          <t xml:space="preserve"> wastewater from landfills </t>
        </is>
      </c>
      <c r="L2301" s="465" t="inlineStr">
        <is>
          <t xml:space="preserve"> reactive </t>
        </is>
      </c>
      <c r="M2301" s="465" t="inlineStr">
        <is>
          <t xml:space="preserve"> Nmix </t>
        </is>
      </c>
      <c r="N2301" s="466" t="n">
        <v>0.8452830657349667</v>
      </c>
      <c r="O2301" s="467" t="n">
        <v>0.1899795590278862</v>
      </c>
      <c r="P2301" s="468" t="n">
        <v>2009</v>
      </c>
      <c r="Q2301" s="469" t="inlineStr">
        <is>
          <t>Filled (extrapolated from 2011 with CRT 5.A landfill CH4)</t>
        </is>
      </c>
      <c r="R2301" s="469" t="inlineStr">
        <is>
          <t>ok</t>
        </is>
      </c>
      <c r="S2301" s="469" t="inlineStr">
        <is>
          <t xml:space="preserve"> text </t>
        </is>
      </c>
      <c r="T2301" s="426" t="inlineStr">
        <is>
          <t>Norway</t>
        </is>
      </c>
      <c r="U2301" s="465" t="inlineStr">
        <is>
          <t xml:space="preserve"> N wasted </t>
        </is>
      </c>
      <c r="V2301" s="465" t="n">
        <v>0.04</v>
      </c>
    </row>
    <row r="2302" ht="16" customHeight="1">
      <c r="B2302" s="5" t="inlineStr">
        <is>
          <t>PR.SO-HS.HS</t>
        </is>
      </c>
      <c r="C2302" s="5" t="inlineStr">
        <is>
          <t>PR.SO-HS.HS-Biologically treated organic waste-Nmix</t>
        </is>
      </c>
      <c r="D2302" s="5" t="inlineStr">
        <is>
          <t>PR</t>
        </is>
      </c>
      <c r="E2302" s="5" t="inlineStr">
        <is>
          <t>SO</t>
        </is>
      </c>
      <c r="F2302" s="5">
        <f>VLOOKUP(E2302,'5.a Definitions'!E:F,2,FALSE)</f>
        <v/>
      </c>
      <c r="G2302" s="5" t="inlineStr">
        <is>
          <t>HS</t>
        </is>
      </c>
      <c r="H2302" s="5" t="inlineStr">
        <is>
          <t>HS</t>
        </is>
      </c>
      <c r="I2302" s="5">
        <f>VLOOKUP(H2302,'5.a Definitions'!E:F,2,FALSE)</f>
        <v/>
      </c>
      <c r="J2302" s="5" t="inlineStr">
        <is>
          <t>Biologically treated organic waste</t>
        </is>
      </c>
      <c r="K2302" s="5" t="inlineStr">
        <is>
          <t>biologically treated organic waste</t>
        </is>
      </c>
      <c r="L2302" s="465" t="inlineStr">
        <is>
          <t xml:space="preserve"> reactive </t>
        </is>
      </c>
      <c r="M2302" s="465" t="inlineStr">
        <is>
          <t xml:space="preserve"> Nmix </t>
        </is>
      </c>
      <c r="N2302" s="466" t="n">
        <v>0.6450632867132866</v>
      </c>
      <c r="O2302" s="467" t="n">
        <v>0.7765945954588983</v>
      </c>
      <c r="P2302" s="468" t="n">
        <v>2009</v>
      </c>
      <c r="Q2302" s="469" t="inlineStr">
        <is>
          <t>Filled (held at 2012): SSB tables 10513 and 12818</t>
        </is>
      </c>
      <c r="R2302" s="469" t="inlineStr">
        <is>
          <t>ok</t>
        </is>
      </c>
      <c r="S2302" s="469" t="inlineStr">
        <is>
          <t xml:space="preserve"> text </t>
        </is>
      </c>
      <c r="T2302" s="426" t="inlineStr">
        <is>
          <t>Norway</t>
        </is>
      </c>
      <c r="U2302" s="5" t="inlineStr">
        <is>
          <t>recycling</t>
        </is>
      </c>
      <c r="V2302" s="465" t="n">
        <v>0.04</v>
      </c>
    </row>
    <row r="2303" ht="16" customHeight="1">
      <c r="B2303" s="5" t="inlineStr">
        <is>
          <t>PR.SO-AT.AT</t>
        </is>
      </c>
      <c r="C2303" s="5" t="inlineStr">
        <is>
          <t>PR.SO-AT.AT-Emissions-NH3</t>
        </is>
      </c>
      <c r="D2303" s="5" t="inlineStr">
        <is>
          <t>PR</t>
        </is>
      </c>
      <c r="E2303" s="5" t="inlineStr">
        <is>
          <t>SO</t>
        </is>
      </c>
      <c r="F2303" s="5">
        <f>VLOOKUP(E2303,'5.a Definitions'!E:F,2,FALSE)</f>
        <v/>
      </c>
      <c r="G2303" s="5" t="inlineStr">
        <is>
          <t>AT</t>
        </is>
      </c>
      <c r="H2303" s="5" t="inlineStr">
        <is>
          <t>AT</t>
        </is>
      </c>
      <c r="I2303" s="5">
        <f>VLOOKUP(H2303,'5.a Definitions'!E:F,2,FALSE)</f>
        <v/>
      </c>
      <c r="J2303" s="465" t="inlineStr">
        <is>
          <t xml:space="preserve"> Emissions </t>
        </is>
      </c>
      <c r="K2303" s="465" t="inlineStr">
        <is>
          <t xml:space="preserve"> solid waste emissions </t>
        </is>
      </c>
      <c r="L2303" s="465" t="inlineStr">
        <is>
          <t xml:space="preserve"> reactive </t>
        </is>
      </c>
      <c r="M2303" s="465" t="inlineStr">
        <is>
          <t xml:space="preserve"> NH3 </t>
        </is>
      </c>
      <c r="N2303" s="466" t="n">
        <v>0.21096219191985</v>
      </c>
      <c r="O2303" s="467" t="n">
        <v>0.9017245539333503</v>
      </c>
      <c r="P2303" s="468" t="n">
        <v>2009</v>
      </c>
      <c r="Q2303" s="469" t="inlineStr">
        <is>
          <t>CRLTAP Inventory Submissions</t>
        </is>
      </c>
      <c r="R2303" s="469" t="inlineStr">
        <is>
          <t>ok</t>
        </is>
      </c>
      <c r="S2303" s="469" t="inlineStr">
        <is>
          <t xml:space="preserve"> text </t>
        </is>
      </c>
      <c r="T2303" s="426" t="inlineStr">
        <is>
          <t>Norway</t>
        </is>
      </c>
      <c r="U2303" s="465" t="inlineStr">
        <is>
          <t xml:space="preserve"> N wasted </t>
        </is>
      </c>
      <c r="V2303" s="465" t="n">
        <v>0.04</v>
      </c>
    </row>
    <row r="2304" ht="16" customHeight="1">
      <c r="B2304" s="5" t="inlineStr">
        <is>
          <t>PR.SO-AT.AT</t>
        </is>
      </c>
      <c r="C2304" s="5" t="inlineStr">
        <is>
          <t>PR.SO-AT.AT-Emissions-NOx</t>
        </is>
      </c>
      <c r="D2304" s="5" t="inlineStr">
        <is>
          <t>PR</t>
        </is>
      </c>
      <c r="E2304" s="5" t="inlineStr">
        <is>
          <t>SO</t>
        </is>
      </c>
      <c r="F2304" s="5">
        <f>VLOOKUP(E2304,'5.a Definitions'!E:F,2,FALSE)</f>
        <v/>
      </c>
      <c r="G2304" s="5" t="inlineStr">
        <is>
          <t>AT</t>
        </is>
      </c>
      <c r="H2304" s="5" t="inlineStr">
        <is>
          <t>AT</t>
        </is>
      </c>
      <c r="I2304" s="5">
        <f>VLOOKUP(H2304,'5.a Definitions'!E:F,2,FALSE)</f>
        <v/>
      </c>
      <c r="J2304" s="465" t="inlineStr">
        <is>
          <t xml:space="preserve"> Emissions </t>
        </is>
      </c>
      <c r="K2304" s="465" t="inlineStr">
        <is>
          <t xml:space="preserve"> solid waste emissions </t>
        </is>
      </c>
      <c r="L2304" s="465" t="inlineStr">
        <is>
          <t xml:space="preserve"> reactive </t>
        </is>
      </c>
      <c r="M2304" s="465" t="inlineStr">
        <is>
          <t xml:space="preserve"> NOx </t>
        </is>
      </c>
      <c r="N2304" s="466" t="n">
        <v>0.7091876645435798</v>
      </c>
      <c r="O2304" s="467" t="n">
        <v>0.3586144056211124</v>
      </c>
      <c r="P2304" s="468" t="n">
        <v>2009</v>
      </c>
      <c r="Q2304" s="469" t="inlineStr">
        <is>
          <t>CRLTAP Inventory Submissions</t>
        </is>
      </c>
      <c r="R2304" s="469" t="inlineStr">
        <is>
          <t>ok</t>
        </is>
      </c>
      <c r="S2304" s="469" t="inlineStr">
        <is>
          <t xml:space="preserve"> text </t>
        </is>
      </c>
      <c r="T2304" s="426" t="inlineStr">
        <is>
          <t>Norway</t>
        </is>
      </c>
      <c r="U2304" s="465" t="inlineStr">
        <is>
          <t xml:space="preserve"> N wasted </t>
        </is>
      </c>
      <c r="V2304" s="465" t="n">
        <v>0.04</v>
      </c>
    </row>
    <row r="2305" ht="16" customHeight="1">
      <c r="B2305" s="5" t="inlineStr">
        <is>
          <t>PR.SO-AT.AT</t>
        </is>
      </c>
      <c r="C2305" s="5" t="inlineStr">
        <is>
          <t>PR.SO-AT.AT-Emissions-N2O</t>
        </is>
      </c>
      <c r="D2305" s="5" t="inlineStr">
        <is>
          <t>PR</t>
        </is>
      </c>
      <c r="E2305" s="5" t="inlineStr">
        <is>
          <t>SO</t>
        </is>
      </c>
      <c r="F2305" s="5">
        <f>VLOOKUP(E2305,'5.a Definitions'!E:F,2,FALSE)</f>
        <v/>
      </c>
      <c r="G2305" s="5" t="inlineStr">
        <is>
          <t>AT</t>
        </is>
      </c>
      <c r="H2305" s="5" t="inlineStr">
        <is>
          <t>AT</t>
        </is>
      </c>
      <c r="I2305" s="5">
        <f>VLOOKUP(H2305,'5.a Definitions'!E:F,2,FALSE)</f>
        <v/>
      </c>
      <c r="J2305" s="465" t="inlineStr">
        <is>
          <t xml:space="preserve"> Emissions </t>
        </is>
      </c>
      <c r="K2305" s="465" t="inlineStr">
        <is>
          <t xml:space="preserve"> solid waste emissions </t>
        </is>
      </c>
      <c r="L2305" s="465" t="inlineStr">
        <is>
          <t xml:space="preserve"> reactive </t>
        </is>
      </c>
      <c r="M2305" s="465" t="inlineStr">
        <is>
          <t xml:space="preserve"> N2O </t>
        </is>
      </c>
      <c r="N2305" s="466" t="n">
        <v>0.02755175852272389</v>
      </c>
      <c r="O2305" s="467" t="n">
        <v>1.272532052986043</v>
      </c>
      <c r="P2305" s="468" t="n">
        <v>2009</v>
      </c>
      <c r="Q2305" s="469" t="inlineStr">
        <is>
          <t>UNFCCC CRT</t>
        </is>
      </c>
      <c r="R2305" s="469" t="inlineStr">
        <is>
          <t>ok</t>
        </is>
      </c>
      <c r="S2305" s="469" t="inlineStr">
        <is>
          <t xml:space="preserve"> text </t>
        </is>
      </c>
      <c r="T2305" s="426" t="inlineStr">
        <is>
          <t>Norway</t>
        </is>
      </c>
      <c r="U2305" s="465" t="inlineStr">
        <is>
          <t xml:space="preserve"> N wasted </t>
        </is>
      </c>
      <c r="V2305" s="465" t="n">
        <v>0.04</v>
      </c>
    </row>
    <row r="2306" ht="16" customHeight="1">
      <c r="B2306" s="5" t="inlineStr">
        <is>
          <t>PR.SO-HY.SW</t>
        </is>
      </c>
      <c r="C2306" s="5" t="inlineStr">
        <is>
          <t>PR.SO-HY.SW-Leaching-Nmix</t>
        </is>
      </c>
      <c r="D2306" s="5" t="inlineStr">
        <is>
          <t>PR</t>
        </is>
      </c>
      <c r="E2306" s="5" t="inlineStr">
        <is>
          <t>SO</t>
        </is>
      </c>
      <c r="F2306" s="5">
        <f>VLOOKUP(E2306,'5.a Definitions'!E:F,2,FALSE)</f>
        <v/>
      </c>
      <c r="G2306" s="5" t="inlineStr">
        <is>
          <t>HY</t>
        </is>
      </c>
      <c r="H2306" s="5" t="inlineStr">
        <is>
          <t>SW</t>
        </is>
      </c>
      <c r="I2306" s="5">
        <f>VLOOKUP(H2306,'5.a Definitions'!E:F,2,FALSE)</f>
        <v/>
      </c>
      <c r="J2306" s="465" t="inlineStr">
        <is>
          <t xml:space="preserve"> Leaching </t>
        </is>
      </c>
      <c r="K2306" s="465" t="inlineStr">
        <is>
          <t xml:space="preserve"> solid waste leaching </t>
        </is>
      </c>
      <c r="L2306" s="465" t="inlineStr">
        <is>
          <t xml:space="preserve"> reactive </t>
        </is>
      </c>
      <c r="M2306" s="465" t="inlineStr">
        <is>
          <t xml:space="preserve"> Nmix </t>
        </is>
      </c>
      <c r="N2306" s="466" t="n">
        <v>0.6666034258261077</v>
      </c>
      <c r="O2306" s="467" t="n">
        <v>0.1950149842879314</v>
      </c>
      <c r="P2306" s="468" t="n">
        <v>2009</v>
      </c>
      <c r="Q2306" s="469" t="inlineStr">
        <is>
          <t>Filled (extrapolated from 2011 with CRT 5.A landfill CH4)</t>
        </is>
      </c>
      <c r="R2306" s="469" t="inlineStr">
        <is>
          <t>ok</t>
        </is>
      </c>
      <c r="S2306" s="469" t="inlineStr">
        <is>
          <t xml:space="preserve"> text </t>
        </is>
      </c>
      <c r="T2306" s="426" t="inlineStr">
        <is>
          <t>Norway</t>
        </is>
      </c>
      <c r="U2306" s="465" t="inlineStr">
        <is>
          <t xml:space="preserve"> N wasted </t>
        </is>
      </c>
      <c r="V2306" s="465" t="n">
        <v>0.04</v>
      </c>
    </row>
    <row r="2307" ht="16" customHeight="1">
      <c r="B2307" s="5" t="inlineStr">
        <is>
          <t>PR.SO-RW.RW</t>
        </is>
      </c>
      <c r="C2307" s="5" t="inlineStr">
        <is>
          <t>PR.SO-RW.RW-Solid waste export-Nmix</t>
        </is>
      </c>
      <c r="D2307" s="5" t="inlineStr">
        <is>
          <t>PR</t>
        </is>
      </c>
      <c r="E2307" s="5" t="inlineStr">
        <is>
          <t>SO</t>
        </is>
      </c>
      <c r="F2307" s="5">
        <f>VLOOKUP(E2307,'5.a Definitions'!E:F,2,FALSE)</f>
        <v/>
      </c>
      <c r="G2307" s="5" t="inlineStr">
        <is>
          <t>RW</t>
        </is>
      </c>
      <c r="H2307" s="5" t="inlineStr">
        <is>
          <t>RW</t>
        </is>
      </c>
      <c r="I2307" s="5">
        <f>VLOOKUP(H2307,'5.a Definitions'!E:F,2,FALSE)</f>
        <v/>
      </c>
      <c r="J2307" s="465" t="inlineStr">
        <is>
          <t xml:space="preserve"> Solid waste export </t>
        </is>
      </c>
      <c r="K2307" s="465" t="inlineStr">
        <is>
          <t xml:space="preserve"> solid waste export </t>
        </is>
      </c>
      <c r="L2307" s="465" t="inlineStr">
        <is>
          <t xml:space="preserve"> reactive </t>
        </is>
      </c>
      <c r="M2307" s="465" t="inlineStr">
        <is>
          <t xml:space="preserve"> Nmix </t>
        </is>
      </c>
      <c r="N2307" s="466" t="n">
        <v>0.06404310000000001</v>
      </c>
      <c r="O2307" s="467" t="n">
        <v>0.5058747745110669</v>
      </c>
      <c r="P2307" s="468" t="n">
        <v>2009</v>
      </c>
      <c r="Q2307" s="469" t="inlineStr">
        <is>
          <t>SSB tab 08801</t>
        </is>
      </c>
      <c r="R2307" s="469" t="inlineStr">
        <is>
          <t>ok</t>
        </is>
      </c>
      <c r="S2307" s="469" t="inlineStr">
        <is>
          <t xml:space="preserve"> text </t>
        </is>
      </c>
      <c r="T2307" s="426" t="inlineStr">
        <is>
          <t>Norway</t>
        </is>
      </c>
      <c r="U2307" s="465" t="inlineStr">
        <is>
          <t xml:space="preserve"> N wasted </t>
        </is>
      </c>
      <c r="V2307" s="465" t="n">
        <v>0.04</v>
      </c>
    </row>
    <row r="2308" ht="16" customHeight="1">
      <c r="B2308" s="475" t="inlineStr">
        <is>
          <t>PR.SO-RW.RW</t>
        </is>
      </c>
      <c r="C2308" s="475" t="inlineStr">
        <is>
          <t xml:space="preserve">PR.SO-RW.RW-Export for recycling-Nmix </t>
        </is>
      </c>
      <c r="D2308" s="475" t="inlineStr">
        <is>
          <t>PR</t>
        </is>
      </c>
      <c r="E2308" s="475" t="inlineStr">
        <is>
          <t>SO</t>
        </is>
      </c>
      <c r="F2308" s="5">
        <f>VLOOKUP(E2308,'5.a Definitions'!E:F,2,FALSE)</f>
        <v/>
      </c>
      <c r="G2308" s="475" t="inlineStr">
        <is>
          <t>RW</t>
        </is>
      </c>
      <c r="H2308" s="475" t="inlineStr">
        <is>
          <t>RW</t>
        </is>
      </c>
      <c r="I2308" s="5">
        <f>VLOOKUP(H2308,'5.a Definitions'!E:F,2,FALSE)</f>
        <v/>
      </c>
      <c r="J2308" s="465" t="inlineStr">
        <is>
          <t>Export-for-recycling</t>
        </is>
      </c>
      <c r="K2308" s="465" t="inlineStr">
        <is>
          <t>export-for-recycling</t>
        </is>
      </c>
      <c r="L2308" s="465" t="inlineStr">
        <is>
          <t>reactive</t>
        </is>
      </c>
      <c r="M2308" s="465" t="inlineStr">
        <is>
          <t>Nmix</t>
        </is>
      </c>
      <c r="N2308" s="466" t="n">
        <v>1.2807005008</v>
      </c>
      <c r="O2308" s="467" t="n">
        <v>0.1582304340986027</v>
      </c>
      <c r="P2308" s="468" t="n">
        <v>2009</v>
      </c>
      <c r="Q2308" s="469" t="inlineStr">
        <is>
          <t>SSB</t>
        </is>
      </c>
      <c r="R2308" s="469" t="inlineStr">
        <is>
          <t>ok</t>
        </is>
      </c>
      <c r="S2308" s="469" t="inlineStr">
        <is>
          <t>text</t>
        </is>
      </c>
      <c r="T2308" s="476" t="inlineStr">
        <is>
          <t>Norway</t>
        </is>
      </c>
      <c r="U2308" s="475" t="inlineStr">
        <is>
          <t>recycling</t>
        </is>
      </c>
      <c r="V2308" s="465">
        <f>(O2117*N2117)^2</f>
        <v/>
      </c>
    </row>
    <row r="2309" ht="16" customHeight="1">
      <c r="B2309" s="475" t="inlineStr">
        <is>
          <t>PR.SO-RW.RW</t>
        </is>
      </c>
      <c r="C2309" s="475" t="inlineStr">
        <is>
          <t>PR.SO-RW.RW-Export for reuse-Nmix</t>
        </is>
      </c>
      <c r="D2309" s="475" t="inlineStr">
        <is>
          <t>PR</t>
        </is>
      </c>
      <c r="E2309" s="475" t="inlineStr">
        <is>
          <t>SO</t>
        </is>
      </c>
      <c r="F2309" s="5">
        <f>VLOOKUP(E2309,'5.a Definitions'!E:F,2,FALSE)</f>
        <v/>
      </c>
      <c r="G2309" s="475" t="inlineStr">
        <is>
          <t>RW</t>
        </is>
      </c>
      <c r="H2309" s="475" t="inlineStr">
        <is>
          <t>RW</t>
        </is>
      </c>
      <c r="I2309" s="5">
        <f>VLOOKUP(H2309,'5.a Definitions'!E:F,2,FALSE)</f>
        <v/>
      </c>
      <c r="J2309" s="465" t="inlineStr">
        <is>
          <t>Export-for-reuse</t>
        </is>
      </c>
      <c r="K2309" s="465" t="inlineStr">
        <is>
          <t>export-for-reuse</t>
        </is>
      </c>
      <c r="L2309" s="465" t="inlineStr">
        <is>
          <t>reactive</t>
        </is>
      </c>
      <c r="M2309" s="465" t="inlineStr">
        <is>
          <t>Nmix</t>
        </is>
      </c>
      <c r="N2309" s="466" t="n">
        <v>0.16521568</v>
      </c>
      <c r="O2309" s="467" t="n">
        <v>0.195560943681314</v>
      </c>
      <c r="P2309" s="468" t="n">
        <v>2009</v>
      </c>
      <c r="Q2309" s="469" t="inlineStr">
        <is>
          <t>SSB</t>
        </is>
      </c>
      <c r="R2309" s="469" t="inlineStr">
        <is>
          <t>ok</t>
        </is>
      </c>
      <c r="S2309" s="469" t="inlineStr">
        <is>
          <t>text</t>
        </is>
      </c>
      <c r="T2309" s="476" t="inlineStr">
        <is>
          <t>Norway</t>
        </is>
      </c>
      <c r="U2309" s="475" t="inlineStr">
        <is>
          <t>recycling</t>
        </is>
      </c>
      <c r="V2309" s="465">
        <f>(O2134*N2134)^2</f>
        <v/>
      </c>
    </row>
    <row r="2310" ht="16" customHeight="1">
      <c r="B2310" s="5" t="inlineStr">
        <is>
          <t>PR.WW-AG.SM</t>
        </is>
      </c>
      <c r="C2310" s="5" t="inlineStr">
        <is>
          <t>PR.WW-AG.SM-Sewage sludge fertilizer-Nmix</t>
        </is>
      </c>
      <c r="D2310" s="5" t="inlineStr">
        <is>
          <t>PR</t>
        </is>
      </c>
      <c r="E2310" s="5" t="inlineStr">
        <is>
          <t>WW</t>
        </is>
      </c>
      <c r="F2310" s="5">
        <f>VLOOKUP(E2310,'5.a Definitions'!E:F,2,FALSE)</f>
        <v/>
      </c>
      <c r="G2310" s="5" t="inlineStr">
        <is>
          <t>AG</t>
        </is>
      </c>
      <c r="H2310" s="5" t="inlineStr">
        <is>
          <t>SM</t>
        </is>
      </c>
      <c r="I2310" s="5">
        <f>VLOOKUP(H2310,'5.a Definitions'!E:F,2,FALSE)</f>
        <v/>
      </c>
      <c r="J2310" s="465" t="inlineStr">
        <is>
          <t xml:space="preserve"> Sewage sludge fertilizer </t>
        </is>
      </c>
      <c r="K2310" s="465" t="inlineStr">
        <is>
          <t xml:space="preserve"> sewage sludge fertilizer </t>
        </is>
      </c>
      <c r="L2310" s="465" t="inlineStr">
        <is>
          <t xml:space="preserve"> reactive </t>
        </is>
      </c>
      <c r="M2310" s="465" t="inlineStr">
        <is>
          <t xml:space="preserve"> Nmix </t>
        </is>
      </c>
      <c r="N2310" s="466" t="n">
        <v>1.96737</v>
      </c>
      <c r="O2310" s="467" t="n">
        <v>0.3728419926024787</v>
      </c>
      <c r="P2310" s="468" t="n">
        <v>2009</v>
      </c>
      <c r="Q2310" s="469" t="inlineStr">
        <is>
          <t>SSB tab 05279</t>
        </is>
      </c>
      <c r="R2310" s="469" t="inlineStr">
        <is>
          <t>ok</t>
        </is>
      </c>
      <c r="S2310" s="469" t="inlineStr">
        <is>
          <t xml:space="preserve"> text </t>
        </is>
      </c>
      <c r="T2310" s="426" t="inlineStr">
        <is>
          <t>Norway</t>
        </is>
      </c>
      <c r="U2310" s="5" t="inlineStr">
        <is>
          <t>recycling</t>
        </is>
      </c>
      <c r="V2310" s="465" t="n">
        <v>0.04</v>
      </c>
    </row>
    <row r="2311" ht="16" customHeight="1">
      <c r="B2311" s="475" t="inlineStr">
        <is>
          <t>PR.WW-HS.HS</t>
        </is>
      </c>
      <c r="C2311" s="475" t="inlineStr">
        <is>
          <t xml:space="preserve">PR.WW-HS.HS-Sewage sludge fertilizer-Nmix </t>
        </is>
      </c>
      <c r="D2311" s="475" t="inlineStr">
        <is>
          <t>PR</t>
        </is>
      </c>
      <c r="E2311" s="475" t="inlineStr">
        <is>
          <t>WW</t>
        </is>
      </c>
      <c r="F2311" s="5">
        <f>VLOOKUP(E2311,'5.a Definitions'!E:F,2,FALSE)</f>
        <v/>
      </c>
      <c r="G2311" s="475" t="inlineStr">
        <is>
          <t>HS</t>
        </is>
      </c>
      <c r="H2311" s="475" t="inlineStr">
        <is>
          <t>HS</t>
        </is>
      </c>
      <c r="I2311" s="5">
        <f>VLOOKUP(H2311,'5.a Definitions'!E:F,2,FALSE)</f>
        <v/>
      </c>
      <c r="J2311" s="465" t="inlineStr">
        <is>
          <t>Sewage sludge fertilizer</t>
        </is>
      </c>
      <c r="K2311" s="465" t="inlineStr">
        <is>
          <t>sewage sludge fertilizer</t>
        </is>
      </c>
      <c r="L2311" s="465" t="inlineStr">
        <is>
          <t>reactive</t>
        </is>
      </c>
      <c r="M2311" s="465" t="inlineStr">
        <is>
          <t>Nmix</t>
        </is>
      </c>
      <c r="N2311" s="466" t="n">
        <v>0.76962</v>
      </c>
      <c r="O2311" s="467" t="n">
        <v>0.3728419926024787</v>
      </c>
      <c r="P2311" s="468" t="n">
        <v>2009</v>
      </c>
      <c r="Q2311" s="469" t="inlineStr">
        <is>
          <t>SSB table 05279</t>
        </is>
      </c>
      <c r="R2311" s="469" t="inlineStr">
        <is>
          <t>ok</t>
        </is>
      </c>
      <c r="S2311" s="469" t="inlineStr">
        <is>
          <t>text</t>
        </is>
      </c>
      <c r="T2311" s="476" t="inlineStr">
        <is>
          <t>Norway</t>
        </is>
      </c>
      <c r="U2311" s="5" t="inlineStr">
        <is>
          <t>recycling</t>
        </is>
      </c>
      <c r="V2311" s="465">
        <f>(O2061*N2061)^2</f>
        <v/>
      </c>
    </row>
    <row r="2312" ht="16" customHeight="1">
      <c r="B2312" s="475" t="inlineStr">
        <is>
          <t>PR.WW-PR.SO</t>
        </is>
      </c>
      <c r="C2312" s="475" t="inlineStr">
        <is>
          <t xml:space="preserve">PR.WW-PR.SO-Sewage sludge landfill-Nmix </t>
        </is>
      </c>
      <c r="D2312" s="475" t="inlineStr">
        <is>
          <t>PR</t>
        </is>
      </c>
      <c r="E2312" s="475" t="inlineStr">
        <is>
          <t>WW</t>
        </is>
      </c>
      <c r="F2312" s="5">
        <f>VLOOKUP(E2312,'5.a Definitions'!E:F,2,FALSE)</f>
        <v/>
      </c>
      <c r="G2312" s="475" t="inlineStr">
        <is>
          <t>PR</t>
        </is>
      </c>
      <c r="H2312" s="475" t="inlineStr">
        <is>
          <t>SO</t>
        </is>
      </c>
      <c r="I2312" s="5">
        <f>VLOOKUP(H2312,'5.a Definitions'!E:F,2,FALSE)</f>
        <v/>
      </c>
      <c r="J2312" s="465" t="inlineStr">
        <is>
          <t>Sewage sludge landfill</t>
        </is>
      </c>
      <c r="K2312" s="465" t="inlineStr">
        <is>
          <t>sewage sludge landfill</t>
        </is>
      </c>
      <c r="L2312" s="465" t="inlineStr">
        <is>
          <t>reactive</t>
        </is>
      </c>
      <c r="M2312" s="465" t="inlineStr">
        <is>
          <t>Nmix</t>
        </is>
      </c>
      <c r="N2312" s="466" t="n">
        <v>0.42765</v>
      </c>
      <c r="O2312" s="467" t="n">
        <v>0.3728419926024788</v>
      </c>
      <c r="P2312" s="468" t="n">
        <v>2009</v>
      </c>
      <c r="Q2312" s="469" t="inlineStr">
        <is>
          <t>SSB table 05279</t>
        </is>
      </c>
      <c r="R2312" s="469" t="inlineStr">
        <is>
          <t>ok</t>
        </is>
      </c>
      <c r="S2312" s="469" t="inlineStr">
        <is>
          <t>text</t>
        </is>
      </c>
      <c r="T2312" s="476" t="inlineStr">
        <is>
          <t>Norway</t>
        </is>
      </c>
      <c r="U2312" s="465" t="inlineStr">
        <is>
          <t>N wasted</t>
        </is>
      </c>
      <c r="V2312" s="465">
        <f>(O2068*N2068)^2</f>
        <v/>
      </c>
    </row>
    <row r="2313" ht="16" customHeight="1">
      <c r="B2313" s="5" t="inlineStr">
        <is>
          <t>PR.WW-AT.AT</t>
        </is>
      </c>
      <c r="C2313" s="5" t="inlineStr">
        <is>
          <t>PR.WW-AT.AT-Emissions-NH3</t>
        </is>
      </c>
      <c r="D2313" s="5" t="inlineStr">
        <is>
          <t>PR</t>
        </is>
      </c>
      <c r="E2313" s="5" t="inlineStr">
        <is>
          <t>WW</t>
        </is>
      </c>
      <c r="F2313" s="5">
        <f>VLOOKUP(E2313,'5.a Definitions'!E:F,2,FALSE)</f>
        <v/>
      </c>
      <c r="G2313" s="5" t="inlineStr">
        <is>
          <t>AT</t>
        </is>
      </c>
      <c r="H2313" s="5" t="inlineStr">
        <is>
          <t>AT</t>
        </is>
      </c>
      <c r="I2313" s="5">
        <f>VLOOKUP(H2313,'5.a Definitions'!E:F,2,FALSE)</f>
        <v/>
      </c>
      <c r="J2313" s="465" t="inlineStr">
        <is>
          <t xml:space="preserve"> Emissions </t>
        </is>
      </c>
      <c r="K2313" s="465" t="inlineStr">
        <is>
          <t xml:space="preserve"> wastewater emissions </t>
        </is>
      </c>
      <c r="L2313" s="465" t="inlineStr">
        <is>
          <t xml:space="preserve"> reactive </t>
        </is>
      </c>
      <c r="M2313" s="465" t="inlineStr">
        <is>
          <t xml:space="preserve"> NH3 </t>
        </is>
      </c>
      <c r="N2313" s="466" t="n">
        <v>0</v>
      </c>
      <c r="O2313" s="467" t="n">
        <v>0.5</v>
      </c>
      <c r="P2313" s="468" t="n">
        <v>2009</v>
      </c>
      <c r="Q2313" s="469" t="inlineStr">
        <is>
          <t>CRLTAP Inventory Submissions</t>
        </is>
      </c>
      <c r="R2313" s="469" t="inlineStr">
        <is>
          <t>ok</t>
        </is>
      </c>
      <c r="S2313" s="469" t="inlineStr">
        <is>
          <t xml:space="preserve"> text </t>
        </is>
      </c>
      <c r="T2313" s="426" t="inlineStr">
        <is>
          <t>Norway</t>
        </is>
      </c>
      <c r="U2313" s="465" t="inlineStr">
        <is>
          <t xml:space="preserve"> N wasted </t>
        </is>
      </c>
      <c r="V2313" s="465" t="n">
        <v>0.04</v>
      </c>
    </row>
    <row r="2314" ht="16" customHeight="1">
      <c r="B2314" s="5" t="inlineStr">
        <is>
          <t>PR.WW-AT.AT</t>
        </is>
      </c>
      <c r="C2314" s="5" t="inlineStr">
        <is>
          <t>PR.WW-AT.AT-Emissions-NOx</t>
        </is>
      </c>
      <c r="D2314" s="5" t="inlineStr">
        <is>
          <t>PR</t>
        </is>
      </c>
      <c r="E2314" s="5" t="inlineStr">
        <is>
          <t>WW</t>
        </is>
      </c>
      <c r="F2314" s="5">
        <f>VLOOKUP(E2314,'5.a Definitions'!E:F,2,FALSE)</f>
        <v/>
      </c>
      <c r="G2314" s="5" t="inlineStr">
        <is>
          <t>AT</t>
        </is>
      </c>
      <c r="H2314" s="5" t="inlineStr">
        <is>
          <t>AT</t>
        </is>
      </c>
      <c r="I2314" s="5">
        <f>VLOOKUP(H2314,'5.a Definitions'!E:F,2,FALSE)</f>
        <v/>
      </c>
      <c r="J2314" s="465" t="inlineStr">
        <is>
          <t xml:space="preserve"> Emissions </t>
        </is>
      </c>
      <c r="K2314" s="465" t="inlineStr">
        <is>
          <t xml:space="preserve"> wastewater emissions </t>
        </is>
      </c>
      <c r="L2314" s="465" t="inlineStr">
        <is>
          <t xml:space="preserve"> reactive </t>
        </is>
      </c>
      <c r="M2314" s="465" t="inlineStr">
        <is>
          <t xml:space="preserve"> NOx </t>
        </is>
      </c>
      <c r="N2314" s="466" t="n">
        <v>0</v>
      </c>
      <c r="O2314" s="467" t="n">
        <v>0.5</v>
      </c>
      <c r="P2314" s="468" t="n">
        <v>2009</v>
      </c>
      <c r="Q2314" s="469" t="inlineStr">
        <is>
          <t>CRLTAP Inventory Submissions</t>
        </is>
      </c>
      <c r="R2314" s="469" t="inlineStr">
        <is>
          <t>ok</t>
        </is>
      </c>
      <c r="S2314" s="469" t="inlineStr">
        <is>
          <t xml:space="preserve"> text </t>
        </is>
      </c>
      <c r="T2314" s="426" t="inlineStr">
        <is>
          <t>Norway</t>
        </is>
      </c>
      <c r="U2314" s="465" t="inlineStr">
        <is>
          <t xml:space="preserve"> N wasted </t>
        </is>
      </c>
      <c r="V2314" s="465" t="n">
        <v>0.04</v>
      </c>
    </row>
    <row r="2315" ht="16" customHeight="1">
      <c r="B2315" s="5" t="inlineStr">
        <is>
          <t>PR.WW-AT.AT</t>
        </is>
      </c>
      <c r="C2315" s="5" t="inlineStr">
        <is>
          <t>PR.WW-AT.AT-Emissions-N2O</t>
        </is>
      </c>
      <c r="D2315" s="5" t="inlineStr">
        <is>
          <t>PR</t>
        </is>
      </c>
      <c r="E2315" s="5" t="inlineStr">
        <is>
          <t>WW</t>
        </is>
      </c>
      <c r="F2315" s="5">
        <f>VLOOKUP(E2315,'5.a Definitions'!E:F,2,FALSE)</f>
        <v/>
      </c>
      <c r="G2315" s="5" t="inlineStr">
        <is>
          <t>AT</t>
        </is>
      </c>
      <c r="H2315" s="5" t="inlineStr">
        <is>
          <t>AT</t>
        </is>
      </c>
      <c r="I2315" s="5">
        <f>VLOOKUP(H2315,'5.a Definitions'!E:F,2,FALSE)</f>
        <v/>
      </c>
      <c r="J2315" s="465" t="inlineStr">
        <is>
          <t xml:space="preserve"> Emissions </t>
        </is>
      </c>
      <c r="K2315" s="465" t="inlineStr">
        <is>
          <t xml:space="preserve"> wastewater emissions </t>
        </is>
      </c>
      <c r="L2315" s="465" t="inlineStr">
        <is>
          <t xml:space="preserve"> reactive </t>
        </is>
      </c>
      <c r="M2315" s="465" t="inlineStr">
        <is>
          <t xml:space="preserve"> N2O </t>
        </is>
      </c>
      <c r="N2315" s="466" t="n">
        <v>0.11932651055904</v>
      </c>
      <c r="O2315" s="467" t="n">
        <v>0.5061731974017739</v>
      </c>
      <c r="P2315" s="468" t="n">
        <v>2009</v>
      </c>
      <c r="Q2315" s="469" t="inlineStr">
        <is>
          <t>UNFCCC CRT</t>
        </is>
      </c>
      <c r="R2315" s="469" t="inlineStr">
        <is>
          <t>ok</t>
        </is>
      </c>
      <c r="S2315" s="469" t="inlineStr">
        <is>
          <t xml:space="preserve"> text </t>
        </is>
      </c>
      <c r="T2315" s="426" t="inlineStr">
        <is>
          <t>Norway</t>
        </is>
      </c>
      <c r="U2315" s="465" t="inlineStr">
        <is>
          <t xml:space="preserve"> N wasted </t>
        </is>
      </c>
      <c r="V2315" s="465" t="n">
        <v>0.04</v>
      </c>
    </row>
    <row r="2316" ht="16" customHeight="1">
      <c r="B2316" s="5" t="inlineStr">
        <is>
          <t>PR.WW-AT.AT</t>
        </is>
      </c>
      <c r="C2316" s="5" t="inlineStr">
        <is>
          <t>PR.WW-AT.AT-Emissions-N2</t>
        </is>
      </c>
      <c r="D2316" s="5" t="inlineStr">
        <is>
          <t>PR</t>
        </is>
      </c>
      <c r="E2316" s="5" t="inlineStr">
        <is>
          <t>WW</t>
        </is>
      </c>
      <c r="F2316" s="5">
        <f>VLOOKUP(E2316,'5.a Definitions'!E:F,2,FALSE)</f>
        <v/>
      </c>
      <c r="G2316" s="5" t="inlineStr">
        <is>
          <t>AT</t>
        </is>
      </c>
      <c r="H2316" s="5" t="inlineStr">
        <is>
          <t>AT</t>
        </is>
      </c>
      <c r="I2316" s="5">
        <f>VLOOKUP(H2316,'5.a Definitions'!E:F,2,FALSE)</f>
        <v/>
      </c>
      <c r="J2316" s="465" t="inlineStr">
        <is>
          <t xml:space="preserve"> Emissions </t>
        </is>
      </c>
      <c r="K2316" s="465" t="inlineStr">
        <is>
          <t xml:space="preserve"> wastewater emissions </t>
        </is>
      </c>
      <c r="L2316" s="465" t="inlineStr">
        <is>
          <t xml:space="preserve"> inert </t>
        </is>
      </c>
      <c r="M2316" s="465" t="inlineStr">
        <is>
          <t xml:space="preserve"> N2 </t>
        </is>
      </c>
      <c r="N2316" s="466" t="n">
        <v>3.227908247324841</v>
      </c>
      <c r="O2316" s="467" t="n">
        <v>0.5158444489969091</v>
      </c>
      <c r="P2316" s="468" t="n">
        <v>2009</v>
      </c>
      <c r="Q2316" s="469" t="inlineStr">
        <is>
          <t>treatment plant reports (norskeutslipp.no / veas.nu)</t>
        </is>
      </c>
      <c r="R2316" s="469" t="inlineStr">
        <is>
          <t>ok</t>
        </is>
      </c>
      <c r="S2316" s="469" t="inlineStr">
        <is>
          <t xml:space="preserve"> text </t>
        </is>
      </c>
      <c r="T2316" s="426" t="inlineStr">
        <is>
          <t>Norway</t>
        </is>
      </c>
      <c r="U2316" s="465" t="inlineStr">
        <is>
          <t xml:space="preserve"> N wasted </t>
        </is>
      </c>
      <c r="V2316" s="465" t="n">
        <v>0.04</v>
      </c>
    </row>
    <row r="2317" ht="16" customHeight="1" thickBot="1">
      <c r="B2317" s="6" t="inlineStr">
        <is>
          <t>PR.WW-HY.CW</t>
        </is>
      </c>
      <c r="C2317" s="6" t="inlineStr">
        <is>
          <t>PR.WW-HY.CW-Treated wastewater discharge-Nmix</t>
        </is>
      </c>
      <c r="D2317" s="6" t="inlineStr">
        <is>
          <t>PR</t>
        </is>
      </c>
      <c r="E2317" s="6" t="inlineStr">
        <is>
          <t>WW</t>
        </is>
      </c>
      <c r="F2317" s="5">
        <f>VLOOKUP(E2317,'5.a Definitions'!E:F,2,FALSE)</f>
        <v/>
      </c>
      <c r="G2317" s="6" t="inlineStr">
        <is>
          <t>HY</t>
        </is>
      </c>
      <c r="H2317" s="6" t="inlineStr">
        <is>
          <t>CW</t>
        </is>
      </c>
      <c r="I2317" s="5">
        <f>VLOOKUP(H2317,'5.a Definitions'!E:F,2,FALSE)</f>
        <v/>
      </c>
      <c r="J2317" s="470" t="inlineStr">
        <is>
          <t xml:space="preserve"> Treated wastewater discharge </t>
        </is>
      </c>
      <c r="K2317" s="470" t="inlineStr">
        <is>
          <t xml:space="preserve"> treated wastewater to coastal water </t>
        </is>
      </c>
      <c r="L2317" s="470" t="inlineStr">
        <is>
          <t xml:space="preserve"> reactive </t>
        </is>
      </c>
      <c r="M2317" s="470" t="inlineStr">
        <is>
          <t xml:space="preserve"> Nmix </t>
        </is>
      </c>
      <c r="N2317" s="466" t="n">
        <v>17.6186</v>
      </c>
      <c r="O2317" s="471" t="n">
        <v>0.1914934076924548</v>
      </c>
      <c r="P2317" s="468" t="n">
        <v>2009</v>
      </c>
      <c r="Q2317" s="472" t="inlineStr">
        <is>
          <t>SSB table 05280</t>
        </is>
      </c>
      <c r="R2317" s="469" t="inlineStr">
        <is>
          <t>ok</t>
        </is>
      </c>
      <c r="S2317" s="472" t="inlineStr">
        <is>
          <t xml:space="preserve"> text </t>
        </is>
      </c>
      <c r="T2317" s="426" t="inlineStr">
        <is>
          <t>Norway</t>
        </is>
      </c>
      <c r="U2317" s="470" t="inlineStr">
        <is>
          <t xml:space="preserve"> N wasted </t>
        </is>
      </c>
      <c r="V2317" s="470" t="n">
        <v>0.04</v>
      </c>
    </row>
    <row r="2318" ht="16" customHeight="1">
      <c r="A2318" s="489" t="inlineStr">
        <is>
          <t>Humans and Settlements</t>
        </is>
      </c>
      <c r="B2318" s="5" t="inlineStr">
        <is>
          <t>HS.HS-PR.SO</t>
        </is>
      </c>
      <c r="C2318" s="5" t="inlineStr">
        <is>
          <t>HS.HS-PR.SO-Household waste-Nmix</t>
        </is>
      </c>
      <c r="D2318" s="5" t="inlineStr">
        <is>
          <t>HS</t>
        </is>
      </c>
      <c r="E2318" s="5" t="inlineStr">
        <is>
          <t>HS</t>
        </is>
      </c>
      <c r="F2318" s="5">
        <f>VLOOKUP(E2318,'5.a Definitions'!E:F,2,FALSE)</f>
        <v/>
      </c>
      <c r="G2318" s="5" t="inlineStr">
        <is>
          <t>PR</t>
        </is>
      </c>
      <c r="H2318" s="5" t="inlineStr">
        <is>
          <t>SO</t>
        </is>
      </c>
      <c r="I2318" s="5">
        <f>VLOOKUP(H2318,'5.a Definitions'!E:F,2,FALSE)</f>
        <v/>
      </c>
      <c r="J2318" s="465" t="inlineStr">
        <is>
          <t xml:space="preserve"> Household waste </t>
        </is>
      </c>
      <c r="K2318" s="465" t="inlineStr">
        <is>
          <t xml:space="preserve"> household waste </t>
        </is>
      </c>
      <c r="L2318" s="465" t="inlineStr">
        <is>
          <t xml:space="preserve"> reactive </t>
        </is>
      </c>
      <c r="M2318" s="465" t="inlineStr">
        <is>
          <t xml:space="preserve"> Nmix </t>
        </is>
      </c>
      <c r="N2318" s="466" t="n">
        <v>25.48509683110013</v>
      </c>
      <c r="O2318" s="467" t="n">
        <v>0.3735101548344301</v>
      </c>
      <c r="P2318" s="468" t="n">
        <v>2009</v>
      </c>
      <c r="Q2318" s="469" t="inlineStr">
        <is>
          <t>SSB</t>
        </is>
      </c>
      <c r="R2318" s="469" t="inlineStr">
        <is>
          <t>ok</t>
        </is>
      </c>
      <c r="S2318" s="469" t="inlineStr">
        <is>
          <t xml:space="preserve"> text </t>
        </is>
      </c>
      <c r="T2318" s="426" t="inlineStr">
        <is>
          <t>Norway</t>
        </is>
      </c>
      <c r="U2318" s="465" t="inlineStr">
        <is>
          <t xml:space="preserve"> N wasted </t>
        </is>
      </c>
      <c r="V2318" s="465" t="n">
        <v>0.04</v>
      </c>
    </row>
    <row r="2319" ht="16" customHeight="1">
      <c r="B2319" s="5" t="inlineStr">
        <is>
          <t>HS.HS-PR.WW</t>
        </is>
      </c>
      <c r="C2319" s="5" t="inlineStr">
        <is>
          <t>HS.HS-PR.WW-Municipal wastewater-Nmix</t>
        </is>
      </c>
      <c r="D2319" s="5" t="inlineStr">
        <is>
          <t>HS</t>
        </is>
      </c>
      <c r="E2319" s="5" t="inlineStr">
        <is>
          <t>HS</t>
        </is>
      </c>
      <c r="F2319" s="5">
        <f>VLOOKUP(E2319,'5.a Definitions'!E:F,2,FALSE)</f>
        <v/>
      </c>
      <c r="G2319" s="5" t="inlineStr">
        <is>
          <t>PR</t>
        </is>
      </c>
      <c r="H2319" s="5" t="inlineStr">
        <is>
          <t>WW</t>
        </is>
      </c>
      <c r="I2319" s="5">
        <f>VLOOKUP(H2319,'5.a Definitions'!E:F,2,FALSE)</f>
        <v/>
      </c>
      <c r="J2319" s="465" t="inlineStr">
        <is>
          <t xml:space="preserve"> Municipal wastewater </t>
        </is>
      </c>
      <c r="K2319" s="465" t="inlineStr">
        <is>
          <t xml:space="preserve"> municipal wastewater </t>
        </is>
      </c>
      <c r="L2319" s="465" t="inlineStr">
        <is>
          <t xml:space="preserve"> reactive </t>
        </is>
      </c>
      <c r="M2319" s="465" t="inlineStr">
        <is>
          <t xml:space="preserve"> Nmix </t>
        </is>
      </c>
      <c r="N2319" s="466" t="n">
        <v>21.88458912</v>
      </c>
      <c r="O2319" s="467" t="n">
        <v>0.1012481551053788</v>
      </c>
      <c r="P2319" s="468" t="n">
        <v>2009</v>
      </c>
      <c r="Q2319" s="469" t="inlineStr">
        <is>
          <t>SSB table 06913</t>
        </is>
      </c>
      <c r="R2319" s="469" t="inlineStr">
        <is>
          <t>ok</t>
        </is>
      </c>
      <c r="S2319" s="469" t="inlineStr">
        <is>
          <t xml:space="preserve"> text </t>
        </is>
      </c>
      <c r="T2319" s="426" t="inlineStr">
        <is>
          <t>Norway</t>
        </is>
      </c>
      <c r="U2319" s="465" t="inlineStr">
        <is>
          <t xml:space="preserve"> N wasted </t>
        </is>
      </c>
      <c r="V2319" s="465" t="n">
        <v>0.04</v>
      </c>
    </row>
    <row r="2320" ht="16" customHeight="1">
      <c r="B2320" s="5" t="inlineStr">
        <is>
          <t>HS.HS-AT.AT</t>
        </is>
      </c>
      <c r="C2320" s="5" t="inlineStr">
        <is>
          <t>HS.HS-AT.AT-Emissions-NH3</t>
        </is>
      </c>
      <c r="D2320" s="5" t="inlineStr">
        <is>
          <t>HS</t>
        </is>
      </c>
      <c r="E2320" s="5" t="inlineStr">
        <is>
          <t>HS</t>
        </is>
      </c>
      <c r="F2320" s="5">
        <f>VLOOKUP(E2320,'5.a Definitions'!E:F,2,FALSE)</f>
        <v/>
      </c>
      <c r="G2320" s="5" t="inlineStr">
        <is>
          <t>AT</t>
        </is>
      </c>
      <c r="H2320" s="5" t="inlineStr">
        <is>
          <t>AT</t>
        </is>
      </c>
      <c r="I2320" s="5">
        <f>VLOOKUP(H2320,'5.a Definitions'!E:F,2,FALSE)</f>
        <v/>
      </c>
      <c r="J2320" s="465" t="inlineStr">
        <is>
          <t xml:space="preserve"> Emissions </t>
        </is>
      </c>
      <c r="K2320" s="465" t="inlineStr">
        <is>
          <t xml:space="preserve"> human NH3 emissions </t>
        </is>
      </c>
      <c r="L2320" s="465" t="inlineStr">
        <is>
          <t xml:space="preserve"> reactive </t>
        </is>
      </c>
      <c r="M2320" s="465" t="inlineStr">
        <is>
          <t xml:space="preserve"> NH3 </t>
        </is>
      </c>
      <c r="N2320" s="466" t="n">
        <v>0.09815462442159997</v>
      </c>
      <c r="O2320" s="467" t="n">
        <v>0.173359954557907</v>
      </c>
      <c r="P2320" s="468" t="n">
        <v>2009</v>
      </c>
      <c r="Q2320" s="469" t="inlineStr">
        <is>
          <t>SSB table 07459 &amp; 05307</t>
        </is>
      </c>
      <c r="R2320" s="469" t="inlineStr">
        <is>
          <t>ok</t>
        </is>
      </c>
      <c r="S2320" s="469" t="inlineStr">
        <is>
          <t xml:space="preserve"> text </t>
        </is>
      </c>
      <c r="T2320" s="426" t="inlineStr">
        <is>
          <t>Norway</t>
        </is>
      </c>
      <c r="U2320" s="465" t="inlineStr">
        <is>
          <t xml:space="preserve"> N wasted </t>
        </is>
      </c>
      <c r="V2320" s="465" t="n">
        <v>0.04</v>
      </c>
    </row>
    <row r="2321" ht="16" customHeight="1">
      <c r="B2321" s="5" t="inlineStr">
        <is>
          <t>HS.HS-AT.AT</t>
        </is>
      </c>
      <c r="C2321" s="5" t="inlineStr">
        <is>
          <t>HS.HS-AT.AT-LUC emissions-NH3</t>
        </is>
      </c>
      <c r="D2321" s="5" t="inlineStr">
        <is>
          <t>HS</t>
        </is>
      </c>
      <c r="E2321" s="5" t="inlineStr">
        <is>
          <t>HS</t>
        </is>
      </c>
      <c r="F2321" s="5">
        <f>VLOOKUP(E2321,'5.a Definitions'!E:F,2,FALSE)</f>
        <v/>
      </c>
      <c r="G2321" s="5" t="inlineStr">
        <is>
          <t>AT</t>
        </is>
      </c>
      <c r="H2321" s="5" t="inlineStr">
        <is>
          <t>AT</t>
        </is>
      </c>
      <c r="I2321" s="5">
        <f>VLOOKUP(H2321,'5.a Definitions'!E:F,2,FALSE)</f>
        <v/>
      </c>
      <c r="J2321" s="465" t="inlineStr">
        <is>
          <t xml:space="preserve"> LUC emissions </t>
        </is>
      </c>
      <c r="K2321" s="465" t="inlineStr">
        <is>
          <t xml:space="preserve"> LUC emissions </t>
        </is>
      </c>
      <c r="L2321" s="465" t="inlineStr">
        <is>
          <t xml:space="preserve"> reactive </t>
        </is>
      </c>
      <c r="M2321" s="465" t="inlineStr">
        <is>
          <t xml:space="preserve"> NH3 </t>
        </is>
      </c>
      <c r="N2321" s="466" t="inlineStr">
        <is>
          <t>nan</t>
        </is>
      </c>
      <c r="O2321" s="467" t="n">
        <v>0.2</v>
      </c>
      <c r="P2321" s="468" t="n">
        <v>2009</v>
      </c>
      <c r="Q2321" s="469" t="inlineStr">
        <is>
          <t>no data</t>
        </is>
      </c>
      <c r="R2321" s="469" t="inlineStr">
        <is>
          <t>not done</t>
        </is>
      </c>
      <c r="S2321" s="469" t="inlineStr">
        <is>
          <t xml:space="preserve"> text </t>
        </is>
      </c>
      <c r="T2321" s="426" t="inlineStr">
        <is>
          <t>Norway</t>
        </is>
      </c>
      <c r="U2321" s="465" t="inlineStr">
        <is>
          <t xml:space="preserve"> N wasted </t>
        </is>
      </c>
      <c r="V2321" s="465" t="n">
        <v>0.04</v>
      </c>
    </row>
    <row r="2322" ht="16" customHeight="1">
      <c r="B2322" s="5" t="inlineStr">
        <is>
          <t>HS.HS-AT.AT</t>
        </is>
      </c>
      <c r="C2322" s="5" t="inlineStr">
        <is>
          <t>HS.HS-AT.AT-LUC emissions-NOx</t>
        </is>
      </c>
      <c r="D2322" s="5" t="inlineStr">
        <is>
          <t>HS</t>
        </is>
      </c>
      <c r="E2322" s="5" t="inlineStr">
        <is>
          <t>HS</t>
        </is>
      </c>
      <c r="F2322" s="5">
        <f>VLOOKUP(E2322,'5.a Definitions'!E:F,2,FALSE)</f>
        <v/>
      </c>
      <c r="G2322" s="5" t="inlineStr">
        <is>
          <t>AT</t>
        </is>
      </c>
      <c r="H2322" s="5" t="inlineStr">
        <is>
          <t>AT</t>
        </is>
      </c>
      <c r="I2322" s="5">
        <f>VLOOKUP(H2322,'5.a Definitions'!E:F,2,FALSE)</f>
        <v/>
      </c>
      <c r="J2322" s="465" t="inlineStr">
        <is>
          <t xml:space="preserve"> LUC emissions </t>
        </is>
      </c>
      <c r="K2322" s="465" t="inlineStr">
        <is>
          <t xml:space="preserve"> LUC emissions </t>
        </is>
      </c>
      <c r="L2322" s="465" t="inlineStr">
        <is>
          <t xml:space="preserve"> reactive </t>
        </is>
      </c>
      <c r="M2322" s="465" t="inlineStr">
        <is>
          <t xml:space="preserve"> NOx </t>
        </is>
      </c>
      <c r="N2322" s="466" t="inlineStr">
        <is>
          <t>nan</t>
        </is>
      </c>
      <c r="O2322" s="467" t="n">
        <v>0.2</v>
      </c>
      <c r="P2322" s="468" t="n">
        <v>2009</v>
      </c>
      <c r="Q2322" s="469" t="inlineStr">
        <is>
          <t>no data</t>
        </is>
      </c>
      <c r="R2322" s="469" t="inlineStr">
        <is>
          <t>not done</t>
        </is>
      </c>
      <c r="S2322" s="469" t="inlineStr">
        <is>
          <t xml:space="preserve"> text </t>
        </is>
      </c>
      <c r="T2322" s="426" t="inlineStr">
        <is>
          <t>Norway</t>
        </is>
      </c>
      <c r="U2322" s="465" t="inlineStr">
        <is>
          <t xml:space="preserve"> N wasted </t>
        </is>
      </c>
      <c r="V2322" s="465" t="n">
        <v>0.04</v>
      </c>
    </row>
    <row r="2323" ht="16" customHeight="1">
      <c r="B2323" s="5" t="inlineStr">
        <is>
          <t>HS.HS-AT.AT</t>
        </is>
      </c>
      <c r="C2323" s="5" t="inlineStr">
        <is>
          <t>HS.HS-AT.AT-LUC emissions-N2O</t>
        </is>
      </c>
      <c r="D2323" s="5" t="inlineStr">
        <is>
          <t>HS</t>
        </is>
      </c>
      <c r="E2323" s="5" t="inlineStr">
        <is>
          <t>HS</t>
        </is>
      </c>
      <c r="F2323" s="5">
        <f>VLOOKUP(E2323,'5.a Definitions'!E:F,2,FALSE)</f>
        <v/>
      </c>
      <c r="G2323" s="5" t="inlineStr">
        <is>
          <t>AT</t>
        </is>
      </c>
      <c r="H2323" s="5" t="inlineStr">
        <is>
          <t>AT</t>
        </is>
      </c>
      <c r="I2323" s="5">
        <f>VLOOKUP(H2323,'5.a Definitions'!E:F,2,FALSE)</f>
        <v/>
      </c>
      <c r="J2323" s="465" t="inlineStr">
        <is>
          <t xml:space="preserve"> LUC emissions </t>
        </is>
      </c>
      <c r="K2323" s="465" t="inlineStr">
        <is>
          <t xml:space="preserve"> LUC emissions </t>
        </is>
      </c>
      <c r="L2323" s="465" t="inlineStr">
        <is>
          <t xml:space="preserve"> reactive </t>
        </is>
      </c>
      <c r="M2323" s="465" t="inlineStr">
        <is>
          <t xml:space="preserve"> N2O </t>
        </is>
      </c>
      <c r="N2323" s="466" t="n">
        <v>0.09425644916911864</v>
      </c>
      <c r="O2323" s="467" t="n">
        <v>1.261544563046772</v>
      </c>
      <c r="P2323" s="468" t="n">
        <v>2009</v>
      </c>
      <c r="Q2323" s="469" t="inlineStr">
        <is>
          <t>UNFCCC CRT</t>
        </is>
      </c>
      <c r="R2323" s="469" t="inlineStr">
        <is>
          <t>ok</t>
        </is>
      </c>
      <c r="S2323" s="469" t="inlineStr">
        <is>
          <t xml:space="preserve"> text </t>
        </is>
      </c>
      <c r="T2323" s="426" t="inlineStr">
        <is>
          <t>Norway</t>
        </is>
      </c>
      <c r="U2323" s="465" t="inlineStr">
        <is>
          <t xml:space="preserve"> N wasted </t>
        </is>
      </c>
      <c r="V2323" s="465" t="n">
        <v>0.04</v>
      </c>
    </row>
    <row r="2324" ht="16" customHeight="1">
      <c r="B2324" s="5" t="inlineStr">
        <is>
          <t>HS.HS-HY.SW</t>
        </is>
      </c>
      <c r="C2324" s="5" t="inlineStr">
        <is>
          <t>HS.HS-HY.SW-Untreated wastewater-Nmix</t>
        </is>
      </c>
      <c r="D2324" s="5" t="inlineStr">
        <is>
          <t>HS</t>
        </is>
      </c>
      <c r="E2324" s="5" t="inlineStr">
        <is>
          <t>HS</t>
        </is>
      </c>
      <c r="F2324" s="5">
        <f>VLOOKUP(E2324,'5.a Definitions'!E:F,2,FALSE)</f>
        <v/>
      </c>
      <c r="G2324" s="5" t="inlineStr">
        <is>
          <t>HY</t>
        </is>
      </c>
      <c r="H2324" s="5" t="inlineStr">
        <is>
          <t>SW</t>
        </is>
      </c>
      <c r="I2324" s="5">
        <f>VLOOKUP(H2324,'5.a Definitions'!E:F,2,FALSE)</f>
        <v/>
      </c>
      <c r="J2324" s="465" t="inlineStr">
        <is>
          <t xml:space="preserve"> Untreated wastewater </t>
        </is>
      </c>
      <c r="K2324" s="465" t="inlineStr">
        <is>
          <t xml:space="preserve"> untreated wastewater to groundwater </t>
        </is>
      </c>
      <c r="L2324" s="465" t="inlineStr">
        <is>
          <t xml:space="preserve"> reactive </t>
        </is>
      </c>
      <c r="M2324" s="465" t="inlineStr">
        <is>
          <t xml:space="preserve"> Nmix </t>
        </is>
      </c>
      <c r="N2324" s="466" t="n">
        <v>0</v>
      </c>
      <c r="O2324" s="467" t="n">
        <v>10</v>
      </c>
      <c r="P2324" s="468" t="n">
        <v>2009</v>
      </c>
      <c r="Q2324" s="469" t="inlineStr">
        <is>
          <t>neglected</t>
        </is>
      </c>
      <c r="R2324" s="469" t="inlineStr">
        <is>
          <t>ok</t>
        </is>
      </c>
      <c r="S2324" s="469" t="inlineStr">
        <is>
          <t xml:space="preserve"> text </t>
        </is>
      </c>
      <c r="T2324" s="426" t="inlineStr">
        <is>
          <t>Norway</t>
        </is>
      </c>
      <c r="U2324" s="465" t="inlineStr">
        <is>
          <t xml:space="preserve"> N wasted </t>
        </is>
      </c>
      <c r="V2324" s="465" t="n">
        <v>0.04</v>
      </c>
    </row>
    <row r="2325" ht="16" customHeight="1">
      <c r="B2325" s="475" t="inlineStr">
        <is>
          <t>HS.HS-HY.SW</t>
        </is>
      </c>
      <c r="C2325" s="475" t="inlineStr">
        <is>
          <t>HS.HS-HY.SW-Overland flow-Nmix</t>
        </is>
      </c>
      <c r="D2325" s="475" t="inlineStr">
        <is>
          <t>HS</t>
        </is>
      </c>
      <c r="E2325" s="475" t="inlineStr">
        <is>
          <t>HS</t>
        </is>
      </c>
      <c r="F2325" s="5">
        <f>VLOOKUP(E2325,'5.a Definitions'!E:F,2,FALSE)</f>
        <v/>
      </c>
      <c r="G2325" s="475" t="inlineStr">
        <is>
          <t>HY</t>
        </is>
      </c>
      <c r="H2325" s="475" t="inlineStr">
        <is>
          <t>SW</t>
        </is>
      </c>
      <c r="I2325" s="5">
        <f>VLOOKUP(H2325,'5.a Definitions'!E:F,2,FALSE)</f>
        <v/>
      </c>
      <c r="J2325" s="465" t="inlineStr">
        <is>
          <t>Overland flow</t>
        </is>
      </c>
      <c r="K2325" s="465" t="inlineStr">
        <is>
          <t>overland flow</t>
        </is>
      </c>
      <c r="L2325" s="465" t="inlineStr">
        <is>
          <t>reactive</t>
        </is>
      </c>
      <c r="M2325" s="465" t="inlineStr">
        <is>
          <t>Nmix</t>
        </is>
      </c>
      <c r="N2325" s="466" t="n">
        <v>6.8826</v>
      </c>
      <c r="O2325" s="467" t="n">
        <v>0.8776778627255787</v>
      </c>
      <c r="P2325" s="468" t="n">
        <v>2009</v>
      </c>
      <c r="Q2325" s="469" t="inlineStr">
        <is>
          <t>Filled (held flat at the TEOTIL3 level; TEOTIL2 urban is constant): NIVA TEOTIL2, bias-corrected to TEOTIL3</t>
        </is>
      </c>
      <c r="R2325" s="469" t="inlineStr">
        <is>
          <t>ok</t>
        </is>
      </c>
      <c r="S2325" s="469" t="inlineStr">
        <is>
          <t>text</t>
        </is>
      </c>
      <c r="T2325" s="476" t="inlineStr">
        <is>
          <t>Norway</t>
        </is>
      </c>
      <c r="U2325" s="465" t="inlineStr">
        <is>
          <t>N wasted</t>
        </is>
      </c>
      <c r="V2325" s="465">
        <f>(O2090*N2090)^2</f>
        <v/>
      </c>
    </row>
    <row r="2326" ht="16" customHeight="1" thickBot="1">
      <c r="B2326" s="6" t="inlineStr">
        <is>
          <t>HS.HS-HY.CW</t>
        </is>
      </c>
      <c r="C2326" s="6" t="inlineStr">
        <is>
          <t>HS.HS-HY.CW-Untreated wastewater-Nmix</t>
        </is>
      </c>
      <c r="D2326" s="6" t="inlineStr">
        <is>
          <t>HS</t>
        </is>
      </c>
      <c r="E2326" s="6" t="inlineStr">
        <is>
          <t>HS</t>
        </is>
      </c>
      <c r="F2326" s="5">
        <f>VLOOKUP(E2326,'5.a Definitions'!E:F,2,FALSE)</f>
        <v/>
      </c>
      <c r="G2326" s="6" t="inlineStr">
        <is>
          <t>HY</t>
        </is>
      </c>
      <c r="H2326" s="6" t="inlineStr">
        <is>
          <t>CW</t>
        </is>
      </c>
      <c r="I2326" s="5">
        <f>VLOOKUP(H2326,'5.a Definitions'!E:F,2,FALSE)</f>
        <v/>
      </c>
      <c r="J2326" s="470" t="inlineStr">
        <is>
          <t xml:space="preserve"> Untreated wastewater </t>
        </is>
      </c>
      <c r="K2326" s="470" t="inlineStr">
        <is>
          <t xml:space="preserve"> untreated wastewater to coastal water </t>
        </is>
      </c>
      <c r="L2326" s="470" t="inlineStr">
        <is>
          <t xml:space="preserve"> reactive </t>
        </is>
      </c>
      <c r="M2326" s="470" t="inlineStr">
        <is>
          <t xml:space="preserve"> Nmix </t>
        </is>
      </c>
      <c r="N2326" s="466" t="n">
        <v>0</v>
      </c>
      <c r="O2326" s="471" t="n">
        <v>10</v>
      </c>
      <c r="P2326" s="468" t="n">
        <v>2009</v>
      </c>
      <c r="Q2326" s="472" t="inlineStr">
        <is>
          <t>neglected</t>
        </is>
      </c>
      <c r="R2326" s="469" t="inlineStr">
        <is>
          <t>ok</t>
        </is>
      </c>
      <c r="S2326" s="472" t="inlineStr">
        <is>
          <t xml:space="preserve"> text </t>
        </is>
      </c>
      <c r="T2326" s="426" t="inlineStr">
        <is>
          <t>Norway</t>
        </is>
      </c>
      <c r="U2326" s="470" t="inlineStr">
        <is>
          <t xml:space="preserve"> N wasted </t>
        </is>
      </c>
      <c r="V2326" s="470" t="n">
        <v>0.04</v>
      </c>
    </row>
    <row r="2327" ht="16" customHeight="1" thickBot="1">
      <c r="A2327" s="492" t="inlineStr">
        <is>
          <t>Atmosphere</t>
        </is>
      </c>
      <c r="B2327" s="5" t="inlineStr">
        <is>
          <t>AT.AT-MP.OP</t>
        </is>
      </c>
      <c r="C2327" s="5" t="inlineStr">
        <is>
          <t>AT.AT-MP.OP-Ammonia synthesis N2 fixation-N2</t>
        </is>
      </c>
      <c r="D2327" s="5" t="inlineStr">
        <is>
          <t>AT</t>
        </is>
      </c>
      <c r="E2327" s="5" t="inlineStr">
        <is>
          <t>AT</t>
        </is>
      </c>
      <c r="F2327" s="5">
        <f>VLOOKUP(E2327,'5.a Definitions'!E:F,2,FALSE)</f>
        <v/>
      </c>
      <c r="G2327" s="5" t="inlineStr">
        <is>
          <t>MP</t>
        </is>
      </c>
      <c r="H2327" s="5" t="inlineStr">
        <is>
          <t>OP</t>
        </is>
      </c>
      <c r="I2327" s="5">
        <f>VLOOKUP(H2327,'5.a Definitions'!E:F,2,FALSE)</f>
        <v/>
      </c>
      <c r="J2327" s="465" t="inlineStr">
        <is>
          <t xml:space="preserve"> Ammonia synthesis N2 fixation </t>
        </is>
      </c>
      <c r="K2327" s="465" t="inlineStr">
        <is>
          <t xml:space="preserve"> ammonia synthesis N2 fixation </t>
        </is>
      </c>
      <c r="L2327" s="465" t="inlineStr">
        <is>
          <t xml:space="preserve"> inert </t>
        </is>
      </c>
      <c r="M2327" s="465" t="inlineStr">
        <is>
          <t xml:space="preserve"> N2 </t>
        </is>
      </c>
      <c r="N2327" s="466" t="n">
        <v>353.4690007700069</v>
      </c>
      <c r="O2327" s="467" t="n">
        <v>0.4778718556996375</v>
      </c>
      <c r="P2327" s="468" t="n">
        <v>2009</v>
      </c>
      <c r="Q2327" s="469" t="inlineStr">
        <is>
          <t>FAOSTAT Fertilizer by nutrient + SSB (3-year moving average)</t>
        </is>
      </c>
      <c r="R2327" s="469" t="inlineStr">
        <is>
          <t>ok</t>
        </is>
      </c>
      <c r="S2327" s="469" t="inlineStr">
        <is>
          <t xml:space="preserve"> text </t>
        </is>
      </c>
      <c r="T2327" s="426" t="inlineStr">
        <is>
          <t>Norway</t>
        </is>
      </c>
      <c r="U2327" s="465" t="inlineStr">
        <is>
          <t xml:space="preserve"> - </t>
        </is>
      </c>
      <c r="V2327" s="465" t="n">
        <v>0.04</v>
      </c>
    </row>
    <row r="2328" ht="16" customHeight="1">
      <c r="B2328" s="5" t="inlineStr">
        <is>
          <t>AT.AT-AG.SM</t>
        </is>
      </c>
      <c r="C2328" s="5" t="inlineStr">
        <is>
          <t>AT.AT-AG.SM-Deposition-OXN</t>
        </is>
      </c>
      <c r="D2328" s="5" t="inlineStr">
        <is>
          <t>AT</t>
        </is>
      </c>
      <c r="E2328" s="5" t="inlineStr">
        <is>
          <t>AT</t>
        </is>
      </c>
      <c r="F2328" s="5">
        <f>VLOOKUP(E2328,'5.a Definitions'!E:F,2,FALSE)</f>
        <v/>
      </c>
      <c r="G2328" s="5" t="inlineStr">
        <is>
          <t>AG</t>
        </is>
      </c>
      <c r="H2328" s="5" t="inlineStr">
        <is>
          <t>SM</t>
        </is>
      </c>
      <c r="I2328" s="5">
        <f>VLOOKUP(H2328,'5.a Definitions'!E:F,2,FALSE)</f>
        <v/>
      </c>
      <c r="J2328" s="465" t="inlineStr">
        <is>
          <t xml:space="preserve"> Deposition </t>
        </is>
      </c>
      <c r="K2328" s="465" t="inlineStr">
        <is>
          <t xml:space="preserve"> deposition to agricultural soils </t>
        </is>
      </c>
      <c r="L2328" s="465" t="inlineStr">
        <is>
          <t xml:space="preserve"> reactive </t>
        </is>
      </c>
      <c r="M2328" s="465" t="inlineStr">
        <is>
          <t xml:space="preserve"> OXN </t>
        </is>
      </c>
      <c r="N2328" s="466" t="n">
        <v>2.815705552119404</v>
      </c>
      <c r="O2328" s="467" t="n">
        <v>0.3766115071511001</v>
      </c>
      <c r="P2328" s="468" t="n">
        <v>2009</v>
      </c>
      <c r="Q2328" s="469" t="inlineStr">
        <is>
          <t>NILU and geodata.no</t>
        </is>
      </c>
      <c r="R2328" s="469" t="inlineStr">
        <is>
          <t>ok</t>
        </is>
      </c>
      <c r="S2328" s="469" t="inlineStr">
        <is>
          <t xml:space="preserve"> text </t>
        </is>
      </c>
      <c r="T2328" s="426" t="inlineStr">
        <is>
          <t>Norway</t>
        </is>
      </c>
      <c r="U2328" s="465" t="inlineStr">
        <is>
          <t xml:space="preserve"> - </t>
        </is>
      </c>
      <c r="V2328" s="465" t="n">
        <v>0.04</v>
      </c>
    </row>
    <row r="2329" ht="16" customHeight="1">
      <c r="B2329" s="5" t="inlineStr">
        <is>
          <t>AT.AT-AG.SM</t>
        </is>
      </c>
      <c r="C2329" s="5" t="inlineStr">
        <is>
          <t>AT.AT-AG.SM-Deposition-RDN</t>
        </is>
      </c>
      <c r="D2329" s="5" t="inlineStr">
        <is>
          <t>AT</t>
        </is>
      </c>
      <c r="E2329" s="5" t="inlineStr">
        <is>
          <t>AT</t>
        </is>
      </c>
      <c r="F2329" s="5">
        <f>VLOOKUP(E2329,'5.a Definitions'!E:F,2,FALSE)</f>
        <v/>
      </c>
      <c r="G2329" s="5" t="inlineStr">
        <is>
          <t>AG</t>
        </is>
      </c>
      <c r="H2329" s="5" t="inlineStr">
        <is>
          <t>SM</t>
        </is>
      </c>
      <c r="I2329" s="5">
        <f>VLOOKUP(H2329,'5.a Definitions'!E:F,2,FALSE)</f>
        <v/>
      </c>
      <c r="J2329" s="465" t="inlineStr">
        <is>
          <t xml:space="preserve"> Deposition </t>
        </is>
      </c>
      <c r="K2329" s="465" t="inlineStr">
        <is>
          <t xml:space="preserve"> deposition to agricultural soils </t>
        </is>
      </c>
      <c r="L2329" s="465" t="inlineStr">
        <is>
          <t xml:space="preserve"> reactive </t>
        </is>
      </c>
      <c r="M2329" s="465" t="inlineStr">
        <is>
          <t xml:space="preserve"> RDN </t>
        </is>
      </c>
      <c r="N2329" s="466" t="n">
        <v>3.096099154130964</v>
      </c>
      <c r="O2329" s="467" t="n">
        <v>0.3766115071511001</v>
      </c>
      <c r="P2329" s="468" t="n">
        <v>2009</v>
      </c>
      <c r="Q2329" s="469" t="inlineStr">
        <is>
          <t>NILU and geodata.no</t>
        </is>
      </c>
      <c r="R2329" s="469" t="inlineStr">
        <is>
          <t>ok</t>
        </is>
      </c>
      <c r="S2329" s="469" t="inlineStr">
        <is>
          <t xml:space="preserve"> text </t>
        </is>
      </c>
      <c r="T2329" s="426" t="inlineStr">
        <is>
          <t>Norway</t>
        </is>
      </c>
      <c r="U2329" s="465" t="inlineStr">
        <is>
          <t xml:space="preserve"> - </t>
        </is>
      </c>
      <c r="V2329" s="465" t="n">
        <v>0.04</v>
      </c>
    </row>
    <row r="2330" ht="16" customHeight="1">
      <c r="B2330" s="5" t="inlineStr">
        <is>
          <t>AT.AT-AG.SM</t>
        </is>
      </c>
      <c r="C2330" s="5" t="inlineStr">
        <is>
          <t>AT.AT-AG.SM-Biological N2 fixation-N2</t>
        </is>
      </c>
      <c r="D2330" s="5" t="inlineStr">
        <is>
          <t>AT</t>
        </is>
      </c>
      <c r="E2330" s="5" t="inlineStr">
        <is>
          <t>AT</t>
        </is>
      </c>
      <c r="F2330" s="5">
        <f>VLOOKUP(E2330,'5.a Definitions'!E:F,2,FALSE)</f>
        <v/>
      </c>
      <c r="G2330" s="5" t="inlineStr">
        <is>
          <t>AG</t>
        </is>
      </c>
      <c r="H2330" s="5" t="inlineStr">
        <is>
          <t>SM</t>
        </is>
      </c>
      <c r="I2330" s="5">
        <f>VLOOKUP(H2330,'5.a Definitions'!E:F,2,FALSE)</f>
        <v/>
      </c>
      <c r="J2330" s="465" t="inlineStr">
        <is>
          <t xml:space="preserve"> Biological N2 fixation </t>
        </is>
      </c>
      <c r="K2330" s="465" t="inlineStr">
        <is>
          <t xml:space="preserve"> N2 fixation agriculture </t>
        </is>
      </c>
      <c r="L2330" s="465" t="inlineStr">
        <is>
          <t xml:space="preserve"> inert </t>
        </is>
      </c>
      <c r="M2330" s="465" t="inlineStr">
        <is>
          <t xml:space="preserve"> N2 </t>
        </is>
      </c>
      <c r="N2330" s="466" t="n">
        <v>12</v>
      </c>
      <c r="O2330" s="467" t="n">
        <v>0.3241098063913839</v>
      </c>
      <c r="P2330" s="468" t="n">
        <v>2009</v>
      </c>
      <c r="Q2330" s="469" t="inlineStr">
        <is>
          <t>Bechmann et al. (2023)</t>
        </is>
      </c>
      <c r="R2330" s="469" t="inlineStr">
        <is>
          <t>ok</t>
        </is>
      </c>
      <c r="S2330" s="469" t="inlineStr">
        <is>
          <t xml:space="preserve"> text </t>
        </is>
      </c>
      <c r="T2330" s="426" t="inlineStr">
        <is>
          <t>Norway</t>
        </is>
      </c>
      <c r="U2330" s="465" t="inlineStr">
        <is>
          <t xml:space="preserve"> - </t>
        </is>
      </c>
      <c r="V2330" s="465" t="n">
        <v>0.04</v>
      </c>
    </row>
    <row r="2331" ht="16" customHeight="1">
      <c r="B2331" s="5" t="inlineStr">
        <is>
          <t>AT.AT-FS.FO</t>
        </is>
      </c>
      <c r="C2331" s="5" t="inlineStr">
        <is>
          <t>AT.AT-FS.FO-Deposition-OXN</t>
        </is>
      </c>
      <c r="D2331" s="5" t="inlineStr">
        <is>
          <t>AT</t>
        </is>
      </c>
      <c r="E2331" s="5" t="inlineStr">
        <is>
          <t>AT</t>
        </is>
      </c>
      <c r="F2331" s="5">
        <f>VLOOKUP(E2331,'5.a Definitions'!E:F,2,FALSE)</f>
        <v/>
      </c>
      <c r="G2331" s="5" t="inlineStr">
        <is>
          <t>FS</t>
        </is>
      </c>
      <c r="H2331" s="5" t="inlineStr">
        <is>
          <t>FO</t>
        </is>
      </c>
      <c r="I2331" s="5">
        <f>VLOOKUP(H2331,'5.a Definitions'!E:F,2,FALSE)</f>
        <v/>
      </c>
      <c r="J2331" s="465" t="inlineStr">
        <is>
          <t xml:space="preserve"> Deposition </t>
        </is>
      </c>
      <c r="K2331" s="465" t="inlineStr">
        <is>
          <t xml:space="preserve"> deposition to forests </t>
        </is>
      </c>
      <c r="L2331" s="465" t="inlineStr">
        <is>
          <t xml:space="preserve"> reactive </t>
        </is>
      </c>
      <c r="M2331" s="465" t="inlineStr">
        <is>
          <t xml:space="preserve"> OXN </t>
        </is>
      </c>
      <c r="N2331" s="466" t="n">
        <v>24.81106001512882</v>
      </c>
      <c r="O2331" s="467" t="n">
        <v>0.3766115071511001</v>
      </c>
      <c r="P2331" s="468" t="n">
        <v>2009</v>
      </c>
      <c r="Q2331" s="469" t="inlineStr">
        <is>
          <t>NILU and geodata.no</t>
        </is>
      </c>
      <c r="R2331" s="469" t="inlineStr">
        <is>
          <t>ok</t>
        </is>
      </c>
      <c r="S2331" s="469" t="inlineStr">
        <is>
          <t xml:space="preserve"> text </t>
        </is>
      </c>
      <c r="T2331" s="426" t="inlineStr">
        <is>
          <t>Norway</t>
        </is>
      </c>
      <c r="U2331" s="465" t="inlineStr">
        <is>
          <t xml:space="preserve"> - </t>
        </is>
      </c>
      <c r="V2331" s="465" t="n">
        <v>0.04</v>
      </c>
    </row>
    <row r="2332" ht="16" customHeight="1">
      <c r="B2332" s="5" t="inlineStr">
        <is>
          <t>AT.AT-FS.FO</t>
        </is>
      </c>
      <c r="C2332" s="5" t="inlineStr">
        <is>
          <t>AT.AT-FS.FO-Deposition-RDN</t>
        </is>
      </c>
      <c r="D2332" s="5" t="inlineStr">
        <is>
          <t>AT</t>
        </is>
      </c>
      <c r="E2332" s="5" t="inlineStr">
        <is>
          <t>AT</t>
        </is>
      </c>
      <c r="F2332" s="5">
        <f>VLOOKUP(E2332,'5.a Definitions'!E:F,2,FALSE)</f>
        <v/>
      </c>
      <c r="G2332" s="5" t="inlineStr">
        <is>
          <t>FS</t>
        </is>
      </c>
      <c r="H2332" s="5" t="inlineStr">
        <is>
          <t>FO</t>
        </is>
      </c>
      <c r="I2332" s="5">
        <f>VLOOKUP(H2332,'5.a Definitions'!E:F,2,FALSE)</f>
        <v/>
      </c>
      <c r="J2332" s="465" t="inlineStr">
        <is>
          <t xml:space="preserve"> Deposition </t>
        </is>
      </c>
      <c r="K2332" s="465" t="inlineStr">
        <is>
          <t xml:space="preserve"> deposition to forests </t>
        </is>
      </c>
      <c r="L2332" s="465" t="inlineStr">
        <is>
          <t xml:space="preserve"> reactive </t>
        </is>
      </c>
      <c r="M2332" s="465" t="inlineStr">
        <is>
          <t xml:space="preserve"> RDN </t>
        </is>
      </c>
      <c r="N2332" s="466" t="n">
        <v>27.67742886701905</v>
      </c>
      <c r="O2332" s="467" t="n">
        <v>0.3766115071511001</v>
      </c>
      <c r="P2332" s="468" t="n">
        <v>2009</v>
      </c>
      <c r="Q2332" s="469" t="inlineStr">
        <is>
          <t>NILU and geodata.no</t>
        </is>
      </c>
      <c r="R2332" s="469" t="inlineStr">
        <is>
          <t>ok</t>
        </is>
      </c>
      <c r="S2332" s="469" t="inlineStr">
        <is>
          <t xml:space="preserve"> text </t>
        </is>
      </c>
      <c r="T2332" s="426" t="inlineStr">
        <is>
          <t>Norway</t>
        </is>
      </c>
      <c r="U2332" s="465" t="inlineStr">
        <is>
          <t xml:space="preserve"> - </t>
        </is>
      </c>
      <c r="V2332" s="465" t="n">
        <v>0.04</v>
      </c>
    </row>
    <row r="2333" ht="16" customHeight="1">
      <c r="B2333" s="5" t="inlineStr">
        <is>
          <t>AT.AT-FS.FO</t>
        </is>
      </c>
      <c r="C2333" s="5" t="inlineStr">
        <is>
          <t>AT.AT-FS.FO-N2 fixation-N2</t>
        </is>
      </c>
      <c r="D2333" s="5" t="inlineStr">
        <is>
          <t>AT</t>
        </is>
      </c>
      <c r="E2333" s="5" t="inlineStr">
        <is>
          <t>AT</t>
        </is>
      </c>
      <c r="F2333" s="5">
        <f>VLOOKUP(E2333,'5.a Definitions'!E:F,2,FALSE)</f>
        <v/>
      </c>
      <c r="G2333" s="5" t="inlineStr">
        <is>
          <t>FS</t>
        </is>
      </c>
      <c r="H2333" s="5" t="inlineStr">
        <is>
          <t>FO</t>
        </is>
      </c>
      <c r="I2333" s="5">
        <f>VLOOKUP(H2333,'5.a Definitions'!E:F,2,FALSE)</f>
        <v/>
      </c>
      <c r="J2333" s="465" t="inlineStr">
        <is>
          <t xml:space="preserve"> N2 fixation </t>
        </is>
      </c>
      <c r="K2333" s="465" t="inlineStr">
        <is>
          <t xml:space="preserve"> N2 fixation forests </t>
        </is>
      </c>
      <c r="L2333" s="465" t="inlineStr">
        <is>
          <t xml:space="preserve"> inert </t>
        </is>
      </c>
      <c r="M2333" s="465" t="inlineStr">
        <is>
          <t xml:space="preserve"> N2 </t>
        </is>
      </c>
      <c r="N2333" s="466" t="n">
        <v>18</v>
      </c>
      <c r="O2333" s="467" t="n">
        <v>0.5019089907080868</v>
      </c>
      <c r="P2333" s="468" t="n">
        <v>2009</v>
      </c>
      <c r="Q2333" s="469" t="inlineStr">
        <is>
          <t>Moldan (2025) and SSB</t>
        </is>
      </c>
      <c r="R2333" s="469" t="inlineStr">
        <is>
          <t>ok</t>
        </is>
      </c>
      <c r="S2333" s="469" t="inlineStr">
        <is>
          <t xml:space="preserve"> text </t>
        </is>
      </c>
      <c r="T2333" s="426" t="inlineStr">
        <is>
          <t>Norway</t>
        </is>
      </c>
      <c r="U2333" s="465" t="inlineStr">
        <is>
          <t xml:space="preserve"> - </t>
        </is>
      </c>
      <c r="V2333" s="465" t="n">
        <v>0.04</v>
      </c>
    </row>
    <row r="2334" ht="16" customHeight="1">
      <c r="B2334" s="5" t="inlineStr">
        <is>
          <t>AT.AT-FS.OL</t>
        </is>
      </c>
      <c r="C2334" s="5" t="inlineStr">
        <is>
          <t>AT.AT-FS.OL-Deposition-OXN</t>
        </is>
      </c>
      <c r="D2334" s="5" t="inlineStr">
        <is>
          <t>AT</t>
        </is>
      </c>
      <c r="E2334" s="5" t="inlineStr">
        <is>
          <t>AT</t>
        </is>
      </c>
      <c r="F2334" s="5">
        <f>VLOOKUP(E2334,'5.a Definitions'!E:F,2,FALSE)</f>
        <v/>
      </c>
      <c r="G2334" s="5" t="inlineStr">
        <is>
          <t>FS</t>
        </is>
      </c>
      <c r="H2334" s="5" t="inlineStr">
        <is>
          <t>OL</t>
        </is>
      </c>
      <c r="I2334" s="5">
        <f>VLOOKUP(H2334,'5.a Definitions'!E:F,2,FALSE)</f>
        <v/>
      </c>
      <c r="J2334" s="465" t="inlineStr">
        <is>
          <t xml:space="preserve"> Deposition </t>
        </is>
      </c>
      <c r="K2334" s="465" t="inlineStr">
        <is>
          <t xml:space="preserve"> deposition to other land </t>
        </is>
      </c>
      <c r="L2334" s="465" t="inlineStr">
        <is>
          <t xml:space="preserve"> reactive </t>
        </is>
      </c>
      <c r="M2334" s="465" t="inlineStr">
        <is>
          <t xml:space="preserve"> OXN </t>
        </is>
      </c>
      <c r="N2334" s="466" t="n">
        <v>29.35230337735127</v>
      </c>
      <c r="O2334" s="467" t="n">
        <v>0.3766115071511001</v>
      </c>
      <c r="P2334" s="468" t="n">
        <v>2009</v>
      </c>
      <c r="Q2334" s="469" t="inlineStr">
        <is>
          <t>NILU and geodata.no</t>
        </is>
      </c>
      <c r="R2334" s="469" t="inlineStr">
        <is>
          <t>ok</t>
        </is>
      </c>
      <c r="S2334" s="469" t="inlineStr">
        <is>
          <t xml:space="preserve"> text </t>
        </is>
      </c>
      <c r="T2334" s="426" t="inlineStr">
        <is>
          <t>Norway</t>
        </is>
      </c>
      <c r="U2334" s="465" t="inlineStr">
        <is>
          <t xml:space="preserve"> - </t>
        </is>
      </c>
      <c r="V2334" s="465" t="n">
        <v>0.04</v>
      </c>
    </row>
    <row r="2335" ht="16" customHeight="1">
      <c r="B2335" s="5" t="inlineStr">
        <is>
          <t>AT.AT-FS.OL</t>
        </is>
      </c>
      <c r="C2335" s="5" t="inlineStr">
        <is>
          <t>AT.AT-FS.OL-Deposition-RDN</t>
        </is>
      </c>
      <c r="D2335" s="5" t="inlineStr">
        <is>
          <t>AT</t>
        </is>
      </c>
      <c r="E2335" s="5" t="inlineStr">
        <is>
          <t>AT</t>
        </is>
      </c>
      <c r="F2335" s="5">
        <f>VLOOKUP(E2335,'5.a Definitions'!E:F,2,FALSE)</f>
        <v/>
      </c>
      <c r="G2335" s="5" t="inlineStr">
        <is>
          <t>FS</t>
        </is>
      </c>
      <c r="H2335" s="5" t="inlineStr">
        <is>
          <t>OL</t>
        </is>
      </c>
      <c r="I2335" s="5">
        <f>VLOOKUP(H2335,'5.a Definitions'!E:F,2,FALSE)</f>
        <v/>
      </c>
      <c r="J2335" s="465" t="inlineStr">
        <is>
          <t xml:space="preserve"> Deposition </t>
        </is>
      </c>
      <c r="K2335" s="465" t="inlineStr">
        <is>
          <t xml:space="preserve"> deposition to other land </t>
        </is>
      </c>
      <c r="L2335" s="465" t="inlineStr">
        <is>
          <t xml:space="preserve"> reactive </t>
        </is>
      </c>
      <c r="M2335" s="465" t="inlineStr">
        <is>
          <t xml:space="preserve"> RDN </t>
        </is>
      </c>
      <c r="N2335" s="466" t="n">
        <v>40.01053502287365</v>
      </c>
      <c r="O2335" s="467" t="n">
        <v>0.3766115071511</v>
      </c>
      <c r="P2335" s="468" t="n">
        <v>2009</v>
      </c>
      <c r="Q2335" s="469" t="inlineStr">
        <is>
          <t>NILU and geodata.no</t>
        </is>
      </c>
      <c r="R2335" s="469" t="inlineStr">
        <is>
          <t>ok</t>
        </is>
      </c>
      <c r="S2335" s="469" t="inlineStr">
        <is>
          <t xml:space="preserve"> text </t>
        </is>
      </c>
      <c r="T2335" s="426" t="inlineStr">
        <is>
          <t>Norway</t>
        </is>
      </c>
      <c r="U2335" s="465" t="inlineStr">
        <is>
          <t xml:space="preserve"> - </t>
        </is>
      </c>
      <c r="V2335" s="465" t="n">
        <v>0.04</v>
      </c>
    </row>
    <row r="2336" ht="16" customHeight="1">
      <c r="B2336" s="5" t="inlineStr">
        <is>
          <t>AT.AT-FS.OL</t>
        </is>
      </c>
      <c r="C2336" s="5" t="inlineStr">
        <is>
          <t>AT.AT-FS.OL-N2 fixation-N2</t>
        </is>
      </c>
      <c r="D2336" s="5" t="inlineStr">
        <is>
          <t>AT</t>
        </is>
      </c>
      <c r="E2336" s="5" t="inlineStr">
        <is>
          <t>AT</t>
        </is>
      </c>
      <c r="F2336" s="5">
        <f>VLOOKUP(E2336,'5.a Definitions'!E:F,2,FALSE)</f>
        <v/>
      </c>
      <c r="G2336" s="5" t="inlineStr">
        <is>
          <t>FS</t>
        </is>
      </c>
      <c r="H2336" s="5" t="inlineStr">
        <is>
          <t>OL</t>
        </is>
      </c>
      <c r="I2336" s="5">
        <f>VLOOKUP(H2336,'5.a Definitions'!E:F,2,FALSE)</f>
        <v/>
      </c>
      <c r="J2336" s="465" t="inlineStr">
        <is>
          <t xml:space="preserve"> N2 fixation </t>
        </is>
      </c>
      <c r="K2336" s="465" t="inlineStr">
        <is>
          <t xml:space="preserve"> N2 fixation other land </t>
        </is>
      </c>
      <c r="L2336" s="465" t="inlineStr">
        <is>
          <t xml:space="preserve"> inert </t>
        </is>
      </c>
      <c r="M2336" s="465" t="inlineStr">
        <is>
          <t xml:space="preserve"> N2 </t>
        </is>
      </c>
      <c r="N2336" s="466" t="n">
        <v>23.228884</v>
      </c>
      <c r="O2336" s="467" t="n">
        <v>0.8373855850737826</v>
      </c>
      <c r="P2336" s="468" t="n">
        <v>2009</v>
      </c>
      <c r="Q2336" s="469" t="inlineStr">
        <is>
          <t>CORINE land cover inventory and Reddy &amp; DeLaune (2008)</t>
        </is>
      </c>
      <c r="R2336" s="469" t="inlineStr">
        <is>
          <t>ok</t>
        </is>
      </c>
      <c r="S2336" s="469" t="inlineStr">
        <is>
          <t xml:space="preserve"> text </t>
        </is>
      </c>
      <c r="T2336" s="426" t="inlineStr">
        <is>
          <t>Norway</t>
        </is>
      </c>
      <c r="U2336" s="465" t="inlineStr">
        <is>
          <t xml:space="preserve"> - </t>
        </is>
      </c>
      <c r="V2336" s="465" t="n">
        <v>0.04</v>
      </c>
    </row>
    <row r="2337">
      <c r="B2337" s="5" t="inlineStr">
        <is>
          <t>AT.AT-HS.HS</t>
        </is>
      </c>
      <c r="C2337" s="5" t="inlineStr">
        <is>
          <t>AT.AT-HS.HS-Deposition-OXN</t>
        </is>
      </c>
      <c r="D2337" s="5" t="inlineStr">
        <is>
          <t>AT</t>
        </is>
      </c>
      <c r="E2337" s="5" t="inlineStr">
        <is>
          <t>AT</t>
        </is>
      </c>
      <c r="F2337" s="5">
        <f>VLOOKUP(E2337,'5.a Definitions'!E:F,2,FALSE)</f>
        <v/>
      </c>
      <c r="G2337" s="5" t="inlineStr">
        <is>
          <t>HS</t>
        </is>
      </c>
      <c r="H2337" s="5" t="inlineStr">
        <is>
          <t>HS</t>
        </is>
      </c>
      <c r="I2337" s="5">
        <f>VLOOKUP(H2337,'5.a Definitions'!E:F,2,FALSE)</f>
        <v/>
      </c>
      <c r="J2337" s="465" t="inlineStr">
        <is>
          <t xml:space="preserve"> Deposition </t>
        </is>
      </c>
      <c r="K2337" s="465" t="inlineStr">
        <is>
          <t xml:space="preserve"> deposition to settlements </t>
        </is>
      </c>
      <c r="L2337" s="465" t="inlineStr">
        <is>
          <t xml:space="preserve"> reactive </t>
        </is>
      </c>
      <c r="M2337" s="465" t="inlineStr">
        <is>
          <t xml:space="preserve"> OXN </t>
        </is>
      </c>
      <c r="N2337" s="466" t="n">
        <v>1.644465864379538</v>
      </c>
      <c r="O2337" s="467" t="n">
        <v>0.3766115071511001</v>
      </c>
      <c r="P2337" s="468" t="n">
        <v>2009</v>
      </c>
      <c r="Q2337" s="469" t="inlineStr">
        <is>
          <t>NILU and geodata.no</t>
        </is>
      </c>
      <c r="R2337" s="469" t="inlineStr">
        <is>
          <t>ok</t>
        </is>
      </c>
      <c r="S2337" s="469" t="inlineStr">
        <is>
          <t xml:space="preserve"> text </t>
        </is>
      </c>
      <c r="T2337" s="426" t="inlineStr">
        <is>
          <t>Norway</t>
        </is>
      </c>
      <c r="U2337" s="465" t="inlineStr">
        <is>
          <t xml:space="preserve"> - </t>
        </is>
      </c>
      <c r="V2337" s="465" t="n">
        <v>0.04</v>
      </c>
    </row>
    <row r="2338" ht="16" customHeight="1">
      <c r="B2338" s="5" t="inlineStr">
        <is>
          <t>AT.AT-HS.HS</t>
        </is>
      </c>
      <c r="C2338" s="5" t="inlineStr">
        <is>
          <t>AT.AT-HS.HS-Deposition-RDN</t>
        </is>
      </c>
      <c r="D2338" s="5" t="inlineStr">
        <is>
          <t>AT</t>
        </is>
      </c>
      <c r="E2338" s="5" t="inlineStr">
        <is>
          <t>AT</t>
        </is>
      </c>
      <c r="F2338" s="5">
        <f>VLOOKUP(E2338,'5.a Definitions'!E:F,2,FALSE)</f>
        <v/>
      </c>
      <c r="G2338" s="5" t="inlineStr">
        <is>
          <t>HS</t>
        </is>
      </c>
      <c r="H2338" s="5" t="inlineStr">
        <is>
          <t>HS</t>
        </is>
      </c>
      <c r="I2338" s="5">
        <f>VLOOKUP(H2338,'5.a Definitions'!E:F,2,FALSE)</f>
        <v/>
      </c>
      <c r="J2338" s="465" t="inlineStr">
        <is>
          <t xml:space="preserve"> Deposition </t>
        </is>
      </c>
      <c r="K2338" s="465" t="inlineStr">
        <is>
          <t xml:space="preserve"> deposition to settlements </t>
        </is>
      </c>
      <c r="L2338" s="465" t="inlineStr">
        <is>
          <t xml:space="preserve"> reactive </t>
        </is>
      </c>
      <c r="M2338" s="465" t="inlineStr">
        <is>
          <t xml:space="preserve"> RDN </t>
        </is>
      </c>
      <c r="N2338" s="466" t="n">
        <v>1.737940393930481</v>
      </c>
      <c r="O2338" s="467" t="n">
        <v>0.3766115071511001</v>
      </c>
      <c r="P2338" s="468" t="n">
        <v>2009</v>
      </c>
      <c r="Q2338" s="469" t="inlineStr">
        <is>
          <t>NILU and geodata.no</t>
        </is>
      </c>
      <c r="R2338" s="469" t="inlineStr">
        <is>
          <t>ok</t>
        </is>
      </c>
      <c r="S2338" s="469" t="inlineStr">
        <is>
          <t xml:space="preserve"> text </t>
        </is>
      </c>
      <c r="T2338" s="426" t="inlineStr">
        <is>
          <t>Norway</t>
        </is>
      </c>
      <c r="U2338" s="465" t="inlineStr">
        <is>
          <t xml:space="preserve"> - </t>
        </is>
      </c>
      <c r="V2338" s="465" t="n">
        <v>0.04</v>
      </c>
    </row>
    <row r="2339">
      <c r="B2339" s="5" t="inlineStr">
        <is>
          <t>AT.AT-HY.SW</t>
        </is>
      </c>
      <c r="C2339" s="5" t="inlineStr">
        <is>
          <t>AT.AT-HY.SW-Deposition-OXN</t>
        </is>
      </c>
      <c r="D2339" s="5" t="inlineStr">
        <is>
          <t>AT</t>
        </is>
      </c>
      <c r="E2339" s="5" t="inlineStr">
        <is>
          <t>AT</t>
        </is>
      </c>
      <c r="F2339" s="5">
        <f>VLOOKUP(E2339,'5.a Definitions'!E:F,2,FALSE)</f>
        <v/>
      </c>
      <c r="G2339" s="5" t="inlineStr">
        <is>
          <t>HY</t>
        </is>
      </c>
      <c r="H2339" s="5" t="inlineStr">
        <is>
          <t>SW</t>
        </is>
      </c>
      <c r="I2339" s="5">
        <f>VLOOKUP(H2339,'5.a Definitions'!E:F,2,FALSE)</f>
        <v/>
      </c>
      <c r="J2339" s="465" t="inlineStr">
        <is>
          <t xml:space="preserve"> Deposition </t>
        </is>
      </c>
      <c r="K2339" s="465" t="inlineStr">
        <is>
          <t xml:space="preserve"> deposition to surface water </t>
        </is>
      </c>
      <c r="L2339" s="465" t="inlineStr">
        <is>
          <t xml:space="preserve"> reactive </t>
        </is>
      </c>
      <c r="M2339" s="465" t="inlineStr">
        <is>
          <t xml:space="preserve"> OXN </t>
        </is>
      </c>
      <c r="N2339" s="466" t="n">
        <v>4.174066241025963</v>
      </c>
      <c r="O2339" s="467" t="n">
        <v>0.3766115071511001</v>
      </c>
      <c r="P2339" s="468" t="n">
        <v>2009</v>
      </c>
      <c r="Q2339" s="469" t="inlineStr">
        <is>
          <t>NILU and geodata.no</t>
        </is>
      </c>
      <c r="R2339" s="469" t="inlineStr">
        <is>
          <t>ok</t>
        </is>
      </c>
      <c r="S2339" s="469" t="inlineStr">
        <is>
          <t xml:space="preserve"> text </t>
        </is>
      </c>
      <c r="T2339" s="426" t="inlineStr">
        <is>
          <t>Norway</t>
        </is>
      </c>
      <c r="U2339" s="465" t="inlineStr">
        <is>
          <t xml:space="preserve"> - </t>
        </is>
      </c>
      <c r="V2339" s="465" t="n">
        <v>0.04</v>
      </c>
    </row>
    <row r="2340">
      <c r="B2340" s="5" t="inlineStr">
        <is>
          <t>AT.AT-HY.SW</t>
        </is>
      </c>
      <c r="C2340" s="5" t="inlineStr">
        <is>
          <t>AT.AT-HY.SW-Deposition-RDN</t>
        </is>
      </c>
      <c r="D2340" s="5" t="inlineStr">
        <is>
          <t>AT</t>
        </is>
      </c>
      <c r="E2340" s="5" t="inlineStr">
        <is>
          <t>AT</t>
        </is>
      </c>
      <c r="F2340" s="5">
        <f>VLOOKUP(E2340,'5.a Definitions'!E:F,2,FALSE)</f>
        <v/>
      </c>
      <c r="G2340" s="5" t="inlineStr">
        <is>
          <t>HY</t>
        </is>
      </c>
      <c r="H2340" s="5" t="inlineStr">
        <is>
          <t>SW</t>
        </is>
      </c>
      <c r="I2340" s="5">
        <f>VLOOKUP(H2340,'5.a Definitions'!E:F,2,FALSE)</f>
        <v/>
      </c>
      <c r="J2340" s="465" t="inlineStr">
        <is>
          <t xml:space="preserve"> Deposition </t>
        </is>
      </c>
      <c r="K2340" s="465" t="inlineStr">
        <is>
          <t xml:space="preserve"> deposition to surface water </t>
        </is>
      </c>
      <c r="L2340" s="465" t="inlineStr">
        <is>
          <t xml:space="preserve"> reactive </t>
        </is>
      </c>
      <c r="M2340" s="465" t="inlineStr">
        <is>
          <t xml:space="preserve"> RDN </t>
        </is>
      </c>
      <c r="N2340" s="466" t="n">
        <v>5.001636671840852</v>
      </c>
      <c r="O2340" s="467" t="n">
        <v>0.3766115071511</v>
      </c>
      <c r="P2340" s="468" t="n">
        <v>2009</v>
      </c>
      <c r="Q2340" s="469" t="inlineStr">
        <is>
          <t>NILU and geodata.no</t>
        </is>
      </c>
      <c r="R2340" s="469" t="inlineStr">
        <is>
          <t>ok</t>
        </is>
      </c>
      <c r="S2340" s="469" t="inlineStr">
        <is>
          <t xml:space="preserve"> text </t>
        </is>
      </c>
      <c r="T2340" s="426" t="inlineStr">
        <is>
          <t>Norway</t>
        </is>
      </c>
      <c r="U2340" s="465" t="inlineStr">
        <is>
          <t xml:space="preserve"> - </t>
        </is>
      </c>
      <c r="V2340" s="465" t="n">
        <v>0.04</v>
      </c>
    </row>
    <row r="2341" ht="16" customHeight="1">
      <c r="B2341" s="5" t="inlineStr">
        <is>
          <t>AT.AT-HY.SW</t>
        </is>
      </c>
      <c r="C2341" s="5" t="inlineStr">
        <is>
          <t>AT.AT-HY.SW-N2 fixation-N2</t>
        </is>
      </c>
      <c r="D2341" s="5" t="inlineStr">
        <is>
          <t>AT</t>
        </is>
      </c>
      <c r="E2341" s="5" t="inlineStr">
        <is>
          <t>AT</t>
        </is>
      </c>
      <c r="F2341" s="5">
        <f>VLOOKUP(E2341,'5.a Definitions'!E:F,2,FALSE)</f>
        <v/>
      </c>
      <c r="G2341" s="5" t="inlineStr">
        <is>
          <t>HY</t>
        </is>
      </c>
      <c r="H2341" s="5" t="inlineStr">
        <is>
          <t>SW</t>
        </is>
      </c>
      <c r="I2341" s="5">
        <f>VLOOKUP(H2341,'5.a Definitions'!E:F,2,FALSE)</f>
        <v/>
      </c>
      <c r="J2341" s="465" t="inlineStr">
        <is>
          <t xml:space="preserve"> N2 fixation </t>
        </is>
      </c>
      <c r="K2341" s="465" t="inlineStr">
        <is>
          <t xml:space="preserve"> N2 fixation surface water </t>
        </is>
      </c>
      <c r="L2341" s="465" t="inlineStr">
        <is>
          <t xml:space="preserve"> inert </t>
        </is>
      </c>
      <c r="M2341" s="465" t="inlineStr">
        <is>
          <t xml:space="preserve"> N2 </t>
        </is>
      </c>
      <c r="N2341" s="466" t="n">
        <v>2.0457</v>
      </c>
      <c r="O2341" s="467" t="n">
        <v>8.962723886426243</v>
      </c>
      <c r="P2341" s="468" t="n">
        <v>2009</v>
      </c>
      <c r="Q2341" s="469" t="inlineStr">
        <is>
          <t>NIBIO and Reddy &amp; DeLaune (2008)</t>
        </is>
      </c>
      <c r="R2341" s="469" t="inlineStr">
        <is>
          <t>ok</t>
        </is>
      </c>
      <c r="S2341" s="469" t="inlineStr">
        <is>
          <t xml:space="preserve"> text </t>
        </is>
      </c>
      <c r="T2341" s="426" t="inlineStr">
        <is>
          <t>Norway</t>
        </is>
      </c>
      <c r="U2341" s="465" t="inlineStr">
        <is>
          <t xml:space="preserve"> - </t>
        </is>
      </c>
      <c r="V2341" s="465" t="n">
        <v>0.04</v>
      </c>
    </row>
    <row r="2342" ht="16" customHeight="1">
      <c r="B2342" s="5" t="inlineStr">
        <is>
          <t>AT.AT-RW.RW</t>
        </is>
      </c>
      <c r="C2342" s="5" t="inlineStr">
        <is>
          <t>AT.AT-RW.RW-Atmospheric outflow-RDN</t>
        </is>
      </c>
      <c r="D2342" s="5" t="inlineStr">
        <is>
          <t>AT</t>
        </is>
      </c>
      <c r="E2342" s="5" t="inlineStr">
        <is>
          <t>AT</t>
        </is>
      </c>
      <c r="F2342" s="5">
        <f>VLOOKUP(E2342,'5.a Definitions'!E:F,2,FALSE)</f>
        <v/>
      </c>
      <c r="G2342" s="5" t="inlineStr">
        <is>
          <t>RW</t>
        </is>
      </c>
      <c r="H2342" s="5" t="inlineStr">
        <is>
          <t>RW</t>
        </is>
      </c>
      <c r="I2342" s="5">
        <f>VLOOKUP(H2342,'5.a Definitions'!E:F,2,FALSE)</f>
        <v/>
      </c>
      <c r="J2342" s="465" t="inlineStr">
        <is>
          <t xml:space="preserve"> Atmospheric outflow </t>
        </is>
      </c>
      <c r="K2342" s="465" t="inlineStr">
        <is>
          <t xml:space="preserve"> atmospheric outflow </t>
        </is>
      </c>
      <c r="L2342" s="465" t="inlineStr">
        <is>
          <t xml:space="preserve"> reactive </t>
        </is>
      </c>
      <c r="M2342" s="465" t="inlineStr">
        <is>
          <t xml:space="preserve"> RDN </t>
        </is>
      </c>
      <c r="N2342" s="466" t="n">
        <v>10.66158729906587</v>
      </c>
      <c r="O2342" s="467" t="n">
        <v>0.4978678205152002</v>
      </c>
      <c r="P2342" s="468" t="n">
        <v>2009</v>
      </c>
      <c r="Q2342" s="469" t="inlineStr">
        <is>
          <t>EMEP SR tables</t>
        </is>
      </c>
      <c r="R2342" s="469" t="inlineStr">
        <is>
          <t>ok</t>
        </is>
      </c>
      <c r="S2342" s="469" t="inlineStr">
        <is>
          <t xml:space="preserve"> text </t>
        </is>
      </c>
      <c r="T2342" s="426" t="inlineStr">
        <is>
          <t>Norway</t>
        </is>
      </c>
      <c r="U2342" s="465" t="inlineStr">
        <is>
          <t xml:space="preserve"> - </t>
        </is>
      </c>
      <c r="V2342" s="465" t="n">
        <v>0.04</v>
      </c>
    </row>
    <row r="2343" ht="16" customHeight="1" thickBot="1">
      <c r="A2343" s="493" t="n"/>
      <c r="B2343" s="6" t="inlineStr">
        <is>
          <t>AT.AT-RW.RW</t>
        </is>
      </c>
      <c r="C2343" s="6" t="inlineStr">
        <is>
          <t>AT.AT-RW.RW-Atmospheric outflow-OXN</t>
        </is>
      </c>
      <c r="D2343" s="6" t="inlineStr">
        <is>
          <t>AT</t>
        </is>
      </c>
      <c r="E2343" s="6" t="inlineStr">
        <is>
          <t>AT</t>
        </is>
      </c>
      <c r="F2343" s="5">
        <f>VLOOKUP(E2343,'5.a Definitions'!E:F,2,FALSE)</f>
        <v/>
      </c>
      <c r="G2343" s="6" t="inlineStr">
        <is>
          <t>RW</t>
        </is>
      </c>
      <c r="H2343" s="6" t="inlineStr">
        <is>
          <t>RW</t>
        </is>
      </c>
      <c r="I2343" s="5">
        <f>VLOOKUP(H2343,'5.a Definitions'!E:F,2,FALSE)</f>
        <v/>
      </c>
      <c r="J2343" s="470" t="inlineStr">
        <is>
          <t xml:space="preserve"> Atmospheric outflow </t>
        </is>
      </c>
      <c r="K2343" s="470" t="inlineStr">
        <is>
          <t xml:space="preserve"> atmospheric outflow </t>
        </is>
      </c>
      <c r="L2343" s="470" t="inlineStr">
        <is>
          <t xml:space="preserve"> reactive </t>
        </is>
      </c>
      <c r="M2343" s="470" t="inlineStr">
        <is>
          <t xml:space="preserve"> OXN </t>
        </is>
      </c>
      <c r="N2343" s="466" t="n">
        <v>32.37810388282663</v>
      </c>
      <c r="O2343" s="471" t="n">
        <v>0.4978678205152002</v>
      </c>
      <c r="P2343" s="468" t="n">
        <v>2009</v>
      </c>
      <c r="Q2343" s="472" t="inlineStr">
        <is>
          <t>EMEP SR tables</t>
        </is>
      </c>
      <c r="R2343" s="469" t="inlineStr">
        <is>
          <t>ok</t>
        </is>
      </c>
      <c r="S2343" s="472" t="inlineStr">
        <is>
          <t xml:space="preserve"> text </t>
        </is>
      </c>
      <c r="T2343" s="426" t="inlineStr">
        <is>
          <t>Norway</t>
        </is>
      </c>
      <c r="U2343" s="470" t="inlineStr">
        <is>
          <t xml:space="preserve"> - </t>
        </is>
      </c>
      <c r="V2343" s="470" t="n">
        <v>0.04</v>
      </c>
    </row>
    <row r="2344">
      <c r="A2344" s="491" t="inlineStr">
        <is>
          <t>Hydrosphere</t>
        </is>
      </c>
      <c r="B2344" s="5" t="inlineStr">
        <is>
          <t>HY.CW-MP.FP</t>
        </is>
      </c>
      <c r="C2344" s="5" t="inlineStr">
        <is>
          <t>HY.CW-MP.FP-Fish (wild catch)-Nmix</t>
        </is>
      </c>
      <c r="D2344" s="5" t="inlineStr">
        <is>
          <t>HY</t>
        </is>
      </c>
      <c r="E2344" s="5" t="inlineStr">
        <is>
          <t>CW</t>
        </is>
      </c>
      <c r="F2344" s="5">
        <f>VLOOKUP(E2344,'5.a Definitions'!E:F,2,FALSE)</f>
        <v/>
      </c>
      <c r="G2344" s="5" t="inlineStr">
        <is>
          <t>MP</t>
        </is>
      </c>
      <c r="H2344" s="5" t="inlineStr">
        <is>
          <t>FP</t>
        </is>
      </c>
      <c r="I2344" s="5">
        <f>VLOOKUP(H2344,'5.a Definitions'!E:F,2,FALSE)</f>
        <v/>
      </c>
      <c r="J2344" s="465" t="inlineStr">
        <is>
          <t xml:space="preserve"> Fish (wild catch) </t>
        </is>
      </c>
      <c r="K2344" s="5" t="inlineStr">
        <is>
          <t>coastal water fish (wild catch)</t>
        </is>
      </c>
      <c r="L2344" s="465" t="inlineStr">
        <is>
          <t xml:space="preserve"> reactive </t>
        </is>
      </c>
      <c r="M2344" s="465" t="inlineStr">
        <is>
          <t xml:space="preserve"> Nmix </t>
        </is>
      </c>
      <c r="N2344" s="466" t="n">
        <v>68.56353190960002</v>
      </c>
      <c r="O2344" s="467" t="n">
        <v>0.1110249849877033</v>
      </c>
      <c r="P2344" s="468" t="n">
        <v>2009</v>
      </c>
      <c r="Q2344" s="469" t="inlineStr">
        <is>
          <t>Fiskeridirektoratet</t>
        </is>
      </c>
      <c r="R2344" s="469" t="inlineStr">
        <is>
          <t>ok</t>
        </is>
      </c>
      <c r="S2344" s="469" t="inlineStr">
        <is>
          <t xml:space="preserve"> text </t>
        </is>
      </c>
      <c r="T2344" s="426" t="inlineStr">
        <is>
          <t>Norway</t>
        </is>
      </c>
      <c r="U2344" s="5" t="inlineStr">
        <is>
          <t>useful output</t>
        </is>
      </c>
      <c r="V2344" s="465" t="n">
        <v>0.04</v>
      </c>
    </row>
    <row r="2345" ht="16" customHeight="1">
      <c r="B2345" s="5" t="inlineStr">
        <is>
          <t>HY.SW-AT.AT</t>
        </is>
      </c>
      <c r="C2345" s="5" t="inlineStr">
        <is>
          <t>HY.SW-AT.AT-Emissions-N2</t>
        </is>
      </c>
      <c r="D2345" s="5" t="inlineStr">
        <is>
          <t>HY</t>
        </is>
      </c>
      <c r="E2345" s="5" t="inlineStr">
        <is>
          <t>SW</t>
        </is>
      </c>
      <c r="F2345" s="5">
        <f>VLOOKUP(E2345,'5.a Definitions'!E:F,2,FALSE)</f>
        <v/>
      </c>
      <c r="G2345" s="5" t="inlineStr">
        <is>
          <t>AT</t>
        </is>
      </c>
      <c r="H2345" s="5" t="inlineStr">
        <is>
          <t>AT</t>
        </is>
      </c>
      <c r="I2345" s="5">
        <f>VLOOKUP(H2345,'5.a Definitions'!E:F,2,FALSE)</f>
        <v/>
      </c>
      <c r="J2345" s="465" t="inlineStr">
        <is>
          <t xml:space="preserve"> Emissions </t>
        </is>
      </c>
      <c r="K2345" s="465" t="inlineStr">
        <is>
          <t xml:space="preserve"> surface water emissions </t>
        </is>
      </c>
      <c r="L2345" s="465" t="inlineStr">
        <is>
          <t xml:space="preserve"> inert </t>
        </is>
      </c>
      <c r="M2345" s="465" t="inlineStr">
        <is>
          <t xml:space="preserve"> N2 </t>
        </is>
      </c>
      <c r="N2345" s="466" t="n">
        <v>13.19949383408855</v>
      </c>
      <c r="O2345" s="467" t="n">
        <v>0.5245026249748905</v>
      </c>
      <c r="P2345" s="468" t="n">
        <v>2009</v>
      </c>
      <c r="Q2345" s="469" t="inlineStr">
        <is>
          <t>Filled (extrapolated from 2013: inflow to coastal waters x TEOTIL3 retention ratio)</t>
        </is>
      </c>
      <c r="R2345" s="469" t="inlineStr">
        <is>
          <t>ok</t>
        </is>
      </c>
      <c r="S2345" s="469" t="inlineStr">
        <is>
          <t xml:space="preserve"> text </t>
        </is>
      </c>
      <c r="T2345" s="426" t="inlineStr">
        <is>
          <t>Norway</t>
        </is>
      </c>
      <c r="U2345" s="465" t="inlineStr">
        <is>
          <t xml:space="preserve"> N wasted </t>
        </is>
      </c>
      <c r="V2345" s="465" t="n">
        <v>0.04</v>
      </c>
    </row>
    <row r="2346">
      <c r="B2346" s="5" t="inlineStr">
        <is>
          <t>HY.SW-AT.AT</t>
        </is>
      </c>
      <c r="C2346" s="5" t="inlineStr">
        <is>
          <t>HY.SW-AT.AT-Emissions-N2O</t>
        </is>
      </c>
      <c r="D2346" s="5" t="inlineStr">
        <is>
          <t>HY</t>
        </is>
      </c>
      <c r="E2346" s="5" t="inlineStr">
        <is>
          <t>SW</t>
        </is>
      </c>
      <c r="F2346" s="5">
        <f>VLOOKUP(E2346,'5.a Definitions'!E:F,2,FALSE)</f>
        <v/>
      </c>
      <c r="G2346" s="5" t="inlineStr">
        <is>
          <t>AT</t>
        </is>
      </c>
      <c r="H2346" s="5" t="inlineStr">
        <is>
          <t>AT</t>
        </is>
      </c>
      <c r="I2346" s="5">
        <f>VLOOKUP(H2346,'5.a Definitions'!E:F,2,FALSE)</f>
        <v/>
      </c>
      <c r="J2346" s="465" t="inlineStr">
        <is>
          <t xml:space="preserve"> Emissions </t>
        </is>
      </c>
      <c r="K2346" s="465" t="inlineStr">
        <is>
          <t xml:space="preserve"> surface water emissions </t>
        </is>
      </c>
      <c r="L2346" s="465" t="inlineStr">
        <is>
          <t xml:space="preserve"> reactive </t>
        </is>
      </c>
      <c r="M2346" s="465" t="inlineStr">
        <is>
          <t xml:space="preserve"> N2O </t>
        </is>
      </c>
      <c r="N2346" s="466" t="n">
        <v>0.133328220546349</v>
      </c>
      <c r="O2346" s="467" t="n">
        <v>11.06118432847729</v>
      </c>
      <c r="P2346" s="468" t="n">
        <v>2009</v>
      </c>
      <c r="Q2346" s="469" t="inlineStr">
        <is>
          <t>Filled (extrapolated from 2013: inflow to coastal waters x TEOTIL3 retention ratio)</t>
        </is>
      </c>
      <c r="R2346" s="469" t="inlineStr">
        <is>
          <t>ok</t>
        </is>
      </c>
      <c r="S2346" s="469" t="inlineStr">
        <is>
          <t xml:space="preserve"> text </t>
        </is>
      </c>
      <c r="T2346" s="426" t="inlineStr">
        <is>
          <t>Norway</t>
        </is>
      </c>
      <c r="U2346" s="465" t="inlineStr">
        <is>
          <t xml:space="preserve"> N wasted </t>
        </is>
      </c>
      <c r="V2346" s="465" t="n">
        <v>0.04</v>
      </c>
    </row>
    <row r="2347" ht="16" customHeight="1">
      <c r="B2347" s="5" t="inlineStr">
        <is>
          <t>HY.SW-HY.CW</t>
        </is>
      </c>
      <c r="C2347" s="5" t="inlineStr">
        <is>
          <t>HY.SW-HY.CW-Inflow to coastal waters-Nmix</t>
        </is>
      </c>
      <c r="D2347" s="5" t="inlineStr">
        <is>
          <t>HY</t>
        </is>
      </c>
      <c r="E2347" s="5" t="inlineStr">
        <is>
          <t>SW</t>
        </is>
      </c>
      <c r="F2347" s="5">
        <f>VLOOKUP(E2347,'5.a Definitions'!E:F,2,FALSE)</f>
        <v/>
      </c>
      <c r="G2347" s="5" t="inlineStr">
        <is>
          <t>HY</t>
        </is>
      </c>
      <c r="H2347" s="5" t="inlineStr">
        <is>
          <t>CW</t>
        </is>
      </c>
      <c r="I2347" s="5">
        <f>VLOOKUP(H2347,'5.a Definitions'!E:F,2,FALSE)</f>
        <v/>
      </c>
      <c r="J2347" s="465" t="inlineStr">
        <is>
          <t xml:space="preserve"> Inflow to coastal waters </t>
        </is>
      </c>
      <c r="K2347" s="465" t="inlineStr">
        <is>
          <t xml:space="preserve"> inflow to coastal water </t>
        </is>
      </c>
      <c r="L2347" s="465" t="inlineStr">
        <is>
          <t xml:space="preserve"> reactive </t>
        </is>
      </c>
      <c r="M2347" s="465" t="inlineStr">
        <is>
          <t xml:space="preserve"> Nmix </t>
        </is>
      </c>
      <c r="N2347" s="466" t="n">
        <v>110.8762990244324</v>
      </c>
      <c r="O2347" s="467" t="n">
        <v>0.2183406827800054</v>
      </c>
      <c r="P2347" s="468" t="n">
        <v>2009</v>
      </c>
      <c r="Q2347" s="469" t="inlineStr">
        <is>
          <t>NIVA TEOTIL2, bias-corrected to TEOTIL3</t>
        </is>
      </c>
      <c r="R2347" s="469" t="inlineStr">
        <is>
          <t>ok</t>
        </is>
      </c>
      <c r="S2347" s="469" t="inlineStr">
        <is>
          <t xml:space="preserve"> text </t>
        </is>
      </c>
      <c r="T2347" s="426" t="inlineStr">
        <is>
          <t>Norway</t>
        </is>
      </c>
      <c r="U2347" s="465" t="inlineStr">
        <is>
          <t xml:space="preserve"> - </t>
        </is>
      </c>
      <c r="V2347" s="465" t="n">
        <v>0.04</v>
      </c>
    </row>
    <row r="2348" ht="16" customHeight="1">
      <c r="B2348" s="5" t="inlineStr">
        <is>
          <t>HY.CW-MP.FP</t>
        </is>
      </c>
      <c r="C2348" s="5" t="inlineStr">
        <is>
          <t>HY.CW-MP.FP-Shellfish-Nmix</t>
        </is>
      </c>
      <c r="D2348" s="5" t="inlineStr">
        <is>
          <t>HY</t>
        </is>
      </c>
      <c r="E2348" s="5" t="inlineStr">
        <is>
          <t>CW</t>
        </is>
      </c>
      <c r="F2348" s="5">
        <f>VLOOKUP(E2348,'5.a Definitions'!E:F,2,FALSE)</f>
        <v/>
      </c>
      <c r="G2348" s="5" t="inlineStr">
        <is>
          <t>MP</t>
        </is>
      </c>
      <c r="H2348" s="5" t="inlineStr">
        <is>
          <t>FP</t>
        </is>
      </c>
      <c r="I2348" s="5">
        <f>VLOOKUP(H2348,'5.a Definitions'!E:F,2,FALSE)</f>
        <v/>
      </c>
      <c r="J2348" s="465" t="inlineStr">
        <is>
          <t xml:space="preserve"> Shellfish </t>
        </is>
      </c>
      <c r="K2348" s="465" t="inlineStr">
        <is>
          <t xml:space="preserve"> coastal water shellfish </t>
        </is>
      </c>
      <c r="L2348" s="465" t="inlineStr">
        <is>
          <t xml:space="preserve"> reactive </t>
        </is>
      </c>
      <c r="M2348" s="465" t="inlineStr">
        <is>
          <t xml:space="preserve"> Nmix </t>
        </is>
      </c>
      <c r="N2348" s="466" t="n">
        <v>2.796946282</v>
      </c>
      <c r="O2348" s="467" t="n">
        <v>0.1258383752755937</v>
      </c>
      <c r="P2348" s="468" t="n">
        <v>2009</v>
      </c>
      <c r="Q2348" s="469" t="inlineStr">
        <is>
          <t>Fiskeridirektoratet</t>
        </is>
      </c>
      <c r="R2348" s="469" t="inlineStr">
        <is>
          <t>ok</t>
        </is>
      </c>
      <c r="S2348" s="469" t="inlineStr">
        <is>
          <t xml:space="preserve"> text </t>
        </is>
      </c>
      <c r="T2348" s="426" t="inlineStr">
        <is>
          <t>Norway</t>
        </is>
      </c>
      <c r="U2348" s="5" t="inlineStr">
        <is>
          <t>useful output</t>
        </is>
      </c>
      <c r="V2348" s="465" t="n">
        <v>0.04</v>
      </c>
    </row>
    <row r="2349">
      <c r="B2349" s="5" t="inlineStr">
        <is>
          <t>HY.AC-MP.FP</t>
        </is>
      </c>
      <c r="C2349" s="5" t="inlineStr">
        <is>
          <t>HY.AC-MP.FP-Coastal fish and seafood-Nmix</t>
        </is>
      </c>
      <c r="D2349" s="5" t="inlineStr">
        <is>
          <t>HY</t>
        </is>
      </c>
      <c r="E2349" s="5" t="inlineStr">
        <is>
          <t>AC</t>
        </is>
      </c>
      <c r="F2349" s="5">
        <f>VLOOKUP(E2349,'5.a Definitions'!E:F,2,FALSE)</f>
        <v/>
      </c>
      <c r="G2349" s="5" t="inlineStr">
        <is>
          <t>MP</t>
        </is>
      </c>
      <c r="H2349" s="5" t="inlineStr">
        <is>
          <t>FP</t>
        </is>
      </c>
      <c r="I2349" s="5">
        <f>VLOOKUP(H2349,'5.a Definitions'!E:F,2,FALSE)</f>
        <v/>
      </c>
      <c r="J2349" s="465" t="inlineStr">
        <is>
          <t xml:space="preserve"> Coastal fish and seafood </t>
        </is>
      </c>
      <c r="K2349" s="465" t="inlineStr">
        <is>
          <t xml:space="preserve"> aquaculture coastal fish and seafood </t>
        </is>
      </c>
      <c r="L2349" s="465" t="inlineStr">
        <is>
          <t xml:space="preserve"> reactive </t>
        </is>
      </c>
      <c r="M2349" s="465" t="inlineStr">
        <is>
          <t xml:space="preserve"> Nmix </t>
        </is>
      </c>
      <c r="N2349" s="466" t="n">
        <v>27.0336752</v>
      </c>
      <c r="O2349" s="467" t="n">
        <v>0.118355719396276</v>
      </c>
      <c r="P2349" s="468" t="n">
        <v>2009</v>
      </c>
      <c r="Q2349" s="469" t="inlineStr">
        <is>
          <t>Fiskeridirektoratet</t>
        </is>
      </c>
      <c r="R2349" s="469" t="inlineStr">
        <is>
          <t>ok</t>
        </is>
      </c>
      <c r="S2349" s="469" t="inlineStr">
        <is>
          <t xml:space="preserve"> text </t>
        </is>
      </c>
      <c r="T2349" s="426" t="inlineStr">
        <is>
          <t>Norway</t>
        </is>
      </c>
      <c r="U2349" s="5" t="inlineStr">
        <is>
          <t>useful output</t>
        </is>
      </c>
      <c r="V2349" s="465" t="n">
        <v>0.04</v>
      </c>
    </row>
    <row r="2350">
      <c r="B2350" s="5" t="inlineStr">
        <is>
          <t>HY.AC-MP.FP</t>
        </is>
      </c>
      <c r="C2350" s="5" t="inlineStr">
        <is>
          <t>HY.AC-MP.FP-Freshwater fish and seafood-Nmix</t>
        </is>
      </c>
      <c r="D2350" s="5" t="inlineStr">
        <is>
          <t>HY</t>
        </is>
      </c>
      <c r="E2350" s="5" t="inlineStr">
        <is>
          <t>AC</t>
        </is>
      </c>
      <c r="F2350" s="5">
        <f>VLOOKUP(E2350,'5.a Definitions'!E:F,2,FALSE)</f>
        <v/>
      </c>
      <c r="G2350" s="5" t="inlineStr">
        <is>
          <t>MP</t>
        </is>
      </c>
      <c r="H2350" s="5" t="inlineStr">
        <is>
          <t>FP</t>
        </is>
      </c>
      <c r="I2350" s="5">
        <f>VLOOKUP(H2350,'5.a Definitions'!E:F,2,FALSE)</f>
        <v/>
      </c>
      <c r="J2350" s="465" t="inlineStr">
        <is>
          <t xml:space="preserve"> Freshwater fish and seafood </t>
        </is>
      </c>
      <c r="K2350" s="465" t="inlineStr">
        <is>
          <t xml:space="preserve"> aquaculture freshwater fish and seafood </t>
        </is>
      </c>
      <c r="L2350" s="465" t="inlineStr">
        <is>
          <t xml:space="preserve"> reactive </t>
        </is>
      </c>
      <c r="M2350" s="465" t="inlineStr">
        <is>
          <t xml:space="preserve"> Nmix </t>
        </is>
      </c>
      <c r="N2350" s="466" t="n">
        <v>0</v>
      </c>
      <c r="O2350" s="467" t="n">
        <v>20</v>
      </c>
      <c r="P2350" s="468" t="n">
        <v>2009</v>
      </c>
      <c r="Q2350" s="469" t="inlineStr">
        <is>
          <t>no production</t>
        </is>
      </c>
      <c r="R2350" s="469" t="inlineStr">
        <is>
          <t>ok</t>
        </is>
      </c>
      <c r="S2350" s="469" t="inlineStr">
        <is>
          <t xml:space="preserve"> text </t>
        </is>
      </c>
      <c r="T2350" s="426" t="inlineStr">
        <is>
          <t>Norway</t>
        </is>
      </c>
      <c r="U2350" s="5" t="inlineStr">
        <is>
          <t>useful output</t>
        </is>
      </c>
      <c r="V2350" s="465" t="n">
        <v>0.04</v>
      </c>
    </row>
    <row r="2351">
      <c r="B2351" s="5" t="inlineStr">
        <is>
          <t>HY.AC-HY.CW</t>
        </is>
      </c>
      <c r="C2351" s="5" t="inlineStr">
        <is>
          <t>HY.AC-HY.CW-Waste feed-Nmix</t>
        </is>
      </c>
      <c r="D2351" s="5" t="inlineStr">
        <is>
          <t>HY</t>
        </is>
      </c>
      <c r="E2351" s="5" t="inlineStr">
        <is>
          <t>AC</t>
        </is>
      </c>
      <c r="F2351" s="5">
        <f>VLOOKUP(E2351,'5.a Definitions'!E:F,2,FALSE)</f>
        <v/>
      </c>
      <c r="G2351" s="5" t="inlineStr">
        <is>
          <t>HY</t>
        </is>
      </c>
      <c r="H2351" s="5" t="inlineStr">
        <is>
          <t>CW</t>
        </is>
      </c>
      <c r="I2351" s="5">
        <f>VLOOKUP(H2351,'5.a Definitions'!E:F,2,FALSE)</f>
        <v/>
      </c>
      <c r="J2351" s="465" t="inlineStr">
        <is>
          <t xml:space="preserve"> Waste feed </t>
        </is>
      </c>
      <c r="K2351" s="465" t="inlineStr">
        <is>
          <t xml:space="preserve"> waste feed to coastal water </t>
        </is>
      </c>
      <c r="L2351" s="465" t="inlineStr">
        <is>
          <t xml:space="preserve"> reactive </t>
        </is>
      </c>
      <c r="M2351" s="465" t="inlineStr">
        <is>
          <t xml:space="preserve"> Nmix </t>
        </is>
      </c>
      <c r="N2351" s="466" t="n">
        <v>3.214863115722977</v>
      </c>
      <c r="O2351" s="467" t="n">
        <v>0.3535999249193551</v>
      </c>
      <c r="P2351" s="468" t="n">
        <v>2009</v>
      </c>
      <c r="Q2351" s="469" t="inlineStr">
        <is>
          <t>Mass balance</t>
        </is>
      </c>
      <c r="R2351" s="469" t="inlineStr">
        <is>
          <t>ok</t>
        </is>
      </c>
      <c r="S2351" s="469" t="inlineStr">
        <is>
          <t xml:space="preserve"> text </t>
        </is>
      </c>
      <c r="T2351" s="426" t="inlineStr">
        <is>
          <t>Norway</t>
        </is>
      </c>
      <c r="U2351" s="465" t="inlineStr">
        <is>
          <t xml:space="preserve"> N wasted </t>
        </is>
      </c>
      <c r="V2351" s="465" t="n">
        <v>0.04</v>
      </c>
    </row>
    <row r="2352">
      <c r="B2352" s="5" t="inlineStr">
        <is>
          <t>HY.AC-HY.CW</t>
        </is>
      </c>
      <c r="C2352" s="5" t="inlineStr">
        <is>
          <t>HY.AC-HY.CW-Excretia-Nmix</t>
        </is>
      </c>
      <c r="D2352" s="5" t="inlineStr">
        <is>
          <t>HY</t>
        </is>
      </c>
      <c r="E2352" s="5" t="inlineStr">
        <is>
          <t>AC</t>
        </is>
      </c>
      <c r="F2352" s="5">
        <f>VLOOKUP(E2352,'5.a Definitions'!E:F,2,FALSE)</f>
        <v/>
      </c>
      <c r="G2352" s="5" t="inlineStr">
        <is>
          <t>HY</t>
        </is>
      </c>
      <c r="H2352" s="5" t="inlineStr">
        <is>
          <t>CW</t>
        </is>
      </c>
      <c r="I2352" s="5">
        <f>VLOOKUP(H2352,'5.a Definitions'!E:F,2,FALSE)</f>
        <v/>
      </c>
      <c r="J2352" s="465" t="inlineStr">
        <is>
          <t xml:space="preserve"> Excretia </t>
        </is>
      </c>
      <c r="K2352" s="465" t="inlineStr">
        <is>
          <t xml:space="preserve"> excretia to coastal water </t>
        </is>
      </c>
      <c r="L2352" s="465" t="inlineStr">
        <is>
          <t xml:space="preserve"> reactive </t>
        </is>
      </c>
      <c r="M2352" s="465" t="inlineStr">
        <is>
          <t xml:space="preserve"> Nmix </t>
        </is>
      </c>
      <c r="N2352" s="466" t="n">
        <v>44.12263786293708</v>
      </c>
      <c r="O2352" s="467" t="n">
        <v>0.1797584072879273</v>
      </c>
      <c r="P2352" s="468" t="n">
        <v>2009</v>
      </c>
      <c r="Q2352" s="469" t="inlineStr">
        <is>
          <t>Mass balance</t>
        </is>
      </c>
      <c r="R2352" s="469" t="inlineStr">
        <is>
          <t>ok</t>
        </is>
      </c>
      <c r="S2352" s="469" t="inlineStr">
        <is>
          <t xml:space="preserve"> text </t>
        </is>
      </c>
      <c r="T2352" s="426" t="inlineStr">
        <is>
          <t>Norway</t>
        </is>
      </c>
      <c r="U2352" s="465" t="inlineStr">
        <is>
          <t xml:space="preserve"> N wasted </t>
        </is>
      </c>
      <c r="V2352" s="465" t="n">
        <v>0.04</v>
      </c>
    </row>
    <row r="2353">
      <c r="A2353" s="490" t="inlineStr">
        <is>
          <t xml:space="preserve"> Rest of the world </t>
        </is>
      </c>
      <c r="B2353" s="5" t="inlineStr">
        <is>
          <t>RW.RW-EF.EC</t>
        </is>
      </c>
      <c r="C2353" s="5" t="inlineStr">
        <is>
          <t>RW.RW-EF.EC-Fuel import-Nmix</t>
        </is>
      </c>
      <c r="D2353" s="5" t="inlineStr">
        <is>
          <t>RW</t>
        </is>
      </c>
      <c r="E2353" s="5" t="inlineStr">
        <is>
          <t>RW</t>
        </is>
      </c>
      <c r="F2353" s="5">
        <f>VLOOKUP(E2353,'5.a Definitions'!E:F,2,FALSE)</f>
        <v/>
      </c>
      <c r="G2353" s="5" t="inlineStr">
        <is>
          <t>EF</t>
        </is>
      </c>
      <c r="H2353" s="5" t="inlineStr">
        <is>
          <t>EC</t>
        </is>
      </c>
      <c r="I2353" s="5">
        <f>VLOOKUP(H2353,'5.a Definitions'!E:F,2,FALSE)</f>
        <v/>
      </c>
      <c r="J2353" s="465" t="inlineStr">
        <is>
          <t xml:space="preserve"> Fuel import </t>
        </is>
      </c>
      <c r="K2353" s="465" t="inlineStr">
        <is>
          <t xml:space="preserve"> fuel import </t>
        </is>
      </c>
      <c r="L2353" s="465" t="inlineStr">
        <is>
          <t xml:space="preserve"> reactive </t>
        </is>
      </c>
      <c r="M2353" s="465" t="inlineStr">
        <is>
          <t xml:space="preserve"> Nmix </t>
        </is>
      </c>
      <c r="N2353" s="466" t="n">
        <v>13.768113365194</v>
      </c>
      <c r="O2353" s="467" t="n">
        <v>0.6901146455875634</v>
      </c>
      <c r="P2353" s="468" t="n">
        <v>2009</v>
      </c>
      <c r="Q2353" s="469" t="inlineStr">
        <is>
          <t>SSB tab 08801</t>
        </is>
      </c>
      <c r="R2353" s="469" t="inlineStr">
        <is>
          <t>ok</t>
        </is>
      </c>
      <c r="S2353" s="469" t="inlineStr">
        <is>
          <t xml:space="preserve"> text </t>
        </is>
      </c>
      <c r="T2353" s="426" t="inlineStr">
        <is>
          <t>Norway</t>
        </is>
      </c>
      <c r="U2353" s="5" t="inlineStr">
        <is>
          <t>import</t>
        </is>
      </c>
      <c r="V2353" s="465" t="n">
        <v>0.04</v>
      </c>
    </row>
    <row r="2354">
      <c r="B2354" s="5" t="inlineStr">
        <is>
          <t>RW.RW-EF.TR</t>
        </is>
      </c>
      <c r="C2354" s="5" t="inlineStr">
        <is>
          <t>RW.RW-EF.TR-Import of transport fuel-Nmix</t>
        </is>
      </c>
      <c r="D2354" s="5" t="inlineStr">
        <is>
          <t>RW</t>
        </is>
      </c>
      <c r="E2354" s="5" t="inlineStr">
        <is>
          <t>RW</t>
        </is>
      </c>
      <c r="F2354" s="5">
        <f>VLOOKUP(E2354,'5.a Definitions'!E:F,2,FALSE)</f>
        <v/>
      </c>
      <c r="G2354" s="5" t="inlineStr">
        <is>
          <t>EF</t>
        </is>
      </c>
      <c r="H2354" s="5" t="inlineStr">
        <is>
          <t>TR</t>
        </is>
      </c>
      <c r="I2354" s="5">
        <f>VLOOKUP(H2354,'5.a Definitions'!E:F,2,FALSE)</f>
        <v/>
      </c>
      <c r="J2354" s="465" t="inlineStr">
        <is>
          <t xml:space="preserve"> Import of transport fuel </t>
        </is>
      </c>
      <c r="K2354" s="465" t="inlineStr">
        <is>
          <t xml:space="preserve"> import of transport fuel </t>
        </is>
      </c>
      <c r="L2354" s="465" t="inlineStr">
        <is>
          <t xml:space="preserve"> reactive </t>
        </is>
      </c>
      <c r="M2354" s="465" t="inlineStr">
        <is>
          <t xml:space="preserve"> Nmix </t>
        </is>
      </c>
      <c r="N2354" s="466" t="n">
        <v>0.181582003</v>
      </c>
      <c r="O2354" s="467" t="n">
        <v>0.2303064659384946</v>
      </c>
      <c r="P2354" s="468" t="n">
        <v>2009</v>
      </c>
      <c r="Q2354" s="469" t="inlineStr">
        <is>
          <t>SSB tab 08801</t>
        </is>
      </c>
      <c r="R2354" s="469" t="inlineStr">
        <is>
          <t>ok</t>
        </is>
      </c>
      <c r="S2354" s="469" t="inlineStr">
        <is>
          <t xml:space="preserve"> text </t>
        </is>
      </c>
      <c r="T2354" s="426" t="inlineStr">
        <is>
          <t>Norway</t>
        </is>
      </c>
      <c r="U2354" s="5" t="inlineStr">
        <is>
          <t>import</t>
        </is>
      </c>
      <c r="V2354" s="465" t="n">
        <v>0.04</v>
      </c>
    </row>
    <row r="2355" ht="16" customHeight="1">
      <c r="B2355" s="5" t="inlineStr">
        <is>
          <t>RW.RW-MP.FP</t>
        </is>
      </c>
      <c r="C2355" s="5" t="inlineStr">
        <is>
          <t>RW.RW-MP.FP-Sea fish (landings)-Nmix</t>
        </is>
      </c>
      <c r="D2355" s="5" t="inlineStr">
        <is>
          <t>RW</t>
        </is>
      </c>
      <c r="E2355" s="5" t="inlineStr">
        <is>
          <t>RW</t>
        </is>
      </c>
      <c r="F2355" s="5">
        <f>VLOOKUP(E2355,'5.a Definitions'!E:F,2,FALSE)</f>
        <v/>
      </c>
      <c r="G2355" s="5" t="inlineStr">
        <is>
          <t>MP</t>
        </is>
      </c>
      <c r="H2355" s="5" t="inlineStr">
        <is>
          <t>FP</t>
        </is>
      </c>
      <c r="I2355" s="5">
        <f>VLOOKUP(H2355,'5.a Definitions'!E:F,2,FALSE)</f>
        <v/>
      </c>
      <c r="J2355" s="465" t="inlineStr">
        <is>
          <t xml:space="preserve"> Sea fish (landings) </t>
        </is>
      </c>
      <c r="K2355" s="465" t="inlineStr">
        <is>
          <t xml:space="preserve"> sea fish (landings) </t>
        </is>
      </c>
      <c r="L2355" s="465" t="inlineStr">
        <is>
          <t xml:space="preserve"> reactive </t>
        </is>
      </c>
      <c r="M2355" s="465" t="inlineStr">
        <is>
          <t xml:space="preserve"> Nmix </t>
        </is>
      </c>
      <c r="N2355" s="466" t="n">
        <v>0</v>
      </c>
      <c r="O2355" s="467" t="n">
        <v>20</v>
      </c>
      <c r="P2355" s="468" t="n">
        <v>2009</v>
      </c>
      <c r="Q2355" s="469" t="inlineStr">
        <is>
          <t>counted under Hydrosphere</t>
        </is>
      </c>
      <c r="R2355" s="469" t="inlineStr">
        <is>
          <t>ok</t>
        </is>
      </c>
      <c r="S2355" s="469" t="inlineStr">
        <is>
          <t xml:space="preserve"> text </t>
        </is>
      </c>
      <c r="T2355" s="426" t="inlineStr">
        <is>
          <t>Norway</t>
        </is>
      </c>
      <c r="U2355" s="5" t="inlineStr">
        <is>
          <t>import</t>
        </is>
      </c>
      <c r="V2355" s="465" t="n">
        <v>0.04</v>
      </c>
    </row>
    <row r="2356" ht="16" customHeight="1">
      <c r="B2356" s="5" t="inlineStr">
        <is>
          <t>RW.RW-MP.FP</t>
        </is>
      </c>
      <c r="C2356" s="5" t="inlineStr">
        <is>
          <t>RW.RW-MP.FP-Food import-Nmix</t>
        </is>
      </c>
      <c r="D2356" s="5" t="inlineStr">
        <is>
          <t>RW</t>
        </is>
      </c>
      <c r="E2356" s="5" t="inlineStr">
        <is>
          <t>RW</t>
        </is>
      </c>
      <c r="F2356" s="5">
        <f>VLOOKUP(E2356,'5.a Definitions'!E:F,2,FALSE)</f>
        <v/>
      </c>
      <c r="G2356" s="5" t="inlineStr">
        <is>
          <t>MP</t>
        </is>
      </c>
      <c r="H2356" s="5" t="inlineStr">
        <is>
          <t>FP</t>
        </is>
      </c>
      <c r="I2356" s="5">
        <f>VLOOKUP(H2356,'5.a Definitions'!E:F,2,FALSE)</f>
        <v/>
      </c>
      <c r="J2356" s="465" t="inlineStr">
        <is>
          <t xml:space="preserve"> Food import </t>
        </is>
      </c>
      <c r="K2356" s="465" t="inlineStr">
        <is>
          <t xml:space="preserve"> food and feed import </t>
        </is>
      </c>
      <c r="L2356" s="465" t="inlineStr">
        <is>
          <t xml:space="preserve"> reactive </t>
        </is>
      </c>
      <c r="M2356" s="465" t="inlineStr">
        <is>
          <t xml:space="preserve"> Nmix </t>
        </is>
      </c>
      <c r="N2356" s="466" t="n">
        <v>25.337197556</v>
      </c>
      <c r="O2356" s="467" t="n">
        <v>0.08498298588691082</v>
      </c>
      <c r="P2356" s="468" t="n">
        <v>2009</v>
      </c>
      <c r="Q2356" s="469" t="inlineStr">
        <is>
          <t>SSB tab 08801</t>
        </is>
      </c>
      <c r="R2356" s="469" t="inlineStr">
        <is>
          <t>ok</t>
        </is>
      </c>
      <c r="S2356" s="469" t="inlineStr">
        <is>
          <t xml:space="preserve"> text </t>
        </is>
      </c>
      <c r="T2356" s="426" t="inlineStr">
        <is>
          <t>Norway</t>
        </is>
      </c>
      <c r="U2356" s="5" t="inlineStr">
        <is>
          <t>import</t>
        </is>
      </c>
      <c r="V2356" s="465" t="n">
        <v>0.04</v>
      </c>
    </row>
    <row r="2357" ht="16" customHeight="1">
      <c r="B2357" s="5" t="inlineStr">
        <is>
          <t>RW.RW-MP.OP</t>
        </is>
      </c>
      <c r="C2357" s="5" t="inlineStr">
        <is>
          <t>RW.RW-MP.OP-Other goods import -Nmix</t>
        </is>
      </c>
      <c r="D2357" s="5" t="inlineStr">
        <is>
          <t>RW</t>
        </is>
      </c>
      <c r="E2357" s="5" t="inlineStr">
        <is>
          <t>RW</t>
        </is>
      </c>
      <c r="F2357" s="5">
        <f>VLOOKUP(E2357,'5.a Definitions'!E:F,2,FALSE)</f>
        <v/>
      </c>
      <c r="G2357" s="5" t="inlineStr">
        <is>
          <t>MP</t>
        </is>
      </c>
      <c r="H2357" s="5" t="inlineStr">
        <is>
          <t>OP</t>
        </is>
      </c>
      <c r="I2357" s="5">
        <f>VLOOKUP(H2357,'5.a Definitions'!E:F,2,FALSE)</f>
        <v/>
      </c>
      <c r="J2357" s="465" t="inlineStr">
        <is>
          <t xml:space="preserve"> Other goods import  </t>
        </is>
      </c>
      <c r="K2357" s="465" t="inlineStr">
        <is>
          <t xml:space="preserve"> other goods import </t>
        </is>
      </c>
      <c r="L2357" s="465" t="inlineStr">
        <is>
          <t xml:space="preserve"> reactive </t>
        </is>
      </c>
      <c r="M2357" s="465" t="inlineStr">
        <is>
          <t xml:space="preserve"> Nmix </t>
        </is>
      </c>
      <c r="N2357" s="466" t="n">
        <v>20.6066590582</v>
      </c>
      <c r="O2357" s="467" t="n">
        <v>0.07457105198651061</v>
      </c>
      <c r="P2357" s="468" t="n">
        <v>2009</v>
      </c>
      <c r="Q2357" s="469" t="inlineStr">
        <is>
          <t>SSB tab 08801</t>
        </is>
      </c>
      <c r="R2357" s="469" t="inlineStr">
        <is>
          <t>ok</t>
        </is>
      </c>
      <c r="S2357" s="469" t="inlineStr">
        <is>
          <t xml:space="preserve"> text </t>
        </is>
      </c>
      <c r="T2357" s="426" t="inlineStr">
        <is>
          <t>Norway</t>
        </is>
      </c>
      <c r="U2357" s="5" t="inlineStr">
        <is>
          <t>import</t>
        </is>
      </c>
      <c r="V2357" s="465" t="n">
        <v>0.04</v>
      </c>
    </row>
    <row r="2358" ht="16" customHeight="1">
      <c r="B2358" s="475" t="inlineStr">
        <is>
          <t>RW.RW-MP.OP</t>
        </is>
      </c>
      <c r="C2358" s="475" t="inlineStr">
        <is>
          <t>RW.RW-MP.OP-Ammonia import -Nmix</t>
        </is>
      </c>
      <c r="D2358" s="475" t="inlineStr">
        <is>
          <t>RW</t>
        </is>
      </c>
      <c r="E2358" s="475" t="inlineStr">
        <is>
          <t>RW</t>
        </is>
      </c>
      <c r="F2358" s="5">
        <f>VLOOKUP(E2358,'5.a Definitions'!E:F,2,FALSE)</f>
        <v/>
      </c>
      <c r="G2358" s="475" t="inlineStr">
        <is>
          <t>MP</t>
        </is>
      </c>
      <c r="H2358" s="475" t="inlineStr">
        <is>
          <t>OP</t>
        </is>
      </c>
      <c r="I2358" s="5">
        <f>VLOOKUP(H2358,'5.a Definitions'!E:F,2,FALSE)</f>
        <v/>
      </c>
      <c r="J2358" s="465" t="inlineStr">
        <is>
          <t>Ammonia import</t>
        </is>
      </c>
      <c r="K2358" s="465" t="inlineStr">
        <is>
          <t>ammonia import</t>
        </is>
      </c>
      <c r="L2358" s="465" t="inlineStr">
        <is>
          <t>reactive</t>
        </is>
      </c>
      <c r="M2358" s="465" t="inlineStr">
        <is>
          <t>Nmix</t>
        </is>
      </c>
      <c r="N2358" s="466" t="n">
        <v>149.1110465125</v>
      </c>
      <c r="O2358" s="467" t="n">
        <v>0.05045110266136467</v>
      </c>
      <c r="P2358" s="468" t="n">
        <v>2009</v>
      </c>
      <c r="Q2358" s="469" t="inlineStr">
        <is>
          <t>SSB tab 08801</t>
        </is>
      </c>
      <c r="R2358" s="469" t="inlineStr">
        <is>
          <t>ok</t>
        </is>
      </c>
      <c r="S2358" s="469" t="inlineStr">
        <is>
          <t>text</t>
        </is>
      </c>
      <c r="T2358" s="476" t="inlineStr">
        <is>
          <t>Norway</t>
        </is>
      </c>
      <c r="U2358" s="5" t="inlineStr">
        <is>
          <t>import</t>
        </is>
      </c>
      <c r="V2358" s="465">
        <f>(#REF!*#REF!)^2</f>
        <v/>
      </c>
    </row>
    <row r="2359" ht="16" customHeight="1">
      <c r="B2359" s="5" t="inlineStr">
        <is>
          <t>RW.RW-AG.MM</t>
        </is>
      </c>
      <c r="C2359" s="5" t="inlineStr">
        <is>
          <t>RW.RW-AG.MM-Animal feed import-Nmix</t>
        </is>
      </c>
      <c r="D2359" s="5" t="inlineStr">
        <is>
          <t>RW</t>
        </is>
      </c>
      <c r="E2359" s="5" t="inlineStr">
        <is>
          <t>RW</t>
        </is>
      </c>
      <c r="F2359" s="5">
        <f>VLOOKUP(E2359,'5.a Definitions'!E:F,2,FALSE)</f>
        <v/>
      </c>
      <c r="G2359" s="5" t="inlineStr">
        <is>
          <t>AG</t>
        </is>
      </c>
      <c r="H2359" s="5" t="inlineStr">
        <is>
          <t>MM</t>
        </is>
      </c>
      <c r="I2359" s="5">
        <f>VLOOKUP(H2359,'5.a Definitions'!E:F,2,FALSE)</f>
        <v/>
      </c>
      <c r="J2359" s="465" t="inlineStr">
        <is>
          <t xml:space="preserve"> Animal feed import </t>
        </is>
      </c>
      <c r="K2359" s="465" t="inlineStr">
        <is>
          <t xml:space="preserve"> animal feed import </t>
        </is>
      </c>
      <c r="L2359" s="465" t="inlineStr">
        <is>
          <t xml:space="preserve"> reactive </t>
        </is>
      </c>
      <c r="M2359" s="465" t="inlineStr">
        <is>
          <t xml:space="preserve"> Nmix </t>
        </is>
      </c>
      <c r="N2359" s="466" t="n">
        <v>24.3755642</v>
      </c>
      <c r="O2359" s="467" t="n">
        <v>0.1008385079130499</v>
      </c>
      <c r="P2359" s="468" t="n">
        <v>2009</v>
      </c>
      <c r="Q2359" s="469" t="inlineStr">
        <is>
          <t>Landbruksdirektoratets kraftfôrstatistikk</t>
        </is>
      </c>
      <c r="R2359" s="469" t="inlineStr">
        <is>
          <t>ok</t>
        </is>
      </c>
      <c r="S2359" s="469" t="inlineStr">
        <is>
          <t xml:space="preserve"> text </t>
        </is>
      </c>
      <c r="T2359" s="426" t="inlineStr">
        <is>
          <t>Norway</t>
        </is>
      </c>
      <c r="U2359" s="5" t="inlineStr">
        <is>
          <t>import</t>
        </is>
      </c>
      <c r="V2359" s="465" t="n">
        <v>0.04</v>
      </c>
    </row>
    <row r="2360" ht="16" customHeight="1">
      <c r="B2360" s="5" t="inlineStr">
        <is>
          <t>RW.RW-AG.MM</t>
        </is>
      </c>
      <c r="C2360" s="5" t="inlineStr">
        <is>
          <t>RW.RW-AG.MM-Live animal import-Nmix</t>
        </is>
      </c>
      <c r="D2360" s="5" t="inlineStr">
        <is>
          <t>RW</t>
        </is>
      </c>
      <c r="E2360" s="5" t="inlineStr">
        <is>
          <t>RW</t>
        </is>
      </c>
      <c r="F2360" s="5">
        <f>VLOOKUP(E2360,'5.a Definitions'!E:F,2,FALSE)</f>
        <v/>
      </c>
      <c r="G2360" s="5" t="inlineStr">
        <is>
          <t>AG</t>
        </is>
      </c>
      <c r="H2360" s="5" t="inlineStr">
        <is>
          <t>MM</t>
        </is>
      </c>
      <c r="I2360" s="5">
        <f>VLOOKUP(H2360,'5.a Definitions'!E:F,2,FALSE)</f>
        <v/>
      </c>
      <c r="J2360" s="465" t="inlineStr">
        <is>
          <t xml:space="preserve"> Live animal import </t>
        </is>
      </c>
      <c r="K2360" s="465" t="inlineStr">
        <is>
          <t xml:space="preserve"> live animal import </t>
        </is>
      </c>
      <c r="L2360" s="465" t="inlineStr">
        <is>
          <t xml:space="preserve"> reactive </t>
        </is>
      </c>
      <c r="M2360" s="465" t="inlineStr">
        <is>
          <t xml:space="preserve"> Nmix </t>
        </is>
      </c>
      <c r="N2360" s="466" t="n">
        <v>0.0196026112</v>
      </c>
      <c r="O2360" s="467" t="n">
        <v>0.4466668241366921</v>
      </c>
      <c r="P2360" s="468" t="n">
        <v>2009</v>
      </c>
      <c r="Q2360" s="469" t="inlineStr">
        <is>
          <t>FAOSTAT</t>
        </is>
      </c>
      <c r="R2360" s="469" t="inlineStr">
        <is>
          <t>ok</t>
        </is>
      </c>
      <c r="S2360" s="469" t="inlineStr">
        <is>
          <t xml:space="preserve"> text </t>
        </is>
      </c>
      <c r="T2360" s="426" t="inlineStr">
        <is>
          <t>Norway</t>
        </is>
      </c>
      <c r="U2360" s="5" t="inlineStr">
        <is>
          <t>import</t>
        </is>
      </c>
      <c r="V2360" s="465" t="n">
        <v>0.04</v>
      </c>
    </row>
    <row r="2361" ht="16" customHeight="1">
      <c r="B2361" s="5" t="inlineStr">
        <is>
          <t>RW.RW-AG.SM</t>
        </is>
      </c>
      <c r="C2361" s="5" t="inlineStr">
        <is>
          <t>RW.RW-AG.SM-Mineral fertilizer import-Nmix</t>
        </is>
      </c>
      <c r="D2361" s="5" t="inlineStr">
        <is>
          <t>RW</t>
        </is>
      </c>
      <c r="E2361" s="5" t="inlineStr">
        <is>
          <t>RW</t>
        </is>
      </c>
      <c r="F2361" s="5">
        <f>VLOOKUP(E2361,'5.a Definitions'!E:F,2,FALSE)</f>
        <v/>
      </c>
      <c r="G2361" s="5" t="inlineStr">
        <is>
          <t>AG</t>
        </is>
      </c>
      <c r="H2361" s="5" t="inlineStr">
        <is>
          <t>SM</t>
        </is>
      </c>
      <c r="I2361" s="5">
        <f>VLOOKUP(H2361,'5.a Definitions'!E:F,2,FALSE)</f>
        <v/>
      </c>
      <c r="J2361" s="465" t="inlineStr">
        <is>
          <t xml:space="preserve"> Mineral fertilizer import </t>
        </is>
      </c>
      <c r="K2361" s="465" t="inlineStr">
        <is>
          <t xml:space="preserve"> mineral fertilizer import </t>
        </is>
      </c>
      <c r="L2361" s="465" t="inlineStr">
        <is>
          <t xml:space="preserve"> reactive </t>
        </is>
      </c>
      <c r="M2361" s="465" t="inlineStr">
        <is>
          <t xml:space="preserve"> Nmix </t>
        </is>
      </c>
      <c r="N2361" s="466" t="n">
        <v>37.312</v>
      </c>
      <c r="O2361" s="467" t="n">
        <v>0.3033769670044503</v>
      </c>
      <c r="P2361" s="468" t="n">
        <v>2009</v>
      </c>
      <c r="Q2361" s="469" t="inlineStr">
        <is>
          <t>FAOSTAT</t>
        </is>
      </c>
      <c r="R2361" s="469" t="inlineStr">
        <is>
          <t>ok</t>
        </is>
      </c>
      <c r="S2361" s="469" t="inlineStr">
        <is>
          <t xml:space="preserve"> text </t>
        </is>
      </c>
      <c r="T2361" s="426" t="inlineStr">
        <is>
          <t>Norway</t>
        </is>
      </c>
      <c r="U2361" s="5" t="inlineStr">
        <is>
          <t>import</t>
        </is>
      </c>
      <c r="V2361" s="465" t="n">
        <v>0.04</v>
      </c>
    </row>
    <row r="2362" ht="16" customHeight="1">
      <c r="B2362" s="5" t="inlineStr">
        <is>
          <t>RW.RW-PR.SO</t>
        </is>
      </c>
      <c r="C2362" s="5" t="inlineStr">
        <is>
          <t>RW.RW-PR.SO-Solid waste import-Nmix</t>
        </is>
      </c>
      <c r="D2362" s="5" t="inlineStr">
        <is>
          <t>RW</t>
        </is>
      </c>
      <c r="E2362" s="5" t="inlineStr">
        <is>
          <t>RW</t>
        </is>
      </c>
      <c r="F2362" s="5">
        <f>VLOOKUP(E2362,'5.a Definitions'!E:F,2,FALSE)</f>
        <v/>
      </c>
      <c r="G2362" s="5" t="inlineStr">
        <is>
          <t>PR</t>
        </is>
      </c>
      <c r="H2362" s="5" t="inlineStr">
        <is>
          <t>SO</t>
        </is>
      </c>
      <c r="I2362" s="5">
        <f>VLOOKUP(H2362,'5.a Definitions'!E:F,2,FALSE)</f>
        <v/>
      </c>
      <c r="J2362" s="465" t="inlineStr">
        <is>
          <t xml:space="preserve"> Solid waste import </t>
        </is>
      </c>
      <c r="K2362" s="465" t="inlineStr">
        <is>
          <t xml:space="preserve"> solid waste import </t>
        </is>
      </c>
      <c r="L2362" s="465" t="inlineStr">
        <is>
          <t xml:space="preserve"> reactive </t>
        </is>
      </c>
      <c r="M2362" s="465" t="inlineStr">
        <is>
          <t xml:space="preserve"> Nmix </t>
        </is>
      </c>
      <c r="N2362" s="466" t="n">
        <v>0.4686772302</v>
      </c>
      <c r="O2362" s="467" t="n">
        <v>0.1512766097050081</v>
      </c>
      <c r="P2362" s="468" t="n">
        <v>2009</v>
      </c>
      <c r="Q2362" s="469" t="inlineStr">
        <is>
          <t>SSB tab 08801</t>
        </is>
      </c>
      <c r="R2362" s="469" t="inlineStr">
        <is>
          <t>ok</t>
        </is>
      </c>
      <c r="S2362" s="469" t="inlineStr">
        <is>
          <t xml:space="preserve"> text </t>
        </is>
      </c>
      <c r="T2362" s="426" t="inlineStr">
        <is>
          <t>Norway</t>
        </is>
      </c>
      <c r="U2362" s="5" t="inlineStr">
        <is>
          <t>import</t>
        </is>
      </c>
      <c r="V2362" s="465" t="n">
        <v>0.04</v>
      </c>
    </row>
    <row r="2363" ht="16" customHeight="1">
      <c r="B2363" s="5" t="inlineStr">
        <is>
          <t>RW.RW-AT.AT</t>
        </is>
      </c>
      <c r="C2363" s="5" t="inlineStr">
        <is>
          <t>RW.RW-AT.AT-Atmospheric inflow-OXN</t>
        </is>
      </c>
      <c r="D2363" s="5" t="inlineStr">
        <is>
          <t>RW</t>
        </is>
      </c>
      <c r="E2363" s="5" t="inlineStr">
        <is>
          <t>RW</t>
        </is>
      </c>
      <c r="F2363" s="5">
        <f>VLOOKUP(E2363,'5.a Definitions'!E:F,2,FALSE)</f>
        <v/>
      </c>
      <c r="G2363" s="5" t="inlineStr">
        <is>
          <t>AT</t>
        </is>
      </c>
      <c r="H2363" s="5" t="inlineStr">
        <is>
          <t>AT</t>
        </is>
      </c>
      <c r="I2363" s="5">
        <f>VLOOKUP(H2363,'5.a Definitions'!E:F,2,FALSE)</f>
        <v/>
      </c>
      <c r="J2363" s="465" t="inlineStr">
        <is>
          <t xml:space="preserve"> Atmospheric inflow </t>
        </is>
      </c>
      <c r="K2363" s="465" t="inlineStr">
        <is>
          <t xml:space="preserve"> atmospheric inflow </t>
        </is>
      </c>
      <c r="L2363" s="465" t="inlineStr">
        <is>
          <t xml:space="preserve"> reactive </t>
        </is>
      </c>
      <c r="M2363" s="465" t="inlineStr">
        <is>
          <t xml:space="preserve"> OXN </t>
        </is>
      </c>
      <c r="N2363" s="466" t="n">
        <v>38.50182306893043</v>
      </c>
      <c r="O2363" s="467" t="n">
        <v>0.4978678205152003</v>
      </c>
      <c r="P2363" s="468" t="n">
        <v>2009</v>
      </c>
      <c r="Q2363" s="469" t="inlineStr">
        <is>
          <t>EMEP SR tables</t>
        </is>
      </c>
      <c r="R2363" s="469" t="inlineStr">
        <is>
          <t>ok</t>
        </is>
      </c>
      <c r="S2363" s="469" t="inlineStr">
        <is>
          <t xml:space="preserve"> text </t>
        </is>
      </c>
      <c r="T2363" s="426" t="inlineStr">
        <is>
          <t>Norway</t>
        </is>
      </c>
      <c r="U2363" s="5" t="inlineStr">
        <is>
          <t>import</t>
        </is>
      </c>
      <c r="V2363" s="465" t="n">
        <v>0.04</v>
      </c>
    </row>
    <row r="2364" ht="16" customHeight="1">
      <c r="B2364" s="5" t="inlineStr">
        <is>
          <t>RW.RW-AT.AT</t>
        </is>
      </c>
      <c r="C2364" s="5" t="inlineStr">
        <is>
          <t>RW.RW-AT.AT-Atmospheric inflow-RDN</t>
        </is>
      </c>
      <c r="D2364" s="5" t="inlineStr">
        <is>
          <t>RW</t>
        </is>
      </c>
      <c r="E2364" s="5" t="inlineStr">
        <is>
          <t>RW</t>
        </is>
      </c>
      <c r="F2364" s="5">
        <f>VLOOKUP(E2364,'5.a Definitions'!E:F,2,FALSE)</f>
        <v/>
      </c>
      <c r="G2364" s="5" t="inlineStr">
        <is>
          <t>AT</t>
        </is>
      </c>
      <c r="H2364" s="5" t="inlineStr">
        <is>
          <t>AT</t>
        </is>
      </c>
      <c r="I2364" s="5">
        <f>VLOOKUP(H2364,'5.a Definitions'!E:F,2,FALSE)</f>
        <v/>
      </c>
      <c r="J2364" s="465" t="inlineStr">
        <is>
          <t xml:space="preserve"> Atmospheric inflow </t>
        </is>
      </c>
      <c r="K2364" s="465" t="inlineStr">
        <is>
          <t xml:space="preserve"> atmospheric inflow </t>
        </is>
      </c>
      <c r="L2364" s="465" t="inlineStr">
        <is>
          <t xml:space="preserve"> reactive </t>
        </is>
      </c>
      <c r="M2364" s="465" t="inlineStr">
        <is>
          <t xml:space="preserve"> RDN </t>
        </is>
      </c>
      <c r="N2364" s="466" t="n">
        <v>20.37576756405167</v>
      </c>
      <c r="O2364" s="467" t="n">
        <v>0.4978678205152003</v>
      </c>
      <c r="P2364" s="468" t="n">
        <v>2009</v>
      </c>
      <c r="Q2364" s="469" t="inlineStr">
        <is>
          <t>EMEP SR tables</t>
        </is>
      </c>
      <c r="R2364" s="469" t="inlineStr">
        <is>
          <t>ok</t>
        </is>
      </c>
      <c r="S2364" s="469" t="inlineStr">
        <is>
          <t xml:space="preserve"> text </t>
        </is>
      </c>
      <c r="T2364" s="426" t="inlineStr">
        <is>
          <t>Norway</t>
        </is>
      </c>
      <c r="U2364" s="5" t="inlineStr">
        <is>
          <t>import</t>
        </is>
      </c>
      <c r="V2364" s="465" t="n">
        <v>0.04</v>
      </c>
    </row>
    <row r="2365" ht="16" customHeight="1">
      <c r="B2365" s="475" t="inlineStr">
        <is>
          <t>RW.RW-HY.AC</t>
        </is>
      </c>
      <c r="C2365" s="475" t="inlineStr">
        <is>
          <t>RW.RW-HY.AC-Aquaculture feed import-Nmix</t>
        </is>
      </c>
      <c r="D2365" s="475" t="inlineStr">
        <is>
          <t>RW</t>
        </is>
      </c>
      <c r="E2365" s="475" t="inlineStr">
        <is>
          <t>RW</t>
        </is>
      </c>
      <c r="F2365" s="5">
        <f>VLOOKUP(E2365,'5.a Definitions'!E:F,2,FALSE)</f>
        <v/>
      </c>
      <c r="G2365" s="475" t="inlineStr">
        <is>
          <t>HY</t>
        </is>
      </c>
      <c r="H2365" s="475" t="inlineStr">
        <is>
          <t>AC</t>
        </is>
      </c>
      <c r="I2365" s="5">
        <f>VLOOKUP(H2365,'5.a Definitions'!E:F,2,FALSE)</f>
        <v/>
      </c>
      <c r="J2365" s="465" t="inlineStr">
        <is>
          <t>Aquaculture feed import</t>
        </is>
      </c>
      <c r="K2365" s="465" t="inlineStr">
        <is>
          <t>aquaculture feed import</t>
        </is>
      </c>
      <c r="L2365" s="465" t="inlineStr">
        <is>
          <t>reactive</t>
        </is>
      </c>
      <c r="M2365" s="465" t="inlineStr">
        <is>
          <t>Nmix</t>
        </is>
      </c>
      <c r="N2365" s="466" t="n">
        <v>61.89629674583481</v>
      </c>
      <c r="O2365" s="467" t="n">
        <v>0.1593862951598086</v>
      </c>
      <c r="P2365" s="468" t="n">
        <v>2009</v>
      </c>
      <c r="Q2365" s="469" t="inlineStr">
        <is>
          <t>Fiskeridirektoratet</t>
        </is>
      </c>
      <c r="R2365" s="469" t="inlineStr">
        <is>
          <t>ok</t>
        </is>
      </c>
      <c r="S2365" s="469" t="inlineStr">
        <is>
          <t>text</t>
        </is>
      </c>
      <c r="T2365" s="476" t="inlineStr">
        <is>
          <t>Norway</t>
        </is>
      </c>
      <c r="U2365" s="5" t="inlineStr">
        <is>
          <t>import</t>
        </is>
      </c>
      <c r="V2365" s="465">
        <f>(O2137*N2137)^2</f>
        <v/>
      </c>
    </row>
    <row r="2366" ht="16" customHeight="1">
      <c r="A2366" s="483" t="inlineStr">
        <is>
          <t xml:space="preserve"> Energy and fuels </t>
        </is>
      </c>
      <c r="B2366" s="5" t="inlineStr">
        <is>
          <t>EF.EC-EF.IC</t>
        </is>
      </c>
      <c r="C2366" s="5" t="inlineStr">
        <is>
          <t>EF.EC-EF.IC-Fuel for industry-Nmix</t>
        </is>
      </c>
      <c r="D2366" s="5" t="inlineStr">
        <is>
          <t>EF</t>
        </is>
      </c>
      <c r="E2366" s="5" t="inlineStr">
        <is>
          <t>EC</t>
        </is>
      </c>
      <c r="F2366" s="5">
        <f>VLOOKUP(E2366,'5.a Definitions'!E:F,2,FALSE)</f>
        <v/>
      </c>
      <c r="G2366" s="5" t="inlineStr">
        <is>
          <t>EF</t>
        </is>
      </c>
      <c r="H2366" s="5" t="inlineStr">
        <is>
          <t>IC</t>
        </is>
      </c>
      <c r="I2366" s="5">
        <f>VLOOKUP(H2366,'5.a Definitions'!E:F,2,FALSE)</f>
        <v/>
      </c>
      <c r="J2366" s="465" t="inlineStr">
        <is>
          <t xml:space="preserve"> Fuel for industry </t>
        </is>
      </c>
      <c r="K2366" s="465" t="inlineStr">
        <is>
          <t xml:space="preserve"> fuel for industry </t>
        </is>
      </c>
      <c r="L2366" s="465" t="inlineStr">
        <is>
          <t xml:space="preserve"> reactive </t>
        </is>
      </c>
      <c r="M2366" s="465" t="inlineStr">
        <is>
          <t xml:space="preserve"> Nmix </t>
        </is>
      </c>
      <c r="N2366" s="466" t="n">
        <v>3.655785664730662</v>
      </c>
      <c r="O2366" s="467" t="n">
        <v>0.5456598446614889</v>
      </c>
      <c r="P2366" s="468" t="n">
        <v>2008</v>
      </c>
      <c r="Q2366" s="469" t="inlineStr">
        <is>
          <t>UNFCCC CRT</t>
        </is>
      </c>
      <c r="R2366" s="469" t="inlineStr">
        <is>
          <t>ok</t>
        </is>
      </c>
      <c r="S2366" s="469" t="inlineStr">
        <is>
          <t xml:space="preserve"> text </t>
        </is>
      </c>
      <c r="T2366" s="426" t="inlineStr">
        <is>
          <t>Norway</t>
        </is>
      </c>
      <c r="U2366" s="5" t="inlineStr">
        <is>
          <t>useful output</t>
        </is>
      </c>
      <c r="V2366" s="465" t="n">
        <v>0.04</v>
      </c>
    </row>
    <row r="2367" ht="16" customHeight="1">
      <c r="B2367" s="5" t="inlineStr">
        <is>
          <t>EF.EC-EF.TR</t>
        </is>
      </c>
      <c r="C2367" s="5" t="inlineStr">
        <is>
          <t>EF.EC-EF.TR-Fuel for transport-Nmix</t>
        </is>
      </c>
      <c r="D2367" s="5" t="inlineStr">
        <is>
          <t>EF</t>
        </is>
      </c>
      <c r="E2367" s="5" t="inlineStr">
        <is>
          <t>EC</t>
        </is>
      </c>
      <c r="F2367" s="5">
        <f>VLOOKUP(E2367,'5.a Definitions'!E:F,2,FALSE)</f>
        <v/>
      </c>
      <c r="G2367" s="5" t="inlineStr">
        <is>
          <t>EF</t>
        </is>
      </c>
      <c r="H2367" s="5" t="inlineStr">
        <is>
          <t>TR</t>
        </is>
      </c>
      <c r="I2367" s="5">
        <f>VLOOKUP(H2367,'5.a Definitions'!E:F,2,FALSE)</f>
        <v/>
      </c>
      <c r="J2367" s="465" t="inlineStr">
        <is>
          <t xml:space="preserve"> Fuel for transport </t>
        </is>
      </c>
      <c r="K2367" s="465" t="inlineStr">
        <is>
          <t xml:space="preserve"> fuel for transport </t>
        </is>
      </c>
      <c r="L2367" s="465" t="inlineStr">
        <is>
          <t xml:space="preserve"> reactive </t>
        </is>
      </c>
      <c r="M2367" s="465" t="inlineStr">
        <is>
          <t xml:space="preserve"> Nmix </t>
        </is>
      </c>
      <c r="N2367" s="466" t="n">
        <v>1.046893438574792</v>
      </c>
      <c r="O2367" s="467" t="n">
        <v>0.3250222815388958</v>
      </c>
      <c r="P2367" s="468" t="n">
        <v>2008</v>
      </c>
      <c r="Q2367" s="469" t="inlineStr">
        <is>
          <t>UNFCCC CRT</t>
        </is>
      </c>
      <c r="R2367" s="469" t="inlineStr">
        <is>
          <t>ok</t>
        </is>
      </c>
      <c r="S2367" s="469" t="inlineStr">
        <is>
          <t xml:space="preserve"> text </t>
        </is>
      </c>
      <c r="T2367" s="426" t="inlineStr">
        <is>
          <t>Norway</t>
        </is>
      </c>
      <c r="U2367" s="5" t="inlineStr">
        <is>
          <t>useful output</t>
        </is>
      </c>
      <c r="V2367" s="465" t="n">
        <v>0.04</v>
      </c>
    </row>
    <row r="2368" ht="16" customHeight="1">
      <c r="B2368" s="5" t="inlineStr">
        <is>
          <t>EF.EC-EF.OE</t>
        </is>
      </c>
      <c r="C2368" s="5" t="inlineStr">
        <is>
          <t>EF.EC-EF.OE-Fuel for heating-Nmix</t>
        </is>
      </c>
      <c r="D2368" s="5" t="inlineStr">
        <is>
          <t>EF</t>
        </is>
      </c>
      <c r="E2368" s="5" t="inlineStr">
        <is>
          <t>EC</t>
        </is>
      </c>
      <c r="F2368" s="5">
        <f>VLOOKUP(E2368,'5.a Definitions'!E:F,2,FALSE)</f>
        <v/>
      </c>
      <c r="G2368" s="5" t="inlineStr">
        <is>
          <t>EF</t>
        </is>
      </c>
      <c r="H2368" s="5" t="inlineStr">
        <is>
          <t>OE</t>
        </is>
      </c>
      <c r="I2368" s="5">
        <f>VLOOKUP(H2368,'5.a Definitions'!E:F,2,FALSE)</f>
        <v/>
      </c>
      <c r="J2368" s="465" t="inlineStr">
        <is>
          <t xml:space="preserve"> Fuel for heating </t>
        </is>
      </c>
      <c r="K2368" s="465" t="inlineStr">
        <is>
          <t xml:space="preserve"> fuel for heating </t>
        </is>
      </c>
      <c r="L2368" s="465" t="inlineStr">
        <is>
          <t xml:space="preserve"> reactive </t>
        </is>
      </c>
      <c r="M2368" s="465" t="inlineStr">
        <is>
          <t xml:space="preserve"> Nmix </t>
        </is>
      </c>
      <c r="N2368" s="466" t="n">
        <v>0.3459736279574567</v>
      </c>
      <c r="O2368" s="467" t="n">
        <v>0.3576833447237764</v>
      </c>
      <c r="P2368" s="468" t="n">
        <v>2008</v>
      </c>
      <c r="Q2368" s="469" t="inlineStr">
        <is>
          <t>UNFCCC CRT</t>
        </is>
      </c>
      <c r="R2368" s="469" t="inlineStr">
        <is>
          <t>ok</t>
        </is>
      </c>
      <c r="S2368" s="469" t="inlineStr">
        <is>
          <t xml:space="preserve"> text </t>
        </is>
      </c>
      <c r="T2368" s="426" t="inlineStr">
        <is>
          <t>Norway</t>
        </is>
      </c>
      <c r="U2368" s="5" t="inlineStr">
        <is>
          <t>useful output</t>
        </is>
      </c>
      <c r="V2368" s="465" t="n">
        <v>0.04</v>
      </c>
    </row>
    <row r="2369" ht="16" customHeight="1">
      <c r="B2369" s="5" t="inlineStr">
        <is>
          <t>EF.EC-MP.OP</t>
        </is>
      </c>
      <c r="C2369" s="5" t="inlineStr">
        <is>
          <t>EF.EC-MP.OP-Fuel used as feedstock-Nmix</t>
        </is>
      </c>
      <c r="D2369" s="5" t="inlineStr">
        <is>
          <t>EF</t>
        </is>
      </c>
      <c r="E2369" s="5" t="inlineStr">
        <is>
          <t>EC</t>
        </is>
      </c>
      <c r="F2369" s="5">
        <f>VLOOKUP(E2369,'5.a Definitions'!E:F,2,FALSE)</f>
        <v/>
      </c>
      <c r="G2369" s="5" t="inlineStr">
        <is>
          <t>MP</t>
        </is>
      </c>
      <c r="H2369" s="5" t="inlineStr">
        <is>
          <t>OP</t>
        </is>
      </c>
      <c r="I2369" s="5">
        <f>VLOOKUP(H2369,'5.a Definitions'!E:F,2,FALSE)</f>
        <v/>
      </c>
      <c r="J2369" s="465" t="inlineStr">
        <is>
          <t xml:space="preserve"> Fuel used as feedstock </t>
        </is>
      </c>
      <c r="K2369" s="465" t="inlineStr">
        <is>
          <t xml:space="preserve"> fuel used as feedstock </t>
        </is>
      </c>
      <c r="L2369" s="465" t="inlineStr">
        <is>
          <t xml:space="preserve"> reactive </t>
        </is>
      </c>
      <c r="M2369" s="465" t="inlineStr">
        <is>
          <t xml:space="preserve"> Nmix </t>
        </is>
      </c>
      <c r="N2369" s="466" t="n">
        <v>1.752228526634066</v>
      </c>
      <c r="O2369" s="467" t="n">
        <v>0.9294015821054612</v>
      </c>
      <c r="P2369" s="468" t="n">
        <v>2008</v>
      </c>
      <c r="Q2369" s="469" t="inlineStr">
        <is>
          <t>SSB table 11561</t>
        </is>
      </c>
      <c r="R2369" s="469" t="inlineStr">
        <is>
          <t>ok</t>
        </is>
      </c>
      <c r="S2369" s="469" t="inlineStr">
        <is>
          <t xml:space="preserve"> text </t>
        </is>
      </c>
      <c r="T2369" s="426" t="inlineStr">
        <is>
          <t>Norway</t>
        </is>
      </c>
      <c r="U2369" s="5" t="inlineStr">
        <is>
          <t>useful output</t>
        </is>
      </c>
      <c r="V2369" s="465" t="n">
        <v>0.04</v>
      </c>
    </row>
    <row r="2370" ht="16" customHeight="1">
      <c r="B2370" s="5" t="inlineStr">
        <is>
          <t>EF.EC-AT.AT</t>
        </is>
      </c>
      <c r="C2370" s="5" t="inlineStr">
        <is>
          <t>EF.EC-AT.AT-Emissions-NH3</t>
        </is>
      </c>
      <c r="D2370" s="5" t="inlineStr">
        <is>
          <t>EF</t>
        </is>
      </c>
      <c r="E2370" s="5" t="inlineStr">
        <is>
          <t>EC</t>
        </is>
      </c>
      <c r="F2370" s="5">
        <f>VLOOKUP(E2370,'5.a Definitions'!E:F,2,FALSE)</f>
        <v/>
      </c>
      <c r="G2370" s="5" t="inlineStr">
        <is>
          <t>AT</t>
        </is>
      </c>
      <c r="H2370" s="5" t="inlineStr">
        <is>
          <t>AT</t>
        </is>
      </c>
      <c r="I2370" s="5">
        <f>VLOOKUP(H2370,'5.a Definitions'!E:F,2,FALSE)</f>
        <v/>
      </c>
      <c r="J2370" s="465" t="inlineStr">
        <is>
          <t xml:space="preserve"> Emissions </t>
        </is>
      </c>
      <c r="K2370" s="465" t="inlineStr">
        <is>
          <t xml:space="preserve"> energy conversion emissions </t>
        </is>
      </c>
      <c r="L2370" s="465" t="inlineStr">
        <is>
          <t xml:space="preserve"> reactive </t>
        </is>
      </c>
      <c r="M2370" s="465" t="inlineStr">
        <is>
          <t xml:space="preserve"> NH3 </t>
        </is>
      </c>
      <c r="N2370" s="466" t="n">
        <v>0</v>
      </c>
      <c r="O2370" s="467" t="n">
        <v>0.5</v>
      </c>
      <c r="P2370" s="468" t="n">
        <v>2008</v>
      </c>
      <c r="Q2370" s="469" t="inlineStr">
        <is>
          <t>CRLTAP Inventory Submissions</t>
        </is>
      </c>
      <c r="R2370" s="469" t="inlineStr">
        <is>
          <t>ok</t>
        </is>
      </c>
      <c r="S2370" s="469" t="inlineStr">
        <is>
          <t xml:space="preserve"> text </t>
        </is>
      </c>
      <c r="T2370" s="426" t="inlineStr">
        <is>
          <t>Norway</t>
        </is>
      </c>
      <c r="U2370" s="5" t="inlineStr">
        <is>
          <t>N wasted</t>
        </is>
      </c>
      <c r="V2370" s="465" t="n">
        <v>0.04</v>
      </c>
    </row>
    <row r="2371" ht="16" customHeight="1">
      <c r="B2371" s="5" t="inlineStr">
        <is>
          <t>EF.EC-AT.AT</t>
        </is>
      </c>
      <c r="C2371" s="5" t="inlineStr">
        <is>
          <t>EF.EC-AT.AT-Emissions-NOx</t>
        </is>
      </c>
      <c r="D2371" s="5" t="inlineStr">
        <is>
          <t>EF</t>
        </is>
      </c>
      <c r="E2371" s="5" t="inlineStr">
        <is>
          <t>EC</t>
        </is>
      </c>
      <c r="F2371" s="5">
        <f>VLOOKUP(E2371,'5.a Definitions'!E:F,2,FALSE)</f>
        <v/>
      </c>
      <c r="G2371" s="5" t="inlineStr">
        <is>
          <t>AT</t>
        </is>
      </c>
      <c r="H2371" s="5" t="inlineStr">
        <is>
          <t>AT</t>
        </is>
      </c>
      <c r="I2371" s="5">
        <f>VLOOKUP(H2371,'5.a Definitions'!E:F,2,FALSE)</f>
        <v/>
      </c>
      <c r="J2371" s="465" t="inlineStr">
        <is>
          <t xml:space="preserve"> Emissions </t>
        </is>
      </c>
      <c r="K2371" s="465" t="inlineStr">
        <is>
          <t xml:space="preserve"> energy conversion emissions </t>
        </is>
      </c>
      <c r="L2371" s="465" t="inlineStr">
        <is>
          <t xml:space="preserve"> reactive </t>
        </is>
      </c>
      <c r="M2371" s="465" t="inlineStr">
        <is>
          <t xml:space="preserve"> NOx </t>
        </is>
      </c>
      <c r="N2371" s="466" t="n">
        <v>15.4029362599958</v>
      </c>
      <c r="O2371" s="467" t="n">
        <v>0.189666686029663</v>
      </c>
      <c r="P2371" s="468" t="n">
        <v>2008</v>
      </c>
      <c r="Q2371" s="469" t="inlineStr">
        <is>
          <t>CRLTAP Inventory Submissions</t>
        </is>
      </c>
      <c r="R2371" s="469" t="inlineStr">
        <is>
          <t>ok</t>
        </is>
      </c>
      <c r="S2371" s="469" t="inlineStr">
        <is>
          <t xml:space="preserve"> text </t>
        </is>
      </c>
      <c r="T2371" s="426" t="inlineStr">
        <is>
          <t>Norway</t>
        </is>
      </c>
      <c r="U2371" s="465" t="inlineStr">
        <is>
          <t xml:space="preserve"> N wasted </t>
        </is>
      </c>
      <c r="V2371" s="465" t="n">
        <v>0.04</v>
      </c>
    </row>
    <row r="2372" ht="16" customHeight="1">
      <c r="B2372" s="5" t="inlineStr">
        <is>
          <t>EF.EC-AT.AT</t>
        </is>
      </c>
      <c r="C2372" s="5" t="inlineStr">
        <is>
          <t>EF.EC-AT.AT-Emissions-N2O</t>
        </is>
      </c>
      <c r="D2372" s="5" t="inlineStr">
        <is>
          <t>EF</t>
        </is>
      </c>
      <c r="E2372" s="5" t="inlineStr">
        <is>
          <t>EC</t>
        </is>
      </c>
      <c r="F2372" s="5">
        <f>VLOOKUP(E2372,'5.a Definitions'!E:F,2,FALSE)</f>
        <v/>
      </c>
      <c r="G2372" s="5" t="inlineStr">
        <is>
          <t>AT</t>
        </is>
      </c>
      <c r="H2372" s="5" t="inlineStr">
        <is>
          <t>AT</t>
        </is>
      </c>
      <c r="I2372" s="5">
        <f>VLOOKUP(H2372,'5.a Definitions'!E:F,2,FALSE)</f>
        <v/>
      </c>
      <c r="J2372" s="465" t="inlineStr">
        <is>
          <t xml:space="preserve"> Emissions </t>
        </is>
      </c>
      <c r="K2372" s="465" t="inlineStr">
        <is>
          <t xml:space="preserve"> energy conversion emissions </t>
        </is>
      </c>
      <c r="L2372" s="465" t="inlineStr">
        <is>
          <t xml:space="preserve"> reactive </t>
        </is>
      </c>
      <c r="M2372" s="465" t="inlineStr">
        <is>
          <t xml:space="preserve"> N2O </t>
        </is>
      </c>
      <c r="N2372" s="466" t="n">
        <v>0.04784622767194213</v>
      </c>
      <c r="O2372" s="467" t="n">
        <v>1.394797542306526</v>
      </c>
      <c r="P2372" s="468" t="n">
        <v>2008</v>
      </c>
      <c r="Q2372" s="469" t="inlineStr">
        <is>
          <t>UNFCCC CRT</t>
        </is>
      </c>
      <c r="R2372" s="469" t="inlineStr">
        <is>
          <t>ok</t>
        </is>
      </c>
      <c r="S2372" s="469" t="inlineStr">
        <is>
          <t xml:space="preserve"> text </t>
        </is>
      </c>
      <c r="T2372" s="426" t="inlineStr">
        <is>
          <t>Norway</t>
        </is>
      </c>
      <c r="U2372" s="465" t="inlineStr">
        <is>
          <t xml:space="preserve"> N wasted </t>
        </is>
      </c>
      <c r="V2372" s="465" t="n">
        <v>0.04</v>
      </c>
    </row>
    <row r="2373" ht="16" customHeight="1">
      <c r="B2373" s="5" t="inlineStr">
        <is>
          <t>EF.EC-AT.AT</t>
        </is>
      </c>
      <c r="C2373" s="5" t="inlineStr">
        <is>
          <t>EF.EC-AT.AT-Emissions-N2</t>
        </is>
      </c>
      <c r="D2373" s="5" t="inlineStr">
        <is>
          <t>EF</t>
        </is>
      </c>
      <c r="E2373" s="5" t="inlineStr">
        <is>
          <t>EC</t>
        </is>
      </c>
      <c r="F2373" s="5">
        <f>VLOOKUP(E2373,'5.a Definitions'!E:F,2,FALSE)</f>
        <v/>
      </c>
      <c r="G2373" s="5" t="inlineStr">
        <is>
          <t>AT</t>
        </is>
      </c>
      <c r="H2373" s="5" t="inlineStr">
        <is>
          <t>AT</t>
        </is>
      </c>
      <c r="I2373" s="5">
        <f>VLOOKUP(H2373,'5.a Definitions'!E:F,2,FALSE)</f>
        <v/>
      </c>
      <c r="J2373" s="465" t="inlineStr">
        <is>
          <t xml:space="preserve"> Emissions </t>
        </is>
      </c>
      <c r="K2373" s="465" t="inlineStr">
        <is>
          <t xml:space="preserve"> energy conversion emissions </t>
        </is>
      </c>
      <c r="L2373" s="465" t="inlineStr">
        <is>
          <t xml:space="preserve"> inert </t>
        </is>
      </c>
      <c r="M2373" s="465" t="inlineStr">
        <is>
          <t xml:space="preserve"> N2 </t>
        </is>
      </c>
      <c r="N2373" s="466" t="n">
        <v>0</v>
      </c>
      <c r="O2373" s="467" t="n">
        <v>10</v>
      </c>
      <c r="P2373" s="468" t="n">
        <v>2008</v>
      </c>
      <c r="Q2373" s="469" t="inlineStr">
        <is>
          <t>mass balance</t>
        </is>
      </c>
      <c r="R2373" s="469" t="inlineStr">
        <is>
          <t>ok</t>
        </is>
      </c>
      <c r="S2373" s="469" t="inlineStr">
        <is>
          <t xml:space="preserve"> text </t>
        </is>
      </c>
      <c r="T2373" s="426" t="inlineStr">
        <is>
          <t>Norway</t>
        </is>
      </c>
      <c r="U2373" s="465" t="inlineStr">
        <is>
          <t xml:space="preserve"> N wasted </t>
        </is>
      </c>
      <c r="V2373" s="465" t="n">
        <v>0.04</v>
      </c>
    </row>
    <row r="2374" ht="16" customHeight="1">
      <c r="B2374" s="5" t="inlineStr">
        <is>
          <t>EF.EC-RW.RW</t>
        </is>
      </c>
      <c r="C2374" s="5" t="inlineStr">
        <is>
          <t>EF.EC-RW.RW-Fuel export-Nmix</t>
        </is>
      </c>
      <c r="D2374" s="5" t="inlineStr">
        <is>
          <t>EF</t>
        </is>
      </c>
      <c r="E2374" s="5" t="inlineStr">
        <is>
          <t>EC</t>
        </is>
      </c>
      <c r="F2374" s="5">
        <f>VLOOKUP(E2374,'5.a Definitions'!E:F,2,FALSE)</f>
        <v/>
      </c>
      <c r="G2374" s="5" t="inlineStr">
        <is>
          <t>RW</t>
        </is>
      </c>
      <c r="H2374" s="5" t="inlineStr">
        <is>
          <t>RW</t>
        </is>
      </c>
      <c r="I2374" s="5">
        <f>VLOOKUP(H2374,'5.a Definitions'!E:F,2,FALSE)</f>
        <v/>
      </c>
      <c r="J2374" s="465" t="inlineStr">
        <is>
          <t xml:space="preserve"> Fuel export </t>
        </is>
      </c>
      <c r="K2374" s="465" t="inlineStr">
        <is>
          <t xml:space="preserve"> fuel export </t>
        </is>
      </c>
      <c r="L2374" s="465" t="inlineStr">
        <is>
          <t xml:space="preserve"> reactive </t>
        </is>
      </c>
      <c r="M2374" s="465" t="inlineStr">
        <is>
          <t xml:space="preserve"> Nmix </t>
        </is>
      </c>
      <c r="N2374" s="466" t="n">
        <v>235.5009101874</v>
      </c>
      <c r="O2374" s="467" t="n">
        <v>2.609160122640955</v>
      </c>
      <c r="P2374" s="468" t="n">
        <v>2008</v>
      </c>
      <c r="Q2374" s="469" t="inlineStr">
        <is>
          <t>SSB tab 08801</t>
        </is>
      </c>
      <c r="R2374" s="469" t="inlineStr">
        <is>
          <t>ok</t>
        </is>
      </c>
      <c r="S2374" s="469" t="inlineStr">
        <is>
          <t xml:space="preserve"> text </t>
        </is>
      </c>
      <c r="T2374" s="426" t="inlineStr">
        <is>
          <t>Norway</t>
        </is>
      </c>
      <c r="U2374" s="5" t="inlineStr">
        <is>
          <t>useful output</t>
        </is>
      </c>
      <c r="V2374" s="465" t="n">
        <v>0.04</v>
      </c>
    </row>
    <row r="2375" ht="16" customHeight="1">
      <c r="B2375" s="5" t="inlineStr">
        <is>
          <t>EF.IC-AT.AT</t>
        </is>
      </c>
      <c r="C2375" s="5" t="inlineStr">
        <is>
          <t>EF.IC-AT.AT-Emissions-NH3</t>
        </is>
      </c>
      <c r="D2375" s="5" t="inlineStr">
        <is>
          <t>EF</t>
        </is>
      </c>
      <c r="E2375" s="5" t="inlineStr">
        <is>
          <t>IC</t>
        </is>
      </c>
      <c r="F2375" s="5">
        <f>VLOOKUP(E2375,'5.a Definitions'!E:F,2,FALSE)</f>
        <v/>
      </c>
      <c r="G2375" s="5" t="inlineStr">
        <is>
          <t>AT</t>
        </is>
      </c>
      <c r="H2375" s="5" t="inlineStr">
        <is>
          <t>AT</t>
        </is>
      </c>
      <c r="I2375" s="5">
        <f>VLOOKUP(H2375,'5.a Definitions'!E:F,2,FALSE)</f>
        <v/>
      </c>
      <c r="J2375" s="465" t="inlineStr">
        <is>
          <t xml:space="preserve"> Emissions </t>
        </is>
      </c>
      <c r="K2375" s="465" t="inlineStr">
        <is>
          <t xml:space="preserve"> industrial emissions </t>
        </is>
      </c>
      <c r="L2375" s="465" t="inlineStr">
        <is>
          <t xml:space="preserve"> reactive </t>
        </is>
      </c>
      <c r="M2375" s="465" t="inlineStr">
        <is>
          <t xml:space="preserve"> NH3 </t>
        </is>
      </c>
      <c r="N2375" s="466" t="n">
        <v>0.01071942184395</v>
      </c>
      <c r="O2375" s="467" t="n">
        <v>0.2113291722402242</v>
      </c>
      <c r="P2375" s="468" t="n">
        <v>2008</v>
      </c>
      <c r="Q2375" s="469" t="inlineStr">
        <is>
          <t>CRLTAP Inventory Submissions</t>
        </is>
      </c>
      <c r="R2375" s="469" t="inlineStr">
        <is>
          <t>ok</t>
        </is>
      </c>
      <c r="S2375" s="469" t="inlineStr">
        <is>
          <t xml:space="preserve"> text </t>
        </is>
      </c>
      <c r="T2375" s="426" t="inlineStr">
        <is>
          <t>Norway</t>
        </is>
      </c>
      <c r="U2375" s="465" t="inlineStr">
        <is>
          <t xml:space="preserve"> N wasted </t>
        </is>
      </c>
      <c r="V2375" s="465" t="n">
        <v>0.04</v>
      </c>
    </row>
    <row r="2376" ht="16" customHeight="1">
      <c r="B2376" s="5" t="inlineStr">
        <is>
          <t>EF.IC-AT.AT</t>
        </is>
      </c>
      <c r="C2376" s="5" t="inlineStr">
        <is>
          <t>EF.IC-AT.AT-Emissions-NOx</t>
        </is>
      </c>
      <c r="D2376" s="5" t="inlineStr">
        <is>
          <t>EF</t>
        </is>
      </c>
      <c r="E2376" s="5" t="inlineStr">
        <is>
          <t>IC</t>
        </is>
      </c>
      <c r="F2376" s="5">
        <f>VLOOKUP(E2376,'5.a Definitions'!E:F,2,FALSE)</f>
        <v/>
      </c>
      <c r="G2376" s="5" t="inlineStr">
        <is>
          <t>AT</t>
        </is>
      </c>
      <c r="H2376" s="5" t="inlineStr">
        <is>
          <t>AT</t>
        </is>
      </c>
      <c r="I2376" s="5">
        <f>VLOOKUP(H2376,'5.a Definitions'!E:F,2,FALSE)</f>
        <v/>
      </c>
      <c r="J2376" s="465" t="inlineStr">
        <is>
          <t xml:space="preserve"> Emissions </t>
        </is>
      </c>
      <c r="K2376" s="465" t="inlineStr">
        <is>
          <t xml:space="preserve"> industrial emissions </t>
        </is>
      </c>
      <c r="L2376" s="465" t="inlineStr">
        <is>
          <t xml:space="preserve"> reactive </t>
        </is>
      </c>
      <c r="M2376" s="465" t="inlineStr">
        <is>
          <t xml:space="preserve"> NOx </t>
        </is>
      </c>
      <c r="N2376" s="466" t="n">
        <v>4.21879803668882</v>
      </c>
      <c r="O2376" s="467" t="n">
        <v>0.232097990907596</v>
      </c>
      <c r="P2376" s="468" t="n">
        <v>2008</v>
      </c>
      <c r="Q2376" s="469" t="inlineStr">
        <is>
          <t>CRLTAP Inventory Submissions</t>
        </is>
      </c>
      <c r="R2376" s="469" t="inlineStr">
        <is>
          <t>ok</t>
        </is>
      </c>
      <c r="S2376" s="469" t="inlineStr">
        <is>
          <t xml:space="preserve"> text </t>
        </is>
      </c>
      <c r="T2376" s="426" t="inlineStr">
        <is>
          <t>Norway</t>
        </is>
      </c>
      <c r="U2376" s="465" t="inlineStr">
        <is>
          <t xml:space="preserve"> N wasted </t>
        </is>
      </c>
      <c r="V2376" s="465" t="n">
        <v>0.04</v>
      </c>
    </row>
    <row r="2377" ht="16" customHeight="1">
      <c r="B2377" s="5" t="inlineStr">
        <is>
          <t>EF.IC-AT.AT</t>
        </is>
      </c>
      <c r="C2377" s="5" t="inlineStr">
        <is>
          <t>EF.IC-AT.AT-Emissions-N2O</t>
        </is>
      </c>
      <c r="D2377" s="5" t="inlineStr">
        <is>
          <t>EF</t>
        </is>
      </c>
      <c r="E2377" s="5" t="inlineStr">
        <is>
          <t>IC</t>
        </is>
      </c>
      <c r="F2377" s="5">
        <f>VLOOKUP(E2377,'5.a Definitions'!E:F,2,FALSE)</f>
        <v/>
      </c>
      <c r="G2377" s="5" t="inlineStr">
        <is>
          <t>AT</t>
        </is>
      </c>
      <c r="H2377" s="5" t="inlineStr">
        <is>
          <t>AT</t>
        </is>
      </c>
      <c r="I2377" s="5">
        <f>VLOOKUP(H2377,'5.a Definitions'!E:F,2,FALSE)</f>
        <v/>
      </c>
      <c r="J2377" s="465" t="inlineStr">
        <is>
          <t xml:space="preserve"> Emissions </t>
        </is>
      </c>
      <c r="K2377" s="465" t="inlineStr">
        <is>
          <t xml:space="preserve"> industrial emissions </t>
        </is>
      </c>
      <c r="L2377" s="465" t="inlineStr">
        <is>
          <t xml:space="preserve"> reactive </t>
        </is>
      </c>
      <c r="M2377" s="465" t="inlineStr">
        <is>
          <t xml:space="preserve"> N2O </t>
        </is>
      </c>
      <c r="N2377" s="466" t="n">
        <v>0.08272110859287127</v>
      </c>
      <c r="O2377" s="467" t="n">
        <v>1.394797542306526</v>
      </c>
      <c r="P2377" s="468" t="n">
        <v>2008</v>
      </c>
      <c r="Q2377" s="469" t="inlineStr">
        <is>
          <t>UNFCCC CRT</t>
        </is>
      </c>
      <c r="R2377" s="469" t="inlineStr">
        <is>
          <t>ok</t>
        </is>
      </c>
      <c r="S2377" s="469" t="inlineStr">
        <is>
          <t xml:space="preserve"> text </t>
        </is>
      </c>
      <c r="T2377" s="426" t="inlineStr">
        <is>
          <t>Norway</t>
        </is>
      </c>
      <c r="U2377" s="465" t="inlineStr">
        <is>
          <t xml:space="preserve"> N wasted </t>
        </is>
      </c>
      <c r="V2377" s="465" t="n">
        <v>0.04</v>
      </c>
    </row>
    <row r="2378" ht="16" customHeight="1">
      <c r="B2378" s="5" t="inlineStr">
        <is>
          <t>EF.TR-AT.AT</t>
        </is>
      </c>
      <c r="C2378" s="5" t="inlineStr">
        <is>
          <t>EF.TR-AT.AT-Emissions-NH3</t>
        </is>
      </c>
      <c r="D2378" s="5" t="inlineStr">
        <is>
          <t>EF</t>
        </is>
      </c>
      <c r="E2378" s="5" t="inlineStr">
        <is>
          <t>TR</t>
        </is>
      </c>
      <c r="F2378" s="5">
        <f>VLOOKUP(E2378,'5.a Definitions'!E:F,2,FALSE)</f>
        <v/>
      </c>
      <c r="G2378" s="5" t="inlineStr">
        <is>
          <t>AT</t>
        </is>
      </c>
      <c r="H2378" s="5" t="inlineStr">
        <is>
          <t>AT</t>
        </is>
      </c>
      <c r="I2378" s="5">
        <f>VLOOKUP(H2378,'5.a Definitions'!E:F,2,FALSE)</f>
        <v/>
      </c>
      <c r="J2378" s="465" t="inlineStr">
        <is>
          <t xml:space="preserve"> Emissions </t>
        </is>
      </c>
      <c r="K2378" s="465" t="inlineStr">
        <is>
          <t xml:space="preserve"> transport emissions </t>
        </is>
      </c>
      <c r="L2378" s="465" t="inlineStr">
        <is>
          <t xml:space="preserve"> reactive </t>
        </is>
      </c>
      <c r="M2378" s="465" t="inlineStr">
        <is>
          <t xml:space="preserve"> NH3 </t>
        </is>
      </c>
      <c r="N2378" s="466" t="n">
        <v>1.44359271352305</v>
      </c>
      <c r="O2378" s="467" t="n">
        <v>0.4166467125194208</v>
      </c>
      <c r="P2378" s="468" t="n">
        <v>2008</v>
      </c>
      <c r="Q2378" s="469" t="inlineStr">
        <is>
          <t>CRLTAP Inventory Submissions</t>
        </is>
      </c>
      <c r="R2378" s="469" t="inlineStr">
        <is>
          <t>ok</t>
        </is>
      </c>
      <c r="S2378" s="469" t="inlineStr">
        <is>
          <t xml:space="preserve"> text </t>
        </is>
      </c>
      <c r="T2378" s="426" t="inlineStr">
        <is>
          <t>Norway</t>
        </is>
      </c>
      <c r="U2378" s="465" t="inlineStr">
        <is>
          <t xml:space="preserve"> N wasted </t>
        </is>
      </c>
      <c r="V2378" s="465" t="n">
        <v>0.04</v>
      </c>
    </row>
    <row r="2379" ht="16" customHeight="1">
      <c r="B2379" s="5" t="inlineStr">
        <is>
          <t>EF.TR-AT.AT</t>
        </is>
      </c>
      <c r="C2379" s="5" t="inlineStr">
        <is>
          <t>EF.TR-AT.AT-Emissions-NOx</t>
        </is>
      </c>
      <c r="D2379" s="5" t="inlineStr">
        <is>
          <t>EF</t>
        </is>
      </c>
      <c r="E2379" s="5" t="inlineStr">
        <is>
          <t>TR</t>
        </is>
      </c>
      <c r="F2379" s="5">
        <f>VLOOKUP(E2379,'5.a Definitions'!E:F,2,FALSE)</f>
        <v/>
      </c>
      <c r="G2379" s="5" t="inlineStr">
        <is>
          <t>AT</t>
        </is>
      </c>
      <c r="H2379" s="5" t="inlineStr">
        <is>
          <t>AT</t>
        </is>
      </c>
      <c r="I2379" s="5">
        <f>VLOOKUP(H2379,'5.a Definitions'!E:F,2,FALSE)</f>
        <v/>
      </c>
      <c r="J2379" s="465" t="inlineStr">
        <is>
          <t xml:space="preserve"> Emissions </t>
        </is>
      </c>
      <c r="K2379" s="465" t="inlineStr">
        <is>
          <t xml:space="preserve"> transport emissions </t>
        </is>
      </c>
      <c r="L2379" s="465" t="inlineStr">
        <is>
          <t xml:space="preserve"> reactive </t>
        </is>
      </c>
      <c r="M2379" s="465" t="inlineStr">
        <is>
          <t xml:space="preserve"> NOx </t>
        </is>
      </c>
      <c r="N2379" s="466" t="n">
        <v>29.9515003757464</v>
      </c>
      <c r="O2379" s="467" t="n">
        <v>0.1243729018071103</v>
      </c>
      <c r="P2379" s="468" t="n">
        <v>2008</v>
      </c>
      <c r="Q2379" s="469" t="inlineStr">
        <is>
          <t>CRLTAP Inventory Submissions</t>
        </is>
      </c>
      <c r="R2379" s="469" t="inlineStr">
        <is>
          <t>ok</t>
        </is>
      </c>
      <c r="S2379" s="469" t="inlineStr">
        <is>
          <t xml:space="preserve"> text </t>
        </is>
      </c>
      <c r="T2379" s="426" t="inlineStr">
        <is>
          <t>Norway</t>
        </is>
      </c>
      <c r="U2379" s="465" t="inlineStr">
        <is>
          <t xml:space="preserve"> N wasted </t>
        </is>
      </c>
      <c r="V2379" s="465" t="n">
        <v>0.04</v>
      </c>
    </row>
    <row r="2380" ht="16" customFormat="1" customHeight="1" s="482">
      <c r="B2380" s="5" t="inlineStr">
        <is>
          <t>EF.TR-AT.AT</t>
        </is>
      </c>
      <c r="C2380" s="5" t="inlineStr">
        <is>
          <t>EF.TR-AT.AT-Emissions-N2O</t>
        </is>
      </c>
      <c r="D2380" s="5" t="inlineStr">
        <is>
          <t>EF</t>
        </is>
      </c>
      <c r="E2380" s="5" t="inlineStr">
        <is>
          <t>TR</t>
        </is>
      </c>
      <c r="F2380" s="5">
        <f>VLOOKUP(E2380,'5.a Definitions'!E:F,2,FALSE)</f>
        <v/>
      </c>
      <c r="G2380" s="5" t="inlineStr">
        <is>
          <t>AT</t>
        </is>
      </c>
      <c r="H2380" s="5" t="inlineStr">
        <is>
          <t>AT</t>
        </is>
      </c>
      <c r="I2380" s="5">
        <f>VLOOKUP(H2380,'5.a Definitions'!E:F,2,FALSE)</f>
        <v/>
      </c>
      <c r="J2380" s="465" t="inlineStr">
        <is>
          <t xml:space="preserve"> Emissions </t>
        </is>
      </c>
      <c r="K2380" s="465" t="inlineStr">
        <is>
          <t xml:space="preserve"> transport emissions </t>
        </is>
      </c>
      <c r="L2380" s="465" t="inlineStr">
        <is>
          <t xml:space="preserve"> reactive </t>
        </is>
      </c>
      <c r="M2380" s="465" t="inlineStr">
        <is>
          <t xml:space="preserve"> N2O </t>
        </is>
      </c>
      <c r="N2380" s="466" t="n">
        <v>0.1984598747352257</v>
      </c>
      <c r="O2380" s="467" t="n">
        <v>0.6463342428493241</v>
      </c>
      <c r="P2380" s="468" t="n">
        <v>2008</v>
      </c>
      <c r="Q2380" s="469" t="inlineStr">
        <is>
          <t>UNFCCC CRT</t>
        </is>
      </c>
      <c r="R2380" s="469" t="inlineStr">
        <is>
          <t>ok</t>
        </is>
      </c>
      <c r="S2380" s="469" t="inlineStr">
        <is>
          <t xml:space="preserve"> text </t>
        </is>
      </c>
      <c r="T2380" s="426" t="inlineStr">
        <is>
          <t>Norway</t>
        </is>
      </c>
      <c r="U2380" s="465" t="inlineStr">
        <is>
          <t xml:space="preserve"> N wasted </t>
        </is>
      </c>
      <c r="V2380" s="465" t="n">
        <v>0.04</v>
      </c>
    </row>
    <row r="2381" ht="16" customHeight="1">
      <c r="B2381" s="5" t="inlineStr">
        <is>
          <t>EF.TR-AT.AT</t>
        </is>
      </c>
      <c r="C2381" s="5" t="inlineStr">
        <is>
          <t>EF.TR-AT.AT-Emissions-N2</t>
        </is>
      </c>
      <c r="D2381" s="5" t="inlineStr">
        <is>
          <t>EF</t>
        </is>
      </c>
      <c r="E2381" s="5" t="inlineStr">
        <is>
          <t>TR</t>
        </is>
      </c>
      <c r="F2381" s="5">
        <f>VLOOKUP(E2381,'5.a Definitions'!E:F,2,FALSE)</f>
        <v/>
      </c>
      <c r="G2381" s="5" t="inlineStr">
        <is>
          <t>AT</t>
        </is>
      </c>
      <c r="H2381" s="5" t="inlineStr">
        <is>
          <t>AT</t>
        </is>
      </c>
      <c r="I2381" s="5">
        <f>VLOOKUP(H2381,'5.a Definitions'!E:F,2,FALSE)</f>
        <v/>
      </c>
      <c r="J2381" s="465" t="inlineStr">
        <is>
          <t xml:space="preserve"> Emissions </t>
        </is>
      </c>
      <c r="K2381" s="465" t="inlineStr">
        <is>
          <t xml:space="preserve"> transport emissions </t>
        </is>
      </c>
      <c r="L2381" s="465" t="inlineStr">
        <is>
          <t xml:space="preserve"> inert </t>
        </is>
      </c>
      <c r="M2381" s="465" t="inlineStr">
        <is>
          <t xml:space="preserve"> N2 </t>
        </is>
      </c>
      <c r="N2381" s="466" t="n">
        <v>0</v>
      </c>
      <c r="O2381" s="467" t="n">
        <v>0.2</v>
      </c>
      <c r="P2381" s="468" t="n">
        <v>2008</v>
      </c>
      <c r="Q2381" s="469" t="inlineStr">
        <is>
          <t>mass balance</t>
        </is>
      </c>
      <c r="R2381" s="469" t="inlineStr">
        <is>
          <t>ok</t>
        </is>
      </c>
      <c r="S2381" s="469" t="inlineStr">
        <is>
          <t xml:space="preserve"> text </t>
        </is>
      </c>
      <c r="T2381" s="426" t="inlineStr">
        <is>
          <t>Norway</t>
        </is>
      </c>
      <c r="U2381" s="465" t="inlineStr">
        <is>
          <t xml:space="preserve"> N wasted </t>
        </is>
      </c>
      <c r="V2381" s="465" t="n">
        <v>0.04</v>
      </c>
    </row>
    <row r="2382" ht="16" customHeight="1">
      <c r="B2382" s="5" t="inlineStr">
        <is>
          <t>EF.TR-RW.RW</t>
        </is>
      </c>
      <c r="C2382" s="5" t="inlineStr">
        <is>
          <t>EF.TR-RW.RW-Export of transport fuels-Nmix</t>
        </is>
      </c>
      <c r="D2382" s="5" t="inlineStr">
        <is>
          <t>EF</t>
        </is>
      </c>
      <c r="E2382" s="5" t="inlineStr">
        <is>
          <t>TR</t>
        </is>
      </c>
      <c r="F2382" s="5">
        <f>VLOOKUP(E2382,'5.a Definitions'!E:F,2,FALSE)</f>
        <v/>
      </c>
      <c r="G2382" s="5" t="inlineStr">
        <is>
          <t>RW</t>
        </is>
      </c>
      <c r="H2382" s="5" t="inlineStr">
        <is>
          <t>RW</t>
        </is>
      </c>
      <c r="I2382" s="5">
        <f>VLOOKUP(H2382,'5.a Definitions'!E:F,2,FALSE)</f>
        <v/>
      </c>
      <c r="J2382" s="465" t="inlineStr">
        <is>
          <t xml:space="preserve"> Export of transport fuels </t>
        </is>
      </c>
      <c r="K2382" s="465" t="inlineStr">
        <is>
          <t xml:space="preserve"> export of transport fuel </t>
        </is>
      </c>
      <c r="L2382" s="465" t="inlineStr">
        <is>
          <t xml:space="preserve"> reactive </t>
        </is>
      </c>
      <c r="M2382" s="465" t="inlineStr">
        <is>
          <t xml:space="preserve"> Nmix </t>
        </is>
      </c>
      <c r="N2382" s="466" t="n">
        <v>0.115327364</v>
      </c>
      <c r="O2382" s="467" t="n">
        <v>0.8098856427785351</v>
      </c>
      <c r="P2382" s="468" t="n">
        <v>2008</v>
      </c>
      <c r="Q2382" s="469" t="inlineStr">
        <is>
          <t>SSB tab 08801</t>
        </is>
      </c>
      <c r="R2382" s="469" t="inlineStr">
        <is>
          <t>ok</t>
        </is>
      </c>
      <c r="S2382" s="469" t="inlineStr">
        <is>
          <t xml:space="preserve"> text </t>
        </is>
      </c>
      <c r="T2382" s="426" t="inlineStr">
        <is>
          <t>Norway</t>
        </is>
      </c>
      <c r="U2382" s="5" t="inlineStr">
        <is>
          <t>useful output</t>
        </is>
      </c>
      <c r="V2382" s="465" t="n">
        <v>0.04</v>
      </c>
    </row>
    <row r="2383" ht="16" customHeight="1">
      <c r="B2383" s="5" t="inlineStr">
        <is>
          <t>EF.OE-AT.AT</t>
        </is>
      </c>
      <c r="C2383" s="5" t="inlineStr">
        <is>
          <t>EF.OE-AT.AT-Emissions-NH3</t>
        </is>
      </c>
      <c r="D2383" s="5" t="inlineStr">
        <is>
          <t>EF</t>
        </is>
      </c>
      <c r="E2383" s="5" t="inlineStr">
        <is>
          <t>OE</t>
        </is>
      </c>
      <c r="F2383" s="5">
        <f>VLOOKUP(E2383,'5.a Definitions'!E:F,2,FALSE)</f>
        <v/>
      </c>
      <c r="G2383" s="5" t="inlineStr">
        <is>
          <t>AT</t>
        </is>
      </c>
      <c r="H2383" s="5" t="inlineStr">
        <is>
          <t>AT</t>
        </is>
      </c>
      <c r="I2383" s="5">
        <f>VLOOKUP(H2383,'5.a Definitions'!E:F,2,FALSE)</f>
        <v/>
      </c>
      <c r="J2383" s="465" t="inlineStr">
        <is>
          <t xml:space="preserve"> Emissions </t>
        </is>
      </c>
      <c r="K2383" s="465" t="inlineStr">
        <is>
          <t xml:space="preserve"> other fuels emissions </t>
        </is>
      </c>
      <c r="L2383" s="465" t="inlineStr">
        <is>
          <t xml:space="preserve"> reactive </t>
        </is>
      </c>
      <c r="M2383" s="465" t="inlineStr">
        <is>
          <t xml:space="preserve"> NH3 </t>
        </is>
      </c>
      <c r="N2383" s="466" t="n">
        <v>0.07131524806530001</v>
      </c>
      <c r="O2383" s="467" t="n">
        <v>0.5649749567550706</v>
      </c>
      <c r="P2383" s="468" t="n">
        <v>2008</v>
      </c>
      <c r="Q2383" s="469" t="inlineStr">
        <is>
          <t>CRLTAP Inventory Submissions</t>
        </is>
      </c>
      <c r="R2383" s="469" t="inlineStr">
        <is>
          <t>ok</t>
        </is>
      </c>
      <c r="S2383" s="469" t="inlineStr">
        <is>
          <t xml:space="preserve"> text </t>
        </is>
      </c>
      <c r="T2383" s="426" t="inlineStr">
        <is>
          <t>Norway</t>
        </is>
      </c>
      <c r="U2383" s="465" t="inlineStr">
        <is>
          <t xml:space="preserve"> N wasted </t>
        </is>
      </c>
      <c r="V2383" s="465" t="n">
        <v>0.04</v>
      </c>
    </row>
    <row r="2384" ht="16" customHeight="1">
      <c r="B2384" s="5" t="inlineStr">
        <is>
          <t>EF.OE-AT.AT</t>
        </is>
      </c>
      <c r="C2384" s="5" t="inlineStr">
        <is>
          <t>EF.OE-AT.AT-Emissions-NOx</t>
        </is>
      </c>
      <c r="D2384" s="5" t="inlineStr">
        <is>
          <t>EF</t>
        </is>
      </c>
      <c r="E2384" s="5" t="inlineStr">
        <is>
          <t>OE</t>
        </is>
      </c>
      <c r="F2384" s="5">
        <f>VLOOKUP(E2384,'5.a Definitions'!E:F,2,FALSE)</f>
        <v/>
      </c>
      <c r="G2384" s="5" t="inlineStr">
        <is>
          <t>AT</t>
        </is>
      </c>
      <c r="H2384" s="5" t="inlineStr">
        <is>
          <t>AT</t>
        </is>
      </c>
      <c r="I2384" s="5">
        <f>VLOOKUP(H2384,'5.a Definitions'!E:F,2,FALSE)</f>
        <v/>
      </c>
      <c r="J2384" s="465" t="inlineStr">
        <is>
          <t xml:space="preserve"> Emissions </t>
        </is>
      </c>
      <c r="K2384" s="465" t="inlineStr">
        <is>
          <t xml:space="preserve"> other fuels emissions </t>
        </is>
      </c>
      <c r="L2384" s="465" t="inlineStr">
        <is>
          <t xml:space="preserve"> reactive </t>
        </is>
      </c>
      <c r="M2384" s="465" t="inlineStr">
        <is>
          <t xml:space="preserve"> NOx </t>
        </is>
      </c>
      <c r="N2384" s="466" t="n">
        <v>7.185713167844232</v>
      </c>
      <c r="O2384" s="467" t="n">
        <v>0.2131862161658899</v>
      </c>
      <c r="P2384" s="468" t="n">
        <v>2008</v>
      </c>
      <c r="Q2384" s="469" t="inlineStr">
        <is>
          <t>CRLTAP Inventory Submissions</t>
        </is>
      </c>
      <c r="R2384" s="469" t="inlineStr">
        <is>
          <t>ok</t>
        </is>
      </c>
      <c r="S2384" s="469" t="inlineStr">
        <is>
          <t xml:space="preserve"> text </t>
        </is>
      </c>
      <c r="T2384" s="426" t="inlineStr">
        <is>
          <t>Norway</t>
        </is>
      </c>
      <c r="U2384" s="465" t="inlineStr">
        <is>
          <t xml:space="preserve"> N wasted </t>
        </is>
      </c>
      <c r="V2384" s="465" t="n">
        <v>0.04</v>
      </c>
    </row>
    <row r="2385" ht="16" customHeight="1">
      <c r="B2385" s="5" t="inlineStr">
        <is>
          <t>EF.OE-AT.AT</t>
        </is>
      </c>
      <c r="C2385" s="5" t="inlineStr">
        <is>
          <t>EF.OE-AT.AT-Emissions-N2O</t>
        </is>
      </c>
      <c r="D2385" s="5" t="inlineStr">
        <is>
          <t>EF</t>
        </is>
      </c>
      <c r="E2385" s="5" t="inlineStr">
        <is>
          <t>OE</t>
        </is>
      </c>
      <c r="F2385" s="5">
        <f>VLOOKUP(E2385,'5.a Definitions'!E:F,2,FALSE)</f>
        <v/>
      </c>
      <c r="G2385" s="5" t="inlineStr">
        <is>
          <t>AT</t>
        </is>
      </c>
      <c r="H2385" s="5" t="inlineStr">
        <is>
          <t>AT</t>
        </is>
      </c>
      <c r="I2385" s="5">
        <f>VLOOKUP(H2385,'5.a Definitions'!E:F,2,FALSE)</f>
        <v/>
      </c>
      <c r="J2385" s="465" t="inlineStr">
        <is>
          <t xml:space="preserve"> Emissions </t>
        </is>
      </c>
      <c r="K2385" s="465" t="inlineStr">
        <is>
          <t xml:space="preserve"> other fuels emissions </t>
        </is>
      </c>
      <c r="L2385" s="465" t="inlineStr">
        <is>
          <t xml:space="preserve"> reactive </t>
        </is>
      </c>
      <c r="M2385" s="465" t="inlineStr">
        <is>
          <t xml:space="preserve"> N2O </t>
        </is>
      </c>
      <c r="N2385" s="466" t="n">
        <v>0.0746996383677547</v>
      </c>
      <c r="O2385" s="467" t="n">
        <v>1.394797542306527</v>
      </c>
      <c r="P2385" s="468" t="n">
        <v>2008</v>
      </c>
      <c r="Q2385" s="469" t="inlineStr">
        <is>
          <t>UNFCCC CRT</t>
        </is>
      </c>
      <c r="R2385" s="469" t="inlineStr">
        <is>
          <t>ok</t>
        </is>
      </c>
      <c r="S2385" s="469" t="inlineStr">
        <is>
          <t xml:space="preserve"> text </t>
        </is>
      </c>
      <c r="T2385" s="426" t="inlineStr">
        <is>
          <t>Norway</t>
        </is>
      </c>
      <c r="U2385" s="465" t="inlineStr">
        <is>
          <t xml:space="preserve"> N wasted </t>
        </is>
      </c>
      <c r="V2385" s="465" t="n">
        <v>0.04</v>
      </c>
    </row>
    <row r="2386" ht="16" customHeight="1" thickBot="1">
      <c r="A2386" s="483" t="n"/>
      <c r="B2386" s="6" t="inlineStr">
        <is>
          <t>EF.OE-AT.AT</t>
        </is>
      </c>
      <c r="C2386" s="6" t="inlineStr">
        <is>
          <t>EF.OE-AT.AT-Emissions-N2</t>
        </is>
      </c>
      <c r="D2386" s="6" t="inlineStr">
        <is>
          <t>EF</t>
        </is>
      </c>
      <c r="E2386" s="6" t="inlineStr">
        <is>
          <t>OE</t>
        </is>
      </c>
      <c r="F2386" s="5">
        <f>VLOOKUP(E2386,'5.a Definitions'!E:F,2,FALSE)</f>
        <v/>
      </c>
      <c r="G2386" s="6" t="inlineStr">
        <is>
          <t>AT</t>
        </is>
      </c>
      <c r="H2386" s="6" t="inlineStr">
        <is>
          <t>AT</t>
        </is>
      </c>
      <c r="I2386" s="5">
        <f>VLOOKUP(H2386,'5.a Definitions'!E:F,2,FALSE)</f>
        <v/>
      </c>
      <c r="J2386" s="470" t="inlineStr">
        <is>
          <t xml:space="preserve"> Emissions </t>
        </is>
      </c>
      <c r="K2386" s="470" t="inlineStr">
        <is>
          <t xml:space="preserve"> other fuels emissions </t>
        </is>
      </c>
      <c r="L2386" s="470" t="inlineStr">
        <is>
          <t xml:space="preserve"> inert </t>
        </is>
      </c>
      <c r="M2386" s="470" t="inlineStr">
        <is>
          <t xml:space="preserve"> N2 </t>
        </is>
      </c>
      <c r="N2386" s="466" t="n">
        <v>0</v>
      </c>
      <c r="O2386" s="471" t="n">
        <v>0.2</v>
      </c>
      <c r="P2386" s="468" t="n">
        <v>2008</v>
      </c>
      <c r="Q2386" s="472" t="inlineStr">
        <is>
          <t>mass balance</t>
        </is>
      </c>
      <c r="R2386" s="469" t="inlineStr">
        <is>
          <t>ok</t>
        </is>
      </c>
      <c r="S2386" s="472" t="inlineStr">
        <is>
          <t xml:space="preserve"> text </t>
        </is>
      </c>
      <c r="T2386" s="426" t="inlineStr">
        <is>
          <t>Norway</t>
        </is>
      </c>
      <c r="U2386" s="470" t="inlineStr">
        <is>
          <t xml:space="preserve"> N wasted </t>
        </is>
      </c>
      <c r="V2386" s="470" t="n">
        <v>0.04</v>
      </c>
    </row>
    <row r="2387" ht="16" customHeight="1">
      <c r="A2387" s="487" t="inlineStr">
        <is>
          <t xml:space="preserve"> Materials and products </t>
        </is>
      </c>
      <c r="B2387" s="452" t="inlineStr">
        <is>
          <t>MP.FP-AG.SM</t>
        </is>
      </c>
      <c r="C2387" s="452" t="inlineStr">
        <is>
          <t>MP.FP-AG.SM-Seeds and planting material -Nmix</t>
        </is>
      </c>
      <c r="D2387" s="452" t="inlineStr">
        <is>
          <t>MP</t>
        </is>
      </c>
      <c r="E2387" s="452" t="inlineStr">
        <is>
          <t>FP</t>
        </is>
      </c>
      <c r="F2387" s="5">
        <f>VLOOKUP(E2387,'5.a Definitions'!E:F,2,FALSE)</f>
        <v/>
      </c>
      <c r="G2387" s="452" t="inlineStr">
        <is>
          <t>AG</t>
        </is>
      </c>
      <c r="H2387" s="452" t="inlineStr">
        <is>
          <t>SM</t>
        </is>
      </c>
      <c r="I2387" s="5">
        <f>VLOOKUP(H2387,'5.a Definitions'!E:F,2,FALSE)</f>
        <v/>
      </c>
      <c r="J2387" s="465" t="inlineStr">
        <is>
          <t xml:space="preserve"> Seeds and planting material  </t>
        </is>
      </c>
      <c r="K2387" s="465" t="inlineStr">
        <is>
          <t xml:space="preserve"> seeds and planting material </t>
        </is>
      </c>
      <c r="L2387" s="465" t="inlineStr">
        <is>
          <t xml:space="preserve"> reactive </t>
        </is>
      </c>
      <c r="M2387" s="465" t="inlineStr">
        <is>
          <t xml:space="preserve"> Nmix </t>
        </is>
      </c>
      <c r="N2387" s="466" t="n">
        <v>1.195009312933105</v>
      </c>
      <c r="O2387" s="467" t="n">
        <v>0.3192125400530411</v>
      </c>
      <c r="P2387" s="468" t="n">
        <v>2008</v>
      </c>
      <c r="Q2387" s="469" t="inlineStr">
        <is>
          <t>NIBIO Totalkalkylen</t>
        </is>
      </c>
      <c r="R2387" s="469" t="inlineStr">
        <is>
          <t>ok</t>
        </is>
      </c>
      <c r="S2387" s="469" t="inlineStr">
        <is>
          <t xml:space="preserve"> text </t>
        </is>
      </c>
      <c r="T2387" s="426" t="inlineStr">
        <is>
          <t>Norway</t>
        </is>
      </c>
      <c r="U2387" s="5" t="inlineStr">
        <is>
          <t>useful output</t>
        </is>
      </c>
      <c r="V2387" s="465" t="n">
        <v>0.04</v>
      </c>
    </row>
    <row r="2388" ht="16" customHeight="1">
      <c r="B2388" s="5" t="inlineStr">
        <is>
          <t>MP.FP-AG.MM</t>
        </is>
      </c>
      <c r="C2388" s="5" t="inlineStr">
        <is>
          <t>MP.FP-AG.MM-Farm animal feed-Nmix</t>
        </is>
      </c>
      <c r="D2388" s="5" t="inlineStr">
        <is>
          <t>MP</t>
        </is>
      </c>
      <c r="E2388" s="5" t="inlineStr">
        <is>
          <t>FP</t>
        </is>
      </c>
      <c r="F2388" s="5">
        <f>VLOOKUP(E2388,'5.a Definitions'!E:F,2,FALSE)</f>
        <v/>
      </c>
      <c r="G2388" s="5" t="inlineStr">
        <is>
          <t>AG</t>
        </is>
      </c>
      <c r="H2388" s="5" t="inlineStr">
        <is>
          <t>MM</t>
        </is>
      </c>
      <c r="I2388" s="5">
        <f>VLOOKUP(H2388,'5.a Definitions'!E:F,2,FALSE)</f>
        <v/>
      </c>
      <c r="J2388" s="465" t="inlineStr">
        <is>
          <t xml:space="preserve"> Farm animal feed </t>
        </is>
      </c>
      <c r="K2388" s="465" t="inlineStr">
        <is>
          <t xml:space="preserve"> farm animal feed </t>
        </is>
      </c>
      <c r="L2388" s="465" t="inlineStr">
        <is>
          <t xml:space="preserve"> reactive </t>
        </is>
      </c>
      <c r="M2388" s="465" t="inlineStr">
        <is>
          <t xml:space="preserve"> Nmix </t>
        </is>
      </c>
      <c r="N2388" s="466" t="n">
        <v>21.2837711</v>
      </c>
      <c r="O2388" s="467" t="n">
        <v>0.0974158336476349</v>
      </c>
      <c r="P2388" s="468" t="n">
        <v>2008</v>
      </c>
      <c r="Q2388" s="469" t="inlineStr">
        <is>
          <t>Kraftfôrstatistikk</t>
        </is>
      </c>
      <c r="R2388" s="469" t="inlineStr">
        <is>
          <t>ok</t>
        </is>
      </c>
      <c r="S2388" s="469" t="inlineStr">
        <is>
          <t xml:space="preserve"> text </t>
        </is>
      </c>
      <c r="T2388" s="426" t="inlineStr">
        <is>
          <t>Norway</t>
        </is>
      </c>
      <c r="U2388" s="5" t="inlineStr">
        <is>
          <t>useful output</t>
        </is>
      </c>
      <c r="V2388" s="465" t="n">
        <v>0.04</v>
      </c>
    </row>
    <row r="2389" ht="16" customHeight="1">
      <c r="B2389" s="5" t="inlineStr">
        <is>
          <t>MP.FP-PR.SO</t>
        </is>
      </c>
      <c r="C2389" s="5" t="inlineStr">
        <is>
          <t>MP.FP-PR.SO-Food industry waste-Nmix</t>
        </is>
      </c>
      <c r="D2389" s="5" t="inlineStr">
        <is>
          <t>MP</t>
        </is>
      </c>
      <c r="E2389" s="5" t="inlineStr">
        <is>
          <t>FP</t>
        </is>
      </c>
      <c r="F2389" s="5">
        <f>VLOOKUP(E2389,'5.a Definitions'!E:F,2,FALSE)</f>
        <v/>
      </c>
      <c r="G2389" s="5" t="inlineStr">
        <is>
          <t>PR</t>
        </is>
      </c>
      <c r="H2389" s="5" t="inlineStr">
        <is>
          <t>SO</t>
        </is>
      </c>
      <c r="I2389" s="5">
        <f>VLOOKUP(H2389,'5.a Definitions'!E:F,2,FALSE)</f>
        <v/>
      </c>
      <c r="J2389" s="465" t="inlineStr">
        <is>
          <t xml:space="preserve"> Food industry waste </t>
        </is>
      </c>
      <c r="K2389" s="465" t="inlineStr">
        <is>
          <t xml:space="preserve"> food industry waste </t>
        </is>
      </c>
      <c r="L2389" s="465" t="inlineStr">
        <is>
          <t xml:space="preserve"> reactive </t>
        </is>
      </c>
      <c r="M2389" s="465" t="inlineStr">
        <is>
          <t xml:space="preserve"> Nmix </t>
        </is>
      </c>
      <c r="N2389" s="466" t="n">
        <v>1.201446850393701</v>
      </c>
      <c r="O2389" s="467" t="n">
        <v>0.7969220226699758</v>
      </c>
      <c r="P2389" s="468" t="n">
        <v>2008</v>
      </c>
      <c r="Q2389" s="469" t="inlineStr">
        <is>
          <t>SSB</t>
        </is>
      </c>
      <c r="R2389" s="469" t="inlineStr">
        <is>
          <t>ok</t>
        </is>
      </c>
      <c r="S2389" s="469" t="inlineStr">
        <is>
          <t xml:space="preserve"> text </t>
        </is>
      </c>
      <c r="T2389" s="426" t="inlineStr">
        <is>
          <t>Norway</t>
        </is>
      </c>
      <c r="U2389" s="465" t="inlineStr">
        <is>
          <t xml:space="preserve"> N wasted </t>
        </is>
      </c>
      <c r="V2389" s="465" t="n">
        <v>0.04</v>
      </c>
    </row>
    <row r="2390" ht="16" customHeight="1">
      <c r="B2390" s="5" t="inlineStr">
        <is>
          <t>MP.FP-PR.WW</t>
        </is>
      </c>
      <c r="C2390" s="5" t="inlineStr">
        <is>
          <t>MP.FP-PR.WW-Food industry wastewater-Nmix</t>
        </is>
      </c>
      <c r="D2390" s="5" t="inlineStr">
        <is>
          <t>MP</t>
        </is>
      </c>
      <c r="E2390" s="5" t="inlineStr">
        <is>
          <t>FP</t>
        </is>
      </c>
      <c r="F2390" s="5">
        <f>VLOOKUP(E2390,'5.a Definitions'!E:F,2,FALSE)</f>
        <v/>
      </c>
      <c r="G2390" s="5" t="inlineStr">
        <is>
          <t>PR</t>
        </is>
      </c>
      <c r="H2390" s="5" t="inlineStr">
        <is>
          <t>WW</t>
        </is>
      </c>
      <c r="I2390" s="5">
        <f>VLOOKUP(H2390,'5.a Definitions'!E:F,2,FALSE)</f>
        <v/>
      </c>
      <c r="J2390" s="465" t="inlineStr">
        <is>
          <t xml:space="preserve"> Food industry wastewater </t>
        </is>
      </c>
      <c r="K2390" s="465" t="inlineStr">
        <is>
          <t xml:space="preserve"> food industry wastewater </t>
        </is>
      </c>
      <c r="L2390" s="465" t="inlineStr">
        <is>
          <t xml:space="preserve"> reactive </t>
        </is>
      </c>
      <c r="M2390" s="465" t="inlineStr">
        <is>
          <t xml:space="preserve"> Nmix </t>
        </is>
      </c>
      <c r="N2390" s="466" t="n">
        <v>0.05328435571184995</v>
      </c>
      <c r="O2390" s="467" t="n">
        <v>0.1257113614478888</v>
      </c>
      <c r="P2390" s="468" t="n">
        <v>2008</v>
      </c>
      <c r="Q2390" s="469" t="inlineStr">
        <is>
          <t>Miljødirektoratet</t>
        </is>
      </c>
      <c r="R2390" s="469" t="inlineStr">
        <is>
          <t>ok</t>
        </is>
      </c>
      <c r="S2390" s="469" t="inlineStr">
        <is>
          <t xml:space="preserve"> text </t>
        </is>
      </c>
      <c r="T2390" s="426" t="inlineStr">
        <is>
          <t>Norway</t>
        </is>
      </c>
      <c r="U2390" s="465" t="inlineStr">
        <is>
          <t xml:space="preserve"> N wasted </t>
        </is>
      </c>
      <c r="V2390" s="465" t="n">
        <v>0.04</v>
      </c>
    </row>
    <row r="2391" ht="16" customHeight="1">
      <c r="B2391" s="5" t="inlineStr">
        <is>
          <t>MP.FP-HS.HS</t>
        </is>
      </c>
      <c r="C2391" s="5" t="inlineStr">
        <is>
          <t>MP.FP-HS.HS-Food products-Nmix</t>
        </is>
      </c>
      <c r="D2391" s="5" t="inlineStr">
        <is>
          <t>MP</t>
        </is>
      </c>
      <c r="E2391" s="5" t="inlineStr">
        <is>
          <t>FP</t>
        </is>
      </c>
      <c r="F2391" s="5">
        <f>VLOOKUP(E2391,'5.a Definitions'!E:F,2,FALSE)</f>
        <v/>
      </c>
      <c r="G2391" s="5" t="inlineStr">
        <is>
          <t>HS</t>
        </is>
      </c>
      <c r="H2391" s="5" t="inlineStr">
        <is>
          <t>HS</t>
        </is>
      </c>
      <c r="I2391" s="5">
        <f>VLOOKUP(H2391,'5.a Definitions'!E:F,2,FALSE)</f>
        <v/>
      </c>
      <c r="J2391" s="465" t="inlineStr">
        <is>
          <t xml:space="preserve"> Food products </t>
        </is>
      </c>
      <c r="K2391" s="465" t="inlineStr">
        <is>
          <t xml:space="preserve"> food products </t>
        </is>
      </c>
      <c r="L2391" s="465" t="inlineStr">
        <is>
          <t xml:space="preserve"> reactive </t>
        </is>
      </c>
      <c r="M2391" s="465" t="inlineStr">
        <is>
          <t xml:space="preserve"> Nmix </t>
        </is>
      </c>
      <c r="N2391" s="466" t="n">
        <v>27.84938841753619</v>
      </c>
      <c r="O2391" s="467" t="n">
        <v>0.1818156349577459</v>
      </c>
      <c r="P2391" s="468" t="n">
        <v>2008</v>
      </c>
      <c r="Q2391" s="469" t="inlineStr">
        <is>
          <t>SSB</t>
        </is>
      </c>
      <c r="R2391" s="469" t="inlineStr">
        <is>
          <t>ok</t>
        </is>
      </c>
      <c r="S2391" s="469" t="inlineStr">
        <is>
          <t xml:space="preserve"> text </t>
        </is>
      </c>
      <c r="T2391" s="426" t="inlineStr">
        <is>
          <t>Norway</t>
        </is>
      </c>
      <c r="U2391" s="5" t="inlineStr">
        <is>
          <t>useful output</t>
        </is>
      </c>
      <c r="V2391" s="465" t="n">
        <v>0.04</v>
      </c>
    </row>
    <row r="2392" ht="16" customHeight="1">
      <c r="B2392" s="5" t="inlineStr">
        <is>
          <t>MP.FP-HY.SW</t>
        </is>
      </c>
      <c r="C2392" s="5" t="inlineStr">
        <is>
          <t>MP.FP-HY.SW-Untreated wastewater-Nmix</t>
        </is>
      </c>
      <c r="D2392" s="5" t="inlineStr">
        <is>
          <t>MP</t>
        </is>
      </c>
      <c r="E2392" s="5" t="inlineStr">
        <is>
          <t>FP</t>
        </is>
      </c>
      <c r="F2392" s="5">
        <f>VLOOKUP(E2392,'5.a Definitions'!E:F,2,FALSE)</f>
        <v/>
      </c>
      <c r="G2392" s="5" t="inlineStr">
        <is>
          <t>HY</t>
        </is>
      </c>
      <c r="H2392" s="5" t="inlineStr">
        <is>
          <t>SW</t>
        </is>
      </c>
      <c r="I2392" s="5">
        <f>VLOOKUP(H2392,'5.a Definitions'!E:F,2,FALSE)</f>
        <v/>
      </c>
      <c r="J2392" s="465" t="inlineStr">
        <is>
          <t xml:space="preserve"> Untreated wastewater </t>
        </is>
      </c>
      <c r="K2392" s="465" t="inlineStr">
        <is>
          <t xml:space="preserve"> food industry untreated wastewater </t>
        </is>
      </c>
      <c r="L2392" s="465" t="inlineStr">
        <is>
          <t xml:space="preserve"> reactive </t>
        </is>
      </c>
      <c r="M2392" s="465" t="inlineStr">
        <is>
          <t xml:space="preserve"> Nmix </t>
        </is>
      </c>
      <c r="N2392" s="466" t="n">
        <v>0.3631099999999999</v>
      </c>
      <c r="O2392" s="467" t="n">
        <v>0.1930435702572737</v>
      </c>
      <c r="P2392" s="468" t="n">
        <v>2008</v>
      </c>
      <c r="Q2392" s="469" t="inlineStr">
        <is>
          <t>Miljødirektoratet</t>
        </is>
      </c>
      <c r="R2392" s="469" t="inlineStr">
        <is>
          <t>ok</t>
        </is>
      </c>
      <c r="S2392" s="469" t="inlineStr">
        <is>
          <t xml:space="preserve"> text </t>
        </is>
      </c>
      <c r="T2392" s="426" t="inlineStr">
        <is>
          <t>Norway</t>
        </is>
      </c>
      <c r="U2392" s="465" t="inlineStr">
        <is>
          <t xml:space="preserve"> N wasted </t>
        </is>
      </c>
      <c r="V2392" s="465" t="n">
        <v>0.04</v>
      </c>
    </row>
    <row r="2393" ht="16" customHeight="1">
      <c r="B2393" s="5" t="inlineStr">
        <is>
          <t>MP.FP-HY.AC</t>
        </is>
      </c>
      <c r="C2393" s="5" t="inlineStr">
        <is>
          <t>MP.FP-HY.AC-Feed to freshwater aquaculture-Nmix</t>
        </is>
      </c>
      <c r="D2393" s="5" t="inlineStr">
        <is>
          <t>MP</t>
        </is>
      </c>
      <c r="E2393" s="5" t="inlineStr">
        <is>
          <t>FP</t>
        </is>
      </c>
      <c r="F2393" s="5">
        <f>VLOOKUP(E2393,'5.a Definitions'!E:F,2,FALSE)</f>
        <v/>
      </c>
      <c r="G2393" s="5" t="inlineStr">
        <is>
          <t>HY</t>
        </is>
      </c>
      <c r="H2393" s="5" t="inlineStr">
        <is>
          <t>AC</t>
        </is>
      </c>
      <c r="I2393" s="5">
        <f>VLOOKUP(H2393,'5.a Definitions'!E:F,2,FALSE)</f>
        <v/>
      </c>
      <c r="J2393" s="465" t="inlineStr">
        <is>
          <t xml:space="preserve"> Feed to freshwater aquaculture </t>
        </is>
      </c>
      <c r="K2393" s="465" t="inlineStr">
        <is>
          <t xml:space="preserve"> feed to freshwater aquaculture </t>
        </is>
      </c>
      <c r="L2393" s="465" t="inlineStr">
        <is>
          <t xml:space="preserve"> reactive </t>
        </is>
      </c>
      <c r="M2393" s="465" t="inlineStr">
        <is>
          <t xml:space="preserve"> Nmix </t>
        </is>
      </c>
      <c r="N2393" s="466" t="n">
        <v>0</v>
      </c>
      <c r="O2393" s="467" t="n">
        <v>0.2</v>
      </c>
      <c r="P2393" s="468" t="n">
        <v>2008</v>
      </c>
      <c r="Q2393" s="469" t="inlineStr">
        <is>
          <t>no production</t>
        </is>
      </c>
      <c r="R2393" s="469" t="inlineStr">
        <is>
          <t>ok</t>
        </is>
      </c>
      <c r="S2393" s="469" t="inlineStr">
        <is>
          <t xml:space="preserve"> text </t>
        </is>
      </c>
      <c r="T2393" s="426" t="inlineStr">
        <is>
          <t>Norway</t>
        </is>
      </c>
      <c r="U2393" s="5" t="inlineStr">
        <is>
          <t>useful output</t>
        </is>
      </c>
      <c r="V2393" s="465" t="n">
        <v>0.04</v>
      </c>
    </row>
    <row r="2394" ht="16" customHeight="1">
      <c r="B2394" s="5" t="inlineStr">
        <is>
          <t>MP.FP-HY.AC</t>
        </is>
      </c>
      <c r="C2394" s="5" t="inlineStr">
        <is>
          <t>MP.FP-HY.AC-Feed to coastal aquaculture-Nmix</t>
        </is>
      </c>
      <c r="D2394" s="5" t="inlineStr">
        <is>
          <t>MP</t>
        </is>
      </c>
      <c r="E2394" s="5" t="inlineStr">
        <is>
          <t>FP</t>
        </is>
      </c>
      <c r="F2394" s="5">
        <f>VLOOKUP(E2394,'5.a Definitions'!E:F,2,FALSE)</f>
        <v/>
      </c>
      <c r="G2394" s="5" t="inlineStr">
        <is>
          <t>HY</t>
        </is>
      </c>
      <c r="H2394" s="5" t="inlineStr">
        <is>
          <t>AC</t>
        </is>
      </c>
      <c r="I2394" s="5">
        <f>VLOOKUP(H2394,'5.a Definitions'!E:F,2,FALSE)</f>
        <v/>
      </c>
      <c r="J2394" s="465" t="inlineStr">
        <is>
          <t xml:space="preserve"> Feed to coastal aquaculture </t>
        </is>
      </c>
      <c r="K2394" s="465" t="inlineStr">
        <is>
          <t xml:space="preserve"> feed to coastal aquaculture </t>
        </is>
      </c>
      <c r="L2394" s="465" t="inlineStr">
        <is>
          <t xml:space="preserve"> reactive </t>
        </is>
      </c>
      <c r="M2394" s="465" t="inlineStr">
        <is>
          <t xml:space="preserve"> Nmix </t>
        </is>
      </c>
      <c r="N2394" s="466" t="n">
        <v>11.64134959022286</v>
      </c>
      <c r="O2394" s="467" t="n">
        <v>0.4156988451800923</v>
      </c>
      <c r="P2394" s="468" t="n">
        <v>2008</v>
      </c>
      <c r="Q2394" s="469" t="inlineStr">
        <is>
          <t>Fiskeridirektoratet</t>
        </is>
      </c>
      <c r="R2394" s="469" t="inlineStr">
        <is>
          <t>ok</t>
        </is>
      </c>
      <c r="S2394" s="469" t="inlineStr">
        <is>
          <t xml:space="preserve"> text </t>
        </is>
      </c>
      <c r="T2394" s="426" t="inlineStr">
        <is>
          <t>Norway</t>
        </is>
      </c>
      <c r="U2394" s="5" t="inlineStr">
        <is>
          <t>useful output</t>
        </is>
      </c>
      <c r="V2394" s="465" t="n">
        <v>0.04</v>
      </c>
    </row>
    <row r="2395" ht="16" customHeight="1">
      <c r="B2395" s="5" t="inlineStr">
        <is>
          <t>MP.FP-RW.RW</t>
        </is>
      </c>
      <c r="C2395" s="5" t="inlineStr">
        <is>
          <t>MP.FP-RW.RW-Food export-Nmix</t>
        </is>
      </c>
      <c r="D2395" s="5" t="inlineStr">
        <is>
          <t>MP</t>
        </is>
      </c>
      <c r="E2395" s="5" t="inlineStr">
        <is>
          <t>FP</t>
        </is>
      </c>
      <c r="F2395" s="5">
        <f>VLOOKUP(E2395,'5.a Definitions'!E:F,2,FALSE)</f>
        <v/>
      </c>
      <c r="G2395" s="5" t="inlineStr">
        <is>
          <t>RW</t>
        </is>
      </c>
      <c r="H2395" s="5" t="inlineStr">
        <is>
          <t>RW</t>
        </is>
      </c>
      <c r="I2395" s="5">
        <f>VLOOKUP(H2395,'5.a Definitions'!E:F,2,FALSE)</f>
        <v/>
      </c>
      <c r="J2395" s="465" t="inlineStr">
        <is>
          <t xml:space="preserve"> Food export </t>
        </is>
      </c>
      <c r="K2395" s="465" t="inlineStr">
        <is>
          <t xml:space="preserve"> food export </t>
        </is>
      </c>
      <c r="L2395" s="465" t="inlineStr">
        <is>
          <t xml:space="preserve"> reactive </t>
        </is>
      </c>
      <c r="M2395" s="465" t="inlineStr">
        <is>
          <t xml:space="preserve"> Nmix </t>
        </is>
      </c>
      <c r="N2395" s="466" t="n">
        <v>57.71061247200001</v>
      </c>
      <c r="O2395" s="467" t="n">
        <v>0.1949082140793531</v>
      </c>
      <c r="P2395" s="468" t="n">
        <v>2008</v>
      </c>
      <c r="Q2395" s="469" t="inlineStr">
        <is>
          <t>SSB tab 08801</t>
        </is>
      </c>
      <c r="R2395" s="469" t="inlineStr">
        <is>
          <t>ok</t>
        </is>
      </c>
      <c r="S2395" s="469" t="inlineStr">
        <is>
          <t xml:space="preserve"> text </t>
        </is>
      </c>
      <c r="T2395" s="426" t="inlineStr">
        <is>
          <t>Norway</t>
        </is>
      </c>
      <c r="U2395" s="5" t="inlineStr">
        <is>
          <t>useful output</t>
        </is>
      </c>
      <c r="V2395" s="465" t="n">
        <v>0.04</v>
      </c>
    </row>
    <row r="2396" ht="16" customHeight="1">
      <c r="B2396" s="475" t="inlineStr">
        <is>
          <t>MP.FP-RW.RW</t>
        </is>
      </c>
      <c r="C2396" s="475" t="inlineStr">
        <is>
          <t>MP.FP-RW.RW-Feed export-Nmix</t>
        </is>
      </c>
      <c r="D2396" s="475" t="inlineStr">
        <is>
          <t>MP</t>
        </is>
      </c>
      <c r="E2396" s="475" t="inlineStr">
        <is>
          <t>FP</t>
        </is>
      </c>
      <c r="F2396" s="5">
        <f>VLOOKUP(E2396,'5.a Definitions'!E:F,2,FALSE)</f>
        <v/>
      </c>
      <c r="G2396" s="475" t="inlineStr">
        <is>
          <t>RW</t>
        </is>
      </c>
      <c r="H2396" s="475" t="inlineStr">
        <is>
          <t>RW</t>
        </is>
      </c>
      <c r="I2396" s="5">
        <f>VLOOKUP(H2396,'5.a Definitions'!E:F,2,FALSE)</f>
        <v/>
      </c>
      <c r="J2396" s="465" t="inlineStr">
        <is>
          <t>Feed export</t>
        </is>
      </c>
      <c r="K2396" s="465" t="inlineStr">
        <is>
          <t>feed export</t>
        </is>
      </c>
      <c r="L2396" s="465" t="inlineStr">
        <is>
          <t>reactive</t>
        </is>
      </c>
      <c r="M2396" s="465" t="inlineStr">
        <is>
          <t>Nmix</t>
        </is>
      </c>
      <c r="N2396" s="466" t="n">
        <v>12.637534642</v>
      </c>
      <c r="O2396" s="467" t="n">
        <v>0.1424366527856522</v>
      </c>
      <c r="P2396" s="468" t="n">
        <v>2008</v>
      </c>
      <c r="Q2396" s="469" t="inlineStr">
        <is>
          <t>SSB tab 08801</t>
        </is>
      </c>
      <c r="R2396" s="469" t="inlineStr">
        <is>
          <t>ok</t>
        </is>
      </c>
      <c r="S2396" s="469" t="inlineStr">
        <is>
          <t>text</t>
        </is>
      </c>
      <c r="T2396" s="476" t="inlineStr">
        <is>
          <t>Norway</t>
        </is>
      </c>
      <c r="U2396" s="5" t="inlineStr">
        <is>
          <t>useful output</t>
        </is>
      </c>
      <c r="V2396" s="465">
        <f>(O2278*N2278)^2</f>
        <v/>
      </c>
    </row>
    <row r="2397" ht="16" customHeight="1">
      <c r="B2397" s="5" t="inlineStr">
        <is>
          <t>MP.OP-AG.SM</t>
        </is>
      </c>
      <c r="C2397" s="5" t="inlineStr">
        <is>
          <t>MP.OP-AG.SM-Mineral fertilizer-Nmix</t>
        </is>
      </c>
      <c r="D2397" s="5" t="inlineStr">
        <is>
          <t>MP</t>
        </is>
      </c>
      <c r="E2397" s="5" t="inlineStr">
        <is>
          <t>OP</t>
        </is>
      </c>
      <c r="F2397" s="5">
        <f>VLOOKUP(E2397,'5.a Definitions'!E:F,2,FALSE)</f>
        <v/>
      </c>
      <c r="G2397" s="5" t="inlineStr">
        <is>
          <t>AG</t>
        </is>
      </c>
      <c r="H2397" s="5" t="inlineStr">
        <is>
          <t>SM</t>
        </is>
      </c>
      <c r="I2397" s="5">
        <f>VLOOKUP(H2397,'5.a Definitions'!E:F,2,FALSE)</f>
        <v/>
      </c>
      <c r="J2397" s="465" t="inlineStr">
        <is>
          <t xml:space="preserve"> Mineral fertilizer </t>
        </is>
      </c>
      <c r="K2397" s="465" t="inlineStr">
        <is>
          <t xml:space="preserve"> mineral fertilizer to agriculture </t>
        </is>
      </c>
      <c r="L2397" s="465" t="inlineStr">
        <is>
          <t xml:space="preserve"> reactive </t>
        </is>
      </c>
      <c r="M2397" s="465" t="inlineStr">
        <is>
          <t xml:space="preserve"> Nmix </t>
        </is>
      </c>
      <c r="N2397" s="466" t="n">
        <v>67.244</v>
      </c>
      <c r="O2397" s="467" t="n">
        <v>0.5102404627921483</v>
      </c>
      <c r="P2397" s="468" t="n">
        <v>2008</v>
      </c>
      <c r="Q2397" s="469" t="inlineStr">
        <is>
          <t>FAOSTAT Fertilizer by nutrient (Agricultural Use - Import)</t>
        </is>
      </c>
      <c r="R2397" s="469" t="inlineStr">
        <is>
          <t>ok</t>
        </is>
      </c>
      <c r="S2397" s="469" t="inlineStr">
        <is>
          <t xml:space="preserve"> text </t>
        </is>
      </c>
      <c r="T2397" s="426" t="inlineStr">
        <is>
          <t>Norway</t>
        </is>
      </c>
      <c r="U2397" s="5" t="inlineStr">
        <is>
          <t>useful output</t>
        </is>
      </c>
      <c r="V2397" s="465" t="n">
        <v>0.04</v>
      </c>
    </row>
    <row r="2398" ht="16" customHeight="1">
      <c r="B2398" s="475" t="inlineStr">
        <is>
          <t>MP.OP-EF.IC</t>
        </is>
      </c>
      <c r="C2398" s="475" t="inlineStr">
        <is>
          <t>MP.OP-EF.IC-Industrial waste fuels-Nmix</t>
        </is>
      </c>
      <c r="D2398" s="475" t="inlineStr">
        <is>
          <t>MP</t>
        </is>
      </c>
      <c r="E2398" s="475" t="inlineStr">
        <is>
          <t>OP</t>
        </is>
      </c>
      <c r="F2398" s="5">
        <f>VLOOKUP(E2398,'5.a Definitions'!E:F,2,FALSE)</f>
        <v/>
      </c>
      <c r="G2398" s="475" t="inlineStr">
        <is>
          <t>EF</t>
        </is>
      </c>
      <c r="H2398" s="475" t="inlineStr">
        <is>
          <t>IC</t>
        </is>
      </c>
      <c r="I2398" s="5">
        <f>VLOOKUP(H2398,'5.a Definitions'!E:F,2,FALSE)</f>
        <v/>
      </c>
      <c r="J2398" s="465" t="inlineStr">
        <is>
          <t>Industrial waste fuel</t>
        </is>
      </c>
      <c r="K2398" s="465" t="inlineStr">
        <is>
          <t>industrial waste fuel</t>
        </is>
      </c>
      <c r="L2398" s="465" t="inlineStr">
        <is>
          <t>reactive</t>
        </is>
      </c>
      <c r="M2398" s="465" t="inlineStr">
        <is>
          <t>Nmix</t>
        </is>
      </c>
      <c r="N2398" s="466" t="n">
        <v>4.653846153846154</v>
      </c>
      <c r="O2398" s="467" t="n">
        <v>0.5125367299742463</v>
      </c>
      <c r="P2398" s="468" t="n">
        <v>2008</v>
      </c>
      <c r="Q2398" s="469" t="inlineStr">
        <is>
          <t>SSB</t>
        </is>
      </c>
      <c r="R2398" s="469" t="inlineStr">
        <is>
          <t>ok</t>
        </is>
      </c>
      <c r="S2398" s="469" t="inlineStr">
        <is>
          <t>text</t>
        </is>
      </c>
      <c r="T2398" s="476" t="inlineStr">
        <is>
          <t>Norway</t>
        </is>
      </c>
      <c r="U2398" s="5" t="inlineStr">
        <is>
          <t>useful output</t>
        </is>
      </c>
      <c r="V2398" s="465">
        <f>(O2296*N2296)^2</f>
        <v/>
      </c>
    </row>
    <row r="2399" ht="16" customHeight="1">
      <c r="B2399" s="5" t="inlineStr">
        <is>
          <t>MP.OP-PR.SO</t>
        </is>
      </c>
      <c r="C2399" s="5" t="inlineStr">
        <is>
          <t>MP.OP-PR.SO-Other industry waste-Nmix</t>
        </is>
      </c>
      <c r="D2399" s="5" t="inlineStr">
        <is>
          <t>MP</t>
        </is>
      </c>
      <c r="E2399" s="5" t="inlineStr">
        <is>
          <t>OP</t>
        </is>
      </c>
      <c r="F2399" s="5">
        <f>VLOOKUP(E2399,'5.a Definitions'!E:F,2,FALSE)</f>
        <v/>
      </c>
      <c r="G2399" s="5" t="inlineStr">
        <is>
          <t>PR</t>
        </is>
      </c>
      <c r="H2399" s="5" t="inlineStr">
        <is>
          <t>SO</t>
        </is>
      </c>
      <c r="I2399" s="5">
        <f>VLOOKUP(H2399,'5.a Definitions'!E:F,2,FALSE)</f>
        <v/>
      </c>
      <c r="J2399" s="465" t="inlineStr">
        <is>
          <t xml:space="preserve"> Other industry waste </t>
        </is>
      </c>
      <c r="K2399" s="465" t="inlineStr">
        <is>
          <t xml:space="preserve"> other industry waste </t>
        </is>
      </c>
      <c r="L2399" s="465" t="inlineStr">
        <is>
          <t xml:space="preserve"> reactive </t>
        </is>
      </c>
      <c r="M2399" s="465" t="inlineStr">
        <is>
          <t xml:space="preserve"> Nmix </t>
        </is>
      </c>
      <c r="N2399" s="466" t="n">
        <v>5.4009</v>
      </c>
      <c r="O2399" s="467" t="n">
        <v>0.6475733938616333</v>
      </c>
      <c r="P2399" s="468" t="n">
        <v>2008</v>
      </c>
      <c r="Q2399" s="469" t="inlineStr">
        <is>
          <t>SSB</t>
        </is>
      </c>
      <c r="R2399" s="469" t="inlineStr">
        <is>
          <t>ok</t>
        </is>
      </c>
      <c r="S2399" s="469" t="inlineStr">
        <is>
          <t xml:space="preserve"> text </t>
        </is>
      </c>
      <c r="T2399" s="426" t="inlineStr">
        <is>
          <t>Norway</t>
        </is>
      </c>
      <c r="U2399" s="465" t="inlineStr">
        <is>
          <t xml:space="preserve"> N wasted </t>
        </is>
      </c>
      <c r="V2399" s="465" t="n">
        <v>0.04</v>
      </c>
    </row>
    <row r="2400" ht="16" customHeight="1">
      <c r="B2400" s="5" t="inlineStr">
        <is>
          <t>MP.OP-PR.WW</t>
        </is>
      </c>
      <c r="C2400" s="5" t="inlineStr">
        <is>
          <t>MP.OP-PR.WW-Other industry wastewater-Nmix</t>
        </is>
      </c>
      <c r="D2400" s="5" t="inlineStr">
        <is>
          <t>MP</t>
        </is>
      </c>
      <c r="E2400" s="5" t="inlineStr">
        <is>
          <t>OP</t>
        </is>
      </c>
      <c r="F2400" s="5">
        <f>VLOOKUP(E2400,'5.a Definitions'!E:F,2,FALSE)</f>
        <v/>
      </c>
      <c r="G2400" s="5" t="inlineStr">
        <is>
          <t>PR</t>
        </is>
      </c>
      <c r="H2400" s="5" t="inlineStr">
        <is>
          <t>WW</t>
        </is>
      </c>
      <c r="I2400" s="5">
        <f>VLOOKUP(H2400,'5.a Definitions'!E:F,2,FALSE)</f>
        <v/>
      </c>
      <c r="J2400" s="465" t="inlineStr">
        <is>
          <t xml:space="preserve"> Other industry wastewater </t>
        </is>
      </c>
      <c r="K2400" s="465" t="inlineStr">
        <is>
          <t xml:space="preserve"> other industry wastewater </t>
        </is>
      </c>
      <c r="L2400" s="465" t="inlineStr">
        <is>
          <t xml:space="preserve"> reactive </t>
        </is>
      </c>
      <c r="M2400" s="465" t="inlineStr">
        <is>
          <t xml:space="preserve"> Nmix </t>
        </is>
      </c>
      <c r="N2400" s="466" t="n">
        <v>0.1403808</v>
      </c>
      <c r="O2400" s="467" t="n">
        <v>0.1923911852210241</v>
      </c>
      <c r="P2400" s="468" t="n">
        <v>2008</v>
      </c>
      <c r="Q2400" s="469" t="inlineStr">
        <is>
          <t>Miljødirektoratet</t>
        </is>
      </c>
      <c r="R2400" s="469" t="inlineStr">
        <is>
          <t>ok</t>
        </is>
      </c>
      <c r="S2400" s="469" t="inlineStr">
        <is>
          <t xml:space="preserve"> text </t>
        </is>
      </c>
      <c r="T2400" s="426" t="inlineStr">
        <is>
          <t>Norway</t>
        </is>
      </c>
      <c r="U2400" s="465" t="inlineStr">
        <is>
          <t xml:space="preserve"> N wasted </t>
        </is>
      </c>
      <c r="V2400" s="465" t="n">
        <v>0.04</v>
      </c>
    </row>
    <row r="2401" ht="16" customHeight="1">
      <c r="B2401" s="5" t="inlineStr">
        <is>
          <t>MP.OP-HS.HS</t>
        </is>
      </c>
      <c r="C2401" s="5" t="inlineStr">
        <is>
          <t>MP.OP-HS.HS-Mineral fertilizer-Nmix</t>
        </is>
      </c>
      <c r="D2401" s="5" t="inlineStr">
        <is>
          <t>MP</t>
        </is>
      </c>
      <c r="E2401" s="5" t="inlineStr">
        <is>
          <t>OP</t>
        </is>
      </c>
      <c r="F2401" s="5">
        <f>VLOOKUP(E2401,'5.a Definitions'!E:F,2,FALSE)</f>
        <v/>
      </c>
      <c r="G2401" s="5" t="inlineStr">
        <is>
          <t>HS</t>
        </is>
      </c>
      <c r="H2401" s="5" t="inlineStr">
        <is>
          <t>HS</t>
        </is>
      </c>
      <c r="I2401" s="5">
        <f>VLOOKUP(H2401,'5.a Definitions'!E:F,2,FALSE)</f>
        <v/>
      </c>
      <c r="J2401" s="465" t="inlineStr">
        <is>
          <t xml:space="preserve"> Mineral fertilizer </t>
        </is>
      </c>
      <c r="K2401" s="465" t="inlineStr">
        <is>
          <t xml:space="preserve"> mineral fertilizer to settlements </t>
        </is>
      </c>
      <c r="L2401" s="465" t="inlineStr">
        <is>
          <t xml:space="preserve"> reactive </t>
        </is>
      </c>
      <c r="M2401" s="465" t="inlineStr">
        <is>
          <t xml:space="preserve"> Nmix </t>
        </is>
      </c>
      <c r="N2401" s="466" t="n">
        <v>2.198020408163265</v>
      </c>
      <c r="O2401" s="467" t="n">
        <v>0.576501852739607</v>
      </c>
      <c r="P2401" s="468" t="n">
        <v>2008</v>
      </c>
      <c r="Q2401" s="469" t="inlineStr">
        <is>
          <t>FAOSTAT Fertilizer by nutrient</t>
        </is>
      </c>
      <c r="R2401" s="469" t="inlineStr">
        <is>
          <t>ok</t>
        </is>
      </c>
      <c r="S2401" s="469" t="inlineStr">
        <is>
          <t xml:space="preserve"> text </t>
        </is>
      </c>
      <c r="T2401" s="426" t="inlineStr">
        <is>
          <t>Norway</t>
        </is>
      </c>
      <c r="U2401" s="5" t="inlineStr">
        <is>
          <t>useful output</t>
        </is>
      </c>
      <c r="V2401" s="465" t="n">
        <v>0.04</v>
      </c>
    </row>
    <row r="2402" ht="16" customHeight="1">
      <c r="B2402" s="5" t="inlineStr">
        <is>
          <t>MP.OP-HS.HS</t>
        </is>
      </c>
      <c r="C2402" s="5" t="inlineStr">
        <is>
          <t>MP.OP-HS.HS-Consumer goods-Nmix</t>
        </is>
      </c>
      <c r="D2402" s="5" t="inlineStr">
        <is>
          <t>MP</t>
        </is>
      </c>
      <c r="E2402" s="5" t="inlineStr">
        <is>
          <t>OP</t>
        </is>
      </c>
      <c r="F2402" s="5">
        <f>VLOOKUP(E2402,'5.a Definitions'!E:F,2,FALSE)</f>
        <v/>
      </c>
      <c r="G2402" s="5" t="inlineStr">
        <is>
          <t>HS</t>
        </is>
      </c>
      <c r="H2402" s="5" t="inlineStr">
        <is>
          <t>HS</t>
        </is>
      </c>
      <c r="I2402" s="5">
        <f>VLOOKUP(H2402,'5.a Definitions'!E:F,2,FALSE)</f>
        <v/>
      </c>
      <c r="J2402" s="465" t="inlineStr">
        <is>
          <t xml:space="preserve"> Consumer goods </t>
        </is>
      </c>
      <c r="K2402" s="465" t="inlineStr">
        <is>
          <t xml:space="preserve"> consumer goods </t>
        </is>
      </c>
      <c r="L2402" s="465" t="inlineStr">
        <is>
          <t xml:space="preserve"> reactive </t>
        </is>
      </c>
      <c r="M2402" s="465" t="inlineStr">
        <is>
          <t xml:space="preserve"> Nmix </t>
        </is>
      </c>
      <c r="N2402" s="466" t="n">
        <v>14.26942680438791</v>
      </c>
      <c r="O2402" s="467" t="n">
        <v>0.3540309133494542</v>
      </c>
      <c r="P2402" s="468" t="n">
        <v>2008</v>
      </c>
      <c r="Q2402" s="469" t="inlineStr">
        <is>
          <t>Massebalanse (Inflows - Outflows)</t>
        </is>
      </c>
      <c r="R2402" s="469" t="inlineStr">
        <is>
          <t>ok</t>
        </is>
      </c>
      <c r="S2402" s="469" t="inlineStr">
        <is>
          <t xml:space="preserve"> text </t>
        </is>
      </c>
      <c r="T2402" s="426" t="inlineStr">
        <is>
          <t>Norway</t>
        </is>
      </c>
      <c r="U2402" s="5" t="inlineStr">
        <is>
          <t>useful output</t>
        </is>
      </c>
      <c r="V2402" s="465" t="n">
        <v>0.04</v>
      </c>
    </row>
    <row r="2403" ht="16" customHeight="1">
      <c r="B2403" s="5" t="inlineStr">
        <is>
          <t>MP.OP-AT.AT</t>
        </is>
      </c>
      <c r="C2403" s="5" t="inlineStr">
        <is>
          <t>MP.OP-AT.AT-Emissions-NH3</t>
        </is>
      </c>
      <c r="D2403" s="5" t="inlineStr">
        <is>
          <t>MP</t>
        </is>
      </c>
      <c r="E2403" s="5" t="inlineStr">
        <is>
          <t>OP</t>
        </is>
      </c>
      <c r="F2403" s="5">
        <f>VLOOKUP(E2403,'5.a Definitions'!E:F,2,FALSE)</f>
        <v/>
      </c>
      <c r="G2403" s="5" t="inlineStr">
        <is>
          <t>AT</t>
        </is>
      </c>
      <c r="H2403" s="5" t="inlineStr">
        <is>
          <t>AT</t>
        </is>
      </c>
      <c r="I2403" s="5">
        <f>VLOOKUP(H2403,'5.a Definitions'!E:F,2,FALSE)</f>
        <v/>
      </c>
      <c r="J2403" s="465" t="inlineStr">
        <is>
          <t xml:space="preserve"> Emissions </t>
        </is>
      </c>
      <c r="K2403" s="465" t="inlineStr">
        <is>
          <t xml:space="preserve"> process emissions </t>
        </is>
      </c>
      <c r="L2403" s="465" t="inlineStr">
        <is>
          <t xml:space="preserve"> reactive </t>
        </is>
      </c>
      <c r="M2403" s="465" t="inlineStr">
        <is>
          <t xml:space="preserve"> NH3 </t>
        </is>
      </c>
      <c r="N2403" s="466" t="n">
        <v>0.5062424537254501</v>
      </c>
      <c r="O2403" s="467" t="n">
        <v>0.2824793348237479</v>
      </c>
      <c r="P2403" s="468" t="n">
        <v>2008</v>
      </c>
      <c r="Q2403" s="469" t="inlineStr">
        <is>
          <t>CRLTAP Inventory Submissions</t>
        </is>
      </c>
      <c r="R2403" s="469" t="inlineStr">
        <is>
          <t>ok</t>
        </is>
      </c>
      <c r="S2403" s="469" t="inlineStr">
        <is>
          <t xml:space="preserve"> text </t>
        </is>
      </c>
      <c r="T2403" s="426" t="inlineStr">
        <is>
          <t>Norway</t>
        </is>
      </c>
      <c r="U2403" s="465" t="inlineStr">
        <is>
          <t xml:space="preserve"> N wasted </t>
        </is>
      </c>
      <c r="V2403" s="465" t="n">
        <v>0.04</v>
      </c>
    </row>
    <row r="2404" ht="16" customHeight="1">
      <c r="B2404" s="5" t="inlineStr">
        <is>
          <t>MP.OP-AT.AT</t>
        </is>
      </c>
      <c r="C2404" s="5" t="inlineStr">
        <is>
          <t>MP.OP-AT.AT-Emissions-NOx</t>
        </is>
      </c>
      <c r="D2404" s="5" t="inlineStr">
        <is>
          <t>MP</t>
        </is>
      </c>
      <c r="E2404" s="5" t="inlineStr">
        <is>
          <t>OP</t>
        </is>
      </c>
      <c r="F2404" s="5">
        <f>VLOOKUP(E2404,'5.a Definitions'!E:F,2,FALSE)</f>
        <v/>
      </c>
      <c r="G2404" s="5" t="inlineStr">
        <is>
          <t>AT</t>
        </is>
      </c>
      <c r="H2404" s="5" t="inlineStr">
        <is>
          <t>AT</t>
        </is>
      </c>
      <c r="I2404" s="5">
        <f>VLOOKUP(H2404,'5.a Definitions'!E:F,2,FALSE)</f>
        <v/>
      </c>
      <c r="J2404" s="465" t="inlineStr">
        <is>
          <t xml:space="preserve"> Emissions </t>
        </is>
      </c>
      <c r="K2404" s="465" t="inlineStr">
        <is>
          <t xml:space="preserve"> process emissions </t>
        </is>
      </c>
      <c r="L2404" s="465" t="inlineStr">
        <is>
          <t xml:space="preserve"> reactive </t>
        </is>
      </c>
      <c r="M2404" s="465" t="inlineStr">
        <is>
          <t xml:space="preserve"> NOx </t>
        </is>
      </c>
      <c r="N2404" s="466" t="n">
        <v>3.910084679273241</v>
      </c>
      <c r="O2404" s="467" t="n">
        <v>0.1674764820512346</v>
      </c>
      <c r="P2404" s="468" t="n">
        <v>2008</v>
      </c>
      <c r="Q2404" s="469" t="inlineStr">
        <is>
          <t>CRLTAP Inventory Submissions</t>
        </is>
      </c>
      <c r="R2404" s="469" t="inlineStr">
        <is>
          <t>ok</t>
        </is>
      </c>
      <c r="S2404" s="469" t="inlineStr">
        <is>
          <t xml:space="preserve"> text </t>
        </is>
      </c>
      <c r="T2404" s="426" t="inlineStr">
        <is>
          <t>Norway</t>
        </is>
      </c>
      <c r="U2404" s="465" t="inlineStr">
        <is>
          <t xml:space="preserve"> N wasted </t>
        </is>
      </c>
      <c r="V2404" s="465" t="n">
        <v>0.04</v>
      </c>
    </row>
    <row r="2405" ht="16" customHeight="1">
      <c r="B2405" s="5" t="inlineStr">
        <is>
          <t>MP.OP-AT.AT</t>
        </is>
      </c>
      <c r="C2405" s="5" t="inlineStr">
        <is>
          <t>MP.OP-AT.AT-Emissions-N2O</t>
        </is>
      </c>
      <c r="D2405" s="5" t="inlineStr">
        <is>
          <t>MP</t>
        </is>
      </c>
      <c r="E2405" s="5" t="inlineStr">
        <is>
          <t>OP</t>
        </is>
      </c>
      <c r="F2405" s="5">
        <f>VLOOKUP(E2405,'5.a Definitions'!E:F,2,FALSE)</f>
        <v/>
      </c>
      <c r="G2405" s="5" t="inlineStr">
        <is>
          <t>AT</t>
        </is>
      </c>
      <c r="H2405" s="5" t="inlineStr">
        <is>
          <t>AT</t>
        </is>
      </c>
      <c r="I2405" s="5">
        <f>VLOOKUP(H2405,'5.a Definitions'!E:F,2,FALSE)</f>
        <v/>
      </c>
      <c r="J2405" s="465" t="inlineStr">
        <is>
          <t xml:space="preserve"> Emissions </t>
        </is>
      </c>
      <c r="K2405" s="465" t="inlineStr">
        <is>
          <t xml:space="preserve"> process emissions </t>
        </is>
      </c>
      <c r="L2405" s="465" t="inlineStr">
        <is>
          <t xml:space="preserve"> reactive </t>
        </is>
      </c>
      <c r="M2405" s="465" t="inlineStr">
        <is>
          <t xml:space="preserve"> N2O </t>
        </is>
      </c>
      <c r="N2405" s="466" t="n">
        <v>2.296183850736103</v>
      </c>
      <c r="O2405" s="467" t="n">
        <v>0.06511359277630063</v>
      </c>
      <c r="P2405" s="468" t="n">
        <v>2008</v>
      </c>
      <c r="Q2405" s="469" t="inlineStr">
        <is>
          <t>UNFCCC CRT</t>
        </is>
      </c>
      <c r="R2405" s="469" t="inlineStr">
        <is>
          <t>ok</t>
        </is>
      </c>
      <c r="S2405" s="469" t="inlineStr">
        <is>
          <t xml:space="preserve"> text </t>
        </is>
      </c>
      <c r="T2405" s="426" t="inlineStr">
        <is>
          <t>Norway</t>
        </is>
      </c>
      <c r="U2405" s="465" t="inlineStr">
        <is>
          <t xml:space="preserve"> N wasted </t>
        </is>
      </c>
      <c r="V2405" s="465" t="n">
        <v>0.04</v>
      </c>
    </row>
    <row r="2406" ht="16" customHeight="1">
      <c r="B2406" s="5" t="inlineStr">
        <is>
          <t>MP.OP-HY.SW</t>
        </is>
      </c>
      <c r="C2406" s="5" t="inlineStr">
        <is>
          <t>MP.OP-HY.SW-Untreated wastewater-Nmix</t>
        </is>
      </c>
      <c r="D2406" s="5" t="inlineStr">
        <is>
          <t>MP</t>
        </is>
      </c>
      <c r="E2406" s="5" t="inlineStr">
        <is>
          <t>OP</t>
        </is>
      </c>
      <c r="F2406" s="5">
        <f>VLOOKUP(E2406,'5.a Definitions'!E:F,2,FALSE)</f>
        <v/>
      </c>
      <c r="G2406" s="5" t="inlineStr">
        <is>
          <t>HY</t>
        </is>
      </c>
      <c r="H2406" s="5" t="inlineStr">
        <is>
          <t>SW</t>
        </is>
      </c>
      <c r="I2406" s="5">
        <f>VLOOKUP(H2406,'5.a Definitions'!E:F,2,FALSE)</f>
        <v/>
      </c>
      <c r="J2406" s="465" t="inlineStr">
        <is>
          <t xml:space="preserve"> Untreated wastewater </t>
        </is>
      </c>
      <c r="K2406" s="465" t="inlineStr">
        <is>
          <t xml:space="preserve"> other industry untreated wastewater </t>
        </is>
      </c>
      <c r="L2406" s="465" t="inlineStr">
        <is>
          <t xml:space="preserve"> reactive </t>
        </is>
      </c>
      <c r="M2406" s="465" t="inlineStr">
        <is>
          <t xml:space="preserve"> Nmix </t>
        </is>
      </c>
      <c r="N2406" s="466" t="n">
        <v>2.1414949</v>
      </c>
      <c r="O2406" s="467" t="n">
        <v>0.1412296998068885</v>
      </c>
      <c r="P2406" s="468" t="n">
        <v>2008</v>
      </c>
      <c r="Q2406" s="469" t="inlineStr">
        <is>
          <t>Miljødirektoratet</t>
        </is>
      </c>
      <c r="R2406" s="469" t="inlineStr">
        <is>
          <t>ok</t>
        </is>
      </c>
      <c r="S2406" s="469" t="inlineStr">
        <is>
          <t xml:space="preserve"> text </t>
        </is>
      </c>
      <c r="T2406" s="426" t="inlineStr">
        <is>
          <t>Norway</t>
        </is>
      </c>
      <c r="U2406" s="465" t="inlineStr">
        <is>
          <t xml:space="preserve"> N wasted </t>
        </is>
      </c>
      <c r="V2406" s="465" t="n">
        <v>0.04</v>
      </c>
    </row>
    <row r="2407" ht="16" customHeight="1">
      <c r="B2407" s="5" t="inlineStr">
        <is>
          <t>MP.OP-FS.FO</t>
        </is>
      </c>
      <c r="C2407" s="5" t="inlineStr">
        <is>
          <t>MP.OP-FS.FO-Mineral fertilizer-Nmix</t>
        </is>
      </c>
      <c r="D2407" s="5" t="inlineStr">
        <is>
          <t>MP</t>
        </is>
      </c>
      <c r="E2407" s="5" t="inlineStr">
        <is>
          <t>OP</t>
        </is>
      </c>
      <c r="F2407" s="5">
        <f>VLOOKUP(E2407,'5.a Definitions'!E:F,2,FALSE)</f>
        <v/>
      </c>
      <c r="G2407" s="5" t="inlineStr">
        <is>
          <t>FS</t>
        </is>
      </c>
      <c r="H2407" s="5" t="inlineStr">
        <is>
          <t>FO</t>
        </is>
      </c>
      <c r="I2407" s="5">
        <f>VLOOKUP(H2407,'5.a Definitions'!E:F,2,FALSE)</f>
        <v/>
      </c>
      <c r="J2407" s="5" t="inlineStr">
        <is>
          <t>Mineral fertilizer</t>
        </is>
      </c>
      <c r="K2407" s="5" t="inlineStr">
        <is>
          <t>mineral fertilizer to forests</t>
        </is>
      </c>
      <c r="L2407" s="5" t="inlineStr">
        <is>
          <t>reactive</t>
        </is>
      </c>
      <c r="M2407" s="5" t="inlineStr">
        <is>
          <t>Nmix</t>
        </is>
      </c>
      <c r="N2407" s="422" t="n">
        <v>0.1173</v>
      </c>
      <c r="O2407" s="423" t="n">
        <v>0.2870935844004551</v>
      </c>
      <c r="P2407" s="468" t="n">
        <v>2008</v>
      </c>
      <c r="Q2407" s="425" t="inlineStr">
        <is>
          <t>SSB tabell 05543</t>
        </is>
      </c>
      <c r="R2407" s="425" t="inlineStr">
        <is>
          <t>ok</t>
        </is>
      </c>
      <c r="S2407" s="425" t="inlineStr">
        <is>
          <t>text</t>
        </is>
      </c>
      <c r="T2407" s="426" t="inlineStr">
        <is>
          <t>Norway</t>
        </is>
      </c>
      <c r="U2407" s="5" t="inlineStr">
        <is>
          <t>useful output</t>
        </is>
      </c>
      <c r="V2407" s="5">
        <f>(O2137*N2137)^2</f>
        <v/>
      </c>
    </row>
    <row r="2408" ht="16" customHeight="1">
      <c r="B2408" s="5" t="inlineStr">
        <is>
          <t>MP.OP-RW.RW</t>
        </is>
      </c>
      <c r="C2408" s="5" t="inlineStr">
        <is>
          <t>MP.OP-RW.RW-Mineral fertilizer export-Nmix</t>
        </is>
      </c>
      <c r="D2408" s="5" t="inlineStr">
        <is>
          <t>MP</t>
        </is>
      </c>
      <c r="E2408" s="5" t="inlineStr">
        <is>
          <t>OP</t>
        </is>
      </c>
      <c r="F2408" s="5">
        <f>VLOOKUP(E2408,'5.a Definitions'!E:F,2,FALSE)</f>
        <v/>
      </c>
      <c r="G2408" s="5" t="inlineStr">
        <is>
          <t>RW</t>
        </is>
      </c>
      <c r="H2408" s="5" t="inlineStr">
        <is>
          <t>RW</t>
        </is>
      </c>
      <c r="I2408" s="5">
        <f>VLOOKUP(H2408,'5.a Definitions'!E:F,2,FALSE)</f>
        <v/>
      </c>
      <c r="J2408" s="465" t="inlineStr">
        <is>
          <t xml:space="preserve"> Mineral fertilizer export </t>
        </is>
      </c>
      <c r="K2408" s="465" t="inlineStr">
        <is>
          <t xml:space="preserve"> mineral fertilizer export </t>
        </is>
      </c>
      <c r="L2408" s="465" t="inlineStr">
        <is>
          <t xml:space="preserve"> reactive </t>
        </is>
      </c>
      <c r="M2408" s="465" t="inlineStr">
        <is>
          <t xml:space="preserve"> Nmix </t>
        </is>
      </c>
      <c r="N2408" s="466" t="n">
        <v>612.686</v>
      </c>
      <c r="O2408" s="467" t="n">
        <v>0.2949457776486214</v>
      </c>
      <c r="P2408" s="468" t="n">
        <v>2008</v>
      </c>
      <c r="Q2408" s="469" t="inlineStr">
        <is>
          <t>FAOSTAT Fertilizer by Nutrient</t>
        </is>
      </c>
      <c r="R2408" s="469" t="inlineStr">
        <is>
          <t>ok</t>
        </is>
      </c>
      <c r="S2408" s="469" t="inlineStr">
        <is>
          <t xml:space="preserve"> text </t>
        </is>
      </c>
      <c r="T2408" s="426" t="inlineStr">
        <is>
          <t>Norway</t>
        </is>
      </c>
      <c r="U2408" s="5" t="inlineStr">
        <is>
          <t>useful output</t>
        </is>
      </c>
      <c r="V2408" s="465" t="n">
        <v>0.04</v>
      </c>
    </row>
    <row r="2409" ht="16" customHeight="1" thickBot="1">
      <c r="B2409" s="6" t="inlineStr">
        <is>
          <t>MP.OP-RW.RW</t>
        </is>
      </c>
      <c r="C2409" s="6" t="inlineStr">
        <is>
          <t>MP.OP-RW.RW-Other goods export-Nmix</t>
        </is>
      </c>
      <c r="D2409" s="6" t="inlineStr">
        <is>
          <t>MP</t>
        </is>
      </c>
      <c r="E2409" s="6" t="inlineStr">
        <is>
          <t>OP</t>
        </is>
      </c>
      <c r="F2409" s="5">
        <f>VLOOKUP(E2409,'5.a Definitions'!E:F,2,FALSE)</f>
        <v/>
      </c>
      <c r="G2409" s="6" t="inlineStr">
        <is>
          <t>RW</t>
        </is>
      </c>
      <c r="H2409" s="6" t="inlineStr">
        <is>
          <t>RW</t>
        </is>
      </c>
      <c r="I2409" s="5">
        <f>VLOOKUP(H2409,'5.a Definitions'!E:F,2,FALSE)</f>
        <v/>
      </c>
      <c r="J2409" s="470" t="inlineStr">
        <is>
          <t xml:space="preserve"> Other goods export </t>
        </is>
      </c>
      <c r="K2409" s="470" t="inlineStr">
        <is>
          <t xml:space="preserve"> other goods export </t>
        </is>
      </c>
      <c r="L2409" s="470" t="inlineStr">
        <is>
          <t xml:space="preserve"> reactive </t>
        </is>
      </c>
      <c r="M2409" s="470" t="inlineStr">
        <is>
          <t xml:space="preserve"> Nmix </t>
        </is>
      </c>
      <c r="N2409" s="466" t="n">
        <v>8.8562463216</v>
      </c>
      <c r="O2409" s="471" t="n">
        <v>0.1128340319686242</v>
      </c>
      <c r="P2409" s="468" t="n">
        <v>2008</v>
      </c>
      <c r="Q2409" s="472" t="inlineStr">
        <is>
          <t>SSB tab 08801</t>
        </is>
      </c>
      <c r="R2409" s="469" t="inlineStr">
        <is>
          <t>ok</t>
        </is>
      </c>
      <c r="S2409" s="472" t="inlineStr">
        <is>
          <t xml:space="preserve"> text </t>
        </is>
      </c>
      <c r="T2409" s="426" t="inlineStr">
        <is>
          <t>Norway</t>
        </is>
      </c>
      <c r="U2409" s="5" t="inlineStr">
        <is>
          <t>useful output</t>
        </is>
      </c>
      <c r="V2409" s="470" t="n">
        <v>0.04</v>
      </c>
    </row>
    <row r="2410" ht="16" customHeight="1">
      <c r="A2410" s="488" t="inlineStr">
        <is>
          <t xml:space="preserve"> Agriculture </t>
        </is>
      </c>
      <c r="B2410" s="5" t="inlineStr">
        <is>
          <t>AG.SM-MP.FP</t>
        </is>
      </c>
      <c r="C2410" s="5" t="inlineStr">
        <is>
          <t>AG.SM-MP.FP-Food crop products-Nmix</t>
        </is>
      </c>
      <c r="D2410" s="5" t="inlineStr">
        <is>
          <t>AG</t>
        </is>
      </c>
      <c r="E2410" s="5" t="inlineStr">
        <is>
          <t>SM</t>
        </is>
      </c>
      <c r="F2410" s="5">
        <f>VLOOKUP(E2410,'5.a Definitions'!E:F,2,FALSE)</f>
        <v/>
      </c>
      <c r="G2410" s="5" t="inlineStr">
        <is>
          <t>MP</t>
        </is>
      </c>
      <c r="H2410" s="5" t="inlineStr">
        <is>
          <t>FP</t>
        </is>
      </c>
      <c r="I2410" s="5">
        <f>VLOOKUP(H2410,'5.a Definitions'!E:F,2,FALSE)</f>
        <v/>
      </c>
      <c r="J2410" s="465" t="inlineStr">
        <is>
          <t xml:space="preserve"> Food crop products </t>
        </is>
      </c>
      <c r="K2410" s="465" t="inlineStr">
        <is>
          <t xml:space="preserve"> food crop products </t>
        </is>
      </c>
      <c r="L2410" s="465" t="inlineStr">
        <is>
          <t xml:space="preserve"> reactive </t>
        </is>
      </c>
      <c r="M2410" s="465" t="inlineStr">
        <is>
          <t xml:space="preserve"> Nmix </t>
        </is>
      </c>
      <c r="N2410" s="466" t="n">
        <v>28.9391</v>
      </c>
      <c r="O2410" s="467" t="n">
        <v>0.4149602262584166</v>
      </c>
      <c r="P2410" s="468" t="n">
        <v>2008</v>
      </c>
      <c r="Q2410" s="469" t="inlineStr">
        <is>
          <t>Eurostat Gross nutrient balance</t>
        </is>
      </c>
      <c r="R2410" s="469" t="inlineStr">
        <is>
          <t>ok</t>
        </is>
      </c>
      <c r="S2410" s="469" t="inlineStr">
        <is>
          <t xml:space="preserve"> text </t>
        </is>
      </c>
      <c r="T2410" s="426" t="inlineStr">
        <is>
          <t>Norway</t>
        </is>
      </c>
      <c r="U2410" s="5" t="inlineStr">
        <is>
          <t>useful output</t>
        </is>
      </c>
      <c r="V2410" s="465" t="n">
        <v>0.04</v>
      </c>
    </row>
    <row r="2411" ht="16" customHeight="1">
      <c r="B2411" s="5" t="inlineStr">
        <is>
          <t>AG.SM-MP.OP</t>
        </is>
      </c>
      <c r="C2411" s="5" t="inlineStr">
        <is>
          <t>AG.SM-MP.OP-Crop products for industrial use-Nmix</t>
        </is>
      </c>
      <c r="D2411" s="5" t="inlineStr">
        <is>
          <t>AG</t>
        </is>
      </c>
      <c r="E2411" s="5" t="inlineStr">
        <is>
          <t>SM</t>
        </is>
      </c>
      <c r="F2411" s="5">
        <f>VLOOKUP(E2411,'5.a Definitions'!E:F,2,FALSE)</f>
        <v/>
      </c>
      <c r="G2411" s="5" t="inlineStr">
        <is>
          <t>MP</t>
        </is>
      </c>
      <c r="H2411" s="5" t="inlineStr">
        <is>
          <t>OP</t>
        </is>
      </c>
      <c r="I2411" s="5">
        <f>VLOOKUP(H2411,'5.a Definitions'!E:F,2,FALSE)</f>
        <v/>
      </c>
      <c r="J2411" s="465" t="inlineStr">
        <is>
          <t xml:space="preserve"> Crop products for industrial use </t>
        </is>
      </c>
      <c r="K2411" s="465" t="inlineStr">
        <is>
          <t xml:space="preserve"> crop products for industrial use </t>
        </is>
      </c>
      <c r="L2411" s="465" t="inlineStr">
        <is>
          <t xml:space="preserve"> reactive </t>
        </is>
      </c>
      <c r="M2411" s="465" t="inlineStr">
        <is>
          <t xml:space="preserve"> Nmix </t>
        </is>
      </c>
      <c r="N2411" s="466" t="n">
        <v>0.3325</v>
      </c>
      <c r="O2411" s="467" t="n">
        <v>0.4149602262584166</v>
      </c>
      <c r="P2411" s="468" t="n">
        <v>2008</v>
      </c>
      <c r="Q2411" s="469" t="inlineStr">
        <is>
          <t>Eurostat Gross nutrient balance, Nutrient removal by harvest of industrial crops</t>
        </is>
      </c>
      <c r="R2411" s="469" t="inlineStr">
        <is>
          <t>ok</t>
        </is>
      </c>
      <c r="S2411" s="469" t="inlineStr">
        <is>
          <t xml:space="preserve"> text </t>
        </is>
      </c>
      <c r="T2411" s="426" t="inlineStr">
        <is>
          <t>Norway</t>
        </is>
      </c>
      <c r="U2411" s="5" t="inlineStr">
        <is>
          <t>useful output</t>
        </is>
      </c>
      <c r="V2411" s="465" t="n">
        <v>0.04</v>
      </c>
    </row>
    <row r="2412" ht="16" customHeight="1">
      <c r="B2412" s="5" t="inlineStr">
        <is>
          <t>AG.SM-AG.MM</t>
        </is>
      </c>
      <c r="C2412" s="5" t="inlineStr">
        <is>
          <t>AG.SM-AG.MM-Fodder crops-Nmix</t>
        </is>
      </c>
      <c r="D2412" s="5" t="inlineStr">
        <is>
          <t>AG</t>
        </is>
      </c>
      <c r="E2412" s="5" t="inlineStr">
        <is>
          <t>SM</t>
        </is>
      </c>
      <c r="F2412" s="5">
        <f>VLOOKUP(E2412,'5.a Definitions'!E:F,2,FALSE)</f>
        <v/>
      </c>
      <c r="G2412" s="5" t="inlineStr">
        <is>
          <t>AG</t>
        </is>
      </c>
      <c r="H2412" s="5" t="inlineStr">
        <is>
          <t>MM</t>
        </is>
      </c>
      <c r="I2412" s="5">
        <f>VLOOKUP(H2412,'5.a Definitions'!E:F,2,FALSE)</f>
        <v/>
      </c>
      <c r="J2412" s="465" t="inlineStr">
        <is>
          <t xml:space="preserve"> Fodder crops </t>
        </is>
      </c>
      <c r="K2412" s="465" t="inlineStr">
        <is>
          <t xml:space="preserve"> fodder crops </t>
        </is>
      </c>
      <c r="L2412" s="465" t="inlineStr">
        <is>
          <t xml:space="preserve"> reactive </t>
        </is>
      </c>
      <c r="M2412" s="465" t="inlineStr">
        <is>
          <t xml:space="preserve"> Nmix </t>
        </is>
      </c>
      <c r="N2412" s="466" t="n">
        <v>69.85794080000001</v>
      </c>
      <c r="O2412" s="467" t="n">
        <v>0.2920002639455824</v>
      </c>
      <c r="P2412" s="468" t="n">
        <v>2008</v>
      </c>
      <c r="Q2412" s="469" t="inlineStr">
        <is>
          <t>SSB table 05772 + BFJ Totalkalkylen, Eng-beite</t>
        </is>
      </c>
      <c r="R2412" s="469" t="inlineStr">
        <is>
          <t>ok</t>
        </is>
      </c>
      <c r="S2412" s="469" t="inlineStr">
        <is>
          <t xml:space="preserve"> text </t>
        </is>
      </c>
      <c r="T2412" s="426" t="inlineStr">
        <is>
          <t>Norway</t>
        </is>
      </c>
      <c r="U2412" s="5" t="inlineStr">
        <is>
          <t>useful output</t>
        </is>
      </c>
      <c r="V2412" s="465" t="n">
        <v>0.04</v>
      </c>
    </row>
    <row r="2413" ht="16" customHeight="1">
      <c r="B2413" s="5" t="inlineStr">
        <is>
          <t>AG.SM-AT.AT</t>
        </is>
      </c>
      <c r="C2413" s="5" t="inlineStr">
        <is>
          <t>AG.SM-AT.AT-Emissions-NH3</t>
        </is>
      </c>
      <c r="D2413" s="5" t="inlineStr">
        <is>
          <t>AG</t>
        </is>
      </c>
      <c r="E2413" s="5" t="inlineStr">
        <is>
          <t>SM</t>
        </is>
      </c>
      <c r="F2413" s="5">
        <f>VLOOKUP(E2413,'5.a Definitions'!E:F,2,FALSE)</f>
        <v/>
      </c>
      <c r="G2413" s="5" t="inlineStr">
        <is>
          <t>AT</t>
        </is>
      </c>
      <c r="H2413" s="5" t="inlineStr">
        <is>
          <t>AT</t>
        </is>
      </c>
      <c r="I2413" s="5">
        <f>VLOOKUP(H2413,'5.a Definitions'!E:F,2,FALSE)</f>
        <v/>
      </c>
      <c r="J2413" s="465" t="inlineStr">
        <is>
          <t xml:space="preserve"> Emissions </t>
        </is>
      </c>
      <c r="K2413" s="465" t="inlineStr">
        <is>
          <t xml:space="preserve"> agricultural soil emissions </t>
        </is>
      </c>
      <c r="L2413" s="465" t="inlineStr">
        <is>
          <t xml:space="preserve"> reactive </t>
        </is>
      </c>
      <c r="M2413" s="465" t="inlineStr">
        <is>
          <t xml:space="preserve"> NH3 </t>
        </is>
      </c>
      <c r="N2413" s="466" t="n">
        <v>14.32851419880457</v>
      </c>
      <c r="O2413" s="467" t="n">
        <v>0.2992994259218489</v>
      </c>
      <c r="P2413" s="468" t="n">
        <v>2008</v>
      </c>
      <c r="Q2413" s="469" t="inlineStr">
        <is>
          <t>CRLTAP Inventory Submissions</t>
        </is>
      </c>
      <c r="R2413" s="469" t="inlineStr">
        <is>
          <t>ok</t>
        </is>
      </c>
      <c r="S2413" s="469" t="inlineStr">
        <is>
          <t xml:space="preserve"> text </t>
        </is>
      </c>
      <c r="T2413" s="426" t="inlineStr">
        <is>
          <t>Norway</t>
        </is>
      </c>
      <c r="U2413" s="465" t="inlineStr">
        <is>
          <t xml:space="preserve"> N wasted </t>
        </is>
      </c>
      <c r="V2413" s="465" t="n">
        <v>0.04</v>
      </c>
    </row>
    <row r="2414" ht="16" customHeight="1">
      <c r="B2414" s="5" t="inlineStr">
        <is>
          <t>AG.SM-AT.AT</t>
        </is>
      </c>
      <c r="C2414" s="5" t="inlineStr">
        <is>
          <t>AG.SM-AT.AT-Emissions-N2O</t>
        </is>
      </c>
      <c r="D2414" s="5" t="inlineStr">
        <is>
          <t>AG</t>
        </is>
      </c>
      <c r="E2414" s="5" t="inlineStr">
        <is>
          <t>SM</t>
        </is>
      </c>
      <c r="F2414" s="5">
        <f>VLOOKUP(E2414,'5.a Definitions'!E:F,2,FALSE)</f>
        <v/>
      </c>
      <c r="G2414" s="5" t="inlineStr">
        <is>
          <t>AT</t>
        </is>
      </c>
      <c r="H2414" s="5" t="inlineStr">
        <is>
          <t>AT</t>
        </is>
      </c>
      <c r="I2414" s="5">
        <f>VLOOKUP(H2414,'5.a Definitions'!E:F,2,FALSE)</f>
        <v/>
      </c>
      <c r="J2414" s="465" t="inlineStr">
        <is>
          <t xml:space="preserve"> Emissions </t>
        </is>
      </c>
      <c r="K2414" s="465" t="inlineStr">
        <is>
          <t xml:space="preserve"> agricultural soil emissions </t>
        </is>
      </c>
      <c r="L2414" s="465" t="inlineStr">
        <is>
          <t xml:space="preserve"> reactive </t>
        </is>
      </c>
      <c r="M2414" s="465" t="inlineStr">
        <is>
          <t xml:space="preserve"> N2O </t>
        </is>
      </c>
      <c r="N2414" s="466" t="n">
        <v>3.721849270280926</v>
      </c>
      <c r="O2414" s="467" t="n">
        <v>1.32782575151725</v>
      </c>
      <c r="P2414" s="468" t="n">
        <v>2008</v>
      </c>
      <c r="Q2414" s="469" t="inlineStr">
        <is>
          <t>UNFCCC CRT</t>
        </is>
      </c>
      <c r="R2414" s="469" t="inlineStr">
        <is>
          <t>ok</t>
        </is>
      </c>
      <c r="S2414" s="469" t="inlineStr">
        <is>
          <t xml:space="preserve"> text </t>
        </is>
      </c>
      <c r="T2414" s="426" t="inlineStr">
        <is>
          <t>Norway</t>
        </is>
      </c>
      <c r="U2414" s="465" t="inlineStr">
        <is>
          <t xml:space="preserve"> N wasted </t>
        </is>
      </c>
      <c r="V2414" s="465" t="n">
        <v>0.04</v>
      </c>
    </row>
    <row r="2415" ht="16" customHeight="1">
      <c r="B2415" s="5" t="inlineStr">
        <is>
          <t>AG.SM-AT.AT</t>
        </is>
      </c>
      <c r="C2415" s="5" t="inlineStr">
        <is>
          <t>AG.SM-AT.AT-Emissions-NOx</t>
        </is>
      </c>
      <c r="D2415" s="5" t="inlineStr">
        <is>
          <t>AG</t>
        </is>
      </c>
      <c r="E2415" s="5" t="inlineStr">
        <is>
          <t>SM</t>
        </is>
      </c>
      <c r="F2415" s="5">
        <f>VLOOKUP(E2415,'5.a Definitions'!E:F,2,FALSE)</f>
        <v/>
      </c>
      <c r="G2415" s="5" t="inlineStr">
        <is>
          <t>AT</t>
        </is>
      </c>
      <c r="H2415" s="5" t="inlineStr">
        <is>
          <t>AT</t>
        </is>
      </c>
      <c r="I2415" s="5">
        <f>VLOOKUP(H2415,'5.a Definitions'!E:F,2,FALSE)</f>
        <v/>
      </c>
      <c r="J2415" s="465" t="inlineStr">
        <is>
          <t xml:space="preserve"> Emissions </t>
        </is>
      </c>
      <c r="K2415" s="465" t="inlineStr">
        <is>
          <t xml:space="preserve"> agricultural soil emissions </t>
        </is>
      </c>
      <c r="L2415" s="465" t="inlineStr">
        <is>
          <t xml:space="preserve"> reactive </t>
        </is>
      </c>
      <c r="M2415" s="465" t="inlineStr">
        <is>
          <t xml:space="preserve"> NOx </t>
        </is>
      </c>
      <c r="N2415" s="466" t="n">
        <v>2.193004292170162</v>
      </c>
      <c r="O2415" s="467" t="n">
        <v>0.7052645838384626</v>
      </c>
      <c r="P2415" s="468" t="n">
        <v>2008</v>
      </c>
      <c r="Q2415" s="469" t="inlineStr">
        <is>
          <t>CRLTAP Inventory Submissions</t>
        </is>
      </c>
      <c r="R2415" s="469" t="inlineStr">
        <is>
          <t>ok</t>
        </is>
      </c>
      <c r="S2415" s="469" t="inlineStr">
        <is>
          <t xml:space="preserve"> text </t>
        </is>
      </c>
      <c r="T2415" s="426" t="inlineStr">
        <is>
          <t>Norway</t>
        </is>
      </c>
      <c r="U2415" s="465" t="inlineStr">
        <is>
          <t xml:space="preserve"> N wasted </t>
        </is>
      </c>
      <c r="V2415" s="465" t="n">
        <v>0.04</v>
      </c>
    </row>
    <row r="2416" ht="16" customHeight="1">
      <c r="B2416" s="5" t="inlineStr">
        <is>
          <t>AG.SM-AT.AT</t>
        </is>
      </c>
      <c r="C2416" s="5" t="inlineStr">
        <is>
          <t>AG.SM-AT.AT-Emissions-N2</t>
        </is>
      </c>
      <c r="D2416" s="5" t="inlineStr">
        <is>
          <t>AG</t>
        </is>
      </c>
      <c r="E2416" s="5" t="inlineStr">
        <is>
          <t>SM</t>
        </is>
      </c>
      <c r="F2416" s="5">
        <f>VLOOKUP(E2416,'5.a Definitions'!E:F,2,FALSE)</f>
        <v/>
      </c>
      <c r="G2416" s="5" t="inlineStr">
        <is>
          <t>AT</t>
        </is>
      </c>
      <c r="H2416" s="5" t="inlineStr">
        <is>
          <t>AT</t>
        </is>
      </c>
      <c r="I2416" s="5">
        <f>VLOOKUP(H2416,'5.a Definitions'!E:F,2,FALSE)</f>
        <v/>
      </c>
      <c r="J2416" s="465" t="inlineStr">
        <is>
          <t xml:space="preserve"> Emissions </t>
        </is>
      </c>
      <c r="K2416" s="465" t="inlineStr">
        <is>
          <t xml:space="preserve"> agricultural soil emissions </t>
        </is>
      </c>
      <c r="L2416" s="465" t="inlineStr">
        <is>
          <t xml:space="preserve"> inert </t>
        </is>
      </c>
      <c r="M2416" s="465" t="inlineStr">
        <is>
          <t xml:space="preserve"> N2 </t>
        </is>
      </c>
      <c r="N2416" s="466" t="n">
        <v>14.3428362</v>
      </c>
      <c r="O2416" s="467" t="n">
        <v>0.4956076723636978</v>
      </c>
      <c r="P2416" s="468" t="n">
        <v>2008</v>
      </c>
      <c r="Q2416" s="469" t="inlineStr">
        <is>
          <t>Schäppi2025Ann + SSB table 05982</t>
        </is>
      </c>
      <c r="R2416" s="469" t="inlineStr">
        <is>
          <t>ok</t>
        </is>
      </c>
      <c r="S2416" s="469" t="inlineStr">
        <is>
          <t xml:space="preserve"> text </t>
        </is>
      </c>
      <c r="T2416" s="426" t="inlineStr">
        <is>
          <t>Norway</t>
        </is>
      </c>
      <c r="U2416" s="465" t="inlineStr">
        <is>
          <t xml:space="preserve"> N wasted </t>
        </is>
      </c>
      <c r="V2416" s="465" t="n">
        <v>0.04</v>
      </c>
    </row>
    <row r="2417" ht="16" customFormat="1" customHeight="1" s="482">
      <c r="B2417" s="5" t="inlineStr">
        <is>
          <t>AG.SM-HY.SW</t>
        </is>
      </c>
      <c r="C2417" s="5" t="inlineStr">
        <is>
          <t>AG.SM-HY.SW-Leaching-Nmix</t>
        </is>
      </c>
      <c r="D2417" s="5" t="inlineStr">
        <is>
          <t>AG</t>
        </is>
      </c>
      <c r="E2417" s="5" t="inlineStr">
        <is>
          <t>SM</t>
        </is>
      </c>
      <c r="F2417" s="5">
        <f>VLOOKUP(E2417,'5.a Definitions'!E:F,2,FALSE)</f>
        <v/>
      </c>
      <c r="G2417" s="5" t="inlineStr">
        <is>
          <t>HY</t>
        </is>
      </c>
      <c r="H2417" s="5" t="inlineStr">
        <is>
          <t>SW</t>
        </is>
      </c>
      <c r="I2417" s="5">
        <f>VLOOKUP(H2417,'5.a Definitions'!E:F,2,FALSE)</f>
        <v/>
      </c>
      <c r="J2417" s="465" t="inlineStr">
        <is>
          <t>Sewage sludge landfill</t>
        </is>
      </c>
      <c r="K2417" s="465" t="inlineStr">
        <is>
          <t>sewage sludge landfill</t>
        </is>
      </c>
      <c r="L2417" s="465" t="inlineStr">
        <is>
          <t xml:space="preserve"> reactive </t>
        </is>
      </c>
      <c r="M2417" s="465" t="inlineStr">
        <is>
          <t xml:space="preserve"> Nmix </t>
        </is>
      </c>
      <c r="N2417" s="466" t="n">
        <v>43.14785297016057</v>
      </c>
      <c r="O2417" s="467" t="n">
        <v>0.5495131474064522</v>
      </c>
      <c r="P2417" s="468" t="n">
        <v>2008</v>
      </c>
      <c r="Q2417" s="469" t="inlineStr">
        <is>
          <t>UNFCCC CRT</t>
        </is>
      </c>
      <c r="R2417" s="469" t="inlineStr">
        <is>
          <t>ok</t>
        </is>
      </c>
      <c r="S2417" s="469" t="inlineStr">
        <is>
          <t xml:space="preserve"> text </t>
        </is>
      </c>
      <c r="T2417" s="426" t="inlineStr">
        <is>
          <t>Norway</t>
        </is>
      </c>
      <c r="U2417" s="465" t="inlineStr">
        <is>
          <t>N wasted</t>
        </is>
      </c>
      <c r="V2417" s="465" t="n">
        <v>0.04</v>
      </c>
    </row>
    <row r="2418" ht="16" customHeight="1">
      <c r="B2418" s="5" t="inlineStr">
        <is>
          <t>AG.MM-MP.FP</t>
        </is>
      </c>
      <c r="C2418" s="5" t="inlineStr">
        <is>
          <t>AG.MM-MP.FP-Animal products-Nmix</t>
        </is>
      </c>
      <c r="D2418" s="5" t="inlineStr">
        <is>
          <t>AG</t>
        </is>
      </c>
      <c r="E2418" s="5" t="inlineStr">
        <is>
          <t>MM</t>
        </is>
      </c>
      <c r="F2418" s="5">
        <f>VLOOKUP(E2418,'5.a Definitions'!E:F,2,FALSE)</f>
        <v/>
      </c>
      <c r="G2418" s="5" t="inlineStr">
        <is>
          <t>MP</t>
        </is>
      </c>
      <c r="H2418" s="5" t="inlineStr">
        <is>
          <t>FP</t>
        </is>
      </c>
      <c r="I2418" s="5">
        <f>VLOOKUP(H2418,'5.a Definitions'!E:F,2,FALSE)</f>
        <v/>
      </c>
      <c r="J2418" s="465" t="inlineStr">
        <is>
          <t xml:space="preserve"> Animal products </t>
        </is>
      </c>
      <c r="K2418" s="465" t="inlineStr">
        <is>
          <t xml:space="preserve"> animal products </t>
        </is>
      </c>
      <c r="L2418" s="465" t="inlineStr">
        <is>
          <t xml:space="preserve"> reactive </t>
        </is>
      </c>
      <c r="M2418" s="465" t="inlineStr">
        <is>
          <t xml:space="preserve"> Nmix </t>
        </is>
      </c>
      <c r="N2418" s="466" t="n">
        <v>18.3260739</v>
      </c>
      <c r="O2418" s="467" t="n">
        <v>0.1146415844622736</v>
      </c>
      <c r="P2418" s="468" t="n">
        <v>2008</v>
      </c>
      <c r="Q2418" s="469" t="inlineStr">
        <is>
          <t>FAOSTAT Crops and livestock products</t>
        </is>
      </c>
      <c r="R2418" s="469" t="inlineStr">
        <is>
          <t>ok</t>
        </is>
      </c>
      <c r="S2418" s="469" t="inlineStr">
        <is>
          <t xml:space="preserve"> text </t>
        </is>
      </c>
      <c r="T2418" s="426" t="inlineStr">
        <is>
          <t>Norway</t>
        </is>
      </c>
      <c r="U2418" s="5" t="inlineStr">
        <is>
          <t>useful output</t>
        </is>
      </c>
      <c r="V2418" s="465" t="n">
        <v>0.04</v>
      </c>
    </row>
    <row r="2419" ht="16" customHeight="1">
      <c r="B2419" s="5" t="inlineStr">
        <is>
          <t>AG.MM-MP.OP</t>
        </is>
      </c>
      <c r="C2419" s="5" t="inlineStr">
        <is>
          <t>AG.MM-MP.OP-Non-edible animal products-Nmix</t>
        </is>
      </c>
      <c r="D2419" s="5" t="inlineStr">
        <is>
          <t>AG</t>
        </is>
      </c>
      <c r="E2419" s="5" t="inlineStr">
        <is>
          <t>MM</t>
        </is>
      </c>
      <c r="F2419" s="5">
        <f>VLOOKUP(E2419,'5.a Definitions'!E:F,2,FALSE)</f>
        <v/>
      </c>
      <c r="G2419" s="5" t="inlineStr">
        <is>
          <t>MP</t>
        </is>
      </c>
      <c r="H2419" s="5" t="inlineStr">
        <is>
          <t>OP</t>
        </is>
      </c>
      <c r="I2419" s="5">
        <f>VLOOKUP(H2419,'5.a Definitions'!E:F,2,FALSE)</f>
        <v/>
      </c>
      <c r="J2419" s="465" t="inlineStr">
        <is>
          <t xml:space="preserve"> Non-edible animal products </t>
        </is>
      </c>
      <c r="K2419" s="465" t="inlineStr">
        <is>
          <t xml:space="preserve"> non-edible animal products </t>
        </is>
      </c>
      <c r="L2419" s="465" t="inlineStr">
        <is>
          <t xml:space="preserve"> reactive </t>
        </is>
      </c>
      <c r="M2419" s="465" t="inlineStr">
        <is>
          <t xml:space="preserve"> Nmix </t>
        </is>
      </c>
      <c r="N2419" s="466" t="n">
        <v>1.26730096</v>
      </c>
      <c r="O2419" s="467" t="n">
        <v>0.0881461185290615</v>
      </c>
      <c r="P2419" s="468" t="n">
        <v>2008</v>
      </c>
      <c r="Q2419" s="469" t="inlineStr">
        <is>
          <t>FAOSTAT Crops and livestock products + Landbruksdirektoratet</t>
        </is>
      </c>
      <c r="R2419" s="469" t="inlineStr">
        <is>
          <t>ok</t>
        </is>
      </c>
      <c r="S2419" s="469" t="inlineStr">
        <is>
          <t xml:space="preserve"> text </t>
        </is>
      </c>
      <c r="T2419" s="426" t="inlineStr">
        <is>
          <t>Norway</t>
        </is>
      </c>
      <c r="U2419" s="5" t="inlineStr">
        <is>
          <t>useful output</t>
        </is>
      </c>
      <c r="V2419" s="465" t="n">
        <v>0.04</v>
      </c>
    </row>
    <row r="2420" ht="16" customHeight="1">
      <c r="B2420" s="5" t="inlineStr">
        <is>
          <t>AG.MM-AG.SM</t>
        </is>
      </c>
      <c r="C2420" s="5" t="inlineStr">
        <is>
          <t>AG.MM-AG.SM-Manure application-Nmix</t>
        </is>
      </c>
      <c r="D2420" s="5" t="inlineStr">
        <is>
          <t>AG</t>
        </is>
      </c>
      <c r="E2420" s="5" t="inlineStr">
        <is>
          <t>MM</t>
        </is>
      </c>
      <c r="F2420" s="5">
        <f>VLOOKUP(E2420,'5.a Definitions'!E:F,2,FALSE)</f>
        <v/>
      </c>
      <c r="G2420" s="5" t="inlineStr">
        <is>
          <t>AG</t>
        </is>
      </c>
      <c r="H2420" s="5" t="inlineStr">
        <is>
          <t>SM</t>
        </is>
      </c>
      <c r="I2420" s="5">
        <f>VLOOKUP(H2420,'5.a Definitions'!E:F,2,FALSE)</f>
        <v/>
      </c>
      <c r="J2420" s="465" t="inlineStr">
        <is>
          <t xml:space="preserve"> Manure application </t>
        </is>
      </c>
      <c r="K2420" s="465" t="inlineStr">
        <is>
          <t xml:space="preserve"> manure application </t>
        </is>
      </c>
      <c r="L2420" s="465" t="inlineStr">
        <is>
          <t xml:space="preserve"> reactive </t>
        </is>
      </c>
      <c r="M2420" s="465" t="inlineStr">
        <is>
          <t xml:space="preserve"> Nmix </t>
        </is>
      </c>
      <c r="N2420" s="466" t="n">
        <v>71.07025968091328</v>
      </c>
      <c r="O2420" s="467" t="n">
        <v>0.2003113282441125</v>
      </c>
      <c r="P2420" s="468" t="n">
        <v>2008</v>
      </c>
      <c r="Q2420" s="469" t="inlineStr">
        <is>
          <t>UNFCCC CRT Table3.D</t>
        </is>
      </c>
      <c r="R2420" s="469" t="inlineStr">
        <is>
          <t>ok</t>
        </is>
      </c>
      <c r="S2420" s="469" t="inlineStr">
        <is>
          <t xml:space="preserve"> text </t>
        </is>
      </c>
      <c r="T2420" s="426" t="inlineStr">
        <is>
          <t>Norway</t>
        </is>
      </c>
      <c r="U2420" s="5" t="inlineStr">
        <is>
          <t>recycling</t>
        </is>
      </c>
      <c r="V2420" s="465" t="n">
        <v>0.04</v>
      </c>
    </row>
    <row r="2421" ht="16" customHeight="1">
      <c r="B2421" s="475" t="inlineStr">
        <is>
          <t>AG.MM-FS.OL</t>
        </is>
      </c>
      <c r="C2421" s="475" t="inlineStr">
        <is>
          <t>AG.MM-FS.OL-Manure from grazing on unmanaged land-Nmix</t>
        </is>
      </c>
      <c r="D2421" s="475" t="inlineStr">
        <is>
          <t>AG</t>
        </is>
      </c>
      <c r="E2421" s="475" t="inlineStr">
        <is>
          <t>MM</t>
        </is>
      </c>
      <c r="F2421" s="5">
        <f>VLOOKUP(E2421,'5.a Definitions'!E:F,2,FALSE)</f>
        <v/>
      </c>
      <c r="G2421" s="475" t="inlineStr">
        <is>
          <t>FS</t>
        </is>
      </c>
      <c r="H2421" s="475" t="inlineStr">
        <is>
          <t>OL</t>
        </is>
      </c>
      <c r="I2421" s="5">
        <f>VLOOKUP(H2421,'5.a Definitions'!E:F,2,FALSE)</f>
        <v/>
      </c>
      <c r="J2421" s="465" t="inlineStr">
        <is>
          <t>Manure from grazing on unmanaged land</t>
        </is>
      </c>
      <c r="K2421" s="465" t="inlineStr">
        <is>
          <t>manure from grazing on unmanaged land</t>
        </is>
      </c>
      <c r="L2421" s="465" t="inlineStr">
        <is>
          <t>reactive</t>
        </is>
      </c>
      <c r="M2421" s="465" t="inlineStr">
        <is>
          <t>Nmix</t>
        </is>
      </c>
      <c r="N2421" s="466" t="n">
        <v>7.36564370158685</v>
      </c>
      <c r="O2421" s="467" t="n">
        <v>0.2419069950387417</v>
      </c>
      <c r="P2421" s="468" t="n">
        <v>2008</v>
      </c>
      <c r="Q2421" s="469" t="inlineStr">
        <is>
          <t>UNFCCC CRT Table3.D and 3.B(b), SSB</t>
        </is>
      </c>
      <c r="R2421" s="469" t="inlineStr">
        <is>
          <t>ok</t>
        </is>
      </c>
      <c r="S2421" s="469" t="inlineStr">
        <is>
          <t>text</t>
        </is>
      </c>
      <c r="T2421" s="476" t="inlineStr">
        <is>
          <t>Norway</t>
        </is>
      </c>
      <c r="U2421" s="475" t="inlineStr">
        <is>
          <t>recycling</t>
        </is>
      </c>
      <c r="V2421" s="465">
        <f>(O2353*N2353)^2</f>
        <v/>
      </c>
    </row>
    <row r="2422" ht="16" customHeight="1">
      <c r="B2422" s="5" t="inlineStr">
        <is>
          <t>AG.MM-AT.AT</t>
        </is>
      </c>
      <c r="C2422" s="5" t="inlineStr">
        <is>
          <t>AG.MM-AT.AT-Emissions-NH3</t>
        </is>
      </c>
      <c r="D2422" s="5" t="inlineStr">
        <is>
          <t>AG</t>
        </is>
      </c>
      <c r="E2422" s="5" t="inlineStr">
        <is>
          <t>MM</t>
        </is>
      </c>
      <c r="F2422" s="5">
        <f>VLOOKUP(E2422,'5.a Definitions'!E:F,2,FALSE)</f>
        <v/>
      </c>
      <c r="G2422" s="5" t="inlineStr">
        <is>
          <t>AT</t>
        </is>
      </c>
      <c r="H2422" s="5" t="inlineStr">
        <is>
          <t>AT</t>
        </is>
      </c>
      <c r="I2422" s="5">
        <f>VLOOKUP(H2422,'5.a Definitions'!E:F,2,FALSE)</f>
        <v/>
      </c>
      <c r="J2422" s="465" t="inlineStr">
        <is>
          <t xml:space="preserve"> Emissions </t>
        </is>
      </c>
      <c r="K2422" s="465" t="inlineStr">
        <is>
          <t xml:space="preserve"> manure and animal husbandry emissions </t>
        </is>
      </c>
      <c r="L2422" s="465" t="inlineStr">
        <is>
          <t xml:space="preserve"> reactive </t>
        </is>
      </c>
      <c r="M2422" s="465" t="inlineStr">
        <is>
          <t xml:space="preserve"> NH3 </t>
        </is>
      </c>
      <c r="N2422" s="466" t="n">
        <v>10.1659627575225</v>
      </c>
      <c r="O2422" s="467" t="n">
        <v>0.2444864183183814</v>
      </c>
      <c r="P2422" s="468" t="n">
        <v>2008</v>
      </c>
      <c r="Q2422" s="469" t="inlineStr">
        <is>
          <t>CRLTAP Inventory Submissions</t>
        </is>
      </c>
      <c r="R2422" s="469" t="inlineStr">
        <is>
          <t>ok</t>
        </is>
      </c>
      <c r="S2422" s="469" t="inlineStr">
        <is>
          <t xml:space="preserve"> text </t>
        </is>
      </c>
      <c r="T2422" s="426" t="inlineStr">
        <is>
          <t>Norway</t>
        </is>
      </c>
      <c r="U2422" s="465" t="inlineStr">
        <is>
          <t xml:space="preserve"> N wasted </t>
        </is>
      </c>
      <c r="V2422" s="465" t="n">
        <v>0.04</v>
      </c>
    </row>
    <row r="2423" ht="16" customHeight="1">
      <c r="B2423" s="5" t="inlineStr">
        <is>
          <t>AG.MM-AT.AT</t>
        </is>
      </c>
      <c r="C2423" s="5" t="inlineStr">
        <is>
          <t>AG.MM-AT.AT-Emissions-N2O</t>
        </is>
      </c>
      <c r="D2423" s="5" t="inlineStr">
        <is>
          <t>AG</t>
        </is>
      </c>
      <c r="E2423" s="5" t="inlineStr">
        <is>
          <t>MM</t>
        </is>
      </c>
      <c r="F2423" s="5">
        <f>VLOOKUP(E2423,'5.a Definitions'!E:F,2,FALSE)</f>
        <v/>
      </c>
      <c r="G2423" s="5" t="inlineStr">
        <is>
          <t>AT</t>
        </is>
      </c>
      <c r="H2423" s="5" t="inlineStr">
        <is>
          <t>AT</t>
        </is>
      </c>
      <c r="I2423" s="5">
        <f>VLOOKUP(H2423,'5.a Definitions'!E:F,2,FALSE)</f>
        <v/>
      </c>
      <c r="J2423" s="465" t="inlineStr">
        <is>
          <t xml:space="preserve"> Emissions </t>
        </is>
      </c>
      <c r="K2423" s="465" t="inlineStr">
        <is>
          <t xml:space="preserve"> manure and animal husbandry emissions </t>
        </is>
      </c>
      <c r="L2423" s="465" t="inlineStr">
        <is>
          <t xml:space="preserve"> reactive </t>
        </is>
      </c>
      <c r="M2423" s="465" t="inlineStr">
        <is>
          <t xml:space="preserve"> N2O </t>
        </is>
      </c>
      <c r="N2423" s="466" t="n">
        <v>0.4032880336228</v>
      </c>
      <c r="O2423" s="467" t="n">
        <v>0.7566826619845698</v>
      </c>
      <c r="P2423" s="468" t="n">
        <v>2008</v>
      </c>
      <c r="Q2423" s="469" t="inlineStr">
        <is>
          <t>UNFCCC CRT</t>
        </is>
      </c>
      <c r="R2423" s="469" t="inlineStr">
        <is>
          <t>ok</t>
        </is>
      </c>
      <c r="S2423" s="469" t="inlineStr">
        <is>
          <t xml:space="preserve"> text </t>
        </is>
      </c>
      <c r="T2423" s="426" t="inlineStr">
        <is>
          <t>Norway</t>
        </is>
      </c>
      <c r="U2423" s="465" t="inlineStr">
        <is>
          <t xml:space="preserve"> N wasted </t>
        </is>
      </c>
      <c r="V2423" s="465" t="n">
        <v>0.04</v>
      </c>
    </row>
    <row r="2424" ht="16" customHeight="1">
      <c r="B2424" s="5" t="inlineStr">
        <is>
          <t>AG.MM-AT.AT</t>
        </is>
      </c>
      <c r="C2424" s="5" t="inlineStr">
        <is>
          <t>AG.MM-AT.AT-Emissions-NOx</t>
        </is>
      </c>
      <c r="D2424" s="5" t="inlineStr">
        <is>
          <t>AG</t>
        </is>
      </c>
      <c r="E2424" s="5" t="inlineStr">
        <is>
          <t>MM</t>
        </is>
      </c>
      <c r="F2424" s="5">
        <f>VLOOKUP(E2424,'5.a Definitions'!E:F,2,FALSE)</f>
        <v/>
      </c>
      <c r="G2424" s="5" t="inlineStr">
        <is>
          <t>AT</t>
        </is>
      </c>
      <c r="H2424" s="5" t="inlineStr">
        <is>
          <t>AT</t>
        </is>
      </c>
      <c r="I2424" s="5">
        <f>VLOOKUP(H2424,'5.a Definitions'!E:F,2,FALSE)</f>
        <v/>
      </c>
      <c r="J2424" s="465" t="inlineStr">
        <is>
          <t xml:space="preserve"> Emissions </t>
        </is>
      </c>
      <c r="K2424" s="465" t="inlineStr">
        <is>
          <t xml:space="preserve"> manure and animal husbandry emissions </t>
        </is>
      </c>
      <c r="L2424" s="465" t="inlineStr">
        <is>
          <t xml:space="preserve"> reactive </t>
        </is>
      </c>
      <c r="M2424" s="465" t="inlineStr">
        <is>
          <t xml:space="preserve"> NOx </t>
        </is>
      </c>
      <c r="N2424" s="466" t="n">
        <v>0.03611559962560001</v>
      </c>
      <c r="O2424" s="467" t="n">
        <v>0.7345743300109546</v>
      </c>
      <c r="P2424" s="468" t="n">
        <v>2008</v>
      </c>
      <c r="Q2424" s="469" t="inlineStr">
        <is>
          <t>CRLTAP Inventory Submissions</t>
        </is>
      </c>
      <c r="R2424" s="469" t="inlineStr">
        <is>
          <t>ok</t>
        </is>
      </c>
      <c r="S2424" s="469" t="inlineStr">
        <is>
          <t xml:space="preserve"> text </t>
        </is>
      </c>
      <c r="T2424" s="426" t="inlineStr">
        <is>
          <t>Norway</t>
        </is>
      </c>
      <c r="U2424" s="465" t="inlineStr">
        <is>
          <t xml:space="preserve"> N wasted </t>
        </is>
      </c>
      <c r="V2424" s="465" t="n">
        <v>0.04</v>
      </c>
    </row>
    <row r="2425" ht="16" customHeight="1">
      <c r="B2425" s="5" t="inlineStr">
        <is>
          <t>AG.MM-HY.SW-Leaching-Nmix</t>
        </is>
      </c>
      <c r="C2425" s="5" t="inlineStr">
        <is>
          <t>AG.MM-HY.SW-Leaching-Nmix</t>
        </is>
      </c>
      <c r="D2425" s="5" t="inlineStr">
        <is>
          <t>AG</t>
        </is>
      </c>
      <c r="E2425" s="5" t="inlineStr">
        <is>
          <t>MM</t>
        </is>
      </c>
      <c r="F2425" s="5">
        <f>VLOOKUP(E2425,'5.a Definitions'!E:F,2,FALSE)</f>
        <v/>
      </c>
      <c r="G2425" s="5" t="inlineStr">
        <is>
          <t>HY</t>
        </is>
      </c>
      <c r="H2425" s="5" t="inlineStr">
        <is>
          <t>SW</t>
        </is>
      </c>
      <c r="I2425" s="5">
        <f>VLOOKUP(H2425,'5.a Definitions'!E:F,2,FALSE)</f>
        <v/>
      </c>
      <c r="J2425" s="465" t="inlineStr">
        <is>
          <t xml:space="preserve"> Leaching </t>
        </is>
      </c>
      <c r="K2425" s="465" t="inlineStr">
        <is>
          <t xml:space="preserve"> manure storage leaching </t>
        </is>
      </c>
      <c r="L2425" s="465" t="inlineStr">
        <is>
          <t xml:space="preserve"> reactive </t>
        </is>
      </c>
      <c r="M2425" s="465" t="inlineStr">
        <is>
          <t xml:space="preserve"> Nmix </t>
        </is>
      </c>
      <c r="N2425" s="466" t="n">
        <v>3.040472769367419</v>
      </c>
      <c r="O2425" s="467" t="n">
        <v>0.5483540070383622</v>
      </c>
      <c r="P2425" s="468" t="n">
        <v>2008</v>
      </c>
      <c r="Q2425" s="469" t="inlineStr">
        <is>
          <t>UNFCCC CRT</t>
        </is>
      </c>
      <c r="R2425" s="469" t="inlineStr">
        <is>
          <t>ok</t>
        </is>
      </c>
      <c r="S2425" s="469" t="inlineStr">
        <is>
          <t xml:space="preserve"> text </t>
        </is>
      </c>
      <c r="T2425" s="426" t="inlineStr">
        <is>
          <t>Norway</t>
        </is>
      </c>
      <c r="U2425" s="465" t="inlineStr">
        <is>
          <t xml:space="preserve"> N wasted </t>
        </is>
      </c>
      <c r="V2425" s="465" t="n">
        <v>0.04</v>
      </c>
    </row>
    <row r="2426" ht="16" customHeight="1">
      <c r="B2426" s="5" t="inlineStr">
        <is>
          <t>AG.MM-RW.RW</t>
        </is>
      </c>
      <c r="C2426" s="5" t="inlineStr">
        <is>
          <t>AG.MM-RW.RW-Live animal export-Nmix</t>
        </is>
      </c>
      <c r="D2426" s="5" t="inlineStr">
        <is>
          <t>AG</t>
        </is>
      </c>
      <c r="E2426" s="5" t="inlineStr">
        <is>
          <t>MM</t>
        </is>
      </c>
      <c r="F2426" s="5">
        <f>VLOOKUP(E2426,'5.a Definitions'!E:F,2,FALSE)</f>
        <v/>
      </c>
      <c r="G2426" s="5" t="inlineStr">
        <is>
          <t>RW</t>
        </is>
      </c>
      <c r="H2426" s="5" t="inlineStr">
        <is>
          <t>RW</t>
        </is>
      </c>
      <c r="I2426" s="5">
        <f>VLOOKUP(H2426,'5.a Definitions'!E:F,2,FALSE)</f>
        <v/>
      </c>
      <c r="J2426" s="465" t="inlineStr">
        <is>
          <t xml:space="preserve"> Live animal export </t>
        </is>
      </c>
      <c r="K2426" s="465" t="inlineStr">
        <is>
          <t xml:space="preserve"> live animal export </t>
        </is>
      </c>
      <c r="L2426" s="465" t="inlineStr">
        <is>
          <t xml:space="preserve"> reactive </t>
        </is>
      </c>
      <c r="M2426" s="465" t="inlineStr">
        <is>
          <t xml:space="preserve"> Nmix </t>
        </is>
      </c>
      <c r="N2426" s="466" t="n">
        <v>0.005401292799999999</v>
      </c>
      <c r="O2426" s="467" t="n">
        <v>0.3947006300468754</v>
      </c>
      <c r="P2426" s="468" t="n">
        <v>2008</v>
      </c>
      <c r="Q2426" s="469" t="inlineStr">
        <is>
          <t>FAOSTAT Crops and livestock products</t>
        </is>
      </c>
      <c r="R2426" s="469" t="inlineStr">
        <is>
          <t>ok</t>
        </is>
      </c>
      <c r="S2426" s="469" t="inlineStr">
        <is>
          <t xml:space="preserve"> text </t>
        </is>
      </c>
      <c r="T2426" s="426" t="inlineStr">
        <is>
          <t>Norway</t>
        </is>
      </c>
      <c r="U2426" s="5" t="inlineStr">
        <is>
          <t>useful output</t>
        </is>
      </c>
      <c r="V2426" s="465" t="n">
        <v>0.04</v>
      </c>
    </row>
    <row r="2427" ht="16" customHeight="1">
      <c r="A2427" s="486" t="inlineStr">
        <is>
          <t xml:space="preserve"> Forests and Semi-natural vegetation </t>
        </is>
      </c>
      <c r="B2427" s="5" t="inlineStr">
        <is>
          <t>FS.FO-AT.AT</t>
        </is>
      </c>
      <c r="C2427" s="5" t="inlineStr">
        <is>
          <t>FS.FO-AT.AT-Emissions-N2</t>
        </is>
      </c>
      <c r="D2427" s="5" t="inlineStr">
        <is>
          <t>FS</t>
        </is>
      </c>
      <c r="E2427" s="5" t="inlineStr">
        <is>
          <t>FO</t>
        </is>
      </c>
      <c r="F2427" s="5">
        <f>VLOOKUP(E2427,'5.a Definitions'!E:F,2,FALSE)</f>
        <v/>
      </c>
      <c r="G2427" s="5" t="inlineStr">
        <is>
          <t>AT</t>
        </is>
      </c>
      <c r="H2427" s="5" t="inlineStr">
        <is>
          <t>AT</t>
        </is>
      </c>
      <c r="I2427" s="5">
        <f>VLOOKUP(H2427,'5.a Definitions'!E:F,2,FALSE)</f>
        <v/>
      </c>
      <c r="J2427" s="465" t="inlineStr">
        <is>
          <t xml:space="preserve"> Emissions </t>
        </is>
      </c>
      <c r="K2427" s="465" t="inlineStr">
        <is>
          <t xml:space="preserve"> forest emissions </t>
        </is>
      </c>
      <c r="L2427" s="465" t="inlineStr">
        <is>
          <t xml:space="preserve"> inert </t>
        </is>
      </c>
      <c r="M2427" s="465" t="inlineStr">
        <is>
          <t xml:space="preserve"> N2 </t>
        </is>
      </c>
      <c r="N2427" s="466" t="n">
        <v>7.254821117349461</v>
      </c>
      <c r="O2427" s="467" t="n">
        <v>1.876148950785864</v>
      </c>
      <c r="P2427" s="468" t="n">
        <v>2008</v>
      </c>
      <c r="Q2427" s="469" t="inlineStr">
        <is>
          <t>UNFCCC CRT + Butterbach-Bahl et al. (2013)</t>
        </is>
      </c>
      <c r="R2427" s="469" t="inlineStr">
        <is>
          <t>ok</t>
        </is>
      </c>
      <c r="S2427" s="469" t="inlineStr">
        <is>
          <t xml:space="preserve"> text </t>
        </is>
      </c>
      <c r="T2427" s="426" t="inlineStr">
        <is>
          <t>Norway</t>
        </is>
      </c>
      <c r="U2427" s="465" t="inlineStr">
        <is>
          <t xml:space="preserve"> N wasted </t>
        </is>
      </c>
      <c r="V2427" s="465" t="n">
        <v>0.04</v>
      </c>
    </row>
    <row r="2428" ht="16" customHeight="1">
      <c r="B2428" s="5" t="inlineStr">
        <is>
          <t>FS.FO-AT.AT</t>
        </is>
      </c>
      <c r="C2428" s="5" t="inlineStr">
        <is>
          <t>FS.FO-AT.AT-Emissions-N2O</t>
        </is>
      </c>
      <c r="D2428" s="5" t="inlineStr">
        <is>
          <t>FS</t>
        </is>
      </c>
      <c r="E2428" s="5" t="inlineStr">
        <is>
          <t>FO</t>
        </is>
      </c>
      <c r="F2428" s="5">
        <f>VLOOKUP(E2428,'5.a Definitions'!E:F,2,FALSE)</f>
        <v/>
      </c>
      <c r="G2428" s="5" t="inlineStr">
        <is>
          <t>AT</t>
        </is>
      </c>
      <c r="H2428" s="5" t="inlineStr">
        <is>
          <t>AT</t>
        </is>
      </c>
      <c r="I2428" s="5">
        <f>VLOOKUP(H2428,'5.a Definitions'!E:F,2,FALSE)</f>
        <v/>
      </c>
      <c r="J2428" s="465" t="inlineStr">
        <is>
          <t xml:space="preserve"> Emissions </t>
        </is>
      </c>
      <c r="K2428" s="465" t="inlineStr">
        <is>
          <t xml:space="preserve"> forest emissions </t>
        </is>
      </c>
      <c r="L2428" s="465" t="inlineStr">
        <is>
          <t xml:space="preserve"> reactive </t>
        </is>
      </c>
      <c r="M2428" s="465" t="inlineStr">
        <is>
          <t xml:space="preserve"> N2O </t>
        </is>
      </c>
      <c r="N2428" s="466" t="n">
        <v>0.3720421085820236</v>
      </c>
      <c r="O2428" s="467" t="n">
        <v>1.261544563046772</v>
      </c>
      <c r="P2428" s="468" t="n">
        <v>2008</v>
      </c>
      <c r="Q2428" s="469" t="inlineStr">
        <is>
          <t>UNFCCC CRT</t>
        </is>
      </c>
      <c r="R2428" s="469" t="inlineStr">
        <is>
          <t>ok</t>
        </is>
      </c>
      <c r="S2428" s="469" t="inlineStr">
        <is>
          <t xml:space="preserve"> text </t>
        </is>
      </c>
      <c r="T2428" s="426" t="inlineStr">
        <is>
          <t>Norway</t>
        </is>
      </c>
      <c r="U2428" s="465" t="inlineStr">
        <is>
          <t xml:space="preserve"> N wasted </t>
        </is>
      </c>
      <c r="V2428" s="465" t="n">
        <v>0.04</v>
      </c>
    </row>
    <row r="2429" ht="16" customHeight="1">
      <c r="B2429" s="5" t="inlineStr">
        <is>
          <t>FS.FO-HY.SW</t>
        </is>
      </c>
      <c r="C2429" s="5" t="inlineStr">
        <is>
          <t>FS.FO-HY.SW-Leaching-Nmix</t>
        </is>
      </c>
      <c r="D2429" s="5" t="inlineStr">
        <is>
          <t>FS</t>
        </is>
      </c>
      <c r="E2429" s="5" t="inlineStr">
        <is>
          <t>FO</t>
        </is>
      </c>
      <c r="F2429" s="5">
        <f>VLOOKUP(E2429,'5.a Definitions'!E:F,2,FALSE)</f>
        <v/>
      </c>
      <c r="G2429" s="5" t="inlineStr">
        <is>
          <t>HY</t>
        </is>
      </c>
      <c r="H2429" s="5" t="inlineStr">
        <is>
          <t>SW</t>
        </is>
      </c>
      <c r="I2429" s="5">
        <f>VLOOKUP(H2429,'5.a Definitions'!E:F,2,FALSE)</f>
        <v/>
      </c>
      <c r="J2429" s="465" t="inlineStr">
        <is>
          <t xml:space="preserve"> Leaching </t>
        </is>
      </c>
      <c r="K2429" s="465" t="inlineStr">
        <is>
          <t xml:space="preserve"> forest leaching </t>
        </is>
      </c>
      <c r="L2429" s="465" t="inlineStr">
        <is>
          <t xml:space="preserve"> reactive </t>
        </is>
      </c>
      <c r="M2429" s="465" t="inlineStr">
        <is>
          <t xml:space="preserve"> Nmix </t>
        </is>
      </c>
      <c r="N2429" s="466" t="n">
        <v>35.29343167902599</v>
      </c>
      <c r="O2429" s="467" t="n">
        <v>0.4368582621607821</v>
      </c>
      <c r="P2429" s="468" t="n">
        <v>2008</v>
      </c>
      <c r="Q2429" s="469" t="inlineStr">
        <is>
          <t>NIVA TEOTIL2, bias-corrected to TEOTIL3</t>
        </is>
      </c>
      <c r="R2429" s="469" t="inlineStr">
        <is>
          <t>ok</t>
        </is>
      </c>
      <c r="S2429" s="469" t="inlineStr">
        <is>
          <t xml:space="preserve"> text </t>
        </is>
      </c>
      <c r="T2429" s="426" t="inlineStr">
        <is>
          <t>Norway</t>
        </is>
      </c>
      <c r="U2429" s="465" t="inlineStr">
        <is>
          <t xml:space="preserve"> N wasted </t>
        </is>
      </c>
      <c r="V2429" s="465" t="n">
        <v>0.04</v>
      </c>
    </row>
    <row r="2430" ht="16" customHeight="1">
      <c r="B2430" s="5" t="inlineStr">
        <is>
          <t>FS.FO-MP.OP</t>
        </is>
      </c>
      <c r="C2430" s="5" t="inlineStr">
        <is>
          <t>FS.FO-MP.OP-Industrial round wood-Nmix</t>
        </is>
      </c>
      <c r="D2430" s="5" t="inlineStr">
        <is>
          <t>FS</t>
        </is>
      </c>
      <c r="E2430" s="5" t="inlineStr">
        <is>
          <t>FO</t>
        </is>
      </c>
      <c r="F2430" s="5">
        <f>VLOOKUP(E2430,'5.a Definitions'!E:F,2,FALSE)</f>
        <v/>
      </c>
      <c r="G2430" s="5" t="inlineStr">
        <is>
          <t>MP</t>
        </is>
      </c>
      <c r="H2430" s="5" t="inlineStr">
        <is>
          <t>OP</t>
        </is>
      </c>
      <c r="I2430" s="5">
        <f>VLOOKUP(H2430,'5.a Definitions'!E:F,2,FALSE)</f>
        <v/>
      </c>
      <c r="J2430" s="465" t="inlineStr">
        <is>
          <t xml:space="preserve"> Industrial round wood </t>
        </is>
      </c>
      <c r="K2430" s="465" t="inlineStr">
        <is>
          <t xml:space="preserve"> industrial round wood </t>
        </is>
      </c>
      <c r="L2430" s="465" t="inlineStr">
        <is>
          <t xml:space="preserve"> reactive </t>
        </is>
      </c>
      <c r="M2430" s="465" t="inlineStr">
        <is>
          <t xml:space="preserve"> Nmix </t>
        </is>
      </c>
      <c r="N2430" s="466" t="n">
        <v>4.366174499999999</v>
      </c>
      <c r="O2430" s="467" t="n">
        <v>0.4080977947013817</v>
      </c>
      <c r="P2430" s="468" t="n">
        <v>2008</v>
      </c>
      <c r="Q2430" s="469" t="inlineStr">
        <is>
          <t>FAOSTAT</t>
        </is>
      </c>
      <c r="R2430" s="469" t="inlineStr">
        <is>
          <t>ok</t>
        </is>
      </c>
      <c r="S2430" s="469" t="inlineStr">
        <is>
          <t xml:space="preserve"> text </t>
        </is>
      </c>
      <c r="T2430" s="426" t="inlineStr">
        <is>
          <t>Norway</t>
        </is>
      </c>
      <c r="U2430" s="5" t="inlineStr">
        <is>
          <t>useful output</t>
        </is>
      </c>
      <c r="V2430" s="465" t="n">
        <v>0.04</v>
      </c>
    </row>
    <row r="2431" ht="16" customHeight="1">
      <c r="B2431" s="5" t="inlineStr">
        <is>
          <t>FS.FO-EF.OE</t>
        </is>
      </c>
      <c r="C2431" s="5" t="inlineStr">
        <is>
          <t>FS.FO-EF.OE-Fuel wood for households-Nmix</t>
        </is>
      </c>
      <c r="D2431" s="5" t="inlineStr">
        <is>
          <t>FS</t>
        </is>
      </c>
      <c r="E2431" s="5" t="inlineStr">
        <is>
          <t>FO</t>
        </is>
      </c>
      <c r="F2431" s="5">
        <f>VLOOKUP(E2431,'5.a Definitions'!E:F,2,FALSE)</f>
        <v/>
      </c>
      <c r="G2431" s="5" t="inlineStr">
        <is>
          <t>EF</t>
        </is>
      </c>
      <c r="H2431" s="5" t="inlineStr">
        <is>
          <t>OE</t>
        </is>
      </c>
      <c r="I2431" s="5">
        <f>VLOOKUP(H2431,'5.a Definitions'!E:F,2,FALSE)</f>
        <v/>
      </c>
      <c r="J2431" s="465" t="inlineStr">
        <is>
          <t xml:space="preserve"> Fuel wood for households </t>
        </is>
      </c>
      <c r="K2431" s="465" t="inlineStr">
        <is>
          <t xml:space="preserve"> fuel wood for households </t>
        </is>
      </c>
      <c r="L2431" s="465" t="inlineStr">
        <is>
          <t xml:space="preserve"> reactive </t>
        </is>
      </c>
      <c r="M2431" s="465" t="inlineStr">
        <is>
          <t xml:space="preserve"> Nmix </t>
        </is>
      </c>
      <c r="N2431" s="466" t="n">
        <v>2.13836</v>
      </c>
      <c r="O2431" s="467" t="n">
        <v>1.353730194091824</v>
      </c>
      <c r="P2431" s="468" t="n">
        <v>2008</v>
      </c>
      <c r="Q2431" s="469" t="inlineStr">
        <is>
          <t>SSB</t>
        </is>
      </c>
      <c r="R2431" s="469" t="inlineStr">
        <is>
          <t>ok</t>
        </is>
      </c>
      <c r="S2431" s="469" t="inlineStr">
        <is>
          <t xml:space="preserve"> text </t>
        </is>
      </c>
      <c r="T2431" s="426" t="inlineStr">
        <is>
          <t>Norway</t>
        </is>
      </c>
      <c r="U2431" s="5" t="inlineStr">
        <is>
          <t>useful output</t>
        </is>
      </c>
      <c r="V2431" s="465" t="n">
        <v>0.04</v>
      </c>
    </row>
    <row r="2432" ht="16" customHeight="1">
      <c r="B2432" s="475" t="inlineStr">
        <is>
          <t>FS.OL-AT.AT</t>
        </is>
      </c>
      <c r="C2432" s="475" t="inlineStr">
        <is>
          <t>FS.OL-AT.AT-Emissions-NH3</t>
        </is>
      </c>
      <c r="D2432" s="475" t="inlineStr">
        <is>
          <t>FS</t>
        </is>
      </c>
      <c r="E2432" s="475" t="inlineStr">
        <is>
          <t>OL</t>
        </is>
      </c>
      <c r="F2432" s="5">
        <f>VLOOKUP(E2432,'5.a Definitions'!E:F,2,FALSE)</f>
        <v/>
      </c>
      <c r="G2432" s="475" t="inlineStr">
        <is>
          <t>AT</t>
        </is>
      </c>
      <c r="H2432" s="475" t="inlineStr">
        <is>
          <t>AT</t>
        </is>
      </c>
      <c r="I2432" s="5">
        <f>VLOOKUP(H2432,'5.a Definitions'!E:F,2,FALSE)</f>
        <v/>
      </c>
      <c r="J2432" s="465" t="inlineStr">
        <is>
          <t>Emissions</t>
        </is>
      </c>
      <c r="K2432" s="465" t="inlineStr">
        <is>
          <t>other land emissions</t>
        </is>
      </c>
      <c r="L2432" s="465" t="inlineStr">
        <is>
          <t>reactive</t>
        </is>
      </c>
      <c r="M2432" s="465" t="inlineStr">
        <is>
          <t>NH3</t>
        </is>
      </c>
      <c r="N2432" s="466" t="n">
        <v>0.4634627740590799</v>
      </c>
      <c r="O2432" s="467" t="n">
        <v>0.938868785961916</v>
      </c>
      <c r="P2432" s="468" t="n">
        <v>2008</v>
      </c>
      <c r="Q2432" s="469" t="inlineStr">
        <is>
          <t>CRLTAP Inventory Submissions (3Da3), utmark share</t>
        </is>
      </c>
      <c r="R2432" s="469" t="inlineStr">
        <is>
          <t>ok</t>
        </is>
      </c>
      <c r="S2432" s="469" t="inlineStr">
        <is>
          <t>text</t>
        </is>
      </c>
      <c r="T2432" s="476" t="inlineStr">
        <is>
          <t>Norway</t>
        </is>
      </c>
      <c r="U2432" s="475" t="inlineStr">
        <is>
          <t>useful output</t>
        </is>
      </c>
      <c r="V2432" s="465">
        <f>(O2381*N2381)^2</f>
        <v/>
      </c>
    </row>
    <row r="2433" ht="16" customHeight="1">
      <c r="B2433" s="475" t="inlineStr">
        <is>
          <t>FS.OL-AT.AT</t>
        </is>
      </c>
      <c r="C2433" s="475" t="inlineStr">
        <is>
          <t>FS.OL-AT.AT-Emissions-NOx</t>
        </is>
      </c>
      <c r="D2433" s="475" t="inlineStr">
        <is>
          <t>FS</t>
        </is>
      </c>
      <c r="E2433" s="475" t="inlineStr">
        <is>
          <t>OL</t>
        </is>
      </c>
      <c r="F2433" s="5">
        <f>VLOOKUP(E2433,'5.a Definitions'!E:F,2,FALSE)</f>
        <v/>
      </c>
      <c r="G2433" s="475" t="inlineStr">
        <is>
          <t>AT</t>
        </is>
      </c>
      <c r="H2433" s="475" t="inlineStr">
        <is>
          <t>AT</t>
        </is>
      </c>
      <c r="I2433" s="5">
        <f>VLOOKUP(H2433,'5.a Definitions'!E:F,2,FALSE)</f>
        <v/>
      </c>
      <c r="J2433" s="465" t="inlineStr">
        <is>
          <t>Emissions</t>
        </is>
      </c>
      <c r="K2433" s="465" t="inlineStr">
        <is>
          <t>other land emissions</t>
        </is>
      </c>
      <c r="L2433" s="465" t="inlineStr">
        <is>
          <t>reactive</t>
        </is>
      </c>
      <c r="M2433" s="465" t="inlineStr">
        <is>
          <t>NOx</t>
        </is>
      </c>
      <c r="N2433" s="466" t="n">
        <v>0.0896546151237483</v>
      </c>
      <c r="O2433" s="467" t="n">
        <v>0.8187958784379349</v>
      </c>
      <c r="P2433" s="468" t="n">
        <v>2008</v>
      </c>
      <c r="Q2433" s="469" t="inlineStr">
        <is>
          <t>CRLTAP Inventory Submissions (3Da3), utmark share</t>
        </is>
      </c>
      <c r="R2433" s="469" t="inlineStr">
        <is>
          <t>ok</t>
        </is>
      </c>
      <c r="S2433" s="469" t="inlineStr">
        <is>
          <t>text</t>
        </is>
      </c>
      <c r="T2433" s="476" t="inlineStr">
        <is>
          <t>Norway</t>
        </is>
      </c>
      <c r="U2433" s="475" t="inlineStr">
        <is>
          <t>useful output</t>
        </is>
      </c>
      <c r="V2433" s="465">
        <f>(O2399*N2399)^2</f>
        <v/>
      </c>
    </row>
    <row r="2434" ht="16" customHeight="1">
      <c r="B2434" s="475" t="inlineStr">
        <is>
          <t>FS.OL-AT.AT</t>
        </is>
      </c>
      <c r="C2434" s="475" t="inlineStr">
        <is>
          <t>FS.OL-AT.AT-Emissions-N2O</t>
        </is>
      </c>
      <c r="D2434" s="475" t="inlineStr">
        <is>
          <t>FS</t>
        </is>
      </c>
      <c r="E2434" s="475" t="inlineStr">
        <is>
          <t>OL</t>
        </is>
      </c>
      <c r="F2434" s="5">
        <f>VLOOKUP(E2434,'5.a Definitions'!E:F,2,FALSE)</f>
        <v/>
      </c>
      <c r="G2434" s="475" t="inlineStr">
        <is>
          <t>AT</t>
        </is>
      </c>
      <c r="H2434" s="475" t="inlineStr">
        <is>
          <t>AT</t>
        </is>
      </c>
      <c r="I2434" s="5">
        <f>VLOOKUP(H2434,'5.a Definitions'!E:F,2,FALSE)</f>
        <v/>
      </c>
      <c r="J2434" s="465" t="inlineStr">
        <is>
          <t>Emissions</t>
        </is>
      </c>
      <c r="K2434" s="465" t="inlineStr">
        <is>
          <t>other land emissions</t>
        </is>
      </c>
      <c r="L2434" s="465" t="inlineStr">
        <is>
          <t>reactive</t>
        </is>
      </c>
      <c r="M2434" s="465" t="inlineStr">
        <is>
          <t>N2O</t>
        </is>
      </c>
      <c r="N2434" s="466" t="n">
        <v>0.0597799618140652</v>
      </c>
      <c r="O2434" s="467" t="n">
        <v>1.336436014654887</v>
      </c>
      <c r="P2434" s="468" t="n">
        <v>2008</v>
      </c>
      <c r="Q2434" s="469" t="inlineStr">
        <is>
          <t>UNFCCC CRT Table3.D, utmark share</t>
        </is>
      </c>
      <c r="R2434" s="469" t="inlineStr">
        <is>
          <t>ok</t>
        </is>
      </c>
      <c r="S2434" s="469" t="inlineStr">
        <is>
          <t>text</t>
        </is>
      </c>
      <c r="T2434" s="476" t="inlineStr">
        <is>
          <t>Norway</t>
        </is>
      </c>
      <c r="U2434" s="475" t="inlineStr">
        <is>
          <t>useful output</t>
        </is>
      </c>
      <c r="V2434" s="465">
        <f>(O2417*N2417)^2</f>
        <v/>
      </c>
    </row>
    <row r="2435" ht="16" customHeight="1">
      <c r="B2435" s="475" t="inlineStr">
        <is>
          <t>FS.OL-AG.MM</t>
        </is>
      </c>
      <c r="C2435" s="475" t="inlineStr">
        <is>
          <t>FS.OL-AG.MM-Grazing-Nmix</t>
        </is>
      </c>
      <c r="D2435" s="475" t="inlineStr">
        <is>
          <t>FS</t>
        </is>
      </c>
      <c r="E2435" s="475" t="inlineStr">
        <is>
          <t>OL</t>
        </is>
      </c>
      <c r="F2435" s="5">
        <f>VLOOKUP(E2435,'5.a Definitions'!E:F,2,FALSE)</f>
        <v/>
      </c>
      <c r="G2435" s="475" t="inlineStr">
        <is>
          <t>AG</t>
        </is>
      </c>
      <c r="H2435" s="475" t="inlineStr">
        <is>
          <t>MM</t>
        </is>
      </c>
      <c r="I2435" s="5">
        <f>VLOOKUP(H2435,'5.a Definitions'!E:F,2,FALSE)</f>
        <v/>
      </c>
      <c r="J2435" s="473" t="inlineStr">
        <is>
          <t>Grazing</t>
        </is>
      </c>
      <c r="K2435" s="473" t="inlineStr">
        <is>
          <t>grazing</t>
        </is>
      </c>
      <c r="L2435" s="465" t="inlineStr">
        <is>
          <t>reactive</t>
        </is>
      </c>
      <c r="M2435" s="465" t="inlineStr">
        <is>
          <t>Nmix</t>
        </is>
      </c>
      <c r="N2435" s="466" t="n">
        <v>7.659123559019861</v>
      </c>
      <c r="O2435" s="467" t="n">
        <v>0.2239523348870477</v>
      </c>
      <c r="P2435" s="468" t="n">
        <v>2008</v>
      </c>
      <c r="Q2435" s="469" t="inlineStr">
        <is>
          <t>SSB table 12660</t>
        </is>
      </c>
      <c r="R2435" s="469" t="inlineStr">
        <is>
          <t>ok</t>
        </is>
      </c>
      <c r="S2435" s="469" t="inlineStr">
        <is>
          <t>text</t>
        </is>
      </c>
      <c r="T2435" s="476" t="inlineStr">
        <is>
          <t>Norway</t>
        </is>
      </c>
      <c r="U2435" s="5" t="inlineStr">
        <is>
          <t>useful output</t>
        </is>
      </c>
      <c r="V2435" s="465">
        <f>(O2348*N2348)^2</f>
        <v/>
      </c>
    </row>
    <row r="2436" ht="16" customHeight="1">
      <c r="B2436" s="5" t="inlineStr">
        <is>
          <t>FS.OL-HY.SW</t>
        </is>
      </c>
      <c r="C2436" s="5" t="inlineStr">
        <is>
          <t>FS.OL-HY.SW-Leaching-Nmix</t>
        </is>
      </c>
      <c r="D2436" s="5" t="inlineStr">
        <is>
          <t>FS</t>
        </is>
      </c>
      <c r="E2436" s="5" t="inlineStr">
        <is>
          <t>OL</t>
        </is>
      </c>
      <c r="F2436" s="5">
        <f>VLOOKUP(E2436,'5.a Definitions'!E:F,2,FALSE)</f>
        <v/>
      </c>
      <c r="G2436" s="5" t="inlineStr">
        <is>
          <t>HY</t>
        </is>
      </c>
      <c r="H2436" s="5" t="inlineStr">
        <is>
          <t>SW</t>
        </is>
      </c>
      <c r="I2436" s="5">
        <f>VLOOKUP(H2436,'5.a Definitions'!E:F,2,FALSE)</f>
        <v/>
      </c>
      <c r="J2436" s="465" t="inlineStr">
        <is>
          <t xml:space="preserve"> Leaching </t>
        </is>
      </c>
      <c r="K2436" s="465" t="inlineStr">
        <is>
          <t xml:space="preserve"> other land leaching </t>
        </is>
      </c>
      <c r="L2436" s="465" t="inlineStr">
        <is>
          <t xml:space="preserve"> reactive </t>
        </is>
      </c>
      <c r="M2436" s="465" t="inlineStr">
        <is>
          <t xml:space="preserve"> Nmix </t>
        </is>
      </c>
      <c r="N2436" s="466" t="n">
        <v>24.52594404813671</v>
      </c>
      <c r="O2436" s="467" t="n">
        <v>0.4253940035167163</v>
      </c>
      <c r="P2436" s="468" t="n">
        <v>2008</v>
      </c>
      <c r="Q2436" s="469" t="inlineStr">
        <is>
          <t>NIVA TEOTIL2, bias-corrected to TEOTIL3</t>
        </is>
      </c>
      <c r="R2436" s="469" t="inlineStr">
        <is>
          <t>ok</t>
        </is>
      </c>
      <c r="S2436" s="469" t="inlineStr">
        <is>
          <t xml:space="preserve"> text </t>
        </is>
      </c>
      <c r="T2436" s="426" t="inlineStr">
        <is>
          <t>Norway</t>
        </is>
      </c>
      <c r="U2436" s="465" t="inlineStr">
        <is>
          <t xml:space="preserve"> N wasted </t>
        </is>
      </c>
      <c r="V2436" s="465" t="n">
        <v>0.04</v>
      </c>
    </row>
    <row r="2437" ht="16" customHeight="1">
      <c r="A2437" s="485" t="inlineStr">
        <is>
          <t>Processing of residues</t>
        </is>
      </c>
      <c r="B2437" s="475" t="inlineStr">
        <is>
          <t>PR.SO-EF.EC</t>
        </is>
      </c>
      <c r="C2437" s="475" t="inlineStr">
        <is>
          <t>PR.SO-EF.EC-Waste to energy-Nmix</t>
        </is>
      </c>
      <c r="D2437" s="475" t="inlineStr">
        <is>
          <t>PR</t>
        </is>
      </c>
      <c r="E2437" s="475" t="inlineStr">
        <is>
          <t>SO</t>
        </is>
      </c>
      <c r="F2437" s="5">
        <f>VLOOKUP(E2437,'5.a Definitions'!E:F,2,FALSE)</f>
        <v/>
      </c>
      <c r="G2437" s="475" t="inlineStr">
        <is>
          <t>EF</t>
        </is>
      </c>
      <c r="H2437" s="475" t="inlineStr">
        <is>
          <t>EC</t>
        </is>
      </c>
      <c r="I2437" s="5">
        <f>VLOOKUP(H2437,'5.a Definitions'!E:F,2,FALSE)</f>
        <v/>
      </c>
      <c r="J2437" s="465" t="inlineStr">
        <is>
          <t>Waste for energy incineration</t>
        </is>
      </c>
      <c r="K2437" s="465" t="inlineStr">
        <is>
          <t>waste for energy incineration</t>
        </is>
      </c>
      <c r="L2437" s="465" t="inlineStr">
        <is>
          <t>reactive</t>
        </is>
      </c>
      <c r="M2437" s="465" t="inlineStr">
        <is>
          <t>Nmix</t>
        </is>
      </c>
      <c r="N2437" s="466" t="n">
        <v>17.36693079388019</v>
      </c>
      <c r="O2437" s="467" t="n">
        <v>0.4932026703110773</v>
      </c>
      <c r="P2437" s="468" t="n">
        <v>2008</v>
      </c>
      <c r="Q2437" s="469" t="inlineStr">
        <is>
          <t>SSB table 05281, scaled to the N content of table 10513</t>
        </is>
      </c>
      <c r="R2437" s="469" t="inlineStr">
        <is>
          <t>ok</t>
        </is>
      </c>
      <c r="S2437" s="469" t="inlineStr">
        <is>
          <t>text</t>
        </is>
      </c>
      <c r="T2437" s="476" t="inlineStr">
        <is>
          <t>Norway</t>
        </is>
      </c>
      <c r="U2437" s="475" t="inlineStr">
        <is>
          <t>N wasted</t>
        </is>
      </c>
      <c r="V2437" s="465">
        <f>(O2217*N2217)^2</f>
        <v/>
      </c>
    </row>
    <row r="2438" ht="16" customHeight="1">
      <c r="B2438" s="475" t="inlineStr">
        <is>
          <t>PR.SO-MP.OP</t>
        </is>
      </c>
      <c r="C2438" s="475" t="inlineStr">
        <is>
          <t>PR.SO-MP.OP-Recycling-Nmix</t>
        </is>
      </c>
      <c r="D2438" s="475" t="inlineStr">
        <is>
          <t>PR</t>
        </is>
      </c>
      <c r="E2438" s="475" t="inlineStr">
        <is>
          <t>SO</t>
        </is>
      </c>
      <c r="F2438" s="5">
        <f>VLOOKUP(E2438,'5.a Definitions'!E:F,2,FALSE)</f>
        <v/>
      </c>
      <c r="G2438" s="475" t="inlineStr">
        <is>
          <t>MP</t>
        </is>
      </c>
      <c r="H2438" s="475" t="inlineStr">
        <is>
          <t>OP</t>
        </is>
      </c>
      <c r="I2438" s="5">
        <f>VLOOKUP(H2438,'5.a Definitions'!E:F,2,FALSE)</f>
        <v/>
      </c>
      <c r="J2438" s="465" t="inlineStr">
        <is>
          <t>Recycling</t>
        </is>
      </c>
      <c r="K2438" s="465" t="inlineStr">
        <is>
          <t>recycling</t>
        </is>
      </c>
      <c r="L2438" s="465" t="inlineStr">
        <is>
          <t>reactive</t>
        </is>
      </c>
      <c r="M2438" s="465" t="inlineStr">
        <is>
          <t>Nmix</t>
        </is>
      </c>
      <c r="N2438" s="466" t="n">
        <v>2.6324113438</v>
      </c>
      <c r="O2438" s="467" t="n">
        <v>0.6693975960334447</v>
      </c>
      <c r="P2438" s="468" t="n">
        <v>2008</v>
      </c>
      <c r="Q2438" s="469" t="inlineStr">
        <is>
          <t>SSB</t>
        </is>
      </c>
      <c r="R2438" s="469" t="inlineStr">
        <is>
          <t>ok</t>
        </is>
      </c>
      <c r="S2438" s="469" t="inlineStr">
        <is>
          <t>text</t>
        </is>
      </c>
      <c r="T2438" s="476" t="inlineStr">
        <is>
          <t>Norway</t>
        </is>
      </c>
      <c r="U2438" s="475" t="inlineStr">
        <is>
          <t>recycling</t>
        </is>
      </c>
      <c r="V2438" s="465">
        <f>(#REF!*#REF!)^2</f>
        <v/>
      </c>
    </row>
    <row r="2439" ht="16" customHeight="1">
      <c r="B2439" s="5" t="inlineStr">
        <is>
          <t>PR.SO-AG.SM</t>
        </is>
      </c>
      <c r="C2439" s="5" t="inlineStr">
        <is>
          <t>PR.SO-AG.SM-Biologically treated organic waste-Nmix</t>
        </is>
      </c>
      <c r="D2439" s="5" t="inlineStr">
        <is>
          <t>PR</t>
        </is>
      </c>
      <c r="E2439" s="5" t="inlineStr">
        <is>
          <t>SO</t>
        </is>
      </c>
      <c r="F2439" s="5">
        <f>VLOOKUP(E2439,'5.a Definitions'!E:F,2,FALSE)</f>
        <v/>
      </c>
      <c r="G2439" s="5" t="inlineStr">
        <is>
          <t>AG</t>
        </is>
      </c>
      <c r="H2439" s="5" t="inlineStr">
        <is>
          <t>SM</t>
        </is>
      </c>
      <c r="I2439" s="5">
        <f>VLOOKUP(H2439,'5.a Definitions'!E:F,2,FALSE)</f>
        <v/>
      </c>
      <c r="J2439" s="5" t="inlineStr">
        <is>
          <t>Biologically treated organic waste</t>
        </is>
      </c>
      <c r="K2439" s="5" t="inlineStr">
        <is>
          <t>biologically treated organic waste</t>
        </is>
      </c>
      <c r="L2439" s="5" t="inlineStr">
        <is>
          <t>reactive</t>
        </is>
      </c>
      <c r="M2439" s="5" t="inlineStr">
        <is>
          <t>Nmix</t>
        </is>
      </c>
      <c r="N2439" s="422" t="n">
        <v>0.7102944055944055</v>
      </c>
      <c r="O2439" s="423" t="n">
        <v>0.785326427493745</v>
      </c>
      <c r="P2439" s="468" t="n">
        <v>2008</v>
      </c>
      <c r="Q2439" s="425" t="inlineStr">
        <is>
          <t>Filled (held at 2012): SSB tables 10513 and 12818</t>
        </is>
      </c>
      <c r="R2439" s="425" t="inlineStr">
        <is>
          <t>ok</t>
        </is>
      </c>
      <c r="S2439" s="425" t="inlineStr">
        <is>
          <t>text</t>
        </is>
      </c>
      <c r="T2439" s="426" t="inlineStr">
        <is>
          <t>Norway</t>
        </is>
      </c>
      <c r="U2439" s="5" t="inlineStr">
        <is>
          <t>recycling</t>
        </is>
      </c>
      <c r="V2439" s="5" t="n"/>
    </row>
    <row r="2440" ht="16" customHeight="1">
      <c r="B2440" s="5" t="inlineStr">
        <is>
          <t>PR.SO-PR.WW</t>
        </is>
      </c>
      <c r="C2440" s="5" t="inlineStr">
        <is>
          <t>PR.SO-PR.WW-Wastewater from landfills-Nmix</t>
        </is>
      </c>
      <c r="D2440" s="5" t="inlineStr">
        <is>
          <t>PR</t>
        </is>
      </c>
      <c r="E2440" s="5" t="inlineStr">
        <is>
          <t>SO</t>
        </is>
      </c>
      <c r="F2440" s="5">
        <f>VLOOKUP(E2440,'5.a Definitions'!E:F,2,FALSE)</f>
        <v/>
      </c>
      <c r="G2440" s="5" t="inlineStr">
        <is>
          <t>PR</t>
        </is>
      </c>
      <c r="H2440" s="5" t="inlineStr">
        <is>
          <t>WW</t>
        </is>
      </c>
      <c r="I2440" s="5">
        <f>VLOOKUP(H2440,'5.a Definitions'!E:F,2,FALSE)</f>
        <v/>
      </c>
      <c r="J2440" s="465" t="inlineStr">
        <is>
          <t xml:space="preserve"> Wastewater from landfills </t>
        </is>
      </c>
      <c r="K2440" s="465" t="inlineStr">
        <is>
          <t xml:space="preserve"> wastewater from landfills </t>
        </is>
      </c>
      <c r="L2440" s="465" t="inlineStr">
        <is>
          <t xml:space="preserve"> reactive </t>
        </is>
      </c>
      <c r="M2440" s="465" t="inlineStr">
        <is>
          <t xml:space="preserve"> Nmix </t>
        </is>
      </c>
      <c r="N2440" s="466" t="n">
        <v>0.8357667693101607</v>
      </c>
      <c r="O2440" s="467" t="n">
        <v>0.2330625827461298</v>
      </c>
      <c r="P2440" s="468" t="n">
        <v>2008</v>
      </c>
      <c r="Q2440" s="469" t="inlineStr">
        <is>
          <t>Filled (extrapolated from 2011 with CRT 5.A landfill CH4)</t>
        </is>
      </c>
      <c r="R2440" s="469" t="inlineStr">
        <is>
          <t>ok</t>
        </is>
      </c>
      <c r="S2440" s="469" t="inlineStr">
        <is>
          <t xml:space="preserve"> text </t>
        </is>
      </c>
      <c r="T2440" s="426" t="inlineStr">
        <is>
          <t>Norway</t>
        </is>
      </c>
      <c r="U2440" s="465" t="inlineStr">
        <is>
          <t xml:space="preserve"> N wasted </t>
        </is>
      </c>
      <c r="V2440" s="465" t="n">
        <v>0.04</v>
      </c>
    </row>
    <row r="2441" ht="16" customHeight="1">
      <c r="B2441" s="5" t="inlineStr">
        <is>
          <t>PR.SO-HS.HS</t>
        </is>
      </c>
      <c r="C2441" s="5" t="inlineStr">
        <is>
          <t>PR.SO-HS.HS-Biologically treated organic waste-Nmix</t>
        </is>
      </c>
      <c r="D2441" s="5" t="inlineStr">
        <is>
          <t>PR</t>
        </is>
      </c>
      <c r="E2441" s="5" t="inlineStr">
        <is>
          <t>SO</t>
        </is>
      </c>
      <c r="F2441" s="5">
        <f>VLOOKUP(E2441,'5.a Definitions'!E:F,2,FALSE)</f>
        <v/>
      </c>
      <c r="G2441" s="5" t="inlineStr">
        <is>
          <t>HS</t>
        </is>
      </c>
      <c r="H2441" s="5" t="inlineStr">
        <is>
          <t>HS</t>
        </is>
      </c>
      <c r="I2441" s="5">
        <f>VLOOKUP(H2441,'5.a Definitions'!E:F,2,FALSE)</f>
        <v/>
      </c>
      <c r="J2441" s="5" t="inlineStr">
        <is>
          <t>Biologically treated organic waste</t>
        </is>
      </c>
      <c r="K2441" s="5" t="inlineStr">
        <is>
          <t>biologically treated organic waste</t>
        </is>
      </c>
      <c r="L2441" s="465" t="inlineStr">
        <is>
          <t xml:space="preserve"> reactive </t>
        </is>
      </c>
      <c r="M2441" s="465" t="inlineStr">
        <is>
          <t xml:space="preserve"> Nmix </t>
        </is>
      </c>
      <c r="N2441" s="466" t="n">
        <v>0.6450632867132866</v>
      </c>
      <c r="O2441" s="467" t="n">
        <v>0.7999012986796405</v>
      </c>
      <c r="P2441" s="468" t="n">
        <v>2008</v>
      </c>
      <c r="Q2441" s="469" t="inlineStr">
        <is>
          <t>Filled (held at 2012): SSB tables 10513 and 12818</t>
        </is>
      </c>
      <c r="R2441" s="469" t="inlineStr">
        <is>
          <t>ok</t>
        </is>
      </c>
      <c r="S2441" s="469" t="inlineStr">
        <is>
          <t xml:space="preserve"> text </t>
        </is>
      </c>
      <c r="T2441" s="426" t="inlineStr">
        <is>
          <t>Norway</t>
        </is>
      </c>
      <c r="U2441" s="5" t="inlineStr">
        <is>
          <t>recycling</t>
        </is>
      </c>
      <c r="V2441" s="465" t="n">
        <v>0.04</v>
      </c>
    </row>
    <row r="2442" ht="16" customHeight="1">
      <c r="B2442" s="5" t="inlineStr">
        <is>
          <t>PR.SO-AT.AT</t>
        </is>
      </c>
      <c r="C2442" s="5" t="inlineStr">
        <is>
          <t>PR.SO-AT.AT-Emissions-NH3</t>
        </is>
      </c>
      <c r="D2442" s="5" t="inlineStr">
        <is>
          <t>PR</t>
        </is>
      </c>
      <c r="E2442" s="5" t="inlineStr">
        <is>
          <t>SO</t>
        </is>
      </c>
      <c r="F2442" s="5">
        <f>VLOOKUP(E2442,'5.a Definitions'!E:F,2,FALSE)</f>
        <v/>
      </c>
      <c r="G2442" s="5" t="inlineStr">
        <is>
          <t>AT</t>
        </is>
      </c>
      <c r="H2442" s="5" t="inlineStr">
        <is>
          <t>AT</t>
        </is>
      </c>
      <c r="I2442" s="5">
        <f>VLOOKUP(H2442,'5.a Definitions'!E:F,2,FALSE)</f>
        <v/>
      </c>
      <c r="J2442" s="465" t="inlineStr">
        <is>
          <t xml:space="preserve"> Emissions </t>
        </is>
      </c>
      <c r="K2442" s="465" t="inlineStr">
        <is>
          <t xml:space="preserve"> solid waste emissions </t>
        </is>
      </c>
      <c r="L2442" s="465" t="inlineStr">
        <is>
          <t xml:space="preserve"> reactive </t>
        </is>
      </c>
      <c r="M2442" s="465" t="inlineStr">
        <is>
          <t xml:space="preserve"> NH3 </t>
        </is>
      </c>
      <c r="N2442" s="466" t="n">
        <v>0.18871730280855</v>
      </c>
      <c r="O2442" s="467" t="n">
        <v>0.863993300880586</v>
      </c>
      <c r="P2442" s="468" t="n">
        <v>2008</v>
      </c>
      <c r="Q2442" s="469" t="inlineStr">
        <is>
          <t>CRLTAP Inventory Submissions</t>
        </is>
      </c>
      <c r="R2442" s="469" t="inlineStr">
        <is>
          <t>ok</t>
        </is>
      </c>
      <c r="S2442" s="469" t="inlineStr">
        <is>
          <t xml:space="preserve"> text </t>
        </is>
      </c>
      <c r="T2442" s="426" t="inlineStr">
        <is>
          <t>Norway</t>
        </is>
      </c>
      <c r="U2442" s="465" t="inlineStr">
        <is>
          <t xml:space="preserve"> N wasted </t>
        </is>
      </c>
      <c r="V2442" s="465" t="n">
        <v>0.04</v>
      </c>
    </row>
    <row r="2443" ht="16" customHeight="1">
      <c r="B2443" s="5" t="inlineStr">
        <is>
          <t>PR.SO-AT.AT</t>
        </is>
      </c>
      <c r="C2443" s="5" t="inlineStr">
        <is>
          <t>PR.SO-AT.AT-Emissions-NOx</t>
        </is>
      </c>
      <c r="D2443" s="5" t="inlineStr">
        <is>
          <t>PR</t>
        </is>
      </c>
      <c r="E2443" s="5" t="inlineStr">
        <is>
          <t>SO</t>
        </is>
      </c>
      <c r="F2443" s="5">
        <f>VLOOKUP(E2443,'5.a Definitions'!E:F,2,FALSE)</f>
        <v/>
      </c>
      <c r="G2443" s="5" t="inlineStr">
        <is>
          <t>AT</t>
        </is>
      </c>
      <c r="H2443" s="5" t="inlineStr">
        <is>
          <t>AT</t>
        </is>
      </c>
      <c r="I2443" s="5">
        <f>VLOOKUP(H2443,'5.a Definitions'!E:F,2,FALSE)</f>
        <v/>
      </c>
      <c r="J2443" s="465" t="inlineStr">
        <is>
          <t xml:space="preserve"> Emissions </t>
        </is>
      </c>
      <c r="K2443" s="465" t="inlineStr">
        <is>
          <t xml:space="preserve"> solid waste emissions </t>
        </is>
      </c>
      <c r="L2443" s="465" t="inlineStr">
        <is>
          <t xml:space="preserve"> reactive </t>
        </is>
      </c>
      <c r="M2443" s="465" t="inlineStr">
        <is>
          <t xml:space="preserve"> NOx </t>
        </is>
      </c>
      <c r="N2443" s="466" t="n">
        <v>0.50140830411327</v>
      </c>
      <c r="O2443" s="467" t="n">
        <v>0.3573458386823006</v>
      </c>
      <c r="P2443" s="468" t="n">
        <v>2008</v>
      </c>
      <c r="Q2443" s="469" t="inlineStr">
        <is>
          <t>CRLTAP Inventory Submissions</t>
        </is>
      </c>
      <c r="R2443" s="469" t="inlineStr">
        <is>
          <t>ok</t>
        </is>
      </c>
      <c r="S2443" s="469" t="inlineStr">
        <is>
          <t xml:space="preserve"> text </t>
        </is>
      </c>
      <c r="T2443" s="426" t="inlineStr">
        <is>
          <t>Norway</t>
        </is>
      </c>
      <c r="U2443" s="465" t="inlineStr">
        <is>
          <t xml:space="preserve"> N wasted </t>
        </is>
      </c>
      <c r="V2443" s="465" t="n">
        <v>0.04</v>
      </c>
    </row>
    <row r="2444" ht="16" customHeight="1">
      <c r="B2444" s="5" t="inlineStr">
        <is>
          <t>PR.SO-AT.AT</t>
        </is>
      </c>
      <c r="C2444" s="5" t="inlineStr">
        <is>
          <t>PR.SO-AT.AT-Emissions-N2O</t>
        </is>
      </c>
      <c r="D2444" s="5" t="inlineStr">
        <is>
          <t>PR</t>
        </is>
      </c>
      <c r="E2444" s="5" t="inlineStr">
        <is>
          <t>SO</t>
        </is>
      </c>
      <c r="F2444" s="5">
        <f>VLOOKUP(E2444,'5.a Definitions'!E:F,2,FALSE)</f>
        <v/>
      </c>
      <c r="G2444" s="5" t="inlineStr">
        <is>
          <t>AT</t>
        </is>
      </c>
      <c r="H2444" s="5" t="inlineStr">
        <is>
          <t>AT</t>
        </is>
      </c>
      <c r="I2444" s="5">
        <f>VLOOKUP(H2444,'5.a Definitions'!E:F,2,FALSE)</f>
        <v/>
      </c>
      <c r="J2444" s="465" t="inlineStr">
        <is>
          <t xml:space="preserve"> Emissions </t>
        </is>
      </c>
      <c r="K2444" s="465" t="inlineStr">
        <is>
          <t xml:space="preserve"> solid waste emissions </t>
        </is>
      </c>
      <c r="L2444" s="465" t="inlineStr">
        <is>
          <t xml:space="preserve"> reactive </t>
        </is>
      </c>
      <c r="M2444" s="465" t="inlineStr">
        <is>
          <t xml:space="preserve"> N2O </t>
        </is>
      </c>
      <c r="N2444" s="466" t="n">
        <v>0.03123085691173077</v>
      </c>
      <c r="O2444" s="467" t="n">
        <v>1.272532052986043</v>
      </c>
      <c r="P2444" s="468" t="n">
        <v>2008</v>
      </c>
      <c r="Q2444" s="469" t="inlineStr">
        <is>
          <t>UNFCCC CRT</t>
        </is>
      </c>
      <c r="R2444" s="469" t="inlineStr">
        <is>
          <t>ok</t>
        </is>
      </c>
      <c r="S2444" s="469" t="inlineStr">
        <is>
          <t xml:space="preserve"> text </t>
        </is>
      </c>
      <c r="T2444" s="426" t="inlineStr">
        <is>
          <t>Norway</t>
        </is>
      </c>
      <c r="U2444" s="465" t="inlineStr">
        <is>
          <t xml:space="preserve"> N wasted </t>
        </is>
      </c>
      <c r="V2444" s="465" t="n">
        <v>0.04</v>
      </c>
    </row>
    <row r="2445" ht="16" customHeight="1">
      <c r="B2445" s="5" t="inlineStr">
        <is>
          <t>PR.SO-HY.SW</t>
        </is>
      </c>
      <c r="C2445" s="5" t="inlineStr">
        <is>
          <t>PR.SO-HY.SW-Leaching-Nmix</t>
        </is>
      </c>
      <c r="D2445" s="5" t="inlineStr">
        <is>
          <t>PR</t>
        </is>
      </c>
      <c r="E2445" s="5" t="inlineStr">
        <is>
          <t>SO</t>
        </is>
      </c>
      <c r="F2445" s="5">
        <f>VLOOKUP(E2445,'5.a Definitions'!E:F,2,FALSE)</f>
        <v/>
      </c>
      <c r="G2445" s="5" t="inlineStr">
        <is>
          <t>HY</t>
        </is>
      </c>
      <c r="H2445" s="5" t="inlineStr">
        <is>
          <t>SW</t>
        </is>
      </c>
      <c r="I2445" s="5">
        <f>VLOOKUP(H2445,'5.a Definitions'!E:F,2,FALSE)</f>
        <v/>
      </c>
      <c r="J2445" s="465" t="inlineStr">
        <is>
          <t xml:space="preserve"> Leaching </t>
        </is>
      </c>
      <c r="K2445" s="465" t="inlineStr">
        <is>
          <t xml:space="preserve"> solid waste leaching </t>
        </is>
      </c>
      <c r="L2445" s="465" t="inlineStr">
        <is>
          <t xml:space="preserve"> reactive </t>
        </is>
      </c>
      <c r="M2445" s="465" t="inlineStr">
        <is>
          <t xml:space="preserve"> Nmix </t>
        </is>
      </c>
      <c r="N2445" s="466" t="n">
        <v>0.6590987258562383</v>
      </c>
      <c r="O2445" s="467" t="n">
        <v>0.2378611730021124</v>
      </c>
      <c r="P2445" s="468" t="n">
        <v>2008</v>
      </c>
      <c r="Q2445" s="469" t="inlineStr">
        <is>
          <t>Filled (extrapolated from 2011 with CRT 5.A landfill CH4)</t>
        </is>
      </c>
      <c r="R2445" s="469" t="inlineStr">
        <is>
          <t>ok</t>
        </is>
      </c>
      <c r="S2445" s="469" t="inlineStr">
        <is>
          <t xml:space="preserve"> text </t>
        </is>
      </c>
      <c r="T2445" s="426" t="inlineStr">
        <is>
          <t>Norway</t>
        </is>
      </c>
      <c r="U2445" s="465" t="inlineStr">
        <is>
          <t xml:space="preserve"> N wasted </t>
        </is>
      </c>
      <c r="V2445" s="465" t="n">
        <v>0.04</v>
      </c>
    </row>
    <row r="2446" ht="16" customHeight="1">
      <c r="B2446" s="5" t="inlineStr">
        <is>
          <t>PR.SO-RW.RW</t>
        </is>
      </c>
      <c r="C2446" s="5" t="inlineStr">
        <is>
          <t>PR.SO-RW.RW-Solid waste export-Nmix</t>
        </is>
      </c>
      <c r="D2446" s="5" t="inlineStr">
        <is>
          <t>PR</t>
        </is>
      </c>
      <c r="E2446" s="5" t="inlineStr">
        <is>
          <t>SO</t>
        </is>
      </c>
      <c r="F2446" s="5">
        <f>VLOOKUP(E2446,'5.a Definitions'!E:F,2,FALSE)</f>
        <v/>
      </c>
      <c r="G2446" s="5" t="inlineStr">
        <is>
          <t>RW</t>
        </is>
      </c>
      <c r="H2446" s="5" t="inlineStr">
        <is>
          <t>RW</t>
        </is>
      </c>
      <c r="I2446" s="5">
        <f>VLOOKUP(H2446,'5.a Definitions'!E:F,2,FALSE)</f>
        <v/>
      </c>
      <c r="J2446" s="465" t="inlineStr">
        <is>
          <t xml:space="preserve"> Solid waste export </t>
        </is>
      </c>
      <c r="K2446" s="465" t="inlineStr">
        <is>
          <t xml:space="preserve"> solid waste export </t>
        </is>
      </c>
      <c r="L2446" s="465" t="inlineStr">
        <is>
          <t xml:space="preserve"> reactive </t>
        </is>
      </c>
      <c r="M2446" s="465" t="inlineStr">
        <is>
          <t xml:space="preserve"> Nmix </t>
        </is>
      </c>
      <c r="N2446" s="466" t="n">
        <v>0.146927682</v>
      </c>
      <c r="O2446" s="467" t="n">
        <v>0.4952614332746397</v>
      </c>
      <c r="P2446" s="468" t="n">
        <v>2008</v>
      </c>
      <c r="Q2446" s="469" t="inlineStr">
        <is>
          <t>SSB tab 08801</t>
        </is>
      </c>
      <c r="R2446" s="469" t="inlineStr">
        <is>
          <t>ok</t>
        </is>
      </c>
      <c r="S2446" s="469" t="inlineStr">
        <is>
          <t xml:space="preserve"> text </t>
        </is>
      </c>
      <c r="T2446" s="426" t="inlineStr">
        <is>
          <t>Norway</t>
        </is>
      </c>
      <c r="U2446" s="465" t="inlineStr">
        <is>
          <t xml:space="preserve"> N wasted </t>
        </is>
      </c>
      <c r="V2446" s="465" t="n">
        <v>0.04</v>
      </c>
    </row>
    <row r="2447" ht="16" customHeight="1">
      <c r="B2447" s="475" t="inlineStr">
        <is>
          <t>PR.SO-RW.RW</t>
        </is>
      </c>
      <c r="C2447" s="475" t="inlineStr">
        <is>
          <t xml:space="preserve">PR.SO-RW.RW-Export for recycling-Nmix </t>
        </is>
      </c>
      <c r="D2447" s="475" t="inlineStr">
        <is>
          <t>PR</t>
        </is>
      </c>
      <c r="E2447" s="475" t="inlineStr">
        <is>
          <t>SO</t>
        </is>
      </c>
      <c r="F2447" s="5">
        <f>VLOOKUP(E2447,'5.a Definitions'!E:F,2,FALSE)</f>
        <v/>
      </c>
      <c r="G2447" s="475" t="inlineStr">
        <is>
          <t>RW</t>
        </is>
      </c>
      <c r="H2447" s="475" t="inlineStr">
        <is>
          <t>RW</t>
        </is>
      </c>
      <c r="I2447" s="5">
        <f>VLOOKUP(H2447,'5.a Definitions'!E:F,2,FALSE)</f>
        <v/>
      </c>
      <c r="J2447" s="465" t="inlineStr">
        <is>
          <t>Export-for-recycling</t>
        </is>
      </c>
      <c r="K2447" s="465" t="inlineStr">
        <is>
          <t>export-for-recycling</t>
        </is>
      </c>
      <c r="L2447" s="465" t="inlineStr">
        <is>
          <t>reactive</t>
        </is>
      </c>
      <c r="M2447" s="465" t="inlineStr">
        <is>
          <t>Nmix</t>
        </is>
      </c>
      <c r="N2447" s="466" t="n">
        <v>1.0750151562</v>
      </c>
      <c r="O2447" s="467" t="n">
        <v>0.2025837585991103</v>
      </c>
      <c r="P2447" s="468" t="n">
        <v>2008</v>
      </c>
      <c r="Q2447" s="469" t="inlineStr">
        <is>
          <t>SSB</t>
        </is>
      </c>
      <c r="R2447" s="469" t="inlineStr">
        <is>
          <t>ok</t>
        </is>
      </c>
      <c r="S2447" s="469" t="inlineStr">
        <is>
          <t>text</t>
        </is>
      </c>
      <c r="T2447" s="476" t="inlineStr">
        <is>
          <t>Norway</t>
        </is>
      </c>
      <c r="U2447" s="475" t="inlineStr">
        <is>
          <t>recycling</t>
        </is>
      </c>
      <c r="V2447" s="465">
        <f>(O2245*N2245)^2</f>
        <v/>
      </c>
    </row>
    <row r="2448" ht="16" customHeight="1">
      <c r="B2448" s="475" t="inlineStr">
        <is>
          <t>PR.SO-RW.RW</t>
        </is>
      </c>
      <c r="C2448" s="475" t="inlineStr">
        <is>
          <t>PR.SO-RW.RW-Export for reuse-Nmix</t>
        </is>
      </c>
      <c r="D2448" s="475" t="inlineStr">
        <is>
          <t>PR</t>
        </is>
      </c>
      <c r="E2448" s="475" t="inlineStr">
        <is>
          <t>SO</t>
        </is>
      </c>
      <c r="F2448" s="5">
        <f>VLOOKUP(E2448,'5.a Definitions'!E:F,2,FALSE)</f>
        <v/>
      </c>
      <c r="G2448" s="475" t="inlineStr">
        <is>
          <t>RW</t>
        </is>
      </c>
      <c r="H2448" s="475" t="inlineStr">
        <is>
          <t>RW</t>
        </is>
      </c>
      <c r="I2448" s="5">
        <f>VLOOKUP(H2448,'5.a Definitions'!E:F,2,FALSE)</f>
        <v/>
      </c>
      <c r="J2448" s="465" t="inlineStr">
        <is>
          <t>Export-for-reuse</t>
        </is>
      </c>
      <c r="K2448" s="465" t="inlineStr">
        <is>
          <t>export-for-reuse</t>
        </is>
      </c>
      <c r="L2448" s="465" t="inlineStr">
        <is>
          <t>reactive</t>
        </is>
      </c>
      <c r="M2448" s="465" t="inlineStr">
        <is>
          <t>Nmix</t>
        </is>
      </c>
      <c r="N2448" s="466" t="n">
        <v>0.1583735</v>
      </c>
      <c r="O2448" s="467" t="n">
        <v>0.2029451412174807</v>
      </c>
      <c r="P2448" s="468" t="n">
        <v>2008</v>
      </c>
      <c r="Q2448" s="469" t="inlineStr">
        <is>
          <t>SSB</t>
        </is>
      </c>
      <c r="R2448" s="469" t="inlineStr">
        <is>
          <t>ok</t>
        </is>
      </c>
      <c r="S2448" s="469" t="inlineStr">
        <is>
          <t>text</t>
        </is>
      </c>
      <c r="T2448" s="476" t="inlineStr">
        <is>
          <t>Norway</t>
        </is>
      </c>
      <c r="U2448" s="475" t="inlineStr">
        <is>
          <t>recycling</t>
        </is>
      </c>
      <c r="V2448" s="465">
        <f>(O2261*N2261)^2</f>
        <v/>
      </c>
    </row>
    <row r="2449" ht="16" customHeight="1">
      <c r="B2449" s="5" t="inlineStr">
        <is>
          <t>PR.WW-AG.SM</t>
        </is>
      </c>
      <c r="C2449" s="5" t="inlineStr">
        <is>
          <t>PR.WW-AG.SM-Sewage sludge fertilizer-Nmix</t>
        </is>
      </c>
      <c r="D2449" s="5" t="inlineStr">
        <is>
          <t>PR</t>
        </is>
      </c>
      <c r="E2449" s="5" t="inlineStr">
        <is>
          <t>WW</t>
        </is>
      </c>
      <c r="F2449" s="5">
        <f>VLOOKUP(E2449,'5.a Definitions'!E:F,2,FALSE)</f>
        <v/>
      </c>
      <c r="G2449" s="5" t="inlineStr">
        <is>
          <t>AG</t>
        </is>
      </c>
      <c r="H2449" s="5" t="inlineStr">
        <is>
          <t>SM</t>
        </is>
      </c>
      <c r="I2449" s="5">
        <f>VLOOKUP(H2449,'5.a Definitions'!E:F,2,FALSE)</f>
        <v/>
      </c>
      <c r="J2449" s="465" t="inlineStr">
        <is>
          <t xml:space="preserve"> Sewage sludge fertilizer </t>
        </is>
      </c>
      <c r="K2449" s="465" t="inlineStr">
        <is>
          <t xml:space="preserve"> sewage sludge fertilizer </t>
        </is>
      </c>
      <c r="L2449" s="465" t="inlineStr">
        <is>
          <t xml:space="preserve"> reactive </t>
        </is>
      </c>
      <c r="M2449" s="465" t="inlineStr">
        <is>
          <t xml:space="preserve"> Nmix </t>
        </is>
      </c>
      <c r="N2449" s="466" t="n">
        <v>2.04438</v>
      </c>
      <c r="O2449" s="467" t="n">
        <v>0.3660140140062116</v>
      </c>
      <c r="P2449" s="468" t="n">
        <v>2008</v>
      </c>
      <c r="Q2449" s="469" t="inlineStr">
        <is>
          <t>SSB tab 05279</t>
        </is>
      </c>
      <c r="R2449" s="469" t="inlineStr">
        <is>
          <t>ok</t>
        </is>
      </c>
      <c r="S2449" s="469" t="inlineStr">
        <is>
          <t xml:space="preserve"> text </t>
        </is>
      </c>
      <c r="T2449" s="426" t="inlineStr">
        <is>
          <t>Norway</t>
        </is>
      </c>
      <c r="U2449" s="5" t="inlineStr">
        <is>
          <t>recycling</t>
        </is>
      </c>
      <c r="V2449" s="465" t="n">
        <v>0.04</v>
      </c>
    </row>
    <row r="2450" ht="16" customHeight="1">
      <c r="B2450" s="475" t="inlineStr">
        <is>
          <t>PR.WW-HS.HS</t>
        </is>
      </c>
      <c r="C2450" s="475" t="inlineStr">
        <is>
          <t xml:space="preserve">PR.WW-HS.HS-Sewage sludge fertilizer-Nmix </t>
        </is>
      </c>
      <c r="D2450" s="475" t="inlineStr">
        <is>
          <t>PR</t>
        </is>
      </c>
      <c r="E2450" s="475" t="inlineStr">
        <is>
          <t>WW</t>
        </is>
      </c>
      <c r="F2450" s="5">
        <f>VLOOKUP(E2450,'5.a Definitions'!E:F,2,FALSE)</f>
        <v/>
      </c>
      <c r="G2450" s="475" t="inlineStr">
        <is>
          <t>HS</t>
        </is>
      </c>
      <c r="H2450" s="475" t="inlineStr">
        <is>
          <t>HS</t>
        </is>
      </c>
      <c r="I2450" s="5">
        <f>VLOOKUP(H2450,'5.a Definitions'!E:F,2,FALSE)</f>
        <v/>
      </c>
      <c r="J2450" s="465" t="inlineStr">
        <is>
          <t>Sewage sludge fertilizer</t>
        </is>
      </c>
      <c r="K2450" s="465" t="inlineStr">
        <is>
          <t>sewage sludge fertilizer</t>
        </is>
      </c>
      <c r="L2450" s="465" t="inlineStr">
        <is>
          <t>reactive</t>
        </is>
      </c>
      <c r="M2450" s="465" t="inlineStr">
        <is>
          <t>Nmix</t>
        </is>
      </c>
      <c r="N2450" s="466" t="n">
        <v>0.69102</v>
      </c>
      <c r="O2450" s="467" t="n">
        <v>0.3660140140062117</v>
      </c>
      <c r="P2450" s="468" t="n">
        <v>2008</v>
      </c>
      <c r="Q2450" s="469" t="inlineStr">
        <is>
          <t>SSB table 05279</t>
        </is>
      </c>
      <c r="R2450" s="469" t="inlineStr">
        <is>
          <t>ok</t>
        </is>
      </c>
      <c r="S2450" s="469" t="inlineStr">
        <is>
          <t>text</t>
        </is>
      </c>
      <c r="T2450" s="476" t="inlineStr">
        <is>
          <t>Norway</t>
        </is>
      </c>
      <c r="U2450" s="5" t="inlineStr">
        <is>
          <t>recycling</t>
        </is>
      </c>
      <c r="V2450" s="465">
        <f>(#REF!*#REF!)^2</f>
        <v/>
      </c>
    </row>
    <row r="2451" ht="16" customHeight="1">
      <c r="B2451" s="475" t="inlineStr">
        <is>
          <t>PR.WW-PR.SO</t>
        </is>
      </c>
      <c r="C2451" s="475" t="inlineStr">
        <is>
          <t xml:space="preserve">PR.WW-PR.SO-Sewage sludge landfill-Nmix </t>
        </is>
      </c>
      <c r="D2451" s="475" t="inlineStr">
        <is>
          <t>PR</t>
        </is>
      </c>
      <c r="E2451" s="475" t="inlineStr">
        <is>
          <t>WW</t>
        </is>
      </c>
      <c r="F2451" s="5">
        <f>VLOOKUP(E2451,'5.a Definitions'!E:F,2,FALSE)</f>
        <v/>
      </c>
      <c r="G2451" s="475" t="inlineStr">
        <is>
          <t>PR</t>
        </is>
      </c>
      <c r="H2451" s="475" t="inlineStr">
        <is>
          <t>SO</t>
        </is>
      </c>
      <c r="I2451" s="5">
        <f>VLOOKUP(H2451,'5.a Definitions'!E:F,2,FALSE)</f>
        <v/>
      </c>
      <c r="J2451" s="465" t="inlineStr">
        <is>
          <t>Sewage sludge landfill</t>
        </is>
      </c>
      <c r="K2451" s="465" t="inlineStr">
        <is>
          <t>sewage sludge landfill</t>
        </is>
      </c>
      <c r="L2451" s="465" t="inlineStr">
        <is>
          <t>reactive</t>
        </is>
      </c>
      <c r="M2451" s="465" t="inlineStr">
        <is>
          <t>Nmix</t>
        </is>
      </c>
      <c r="N2451" s="466" t="n">
        <v>0.38463</v>
      </c>
      <c r="O2451" s="467" t="n">
        <v>0.3660140140062117</v>
      </c>
      <c r="P2451" s="468" t="n">
        <v>2008</v>
      </c>
      <c r="Q2451" s="469" t="inlineStr">
        <is>
          <t>SSB table 05279</t>
        </is>
      </c>
      <c r="R2451" s="469" t="inlineStr">
        <is>
          <t>ok</t>
        </is>
      </c>
      <c r="S2451" s="469" t="inlineStr">
        <is>
          <t>text</t>
        </is>
      </c>
      <c r="T2451" s="476" t="inlineStr">
        <is>
          <t>Norway</t>
        </is>
      </c>
      <c r="U2451" s="465" t="inlineStr">
        <is>
          <t>N wasted</t>
        </is>
      </c>
      <c r="V2451" s="465">
        <f>(O2194*N2194)^2</f>
        <v/>
      </c>
    </row>
    <row r="2452" ht="16" customHeight="1">
      <c r="B2452" s="5" t="inlineStr">
        <is>
          <t>PR.WW-AT.AT</t>
        </is>
      </c>
      <c r="C2452" s="5" t="inlineStr">
        <is>
          <t>PR.WW-AT.AT-Emissions-NH3</t>
        </is>
      </c>
      <c r="D2452" s="5" t="inlineStr">
        <is>
          <t>PR</t>
        </is>
      </c>
      <c r="E2452" s="5" t="inlineStr">
        <is>
          <t>WW</t>
        </is>
      </c>
      <c r="F2452" s="5">
        <f>VLOOKUP(E2452,'5.a Definitions'!E:F,2,FALSE)</f>
        <v/>
      </c>
      <c r="G2452" s="5" t="inlineStr">
        <is>
          <t>AT</t>
        </is>
      </c>
      <c r="H2452" s="5" t="inlineStr">
        <is>
          <t>AT</t>
        </is>
      </c>
      <c r="I2452" s="5">
        <f>VLOOKUP(H2452,'5.a Definitions'!E:F,2,FALSE)</f>
        <v/>
      </c>
      <c r="J2452" s="465" t="inlineStr">
        <is>
          <t xml:space="preserve"> Emissions </t>
        </is>
      </c>
      <c r="K2452" s="465" t="inlineStr">
        <is>
          <t xml:space="preserve"> wastewater emissions </t>
        </is>
      </c>
      <c r="L2452" s="465" t="inlineStr">
        <is>
          <t xml:space="preserve"> reactive </t>
        </is>
      </c>
      <c r="M2452" s="465" t="inlineStr">
        <is>
          <t xml:space="preserve"> NH3 </t>
        </is>
      </c>
      <c r="N2452" s="466" t="n">
        <v>0</v>
      </c>
      <c r="O2452" s="467" t="n">
        <v>0.5</v>
      </c>
      <c r="P2452" s="468" t="n">
        <v>2008</v>
      </c>
      <c r="Q2452" s="469" t="inlineStr">
        <is>
          <t>CRLTAP Inventory Submissions</t>
        </is>
      </c>
      <c r="R2452" s="469" t="inlineStr">
        <is>
          <t>ok</t>
        </is>
      </c>
      <c r="S2452" s="469" t="inlineStr">
        <is>
          <t xml:space="preserve"> text </t>
        </is>
      </c>
      <c r="T2452" s="426" t="inlineStr">
        <is>
          <t>Norway</t>
        </is>
      </c>
      <c r="U2452" s="465" t="inlineStr">
        <is>
          <t xml:space="preserve"> N wasted </t>
        </is>
      </c>
      <c r="V2452" s="465" t="n">
        <v>0.04</v>
      </c>
    </row>
    <row r="2453" ht="16" customHeight="1">
      <c r="B2453" s="5" t="inlineStr">
        <is>
          <t>PR.WW-AT.AT</t>
        </is>
      </c>
      <c r="C2453" s="5" t="inlineStr">
        <is>
          <t>PR.WW-AT.AT-Emissions-NOx</t>
        </is>
      </c>
      <c r="D2453" s="5" t="inlineStr">
        <is>
          <t>PR</t>
        </is>
      </c>
      <c r="E2453" s="5" t="inlineStr">
        <is>
          <t>WW</t>
        </is>
      </c>
      <c r="F2453" s="5">
        <f>VLOOKUP(E2453,'5.a Definitions'!E:F,2,FALSE)</f>
        <v/>
      </c>
      <c r="G2453" s="5" t="inlineStr">
        <is>
          <t>AT</t>
        </is>
      </c>
      <c r="H2453" s="5" t="inlineStr">
        <is>
          <t>AT</t>
        </is>
      </c>
      <c r="I2453" s="5">
        <f>VLOOKUP(H2453,'5.a Definitions'!E:F,2,FALSE)</f>
        <v/>
      </c>
      <c r="J2453" s="465" t="inlineStr">
        <is>
          <t xml:space="preserve"> Emissions </t>
        </is>
      </c>
      <c r="K2453" s="465" t="inlineStr">
        <is>
          <t xml:space="preserve"> wastewater emissions </t>
        </is>
      </c>
      <c r="L2453" s="465" t="inlineStr">
        <is>
          <t xml:space="preserve"> reactive </t>
        </is>
      </c>
      <c r="M2453" s="465" t="inlineStr">
        <is>
          <t xml:space="preserve"> NOx </t>
        </is>
      </c>
      <c r="N2453" s="466" t="n">
        <v>0</v>
      </c>
      <c r="O2453" s="467" t="n">
        <v>0.5</v>
      </c>
      <c r="P2453" s="468" t="n">
        <v>2008</v>
      </c>
      <c r="Q2453" s="469" t="inlineStr">
        <is>
          <t>CRLTAP Inventory Submissions</t>
        </is>
      </c>
      <c r="R2453" s="469" t="inlineStr">
        <is>
          <t>ok</t>
        </is>
      </c>
      <c r="S2453" s="469" t="inlineStr">
        <is>
          <t xml:space="preserve"> text </t>
        </is>
      </c>
      <c r="T2453" s="426" t="inlineStr">
        <is>
          <t>Norway</t>
        </is>
      </c>
      <c r="U2453" s="465" t="inlineStr">
        <is>
          <t xml:space="preserve"> N wasted </t>
        </is>
      </c>
      <c r="V2453" s="465" t="n">
        <v>0.04</v>
      </c>
    </row>
    <row r="2454" ht="16" customHeight="1">
      <c r="B2454" s="5" t="inlineStr">
        <is>
          <t>PR.WW-AT.AT</t>
        </is>
      </c>
      <c r="C2454" s="5" t="inlineStr">
        <is>
          <t>PR.WW-AT.AT-Emissions-N2O</t>
        </is>
      </c>
      <c r="D2454" s="5" t="inlineStr">
        <is>
          <t>PR</t>
        </is>
      </c>
      <c r="E2454" s="5" t="inlineStr">
        <is>
          <t>WW</t>
        </is>
      </c>
      <c r="F2454" s="5">
        <f>VLOOKUP(E2454,'5.a Definitions'!E:F,2,FALSE)</f>
        <v/>
      </c>
      <c r="G2454" s="5" t="inlineStr">
        <is>
          <t>AT</t>
        </is>
      </c>
      <c r="H2454" s="5" t="inlineStr">
        <is>
          <t>AT</t>
        </is>
      </c>
      <c r="I2454" s="5">
        <f>VLOOKUP(H2454,'5.a Definitions'!E:F,2,FALSE)</f>
        <v/>
      </c>
      <c r="J2454" s="465" t="inlineStr">
        <is>
          <t xml:space="preserve"> Emissions </t>
        </is>
      </c>
      <c r="K2454" s="465" t="inlineStr">
        <is>
          <t xml:space="preserve"> wastewater emissions </t>
        </is>
      </c>
      <c r="L2454" s="465" t="inlineStr">
        <is>
          <t xml:space="preserve"> reactive </t>
        </is>
      </c>
      <c r="M2454" s="465" t="inlineStr">
        <is>
          <t xml:space="preserve"> N2O </t>
        </is>
      </c>
      <c r="N2454" s="466" t="n">
        <v>0.1148839059467886</v>
      </c>
      <c r="O2454" s="467" t="n">
        <v>0.5061731974017739</v>
      </c>
      <c r="P2454" s="468" t="n">
        <v>2008</v>
      </c>
      <c r="Q2454" s="469" t="inlineStr">
        <is>
          <t>UNFCCC CRT</t>
        </is>
      </c>
      <c r="R2454" s="469" t="inlineStr">
        <is>
          <t>ok</t>
        </is>
      </c>
      <c r="S2454" s="469" t="inlineStr">
        <is>
          <t xml:space="preserve"> text </t>
        </is>
      </c>
      <c r="T2454" s="426" t="inlineStr">
        <is>
          <t>Norway</t>
        </is>
      </c>
      <c r="U2454" s="465" t="inlineStr">
        <is>
          <t xml:space="preserve"> N wasted </t>
        </is>
      </c>
      <c r="V2454" s="465" t="n">
        <v>0.04</v>
      </c>
    </row>
    <row r="2455" ht="16" customHeight="1">
      <c r="B2455" s="5" t="inlineStr">
        <is>
          <t>PR.WW-AT.AT</t>
        </is>
      </c>
      <c r="C2455" s="5" t="inlineStr">
        <is>
          <t>PR.WW-AT.AT-Emissions-N2</t>
        </is>
      </c>
      <c r="D2455" s="5" t="inlineStr">
        <is>
          <t>PR</t>
        </is>
      </c>
      <c r="E2455" s="5" t="inlineStr">
        <is>
          <t>WW</t>
        </is>
      </c>
      <c r="F2455" s="5">
        <f>VLOOKUP(E2455,'5.a Definitions'!E:F,2,FALSE)</f>
        <v/>
      </c>
      <c r="G2455" s="5" t="inlineStr">
        <is>
          <t>AT</t>
        </is>
      </c>
      <c r="H2455" s="5" t="inlineStr">
        <is>
          <t>AT</t>
        </is>
      </c>
      <c r="I2455" s="5">
        <f>VLOOKUP(H2455,'5.a Definitions'!E:F,2,FALSE)</f>
        <v/>
      </c>
      <c r="J2455" s="465" t="inlineStr">
        <is>
          <t xml:space="preserve"> Emissions </t>
        </is>
      </c>
      <c r="K2455" s="465" t="inlineStr">
        <is>
          <t xml:space="preserve"> wastewater emissions </t>
        </is>
      </c>
      <c r="L2455" s="465" t="inlineStr">
        <is>
          <t xml:space="preserve"> inert </t>
        </is>
      </c>
      <c r="M2455" s="465" t="inlineStr">
        <is>
          <t xml:space="preserve"> N2 </t>
        </is>
      </c>
      <c r="N2455" s="466" t="n">
        <v>3.050983020881459</v>
      </c>
      <c r="O2455" s="467" t="n">
        <v>0.5211565193845008</v>
      </c>
      <c r="P2455" s="468" t="n">
        <v>2008</v>
      </c>
      <c r="Q2455" s="469" t="inlineStr">
        <is>
          <t>treatment plant reports (norskeutslipp.no / veas.nu)</t>
        </is>
      </c>
      <c r="R2455" s="469" t="inlineStr">
        <is>
          <t>ok</t>
        </is>
      </c>
      <c r="S2455" s="469" t="inlineStr">
        <is>
          <t xml:space="preserve"> text </t>
        </is>
      </c>
      <c r="T2455" s="426" t="inlineStr">
        <is>
          <t>Norway</t>
        </is>
      </c>
      <c r="U2455" s="465" t="inlineStr">
        <is>
          <t xml:space="preserve"> N wasted </t>
        </is>
      </c>
      <c r="V2455" s="465" t="n">
        <v>0.04</v>
      </c>
    </row>
    <row r="2456" ht="16" customHeight="1" thickBot="1">
      <c r="B2456" s="6" t="inlineStr">
        <is>
          <t>PR.WW-HY.CW</t>
        </is>
      </c>
      <c r="C2456" s="6" t="inlineStr">
        <is>
          <t>PR.WW-HY.CW-Treated wastewater discharge-Nmix</t>
        </is>
      </c>
      <c r="D2456" s="6" t="inlineStr">
        <is>
          <t>PR</t>
        </is>
      </c>
      <c r="E2456" s="6" t="inlineStr">
        <is>
          <t>WW</t>
        </is>
      </c>
      <c r="F2456" s="5">
        <f>VLOOKUP(E2456,'5.a Definitions'!E:F,2,FALSE)</f>
        <v/>
      </c>
      <c r="G2456" s="6" t="inlineStr">
        <is>
          <t>HY</t>
        </is>
      </c>
      <c r="H2456" s="6" t="inlineStr">
        <is>
          <t>CW</t>
        </is>
      </c>
      <c r="I2456" s="5">
        <f>VLOOKUP(H2456,'5.a Definitions'!E:F,2,FALSE)</f>
        <v/>
      </c>
      <c r="J2456" s="470" t="inlineStr">
        <is>
          <t xml:space="preserve"> Treated wastewater discharge </t>
        </is>
      </c>
      <c r="K2456" s="470" t="inlineStr">
        <is>
          <t xml:space="preserve"> treated wastewater to coastal water </t>
        </is>
      </c>
      <c r="L2456" s="470" t="inlineStr">
        <is>
          <t xml:space="preserve"> reactive </t>
        </is>
      </c>
      <c r="M2456" s="470" t="inlineStr">
        <is>
          <t xml:space="preserve"> Nmix </t>
        </is>
      </c>
      <c r="N2456" s="466" t="n">
        <v>16.9094</v>
      </c>
      <c r="O2456" s="471" t="n">
        <v>0.1958666956893295</v>
      </c>
      <c r="P2456" s="468" t="n">
        <v>2008</v>
      </c>
      <c r="Q2456" s="472" t="inlineStr">
        <is>
          <t>SSB table 05280</t>
        </is>
      </c>
      <c r="R2456" s="469" t="inlineStr">
        <is>
          <t>ok</t>
        </is>
      </c>
      <c r="S2456" s="472" t="inlineStr">
        <is>
          <t xml:space="preserve"> text </t>
        </is>
      </c>
      <c r="T2456" s="426" t="inlineStr">
        <is>
          <t>Norway</t>
        </is>
      </c>
      <c r="U2456" s="470" t="inlineStr">
        <is>
          <t xml:space="preserve"> N wasted </t>
        </is>
      </c>
      <c r="V2456" s="470" t="n">
        <v>0.04</v>
      </c>
    </row>
    <row r="2457" ht="16" customHeight="1">
      <c r="A2457" s="489" t="inlineStr">
        <is>
          <t>Humans and Settlements</t>
        </is>
      </c>
      <c r="B2457" s="5" t="inlineStr">
        <is>
          <t>HS.HS-PR.SO</t>
        </is>
      </c>
      <c r="C2457" s="5" t="inlineStr">
        <is>
          <t>HS.HS-PR.SO-Household waste-Nmix</t>
        </is>
      </c>
      <c r="D2457" s="5" t="inlineStr">
        <is>
          <t>HS</t>
        </is>
      </c>
      <c r="E2457" s="5" t="inlineStr">
        <is>
          <t>HS</t>
        </is>
      </c>
      <c r="F2457" s="5">
        <f>VLOOKUP(E2457,'5.a Definitions'!E:F,2,FALSE)</f>
        <v/>
      </c>
      <c r="G2457" s="5" t="inlineStr">
        <is>
          <t>PR</t>
        </is>
      </c>
      <c r="H2457" s="5" t="inlineStr">
        <is>
          <t>SO</t>
        </is>
      </c>
      <c r="I2457" s="5">
        <f>VLOOKUP(H2457,'5.a Definitions'!E:F,2,FALSE)</f>
        <v/>
      </c>
      <c r="J2457" s="465" t="inlineStr">
        <is>
          <t xml:space="preserve"> Household waste </t>
        </is>
      </c>
      <c r="K2457" s="465" t="inlineStr">
        <is>
          <t xml:space="preserve"> household waste </t>
        </is>
      </c>
      <c r="L2457" s="465" t="inlineStr">
        <is>
          <t xml:space="preserve"> reactive </t>
        </is>
      </c>
      <c r="M2457" s="465" t="inlineStr">
        <is>
          <t xml:space="preserve"> Nmix </t>
        </is>
      </c>
      <c r="N2457" s="466" t="n">
        <v>30.13164629837562</v>
      </c>
      <c r="O2457" s="467" t="n">
        <v>0.3774429372203786</v>
      </c>
      <c r="P2457" s="468" t="n">
        <v>2008</v>
      </c>
      <c r="Q2457" s="469" t="inlineStr">
        <is>
          <t>SSB</t>
        </is>
      </c>
      <c r="R2457" s="469" t="inlineStr">
        <is>
          <t>ok</t>
        </is>
      </c>
      <c r="S2457" s="469" t="inlineStr">
        <is>
          <t xml:space="preserve"> text </t>
        </is>
      </c>
      <c r="T2457" s="426" t="inlineStr">
        <is>
          <t>Norway</t>
        </is>
      </c>
      <c r="U2457" s="465" t="inlineStr">
        <is>
          <t xml:space="preserve"> N wasted </t>
        </is>
      </c>
      <c r="V2457" s="465" t="n">
        <v>0.04</v>
      </c>
    </row>
    <row r="2458" ht="16" customHeight="1">
      <c r="B2458" s="5" t="inlineStr">
        <is>
          <t>HS.HS-PR.WW</t>
        </is>
      </c>
      <c r="C2458" s="5" t="inlineStr">
        <is>
          <t>HS.HS-PR.WW-Municipal wastewater-Nmix</t>
        </is>
      </c>
      <c r="D2458" s="5" t="inlineStr">
        <is>
          <t>HS</t>
        </is>
      </c>
      <c r="E2458" s="5" t="inlineStr">
        <is>
          <t>HS</t>
        </is>
      </c>
      <c r="F2458" s="5">
        <f>VLOOKUP(E2458,'5.a Definitions'!E:F,2,FALSE)</f>
        <v/>
      </c>
      <c r="G2458" s="5" t="inlineStr">
        <is>
          <t>PR</t>
        </is>
      </c>
      <c r="H2458" s="5" t="inlineStr">
        <is>
          <t>WW</t>
        </is>
      </c>
      <c r="I2458" s="5">
        <f>VLOOKUP(H2458,'5.a Definitions'!E:F,2,FALSE)</f>
        <v/>
      </c>
      <c r="J2458" s="465" t="inlineStr">
        <is>
          <t xml:space="preserve"> Municipal wastewater </t>
        </is>
      </c>
      <c r="K2458" s="465" t="inlineStr">
        <is>
          <t xml:space="preserve"> municipal wastewater </t>
        </is>
      </c>
      <c r="L2458" s="465" t="inlineStr">
        <is>
          <t xml:space="preserve"> reactive </t>
        </is>
      </c>
      <c r="M2458" s="465" t="inlineStr">
        <is>
          <t xml:space="preserve"> Nmix </t>
        </is>
      </c>
      <c r="N2458" s="466" t="n">
        <v>21.60149976</v>
      </c>
      <c r="O2458" s="467" t="n">
        <v>0.1035012565329452</v>
      </c>
      <c r="P2458" s="468" t="n">
        <v>2008</v>
      </c>
      <c r="Q2458" s="469" t="inlineStr">
        <is>
          <t>SSB table 06913</t>
        </is>
      </c>
      <c r="R2458" s="469" t="inlineStr">
        <is>
          <t>ok</t>
        </is>
      </c>
      <c r="S2458" s="469" t="inlineStr">
        <is>
          <t xml:space="preserve"> text </t>
        </is>
      </c>
      <c r="T2458" s="426" t="inlineStr">
        <is>
          <t>Norway</t>
        </is>
      </c>
      <c r="U2458" s="465" t="inlineStr">
        <is>
          <t xml:space="preserve"> N wasted </t>
        </is>
      </c>
      <c r="V2458" s="465" t="n">
        <v>0.04</v>
      </c>
    </row>
    <row r="2459" ht="16" customHeight="1">
      <c r="B2459" s="5" t="inlineStr">
        <is>
          <t>HS.HS-AT.AT</t>
        </is>
      </c>
      <c r="C2459" s="5" t="inlineStr">
        <is>
          <t>HS.HS-AT.AT-Emissions-NH3</t>
        </is>
      </c>
      <c r="D2459" s="5" t="inlineStr">
        <is>
          <t>HS</t>
        </is>
      </c>
      <c r="E2459" s="5" t="inlineStr">
        <is>
          <t>HS</t>
        </is>
      </c>
      <c r="F2459" s="5">
        <f>VLOOKUP(E2459,'5.a Definitions'!E:F,2,FALSE)</f>
        <v/>
      </c>
      <c r="G2459" s="5" t="inlineStr">
        <is>
          <t>AT</t>
        </is>
      </c>
      <c r="H2459" s="5" t="inlineStr">
        <is>
          <t>AT</t>
        </is>
      </c>
      <c r="I2459" s="5">
        <f>VLOOKUP(H2459,'5.a Definitions'!E:F,2,FALSE)</f>
        <v/>
      </c>
      <c r="J2459" s="465" t="inlineStr">
        <is>
          <t xml:space="preserve"> Emissions </t>
        </is>
      </c>
      <c r="K2459" s="465" t="inlineStr">
        <is>
          <t xml:space="preserve"> human NH3 emissions </t>
        </is>
      </c>
      <c r="L2459" s="465" t="inlineStr">
        <is>
          <t xml:space="preserve"> reactive </t>
        </is>
      </c>
      <c r="M2459" s="465" t="inlineStr">
        <is>
          <t xml:space="preserve"> NH3 </t>
        </is>
      </c>
      <c r="N2459" s="466" t="n">
        <v>0.09687495539680001</v>
      </c>
      <c r="O2459" s="467" t="n">
        <v>0.1700371523042033</v>
      </c>
      <c r="P2459" s="468" t="n">
        <v>2008</v>
      </c>
      <c r="Q2459" s="469" t="inlineStr">
        <is>
          <t>SSB table 07459 &amp; 05307</t>
        </is>
      </c>
      <c r="R2459" s="469" t="inlineStr">
        <is>
          <t>ok</t>
        </is>
      </c>
      <c r="S2459" s="469" t="inlineStr">
        <is>
          <t xml:space="preserve"> text </t>
        </is>
      </c>
      <c r="T2459" s="426" t="inlineStr">
        <is>
          <t>Norway</t>
        </is>
      </c>
      <c r="U2459" s="465" t="inlineStr">
        <is>
          <t xml:space="preserve"> N wasted </t>
        </is>
      </c>
      <c r="V2459" s="465" t="n">
        <v>0.04</v>
      </c>
    </row>
    <row r="2460" ht="16" customHeight="1">
      <c r="B2460" s="5" t="inlineStr">
        <is>
          <t>HS.HS-AT.AT</t>
        </is>
      </c>
      <c r="C2460" s="5" t="inlineStr">
        <is>
          <t>HS.HS-AT.AT-LUC emissions-NH3</t>
        </is>
      </c>
      <c r="D2460" s="5" t="inlineStr">
        <is>
          <t>HS</t>
        </is>
      </c>
      <c r="E2460" s="5" t="inlineStr">
        <is>
          <t>HS</t>
        </is>
      </c>
      <c r="F2460" s="5">
        <f>VLOOKUP(E2460,'5.a Definitions'!E:F,2,FALSE)</f>
        <v/>
      </c>
      <c r="G2460" s="5" t="inlineStr">
        <is>
          <t>AT</t>
        </is>
      </c>
      <c r="H2460" s="5" t="inlineStr">
        <is>
          <t>AT</t>
        </is>
      </c>
      <c r="I2460" s="5">
        <f>VLOOKUP(H2460,'5.a Definitions'!E:F,2,FALSE)</f>
        <v/>
      </c>
      <c r="J2460" s="465" t="inlineStr">
        <is>
          <t xml:space="preserve"> LUC emissions </t>
        </is>
      </c>
      <c r="K2460" s="465" t="inlineStr">
        <is>
          <t xml:space="preserve"> LUC emissions </t>
        </is>
      </c>
      <c r="L2460" s="465" t="inlineStr">
        <is>
          <t xml:space="preserve"> reactive </t>
        </is>
      </c>
      <c r="M2460" s="465" t="inlineStr">
        <is>
          <t xml:space="preserve"> NH3 </t>
        </is>
      </c>
      <c r="N2460" s="466" t="inlineStr">
        <is>
          <t>nan</t>
        </is>
      </c>
      <c r="O2460" s="467" t="n">
        <v>0.2</v>
      </c>
      <c r="P2460" s="468" t="n">
        <v>2008</v>
      </c>
      <c r="Q2460" s="469" t="inlineStr">
        <is>
          <t>no data</t>
        </is>
      </c>
      <c r="R2460" s="469" t="inlineStr">
        <is>
          <t>not done</t>
        </is>
      </c>
      <c r="S2460" s="469" t="inlineStr">
        <is>
          <t xml:space="preserve"> text </t>
        </is>
      </c>
      <c r="T2460" s="426" t="inlineStr">
        <is>
          <t>Norway</t>
        </is>
      </c>
      <c r="U2460" s="465" t="inlineStr">
        <is>
          <t xml:space="preserve"> N wasted </t>
        </is>
      </c>
      <c r="V2460" s="465" t="n">
        <v>0.04</v>
      </c>
    </row>
    <row r="2461" ht="16" customHeight="1">
      <c r="B2461" s="5" t="inlineStr">
        <is>
          <t>HS.HS-AT.AT</t>
        </is>
      </c>
      <c r="C2461" s="5" t="inlineStr">
        <is>
          <t>HS.HS-AT.AT-LUC emissions-NOx</t>
        </is>
      </c>
      <c r="D2461" s="5" t="inlineStr">
        <is>
          <t>HS</t>
        </is>
      </c>
      <c r="E2461" s="5" t="inlineStr">
        <is>
          <t>HS</t>
        </is>
      </c>
      <c r="F2461" s="5">
        <f>VLOOKUP(E2461,'5.a Definitions'!E:F,2,FALSE)</f>
        <v/>
      </c>
      <c r="G2461" s="5" t="inlineStr">
        <is>
          <t>AT</t>
        </is>
      </c>
      <c r="H2461" s="5" t="inlineStr">
        <is>
          <t>AT</t>
        </is>
      </c>
      <c r="I2461" s="5">
        <f>VLOOKUP(H2461,'5.a Definitions'!E:F,2,FALSE)</f>
        <v/>
      </c>
      <c r="J2461" s="465" t="inlineStr">
        <is>
          <t xml:space="preserve"> LUC emissions </t>
        </is>
      </c>
      <c r="K2461" s="465" t="inlineStr">
        <is>
          <t xml:space="preserve"> LUC emissions </t>
        </is>
      </c>
      <c r="L2461" s="465" t="inlineStr">
        <is>
          <t xml:space="preserve"> reactive </t>
        </is>
      </c>
      <c r="M2461" s="465" t="inlineStr">
        <is>
          <t xml:space="preserve"> NOx </t>
        </is>
      </c>
      <c r="N2461" s="466" t="inlineStr">
        <is>
          <t>nan</t>
        </is>
      </c>
      <c r="O2461" s="467" t="n">
        <v>0.2</v>
      </c>
      <c r="P2461" s="468" t="n">
        <v>2008</v>
      </c>
      <c r="Q2461" s="469" t="inlineStr">
        <is>
          <t>no data</t>
        </is>
      </c>
      <c r="R2461" s="469" t="inlineStr">
        <is>
          <t>not done</t>
        </is>
      </c>
      <c r="S2461" s="469" t="inlineStr">
        <is>
          <t xml:space="preserve"> text </t>
        </is>
      </c>
      <c r="T2461" s="426" t="inlineStr">
        <is>
          <t>Norway</t>
        </is>
      </c>
      <c r="U2461" s="465" t="inlineStr">
        <is>
          <t xml:space="preserve"> N wasted </t>
        </is>
      </c>
      <c r="V2461" s="465" t="n">
        <v>0.04</v>
      </c>
    </row>
    <row r="2462">
      <c r="B2462" s="5" t="inlineStr">
        <is>
          <t>HS.HS-AT.AT</t>
        </is>
      </c>
      <c r="C2462" s="5" t="inlineStr">
        <is>
          <t>HS.HS-AT.AT-LUC emissions-N2O</t>
        </is>
      </c>
      <c r="D2462" s="5" t="inlineStr">
        <is>
          <t>HS</t>
        </is>
      </c>
      <c r="E2462" s="5" t="inlineStr">
        <is>
          <t>HS</t>
        </is>
      </c>
      <c r="F2462" s="5">
        <f>VLOOKUP(E2462,'5.a Definitions'!E:F,2,FALSE)</f>
        <v/>
      </c>
      <c r="G2462" s="5" t="inlineStr">
        <is>
          <t>AT</t>
        </is>
      </c>
      <c r="H2462" s="5" t="inlineStr">
        <is>
          <t>AT</t>
        </is>
      </c>
      <c r="I2462" s="5">
        <f>VLOOKUP(H2462,'5.a Definitions'!E:F,2,FALSE)</f>
        <v/>
      </c>
      <c r="J2462" s="465" t="inlineStr">
        <is>
          <t xml:space="preserve"> LUC emissions </t>
        </is>
      </c>
      <c r="K2462" s="465" t="inlineStr">
        <is>
          <t xml:space="preserve"> LUC emissions </t>
        </is>
      </c>
      <c r="L2462" s="465" t="inlineStr">
        <is>
          <t xml:space="preserve"> reactive </t>
        </is>
      </c>
      <c r="M2462" s="465" t="inlineStr">
        <is>
          <t xml:space="preserve"> N2O </t>
        </is>
      </c>
      <c r="N2462" s="466" t="n">
        <v>0.09060993859335485</v>
      </c>
      <c r="O2462" s="467" t="n">
        <v>1.261544563046772</v>
      </c>
      <c r="P2462" s="468" t="n">
        <v>2008</v>
      </c>
      <c r="Q2462" s="469" t="inlineStr">
        <is>
          <t>UNFCCC CRT</t>
        </is>
      </c>
      <c r="R2462" s="469" t="inlineStr">
        <is>
          <t>ok</t>
        </is>
      </c>
      <c r="S2462" s="469" t="inlineStr">
        <is>
          <t xml:space="preserve"> text </t>
        </is>
      </c>
      <c r="T2462" s="426" t="inlineStr">
        <is>
          <t>Norway</t>
        </is>
      </c>
      <c r="U2462" s="465" t="inlineStr">
        <is>
          <t xml:space="preserve"> N wasted </t>
        </is>
      </c>
      <c r="V2462" s="465" t="n">
        <v>0.04</v>
      </c>
    </row>
    <row r="2463" ht="16" customHeight="1">
      <c r="B2463" s="5" t="inlineStr">
        <is>
          <t>HS.HS-HY.SW</t>
        </is>
      </c>
      <c r="C2463" s="5" t="inlineStr">
        <is>
          <t>HS.HS-HY.SW-Untreated wastewater-Nmix</t>
        </is>
      </c>
      <c r="D2463" s="5" t="inlineStr">
        <is>
          <t>HS</t>
        </is>
      </c>
      <c r="E2463" s="5" t="inlineStr">
        <is>
          <t>HS</t>
        </is>
      </c>
      <c r="F2463" s="5">
        <f>VLOOKUP(E2463,'5.a Definitions'!E:F,2,FALSE)</f>
        <v/>
      </c>
      <c r="G2463" s="5" t="inlineStr">
        <is>
          <t>HY</t>
        </is>
      </c>
      <c r="H2463" s="5" t="inlineStr">
        <is>
          <t>SW</t>
        </is>
      </c>
      <c r="I2463" s="5">
        <f>VLOOKUP(H2463,'5.a Definitions'!E:F,2,FALSE)</f>
        <v/>
      </c>
      <c r="J2463" s="465" t="inlineStr">
        <is>
          <t xml:space="preserve"> Untreated wastewater </t>
        </is>
      </c>
      <c r="K2463" s="465" t="inlineStr">
        <is>
          <t xml:space="preserve"> untreated wastewater to groundwater </t>
        </is>
      </c>
      <c r="L2463" s="465" t="inlineStr">
        <is>
          <t xml:space="preserve"> reactive </t>
        </is>
      </c>
      <c r="M2463" s="465" t="inlineStr">
        <is>
          <t xml:space="preserve"> Nmix </t>
        </is>
      </c>
      <c r="N2463" s="466" t="n">
        <v>0</v>
      </c>
      <c r="O2463" s="467" t="n">
        <v>10</v>
      </c>
      <c r="P2463" s="468" t="n">
        <v>2008</v>
      </c>
      <c r="Q2463" s="469" t="inlineStr">
        <is>
          <t>neglected</t>
        </is>
      </c>
      <c r="R2463" s="469" t="inlineStr">
        <is>
          <t>ok</t>
        </is>
      </c>
      <c r="S2463" s="469" t="inlineStr">
        <is>
          <t xml:space="preserve"> text </t>
        </is>
      </c>
      <c r="T2463" s="426" t="inlineStr">
        <is>
          <t>Norway</t>
        </is>
      </c>
      <c r="U2463" s="465" t="inlineStr">
        <is>
          <t xml:space="preserve"> N wasted </t>
        </is>
      </c>
      <c r="V2463" s="465" t="n">
        <v>0.04</v>
      </c>
    </row>
    <row r="2464">
      <c r="B2464" s="475" t="inlineStr">
        <is>
          <t>HS.HS-HY.SW</t>
        </is>
      </c>
      <c r="C2464" s="475" t="inlineStr">
        <is>
          <t>HS.HS-HY.SW-Overland flow-Nmix</t>
        </is>
      </c>
      <c r="D2464" s="475" t="inlineStr">
        <is>
          <t>HS</t>
        </is>
      </c>
      <c r="E2464" s="475" t="inlineStr">
        <is>
          <t>HS</t>
        </is>
      </c>
      <c r="F2464" s="5">
        <f>VLOOKUP(E2464,'5.a Definitions'!E:F,2,FALSE)</f>
        <v/>
      </c>
      <c r="G2464" s="475" t="inlineStr">
        <is>
          <t>HY</t>
        </is>
      </c>
      <c r="H2464" s="475" t="inlineStr">
        <is>
          <t>SW</t>
        </is>
      </c>
      <c r="I2464" s="5">
        <f>VLOOKUP(H2464,'5.a Definitions'!E:F,2,FALSE)</f>
        <v/>
      </c>
      <c r="J2464" s="465" t="inlineStr">
        <is>
          <t>Overland flow</t>
        </is>
      </c>
      <c r="K2464" s="465" t="inlineStr">
        <is>
          <t>overland flow</t>
        </is>
      </c>
      <c r="L2464" s="465" t="inlineStr">
        <is>
          <t>reactive</t>
        </is>
      </c>
      <c r="M2464" s="465" t="inlineStr">
        <is>
          <t>Nmix</t>
        </is>
      </c>
      <c r="N2464" s="466" t="n">
        <v>6.8826</v>
      </c>
      <c r="O2464" s="467" t="n">
        <v>0.8808373446823872</v>
      </c>
      <c r="P2464" s="468" t="n">
        <v>2008</v>
      </c>
      <c r="Q2464" s="469" t="inlineStr">
        <is>
          <t>Filled (held flat at the TEOTIL3 level; TEOTIL2 urban is constant): NIVA TEOTIL2, bias-corrected to TEOTIL3</t>
        </is>
      </c>
      <c r="R2464" s="469" t="inlineStr">
        <is>
          <t>ok</t>
        </is>
      </c>
      <c r="S2464" s="469" t="inlineStr">
        <is>
          <t>text</t>
        </is>
      </c>
      <c r="T2464" s="476" t="inlineStr">
        <is>
          <t>Norway</t>
        </is>
      </c>
      <c r="U2464" s="465" t="inlineStr">
        <is>
          <t>N wasted</t>
        </is>
      </c>
      <c r="V2464" s="465">
        <f>(#REF!*#REF!)^2</f>
        <v/>
      </c>
    </row>
    <row r="2465" ht="16" customHeight="1" thickBot="1">
      <c r="B2465" s="6" t="inlineStr">
        <is>
          <t>HS.HS-HY.CW</t>
        </is>
      </c>
      <c r="C2465" s="6" t="inlineStr">
        <is>
          <t>HS.HS-HY.CW-Untreated wastewater-Nmix</t>
        </is>
      </c>
      <c r="D2465" s="6" t="inlineStr">
        <is>
          <t>HS</t>
        </is>
      </c>
      <c r="E2465" s="6" t="inlineStr">
        <is>
          <t>HS</t>
        </is>
      </c>
      <c r="F2465" s="5">
        <f>VLOOKUP(E2465,'5.a Definitions'!E:F,2,FALSE)</f>
        <v/>
      </c>
      <c r="G2465" s="6" t="inlineStr">
        <is>
          <t>HY</t>
        </is>
      </c>
      <c r="H2465" s="6" t="inlineStr">
        <is>
          <t>CW</t>
        </is>
      </c>
      <c r="I2465" s="5">
        <f>VLOOKUP(H2465,'5.a Definitions'!E:F,2,FALSE)</f>
        <v/>
      </c>
      <c r="J2465" s="470" t="inlineStr">
        <is>
          <t xml:space="preserve"> Untreated wastewater </t>
        </is>
      </c>
      <c r="K2465" s="470" t="inlineStr">
        <is>
          <t xml:space="preserve"> untreated wastewater to coastal water </t>
        </is>
      </c>
      <c r="L2465" s="470" t="inlineStr">
        <is>
          <t xml:space="preserve"> reactive </t>
        </is>
      </c>
      <c r="M2465" s="470" t="inlineStr">
        <is>
          <t xml:space="preserve"> Nmix </t>
        </is>
      </c>
      <c r="N2465" s="466" t="n">
        <v>0</v>
      </c>
      <c r="O2465" s="471" t="n">
        <v>10</v>
      </c>
      <c r="P2465" s="468" t="n">
        <v>2008</v>
      </c>
      <c r="Q2465" s="472" t="inlineStr">
        <is>
          <t>neglected</t>
        </is>
      </c>
      <c r="R2465" s="469" t="inlineStr">
        <is>
          <t>ok</t>
        </is>
      </c>
      <c r="S2465" s="472" t="inlineStr">
        <is>
          <t xml:space="preserve"> text </t>
        </is>
      </c>
      <c r="T2465" s="426" t="inlineStr">
        <is>
          <t>Norway</t>
        </is>
      </c>
      <c r="U2465" s="470" t="inlineStr">
        <is>
          <t xml:space="preserve"> N wasted </t>
        </is>
      </c>
      <c r="V2465" s="470" t="n">
        <v>0.04</v>
      </c>
    </row>
    <row r="2466" ht="16" customHeight="1" thickBot="1">
      <c r="A2466" s="492" t="inlineStr">
        <is>
          <t>Atmosphere</t>
        </is>
      </c>
      <c r="B2466" s="5" t="inlineStr">
        <is>
          <t>AT.AT-MP.OP</t>
        </is>
      </c>
      <c r="C2466" s="5" t="inlineStr">
        <is>
          <t>AT.AT-MP.OP-Ammonia synthesis N2 fixation-N2</t>
        </is>
      </c>
      <c r="D2466" s="5" t="inlineStr">
        <is>
          <t>AT</t>
        </is>
      </c>
      <c r="E2466" s="5" t="inlineStr">
        <is>
          <t>AT</t>
        </is>
      </c>
      <c r="F2466" s="5">
        <f>VLOOKUP(E2466,'5.a Definitions'!E:F,2,FALSE)</f>
        <v/>
      </c>
      <c r="G2466" s="5" t="inlineStr">
        <is>
          <t>MP</t>
        </is>
      </c>
      <c r="H2466" s="5" t="inlineStr">
        <is>
          <t>OP</t>
        </is>
      </c>
      <c r="I2466" s="5">
        <f>VLOOKUP(H2466,'5.a Definitions'!E:F,2,FALSE)</f>
        <v/>
      </c>
      <c r="J2466" s="465" t="inlineStr">
        <is>
          <t xml:space="preserve"> Ammonia synthesis N2 fixation </t>
        </is>
      </c>
      <c r="K2466" s="465" t="inlineStr">
        <is>
          <t xml:space="preserve"> ammonia synthesis N2 fixation </t>
        </is>
      </c>
      <c r="L2466" s="465" t="inlineStr">
        <is>
          <t xml:space="preserve"> inert </t>
        </is>
      </c>
      <c r="M2466" s="465" t="inlineStr">
        <is>
          <t xml:space="preserve"> N2 </t>
        </is>
      </c>
      <c r="N2466" s="466" t="n">
        <v>310.8746178974728</v>
      </c>
      <c r="O2466" s="467" t="n">
        <v>0.5440879053011295</v>
      </c>
      <c r="P2466" s="468" t="n">
        <v>2008</v>
      </c>
      <c r="Q2466" s="469" t="inlineStr">
        <is>
          <t>FAOSTAT Fertilizer by nutrient + SSB (3-year moving average)</t>
        </is>
      </c>
      <c r="R2466" s="469" t="inlineStr">
        <is>
          <t>ok</t>
        </is>
      </c>
      <c r="S2466" s="469" t="inlineStr">
        <is>
          <t xml:space="preserve"> text </t>
        </is>
      </c>
      <c r="T2466" s="426" t="inlineStr">
        <is>
          <t>Norway</t>
        </is>
      </c>
      <c r="U2466" s="465" t="inlineStr">
        <is>
          <t xml:space="preserve"> - </t>
        </is>
      </c>
      <c r="V2466" s="465" t="n">
        <v>0.04</v>
      </c>
    </row>
    <row r="2467">
      <c r="B2467" s="5" t="inlineStr">
        <is>
          <t>AT.AT-AG.SM</t>
        </is>
      </c>
      <c r="C2467" s="5" t="inlineStr">
        <is>
          <t>AT.AT-AG.SM-Deposition-OXN</t>
        </is>
      </c>
      <c r="D2467" s="5" t="inlineStr">
        <is>
          <t>AT</t>
        </is>
      </c>
      <c r="E2467" s="5" t="inlineStr">
        <is>
          <t>AT</t>
        </is>
      </c>
      <c r="F2467" s="5">
        <f>VLOOKUP(E2467,'5.a Definitions'!E:F,2,FALSE)</f>
        <v/>
      </c>
      <c r="G2467" s="5" t="inlineStr">
        <is>
          <t>AG</t>
        </is>
      </c>
      <c r="H2467" s="5" t="inlineStr">
        <is>
          <t>SM</t>
        </is>
      </c>
      <c r="I2467" s="5">
        <f>VLOOKUP(H2467,'5.a Definitions'!E:F,2,FALSE)</f>
        <v/>
      </c>
      <c r="J2467" s="465" t="inlineStr">
        <is>
          <t xml:space="preserve"> Deposition </t>
        </is>
      </c>
      <c r="K2467" s="465" t="inlineStr">
        <is>
          <t xml:space="preserve"> deposition to agricultural soils </t>
        </is>
      </c>
      <c r="L2467" s="465" t="inlineStr">
        <is>
          <t xml:space="preserve"> reactive </t>
        </is>
      </c>
      <c r="M2467" s="465" t="inlineStr">
        <is>
          <t xml:space="preserve"> OXN </t>
        </is>
      </c>
      <c r="N2467" s="466" t="n">
        <v>2.815705552119404</v>
      </c>
      <c r="O2467" s="467" t="n">
        <v>0.3766115071511001</v>
      </c>
      <c r="P2467" s="468" t="n">
        <v>2008</v>
      </c>
      <c r="Q2467" s="469" t="inlineStr">
        <is>
          <t>NILU and geodata.no</t>
        </is>
      </c>
      <c r="R2467" s="469" t="inlineStr">
        <is>
          <t>ok</t>
        </is>
      </c>
      <c r="S2467" s="469" t="inlineStr">
        <is>
          <t xml:space="preserve"> text </t>
        </is>
      </c>
      <c r="T2467" s="426" t="inlineStr">
        <is>
          <t>Norway</t>
        </is>
      </c>
      <c r="U2467" s="465" t="inlineStr">
        <is>
          <t xml:space="preserve"> - </t>
        </is>
      </c>
      <c r="V2467" s="465" t="n">
        <v>0.04</v>
      </c>
    </row>
    <row r="2468">
      <c r="B2468" s="5" t="inlineStr">
        <is>
          <t>AT.AT-AG.SM</t>
        </is>
      </c>
      <c r="C2468" s="5" t="inlineStr">
        <is>
          <t>AT.AT-AG.SM-Deposition-RDN</t>
        </is>
      </c>
      <c r="D2468" s="5" t="inlineStr">
        <is>
          <t>AT</t>
        </is>
      </c>
      <c r="E2468" s="5" t="inlineStr">
        <is>
          <t>AT</t>
        </is>
      </c>
      <c r="F2468" s="5">
        <f>VLOOKUP(E2468,'5.a Definitions'!E:F,2,FALSE)</f>
        <v/>
      </c>
      <c r="G2468" s="5" t="inlineStr">
        <is>
          <t>AG</t>
        </is>
      </c>
      <c r="H2468" s="5" t="inlineStr">
        <is>
          <t>SM</t>
        </is>
      </c>
      <c r="I2468" s="5">
        <f>VLOOKUP(H2468,'5.a Definitions'!E:F,2,FALSE)</f>
        <v/>
      </c>
      <c r="J2468" s="465" t="inlineStr">
        <is>
          <t xml:space="preserve"> Deposition </t>
        </is>
      </c>
      <c r="K2468" s="465" t="inlineStr">
        <is>
          <t xml:space="preserve"> deposition to agricultural soils </t>
        </is>
      </c>
      <c r="L2468" s="465" t="inlineStr">
        <is>
          <t xml:space="preserve"> reactive </t>
        </is>
      </c>
      <c r="M2468" s="465" t="inlineStr">
        <is>
          <t xml:space="preserve"> RDN </t>
        </is>
      </c>
      <c r="N2468" s="466" t="n">
        <v>3.096099154130964</v>
      </c>
      <c r="O2468" s="467" t="n">
        <v>0.3766115071511001</v>
      </c>
      <c r="P2468" s="468" t="n">
        <v>2008</v>
      </c>
      <c r="Q2468" s="469" t="inlineStr">
        <is>
          <t>NILU and geodata.no</t>
        </is>
      </c>
      <c r="R2468" s="469" t="inlineStr">
        <is>
          <t>ok</t>
        </is>
      </c>
      <c r="S2468" s="469" t="inlineStr">
        <is>
          <t xml:space="preserve"> text </t>
        </is>
      </c>
      <c r="T2468" s="426" t="inlineStr">
        <is>
          <t>Norway</t>
        </is>
      </c>
      <c r="U2468" s="465" t="inlineStr">
        <is>
          <t xml:space="preserve"> - </t>
        </is>
      </c>
      <c r="V2468" s="465" t="n">
        <v>0.04</v>
      </c>
    </row>
    <row r="2469">
      <c r="B2469" s="5" t="inlineStr">
        <is>
          <t>AT.AT-AG.SM</t>
        </is>
      </c>
      <c r="C2469" s="5" t="inlineStr">
        <is>
          <t>AT.AT-AG.SM-Biological N2 fixation-N2</t>
        </is>
      </c>
      <c r="D2469" s="5" t="inlineStr">
        <is>
          <t>AT</t>
        </is>
      </c>
      <c r="E2469" s="5" t="inlineStr">
        <is>
          <t>AT</t>
        </is>
      </c>
      <c r="F2469" s="5">
        <f>VLOOKUP(E2469,'5.a Definitions'!E:F,2,FALSE)</f>
        <v/>
      </c>
      <c r="G2469" s="5" t="inlineStr">
        <is>
          <t>AG</t>
        </is>
      </c>
      <c r="H2469" s="5" t="inlineStr">
        <is>
          <t>SM</t>
        </is>
      </c>
      <c r="I2469" s="5">
        <f>VLOOKUP(H2469,'5.a Definitions'!E:F,2,FALSE)</f>
        <v/>
      </c>
      <c r="J2469" s="465" t="inlineStr">
        <is>
          <t xml:space="preserve"> Biological N2 fixation </t>
        </is>
      </c>
      <c r="K2469" s="465" t="inlineStr">
        <is>
          <t xml:space="preserve"> N2 fixation agriculture </t>
        </is>
      </c>
      <c r="L2469" s="465" t="inlineStr">
        <is>
          <t xml:space="preserve"> inert </t>
        </is>
      </c>
      <c r="M2469" s="465" t="inlineStr">
        <is>
          <t xml:space="preserve"> N2 </t>
        </is>
      </c>
      <c r="N2469" s="466" t="n">
        <v>12</v>
      </c>
      <c r="O2469" s="467" t="n">
        <v>0.3241098063913839</v>
      </c>
      <c r="P2469" s="468" t="n">
        <v>2008</v>
      </c>
      <c r="Q2469" s="469" t="inlineStr">
        <is>
          <t>Bechmann et al. (2023)</t>
        </is>
      </c>
      <c r="R2469" s="469" t="inlineStr">
        <is>
          <t>ok</t>
        </is>
      </c>
      <c r="S2469" s="469" t="inlineStr">
        <is>
          <t xml:space="preserve"> text </t>
        </is>
      </c>
      <c r="T2469" s="426" t="inlineStr">
        <is>
          <t>Norway</t>
        </is>
      </c>
      <c r="U2469" s="465" t="inlineStr">
        <is>
          <t xml:space="preserve"> - </t>
        </is>
      </c>
      <c r="V2469" s="465" t="n">
        <v>0.04</v>
      </c>
    </row>
    <row r="2470" ht="16" customHeight="1">
      <c r="B2470" s="5" t="inlineStr">
        <is>
          <t>AT.AT-FS.FO</t>
        </is>
      </c>
      <c r="C2470" s="5" t="inlineStr">
        <is>
          <t>AT.AT-FS.FO-Deposition-OXN</t>
        </is>
      </c>
      <c r="D2470" s="5" t="inlineStr">
        <is>
          <t>AT</t>
        </is>
      </c>
      <c r="E2470" s="5" t="inlineStr">
        <is>
          <t>AT</t>
        </is>
      </c>
      <c r="F2470" s="5">
        <f>VLOOKUP(E2470,'5.a Definitions'!E:F,2,FALSE)</f>
        <v/>
      </c>
      <c r="G2470" s="5" t="inlineStr">
        <is>
          <t>FS</t>
        </is>
      </c>
      <c r="H2470" s="5" t="inlineStr">
        <is>
          <t>FO</t>
        </is>
      </c>
      <c r="I2470" s="5">
        <f>VLOOKUP(H2470,'5.a Definitions'!E:F,2,FALSE)</f>
        <v/>
      </c>
      <c r="J2470" s="465" t="inlineStr">
        <is>
          <t xml:space="preserve"> Deposition </t>
        </is>
      </c>
      <c r="K2470" s="465" t="inlineStr">
        <is>
          <t xml:space="preserve"> deposition to forests </t>
        </is>
      </c>
      <c r="L2470" s="465" t="inlineStr">
        <is>
          <t xml:space="preserve"> reactive </t>
        </is>
      </c>
      <c r="M2470" s="465" t="inlineStr">
        <is>
          <t xml:space="preserve"> OXN </t>
        </is>
      </c>
      <c r="N2470" s="466" t="n">
        <v>24.81106001512882</v>
      </c>
      <c r="O2470" s="467" t="n">
        <v>0.3766115071511001</v>
      </c>
      <c r="P2470" s="468" t="n">
        <v>2008</v>
      </c>
      <c r="Q2470" s="469" t="inlineStr">
        <is>
          <t>NILU and geodata.no</t>
        </is>
      </c>
      <c r="R2470" s="469" t="inlineStr">
        <is>
          <t>ok</t>
        </is>
      </c>
      <c r="S2470" s="469" t="inlineStr">
        <is>
          <t xml:space="preserve"> text </t>
        </is>
      </c>
      <c r="T2470" s="426" t="inlineStr">
        <is>
          <t>Norway</t>
        </is>
      </c>
      <c r="U2470" s="465" t="inlineStr">
        <is>
          <t xml:space="preserve"> - </t>
        </is>
      </c>
      <c r="V2470" s="465" t="n">
        <v>0.04</v>
      </c>
    </row>
    <row r="2471" ht="16" customHeight="1">
      <c r="B2471" s="5" t="inlineStr">
        <is>
          <t>AT.AT-FS.FO</t>
        </is>
      </c>
      <c r="C2471" s="5" t="inlineStr">
        <is>
          <t>AT.AT-FS.FO-Deposition-RDN</t>
        </is>
      </c>
      <c r="D2471" s="5" t="inlineStr">
        <is>
          <t>AT</t>
        </is>
      </c>
      <c r="E2471" s="5" t="inlineStr">
        <is>
          <t>AT</t>
        </is>
      </c>
      <c r="F2471" s="5">
        <f>VLOOKUP(E2471,'5.a Definitions'!E:F,2,FALSE)</f>
        <v/>
      </c>
      <c r="G2471" s="5" t="inlineStr">
        <is>
          <t>FS</t>
        </is>
      </c>
      <c r="H2471" s="5" t="inlineStr">
        <is>
          <t>FO</t>
        </is>
      </c>
      <c r="I2471" s="5">
        <f>VLOOKUP(H2471,'5.a Definitions'!E:F,2,FALSE)</f>
        <v/>
      </c>
      <c r="J2471" s="465" t="inlineStr">
        <is>
          <t xml:space="preserve"> Deposition </t>
        </is>
      </c>
      <c r="K2471" s="465" t="inlineStr">
        <is>
          <t xml:space="preserve"> deposition to forests </t>
        </is>
      </c>
      <c r="L2471" s="465" t="inlineStr">
        <is>
          <t xml:space="preserve"> reactive </t>
        </is>
      </c>
      <c r="M2471" s="465" t="inlineStr">
        <is>
          <t xml:space="preserve"> RDN </t>
        </is>
      </c>
      <c r="N2471" s="466" t="n">
        <v>27.67742886701905</v>
      </c>
      <c r="O2471" s="467" t="n">
        <v>0.3766115071511001</v>
      </c>
      <c r="P2471" s="468" t="n">
        <v>2008</v>
      </c>
      <c r="Q2471" s="469" t="inlineStr">
        <is>
          <t>NILU and geodata.no</t>
        </is>
      </c>
      <c r="R2471" s="469" t="inlineStr">
        <is>
          <t>ok</t>
        </is>
      </c>
      <c r="S2471" s="469" t="inlineStr">
        <is>
          <t xml:space="preserve"> text </t>
        </is>
      </c>
      <c r="T2471" s="426" t="inlineStr">
        <is>
          <t>Norway</t>
        </is>
      </c>
      <c r="U2471" s="465" t="inlineStr">
        <is>
          <t xml:space="preserve"> - </t>
        </is>
      </c>
      <c r="V2471" s="465" t="n">
        <v>0.04</v>
      </c>
    </row>
    <row r="2472">
      <c r="B2472" s="5" t="inlineStr">
        <is>
          <t>AT.AT-FS.FO</t>
        </is>
      </c>
      <c r="C2472" s="5" t="inlineStr">
        <is>
          <t>AT.AT-FS.FO-N2 fixation-N2</t>
        </is>
      </c>
      <c r="D2472" s="5" t="inlineStr">
        <is>
          <t>AT</t>
        </is>
      </c>
      <c r="E2472" s="5" t="inlineStr">
        <is>
          <t>AT</t>
        </is>
      </c>
      <c r="F2472" s="5">
        <f>VLOOKUP(E2472,'5.a Definitions'!E:F,2,FALSE)</f>
        <v/>
      </c>
      <c r="G2472" s="5" t="inlineStr">
        <is>
          <t>FS</t>
        </is>
      </c>
      <c r="H2472" s="5" t="inlineStr">
        <is>
          <t>FO</t>
        </is>
      </c>
      <c r="I2472" s="5">
        <f>VLOOKUP(H2472,'5.a Definitions'!E:F,2,FALSE)</f>
        <v/>
      </c>
      <c r="J2472" s="465" t="inlineStr">
        <is>
          <t xml:space="preserve"> N2 fixation </t>
        </is>
      </c>
      <c r="K2472" s="465" t="inlineStr">
        <is>
          <t xml:space="preserve"> N2 fixation forests </t>
        </is>
      </c>
      <c r="L2472" s="465" t="inlineStr">
        <is>
          <t xml:space="preserve"> inert </t>
        </is>
      </c>
      <c r="M2472" s="465" t="inlineStr">
        <is>
          <t xml:space="preserve"> N2 </t>
        </is>
      </c>
      <c r="N2472" s="466" t="n">
        <v>18</v>
      </c>
      <c r="O2472" s="467" t="n">
        <v>0.5019089907080868</v>
      </c>
      <c r="P2472" s="468" t="n">
        <v>2008</v>
      </c>
      <c r="Q2472" s="469" t="inlineStr">
        <is>
          <t>Moldan (2025) and SSB</t>
        </is>
      </c>
      <c r="R2472" s="469" t="inlineStr">
        <is>
          <t>ok</t>
        </is>
      </c>
      <c r="S2472" s="469" t="inlineStr">
        <is>
          <t xml:space="preserve"> text </t>
        </is>
      </c>
      <c r="T2472" s="426" t="inlineStr">
        <is>
          <t>Norway</t>
        </is>
      </c>
      <c r="U2472" s="465" t="inlineStr">
        <is>
          <t xml:space="preserve"> - </t>
        </is>
      </c>
      <c r="V2472" s="465" t="n">
        <v>0.04</v>
      </c>
    </row>
    <row r="2473">
      <c r="B2473" s="5" t="inlineStr">
        <is>
          <t>AT.AT-FS.OL</t>
        </is>
      </c>
      <c r="C2473" s="5" t="inlineStr">
        <is>
          <t>AT.AT-FS.OL-Deposition-OXN</t>
        </is>
      </c>
      <c r="D2473" s="5" t="inlineStr">
        <is>
          <t>AT</t>
        </is>
      </c>
      <c r="E2473" s="5" t="inlineStr">
        <is>
          <t>AT</t>
        </is>
      </c>
      <c r="F2473" s="5">
        <f>VLOOKUP(E2473,'5.a Definitions'!E:F,2,FALSE)</f>
        <v/>
      </c>
      <c r="G2473" s="5" t="inlineStr">
        <is>
          <t>FS</t>
        </is>
      </c>
      <c r="H2473" s="5" t="inlineStr">
        <is>
          <t>OL</t>
        </is>
      </c>
      <c r="I2473" s="5">
        <f>VLOOKUP(H2473,'5.a Definitions'!E:F,2,FALSE)</f>
        <v/>
      </c>
      <c r="J2473" s="465" t="inlineStr">
        <is>
          <t xml:space="preserve"> Deposition </t>
        </is>
      </c>
      <c r="K2473" s="465" t="inlineStr">
        <is>
          <t xml:space="preserve"> deposition to other land </t>
        </is>
      </c>
      <c r="L2473" s="465" t="inlineStr">
        <is>
          <t xml:space="preserve"> reactive </t>
        </is>
      </c>
      <c r="M2473" s="465" t="inlineStr">
        <is>
          <t xml:space="preserve"> OXN </t>
        </is>
      </c>
      <c r="N2473" s="466" t="n">
        <v>29.35230337735127</v>
      </c>
      <c r="O2473" s="467" t="n">
        <v>0.3766115071511001</v>
      </c>
      <c r="P2473" s="468" t="n">
        <v>2008</v>
      </c>
      <c r="Q2473" s="469" t="inlineStr">
        <is>
          <t>NILU and geodata.no</t>
        </is>
      </c>
      <c r="R2473" s="469" t="inlineStr">
        <is>
          <t>ok</t>
        </is>
      </c>
      <c r="S2473" s="469" t="inlineStr">
        <is>
          <t xml:space="preserve"> text </t>
        </is>
      </c>
      <c r="T2473" s="426" t="inlineStr">
        <is>
          <t>Norway</t>
        </is>
      </c>
      <c r="U2473" s="465" t="inlineStr">
        <is>
          <t xml:space="preserve"> - </t>
        </is>
      </c>
      <c r="V2473" s="465" t="n">
        <v>0.04</v>
      </c>
    </row>
    <row r="2474">
      <c r="B2474" s="5" t="inlineStr">
        <is>
          <t>AT.AT-FS.OL</t>
        </is>
      </c>
      <c r="C2474" s="5" t="inlineStr">
        <is>
          <t>AT.AT-FS.OL-Deposition-RDN</t>
        </is>
      </c>
      <c r="D2474" s="5" t="inlineStr">
        <is>
          <t>AT</t>
        </is>
      </c>
      <c r="E2474" s="5" t="inlineStr">
        <is>
          <t>AT</t>
        </is>
      </c>
      <c r="F2474" s="5">
        <f>VLOOKUP(E2474,'5.a Definitions'!E:F,2,FALSE)</f>
        <v/>
      </c>
      <c r="G2474" s="5" t="inlineStr">
        <is>
          <t>FS</t>
        </is>
      </c>
      <c r="H2474" s="5" t="inlineStr">
        <is>
          <t>OL</t>
        </is>
      </c>
      <c r="I2474" s="5">
        <f>VLOOKUP(H2474,'5.a Definitions'!E:F,2,FALSE)</f>
        <v/>
      </c>
      <c r="J2474" s="465" t="inlineStr">
        <is>
          <t xml:space="preserve"> Deposition </t>
        </is>
      </c>
      <c r="K2474" s="465" t="inlineStr">
        <is>
          <t xml:space="preserve"> deposition to other land </t>
        </is>
      </c>
      <c r="L2474" s="465" t="inlineStr">
        <is>
          <t xml:space="preserve"> reactive </t>
        </is>
      </c>
      <c r="M2474" s="465" t="inlineStr">
        <is>
          <t xml:space="preserve"> RDN </t>
        </is>
      </c>
      <c r="N2474" s="466" t="n">
        <v>40.01053502287365</v>
      </c>
      <c r="O2474" s="467" t="n">
        <v>0.3766115071511</v>
      </c>
      <c r="P2474" s="468" t="n">
        <v>2008</v>
      </c>
      <c r="Q2474" s="469" t="inlineStr">
        <is>
          <t>NILU and geodata.no</t>
        </is>
      </c>
      <c r="R2474" s="469" t="inlineStr">
        <is>
          <t>ok</t>
        </is>
      </c>
      <c r="S2474" s="469" t="inlineStr">
        <is>
          <t xml:space="preserve"> text </t>
        </is>
      </c>
      <c r="T2474" s="426" t="inlineStr">
        <is>
          <t>Norway</t>
        </is>
      </c>
      <c r="U2474" s="465" t="inlineStr">
        <is>
          <t xml:space="preserve"> - </t>
        </is>
      </c>
      <c r="V2474" s="465" t="n">
        <v>0.04</v>
      </c>
    </row>
    <row r="2475" ht="16" customHeight="1">
      <c r="B2475" s="5" t="inlineStr">
        <is>
          <t>AT.AT-FS.OL</t>
        </is>
      </c>
      <c r="C2475" s="5" t="inlineStr">
        <is>
          <t>AT.AT-FS.OL-N2 fixation-N2</t>
        </is>
      </c>
      <c r="D2475" s="5" t="inlineStr">
        <is>
          <t>AT</t>
        </is>
      </c>
      <c r="E2475" s="5" t="inlineStr">
        <is>
          <t>AT</t>
        </is>
      </c>
      <c r="F2475" s="5">
        <f>VLOOKUP(E2475,'5.a Definitions'!E:F,2,FALSE)</f>
        <v/>
      </c>
      <c r="G2475" s="5" t="inlineStr">
        <is>
          <t>FS</t>
        </is>
      </c>
      <c r="H2475" s="5" t="inlineStr">
        <is>
          <t>OL</t>
        </is>
      </c>
      <c r="I2475" s="5">
        <f>VLOOKUP(H2475,'5.a Definitions'!E:F,2,FALSE)</f>
        <v/>
      </c>
      <c r="J2475" s="465" t="inlineStr">
        <is>
          <t xml:space="preserve"> N2 fixation </t>
        </is>
      </c>
      <c r="K2475" s="465" t="inlineStr">
        <is>
          <t xml:space="preserve"> N2 fixation other land </t>
        </is>
      </c>
      <c r="L2475" s="465" t="inlineStr">
        <is>
          <t xml:space="preserve"> inert </t>
        </is>
      </c>
      <c r="M2475" s="465" t="inlineStr">
        <is>
          <t xml:space="preserve"> N2 </t>
        </is>
      </c>
      <c r="N2475" s="466" t="n">
        <v>23.228884</v>
      </c>
      <c r="O2475" s="467" t="n">
        <v>0.8373855850737826</v>
      </c>
      <c r="P2475" s="468" t="n">
        <v>2008</v>
      </c>
      <c r="Q2475" s="469" t="inlineStr">
        <is>
          <t>CORINE land cover inventory and Reddy &amp; DeLaune (2008)</t>
        </is>
      </c>
      <c r="R2475" s="469" t="inlineStr">
        <is>
          <t>ok</t>
        </is>
      </c>
      <c r="S2475" s="469" t="inlineStr">
        <is>
          <t xml:space="preserve"> text </t>
        </is>
      </c>
      <c r="T2475" s="426" t="inlineStr">
        <is>
          <t>Norway</t>
        </is>
      </c>
      <c r="U2475" s="465" t="inlineStr">
        <is>
          <t xml:space="preserve"> - </t>
        </is>
      </c>
      <c r="V2475" s="465" t="n">
        <v>0.04</v>
      </c>
    </row>
    <row r="2476" ht="16" customHeight="1">
      <c r="B2476" s="5" t="inlineStr">
        <is>
          <t>AT.AT-HS.HS</t>
        </is>
      </c>
      <c r="C2476" s="5" t="inlineStr">
        <is>
          <t>AT.AT-HS.HS-Deposition-OXN</t>
        </is>
      </c>
      <c r="D2476" s="5" t="inlineStr">
        <is>
          <t>AT</t>
        </is>
      </c>
      <c r="E2476" s="5" t="inlineStr">
        <is>
          <t>AT</t>
        </is>
      </c>
      <c r="F2476" s="5">
        <f>VLOOKUP(E2476,'5.a Definitions'!E:F,2,FALSE)</f>
        <v/>
      </c>
      <c r="G2476" s="5" t="inlineStr">
        <is>
          <t>HS</t>
        </is>
      </c>
      <c r="H2476" s="5" t="inlineStr">
        <is>
          <t>HS</t>
        </is>
      </c>
      <c r="I2476" s="5">
        <f>VLOOKUP(H2476,'5.a Definitions'!E:F,2,FALSE)</f>
        <v/>
      </c>
      <c r="J2476" s="465" t="inlineStr">
        <is>
          <t xml:space="preserve"> Deposition </t>
        </is>
      </c>
      <c r="K2476" s="465" t="inlineStr">
        <is>
          <t xml:space="preserve"> deposition to settlements </t>
        </is>
      </c>
      <c r="L2476" s="465" t="inlineStr">
        <is>
          <t xml:space="preserve"> reactive </t>
        </is>
      </c>
      <c r="M2476" s="465" t="inlineStr">
        <is>
          <t xml:space="preserve"> OXN </t>
        </is>
      </c>
      <c r="N2476" s="466" t="n">
        <v>1.644465864379538</v>
      </c>
      <c r="O2476" s="467" t="n">
        <v>0.3766115071511001</v>
      </c>
      <c r="P2476" s="468" t="n">
        <v>2008</v>
      </c>
      <c r="Q2476" s="469" t="inlineStr">
        <is>
          <t>NILU and geodata.no</t>
        </is>
      </c>
      <c r="R2476" s="469" t="inlineStr">
        <is>
          <t>ok</t>
        </is>
      </c>
      <c r="S2476" s="469" t="inlineStr">
        <is>
          <t xml:space="preserve"> text </t>
        </is>
      </c>
      <c r="T2476" s="426" t="inlineStr">
        <is>
          <t>Norway</t>
        </is>
      </c>
      <c r="U2476" s="465" t="inlineStr">
        <is>
          <t xml:space="preserve"> - </t>
        </is>
      </c>
      <c r="V2476" s="465" t="n">
        <v>0.04</v>
      </c>
    </row>
    <row r="2477">
      <c r="B2477" s="5" t="inlineStr">
        <is>
          <t>AT.AT-HS.HS</t>
        </is>
      </c>
      <c r="C2477" s="5" t="inlineStr">
        <is>
          <t>AT.AT-HS.HS-Deposition-RDN</t>
        </is>
      </c>
      <c r="D2477" s="5" t="inlineStr">
        <is>
          <t>AT</t>
        </is>
      </c>
      <c r="E2477" s="5" t="inlineStr">
        <is>
          <t>AT</t>
        </is>
      </c>
      <c r="F2477" s="5">
        <f>VLOOKUP(E2477,'5.a Definitions'!E:F,2,FALSE)</f>
        <v/>
      </c>
      <c r="G2477" s="5" t="inlineStr">
        <is>
          <t>HS</t>
        </is>
      </c>
      <c r="H2477" s="5" t="inlineStr">
        <is>
          <t>HS</t>
        </is>
      </c>
      <c r="I2477" s="5">
        <f>VLOOKUP(H2477,'5.a Definitions'!E:F,2,FALSE)</f>
        <v/>
      </c>
      <c r="J2477" s="465" t="inlineStr">
        <is>
          <t xml:space="preserve"> Deposition </t>
        </is>
      </c>
      <c r="K2477" s="465" t="inlineStr">
        <is>
          <t xml:space="preserve"> deposition to settlements </t>
        </is>
      </c>
      <c r="L2477" s="465" t="inlineStr">
        <is>
          <t xml:space="preserve"> reactive </t>
        </is>
      </c>
      <c r="M2477" s="465" t="inlineStr">
        <is>
          <t xml:space="preserve"> RDN </t>
        </is>
      </c>
      <c r="N2477" s="466" t="n">
        <v>1.737940393930481</v>
      </c>
      <c r="O2477" s="467" t="n">
        <v>0.3766115071511001</v>
      </c>
      <c r="P2477" s="468" t="n">
        <v>2008</v>
      </c>
      <c r="Q2477" s="469" t="inlineStr">
        <is>
          <t>NILU and geodata.no</t>
        </is>
      </c>
      <c r="R2477" s="469" t="inlineStr">
        <is>
          <t>ok</t>
        </is>
      </c>
      <c r="S2477" s="469" t="inlineStr">
        <is>
          <t xml:space="preserve"> text </t>
        </is>
      </c>
      <c r="T2477" s="426" t="inlineStr">
        <is>
          <t>Norway</t>
        </is>
      </c>
      <c r="U2477" s="465" t="inlineStr">
        <is>
          <t xml:space="preserve"> - </t>
        </is>
      </c>
      <c r="V2477" s="465" t="n">
        <v>0.04</v>
      </c>
    </row>
    <row r="2478">
      <c r="B2478" s="5" t="inlineStr">
        <is>
          <t>AT.AT-HY.SW</t>
        </is>
      </c>
      <c r="C2478" s="5" t="inlineStr">
        <is>
          <t>AT.AT-HY.SW-Deposition-OXN</t>
        </is>
      </c>
      <c r="D2478" s="5" t="inlineStr">
        <is>
          <t>AT</t>
        </is>
      </c>
      <c r="E2478" s="5" t="inlineStr">
        <is>
          <t>AT</t>
        </is>
      </c>
      <c r="F2478" s="5">
        <f>VLOOKUP(E2478,'5.a Definitions'!E:F,2,FALSE)</f>
        <v/>
      </c>
      <c r="G2478" s="5" t="inlineStr">
        <is>
          <t>HY</t>
        </is>
      </c>
      <c r="H2478" s="5" t="inlineStr">
        <is>
          <t>SW</t>
        </is>
      </c>
      <c r="I2478" s="5">
        <f>VLOOKUP(H2478,'5.a Definitions'!E:F,2,FALSE)</f>
        <v/>
      </c>
      <c r="J2478" s="465" t="inlineStr">
        <is>
          <t xml:space="preserve"> Deposition </t>
        </is>
      </c>
      <c r="K2478" s="465" t="inlineStr">
        <is>
          <t xml:space="preserve"> deposition to surface water </t>
        </is>
      </c>
      <c r="L2478" s="465" t="inlineStr">
        <is>
          <t xml:space="preserve"> reactive </t>
        </is>
      </c>
      <c r="M2478" s="465" t="inlineStr">
        <is>
          <t xml:space="preserve"> OXN </t>
        </is>
      </c>
      <c r="N2478" s="466" t="n">
        <v>4.174066241025963</v>
      </c>
      <c r="O2478" s="467" t="n">
        <v>0.3766115071511001</v>
      </c>
      <c r="P2478" s="468" t="n">
        <v>2008</v>
      </c>
      <c r="Q2478" s="469" t="inlineStr">
        <is>
          <t>NILU and geodata.no</t>
        </is>
      </c>
      <c r="R2478" s="469" t="inlineStr">
        <is>
          <t>ok</t>
        </is>
      </c>
      <c r="S2478" s="469" t="inlineStr">
        <is>
          <t xml:space="preserve"> text </t>
        </is>
      </c>
      <c r="T2478" s="426" t="inlineStr">
        <is>
          <t>Norway</t>
        </is>
      </c>
      <c r="U2478" s="465" t="inlineStr">
        <is>
          <t xml:space="preserve"> - </t>
        </is>
      </c>
      <c r="V2478" s="465" t="n">
        <v>0.04</v>
      </c>
    </row>
    <row r="2479" ht="16" customHeight="1">
      <c r="B2479" s="5" t="inlineStr">
        <is>
          <t>AT.AT-HY.SW</t>
        </is>
      </c>
      <c r="C2479" s="5" t="inlineStr">
        <is>
          <t>AT.AT-HY.SW-Deposition-RDN</t>
        </is>
      </c>
      <c r="D2479" s="5" t="inlineStr">
        <is>
          <t>AT</t>
        </is>
      </c>
      <c r="E2479" s="5" t="inlineStr">
        <is>
          <t>AT</t>
        </is>
      </c>
      <c r="F2479" s="5">
        <f>VLOOKUP(E2479,'5.a Definitions'!E:F,2,FALSE)</f>
        <v/>
      </c>
      <c r="G2479" s="5" t="inlineStr">
        <is>
          <t>HY</t>
        </is>
      </c>
      <c r="H2479" s="5" t="inlineStr">
        <is>
          <t>SW</t>
        </is>
      </c>
      <c r="I2479" s="5">
        <f>VLOOKUP(H2479,'5.a Definitions'!E:F,2,FALSE)</f>
        <v/>
      </c>
      <c r="J2479" s="465" t="inlineStr">
        <is>
          <t xml:space="preserve"> Deposition </t>
        </is>
      </c>
      <c r="K2479" s="465" t="inlineStr">
        <is>
          <t xml:space="preserve"> deposition to surface water </t>
        </is>
      </c>
      <c r="L2479" s="465" t="inlineStr">
        <is>
          <t xml:space="preserve"> reactive </t>
        </is>
      </c>
      <c r="M2479" s="465" t="inlineStr">
        <is>
          <t xml:space="preserve"> RDN </t>
        </is>
      </c>
      <c r="N2479" s="466" t="n">
        <v>5.001636671840852</v>
      </c>
      <c r="O2479" s="467" t="n">
        <v>0.3766115071511</v>
      </c>
      <c r="P2479" s="468" t="n">
        <v>2008</v>
      </c>
      <c r="Q2479" s="469" t="inlineStr">
        <is>
          <t>NILU and geodata.no</t>
        </is>
      </c>
      <c r="R2479" s="469" t="inlineStr">
        <is>
          <t>ok</t>
        </is>
      </c>
      <c r="S2479" s="469" t="inlineStr">
        <is>
          <t xml:space="preserve"> text </t>
        </is>
      </c>
      <c r="T2479" s="426" t="inlineStr">
        <is>
          <t>Norway</t>
        </is>
      </c>
      <c r="U2479" s="465" t="inlineStr">
        <is>
          <t xml:space="preserve"> - </t>
        </is>
      </c>
      <c r="V2479" s="465" t="n">
        <v>0.04</v>
      </c>
    </row>
    <row r="2480" ht="16" customHeight="1">
      <c r="B2480" s="5" t="inlineStr">
        <is>
          <t>AT.AT-HY.SW</t>
        </is>
      </c>
      <c r="C2480" s="5" t="inlineStr">
        <is>
          <t>AT.AT-HY.SW-N2 fixation-N2</t>
        </is>
      </c>
      <c r="D2480" s="5" t="inlineStr">
        <is>
          <t>AT</t>
        </is>
      </c>
      <c r="E2480" s="5" t="inlineStr">
        <is>
          <t>AT</t>
        </is>
      </c>
      <c r="F2480" s="5">
        <f>VLOOKUP(E2480,'5.a Definitions'!E:F,2,FALSE)</f>
        <v/>
      </c>
      <c r="G2480" s="5" t="inlineStr">
        <is>
          <t>HY</t>
        </is>
      </c>
      <c r="H2480" s="5" t="inlineStr">
        <is>
          <t>SW</t>
        </is>
      </c>
      <c r="I2480" s="5">
        <f>VLOOKUP(H2480,'5.a Definitions'!E:F,2,FALSE)</f>
        <v/>
      </c>
      <c r="J2480" s="465" t="inlineStr">
        <is>
          <t xml:space="preserve"> N2 fixation </t>
        </is>
      </c>
      <c r="K2480" s="465" t="inlineStr">
        <is>
          <t xml:space="preserve"> N2 fixation surface water </t>
        </is>
      </c>
      <c r="L2480" s="465" t="inlineStr">
        <is>
          <t xml:space="preserve"> inert </t>
        </is>
      </c>
      <c r="M2480" s="465" t="inlineStr">
        <is>
          <t xml:space="preserve"> N2 </t>
        </is>
      </c>
      <c r="N2480" s="466" t="n">
        <v>2.0457</v>
      </c>
      <c r="O2480" s="467" t="n">
        <v>8.962723886426243</v>
      </c>
      <c r="P2480" s="468" t="n">
        <v>2008</v>
      </c>
      <c r="Q2480" s="469" t="inlineStr">
        <is>
          <t>NIBIO and Reddy &amp; DeLaune (2008)</t>
        </is>
      </c>
      <c r="R2480" s="469" t="inlineStr">
        <is>
          <t>ok</t>
        </is>
      </c>
      <c r="S2480" s="469" t="inlineStr">
        <is>
          <t xml:space="preserve"> text </t>
        </is>
      </c>
      <c r="T2480" s="426" t="inlineStr">
        <is>
          <t>Norway</t>
        </is>
      </c>
      <c r="U2480" s="465" t="inlineStr">
        <is>
          <t xml:space="preserve"> - </t>
        </is>
      </c>
      <c r="V2480" s="465" t="n">
        <v>0.04</v>
      </c>
    </row>
    <row r="2481" ht="16" customHeight="1">
      <c r="B2481" s="5" t="inlineStr">
        <is>
          <t>AT.AT-RW.RW</t>
        </is>
      </c>
      <c r="C2481" s="5" t="inlineStr">
        <is>
          <t>AT.AT-RW.RW-Atmospheric outflow-RDN</t>
        </is>
      </c>
      <c r="D2481" s="5" t="inlineStr">
        <is>
          <t>AT</t>
        </is>
      </c>
      <c r="E2481" s="5" t="inlineStr">
        <is>
          <t>AT</t>
        </is>
      </c>
      <c r="F2481" s="5">
        <f>VLOOKUP(E2481,'5.a Definitions'!E:F,2,FALSE)</f>
        <v/>
      </c>
      <c r="G2481" s="5" t="inlineStr">
        <is>
          <t>RW</t>
        </is>
      </c>
      <c r="H2481" s="5" t="inlineStr">
        <is>
          <t>RW</t>
        </is>
      </c>
      <c r="I2481" s="5">
        <f>VLOOKUP(H2481,'5.a Definitions'!E:F,2,FALSE)</f>
        <v/>
      </c>
      <c r="J2481" s="465" t="inlineStr">
        <is>
          <t xml:space="preserve"> Atmospheric outflow </t>
        </is>
      </c>
      <c r="K2481" s="465" t="inlineStr">
        <is>
          <t xml:space="preserve"> atmospheric outflow </t>
        </is>
      </c>
      <c r="L2481" s="465" t="inlineStr">
        <is>
          <t xml:space="preserve"> reactive </t>
        </is>
      </c>
      <c r="M2481" s="465" t="inlineStr">
        <is>
          <t xml:space="preserve"> RDN </t>
        </is>
      </c>
      <c r="N2481" s="466" t="n">
        <v>10.6724296334542</v>
      </c>
      <c r="O2481" s="467" t="n">
        <v>0.4978678205152003</v>
      </c>
      <c r="P2481" s="468" t="n">
        <v>2008</v>
      </c>
      <c r="Q2481" s="469" t="inlineStr">
        <is>
          <t>EMEP SR tables</t>
        </is>
      </c>
      <c r="R2481" s="469" t="inlineStr">
        <is>
          <t>ok</t>
        </is>
      </c>
      <c r="S2481" s="469" t="inlineStr">
        <is>
          <t xml:space="preserve"> text </t>
        </is>
      </c>
      <c r="T2481" s="426" t="inlineStr">
        <is>
          <t>Norway</t>
        </is>
      </c>
      <c r="U2481" s="465" t="inlineStr">
        <is>
          <t xml:space="preserve"> - </t>
        </is>
      </c>
      <c r="V2481" s="465" t="n">
        <v>0.04</v>
      </c>
    </row>
    <row r="2482" ht="16" customHeight="1" thickBot="1">
      <c r="A2482" s="493" t="n"/>
      <c r="B2482" s="6" t="inlineStr">
        <is>
          <t>AT.AT-RW.RW</t>
        </is>
      </c>
      <c r="C2482" s="6" t="inlineStr">
        <is>
          <t>AT.AT-RW.RW-Atmospheric outflow-OXN</t>
        </is>
      </c>
      <c r="D2482" s="6" t="inlineStr">
        <is>
          <t>AT</t>
        </is>
      </c>
      <c r="E2482" s="6" t="inlineStr">
        <is>
          <t>AT</t>
        </is>
      </c>
      <c r="F2482" s="5">
        <f>VLOOKUP(E2482,'5.a Definitions'!E:F,2,FALSE)</f>
        <v/>
      </c>
      <c r="G2482" s="6" t="inlineStr">
        <is>
          <t>RW</t>
        </is>
      </c>
      <c r="H2482" s="6" t="inlineStr">
        <is>
          <t>RW</t>
        </is>
      </c>
      <c r="I2482" s="5">
        <f>VLOOKUP(H2482,'5.a Definitions'!E:F,2,FALSE)</f>
        <v/>
      </c>
      <c r="J2482" s="470" t="inlineStr">
        <is>
          <t xml:space="preserve"> Atmospheric outflow </t>
        </is>
      </c>
      <c r="K2482" s="470" t="inlineStr">
        <is>
          <t xml:space="preserve"> atmospheric outflow </t>
        </is>
      </c>
      <c r="L2482" s="470" t="inlineStr">
        <is>
          <t xml:space="preserve"> reactive </t>
        </is>
      </c>
      <c r="M2482" s="470" t="inlineStr">
        <is>
          <t xml:space="preserve"> OXN </t>
        </is>
      </c>
      <c r="N2482" s="466" t="n">
        <v>32.35821220705333</v>
      </c>
      <c r="O2482" s="471" t="n">
        <v>0.4978678205152003</v>
      </c>
      <c r="P2482" s="468" t="n">
        <v>2008</v>
      </c>
      <c r="Q2482" s="472" t="inlineStr">
        <is>
          <t>EMEP SR tables</t>
        </is>
      </c>
      <c r="R2482" s="469" t="inlineStr">
        <is>
          <t>ok</t>
        </is>
      </c>
      <c r="S2482" s="472" t="inlineStr">
        <is>
          <t xml:space="preserve"> text </t>
        </is>
      </c>
      <c r="T2482" s="426" t="inlineStr">
        <is>
          <t>Norway</t>
        </is>
      </c>
      <c r="U2482" s="470" t="inlineStr">
        <is>
          <t xml:space="preserve"> - </t>
        </is>
      </c>
      <c r="V2482" s="470" t="n">
        <v>0.04</v>
      </c>
    </row>
    <row r="2483" ht="16" customHeight="1">
      <c r="A2483" s="491" t="inlineStr">
        <is>
          <t>Hydrosphere</t>
        </is>
      </c>
      <c r="B2483" s="5" t="inlineStr">
        <is>
          <t>HY.CW-MP.FP</t>
        </is>
      </c>
      <c r="C2483" s="5" t="inlineStr">
        <is>
          <t>HY.CW-MP.FP-Fish (wild catch)-Nmix</t>
        </is>
      </c>
      <c r="D2483" s="5" t="inlineStr">
        <is>
          <t>HY</t>
        </is>
      </c>
      <c r="E2483" s="5" t="inlineStr">
        <is>
          <t>CW</t>
        </is>
      </c>
      <c r="F2483" s="5">
        <f>VLOOKUP(E2483,'5.a Definitions'!E:F,2,FALSE)</f>
        <v/>
      </c>
      <c r="G2483" s="5" t="inlineStr">
        <is>
          <t>MP</t>
        </is>
      </c>
      <c r="H2483" s="5" t="inlineStr">
        <is>
          <t>FP</t>
        </is>
      </c>
      <c r="I2483" s="5">
        <f>VLOOKUP(H2483,'5.a Definitions'!E:F,2,FALSE)</f>
        <v/>
      </c>
      <c r="J2483" s="465" t="inlineStr">
        <is>
          <t xml:space="preserve"> Fish (wild catch) </t>
        </is>
      </c>
      <c r="K2483" s="5" t="inlineStr">
        <is>
          <t>coastal water fish (wild catch)</t>
        </is>
      </c>
      <c r="L2483" s="465" t="inlineStr">
        <is>
          <t xml:space="preserve"> reactive </t>
        </is>
      </c>
      <c r="M2483" s="465" t="inlineStr">
        <is>
          <t xml:space="preserve"> Nmix </t>
        </is>
      </c>
      <c r="N2483" s="466" t="n">
        <v>65.086277018</v>
      </c>
      <c r="O2483" s="467" t="n">
        <v>0.1085341456122686</v>
      </c>
      <c r="P2483" s="468" t="n">
        <v>2008</v>
      </c>
      <c r="Q2483" s="469" t="inlineStr">
        <is>
          <t>Fiskeridirektoratet</t>
        </is>
      </c>
      <c r="R2483" s="469" t="inlineStr">
        <is>
          <t>ok</t>
        </is>
      </c>
      <c r="S2483" s="469" t="inlineStr">
        <is>
          <t xml:space="preserve"> text </t>
        </is>
      </c>
      <c r="T2483" s="426" t="inlineStr">
        <is>
          <t>Norway</t>
        </is>
      </c>
      <c r="U2483" s="5" t="inlineStr">
        <is>
          <t>useful output</t>
        </is>
      </c>
      <c r="V2483" s="465" t="n">
        <v>0.04</v>
      </c>
    </row>
    <row r="2484" ht="16" customHeight="1">
      <c r="B2484" s="5" t="inlineStr">
        <is>
          <t>HY.SW-AT.AT</t>
        </is>
      </c>
      <c r="C2484" s="5" t="inlineStr">
        <is>
          <t>HY.SW-AT.AT-Emissions-N2</t>
        </is>
      </c>
      <c r="D2484" s="5" t="inlineStr">
        <is>
          <t>HY</t>
        </is>
      </c>
      <c r="E2484" s="5" t="inlineStr">
        <is>
          <t>SW</t>
        </is>
      </c>
      <c r="F2484" s="5">
        <f>VLOOKUP(E2484,'5.a Definitions'!E:F,2,FALSE)</f>
        <v/>
      </c>
      <c r="G2484" s="5" t="inlineStr">
        <is>
          <t>AT</t>
        </is>
      </c>
      <c r="H2484" s="5" t="inlineStr">
        <is>
          <t>AT</t>
        </is>
      </c>
      <c r="I2484" s="5">
        <f>VLOOKUP(H2484,'5.a Definitions'!E:F,2,FALSE)</f>
        <v/>
      </c>
      <c r="J2484" s="465" t="inlineStr">
        <is>
          <t xml:space="preserve"> Emissions </t>
        </is>
      </c>
      <c r="K2484" s="465" t="inlineStr">
        <is>
          <t xml:space="preserve"> surface water emissions </t>
        </is>
      </c>
      <c r="L2484" s="465" t="inlineStr">
        <is>
          <t xml:space="preserve"> inert </t>
        </is>
      </c>
      <c r="M2484" s="465" t="inlineStr">
        <is>
          <t xml:space="preserve"> N2 </t>
        </is>
      </c>
      <c r="N2484" s="466" t="n">
        <v>13.61768170185781</v>
      </c>
      <c r="O2484" s="467" t="n">
        <v>0.5487961087790529</v>
      </c>
      <c r="P2484" s="468" t="n">
        <v>2008</v>
      </c>
      <c r="Q2484" s="469" t="inlineStr">
        <is>
          <t>Filled (extrapolated from 2013: inflow to coastal waters x TEOTIL3 retention ratio)</t>
        </is>
      </c>
      <c r="R2484" s="469" t="inlineStr">
        <is>
          <t>ok</t>
        </is>
      </c>
      <c r="S2484" s="469" t="inlineStr">
        <is>
          <t xml:space="preserve"> text </t>
        </is>
      </c>
      <c r="T2484" s="426" t="inlineStr">
        <is>
          <t>Norway</t>
        </is>
      </c>
      <c r="U2484" s="465" t="inlineStr">
        <is>
          <t xml:space="preserve"> N wasted </t>
        </is>
      </c>
      <c r="V2484" s="465" t="n">
        <v>0.04</v>
      </c>
    </row>
    <row r="2485" ht="16" customHeight="1">
      <c r="B2485" s="5" t="inlineStr">
        <is>
          <t>HY.SW-AT.AT</t>
        </is>
      </c>
      <c r="C2485" s="5" t="inlineStr">
        <is>
          <t>HY.SW-AT.AT-Emissions-N2O</t>
        </is>
      </c>
      <c r="D2485" s="5" t="inlineStr">
        <is>
          <t>HY</t>
        </is>
      </c>
      <c r="E2485" s="5" t="inlineStr">
        <is>
          <t>SW</t>
        </is>
      </c>
      <c r="F2485" s="5">
        <f>VLOOKUP(E2485,'5.a Definitions'!E:F,2,FALSE)</f>
        <v/>
      </c>
      <c r="G2485" s="5" t="inlineStr">
        <is>
          <t>AT</t>
        </is>
      </c>
      <c r="H2485" s="5" t="inlineStr">
        <is>
          <t>AT</t>
        </is>
      </c>
      <c r="I2485" s="5">
        <f>VLOOKUP(H2485,'5.a Definitions'!E:F,2,FALSE)</f>
        <v/>
      </c>
      <c r="J2485" s="465" t="inlineStr">
        <is>
          <t xml:space="preserve"> Emissions </t>
        </is>
      </c>
      <c r="K2485" s="465" t="inlineStr">
        <is>
          <t xml:space="preserve"> surface water emissions </t>
        </is>
      </c>
      <c r="L2485" s="465" t="inlineStr">
        <is>
          <t xml:space="preserve"> reactive </t>
        </is>
      </c>
      <c r="M2485" s="465" t="inlineStr">
        <is>
          <t xml:space="preserve"> N2O </t>
        </is>
      </c>
      <c r="N2485" s="466" t="n">
        <v>0.1375523404228062</v>
      </c>
      <c r="O2485" s="467" t="n">
        <v>11.04718111846928</v>
      </c>
      <c r="P2485" s="468" t="n">
        <v>2008</v>
      </c>
      <c r="Q2485" s="469" t="inlineStr">
        <is>
          <t>Filled (extrapolated from 2013: inflow to coastal waters x TEOTIL3 retention ratio)</t>
        </is>
      </c>
      <c r="R2485" s="469" t="inlineStr">
        <is>
          <t>ok</t>
        </is>
      </c>
      <c r="S2485" s="469" t="inlineStr">
        <is>
          <t xml:space="preserve"> text </t>
        </is>
      </c>
      <c r="T2485" s="426" t="inlineStr">
        <is>
          <t>Norway</t>
        </is>
      </c>
      <c r="U2485" s="465" t="inlineStr">
        <is>
          <t xml:space="preserve"> N wasted </t>
        </is>
      </c>
      <c r="V2485" s="465" t="n">
        <v>0.04</v>
      </c>
    </row>
    <row r="2486" ht="16" customHeight="1">
      <c r="B2486" s="5" t="inlineStr">
        <is>
          <t>HY.SW-HY.CW</t>
        </is>
      </c>
      <c r="C2486" s="5" t="inlineStr">
        <is>
          <t>HY.SW-HY.CW-Inflow to coastal waters-Nmix</t>
        </is>
      </c>
      <c r="D2486" s="5" t="inlineStr">
        <is>
          <t>HY</t>
        </is>
      </c>
      <c r="E2486" s="5" t="inlineStr">
        <is>
          <t>SW</t>
        </is>
      </c>
      <c r="F2486" s="5">
        <f>VLOOKUP(E2486,'5.a Definitions'!E:F,2,FALSE)</f>
        <v/>
      </c>
      <c r="G2486" s="5" t="inlineStr">
        <is>
          <t>HY</t>
        </is>
      </c>
      <c r="H2486" s="5" t="inlineStr">
        <is>
          <t>CW</t>
        </is>
      </c>
      <c r="I2486" s="5">
        <f>VLOOKUP(H2486,'5.a Definitions'!E:F,2,FALSE)</f>
        <v/>
      </c>
      <c r="J2486" s="465" t="inlineStr">
        <is>
          <t xml:space="preserve"> Inflow to coastal waters </t>
        </is>
      </c>
      <c r="K2486" s="465" t="inlineStr">
        <is>
          <t xml:space="preserve"> inflow to coastal water </t>
        </is>
      </c>
      <c r="L2486" s="465" t="inlineStr">
        <is>
          <t xml:space="preserve"> reactive </t>
        </is>
      </c>
      <c r="M2486" s="465" t="inlineStr">
        <is>
          <t xml:space="preserve"> Nmix </t>
        </is>
      </c>
      <c r="N2486" s="466" t="n">
        <v>114.3890945647757</v>
      </c>
      <c r="O2486" s="467" t="n">
        <v>0.2179510003467044</v>
      </c>
      <c r="P2486" s="468" t="n">
        <v>2008</v>
      </c>
      <c r="Q2486" s="469" t="inlineStr">
        <is>
          <t>NIVA TEOTIL2, bias-corrected to TEOTIL3</t>
        </is>
      </c>
      <c r="R2486" s="469" t="inlineStr">
        <is>
          <t>ok</t>
        </is>
      </c>
      <c r="S2486" s="469" t="inlineStr">
        <is>
          <t xml:space="preserve"> text </t>
        </is>
      </c>
      <c r="T2486" s="426" t="inlineStr">
        <is>
          <t>Norway</t>
        </is>
      </c>
      <c r="U2486" s="465" t="inlineStr">
        <is>
          <t xml:space="preserve"> - </t>
        </is>
      </c>
      <c r="V2486" s="465" t="n">
        <v>0.04</v>
      </c>
    </row>
    <row r="2487" ht="16" customHeight="1">
      <c r="B2487" s="5" t="inlineStr">
        <is>
          <t>HY.CW-MP.FP</t>
        </is>
      </c>
      <c r="C2487" s="5" t="inlineStr">
        <is>
          <t>HY.CW-MP.FP-Shellfish-Nmix</t>
        </is>
      </c>
      <c r="D2487" s="5" t="inlineStr">
        <is>
          <t>HY</t>
        </is>
      </c>
      <c r="E2487" s="5" t="inlineStr">
        <is>
          <t>CW</t>
        </is>
      </c>
      <c r="F2487" s="5">
        <f>VLOOKUP(E2487,'5.a Definitions'!E:F,2,FALSE)</f>
        <v/>
      </c>
      <c r="G2487" s="5" t="inlineStr">
        <is>
          <t>MP</t>
        </is>
      </c>
      <c r="H2487" s="5" t="inlineStr">
        <is>
          <t>FP</t>
        </is>
      </c>
      <c r="I2487" s="5">
        <f>VLOOKUP(H2487,'5.a Definitions'!E:F,2,FALSE)</f>
        <v/>
      </c>
      <c r="J2487" s="465" t="inlineStr">
        <is>
          <t xml:space="preserve"> Shellfish </t>
        </is>
      </c>
      <c r="K2487" s="465" t="inlineStr">
        <is>
          <t xml:space="preserve"> coastal water shellfish </t>
        </is>
      </c>
      <c r="L2487" s="465" t="inlineStr">
        <is>
          <t xml:space="preserve"> reactive </t>
        </is>
      </c>
      <c r="M2487" s="465" t="inlineStr">
        <is>
          <t xml:space="preserve"> Nmix </t>
        </is>
      </c>
      <c r="N2487" s="466" t="n">
        <v>3.450985161200001</v>
      </c>
      <c r="O2487" s="467" t="n">
        <v>0.1184359152623052</v>
      </c>
      <c r="P2487" s="468" t="n">
        <v>2008</v>
      </c>
      <c r="Q2487" s="469" t="inlineStr">
        <is>
          <t>Fiskeridirektoratet</t>
        </is>
      </c>
      <c r="R2487" s="469" t="inlineStr">
        <is>
          <t>ok</t>
        </is>
      </c>
      <c r="S2487" s="469" t="inlineStr">
        <is>
          <t xml:space="preserve"> text </t>
        </is>
      </c>
      <c r="T2487" s="426" t="inlineStr">
        <is>
          <t>Norway</t>
        </is>
      </c>
      <c r="U2487" s="5" t="inlineStr">
        <is>
          <t>useful output</t>
        </is>
      </c>
      <c r="V2487" s="465" t="n">
        <v>0.04</v>
      </c>
    </row>
    <row r="2488" ht="16" customHeight="1">
      <c r="B2488" s="5" t="inlineStr">
        <is>
          <t>HY.AC-MP.FP</t>
        </is>
      </c>
      <c r="C2488" s="5" t="inlineStr">
        <is>
          <t>HY.AC-MP.FP-Coastal fish and seafood-Nmix</t>
        </is>
      </c>
      <c r="D2488" s="5" t="inlineStr">
        <is>
          <t>HY</t>
        </is>
      </c>
      <c r="E2488" s="5" t="inlineStr">
        <is>
          <t>AC</t>
        </is>
      </c>
      <c r="F2488" s="5">
        <f>VLOOKUP(E2488,'5.a Definitions'!E:F,2,FALSE)</f>
        <v/>
      </c>
      <c r="G2488" s="5" t="inlineStr">
        <is>
          <t>MP</t>
        </is>
      </c>
      <c r="H2488" s="5" t="inlineStr">
        <is>
          <t>FP</t>
        </is>
      </c>
      <c r="I2488" s="5">
        <f>VLOOKUP(H2488,'5.a Definitions'!E:F,2,FALSE)</f>
        <v/>
      </c>
      <c r="J2488" s="465" t="inlineStr">
        <is>
          <t xml:space="preserve"> Coastal fish and seafood </t>
        </is>
      </c>
      <c r="K2488" s="465" t="inlineStr">
        <is>
          <t xml:space="preserve"> aquaculture coastal fish and seafood </t>
        </is>
      </c>
      <c r="L2488" s="465" t="inlineStr">
        <is>
          <t xml:space="preserve"> reactive </t>
        </is>
      </c>
      <c r="M2488" s="465" t="inlineStr">
        <is>
          <t xml:space="preserve"> Nmix </t>
        </is>
      </c>
      <c r="N2488" s="466" t="n">
        <v>23.8094248</v>
      </c>
      <c r="O2488" s="467" t="n">
        <v>0.1190792297475728</v>
      </c>
      <c r="P2488" s="468" t="n">
        <v>2008</v>
      </c>
      <c r="Q2488" s="469" t="inlineStr">
        <is>
          <t>Fiskeridirektoratet</t>
        </is>
      </c>
      <c r="R2488" s="469" t="inlineStr">
        <is>
          <t>ok</t>
        </is>
      </c>
      <c r="S2488" s="469" t="inlineStr">
        <is>
          <t xml:space="preserve"> text </t>
        </is>
      </c>
      <c r="T2488" s="426" t="inlineStr">
        <is>
          <t>Norway</t>
        </is>
      </c>
      <c r="U2488" s="5" t="inlineStr">
        <is>
          <t>useful output</t>
        </is>
      </c>
      <c r="V2488" s="465" t="n">
        <v>0.04</v>
      </c>
    </row>
    <row r="2489" ht="16" customHeight="1">
      <c r="B2489" s="5" t="inlineStr">
        <is>
          <t>HY.AC-MP.FP</t>
        </is>
      </c>
      <c r="C2489" s="5" t="inlineStr">
        <is>
          <t>HY.AC-MP.FP-Freshwater fish and seafood-Nmix</t>
        </is>
      </c>
      <c r="D2489" s="5" t="inlineStr">
        <is>
          <t>HY</t>
        </is>
      </c>
      <c r="E2489" s="5" t="inlineStr">
        <is>
          <t>AC</t>
        </is>
      </c>
      <c r="F2489" s="5">
        <f>VLOOKUP(E2489,'5.a Definitions'!E:F,2,FALSE)</f>
        <v/>
      </c>
      <c r="G2489" s="5" t="inlineStr">
        <is>
          <t>MP</t>
        </is>
      </c>
      <c r="H2489" s="5" t="inlineStr">
        <is>
          <t>FP</t>
        </is>
      </c>
      <c r="I2489" s="5">
        <f>VLOOKUP(H2489,'5.a Definitions'!E:F,2,FALSE)</f>
        <v/>
      </c>
      <c r="J2489" s="465" t="inlineStr">
        <is>
          <t xml:space="preserve"> Freshwater fish and seafood </t>
        </is>
      </c>
      <c r="K2489" s="465" t="inlineStr">
        <is>
          <t xml:space="preserve"> aquaculture freshwater fish and seafood </t>
        </is>
      </c>
      <c r="L2489" s="465" t="inlineStr">
        <is>
          <t xml:space="preserve"> reactive </t>
        </is>
      </c>
      <c r="M2489" s="465" t="inlineStr">
        <is>
          <t xml:space="preserve"> Nmix </t>
        </is>
      </c>
      <c r="N2489" s="466" t="n">
        <v>0</v>
      </c>
      <c r="O2489" s="467" t="n">
        <v>20</v>
      </c>
      <c r="P2489" s="468" t="n">
        <v>2008</v>
      </c>
      <c r="Q2489" s="469" t="inlineStr">
        <is>
          <t>no production</t>
        </is>
      </c>
      <c r="R2489" s="469" t="inlineStr">
        <is>
          <t>ok</t>
        </is>
      </c>
      <c r="S2489" s="469" t="inlineStr">
        <is>
          <t xml:space="preserve"> text </t>
        </is>
      </c>
      <c r="T2489" s="426" t="inlineStr">
        <is>
          <t>Norway</t>
        </is>
      </c>
      <c r="U2489" s="5" t="inlineStr">
        <is>
          <t>useful output</t>
        </is>
      </c>
      <c r="V2489" s="465" t="n">
        <v>0.04</v>
      </c>
    </row>
    <row r="2490" ht="16" customHeight="1">
      <c r="B2490" s="5" t="inlineStr">
        <is>
          <t>HY.AC-HY.CW</t>
        </is>
      </c>
      <c r="C2490" s="5" t="inlineStr">
        <is>
          <t>HY.AC-HY.CW-Waste feed-Nmix</t>
        </is>
      </c>
      <c r="D2490" s="5" t="inlineStr">
        <is>
          <t>HY</t>
        </is>
      </c>
      <c r="E2490" s="5" t="inlineStr">
        <is>
          <t>AC</t>
        </is>
      </c>
      <c r="F2490" s="5">
        <f>VLOOKUP(E2490,'5.a Definitions'!E:F,2,FALSE)</f>
        <v/>
      </c>
      <c r="G2490" s="5" t="inlineStr">
        <is>
          <t>HY</t>
        </is>
      </c>
      <c r="H2490" s="5" t="inlineStr">
        <is>
          <t>CW</t>
        </is>
      </c>
      <c r="I2490" s="5">
        <f>VLOOKUP(H2490,'5.a Definitions'!E:F,2,FALSE)</f>
        <v/>
      </c>
      <c r="J2490" s="465" t="inlineStr">
        <is>
          <t xml:space="preserve"> Waste feed </t>
        </is>
      </c>
      <c r="K2490" s="465" t="inlineStr">
        <is>
          <t xml:space="preserve"> waste feed to coastal water </t>
        </is>
      </c>
      <c r="L2490" s="465" t="inlineStr">
        <is>
          <t xml:space="preserve"> reactive </t>
        </is>
      </c>
      <c r="M2490" s="465" t="inlineStr">
        <is>
          <t xml:space="preserve"> Nmix </t>
        </is>
      </c>
      <c r="N2490" s="466" t="n">
        <v>3.740203005816603</v>
      </c>
      <c r="O2490" s="467" t="n">
        <v>0.3667212128289936</v>
      </c>
      <c r="P2490" s="468" t="n">
        <v>2008</v>
      </c>
      <c r="Q2490" s="469" t="inlineStr">
        <is>
          <t>Mass balance</t>
        </is>
      </c>
      <c r="R2490" s="469" t="inlineStr">
        <is>
          <t>ok</t>
        </is>
      </c>
      <c r="S2490" s="469" t="inlineStr">
        <is>
          <t xml:space="preserve"> text </t>
        </is>
      </c>
      <c r="T2490" s="426" t="inlineStr">
        <is>
          <t>Norway</t>
        </is>
      </c>
      <c r="U2490" s="465" t="inlineStr">
        <is>
          <t xml:space="preserve"> N wasted </t>
        </is>
      </c>
      <c r="V2490" s="465" t="n">
        <v>0.04</v>
      </c>
    </row>
    <row r="2491" ht="16" customHeight="1">
      <c r="B2491" s="5" t="inlineStr">
        <is>
          <t>HY.AC-HY.CW</t>
        </is>
      </c>
      <c r="C2491" s="5" t="inlineStr">
        <is>
          <t>HY.AC-HY.CW-Excretia-Nmix</t>
        </is>
      </c>
      <c r="D2491" s="5" t="inlineStr">
        <is>
          <t>HY</t>
        </is>
      </c>
      <c r="E2491" s="5" t="inlineStr">
        <is>
          <t>AC</t>
        </is>
      </c>
      <c r="F2491" s="5">
        <f>VLOOKUP(E2491,'5.a Definitions'!E:F,2,FALSE)</f>
        <v/>
      </c>
      <c r="G2491" s="5" t="inlineStr">
        <is>
          <t>HY</t>
        </is>
      </c>
      <c r="H2491" s="5" t="inlineStr">
        <is>
          <t>CW</t>
        </is>
      </c>
      <c r="I2491" s="5">
        <f>VLOOKUP(H2491,'5.a Definitions'!E:F,2,FALSE)</f>
        <v/>
      </c>
      <c r="J2491" s="465" t="inlineStr">
        <is>
          <t xml:space="preserve"> Excretia </t>
        </is>
      </c>
      <c r="K2491" s="465" t="inlineStr">
        <is>
          <t xml:space="preserve"> excretia to coastal water </t>
        </is>
      </c>
      <c r="L2491" s="465" t="inlineStr">
        <is>
          <t xml:space="preserve"> reactive </t>
        </is>
      </c>
      <c r="M2491" s="465" t="inlineStr">
        <is>
          <t xml:space="preserve"> Nmix </t>
        </is>
      </c>
      <c r="N2491" s="466" t="n">
        <v>38.70195522797204</v>
      </c>
      <c r="O2491" s="467" t="n">
        <v>0.1798147558983099</v>
      </c>
      <c r="P2491" s="468" t="n">
        <v>2008</v>
      </c>
      <c r="Q2491" s="469" t="inlineStr">
        <is>
          <t>Mass balance</t>
        </is>
      </c>
      <c r="R2491" s="469" t="inlineStr">
        <is>
          <t>ok</t>
        </is>
      </c>
      <c r="S2491" s="469" t="inlineStr">
        <is>
          <t xml:space="preserve"> text </t>
        </is>
      </c>
      <c r="T2491" s="426" t="inlineStr">
        <is>
          <t>Norway</t>
        </is>
      </c>
      <c r="U2491" s="465" t="inlineStr">
        <is>
          <t xml:space="preserve"> N wasted </t>
        </is>
      </c>
      <c r="V2491" s="465" t="n">
        <v>0.04</v>
      </c>
    </row>
    <row r="2492" ht="16" customHeight="1">
      <c r="A2492" s="490" t="inlineStr">
        <is>
          <t xml:space="preserve"> Rest of the world </t>
        </is>
      </c>
      <c r="B2492" s="5" t="inlineStr">
        <is>
          <t>RW.RW-EF.EC</t>
        </is>
      </c>
      <c r="C2492" s="5" t="inlineStr">
        <is>
          <t>RW.RW-EF.EC-Fuel import-Nmix</t>
        </is>
      </c>
      <c r="D2492" s="5" t="inlineStr">
        <is>
          <t>RW</t>
        </is>
      </c>
      <c r="E2492" s="5" t="inlineStr">
        <is>
          <t>RW</t>
        </is>
      </c>
      <c r="F2492" s="5">
        <f>VLOOKUP(E2492,'5.a Definitions'!E:F,2,FALSE)</f>
        <v/>
      </c>
      <c r="G2492" s="5" t="inlineStr">
        <is>
          <t>EF</t>
        </is>
      </c>
      <c r="H2492" s="5" t="inlineStr">
        <is>
          <t>EC</t>
        </is>
      </c>
      <c r="I2492" s="5">
        <f>VLOOKUP(H2492,'5.a Definitions'!E:F,2,FALSE)</f>
        <v/>
      </c>
      <c r="J2492" s="465" t="inlineStr">
        <is>
          <t xml:space="preserve"> Fuel import </t>
        </is>
      </c>
      <c r="K2492" s="465" t="inlineStr">
        <is>
          <t xml:space="preserve"> fuel import </t>
        </is>
      </c>
      <c r="L2492" s="465" t="inlineStr">
        <is>
          <t xml:space="preserve"> reactive </t>
        </is>
      </c>
      <c r="M2492" s="465" t="inlineStr">
        <is>
          <t xml:space="preserve"> Nmix </t>
        </is>
      </c>
      <c r="N2492" s="466" t="n">
        <v>18.245311920463</v>
      </c>
      <c r="O2492" s="467" t="n">
        <v>0.4519188900275009</v>
      </c>
      <c r="P2492" s="468" t="n">
        <v>2008</v>
      </c>
      <c r="Q2492" s="469" t="inlineStr">
        <is>
          <t>SSB tab 08801</t>
        </is>
      </c>
      <c r="R2492" s="469" t="inlineStr">
        <is>
          <t>ok</t>
        </is>
      </c>
      <c r="S2492" s="469" t="inlineStr">
        <is>
          <t xml:space="preserve"> text </t>
        </is>
      </c>
      <c r="T2492" s="426" t="inlineStr">
        <is>
          <t>Norway</t>
        </is>
      </c>
      <c r="U2492" s="5" t="inlineStr">
        <is>
          <t>import</t>
        </is>
      </c>
      <c r="V2492" s="465" t="n">
        <v>0.04</v>
      </c>
    </row>
    <row r="2493" ht="16" customHeight="1">
      <c r="B2493" s="5" t="inlineStr">
        <is>
          <t>RW.RW-EF.TR</t>
        </is>
      </c>
      <c r="C2493" s="5" t="inlineStr">
        <is>
          <t>RW.RW-EF.TR-Import of transport fuel-Nmix</t>
        </is>
      </c>
      <c r="D2493" s="5" t="inlineStr">
        <is>
          <t>RW</t>
        </is>
      </c>
      <c r="E2493" s="5" t="inlineStr">
        <is>
          <t>RW</t>
        </is>
      </c>
      <c r="F2493" s="5">
        <f>VLOOKUP(E2493,'5.a Definitions'!E:F,2,FALSE)</f>
        <v/>
      </c>
      <c r="G2493" s="5" t="inlineStr">
        <is>
          <t>EF</t>
        </is>
      </c>
      <c r="H2493" s="5" t="inlineStr">
        <is>
          <t>TR</t>
        </is>
      </c>
      <c r="I2493" s="5">
        <f>VLOOKUP(H2493,'5.a Definitions'!E:F,2,FALSE)</f>
        <v/>
      </c>
      <c r="J2493" s="465" t="inlineStr">
        <is>
          <t xml:space="preserve"> Import of transport fuel </t>
        </is>
      </c>
      <c r="K2493" s="465" t="inlineStr">
        <is>
          <t xml:space="preserve"> import of transport fuel </t>
        </is>
      </c>
      <c r="L2493" s="465" t="inlineStr">
        <is>
          <t xml:space="preserve"> reactive </t>
        </is>
      </c>
      <c r="M2493" s="465" t="inlineStr">
        <is>
          <t xml:space="preserve"> Nmix </t>
        </is>
      </c>
      <c r="N2493" s="466" t="n">
        <v>0.249947946</v>
      </c>
      <c r="O2493" s="467" t="n">
        <v>0.227519217328645</v>
      </c>
      <c r="P2493" s="468" t="n">
        <v>2008</v>
      </c>
      <c r="Q2493" s="469" t="inlineStr">
        <is>
          <t>SSB tab 08801</t>
        </is>
      </c>
      <c r="R2493" s="469" t="inlineStr">
        <is>
          <t>ok</t>
        </is>
      </c>
      <c r="S2493" s="469" t="inlineStr">
        <is>
          <t xml:space="preserve"> text </t>
        </is>
      </c>
      <c r="T2493" s="426" t="inlineStr">
        <is>
          <t>Norway</t>
        </is>
      </c>
      <c r="U2493" s="5" t="inlineStr">
        <is>
          <t>import</t>
        </is>
      </c>
      <c r="V2493" s="465" t="n">
        <v>0.04</v>
      </c>
    </row>
    <row r="2494" ht="16" customHeight="1">
      <c r="B2494" s="5" t="inlineStr">
        <is>
          <t>RW.RW-MP.FP</t>
        </is>
      </c>
      <c r="C2494" s="5" t="inlineStr">
        <is>
          <t>RW.RW-MP.FP-Sea fish (landings)-Nmix</t>
        </is>
      </c>
      <c r="D2494" s="5" t="inlineStr">
        <is>
          <t>RW</t>
        </is>
      </c>
      <c r="E2494" s="5" t="inlineStr">
        <is>
          <t>RW</t>
        </is>
      </c>
      <c r="F2494" s="5">
        <f>VLOOKUP(E2494,'5.a Definitions'!E:F,2,FALSE)</f>
        <v/>
      </c>
      <c r="G2494" s="5" t="inlineStr">
        <is>
          <t>MP</t>
        </is>
      </c>
      <c r="H2494" s="5" t="inlineStr">
        <is>
          <t>FP</t>
        </is>
      </c>
      <c r="I2494" s="5">
        <f>VLOOKUP(H2494,'5.a Definitions'!E:F,2,FALSE)</f>
        <v/>
      </c>
      <c r="J2494" s="465" t="inlineStr">
        <is>
          <t xml:space="preserve"> Sea fish (landings) </t>
        </is>
      </c>
      <c r="K2494" s="465" t="inlineStr">
        <is>
          <t xml:space="preserve"> sea fish (landings) </t>
        </is>
      </c>
      <c r="L2494" s="465" t="inlineStr">
        <is>
          <t xml:space="preserve"> reactive </t>
        </is>
      </c>
      <c r="M2494" s="465" t="inlineStr">
        <is>
          <t xml:space="preserve"> Nmix </t>
        </is>
      </c>
      <c r="N2494" s="466" t="n">
        <v>0</v>
      </c>
      <c r="O2494" s="467" t="n">
        <v>20</v>
      </c>
      <c r="P2494" s="468" t="n">
        <v>2008</v>
      </c>
      <c r="Q2494" s="469" t="inlineStr">
        <is>
          <t>counted under Hydrosphere</t>
        </is>
      </c>
      <c r="R2494" s="469" t="inlineStr">
        <is>
          <t>ok</t>
        </is>
      </c>
      <c r="S2494" s="469" t="inlineStr">
        <is>
          <t xml:space="preserve"> text </t>
        </is>
      </c>
      <c r="T2494" s="426" t="inlineStr">
        <is>
          <t>Norway</t>
        </is>
      </c>
      <c r="U2494" s="5" t="inlineStr">
        <is>
          <t>import</t>
        </is>
      </c>
      <c r="V2494" s="465" t="n">
        <v>0.04</v>
      </c>
    </row>
    <row r="2495" ht="16" customHeight="1">
      <c r="B2495" s="5" t="inlineStr">
        <is>
          <t>RW.RW-MP.FP</t>
        </is>
      </c>
      <c r="C2495" s="5" t="inlineStr">
        <is>
          <t>RW.RW-MP.FP-Food import-Nmix</t>
        </is>
      </c>
      <c r="D2495" s="5" t="inlineStr">
        <is>
          <t>RW</t>
        </is>
      </c>
      <c r="E2495" s="5" t="inlineStr">
        <is>
          <t>RW</t>
        </is>
      </c>
      <c r="F2495" s="5">
        <f>VLOOKUP(E2495,'5.a Definitions'!E:F,2,FALSE)</f>
        <v/>
      </c>
      <c r="G2495" s="5" t="inlineStr">
        <is>
          <t>MP</t>
        </is>
      </c>
      <c r="H2495" s="5" t="inlineStr">
        <is>
          <t>FP</t>
        </is>
      </c>
      <c r="I2495" s="5">
        <f>VLOOKUP(H2495,'5.a Definitions'!E:F,2,FALSE)</f>
        <v/>
      </c>
      <c r="J2495" s="465" t="inlineStr">
        <is>
          <t xml:space="preserve"> Food import </t>
        </is>
      </c>
      <c r="K2495" s="465" t="inlineStr">
        <is>
          <t xml:space="preserve"> food and feed import </t>
        </is>
      </c>
      <c r="L2495" s="465" t="inlineStr">
        <is>
          <t xml:space="preserve"> reactive </t>
        </is>
      </c>
      <c r="M2495" s="465" t="inlineStr">
        <is>
          <t xml:space="preserve"> Nmix </t>
        </is>
      </c>
      <c r="N2495" s="466" t="n">
        <v>24.752504934</v>
      </c>
      <c r="O2495" s="467" t="n">
        <v>0.07942453341283695</v>
      </c>
      <c r="P2495" s="468" t="n">
        <v>2008</v>
      </c>
      <c r="Q2495" s="469" t="inlineStr">
        <is>
          <t>SSB tab 08801</t>
        </is>
      </c>
      <c r="R2495" s="469" t="inlineStr">
        <is>
          <t>ok</t>
        </is>
      </c>
      <c r="S2495" s="469" t="inlineStr">
        <is>
          <t xml:space="preserve"> text </t>
        </is>
      </c>
      <c r="T2495" s="426" t="inlineStr">
        <is>
          <t>Norway</t>
        </is>
      </c>
      <c r="U2495" s="5" t="inlineStr">
        <is>
          <t>import</t>
        </is>
      </c>
      <c r="V2495" s="465" t="n">
        <v>0.04</v>
      </c>
    </row>
    <row r="2496" ht="16" customHeight="1">
      <c r="B2496" s="5" t="inlineStr">
        <is>
          <t>RW.RW-MP.OP</t>
        </is>
      </c>
      <c r="C2496" s="5" t="inlineStr">
        <is>
          <t>RW.RW-MP.OP-Other goods import -Nmix</t>
        </is>
      </c>
      <c r="D2496" s="5" t="inlineStr">
        <is>
          <t>RW</t>
        </is>
      </c>
      <c r="E2496" s="5" t="inlineStr">
        <is>
          <t>RW</t>
        </is>
      </c>
      <c r="F2496" s="5">
        <f>VLOOKUP(E2496,'5.a Definitions'!E:F,2,FALSE)</f>
        <v/>
      </c>
      <c r="G2496" s="5" t="inlineStr">
        <is>
          <t>MP</t>
        </is>
      </c>
      <c r="H2496" s="5" t="inlineStr">
        <is>
          <t>OP</t>
        </is>
      </c>
      <c r="I2496" s="5">
        <f>VLOOKUP(H2496,'5.a Definitions'!E:F,2,FALSE)</f>
        <v/>
      </c>
      <c r="J2496" s="465" t="inlineStr">
        <is>
          <t xml:space="preserve"> Other goods import  </t>
        </is>
      </c>
      <c r="K2496" s="465" t="inlineStr">
        <is>
          <t xml:space="preserve"> other goods import </t>
        </is>
      </c>
      <c r="L2496" s="465" t="inlineStr">
        <is>
          <t xml:space="preserve"> reactive </t>
        </is>
      </c>
      <c r="M2496" s="465" t="inlineStr">
        <is>
          <t xml:space="preserve"> Nmix </t>
        </is>
      </c>
      <c r="N2496" s="466" t="n">
        <v>25.0783654374</v>
      </c>
      <c r="O2496" s="467" t="n">
        <v>0.077058551351327</v>
      </c>
      <c r="P2496" s="468" t="n">
        <v>2008</v>
      </c>
      <c r="Q2496" s="469" t="inlineStr">
        <is>
          <t>SSB tab 08801</t>
        </is>
      </c>
      <c r="R2496" s="469" t="inlineStr">
        <is>
          <t>ok</t>
        </is>
      </c>
      <c r="S2496" s="469" t="inlineStr">
        <is>
          <t xml:space="preserve"> text </t>
        </is>
      </c>
      <c r="T2496" s="426" t="inlineStr">
        <is>
          <t>Norway</t>
        </is>
      </c>
      <c r="U2496" s="5" t="inlineStr">
        <is>
          <t>import</t>
        </is>
      </c>
      <c r="V2496" s="465" t="n">
        <v>0.04</v>
      </c>
    </row>
    <row r="2497" ht="16" customHeight="1">
      <c r="B2497" s="475" t="inlineStr">
        <is>
          <t>RW.RW-MP.OP</t>
        </is>
      </c>
      <c r="C2497" s="475" t="inlineStr">
        <is>
          <t>RW.RW-MP.OP-Ammonia import -Nmix</t>
        </is>
      </c>
      <c r="D2497" s="475" t="inlineStr">
        <is>
          <t>RW</t>
        </is>
      </c>
      <c r="E2497" s="475" t="inlineStr">
        <is>
          <t>RW</t>
        </is>
      </c>
      <c r="F2497" s="5">
        <f>VLOOKUP(E2497,'5.a Definitions'!E:F,2,FALSE)</f>
        <v/>
      </c>
      <c r="G2497" s="475" t="inlineStr">
        <is>
          <t>MP</t>
        </is>
      </c>
      <c r="H2497" s="475" t="inlineStr">
        <is>
          <t>OP</t>
        </is>
      </c>
      <c r="I2497" s="5">
        <f>VLOOKUP(H2497,'5.a Definitions'!E:F,2,FALSE)</f>
        <v/>
      </c>
      <c r="J2497" s="465" t="inlineStr">
        <is>
          <t>Ammonia import</t>
        </is>
      </c>
      <c r="K2497" s="465" t="inlineStr">
        <is>
          <t>ammonia import</t>
        </is>
      </c>
      <c r="L2497" s="465" t="inlineStr">
        <is>
          <t>reactive</t>
        </is>
      </c>
      <c r="M2497" s="465" t="inlineStr">
        <is>
          <t>Nmix</t>
        </is>
      </c>
      <c r="N2497" s="466" t="n">
        <v>304.3671952375</v>
      </c>
      <c r="O2497" s="467" t="n">
        <v>0.04899988880332352</v>
      </c>
      <c r="P2497" s="468" t="n">
        <v>2008</v>
      </c>
      <c r="Q2497" s="469" t="inlineStr">
        <is>
          <t>SSB tab 08801</t>
        </is>
      </c>
      <c r="R2497" s="469" t="inlineStr">
        <is>
          <t>ok</t>
        </is>
      </c>
      <c r="S2497" s="469" t="inlineStr">
        <is>
          <t>text</t>
        </is>
      </c>
      <c r="T2497" s="476" t="inlineStr">
        <is>
          <t>Norway</t>
        </is>
      </c>
      <c r="U2497" s="5" t="inlineStr">
        <is>
          <t>import</t>
        </is>
      </c>
      <c r="V2497" s="465">
        <f>(#REF!*#REF!)^2</f>
        <v/>
      </c>
    </row>
    <row r="2498" ht="16" customHeight="1">
      <c r="B2498" s="5" t="inlineStr">
        <is>
          <t>RW.RW-AG.MM</t>
        </is>
      </c>
      <c r="C2498" s="5" t="inlineStr">
        <is>
          <t>RW.RW-AG.MM-Animal feed import-Nmix</t>
        </is>
      </c>
      <c r="D2498" s="5" t="inlineStr">
        <is>
          <t>RW</t>
        </is>
      </c>
      <c r="E2498" s="5" t="inlineStr">
        <is>
          <t>RW</t>
        </is>
      </c>
      <c r="F2498" s="5">
        <f>VLOOKUP(E2498,'5.a Definitions'!E:F,2,FALSE)</f>
        <v/>
      </c>
      <c r="G2498" s="5" t="inlineStr">
        <is>
          <t>AG</t>
        </is>
      </c>
      <c r="H2498" s="5" t="inlineStr">
        <is>
          <t>MM</t>
        </is>
      </c>
      <c r="I2498" s="5">
        <f>VLOOKUP(H2498,'5.a Definitions'!E:F,2,FALSE)</f>
        <v/>
      </c>
      <c r="J2498" s="465" t="inlineStr">
        <is>
          <t xml:space="preserve"> Animal feed import </t>
        </is>
      </c>
      <c r="K2498" s="465" t="inlineStr">
        <is>
          <t xml:space="preserve"> animal feed import </t>
        </is>
      </c>
      <c r="L2498" s="465" t="inlineStr">
        <is>
          <t xml:space="preserve"> reactive </t>
        </is>
      </c>
      <c r="M2498" s="465" t="inlineStr">
        <is>
          <t xml:space="preserve"> Nmix </t>
        </is>
      </c>
      <c r="N2498" s="466" t="n">
        <v>29.3959459</v>
      </c>
      <c r="O2498" s="467" t="n">
        <v>0.09049312080894484</v>
      </c>
      <c r="P2498" s="468" t="n">
        <v>2008</v>
      </c>
      <c r="Q2498" s="469" t="inlineStr">
        <is>
          <t>Landbruksdirektoratets kraftfôrstatistikk</t>
        </is>
      </c>
      <c r="R2498" s="469" t="inlineStr">
        <is>
          <t>ok</t>
        </is>
      </c>
      <c r="S2498" s="469" t="inlineStr">
        <is>
          <t xml:space="preserve"> text </t>
        </is>
      </c>
      <c r="T2498" s="426" t="inlineStr">
        <is>
          <t>Norway</t>
        </is>
      </c>
      <c r="U2498" s="5" t="inlineStr">
        <is>
          <t>import</t>
        </is>
      </c>
      <c r="V2498" s="465" t="n">
        <v>0.04</v>
      </c>
    </row>
    <row r="2499" ht="16" customHeight="1">
      <c r="B2499" s="5" t="inlineStr">
        <is>
          <t>RW.RW-AG.MM</t>
        </is>
      </c>
      <c r="C2499" s="5" t="inlineStr">
        <is>
          <t>RW.RW-AG.MM-Live animal import-Nmix</t>
        </is>
      </c>
      <c r="D2499" s="5" t="inlineStr">
        <is>
          <t>RW</t>
        </is>
      </c>
      <c r="E2499" s="5" t="inlineStr">
        <is>
          <t>RW</t>
        </is>
      </c>
      <c r="F2499" s="5">
        <f>VLOOKUP(E2499,'5.a Definitions'!E:F,2,FALSE)</f>
        <v/>
      </c>
      <c r="G2499" s="5" t="inlineStr">
        <is>
          <t>AG</t>
        </is>
      </c>
      <c r="H2499" s="5" t="inlineStr">
        <is>
          <t>MM</t>
        </is>
      </c>
      <c r="I2499" s="5">
        <f>VLOOKUP(H2499,'5.a Definitions'!E:F,2,FALSE)</f>
        <v/>
      </c>
      <c r="J2499" s="465" t="inlineStr">
        <is>
          <t xml:space="preserve"> Live animal import </t>
        </is>
      </c>
      <c r="K2499" s="465" t="inlineStr">
        <is>
          <t xml:space="preserve"> live animal import </t>
        </is>
      </c>
      <c r="L2499" s="465" t="inlineStr">
        <is>
          <t xml:space="preserve"> reactive </t>
        </is>
      </c>
      <c r="M2499" s="465" t="inlineStr">
        <is>
          <t xml:space="preserve"> Nmix </t>
        </is>
      </c>
      <c r="N2499" s="466" t="n">
        <v>0.0254206208</v>
      </c>
      <c r="O2499" s="467" t="n">
        <v>0.4234024212067294</v>
      </c>
      <c r="P2499" s="468" t="n">
        <v>2008</v>
      </c>
      <c r="Q2499" s="469" t="inlineStr">
        <is>
          <t>FAOSTAT</t>
        </is>
      </c>
      <c r="R2499" s="469" t="inlineStr">
        <is>
          <t>ok</t>
        </is>
      </c>
      <c r="S2499" s="469" t="inlineStr">
        <is>
          <t xml:space="preserve"> text </t>
        </is>
      </c>
      <c r="T2499" s="426" t="inlineStr">
        <is>
          <t>Norway</t>
        </is>
      </c>
      <c r="U2499" s="5" t="inlineStr">
        <is>
          <t>import</t>
        </is>
      </c>
      <c r="V2499" s="465" t="n">
        <v>0.04</v>
      </c>
    </row>
    <row r="2500" ht="16" customHeight="1">
      <c r="B2500" s="5" t="inlineStr">
        <is>
          <t>RW.RW-AG.SM</t>
        </is>
      </c>
      <c r="C2500" s="5" t="inlineStr">
        <is>
          <t>RW.RW-AG.SM-Mineral fertilizer import-Nmix</t>
        </is>
      </c>
      <c r="D2500" s="5" t="inlineStr">
        <is>
          <t>RW</t>
        </is>
      </c>
      <c r="E2500" s="5" t="inlineStr">
        <is>
          <t>RW</t>
        </is>
      </c>
      <c r="F2500" s="5">
        <f>VLOOKUP(E2500,'5.a Definitions'!E:F,2,FALSE)</f>
        <v/>
      </c>
      <c r="G2500" s="5" t="inlineStr">
        <is>
          <t>AG</t>
        </is>
      </c>
      <c r="H2500" s="5" t="inlineStr">
        <is>
          <t>SM</t>
        </is>
      </c>
      <c r="I2500" s="5">
        <f>VLOOKUP(H2500,'5.a Definitions'!E:F,2,FALSE)</f>
        <v/>
      </c>
      <c r="J2500" s="465" t="inlineStr">
        <is>
          <t xml:space="preserve"> Mineral fertilizer import </t>
        </is>
      </c>
      <c r="K2500" s="465" t="inlineStr">
        <is>
          <t xml:space="preserve"> mineral fertilizer import </t>
        </is>
      </c>
      <c r="L2500" s="465" t="inlineStr">
        <is>
          <t xml:space="preserve"> reactive </t>
        </is>
      </c>
      <c r="M2500" s="465" t="inlineStr">
        <is>
          <t xml:space="preserve"> Nmix </t>
        </is>
      </c>
      <c r="N2500" s="466" t="n">
        <v>40.459</v>
      </c>
      <c r="O2500" s="467" t="n">
        <v>0.3033769670044502</v>
      </c>
      <c r="P2500" s="468" t="n">
        <v>2008</v>
      </c>
      <c r="Q2500" s="469" t="inlineStr">
        <is>
          <t>FAOSTAT</t>
        </is>
      </c>
      <c r="R2500" s="469" t="inlineStr">
        <is>
          <t>ok</t>
        </is>
      </c>
      <c r="S2500" s="469" t="inlineStr">
        <is>
          <t xml:space="preserve"> text </t>
        </is>
      </c>
      <c r="T2500" s="426" t="inlineStr">
        <is>
          <t>Norway</t>
        </is>
      </c>
      <c r="U2500" s="5" t="inlineStr">
        <is>
          <t>import</t>
        </is>
      </c>
      <c r="V2500" s="465" t="n">
        <v>0.04</v>
      </c>
    </row>
    <row r="2501" ht="16" customHeight="1">
      <c r="B2501" s="5" t="inlineStr">
        <is>
          <t>RW.RW-PR.SO</t>
        </is>
      </c>
      <c r="C2501" s="5" t="inlineStr">
        <is>
          <t>RW.RW-PR.SO-Solid waste import-Nmix</t>
        </is>
      </c>
      <c r="D2501" s="5" t="inlineStr">
        <is>
          <t>RW</t>
        </is>
      </c>
      <c r="E2501" s="5" t="inlineStr">
        <is>
          <t>RW</t>
        </is>
      </c>
      <c r="F2501" s="5">
        <f>VLOOKUP(E2501,'5.a Definitions'!E:F,2,FALSE)</f>
        <v/>
      </c>
      <c r="G2501" s="5" t="inlineStr">
        <is>
          <t>PR</t>
        </is>
      </c>
      <c r="H2501" s="5" t="inlineStr">
        <is>
          <t>SO</t>
        </is>
      </c>
      <c r="I2501" s="5">
        <f>VLOOKUP(H2501,'5.a Definitions'!E:F,2,FALSE)</f>
        <v/>
      </c>
      <c r="J2501" s="465" t="inlineStr">
        <is>
          <t xml:space="preserve"> Solid waste import </t>
        </is>
      </c>
      <c r="K2501" s="465" t="inlineStr">
        <is>
          <t xml:space="preserve"> solid waste import </t>
        </is>
      </c>
      <c r="L2501" s="465" t="inlineStr">
        <is>
          <t xml:space="preserve"> reactive </t>
        </is>
      </c>
      <c r="M2501" s="465" t="inlineStr">
        <is>
          <t xml:space="preserve"> Nmix </t>
        </is>
      </c>
      <c r="N2501" s="466" t="n">
        <v>0.424808463</v>
      </c>
      <c r="O2501" s="467" t="n">
        <v>0.1460544979843215</v>
      </c>
      <c r="P2501" s="468" t="n">
        <v>2008</v>
      </c>
      <c r="Q2501" s="469" t="inlineStr">
        <is>
          <t>SSB tab 08801</t>
        </is>
      </c>
      <c r="R2501" s="469" t="inlineStr">
        <is>
          <t>ok</t>
        </is>
      </c>
      <c r="S2501" s="469" t="inlineStr">
        <is>
          <t xml:space="preserve"> text </t>
        </is>
      </c>
      <c r="T2501" s="426" t="inlineStr">
        <is>
          <t>Norway</t>
        </is>
      </c>
      <c r="U2501" s="5" t="inlineStr">
        <is>
          <t>import</t>
        </is>
      </c>
      <c r="V2501" s="465" t="n">
        <v>0.04</v>
      </c>
    </row>
    <row r="2502" ht="16" customHeight="1">
      <c r="B2502" s="5" t="inlineStr">
        <is>
          <t>RW.RW-AT.AT</t>
        </is>
      </c>
      <c r="C2502" s="5" t="inlineStr">
        <is>
          <t>RW.RW-AT.AT-Atmospheric inflow-OXN</t>
        </is>
      </c>
      <c r="D2502" s="5" t="inlineStr">
        <is>
          <t>RW</t>
        </is>
      </c>
      <c r="E2502" s="5" t="inlineStr">
        <is>
          <t>RW</t>
        </is>
      </c>
      <c r="F2502" s="5">
        <f>VLOOKUP(E2502,'5.a Definitions'!E:F,2,FALSE)</f>
        <v/>
      </c>
      <c r="G2502" s="5" t="inlineStr">
        <is>
          <t>AT</t>
        </is>
      </c>
      <c r="H2502" s="5" t="inlineStr">
        <is>
          <t>AT</t>
        </is>
      </c>
      <c r="I2502" s="5">
        <f>VLOOKUP(H2502,'5.a Definitions'!E:F,2,FALSE)</f>
        <v/>
      </c>
      <c r="J2502" s="465" t="inlineStr">
        <is>
          <t xml:space="preserve"> Atmospheric inflow </t>
        </is>
      </c>
      <c r="K2502" s="465" t="inlineStr">
        <is>
          <t xml:space="preserve"> atmospheric inflow </t>
        </is>
      </c>
      <c r="L2502" s="465" t="inlineStr">
        <is>
          <t xml:space="preserve"> reactive </t>
        </is>
      </c>
      <c r="M2502" s="465" t="inlineStr">
        <is>
          <t xml:space="preserve"> OXN </t>
        </is>
      </c>
      <c r="N2502" s="466" t="n">
        <v>33.08338455352333</v>
      </c>
      <c r="O2502" s="467" t="n">
        <v>0.4978678205152002</v>
      </c>
      <c r="P2502" s="468" t="n">
        <v>2008</v>
      </c>
      <c r="Q2502" s="469" t="inlineStr">
        <is>
          <t>EMEP SR tables</t>
        </is>
      </c>
      <c r="R2502" s="469" t="inlineStr">
        <is>
          <t>ok</t>
        </is>
      </c>
      <c r="S2502" s="469" t="inlineStr">
        <is>
          <t xml:space="preserve"> text </t>
        </is>
      </c>
      <c r="T2502" s="426" t="inlineStr">
        <is>
          <t>Norway</t>
        </is>
      </c>
      <c r="U2502" s="5" t="inlineStr">
        <is>
          <t>import</t>
        </is>
      </c>
      <c r="V2502" s="465" t="n">
        <v>0.04</v>
      </c>
    </row>
    <row r="2503" ht="16" customHeight="1">
      <c r="B2503" s="5" t="inlineStr">
        <is>
          <t>RW.RW-AT.AT</t>
        </is>
      </c>
      <c r="C2503" s="5" t="inlineStr">
        <is>
          <t>RW.RW-AT.AT-Atmospheric inflow-RDN</t>
        </is>
      </c>
      <c r="D2503" s="5" t="inlineStr">
        <is>
          <t>RW</t>
        </is>
      </c>
      <c r="E2503" s="5" t="inlineStr">
        <is>
          <t>RW</t>
        </is>
      </c>
      <c r="F2503" s="5">
        <f>VLOOKUP(E2503,'5.a Definitions'!E:F,2,FALSE)</f>
        <v/>
      </c>
      <c r="G2503" s="5" t="inlineStr">
        <is>
          <t>AT</t>
        </is>
      </c>
      <c r="H2503" s="5" t="inlineStr">
        <is>
          <t>AT</t>
        </is>
      </c>
      <c r="I2503" s="5">
        <f>VLOOKUP(H2503,'5.a Definitions'!E:F,2,FALSE)</f>
        <v/>
      </c>
      <c r="J2503" s="465" t="inlineStr">
        <is>
          <t xml:space="preserve"> Atmospheric inflow </t>
        </is>
      </c>
      <c r="K2503" s="465" t="inlineStr">
        <is>
          <t xml:space="preserve"> atmospheric inflow </t>
        </is>
      </c>
      <c r="L2503" s="465" t="inlineStr">
        <is>
          <t xml:space="preserve"> reactive </t>
        </is>
      </c>
      <c r="M2503" s="465" t="inlineStr">
        <is>
          <t xml:space="preserve"> RDN </t>
        </is>
      </c>
      <c r="N2503" s="466" t="n">
        <v>14.7519630590183</v>
      </c>
      <c r="O2503" s="467" t="n">
        <v>0.4978678205152002</v>
      </c>
      <c r="P2503" s="468" t="n">
        <v>2008</v>
      </c>
      <c r="Q2503" s="469" t="inlineStr">
        <is>
          <t>EMEP SR tables</t>
        </is>
      </c>
      <c r="R2503" s="469" t="inlineStr">
        <is>
          <t>ok</t>
        </is>
      </c>
      <c r="S2503" s="469" t="inlineStr">
        <is>
          <t xml:space="preserve"> text </t>
        </is>
      </c>
      <c r="T2503" s="426" t="inlineStr">
        <is>
          <t>Norway</t>
        </is>
      </c>
      <c r="U2503" s="5" t="inlineStr">
        <is>
          <t>import</t>
        </is>
      </c>
      <c r="V2503" s="465" t="n">
        <v>0.04</v>
      </c>
    </row>
    <row r="2504" ht="16" customHeight="1">
      <c r="B2504" s="475" t="inlineStr">
        <is>
          <t>RW.RW-HY.AC</t>
        </is>
      </c>
      <c r="C2504" s="475" t="inlineStr">
        <is>
          <t>RW.RW-HY.AC-Aquaculture feed import-Nmix</t>
        </is>
      </c>
      <c r="D2504" s="475" t="inlineStr">
        <is>
          <t>RW</t>
        </is>
      </c>
      <c r="E2504" s="475" t="inlineStr">
        <is>
          <t>RW</t>
        </is>
      </c>
      <c r="F2504" s="5">
        <f>VLOOKUP(E2504,'5.a Definitions'!E:F,2,FALSE)</f>
        <v/>
      </c>
      <c r="G2504" s="475" t="inlineStr">
        <is>
          <t>HY</t>
        </is>
      </c>
      <c r="H2504" s="475" t="inlineStr">
        <is>
          <t>AC</t>
        </is>
      </c>
      <c r="I2504" s="5">
        <f>VLOOKUP(H2504,'5.a Definitions'!E:F,2,FALSE)</f>
        <v/>
      </c>
      <c r="J2504" s="465" t="inlineStr">
        <is>
          <t>Aquaculture feed import</t>
        </is>
      </c>
      <c r="K2504" s="465" t="inlineStr">
        <is>
          <t>aquaculture feed import</t>
        </is>
      </c>
      <c r="L2504" s="465" t="inlineStr">
        <is>
          <t>reactive</t>
        </is>
      </c>
      <c r="M2504" s="465" t="inlineStr">
        <is>
          <t>Nmix</t>
        </is>
      </c>
      <c r="N2504" s="466" t="n">
        <v>54.61023344356578</v>
      </c>
      <c r="O2504" s="467" t="n">
        <v>0.1545255750349568</v>
      </c>
      <c r="P2504" s="468" t="n">
        <v>2008</v>
      </c>
      <c r="Q2504" s="469" t="inlineStr">
        <is>
          <t>Fiskeridirektoratet</t>
        </is>
      </c>
      <c r="R2504" s="469" t="inlineStr">
        <is>
          <t>ok</t>
        </is>
      </c>
      <c r="S2504" s="469" t="inlineStr">
        <is>
          <t>text</t>
        </is>
      </c>
      <c r="T2504" s="476" t="inlineStr">
        <is>
          <t>Norway</t>
        </is>
      </c>
      <c r="U2504" s="5" t="inlineStr">
        <is>
          <t>import</t>
        </is>
      </c>
      <c r="V2504" s="465">
        <f>(O2259*N2259)^2</f>
        <v/>
      </c>
    </row>
    <row r="2505" ht="16" customHeight="1">
      <c r="A2505" s="483" t="inlineStr">
        <is>
          <t xml:space="preserve"> Energy and fuels </t>
        </is>
      </c>
      <c r="B2505" s="5" t="inlineStr">
        <is>
          <t>EF.EC-EF.IC</t>
        </is>
      </c>
      <c r="C2505" s="5" t="inlineStr">
        <is>
          <t>EF.EC-EF.IC-Fuel for industry-Nmix</t>
        </is>
      </c>
      <c r="D2505" s="5" t="inlineStr">
        <is>
          <t>EF</t>
        </is>
      </c>
      <c r="E2505" s="5" t="inlineStr">
        <is>
          <t>EC</t>
        </is>
      </c>
      <c r="F2505" s="5">
        <f>VLOOKUP(E2505,'5.a Definitions'!E:F,2,FALSE)</f>
        <v/>
      </c>
      <c r="G2505" s="5" t="inlineStr">
        <is>
          <t>EF</t>
        </is>
      </c>
      <c r="H2505" s="5" t="inlineStr">
        <is>
          <t>IC</t>
        </is>
      </c>
      <c r="I2505" s="5">
        <f>VLOOKUP(H2505,'5.a Definitions'!E:F,2,FALSE)</f>
        <v/>
      </c>
      <c r="J2505" s="465" t="inlineStr">
        <is>
          <t xml:space="preserve"> Fuel for industry </t>
        </is>
      </c>
      <c r="K2505" s="465" t="inlineStr">
        <is>
          <t xml:space="preserve"> fuel for industry </t>
        </is>
      </c>
      <c r="L2505" s="465" t="inlineStr">
        <is>
          <t xml:space="preserve"> reactive </t>
        </is>
      </c>
      <c r="M2505" s="465" t="inlineStr">
        <is>
          <t xml:space="preserve"> Nmix </t>
        </is>
      </c>
      <c r="N2505" s="466" t="n">
        <v>3.937233339463402</v>
      </c>
      <c r="O2505" s="467" t="n">
        <v>0.5497942959173098</v>
      </c>
      <c r="P2505" s="468" t="n">
        <v>2007</v>
      </c>
      <c r="Q2505" s="469" t="inlineStr">
        <is>
          <t>UNFCCC CRT</t>
        </is>
      </c>
      <c r="R2505" s="469" t="inlineStr">
        <is>
          <t>ok</t>
        </is>
      </c>
      <c r="S2505" s="469" t="inlineStr">
        <is>
          <t xml:space="preserve"> text </t>
        </is>
      </c>
      <c r="T2505" s="426" t="inlineStr">
        <is>
          <t>Norway</t>
        </is>
      </c>
      <c r="U2505" s="5" t="inlineStr">
        <is>
          <t>useful output</t>
        </is>
      </c>
      <c r="V2505" s="465" t="n">
        <v>0.04</v>
      </c>
    </row>
    <row r="2506" ht="16" customHeight="1">
      <c r="B2506" s="5" t="inlineStr">
        <is>
          <t>EF.EC-EF.TR</t>
        </is>
      </c>
      <c r="C2506" s="5" t="inlineStr">
        <is>
          <t>EF.EC-EF.TR-Fuel for transport-Nmix</t>
        </is>
      </c>
      <c r="D2506" s="5" t="inlineStr">
        <is>
          <t>EF</t>
        </is>
      </c>
      <c r="E2506" s="5" t="inlineStr">
        <is>
          <t>EC</t>
        </is>
      </c>
      <c r="F2506" s="5">
        <f>VLOOKUP(E2506,'5.a Definitions'!E:F,2,FALSE)</f>
        <v/>
      </c>
      <c r="G2506" s="5" t="inlineStr">
        <is>
          <t>EF</t>
        </is>
      </c>
      <c r="H2506" s="5" t="inlineStr">
        <is>
          <t>TR</t>
        </is>
      </c>
      <c r="I2506" s="5">
        <f>VLOOKUP(H2506,'5.a Definitions'!E:F,2,FALSE)</f>
        <v/>
      </c>
      <c r="J2506" s="465" t="inlineStr">
        <is>
          <t xml:space="preserve"> Fuel for transport </t>
        </is>
      </c>
      <c r="K2506" s="465" t="inlineStr">
        <is>
          <t xml:space="preserve"> fuel for transport </t>
        </is>
      </c>
      <c r="L2506" s="465" t="inlineStr">
        <is>
          <t xml:space="preserve"> reactive </t>
        </is>
      </c>
      <c r="M2506" s="465" t="inlineStr">
        <is>
          <t xml:space="preserve"> Nmix </t>
        </is>
      </c>
      <c r="N2506" s="466" t="n">
        <v>0.9671282571720298</v>
      </c>
      <c r="O2506" s="467" t="n">
        <v>0.3153470319537223</v>
      </c>
      <c r="P2506" s="468" t="n">
        <v>2007</v>
      </c>
      <c r="Q2506" s="469" t="inlineStr">
        <is>
          <t>UNFCCC CRT</t>
        </is>
      </c>
      <c r="R2506" s="469" t="inlineStr">
        <is>
          <t>ok</t>
        </is>
      </c>
      <c r="S2506" s="469" t="inlineStr">
        <is>
          <t xml:space="preserve"> text </t>
        </is>
      </c>
      <c r="T2506" s="426" t="inlineStr">
        <is>
          <t>Norway</t>
        </is>
      </c>
      <c r="U2506" s="5" t="inlineStr">
        <is>
          <t>useful output</t>
        </is>
      </c>
      <c r="V2506" s="465" t="n">
        <v>0.04</v>
      </c>
    </row>
    <row r="2507" ht="16" customHeight="1">
      <c r="B2507" s="5" t="inlineStr">
        <is>
          <t>EF.EC-EF.OE</t>
        </is>
      </c>
      <c r="C2507" s="5" t="inlineStr">
        <is>
          <t>EF.EC-EF.OE-Fuel for heating-Nmix</t>
        </is>
      </c>
      <c r="D2507" s="5" t="inlineStr">
        <is>
          <t>EF</t>
        </is>
      </c>
      <c r="E2507" s="5" t="inlineStr">
        <is>
          <t>EC</t>
        </is>
      </c>
      <c r="F2507" s="5">
        <f>VLOOKUP(E2507,'5.a Definitions'!E:F,2,FALSE)</f>
        <v/>
      </c>
      <c r="G2507" s="5" t="inlineStr">
        <is>
          <t>EF</t>
        </is>
      </c>
      <c r="H2507" s="5" t="inlineStr">
        <is>
          <t>OE</t>
        </is>
      </c>
      <c r="I2507" s="5">
        <f>VLOOKUP(H2507,'5.a Definitions'!E:F,2,FALSE)</f>
        <v/>
      </c>
      <c r="J2507" s="465" t="inlineStr">
        <is>
          <t xml:space="preserve"> Fuel for heating </t>
        </is>
      </c>
      <c r="K2507" s="465" t="inlineStr">
        <is>
          <t xml:space="preserve"> fuel for heating </t>
        </is>
      </c>
      <c r="L2507" s="465" t="inlineStr">
        <is>
          <t xml:space="preserve"> reactive </t>
        </is>
      </c>
      <c r="M2507" s="465" t="inlineStr">
        <is>
          <t xml:space="preserve"> Nmix </t>
        </is>
      </c>
      <c r="N2507" s="466" t="n">
        <v>0.3770370771286328</v>
      </c>
      <c r="O2507" s="467" t="n">
        <v>0.3383252365171691</v>
      </c>
      <c r="P2507" s="468" t="n">
        <v>2007</v>
      </c>
      <c r="Q2507" s="469" t="inlineStr">
        <is>
          <t>UNFCCC CRT</t>
        </is>
      </c>
      <c r="R2507" s="469" t="inlineStr">
        <is>
          <t>ok</t>
        </is>
      </c>
      <c r="S2507" s="469" t="inlineStr">
        <is>
          <t xml:space="preserve"> text </t>
        </is>
      </c>
      <c r="T2507" s="426" t="inlineStr">
        <is>
          <t>Norway</t>
        </is>
      </c>
      <c r="U2507" s="5" t="inlineStr">
        <is>
          <t>useful output</t>
        </is>
      </c>
      <c r="V2507" s="465" t="n">
        <v>0.04</v>
      </c>
    </row>
    <row r="2508" ht="16" customHeight="1">
      <c r="B2508" s="5" t="inlineStr">
        <is>
          <t>EF.EC-MP.OP</t>
        </is>
      </c>
      <c r="C2508" s="5" t="inlineStr">
        <is>
          <t>EF.EC-MP.OP-Fuel used as feedstock-Nmix</t>
        </is>
      </c>
      <c r="D2508" s="5" t="inlineStr">
        <is>
          <t>EF</t>
        </is>
      </c>
      <c r="E2508" s="5" t="inlineStr">
        <is>
          <t>EC</t>
        </is>
      </c>
      <c r="F2508" s="5">
        <f>VLOOKUP(E2508,'5.a Definitions'!E:F,2,FALSE)</f>
        <v/>
      </c>
      <c r="G2508" s="5" t="inlineStr">
        <is>
          <t>MP</t>
        </is>
      </c>
      <c r="H2508" s="5" t="inlineStr">
        <is>
          <t>OP</t>
        </is>
      </c>
      <c r="I2508" s="5">
        <f>VLOOKUP(H2508,'5.a Definitions'!E:F,2,FALSE)</f>
        <v/>
      </c>
      <c r="J2508" s="465" t="inlineStr">
        <is>
          <t xml:space="preserve"> Fuel used as feedstock </t>
        </is>
      </c>
      <c r="K2508" s="465" t="inlineStr">
        <is>
          <t xml:space="preserve"> fuel used as feedstock </t>
        </is>
      </c>
      <c r="L2508" s="465" t="inlineStr">
        <is>
          <t xml:space="preserve"> reactive </t>
        </is>
      </c>
      <c r="M2508" s="465" t="inlineStr">
        <is>
          <t xml:space="preserve"> Nmix </t>
        </is>
      </c>
      <c r="N2508" s="466" t="n">
        <v>1.65375830564784</v>
      </c>
      <c r="O2508" s="467" t="n">
        <v>0.8846175342564513</v>
      </c>
      <c r="P2508" s="468" t="n">
        <v>2007</v>
      </c>
      <c r="Q2508" s="469" t="inlineStr">
        <is>
          <t>SSB table 11561</t>
        </is>
      </c>
      <c r="R2508" s="469" t="inlineStr">
        <is>
          <t>ok</t>
        </is>
      </c>
      <c r="S2508" s="469" t="inlineStr">
        <is>
          <t xml:space="preserve"> text </t>
        </is>
      </c>
      <c r="T2508" s="426" t="inlineStr">
        <is>
          <t>Norway</t>
        </is>
      </c>
      <c r="U2508" s="5" t="inlineStr">
        <is>
          <t>useful output</t>
        </is>
      </c>
      <c r="V2508" s="465" t="n">
        <v>0.04</v>
      </c>
    </row>
    <row r="2509" ht="16" customHeight="1">
      <c r="B2509" s="5" t="inlineStr">
        <is>
          <t>EF.EC-AT.AT</t>
        </is>
      </c>
      <c r="C2509" s="5" t="inlineStr">
        <is>
          <t>EF.EC-AT.AT-Emissions-NH3</t>
        </is>
      </c>
      <c r="D2509" s="5" t="inlineStr">
        <is>
          <t>EF</t>
        </is>
      </c>
      <c r="E2509" s="5" t="inlineStr">
        <is>
          <t>EC</t>
        </is>
      </c>
      <c r="F2509" s="5">
        <f>VLOOKUP(E2509,'5.a Definitions'!E:F,2,FALSE)</f>
        <v/>
      </c>
      <c r="G2509" s="5" t="inlineStr">
        <is>
          <t>AT</t>
        </is>
      </c>
      <c r="H2509" s="5" t="inlineStr">
        <is>
          <t>AT</t>
        </is>
      </c>
      <c r="I2509" s="5">
        <f>VLOOKUP(H2509,'5.a Definitions'!E:F,2,FALSE)</f>
        <v/>
      </c>
      <c r="J2509" s="465" t="inlineStr">
        <is>
          <t xml:space="preserve"> Emissions </t>
        </is>
      </c>
      <c r="K2509" s="465" t="inlineStr">
        <is>
          <t xml:space="preserve"> energy conversion emissions </t>
        </is>
      </c>
      <c r="L2509" s="465" t="inlineStr">
        <is>
          <t xml:space="preserve"> reactive </t>
        </is>
      </c>
      <c r="M2509" s="465" t="inlineStr">
        <is>
          <t xml:space="preserve"> NH3 </t>
        </is>
      </c>
      <c r="N2509" s="466" t="n">
        <v>0</v>
      </c>
      <c r="O2509" s="467" t="n">
        <v>0.5</v>
      </c>
      <c r="P2509" s="468" t="n">
        <v>2007</v>
      </c>
      <c r="Q2509" s="469" t="inlineStr">
        <is>
          <t>CRLTAP Inventory Submissions</t>
        </is>
      </c>
      <c r="R2509" s="469" t="inlineStr">
        <is>
          <t>ok</t>
        </is>
      </c>
      <c r="S2509" s="469" t="inlineStr">
        <is>
          <t xml:space="preserve"> text </t>
        </is>
      </c>
      <c r="T2509" s="426" t="inlineStr">
        <is>
          <t>Norway</t>
        </is>
      </c>
      <c r="U2509" s="5" t="inlineStr">
        <is>
          <t>N wasted</t>
        </is>
      </c>
      <c r="V2509" s="465" t="n">
        <v>0.04</v>
      </c>
    </row>
    <row r="2510" ht="16" customHeight="1">
      <c r="B2510" s="5" t="inlineStr">
        <is>
          <t>EF.EC-AT.AT</t>
        </is>
      </c>
      <c r="C2510" s="5" t="inlineStr">
        <is>
          <t>EF.EC-AT.AT-Emissions-NOx</t>
        </is>
      </c>
      <c r="D2510" s="5" t="inlineStr">
        <is>
          <t>EF</t>
        </is>
      </c>
      <c r="E2510" s="5" t="inlineStr">
        <is>
          <t>EC</t>
        </is>
      </c>
      <c r="F2510" s="5">
        <f>VLOOKUP(E2510,'5.a Definitions'!E:F,2,FALSE)</f>
        <v/>
      </c>
      <c r="G2510" s="5" t="inlineStr">
        <is>
          <t>AT</t>
        </is>
      </c>
      <c r="H2510" s="5" t="inlineStr">
        <is>
          <t>AT</t>
        </is>
      </c>
      <c r="I2510" s="5">
        <f>VLOOKUP(H2510,'5.a Definitions'!E:F,2,FALSE)</f>
        <v/>
      </c>
      <c r="J2510" s="465" t="inlineStr">
        <is>
          <t xml:space="preserve"> Emissions </t>
        </is>
      </c>
      <c r="K2510" s="465" t="inlineStr">
        <is>
          <t xml:space="preserve"> energy conversion emissions </t>
        </is>
      </c>
      <c r="L2510" s="465" t="inlineStr">
        <is>
          <t xml:space="preserve"> reactive </t>
        </is>
      </c>
      <c r="M2510" s="465" t="inlineStr">
        <is>
          <t xml:space="preserve"> NOx </t>
        </is>
      </c>
      <c r="N2510" s="466" t="n">
        <v>15.67434827908891</v>
      </c>
      <c r="O2510" s="467" t="n">
        <v>0.1869645223312281</v>
      </c>
      <c r="P2510" s="468" t="n">
        <v>2007</v>
      </c>
      <c r="Q2510" s="469" t="inlineStr">
        <is>
          <t>CRLTAP Inventory Submissions</t>
        </is>
      </c>
      <c r="R2510" s="469" t="inlineStr">
        <is>
          <t>ok</t>
        </is>
      </c>
      <c r="S2510" s="469" t="inlineStr">
        <is>
          <t xml:space="preserve"> text </t>
        </is>
      </c>
      <c r="T2510" s="426" t="inlineStr">
        <is>
          <t>Norway</t>
        </is>
      </c>
      <c r="U2510" s="465" t="inlineStr">
        <is>
          <t xml:space="preserve"> N wasted </t>
        </is>
      </c>
      <c r="V2510" s="465" t="n">
        <v>0.04</v>
      </c>
    </row>
    <row r="2511" ht="16" customHeight="1">
      <c r="B2511" s="5" t="inlineStr">
        <is>
          <t>EF.EC-AT.AT</t>
        </is>
      </c>
      <c r="C2511" s="5" t="inlineStr">
        <is>
          <t>EF.EC-AT.AT-Emissions-N2O</t>
        </is>
      </c>
      <c r="D2511" s="5" t="inlineStr">
        <is>
          <t>EF</t>
        </is>
      </c>
      <c r="E2511" s="5" t="inlineStr">
        <is>
          <t>EC</t>
        </is>
      </c>
      <c r="F2511" s="5">
        <f>VLOOKUP(E2511,'5.a Definitions'!E:F,2,FALSE)</f>
        <v/>
      </c>
      <c r="G2511" s="5" t="inlineStr">
        <is>
          <t>AT</t>
        </is>
      </c>
      <c r="H2511" s="5" t="inlineStr">
        <is>
          <t>AT</t>
        </is>
      </c>
      <c r="I2511" s="5">
        <f>VLOOKUP(H2511,'5.a Definitions'!E:F,2,FALSE)</f>
        <v/>
      </c>
      <c r="J2511" s="465" t="inlineStr">
        <is>
          <t xml:space="preserve"> Emissions </t>
        </is>
      </c>
      <c r="K2511" s="465" t="inlineStr">
        <is>
          <t xml:space="preserve"> energy conversion emissions </t>
        </is>
      </c>
      <c r="L2511" s="465" t="inlineStr">
        <is>
          <t xml:space="preserve"> reactive </t>
        </is>
      </c>
      <c r="M2511" s="465" t="inlineStr">
        <is>
          <t xml:space="preserve"> N2O </t>
        </is>
      </c>
      <c r="N2511" s="466" t="n">
        <v>0.04476834301278702</v>
      </c>
      <c r="O2511" s="467" t="n">
        <v>1.394797542306526</v>
      </c>
      <c r="P2511" s="468" t="n">
        <v>2007</v>
      </c>
      <c r="Q2511" s="469" t="inlineStr">
        <is>
          <t>UNFCCC CRT</t>
        </is>
      </c>
      <c r="R2511" s="469" t="inlineStr">
        <is>
          <t>ok</t>
        </is>
      </c>
      <c r="S2511" s="469" t="inlineStr">
        <is>
          <t xml:space="preserve"> text </t>
        </is>
      </c>
      <c r="T2511" s="426" t="inlineStr">
        <is>
          <t>Norway</t>
        </is>
      </c>
      <c r="U2511" s="465" t="inlineStr">
        <is>
          <t xml:space="preserve"> N wasted </t>
        </is>
      </c>
      <c r="V2511" s="465" t="n">
        <v>0.04</v>
      </c>
    </row>
    <row r="2512" ht="16" customHeight="1">
      <c r="B2512" s="5" t="inlineStr">
        <is>
          <t>EF.EC-AT.AT</t>
        </is>
      </c>
      <c r="C2512" s="5" t="inlineStr">
        <is>
          <t>EF.EC-AT.AT-Emissions-N2</t>
        </is>
      </c>
      <c r="D2512" s="5" t="inlineStr">
        <is>
          <t>EF</t>
        </is>
      </c>
      <c r="E2512" s="5" t="inlineStr">
        <is>
          <t>EC</t>
        </is>
      </c>
      <c r="F2512" s="5">
        <f>VLOOKUP(E2512,'5.a Definitions'!E:F,2,FALSE)</f>
        <v/>
      </c>
      <c r="G2512" s="5" t="inlineStr">
        <is>
          <t>AT</t>
        </is>
      </c>
      <c r="H2512" s="5" t="inlineStr">
        <is>
          <t>AT</t>
        </is>
      </c>
      <c r="I2512" s="5">
        <f>VLOOKUP(H2512,'5.a Definitions'!E:F,2,FALSE)</f>
        <v/>
      </c>
      <c r="J2512" s="465" t="inlineStr">
        <is>
          <t xml:space="preserve"> Emissions </t>
        </is>
      </c>
      <c r="K2512" s="465" t="inlineStr">
        <is>
          <t xml:space="preserve"> energy conversion emissions </t>
        </is>
      </c>
      <c r="L2512" s="465" t="inlineStr">
        <is>
          <t xml:space="preserve"> inert </t>
        </is>
      </c>
      <c r="M2512" s="465" t="inlineStr">
        <is>
          <t xml:space="preserve"> N2 </t>
        </is>
      </c>
      <c r="N2512" s="466" t="n">
        <v>0</v>
      </c>
      <c r="O2512" s="467" t="n">
        <v>10</v>
      </c>
      <c r="P2512" s="468" t="n">
        <v>2007</v>
      </c>
      <c r="Q2512" s="469" t="inlineStr">
        <is>
          <t>mass balance</t>
        </is>
      </c>
      <c r="R2512" s="469" t="inlineStr">
        <is>
          <t>ok</t>
        </is>
      </c>
      <c r="S2512" s="469" t="inlineStr">
        <is>
          <t xml:space="preserve"> text </t>
        </is>
      </c>
      <c r="T2512" s="426" t="inlineStr">
        <is>
          <t>Norway</t>
        </is>
      </c>
      <c r="U2512" s="465" t="inlineStr">
        <is>
          <t xml:space="preserve"> N wasted </t>
        </is>
      </c>
      <c r="V2512" s="465" t="n">
        <v>0.04</v>
      </c>
    </row>
    <row r="2513" ht="16" customHeight="1">
      <c r="B2513" s="5" t="inlineStr">
        <is>
          <t>EF.EC-RW.RW</t>
        </is>
      </c>
      <c r="C2513" s="5" t="inlineStr">
        <is>
          <t>EF.EC-RW.RW-Fuel export-Nmix</t>
        </is>
      </c>
      <c r="D2513" s="5" t="inlineStr">
        <is>
          <t>EF</t>
        </is>
      </c>
      <c r="E2513" s="5" t="inlineStr">
        <is>
          <t>EC</t>
        </is>
      </c>
      <c r="F2513" s="5">
        <f>VLOOKUP(E2513,'5.a Definitions'!E:F,2,FALSE)</f>
        <v/>
      </c>
      <c r="G2513" s="5" t="inlineStr">
        <is>
          <t>RW</t>
        </is>
      </c>
      <c r="H2513" s="5" t="inlineStr">
        <is>
          <t>RW</t>
        </is>
      </c>
      <c r="I2513" s="5">
        <f>VLOOKUP(H2513,'5.a Definitions'!E:F,2,FALSE)</f>
        <v/>
      </c>
      <c r="J2513" s="465" t="inlineStr">
        <is>
          <t xml:space="preserve"> Fuel export </t>
        </is>
      </c>
      <c r="K2513" s="465" t="inlineStr">
        <is>
          <t xml:space="preserve"> fuel export </t>
        </is>
      </c>
      <c r="L2513" s="465" t="inlineStr">
        <is>
          <t xml:space="preserve"> reactive </t>
        </is>
      </c>
      <c r="M2513" s="465" t="inlineStr">
        <is>
          <t xml:space="preserve"> Nmix </t>
        </is>
      </c>
      <c r="N2513" s="466" t="n">
        <v>253.543632066405</v>
      </c>
      <c r="O2513" s="467" t="n">
        <v>2.701223906415057</v>
      </c>
      <c r="P2513" s="468" t="n">
        <v>2007</v>
      </c>
      <c r="Q2513" s="469" t="inlineStr">
        <is>
          <t>SSB tab 08801</t>
        </is>
      </c>
      <c r="R2513" s="469" t="inlineStr">
        <is>
          <t>ok</t>
        </is>
      </c>
      <c r="S2513" s="469" t="inlineStr">
        <is>
          <t xml:space="preserve"> text </t>
        </is>
      </c>
      <c r="T2513" s="426" t="inlineStr">
        <is>
          <t>Norway</t>
        </is>
      </c>
      <c r="U2513" s="5" t="inlineStr">
        <is>
          <t>useful output</t>
        </is>
      </c>
      <c r="V2513" s="465" t="n">
        <v>0.04</v>
      </c>
    </row>
    <row r="2514" ht="16" customHeight="1">
      <c r="B2514" s="5" t="inlineStr">
        <is>
          <t>EF.IC-AT.AT</t>
        </is>
      </c>
      <c r="C2514" s="5" t="inlineStr">
        <is>
          <t>EF.IC-AT.AT-Emissions-NH3</t>
        </is>
      </c>
      <c r="D2514" s="5" t="inlineStr">
        <is>
          <t>EF</t>
        </is>
      </c>
      <c r="E2514" s="5" t="inlineStr">
        <is>
          <t>IC</t>
        </is>
      </c>
      <c r="F2514" s="5">
        <f>VLOOKUP(E2514,'5.a Definitions'!E:F,2,FALSE)</f>
        <v/>
      </c>
      <c r="G2514" s="5" t="inlineStr">
        <is>
          <t>AT</t>
        </is>
      </c>
      <c r="H2514" s="5" t="inlineStr">
        <is>
          <t>AT</t>
        </is>
      </c>
      <c r="I2514" s="5">
        <f>VLOOKUP(H2514,'5.a Definitions'!E:F,2,FALSE)</f>
        <v/>
      </c>
      <c r="J2514" s="465" t="inlineStr">
        <is>
          <t xml:space="preserve"> Emissions </t>
        </is>
      </c>
      <c r="K2514" s="465" t="inlineStr">
        <is>
          <t xml:space="preserve"> industrial emissions </t>
        </is>
      </c>
      <c r="L2514" s="465" t="inlineStr">
        <is>
          <t xml:space="preserve"> reactive </t>
        </is>
      </c>
      <c r="M2514" s="465" t="inlineStr">
        <is>
          <t xml:space="preserve"> NH3 </t>
        </is>
      </c>
      <c r="N2514" s="466" t="n">
        <v>0.01135449219735</v>
      </c>
      <c r="O2514" s="467" t="n">
        <v>0.2020065578228945</v>
      </c>
      <c r="P2514" s="468" t="n">
        <v>2007</v>
      </c>
      <c r="Q2514" s="469" t="inlineStr">
        <is>
          <t>CRLTAP Inventory Submissions</t>
        </is>
      </c>
      <c r="R2514" s="469" t="inlineStr">
        <is>
          <t>ok</t>
        </is>
      </c>
      <c r="S2514" s="469" t="inlineStr">
        <is>
          <t xml:space="preserve"> text </t>
        </is>
      </c>
      <c r="T2514" s="426" t="inlineStr">
        <is>
          <t>Norway</t>
        </is>
      </c>
      <c r="U2514" s="465" t="inlineStr">
        <is>
          <t xml:space="preserve"> N wasted </t>
        </is>
      </c>
      <c r="V2514" s="465" t="n">
        <v>0.04</v>
      </c>
    </row>
    <row r="2515" ht="16" customHeight="1">
      <c r="B2515" s="5" t="inlineStr">
        <is>
          <t>EF.IC-AT.AT</t>
        </is>
      </c>
      <c r="C2515" s="5" t="inlineStr">
        <is>
          <t>EF.IC-AT.AT-Emissions-NOx</t>
        </is>
      </c>
      <c r="D2515" s="5" t="inlineStr">
        <is>
          <t>EF</t>
        </is>
      </c>
      <c r="E2515" s="5" t="inlineStr">
        <is>
          <t>IC</t>
        </is>
      </c>
      <c r="F2515" s="5">
        <f>VLOOKUP(E2515,'5.a Definitions'!E:F,2,FALSE)</f>
        <v/>
      </c>
      <c r="G2515" s="5" t="inlineStr">
        <is>
          <t>AT</t>
        </is>
      </c>
      <c r="H2515" s="5" t="inlineStr">
        <is>
          <t>AT</t>
        </is>
      </c>
      <c r="I2515" s="5">
        <f>VLOOKUP(H2515,'5.a Definitions'!E:F,2,FALSE)</f>
        <v/>
      </c>
      <c r="J2515" s="465" t="inlineStr">
        <is>
          <t xml:space="preserve"> Emissions </t>
        </is>
      </c>
      <c r="K2515" s="465" t="inlineStr">
        <is>
          <t xml:space="preserve"> industrial emissions </t>
        </is>
      </c>
      <c r="L2515" s="465" t="inlineStr">
        <is>
          <t xml:space="preserve"> reactive </t>
        </is>
      </c>
      <c r="M2515" s="465" t="inlineStr">
        <is>
          <t xml:space="preserve"> NOx </t>
        </is>
      </c>
      <c r="N2515" s="466" t="n">
        <v>4.46567630434383</v>
      </c>
      <c r="O2515" s="467" t="n">
        <v>0.2424939060337162</v>
      </c>
      <c r="P2515" s="468" t="n">
        <v>2007</v>
      </c>
      <c r="Q2515" s="469" t="inlineStr">
        <is>
          <t>CRLTAP Inventory Submissions</t>
        </is>
      </c>
      <c r="R2515" s="469" t="inlineStr">
        <is>
          <t>ok</t>
        </is>
      </c>
      <c r="S2515" s="469" t="inlineStr">
        <is>
          <t xml:space="preserve"> text </t>
        </is>
      </c>
      <c r="T2515" s="426" t="inlineStr">
        <is>
          <t>Norway</t>
        </is>
      </c>
      <c r="U2515" s="465" t="inlineStr">
        <is>
          <t xml:space="preserve"> N wasted </t>
        </is>
      </c>
      <c r="V2515" s="465" t="n">
        <v>0.04</v>
      </c>
    </row>
    <row r="2516" ht="16" customHeight="1">
      <c r="B2516" s="5" t="inlineStr">
        <is>
          <t>EF.IC-AT.AT</t>
        </is>
      </c>
      <c r="C2516" s="5" t="inlineStr">
        <is>
          <t>EF.IC-AT.AT-Emissions-N2O</t>
        </is>
      </c>
      <c r="D2516" s="5" t="inlineStr">
        <is>
          <t>EF</t>
        </is>
      </c>
      <c r="E2516" s="5" t="inlineStr">
        <is>
          <t>IC</t>
        </is>
      </c>
      <c r="F2516" s="5">
        <f>VLOOKUP(E2516,'5.a Definitions'!E:F,2,FALSE)</f>
        <v/>
      </c>
      <c r="G2516" s="5" t="inlineStr">
        <is>
          <t>AT</t>
        </is>
      </c>
      <c r="H2516" s="5" t="inlineStr">
        <is>
          <t>AT</t>
        </is>
      </c>
      <c r="I2516" s="5">
        <f>VLOOKUP(H2516,'5.a Definitions'!E:F,2,FALSE)</f>
        <v/>
      </c>
      <c r="J2516" s="465" t="inlineStr">
        <is>
          <t xml:space="preserve"> Emissions </t>
        </is>
      </c>
      <c r="K2516" s="465" t="inlineStr">
        <is>
          <t xml:space="preserve"> industrial emissions </t>
        </is>
      </c>
      <c r="L2516" s="465" t="inlineStr">
        <is>
          <t xml:space="preserve"> reactive </t>
        </is>
      </c>
      <c r="M2516" s="465" t="inlineStr">
        <is>
          <t xml:space="preserve"> N2O </t>
        </is>
      </c>
      <c r="N2516" s="466" t="n">
        <v>0.08417927664732018</v>
      </c>
      <c r="O2516" s="467" t="n">
        <v>1.394797542306526</v>
      </c>
      <c r="P2516" s="468" t="n">
        <v>2007</v>
      </c>
      <c r="Q2516" s="469" t="inlineStr">
        <is>
          <t>UNFCCC CRT</t>
        </is>
      </c>
      <c r="R2516" s="469" t="inlineStr">
        <is>
          <t>ok</t>
        </is>
      </c>
      <c r="S2516" s="469" t="inlineStr">
        <is>
          <t xml:space="preserve"> text </t>
        </is>
      </c>
      <c r="T2516" s="426" t="inlineStr">
        <is>
          <t>Norway</t>
        </is>
      </c>
      <c r="U2516" s="465" t="inlineStr">
        <is>
          <t xml:space="preserve"> N wasted </t>
        </is>
      </c>
      <c r="V2516" s="465" t="n">
        <v>0.04</v>
      </c>
    </row>
    <row r="2517" ht="16" customHeight="1">
      <c r="B2517" s="5" t="inlineStr">
        <is>
          <t>EF.TR-AT.AT</t>
        </is>
      </c>
      <c r="C2517" s="5" t="inlineStr">
        <is>
          <t>EF.TR-AT.AT-Emissions-NH3</t>
        </is>
      </c>
      <c r="D2517" s="5" t="inlineStr">
        <is>
          <t>EF</t>
        </is>
      </c>
      <c r="E2517" s="5" t="inlineStr">
        <is>
          <t>TR</t>
        </is>
      </c>
      <c r="F2517" s="5">
        <f>VLOOKUP(E2517,'5.a Definitions'!E:F,2,FALSE)</f>
        <v/>
      </c>
      <c r="G2517" s="5" t="inlineStr">
        <is>
          <t>AT</t>
        </is>
      </c>
      <c r="H2517" s="5" t="inlineStr">
        <is>
          <t>AT</t>
        </is>
      </c>
      <c r="I2517" s="5">
        <f>VLOOKUP(H2517,'5.a Definitions'!E:F,2,FALSE)</f>
        <v/>
      </c>
      <c r="J2517" s="465" t="inlineStr">
        <is>
          <t xml:space="preserve"> Emissions </t>
        </is>
      </c>
      <c r="K2517" s="465" t="inlineStr">
        <is>
          <t xml:space="preserve"> transport emissions </t>
        </is>
      </c>
      <c r="L2517" s="465" t="inlineStr">
        <is>
          <t xml:space="preserve"> reactive </t>
        </is>
      </c>
      <c r="M2517" s="465" t="inlineStr">
        <is>
          <t xml:space="preserve"> NH3 </t>
        </is>
      </c>
      <c r="N2517" s="466" t="n">
        <v>1.5410054904534</v>
      </c>
      <c r="O2517" s="467" t="n">
        <v>0.4166485613273027</v>
      </c>
      <c r="P2517" s="468" t="n">
        <v>2007</v>
      </c>
      <c r="Q2517" s="469" t="inlineStr">
        <is>
          <t>CRLTAP Inventory Submissions</t>
        </is>
      </c>
      <c r="R2517" s="469" t="inlineStr">
        <is>
          <t>ok</t>
        </is>
      </c>
      <c r="S2517" s="469" t="inlineStr">
        <is>
          <t xml:space="preserve"> text </t>
        </is>
      </c>
      <c r="T2517" s="426" t="inlineStr">
        <is>
          <t>Norway</t>
        </is>
      </c>
      <c r="U2517" s="465" t="inlineStr">
        <is>
          <t xml:space="preserve"> N wasted </t>
        </is>
      </c>
      <c r="V2517" s="465" t="n">
        <v>0.04</v>
      </c>
    </row>
    <row r="2518" ht="16" customHeight="1">
      <c r="B2518" s="5" t="inlineStr">
        <is>
          <t>EF.TR-AT.AT</t>
        </is>
      </c>
      <c r="C2518" s="5" t="inlineStr">
        <is>
          <t>EF.TR-AT.AT-Emissions-NOx</t>
        </is>
      </c>
      <c r="D2518" s="5" t="inlineStr">
        <is>
          <t>EF</t>
        </is>
      </c>
      <c r="E2518" s="5" t="inlineStr">
        <is>
          <t>TR</t>
        </is>
      </c>
      <c r="F2518" s="5">
        <f>VLOOKUP(E2518,'5.a Definitions'!E:F,2,FALSE)</f>
        <v/>
      </c>
      <c r="G2518" s="5" t="inlineStr">
        <is>
          <t>AT</t>
        </is>
      </c>
      <c r="H2518" s="5" t="inlineStr">
        <is>
          <t>AT</t>
        </is>
      </c>
      <c r="I2518" s="5">
        <f>VLOOKUP(H2518,'5.a Definitions'!E:F,2,FALSE)</f>
        <v/>
      </c>
      <c r="J2518" s="465" t="inlineStr">
        <is>
          <t xml:space="preserve"> Emissions </t>
        </is>
      </c>
      <c r="K2518" s="465" t="inlineStr">
        <is>
          <t xml:space="preserve"> transport emissions </t>
        </is>
      </c>
      <c r="L2518" s="465" t="inlineStr">
        <is>
          <t xml:space="preserve"> reactive </t>
        </is>
      </c>
      <c r="M2518" s="465" t="inlineStr">
        <is>
          <t xml:space="preserve"> NOx </t>
        </is>
      </c>
      <c r="N2518" s="466" t="n">
        <v>31.20141666904136</v>
      </c>
      <c r="O2518" s="467" t="n">
        <v>0.1271964415060035</v>
      </c>
      <c r="P2518" s="468" t="n">
        <v>2007</v>
      </c>
      <c r="Q2518" s="469" t="inlineStr">
        <is>
          <t>CRLTAP Inventory Submissions</t>
        </is>
      </c>
      <c r="R2518" s="469" t="inlineStr">
        <is>
          <t>ok</t>
        </is>
      </c>
      <c r="S2518" s="469" t="inlineStr">
        <is>
          <t xml:space="preserve"> text </t>
        </is>
      </c>
      <c r="T2518" s="426" t="inlineStr">
        <is>
          <t>Norway</t>
        </is>
      </c>
      <c r="U2518" s="465" t="inlineStr">
        <is>
          <t xml:space="preserve"> N wasted </t>
        </is>
      </c>
      <c r="V2518" s="465" t="n">
        <v>0.04</v>
      </c>
    </row>
    <row r="2519" ht="16" customHeight="1">
      <c r="B2519" s="5" t="inlineStr">
        <is>
          <t>EF.TR-AT.AT</t>
        </is>
      </c>
      <c r="C2519" s="5" t="inlineStr">
        <is>
          <t>EF.TR-AT.AT-Emissions-N2O</t>
        </is>
      </c>
      <c r="D2519" s="5" t="inlineStr">
        <is>
          <t>EF</t>
        </is>
      </c>
      <c r="E2519" s="5" t="inlineStr">
        <is>
          <t>TR</t>
        </is>
      </c>
      <c r="F2519" s="5">
        <f>VLOOKUP(E2519,'5.a Definitions'!E:F,2,FALSE)</f>
        <v/>
      </c>
      <c r="G2519" s="5" t="inlineStr">
        <is>
          <t>AT</t>
        </is>
      </c>
      <c r="H2519" s="5" t="inlineStr">
        <is>
          <t>AT</t>
        </is>
      </c>
      <c r="I2519" s="5">
        <f>VLOOKUP(H2519,'5.a Definitions'!E:F,2,FALSE)</f>
        <v/>
      </c>
      <c r="J2519" s="465" t="inlineStr">
        <is>
          <t xml:space="preserve"> Emissions </t>
        </is>
      </c>
      <c r="K2519" s="465" t="inlineStr">
        <is>
          <t xml:space="preserve"> transport emissions </t>
        </is>
      </c>
      <c r="L2519" s="465" t="inlineStr">
        <is>
          <t xml:space="preserve"> reactive </t>
        </is>
      </c>
      <c r="M2519" s="465" t="inlineStr">
        <is>
          <t xml:space="preserve"> N2O </t>
        </is>
      </c>
      <c r="N2519" s="466" t="n">
        <v>0.1969550403200496</v>
      </c>
      <c r="O2519" s="467" t="n">
        <v>0.6463342428493241</v>
      </c>
      <c r="P2519" s="468" t="n">
        <v>2007</v>
      </c>
      <c r="Q2519" s="469" t="inlineStr">
        <is>
          <t>UNFCCC CRT</t>
        </is>
      </c>
      <c r="R2519" s="469" t="inlineStr">
        <is>
          <t>ok</t>
        </is>
      </c>
      <c r="S2519" s="469" t="inlineStr">
        <is>
          <t xml:space="preserve"> text </t>
        </is>
      </c>
      <c r="T2519" s="426" t="inlineStr">
        <is>
          <t>Norway</t>
        </is>
      </c>
      <c r="U2519" s="465" t="inlineStr">
        <is>
          <t xml:space="preserve"> N wasted </t>
        </is>
      </c>
      <c r="V2519" s="465" t="n">
        <v>0.04</v>
      </c>
    </row>
    <row r="2520" ht="16" customHeight="1">
      <c r="B2520" s="5" t="inlineStr">
        <is>
          <t>EF.TR-AT.AT</t>
        </is>
      </c>
      <c r="C2520" s="5" t="inlineStr">
        <is>
          <t>EF.TR-AT.AT-Emissions-N2</t>
        </is>
      </c>
      <c r="D2520" s="5" t="inlineStr">
        <is>
          <t>EF</t>
        </is>
      </c>
      <c r="E2520" s="5" t="inlineStr">
        <is>
          <t>TR</t>
        </is>
      </c>
      <c r="F2520" s="5">
        <f>VLOOKUP(E2520,'5.a Definitions'!E:F,2,FALSE)</f>
        <v/>
      </c>
      <c r="G2520" s="5" t="inlineStr">
        <is>
          <t>AT</t>
        </is>
      </c>
      <c r="H2520" s="5" t="inlineStr">
        <is>
          <t>AT</t>
        </is>
      </c>
      <c r="I2520" s="5">
        <f>VLOOKUP(H2520,'5.a Definitions'!E:F,2,FALSE)</f>
        <v/>
      </c>
      <c r="J2520" s="465" t="inlineStr">
        <is>
          <t xml:space="preserve"> Emissions </t>
        </is>
      </c>
      <c r="K2520" s="465" t="inlineStr">
        <is>
          <t xml:space="preserve"> transport emissions </t>
        </is>
      </c>
      <c r="L2520" s="465" t="inlineStr">
        <is>
          <t xml:space="preserve"> inert </t>
        </is>
      </c>
      <c r="M2520" s="465" t="inlineStr">
        <is>
          <t xml:space="preserve"> N2 </t>
        </is>
      </c>
      <c r="N2520" s="466" t="n">
        <v>0</v>
      </c>
      <c r="O2520" s="467" t="n">
        <v>0.2</v>
      </c>
      <c r="P2520" s="468" t="n">
        <v>2007</v>
      </c>
      <c r="Q2520" s="469" t="inlineStr">
        <is>
          <t>mass balance</t>
        </is>
      </c>
      <c r="R2520" s="469" t="inlineStr">
        <is>
          <t>ok</t>
        </is>
      </c>
      <c r="S2520" s="469" t="inlineStr">
        <is>
          <t xml:space="preserve"> text </t>
        </is>
      </c>
      <c r="T2520" s="426" t="inlineStr">
        <is>
          <t>Norway</t>
        </is>
      </c>
      <c r="U2520" s="465" t="inlineStr">
        <is>
          <t xml:space="preserve"> N wasted </t>
        </is>
      </c>
      <c r="V2520" s="465" t="n">
        <v>0.04</v>
      </c>
    </row>
    <row r="2521" ht="16" customHeight="1">
      <c r="B2521" s="5" t="inlineStr">
        <is>
          <t>EF.TR-RW.RW</t>
        </is>
      </c>
      <c r="C2521" s="5" t="inlineStr">
        <is>
          <t>EF.TR-RW.RW-Export of transport fuels-Nmix</t>
        </is>
      </c>
      <c r="D2521" s="5" t="inlineStr">
        <is>
          <t>EF</t>
        </is>
      </c>
      <c r="E2521" s="5" t="inlineStr">
        <is>
          <t>TR</t>
        </is>
      </c>
      <c r="F2521" s="5">
        <f>VLOOKUP(E2521,'5.a Definitions'!E:F,2,FALSE)</f>
        <v/>
      </c>
      <c r="G2521" s="5" t="inlineStr">
        <is>
          <t>RW</t>
        </is>
      </c>
      <c r="H2521" s="5" t="inlineStr">
        <is>
          <t>RW</t>
        </is>
      </c>
      <c r="I2521" s="5">
        <f>VLOOKUP(H2521,'5.a Definitions'!E:F,2,FALSE)</f>
        <v/>
      </c>
      <c r="J2521" s="465" t="inlineStr">
        <is>
          <t xml:space="preserve"> Export of transport fuels </t>
        </is>
      </c>
      <c r="K2521" s="465" t="inlineStr">
        <is>
          <t xml:space="preserve"> export of transport fuel </t>
        </is>
      </c>
      <c r="L2521" s="465" t="inlineStr">
        <is>
          <t xml:space="preserve"> reactive </t>
        </is>
      </c>
      <c r="M2521" s="465" t="inlineStr">
        <is>
          <t xml:space="preserve"> Nmix </t>
        </is>
      </c>
      <c r="N2521" s="466" t="n">
        <v>0.09144015600000001</v>
      </c>
      <c r="O2521" s="467" t="n">
        <v>1.372195004892434</v>
      </c>
      <c r="P2521" s="468" t="n">
        <v>2007</v>
      </c>
      <c r="Q2521" s="469" t="inlineStr">
        <is>
          <t>SSB tab 08801</t>
        </is>
      </c>
      <c r="R2521" s="469" t="inlineStr">
        <is>
          <t>ok</t>
        </is>
      </c>
      <c r="S2521" s="469" t="inlineStr">
        <is>
          <t xml:space="preserve"> text </t>
        </is>
      </c>
      <c r="T2521" s="426" t="inlineStr">
        <is>
          <t>Norway</t>
        </is>
      </c>
      <c r="U2521" s="5" t="inlineStr">
        <is>
          <t>useful output</t>
        </is>
      </c>
      <c r="V2521" s="465" t="n">
        <v>0.04</v>
      </c>
    </row>
    <row r="2522" ht="16" customHeight="1">
      <c r="B2522" s="5" t="inlineStr">
        <is>
          <t>EF.OE-AT.AT</t>
        </is>
      </c>
      <c r="C2522" s="5" t="inlineStr">
        <is>
          <t>EF.OE-AT.AT-Emissions-NH3</t>
        </is>
      </c>
      <c r="D2522" s="5" t="inlineStr">
        <is>
          <t>EF</t>
        </is>
      </c>
      <c r="E2522" s="5" t="inlineStr">
        <is>
          <t>OE</t>
        </is>
      </c>
      <c r="F2522" s="5">
        <f>VLOOKUP(E2522,'5.a Definitions'!E:F,2,FALSE)</f>
        <v/>
      </c>
      <c r="G2522" s="5" t="inlineStr">
        <is>
          <t>AT</t>
        </is>
      </c>
      <c r="H2522" s="5" t="inlineStr">
        <is>
          <t>AT</t>
        </is>
      </c>
      <c r="I2522" s="5">
        <f>VLOOKUP(H2522,'5.a Definitions'!E:F,2,FALSE)</f>
        <v/>
      </c>
      <c r="J2522" s="465" t="inlineStr">
        <is>
          <t xml:space="preserve"> Emissions </t>
        </is>
      </c>
      <c r="K2522" s="465" t="inlineStr">
        <is>
          <t xml:space="preserve"> other fuels emissions </t>
        </is>
      </c>
      <c r="L2522" s="465" t="inlineStr">
        <is>
          <t xml:space="preserve"> reactive </t>
        </is>
      </c>
      <c r="M2522" s="465" t="inlineStr">
        <is>
          <t xml:space="preserve"> NH3 </t>
        </is>
      </c>
      <c r="N2522" s="466" t="n">
        <v>0.0718501067037</v>
      </c>
      <c r="O2522" s="467" t="n">
        <v>0.562423385926847</v>
      </c>
      <c r="P2522" s="468" t="n">
        <v>2007</v>
      </c>
      <c r="Q2522" s="469" t="inlineStr">
        <is>
          <t>CRLTAP Inventory Submissions</t>
        </is>
      </c>
      <c r="R2522" s="469" t="inlineStr">
        <is>
          <t>ok</t>
        </is>
      </c>
      <c r="S2522" s="469" t="inlineStr">
        <is>
          <t xml:space="preserve"> text </t>
        </is>
      </c>
      <c r="T2522" s="426" t="inlineStr">
        <is>
          <t>Norway</t>
        </is>
      </c>
      <c r="U2522" s="465" t="inlineStr">
        <is>
          <t xml:space="preserve"> N wasted </t>
        </is>
      </c>
      <c r="V2522" s="465" t="n">
        <v>0.04</v>
      </c>
    </row>
    <row r="2523" ht="16" customHeight="1">
      <c r="B2523" s="5" t="inlineStr">
        <is>
          <t>EF.OE-AT.AT</t>
        </is>
      </c>
      <c r="C2523" s="5" t="inlineStr">
        <is>
          <t>EF.OE-AT.AT-Emissions-NOx</t>
        </is>
      </c>
      <c r="D2523" s="5" t="inlineStr">
        <is>
          <t>EF</t>
        </is>
      </c>
      <c r="E2523" s="5" t="inlineStr">
        <is>
          <t>OE</t>
        </is>
      </c>
      <c r="F2523" s="5">
        <f>VLOOKUP(E2523,'5.a Definitions'!E:F,2,FALSE)</f>
        <v/>
      </c>
      <c r="G2523" s="5" t="inlineStr">
        <is>
          <t>AT</t>
        </is>
      </c>
      <c r="H2523" s="5" t="inlineStr">
        <is>
          <t>AT</t>
        </is>
      </c>
      <c r="I2523" s="5">
        <f>VLOOKUP(H2523,'5.a Definitions'!E:F,2,FALSE)</f>
        <v/>
      </c>
      <c r="J2523" s="465" t="inlineStr">
        <is>
          <t xml:space="preserve"> Emissions </t>
        </is>
      </c>
      <c r="K2523" s="465" t="inlineStr">
        <is>
          <t xml:space="preserve"> other fuels emissions </t>
        </is>
      </c>
      <c r="L2523" s="465" t="inlineStr">
        <is>
          <t xml:space="preserve"> reactive </t>
        </is>
      </c>
      <c r="M2523" s="465" t="inlineStr">
        <is>
          <t xml:space="preserve"> NOx </t>
        </is>
      </c>
      <c r="N2523" s="466" t="n">
        <v>7.574675822769591</v>
      </c>
      <c r="O2523" s="467" t="n">
        <v>0.2122807423600106</v>
      </c>
      <c r="P2523" s="468" t="n">
        <v>2007</v>
      </c>
      <c r="Q2523" s="469" t="inlineStr">
        <is>
          <t>CRLTAP Inventory Submissions</t>
        </is>
      </c>
      <c r="R2523" s="469" t="inlineStr">
        <is>
          <t>ok</t>
        </is>
      </c>
      <c r="S2523" s="469" t="inlineStr">
        <is>
          <t xml:space="preserve"> text </t>
        </is>
      </c>
      <c r="T2523" s="426" t="inlineStr">
        <is>
          <t>Norway</t>
        </is>
      </c>
      <c r="U2523" s="465" t="inlineStr">
        <is>
          <t xml:space="preserve"> N wasted </t>
        </is>
      </c>
      <c r="V2523" s="465" t="n">
        <v>0.04</v>
      </c>
    </row>
    <row r="2524" ht="16" customHeight="1">
      <c r="B2524" s="5" t="inlineStr">
        <is>
          <t>EF.OE-AT.AT</t>
        </is>
      </c>
      <c r="C2524" s="5" t="inlineStr">
        <is>
          <t>EF.OE-AT.AT-Emissions-N2O</t>
        </is>
      </c>
      <c r="D2524" s="5" t="inlineStr">
        <is>
          <t>EF</t>
        </is>
      </c>
      <c r="E2524" s="5" t="inlineStr">
        <is>
          <t>OE</t>
        </is>
      </c>
      <c r="F2524" s="5">
        <f>VLOOKUP(E2524,'5.a Definitions'!E:F,2,FALSE)</f>
        <v/>
      </c>
      <c r="G2524" s="5" t="inlineStr">
        <is>
          <t>AT</t>
        </is>
      </c>
      <c r="H2524" s="5" t="inlineStr">
        <is>
          <t>AT</t>
        </is>
      </c>
      <c r="I2524" s="5">
        <f>VLOOKUP(H2524,'5.a Definitions'!E:F,2,FALSE)</f>
        <v/>
      </c>
      <c r="J2524" s="465" t="inlineStr">
        <is>
          <t xml:space="preserve"> Emissions </t>
        </is>
      </c>
      <c r="K2524" s="465" t="inlineStr">
        <is>
          <t xml:space="preserve"> other fuels emissions </t>
        </is>
      </c>
      <c r="L2524" s="465" t="inlineStr">
        <is>
          <t xml:space="preserve"> reactive </t>
        </is>
      </c>
      <c r="M2524" s="465" t="inlineStr">
        <is>
          <t xml:space="preserve"> N2O </t>
        </is>
      </c>
      <c r="N2524" s="466" t="n">
        <v>0.07871027883185228</v>
      </c>
      <c r="O2524" s="467" t="n">
        <v>1.394797542306526</v>
      </c>
      <c r="P2524" s="468" t="n">
        <v>2007</v>
      </c>
      <c r="Q2524" s="469" t="inlineStr">
        <is>
          <t>UNFCCC CRT</t>
        </is>
      </c>
      <c r="R2524" s="469" t="inlineStr">
        <is>
          <t>ok</t>
        </is>
      </c>
      <c r="S2524" s="469" t="inlineStr">
        <is>
          <t xml:space="preserve"> text </t>
        </is>
      </c>
      <c r="T2524" s="426" t="inlineStr">
        <is>
          <t>Norway</t>
        </is>
      </c>
      <c r="U2524" s="465" t="inlineStr">
        <is>
          <t xml:space="preserve"> N wasted </t>
        </is>
      </c>
      <c r="V2524" s="465" t="n">
        <v>0.04</v>
      </c>
    </row>
    <row r="2525" ht="16" customHeight="1" thickBot="1">
      <c r="A2525" s="483" t="n"/>
      <c r="B2525" s="6" t="inlineStr">
        <is>
          <t>EF.OE-AT.AT</t>
        </is>
      </c>
      <c r="C2525" s="6" t="inlineStr">
        <is>
          <t>EF.OE-AT.AT-Emissions-N2</t>
        </is>
      </c>
      <c r="D2525" s="6" t="inlineStr">
        <is>
          <t>EF</t>
        </is>
      </c>
      <c r="E2525" s="6" t="inlineStr">
        <is>
          <t>OE</t>
        </is>
      </c>
      <c r="F2525" s="5">
        <f>VLOOKUP(E2525,'5.a Definitions'!E:F,2,FALSE)</f>
        <v/>
      </c>
      <c r="G2525" s="6" t="inlineStr">
        <is>
          <t>AT</t>
        </is>
      </c>
      <c r="H2525" s="6" t="inlineStr">
        <is>
          <t>AT</t>
        </is>
      </c>
      <c r="I2525" s="5">
        <f>VLOOKUP(H2525,'5.a Definitions'!E:F,2,FALSE)</f>
        <v/>
      </c>
      <c r="J2525" s="470" t="inlineStr">
        <is>
          <t xml:space="preserve"> Emissions </t>
        </is>
      </c>
      <c r="K2525" s="470" t="inlineStr">
        <is>
          <t xml:space="preserve"> other fuels emissions </t>
        </is>
      </c>
      <c r="L2525" s="470" t="inlineStr">
        <is>
          <t xml:space="preserve"> inert </t>
        </is>
      </c>
      <c r="M2525" s="470" t="inlineStr">
        <is>
          <t xml:space="preserve"> N2 </t>
        </is>
      </c>
      <c r="N2525" s="466" t="n">
        <v>0</v>
      </c>
      <c r="O2525" s="471" t="n">
        <v>0.2</v>
      </c>
      <c r="P2525" s="468" t="n">
        <v>2007</v>
      </c>
      <c r="Q2525" s="472" t="inlineStr">
        <is>
          <t>mass balance</t>
        </is>
      </c>
      <c r="R2525" s="469" t="inlineStr">
        <is>
          <t>ok</t>
        </is>
      </c>
      <c r="S2525" s="472" t="inlineStr">
        <is>
          <t xml:space="preserve"> text </t>
        </is>
      </c>
      <c r="T2525" s="426" t="inlineStr">
        <is>
          <t>Norway</t>
        </is>
      </c>
      <c r="U2525" s="470" t="inlineStr">
        <is>
          <t xml:space="preserve"> N wasted </t>
        </is>
      </c>
      <c r="V2525" s="470" t="n">
        <v>0.04</v>
      </c>
    </row>
    <row r="2526" ht="16" customHeight="1">
      <c r="A2526" s="487" t="inlineStr">
        <is>
          <t xml:space="preserve"> Materials and products </t>
        </is>
      </c>
      <c r="B2526" s="452" t="inlineStr">
        <is>
          <t>MP.FP-AG.SM</t>
        </is>
      </c>
      <c r="C2526" s="452" t="inlineStr">
        <is>
          <t>MP.FP-AG.SM-Seeds and planting material -Nmix</t>
        </is>
      </c>
      <c r="D2526" s="452" t="inlineStr">
        <is>
          <t>MP</t>
        </is>
      </c>
      <c r="E2526" s="452" t="inlineStr">
        <is>
          <t>FP</t>
        </is>
      </c>
      <c r="F2526" s="5">
        <f>VLOOKUP(E2526,'5.a Definitions'!E:F,2,FALSE)</f>
        <v/>
      </c>
      <c r="G2526" s="452" t="inlineStr">
        <is>
          <t>AG</t>
        </is>
      </c>
      <c r="H2526" s="452" t="inlineStr">
        <is>
          <t>SM</t>
        </is>
      </c>
      <c r="I2526" s="5">
        <f>VLOOKUP(H2526,'5.a Definitions'!E:F,2,FALSE)</f>
        <v/>
      </c>
      <c r="J2526" s="465" t="inlineStr">
        <is>
          <t xml:space="preserve"> Seeds and planting material  </t>
        </is>
      </c>
      <c r="K2526" s="465" t="inlineStr">
        <is>
          <t xml:space="preserve"> seeds and planting material </t>
        </is>
      </c>
      <c r="L2526" s="465" t="inlineStr">
        <is>
          <t xml:space="preserve"> reactive </t>
        </is>
      </c>
      <c r="M2526" s="465" t="inlineStr">
        <is>
          <t xml:space="preserve"> Nmix </t>
        </is>
      </c>
      <c r="N2526" s="466" t="n">
        <v>1.153142675540308</v>
      </c>
      <c r="O2526" s="467" t="n">
        <v>0.3198414281145843</v>
      </c>
      <c r="P2526" s="468" t="n">
        <v>2007</v>
      </c>
      <c r="Q2526" s="469" t="inlineStr">
        <is>
          <t>NIBIO Totalkalkylen</t>
        </is>
      </c>
      <c r="R2526" s="469" t="inlineStr">
        <is>
          <t>ok</t>
        </is>
      </c>
      <c r="S2526" s="469" t="inlineStr">
        <is>
          <t xml:space="preserve"> text </t>
        </is>
      </c>
      <c r="T2526" s="426" t="inlineStr">
        <is>
          <t>Norway</t>
        </is>
      </c>
      <c r="U2526" s="5" t="inlineStr">
        <is>
          <t>useful output</t>
        </is>
      </c>
      <c r="V2526" s="465" t="n">
        <v>0.04</v>
      </c>
    </row>
    <row r="2527" ht="16" customHeight="1">
      <c r="B2527" s="5" t="inlineStr">
        <is>
          <t>MP.FP-AG.MM</t>
        </is>
      </c>
      <c r="C2527" s="5" t="inlineStr">
        <is>
          <t>MP.FP-AG.MM-Farm animal feed-Nmix</t>
        </is>
      </c>
      <c r="D2527" s="5" t="inlineStr">
        <is>
          <t>MP</t>
        </is>
      </c>
      <c r="E2527" s="5" t="inlineStr">
        <is>
          <t>FP</t>
        </is>
      </c>
      <c r="F2527" s="5">
        <f>VLOOKUP(E2527,'5.a Definitions'!E:F,2,FALSE)</f>
        <v/>
      </c>
      <c r="G2527" s="5" t="inlineStr">
        <is>
          <t>AG</t>
        </is>
      </c>
      <c r="H2527" s="5" t="inlineStr">
        <is>
          <t>MM</t>
        </is>
      </c>
      <c r="I2527" s="5">
        <f>VLOOKUP(H2527,'5.a Definitions'!E:F,2,FALSE)</f>
        <v/>
      </c>
      <c r="J2527" s="465" t="inlineStr">
        <is>
          <t xml:space="preserve"> Farm animal feed </t>
        </is>
      </c>
      <c r="K2527" s="465" t="inlineStr">
        <is>
          <t xml:space="preserve"> farm animal feed </t>
        </is>
      </c>
      <c r="L2527" s="465" t="inlineStr">
        <is>
          <t xml:space="preserve"> reactive </t>
        </is>
      </c>
      <c r="M2527" s="465" t="inlineStr">
        <is>
          <t xml:space="preserve"> Nmix </t>
        </is>
      </c>
      <c r="N2527" s="466" t="n">
        <v>21.1592213</v>
      </c>
      <c r="O2527" s="467" t="n">
        <v>0.09922946778124495</v>
      </c>
      <c r="P2527" s="468" t="n">
        <v>2007</v>
      </c>
      <c r="Q2527" s="469" t="inlineStr">
        <is>
          <t>Kraftfôrstatistikk</t>
        </is>
      </c>
      <c r="R2527" s="469" t="inlineStr">
        <is>
          <t>ok</t>
        </is>
      </c>
      <c r="S2527" s="469" t="inlineStr">
        <is>
          <t xml:space="preserve"> text </t>
        </is>
      </c>
      <c r="T2527" s="426" t="inlineStr">
        <is>
          <t>Norway</t>
        </is>
      </c>
      <c r="U2527" s="5" t="inlineStr">
        <is>
          <t>useful output</t>
        </is>
      </c>
      <c r="V2527" s="465" t="n">
        <v>0.04</v>
      </c>
    </row>
    <row r="2528" ht="16" customHeight="1">
      <c r="B2528" s="5" t="inlineStr">
        <is>
          <t>MP.FP-PR.SO</t>
        </is>
      </c>
      <c r="C2528" s="5" t="inlineStr">
        <is>
          <t>MP.FP-PR.SO-Food industry waste-Nmix</t>
        </is>
      </c>
      <c r="D2528" s="5" t="inlineStr">
        <is>
          <t>MP</t>
        </is>
      </c>
      <c r="E2528" s="5" t="inlineStr">
        <is>
          <t>FP</t>
        </is>
      </c>
      <c r="F2528" s="5">
        <f>VLOOKUP(E2528,'5.a Definitions'!E:F,2,FALSE)</f>
        <v/>
      </c>
      <c r="G2528" s="5" t="inlineStr">
        <is>
          <t>PR</t>
        </is>
      </c>
      <c r="H2528" s="5" t="inlineStr">
        <is>
          <t>SO</t>
        </is>
      </c>
      <c r="I2528" s="5">
        <f>VLOOKUP(H2528,'5.a Definitions'!E:F,2,FALSE)</f>
        <v/>
      </c>
      <c r="J2528" s="465" t="inlineStr">
        <is>
          <t xml:space="preserve"> Food industry waste </t>
        </is>
      </c>
      <c r="K2528" s="465" t="inlineStr">
        <is>
          <t xml:space="preserve"> food industry waste </t>
        </is>
      </c>
      <c r="L2528" s="465" t="inlineStr">
        <is>
          <t xml:space="preserve"> reactive </t>
        </is>
      </c>
      <c r="M2528" s="465" t="inlineStr">
        <is>
          <t xml:space="preserve"> Nmix </t>
        </is>
      </c>
      <c r="N2528" s="466" t="n">
        <v>1.237854330708661</v>
      </c>
      <c r="O2528" s="467" t="n">
        <v>0.7987343169693559</v>
      </c>
      <c r="P2528" s="468" t="n">
        <v>2007</v>
      </c>
      <c r="Q2528" s="469" t="inlineStr">
        <is>
          <t>SSB</t>
        </is>
      </c>
      <c r="R2528" s="469" t="inlineStr">
        <is>
          <t>ok</t>
        </is>
      </c>
      <c r="S2528" s="469" t="inlineStr">
        <is>
          <t xml:space="preserve"> text </t>
        </is>
      </c>
      <c r="T2528" s="426" t="inlineStr">
        <is>
          <t>Norway</t>
        </is>
      </c>
      <c r="U2528" s="465" t="inlineStr">
        <is>
          <t xml:space="preserve"> N wasted </t>
        </is>
      </c>
      <c r="V2528" s="465" t="n">
        <v>0.04</v>
      </c>
    </row>
    <row r="2529" ht="16" customHeight="1">
      <c r="B2529" s="5" t="inlineStr">
        <is>
          <t>MP.FP-PR.WW</t>
        </is>
      </c>
      <c r="C2529" s="5" t="inlineStr">
        <is>
          <t>MP.FP-PR.WW-Food industry wastewater-Nmix</t>
        </is>
      </c>
      <c r="D2529" s="5" t="inlineStr">
        <is>
          <t>MP</t>
        </is>
      </c>
      <c r="E2529" s="5" t="inlineStr">
        <is>
          <t>FP</t>
        </is>
      </c>
      <c r="F2529" s="5">
        <f>VLOOKUP(E2529,'5.a Definitions'!E:F,2,FALSE)</f>
        <v/>
      </c>
      <c r="G2529" s="5" t="inlineStr">
        <is>
          <t>PR</t>
        </is>
      </c>
      <c r="H2529" s="5" t="inlineStr">
        <is>
          <t>WW</t>
        </is>
      </c>
      <c r="I2529" s="5">
        <f>VLOOKUP(H2529,'5.a Definitions'!E:F,2,FALSE)</f>
        <v/>
      </c>
      <c r="J2529" s="465" t="inlineStr">
        <is>
          <t xml:space="preserve"> Food industry wastewater </t>
        </is>
      </c>
      <c r="K2529" s="465" t="inlineStr">
        <is>
          <t xml:space="preserve"> food industry wastewater </t>
        </is>
      </c>
      <c r="L2529" s="465" t="inlineStr">
        <is>
          <t xml:space="preserve"> reactive </t>
        </is>
      </c>
      <c r="M2529" s="465" t="inlineStr">
        <is>
          <t xml:space="preserve"> Nmix </t>
        </is>
      </c>
      <c r="N2529" s="466" t="n">
        <v>0.05028336231884058</v>
      </c>
      <c r="O2529" s="467" t="n">
        <v>0.1266265136425996</v>
      </c>
      <c r="P2529" s="468" t="n">
        <v>2007</v>
      </c>
      <c r="Q2529" s="469" t="inlineStr">
        <is>
          <t>Miljødirektoratet</t>
        </is>
      </c>
      <c r="R2529" s="469" t="inlineStr">
        <is>
          <t>ok</t>
        </is>
      </c>
      <c r="S2529" s="469" t="inlineStr">
        <is>
          <t xml:space="preserve"> text </t>
        </is>
      </c>
      <c r="T2529" s="426" t="inlineStr">
        <is>
          <t>Norway</t>
        </is>
      </c>
      <c r="U2529" s="465" t="inlineStr">
        <is>
          <t xml:space="preserve"> N wasted </t>
        </is>
      </c>
      <c r="V2529" s="465" t="n">
        <v>0.04</v>
      </c>
    </row>
    <row r="2530" ht="16" customHeight="1">
      <c r="B2530" s="5" t="inlineStr">
        <is>
          <t>MP.FP-HS.HS</t>
        </is>
      </c>
      <c r="C2530" s="5" t="inlineStr">
        <is>
          <t>MP.FP-HS.HS-Food products-Nmix</t>
        </is>
      </c>
      <c r="D2530" s="5" t="inlineStr">
        <is>
          <t>MP</t>
        </is>
      </c>
      <c r="E2530" s="5" t="inlineStr">
        <is>
          <t>FP</t>
        </is>
      </c>
      <c r="F2530" s="5">
        <f>VLOOKUP(E2530,'5.a Definitions'!E:F,2,FALSE)</f>
        <v/>
      </c>
      <c r="G2530" s="5" t="inlineStr">
        <is>
          <t>HS</t>
        </is>
      </c>
      <c r="H2530" s="5" t="inlineStr">
        <is>
          <t>HS</t>
        </is>
      </c>
      <c r="I2530" s="5">
        <f>VLOOKUP(H2530,'5.a Definitions'!E:F,2,FALSE)</f>
        <v/>
      </c>
      <c r="J2530" s="465" t="inlineStr">
        <is>
          <t xml:space="preserve"> Food products </t>
        </is>
      </c>
      <c r="K2530" s="465" t="inlineStr">
        <is>
          <t xml:space="preserve"> food products </t>
        </is>
      </c>
      <c r="L2530" s="465" t="inlineStr">
        <is>
          <t xml:space="preserve"> reactive </t>
        </is>
      </c>
      <c r="M2530" s="465" t="inlineStr">
        <is>
          <t xml:space="preserve"> Nmix </t>
        </is>
      </c>
      <c r="N2530" s="466" t="n">
        <v>27.52711728553573</v>
      </c>
      <c r="O2530" s="467" t="n">
        <v>0.1882214648024787</v>
      </c>
      <c r="P2530" s="468" t="n">
        <v>2007</v>
      </c>
      <c r="Q2530" s="469" t="inlineStr">
        <is>
          <t>SSB</t>
        </is>
      </c>
      <c r="R2530" s="469" t="inlineStr">
        <is>
          <t>ok</t>
        </is>
      </c>
      <c r="S2530" s="469" t="inlineStr">
        <is>
          <t xml:space="preserve"> text </t>
        </is>
      </c>
      <c r="T2530" s="426" t="inlineStr">
        <is>
          <t>Norway</t>
        </is>
      </c>
      <c r="U2530" s="5" t="inlineStr">
        <is>
          <t>useful output</t>
        </is>
      </c>
      <c r="V2530" s="465" t="n">
        <v>0.04</v>
      </c>
    </row>
    <row r="2531" ht="16" customHeight="1">
      <c r="B2531" s="5" t="inlineStr">
        <is>
          <t>MP.FP-HY.SW</t>
        </is>
      </c>
      <c r="C2531" s="5" t="inlineStr">
        <is>
          <t>MP.FP-HY.SW-Untreated wastewater-Nmix</t>
        </is>
      </c>
      <c r="D2531" s="5" t="inlineStr">
        <is>
          <t>MP</t>
        </is>
      </c>
      <c r="E2531" s="5" t="inlineStr">
        <is>
          <t>FP</t>
        </is>
      </c>
      <c r="F2531" s="5">
        <f>VLOOKUP(E2531,'5.a Definitions'!E:F,2,FALSE)</f>
        <v/>
      </c>
      <c r="G2531" s="5" t="inlineStr">
        <is>
          <t>HY</t>
        </is>
      </c>
      <c r="H2531" s="5" t="inlineStr">
        <is>
          <t>SW</t>
        </is>
      </c>
      <c r="I2531" s="5">
        <f>VLOOKUP(H2531,'5.a Definitions'!E:F,2,FALSE)</f>
        <v/>
      </c>
      <c r="J2531" s="465" t="inlineStr">
        <is>
          <t xml:space="preserve"> Untreated wastewater </t>
        </is>
      </c>
      <c r="K2531" s="465" t="inlineStr">
        <is>
          <t xml:space="preserve"> food industry untreated wastewater </t>
        </is>
      </c>
      <c r="L2531" s="465" t="inlineStr">
        <is>
          <t xml:space="preserve"> reactive </t>
        </is>
      </c>
      <c r="M2531" s="465" t="inlineStr">
        <is>
          <t xml:space="preserve"> Nmix </t>
        </is>
      </c>
      <c r="N2531" s="466" t="n">
        <v>0.309318</v>
      </c>
      <c r="O2531" s="467" t="n">
        <v>0.2718266440036196</v>
      </c>
      <c r="P2531" s="468" t="n">
        <v>2007</v>
      </c>
      <c r="Q2531" s="469" t="inlineStr">
        <is>
          <t>Miljødirektoratet</t>
        </is>
      </c>
      <c r="R2531" s="469" t="inlineStr">
        <is>
          <t>ok</t>
        </is>
      </c>
      <c r="S2531" s="469" t="inlineStr">
        <is>
          <t xml:space="preserve"> text </t>
        </is>
      </c>
      <c r="T2531" s="426" t="inlineStr">
        <is>
          <t>Norway</t>
        </is>
      </c>
      <c r="U2531" s="465" t="inlineStr">
        <is>
          <t xml:space="preserve"> N wasted </t>
        </is>
      </c>
      <c r="V2531" s="465" t="n">
        <v>0.04</v>
      </c>
    </row>
    <row r="2532" ht="16" customHeight="1">
      <c r="B2532" s="5" t="inlineStr">
        <is>
          <t>MP.FP-HY.AC</t>
        </is>
      </c>
      <c r="C2532" s="5" t="inlineStr">
        <is>
          <t>MP.FP-HY.AC-Feed to freshwater aquaculture-Nmix</t>
        </is>
      </c>
      <c r="D2532" s="5" t="inlineStr">
        <is>
          <t>MP</t>
        </is>
      </c>
      <c r="E2532" s="5" t="inlineStr">
        <is>
          <t>FP</t>
        </is>
      </c>
      <c r="F2532" s="5">
        <f>VLOOKUP(E2532,'5.a Definitions'!E:F,2,FALSE)</f>
        <v/>
      </c>
      <c r="G2532" s="5" t="inlineStr">
        <is>
          <t>HY</t>
        </is>
      </c>
      <c r="H2532" s="5" t="inlineStr">
        <is>
          <t>AC</t>
        </is>
      </c>
      <c r="I2532" s="5">
        <f>VLOOKUP(H2532,'5.a Definitions'!E:F,2,FALSE)</f>
        <v/>
      </c>
      <c r="J2532" s="465" t="inlineStr">
        <is>
          <t xml:space="preserve"> Feed to freshwater aquaculture </t>
        </is>
      </c>
      <c r="K2532" s="465" t="inlineStr">
        <is>
          <t xml:space="preserve"> feed to freshwater aquaculture </t>
        </is>
      </c>
      <c r="L2532" s="465" t="inlineStr">
        <is>
          <t xml:space="preserve"> reactive </t>
        </is>
      </c>
      <c r="M2532" s="465" t="inlineStr">
        <is>
          <t xml:space="preserve"> Nmix </t>
        </is>
      </c>
      <c r="N2532" s="466" t="n">
        <v>0</v>
      </c>
      <c r="O2532" s="467" t="n">
        <v>0.2</v>
      </c>
      <c r="P2532" s="468" t="n">
        <v>2007</v>
      </c>
      <c r="Q2532" s="469" t="inlineStr">
        <is>
          <t>no production</t>
        </is>
      </c>
      <c r="R2532" s="469" t="inlineStr">
        <is>
          <t>ok</t>
        </is>
      </c>
      <c r="S2532" s="469" t="inlineStr">
        <is>
          <t xml:space="preserve"> text </t>
        </is>
      </c>
      <c r="T2532" s="426" t="inlineStr">
        <is>
          <t>Norway</t>
        </is>
      </c>
      <c r="U2532" s="5" t="inlineStr">
        <is>
          <t>useful output</t>
        </is>
      </c>
      <c r="V2532" s="465" t="n">
        <v>0.04</v>
      </c>
    </row>
    <row r="2533" ht="16" customHeight="1">
      <c r="B2533" s="5" t="inlineStr">
        <is>
          <t>MP.FP-HY.AC</t>
        </is>
      </c>
      <c r="C2533" s="5" t="inlineStr">
        <is>
          <t>MP.FP-HY.AC-Feed to coastal aquaculture-Nmix</t>
        </is>
      </c>
      <c r="D2533" s="5" t="inlineStr">
        <is>
          <t>MP</t>
        </is>
      </c>
      <c r="E2533" s="5" t="inlineStr">
        <is>
          <t>FP</t>
        </is>
      </c>
      <c r="F2533" s="5">
        <f>VLOOKUP(E2533,'5.a Definitions'!E:F,2,FALSE)</f>
        <v/>
      </c>
      <c r="G2533" s="5" t="inlineStr">
        <is>
          <t>HY</t>
        </is>
      </c>
      <c r="H2533" s="5" t="inlineStr">
        <is>
          <t>AC</t>
        </is>
      </c>
      <c r="I2533" s="5">
        <f>VLOOKUP(H2533,'5.a Definitions'!E:F,2,FALSE)</f>
        <v/>
      </c>
      <c r="J2533" s="465" t="inlineStr">
        <is>
          <t xml:space="preserve"> Feed to coastal aquaculture </t>
        </is>
      </c>
      <c r="K2533" s="465" t="inlineStr">
        <is>
          <t xml:space="preserve"> feed to coastal aquaculture </t>
        </is>
      </c>
      <c r="L2533" s="465" t="inlineStr">
        <is>
          <t xml:space="preserve"> reactive </t>
        </is>
      </c>
      <c r="M2533" s="465" t="inlineStr">
        <is>
          <t xml:space="preserve"> Nmix </t>
        </is>
      </c>
      <c r="N2533" s="466" t="n">
        <v>12.32745432980921</v>
      </c>
      <c r="O2533" s="467" t="n">
        <v>0.4113996808325716</v>
      </c>
      <c r="P2533" s="468" t="n">
        <v>2007</v>
      </c>
      <c r="Q2533" s="469" t="inlineStr">
        <is>
          <t>Fiskeridirektoratet</t>
        </is>
      </c>
      <c r="R2533" s="469" t="inlineStr">
        <is>
          <t>ok</t>
        </is>
      </c>
      <c r="S2533" s="469" t="inlineStr">
        <is>
          <t xml:space="preserve"> text </t>
        </is>
      </c>
      <c r="T2533" s="426" t="inlineStr">
        <is>
          <t>Norway</t>
        </is>
      </c>
      <c r="U2533" s="5" t="inlineStr">
        <is>
          <t>useful output</t>
        </is>
      </c>
      <c r="V2533" s="465" t="n">
        <v>0.04</v>
      </c>
    </row>
    <row r="2534" ht="16" customHeight="1">
      <c r="B2534" s="5" t="inlineStr">
        <is>
          <t>MP.FP-RW.RW</t>
        </is>
      </c>
      <c r="C2534" s="5" t="inlineStr">
        <is>
          <t>MP.FP-RW.RW-Food export-Nmix</t>
        </is>
      </c>
      <c r="D2534" s="5" t="inlineStr">
        <is>
          <t>MP</t>
        </is>
      </c>
      <c r="E2534" s="5" t="inlineStr">
        <is>
          <t>FP</t>
        </is>
      </c>
      <c r="F2534" s="5">
        <f>VLOOKUP(E2534,'5.a Definitions'!E:F,2,FALSE)</f>
        <v/>
      </c>
      <c r="G2534" s="5" t="inlineStr">
        <is>
          <t>RW</t>
        </is>
      </c>
      <c r="H2534" s="5" t="inlineStr">
        <is>
          <t>RW</t>
        </is>
      </c>
      <c r="I2534" s="5">
        <f>VLOOKUP(H2534,'5.a Definitions'!E:F,2,FALSE)</f>
        <v/>
      </c>
      <c r="J2534" s="465" t="inlineStr">
        <is>
          <t xml:space="preserve"> Food export </t>
        </is>
      </c>
      <c r="K2534" s="465" t="inlineStr">
        <is>
          <t xml:space="preserve"> food export </t>
        </is>
      </c>
      <c r="L2534" s="465" t="inlineStr">
        <is>
          <t xml:space="preserve"> reactive </t>
        </is>
      </c>
      <c r="M2534" s="465" t="inlineStr">
        <is>
          <t xml:space="preserve"> Nmix </t>
        </is>
      </c>
      <c r="N2534" s="466" t="n">
        <v>54.02585434900001</v>
      </c>
      <c r="O2534" s="467" t="n">
        <v>0.2045794000407718</v>
      </c>
      <c r="P2534" s="468" t="n">
        <v>2007</v>
      </c>
      <c r="Q2534" s="469" t="inlineStr">
        <is>
          <t>SSB tab 08801</t>
        </is>
      </c>
      <c r="R2534" s="469" t="inlineStr">
        <is>
          <t>ok</t>
        </is>
      </c>
      <c r="S2534" s="469" t="inlineStr">
        <is>
          <t xml:space="preserve"> text </t>
        </is>
      </c>
      <c r="T2534" s="426" t="inlineStr">
        <is>
          <t>Norway</t>
        </is>
      </c>
      <c r="U2534" s="5" t="inlineStr">
        <is>
          <t>useful output</t>
        </is>
      </c>
      <c r="V2534" s="465" t="n">
        <v>0.04</v>
      </c>
    </row>
    <row r="2535" ht="16" customHeight="1">
      <c r="B2535" s="475" t="inlineStr">
        <is>
          <t>MP.FP-RW.RW</t>
        </is>
      </c>
      <c r="C2535" s="475" t="inlineStr">
        <is>
          <t>MP.FP-RW.RW-Feed export-Nmix</t>
        </is>
      </c>
      <c r="D2535" s="475" t="inlineStr">
        <is>
          <t>MP</t>
        </is>
      </c>
      <c r="E2535" s="475" t="inlineStr">
        <is>
          <t>FP</t>
        </is>
      </c>
      <c r="F2535" s="5">
        <f>VLOOKUP(E2535,'5.a Definitions'!E:F,2,FALSE)</f>
        <v/>
      </c>
      <c r="G2535" s="475" t="inlineStr">
        <is>
          <t>RW</t>
        </is>
      </c>
      <c r="H2535" s="475" t="inlineStr">
        <is>
          <t>RW</t>
        </is>
      </c>
      <c r="I2535" s="5">
        <f>VLOOKUP(H2535,'5.a Definitions'!E:F,2,FALSE)</f>
        <v/>
      </c>
      <c r="J2535" s="465" t="inlineStr">
        <is>
          <t>Feed export</t>
        </is>
      </c>
      <c r="K2535" s="465" t="inlineStr">
        <is>
          <t>feed export</t>
        </is>
      </c>
      <c r="L2535" s="465" t="inlineStr">
        <is>
          <t>reactive</t>
        </is>
      </c>
      <c r="M2535" s="465" t="inlineStr">
        <is>
          <t>Nmix</t>
        </is>
      </c>
      <c r="N2535" s="466" t="n">
        <v>13.455387233</v>
      </c>
      <c r="O2535" s="467" t="n">
        <v>0.1389638571124688</v>
      </c>
      <c r="P2535" s="468" t="n">
        <v>2007</v>
      </c>
      <c r="Q2535" s="469" t="inlineStr">
        <is>
          <t>SSB tab 08801</t>
        </is>
      </c>
      <c r="R2535" s="469" t="inlineStr">
        <is>
          <t>ok</t>
        </is>
      </c>
      <c r="S2535" s="469" t="inlineStr">
        <is>
          <t>text</t>
        </is>
      </c>
      <c r="T2535" s="476" t="inlineStr">
        <is>
          <t>Norway</t>
        </is>
      </c>
      <c r="U2535" s="5" t="inlineStr">
        <is>
          <t>useful output</t>
        </is>
      </c>
      <c r="V2535" s="465">
        <f>(O2411*N2411)^2</f>
        <v/>
      </c>
    </row>
    <row r="2536" ht="16" customHeight="1">
      <c r="B2536" s="5" t="inlineStr">
        <is>
          <t>MP.OP-AG.SM</t>
        </is>
      </c>
      <c r="C2536" s="5" t="inlineStr">
        <is>
          <t>MP.OP-AG.SM-Mineral fertilizer-Nmix</t>
        </is>
      </c>
      <c r="D2536" s="5" t="inlineStr">
        <is>
          <t>MP</t>
        </is>
      </c>
      <c r="E2536" s="5" t="inlineStr">
        <is>
          <t>OP</t>
        </is>
      </c>
      <c r="F2536" s="5">
        <f>VLOOKUP(E2536,'5.a Definitions'!E:F,2,FALSE)</f>
        <v/>
      </c>
      <c r="G2536" s="5" t="inlineStr">
        <is>
          <t>AG</t>
        </is>
      </c>
      <c r="H2536" s="5" t="inlineStr">
        <is>
          <t>SM</t>
        </is>
      </c>
      <c r="I2536" s="5">
        <f>VLOOKUP(H2536,'5.a Definitions'!E:F,2,FALSE)</f>
        <v/>
      </c>
      <c r="J2536" s="465" t="inlineStr">
        <is>
          <t xml:space="preserve"> Mineral fertilizer </t>
        </is>
      </c>
      <c r="K2536" s="465" t="inlineStr">
        <is>
          <t xml:space="preserve"> mineral fertilizer to agriculture </t>
        </is>
      </c>
      <c r="L2536" s="465" t="inlineStr">
        <is>
          <t xml:space="preserve"> reactive </t>
        </is>
      </c>
      <c r="M2536" s="465" t="inlineStr">
        <is>
          <t xml:space="preserve"> Nmix </t>
        </is>
      </c>
      <c r="N2536" s="466" t="n">
        <v>66.557</v>
      </c>
      <c r="O2536" s="467" t="n">
        <v>0.5087114294132311</v>
      </c>
      <c r="P2536" s="468" t="n">
        <v>2007</v>
      </c>
      <c r="Q2536" s="469" t="inlineStr">
        <is>
          <t>FAOSTAT Fertilizer by nutrient (Agricultural Use - Import)</t>
        </is>
      </c>
      <c r="R2536" s="469" t="inlineStr">
        <is>
          <t>ok</t>
        </is>
      </c>
      <c r="S2536" s="469" t="inlineStr">
        <is>
          <t xml:space="preserve"> text </t>
        </is>
      </c>
      <c r="T2536" s="426" t="inlineStr">
        <is>
          <t>Norway</t>
        </is>
      </c>
      <c r="U2536" s="5" t="inlineStr">
        <is>
          <t>useful output</t>
        </is>
      </c>
      <c r="V2536" s="465" t="n">
        <v>0.04</v>
      </c>
    </row>
    <row r="2537" ht="16" customHeight="1">
      <c r="B2537" s="475" t="inlineStr">
        <is>
          <t>MP.OP-EF.IC</t>
        </is>
      </c>
      <c r="C2537" s="475" t="inlineStr">
        <is>
          <t>MP.OP-EF.IC-Industrial waste fuels-Nmix</t>
        </is>
      </c>
      <c r="D2537" s="475" t="inlineStr">
        <is>
          <t>MP</t>
        </is>
      </c>
      <c r="E2537" s="475" t="inlineStr">
        <is>
          <t>OP</t>
        </is>
      </c>
      <c r="F2537" s="5">
        <f>VLOOKUP(E2537,'5.a Definitions'!E:F,2,FALSE)</f>
        <v/>
      </c>
      <c r="G2537" s="475" t="inlineStr">
        <is>
          <t>EF</t>
        </is>
      </c>
      <c r="H2537" s="475" t="inlineStr">
        <is>
          <t>IC</t>
        </is>
      </c>
      <c r="I2537" s="5">
        <f>VLOOKUP(H2537,'5.a Definitions'!E:F,2,FALSE)</f>
        <v/>
      </c>
      <c r="J2537" s="465" t="inlineStr">
        <is>
          <t>Industrial waste fuel</t>
        </is>
      </c>
      <c r="K2537" s="465" t="inlineStr">
        <is>
          <t>industrial waste fuel</t>
        </is>
      </c>
      <c r="L2537" s="465" t="inlineStr">
        <is>
          <t>reactive</t>
        </is>
      </c>
      <c r="M2537" s="465" t="inlineStr">
        <is>
          <t>Nmix</t>
        </is>
      </c>
      <c r="N2537" s="466" t="n">
        <v>4.432234432234432</v>
      </c>
      <c r="O2537" s="467" t="n">
        <v>0.5166913194446112</v>
      </c>
      <c r="P2537" s="468" t="n">
        <v>2007</v>
      </c>
      <c r="Q2537" s="469" t="inlineStr">
        <is>
          <t>SSB</t>
        </is>
      </c>
      <c r="R2537" s="469" t="inlineStr">
        <is>
          <t>ok</t>
        </is>
      </c>
      <c r="S2537" s="469" t="inlineStr">
        <is>
          <t>text</t>
        </is>
      </c>
      <c r="T2537" s="476" t="inlineStr">
        <is>
          <t>Norway</t>
        </is>
      </c>
      <c r="U2537" s="5" t="inlineStr">
        <is>
          <t>useful output</t>
        </is>
      </c>
      <c r="V2537" s="465">
        <f>(O2429*N2429)^2</f>
        <v/>
      </c>
    </row>
    <row r="2538" ht="16" customHeight="1">
      <c r="B2538" s="5" t="inlineStr">
        <is>
          <t>MP.OP-PR.SO</t>
        </is>
      </c>
      <c r="C2538" s="5" t="inlineStr">
        <is>
          <t>MP.OP-PR.SO-Other industry waste-Nmix</t>
        </is>
      </c>
      <c r="D2538" s="5" t="inlineStr">
        <is>
          <t>MP</t>
        </is>
      </c>
      <c r="E2538" s="5" t="inlineStr">
        <is>
          <t>OP</t>
        </is>
      </c>
      <c r="F2538" s="5">
        <f>VLOOKUP(E2538,'5.a Definitions'!E:F,2,FALSE)</f>
        <v/>
      </c>
      <c r="G2538" s="5" t="inlineStr">
        <is>
          <t>PR</t>
        </is>
      </c>
      <c r="H2538" s="5" t="inlineStr">
        <is>
          <t>SO</t>
        </is>
      </c>
      <c r="I2538" s="5">
        <f>VLOOKUP(H2538,'5.a Definitions'!E:F,2,FALSE)</f>
        <v/>
      </c>
      <c r="J2538" s="465" t="inlineStr">
        <is>
          <t xml:space="preserve"> Other industry waste </t>
        </is>
      </c>
      <c r="K2538" s="465" t="inlineStr">
        <is>
          <t xml:space="preserve"> other industry waste </t>
        </is>
      </c>
      <c r="L2538" s="465" t="inlineStr">
        <is>
          <t xml:space="preserve"> reactive </t>
        </is>
      </c>
      <c r="M2538" s="465" t="inlineStr">
        <is>
          <t xml:space="preserve"> Nmix </t>
        </is>
      </c>
      <c r="N2538" s="466" t="n">
        <v>5.814400000000002</v>
      </c>
      <c r="O2538" s="467" t="n">
        <v>0.601743035856711</v>
      </c>
      <c r="P2538" s="468" t="n">
        <v>2007</v>
      </c>
      <c r="Q2538" s="469" t="inlineStr">
        <is>
          <t>SSB</t>
        </is>
      </c>
      <c r="R2538" s="469" t="inlineStr">
        <is>
          <t>ok</t>
        </is>
      </c>
      <c r="S2538" s="469" t="inlineStr">
        <is>
          <t xml:space="preserve"> text </t>
        </is>
      </c>
      <c r="T2538" s="426" t="inlineStr">
        <is>
          <t>Norway</t>
        </is>
      </c>
      <c r="U2538" s="465" t="inlineStr">
        <is>
          <t xml:space="preserve"> N wasted </t>
        </is>
      </c>
      <c r="V2538" s="465" t="n">
        <v>0.04</v>
      </c>
    </row>
    <row r="2539" ht="16" customHeight="1">
      <c r="B2539" s="5" t="inlineStr">
        <is>
          <t>MP.OP-PR.WW</t>
        </is>
      </c>
      <c r="C2539" s="5" t="inlineStr">
        <is>
          <t>MP.OP-PR.WW-Other industry wastewater-Nmix</t>
        </is>
      </c>
      <c r="D2539" s="5" t="inlineStr">
        <is>
          <t>MP</t>
        </is>
      </c>
      <c r="E2539" s="5" t="inlineStr">
        <is>
          <t>OP</t>
        </is>
      </c>
      <c r="F2539" s="5">
        <f>VLOOKUP(E2539,'5.a Definitions'!E:F,2,FALSE)</f>
        <v/>
      </c>
      <c r="G2539" s="5" t="inlineStr">
        <is>
          <t>PR</t>
        </is>
      </c>
      <c r="H2539" s="5" t="inlineStr">
        <is>
          <t>WW</t>
        </is>
      </c>
      <c r="I2539" s="5">
        <f>VLOOKUP(H2539,'5.a Definitions'!E:F,2,FALSE)</f>
        <v/>
      </c>
      <c r="J2539" s="465" t="inlineStr">
        <is>
          <t xml:space="preserve"> Other industry wastewater </t>
        </is>
      </c>
      <c r="K2539" s="465" t="inlineStr">
        <is>
          <t xml:space="preserve"> other industry wastewater </t>
        </is>
      </c>
      <c r="L2539" s="465" t="inlineStr">
        <is>
          <t xml:space="preserve"> reactive </t>
        </is>
      </c>
      <c r="M2539" s="465" t="inlineStr">
        <is>
          <t xml:space="preserve"> Nmix </t>
        </is>
      </c>
      <c r="N2539" s="466" t="n">
        <v>0.07609241999999999</v>
      </c>
      <c r="O2539" s="467" t="n">
        <v>0.1702201765970933</v>
      </c>
      <c r="P2539" s="468" t="n">
        <v>2007</v>
      </c>
      <c r="Q2539" s="469" t="inlineStr">
        <is>
          <t>Miljødirektoratet</t>
        </is>
      </c>
      <c r="R2539" s="469" t="inlineStr">
        <is>
          <t>ok</t>
        </is>
      </c>
      <c r="S2539" s="469" t="inlineStr">
        <is>
          <t xml:space="preserve"> text </t>
        </is>
      </c>
      <c r="T2539" s="426" t="inlineStr">
        <is>
          <t>Norway</t>
        </is>
      </c>
      <c r="U2539" s="465" t="inlineStr">
        <is>
          <t xml:space="preserve"> N wasted </t>
        </is>
      </c>
      <c r="V2539" s="465" t="n">
        <v>0.04</v>
      </c>
    </row>
    <row r="2540" ht="16" customHeight="1">
      <c r="B2540" s="5" t="inlineStr">
        <is>
          <t>MP.OP-HS.HS</t>
        </is>
      </c>
      <c r="C2540" s="5" t="inlineStr">
        <is>
          <t>MP.OP-HS.HS-Mineral fertilizer-Nmix</t>
        </is>
      </c>
      <c r="D2540" s="5" t="inlineStr">
        <is>
          <t>MP</t>
        </is>
      </c>
      <c r="E2540" s="5" t="inlineStr">
        <is>
          <t>OP</t>
        </is>
      </c>
      <c r="F2540" s="5">
        <f>VLOOKUP(E2540,'5.a Definitions'!E:F,2,FALSE)</f>
        <v/>
      </c>
      <c r="G2540" s="5" t="inlineStr">
        <is>
          <t>HS</t>
        </is>
      </c>
      <c r="H2540" s="5" t="inlineStr">
        <is>
          <t>HS</t>
        </is>
      </c>
      <c r="I2540" s="5">
        <f>VLOOKUP(H2540,'5.a Definitions'!E:F,2,FALSE)</f>
        <v/>
      </c>
      <c r="J2540" s="465" t="inlineStr">
        <is>
          <t xml:space="preserve"> Mineral fertilizer </t>
        </is>
      </c>
      <c r="K2540" s="465" t="inlineStr">
        <is>
          <t xml:space="preserve"> mineral fertilizer to settlements </t>
        </is>
      </c>
      <c r="L2540" s="465" t="inlineStr">
        <is>
          <t xml:space="preserve"> reactive </t>
        </is>
      </c>
      <c r="M2540" s="465" t="inlineStr">
        <is>
          <t xml:space="preserve"> Nmix </t>
        </is>
      </c>
      <c r="N2540" s="466" t="n">
        <v>2.169775510204082</v>
      </c>
      <c r="O2540" s="467" t="n">
        <v>0.576501852739607</v>
      </c>
      <c r="P2540" s="468" t="n">
        <v>2007</v>
      </c>
      <c r="Q2540" s="469" t="inlineStr">
        <is>
          <t>FAOSTAT Fertilizer by nutrient</t>
        </is>
      </c>
      <c r="R2540" s="469" t="inlineStr">
        <is>
          <t>ok</t>
        </is>
      </c>
      <c r="S2540" s="469" t="inlineStr">
        <is>
          <t xml:space="preserve"> text </t>
        </is>
      </c>
      <c r="T2540" s="426" t="inlineStr">
        <is>
          <t>Norway</t>
        </is>
      </c>
      <c r="U2540" s="5" t="inlineStr">
        <is>
          <t>useful output</t>
        </is>
      </c>
      <c r="V2540" s="465" t="n">
        <v>0.04</v>
      </c>
    </row>
    <row r="2541" ht="16" customFormat="1" customHeight="1" s="482">
      <c r="B2541" s="5" t="inlineStr">
        <is>
          <t>MP.OP-HS.HS</t>
        </is>
      </c>
      <c r="C2541" s="5" t="inlineStr">
        <is>
          <t>MP.OP-HS.HS-Consumer goods-Nmix</t>
        </is>
      </c>
      <c r="D2541" s="5" t="inlineStr">
        <is>
          <t>MP</t>
        </is>
      </c>
      <c r="E2541" s="5" t="inlineStr">
        <is>
          <t>OP</t>
        </is>
      </c>
      <c r="F2541" s="5">
        <f>VLOOKUP(E2541,'5.a Definitions'!E:F,2,FALSE)</f>
        <v/>
      </c>
      <c r="G2541" s="5" t="inlineStr">
        <is>
          <t>HS</t>
        </is>
      </c>
      <c r="H2541" s="5" t="inlineStr">
        <is>
          <t>HS</t>
        </is>
      </c>
      <c r="I2541" s="5">
        <f>VLOOKUP(H2541,'5.a Definitions'!E:F,2,FALSE)</f>
        <v/>
      </c>
      <c r="J2541" s="465" t="inlineStr">
        <is>
          <t xml:space="preserve"> Consumer goods </t>
        </is>
      </c>
      <c r="K2541" s="465" t="inlineStr">
        <is>
          <t xml:space="preserve"> consumer goods </t>
        </is>
      </c>
      <c r="L2541" s="465" t="inlineStr">
        <is>
          <t xml:space="preserve"> reactive </t>
        </is>
      </c>
      <c r="M2541" s="465" t="inlineStr">
        <is>
          <t xml:space="preserve"> Nmix </t>
        </is>
      </c>
      <c r="N2541" s="466" t="n">
        <v>16.53982555501341</v>
      </c>
      <c r="O2541" s="467" t="n">
        <v>0.3009957499064674</v>
      </c>
      <c r="P2541" s="468" t="n">
        <v>2007</v>
      </c>
      <c r="Q2541" s="469" t="inlineStr">
        <is>
          <t>Massebalanse (Inflows - Outflows)</t>
        </is>
      </c>
      <c r="R2541" s="469" t="inlineStr">
        <is>
          <t>ok</t>
        </is>
      </c>
      <c r="S2541" s="469" t="inlineStr">
        <is>
          <t xml:space="preserve"> text </t>
        </is>
      </c>
      <c r="T2541" s="426" t="inlineStr">
        <is>
          <t>Norway</t>
        </is>
      </c>
      <c r="U2541" s="5" t="inlineStr">
        <is>
          <t>useful output</t>
        </is>
      </c>
      <c r="V2541" s="465" t="n">
        <v>0.04</v>
      </c>
    </row>
    <row r="2542" ht="16" customHeight="1">
      <c r="B2542" s="5" t="inlineStr">
        <is>
          <t>MP.OP-AT.AT</t>
        </is>
      </c>
      <c r="C2542" s="5" t="inlineStr">
        <is>
          <t>MP.OP-AT.AT-Emissions-NH3</t>
        </is>
      </c>
      <c r="D2542" s="5" t="inlineStr">
        <is>
          <t>MP</t>
        </is>
      </c>
      <c r="E2542" s="5" t="inlineStr">
        <is>
          <t>OP</t>
        </is>
      </c>
      <c r="F2542" s="5">
        <f>VLOOKUP(E2542,'5.a Definitions'!E:F,2,FALSE)</f>
        <v/>
      </c>
      <c r="G2542" s="5" t="inlineStr">
        <is>
          <t>AT</t>
        </is>
      </c>
      <c r="H2542" s="5" t="inlineStr">
        <is>
          <t>AT</t>
        </is>
      </c>
      <c r="I2542" s="5">
        <f>VLOOKUP(H2542,'5.a Definitions'!E:F,2,FALSE)</f>
        <v/>
      </c>
      <c r="J2542" s="465" t="inlineStr">
        <is>
          <t xml:space="preserve"> Emissions </t>
        </is>
      </c>
      <c r="K2542" s="465" t="inlineStr">
        <is>
          <t xml:space="preserve"> process emissions </t>
        </is>
      </c>
      <c r="L2542" s="465" t="inlineStr">
        <is>
          <t xml:space="preserve"> reactive </t>
        </is>
      </c>
      <c r="M2542" s="465" t="inlineStr">
        <is>
          <t xml:space="preserve"> NH3 </t>
        </is>
      </c>
      <c r="N2542" s="466" t="n">
        <v>0.51599962907775</v>
      </c>
      <c r="O2542" s="467" t="n">
        <v>0.2828427745979064</v>
      </c>
      <c r="P2542" s="468" t="n">
        <v>2007</v>
      </c>
      <c r="Q2542" s="469" t="inlineStr">
        <is>
          <t>CRLTAP Inventory Submissions</t>
        </is>
      </c>
      <c r="R2542" s="469" t="inlineStr">
        <is>
          <t>ok</t>
        </is>
      </c>
      <c r="S2542" s="469" t="inlineStr">
        <is>
          <t xml:space="preserve"> text </t>
        </is>
      </c>
      <c r="T2542" s="426" t="inlineStr">
        <is>
          <t>Norway</t>
        </is>
      </c>
      <c r="U2542" s="465" t="inlineStr">
        <is>
          <t xml:space="preserve"> N wasted </t>
        </is>
      </c>
      <c r="V2542" s="465" t="n">
        <v>0.04</v>
      </c>
    </row>
    <row r="2543" ht="16" customHeight="1">
      <c r="B2543" s="5" t="inlineStr">
        <is>
          <t>MP.OP-AT.AT</t>
        </is>
      </c>
      <c r="C2543" s="5" t="inlineStr">
        <is>
          <t>MP.OP-AT.AT-Emissions-NOx</t>
        </is>
      </c>
      <c r="D2543" s="5" t="inlineStr">
        <is>
          <t>MP</t>
        </is>
      </c>
      <c r="E2543" s="5" t="inlineStr">
        <is>
          <t>OP</t>
        </is>
      </c>
      <c r="F2543" s="5">
        <f>VLOOKUP(E2543,'5.a Definitions'!E:F,2,FALSE)</f>
        <v/>
      </c>
      <c r="G2543" s="5" t="inlineStr">
        <is>
          <t>AT</t>
        </is>
      </c>
      <c r="H2543" s="5" t="inlineStr">
        <is>
          <t>AT</t>
        </is>
      </c>
      <c r="I2543" s="5">
        <f>VLOOKUP(H2543,'5.a Definitions'!E:F,2,FALSE)</f>
        <v/>
      </c>
      <c r="J2543" s="465" t="inlineStr">
        <is>
          <t xml:space="preserve"> Emissions </t>
        </is>
      </c>
      <c r="K2543" s="465" t="inlineStr">
        <is>
          <t xml:space="preserve"> process emissions </t>
        </is>
      </c>
      <c r="L2543" s="465" t="inlineStr">
        <is>
          <t xml:space="preserve"> reactive </t>
        </is>
      </c>
      <c r="M2543" s="465" t="inlineStr">
        <is>
          <t xml:space="preserve"> NOx </t>
        </is>
      </c>
      <c r="N2543" s="466" t="n">
        <v>3.61058474335021</v>
      </c>
      <c r="O2543" s="467" t="n">
        <v>0.1630581434495774</v>
      </c>
      <c r="P2543" s="468" t="n">
        <v>2007</v>
      </c>
      <c r="Q2543" s="469" t="inlineStr">
        <is>
          <t>CRLTAP Inventory Submissions</t>
        </is>
      </c>
      <c r="R2543" s="469" t="inlineStr">
        <is>
          <t>ok</t>
        </is>
      </c>
      <c r="S2543" s="469" t="inlineStr">
        <is>
          <t xml:space="preserve"> text </t>
        </is>
      </c>
      <c r="T2543" s="426" t="inlineStr">
        <is>
          <t>Norway</t>
        </is>
      </c>
      <c r="U2543" s="465" t="inlineStr">
        <is>
          <t xml:space="preserve"> N wasted </t>
        </is>
      </c>
      <c r="V2543" s="465" t="n">
        <v>0.04</v>
      </c>
    </row>
    <row r="2544" ht="16" customHeight="1">
      <c r="B2544" s="5" t="inlineStr">
        <is>
          <t>MP.OP-AT.AT</t>
        </is>
      </c>
      <c r="C2544" s="5" t="inlineStr">
        <is>
          <t>MP.OP-AT.AT-Emissions-N2O</t>
        </is>
      </c>
      <c r="D2544" s="5" t="inlineStr">
        <is>
          <t>MP</t>
        </is>
      </c>
      <c r="E2544" s="5" t="inlineStr">
        <is>
          <t>OP</t>
        </is>
      </c>
      <c r="F2544" s="5">
        <f>VLOOKUP(E2544,'5.a Definitions'!E:F,2,FALSE)</f>
        <v/>
      </c>
      <c r="G2544" s="5" t="inlineStr">
        <is>
          <t>AT</t>
        </is>
      </c>
      <c r="H2544" s="5" t="inlineStr">
        <is>
          <t>AT</t>
        </is>
      </c>
      <c r="I2544" s="5">
        <f>VLOOKUP(H2544,'5.a Definitions'!E:F,2,FALSE)</f>
        <v/>
      </c>
      <c r="J2544" s="465" t="inlineStr">
        <is>
          <t xml:space="preserve"> Emissions </t>
        </is>
      </c>
      <c r="K2544" s="465" t="inlineStr">
        <is>
          <t xml:space="preserve"> process emissions </t>
        </is>
      </c>
      <c r="L2544" s="465" t="inlineStr">
        <is>
          <t xml:space="preserve"> reactive </t>
        </is>
      </c>
      <c r="M2544" s="465" t="inlineStr">
        <is>
          <t xml:space="preserve"> N2O </t>
        </is>
      </c>
      <c r="N2544" s="466" t="n">
        <v>3.208911835779403</v>
      </c>
      <c r="O2544" s="467" t="n">
        <v>0.06511359277630061</v>
      </c>
      <c r="P2544" s="468" t="n">
        <v>2007</v>
      </c>
      <c r="Q2544" s="469" t="inlineStr">
        <is>
          <t>UNFCCC CRT</t>
        </is>
      </c>
      <c r="R2544" s="469" t="inlineStr">
        <is>
          <t>ok</t>
        </is>
      </c>
      <c r="S2544" s="469" t="inlineStr">
        <is>
          <t xml:space="preserve"> text </t>
        </is>
      </c>
      <c r="T2544" s="426" t="inlineStr">
        <is>
          <t>Norway</t>
        </is>
      </c>
      <c r="U2544" s="465" t="inlineStr">
        <is>
          <t xml:space="preserve"> N wasted </t>
        </is>
      </c>
      <c r="V2544" s="465" t="n">
        <v>0.04</v>
      </c>
    </row>
    <row r="2545" ht="16" customHeight="1">
      <c r="B2545" s="5" t="inlineStr">
        <is>
          <t>MP.OP-HY.SW</t>
        </is>
      </c>
      <c r="C2545" s="5" t="inlineStr">
        <is>
          <t>MP.OP-HY.SW-Untreated wastewater-Nmix</t>
        </is>
      </c>
      <c r="D2545" s="5" t="inlineStr">
        <is>
          <t>MP</t>
        </is>
      </c>
      <c r="E2545" s="5" t="inlineStr">
        <is>
          <t>OP</t>
        </is>
      </c>
      <c r="F2545" s="5">
        <f>VLOOKUP(E2545,'5.a Definitions'!E:F,2,FALSE)</f>
        <v/>
      </c>
      <c r="G2545" s="5" t="inlineStr">
        <is>
          <t>HY</t>
        </is>
      </c>
      <c r="H2545" s="5" t="inlineStr">
        <is>
          <t>SW</t>
        </is>
      </c>
      <c r="I2545" s="5">
        <f>VLOOKUP(H2545,'5.a Definitions'!E:F,2,FALSE)</f>
        <v/>
      </c>
      <c r="J2545" s="465" t="inlineStr">
        <is>
          <t xml:space="preserve"> Untreated wastewater </t>
        </is>
      </c>
      <c r="K2545" s="465" t="inlineStr">
        <is>
          <t xml:space="preserve"> other industry untreated wastewater </t>
        </is>
      </c>
      <c r="L2545" s="465" t="inlineStr">
        <is>
          <t xml:space="preserve"> reactive </t>
        </is>
      </c>
      <c r="M2545" s="465" t="inlineStr">
        <is>
          <t xml:space="preserve"> Nmix </t>
        </is>
      </c>
      <c r="N2545" s="466" t="n">
        <v>2.25025245</v>
      </c>
      <c r="O2545" s="467" t="n">
        <v>0.1251489635594544</v>
      </c>
      <c r="P2545" s="468" t="n">
        <v>2007</v>
      </c>
      <c r="Q2545" s="469" t="inlineStr">
        <is>
          <t>Miljødirektoratet</t>
        </is>
      </c>
      <c r="R2545" s="469" t="inlineStr">
        <is>
          <t>ok</t>
        </is>
      </c>
      <c r="S2545" s="469" t="inlineStr">
        <is>
          <t xml:space="preserve"> text </t>
        </is>
      </c>
      <c r="T2545" s="426" t="inlineStr">
        <is>
          <t>Norway</t>
        </is>
      </c>
      <c r="U2545" s="465" t="inlineStr">
        <is>
          <t xml:space="preserve"> N wasted </t>
        </is>
      </c>
      <c r="V2545" s="465" t="n">
        <v>0.04</v>
      </c>
    </row>
    <row r="2546" ht="16" customHeight="1">
      <c r="B2546" s="5" t="inlineStr">
        <is>
          <t>MP.OP-FS.FO</t>
        </is>
      </c>
      <c r="C2546" s="5" t="inlineStr">
        <is>
          <t>MP.OP-FS.FO-Mineral fertilizer-Nmix</t>
        </is>
      </c>
      <c r="D2546" s="5" t="inlineStr">
        <is>
          <t>MP</t>
        </is>
      </c>
      <c r="E2546" s="5" t="inlineStr">
        <is>
          <t>OP</t>
        </is>
      </c>
      <c r="F2546" s="5">
        <f>VLOOKUP(E2546,'5.a Definitions'!E:F,2,FALSE)</f>
        <v/>
      </c>
      <c r="G2546" s="5" t="inlineStr">
        <is>
          <t>FS</t>
        </is>
      </c>
      <c r="H2546" s="5" t="inlineStr">
        <is>
          <t>FO</t>
        </is>
      </c>
      <c r="I2546" s="5">
        <f>VLOOKUP(H2546,'5.a Definitions'!E:F,2,FALSE)</f>
        <v/>
      </c>
      <c r="J2546" s="5" t="inlineStr">
        <is>
          <t>Mineral fertilizer</t>
        </is>
      </c>
      <c r="K2546" s="5" t="inlineStr">
        <is>
          <t>mineral fertilizer to forests</t>
        </is>
      </c>
      <c r="L2546" s="5" t="inlineStr">
        <is>
          <t>reactive</t>
        </is>
      </c>
      <c r="M2546" s="5" t="inlineStr">
        <is>
          <t>Nmix</t>
        </is>
      </c>
      <c r="N2546" s="422" t="n">
        <v>0.0951</v>
      </c>
      <c r="O2546" s="423" t="n">
        <v>0.2790772362649462</v>
      </c>
      <c r="P2546" s="468" t="n">
        <v>2007</v>
      </c>
      <c r="Q2546" s="425" t="inlineStr">
        <is>
          <t>SSB tabell 05543</t>
        </is>
      </c>
      <c r="R2546" s="425" t="inlineStr">
        <is>
          <t>ok</t>
        </is>
      </c>
      <c r="S2546" s="425" t="inlineStr">
        <is>
          <t>text</t>
        </is>
      </c>
      <c r="T2546" s="426" t="inlineStr">
        <is>
          <t>Norway</t>
        </is>
      </c>
      <c r="U2546" s="5" t="inlineStr">
        <is>
          <t>useful output</t>
        </is>
      </c>
      <c r="V2546" s="5">
        <f>(O2256*N2256)^2</f>
        <v/>
      </c>
    </row>
    <row r="2547" ht="16" customHeight="1">
      <c r="B2547" s="5" t="inlineStr">
        <is>
          <t>MP.OP-RW.RW</t>
        </is>
      </c>
      <c r="C2547" s="5" t="inlineStr">
        <is>
          <t>MP.OP-RW.RW-Mineral fertilizer export-Nmix</t>
        </is>
      </c>
      <c r="D2547" s="5" t="inlineStr">
        <is>
          <t>MP</t>
        </is>
      </c>
      <c r="E2547" s="5" t="inlineStr">
        <is>
          <t>OP</t>
        </is>
      </c>
      <c r="F2547" s="5">
        <f>VLOOKUP(E2547,'5.a Definitions'!E:F,2,FALSE)</f>
        <v/>
      </c>
      <c r="G2547" s="5" t="inlineStr">
        <is>
          <t>RW</t>
        </is>
      </c>
      <c r="H2547" s="5" t="inlineStr">
        <is>
          <t>RW</t>
        </is>
      </c>
      <c r="I2547" s="5">
        <f>VLOOKUP(H2547,'5.a Definitions'!E:F,2,FALSE)</f>
        <v/>
      </c>
      <c r="J2547" s="465" t="inlineStr">
        <is>
          <t xml:space="preserve"> Mineral fertilizer export </t>
        </is>
      </c>
      <c r="K2547" s="465" t="inlineStr">
        <is>
          <t xml:space="preserve"> mineral fertilizer export </t>
        </is>
      </c>
      <c r="L2547" s="465" t="inlineStr">
        <is>
          <t xml:space="preserve"> reactive </t>
        </is>
      </c>
      <c r="M2547" s="465" t="inlineStr">
        <is>
          <t xml:space="preserve"> Nmix </t>
        </is>
      </c>
      <c r="N2547" s="466" t="n">
        <v>640.968</v>
      </c>
      <c r="O2547" s="467" t="n">
        <v>0.2949457776486215</v>
      </c>
      <c r="P2547" s="468" t="n">
        <v>2007</v>
      </c>
      <c r="Q2547" s="469" t="inlineStr">
        <is>
          <t>FAOSTAT Fertilizer by Nutrient</t>
        </is>
      </c>
      <c r="R2547" s="469" t="inlineStr">
        <is>
          <t>ok</t>
        </is>
      </c>
      <c r="S2547" s="469" t="inlineStr">
        <is>
          <t xml:space="preserve"> text </t>
        </is>
      </c>
      <c r="T2547" s="426" t="inlineStr">
        <is>
          <t>Norway</t>
        </is>
      </c>
      <c r="U2547" s="5" t="inlineStr">
        <is>
          <t>useful output</t>
        </is>
      </c>
      <c r="V2547" s="465" t="n">
        <v>0.04</v>
      </c>
    </row>
    <row r="2548" ht="16" customHeight="1" thickBot="1">
      <c r="B2548" s="6" t="inlineStr">
        <is>
          <t>MP.OP-RW.RW</t>
        </is>
      </c>
      <c r="C2548" s="6" t="inlineStr">
        <is>
          <t>MP.OP-RW.RW-Other goods export-Nmix</t>
        </is>
      </c>
      <c r="D2548" s="6" t="inlineStr">
        <is>
          <t>MP</t>
        </is>
      </c>
      <c r="E2548" s="6" t="inlineStr">
        <is>
          <t>OP</t>
        </is>
      </c>
      <c r="F2548" s="5">
        <f>VLOOKUP(E2548,'5.a Definitions'!E:F,2,FALSE)</f>
        <v/>
      </c>
      <c r="G2548" s="6" t="inlineStr">
        <is>
          <t>RW</t>
        </is>
      </c>
      <c r="H2548" s="6" t="inlineStr">
        <is>
          <t>RW</t>
        </is>
      </c>
      <c r="I2548" s="5">
        <f>VLOOKUP(H2548,'5.a Definitions'!E:F,2,FALSE)</f>
        <v/>
      </c>
      <c r="J2548" s="470" t="inlineStr">
        <is>
          <t xml:space="preserve"> Other goods export </t>
        </is>
      </c>
      <c r="K2548" s="470" t="inlineStr">
        <is>
          <t xml:space="preserve"> other goods export </t>
        </is>
      </c>
      <c r="L2548" s="470" t="inlineStr">
        <is>
          <t xml:space="preserve"> reactive </t>
        </is>
      </c>
      <c r="M2548" s="470" t="inlineStr">
        <is>
          <t xml:space="preserve"> Nmix </t>
        </is>
      </c>
      <c r="N2548" s="466" t="n">
        <v>8.422936202800001</v>
      </c>
      <c r="O2548" s="471" t="n">
        <v>0.1095616246703364</v>
      </c>
      <c r="P2548" s="468" t="n">
        <v>2007</v>
      </c>
      <c r="Q2548" s="472" t="inlineStr">
        <is>
          <t>SSB tab 08801</t>
        </is>
      </c>
      <c r="R2548" s="469" t="inlineStr">
        <is>
          <t>ok</t>
        </is>
      </c>
      <c r="S2548" s="472" t="inlineStr">
        <is>
          <t xml:space="preserve"> text </t>
        </is>
      </c>
      <c r="T2548" s="426" t="inlineStr">
        <is>
          <t>Norway</t>
        </is>
      </c>
      <c r="U2548" s="5" t="inlineStr">
        <is>
          <t>useful output</t>
        </is>
      </c>
      <c r="V2548" s="470" t="n">
        <v>0.04</v>
      </c>
    </row>
    <row r="2549" ht="16" customHeight="1">
      <c r="A2549" s="488" t="inlineStr">
        <is>
          <t xml:space="preserve"> Agriculture </t>
        </is>
      </c>
      <c r="B2549" s="5" t="inlineStr">
        <is>
          <t>AG.SM-MP.FP</t>
        </is>
      </c>
      <c r="C2549" s="5" t="inlineStr">
        <is>
          <t>AG.SM-MP.FP-Food crop products-Nmix</t>
        </is>
      </c>
      <c r="D2549" s="5" t="inlineStr">
        <is>
          <t>AG</t>
        </is>
      </c>
      <c r="E2549" s="5" t="inlineStr">
        <is>
          <t>SM</t>
        </is>
      </c>
      <c r="F2549" s="5">
        <f>VLOOKUP(E2549,'5.a Definitions'!E:F,2,FALSE)</f>
        <v/>
      </c>
      <c r="G2549" s="5" t="inlineStr">
        <is>
          <t>MP</t>
        </is>
      </c>
      <c r="H2549" s="5" t="inlineStr">
        <is>
          <t>FP</t>
        </is>
      </c>
      <c r="I2549" s="5">
        <f>VLOOKUP(H2549,'5.a Definitions'!E:F,2,FALSE)</f>
        <v/>
      </c>
      <c r="J2549" s="465" t="inlineStr">
        <is>
          <t xml:space="preserve"> Food crop products </t>
        </is>
      </c>
      <c r="K2549" s="465" t="inlineStr">
        <is>
          <t xml:space="preserve"> food crop products </t>
        </is>
      </c>
      <c r="L2549" s="465" t="inlineStr">
        <is>
          <t xml:space="preserve"> reactive </t>
        </is>
      </c>
      <c r="M2549" s="465" t="inlineStr">
        <is>
          <t xml:space="preserve"> Nmix </t>
        </is>
      </c>
      <c r="N2549" s="466" t="n">
        <v>25.2544</v>
      </c>
      <c r="O2549" s="467" t="n">
        <v>0.4149602262584164</v>
      </c>
      <c r="P2549" s="468" t="n">
        <v>2007</v>
      </c>
      <c r="Q2549" s="469" t="inlineStr">
        <is>
          <t>Eurostat Gross nutrient balance</t>
        </is>
      </c>
      <c r="R2549" s="469" t="inlineStr">
        <is>
          <t>ok</t>
        </is>
      </c>
      <c r="S2549" s="469" t="inlineStr">
        <is>
          <t xml:space="preserve"> text </t>
        </is>
      </c>
      <c r="T2549" s="426" t="inlineStr">
        <is>
          <t>Norway</t>
        </is>
      </c>
      <c r="U2549" s="5" t="inlineStr">
        <is>
          <t>useful output</t>
        </is>
      </c>
      <c r="V2549" s="465" t="n">
        <v>0.04</v>
      </c>
    </row>
    <row r="2550" ht="16" customHeight="1">
      <c r="B2550" s="5" t="inlineStr">
        <is>
          <t>AG.SM-MP.OP</t>
        </is>
      </c>
      <c r="C2550" s="5" t="inlineStr">
        <is>
          <t>AG.SM-MP.OP-Crop products for industrial use-Nmix</t>
        </is>
      </c>
      <c r="D2550" s="5" t="inlineStr">
        <is>
          <t>AG</t>
        </is>
      </c>
      <c r="E2550" s="5" t="inlineStr">
        <is>
          <t>SM</t>
        </is>
      </c>
      <c r="F2550" s="5">
        <f>VLOOKUP(E2550,'5.a Definitions'!E:F,2,FALSE)</f>
        <v/>
      </c>
      <c r="G2550" s="5" t="inlineStr">
        <is>
          <t>MP</t>
        </is>
      </c>
      <c r="H2550" s="5" t="inlineStr">
        <is>
          <t>OP</t>
        </is>
      </c>
      <c r="I2550" s="5">
        <f>VLOOKUP(H2550,'5.a Definitions'!E:F,2,FALSE)</f>
        <v/>
      </c>
      <c r="J2550" s="465" t="inlineStr">
        <is>
          <t xml:space="preserve"> Crop products for industrial use </t>
        </is>
      </c>
      <c r="K2550" s="465" t="inlineStr">
        <is>
          <t xml:space="preserve"> crop products for industrial use </t>
        </is>
      </c>
      <c r="L2550" s="465" t="inlineStr">
        <is>
          <t xml:space="preserve"> reactive </t>
        </is>
      </c>
      <c r="M2550" s="465" t="inlineStr">
        <is>
          <t xml:space="preserve"> Nmix </t>
        </is>
      </c>
      <c r="N2550" s="466" t="n">
        <v>0.315</v>
      </c>
      <c r="O2550" s="467" t="n">
        <v>0.4149602262584164</v>
      </c>
      <c r="P2550" s="468" t="n">
        <v>2007</v>
      </c>
      <c r="Q2550" s="469" t="inlineStr">
        <is>
          <t>Eurostat Gross nutrient balance, Nutrient removal by harvest of industrial crops</t>
        </is>
      </c>
      <c r="R2550" s="469" t="inlineStr">
        <is>
          <t>ok</t>
        </is>
      </c>
      <c r="S2550" s="469" t="inlineStr">
        <is>
          <t xml:space="preserve"> text </t>
        </is>
      </c>
      <c r="T2550" s="426" t="inlineStr">
        <is>
          <t>Norway</t>
        </is>
      </c>
      <c r="U2550" s="5" t="inlineStr">
        <is>
          <t>useful output</t>
        </is>
      </c>
      <c r="V2550" s="465" t="n">
        <v>0.04</v>
      </c>
    </row>
    <row r="2551" ht="16" customHeight="1">
      <c r="B2551" s="5" t="inlineStr">
        <is>
          <t>AG.SM-AG.MM</t>
        </is>
      </c>
      <c r="C2551" s="5" t="inlineStr">
        <is>
          <t>AG.SM-AG.MM-Fodder crops-Nmix</t>
        </is>
      </c>
      <c r="D2551" s="5" t="inlineStr">
        <is>
          <t>AG</t>
        </is>
      </c>
      <c r="E2551" s="5" t="inlineStr">
        <is>
          <t>SM</t>
        </is>
      </c>
      <c r="F2551" s="5">
        <f>VLOOKUP(E2551,'5.a Definitions'!E:F,2,FALSE)</f>
        <v/>
      </c>
      <c r="G2551" s="5" t="inlineStr">
        <is>
          <t>AG</t>
        </is>
      </c>
      <c r="H2551" s="5" t="inlineStr">
        <is>
          <t>MM</t>
        </is>
      </c>
      <c r="I2551" s="5">
        <f>VLOOKUP(H2551,'5.a Definitions'!E:F,2,FALSE)</f>
        <v/>
      </c>
      <c r="J2551" s="465" t="inlineStr">
        <is>
          <t xml:space="preserve"> Fodder crops </t>
        </is>
      </c>
      <c r="K2551" s="465" t="inlineStr">
        <is>
          <t xml:space="preserve"> fodder crops </t>
        </is>
      </c>
      <c r="L2551" s="465" t="inlineStr">
        <is>
          <t xml:space="preserve"> reactive </t>
        </is>
      </c>
      <c r="M2551" s="465" t="inlineStr">
        <is>
          <t xml:space="preserve"> Nmix </t>
        </is>
      </c>
      <c r="N2551" s="466" t="n">
        <v>67.1446856</v>
      </c>
      <c r="O2551" s="467" t="n">
        <v>0.2782394065158381</v>
      </c>
      <c r="P2551" s="468" t="n">
        <v>2007</v>
      </c>
      <c r="Q2551" s="469" t="inlineStr">
        <is>
          <t>SSB table 05772 + BFJ Totalkalkylen, Eng-beite</t>
        </is>
      </c>
      <c r="R2551" s="469" t="inlineStr">
        <is>
          <t>ok</t>
        </is>
      </c>
      <c r="S2551" s="469" t="inlineStr">
        <is>
          <t xml:space="preserve"> text </t>
        </is>
      </c>
      <c r="T2551" s="426" t="inlineStr">
        <is>
          <t>Norway</t>
        </is>
      </c>
      <c r="U2551" s="5" t="inlineStr">
        <is>
          <t>useful output</t>
        </is>
      </c>
      <c r="V2551" s="465" t="n">
        <v>0.04</v>
      </c>
    </row>
    <row r="2552" ht="16" customHeight="1">
      <c r="B2552" s="5" t="inlineStr">
        <is>
          <t>AG.SM-AT.AT</t>
        </is>
      </c>
      <c r="C2552" s="5" t="inlineStr">
        <is>
          <t>AG.SM-AT.AT-Emissions-NH3</t>
        </is>
      </c>
      <c r="D2552" s="5" t="inlineStr">
        <is>
          <t>AG</t>
        </is>
      </c>
      <c r="E2552" s="5" t="inlineStr">
        <is>
          <t>SM</t>
        </is>
      </c>
      <c r="F2552" s="5">
        <f>VLOOKUP(E2552,'5.a Definitions'!E:F,2,FALSE)</f>
        <v/>
      </c>
      <c r="G2552" s="5" t="inlineStr">
        <is>
          <t>AT</t>
        </is>
      </c>
      <c r="H2552" s="5" t="inlineStr">
        <is>
          <t>AT</t>
        </is>
      </c>
      <c r="I2552" s="5">
        <f>VLOOKUP(H2552,'5.a Definitions'!E:F,2,FALSE)</f>
        <v/>
      </c>
      <c r="J2552" s="465" t="inlineStr">
        <is>
          <t xml:space="preserve"> Emissions </t>
        </is>
      </c>
      <c r="K2552" s="465" t="inlineStr">
        <is>
          <t xml:space="preserve"> agricultural soil emissions </t>
        </is>
      </c>
      <c r="L2552" s="465" t="inlineStr">
        <is>
          <t xml:space="preserve"> reactive </t>
        </is>
      </c>
      <c r="M2552" s="465" t="inlineStr">
        <is>
          <t xml:space="preserve"> NH3 </t>
        </is>
      </c>
      <c r="N2552" s="466" t="n">
        <v>14.23906356613879</v>
      </c>
      <c r="O2552" s="467" t="n">
        <v>0.298467717588074</v>
      </c>
      <c r="P2552" s="468" t="n">
        <v>2007</v>
      </c>
      <c r="Q2552" s="469" t="inlineStr">
        <is>
          <t>CRLTAP Inventory Submissions</t>
        </is>
      </c>
      <c r="R2552" s="469" t="inlineStr">
        <is>
          <t>ok</t>
        </is>
      </c>
      <c r="S2552" s="469" t="inlineStr">
        <is>
          <t xml:space="preserve"> text </t>
        </is>
      </c>
      <c r="T2552" s="426" t="inlineStr">
        <is>
          <t>Norway</t>
        </is>
      </c>
      <c r="U2552" s="465" t="inlineStr">
        <is>
          <t xml:space="preserve"> N wasted </t>
        </is>
      </c>
      <c r="V2552" s="465" t="n">
        <v>0.04</v>
      </c>
    </row>
    <row r="2553" ht="16" customHeight="1">
      <c r="B2553" s="5" t="inlineStr">
        <is>
          <t>AG.SM-AT.AT</t>
        </is>
      </c>
      <c r="C2553" s="5" t="inlineStr">
        <is>
          <t>AG.SM-AT.AT-Emissions-N2O</t>
        </is>
      </c>
      <c r="D2553" s="5" t="inlineStr">
        <is>
          <t>AG</t>
        </is>
      </c>
      <c r="E2553" s="5" t="inlineStr">
        <is>
          <t>SM</t>
        </is>
      </c>
      <c r="F2553" s="5">
        <f>VLOOKUP(E2553,'5.a Definitions'!E:F,2,FALSE)</f>
        <v/>
      </c>
      <c r="G2553" s="5" t="inlineStr">
        <is>
          <t>AT</t>
        </is>
      </c>
      <c r="H2553" s="5" t="inlineStr">
        <is>
          <t>AT</t>
        </is>
      </c>
      <c r="I2553" s="5">
        <f>VLOOKUP(H2553,'5.a Definitions'!E:F,2,FALSE)</f>
        <v/>
      </c>
      <c r="J2553" s="465" t="inlineStr">
        <is>
          <t xml:space="preserve"> Emissions </t>
        </is>
      </c>
      <c r="K2553" s="465" t="inlineStr">
        <is>
          <t xml:space="preserve"> agricultural soil emissions </t>
        </is>
      </c>
      <c r="L2553" s="465" t="inlineStr">
        <is>
          <t xml:space="preserve"> reactive </t>
        </is>
      </c>
      <c r="M2553" s="465" t="inlineStr">
        <is>
          <t xml:space="preserve"> N2O </t>
        </is>
      </c>
      <c r="N2553" s="466" t="n">
        <v>3.784384614273485</v>
      </c>
      <c r="O2553" s="467" t="n">
        <v>1.327840877528732</v>
      </c>
      <c r="P2553" s="468" t="n">
        <v>2007</v>
      </c>
      <c r="Q2553" s="469" t="inlineStr">
        <is>
          <t>UNFCCC CRT</t>
        </is>
      </c>
      <c r="R2553" s="469" t="inlineStr">
        <is>
          <t>ok</t>
        </is>
      </c>
      <c r="S2553" s="469" t="inlineStr">
        <is>
          <t xml:space="preserve"> text </t>
        </is>
      </c>
      <c r="T2553" s="426" t="inlineStr">
        <is>
          <t>Norway</t>
        </is>
      </c>
      <c r="U2553" s="465" t="inlineStr">
        <is>
          <t xml:space="preserve"> N wasted </t>
        </is>
      </c>
      <c r="V2553" s="465" t="n">
        <v>0.04</v>
      </c>
    </row>
    <row r="2554" ht="16" customHeight="1">
      <c r="B2554" s="5" t="inlineStr">
        <is>
          <t>AG.SM-AT.AT</t>
        </is>
      </c>
      <c r="C2554" s="5" t="inlineStr">
        <is>
          <t>AG.SM-AT.AT-Emissions-NOx</t>
        </is>
      </c>
      <c r="D2554" s="5" t="inlineStr">
        <is>
          <t>AG</t>
        </is>
      </c>
      <c r="E2554" s="5" t="inlineStr">
        <is>
          <t>SM</t>
        </is>
      </c>
      <c r="F2554" s="5">
        <f>VLOOKUP(E2554,'5.a Definitions'!E:F,2,FALSE)</f>
        <v/>
      </c>
      <c r="G2554" s="5" t="inlineStr">
        <is>
          <t>AT</t>
        </is>
      </c>
      <c r="H2554" s="5" t="inlineStr">
        <is>
          <t>AT</t>
        </is>
      </c>
      <c r="I2554" s="5">
        <f>VLOOKUP(H2554,'5.a Definitions'!E:F,2,FALSE)</f>
        <v/>
      </c>
      <c r="J2554" s="465" t="inlineStr">
        <is>
          <t xml:space="preserve"> Emissions </t>
        </is>
      </c>
      <c r="K2554" s="465" t="inlineStr">
        <is>
          <t xml:space="preserve"> agricultural soil emissions </t>
        </is>
      </c>
      <c r="L2554" s="465" t="inlineStr">
        <is>
          <t xml:space="preserve"> reactive </t>
        </is>
      </c>
      <c r="M2554" s="465" t="inlineStr">
        <is>
          <t xml:space="preserve"> NOx </t>
        </is>
      </c>
      <c r="N2554" s="466" t="n">
        <v>2.23450943476461</v>
      </c>
      <c r="O2554" s="467" t="n">
        <v>0.7207172821847277</v>
      </c>
      <c r="P2554" s="468" t="n">
        <v>2007</v>
      </c>
      <c r="Q2554" s="469" t="inlineStr">
        <is>
          <t>CRLTAP Inventory Submissions</t>
        </is>
      </c>
      <c r="R2554" s="469" t="inlineStr">
        <is>
          <t>ok</t>
        </is>
      </c>
      <c r="S2554" s="469" t="inlineStr">
        <is>
          <t xml:space="preserve"> text </t>
        </is>
      </c>
      <c r="T2554" s="426" t="inlineStr">
        <is>
          <t>Norway</t>
        </is>
      </c>
      <c r="U2554" s="465" t="inlineStr">
        <is>
          <t xml:space="preserve"> N wasted </t>
        </is>
      </c>
      <c r="V2554" s="465" t="n">
        <v>0.04</v>
      </c>
    </row>
    <row r="2555" ht="16" customHeight="1">
      <c r="B2555" s="5" t="inlineStr">
        <is>
          <t>AG.SM-AT.AT</t>
        </is>
      </c>
      <c r="C2555" s="5" t="inlineStr">
        <is>
          <t>AG.SM-AT.AT-Emissions-N2</t>
        </is>
      </c>
      <c r="D2555" s="5" t="inlineStr">
        <is>
          <t>AG</t>
        </is>
      </c>
      <c r="E2555" s="5" t="inlineStr">
        <is>
          <t>SM</t>
        </is>
      </c>
      <c r="F2555" s="5">
        <f>VLOOKUP(E2555,'5.a Definitions'!E:F,2,FALSE)</f>
        <v/>
      </c>
      <c r="G2555" s="5" t="inlineStr">
        <is>
          <t>AT</t>
        </is>
      </c>
      <c r="H2555" s="5" t="inlineStr">
        <is>
          <t>AT</t>
        </is>
      </c>
      <c r="I2555" s="5">
        <f>VLOOKUP(H2555,'5.a Definitions'!E:F,2,FALSE)</f>
        <v/>
      </c>
      <c r="J2555" s="465" t="inlineStr">
        <is>
          <t xml:space="preserve"> Emissions </t>
        </is>
      </c>
      <c r="K2555" s="465" t="inlineStr">
        <is>
          <t xml:space="preserve"> agricultural soil emissions </t>
        </is>
      </c>
      <c r="L2555" s="465" t="inlineStr">
        <is>
          <t xml:space="preserve"> inert </t>
        </is>
      </c>
      <c r="M2555" s="465" t="inlineStr">
        <is>
          <t xml:space="preserve"> N2 </t>
        </is>
      </c>
      <c r="N2555" s="466" t="n">
        <v>14.4482772</v>
      </c>
      <c r="O2555" s="467" t="n">
        <v>0.4956076723636977</v>
      </c>
      <c r="P2555" s="468" t="n">
        <v>2007</v>
      </c>
      <c r="Q2555" s="469" t="inlineStr">
        <is>
          <t>Schäppi2025Ann + SSB table 05982</t>
        </is>
      </c>
      <c r="R2555" s="469" t="inlineStr">
        <is>
          <t>ok</t>
        </is>
      </c>
      <c r="S2555" s="469" t="inlineStr">
        <is>
          <t xml:space="preserve"> text </t>
        </is>
      </c>
      <c r="T2555" s="426" t="inlineStr">
        <is>
          <t>Norway</t>
        </is>
      </c>
      <c r="U2555" s="465" t="inlineStr">
        <is>
          <t xml:space="preserve"> N wasted </t>
        </is>
      </c>
      <c r="V2555" s="465" t="n">
        <v>0.04</v>
      </c>
    </row>
    <row r="2556" ht="16" customHeight="1">
      <c r="B2556" s="5" t="inlineStr">
        <is>
          <t>AG.SM-HY.SW</t>
        </is>
      </c>
      <c r="C2556" s="5" t="inlineStr">
        <is>
          <t>AG.SM-HY.SW-Leaching-Nmix</t>
        </is>
      </c>
      <c r="D2556" s="5" t="inlineStr">
        <is>
          <t>AG</t>
        </is>
      </c>
      <c r="E2556" s="5" t="inlineStr">
        <is>
          <t>SM</t>
        </is>
      </c>
      <c r="F2556" s="5">
        <f>VLOOKUP(E2556,'5.a Definitions'!E:F,2,FALSE)</f>
        <v/>
      </c>
      <c r="G2556" s="5" t="inlineStr">
        <is>
          <t>HY</t>
        </is>
      </c>
      <c r="H2556" s="5" t="inlineStr">
        <is>
          <t>SW</t>
        </is>
      </c>
      <c r="I2556" s="5">
        <f>VLOOKUP(H2556,'5.a Definitions'!E:F,2,FALSE)</f>
        <v/>
      </c>
      <c r="J2556" s="465" t="inlineStr">
        <is>
          <t>Sewage sludge landfill</t>
        </is>
      </c>
      <c r="K2556" s="465" t="inlineStr">
        <is>
          <t>sewage sludge landfill</t>
        </is>
      </c>
      <c r="L2556" s="465" t="inlineStr">
        <is>
          <t xml:space="preserve"> reactive </t>
        </is>
      </c>
      <c r="M2556" s="465" t="inlineStr">
        <is>
          <t xml:space="preserve"> Nmix </t>
        </is>
      </c>
      <c r="N2556" s="466" t="n">
        <v>43.57816964267366</v>
      </c>
      <c r="O2556" s="467" t="n">
        <v>0.5495355226865714</v>
      </c>
      <c r="P2556" s="468" t="n">
        <v>2007</v>
      </c>
      <c r="Q2556" s="469" t="inlineStr">
        <is>
          <t>UNFCCC CRT</t>
        </is>
      </c>
      <c r="R2556" s="469" t="inlineStr">
        <is>
          <t>ok</t>
        </is>
      </c>
      <c r="S2556" s="469" t="inlineStr">
        <is>
          <t xml:space="preserve"> text </t>
        </is>
      </c>
      <c r="T2556" s="426" t="inlineStr">
        <is>
          <t>Norway</t>
        </is>
      </c>
      <c r="U2556" s="465" t="inlineStr">
        <is>
          <t>N wasted</t>
        </is>
      </c>
      <c r="V2556" s="465" t="n">
        <v>0.04</v>
      </c>
    </row>
    <row r="2557" ht="16" customHeight="1">
      <c r="B2557" s="5" t="inlineStr">
        <is>
          <t>AG.MM-MP.FP</t>
        </is>
      </c>
      <c r="C2557" s="5" t="inlineStr">
        <is>
          <t>AG.MM-MP.FP-Animal products-Nmix</t>
        </is>
      </c>
      <c r="D2557" s="5" t="inlineStr">
        <is>
          <t>AG</t>
        </is>
      </c>
      <c r="E2557" s="5" t="inlineStr">
        <is>
          <t>MM</t>
        </is>
      </c>
      <c r="F2557" s="5">
        <f>VLOOKUP(E2557,'5.a Definitions'!E:F,2,FALSE)</f>
        <v/>
      </c>
      <c r="G2557" s="5" t="inlineStr">
        <is>
          <t>MP</t>
        </is>
      </c>
      <c r="H2557" s="5" t="inlineStr">
        <is>
          <t>FP</t>
        </is>
      </c>
      <c r="I2557" s="5">
        <f>VLOOKUP(H2557,'5.a Definitions'!E:F,2,FALSE)</f>
        <v/>
      </c>
      <c r="J2557" s="465" t="inlineStr">
        <is>
          <t xml:space="preserve"> Animal products </t>
        </is>
      </c>
      <c r="K2557" s="465" t="inlineStr">
        <is>
          <t xml:space="preserve"> animal products </t>
        </is>
      </c>
      <c r="L2557" s="465" t="inlineStr">
        <is>
          <t xml:space="preserve"> reactive </t>
        </is>
      </c>
      <c r="M2557" s="465" t="inlineStr">
        <is>
          <t xml:space="preserve"> Nmix </t>
        </is>
      </c>
      <c r="N2557" s="466" t="n">
        <v>17.7304456</v>
      </c>
      <c r="O2557" s="467" t="n">
        <v>0.1086005537920359</v>
      </c>
      <c r="P2557" s="468" t="n">
        <v>2007</v>
      </c>
      <c r="Q2557" s="469" t="inlineStr">
        <is>
          <t>FAOSTAT Crops and livestock products</t>
        </is>
      </c>
      <c r="R2557" s="469" t="inlineStr">
        <is>
          <t>ok</t>
        </is>
      </c>
      <c r="S2557" s="469" t="inlineStr">
        <is>
          <t xml:space="preserve"> text </t>
        </is>
      </c>
      <c r="T2557" s="426" t="inlineStr">
        <is>
          <t>Norway</t>
        </is>
      </c>
      <c r="U2557" s="5" t="inlineStr">
        <is>
          <t>useful output</t>
        </is>
      </c>
      <c r="V2557" s="465" t="n">
        <v>0.04</v>
      </c>
    </row>
    <row r="2558" ht="16" customHeight="1">
      <c r="B2558" s="5" t="inlineStr">
        <is>
          <t>AG.MM-MP.OP</t>
        </is>
      </c>
      <c r="C2558" s="5" t="inlineStr">
        <is>
          <t>AG.MM-MP.OP-Non-edible animal products-Nmix</t>
        </is>
      </c>
      <c r="D2558" s="5" t="inlineStr">
        <is>
          <t>AG</t>
        </is>
      </c>
      <c r="E2558" s="5" t="inlineStr">
        <is>
          <t>MM</t>
        </is>
      </c>
      <c r="F2558" s="5">
        <f>VLOOKUP(E2558,'5.a Definitions'!E:F,2,FALSE)</f>
        <v/>
      </c>
      <c r="G2558" s="5" t="inlineStr">
        <is>
          <t>MP</t>
        </is>
      </c>
      <c r="H2558" s="5" t="inlineStr">
        <is>
          <t>OP</t>
        </is>
      </c>
      <c r="I2558" s="5">
        <f>VLOOKUP(H2558,'5.a Definitions'!E:F,2,FALSE)</f>
        <v/>
      </c>
      <c r="J2558" s="465" t="inlineStr">
        <is>
          <t xml:space="preserve"> Non-edible animal products </t>
        </is>
      </c>
      <c r="K2558" s="465" t="inlineStr">
        <is>
          <t xml:space="preserve"> non-edible animal products </t>
        </is>
      </c>
      <c r="L2558" s="465" t="inlineStr">
        <is>
          <t xml:space="preserve"> reactive </t>
        </is>
      </c>
      <c r="M2558" s="465" t="inlineStr">
        <is>
          <t xml:space="preserve"> Nmix </t>
        </is>
      </c>
      <c r="N2558" s="466" t="n">
        <v>1.25266376</v>
      </c>
      <c r="O2558" s="467" t="n">
        <v>0.08577334647114307</v>
      </c>
      <c r="P2558" s="468" t="n">
        <v>2007</v>
      </c>
      <c r="Q2558" s="469" t="inlineStr">
        <is>
          <t>FAOSTAT Crops and livestock products + Landbruksdirektoratet</t>
        </is>
      </c>
      <c r="R2558" s="469" t="inlineStr">
        <is>
          <t>ok</t>
        </is>
      </c>
      <c r="S2558" s="469" t="inlineStr">
        <is>
          <t xml:space="preserve"> text </t>
        </is>
      </c>
      <c r="T2558" s="426" t="inlineStr">
        <is>
          <t>Norway</t>
        </is>
      </c>
      <c r="U2558" s="5" t="inlineStr">
        <is>
          <t>useful output</t>
        </is>
      </c>
      <c r="V2558" s="465" t="n">
        <v>0.04</v>
      </c>
    </row>
    <row r="2559" ht="16" customHeight="1">
      <c r="B2559" s="5" t="inlineStr">
        <is>
          <t>AG.MM-AG.SM</t>
        </is>
      </c>
      <c r="C2559" s="5" t="inlineStr">
        <is>
          <t>AG.MM-AG.SM-Manure application-Nmix</t>
        </is>
      </c>
      <c r="D2559" s="5" t="inlineStr">
        <is>
          <t>AG</t>
        </is>
      </c>
      <c r="E2559" s="5" t="inlineStr">
        <is>
          <t>MM</t>
        </is>
      </c>
      <c r="F2559" s="5">
        <f>VLOOKUP(E2559,'5.a Definitions'!E:F,2,FALSE)</f>
        <v/>
      </c>
      <c r="G2559" s="5" t="inlineStr">
        <is>
          <t>AG</t>
        </is>
      </c>
      <c r="H2559" s="5" t="inlineStr">
        <is>
          <t>SM</t>
        </is>
      </c>
      <c r="I2559" s="5">
        <f>VLOOKUP(H2559,'5.a Definitions'!E:F,2,FALSE)</f>
        <v/>
      </c>
      <c r="J2559" s="465" t="inlineStr">
        <is>
          <t xml:space="preserve"> Manure application </t>
        </is>
      </c>
      <c r="K2559" s="465" t="inlineStr">
        <is>
          <t xml:space="preserve"> manure application </t>
        </is>
      </c>
      <c r="L2559" s="465" t="inlineStr">
        <is>
          <t xml:space="preserve"> reactive </t>
        </is>
      </c>
      <c r="M2559" s="465" t="inlineStr">
        <is>
          <t xml:space="preserve"> Nmix </t>
        </is>
      </c>
      <c r="N2559" s="466" t="n">
        <v>70.33617404431224</v>
      </c>
      <c r="O2559" s="467" t="n">
        <v>0.2001298119591033</v>
      </c>
      <c r="P2559" s="468" t="n">
        <v>2007</v>
      </c>
      <c r="Q2559" s="469" t="inlineStr">
        <is>
          <t>UNFCCC CRT Table3.D</t>
        </is>
      </c>
      <c r="R2559" s="469" t="inlineStr">
        <is>
          <t>ok</t>
        </is>
      </c>
      <c r="S2559" s="469" t="inlineStr">
        <is>
          <t xml:space="preserve"> text </t>
        </is>
      </c>
      <c r="T2559" s="426" t="inlineStr">
        <is>
          <t>Norway</t>
        </is>
      </c>
      <c r="U2559" s="5" t="inlineStr">
        <is>
          <t>recycling</t>
        </is>
      </c>
      <c r="V2559" s="465" t="n">
        <v>0.04</v>
      </c>
    </row>
    <row r="2560" ht="16" customHeight="1">
      <c r="B2560" s="475" t="inlineStr">
        <is>
          <t>AG.MM-FS.OL</t>
        </is>
      </c>
      <c r="C2560" s="475" t="inlineStr">
        <is>
          <t>AG.MM-FS.OL-Manure from grazing on unmanaged land-Nmix</t>
        </is>
      </c>
      <c r="D2560" s="475" t="inlineStr">
        <is>
          <t>AG</t>
        </is>
      </c>
      <c r="E2560" s="475" t="inlineStr">
        <is>
          <t>MM</t>
        </is>
      </c>
      <c r="F2560" s="5">
        <f>VLOOKUP(E2560,'5.a Definitions'!E:F,2,FALSE)</f>
        <v/>
      </c>
      <c r="G2560" s="475" t="inlineStr">
        <is>
          <t>FS</t>
        </is>
      </c>
      <c r="H2560" s="475" t="inlineStr">
        <is>
          <t>OL</t>
        </is>
      </c>
      <c r="I2560" s="5">
        <f>VLOOKUP(H2560,'5.a Definitions'!E:F,2,FALSE)</f>
        <v/>
      </c>
      <c r="J2560" s="465" t="inlineStr">
        <is>
          <t>Manure from grazing on unmanaged land</t>
        </is>
      </c>
      <c r="K2560" s="465" t="inlineStr">
        <is>
          <t>manure from grazing on unmanaged land</t>
        </is>
      </c>
      <c r="L2560" s="465" t="inlineStr">
        <is>
          <t>reactive</t>
        </is>
      </c>
      <c r="M2560" s="465" t="inlineStr">
        <is>
          <t>Nmix</t>
        </is>
      </c>
      <c r="N2560" s="466" t="n">
        <v>7.249676181150928</v>
      </c>
      <c r="O2560" s="467" t="n">
        <v>0.241830648937954</v>
      </c>
      <c r="P2560" s="468" t="n">
        <v>2007</v>
      </c>
      <c r="Q2560" s="469" t="inlineStr">
        <is>
          <t>UNFCCC CRT Table3.D and 3.B(b), SSB</t>
        </is>
      </c>
      <c r="R2560" s="469" t="inlineStr">
        <is>
          <t>ok</t>
        </is>
      </c>
      <c r="S2560" s="469" t="inlineStr">
        <is>
          <t>text</t>
        </is>
      </c>
      <c r="T2560" s="476" t="inlineStr">
        <is>
          <t>Norway</t>
        </is>
      </c>
      <c r="U2560" s="475" t="inlineStr">
        <is>
          <t>recycling</t>
        </is>
      </c>
      <c r="V2560" s="465">
        <f>(O2488*N2488)^2</f>
        <v/>
      </c>
    </row>
    <row r="2561" ht="16" customHeight="1">
      <c r="B2561" s="5" t="inlineStr">
        <is>
          <t>AG.MM-AT.AT</t>
        </is>
      </c>
      <c r="C2561" s="5" t="inlineStr">
        <is>
          <t>AG.MM-AT.AT-Emissions-NH3</t>
        </is>
      </c>
      <c r="D2561" s="5" t="inlineStr">
        <is>
          <t>AG</t>
        </is>
      </c>
      <c r="E2561" s="5" t="inlineStr">
        <is>
          <t>MM</t>
        </is>
      </c>
      <c r="F2561" s="5">
        <f>VLOOKUP(E2561,'5.a Definitions'!E:F,2,FALSE)</f>
        <v/>
      </c>
      <c r="G2561" s="5" t="inlineStr">
        <is>
          <t>AT</t>
        </is>
      </c>
      <c r="H2561" s="5" t="inlineStr">
        <is>
          <t>AT</t>
        </is>
      </c>
      <c r="I2561" s="5">
        <f>VLOOKUP(H2561,'5.a Definitions'!E:F,2,FALSE)</f>
        <v/>
      </c>
      <c r="J2561" s="465" t="inlineStr">
        <is>
          <t xml:space="preserve"> Emissions </t>
        </is>
      </c>
      <c r="K2561" s="465" t="inlineStr">
        <is>
          <t xml:space="preserve"> manure and animal husbandry emissions </t>
        </is>
      </c>
      <c r="L2561" s="465" t="inlineStr">
        <is>
          <t xml:space="preserve"> reactive </t>
        </is>
      </c>
      <c r="M2561" s="465" t="inlineStr">
        <is>
          <t xml:space="preserve"> NH3 </t>
        </is>
      </c>
      <c r="N2561" s="466" t="n">
        <v>9.978956786781</v>
      </c>
      <c r="O2561" s="467" t="n">
        <v>0.244542741467482</v>
      </c>
      <c r="P2561" s="468" t="n">
        <v>2007</v>
      </c>
      <c r="Q2561" s="469" t="inlineStr">
        <is>
          <t>CRLTAP Inventory Submissions</t>
        </is>
      </c>
      <c r="R2561" s="469" t="inlineStr">
        <is>
          <t>ok</t>
        </is>
      </c>
      <c r="S2561" s="469" t="inlineStr">
        <is>
          <t xml:space="preserve"> text </t>
        </is>
      </c>
      <c r="T2561" s="426" t="inlineStr">
        <is>
          <t>Norway</t>
        </is>
      </c>
      <c r="U2561" s="465" t="inlineStr">
        <is>
          <t xml:space="preserve"> N wasted </t>
        </is>
      </c>
      <c r="V2561" s="465" t="n">
        <v>0.04</v>
      </c>
    </row>
    <row r="2562" ht="16" customHeight="1">
      <c r="B2562" s="5" t="inlineStr">
        <is>
          <t>AG.MM-AT.AT</t>
        </is>
      </c>
      <c r="C2562" s="5" t="inlineStr">
        <is>
          <t>AG.MM-AT.AT-Emissions-N2O</t>
        </is>
      </c>
      <c r="D2562" s="5" t="inlineStr">
        <is>
          <t>AG</t>
        </is>
      </c>
      <c r="E2562" s="5" t="inlineStr">
        <is>
          <t>MM</t>
        </is>
      </c>
      <c r="F2562" s="5">
        <f>VLOOKUP(E2562,'5.a Definitions'!E:F,2,FALSE)</f>
        <v/>
      </c>
      <c r="G2562" s="5" t="inlineStr">
        <is>
          <t>AT</t>
        </is>
      </c>
      <c r="H2562" s="5" t="inlineStr">
        <is>
          <t>AT</t>
        </is>
      </c>
      <c r="I2562" s="5">
        <f>VLOOKUP(H2562,'5.a Definitions'!E:F,2,FALSE)</f>
        <v/>
      </c>
      <c r="J2562" s="465" t="inlineStr">
        <is>
          <t xml:space="preserve"> Emissions </t>
        </is>
      </c>
      <c r="K2562" s="465" t="inlineStr">
        <is>
          <t xml:space="preserve"> manure and animal husbandry emissions </t>
        </is>
      </c>
      <c r="L2562" s="465" t="inlineStr">
        <is>
          <t xml:space="preserve"> reactive </t>
        </is>
      </c>
      <c r="M2562" s="465" t="inlineStr">
        <is>
          <t xml:space="preserve"> N2O </t>
        </is>
      </c>
      <c r="N2562" s="466" t="n">
        <v>0.4003892284408</v>
      </c>
      <c r="O2562" s="467" t="n">
        <v>0.7566826619845698</v>
      </c>
      <c r="P2562" s="468" t="n">
        <v>2007</v>
      </c>
      <c r="Q2562" s="469" t="inlineStr">
        <is>
          <t>UNFCCC CRT</t>
        </is>
      </c>
      <c r="R2562" s="469" t="inlineStr">
        <is>
          <t>ok</t>
        </is>
      </c>
      <c r="S2562" s="469" t="inlineStr">
        <is>
          <t xml:space="preserve"> text </t>
        </is>
      </c>
      <c r="T2562" s="426" t="inlineStr">
        <is>
          <t>Norway</t>
        </is>
      </c>
      <c r="U2562" s="465" t="inlineStr">
        <is>
          <t xml:space="preserve"> N wasted </t>
        </is>
      </c>
      <c r="V2562" s="465" t="n">
        <v>0.04</v>
      </c>
    </row>
    <row r="2563" ht="16" customHeight="1">
      <c r="B2563" s="5" t="inlineStr">
        <is>
          <t>AG.MM-AT.AT</t>
        </is>
      </c>
      <c r="C2563" s="5" t="inlineStr">
        <is>
          <t>AG.MM-AT.AT-Emissions-NOx</t>
        </is>
      </c>
      <c r="D2563" s="5" t="inlineStr">
        <is>
          <t>AG</t>
        </is>
      </c>
      <c r="E2563" s="5" t="inlineStr">
        <is>
          <t>MM</t>
        </is>
      </c>
      <c r="F2563" s="5">
        <f>VLOOKUP(E2563,'5.a Definitions'!E:F,2,FALSE)</f>
        <v/>
      </c>
      <c r="G2563" s="5" t="inlineStr">
        <is>
          <t>AT</t>
        </is>
      </c>
      <c r="H2563" s="5" t="inlineStr">
        <is>
          <t>AT</t>
        </is>
      </c>
      <c r="I2563" s="5">
        <f>VLOOKUP(H2563,'5.a Definitions'!E:F,2,FALSE)</f>
        <v/>
      </c>
      <c r="J2563" s="465" t="inlineStr">
        <is>
          <t xml:space="preserve"> Emissions </t>
        </is>
      </c>
      <c r="K2563" s="465" t="inlineStr">
        <is>
          <t xml:space="preserve"> manure and animal husbandry emissions </t>
        </is>
      </c>
      <c r="L2563" s="465" t="inlineStr">
        <is>
          <t xml:space="preserve"> reactive </t>
        </is>
      </c>
      <c r="M2563" s="465" t="inlineStr">
        <is>
          <t xml:space="preserve"> NOx </t>
        </is>
      </c>
      <c r="N2563" s="466" t="n">
        <v>0.03500775804669999</v>
      </c>
      <c r="O2563" s="467" t="n">
        <v>0.7345743300109548</v>
      </c>
      <c r="P2563" s="468" t="n">
        <v>2007</v>
      </c>
      <c r="Q2563" s="469" t="inlineStr">
        <is>
          <t>CRLTAP Inventory Submissions</t>
        </is>
      </c>
      <c r="R2563" s="469" t="inlineStr">
        <is>
          <t>ok</t>
        </is>
      </c>
      <c r="S2563" s="469" t="inlineStr">
        <is>
          <t xml:space="preserve"> text </t>
        </is>
      </c>
      <c r="T2563" s="426" t="inlineStr">
        <is>
          <t>Norway</t>
        </is>
      </c>
      <c r="U2563" s="465" t="inlineStr">
        <is>
          <t xml:space="preserve"> N wasted </t>
        </is>
      </c>
      <c r="V2563" s="465" t="n">
        <v>0.04</v>
      </c>
    </row>
    <row r="2564" ht="16" customHeight="1">
      <c r="B2564" s="5" t="inlineStr">
        <is>
          <t>AG.MM-HY.SW-Leaching-Nmix</t>
        </is>
      </c>
      <c r="C2564" s="5" t="inlineStr">
        <is>
          <t>AG.MM-HY.SW-Leaching-Nmix</t>
        </is>
      </c>
      <c r="D2564" s="5" t="inlineStr">
        <is>
          <t>AG</t>
        </is>
      </c>
      <c r="E2564" s="5" t="inlineStr">
        <is>
          <t>MM</t>
        </is>
      </c>
      <c r="F2564" s="5">
        <f>VLOOKUP(E2564,'5.a Definitions'!E:F,2,FALSE)</f>
        <v/>
      </c>
      <c r="G2564" s="5" t="inlineStr">
        <is>
          <t>HY</t>
        </is>
      </c>
      <c r="H2564" s="5" t="inlineStr">
        <is>
          <t>SW</t>
        </is>
      </c>
      <c r="I2564" s="5">
        <f>VLOOKUP(H2564,'5.a Definitions'!E:F,2,FALSE)</f>
        <v/>
      </c>
      <c r="J2564" s="465" t="inlineStr">
        <is>
          <t xml:space="preserve"> Leaching </t>
        </is>
      </c>
      <c r="K2564" s="465" t="inlineStr">
        <is>
          <t xml:space="preserve"> manure storage leaching </t>
        </is>
      </c>
      <c r="L2564" s="465" t="inlineStr">
        <is>
          <t xml:space="preserve"> reactive </t>
        </is>
      </c>
      <c r="M2564" s="465" t="inlineStr">
        <is>
          <t xml:space="preserve"> Nmix </t>
        </is>
      </c>
      <c r="N2564" s="466" t="n">
        <v>3.011600020532737</v>
      </c>
      <c r="O2564" s="467" t="n">
        <v>0.5483540070383622</v>
      </c>
      <c r="P2564" s="468" t="n">
        <v>2007</v>
      </c>
      <c r="Q2564" s="469" t="inlineStr">
        <is>
          <t>UNFCCC CRT</t>
        </is>
      </c>
      <c r="R2564" s="469" t="inlineStr">
        <is>
          <t>ok</t>
        </is>
      </c>
      <c r="S2564" s="469" t="inlineStr">
        <is>
          <t xml:space="preserve"> text </t>
        </is>
      </c>
      <c r="T2564" s="426" t="inlineStr">
        <is>
          <t>Norway</t>
        </is>
      </c>
      <c r="U2564" s="465" t="inlineStr">
        <is>
          <t xml:space="preserve"> N wasted </t>
        </is>
      </c>
      <c r="V2564" s="465" t="n">
        <v>0.04</v>
      </c>
    </row>
    <row r="2565" ht="16" customHeight="1">
      <c r="B2565" s="5" t="inlineStr">
        <is>
          <t>AG.MM-RW.RW</t>
        </is>
      </c>
      <c r="C2565" s="5" t="inlineStr">
        <is>
          <t>AG.MM-RW.RW-Live animal export-Nmix</t>
        </is>
      </c>
      <c r="D2565" s="5" t="inlineStr">
        <is>
          <t>AG</t>
        </is>
      </c>
      <c r="E2565" s="5" t="inlineStr">
        <is>
          <t>MM</t>
        </is>
      </c>
      <c r="F2565" s="5">
        <f>VLOOKUP(E2565,'5.a Definitions'!E:F,2,FALSE)</f>
        <v/>
      </c>
      <c r="G2565" s="5" t="inlineStr">
        <is>
          <t>RW</t>
        </is>
      </c>
      <c r="H2565" s="5" t="inlineStr">
        <is>
          <t>RW</t>
        </is>
      </c>
      <c r="I2565" s="5">
        <f>VLOOKUP(H2565,'5.a Definitions'!E:F,2,FALSE)</f>
        <v/>
      </c>
      <c r="J2565" s="465" t="inlineStr">
        <is>
          <t xml:space="preserve"> Live animal export </t>
        </is>
      </c>
      <c r="K2565" s="465" t="inlineStr">
        <is>
          <t xml:space="preserve"> live animal export </t>
        </is>
      </c>
      <c r="L2565" s="465" t="inlineStr">
        <is>
          <t xml:space="preserve"> reactive </t>
        </is>
      </c>
      <c r="M2565" s="465" t="inlineStr">
        <is>
          <t xml:space="preserve"> Nmix </t>
        </is>
      </c>
      <c r="N2565" s="466" t="n">
        <v>0.0088614656</v>
      </c>
      <c r="O2565" s="467" t="n">
        <v>0.375597224931396</v>
      </c>
      <c r="P2565" s="468" t="n">
        <v>2007</v>
      </c>
      <c r="Q2565" s="469" t="inlineStr">
        <is>
          <t>FAOSTAT Crops and livestock products</t>
        </is>
      </c>
      <c r="R2565" s="469" t="inlineStr">
        <is>
          <t>ok</t>
        </is>
      </c>
      <c r="S2565" s="469" t="inlineStr">
        <is>
          <t xml:space="preserve"> text </t>
        </is>
      </c>
      <c r="T2565" s="426" t="inlineStr">
        <is>
          <t>Norway</t>
        </is>
      </c>
      <c r="U2565" s="5" t="inlineStr">
        <is>
          <t>useful output</t>
        </is>
      </c>
      <c r="V2565" s="465" t="n">
        <v>0.04</v>
      </c>
    </row>
    <row r="2566" ht="16" customHeight="1">
      <c r="A2566" s="486" t="inlineStr">
        <is>
          <t xml:space="preserve"> Forests and Semi-natural vegetation </t>
        </is>
      </c>
      <c r="B2566" s="5" t="inlineStr">
        <is>
          <t>FS.FO-AT.AT</t>
        </is>
      </c>
      <c r="C2566" s="5" t="inlineStr">
        <is>
          <t>FS.FO-AT.AT-Emissions-N2</t>
        </is>
      </c>
      <c r="D2566" s="5" t="inlineStr">
        <is>
          <t>FS</t>
        </is>
      </c>
      <c r="E2566" s="5" t="inlineStr">
        <is>
          <t>FO</t>
        </is>
      </c>
      <c r="F2566" s="5">
        <f>VLOOKUP(E2566,'5.a Definitions'!E:F,2,FALSE)</f>
        <v/>
      </c>
      <c r="G2566" s="5" t="inlineStr">
        <is>
          <t>AT</t>
        </is>
      </c>
      <c r="H2566" s="5" t="inlineStr">
        <is>
          <t>AT</t>
        </is>
      </c>
      <c r="I2566" s="5">
        <f>VLOOKUP(H2566,'5.a Definitions'!E:F,2,FALSE)</f>
        <v/>
      </c>
      <c r="J2566" s="465" t="inlineStr">
        <is>
          <t xml:space="preserve"> Emissions </t>
        </is>
      </c>
      <c r="K2566" s="465" t="inlineStr">
        <is>
          <t xml:space="preserve"> forest emissions </t>
        </is>
      </c>
      <c r="L2566" s="465" t="inlineStr">
        <is>
          <t xml:space="preserve"> inert </t>
        </is>
      </c>
      <c r="M2566" s="465" t="inlineStr">
        <is>
          <t xml:space="preserve"> N2 </t>
        </is>
      </c>
      <c r="N2566" s="466" t="n">
        <v>7.113365220705581</v>
      </c>
      <c r="O2566" s="467" t="n">
        <v>1.876148950785864</v>
      </c>
      <c r="P2566" s="468" t="n">
        <v>2007</v>
      </c>
      <c r="Q2566" s="469" t="inlineStr">
        <is>
          <t>UNFCCC CRT + Butterbach-Bahl et al. (2013)</t>
        </is>
      </c>
      <c r="R2566" s="469" t="inlineStr">
        <is>
          <t>ok</t>
        </is>
      </c>
      <c r="S2566" s="469" t="inlineStr">
        <is>
          <t xml:space="preserve"> text </t>
        </is>
      </c>
      <c r="T2566" s="426" t="inlineStr">
        <is>
          <t>Norway</t>
        </is>
      </c>
      <c r="U2566" s="465" t="inlineStr">
        <is>
          <t xml:space="preserve"> N wasted </t>
        </is>
      </c>
      <c r="V2566" s="465" t="n">
        <v>0.04</v>
      </c>
    </row>
    <row r="2567" ht="16" customHeight="1">
      <c r="B2567" s="5" t="inlineStr">
        <is>
          <t>FS.FO-AT.AT</t>
        </is>
      </c>
      <c r="C2567" s="5" t="inlineStr">
        <is>
          <t>FS.FO-AT.AT-Emissions-N2O</t>
        </is>
      </c>
      <c r="D2567" s="5" t="inlineStr">
        <is>
          <t>FS</t>
        </is>
      </c>
      <c r="E2567" s="5" t="inlineStr">
        <is>
          <t>FO</t>
        </is>
      </c>
      <c r="F2567" s="5">
        <f>VLOOKUP(E2567,'5.a Definitions'!E:F,2,FALSE)</f>
        <v/>
      </c>
      <c r="G2567" s="5" t="inlineStr">
        <is>
          <t>AT</t>
        </is>
      </c>
      <c r="H2567" s="5" t="inlineStr">
        <is>
          <t>AT</t>
        </is>
      </c>
      <c r="I2567" s="5">
        <f>VLOOKUP(H2567,'5.a Definitions'!E:F,2,FALSE)</f>
        <v/>
      </c>
      <c r="J2567" s="465" t="inlineStr">
        <is>
          <t xml:space="preserve"> Emissions </t>
        </is>
      </c>
      <c r="K2567" s="465" t="inlineStr">
        <is>
          <t xml:space="preserve"> forest emissions </t>
        </is>
      </c>
      <c r="L2567" s="465" t="inlineStr">
        <is>
          <t xml:space="preserve"> reactive </t>
        </is>
      </c>
      <c r="M2567" s="465" t="inlineStr">
        <is>
          <t xml:space="preserve"> N2O </t>
        </is>
      </c>
      <c r="N2567" s="466" t="n">
        <v>0.3647879600361836</v>
      </c>
      <c r="O2567" s="467" t="n">
        <v>1.261544563046772</v>
      </c>
      <c r="P2567" s="468" t="n">
        <v>2007</v>
      </c>
      <c r="Q2567" s="469" t="inlineStr">
        <is>
          <t>UNFCCC CRT</t>
        </is>
      </c>
      <c r="R2567" s="469" t="inlineStr">
        <is>
          <t>ok</t>
        </is>
      </c>
      <c r="S2567" s="469" t="inlineStr">
        <is>
          <t xml:space="preserve"> text </t>
        </is>
      </c>
      <c r="T2567" s="426" t="inlineStr">
        <is>
          <t>Norway</t>
        </is>
      </c>
      <c r="U2567" s="465" t="inlineStr">
        <is>
          <t xml:space="preserve"> N wasted </t>
        </is>
      </c>
      <c r="V2567" s="465" t="n">
        <v>0.04</v>
      </c>
    </row>
    <row r="2568" ht="16" customHeight="1">
      <c r="B2568" s="5" t="inlineStr">
        <is>
          <t>FS.FO-HY.SW</t>
        </is>
      </c>
      <c r="C2568" s="5" t="inlineStr">
        <is>
          <t>FS.FO-HY.SW-Leaching-Nmix</t>
        </is>
      </c>
      <c r="D2568" s="5" t="inlineStr">
        <is>
          <t>FS</t>
        </is>
      </c>
      <c r="E2568" s="5" t="inlineStr">
        <is>
          <t>FO</t>
        </is>
      </c>
      <c r="F2568" s="5">
        <f>VLOOKUP(E2568,'5.a Definitions'!E:F,2,FALSE)</f>
        <v/>
      </c>
      <c r="G2568" s="5" t="inlineStr">
        <is>
          <t>HY</t>
        </is>
      </c>
      <c r="H2568" s="5" t="inlineStr">
        <is>
          <t>SW</t>
        </is>
      </c>
      <c r="I2568" s="5">
        <f>VLOOKUP(H2568,'5.a Definitions'!E:F,2,FALSE)</f>
        <v/>
      </c>
      <c r="J2568" s="465" t="inlineStr">
        <is>
          <t xml:space="preserve"> Leaching </t>
        </is>
      </c>
      <c r="K2568" s="465" t="inlineStr">
        <is>
          <t xml:space="preserve"> forest leaching </t>
        </is>
      </c>
      <c r="L2568" s="465" t="inlineStr">
        <is>
          <t xml:space="preserve"> reactive </t>
        </is>
      </c>
      <c r="M2568" s="465" t="inlineStr">
        <is>
          <t xml:space="preserve"> Nmix </t>
        </is>
      </c>
      <c r="N2568" s="466" t="n">
        <v>37.32137824901189</v>
      </c>
      <c r="O2568" s="467" t="n">
        <v>0.436858262160782</v>
      </c>
      <c r="P2568" s="468" t="n">
        <v>2007</v>
      </c>
      <c r="Q2568" s="469" t="inlineStr">
        <is>
          <t>NIVA TEOTIL2, bias-corrected to TEOTIL3</t>
        </is>
      </c>
      <c r="R2568" s="469" t="inlineStr">
        <is>
          <t>ok</t>
        </is>
      </c>
      <c r="S2568" s="469" t="inlineStr">
        <is>
          <t xml:space="preserve"> text </t>
        </is>
      </c>
      <c r="T2568" s="426" t="inlineStr">
        <is>
          <t>Norway</t>
        </is>
      </c>
      <c r="U2568" s="465" t="inlineStr">
        <is>
          <t xml:space="preserve"> N wasted </t>
        </is>
      </c>
      <c r="V2568" s="465" t="n">
        <v>0.04</v>
      </c>
    </row>
    <row r="2569" ht="16" customHeight="1">
      <c r="B2569" s="5" t="inlineStr">
        <is>
          <t>FS.FO-MP.OP</t>
        </is>
      </c>
      <c r="C2569" s="5" t="inlineStr">
        <is>
          <t>FS.FO-MP.OP-Industrial round wood-Nmix</t>
        </is>
      </c>
      <c r="D2569" s="5" t="inlineStr">
        <is>
          <t>FS</t>
        </is>
      </c>
      <c r="E2569" s="5" t="inlineStr">
        <is>
          <t>FO</t>
        </is>
      </c>
      <c r="F2569" s="5">
        <f>VLOOKUP(E2569,'5.a Definitions'!E:F,2,FALSE)</f>
        <v/>
      </c>
      <c r="G2569" s="5" t="inlineStr">
        <is>
          <t>MP</t>
        </is>
      </c>
      <c r="H2569" s="5" t="inlineStr">
        <is>
          <t>OP</t>
        </is>
      </c>
      <c r="I2569" s="5">
        <f>VLOOKUP(H2569,'5.a Definitions'!E:F,2,FALSE)</f>
        <v/>
      </c>
      <c r="J2569" s="465" t="inlineStr">
        <is>
          <t xml:space="preserve"> Industrial round wood </t>
        </is>
      </c>
      <c r="K2569" s="465" t="inlineStr">
        <is>
          <t xml:space="preserve"> industrial round wood </t>
        </is>
      </c>
      <c r="L2569" s="465" t="inlineStr">
        <is>
          <t xml:space="preserve"> reactive </t>
        </is>
      </c>
      <c r="M2569" s="465" t="inlineStr">
        <is>
          <t xml:space="preserve"> Nmix </t>
        </is>
      </c>
      <c r="N2569" s="466" t="n">
        <v>4.441061879999999</v>
      </c>
      <c r="O2569" s="467" t="n">
        <v>0.4097252502706125</v>
      </c>
      <c r="P2569" s="468" t="n">
        <v>2007</v>
      </c>
      <c r="Q2569" s="469" t="inlineStr">
        <is>
          <t>FAOSTAT</t>
        </is>
      </c>
      <c r="R2569" s="469" t="inlineStr">
        <is>
          <t>ok</t>
        </is>
      </c>
      <c r="S2569" s="469" t="inlineStr">
        <is>
          <t xml:space="preserve"> text </t>
        </is>
      </c>
      <c r="T2569" s="426" t="inlineStr">
        <is>
          <t>Norway</t>
        </is>
      </c>
      <c r="U2569" s="5" t="inlineStr">
        <is>
          <t>useful output</t>
        </is>
      </c>
      <c r="V2569" s="465" t="n">
        <v>0.04</v>
      </c>
    </row>
    <row r="2570" ht="16" customHeight="1">
      <c r="B2570" s="5" t="inlineStr">
        <is>
          <t>FS.FO-EF.OE</t>
        </is>
      </c>
      <c r="C2570" s="5" t="inlineStr">
        <is>
          <t>FS.FO-EF.OE-Fuel wood for households-Nmix</t>
        </is>
      </c>
      <c r="D2570" s="5" t="inlineStr">
        <is>
          <t>FS</t>
        </is>
      </c>
      <c r="E2570" s="5" t="inlineStr">
        <is>
          <t>FO</t>
        </is>
      </c>
      <c r="F2570" s="5">
        <f>VLOOKUP(E2570,'5.a Definitions'!E:F,2,FALSE)</f>
        <v/>
      </c>
      <c r="G2570" s="5" t="inlineStr">
        <is>
          <t>EF</t>
        </is>
      </c>
      <c r="H2570" s="5" t="inlineStr">
        <is>
          <t>OE</t>
        </is>
      </c>
      <c r="I2570" s="5">
        <f>VLOOKUP(H2570,'5.a Definitions'!E:F,2,FALSE)</f>
        <v/>
      </c>
      <c r="J2570" s="465" t="inlineStr">
        <is>
          <t xml:space="preserve"> Fuel wood for households </t>
        </is>
      </c>
      <c r="K2570" s="465" t="inlineStr">
        <is>
          <t xml:space="preserve"> fuel wood for households </t>
        </is>
      </c>
      <c r="L2570" s="465" t="inlineStr">
        <is>
          <t xml:space="preserve"> reactive </t>
        </is>
      </c>
      <c r="M2570" s="465" t="inlineStr">
        <is>
          <t xml:space="preserve"> Nmix </t>
        </is>
      </c>
      <c r="N2570" s="466" t="n">
        <v>2.1357</v>
      </c>
      <c r="O2570" s="467" t="n">
        <v>1.392826076793499</v>
      </c>
      <c r="P2570" s="468" t="n">
        <v>2007</v>
      </c>
      <c r="Q2570" s="469" t="inlineStr">
        <is>
          <t>SSB</t>
        </is>
      </c>
      <c r="R2570" s="469" t="inlineStr">
        <is>
          <t>ok</t>
        </is>
      </c>
      <c r="S2570" s="469" t="inlineStr">
        <is>
          <t xml:space="preserve"> text </t>
        </is>
      </c>
      <c r="T2570" s="426" t="inlineStr">
        <is>
          <t>Norway</t>
        </is>
      </c>
      <c r="U2570" s="5" t="inlineStr">
        <is>
          <t>useful output</t>
        </is>
      </c>
      <c r="V2570" s="465" t="n">
        <v>0.04</v>
      </c>
    </row>
    <row r="2571" ht="16" customHeight="1">
      <c r="B2571" s="475" t="inlineStr">
        <is>
          <t>FS.OL-AT.AT</t>
        </is>
      </c>
      <c r="C2571" s="475" t="inlineStr">
        <is>
          <t>FS.OL-AT.AT-Emissions-NH3</t>
        </is>
      </c>
      <c r="D2571" s="475" t="inlineStr">
        <is>
          <t>FS</t>
        </is>
      </c>
      <c r="E2571" s="475" t="inlineStr">
        <is>
          <t>OL</t>
        </is>
      </c>
      <c r="F2571" s="5">
        <f>VLOOKUP(E2571,'5.a Definitions'!E:F,2,FALSE)</f>
        <v/>
      </c>
      <c r="G2571" s="475" t="inlineStr">
        <is>
          <t>AT</t>
        </is>
      </c>
      <c r="H2571" s="475" t="inlineStr">
        <is>
          <t>AT</t>
        </is>
      </c>
      <c r="I2571" s="5">
        <f>VLOOKUP(H2571,'5.a Definitions'!E:F,2,FALSE)</f>
        <v/>
      </c>
      <c r="J2571" s="465" t="inlineStr">
        <is>
          <t>Emissions</t>
        </is>
      </c>
      <c r="K2571" s="465" t="inlineStr">
        <is>
          <t>other land emissions</t>
        </is>
      </c>
      <c r="L2571" s="465" t="inlineStr">
        <is>
          <t>reactive</t>
        </is>
      </c>
      <c r="M2571" s="465" t="inlineStr">
        <is>
          <t>NH3</t>
        </is>
      </c>
      <c r="N2571" s="466" t="n">
        <v>0.4528739596075085</v>
      </c>
      <c r="O2571" s="467" t="n">
        <v>0.9398736805204015</v>
      </c>
      <c r="P2571" s="468" t="n">
        <v>2007</v>
      </c>
      <c r="Q2571" s="469" t="inlineStr">
        <is>
          <t>CRLTAP Inventory Submissions (3Da3), utmark share</t>
        </is>
      </c>
      <c r="R2571" s="469" t="inlineStr">
        <is>
          <t>ok</t>
        </is>
      </c>
      <c r="S2571" s="469" t="inlineStr">
        <is>
          <t>text</t>
        </is>
      </c>
      <c r="T2571" s="476" t="inlineStr">
        <is>
          <t>Norway</t>
        </is>
      </c>
      <c r="U2571" s="475" t="inlineStr">
        <is>
          <t>useful output</t>
        </is>
      </c>
      <c r="V2571" s="465">
        <f>(O2517*N2517)^2</f>
        <v/>
      </c>
    </row>
    <row r="2572" ht="16" customHeight="1">
      <c r="B2572" s="475" t="inlineStr">
        <is>
          <t>FS.OL-AT.AT</t>
        </is>
      </c>
      <c r="C2572" s="475" t="inlineStr">
        <is>
          <t>FS.OL-AT.AT-Emissions-NOx</t>
        </is>
      </c>
      <c r="D2572" s="475" t="inlineStr">
        <is>
          <t>FS</t>
        </is>
      </c>
      <c r="E2572" s="475" t="inlineStr">
        <is>
          <t>OL</t>
        </is>
      </c>
      <c r="F2572" s="5">
        <f>VLOOKUP(E2572,'5.a Definitions'!E:F,2,FALSE)</f>
        <v/>
      </c>
      <c r="G2572" s="475" t="inlineStr">
        <is>
          <t>AT</t>
        </is>
      </c>
      <c r="H2572" s="475" t="inlineStr">
        <is>
          <t>AT</t>
        </is>
      </c>
      <c r="I2572" s="5">
        <f>VLOOKUP(H2572,'5.a Definitions'!E:F,2,FALSE)</f>
        <v/>
      </c>
      <c r="J2572" s="465" t="inlineStr">
        <is>
          <t>Emissions</t>
        </is>
      </c>
      <c r="K2572" s="465" t="inlineStr">
        <is>
          <t>other land emissions</t>
        </is>
      </c>
      <c r="L2572" s="465" t="inlineStr">
        <is>
          <t>reactive</t>
        </is>
      </c>
      <c r="M2572" s="465" t="inlineStr">
        <is>
          <t>NOx</t>
        </is>
      </c>
      <c r="N2572" s="466" t="n">
        <v>0.08824305846191015</v>
      </c>
      <c r="O2572" s="467" t="n">
        <v>0.8191238842275135</v>
      </c>
      <c r="P2572" s="468" t="n">
        <v>2007</v>
      </c>
      <c r="Q2572" s="469" t="inlineStr">
        <is>
          <t>CRLTAP Inventory Submissions (3Da3), utmark share</t>
        </is>
      </c>
      <c r="R2572" s="469" t="inlineStr">
        <is>
          <t>ok</t>
        </is>
      </c>
      <c r="S2572" s="469" t="inlineStr">
        <is>
          <t>text</t>
        </is>
      </c>
      <c r="T2572" s="476" t="inlineStr">
        <is>
          <t>Norway</t>
        </is>
      </c>
      <c r="U2572" s="475" t="inlineStr">
        <is>
          <t>useful output</t>
        </is>
      </c>
      <c r="V2572" s="465">
        <f>(O2536*N2536)^2</f>
        <v/>
      </c>
    </row>
    <row r="2573" ht="16" customHeight="1">
      <c r="B2573" s="475" t="inlineStr">
        <is>
          <t>FS.OL-AT.AT</t>
        </is>
      </c>
      <c r="C2573" s="475" t="inlineStr">
        <is>
          <t>FS.OL-AT.AT-Emissions-N2O</t>
        </is>
      </c>
      <c r="D2573" s="475" t="inlineStr">
        <is>
          <t>FS</t>
        </is>
      </c>
      <c r="E2573" s="475" t="inlineStr">
        <is>
          <t>OL</t>
        </is>
      </c>
      <c r="F2573" s="5">
        <f>VLOOKUP(E2573,'5.a Definitions'!E:F,2,FALSE)</f>
        <v/>
      </c>
      <c r="G2573" s="475" t="inlineStr">
        <is>
          <t>AT</t>
        </is>
      </c>
      <c r="H2573" s="475" t="inlineStr">
        <is>
          <t>AT</t>
        </is>
      </c>
      <c r="I2573" s="5">
        <f>VLOOKUP(H2573,'5.a Definitions'!E:F,2,FALSE)</f>
        <v/>
      </c>
      <c r="J2573" s="465" t="inlineStr">
        <is>
          <t>Emissions</t>
        </is>
      </c>
      <c r="K2573" s="465" t="inlineStr">
        <is>
          <t>other land emissions</t>
        </is>
      </c>
      <c r="L2573" s="465" t="inlineStr">
        <is>
          <t>reactive</t>
        </is>
      </c>
      <c r="M2573" s="465" t="inlineStr">
        <is>
          <t>N2O</t>
        </is>
      </c>
      <c r="N2573" s="466" t="n">
        <v>0.05886828181961484</v>
      </c>
      <c r="O2573" s="467" t="n">
        <v>1.335772194057039</v>
      </c>
      <c r="P2573" s="468" t="n">
        <v>2007</v>
      </c>
      <c r="Q2573" s="469" t="inlineStr">
        <is>
          <t>UNFCCC CRT Table3.D, utmark share</t>
        </is>
      </c>
      <c r="R2573" s="469" t="inlineStr">
        <is>
          <t>ok</t>
        </is>
      </c>
      <c r="S2573" s="469" t="inlineStr">
        <is>
          <t>text</t>
        </is>
      </c>
      <c r="T2573" s="476" t="inlineStr">
        <is>
          <t>Norway</t>
        </is>
      </c>
      <c r="U2573" s="475" t="inlineStr">
        <is>
          <t>useful output</t>
        </is>
      </c>
      <c r="V2573" s="465">
        <f>(O2555*N2555)^2</f>
        <v/>
      </c>
    </row>
    <row r="2574" ht="16" customHeight="1">
      <c r="B2574" s="475" t="inlineStr">
        <is>
          <t>FS.OL-AG.MM</t>
        </is>
      </c>
      <c r="C2574" s="475" t="inlineStr">
        <is>
          <t>FS.OL-AG.MM-Grazing-Nmix</t>
        </is>
      </c>
      <c r="D2574" s="475" t="inlineStr">
        <is>
          <t>FS</t>
        </is>
      </c>
      <c r="E2574" s="475" t="inlineStr">
        <is>
          <t>OL</t>
        </is>
      </c>
      <c r="F2574" s="5">
        <f>VLOOKUP(E2574,'5.a Definitions'!E:F,2,FALSE)</f>
        <v/>
      </c>
      <c r="G2574" s="475" t="inlineStr">
        <is>
          <t>AG</t>
        </is>
      </c>
      <c r="H2574" s="475" t="inlineStr">
        <is>
          <t>MM</t>
        </is>
      </c>
      <c r="I2574" s="5">
        <f>VLOOKUP(H2574,'5.a Definitions'!E:F,2,FALSE)</f>
        <v/>
      </c>
      <c r="J2574" s="473" t="inlineStr">
        <is>
          <t>Grazing</t>
        </is>
      </c>
      <c r="K2574" s="473" t="inlineStr">
        <is>
          <t>grazing</t>
        </is>
      </c>
      <c r="L2574" s="465" t="inlineStr">
        <is>
          <t>reactive</t>
        </is>
      </c>
      <c r="M2574" s="465" t="inlineStr">
        <is>
          <t>Nmix</t>
        </is>
      </c>
      <c r="N2574" s="466" t="n">
        <v>7.602208335749074</v>
      </c>
      <c r="O2574" s="467" t="n">
        <v>0.2220754229629842</v>
      </c>
      <c r="P2574" s="468" t="n">
        <v>2007</v>
      </c>
      <c r="Q2574" s="469" t="inlineStr">
        <is>
          <t>SSB table 12660</t>
        </is>
      </c>
      <c r="R2574" s="469" t="inlineStr">
        <is>
          <t>ok</t>
        </is>
      </c>
      <c r="S2574" s="469" t="inlineStr">
        <is>
          <t>text</t>
        </is>
      </c>
      <c r="T2574" s="476" t="inlineStr">
        <is>
          <t>Norway</t>
        </is>
      </c>
      <c r="U2574" s="5" t="inlineStr">
        <is>
          <t>useful output</t>
        </is>
      </c>
      <c r="V2574" s="465">
        <f>(O2482*N2482)^2</f>
        <v/>
      </c>
    </row>
    <row r="2575" ht="16" customHeight="1">
      <c r="B2575" s="5" t="inlineStr">
        <is>
          <t>FS.OL-HY.SW</t>
        </is>
      </c>
      <c r="C2575" s="5" t="inlineStr">
        <is>
          <t>FS.OL-HY.SW-Leaching-Nmix</t>
        </is>
      </c>
      <c r="D2575" s="5" t="inlineStr">
        <is>
          <t>FS</t>
        </is>
      </c>
      <c r="E2575" s="5" t="inlineStr">
        <is>
          <t>OL</t>
        </is>
      </c>
      <c r="F2575" s="5">
        <f>VLOOKUP(E2575,'5.a Definitions'!E:F,2,FALSE)</f>
        <v/>
      </c>
      <c r="G2575" s="5" t="inlineStr">
        <is>
          <t>HY</t>
        </is>
      </c>
      <c r="H2575" s="5" t="inlineStr">
        <is>
          <t>SW</t>
        </is>
      </c>
      <c r="I2575" s="5">
        <f>VLOOKUP(H2575,'5.a Definitions'!E:F,2,FALSE)</f>
        <v/>
      </c>
      <c r="J2575" s="465" t="inlineStr">
        <is>
          <t xml:space="preserve"> Leaching </t>
        </is>
      </c>
      <c r="K2575" s="465" t="inlineStr">
        <is>
          <t xml:space="preserve"> other land leaching </t>
        </is>
      </c>
      <c r="L2575" s="465" t="inlineStr">
        <is>
          <t xml:space="preserve"> reactive </t>
        </is>
      </c>
      <c r="M2575" s="465" t="inlineStr">
        <is>
          <t xml:space="preserve"> Nmix </t>
        </is>
      </c>
      <c r="N2575" s="466" t="n">
        <v>25.93519505439809</v>
      </c>
      <c r="O2575" s="467" t="n">
        <v>0.4253940035167163</v>
      </c>
      <c r="P2575" s="468" t="n">
        <v>2007</v>
      </c>
      <c r="Q2575" s="469" t="inlineStr">
        <is>
          <t>NIVA TEOTIL2, bias-corrected to TEOTIL3</t>
        </is>
      </c>
      <c r="R2575" s="469" t="inlineStr">
        <is>
          <t>ok</t>
        </is>
      </c>
      <c r="S2575" s="469" t="inlineStr">
        <is>
          <t xml:space="preserve"> text </t>
        </is>
      </c>
      <c r="T2575" s="426" t="inlineStr">
        <is>
          <t>Norway</t>
        </is>
      </c>
      <c r="U2575" s="465" t="inlineStr">
        <is>
          <t xml:space="preserve"> N wasted </t>
        </is>
      </c>
      <c r="V2575" s="465" t="n">
        <v>0.04</v>
      </c>
    </row>
    <row r="2576" ht="16" customHeight="1">
      <c r="A2576" s="485" t="inlineStr">
        <is>
          <t>Processing of residues</t>
        </is>
      </c>
      <c r="B2576" s="475" t="inlineStr">
        <is>
          <t>PR.SO-EF.EC</t>
        </is>
      </c>
      <c r="C2576" s="475" t="inlineStr">
        <is>
          <t>PR.SO-EF.EC-Waste to energy-Nmix</t>
        </is>
      </c>
      <c r="D2576" s="475" t="inlineStr">
        <is>
          <t>PR</t>
        </is>
      </c>
      <c r="E2576" s="475" t="inlineStr">
        <is>
          <t>SO</t>
        </is>
      </c>
      <c r="F2576" s="5">
        <f>VLOOKUP(E2576,'5.a Definitions'!E:F,2,FALSE)</f>
        <v/>
      </c>
      <c r="G2576" s="475" t="inlineStr">
        <is>
          <t>EF</t>
        </is>
      </c>
      <c r="H2576" s="475" t="inlineStr">
        <is>
          <t>EC</t>
        </is>
      </c>
      <c r="I2576" s="5">
        <f>VLOOKUP(H2576,'5.a Definitions'!E:F,2,FALSE)</f>
        <v/>
      </c>
      <c r="J2576" s="465" t="inlineStr">
        <is>
          <t>Waste for energy incineration</t>
        </is>
      </c>
      <c r="K2576" s="465" t="inlineStr">
        <is>
          <t>waste for energy incineration</t>
        </is>
      </c>
      <c r="L2576" s="465" t="inlineStr">
        <is>
          <t>reactive</t>
        </is>
      </c>
      <c r="M2576" s="465" t="inlineStr">
        <is>
          <t>Nmix</t>
        </is>
      </c>
      <c r="N2576" s="466" t="n">
        <v>16.94085023703427</v>
      </c>
      <c r="O2576" s="467" t="n">
        <v>0.5132906496787519</v>
      </c>
      <c r="P2576" s="468" t="n">
        <v>2007</v>
      </c>
      <c r="Q2576" s="469" t="inlineStr">
        <is>
          <t>SSB table 05281, scaled to the N content of table 10513</t>
        </is>
      </c>
      <c r="R2576" s="469" t="inlineStr">
        <is>
          <t>ok</t>
        </is>
      </c>
      <c r="S2576" s="469" t="inlineStr">
        <is>
          <t>text</t>
        </is>
      </c>
      <c r="T2576" s="476" t="inlineStr">
        <is>
          <t>Norway</t>
        </is>
      </c>
      <c r="U2576" s="475" t="inlineStr">
        <is>
          <t>N wasted</t>
        </is>
      </c>
      <c r="V2576" s="465">
        <f>(O2345*N2345)^2</f>
        <v/>
      </c>
    </row>
    <row r="2577" ht="16" customHeight="1">
      <c r="B2577" s="475" t="inlineStr">
        <is>
          <t>PR.SO-MP.OP</t>
        </is>
      </c>
      <c r="C2577" s="475" t="inlineStr">
        <is>
          <t>PR.SO-MP.OP-Recycling-Nmix</t>
        </is>
      </c>
      <c r="D2577" s="475" t="inlineStr">
        <is>
          <t>PR</t>
        </is>
      </c>
      <c r="E2577" s="475" t="inlineStr">
        <is>
          <t>SO</t>
        </is>
      </c>
      <c r="F2577" s="5">
        <f>VLOOKUP(E2577,'5.a Definitions'!E:F,2,FALSE)</f>
        <v/>
      </c>
      <c r="G2577" s="475" t="inlineStr">
        <is>
          <t>MP</t>
        </is>
      </c>
      <c r="H2577" s="475" t="inlineStr">
        <is>
          <t>OP</t>
        </is>
      </c>
      <c r="I2577" s="5">
        <f>VLOOKUP(H2577,'5.a Definitions'!E:F,2,FALSE)</f>
        <v/>
      </c>
      <c r="J2577" s="465" t="inlineStr">
        <is>
          <t>Recycling</t>
        </is>
      </c>
      <c r="K2577" s="465" t="inlineStr">
        <is>
          <t>recycling</t>
        </is>
      </c>
      <c r="L2577" s="465" t="inlineStr">
        <is>
          <t>reactive</t>
        </is>
      </c>
      <c r="M2577" s="465" t="inlineStr">
        <is>
          <t>Nmix</t>
        </is>
      </c>
      <c r="N2577" s="466" t="n">
        <v>2.4198598326</v>
      </c>
      <c r="O2577" s="467" t="n">
        <v>0.6857984816316783</v>
      </c>
      <c r="P2577" s="468" t="n">
        <v>2007</v>
      </c>
      <c r="Q2577" s="469" t="inlineStr">
        <is>
          <t>SSB</t>
        </is>
      </c>
      <c r="R2577" s="469" t="inlineStr">
        <is>
          <t>ok</t>
        </is>
      </c>
      <c r="S2577" s="469" t="inlineStr">
        <is>
          <t>text</t>
        </is>
      </c>
      <c r="T2577" s="476" t="inlineStr">
        <is>
          <t>Norway</t>
        </is>
      </c>
      <c r="U2577" s="475" t="inlineStr">
        <is>
          <t>recycling</t>
        </is>
      </c>
      <c r="V2577" s="465">
        <f>(O2356*N2356)^2</f>
        <v/>
      </c>
    </row>
    <row r="2578" ht="16" customHeight="1">
      <c r="B2578" s="5" t="inlineStr">
        <is>
          <t>PR.SO-AG.SM</t>
        </is>
      </c>
      <c r="C2578" s="5" t="inlineStr">
        <is>
          <t>PR.SO-AG.SM-Biologically treated organic waste-Nmix</t>
        </is>
      </c>
      <c r="D2578" s="5" t="inlineStr">
        <is>
          <t>PR</t>
        </is>
      </c>
      <c r="E2578" s="5" t="inlineStr">
        <is>
          <t>SO</t>
        </is>
      </c>
      <c r="F2578" s="5">
        <f>VLOOKUP(E2578,'5.a Definitions'!E:F,2,FALSE)</f>
        <v/>
      </c>
      <c r="G2578" s="5" t="inlineStr">
        <is>
          <t>AG</t>
        </is>
      </c>
      <c r="H2578" s="5" t="inlineStr">
        <is>
          <t>SM</t>
        </is>
      </c>
      <c r="I2578" s="5">
        <f>VLOOKUP(H2578,'5.a Definitions'!E:F,2,FALSE)</f>
        <v/>
      </c>
      <c r="J2578" s="5" t="inlineStr">
        <is>
          <t>Biologically treated organic waste</t>
        </is>
      </c>
      <c r="K2578" s="5" t="inlineStr">
        <is>
          <t>biologically treated organic waste</t>
        </is>
      </c>
      <c r="L2578" s="5" t="inlineStr">
        <is>
          <t>reactive</t>
        </is>
      </c>
      <c r="M2578" s="5" t="inlineStr">
        <is>
          <t>Nmix</t>
        </is>
      </c>
      <c r="N2578" s="422" t="n">
        <v>0.7102944055944055</v>
      </c>
      <c r="O2578" s="423" t="n">
        <v>0.7885673467695278</v>
      </c>
      <c r="P2578" s="468" t="n">
        <v>2007</v>
      </c>
      <c r="Q2578" s="425" t="inlineStr">
        <is>
          <t>Filled (held at 2012): SSB tables 10513 and 12818</t>
        </is>
      </c>
      <c r="R2578" s="425" t="inlineStr">
        <is>
          <t>ok</t>
        </is>
      </c>
      <c r="S2578" s="425" t="inlineStr">
        <is>
          <t>text</t>
        </is>
      </c>
      <c r="T2578" s="426" t="inlineStr">
        <is>
          <t>Norway</t>
        </is>
      </c>
      <c r="U2578" s="5" t="inlineStr">
        <is>
          <t>recycling</t>
        </is>
      </c>
      <c r="V2578" s="5" t="n"/>
    </row>
    <row r="2579" ht="16" customHeight="1">
      <c r="B2579" s="5" t="inlineStr">
        <is>
          <t>PR.SO-PR.WW</t>
        </is>
      </c>
      <c r="C2579" s="5" t="inlineStr">
        <is>
          <t>PR.SO-PR.WW-Wastewater from landfills-Nmix</t>
        </is>
      </c>
      <c r="D2579" s="5" t="inlineStr">
        <is>
          <t>PR</t>
        </is>
      </c>
      <c r="E2579" s="5" t="inlineStr">
        <is>
          <t>SO</t>
        </is>
      </c>
      <c r="F2579" s="5">
        <f>VLOOKUP(E2579,'5.a Definitions'!E:F,2,FALSE)</f>
        <v/>
      </c>
      <c r="G2579" s="5" t="inlineStr">
        <is>
          <t>PR</t>
        </is>
      </c>
      <c r="H2579" s="5" t="inlineStr">
        <is>
          <t>WW</t>
        </is>
      </c>
      <c r="I2579" s="5">
        <f>VLOOKUP(H2579,'5.a Definitions'!E:F,2,FALSE)</f>
        <v/>
      </c>
      <c r="J2579" s="465" t="inlineStr">
        <is>
          <t xml:space="preserve"> Wastewater from landfills </t>
        </is>
      </c>
      <c r="K2579" s="465" t="inlineStr">
        <is>
          <t xml:space="preserve"> wastewater from landfills </t>
        </is>
      </c>
      <c r="L2579" s="465" t="inlineStr">
        <is>
          <t xml:space="preserve"> reactive </t>
        </is>
      </c>
      <c r="M2579" s="465" t="inlineStr">
        <is>
          <t xml:space="preserve"> Nmix </t>
        </is>
      </c>
      <c r="N2579" s="466" t="n">
        <v>0.8744485868876324</v>
      </c>
      <c r="O2579" s="467" t="n">
        <v>0.2742183340487795</v>
      </c>
      <c r="P2579" s="468" t="n">
        <v>2007</v>
      </c>
      <c r="Q2579" s="469" t="inlineStr">
        <is>
          <t>Filled (extrapolated from 2011 with CRT 5.A landfill CH4)</t>
        </is>
      </c>
      <c r="R2579" s="469" t="inlineStr">
        <is>
          <t>ok</t>
        </is>
      </c>
      <c r="S2579" s="469" t="inlineStr">
        <is>
          <t xml:space="preserve"> text </t>
        </is>
      </c>
      <c r="T2579" s="426" t="inlineStr">
        <is>
          <t>Norway</t>
        </is>
      </c>
      <c r="U2579" s="465" t="inlineStr">
        <is>
          <t xml:space="preserve"> N wasted </t>
        </is>
      </c>
      <c r="V2579" s="465" t="n">
        <v>0.04</v>
      </c>
    </row>
    <row r="2580" ht="16" customHeight="1">
      <c r="B2580" s="5" t="inlineStr">
        <is>
          <t>PR.SO-HS.HS</t>
        </is>
      </c>
      <c r="C2580" s="5" t="inlineStr">
        <is>
          <t>PR.SO-HS.HS-Biologically treated organic waste-Nmix</t>
        </is>
      </c>
      <c r="D2580" s="5" t="inlineStr">
        <is>
          <t>PR</t>
        </is>
      </c>
      <c r="E2580" s="5" t="inlineStr">
        <is>
          <t>SO</t>
        </is>
      </c>
      <c r="F2580" s="5">
        <f>VLOOKUP(E2580,'5.a Definitions'!E:F,2,FALSE)</f>
        <v/>
      </c>
      <c r="G2580" s="5" t="inlineStr">
        <is>
          <t>HS</t>
        </is>
      </c>
      <c r="H2580" s="5" t="inlineStr">
        <is>
          <t>HS</t>
        </is>
      </c>
      <c r="I2580" s="5">
        <f>VLOOKUP(H2580,'5.a Definitions'!E:F,2,FALSE)</f>
        <v/>
      </c>
      <c r="J2580" s="5" t="inlineStr">
        <is>
          <t>Biologically treated organic waste</t>
        </is>
      </c>
      <c r="K2580" s="5" t="inlineStr">
        <is>
          <t>biologically treated organic waste</t>
        </is>
      </c>
      <c r="L2580" s="465" t="inlineStr">
        <is>
          <t xml:space="preserve"> reactive </t>
        </is>
      </c>
      <c r="M2580" s="465" t="inlineStr">
        <is>
          <t xml:space="preserve"> Nmix </t>
        </is>
      </c>
      <c r="N2580" s="466" t="n">
        <v>0.6450632867132866</v>
      </c>
      <c r="O2580" s="467" t="n">
        <v>0.8114510415835429</v>
      </c>
      <c r="P2580" s="468" t="n">
        <v>2007</v>
      </c>
      <c r="Q2580" s="469" t="inlineStr">
        <is>
          <t>Filled (held at 2012): SSB tables 10513 and 12818</t>
        </is>
      </c>
      <c r="R2580" s="469" t="inlineStr">
        <is>
          <t>ok</t>
        </is>
      </c>
      <c r="S2580" s="469" t="inlineStr">
        <is>
          <t xml:space="preserve"> text </t>
        </is>
      </c>
      <c r="T2580" s="426" t="inlineStr">
        <is>
          <t>Norway</t>
        </is>
      </c>
      <c r="U2580" s="5" t="inlineStr">
        <is>
          <t>recycling</t>
        </is>
      </c>
      <c r="V2580" s="465" t="n">
        <v>0.04</v>
      </c>
    </row>
    <row r="2581" ht="16" customHeight="1">
      <c r="B2581" s="5" t="inlineStr">
        <is>
          <t>PR.SO-AT.AT</t>
        </is>
      </c>
      <c r="C2581" s="5" t="inlineStr">
        <is>
          <t>PR.SO-AT.AT-Emissions-NH3</t>
        </is>
      </c>
      <c r="D2581" s="5" t="inlineStr">
        <is>
          <t>PR</t>
        </is>
      </c>
      <c r="E2581" s="5" t="inlineStr">
        <is>
          <t>SO</t>
        </is>
      </c>
      <c r="F2581" s="5">
        <f>VLOOKUP(E2581,'5.a Definitions'!E:F,2,FALSE)</f>
        <v/>
      </c>
      <c r="G2581" s="5" t="inlineStr">
        <is>
          <t>AT</t>
        </is>
      </c>
      <c r="H2581" s="5" t="inlineStr">
        <is>
          <t>AT</t>
        </is>
      </c>
      <c r="I2581" s="5">
        <f>VLOOKUP(H2581,'5.a Definitions'!E:F,2,FALSE)</f>
        <v/>
      </c>
      <c r="J2581" s="465" t="inlineStr">
        <is>
          <t xml:space="preserve"> Emissions </t>
        </is>
      </c>
      <c r="K2581" s="465" t="inlineStr">
        <is>
          <t xml:space="preserve"> solid waste emissions </t>
        </is>
      </c>
      <c r="L2581" s="465" t="inlineStr">
        <is>
          <t xml:space="preserve"> reactive </t>
        </is>
      </c>
      <c r="M2581" s="465" t="inlineStr">
        <is>
          <t xml:space="preserve"> NH3 </t>
        </is>
      </c>
      <c r="N2581" s="466" t="n">
        <v>0.1672589929806</v>
      </c>
      <c r="O2581" s="467" t="n">
        <v>0.8299819577097506</v>
      </c>
      <c r="P2581" s="468" t="n">
        <v>2007</v>
      </c>
      <c r="Q2581" s="469" t="inlineStr">
        <is>
          <t>CRLTAP Inventory Submissions</t>
        </is>
      </c>
      <c r="R2581" s="469" t="inlineStr">
        <is>
          <t>ok</t>
        </is>
      </c>
      <c r="S2581" s="469" t="inlineStr">
        <is>
          <t xml:space="preserve"> text </t>
        </is>
      </c>
      <c r="T2581" s="426" t="inlineStr">
        <is>
          <t>Norway</t>
        </is>
      </c>
      <c r="U2581" s="465" t="inlineStr">
        <is>
          <t xml:space="preserve"> N wasted </t>
        </is>
      </c>
      <c r="V2581" s="465" t="n">
        <v>0.04</v>
      </c>
    </row>
    <row r="2582" ht="16" customHeight="1">
      <c r="B2582" s="5" t="inlineStr">
        <is>
          <t>PR.SO-AT.AT</t>
        </is>
      </c>
      <c r="C2582" s="5" t="inlineStr">
        <is>
          <t>PR.SO-AT.AT-Emissions-NOx</t>
        </is>
      </c>
      <c r="D2582" s="5" t="inlineStr">
        <is>
          <t>PR</t>
        </is>
      </c>
      <c r="E2582" s="5" t="inlineStr">
        <is>
          <t>SO</t>
        </is>
      </c>
      <c r="F2582" s="5">
        <f>VLOOKUP(E2582,'5.a Definitions'!E:F,2,FALSE)</f>
        <v/>
      </c>
      <c r="G2582" s="5" t="inlineStr">
        <is>
          <t>AT</t>
        </is>
      </c>
      <c r="H2582" s="5" t="inlineStr">
        <is>
          <t>AT</t>
        </is>
      </c>
      <c r="I2582" s="5">
        <f>VLOOKUP(H2582,'5.a Definitions'!E:F,2,FALSE)</f>
        <v/>
      </c>
      <c r="J2582" s="465" t="inlineStr">
        <is>
          <t xml:space="preserve"> Emissions </t>
        </is>
      </c>
      <c r="K2582" s="465" t="inlineStr">
        <is>
          <t xml:space="preserve"> solid waste emissions </t>
        </is>
      </c>
      <c r="L2582" s="465" t="inlineStr">
        <is>
          <t xml:space="preserve"> reactive </t>
        </is>
      </c>
      <c r="M2582" s="465" t="inlineStr">
        <is>
          <t xml:space="preserve"> NOx </t>
        </is>
      </c>
      <c r="N2582" s="466" t="n">
        <v>0.44049061370207</v>
      </c>
      <c r="O2582" s="467" t="n">
        <v>0.358210744012679</v>
      </c>
      <c r="P2582" s="468" t="n">
        <v>2007</v>
      </c>
      <c r="Q2582" s="469" t="inlineStr">
        <is>
          <t>CRLTAP Inventory Submissions</t>
        </is>
      </c>
      <c r="R2582" s="469" t="inlineStr">
        <is>
          <t>ok</t>
        </is>
      </c>
      <c r="S2582" s="469" t="inlineStr">
        <is>
          <t xml:space="preserve"> text </t>
        </is>
      </c>
      <c r="T2582" s="426" t="inlineStr">
        <is>
          <t>Norway</t>
        </is>
      </c>
      <c r="U2582" s="465" t="inlineStr">
        <is>
          <t xml:space="preserve"> N wasted </t>
        </is>
      </c>
      <c r="V2582" s="465" t="n">
        <v>0.04</v>
      </c>
    </row>
    <row r="2583" ht="16" customHeight="1">
      <c r="B2583" s="5" t="inlineStr">
        <is>
          <t>PR.SO-AT.AT</t>
        </is>
      </c>
      <c r="C2583" s="5" t="inlineStr">
        <is>
          <t>PR.SO-AT.AT-Emissions-N2O</t>
        </is>
      </c>
      <c r="D2583" s="5" t="inlineStr">
        <is>
          <t>PR</t>
        </is>
      </c>
      <c r="E2583" s="5" t="inlineStr">
        <is>
          <t>SO</t>
        </is>
      </c>
      <c r="F2583" s="5">
        <f>VLOOKUP(E2583,'5.a Definitions'!E:F,2,FALSE)</f>
        <v/>
      </c>
      <c r="G2583" s="5" t="inlineStr">
        <is>
          <t>AT</t>
        </is>
      </c>
      <c r="H2583" s="5" t="inlineStr">
        <is>
          <t>AT</t>
        </is>
      </c>
      <c r="I2583" s="5">
        <f>VLOOKUP(H2583,'5.a Definitions'!E:F,2,FALSE)</f>
        <v/>
      </c>
      <c r="J2583" s="465" t="inlineStr">
        <is>
          <t xml:space="preserve"> Emissions </t>
        </is>
      </c>
      <c r="K2583" s="465" t="inlineStr">
        <is>
          <t xml:space="preserve"> solid waste emissions </t>
        </is>
      </c>
      <c r="L2583" s="465" t="inlineStr">
        <is>
          <t xml:space="preserve"> reactive </t>
        </is>
      </c>
      <c r="M2583" s="465" t="inlineStr">
        <is>
          <t xml:space="preserve"> N2O </t>
        </is>
      </c>
      <c r="N2583" s="466" t="n">
        <v>0.03106823388556462</v>
      </c>
      <c r="O2583" s="467" t="n">
        <v>1.272532052986043</v>
      </c>
      <c r="P2583" s="468" t="n">
        <v>2007</v>
      </c>
      <c r="Q2583" s="469" t="inlineStr">
        <is>
          <t>UNFCCC CRT</t>
        </is>
      </c>
      <c r="R2583" s="469" t="inlineStr">
        <is>
          <t>ok</t>
        </is>
      </c>
      <c r="S2583" s="469" t="inlineStr">
        <is>
          <t xml:space="preserve"> text </t>
        </is>
      </c>
      <c r="T2583" s="426" t="inlineStr">
        <is>
          <t>Norway</t>
        </is>
      </c>
      <c r="U2583" s="465" t="inlineStr">
        <is>
          <t xml:space="preserve"> N wasted </t>
        </is>
      </c>
      <c r="V2583" s="465" t="n">
        <v>0.04</v>
      </c>
    </row>
    <row r="2584">
      <c r="B2584" s="5" t="inlineStr">
        <is>
          <t>PR.SO-HY.SW</t>
        </is>
      </c>
      <c r="C2584" s="5" t="inlineStr">
        <is>
          <t>PR.SO-HY.SW-Leaching-Nmix</t>
        </is>
      </c>
      <c r="D2584" s="5" t="inlineStr">
        <is>
          <t>PR</t>
        </is>
      </c>
      <c r="E2584" s="5" t="inlineStr">
        <is>
          <t>SO</t>
        </is>
      </c>
      <c r="F2584" s="5">
        <f>VLOOKUP(E2584,'5.a Definitions'!E:F,2,FALSE)</f>
        <v/>
      </c>
      <c r="G2584" s="5" t="inlineStr">
        <is>
          <t>HY</t>
        </is>
      </c>
      <c r="H2584" s="5" t="inlineStr">
        <is>
          <t>SW</t>
        </is>
      </c>
      <c r="I2584" s="5">
        <f>VLOOKUP(H2584,'5.a Definitions'!E:F,2,FALSE)</f>
        <v/>
      </c>
      <c r="J2584" s="465" t="inlineStr">
        <is>
          <t xml:space="preserve"> Leaching </t>
        </is>
      </c>
      <c r="K2584" s="465" t="inlineStr">
        <is>
          <t xml:space="preserve"> solid waste leaching </t>
        </is>
      </c>
      <c r="L2584" s="465" t="inlineStr">
        <is>
          <t xml:space="preserve"> reactive </t>
        </is>
      </c>
      <c r="M2584" s="465" t="inlineStr">
        <is>
          <t xml:space="preserve"> Nmix </t>
        </is>
      </c>
      <c r="N2584" s="466" t="n">
        <v>0.6896038112644061</v>
      </c>
      <c r="O2584" s="467" t="n">
        <v>0.2809612398141443</v>
      </c>
      <c r="P2584" s="468" t="n">
        <v>2007</v>
      </c>
      <c r="Q2584" s="469" t="inlineStr">
        <is>
          <t>Filled (extrapolated from 2011 with CRT 5.A landfill CH4)</t>
        </is>
      </c>
      <c r="R2584" s="469" t="inlineStr">
        <is>
          <t>ok</t>
        </is>
      </c>
      <c r="S2584" s="469" t="inlineStr">
        <is>
          <t xml:space="preserve"> text </t>
        </is>
      </c>
      <c r="T2584" s="426" t="inlineStr">
        <is>
          <t>Norway</t>
        </is>
      </c>
      <c r="U2584" s="465" t="inlineStr">
        <is>
          <t xml:space="preserve"> N wasted </t>
        </is>
      </c>
      <c r="V2584" s="465" t="n">
        <v>0.04</v>
      </c>
    </row>
    <row r="2585">
      <c r="B2585" s="5" t="inlineStr">
        <is>
          <t>PR.SO-RW.RW</t>
        </is>
      </c>
      <c r="C2585" s="5" t="inlineStr">
        <is>
          <t>PR.SO-RW.RW-Solid waste export-Nmix</t>
        </is>
      </c>
      <c r="D2585" s="5" t="inlineStr">
        <is>
          <t>PR</t>
        </is>
      </c>
      <c r="E2585" s="5" t="inlineStr">
        <is>
          <t>SO</t>
        </is>
      </c>
      <c r="F2585" s="5">
        <f>VLOOKUP(E2585,'5.a Definitions'!E:F,2,FALSE)</f>
        <v/>
      </c>
      <c r="G2585" s="5" t="inlineStr">
        <is>
          <t>RW</t>
        </is>
      </c>
      <c r="H2585" s="5" t="inlineStr">
        <is>
          <t>RW</t>
        </is>
      </c>
      <c r="I2585" s="5">
        <f>VLOOKUP(H2585,'5.a Definitions'!E:F,2,FALSE)</f>
        <v/>
      </c>
      <c r="J2585" s="465" t="inlineStr">
        <is>
          <t xml:space="preserve"> Solid waste export </t>
        </is>
      </c>
      <c r="K2585" s="465" t="inlineStr">
        <is>
          <t xml:space="preserve"> solid waste export </t>
        </is>
      </c>
      <c r="L2585" s="465" t="inlineStr">
        <is>
          <t xml:space="preserve"> reactive </t>
        </is>
      </c>
      <c r="M2585" s="465" t="inlineStr">
        <is>
          <t xml:space="preserve"> Nmix </t>
        </is>
      </c>
      <c r="N2585" s="466" t="n">
        <v>0.163575774</v>
      </c>
      <c r="O2585" s="467" t="n">
        <v>0.508878537801428</v>
      </c>
      <c r="P2585" s="468" t="n">
        <v>2007</v>
      </c>
      <c r="Q2585" s="469" t="inlineStr">
        <is>
          <t>SSB tab 08801</t>
        </is>
      </c>
      <c r="R2585" s="469" t="inlineStr">
        <is>
          <t>ok</t>
        </is>
      </c>
      <c r="S2585" s="469" t="inlineStr">
        <is>
          <t xml:space="preserve"> text </t>
        </is>
      </c>
      <c r="T2585" s="426" t="inlineStr">
        <is>
          <t>Norway</t>
        </is>
      </c>
      <c r="U2585" s="465" t="inlineStr">
        <is>
          <t xml:space="preserve"> N wasted </t>
        </is>
      </c>
      <c r="V2585" s="465" t="n">
        <v>0.04</v>
      </c>
    </row>
    <row r="2586" ht="16" customHeight="1">
      <c r="B2586" s="475" t="inlineStr">
        <is>
          <t>PR.SO-RW.RW</t>
        </is>
      </c>
      <c r="C2586" s="475" t="inlineStr">
        <is>
          <t xml:space="preserve">PR.SO-RW.RW-Export for recycling-Nmix </t>
        </is>
      </c>
      <c r="D2586" s="475" t="inlineStr">
        <is>
          <t>PR</t>
        </is>
      </c>
      <c r="E2586" s="475" t="inlineStr">
        <is>
          <t>SO</t>
        </is>
      </c>
      <c r="F2586" s="5">
        <f>VLOOKUP(E2586,'5.a Definitions'!E:F,2,FALSE)</f>
        <v/>
      </c>
      <c r="G2586" s="475" t="inlineStr">
        <is>
          <t>RW</t>
        </is>
      </c>
      <c r="H2586" s="475" t="inlineStr">
        <is>
          <t>RW</t>
        </is>
      </c>
      <c r="I2586" s="5">
        <f>VLOOKUP(H2586,'5.a Definitions'!E:F,2,FALSE)</f>
        <v/>
      </c>
      <c r="J2586" s="465" t="inlineStr">
        <is>
          <t>Export-for-recycling</t>
        </is>
      </c>
      <c r="K2586" s="465" t="inlineStr">
        <is>
          <t>export-for-recycling</t>
        </is>
      </c>
      <c r="L2586" s="465" t="inlineStr">
        <is>
          <t>reactive</t>
        </is>
      </c>
      <c r="M2586" s="465" t="inlineStr">
        <is>
          <t>Nmix</t>
        </is>
      </c>
      <c r="N2586" s="466" t="n">
        <v>1.2743392974</v>
      </c>
      <c r="O2586" s="467" t="n">
        <v>0.1787609858113626</v>
      </c>
      <c r="P2586" s="468" t="n">
        <v>2007</v>
      </c>
      <c r="Q2586" s="469" t="inlineStr">
        <is>
          <t>SSB</t>
        </is>
      </c>
      <c r="R2586" s="469" t="inlineStr">
        <is>
          <t>ok</t>
        </is>
      </c>
      <c r="S2586" s="469" t="inlineStr">
        <is>
          <t>text</t>
        </is>
      </c>
      <c r="T2586" s="476" t="inlineStr">
        <is>
          <t>Norway</t>
        </is>
      </c>
      <c r="U2586" s="475" t="inlineStr">
        <is>
          <t>recycling</t>
        </is>
      </c>
      <c r="V2586" s="465">
        <f>(O2373*N2373)^2</f>
        <v/>
      </c>
    </row>
    <row r="2587" ht="16" customHeight="1">
      <c r="B2587" s="475" t="inlineStr">
        <is>
          <t>PR.SO-RW.RW</t>
        </is>
      </c>
      <c r="C2587" s="475" t="inlineStr">
        <is>
          <t>PR.SO-RW.RW-Export for reuse-Nmix</t>
        </is>
      </c>
      <c r="D2587" s="475" t="inlineStr">
        <is>
          <t>PR</t>
        </is>
      </c>
      <c r="E2587" s="475" t="inlineStr">
        <is>
          <t>SO</t>
        </is>
      </c>
      <c r="F2587" s="5">
        <f>VLOOKUP(E2587,'5.a Definitions'!E:F,2,FALSE)</f>
        <v/>
      </c>
      <c r="G2587" s="475" t="inlineStr">
        <is>
          <t>RW</t>
        </is>
      </c>
      <c r="H2587" s="475" t="inlineStr">
        <is>
          <t>RW</t>
        </is>
      </c>
      <c r="I2587" s="5">
        <f>VLOOKUP(H2587,'5.a Definitions'!E:F,2,FALSE)</f>
        <v/>
      </c>
      <c r="J2587" s="465" t="inlineStr">
        <is>
          <t>Export-for-reuse</t>
        </is>
      </c>
      <c r="K2587" s="465" t="inlineStr">
        <is>
          <t>export-for-reuse</t>
        </is>
      </c>
      <c r="L2587" s="465" t="inlineStr">
        <is>
          <t>reactive</t>
        </is>
      </c>
      <c r="M2587" s="465" t="inlineStr">
        <is>
          <t>Nmix</t>
        </is>
      </c>
      <c r="N2587" s="466" t="n">
        <v>0.14220087</v>
      </c>
      <c r="O2587" s="467" t="n">
        <v>0.2009539206188312</v>
      </c>
      <c r="P2587" s="468" t="n">
        <v>2007</v>
      </c>
      <c r="Q2587" s="469" t="inlineStr">
        <is>
          <t>SSB</t>
        </is>
      </c>
      <c r="R2587" s="469" t="inlineStr">
        <is>
          <t>ok</t>
        </is>
      </c>
      <c r="S2587" s="469" t="inlineStr">
        <is>
          <t>text</t>
        </is>
      </c>
      <c r="T2587" s="476" t="inlineStr">
        <is>
          <t>Norway</t>
        </is>
      </c>
      <c r="U2587" s="475" t="inlineStr">
        <is>
          <t>recycling</t>
        </is>
      </c>
      <c r="V2587" s="465">
        <f>(O2388*N2388)^2</f>
        <v/>
      </c>
    </row>
    <row r="2588" ht="16" customHeight="1">
      <c r="B2588" s="5" t="inlineStr">
        <is>
          <t>PR.WW-AG.SM</t>
        </is>
      </c>
      <c r="C2588" s="5" t="inlineStr">
        <is>
          <t>PR.WW-AG.SM-Sewage sludge fertilizer-Nmix</t>
        </is>
      </c>
      <c r="D2588" s="5" t="inlineStr">
        <is>
          <t>PR</t>
        </is>
      </c>
      <c r="E2588" s="5" t="inlineStr">
        <is>
          <t>WW</t>
        </is>
      </c>
      <c r="F2588" s="5">
        <f>VLOOKUP(E2588,'5.a Definitions'!E:F,2,FALSE)</f>
        <v/>
      </c>
      <c r="G2588" s="5" t="inlineStr">
        <is>
          <t>AG</t>
        </is>
      </c>
      <c r="H2588" s="5" t="inlineStr">
        <is>
          <t>SM</t>
        </is>
      </c>
      <c r="I2588" s="5">
        <f>VLOOKUP(H2588,'5.a Definitions'!E:F,2,FALSE)</f>
        <v/>
      </c>
      <c r="J2588" s="465" t="inlineStr">
        <is>
          <t xml:space="preserve"> Sewage sludge fertilizer </t>
        </is>
      </c>
      <c r="K2588" s="465" t="inlineStr">
        <is>
          <t xml:space="preserve"> sewage sludge fertilizer </t>
        </is>
      </c>
      <c r="L2588" s="465" t="inlineStr">
        <is>
          <t xml:space="preserve"> reactive </t>
        </is>
      </c>
      <c r="M2588" s="465" t="inlineStr">
        <is>
          <t xml:space="preserve"> Nmix </t>
        </is>
      </c>
      <c r="N2588" s="466" t="n">
        <v>1.9338</v>
      </c>
      <c r="O2588" s="467" t="n">
        <v>0.3729434037458931</v>
      </c>
      <c r="P2588" s="468" t="n">
        <v>2007</v>
      </c>
      <c r="Q2588" s="469" t="inlineStr">
        <is>
          <t>SSB tab 05279</t>
        </is>
      </c>
      <c r="R2588" s="469" t="inlineStr">
        <is>
          <t>ok</t>
        </is>
      </c>
      <c r="S2588" s="469" t="inlineStr">
        <is>
          <t xml:space="preserve"> text </t>
        </is>
      </c>
      <c r="T2588" s="426" t="inlineStr">
        <is>
          <t>Norway</t>
        </is>
      </c>
      <c r="U2588" s="5" t="inlineStr">
        <is>
          <t>recycling</t>
        </is>
      </c>
      <c r="V2588" s="465" t="n">
        <v>0.04</v>
      </c>
    </row>
    <row r="2589">
      <c r="B2589" s="475" t="inlineStr">
        <is>
          <t>PR.WW-HS.HS</t>
        </is>
      </c>
      <c r="C2589" s="475" t="inlineStr">
        <is>
          <t xml:space="preserve">PR.WW-HS.HS-Sewage sludge fertilizer-Nmix </t>
        </is>
      </c>
      <c r="D2589" s="475" t="inlineStr">
        <is>
          <t>PR</t>
        </is>
      </c>
      <c r="E2589" s="475" t="inlineStr">
        <is>
          <t>WW</t>
        </is>
      </c>
      <c r="F2589" s="5">
        <f>VLOOKUP(E2589,'5.a Definitions'!E:F,2,FALSE)</f>
        <v/>
      </c>
      <c r="G2589" s="475" t="inlineStr">
        <is>
          <t>HS</t>
        </is>
      </c>
      <c r="H2589" s="475" t="inlineStr">
        <is>
          <t>HS</t>
        </is>
      </c>
      <c r="I2589" s="5">
        <f>VLOOKUP(H2589,'5.a Definitions'!E:F,2,FALSE)</f>
        <v/>
      </c>
      <c r="J2589" s="465" t="inlineStr">
        <is>
          <t>Sewage sludge fertilizer</t>
        </is>
      </c>
      <c r="K2589" s="465" t="inlineStr">
        <is>
          <t>sewage sludge fertilizer</t>
        </is>
      </c>
      <c r="L2589" s="465" t="inlineStr">
        <is>
          <t>reactive</t>
        </is>
      </c>
      <c r="M2589" s="465" t="inlineStr">
        <is>
          <t>Nmix</t>
        </is>
      </c>
      <c r="N2589" s="466" t="n">
        <v>0.55587</v>
      </c>
      <c r="O2589" s="467" t="n">
        <v>0.3729434037458932</v>
      </c>
      <c r="P2589" s="468" t="n">
        <v>2007</v>
      </c>
      <c r="Q2589" s="469" t="inlineStr">
        <is>
          <t>SSB table 05279</t>
        </is>
      </c>
      <c r="R2589" s="469" t="inlineStr">
        <is>
          <t>ok</t>
        </is>
      </c>
      <c r="S2589" s="469" t="inlineStr">
        <is>
          <t>text</t>
        </is>
      </c>
      <c r="T2589" s="476" t="inlineStr">
        <is>
          <t>Norway</t>
        </is>
      </c>
      <c r="U2589" s="5" t="inlineStr">
        <is>
          <t>recycling</t>
        </is>
      </c>
      <c r="V2589" s="465">
        <f>(O2302*N2302)^2</f>
        <v/>
      </c>
    </row>
    <row r="2590">
      <c r="B2590" s="475" t="inlineStr">
        <is>
          <t>PR.WW-PR.SO</t>
        </is>
      </c>
      <c r="C2590" s="475" t="inlineStr">
        <is>
          <t xml:space="preserve">PR.WW-PR.SO-Sewage sludge landfill-Nmix </t>
        </is>
      </c>
      <c r="D2590" s="475" t="inlineStr">
        <is>
          <t>PR</t>
        </is>
      </c>
      <c r="E2590" s="475" t="inlineStr">
        <is>
          <t>WW</t>
        </is>
      </c>
      <c r="F2590" s="5">
        <f>VLOOKUP(E2590,'5.a Definitions'!E:F,2,FALSE)</f>
        <v/>
      </c>
      <c r="G2590" s="475" t="inlineStr">
        <is>
          <t>PR</t>
        </is>
      </c>
      <c r="H2590" s="475" t="inlineStr">
        <is>
          <t>SO</t>
        </is>
      </c>
      <c r="I2590" s="5">
        <f>VLOOKUP(H2590,'5.a Definitions'!E:F,2,FALSE)</f>
        <v/>
      </c>
      <c r="J2590" s="465" t="inlineStr">
        <is>
          <t>Sewage sludge landfill</t>
        </is>
      </c>
      <c r="K2590" s="465" t="inlineStr">
        <is>
          <t>sewage sludge landfill</t>
        </is>
      </c>
      <c r="L2590" s="465" t="inlineStr">
        <is>
          <t>reactive</t>
        </is>
      </c>
      <c r="M2590" s="465" t="inlineStr">
        <is>
          <t>Nmix</t>
        </is>
      </c>
      <c r="N2590" s="466" t="n">
        <v>0.28323</v>
      </c>
      <c r="O2590" s="467" t="n">
        <v>0.3729434037458933</v>
      </c>
      <c r="P2590" s="468" t="n">
        <v>2007</v>
      </c>
      <c r="Q2590" s="469" t="inlineStr">
        <is>
          <t>SSB table 05279</t>
        </is>
      </c>
      <c r="R2590" s="469" t="inlineStr">
        <is>
          <t>ok</t>
        </is>
      </c>
      <c r="S2590" s="469" t="inlineStr">
        <is>
          <t>text</t>
        </is>
      </c>
      <c r="T2590" s="476" t="inlineStr">
        <is>
          <t>Norway</t>
        </is>
      </c>
      <c r="U2590" s="465" t="inlineStr">
        <is>
          <t>N wasted</t>
        </is>
      </c>
      <c r="V2590" s="465">
        <f>(O2315*N2315)^2</f>
        <v/>
      </c>
    </row>
    <row r="2591" ht="16" customHeight="1">
      <c r="B2591" s="5" t="inlineStr">
        <is>
          <t>PR.WW-AT.AT</t>
        </is>
      </c>
      <c r="C2591" s="5" t="inlineStr">
        <is>
          <t>PR.WW-AT.AT-Emissions-NH3</t>
        </is>
      </c>
      <c r="D2591" s="5" t="inlineStr">
        <is>
          <t>PR</t>
        </is>
      </c>
      <c r="E2591" s="5" t="inlineStr">
        <is>
          <t>WW</t>
        </is>
      </c>
      <c r="F2591" s="5">
        <f>VLOOKUP(E2591,'5.a Definitions'!E:F,2,FALSE)</f>
        <v/>
      </c>
      <c r="G2591" s="5" t="inlineStr">
        <is>
          <t>AT</t>
        </is>
      </c>
      <c r="H2591" s="5" t="inlineStr">
        <is>
          <t>AT</t>
        </is>
      </c>
      <c r="I2591" s="5">
        <f>VLOOKUP(H2591,'5.a Definitions'!E:F,2,FALSE)</f>
        <v/>
      </c>
      <c r="J2591" s="465" t="inlineStr">
        <is>
          <t xml:space="preserve"> Emissions </t>
        </is>
      </c>
      <c r="K2591" s="465" t="inlineStr">
        <is>
          <t xml:space="preserve"> wastewater emissions </t>
        </is>
      </c>
      <c r="L2591" s="465" t="inlineStr">
        <is>
          <t xml:space="preserve"> reactive </t>
        </is>
      </c>
      <c r="M2591" s="465" t="inlineStr">
        <is>
          <t xml:space="preserve"> NH3 </t>
        </is>
      </c>
      <c r="N2591" s="466" t="n">
        <v>0</v>
      </c>
      <c r="O2591" s="467" t="n">
        <v>0.5</v>
      </c>
      <c r="P2591" s="468" t="n">
        <v>2007</v>
      </c>
      <c r="Q2591" s="469" t="inlineStr">
        <is>
          <t>CRLTAP Inventory Submissions</t>
        </is>
      </c>
      <c r="R2591" s="469" t="inlineStr">
        <is>
          <t>ok</t>
        </is>
      </c>
      <c r="S2591" s="469" t="inlineStr">
        <is>
          <t xml:space="preserve"> text </t>
        </is>
      </c>
      <c r="T2591" s="426" t="inlineStr">
        <is>
          <t>Norway</t>
        </is>
      </c>
      <c r="U2591" s="465" t="inlineStr">
        <is>
          <t xml:space="preserve"> N wasted </t>
        </is>
      </c>
      <c r="V2591" s="465" t="n">
        <v>0.04</v>
      </c>
    </row>
    <row r="2592" ht="16" customHeight="1">
      <c r="B2592" s="5" t="inlineStr">
        <is>
          <t>PR.WW-AT.AT</t>
        </is>
      </c>
      <c r="C2592" s="5" t="inlineStr">
        <is>
          <t>PR.WW-AT.AT-Emissions-NOx</t>
        </is>
      </c>
      <c r="D2592" s="5" t="inlineStr">
        <is>
          <t>PR</t>
        </is>
      </c>
      <c r="E2592" s="5" t="inlineStr">
        <is>
          <t>WW</t>
        </is>
      </c>
      <c r="F2592" s="5">
        <f>VLOOKUP(E2592,'5.a Definitions'!E:F,2,FALSE)</f>
        <v/>
      </c>
      <c r="G2592" s="5" t="inlineStr">
        <is>
          <t>AT</t>
        </is>
      </c>
      <c r="H2592" s="5" t="inlineStr">
        <is>
          <t>AT</t>
        </is>
      </c>
      <c r="I2592" s="5">
        <f>VLOOKUP(H2592,'5.a Definitions'!E:F,2,FALSE)</f>
        <v/>
      </c>
      <c r="J2592" s="465" t="inlineStr">
        <is>
          <t xml:space="preserve"> Emissions </t>
        </is>
      </c>
      <c r="K2592" s="465" t="inlineStr">
        <is>
          <t xml:space="preserve"> wastewater emissions </t>
        </is>
      </c>
      <c r="L2592" s="465" t="inlineStr">
        <is>
          <t xml:space="preserve"> reactive </t>
        </is>
      </c>
      <c r="M2592" s="465" t="inlineStr">
        <is>
          <t xml:space="preserve"> NOx </t>
        </is>
      </c>
      <c r="N2592" s="466" t="n">
        <v>0</v>
      </c>
      <c r="O2592" s="467" t="n">
        <v>0.5</v>
      </c>
      <c r="P2592" s="468" t="n">
        <v>2007</v>
      </c>
      <c r="Q2592" s="469" t="inlineStr">
        <is>
          <t>CRLTAP Inventory Submissions</t>
        </is>
      </c>
      <c r="R2592" s="469" t="inlineStr">
        <is>
          <t>ok</t>
        </is>
      </c>
      <c r="S2592" s="469" t="inlineStr">
        <is>
          <t xml:space="preserve"> text </t>
        </is>
      </c>
      <c r="T2592" s="426" t="inlineStr">
        <is>
          <t>Norway</t>
        </is>
      </c>
      <c r="U2592" s="465" t="inlineStr">
        <is>
          <t xml:space="preserve"> N wasted </t>
        </is>
      </c>
      <c r="V2592" s="465" t="n">
        <v>0.04</v>
      </c>
    </row>
    <row r="2593">
      <c r="B2593" s="5" t="inlineStr">
        <is>
          <t>PR.WW-AT.AT</t>
        </is>
      </c>
      <c r="C2593" s="5" t="inlineStr">
        <is>
          <t>PR.WW-AT.AT-Emissions-N2O</t>
        </is>
      </c>
      <c r="D2593" s="5" t="inlineStr">
        <is>
          <t>PR</t>
        </is>
      </c>
      <c r="E2593" s="5" t="inlineStr">
        <is>
          <t>WW</t>
        </is>
      </c>
      <c r="F2593" s="5">
        <f>VLOOKUP(E2593,'5.a Definitions'!E:F,2,FALSE)</f>
        <v/>
      </c>
      <c r="G2593" s="5" t="inlineStr">
        <is>
          <t>AT</t>
        </is>
      </c>
      <c r="H2593" s="5" t="inlineStr">
        <is>
          <t>AT</t>
        </is>
      </c>
      <c r="I2593" s="5">
        <f>VLOOKUP(H2593,'5.a Definitions'!E:F,2,FALSE)</f>
        <v/>
      </c>
      <c r="J2593" s="465" t="inlineStr">
        <is>
          <t xml:space="preserve"> Emissions </t>
        </is>
      </c>
      <c r="K2593" s="465" t="inlineStr">
        <is>
          <t xml:space="preserve"> wastewater emissions </t>
        </is>
      </c>
      <c r="L2593" s="465" t="inlineStr">
        <is>
          <t xml:space="preserve"> reactive </t>
        </is>
      </c>
      <c r="M2593" s="465" t="inlineStr">
        <is>
          <t xml:space="preserve"> N2O </t>
        </is>
      </c>
      <c r="N2593" s="466" t="n">
        <v>0.1131320652473257</v>
      </c>
      <c r="O2593" s="467" t="n">
        <v>0.5061731974017739</v>
      </c>
      <c r="P2593" s="468" t="n">
        <v>2007</v>
      </c>
      <c r="Q2593" s="469" t="inlineStr">
        <is>
          <t>UNFCCC CRT</t>
        </is>
      </c>
      <c r="R2593" s="469" t="inlineStr">
        <is>
          <t>ok</t>
        </is>
      </c>
      <c r="S2593" s="469" t="inlineStr">
        <is>
          <t xml:space="preserve"> text </t>
        </is>
      </c>
      <c r="T2593" s="426" t="inlineStr">
        <is>
          <t>Norway</t>
        </is>
      </c>
      <c r="U2593" s="465" t="inlineStr">
        <is>
          <t xml:space="preserve"> N wasted </t>
        </is>
      </c>
      <c r="V2593" s="465" t="n">
        <v>0.04</v>
      </c>
    </row>
    <row r="2594" ht="16" customHeight="1">
      <c r="B2594" s="5" t="inlineStr">
        <is>
          <t>PR.WW-AT.AT</t>
        </is>
      </c>
      <c r="C2594" s="5" t="inlineStr">
        <is>
          <t>PR.WW-AT.AT-Emissions-N2</t>
        </is>
      </c>
      <c r="D2594" s="5" t="inlineStr">
        <is>
          <t>PR</t>
        </is>
      </c>
      <c r="E2594" s="5" t="inlineStr">
        <is>
          <t>WW</t>
        </is>
      </c>
      <c r="F2594" s="5">
        <f>VLOOKUP(E2594,'5.a Definitions'!E:F,2,FALSE)</f>
        <v/>
      </c>
      <c r="G2594" s="5" t="inlineStr">
        <is>
          <t>AT</t>
        </is>
      </c>
      <c r="H2594" s="5" t="inlineStr">
        <is>
          <t>AT</t>
        </is>
      </c>
      <c r="I2594" s="5">
        <f>VLOOKUP(H2594,'5.a Definitions'!E:F,2,FALSE)</f>
        <v/>
      </c>
      <c r="J2594" s="465" t="inlineStr">
        <is>
          <t xml:space="preserve"> Emissions </t>
        </is>
      </c>
      <c r="K2594" s="465" t="inlineStr">
        <is>
          <t xml:space="preserve"> wastewater emissions </t>
        </is>
      </c>
      <c r="L2594" s="465" t="inlineStr">
        <is>
          <t xml:space="preserve"> inert </t>
        </is>
      </c>
      <c r="M2594" s="465" t="inlineStr">
        <is>
          <t xml:space="preserve"> N2 </t>
        </is>
      </c>
      <c r="N2594" s="466" t="n">
        <v>2.886759450322581</v>
      </c>
      <c r="O2594" s="467" t="n">
        <v>0.5779749708902984</v>
      </c>
      <c r="P2594" s="468" t="n">
        <v>2007</v>
      </c>
      <c r="Q2594" s="469" t="inlineStr">
        <is>
          <t>treatment plant reports (norskeutslipp.no / veas.nu)</t>
        </is>
      </c>
      <c r="R2594" s="469" t="inlineStr">
        <is>
          <t>ok</t>
        </is>
      </c>
      <c r="S2594" s="469" t="inlineStr">
        <is>
          <t xml:space="preserve"> text </t>
        </is>
      </c>
      <c r="T2594" s="426" t="inlineStr">
        <is>
          <t>Norway</t>
        </is>
      </c>
      <c r="U2594" s="465" t="inlineStr">
        <is>
          <t xml:space="preserve"> N wasted </t>
        </is>
      </c>
      <c r="V2594" s="465" t="n">
        <v>0.04</v>
      </c>
    </row>
    <row r="2595" ht="16" customHeight="1" thickBot="1">
      <c r="B2595" s="6" t="inlineStr">
        <is>
          <t>PR.WW-HY.CW</t>
        </is>
      </c>
      <c r="C2595" s="6" t="inlineStr">
        <is>
          <t>PR.WW-HY.CW-Treated wastewater discharge-Nmix</t>
        </is>
      </c>
      <c r="D2595" s="6" t="inlineStr">
        <is>
          <t>PR</t>
        </is>
      </c>
      <c r="E2595" s="6" t="inlineStr">
        <is>
          <t>WW</t>
        </is>
      </c>
      <c r="F2595" s="5">
        <f>VLOOKUP(E2595,'5.a Definitions'!E:F,2,FALSE)</f>
        <v/>
      </c>
      <c r="G2595" s="6" t="inlineStr">
        <is>
          <t>HY</t>
        </is>
      </c>
      <c r="H2595" s="6" t="inlineStr">
        <is>
          <t>CW</t>
        </is>
      </c>
      <c r="I2595" s="5">
        <f>VLOOKUP(H2595,'5.a Definitions'!E:F,2,FALSE)</f>
        <v/>
      </c>
      <c r="J2595" s="470" t="inlineStr">
        <is>
          <t xml:space="preserve"> Treated wastewater discharge </t>
        </is>
      </c>
      <c r="K2595" s="470" t="inlineStr">
        <is>
          <t xml:space="preserve"> treated wastewater to coastal water </t>
        </is>
      </c>
      <c r="L2595" s="470" t="inlineStr">
        <is>
          <t xml:space="preserve"> reactive </t>
        </is>
      </c>
      <c r="M2595" s="470" t="inlineStr">
        <is>
          <t xml:space="preserve"> Nmix </t>
        </is>
      </c>
      <c r="N2595" s="466" t="n">
        <v>16.8922</v>
      </c>
      <c r="O2595" s="471" t="n">
        <v>0.2067655594107101</v>
      </c>
      <c r="P2595" s="468" t="n">
        <v>2007</v>
      </c>
      <c r="Q2595" s="472" t="inlineStr">
        <is>
          <t>SSB table 05280</t>
        </is>
      </c>
      <c r="R2595" s="469" t="inlineStr">
        <is>
          <t>ok</t>
        </is>
      </c>
      <c r="S2595" s="472" t="inlineStr">
        <is>
          <t xml:space="preserve"> text </t>
        </is>
      </c>
      <c r="T2595" s="426" t="inlineStr">
        <is>
          <t>Norway</t>
        </is>
      </c>
      <c r="U2595" s="470" t="inlineStr">
        <is>
          <t xml:space="preserve"> N wasted </t>
        </is>
      </c>
      <c r="V2595" s="470" t="n">
        <v>0.04</v>
      </c>
    </row>
    <row r="2596" ht="16" customHeight="1">
      <c r="A2596" s="489" t="inlineStr">
        <is>
          <t>Humans and Settlements</t>
        </is>
      </c>
      <c r="B2596" s="5" t="inlineStr">
        <is>
          <t>HS.HS-PR.SO</t>
        </is>
      </c>
      <c r="C2596" s="5" t="inlineStr">
        <is>
          <t>HS.HS-PR.SO-Household waste-Nmix</t>
        </is>
      </c>
      <c r="D2596" s="5" t="inlineStr">
        <is>
          <t>HS</t>
        </is>
      </c>
      <c r="E2596" s="5" t="inlineStr">
        <is>
          <t>HS</t>
        </is>
      </c>
      <c r="F2596" s="5">
        <f>VLOOKUP(E2596,'5.a Definitions'!E:F,2,FALSE)</f>
        <v/>
      </c>
      <c r="G2596" s="5" t="inlineStr">
        <is>
          <t>PR</t>
        </is>
      </c>
      <c r="H2596" s="5" t="inlineStr">
        <is>
          <t>SO</t>
        </is>
      </c>
      <c r="I2596" s="5">
        <f>VLOOKUP(H2596,'5.a Definitions'!E:F,2,FALSE)</f>
        <v/>
      </c>
      <c r="J2596" s="465" t="inlineStr">
        <is>
          <t xml:space="preserve"> Household waste </t>
        </is>
      </c>
      <c r="K2596" s="465" t="inlineStr">
        <is>
          <t xml:space="preserve"> household waste </t>
        </is>
      </c>
      <c r="L2596" s="465" t="inlineStr">
        <is>
          <t xml:space="preserve"> reactive </t>
        </is>
      </c>
      <c r="M2596" s="465" t="inlineStr">
        <is>
          <t xml:space="preserve"> Nmix </t>
        </is>
      </c>
      <c r="N2596" s="466" t="n">
        <v>29.16663441375352</v>
      </c>
      <c r="O2596" s="467" t="n">
        <v>0.368067331986054</v>
      </c>
      <c r="P2596" s="468" t="n">
        <v>2007</v>
      </c>
      <c r="Q2596" s="469" t="inlineStr">
        <is>
          <t>SSB</t>
        </is>
      </c>
      <c r="R2596" s="469" t="inlineStr">
        <is>
          <t>ok</t>
        </is>
      </c>
      <c r="S2596" s="469" t="inlineStr">
        <is>
          <t xml:space="preserve"> text </t>
        </is>
      </c>
      <c r="T2596" s="426" t="inlineStr">
        <is>
          <t>Norway</t>
        </is>
      </c>
      <c r="U2596" s="465" t="inlineStr">
        <is>
          <t xml:space="preserve"> N wasted </t>
        </is>
      </c>
      <c r="V2596" s="465" t="n">
        <v>0.04</v>
      </c>
    </row>
    <row r="2597" ht="16" customHeight="1">
      <c r="B2597" s="5" t="inlineStr">
        <is>
          <t>HS.HS-PR.WW</t>
        </is>
      </c>
      <c r="C2597" s="5" t="inlineStr">
        <is>
          <t>HS.HS-PR.WW-Municipal wastewater-Nmix</t>
        </is>
      </c>
      <c r="D2597" s="5" t="inlineStr">
        <is>
          <t>HS</t>
        </is>
      </c>
      <c r="E2597" s="5" t="inlineStr">
        <is>
          <t>HS</t>
        </is>
      </c>
      <c r="F2597" s="5">
        <f>VLOOKUP(E2597,'5.a Definitions'!E:F,2,FALSE)</f>
        <v/>
      </c>
      <c r="G2597" s="5" t="inlineStr">
        <is>
          <t>PR</t>
        </is>
      </c>
      <c r="H2597" s="5" t="inlineStr">
        <is>
          <t>WW</t>
        </is>
      </c>
      <c r="I2597" s="5">
        <f>VLOOKUP(H2597,'5.a Definitions'!E:F,2,FALSE)</f>
        <v/>
      </c>
      <c r="J2597" s="465" t="inlineStr">
        <is>
          <t xml:space="preserve"> Municipal wastewater </t>
        </is>
      </c>
      <c r="K2597" s="465" t="inlineStr">
        <is>
          <t xml:space="preserve"> municipal wastewater </t>
        </is>
      </c>
      <c r="L2597" s="465" t="inlineStr">
        <is>
          <t xml:space="preserve"> reactive </t>
        </is>
      </c>
      <c r="M2597" s="465" t="inlineStr">
        <is>
          <t xml:space="preserve"> Nmix </t>
        </is>
      </c>
      <c r="N2597" s="466" t="n">
        <v>21.34597104</v>
      </c>
      <c r="O2597" s="467" t="n">
        <v>0.1033227443101348</v>
      </c>
      <c r="P2597" s="468" t="n">
        <v>2007</v>
      </c>
      <c r="Q2597" s="469" t="inlineStr">
        <is>
          <t>SSB table 06913</t>
        </is>
      </c>
      <c r="R2597" s="469" t="inlineStr">
        <is>
          <t>ok</t>
        </is>
      </c>
      <c r="S2597" s="469" t="inlineStr">
        <is>
          <t xml:space="preserve"> text </t>
        </is>
      </c>
      <c r="T2597" s="426" t="inlineStr">
        <is>
          <t>Norway</t>
        </is>
      </c>
      <c r="U2597" s="465" t="inlineStr">
        <is>
          <t xml:space="preserve"> N wasted </t>
        </is>
      </c>
      <c r="V2597" s="465" t="n">
        <v>0.04</v>
      </c>
    </row>
    <row r="2598">
      <c r="B2598" s="5" t="inlineStr">
        <is>
          <t>HS.HS-AT.AT</t>
        </is>
      </c>
      <c r="C2598" s="5" t="inlineStr">
        <is>
          <t>HS.HS-AT.AT-Emissions-NH3</t>
        </is>
      </c>
      <c r="D2598" s="5" t="inlineStr">
        <is>
          <t>HS</t>
        </is>
      </c>
      <c r="E2598" s="5" t="inlineStr">
        <is>
          <t>HS</t>
        </is>
      </c>
      <c r="F2598" s="5">
        <f>VLOOKUP(E2598,'5.a Definitions'!E:F,2,FALSE)</f>
        <v/>
      </c>
      <c r="G2598" s="5" t="inlineStr">
        <is>
          <t>AT</t>
        </is>
      </c>
      <c r="H2598" s="5" t="inlineStr">
        <is>
          <t>AT</t>
        </is>
      </c>
      <c r="I2598" s="5">
        <f>VLOOKUP(H2598,'5.a Definitions'!E:F,2,FALSE)</f>
        <v/>
      </c>
      <c r="J2598" s="465" t="inlineStr">
        <is>
          <t xml:space="preserve"> Emissions </t>
        </is>
      </c>
      <c r="K2598" s="465" t="inlineStr">
        <is>
          <t xml:space="preserve"> human NH3 emissions </t>
        </is>
      </c>
      <c r="L2598" s="465" t="inlineStr">
        <is>
          <t xml:space="preserve"> reactive </t>
        </is>
      </c>
      <c r="M2598" s="465" t="inlineStr">
        <is>
          <t xml:space="preserve"> NH3 </t>
        </is>
      </c>
      <c r="N2598" s="466" t="n">
        <v>0.09638618750514</v>
      </c>
      <c r="O2598" s="467" t="n">
        <v>0.1722284179673088</v>
      </c>
      <c r="P2598" s="468" t="n">
        <v>2007</v>
      </c>
      <c r="Q2598" s="469" t="inlineStr">
        <is>
          <t>SSB table 07459 &amp; 05307</t>
        </is>
      </c>
      <c r="R2598" s="469" t="inlineStr">
        <is>
          <t>ok</t>
        </is>
      </c>
      <c r="S2598" s="469" t="inlineStr">
        <is>
          <t xml:space="preserve"> text </t>
        </is>
      </c>
      <c r="T2598" s="426" t="inlineStr">
        <is>
          <t>Norway</t>
        </is>
      </c>
      <c r="U2598" s="465" t="inlineStr">
        <is>
          <t xml:space="preserve"> N wasted </t>
        </is>
      </c>
      <c r="V2598" s="465" t="n">
        <v>0.04</v>
      </c>
    </row>
    <row r="2599">
      <c r="B2599" s="5" t="inlineStr">
        <is>
          <t>HS.HS-AT.AT</t>
        </is>
      </c>
      <c r="C2599" s="5" t="inlineStr">
        <is>
          <t>HS.HS-AT.AT-LUC emissions-NH3</t>
        </is>
      </c>
      <c r="D2599" s="5" t="inlineStr">
        <is>
          <t>HS</t>
        </is>
      </c>
      <c r="E2599" s="5" t="inlineStr">
        <is>
          <t>HS</t>
        </is>
      </c>
      <c r="F2599" s="5">
        <f>VLOOKUP(E2599,'5.a Definitions'!E:F,2,FALSE)</f>
        <v/>
      </c>
      <c r="G2599" s="5" t="inlineStr">
        <is>
          <t>AT</t>
        </is>
      </c>
      <c r="H2599" s="5" t="inlineStr">
        <is>
          <t>AT</t>
        </is>
      </c>
      <c r="I2599" s="5">
        <f>VLOOKUP(H2599,'5.a Definitions'!E:F,2,FALSE)</f>
        <v/>
      </c>
      <c r="J2599" s="465" t="inlineStr">
        <is>
          <t xml:space="preserve"> LUC emissions </t>
        </is>
      </c>
      <c r="K2599" s="465" t="inlineStr">
        <is>
          <t xml:space="preserve"> LUC emissions </t>
        </is>
      </c>
      <c r="L2599" s="465" t="inlineStr">
        <is>
          <t xml:space="preserve"> reactive </t>
        </is>
      </c>
      <c r="M2599" s="465" t="inlineStr">
        <is>
          <t xml:space="preserve"> NH3 </t>
        </is>
      </c>
      <c r="N2599" s="466" t="inlineStr">
        <is>
          <t>nan</t>
        </is>
      </c>
      <c r="O2599" s="467" t="n">
        <v>0.2</v>
      </c>
      <c r="P2599" s="468" t="n">
        <v>2007</v>
      </c>
      <c r="Q2599" s="469" t="inlineStr">
        <is>
          <t>no data</t>
        </is>
      </c>
      <c r="R2599" s="469" t="inlineStr">
        <is>
          <t>not done</t>
        </is>
      </c>
      <c r="S2599" s="469" t="inlineStr">
        <is>
          <t xml:space="preserve"> text </t>
        </is>
      </c>
      <c r="T2599" s="426" t="inlineStr">
        <is>
          <t>Norway</t>
        </is>
      </c>
      <c r="U2599" s="465" t="inlineStr">
        <is>
          <t xml:space="preserve"> N wasted </t>
        </is>
      </c>
      <c r="V2599" s="465" t="n">
        <v>0.04</v>
      </c>
    </row>
    <row r="2600" ht="16" customHeight="1">
      <c r="B2600" s="5" t="inlineStr">
        <is>
          <t>HS.HS-AT.AT</t>
        </is>
      </c>
      <c r="C2600" s="5" t="inlineStr">
        <is>
          <t>HS.HS-AT.AT-LUC emissions-NOx</t>
        </is>
      </c>
      <c r="D2600" s="5" t="inlineStr">
        <is>
          <t>HS</t>
        </is>
      </c>
      <c r="E2600" s="5" t="inlineStr">
        <is>
          <t>HS</t>
        </is>
      </c>
      <c r="F2600" s="5">
        <f>VLOOKUP(E2600,'5.a Definitions'!E:F,2,FALSE)</f>
        <v/>
      </c>
      <c r="G2600" s="5" t="inlineStr">
        <is>
          <t>AT</t>
        </is>
      </c>
      <c r="H2600" s="5" t="inlineStr">
        <is>
          <t>AT</t>
        </is>
      </c>
      <c r="I2600" s="5">
        <f>VLOOKUP(H2600,'5.a Definitions'!E:F,2,FALSE)</f>
        <v/>
      </c>
      <c r="J2600" s="465" t="inlineStr">
        <is>
          <t xml:space="preserve"> LUC emissions </t>
        </is>
      </c>
      <c r="K2600" s="465" t="inlineStr">
        <is>
          <t xml:space="preserve"> LUC emissions </t>
        </is>
      </c>
      <c r="L2600" s="465" t="inlineStr">
        <is>
          <t xml:space="preserve"> reactive </t>
        </is>
      </c>
      <c r="M2600" s="465" t="inlineStr">
        <is>
          <t xml:space="preserve"> NOx </t>
        </is>
      </c>
      <c r="N2600" s="466" t="inlineStr">
        <is>
          <t>nan</t>
        </is>
      </c>
      <c r="O2600" s="467" t="n">
        <v>0.2</v>
      </c>
      <c r="P2600" s="468" t="n">
        <v>2007</v>
      </c>
      <c r="Q2600" s="469" t="inlineStr">
        <is>
          <t>no data</t>
        </is>
      </c>
      <c r="R2600" s="469" t="inlineStr">
        <is>
          <t>not done</t>
        </is>
      </c>
      <c r="S2600" s="469" t="inlineStr">
        <is>
          <t xml:space="preserve"> text </t>
        </is>
      </c>
      <c r="T2600" s="426" t="inlineStr">
        <is>
          <t>Norway</t>
        </is>
      </c>
      <c r="U2600" s="465" t="inlineStr">
        <is>
          <t xml:space="preserve"> N wasted </t>
        </is>
      </c>
      <c r="V2600" s="465" t="n">
        <v>0.04</v>
      </c>
    </row>
    <row r="2601">
      <c r="B2601" s="5" t="inlineStr">
        <is>
          <t>HS.HS-AT.AT</t>
        </is>
      </c>
      <c r="C2601" s="5" t="inlineStr">
        <is>
          <t>HS.HS-AT.AT-LUC emissions-N2O</t>
        </is>
      </c>
      <c r="D2601" s="5" t="inlineStr">
        <is>
          <t>HS</t>
        </is>
      </c>
      <c r="E2601" s="5" t="inlineStr">
        <is>
          <t>HS</t>
        </is>
      </c>
      <c r="F2601" s="5">
        <f>VLOOKUP(E2601,'5.a Definitions'!E:F,2,FALSE)</f>
        <v/>
      </c>
      <c r="G2601" s="5" t="inlineStr">
        <is>
          <t>AT</t>
        </is>
      </c>
      <c r="H2601" s="5" t="inlineStr">
        <is>
          <t>AT</t>
        </is>
      </c>
      <c r="I2601" s="5">
        <f>VLOOKUP(H2601,'5.a Definitions'!E:F,2,FALSE)</f>
        <v/>
      </c>
      <c r="J2601" s="465" t="inlineStr">
        <is>
          <t xml:space="preserve"> LUC emissions </t>
        </is>
      </c>
      <c r="K2601" s="465" t="inlineStr">
        <is>
          <t xml:space="preserve"> LUC emissions </t>
        </is>
      </c>
      <c r="L2601" s="465" t="inlineStr">
        <is>
          <t xml:space="preserve"> reactive </t>
        </is>
      </c>
      <c r="M2601" s="465" t="inlineStr">
        <is>
          <t xml:space="preserve"> N2O </t>
        </is>
      </c>
      <c r="N2601" s="466" t="n">
        <v>0.08733918598992452</v>
      </c>
      <c r="O2601" s="467" t="n">
        <v>1.261544563046772</v>
      </c>
      <c r="P2601" s="468" t="n">
        <v>2007</v>
      </c>
      <c r="Q2601" s="469" t="inlineStr">
        <is>
          <t>UNFCCC CRT</t>
        </is>
      </c>
      <c r="R2601" s="469" t="inlineStr">
        <is>
          <t>ok</t>
        </is>
      </c>
      <c r="S2601" s="469" t="inlineStr">
        <is>
          <t xml:space="preserve"> text </t>
        </is>
      </c>
      <c r="T2601" s="426" t="inlineStr">
        <is>
          <t>Norway</t>
        </is>
      </c>
      <c r="U2601" s="465" t="inlineStr">
        <is>
          <t xml:space="preserve"> N wasted </t>
        </is>
      </c>
      <c r="V2601" s="465" t="n">
        <v>0.04</v>
      </c>
    </row>
    <row r="2602">
      <c r="B2602" s="5" t="inlineStr">
        <is>
          <t>HS.HS-HY.SW</t>
        </is>
      </c>
      <c r="C2602" s="5" t="inlineStr">
        <is>
          <t>HS.HS-HY.SW-Untreated wastewater-Nmix</t>
        </is>
      </c>
      <c r="D2602" s="5" t="inlineStr">
        <is>
          <t>HS</t>
        </is>
      </c>
      <c r="E2602" s="5" t="inlineStr">
        <is>
          <t>HS</t>
        </is>
      </c>
      <c r="F2602" s="5">
        <f>VLOOKUP(E2602,'5.a Definitions'!E:F,2,FALSE)</f>
        <v/>
      </c>
      <c r="G2602" s="5" t="inlineStr">
        <is>
          <t>HY</t>
        </is>
      </c>
      <c r="H2602" s="5" t="inlineStr">
        <is>
          <t>SW</t>
        </is>
      </c>
      <c r="I2602" s="5">
        <f>VLOOKUP(H2602,'5.a Definitions'!E:F,2,FALSE)</f>
        <v/>
      </c>
      <c r="J2602" s="465" t="inlineStr">
        <is>
          <t xml:space="preserve"> Untreated wastewater </t>
        </is>
      </c>
      <c r="K2602" s="465" t="inlineStr">
        <is>
          <t xml:space="preserve"> untreated wastewater to groundwater </t>
        </is>
      </c>
      <c r="L2602" s="465" t="inlineStr">
        <is>
          <t xml:space="preserve"> reactive </t>
        </is>
      </c>
      <c r="M2602" s="465" t="inlineStr">
        <is>
          <t xml:space="preserve"> Nmix </t>
        </is>
      </c>
      <c r="N2602" s="466" t="n">
        <v>0</v>
      </c>
      <c r="O2602" s="467" t="n">
        <v>10</v>
      </c>
      <c r="P2602" s="468" t="n">
        <v>2007</v>
      </c>
      <c r="Q2602" s="469" t="inlineStr">
        <is>
          <t>neglected</t>
        </is>
      </c>
      <c r="R2602" s="469" t="inlineStr">
        <is>
          <t>ok</t>
        </is>
      </c>
      <c r="S2602" s="469" t="inlineStr">
        <is>
          <t xml:space="preserve"> text </t>
        </is>
      </c>
      <c r="T2602" s="426" t="inlineStr">
        <is>
          <t>Norway</t>
        </is>
      </c>
      <c r="U2602" s="465" t="inlineStr">
        <is>
          <t xml:space="preserve"> N wasted </t>
        </is>
      </c>
      <c r="V2602" s="465" t="n">
        <v>0.04</v>
      </c>
    </row>
    <row r="2603" ht="16" customHeight="1">
      <c r="B2603" s="475" t="inlineStr">
        <is>
          <t>HS.HS-HY.SW</t>
        </is>
      </c>
      <c r="C2603" s="475" t="inlineStr">
        <is>
          <t>HS.HS-HY.SW-Overland flow-Nmix</t>
        </is>
      </c>
      <c r="D2603" s="475" t="inlineStr">
        <is>
          <t>HS</t>
        </is>
      </c>
      <c r="E2603" s="475" t="inlineStr">
        <is>
          <t>HS</t>
        </is>
      </c>
      <c r="F2603" s="5">
        <f>VLOOKUP(E2603,'5.a Definitions'!E:F,2,FALSE)</f>
        <v/>
      </c>
      <c r="G2603" s="475" t="inlineStr">
        <is>
          <t>HY</t>
        </is>
      </c>
      <c r="H2603" s="475" t="inlineStr">
        <is>
          <t>SW</t>
        </is>
      </c>
      <c r="I2603" s="5">
        <f>VLOOKUP(H2603,'5.a Definitions'!E:F,2,FALSE)</f>
        <v/>
      </c>
      <c r="J2603" s="465" t="inlineStr">
        <is>
          <t>Overland flow</t>
        </is>
      </c>
      <c r="K2603" s="465" t="inlineStr">
        <is>
          <t>overland flow</t>
        </is>
      </c>
      <c r="L2603" s="465" t="inlineStr">
        <is>
          <t>reactive</t>
        </is>
      </c>
      <c r="M2603" s="465" t="inlineStr">
        <is>
          <t>Nmix</t>
        </is>
      </c>
      <c r="N2603" s="466" t="n">
        <v>6.8826</v>
      </c>
      <c r="O2603" s="467" t="n">
        <v>0.8932340972323465</v>
      </c>
      <c r="P2603" s="468" t="n">
        <v>2007</v>
      </c>
      <c r="Q2603" s="469" t="inlineStr">
        <is>
          <t>Filled (held flat at the TEOTIL3 level; TEOTIL2 urban is constant): NIVA TEOTIL2, bias-corrected to TEOTIL3</t>
        </is>
      </c>
      <c r="R2603" s="469" t="inlineStr">
        <is>
          <t>ok</t>
        </is>
      </c>
      <c r="S2603" s="469" t="inlineStr">
        <is>
          <t>text</t>
        </is>
      </c>
      <c r="T2603" s="476" t="inlineStr">
        <is>
          <t>Norway</t>
        </is>
      </c>
      <c r="U2603" s="465" t="inlineStr">
        <is>
          <t>N wasted</t>
        </is>
      </c>
      <c r="V2603" s="465">
        <f>(O2340*N2340)^2</f>
        <v/>
      </c>
    </row>
    <row r="2604" ht="16" customHeight="1" thickBot="1">
      <c r="B2604" s="6" t="inlineStr">
        <is>
          <t>HS.HS-HY.CW</t>
        </is>
      </c>
      <c r="C2604" s="6" t="inlineStr">
        <is>
          <t>HS.HS-HY.CW-Untreated wastewater-Nmix</t>
        </is>
      </c>
      <c r="D2604" s="6" t="inlineStr">
        <is>
          <t>HS</t>
        </is>
      </c>
      <c r="E2604" s="6" t="inlineStr">
        <is>
          <t>HS</t>
        </is>
      </c>
      <c r="F2604" s="5">
        <f>VLOOKUP(E2604,'5.a Definitions'!E:F,2,FALSE)</f>
        <v/>
      </c>
      <c r="G2604" s="6" t="inlineStr">
        <is>
          <t>HY</t>
        </is>
      </c>
      <c r="H2604" s="6" t="inlineStr">
        <is>
          <t>CW</t>
        </is>
      </c>
      <c r="I2604" s="5">
        <f>VLOOKUP(H2604,'5.a Definitions'!E:F,2,FALSE)</f>
        <v/>
      </c>
      <c r="J2604" s="470" t="inlineStr">
        <is>
          <t xml:space="preserve"> Untreated wastewater </t>
        </is>
      </c>
      <c r="K2604" s="470" t="inlineStr">
        <is>
          <t xml:space="preserve"> untreated wastewater to coastal water </t>
        </is>
      </c>
      <c r="L2604" s="470" t="inlineStr">
        <is>
          <t xml:space="preserve"> reactive </t>
        </is>
      </c>
      <c r="M2604" s="470" t="inlineStr">
        <is>
          <t xml:space="preserve"> Nmix </t>
        </is>
      </c>
      <c r="N2604" s="466" t="n">
        <v>0</v>
      </c>
      <c r="O2604" s="471" t="n">
        <v>10</v>
      </c>
      <c r="P2604" s="468" t="n">
        <v>2007</v>
      </c>
      <c r="Q2604" s="472" t="inlineStr">
        <is>
          <t>neglected</t>
        </is>
      </c>
      <c r="R2604" s="469" t="inlineStr">
        <is>
          <t>ok</t>
        </is>
      </c>
      <c r="S2604" s="472" t="inlineStr">
        <is>
          <t xml:space="preserve"> text </t>
        </is>
      </c>
      <c r="T2604" s="426" t="inlineStr">
        <is>
          <t>Norway</t>
        </is>
      </c>
      <c r="U2604" s="470" t="inlineStr">
        <is>
          <t xml:space="preserve"> N wasted </t>
        </is>
      </c>
      <c r="V2604" s="470" t="n">
        <v>0.04</v>
      </c>
    </row>
    <row r="2605" ht="16" customHeight="1" thickBot="1">
      <c r="A2605" s="492" t="inlineStr">
        <is>
          <t>Atmosphere</t>
        </is>
      </c>
      <c r="B2605" s="5" t="inlineStr">
        <is>
          <t>AT.AT-MP.OP</t>
        </is>
      </c>
      <c r="C2605" s="5" t="inlineStr">
        <is>
          <t>AT.AT-MP.OP-Ammonia synthesis N2 fixation-N2</t>
        </is>
      </c>
      <c r="D2605" s="5" t="inlineStr">
        <is>
          <t>AT</t>
        </is>
      </c>
      <c r="E2605" s="5" t="inlineStr">
        <is>
          <t>AT</t>
        </is>
      </c>
      <c r="F2605" s="5">
        <f>VLOOKUP(E2605,'5.a Definitions'!E:F,2,FALSE)</f>
        <v/>
      </c>
      <c r="G2605" s="5" t="inlineStr">
        <is>
          <t>MP</t>
        </is>
      </c>
      <c r="H2605" s="5" t="inlineStr">
        <is>
          <t>OP</t>
        </is>
      </c>
      <c r="I2605" s="5">
        <f>VLOOKUP(H2605,'5.a Definitions'!E:F,2,FALSE)</f>
        <v/>
      </c>
      <c r="J2605" s="465" t="inlineStr">
        <is>
          <t xml:space="preserve"> Ammonia synthesis N2 fixation </t>
        </is>
      </c>
      <c r="K2605" s="465" t="inlineStr">
        <is>
          <t xml:space="preserve"> ammonia synthesis N2 fixation </t>
        </is>
      </c>
      <c r="L2605" s="465" t="inlineStr">
        <is>
          <t xml:space="preserve"> inert </t>
        </is>
      </c>
      <c r="M2605" s="465" t="inlineStr">
        <is>
          <t xml:space="preserve"> N2 </t>
        </is>
      </c>
      <c r="N2605" s="466" t="n">
        <v>272.1350263352347</v>
      </c>
      <c r="O2605" s="467" t="n">
        <v>0.6980557969371805</v>
      </c>
      <c r="P2605" s="468" t="n">
        <v>2007</v>
      </c>
      <c r="Q2605" s="469" t="inlineStr">
        <is>
          <t>FAOSTAT Fertilizer by nutrient + SSB (3-year moving average)</t>
        </is>
      </c>
      <c r="R2605" s="469" t="inlineStr">
        <is>
          <t>ok</t>
        </is>
      </c>
      <c r="S2605" s="469" t="inlineStr">
        <is>
          <t xml:space="preserve"> text </t>
        </is>
      </c>
      <c r="T2605" s="426" t="inlineStr">
        <is>
          <t>Norway</t>
        </is>
      </c>
      <c r="U2605" s="465" t="inlineStr">
        <is>
          <t xml:space="preserve"> - </t>
        </is>
      </c>
      <c r="V2605" s="465" t="n">
        <v>0.04</v>
      </c>
    </row>
    <row r="2606" ht="16" customHeight="1">
      <c r="B2606" s="5" t="inlineStr">
        <is>
          <t>AT.AT-AG.SM</t>
        </is>
      </c>
      <c r="C2606" s="5" t="inlineStr">
        <is>
          <t>AT.AT-AG.SM-Deposition-OXN</t>
        </is>
      </c>
      <c r="D2606" s="5" t="inlineStr">
        <is>
          <t>AT</t>
        </is>
      </c>
      <c r="E2606" s="5" t="inlineStr">
        <is>
          <t>AT</t>
        </is>
      </c>
      <c r="F2606" s="5">
        <f>VLOOKUP(E2606,'5.a Definitions'!E:F,2,FALSE)</f>
        <v/>
      </c>
      <c r="G2606" s="5" t="inlineStr">
        <is>
          <t>AG</t>
        </is>
      </c>
      <c r="H2606" s="5" t="inlineStr">
        <is>
          <t>SM</t>
        </is>
      </c>
      <c r="I2606" s="5">
        <f>VLOOKUP(H2606,'5.a Definitions'!E:F,2,FALSE)</f>
        <v/>
      </c>
      <c r="J2606" s="465" t="inlineStr">
        <is>
          <t xml:space="preserve"> Deposition </t>
        </is>
      </c>
      <c r="K2606" s="465" t="inlineStr">
        <is>
          <t xml:space="preserve"> deposition to agricultural soils </t>
        </is>
      </c>
      <c r="L2606" s="465" t="inlineStr">
        <is>
          <t xml:space="preserve"> reactive </t>
        </is>
      </c>
      <c r="M2606" s="465" t="inlineStr">
        <is>
          <t xml:space="preserve"> OXN </t>
        </is>
      </c>
      <c r="N2606" s="466" t="n">
        <v>2.815705552119404</v>
      </c>
      <c r="O2606" s="467" t="n">
        <v>0.3766115071511001</v>
      </c>
      <c r="P2606" s="468" t="n">
        <v>2007</v>
      </c>
      <c r="Q2606" s="469" t="inlineStr">
        <is>
          <t>NILU and geodata.no</t>
        </is>
      </c>
      <c r="R2606" s="469" t="inlineStr">
        <is>
          <t>ok</t>
        </is>
      </c>
      <c r="S2606" s="469" t="inlineStr">
        <is>
          <t xml:space="preserve"> text </t>
        </is>
      </c>
      <c r="T2606" s="426" t="inlineStr">
        <is>
          <t>Norway</t>
        </is>
      </c>
      <c r="U2606" s="465" t="inlineStr">
        <is>
          <t xml:space="preserve"> - </t>
        </is>
      </c>
      <c r="V2606" s="465" t="n">
        <v>0.04</v>
      </c>
    </row>
    <row r="2607" ht="16" customHeight="1">
      <c r="B2607" s="5" t="inlineStr">
        <is>
          <t>AT.AT-AG.SM</t>
        </is>
      </c>
      <c r="C2607" s="5" t="inlineStr">
        <is>
          <t>AT.AT-AG.SM-Deposition-RDN</t>
        </is>
      </c>
      <c r="D2607" s="5" t="inlineStr">
        <is>
          <t>AT</t>
        </is>
      </c>
      <c r="E2607" s="5" t="inlineStr">
        <is>
          <t>AT</t>
        </is>
      </c>
      <c r="F2607" s="5">
        <f>VLOOKUP(E2607,'5.a Definitions'!E:F,2,FALSE)</f>
        <v/>
      </c>
      <c r="G2607" s="5" t="inlineStr">
        <is>
          <t>AG</t>
        </is>
      </c>
      <c r="H2607" s="5" t="inlineStr">
        <is>
          <t>SM</t>
        </is>
      </c>
      <c r="I2607" s="5">
        <f>VLOOKUP(H2607,'5.a Definitions'!E:F,2,FALSE)</f>
        <v/>
      </c>
      <c r="J2607" s="465" t="inlineStr">
        <is>
          <t xml:space="preserve"> Deposition </t>
        </is>
      </c>
      <c r="K2607" s="465" t="inlineStr">
        <is>
          <t xml:space="preserve"> deposition to agricultural soils </t>
        </is>
      </c>
      <c r="L2607" s="465" t="inlineStr">
        <is>
          <t xml:space="preserve"> reactive </t>
        </is>
      </c>
      <c r="M2607" s="465" t="inlineStr">
        <is>
          <t xml:space="preserve"> RDN </t>
        </is>
      </c>
      <c r="N2607" s="466" t="n">
        <v>3.096099154130964</v>
      </c>
      <c r="O2607" s="467" t="n">
        <v>0.3766115071511001</v>
      </c>
      <c r="P2607" s="468" t="n">
        <v>2007</v>
      </c>
      <c r="Q2607" s="469" t="inlineStr">
        <is>
          <t>NILU and geodata.no</t>
        </is>
      </c>
      <c r="R2607" s="469" t="inlineStr">
        <is>
          <t>ok</t>
        </is>
      </c>
      <c r="S2607" s="469" t="inlineStr">
        <is>
          <t xml:space="preserve"> text </t>
        </is>
      </c>
      <c r="T2607" s="426" t="inlineStr">
        <is>
          <t>Norway</t>
        </is>
      </c>
      <c r="U2607" s="465" t="inlineStr">
        <is>
          <t xml:space="preserve"> - </t>
        </is>
      </c>
      <c r="V2607" s="465" t="n">
        <v>0.04</v>
      </c>
    </row>
    <row r="2608" ht="16" customHeight="1">
      <c r="B2608" s="5" t="inlineStr">
        <is>
          <t>AT.AT-AG.SM</t>
        </is>
      </c>
      <c r="C2608" s="5" t="inlineStr">
        <is>
          <t>AT.AT-AG.SM-Biological N2 fixation-N2</t>
        </is>
      </c>
      <c r="D2608" s="5" t="inlineStr">
        <is>
          <t>AT</t>
        </is>
      </c>
      <c r="E2608" s="5" t="inlineStr">
        <is>
          <t>AT</t>
        </is>
      </c>
      <c r="F2608" s="5">
        <f>VLOOKUP(E2608,'5.a Definitions'!E:F,2,FALSE)</f>
        <v/>
      </c>
      <c r="G2608" s="5" t="inlineStr">
        <is>
          <t>AG</t>
        </is>
      </c>
      <c r="H2608" s="5" t="inlineStr">
        <is>
          <t>SM</t>
        </is>
      </c>
      <c r="I2608" s="5">
        <f>VLOOKUP(H2608,'5.a Definitions'!E:F,2,FALSE)</f>
        <v/>
      </c>
      <c r="J2608" s="465" t="inlineStr">
        <is>
          <t xml:space="preserve"> Biological N2 fixation </t>
        </is>
      </c>
      <c r="K2608" s="465" t="inlineStr">
        <is>
          <t xml:space="preserve"> N2 fixation agriculture </t>
        </is>
      </c>
      <c r="L2608" s="465" t="inlineStr">
        <is>
          <t xml:space="preserve"> inert </t>
        </is>
      </c>
      <c r="M2608" s="465" t="inlineStr">
        <is>
          <t xml:space="preserve"> N2 </t>
        </is>
      </c>
      <c r="N2608" s="466" t="n">
        <v>12</v>
      </c>
      <c r="O2608" s="467" t="n">
        <v>0.3241098063913839</v>
      </c>
      <c r="P2608" s="468" t="n">
        <v>2007</v>
      </c>
      <c r="Q2608" s="469" t="inlineStr">
        <is>
          <t>Bechmann et al. (2023)</t>
        </is>
      </c>
      <c r="R2608" s="469" t="inlineStr">
        <is>
          <t>ok</t>
        </is>
      </c>
      <c r="S2608" s="469" t="inlineStr">
        <is>
          <t xml:space="preserve"> text </t>
        </is>
      </c>
      <c r="T2608" s="426" t="inlineStr">
        <is>
          <t>Norway</t>
        </is>
      </c>
      <c r="U2608" s="465" t="inlineStr">
        <is>
          <t xml:space="preserve"> - </t>
        </is>
      </c>
      <c r="V2608" s="465" t="n">
        <v>0.04</v>
      </c>
    </row>
    <row r="2609" ht="16" customHeight="1">
      <c r="B2609" s="5" t="inlineStr">
        <is>
          <t>AT.AT-FS.FO</t>
        </is>
      </c>
      <c r="C2609" s="5" t="inlineStr">
        <is>
          <t>AT.AT-FS.FO-Deposition-OXN</t>
        </is>
      </c>
      <c r="D2609" s="5" t="inlineStr">
        <is>
          <t>AT</t>
        </is>
      </c>
      <c r="E2609" s="5" t="inlineStr">
        <is>
          <t>AT</t>
        </is>
      </c>
      <c r="F2609" s="5">
        <f>VLOOKUP(E2609,'5.a Definitions'!E:F,2,FALSE)</f>
        <v/>
      </c>
      <c r="G2609" s="5" t="inlineStr">
        <is>
          <t>FS</t>
        </is>
      </c>
      <c r="H2609" s="5" t="inlineStr">
        <is>
          <t>FO</t>
        </is>
      </c>
      <c r="I2609" s="5">
        <f>VLOOKUP(H2609,'5.a Definitions'!E:F,2,FALSE)</f>
        <v/>
      </c>
      <c r="J2609" s="465" t="inlineStr">
        <is>
          <t xml:space="preserve"> Deposition </t>
        </is>
      </c>
      <c r="K2609" s="465" t="inlineStr">
        <is>
          <t xml:space="preserve"> deposition to forests </t>
        </is>
      </c>
      <c r="L2609" s="465" t="inlineStr">
        <is>
          <t xml:space="preserve"> reactive </t>
        </is>
      </c>
      <c r="M2609" s="465" t="inlineStr">
        <is>
          <t xml:space="preserve"> OXN </t>
        </is>
      </c>
      <c r="N2609" s="466" t="n">
        <v>24.81106001512882</v>
      </c>
      <c r="O2609" s="467" t="n">
        <v>0.3766115071511001</v>
      </c>
      <c r="P2609" s="468" t="n">
        <v>2007</v>
      </c>
      <c r="Q2609" s="469" t="inlineStr">
        <is>
          <t>NILU and geodata.no</t>
        </is>
      </c>
      <c r="R2609" s="469" t="inlineStr">
        <is>
          <t>ok</t>
        </is>
      </c>
      <c r="S2609" s="469" t="inlineStr">
        <is>
          <t xml:space="preserve"> text </t>
        </is>
      </c>
      <c r="T2609" s="426" t="inlineStr">
        <is>
          <t>Norway</t>
        </is>
      </c>
      <c r="U2609" s="465" t="inlineStr">
        <is>
          <t xml:space="preserve"> - </t>
        </is>
      </c>
      <c r="V2609" s="465" t="n">
        <v>0.04</v>
      </c>
    </row>
    <row r="2610" ht="16" customHeight="1">
      <c r="B2610" s="5" t="inlineStr">
        <is>
          <t>AT.AT-FS.FO</t>
        </is>
      </c>
      <c r="C2610" s="5" t="inlineStr">
        <is>
          <t>AT.AT-FS.FO-Deposition-RDN</t>
        </is>
      </c>
      <c r="D2610" s="5" t="inlineStr">
        <is>
          <t>AT</t>
        </is>
      </c>
      <c r="E2610" s="5" t="inlineStr">
        <is>
          <t>AT</t>
        </is>
      </c>
      <c r="F2610" s="5">
        <f>VLOOKUP(E2610,'5.a Definitions'!E:F,2,FALSE)</f>
        <v/>
      </c>
      <c r="G2610" s="5" t="inlineStr">
        <is>
          <t>FS</t>
        </is>
      </c>
      <c r="H2610" s="5" t="inlineStr">
        <is>
          <t>FO</t>
        </is>
      </c>
      <c r="I2610" s="5">
        <f>VLOOKUP(H2610,'5.a Definitions'!E:F,2,FALSE)</f>
        <v/>
      </c>
      <c r="J2610" s="465" t="inlineStr">
        <is>
          <t xml:space="preserve"> Deposition </t>
        </is>
      </c>
      <c r="K2610" s="465" t="inlineStr">
        <is>
          <t xml:space="preserve"> deposition to forests </t>
        </is>
      </c>
      <c r="L2610" s="465" t="inlineStr">
        <is>
          <t xml:space="preserve"> reactive </t>
        </is>
      </c>
      <c r="M2610" s="465" t="inlineStr">
        <is>
          <t xml:space="preserve"> RDN </t>
        </is>
      </c>
      <c r="N2610" s="466" t="n">
        <v>27.67742886701905</v>
      </c>
      <c r="O2610" s="467" t="n">
        <v>0.3766115071511001</v>
      </c>
      <c r="P2610" s="468" t="n">
        <v>2007</v>
      </c>
      <c r="Q2610" s="469" t="inlineStr">
        <is>
          <t>NILU and geodata.no</t>
        </is>
      </c>
      <c r="R2610" s="469" t="inlineStr">
        <is>
          <t>ok</t>
        </is>
      </c>
      <c r="S2610" s="469" t="inlineStr">
        <is>
          <t xml:space="preserve"> text </t>
        </is>
      </c>
      <c r="T2610" s="426" t="inlineStr">
        <is>
          <t>Norway</t>
        </is>
      </c>
      <c r="U2610" s="465" t="inlineStr">
        <is>
          <t xml:space="preserve"> - </t>
        </is>
      </c>
      <c r="V2610" s="465" t="n">
        <v>0.04</v>
      </c>
    </row>
    <row r="2611" ht="16" customHeight="1">
      <c r="B2611" s="5" t="inlineStr">
        <is>
          <t>AT.AT-FS.FO</t>
        </is>
      </c>
      <c r="C2611" s="5" t="inlineStr">
        <is>
          <t>AT.AT-FS.FO-N2 fixation-N2</t>
        </is>
      </c>
      <c r="D2611" s="5" t="inlineStr">
        <is>
          <t>AT</t>
        </is>
      </c>
      <c r="E2611" s="5" t="inlineStr">
        <is>
          <t>AT</t>
        </is>
      </c>
      <c r="F2611" s="5">
        <f>VLOOKUP(E2611,'5.a Definitions'!E:F,2,FALSE)</f>
        <v/>
      </c>
      <c r="G2611" s="5" t="inlineStr">
        <is>
          <t>FS</t>
        </is>
      </c>
      <c r="H2611" s="5" t="inlineStr">
        <is>
          <t>FO</t>
        </is>
      </c>
      <c r="I2611" s="5">
        <f>VLOOKUP(H2611,'5.a Definitions'!E:F,2,FALSE)</f>
        <v/>
      </c>
      <c r="J2611" s="465" t="inlineStr">
        <is>
          <t xml:space="preserve"> N2 fixation </t>
        </is>
      </c>
      <c r="K2611" s="465" t="inlineStr">
        <is>
          <t xml:space="preserve"> N2 fixation forests </t>
        </is>
      </c>
      <c r="L2611" s="465" t="inlineStr">
        <is>
          <t xml:space="preserve"> inert </t>
        </is>
      </c>
      <c r="M2611" s="465" t="inlineStr">
        <is>
          <t xml:space="preserve"> N2 </t>
        </is>
      </c>
      <c r="N2611" s="466" t="n">
        <v>18</v>
      </c>
      <c r="O2611" s="467" t="n">
        <v>0.5019089907080868</v>
      </c>
      <c r="P2611" s="468" t="n">
        <v>2007</v>
      </c>
      <c r="Q2611" s="469" t="inlineStr">
        <is>
          <t>Moldan (2025) and SSB</t>
        </is>
      </c>
      <c r="R2611" s="469" t="inlineStr">
        <is>
          <t>ok</t>
        </is>
      </c>
      <c r="S2611" s="469" t="inlineStr">
        <is>
          <t xml:space="preserve"> text </t>
        </is>
      </c>
      <c r="T2611" s="426" t="inlineStr">
        <is>
          <t>Norway</t>
        </is>
      </c>
      <c r="U2611" s="465" t="inlineStr">
        <is>
          <t xml:space="preserve"> - </t>
        </is>
      </c>
      <c r="V2611" s="465" t="n">
        <v>0.04</v>
      </c>
    </row>
    <row r="2612" ht="16" customHeight="1">
      <c r="B2612" s="5" t="inlineStr">
        <is>
          <t>AT.AT-FS.OL</t>
        </is>
      </c>
      <c r="C2612" s="5" t="inlineStr">
        <is>
          <t>AT.AT-FS.OL-Deposition-OXN</t>
        </is>
      </c>
      <c r="D2612" s="5" t="inlineStr">
        <is>
          <t>AT</t>
        </is>
      </c>
      <c r="E2612" s="5" t="inlineStr">
        <is>
          <t>AT</t>
        </is>
      </c>
      <c r="F2612" s="5">
        <f>VLOOKUP(E2612,'5.a Definitions'!E:F,2,FALSE)</f>
        <v/>
      </c>
      <c r="G2612" s="5" t="inlineStr">
        <is>
          <t>FS</t>
        </is>
      </c>
      <c r="H2612" s="5" t="inlineStr">
        <is>
          <t>OL</t>
        </is>
      </c>
      <c r="I2612" s="5">
        <f>VLOOKUP(H2612,'5.a Definitions'!E:F,2,FALSE)</f>
        <v/>
      </c>
      <c r="J2612" s="465" t="inlineStr">
        <is>
          <t xml:space="preserve"> Deposition </t>
        </is>
      </c>
      <c r="K2612" s="465" t="inlineStr">
        <is>
          <t xml:space="preserve"> deposition to other land </t>
        </is>
      </c>
      <c r="L2612" s="465" t="inlineStr">
        <is>
          <t xml:space="preserve"> reactive </t>
        </is>
      </c>
      <c r="M2612" s="465" t="inlineStr">
        <is>
          <t xml:space="preserve"> OXN </t>
        </is>
      </c>
      <c r="N2612" s="466" t="n">
        <v>29.35230337735127</v>
      </c>
      <c r="O2612" s="467" t="n">
        <v>0.3766115071511001</v>
      </c>
      <c r="P2612" s="468" t="n">
        <v>2007</v>
      </c>
      <c r="Q2612" s="469" t="inlineStr">
        <is>
          <t>NILU and geodata.no</t>
        </is>
      </c>
      <c r="R2612" s="469" t="inlineStr">
        <is>
          <t>ok</t>
        </is>
      </c>
      <c r="S2612" s="469" t="inlineStr">
        <is>
          <t xml:space="preserve"> text </t>
        </is>
      </c>
      <c r="T2612" s="426" t="inlineStr">
        <is>
          <t>Norway</t>
        </is>
      </c>
      <c r="U2612" s="465" t="inlineStr">
        <is>
          <t xml:space="preserve"> - </t>
        </is>
      </c>
      <c r="V2612" s="465" t="n">
        <v>0.04</v>
      </c>
    </row>
    <row r="2613" ht="16" customHeight="1">
      <c r="B2613" s="5" t="inlineStr">
        <is>
          <t>AT.AT-FS.OL</t>
        </is>
      </c>
      <c r="C2613" s="5" t="inlineStr">
        <is>
          <t>AT.AT-FS.OL-Deposition-RDN</t>
        </is>
      </c>
      <c r="D2613" s="5" t="inlineStr">
        <is>
          <t>AT</t>
        </is>
      </c>
      <c r="E2613" s="5" t="inlineStr">
        <is>
          <t>AT</t>
        </is>
      </c>
      <c r="F2613" s="5">
        <f>VLOOKUP(E2613,'5.a Definitions'!E:F,2,FALSE)</f>
        <v/>
      </c>
      <c r="G2613" s="5" t="inlineStr">
        <is>
          <t>FS</t>
        </is>
      </c>
      <c r="H2613" s="5" t="inlineStr">
        <is>
          <t>OL</t>
        </is>
      </c>
      <c r="I2613" s="5">
        <f>VLOOKUP(H2613,'5.a Definitions'!E:F,2,FALSE)</f>
        <v/>
      </c>
      <c r="J2613" s="465" t="inlineStr">
        <is>
          <t xml:space="preserve"> Deposition </t>
        </is>
      </c>
      <c r="K2613" s="465" t="inlineStr">
        <is>
          <t xml:space="preserve"> deposition to other land </t>
        </is>
      </c>
      <c r="L2613" s="465" t="inlineStr">
        <is>
          <t xml:space="preserve"> reactive </t>
        </is>
      </c>
      <c r="M2613" s="465" t="inlineStr">
        <is>
          <t xml:space="preserve"> RDN </t>
        </is>
      </c>
      <c r="N2613" s="466" t="n">
        <v>40.01053502287365</v>
      </c>
      <c r="O2613" s="467" t="n">
        <v>0.3766115071511</v>
      </c>
      <c r="P2613" s="468" t="n">
        <v>2007</v>
      </c>
      <c r="Q2613" s="469" t="inlineStr">
        <is>
          <t>NILU and geodata.no</t>
        </is>
      </c>
      <c r="R2613" s="469" t="inlineStr">
        <is>
          <t>ok</t>
        </is>
      </c>
      <c r="S2613" s="469" t="inlineStr">
        <is>
          <t xml:space="preserve"> text </t>
        </is>
      </c>
      <c r="T2613" s="426" t="inlineStr">
        <is>
          <t>Norway</t>
        </is>
      </c>
      <c r="U2613" s="465" t="inlineStr">
        <is>
          <t xml:space="preserve"> - </t>
        </is>
      </c>
      <c r="V2613" s="465" t="n">
        <v>0.04</v>
      </c>
    </row>
    <row r="2614" ht="16" customHeight="1">
      <c r="B2614" s="5" t="inlineStr">
        <is>
          <t>AT.AT-FS.OL</t>
        </is>
      </c>
      <c r="C2614" s="5" t="inlineStr">
        <is>
          <t>AT.AT-FS.OL-N2 fixation-N2</t>
        </is>
      </c>
      <c r="D2614" s="5" t="inlineStr">
        <is>
          <t>AT</t>
        </is>
      </c>
      <c r="E2614" s="5" t="inlineStr">
        <is>
          <t>AT</t>
        </is>
      </c>
      <c r="F2614" s="5">
        <f>VLOOKUP(E2614,'5.a Definitions'!E:F,2,FALSE)</f>
        <v/>
      </c>
      <c r="G2614" s="5" t="inlineStr">
        <is>
          <t>FS</t>
        </is>
      </c>
      <c r="H2614" s="5" t="inlineStr">
        <is>
          <t>OL</t>
        </is>
      </c>
      <c r="I2614" s="5">
        <f>VLOOKUP(H2614,'5.a Definitions'!E:F,2,FALSE)</f>
        <v/>
      </c>
      <c r="J2614" s="465" t="inlineStr">
        <is>
          <t xml:space="preserve"> N2 fixation </t>
        </is>
      </c>
      <c r="K2614" s="465" t="inlineStr">
        <is>
          <t xml:space="preserve"> N2 fixation other land </t>
        </is>
      </c>
      <c r="L2614" s="465" t="inlineStr">
        <is>
          <t xml:space="preserve"> inert </t>
        </is>
      </c>
      <c r="M2614" s="465" t="inlineStr">
        <is>
          <t xml:space="preserve"> N2 </t>
        </is>
      </c>
      <c r="N2614" s="466" t="n">
        <v>23.228884</v>
      </c>
      <c r="O2614" s="467" t="n">
        <v>0.8373855850737826</v>
      </c>
      <c r="P2614" s="468" t="n">
        <v>2007</v>
      </c>
      <c r="Q2614" s="469" t="inlineStr">
        <is>
          <t>CORINE land cover inventory and Reddy &amp; DeLaune (2008)</t>
        </is>
      </c>
      <c r="R2614" s="469" t="inlineStr">
        <is>
          <t>ok</t>
        </is>
      </c>
      <c r="S2614" s="469" t="inlineStr">
        <is>
          <t xml:space="preserve"> text </t>
        </is>
      </c>
      <c r="T2614" s="426" t="inlineStr">
        <is>
          <t>Norway</t>
        </is>
      </c>
      <c r="U2614" s="465" t="inlineStr">
        <is>
          <t xml:space="preserve"> - </t>
        </is>
      </c>
      <c r="V2614" s="465" t="n">
        <v>0.04</v>
      </c>
    </row>
    <row r="2615" ht="16" customHeight="1">
      <c r="B2615" s="5" t="inlineStr">
        <is>
          <t>AT.AT-HS.HS</t>
        </is>
      </c>
      <c r="C2615" s="5" t="inlineStr">
        <is>
          <t>AT.AT-HS.HS-Deposition-OXN</t>
        </is>
      </c>
      <c r="D2615" s="5" t="inlineStr">
        <is>
          <t>AT</t>
        </is>
      </c>
      <c r="E2615" s="5" t="inlineStr">
        <is>
          <t>AT</t>
        </is>
      </c>
      <c r="F2615" s="5">
        <f>VLOOKUP(E2615,'5.a Definitions'!E:F,2,FALSE)</f>
        <v/>
      </c>
      <c r="G2615" s="5" t="inlineStr">
        <is>
          <t>HS</t>
        </is>
      </c>
      <c r="H2615" s="5" t="inlineStr">
        <is>
          <t>HS</t>
        </is>
      </c>
      <c r="I2615" s="5">
        <f>VLOOKUP(H2615,'5.a Definitions'!E:F,2,FALSE)</f>
        <v/>
      </c>
      <c r="J2615" s="465" t="inlineStr">
        <is>
          <t xml:space="preserve"> Deposition </t>
        </is>
      </c>
      <c r="K2615" s="465" t="inlineStr">
        <is>
          <t xml:space="preserve"> deposition to settlements </t>
        </is>
      </c>
      <c r="L2615" s="465" t="inlineStr">
        <is>
          <t xml:space="preserve"> reactive </t>
        </is>
      </c>
      <c r="M2615" s="465" t="inlineStr">
        <is>
          <t xml:space="preserve"> OXN </t>
        </is>
      </c>
      <c r="N2615" s="466" t="n">
        <v>1.644465864379538</v>
      </c>
      <c r="O2615" s="467" t="n">
        <v>0.3766115071511001</v>
      </c>
      <c r="P2615" s="468" t="n">
        <v>2007</v>
      </c>
      <c r="Q2615" s="469" t="inlineStr">
        <is>
          <t>NILU and geodata.no</t>
        </is>
      </c>
      <c r="R2615" s="469" t="inlineStr">
        <is>
          <t>ok</t>
        </is>
      </c>
      <c r="S2615" s="469" t="inlineStr">
        <is>
          <t xml:space="preserve"> text </t>
        </is>
      </c>
      <c r="T2615" s="426" t="inlineStr">
        <is>
          <t>Norway</t>
        </is>
      </c>
      <c r="U2615" s="465" t="inlineStr">
        <is>
          <t xml:space="preserve"> - </t>
        </is>
      </c>
      <c r="V2615" s="465" t="n">
        <v>0.04</v>
      </c>
    </row>
    <row r="2616" ht="16" customHeight="1">
      <c r="B2616" s="5" t="inlineStr">
        <is>
          <t>AT.AT-HS.HS</t>
        </is>
      </c>
      <c r="C2616" s="5" t="inlineStr">
        <is>
          <t>AT.AT-HS.HS-Deposition-RDN</t>
        </is>
      </c>
      <c r="D2616" s="5" t="inlineStr">
        <is>
          <t>AT</t>
        </is>
      </c>
      <c r="E2616" s="5" t="inlineStr">
        <is>
          <t>AT</t>
        </is>
      </c>
      <c r="F2616" s="5">
        <f>VLOOKUP(E2616,'5.a Definitions'!E:F,2,FALSE)</f>
        <v/>
      </c>
      <c r="G2616" s="5" t="inlineStr">
        <is>
          <t>HS</t>
        </is>
      </c>
      <c r="H2616" s="5" t="inlineStr">
        <is>
          <t>HS</t>
        </is>
      </c>
      <c r="I2616" s="5">
        <f>VLOOKUP(H2616,'5.a Definitions'!E:F,2,FALSE)</f>
        <v/>
      </c>
      <c r="J2616" s="465" t="inlineStr">
        <is>
          <t xml:space="preserve"> Deposition </t>
        </is>
      </c>
      <c r="K2616" s="465" t="inlineStr">
        <is>
          <t xml:space="preserve"> deposition to settlements </t>
        </is>
      </c>
      <c r="L2616" s="465" t="inlineStr">
        <is>
          <t xml:space="preserve"> reactive </t>
        </is>
      </c>
      <c r="M2616" s="465" t="inlineStr">
        <is>
          <t xml:space="preserve"> RDN </t>
        </is>
      </c>
      <c r="N2616" s="466" t="n">
        <v>1.737940393930481</v>
      </c>
      <c r="O2616" s="467" t="n">
        <v>0.3766115071511001</v>
      </c>
      <c r="P2616" s="468" t="n">
        <v>2007</v>
      </c>
      <c r="Q2616" s="469" t="inlineStr">
        <is>
          <t>NILU and geodata.no</t>
        </is>
      </c>
      <c r="R2616" s="469" t="inlineStr">
        <is>
          <t>ok</t>
        </is>
      </c>
      <c r="S2616" s="469" t="inlineStr">
        <is>
          <t xml:space="preserve"> text </t>
        </is>
      </c>
      <c r="T2616" s="426" t="inlineStr">
        <is>
          <t>Norway</t>
        </is>
      </c>
      <c r="U2616" s="465" t="inlineStr">
        <is>
          <t xml:space="preserve"> - </t>
        </is>
      </c>
      <c r="V2616" s="465" t="n">
        <v>0.04</v>
      </c>
    </row>
    <row r="2617" ht="16" customHeight="1">
      <c r="B2617" s="5" t="inlineStr">
        <is>
          <t>AT.AT-HY.SW</t>
        </is>
      </c>
      <c r="C2617" s="5" t="inlineStr">
        <is>
          <t>AT.AT-HY.SW-Deposition-OXN</t>
        </is>
      </c>
      <c r="D2617" s="5" t="inlineStr">
        <is>
          <t>AT</t>
        </is>
      </c>
      <c r="E2617" s="5" t="inlineStr">
        <is>
          <t>AT</t>
        </is>
      </c>
      <c r="F2617" s="5">
        <f>VLOOKUP(E2617,'5.a Definitions'!E:F,2,FALSE)</f>
        <v/>
      </c>
      <c r="G2617" s="5" t="inlineStr">
        <is>
          <t>HY</t>
        </is>
      </c>
      <c r="H2617" s="5" t="inlineStr">
        <is>
          <t>SW</t>
        </is>
      </c>
      <c r="I2617" s="5">
        <f>VLOOKUP(H2617,'5.a Definitions'!E:F,2,FALSE)</f>
        <v/>
      </c>
      <c r="J2617" s="465" t="inlineStr">
        <is>
          <t xml:space="preserve"> Deposition </t>
        </is>
      </c>
      <c r="K2617" s="465" t="inlineStr">
        <is>
          <t xml:space="preserve"> deposition to surface water </t>
        </is>
      </c>
      <c r="L2617" s="465" t="inlineStr">
        <is>
          <t xml:space="preserve"> reactive </t>
        </is>
      </c>
      <c r="M2617" s="465" t="inlineStr">
        <is>
          <t xml:space="preserve"> OXN </t>
        </is>
      </c>
      <c r="N2617" s="466" t="n">
        <v>4.174066241025963</v>
      </c>
      <c r="O2617" s="467" t="n">
        <v>0.3766115071511001</v>
      </c>
      <c r="P2617" s="468" t="n">
        <v>2007</v>
      </c>
      <c r="Q2617" s="469" t="inlineStr">
        <is>
          <t>NILU and geodata.no</t>
        </is>
      </c>
      <c r="R2617" s="469" t="inlineStr">
        <is>
          <t>ok</t>
        </is>
      </c>
      <c r="S2617" s="469" t="inlineStr">
        <is>
          <t xml:space="preserve"> text </t>
        </is>
      </c>
      <c r="T2617" s="426" t="inlineStr">
        <is>
          <t>Norway</t>
        </is>
      </c>
      <c r="U2617" s="465" t="inlineStr">
        <is>
          <t xml:space="preserve"> - </t>
        </is>
      </c>
      <c r="V2617" s="465" t="n">
        <v>0.04</v>
      </c>
    </row>
    <row r="2618" ht="16" customHeight="1">
      <c r="B2618" s="5" t="inlineStr">
        <is>
          <t>AT.AT-HY.SW</t>
        </is>
      </c>
      <c r="C2618" s="5" t="inlineStr">
        <is>
          <t>AT.AT-HY.SW-Deposition-RDN</t>
        </is>
      </c>
      <c r="D2618" s="5" t="inlineStr">
        <is>
          <t>AT</t>
        </is>
      </c>
      <c r="E2618" s="5" t="inlineStr">
        <is>
          <t>AT</t>
        </is>
      </c>
      <c r="F2618" s="5">
        <f>VLOOKUP(E2618,'5.a Definitions'!E:F,2,FALSE)</f>
        <v/>
      </c>
      <c r="G2618" s="5" t="inlineStr">
        <is>
          <t>HY</t>
        </is>
      </c>
      <c r="H2618" s="5" t="inlineStr">
        <is>
          <t>SW</t>
        </is>
      </c>
      <c r="I2618" s="5">
        <f>VLOOKUP(H2618,'5.a Definitions'!E:F,2,FALSE)</f>
        <v/>
      </c>
      <c r="J2618" s="465" t="inlineStr">
        <is>
          <t xml:space="preserve"> Deposition </t>
        </is>
      </c>
      <c r="K2618" s="465" t="inlineStr">
        <is>
          <t xml:space="preserve"> deposition to surface water </t>
        </is>
      </c>
      <c r="L2618" s="465" t="inlineStr">
        <is>
          <t xml:space="preserve"> reactive </t>
        </is>
      </c>
      <c r="M2618" s="465" t="inlineStr">
        <is>
          <t xml:space="preserve"> RDN </t>
        </is>
      </c>
      <c r="N2618" s="466" t="n">
        <v>5.001636671840852</v>
      </c>
      <c r="O2618" s="467" t="n">
        <v>0.3766115071511</v>
      </c>
      <c r="P2618" s="468" t="n">
        <v>2007</v>
      </c>
      <c r="Q2618" s="469" t="inlineStr">
        <is>
          <t>NILU and geodata.no</t>
        </is>
      </c>
      <c r="R2618" s="469" t="inlineStr">
        <is>
          <t>ok</t>
        </is>
      </c>
      <c r="S2618" s="469" t="inlineStr">
        <is>
          <t xml:space="preserve"> text </t>
        </is>
      </c>
      <c r="T2618" s="426" t="inlineStr">
        <is>
          <t>Norway</t>
        </is>
      </c>
      <c r="U2618" s="465" t="inlineStr">
        <is>
          <t xml:space="preserve"> - </t>
        </is>
      </c>
      <c r="V2618" s="465" t="n">
        <v>0.04</v>
      </c>
    </row>
    <row r="2619" ht="16" customHeight="1">
      <c r="B2619" s="5" t="inlineStr">
        <is>
          <t>AT.AT-HY.SW</t>
        </is>
      </c>
      <c r="C2619" s="5" t="inlineStr">
        <is>
          <t>AT.AT-HY.SW-N2 fixation-N2</t>
        </is>
      </c>
      <c r="D2619" s="5" t="inlineStr">
        <is>
          <t>AT</t>
        </is>
      </c>
      <c r="E2619" s="5" t="inlineStr">
        <is>
          <t>AT</t>
        </is>
      </c>
      <c r="F2619" s="5">
        <f>VLOOKUP(E2619,'5.a Definitions'!E:F,2,FALSE)</f>
        <v/>
      </c>
      <c r="G2619" s="5" t="inlineStr">
        <is>
          <t>HY</t>
        </is>
      </c>
      <c r="H2619" s="5" t="inlineStr">
        <is>
          <t>SW</t>
        </is>
      </c>
      <c r="I2619" s="5">
        <f>VLOOKUP(H2619,'5.a Definitions'!E:F,2,FALSE)</f>
        <v/>
      </c>
      <c r="J2619" s="465" t="inlineStr">
        <is>
          <t xml:space="preserve"> N2 fixation </t>
        </is>
      </c>
      <c r="K2619" s="465" t="inlineStr">
        <is>
          <t xml:space="preserve"> N2 fixation surface water </t>
        </is>
      </c>
      <c r="L2619" s="465" t="inlineStr">
        <is>
          <t xml:space="preserve"> inert </t>
        </is>
      </c>
      <c r="M2619" s="465" t="inlineStr">
        <is>
          <t xml:space="preserve"> N2 </t>
        </is>
      </c>
      <c r="N2619" s="466" t="n">
        <v>2.0457</v>
      </c>
      <c r="O2619" s="467" t="n">
        <v>8.962723886426243</v>
      </c>
      <c r="P2619" s="468" t="n">
        <v>2007</v>
      </c>
      <c r="Q2619" s="469" t="inlineStr">
        <is>
          <t>NIBIO and Reddy &amp; DeLaune (2008)</t>
        </is>
      </c>
      <c r="R2619" s="469" t="inlineStr">
        <is>
          <t>ok</t>
        </is>
      </c>
      <c r="S2619" s="469" t="inlineStr">
        <is>
          <t xml:space="preserve"> text </t>
        </is>
      </c>
      <c r="T2619" s="426" t="inlineStr">
        <is>
          <t>Norway</t>
        </is>
      </c>
      <c r="U2619" s="465" t="inlineStr">
        <is>
          <t xml:space="preserve"> - </t>
        </is>
      </c>
      <c r="V2619" s="465" t="n">
        <v>0.04</v>
      </c>
    </row>
    <row r="2620" ht="16" customHeight="1">
      <c r="B2620" s="5" t="inlineStr">
        <is>
          <t>AT.AT-RW.RW</t>
        </is>
      </c>
      <c r="C2620" s="5" t="inlineStr">
        <is>
          <t>AT.AT-RW.RW-Atmospheric outflow-RDN</t>
        </is>
      </c>
      <c r="D2620" s="5" t="inlineStr">
        <is>
          <t>AT</t>
        </is>
      </c>
      <c r="E2620" s="5" t="inlineStr">
        <is>
          <t>AT</t>
        </is>
      </c>
      <c r="F2620" s="5">
        <f>VLOOKUP(E2620,'5.a Definitions'!E:F,2,FALSE)</f>
        <v/>
      </c>
      <c r="G2620" s="5" t="inlineStr">
        <is>
          <t>RW</t>
        </is>
      </c>
      <c r="H2620" s="5" t="inlineStr">
        <is>
          <t>RW</t>
        </is>
      </c>
      <c r="I2620" s="5">
        <f>VLOOKUP(H2620,'5.a Definitions'!E:F,2,FALSE)</f>
        <v/>
      </c>
      <c r="J2620" s="465" t="inlineStr">
        <is>
          <t xml:space="preserve"> Atmospheric outflow </t>
        </is>
      </c>
      <c r="K2620" s="465" t="inlineStr">
        <is>
          <t xml:space="preserve"> atmospheric outflow </t>
        </is>
      </c>
      <c r="L2620" s="465" t="inlineStr">
        <is>
          <t xml:space="preserve"> reactive </t>
        </is>
      </c>
      <c r="M2620" s="465" t="inlineStr">
        <is>
          <t xml:space="preserve"> RDN </t>
        </is>
      </c>
      <c r="N2620" s="466" t="n">
        <v>10.36564098628667</v>
      </c>
      <c r="O2620" s="467" t="n">
        <v>0.4978678205152003</v>
      </c>
      <c r="P2620" s="468" t="n">
        <v>2007</v>
      </c>
      <c r="Q2620" s="469" t="inlineStr">
        <is>
          <t>EMEP SR tables</t>
        </is>
      </c>
      <c r="R2620" s="469" t="inlineStr">
        <is>
          <t>ok</t>
        </is>
      </c>
      <c r="S2620" s="469" t="inlineStr">
        <is>
          <t xml:space="preserve"> text </t>
        </is>
      </c>
      <c r="T2620" s="426" t="inlineStr">
        <is>
          <t>Norway</t>
        </is>
      </c>
      <c r="U2620" s="465" t="inlineStr">
        <is>
          <t xml:space="preserve"> - </t>
        </is>
      </c>
      <c r="V2620" s="465" t="n">
        <v>0.04</v>
      </c>
    </row>
    <row r="2621" ht="16" customHeight="1" thickBot="1">
      <c r="A2621" s="493" t="n"/>
      <c r="B2621" s="6" t="inlineStr">
        <is>
          <t>AT.AT-RW.RW</t>
        </is>
      </c>
      <c r="C2621" s="6" t="inlineStr">
        <is>
          <t>AT.AT-RW.RW-Atmospheric outflow-OXN</t>
        </is>
      </c>
      <c r="D2621" s="6" t="inlineStr">
        <is>
          <t>AT</t>
        </is>
      </c>
      <c r="E2621" s="6" t="inlineStr">
        <is>
          <t>AT</t>
        </is>
      </c>
      <c r="F2621" s="5">
        <f>VLOOKUP(E2621,'5.a Definitions'!E:F,2,FALSE)</f>
        <v/>
      </c>
      <c r="G2621" s="6" t="inlineStr">
        <is>
          <t>RW</t>
        </is>
      </c>
      <c r="H2621" s="6" t="inlineStr">
        <is>
          <t>RW</t>
        </is>
      </c>
      <c r="I2621" s="5">
        <f>VLOOKUP(H2621,'5.a Definitions'!E:F,2,FALSE)</f>
        <v/>
      </c>
      <c r="J2621" s="470" t="inlineStr">
        <is>
          <t xml:space="preserve"> Atmospheric outflow </t>
        </is>
      </c>
      <c r="K2621" s="470" t="inlineStr">
        <is>
          <t xml:space="preserve"> atmospheric outflow </t>
        </is>
      </c>
      <c r="L2621" s="470" t="inlineStr">
        <is>
          <t xml:space="preserve"> reactive </t>
        </is>
      </c>
      <c r="M2621" s="470" t="inlineStr">
        <is>
          <t xml:space="preserve"> OXN </t>
        </is>
      </c>
      <c r="N2621" s="466" t="n">
        <v>36.50793094041333</v>
      </c>
      <c r="O2621" s="471" t="n">
        <v>0.4978678205152003</v>
      </c>
      <c r="P2621" s="468" t="n">
        <v>2007</v>
      </c>
      <c r="Q2621" s="472" t="inlineStr">
        <is>
          <t>EMEP SR tables</t>
        </is>
      </c>
      <c r="R2621" s="469" t="inlineStr">
        <is>
          <t>ok</t>
        </is>
      </c>
      <c r="S2621" s="472" t="inlineStr">
        <is>
          <t xml:space="preserve"> text </t>
        </is>
      </c>
      <c r="T2621" s="426" t="inlineStr">
        <is>
          <t>Norway</t>
        </is>
      </c>
      <c r="U2621" s="470" t="inlineStr">
        <is>
          <t xml:space="preserve"> - </t>
        </is>
      </c>
      <c r="V2621" s="470" t="n">
        <v>0.04</v>
      </c>
    </row>
    <row r="2622" ht="16" customHeight="1">
      <c r="A2622" s="491" t="inlineStr">
        <is>
          <t>Hydrosphere</t>
        </is>
      </c>
      <c r="B2622" s="5" t="inlineStr">
        <is>
          <t>HY.CW-MP.FP</t>
        </is>
      </c>
      <c r="C2622" s="5" t="inlineStr">
        <is>
          <t>HY.CW-MP.FP-Fish (wild catch)-Nmix</t>
        </is>
      </c>
      <c r="D2622" s="5" t="inlineStr">
        <is>
          <t>HY</t>
        </is>
      </c>
      <c r="E2622" s="5" t="inlineStr">
        <is>
          <t>CW</t>
        </is>
      </c>
      <c r="F2622" s="5">
        <f>VLOOKUP(E2622,'5.a Definitions'!E:F,2,FALSE)</f>
        <v/>
      </c>
      <c r="G2622" s="5" t="inlineStr">
        <is>
          <t>MP</t>
        </is>
      </c>
      <c r="H2622" s="5" t="inlineStr">
        <is>
          <t>FP</t>
        </is>
      </c>
      <c r="I2622" s="5">
        <f>VLOOKUP(H2622,'5.a Definitions'!E:F,2,FALSE)</f>
        <v/>
      </c>
      <c r="J2622" s="465" t="inlineStr">
        <is>
          <t xml:space="preserve"> Fish (wild catch) </t>
        </is>
      </c>
      <c r="K2622" s="5" t="inlineStr">
        <is>
          <t>coastal water fish (wild catch)</t>
        </is>
      </c>
      <c r="L2622" s="465" t="inlineStr">
        <is>
          <t xml:space="preserve"> reactive </t>
        </is>
      </c>
      <c r="M2622" s="465" t="inlineStr">
        <is>
          <t xml:space="preserve"> Nmix </t>
        </is>
      </c>
      <c r="N2622" s="466" t="n">
        <v>64.15336990719999</v>
      </c>
      <c r="O2622" s="467" t="n">
        <v>0.1090184120293754</v>
      </c>
      <c r="P2622" s="468" t="n">
        <v>2007</v>
      </c>
      <c r="Q2622" s="469" t="inlineStr">
        <is>
          <t>Fiskeridirektoratet</t>
        </is>
      </c>
      <c r="R2622" s="469" t="inlineStr">
        <is>
          <t>ok</t>
        </is>
      </c>
      <c r="S2622" s="469" t="inlineStr">
        <is>
          <t xml:space="preserve"> text </t>
        </is>
      </c>
      <c r="T2622" s="426" t="inlineStr">
        <is>
          <t>Norway</t>
        </is>
      </c>
      <c r="U2622" s="5" t="inlineStr">
        <is>
          <t>useful output</t>
        </is>
      </c>
      <c r="V2622" s="465" t="n">
        <v>0.04</v>
      </c>
    </row>
    <row r="2623" ht="16" customHeight="1">
      <c r="B2623" s="5" t="inlineStr">
        <is>
          <t>HY.SW-AT.AT</t>
        </is>
      </c>
      <c r="C2623" s="5" t="inlineStr">
        <is>
          <t>HY.SW-AT.AT-Emissions-N2</t>
        </is>
      </c>
      <c r="D2623" s="5" t="inlineStr">
        <is>
          <t>HY</t>
        </is>
      </c>
      <c r="E2623" s="5" t="inlineStr">
        <is>
          <t>SW</t>
        </is>
      </c>
      <c r="F2623" s="5">
        <f>VLOOKUP(E2623,'5.a Definitions'!E:F,2,FALSE)</f>
        <v/>
      </c>
      <c r="G2623" s="5" t="inlineStr">
        <is>
          <t>AT</t>
        </is>
      </c>
      <c r="H2623" s="5" t="inlineStr">
        <is>
          <t>AT</t>
        </is>
      </c>
      <c r="I2623" s="5">
        <f>VLOOKUP(H2623,'5.a Definitions'!E:F,2,FALSE)</f>
        <v/>
      </c>
      <c r="J2623" s="465" t="inlineStr">
        <is>
          <t xml:space="preserve"> Emissions </t>
        </is>
      </c>
      <c r="K2623" s="465" t="inlineStr">
        <is>
          <t xml:space="preserve"> surface water emissions </t>
        </is>
      </c>
      <c r="L2623" s="465" t="inlineStr">
        <is>
          <t xml:space="preserve"> inert </t>
        </is>
      </c>
      <c r="M2623" s="465" t="inlineStr">
        <is>
          <t xml:space="preserve"> N2 </t>
        </is>
      </c>
      <c r="N2623" s="466" t="n">
        <v>14.04848188875883</v>
      </c>
      <c r="O2623" s="467" t="n">
        <v>0.5738337919055765</v>
      </c>
      <c r="P2623" s="468" t="n">
        <v>2007</v>
      </c>
      <c r="Q2623" s="469" t="inlineStr">
        <is>
          <t>Filled (extrapolated from 2013: inflow to coastal waters x TEOTIL3 retention ratio)</t>
        </is>
      </c>
      <c r="R2623" s="469" t="inlineStr">
        <is>
          <t>ok</t>
        </is>
      </c>
      <c r="S2623" s="469" t="inlineStr">
        <is>
          <t xml:space="preserve"> text </t>
        </is>
      </c>
      <c r="T2623" s="426" t="inlineStr">
        <is>
          <t>Norway</t>
        </is>
      </c>
      <c r="U2623" s="465" t="inlineStr">
        <is>
          <t xml:space="preserve"> N wasted </t>
        </is>
      </c>
      <c r="V2623" s="465" t="n">
        <v>0.04</v>
      </c>
    </row>
    <row r="2624" ht="16" customHeight="1">
      <c r="B2624" s="5" t="inlineStr">
        <is>
          <t>HY.SW-AT.AT</t>
        </is>
      </c>
      <c r="C2624" s="5" t="inlineStr">
        <is>
          <t>HY.SW-AT.AT-Emissions-N2O</t>
        </is>
      </c>
      <c r="D2624" s="5" t="inlineStr">
        <is>
          <t>HY</t>
        </is>
      </c>
      <c r="E2624" s="5" t="inlineStr">
        <is>
          <t>SW</t>
        </is>
      </c>
      <c r="F2624" s="5">
        <f>VLOOKUP(E2624,'5.a Definitions'!E:F,2,FALSE)</f>
        <v/>
      </c>
      <c r="G2624" s="5" t="inlineStr">
        <is>
          <t>AT</t>
        </is>
      </c>
      <c r="H2624" s="5" t="inlineStr">
        <is>
          <t>AT</t>
        </is>
      </c>
      <c r="I2624" s="5">
        <f>VLOOKUP(H2624,'5.a Definitions'!E:F,2,FALSE)</f>
        <v/>
      </c>
      <c r="J2624" s="465" t="inlineStr">
        <is>
          <t xml:space="preserve"> Emissions </t>
        </is>
      </c>
      <c r="K2624" s="465" t="inlineStr">
        <is>
          <t xml:space="preserve"> surface water emissions </t>
        </is>
      </c>
      <c r="L2624" s="465" t="inlineStr">
        <is>
          <t xml:space="preserve"> reactive </t>
        </is>
      </c>
      <c r="M2624" s="465" t="inlineStr">
        <is>
          <t xml:space="preserve"> N2O </t>
        </is>
      </c>
      <c r="N2624" s="466" t="n">
        <v>0.1419038574622104</v>
      </c>
      <c r="O2624" s="467" t="n">
        <v>10.99957650191615</v>
      </c>
      <c r="P2624" s="468" t="n">
        <v>2007</v>
      </c>
      <c r="Q2624" s="469" t="inlineStr">
        <is>
          <t>Filled (extrapolated from 2013: inflow to coastal waters x TEOTIL3 retention ratio)</t>
        </is>
      </c>
      <c r="R2624" s="469" t="inlineStr">
        <is>
          <t>ok</t>
        </is>
      </c>
      <c r="S2624" s="469" t="inlineStr">
        <is>
          <t xml:space="preserve"> text </t>
        </is>
      </c>
      <c r="T2624" s="426" t="inlineStr">
        <is>
          <t>Norway</t>
        </is>
      </c>
      <c r="U2624" s="465" t="inlineStr">
        <is>
          <t xml:space="preserve"> N wasted </t>
        </is>
      </c>
      <c r="V2624" s="465" t="n">
        <v>0.04</v>
      </c>
    </row>
    <row r="2625" ht="16" customHeight="1">
      <c r="B2625" s="5" t="inlineStr">
        <is>
          <t>HY.SW-HY.CW</t>
        </is>
      </c>
      <c r="C2625" s="5" t="inlineStr">
        <is>
          <t>HY.SW-HY.CW-Inflow to coastal waters-Nmix</t>
        </is>
      </c>
      <c r="D2625" s="5" t="inlineStr">
        <is>
          <t>HY</t>
        </is>
      </c>
      <c r="E2625" s="5" t="inlineStr">
        <is>
          <t>SW</t>
        </is>
      </c>
      <c r="F2625" s="5">
        <f>VLOOKUP(E2625,'5.a Definitions'!E:F,2,FALSE)</f>
        <v/>
      </c>
      <c r="G2625" s="5" t="inlineStr">
        <is>
          <t>HY</t>
        </is>
      </c>
      <c r="H2625" s="5" t="inlineStr">
        <is>
          <t>CW</t>
        </is>
      </c>
      <c r="I2625" s="5">
        <f>VLOOKUP(H2625,'5.a Definitions'!E:F,2,FALSE)</f>
        <v/>
      </c>
      <c r="J2625" s="465" t="inlineStr">
        <is>
          <t xml:space="preserve"> Inflow to coastal waters </t>
        </is>
      </c>
      <c r="K2625" s="465" t="inlineStr">
        <is>
          <t xml:space="preserve"> inflow to coastal water </t>
        </is>
      </c>
      <c r="L2625" s="465" t="inlineStr">
        <is>
          <t xml:space="preserve"> reactive </t>
        </is>
      </c>
      <c r="M2625" s="465" t="inlineStr">
        <is>
          <t xml:space="preserve"> Nmix </t>
        </is>
      </c>
      <c r="N2625" s="466" t="n">
        <v>118.0078341121409</v>
      </c>
      <c r="O2625" s="467" t="n">
        <v>0.2176103177540698</v>
      </c>
      <c r="P2625" s="468" t="n">
        <v>2007</v>
      </c>
      <c r="Q2625" s="469" t="inlineStr">
        <is>
          <t>NIVA TEOTIL2, bias-corrected to TEOTIL3</t>
        </is>
      </c>
      <c r="R2625" s="469" t="inlineStr">
        <is>
          <t>ok</t>
        </is>
      </c>
      <c r="S2625" s="469" t="inlineStr">
        <is>
          <t xml:space="preserve"> text </t>
        </is>
      </c>
      <c r="T2625" s="426" t="inlineStr">
        <is>
          <t>Norway</t>
        </is>
      </c>
      <c r="U2625" s="465" t="inlineStr">
        <is>
          <t xml:space="preserve"> - </t>
        </is>
      </c>
      <c r="V2625" s="465" t="n">
        <v>0.04</v>
      </c>
    </row>
    <row r="2626" ht="16" customHeight="1">
      <c r="B2626" s="5" t="inlineStr">
        <is>
          <t>HY.CW-MP.FP</t>
        </is>
      </c>
      <c r="C2626" s="5" t="inlineStr">
        <is>
          <t>HY.CW-MP.FP-Shellfish-Nmix</t>
        </is>
      </c>
      <c r="D2626" s="5" t="inlineStr">
        <is>
          <t>HY</t>
        </is>
      </c>
      <c r="E2626" s="5" t="inlineStr">
        <is>
          <t>CW</t>
        </is>
      </c>
      <c r="F2626" s="5">
        <f>VLOOKUP(E2626,'5.a Definitions'!E:F,2,FALSE)</f>
        <v/>
      </c>
      <c r="G2626" s="5" t="inlineStr">
        <is>
          <t>MP</t>
        </is>
      </c>
      <c r="H2626" s="5" t="inlineStr">
        <is>
          <t>FP</t>
        </is>
      </c>
      <c r="I2626" s="5">
        <f>VLOOKUP(H2626,'5.a Definitions'!E:F,2,FALSE)</f>
        <v/>
      </c>
      <c r="J2626" s="465" t="inlineStr">
        <is>
          <t xml:space="preserve"> Shellfish </t>
        </is>
      </c>
      <c r="K2626" s="465" t="inlineStr">
        <is>
          <t xml:space="preserve"> coastal water shellfish </t>
        </is>
      </c>
      <c r="L2626" s="465" t="inlineStr">
        <is>
          <t xml:space="preserve"> reactive </t>
        </is>
      </c>
      <c r="M2626" s="465" t="inlineStr">
        <is>
          <t xml:space="preserve"> Nmix </t>
        </is>
      </c>
      <c r="N2626" s="466" t="n">
        <v>3.134934097199999</v>
      </c>
      <c r="O2626" s="467" t="n">
        <v>0.1212624812136359</v>
      </c>
      <c r="P2626" s="468" t="n">
        <v>2007</v>
      </c>
      <c r="Q2626" s="469" t="inlineStr">
        <is>
          <t>Fiskeridirektoratet</t>
        </is>
      </c>
      <c r="R2626" s="469" t="inlineStr">
        <is>
          <t>ok</t>
        </is>
      </c>
      <c r="S2626" s="469" t="inlineStr">
        <is>
          <t xml:space="preserve"> text </t>
        </is>
      </c>
      <c r="T2626" s="426" t="inlineStr">
        <is>
          <t>Norway</t>
        </is>
      </c>
      <c r="U2626" s="5" t="inlineStr">
        <is>
          <t>useful output</t>
        </is>
      </c>
      <c r="V2626" s="465" t="n">
        <v>0.04</v>
      </c>
    </row>
    <row r="2627" ht="16" customHeight="1">
      <c r="B2627" s="5" t="inlineStr">
        <is>
          <t>HY.AC-MP.FP</t>
        </is>
      </c>
      <c r="C2627" s="5" t="inlineStr">
        <is>
          <t>HY.AC-MP.FP-Coastal fish and seafood-Nmix</t>
        </is>
      </c>
      <c r="D2627" s="5" t="inlineStr">
        <is>
          <t>HY</t>
        </is>
      </c>
      <c r="E2627" s="5" t="inlineStr">
        <is>
          <t>AC</t>
        </is>
      </c>
      <c r="F2627" s="5">
        <f>VLOOKUP(E2627,'5.a Definitions'!E:F,2,FALSE)</f>
        <v/>
      </c>
      <c r="G2627" s="5" t="inlineStr">
        <is>
          <t>MP</t>
        </is>
      </c>
      <c r="H2627" s="5" t="inlineStr">
        <is>
          <t>FP</t>
        </is>
      </c>
      <c r="I2627" s="5">
        <f>VLOOKUP(H2627,'5.a Definitions'!E:F,2,FALSE)</f>
        <v/>
      </c>
      <c r="J2627" s="465" t="inlineStr">
        <is>
          <t xml:space="preserve"> Coastal fish and seafood </t>
        </is>
      </c>
      <c r="K2627" s="465" t="inlineStr">
        <is>
          <t xml:space="preserve"> aquaculture coastal fish and seafood </t>
        </is>
      </c>
      <c r="L2627" s="465" t="inlineStr">
        <is>
          <t xml:space="preserve"> reactive </t>
        </is>
      </c>
      <c r="M2627" s="465" t="inlineStr">
        <is>
          <t xml:space="preserve"> Nmix </t>
        </is>
      </c>
      <c r="N2627" s="466" t="n">
        <v>23.7569388</v>
      </c>
      <c r="O2627" s="467" t="n">
        <v>0.1189143761716515</v>
      </c>
      <c r="P2627" s="468" t="n">
        <v>2007</v>
      </c>
      <c r="Q2627" s="469" t="inlineStr">
        <is>
          <t>Fiskeridirektoratet</t>
        </is>
      </c>
      <c r="R2627" s="469" t="inlineStr">
        <is>
          <t>ok</t>
        </is>
      </c>
      <c r="S2627" s="469" t="inlineStr">
        <is>
          <t xml:space="preserve"> text </t>
        </is>
      </c>
      <c r="T2627" s="426" t="inlineStr">
        <is>
          <t>Norway</t>
        </is>
      </c>
      <c r="U2627" s="5" t="inlineStr">
        <is>
          <t>useful output</t>
        </is>
      </c>
      <c r="V2627" s="465" t="n">
        <v>0.04</v>
      </c>
    </row>
    <row r="2628" ht="16" customHeight="1">
      <c r="B2628" s="5" t="inlineStr">
        <is>
          <t>HY.AC-MP.FP</t>
        </is>
      </c>
      <c r="C2628" s="5" t="inlineStr">
        <is>
          <t>HY.AC-MP.FP-Freshwater fish and seafood-Nmix</t>
        </is>
      </c>
      <c r="D2628" s="5" t="inlineStr">
        <is>
          <t>HY</t>
        </is>
      </c>
      <c r="E2628" s="5" t="inlineStr">
        <is>
          <t>AC</t>
        </is>
      </c>
      <c r="F2628" s="5">
        <f>VLOOKUP(E2628,'5.a Definitions'!E:F,2,FALSE)</f>
        <v/>
      </c>
      <c r="G2628" s="5" t="inlineStr">
        <is>
          <t>MP</t>
        </is>
      </c>
      <c r="H2628" s="5" t="inlineStr">
        <is>
          <t>FP</t>
        </is>
      </c>
      <c r="I2628" s="5">
        <f>VLOOKUP(H2628,'5.a Definitions'!E:F,2,FALSE)</f>
        <v/>
      </c>
      <c r="J2628" s="465" t="inlineStr">
        <is>
          <t xml:space="preserve"> Freshwater fish and seafood </t>
        </is>
      </c>
      <c r="K2628" s="465" t="inlineStr">
        <is>
          <t xml:space="preserve"> aquaculture freshwater fish and seafood </t>
        </is>
      </c>
      <c r="L2628" s="465" t="inlineStr">
        <is>
          <t xml:space="preserve"> reactive </t>
        </is>
      </c>
      <c r="M2628" s="465" t="inlineStr">
        <is>
          <t xml:space="preserve"> Nmix </t>
        </is>
      </c>
      <c r="N2628" s="466" t="n">
        <v>0</v>
      </c>
      <c r="O2628" s="467" t="n">
        <v>20</v>
      </c>
      <c r="P2628" s="468" t="n">
        <v>2007</v>
      </c>
      <c r="Q2628" s="469" t="inlineStr">
        <is>
          <t>no production</t>
        </is>
      </c>
      <c r="R2628" s="469" t="inlineStr">
        <is>
          <t>ok</t>
        </is>
      </c>
      <c r="S2628" s="469" t="inlineStr">
        <is>
          <t xml:space="preserve"> text </t>
        </is>
      </c>
      <c r="T2628" s="426" t="inlineStr">
        <is>
          <t>Norway</t>
        </is>
      </c>
      <c r="U2628" s="5" t="inlineStr">
        <is>
          <t>useful output</t>
        </is>
      </c>
      <c r="V2628" s="465" t="n">
        <v>0.04</v>
      </c>
    </row>
    <row r="2629" ht="16" customHeight="1">
      <c r="B2629" s="5" t="inlineStr">
        <is>
          <t>HY.AC-HY.CW</t>
        </is>
      </c>
      <c r="C2629" s="5" t="inlineStr">
        <is>
          <t>HY.AC-HY.CW-Waste feed-Nmix</t>
        </is>
      </c>
      <c r="D2629" s="5" t="inlineStr">
        <is>
          <t>HY</t>
        </is>
      </c>
      <c r="E2629" s="5" t="inlineStr">
        <is>
          <t>AC</t>
        </is>
      </c>
      <c r="F2629" s="5">
        <f>VLOOKUP(E2629,'5.a Definitions'!E:F,2,FALSE)</f>
        <v/>
      </c>
      <c r="G2629" s="5" t="inlineStr">
        <is>
          <t>HY</t>
        </is>
      </c>
      <c r="H2629" s="5" t="inlineStr">
        <is>
          <t>CW</t>
        </is>
      </c>
      <c r="I2629" s="5">
        <f>VLOOKUP(H2629,'5.a Definitions'!E:F,2,FALSE)</f>
        <v/>
      </c>
      <c r="J2629" s="465" t="inlineStr">
        <is>
          <t xml:space="preserve"> Waste feed </t>
        </is>
      </c>
      <c r="K2629" s="465" t="inlineStr">
        <is>
          <t xml:space="preserve"> waste feed to coastal water </t>
        </is>
      </c>
      <c r="L2629" s="465" t="inlineStr">
        <is>
          <t xml:space="preserve"> reactive </t>
        </is>
      </c>
      <c r="M2629" s="465" t="inlineStr">
        <is>
          <t xml:space="preserve"> Nmix </t>
        </is>
      </c>
      <c r="N2629" s="466" t="n">
        <v>4.67634168667351</v>
      </c>
      <c r="O2629" s="467" t="n">
        <v>0.3922980000070002</v>
      </c>
      <c r="P2629" s="468" t="n">
        <v>2007</v>
      </c>
      <c r="Q2629" s="469" t="inlineStr">
        <is>
          <t>Mass balance</t>
        </is>
      </c>
      <c r="R2629" s="469" t="inlineStr">
        <is>
          <t>ok</t>
        </is>
      </c>
      <c r="S2629" s="469" t="inlineStr">
        <is>
          <t xml:space="preserve"> text </t>
        </is>
      </c>
      <c r="T2629" s="426" t="inlineStr">
        <is>
          <t>Norway</t>
        </is>
      </c>
      <c r="U2629" s="465" t="inlineStr">
        <is>
          <t xml:space="preserve"> N wasted </t>
        </is>
      </c>
      <c r="V2629" s="465" t="n">
        <v>0.04</v>
      </c>
    </row>
    <row r="2630" ht="16" customHeight="1">
      <c r="B2630" s="5" t="inlineStr">
        <is>
          <t>HY.AC-HY.CW</t>
        </is>
      </c>
      <c r="C2630" s="5" t="inlineStr">
        <is>
          <t>HY.AC-HY.CW-Excretia-Nmix</t>
        </is>
      </c>
      <c r="D2630" s="5" t="inlineStr">
        <is>
          <t>HY</t>
        </is>
      </c>
      <c r="E2630" s="5" t="inlineStr">
        <is>
          <t>AC</t>
        </is>
      </c>
      <c r="F2630" s="5">
        <f>VLOOKUP(E2630,'5.a Definitions'!E:F,2,FALSE)</f>
        <v/>
      </c>
      <c r="G2630" s="5" t="inlineStr">
        <is>
          <t>HY</t>
        </is>
      </c>
      <c r="H2630" s="5" t="inlineStr">
        <is>
          <t>CW</t>
        </is>
      </c>
      <c r="I2630" s="5">
        <f>VLOOKUP(H2630,'5.a Definitions'!E:F,2,FALSE)</f>
        <v/>
      </c>
      <c r="J2630" s="465" t="inlineStr">
        <is>
          <t xml:space="preserve"> Excretia </t>
        </is>
      </c>
      <c r="K2630" s="465" t="inlineStr">
        <is>
          <t xml:space="preserve"> excretia to coastal water </t>
        </is>
      </c>
      <c r="L2630" s="465" t="inlineStr">
        <is>
          <t xml:space="preserve"> reactive </t>
        </is>
      </c>
      <c r="M2630" s="465" t="inlineStr">
        <is>
          <t xml:space="preserve"> Nmix </t>
        </is>
      </c>
      <c r="N2630" s="466" t="n">
        <v>38.67664587132867</v>
      </c>
      <c r="O2630" s="467" t="n">
        <v>0.1805576270663225</v>
      </c>
      <c r="P2630" s="468" t="n">
        <v>2007</v>
      </c>
      <c r="Q2630" s="469" t="inlineStr">
        <is>
          <t>Mass balance</t>
        </is>
      </c>
      <c r="R2630" s="469" t="inlineStr">
        <is>
          <t>ok</t>
        </is>
      </c>
      <c r="S2630" s="469" t="inlineStr">
        <is>
          <t xml:space="preserve"> text </t>
        </is>
      </c>
      <c r="T2630" s="426" t="inlineStr">
        <is>
          <t>Norway</t>
        </is>
      </c>
      <c r="U2630" s="465" t="inlineStr">
        <is>
          <t xml:space="preserve"> N wasted </t>
        </is>
      </c>
      <c r="V2630" s="465" t="n">
        <v>0.04</v>
      </c>
    </row>
    <row r="2631" ht="16" customHeight="1">
      <c r="A2631" s="490" t="inlineStr">
        <is>
          <t xml:space="preserve"> Rest of the world </t>
        </is>
      </c>
      <c r="B2631" s="5" t="inlineStr">
        <is>
          <t>RW.RW-EF.EC</t>
        </is>
      </c>
      <c r="C2631" s="5" t="inlineStr">
        <is>
          <t>RW.RW-EF.EC-Fuel import-Nmix</t>
        </is>
      </c>
      <c r="D2631" s="5" t="inlineStr">
        <is>
          <t>RW</t>
        </is>
      </c>
      <c r="E2631" s="5" t="inlineStr">
        <is>
          <t>RW</t>
        </is>
      </c>
      <c r="F2631" s="5">
        <f>VLOOKUP(E2631,'5.a Definitions'!E:F,2,FALSE)</f>
        <v/>
      </c>
      <c r="G2631" s="5" t="inlineStr">
        <is>
          <t>EF</t>
        </is>
      </c>
      <c r="H2631" s="5" t="inlineStr">
        <is>
          <t>EC</t>
        </is>
      </c>
      <c r="I2631" s="5">
        <f>VLOOKUP(H2631,'5.a Definitions'!E:F,2,FALSE)</f>
        <v/>
      </c>
      <c r="J2631" s="465" t="inlineStr">
        <is>
          <t xml:space="preserve"> Fuel import </t>
        </is>
      </c>
      <c r="K2631" s="465" t="inlineStr">
        <is>
          <t xml:space="preserve"> fuel import </t>
        </is>
      </c>
      <c r="L2631" s="465" t="inlineStr">
        <is>
          <t xml:space="preserve"> reactive </t>
        </is>
      </c>
      <c r="M2631" s="465" t="inlineStr">
        <is>
          <t xml:space="preserve"> Nmix </t>
        </is>
      </c>
      <c r="N2631" s="466" t="n">
        <v>20.151434595913</v>
      </c>
      <c r="O2631" s="467" t="n">
        <v>0.6254042768861263</v>
      </c>
      <c r="P2631" s="468" t="n">
        <v>2007</v>
      </c>
      <c r="Q2631" s="469" t="inlineStr">
        <is>
          <t>SSB tab 08801</t>
        </is>
      </c>
      <c r="R2631" s="469" t="inlineStr">
        <is>
          <t>ok</t>
        </is>
      </c>
      <c r="S2631" s="469" t="inlineStr">
        <is>
          <t xml:space="preserve"> text </t>
        </is>
      </c>
      <c r="T2631" s="426" t="inlineStr">
        <is>
          <t>Norway</t>
        </is>
      </c>
      <c r="U2631" s="5" t="inlineStr">
        <is>
          <t>import</t>
        </is>
      </c>
      <c r="V2631" s="465" t="n">
        <v>0.04</v>
      </c>
    </row>
    <row r="2632" ht="16" customFormat="1" customHeight="1" s="482">
      <c r="B2632" s="5" t="inlineStr">
        <is>
          <t>RW.RW-EF.TR</t>
        </is>
      </c>
      <c r="C2632" s="5" t="inlineStr">
        <is>
          <t>RW.RW-EF.TR-Import of transport fuel-Nmix</t>
        </is>
      </c>
      <c r="D2632" s="5" t="inlineStr">
        <is>
          <t>RW</t>
        </is>
      </c>
      <c r="E2632" s="5" t="inlineStr">
        <is>
          <t>RW</t>
        </is>
      </c>
      <c r="F2632" s="5">
        <f>VLOOKUP(E2632,'5.a Definitions'!E:F,2,FALSE)</f>
        <v/>
      </c>
      <c r="G2632" s="5" t="inlineStr">
        <is>
          <t>EF</t>
        </is>
      </c>
      <c r="H2632" s="5" t="inlineStr">
        <is>
          <t>TR</t>
        </is>
      </c>
      <c r="I2632" s="5">
        <f>VLOOKUP(H2632,'5.a Definitions'!E:F,2,FALSE)</f>
        <v/>
      </c>
      <c r="J2632" s="465" t="inlineStr">
        <is>
          <t xml:space="preserve"> Import of transport fuel </t>
        </is>
      </c>
      <c r="K2632" s="465" t="inlineStr">
        <is>
          <t xml:space="preserve"> import of transport fuel </t>
        </is>
      </c>
      <c r="L2632" s="465" t="inlineStr">
        <is>
          <t xml:space="preserve"> reactive </t>
        </is>
      </c>
      <c r="M2632" s="465" t="inlineStr">
        <is>
          <t xml:space="preserve"> Nmix </t>
        </is>
      </c>
      <c r="N2632" s="466" t="n">
        <v>0.19358874</v>
      </c>
      <c r="O2632" s="467" t="n">
        <v>0.2231826827833272</v>
      </c>
      <c r="P2632" s="468" t="n">
        <v>2007</v>
      </c>
      <c r="Q2632" s="469" t="inlineStr">
        <is>
          <t>SSB tab 08801</t>
        </is>
      </c>
      <c r="R2632" s="469" t="inlineStr">
        <is>
          <t>ok</t>
        </is>
      </c>
      <c r="S2632" s="469" t="inlineStr">
        <is>
          <t xml:space="preserve"> text </t>
        </is>
      </c>
      <c r="T2632" s="426" t="inlineStr">
        <is>
          <t>Norway</t>
        </is>
      </c>
      <c r="U2632" s="5" t="inlineStr">
        <is>
          <t>import</t>
        </is>
      </c>
      <c r="V2632" s="465" t="n">
        <v>0.04</v>
      </c>
    </row>
    <row r="2633" ht="16" customHeight="1">
      <c r="B2633" s="5" t="inlineStr">
        <is>
          <t>RW.RW-MP.FP</t>
        </is>
      </c>
      <c r="C2633" s="5" t="inlineStr">
        <is>
          <t>RW.RW-MP.FP-Sea fish (landings)-Nmix</t>
        </is>
      </c>
      <c r="D2633" s="5" t="inlineStr">
        <is>
          <t>RW</t>
        </is>
      </c>
      <c r="E2633" s="5" t="inlineStr">
        <is>
          <t>RW</t>
        </is>
      </c>
      <c r="F2633" s="5">
        <f>VLOOKUP(E2633,'5.a Definitions'!E:F,2,FALSE)</f>
        <v/>
      </c>
      <c r="G2633" s="5" t="inlineStr">
        <is>
          <t>MP</t>
        </is>
      </c>
      <c r="H2633" s="5" t="inlineStr">
        <is>
          <t>FP</t>
        </is>
      </c>
      <c r="I2633" s="5">
        <f>VLOOKUP(H2633,'5.a Definitions'!E:F,2,FALSE)</f>
        <v/>
      </c>
      <c r="J2633" s="465" t="inlineStr">
        <is>
          <t xml:space="preserve"> Sea fish (landings) </t>
        </is>
      </c>
      <c r="K2633" s="465" t="inlineStr">
        <is>
          <t xml:space="preserve"> sea fish (landings) </t>
        </is>
      </c>
      <c r="L2633" s="465" t="inlineStr">
        <is>
          <t xml:space="preserve"> reactive </t>
        </is>
      </c>
      <c r="M2633" s="465" t="inlineStr">
        <is>
          <t xml:space="preserve"> Nmix </t>
        </is>
      </c>
      <c r="N2633" s="466" t="n">
        <v>0</v>
      </c>
      <c r="O2633" s="467" t="n">
        <v>20</v>
      </c>
      <c r="P2633" s="468" t="n">
        <v>2007</v>
      </c>
      <c r="Q2633" s="469" t="inlineStr">
        <is>
          <t>counted under Hydrosphere</t>
        </is>
      </c>
      <c r="R2633" s="469" t="inlineStr">
        <is>
          <t>ok</t>
        </is>
      </c>
      <c r="S2633" s="469" t="inlineStr">
        <is>
          <t xml:space="preserve"> text </t>
        </is>
      </c>
      <c r="T2633" s="426" t="inlineStr">
        <is>
          <t>Norway</t>
        </is>
      </c>
      <c r="U2633" s="5" t="inlineStr">
        <is>
          <t>import</t>
        </is>
      </c>
      <c r="V2633" s="465" t="n">
        <v>0.04</v>
      </c>
    </row>
    <row r="2634" ht="16" customHeight="1">
      <c r="B2634" s="5" t="inlineStr">
        <is>
          <t>RW.RW-MP.FP</t>
        </is>
      </c>
      <c r="C2634" s="5" t="inlineStr">
        <is>
          <t>RW.RW-MP.FP-Food import-Nmix</t>
        </is>
      </c>
      <c r="D2634" s="5" t="inlineStr">
        <is>
          <t>RW</t>
        </is>
      </c>
      <c r="E2634" s="5" t="inlineStr">
        <is>
          <t>RW</t>
        </is>
      </c>
      <c r="F2634" s="5">
        <f>VLOOKUP(E2634,'5.a Definitions'!E:F,2,FALSE)</f>
        <v/>
      </c>
      <c r="G2634" s="5" t="inlineStr">
        <is>
          <t>MP</t>
        </is>
      </c>
      <c r="H2634" s="5" t="inlineStr">
        <is>
          <t>FP</t>
        </is>
      </c>
      <c r="I2634" s="5">
        <f>VLOOKUP(H2634,'5.a Definitions'!E:F,2,FALSE)</f>
        <v/>
      </c>
      <c r="J2634" s="465" t="inlineStr">
        <is>
          <t xml:space="preserve"> Food import </t>
        </is>
      </c>
      <c r="K2634" s="465" t="inlineStr">
        <is>
          <t xml:space="preserve"> food and feed import </t>
        </is>
      </c>
      <c r="L2634" s="465" t="inlineStr">
        <is>
          <t xml:space="preserve"> reactive </t>
        </is>
      </c>
      <c r="M2634" s="465" t="inlineStr">
        <is>
          <t xml:space="preserve"> Nmix </t>
        </is>
      </c>
      <c r="N2634" s="466" t="n">
        <v>37.25851668199999</v>
      </c>
      <c r="O2634" s="467" t="n">
        <v>0.08954145292406963</v>
      </c>
      <c r="P2634" s="468" t="n">
        <v>2007</v>
      </c>
      <c r="Q2634" s="469" t="inlineStr">
        <is>
          <t>SSB tab 08801</t>
        </is>
      </c>
      <c r="R2634" s="469" t="inlineStr">
        <is>
          <t>ok</t>
        </is>
      </c>
      <c r="S2634" s="469" t="inlineStr">
        <is>
          <t xml:space="preserve"> text </t>
        </is>
      </c>
      <c r="T2634" s="426" t="inlineStr">
        <is>
          <t>Norway</t>
        </is>
      </c>
      <c r="U2634" s="5" t="inlineStr">
        <is>
          <t>import</t>
        </is>
      </c>
      <c r="V2634" s="465" t="n">
        <v>0.04</v>
      </c>
    </row>
    <row r="2635" ht="16" customHeight="1">
      <c r="B2635" s="5" t="inlineStr">
        <is>
          <t>RW.RW-MP.OP</t>
        </is>
      </c>
      <c r="C2635" s="5" t="inlineStr">
        <is>
          <t>RW.RW-MP.OP-Other goods import -Nmix</t>
        </is>
      </c>
      <c r="D2635" s="5" t="inlineStr">
        <is>
          <t>RW</t>
        </is>
      </c>
      <c r="E2635" s="5" t="inlineStr">
        <is>
          <t>RW</t>
        </is>
      </c>
      <c r="F2635" s="5">
        <f>VLOOKUP(E2635,'5.a Definitions'!E:F,2,FALSE)</f>
        <v/>
      </c>
      <c r="G2635" s="5" t="inlineStr">
        <is>
          <t>MP</t>
        </is>
      </c>
      <c r="H2635" s="5" t="inlineStr">
        <is>
          <t>OP</t>
        </is>
      </c>
      <c r="I2635" s="5">
        <f>VLOOKUP(H2635,'5.a Definitions'!E:F,2,FALSE)</f>
        <v/>
      </c>
      <c r="J2635" s="465" t="inlineStr">
        <is>
          <t xml:space="preserve"> Other goods import  </t>
        </is>
      </c>
      <c r="K2635" s="465" t="inlineStr">
        <is>
          <t xml:space="preserve"> other goods import </t>
        </is>
      </c>
      <c r="L2635" s="465" t="inlineStr">
        <is>
          <t xml:space="preserve"> reactive </t>
        </is>
      </c>
      <c r="M2635" s="465" t="inlineStr">
        <is>
          <t xml:space="preserve"> Nmix </t>
        </is>
      </c>
      <c r="N2635" s="466" t="n">
        <v>26.7799217898</v>
      </c>
      <c r="O2635" s="467" t="n">
        <v>0.07931339189118633</v>
      </c>
      <c r="P2635" s="468" t="n">
        <v>2007</v>
      </c>
      <c r="Q2635" s="469" t="inlineStr">
        <is>
          <t>SSB tab 08801</t>
        </is>
      </c>
      <c r="R2635" s="469" t="inlineStr">
        <is>
          <t>ok</t>
        </is>
      </c>
      <c r="S2635" s="469" t="inlineStr">
        <is>
          <t xml:space="preserve"> text </t>
        </is>
      </c>
      <c r="T2635" s="426" t="inlineStr">
        <is>
          <t>Norway</t>
        </is>
      </c>
      <c r="U2635" s="5" t="inlineStr">
        <is>
          <t>import</t>
        </is>
      </c>
      <c r="V2635" s="465" t="n">
        <v>0.04</v>
      </c>
    </row>
    <row r="2636" ht="16" customHeight="1">
      <c r="B2636" s="475" t="inlineStr">
        <is>
          <t>RW.RW-MP.OP</t>
        </is>
      </c>
      <c r="C2636" s="475" t="inlineStr">
        <is>
          <t>RW.RW-MP.OP-Ammonia import -Nmix</t>
        </is>
      </c>
      <c r="D2636" s="475" t="inlineStr">
        <is>
          <t>RW</t>
        </is>
      </c>
      <c r="E2636" s="475" t="inlineStr">
        <is>
          <t>RW</t>
        </is>
      </c>
      <c r="F2636" s="5">
        <f>VLOOKUP(E2636,'5.a Definitions'!E:F,2,FALSE)</f>
        <v/>
      </c>
      <c r="G2636" s="475" t="inlineStr">
        <is>
          <t>MP</t>
        </is>
      </c>
      <c r="H2636" s="475" t="inlineStr">
        <is>
          <t>OP</t>
        </is>
      </c>
      <c r="I2636" s="5">
        <f>VLOOKUP(H2636,'5.a Definitions'!E:F,2,FALSE)</f>
        <v/>
      </c>
      <c r="J2636" s="465" t="inlineStr">
        <is>
          <t>Ammonia import</t>
        </is>
      </c>
      <c r="K2636" s="465" t="inlineStr">
        <is>
          <t>ammonia import</t>
        </is>
      </c>
      <c r="L2636" s="465" t="inlineStr">
        <is>
          <t>reactive</t>
        </is>
      </c>
      <c r="M2636" s="465" t="inlineStr">
        <is>
          <t>Nmix</t>
        </is>
      </c>
      <c r="N2636" s="466" t="n">
        <v>446.5022601035</v>
      </c>
      <c r="O2636" s="467" t="n">
        <v>0.05102314590540015</v>
      </c>
      <c r="P2636" s="468" t="n">
        <v>2007</v>
      </c>
      <c r="Q2636" s="469" t="inlineStr">
        <is>
          <t>SSB tab 08801</t>
        </is>
      </c>
      <c r="R2636" s="469" t="inlineStr">
        <is>
          <t>ok</t>
        </is>
      </c>
      <c r="S2636" s="469" t="inlineStr">
        <is>
          <t>text</t>
        </is>
      </c>
      <c r="T2636" s="476" t="inlineStr">
        <is>
          <t>Norway</t>
        </is>
      </c>
      <c r="U2636" s="5" t="inlineStr">
        <is>
          <t>import</t>
        </is>
      </c>
      <c r="V2636" s="465">
        <f>(#REF!*#REF!)^2</f>
        <v/>
      </c>
    </row>
    <row r="2637" ht="16" customHeight="1">
      <c r="B2637" s="5" t="inlineStr">
        <is>
          <t>RW.RW-AG.MM</t>
        </is>
      </c>
      <c r="C2637" s="5" t="inlineStr">
        <is>
          <t>RW.RW-AG.MM-Animal feed import-Nmix</t>
        </is>
      </c>
      <c r="D2637" s="5" t="inlineStr">
        <is>
          <t>RW</t>
        </is>
      </c>
      <c r="E2637" s="5" t="inlineStr">
        <is>
          <t>RW</t>
        </is>
      </c>
      <c r="F2637" s="5">
        <f>VLOOKUP(E2637,'5.a Definitions'!E:F,2,FALSE)</f>
        <v/>
      </c>
      <c r="G2637" s="5" t="inlineStr">
        <is>
          <t>AG</t>
        </is>
      </c>
      <c r="H2637" s="5" t="inlineStr">
        <is>
          <t>MM</t>
        </is>
      </c>
      <c r="I2637" s="5">
        <f>VLOOKUP(H2637,'5.a Definitions'!E:F,2,FALSE)</f>
        <v/>
      </c>
      <c r="J2637" s="465" t="inlineStr">
        <is>
          <t xml:space="preserve"> Animal feed import </t>
        </is>
      </c>
      <c r="K2637" s="465" t="inlineStr">
        <is>
          <t xml:space="preserve"> animal feed import </t>
        </is>
      </c>
      <c r="L2637" s="465" t="inlineStr">
        <is>
          <t xml:space="preserve"> reactive </t>
        </is>
      </c>
      <c r="M2637" s="465" t="inlineStr">
        <is>
          <t xml:space="preserve"> Nmix </t>
        </is>
      </c>
      <c r="N2637" s="466" t="n">
        <v>26.1246136</v>
      </c>
      <c r="O2637" s="467" t="n">
        <v>0.09177328455084818</v>
      </c>
      <c r="P2637" s="468" t="n">
        <v>2007</v>
      </c>
      <c r="Q2637" s="469" t="inlineStr">
        <is>
          <t>Landbruksdirektoratets kraftfôrstatistikk</t>
        </is>
      </c>
      <c r="R2637" s="469" t="inlineStr">
        <is>
          <t>ok</t>
        </is>
      </c>
      <c r="S2637" s="469" t="inlineStr">
        <is>
          <t xml:space="preserve"> text </t>
        </is>
      </c>
      <c r="T2637" s="426" t="inlineStr">
        <is>
          <t>Norway</t>
        </is>
      </c>
      <c r="U2637" s="5" t="inlineStr">
        <is>
          <t>import</t>
        </is>
      </c>
      <c r="V2637" s="465" t="n">
        <v>0.04</v>
      </c>
    </row>
    <row r="2638" ht="16" customHeight="1">
      <c r="B2638" s="5" t="inlineStr">
        <is>
          <t>RW.RW-AG.MM</t>
        </is>
      </c>
      <c r="C2638" s="5" t="inlineStr">
        <is>
          <t>RW.RW-AG.MM-Live animal import-Nmix</t>
        </is>
      </c>
      <c r="D2638" s="5" t="inlineStr">
        <is>
          <t>RW</t>
        </is>
      </c>
      <c r="E2638" s="5" t="inlineStr">
        <is>
          <t>RW</t>
        </is>
      </c>
      <c r="F2638" s="5">
        <f>VLOOKUP(E2638,'5.a Definitions'!E:F,2,FALSE)</f>
        <v/>
      </c>
      <c r="G2638" s="5" t="inlineStr">
        <is>
          <t>AG</t>
        </is>
      </c>
      <c r="H2638" s="5" t="inlineStr">
        <is>
          <t>MM</t>
        </is>
      </c>
      <c r="I2638" s="5">
        <f>VLOOKUP(H2638,'5.a Definitions'!E:F,2,FALSE)</f>
        <v/>
      </c>
      <c r="J2638" s="465" t="inlineStr">
        <is>
          <t xml:space="preserve"> Live animal import </t>
        </is>
      </c>
      <c r="K2638" s="465" t="inlineStr">
        <is>
          <t xml:space="preserve"> live animal import </t>
        </is>
      </c>
      <c r="L2638" s="465" t="inlineStr">
        <is>
          <t xml:space="preserve"> reactive </t>
        </is>
      </c>
      <c r="M2638" s="465" t="inlineStr">
        <is>
          <t xml:space="preserve"> Nmix </t>
        </is>
      </c>
      <c r="N2638" s="466" t="n">
        <v>0.0276662784</v>
      </c>
      <c r="O2638" s="467" t="n">
        <v>0.4133582653650927</v>
      </c>
      <c r="P2638" s="468" t="n">
        <v>2007</v>
      </c>
      <c r="Q2638" s="469" t="inlineStr">
        <is>
          <t>FAOSTAT</t>
        </is>
      </c>
      <c r="R2638" s="469" t="inlineStr">
        <is>
          <t>ok</t>
        </is>
      </c>
      <c r="S2638" s="469" t="inlineStr">
        <is>
          <t xml:space="preserve"> text </t>
        </is>
      </c>
      <c r="T2638" s="426" t="inlineStr">
        <is>
          <t>Norway</t>
        </is>
      </c>
      <c r="U2638" s="5" t="inlineStr">
        <is>
          <t>import</t>
        </is>
      </c>
      <c r="V2638" s="465" t="n">
        <v>0.04</v>
      </c>
    </row>
    <row r="2639" ht="16" customHeight="1">
      <c r="B2639" s="5" t="inlineStr">
        <is>
          <t>RW.RW-AG.SM</t>
        </is>
      </c>
      <c r="C2639" s="5" t="inlineStr">
        <is>
          <t>RW.RW-AG.SM-Mineral fertilizer import-Nmix</t>
        </is>
      </c>
      <c r="D2639" s="5" t="inlineStr">
        <is>
          <t>RW</t>
        </is>
      </c>
      <c r="E2639" s="5" t="inlineStr">
        <is>
          <t>RW</t>
        </is>
      </c>
      <c r="F2639" s="5">
        <f>VLOOKUP(E2639,'5.a Definitions'!E:F,2,FALSE)</f>
        <v/>
      </c>
      <c r="G2639" s="5" t="inlineStr">
        <is>
          <t>AG</t>
        </is>
      </c>
      <c r="H2639" s="5" t="inlineStr">
        <is>
          <t>SM</t>
        </is>
      </c>
      <c r="I2639" s="5">
        <f>VLOOKUP(H2639,'5.a Definitions'!E:F,2,FALSE)</f>
        <v/>
      </c>
      <c r="J2639" s="465" t="inlineStr">
        <is>
          <t xml:space="preserve"> Mineral fertilizer import </t>
        </is>
      </c>
      <c r="K2639" s="465" t="inlineStr">
        <is>
          <t xml:space="preserve"> mineral fertilizer import </t>
        </is>
      </c>
      <c r="L2639" s="465" t="inlineStr">
        <is>
          <t xml:space="preserve"> reactive </t>
        </is>
      </c>
      <c r="M2639" s="465" t="inlineStr">
        <is>
          <t xml:space="preserve"> Nmix </t>
        </is>
      </c>
      <c r="N2639" s="466" t="n">
        <v>39.762</v>
      </c>
      <c r="O2639" s="467" t="n">
        <v>0.3033769670044502</v>
      </c>
      <c r="P2639" s="468" t="n">
        <v>2007</v>
      </c>
      <c r="Q2639" s="469" t="inlineStr">
        <is>
          <t>FAOSTAT</t>
        </is>
      </c>
      <c r="R2639" s="469" t="inlineStr">
        <is>
          <t>ok</t>
        </is>
      </c>
      <c r="S2639" s="469" t="inlineStr">
        <is>
          <t xml:space="preserve"> text </t>
        </is>
      </c>
      <c r="T2639" s="426" t="inlineStr">
        <is>
          <t>Norway</t>
        </is>
      </c>
      <c r="U2639" s="5" t="inlineStr">
        <is>
          <t>import</t>
        </is>
      </c>
      <c r="V2639" s="465" t="n">
        <v>0.04</v>
      </c>
    </row>
    <row r="2640" ht="16" customHeight="1">
      <c r="B2640" s="5" t="inlineStr">
        <is>
          <t>RW.RW-PR.SO</t>
        </is>
      </c>
      <c r="C2640" s="5" t="inlineStr">
        <is>
          <t>RW.RW-PR.SO-Solid waste import-Nmix</t>
        </is>
      </c>
      <c r="D2640" s="5" t="inlineStr">
        <is>
          <t>RW</t>
        </is>
      </c>
      <c r="E2640" s="5" t="inlineStr">
        <is>
          <t>RW</t>
        </is>
      </c>
      <c r="F2640" s="5">
        <f>VLOOKUP(E2640,'5.a Definitions'!E:F,2,FALSE)</f>
        <v/>
      </c>
      <c r="G2640" s="5" t="inlineStr">
        <is>
          <t>PR</t>
        </is>
      </c>
      <c r="H2640" s="5" t="inlineStr">
        <is>
          <t>SO</t>
        </is>
      </c>
      <c r="I2640" s="5">
        <f>VLOOKUP(H2640,'5.a Definitions'!E:F,2,FALSE)</f>
        <v/>
      </c>
      <c r="J2640" s="465" t="inlineStr">
        <is>
          <t xml:space="preserve"> Solid waste import </t>
        </is>
      </c>
      <c r="K2640" s="465" t="inlineStr">
        <is>
          <t xml:space="preserve"> solid waste import </t>
        </is>
      </c>
      <c r="L2640" s="465" t="inlineStr">
        <is>
          <t xml:space="preserve"> reactive </t>
        </is>
      </c>
      <c r="M2640" s="465" t="inlineStr">
        <is>
          <t xml:space="preserve"> Nmix </t>
        </is>
      </c>
      <c r="N2640" s="466" t="n">
        <v>0.4146817362</v>
      </c>
      <c r="O2640" s="467" t="n">
        <v>0.1390701618065019</v>
      </c>
      <c r="P2640" s="468" t="n">
        <v>2007</v>
      </c>
      <c r="Q2640" s="469" t="inlineStr">
        <is>
          <t>SSB tab 08801</t>
        </is>
      </c>
      <c r="R2640" s="469" t="inlineStr">
        <is>
          <t>ok</t>
        </is>
      </c>
      <c r="S2640" s="469" t="inlineStr">
        <is>
          <t xml:space="preserve"> text </t>
        </is>
      </c>
      <c r="T2640" s="426" t="inlineStr">
        <is>
          <t>Norway</t>
        </is>
      </c>
      <c r="U2640" s="5" t="inlineStr">
        <is>
          <t>import</t>
        </is>
      </c>
      <c r="V2640" s="465" t="n">
        <v>0.04</v>
      </c>
    </row>
    <row r="2641" ht="16" customHeight="1">
      <c r="B2641" s="5" t="inlineStr">
        <is>
          <t>RW.RW-AT.AT</t>
        </is>
      </c>
      <c r="C2641" s="5" t="inlineStr">
        <is>
          <t>RW.RW-AT.AT-Atmospheric inflow-OXN</t>
        </is>
      </c>
      <c r="D2641" s="5" t="inlineStr">
        <is>
          <t>RW</t>
        </is>
      </c>
      <c r="E2641" s="5" t="inlineStr">
        <is>
          <t>RW</t>
        </is>
      </c>
      <c r="F2641" s="5">
        <f>VLOOKUP(E2641,'5.a Definitions'!E:F,2,FALSE)</f>
        <v/>
      </c>
      <c r="G2641" s="5" t="inlineStr">
        <is>
          <t>AT</t>
        </is>
      </c>
      <c r="H2641" s="5" t="inlineStr">
        <is>
          <t>AT</t>
        </is>
      </c>
      <c r="I2641" s="5">
        <f>VLOOKUP(H2641,'5.a Definitions'!E:F,2,FALSE)</f>
        <v/>
      </c>
      <c r="J2641" s="465" t="inlineStr">
        <is>
          <t xml:space="preserve"> Atmospheric inflow </t>
        </is>
      </c>
      <c r="K2641" s="465" t="inlineStr">
        <is>
          <t xml:space="preserve"> atmospheric inflow </t>
        </is>
      </c>
      <c r="L2641" s="465" t="inlineStr">
        <is>
          <t xml:space="preserve"> reactive </t>
        </is>
      </c>
      <c r="M2641" s="465" t="inlineStr">
        <is>
          <t xml:space="preserve"> OXN </t>
        </is>
      </c>
      <c r="N2641" s="466" t="n">
        <v>33.76088972489673</v>
      </c>
      <c r="O2641" s="467" t="n">
        <v>0.4978678205152003</v>
      </c>
      <c r="P2641" s="468" t="n">
        <v>2007</v>
      </c>
      <c r="Q2641" s="469" t="inlineStr">
        <is>
          <t>EMEP SR tables</t>
        </is>
      </c>
      <c r="R2641" s="469" t="inlineStr">
        <is>
          <t>ok</t>
        </is>
      </c>
      <c r="S2641" s="469" t="inlineStr">
        <is>
          <t xml:space="preserve"> text </t>
        </is>
      </c>
      <c r="T2641" s="426" t="inlineStr">
        <is>
          <t>Norway</t>
        </is>
      </c>
      <c r="U2641" s="5" t="inlineStr">
        <is>
          <t>import</t>
        </is>
      </c>
      <c r="V2641" s="465" t="n">
        <v>0.04</v>
      </c>
    </row>
    <row r="2642" ht="16" customHeight="1">
      <c r="B2642" s="5" t="inlineStr">
        <is>
          <t>RW.RW-AT.AT</t>
        </is>
      </c>
      <c r="C2642" s="5" t="inlineStr">
        <is>
          <t>RW.RW-AT.AT-Atmospheric inflow-RDN</t>
        </is>
      </c>
      <c r="D2642" s="5" t="inlineStr">
        <is>
          <t>RW</t>
        </is>
      </c>
      <c r="E2642" s="5" t="inlineStr">
        <is>
          <t>RW</t>
        </is>
      </c>
      <c r="F2642" s="5">
        <f>VLOOKUP(E2642,'5.a Definitions'!E:F,2,FALSE)</f>
        <v/>
      </c>
      <c r="G2642" s="5" t="inlineStr">
        <is>
          <t>AT</t>
        </is>
      </c>
      <c r="H2642" s="5" t="inlineStr">
        <is>
          <t>AT</t>
        </is>
      </c>
      <c r="I2642" s="5">
        <f>VLOOKUP(H2642,'5.a Definitions'!E:F,2,FALSE)</f>
        <v/>
      </c>
      <c r="J2642" s="465" t="inlineStr">
        <is>
          <t xml:space="preserve"> Atmospheric inflow </t>
        </is>
      </c>
      <c r="K2642" s="465" t="inlineStr">
        <is>
          <t xml:space="preserve"> atmospheric inflow </t>
        </is>
      </c>
      <c r="L2642" s="465" t="inlineStr">
        <is>
          <t xml:space="preserve"> reactive </t>
        </is>
      </c>
      <c r="M2642" s="465" t="inlineStr">
        <is>
          <t xml:space="preserve"> RDN </t>
        </is>
      </c>
      <c r="N2642" s="466" t="n">
        <v>14.25394483660667</v>
      </c>
      <c r="O2642" s="467" t="n">
        <v>0.4978678205152003</v>
      </c>
      <c r="P2642" s="468" t="n">
        <v>2007</v>
      </c>
      <c r="Q2642" s="469" t="inlineStr">
        <is>
          <t>EMEP SR tables</t>
        </is>
      </c>
      <c r="R2642" s="469" t="inlineStr">
        <is>
          <t>ok</t>
        </is>
      </c>
      <c r="S2642" s="469" t="inlineStr">
        <is>
          <t xml:space="preserve"> text </t>
        </is>
      </c>
      <c r="T2642" s="426" t="inlineStr">
        <is>
          <t>Norway</t>
        </is>
      </c>
      <c r="U2642" s="5" t="inlineStr">
        <is>
          <t>import</t>
        </is>
      </c>
      <c r="V2642" s="465" t="n">
        <v>0.04</v>
      </c>
    </row>
    <row r="2643" ht="16" customHeight="1">
      <c r="B2643" s="475" t="inlineStr">
        <is>
          <t>RW.RW-HY.AC</t>
        </is>
      </c>
      <c r="C2643" s="475" t="inlineStr">
        <is>
          <t>RW.RW-HY.AC-Aquaculture feed import-Nmix</t>
        </is>
      </c>
      <c r="D2643" s="475" t="inlineStr">
        <is>
          <t>RW</t>
        </is>
      </c>
      <c r="E2643" s="475" t="inlineStr">
        <is>
          <t>RW</t>
        </is>
      </c>
      <c r="F2643" s="5">
        <f>VLOOKUP(E2643,'5.a Definitions'!E:F,2,FALSE)</f>
        <v/>
      </c>
      <c r="G2643" s="475" t="inlineStr">
        <is>
          <t>HY</t>
        </is>
      </c>
      <c r="H2643" s="475" t="inlineStr">
        <is>
          <t>AC</t>
        </is>
      </c>
      <c r="I2643" s="5">
        <f>VLOOKUP(H2643,'5.a Definitions'!E:F,2,FALSE)</f>
        <v/>
      </c>
      <c r="J2643" s="465" t="inlineStr">
        <is>
          <t>Aquaculture feed import</t>
        </is>
      </c>
      <c r="K2643" s="465" t="inlineStr">
        <is>
          <t>aquaculture feed import</t>
        </is>
      </c>
      <c r="L2643" s="465" t="inlineStr">
        <is>
          <t>reactive</t>
        </is>
      </c>
      <c r="M2643" s="465" t="inlineStr">
        <is>
          <t>Nmix</t>
        </is>
      </c>
      <c r="N2643" s="466" t="n">
        <v>54.78247202819298</v>
      </c>
      <c r="O2643" s="467" t="n">
        <v>0.1630666228867268</v>
      </c>
      <c r="P2643" s="468" t="n">
        <v>2007</v>
      </c>
      <c r="Q2643" s="469" t="inlineStr">
        <is>
          <t>Fiskeridirektoratet</t>
        </is>
      </c>
      <c r="R2643" s="469" t="inlineStr">
        <is>
          <t>ok</t>
        </is>
      </c>
      <c r="S2643" s="469" t="inlineStr">
        <is>
          <t>text</t>
        </is>
      </c>
      <c r="T2643" s="476" t="inlineStr">
        <is>
          <t>Norway</t>
        </is>
      </c>
      <c r="U2643" s="5" t="inlineStr">
        <is>
          <t>import</t>
        </is>
      </c>
      <c r="V2643" s="465">
        <f>(O2381*N2381)^2</f>
        <v/>
      </c>
    </row>
    <row r="2644" ht="16" customHeight="1">
      <c r="A2644" s="483" t="inlineStr">
        <is>
          <t xml:space="preserve"> Energy and fuels </t>
        </is>
      </c>
      <c r="B2644" s="5" t="inlineStr">
        <is>
          <t>EF.EC-EF.IC</t>
        </is>
      </c>
      <c r="C2644" s="5" t="inlineStr">
        <is>
          <t>EF.EC-EF.IC-Fuel for industry-Nmix</t>
        </is>
      </c>
      <c r="D2644" s="5" t="inlineStr">
        <is>
          <t>EF</t>
        </is>
      </c>
      <c r="E2644" s="5" t="inlineStr">
        <is>
          <t>EC</t>
        </is>
      </c>
      <c r="F2644" s="5">
        <f>VLOOKUP(E2644,'5.a Definitions'!E:F,2,FALSE)</f>
        <v/>
      </c>
      <c r="G2644" s="5" t="inlineStr">
        <is>
          <t>EF</t>
        </is>
      </c>
      <c r="H2644" s="5" t="inlineStr">
        <is>
          <t>IC</t>
        </is>
      </c>
      <c r="I2644" s="5">
        <f>VLOOKUP(H2644,'5.a Definitions'!E:F,2,FALSE)</f>
        <v/>
      </c>
      <c r="J2644" s="465" t="inlineStr">
        <is>
          <t xml:space="preserve"> Fuel for industry </t>
        </is>
      </c>
      <c r="K2644" s="465" t="inlineStr">
        <is>
          <t xml:space="preserve"> fuel for industry </t>
        </is>
      </c>
      <c r="L2644" s="465" t="inlineStr">
        <is>
          <t xml:space="preserve"> reactive </t>
        </is>
      </c>
      <c r="M2644" s="465" t="inlineStr">
        <is>
          <t xml:space="preserve"> Nmix </t>
        </is>
      </c>
      <c r="N2644" s="466" t="n">
        <v>4.077162683676813</v>
      </c>
      <c r="O2644" s="467" t="n">
        <v>0.5152136551607323</v>
      </c>
      <c r="P2644" s="468" t="n">
        <v>2006</v>
      </c>
      <c r="Q2644" s="469" t="inlineStr">
        <is>
          <t>UNFCCC CRT</t>
        </is>
      </c>
      <c r="R2644" s="469" t="inlineStr">
        <is>
          <t>ok</t>
        </is>
      </c>
      <c r="S2644" s="469" t="inlineStr">
        <is>
          <t xml:space="preserve"> text </t>
        </is>
      </c>
      <c r="T2644" s="426" t="inlineStr">
        <is>
          <t>Norway</t>
        </is>
      </c>
      <c r="U2644" s="5" t="inlineStr">
        <is>
          <t>useful output</t>
        </is>
      </c>
      <c r="V2644" s="465" t="n">
        <v>0.04</v>
      </c>
    </row>
    <row r="2645" ht="16" customHeight="1">
      <c r="B2645" s="5" t="inlineStr">
        <is>
          <t>EF.EC-EF.TR</t>
        </is>
      </c>
      <c r="C2645" s="5" t="inlineStr">
        <is>
          <t>EF.EC-EF.TR-Fuel for transport-Nmix</t>
        </is>
      </c>
      <c r="D2645" s="5" t="inlineStr">
        <is>
          <t>EF</t>
        </is>
      </c>
      <c r="E2645" s="5" t="inlineStr">
        <is>
          <t>EC</t>
        </is>
      </c>
      <c r="F2645" s="5">
        <f>VLOOKUP(E2645,'5.a Definitions'!E:F,2,FALSE)</f>
        <v/>
      </c>
      <c r="G2645" s="5" t="inlineStr">
        <is>
          <t>EF</t>
        </is>
      </c>
      <c r="H2645" s="5" t="inlineStr">
        <is>
          <t>TR</t>
        </is>
      </c>
      <c r="I2645" s="5">
        <f>VLOOKUP(H2645,'5.a Definitions'!E:F,2,FALSE)</f>
        <v/>
      </c>
      <c r="J2645" s="465" t="inlineStr">
        <is>
          <t xml:space="preserve"> Fuel for transport </t>
        </is>
      </c>
      <c r="K2645" s="465" t="inlineStr">
        <is>
          <t xml:space="preserve"> fuel for transport </t>
        </is>
      </c>
      <c r="L2645" s="465" t="inlineStr">
        <is>
          <t xml:space="preserve"> reactive </t>
        </is>
      </c>
      <c r="M2645" s="465" t="inlineStr">
        <is>
          <t xml:space="preserve"> Nmix </t>
        </is>
      </c>
      <c r="N2645" s="466" t="n">
        <v>0.9375025310640194</v>
      </c>
      <c r="O2645" s="467" t="n">
        <v>0.3164368527125382</v>
      </c>
      <c r="P2645" s="468" t="n">
        <v>2006</v>
      </c>
      <c r="Q2645" s="469" t="inlineStr">
        <is>
          <t>UNFCCC CRT</t>
        </is>
      </c>
      <c r="R2645" s="469" t="inlineStr">
        <is>
          <t>ok</t>
        </is>
      </c>
      <c r="S2645" s="469" t="inlineStr">
        <is>
          <t xml:space="preserve"> text </t>
        </is>
      </c>
      <c r="T2645" s="426" t="inlineStr">
        <is>
          <t>Norway</t>
        </is>
      </c>
      <c r="U2645" s="5" t="inlineStr">
        <is>
          <t>useful output</t>
        </is>
      </c>
      <c r="V2645" s="465" t="n">
        <v>0.04</v>
      </c>
    </row>
    <row r="2646" ht="16" customHeight="1">
      <c r="B2646" s="5" t="inlineStr">
        <is>
          <t>EF.EC-EF.OE</t>
        </is>
      </c>
      <c r="C2646" s="5" t="inlineStr">
        <is>
          <t>EF.EC-EF.OE-Fuel for heating-Nmix</t>
        </is>
      </c>
      <c r="D2646" s="5" t="inlineStr">
        <is>
          <t>EF</t>
        </is>
      </c>
      <c r="E2646" s="5" t="inlineStr">
        <is>
          <t>EC</t>
        </is>
      </c>
      <c r="F2646" s="5">
        <f>VLOOKUP(E2646,'5.a Definitions'!E:F,2,FALSE)</f>
        <v/>
      </c>
      <c r="G2646" s="5" t="inlineStr">
        <is>
          <t>EF</t>
        </is>
      </c>
      <c r="H2646" s="5" t="inlineStr">
        <is>
          <t>OE</t>
        </is>
      </c>
      <c r="I2646" s="5">
        <f>VLOOKUP(H2646,'5.a Definitions'!E:F,2,FALSE)</f>
        <v/>
      </c>
      <c r="J2646" s="465" t="inlineStr">
        <is>
          <t xml:space="preserve"> Fuel for heating </t>
        </is>
      </c>
      <c r="K2646" s="465" t="inlineStr">
        <is>
          <t xml:space="preserve"> fuel for heating </t>
        </is>
      </c>
      <c r="L2646" s="465" t="inlineStr">
        <is>
          <t xml:space="preserve"> reactive </t>
        </is>
      </c>
      <c r="M2646" s="465" t="inlineStr">
        <is>
          <t xml:space="preserve"> Nmix </t>
        </is>
      </c>
      <c r="N2646" s="466" t="n">
        <v>0.4612575489926783</v>
      </c>
      <c r="O2646" s="467" t="n">
        <v>0.337363543745295</v>
      </c>
      <c r="P2646" s="468" t="n">
        <v>2006</v>
      </c>
      <c r="Q2646" s="469" t="inlineStr">
        <is>
          <t>UNFCCC CRT</t>
        </is>
      </c>
      <c r="R2646" s="469" t="inlineStr">
        <is>
          <t>ok</t>
        </is>
      </c>
      <c r="S2646" s="469" t="inlineStr">
        <is>
          <t xml:space="preserve"> text </t>
        </is>
      </c>
      <c r="T2646" s="426" t="inlineStr">
        <is>
          <t>Norway</t>
        </is>
      </c>
      <c r="U2646" s="5" t="inlineStr">
        <is>
          <t>useful output</t>
        </is>
      </c>
      <c r="V2646" s="465" t="n">
        <v>0.04</v>
      </c>
    </row>
    <row r="2647" ht="16" customHeight="1">
      <c r="B2647" s="5" t="inlineStr">
        <is>
          <t>EF.EC-MP.OP</t>
        </is>
      </c>
      <c r="C2647" s="5" t="inlineStr">
        <is>
          <t>EF.EC-MP.OP-Fuel used as feedstock-Nmix</t>
        </is>
      </c>
      <c r="D2647" s="5" t="inlineStr">
        <is>
          <t>EF</t>
        </is>
      </c>
      <c r="E2647" s="5" t="inlineStr">
        <is>
          <t>EC</t>
        </is>
      </c>
      <c r="F2647" s="5">
        <f>VLOOKUP(E2647,'5.a Definitions'!E:F,2,FALSE)</f>
        <v/>
      </c>
      <c r="G2647" s="5" t="inlineStr">
        <is>
          <t>MP</t>
        </is>
      </c>
      <c r="H2647" s="5" t="inlineStr">
        <is>
          <t>OP</t>
        </is>
      </c>
      <c r="I2647" s="5">
        <f>VLOOKUP(H2647,'5.a Definitions'!E:F,2,FALSE)</f>
        <v/>
      </c>
      <c r="J2647" s="465" t="inlineStr">
        <is>
          <t xml:space="preserve"> Fuel used as feedstock </t>
        </is>
      </c>
      <c r="K2647" s="465" t="inlineStr">
        <is>
          <t xml:space="preserve"> fuel used as feedstock </t>
        </is>
      </c>
      <c r="L2647" s="465" t="inlineStr">
        <is>
          <t xml:space="preserve"> reactive </t>
        </is>
      </c>
      <c r="M2647" s="465" t="inlineStr">
        <is>
          <t xml:space="preserve"> Nmix </t>
        </is>
      </c>
      <c r="N2647" s="466" t="n">
        <v>1.442293945276046</v>
      </c>
      <c r="O2647" s="467" t="n">
        <v>0.9140773723149336</v>
      </c>
      <c r="P2647" s="468" t="n">
        <v>2006</v>
      </c>
      <c r="Q2647" s="469" t="inlineStr">
        <is>
          <t>SSB table 11561</t>
        </is>
      </c>
      <c r="R2647" s="469" t="inlineStr">
        <is>
          <t>ok</t>
        </is>
      </c>
      <c r="S2647" s="469" t="inlineStr">
        <is>
          <t xml:space="preserve"> text </t>
        </is>
      </c>
      <c r="T2647" s="426" t="inlineStr">
        <is>
          <t>Norway</t>
        </is>
      </c>
      <c r="U2647" s="5" t="inlineStr">
        <is>
          <t>useful output</t>
        </is>
      </c>
      <c r="V2647" s="465" t="n">
        <v>0.04</v>
      </c>
    </row>
    <row r="2648" ht="16" customHeight="1">
      <c r="B2648" s="5" t="inlineStr">
        <is>
          <t>EF.EC-AT.AT</t>
        </is>
      </c>
      <c r="C2648" s="5" t="inlineStr">
        <is>
          <t>EF.EC-AT.AT-Emissions-NH3</t>
        </is>
      </c>
      <c r="D2648" s="5" t="inlineStr">
        <is>
          <t>EF</t>
        </is>
      </c>
      <c r="E2648" s="5" t="inlineStr">
        <is>
          <t>EC</t>
        </is>
      </c>
      <c r="F2648" s="5">
        <f>VLOOKUP(E2648,'5.a Definitions'!E:F,2,FALSE)</f>
        <v/>
      </c>
      <c r="G2648" s="5" t="inlineStr">
        <is>
          <t>AT</t>
        </is>
      </c>
      <c r="H2648" s="5" t="inlineStr">
        <is>
          <t>AT</t>
        </is>
      </c>
      <c r="I2648" s="5">
        <f>VLOOKUP(H2648,'5.a Definitions'!E:F,2,FALSE)</f>
        <v/>
      </c>
      <c r="J2648" s="465" t="inlineStr">
        <is>
          <t xml:space="preserve"> Emissions </t>
        </is>
      </c>
      <c r="K2648" s="465" t="inlineStr">
        <is>
          <t xml:space="preserve"> energy conversion emissions </t>
        </is>
      </c>
      <c r="L2648" s="465" t="inlineStr">
        <is>
          <t xml:space="preserve"> reactive </t>
        </is>
      </c>
      <c r="M2648" s="465" t="inlineStr">
        <is>
          <t xml:space="preserve"> NH3 </t>
        </is>
      </c>
      <c r="N2648" s="466" t="n">
        <v>0</v>
      </c>
      <c r="O2648" s="467" t="n">
        <v>0.5</v>
      </c>
      <c r="P2648" s="468" t="n">
        <v>2006</v>
      </c>
      <c r="Q2648" s="469" t="inlineStr">
        <is>
          <t>CRLTAP Inventory Submissions</t>
        </is>
      </c>
      <c r="R2648" s="469" t="inlineStr">
        <is>
          <t>ok</t>
        </is>
      </c>
      <c r="S2648" s="469" t="inlineStr">
        <is>
          <t xml:space="preserve"> text </t>
        </is>
      </c>
      <c r="T2648" s="426" t="inlineStr">
        <is>
          <t>Norway</t>
        </is>
      </c>
      <c r="U2648" s="5" t="inlineStr">
        <is>
          <t>N wasted</t>
        </is>
      </c>
      <c r="V2648" s="465" t="n">
        <v>0.04</v>
      </c>
    </row>
    <row r="2649" ht="16" customHeight="1">
      <c r="B2649" s="5" t="inlineStr">
        <is>
          <t>EF.EC-AT.AT</t>
        </is>
      </c>
      <c r="C2649" s="5" t="inlineStr">
        <is>
          <t>EF.EC-AT.AT-Emissions-NOx</t>
        </is>
      </c>
      <c r="D2649" s="5" t="inlineStr">
        <is>
          <t>EF</t>
        </is>
      </c>
      <c r="E2649" s="5" t="inlineStr">
        <is>
          <t>EC</t>
        </is>
      </c>
      <c r="F2649" s="5">
        <f>VLOOKUP(E2649,'5.a Definitions'!E:F,2,FALSE)</f>
        <v/>
      </c>
      <c r="G2649" s="5" t="inlineStr">
        <is>
          <t>AT</t>
        </is>
      </c>
      <c r="H2649" s="5" t="inlineStr">
        <is>
          <t>AT</t>
        </is>
      </c>
      <c r="I2649" s="5">
        <f>VLOOKUP(H2649,'5.a Definitions'!E:F,2,FALSE)</f>
        <v/>
      </c>
      <c r="J2649" s="465" t="inlineStr">
        <is>
          <t xml:space="preserve"> Emissions </t>
        </is>
      </c>
      <c r="K2649" s="465" t="inlineStr">
        <is>
          <t xml:space="preserve"> energy conversion emissions </t>
        </is>
      </c>
      <c r="L2649" s="465" t="inlineStr">
        <is>
          <t xml:space="preserve"> reactive </t>
        </is>
      </c>
      <c r="M2649" s="465" t="inlineStr">
        <is>
          <t xml:space="preserve"> NOx </t>
        </is>
      </c>
      <c r="N2649" s="466" t="n">
        <v>15.35364013202596</v>
      </c>
      <c r="O2649" s="467" t="n">
        <v>0.1891367888640905</v>
      </c>
      <c r="P2649" s="468" t="n">
        <v>2006</v>
      </c>
      <c r="Q2649" s="469" t="inlineStr">
        <is>
          <t>CRLTAP Inventory Submissions</t>
        </is>
      </c>
      <c r="R2649" s="469" t="inlineStr">
        <is>
          <t>ok</t>
        </is>
      </c>
      <c r="S2649" s="469" t="inlineStr">
        <is>
          <t xml:space="preserve"> text </t>
        </is>
      </c>
      <c r="T2649" s="426" t="inlineStr">
        <is>
          <t>Norway</t>
        </is>
      </c>
      <c r="U2649" s="465" t="inlineStr">
        <is>
          <t xml:space="preserve"> N wasted </t>
        </is>
      </c>
      <c r="V2649" s="465" t="n">
        <v>0.04</v>
      </c>
    </row>
    <row r="2650" ht="16" customHeight="1">
      <c r="B2650" s="5" t="inlineStr">
        <is>
          <t>EF.EC-AT.AT</t>
        </is>
      </c>
      <c r="C2650" s="5" t="inlineStr">
        <is>
          <t>EF.EC-AT.AT-Emissions-N2O</t>
        </is>
      </c>
      <c r="D2650" s="5" t="inlineStr">
        <is>
          <t>EF</t>
        </is>
      </c>
      <c r="E2650" s="5" t="inlineStr">
        <is>
          <t>EC</t>
        </is>
      </c>
      <c r="F2650" s="5">
        <f>VLOOKUP(E2650,'5.a Definitions'!E:F,2,FALSE)</f>
        <v/>
      </c>
      <c r="G2650" s="5" t="inlineStr">
        <is>
          <t>AT</t>
        </is>
      </c>
      <c r="H2650" s="5" t="inlineStr">
        <is>
          <t>AT</t>
        </is>
      </c>
      <c r="I2650" s="5">
        <f>VLOOKUP(H2650,'5.a Definitions'!E:F,2,FALSE)</f>
        <v/>
      </c>
      <c r="J2650" s="465" t="inlineStr">
        <is>
          <t xml:space="preserve"> Emissions </t>
        </is>
      </c>
      <c r="K2650" s="465" t="inlineStr">
        <is>
          <t xml:space="preserve"> energy conversion emissions </t>
        </is>
      </c>
      <c r="L2650" s="465" t="inlineStr">
        <is>
          <t xml:space="preserve"> reactive </t>
        </is>
      </c>
      <c r="M2650" s="465" t="inlineStr">
        <is>
          <t xml:space="preserve"> N2O </t>
        </is>
      </c>
      <c r="N2650" s="466" t="n">
        <v>0.03784383406691124</v>
      </c>
      <c r="O2650" s="467" t="n">
        <v>1.394797542306526</v>
      </c>
      <c r="P2650" s="468" t="n">
        <v>2006</v>
      </c>
      <c r="Q2650" s="469" t="inlineStr">
        <is>
          <t>UNFCCC CRT</t>
        </is>
      </c>
      <c r="R2650" s="469" t="inlineStr">
        <is>
          <t>ok</t>
        </is>
      </c>
      <c r="S2650" s="469" t="inlineStr">
        <is>
          <t xml:space="preserve"> text </t>
        </is>
      </c>
      <c r="T2650" s="426" t="inlineStr">
        <is>
          <t>Norway</t>
        </is>
      </c>
      <c r="U2650" s="465" t="inlineStr">
        <is>
          <t xml:space="preserve"> N wasted </t>
        </is>
      </c>
      <c r="V2650" s="465" t="n">
        <v>0.04</v>
      </c>
    </row>
    <row r="2651" ht="16" customHeight="1">
      <c r="B2651" s="5" t="inlineStr">
        <is>
          <t>EF.EC-AT.AT</t>
        </is>
      </c>
      <c r="C2651" s="5" t="inlineStr">
        <is>
          <t>EF.EC-AT.AT-Emissions-N2</t>
        </is>
      </c>
      <c r="D2651" s="5" t="inlineStr">
        <is>
          <t>EF</t>
        </is>
      </c>
      <c r="E2651" s="5" t="inlineStr">
        <is>
          <t>EC</t>
        </is>
      </c>
      <c r="F2651" s="5">
        <f>VLOOKUP(E2651,'5.a Definitions'!E:F,2,FALSE)</f>
        <v/>
      </c>
      <c r="G2651" s="5" t="inlineStr">
        <is>
          <t>AT</t>
        </is>
      </c>
      <c r="H2651" s="5" t="inlineStr">
        <is>
          <t>AT</t>
        </is>
      </c>
      <c r="I2651" s="5">
        <f>VLOOKUP(H2651,'5.a Definitions'!E:F,2,FALSE)</f>
        <v/>
      </c>
      <c r="J2651" s="465" t="inlineStr">
        <is>
          <t xml:space="preserve"> Emissions </t>
        </is>
      </c>
      <c r="K2651" s="465" t="inlineStr">
        <is>
          <t xml:space="preserve"> energy conversion emissions </t>
        </is>
      </c>
      <c r="L2651" s="465" t="inlineStr">
        <is>
          <t xml:space="preserve"> inert </t>
        </is>
      </c>
      <c r="M2651" s="465" t="inlineStr">
        <is>
          <t xml:space="preserve"> N2 </t>
        </is>
      </c>
      <c r="N2651" s="466" t="n">
        <v>0</v>
      </c>
      <c r="O2651" s="467" t="n">
        <v>10</v>
      </c>
      <c r="P2651" s="468" t="n">
        <v>2006</v>
      </c>
      <c r="Q2651" s="469" t="inlineStr">
        <is>
          <t>mass balance</t>
        </is>
      </c>
      <c r="R2651" s="469" t="inlineStr">
        <is>
          <t>ok</t>
        </is>
      </c>
      <c r="S2651" s="469" t="inlineStr">
        <is>
          <t xml:space="preserve"> text </t>
        </is>
      </c>
      <c r="T2651" s="426" t="inlineStr">
        <is>
          <t>Norway</t>
        </is>
      </c>
      <c r="U2651" s="465" t="inlineStr">
        <is>
          <t xml:space="preserve"> N wasted </t>
        </is>
      </c>
      <c r="V2651" s="465" t="n">
        <v>0.04</v>
      </c>
    </row>
    <row r="2652" ht="16" customHeight="1">
      <c r="B2652" s="5" t="inlineStr">
        <is>
          <t>EF.EC-RW.RW</t>
        </is>
      </c>
      <c r="C2652" s="5" t="inlineStr">
        <is>
          <t>EF.EC-RW.RW-Fuel export-Nmix</t>
        </is>
      </c>
      <c r="D2652" s="5" t="inlineStr">
        <is>
          <t>EF</t>
        </is>
      </c>
      <c r="E2652" s="5" t="inlineStr">
        <is>
          <t>EC</t>
        </is>
      </c>
      <c r="F2652" s="5">
        <f>VLOOKUP(E2652,'5.a Definitions'!E:F,2,FALSE)</f>
        <v/>
      </c>
      <c r="G2652" s="5" t="inlineStr">
        <is>
          <t>RW</t>
        </is>
      </c>
      <c r="H2652" s="5" t="inlineStr">
        <is>
          <t>RW</t>
        </is>
      </c>
      <c r="I2652" s="5">
        <f>VLOOKUP(H2652,'5.a Definitions'!E:F,2,FALSE)</f>
        <v/>
      </c>
      <c r="J2652" s="465" t="inlineStr">
        <is>
          <t xml:space="preserve"> Fuel export </t>
        </is>
      </c>
      <c r="K2652" s="465" t="inlineStr">
        <is>
          <t xml:space="preserve"> fuel export </t>
        </is>
      </c>
      <c r="L2652" s="465" t="inlineStr">
        <is>
          <t xml:space="preserve"> reactive </t>
        </is>
      </c>
      <c r="M2652" s="465" t="inlineStr">
        <is>
          <t xml:space="preserve"> Nmix </t>
        </is>
      </c>
      <c r="N2652" s="466" t="n">
        <v>260.4316447732671</v>
      </c>
      <c r="O2652" s="467" t="n">
        <v>2.666994010041939</v>
      </c>
      <c r="P2652" s="468" t="n">
        <v>2006</v>
      </c>
      <c r="Q2652" s="469" t="inlineStr">
        <is>
          <t>SSB tab 08801</t>
        </is>
      </c>
      <c r="R2652" s="469" t="inlineStr">
        <is>
          <t>ok</t>
        </is>
      </c>
      <c r="S2652" s="469" t="inlineStr">
        <is>
          <t xml:space="preserve"> text </t>
        </is>
      </c>
      <c r="T2652" s="426" t="inlineStr">
        <is>
          <t>Norway</t>
        </is>
      </c>
      <c r="U2652" s="5" t="inlineStr">
        <is>
          <t>useful output</t>
        </is>
      </c>
      <c r="V2652" s="465" t="n">
        <v>0.04</v>
      </c>
    </row>
    <row r="2653" ht="16" customHeight="1">
      <c r="B2653" s="5" t="inlineStr">
        <is>
          <t>EF.IC-AT.AT</t>
        </is>
      </c>
      <c r="C2653" s="5" t="inlineStr">
        <is>
          <t>EF.IC-AT.AT-Emissions-NH3</t>
        </is>
      </c>
      <c r="D2653" s="5" t="inlineStr">
        <is>
          <t>EF</t>
        </is>
      </c>
      <c r="E2653" s="5" t="inlineStr">
        <is>
          <t>IC</t>
        </is>
      </c>
      <c r="F2653" s="5">
        <f>VLOOKUP(E2653,'5.a Definitions'!E:F,2,FALSE)</f>
        <v/>
      </c>
      <c r="G2653" s="5" t="inlineStr">
        <is>
          <t>AT</t>
        </is>
      </c>
      <c r="H2653" s="5" t="inlineStr">
        <is>
          <t>AT</t>
        </is>
      </c>
      <c r="I2653" s="5">
        <f>VLOOKUP(H2653,'5.a Definitions'!E:F,2,FALSE)</f>
        <v/>
      </c>
      <c r="J2653" s="465" t="inlineStr">
        <is>
          <t xml:space="preserve"> Emissions </t>
        </is>
      </c>
      <c r="K2653" s="465" t="inlineStr">
        <is>
          <t xml:space="preserve"> industrial emissions </t>
        </is>
      </c>
      <c r="L2653" s="465" t="inlineStr">
        <is>
          <t xml:space="preserve"> reactive </t>
        </is>
      </c>
      <c r="M2653" s="465" t="inlineStr">
        <is>
          <t xml:space="preserve"> NH3 </t>
        </is>
      </c>
      <c r="N2653" s="466" t="n">
        <v>0.01004400888435</v>
      </c>
      <c r="O2653" s="467" t="n">
        <v>0.2036023863428378</v>
      </c>
      <c r="P2653" s="468" t="n">
        <v>2006</v>
      </c>
      <c r="Q2653" s="469" t="inlineStr">
        <is>
          <t>CRLTAP Inventory Submissions</t>
        </is>
      </c>
      <c r="R2653" s="469" t="inlineStr">
        <is>
          <t>ok</t>
        </is>
      </c>
      <c r="S2653" s="469" t="inlineStr">
        <is>
          <t xml:space="preserve"> text </t>
        </is>
      </c>
      <c r="T2653" s="426" t="inlineStr">
        <is>
          <t>Norway</t>
        </is>
      </c>
      <c r="U2653" s="465" t="inlineStr">
        <is>
          <t xml:space="preserve"> N wasted </t>
        </is>
      </c>
      <c r="V2653" s="465" t="n">
        <v>0.04</v>
      </c>
    </row>
    <row r="2654" ht="16" customHeight="1">
      <c r="B2654" s="5" t="inlineStr">
        <is>
          <t>EF.IC-AT.AT</t>
        </is>
      </c>
      <c r="C2654" s="5" t="inlineStr">
        <is>
          <t>EF.IC-AT.AT-Emissions-NOx</t>
        </is>
      </c>
      <c r="D2654" s="5" t="inlineStr">
        <is>
          <t>EF</t>
        </is>
      </c>
      <c r="E2654" s="5" t="inlineStr">
        <is>
          <t>IC</t>
        </is>
      </c>
      <c r="F2654" s="5">
        <f>VLOOKUP(E2654,'5.a Definitions'!E:F,2,FALSE)</f>
        <v/>
      </c>
      <c r="G2654" s="5" t="inlineStr">
        <is>
          <t>AT</t>
        </is>
      </c>
      <c r="H2654" s="5" t="inlineStr">
        <is>
          <t>AT</t>
        </is>
      </c>
      <c r="I2654" s="5">
        <f>VLOOKUP(H2654,'5.a Definitions'!E:F,2,FALSE)</f>
        <v/>
      </c>
      <c r="J2654" s="465" t="inlineStr">
        <is>
          <t xml:space="preserve"> Emissions </t>
        </is>
      </c>
      <c r="K2654" s="465" t="inlineStr">
        <is>
          <t xml:space="preserve"> industrial emissions </t>
        </is>
      </c>
      <c r="L2654" s="465" t="inlineStr">
        <is>
          <t xml:space="preserve"> reactive </t>
        </is>
      </c>
      <c r="M2654" s="465" t="inlineStr">
        <is>
          <t xml:space="preserve"> NOx </t>
        </is>
      </c>
      <c r="N2654" s="466" t="n">
        <v>4.46915945277982</v>
      </c>
      <c r="O2654" s="467" t="n">
        <v>0.2456512264011149</v>
      </c>
      <c r="P2654" s="468" t="n">
        <v>2006</v>
      </c>
      <c r="Q2654" s="469" t="inlineStr">
        <is>
          <t>CRLTAP Inventory Submissions</t>
        </is>
      </c>
      <c r="R2654" s="469" t="inlineStr">
        <is>
          <t>ok</t>
        </is>
      </c>
      <c r="S2654" s="469" t="inlineStr">
        <is>
          <t xml:space="preserve"> text </t>
        </is>
      </c>
      <c r="T2654" s="426" t="inlineStr">
        <is>
          <t>Norway</t>
        </is>
      </c>
      <c r="U2654" s="465" t="inlineStr">
        <is>
          <t xml:space="preserve"> N wasted </t>
        </is>
      </c>
      <c r="V2654" s="465" t="n">
        <v>0.04</v>
      </c>
    </row>
    <row r="2655" ht="16" customHeight="1">
      <c r="B2655" s="5" t="inlineStr">
        <is>
          <t>EF.IC-AT.AT</t>
        </is>
      </c>
      <c r="C2655" s="5" t="inlineStr">
        <is>
          <t>EF.IC-AT.AT-Emissions-N2O</t>
        </is>
      </c>
      <c r="D2655" s="5" t="inlineStr">
        <is>
          <t>EF</t>
        </is>
      </c>
      <c r="E2655" s="5" t="inlineStr">
        <is>
          <t>IC</t>
        </is>
      </c>
      <c r="F2655" s="5">
        <f>VLOOKUP(E2655,'5.a Definitions'!E:F,2,FALSE)</f>
        <v/>
      </c>
      <c r="G2655" s="5" t="inlineStr">
        <is>
          <t>AT</t>
        </is>
      </c>
      <c r="H2655" s="5" t="inlineStr">
        <is>
          <t>AT</t>
        </is>
      </c>
      <c r="I2655" s="5">
        <f>VLOOKUP(H2655,'5.a Definitions'!E:F,2,FALSE)</f>
        <v/>
      </c>
      <c r="J2655" s="465" t="inlineStr">
        <is>
          <t xml:space="preserve"> Emissions </t>
        </is>
      </c>
      <c r="K2655" s="465" t="inlineStr">
        <is>
          <t xml:space="preserve"> industrial emissions </t>
        </is>
      </c>
      <c r="L2655" s="465" t="inlineStr">
        <is>
          <t xml:space="preserve"> reactive </t>
        </is>
      </c>
      <c r="M2655" s="465" t="inlineStr">
        <is>
          <t xml:space="preserve"> N2O </t>
        </is>
      </c>
      <c r="N2655" s="466" t="n">
        <v>0.08036934726979993</v>
      </c>
      <c r="O2655" s="467" t="n">
        <v>1.394797542306527</v>
      </c>
      <c r="P2655" s="468" t="n">
        <v>2006</v>
      </c>
      <c r="Q2655" s="469" t="inlineStr">
        <is>
          <t>UNFCCC CRT</t>
        </is>
      </c>
      <c r="R2655" s="469" t="inlineStr">
        <is>
          <t>ok</t>
        </is>
      </c>
      <c r="S2655" s="469" t="inlineStr">
        <is>
          <t xml:space="preserve"> text </t>
        </is>
      </c>
      <c r="T2655" s="426" t="inlineStr">
        <is>
          <t>Norway</t>
        </is>
      </c>
      <c r="U2655" s="465" t="inlineStr">
        <is>
          <t xml:space="preserve"> N wasted </t>
        </is>
      </c>
      <c r="V2655" s="465" t="n">
        <v>0.04</v>
      </c>
    </row>
    <row r="2656" ht="16" customHeight="1">
      <c r="B2656" s="5" t="inlineStr">
        <is>
          <t>EF.TR-AT.AT</t>
        </is>
      </c>
      <c r="C2656" s="5" t="inlineStr">
        <is>
          <t>EF.TR-AT.AT-Emissions-NH3</t>
        </is>
      </c>
      <c r="D2656" s="5" t="inlineStr">
        <is>
          <t>EF</t>
        </is>
      </c>
      <c r="E2656" s="5" t="inlineStr">
        <is>
          <t>TR</t>
        </is>
      </c>
      <c r="F2656" s="5">
        <f>VLOOKUP(E2656,'5.a Definitions'!E:F,2,FALSE)</f>
        <v/>
      </c>
      <c r="G2656" s="5" t="inlineStr">
        <is>
          <t>AT</t>
        </is>
      </c>
      <c r="H2656" s="5" t="inlineStr">
        <is>
          <t>AT</t>
        </is>
      </c>
      <c r="I2656" s="5">
        <f>VLOOKUP(H2656,'5.a Definitions'!E:F,2,FALSE)</f>
        <v/>
      </c>
      <c r="J2656" s="465" t="inlineStr">
        <is>
          <t xml:space="preserve"> Emissions </t>
        </is>
      </c>
      <c r="K2656" s="465" t="inlineStr">
        <is>
          <t xml:space="preserve"> transport emissions </t>
        </is>
      </c>
      <c r="L2656" s="465" t="inlineStr">
        <is>
          <t xml:space="preserve"> reactive </t>
        </is>
      </c>
      <c r="M2656" s="465" t="inlineStr">
        <is>
          <t xml:space="preserve"> NH3 </t>
        </is>
      </c>
      <c r="N2656" s="466" t="n">
        <v>1.5740352624942</v>
      </c>
      <c r="O2656" s="467" t="n">
        <v>0.4166495991294626</v>
      </c>
      <c r="P2656" s="468" t="n">
        <v>2006</v>
      </c>
      <c r="Q2656" s="469" t="inlineStr">
        <is>
          <t>CRLTAP Inventory Submissions</t>
        </is>
      </c>
      <c r="R2656" s="469" t="inlineStr">
        <is>
          <t>ok</t>
        </is>
      </c>
      <c r="S2656" s="469" t="inlineStr">
        <is>
          <t xml:space="preserve"> text </t>
        </is>
      </c>
      <c r="T2656" s="426" t="inlineStr">
        <is>
          <t>Norway</t>
        </is>
      </c>
      <c r="U2656" s="465" t="inlineStr">
        <is>
          <t xml:space="preserve"> N wasted </t>
        </is>
      </c>
      <c r="V2656" s="465" t="n">
        <v>0.04</v>
      </c>
    </row>
    <row r="2657" ht="16" customHeight="1">
      <c r="B2657" s="5" t="inlineStr">
        <is>
          <t>EF.TR-AT.AT</t>
        </is>
      </c>
      <c r="C2657" s="5" t="inlineStr">
        <is>
          <t>EF.TR-AT.AT-Emissions-NOx</t>
        </is>
      </c>
      <c r="D2657" s="5" t="inlineStr">
        <is>
          <t>EF</t>
        </is>
      </c>
      <c r="E2657" s="5" t="inlineStr">
        <is>
          <t>TR</t>
        </is>
      </c>
      <c r="F2657" s="5">
        <f>VLOOKUP(E2657,'5.a Definitions'!E:F,2,FALSE)</f>
        <v/>
      </c>
      <c r="G2657" s="5" t="inlineStr">
        <is>
          <t>AT</t>
        </is>
      </c>
      <c r="H2657" s="5" t="inlineStr">
        <is>
          <t>AT</t>
        </is>
      </c>
      <c r="I2657" s="5">
        <f>VLOOKUP(H2657,'5.a Definitions'!E:F,2,FALSE)</f>
        <v/>
      </c>
      <c r="J2657" s="465" t="inlineStr">
        <is>
          <t xml:space="preserve"> Emissions </t>
        </is>
      </c>
      <c r="K2657" s="465" t="inlineStr">
        <is>
          <t xml:space="preserve"> transport emissions </t>
        </is>
      </c>
      <c r="L2657" s="465" t="inlineStr">
        <is>
          <t xml:space="preserve"> reactive </t>
        </is>
      </c>
      <c r="M2657" s="465" t="inlineStr">
        <is>
          <t xml:space="preserve"> NOx </t>
        </is>
      </c>
      <c r="N2657" s="466" t="n">
        <v>30.60876982595313</v>
      </c>
      <c r="O2657" s="467" t="n">
        <v>0.1269088201652531</v>
      </c>
      <c r="P2657" s="468" t="n">
        <v>2006</v>
      </c>
      <c r="Q2657" s="469" t="inlineStr">
        <is>
          <t>CRLTAP Inventory Submissions</t>
        </is>
      </c>
      <c r="R2657" s="469" t="inlineStr">
        <is>
          <t>ok</t>
        </is>
      </c>
      <c r="S2657" s="469" t="inlineStr">
        <is>
          <t xml:space="preserve"> text </t>
        </is>
      </c>
      <c r="T2657" s="426" t="inlineStr">
        <is>
          <t>Norway</t>
        </is>
      </c>
      <c r="U2657" s="465" t="inlineStr">
        <is>
          <t xml:space="preserve"> N wasted </t>
        </is>
      </c>
      <c r="V2657" s="465" t="n">
        <v>0.04</v>
      </c>
    </row>
    <row r="2658" ht="16" customHeight="1">
      <c r="B2658" s="5" t="inlineStr">
        <is>
          <t>EF.TR-AT.AT</t>
        </is>
      </c>
      <c r="C2658" s="5" t="inlineStr">
        <is>
          <t>EF.TR-AT.AT-Emissions-N2O</t>
        </is>
      </c>
      <c r="D2658" s="5" t="inlineStr">
        <is>
          <t>EF</t>
        </is>
      </c>
      <c r="E2658" s="5" t="inlineStr">
        <is>
          <t>TR</t>
        </is>
      </c>
      <c r="F2658" s="5">
        <f>VLOOKUP(E2658,'5.a Definitions'!E:F,2,FALSE)</f>
        <v/>
      </c>
      <c r="G2658" s="5" t="inlineStr">
        <is>
          <t>AT</t>
        </is>
      </c>
      <c r="H2658" s="5" t="inlineStr">
        <is>
          <t>AT</t>
        </is>
      </c>
      <c r="I2658" s="5">
        <f>VLOOKUP(H2658,'5.a Definitions'!E:F,2,FALSE)</f>
        <v/>
      </c>
      <c r="J2658" s="465" t="inlineStr">
        <is>
          <t xml:space="preserve"> Emissions </t>
        </is>
      </c>
      <c r="K2658" s="465" t="inlineStr">
        <is>
          <t xml:space="preserve"> transport emissions </t>
        </is>
      </c>
      <c r="L2658" s="465" t="inlineStr">
        <is>
          <t xml:space="preserve"> reactive </t>
        </is>
      </c>
      <c r="M2658" s="465" t="inlineStr">
        <is>
          <t xml:space="preserve"> N2O </t>
        </is>
      </c>
      <c r="N2658" s="466" t="n">
        <v>0.1881038180989222</v>
      </c>
      <c r="O2658" s="467" t="n">
        <v>0.6463342428493241</v>
      </c>
      <c r="P2658" s="468" t="n">
        <v>2006</v>
      </c>
      <c r="Q2658" s="469" t="inlineStr">
        <is>
          <t>UNFCCC CRT</t>
        </is>
      </c>
      <c r="R2658" s="469" t="inlineStr">
        <is>
          <t>ok</t>
        </is>
      </c>
      <c r="S2658" s="469" t="inlineStr">
        <is>
          <t xml:space="preserve"> text </t>
        </is>
      </c>
      <c r="T2658" s="426" t="inlineStr">
        <is>
          <t>Norway</t>
        </is>
      </c>
      <c r="U2658" s="465" t="inlineStr">
        <is>
          <t xml:space="preserve"> N wasted </t>
        </is>
      </c>
      <c r="V2658" s="465" t="n">
        <v>0.04</v>
      </c>
    </row>
    <row r="2659" ht="16" customHeight="1">
      <c r="B2659" s="5" t="inlineStr">
        <is>
          <t>EF.TR-AT.AT</t>
        </is>
      </c>
      <c r="C2659" s="5" t="inlineStr">
        <is>
          <t>EF.TR-AT.AT-Emissions-N2</t>
        </is>
      </c>
      <c r="D2659" s="5" t="inlineStr">
        <is>
          <t>EF</t>
        </is>
      </c>
      <c r="E2659" s="5" t="inlineStr">
        <is>
          <t>TR</t>
        </is>
      </c>
      <c r="F2659" s="5">
        <f>VLOOKUP(E2659,'5.a Definitions'!E:F,2,FALSE)</f>
        <v/>
      </c>
      <c r="G2659" s="5" t="inlineStr">
        <is>
          <t>AT</t>
        </is>
      </c>
      <c r="H2659" s="5" t="inlineStr">
        <is>
          <t>AT</t>
        </is>
      </c>
      <c r="I2659" s="5">
        <f>VLOOKUP(H2659,'5.a Definitions'!E:F,2,FALSE)</f>
        <v/>
      </c>
      <c r="J2659" s="465" t="inlineStr">
        <is>
          <t xml:space="preserve"> Emissions </t>
        </is>
      </c>
      <c r="K2659" s="465" t="inlineStr">
        <is>
          <t xml:space="preserve"> transport emissions </t>
        </is>
      </c>
      <c r="L2659" s="465" t="inlineStr">
        <is>
          <t xml:space="preserve"> inert </t>
        </is>
      </c>
      <c r="M2659" s="465" t="inlineStr">
        <is>
          <t xml:space="preserve"> N2 </t>
        </is>
      </c>
      <c r="N2659" s="466" t="n">
        <v>0</v>
      </c>
      <c r="O2659" s="467" t="n">
        <v>0.2</v>
      </c>
      <c r="P2659" s="468" t="n">
        <v>2006</v>
      </c>
      <c r="Q2659" s="469" t="inlineStr">
        <is>
          <t>mass balance</t>
        </is>
      </c>
      <c r="R2659" s="469" t="inlineStr">
        <is>
          <t>ok</t>
        </is>
      </c>
      <c r="S2659" s="469" t="inlineStr">
        <is>
          <t xml:space="preserve"> text </t>
        </is>
      </c>
      <c r="T2659" s="426" t="inlineStr">
        <is>
          <t>Norway</t>
        </is>
      </c>
      <c r="U2659" s="465" t="inlineStr">
        <is>
          <t xml:space="preserve"> N wasted </t>
        </is>
      </c>
      <c r="V2659" s="465" t="n">
        <v>0.04</v>
      </c>
    </row>
    <row r="2660" ht="16" customHeight="1">
      <c r="B2660" s="5" t="inlineStr">
        <is>
          <t>EF.TR-RW.RW</t>
        </is>
      </c>
      <c r="C2660" s="5" t="inlineStr">
        <is>
          <t>EF.TR-RW.RW-Export of transport fuels-Nmix</t>
        </is>
      </c>
      <c r="D2660" s="5" t="inlineStr">
        <is>
          <t>EF</t>
        </is>
      </c>
      <c r="E2660" s="5" t="inlineStr">
        <is>
          <t>TR</t>
        </is>
      </c>
      <c r="F2660" s="5">
        <f>VLOOKUP(E2660,'5.a Definitions'!E:F,2,FALSE)</f>
        <v/>
      </c>
      <c r="G2660" s="5" t="inlineStr">
        <is>
          <t>RW</t>
        </is>
      </c>
      <c r="H2660" s="5" t="inlineStr">
        <is>
          <t>RW</t>
        </is>
      </c>
      <c r="I2660" s="5">
        <f>VLOOKUP(H2660,'5.a Definitions'!E:F,2,FALSE)</f>
        <v/>
      </c>
      <c r="J2660" s="465" t="inlineStr">
        <is>
          <t xml:space="preserve"> Export of transport fuels </t>
        </is>
      </c>
      <c r="K2660" s="465" t="inlineStr">
        <is>
          <t xml:space="preserve"> export of transport fuel </t>
        </is>
      </c>
      <c r="L2660" s="465" t="inlineStr">
        <is>
          <t xml:space="preserve"> reactive </t>
        </is>
      </c>
      <c r="M2660" s="465" t="inlineStr">
        <is>
          <t xml:space="preserve"> Nmix </t>
        </is>
      </c>
      <c r="N2660" s="466" t="n">
        <v>0.108677421</v>
      </c>
      <c r="O2660" s="467" t="n">
        <v>1.153862498739506</v>
      </c>
      <c r="P2660" s="468" t="n">
        <v>2006</v>
      </c>
      <c r="Q2660" s="469" t="inlineStr">
        <is>
          <t>SSB tab 08801</t>
        </is>
      </c>
      <c r="R2660" s="469" t="inlineStr">
        <is>
          <t>ok</t>
        </is>
      </c>
      <c r="S2660" s="469" t="inlineStr">
        <is>
          <t xml:space="preserve"> text </t>
        </is>
      </c>
      <c r="T2660" s="426" t="inlineStr">
        <is>
          <t>Norway</t>
        </is>
      </c>
      <c r="U2660" s="5" t="inlineStr">
        <is>
          <t>useful output</t>
        </is>
      </c>
      <c r="V2660" s="465" t="n">
        <v>0.04</v>
      </c>
    </row>
    <row r="2661" ht="16" customHeight="1">
      <c r="B2661" s="5" t="inlineStr">
        <is>
          <t>EF.OE-AT.AT</t>
        </is>
      </c>
      <c r="C2661" s="5" t="inlineStr">
        <is>
          <t>EF.OE-AT.AT-Emissions-NH3</t>
        </is>
      </c>
      <c r="D2661" s="5" t="inlineStr">
        <is>
          <t>EF</t>
        </is>
      </c>
      <c r="E2661" s="5" t="inlineStr">
        <is>
          <t>OE</t>
        </is>
      </c>
      <c r="F2661" s="5">
        <f>VLOOKUP(E2661,'5.a Definitions'!E:F,2,FALSE)</f>
        <v/>
      </c>
      <c r="G2661" s="5" t="inlineStr">
        <is>
          <t>AT</t>
        </is>
      </c>
      <c r="H2661" s="5" t="inlineStr">
        <is>
          <t>AT</t>
        </is>
      </c>
      <c r="I2661" s="5">
        <f>VLOOKUP(H2661,'5.a Definitions'!E:F,2,FALSE)</f>
        <v/>
      </c>
      <c r="J2661" s="465" t="inlineStr">
        <is>
          <t xml:space="preserve"> Emissions </t>
        </is>
      </c>
      <c r="K2661" s="465" t="inlineStr">
        <is>
          <t xml:space="preserve"> other fuels emissions </t>
        </is>
      </c>
      <c r="L2661" s="465" t="inlineStr">
        <is>
          <t xml:space="preserve"> reactive </t>
        </is>
      </c>
      <c r="M2661" s="465" t="inlineStr">
        <is>
          <t xml:space="preserve"> NH3 </t>
        </is>
      </c>
      <c r="N2661" s="466" t="n">
        <v>0.07340456086785001</v>
      </c>
      <c r="O2661" s="467" t="n">
        <v>0.5664346893307146</v>
      </c>
      <c r="P2661" s="468" t="n">
        <v>2006</v>
      </c>
      <c r="Q2661" s="469" t="inlineStr">
        <is>
          <t>CRLTAP Inventory Submissions</t>
        </is>
      </c>
      <c r="R2661" s="469" t="inlineStr">
        <is>
          <t>ok</t>
        </is>
      </c>
      <c r="S2661" s="469" t="inlineStr">
        <is>
          <t xml:space="preserve"> text </t>
        </is>
      </c>
      <c r="T2661" s="426" t="inlineStr">
        <is>
          <t>Norway</t>
        </is>
      </c>
      <c r="U2661" s="465" t="inlineStr">
        <is>
          <t xml:space="preserve"> N wasted </t>
        </is>
      </c>
      <c r="V2661" s="465" t="n">
        <v>0.04</v>
      </c>
    </row>
    <row r="2662" ht="16" customHeight="1">
      <c r="B2662" s="5" t="inlineStr">
        <is>
          <t>EF.OE-AT.AT</t>
        </is>
      </c>
      <c r="C2662" s="5" t="inlineStr">
        <is>
          <t>EF.OE-AT.AT-Emissions-NOx</t>
        </is>
      </c>
      <c r="D2662" s="5" t="inlineStr">
        <is>
          <t>EF</t>
        </is>
      </c>
      <c r="E2662" s="5" t="inlineStr">
        <is>
          <t>OE</t>
        </is>
      </c>
      <c r="F2662" s="5">
        <f>VLOOKUP(E2662,'5.a Definitions'!E:F,2,FALSE)</f>
        <v/>
      </c>
      <c r="G2662" s="5" t="inlineStr">
        <is>
          <t>AT</t>
        </is>
      </c>
      <c r="H2662" s="5" t="inlineStr">
        <is>
          <t>AT</t>
        </is>
      </c>
      <c r="I2662" s="5">
        <f>VLOOKUP(H2662,'5.a Definitions'!E:F,2,FALSE)</f>
        <v/>
      </c>
      <c r="J2662" s="465" t="inlineStr">
        <is>
          <t xml:space="preserve"> Emissions </t>
        </is>
      </c>
      <c r="K2662" s="465" t="inlineStr">
        <is>
          <t xml:space="preserve"> other fuels emissions </t>
        </is>
      </c>
      <c r="L2662" s="465" t="inlineStr">
        <is>
          <t xml:space="preserve"> reactive </t>
        </is>
      </c>
      <c r="M2662" s="465" t="inlineStr">
        <is>
          <t xml:space="preserve"> NOx </t>
        </is>
      </c>
      <c r="N2662" s="466" t="n">
        <v>7.875359462352811</v>
      </c>
      <c r="O2662" s="467" t="n">
        <v>0.2125671986809922</v>
      </c>
      <c r="P2662" s="468" t="n">
        <v>2006</v>
      </c>
      <c r="Q2662" s="469" t="inlineStr">
        <is>
          <t>CRLTAP Inventory Submissions</t>
        </is>
      </c>
      <c r="R2662" s="469" t="inlineStr">
        <is>
          <t>ok</t>
        </is>
      </c>
      <c r="S2662" s="469" t="inlineStr">
        <is>
          <t xml:space="preserve"> text </t>
        </is>
      </c>
      <c r="T2662" s="426" t="inlineStr">
        <is>
          <t>Norway</t>
        </is>
      </c>
      <c r="U2662" s="465" t="inlineStr">
        <is>
          <t xml:space="preserve"> N wasted </t>
        </is>
      </c>
      <c r="V2662" s="465" t="n">
        <v>0.04</v>
      </c>
    </row>
    <row r="2663" ht="16" customHeight="1">
      <c r="B2663" s="5" t="inlineStr">
        <is>
          <t>EF.OE-AT.AT</t>
        </is>
      </c>
      <c r="C2663" s="5" t="inlineStr">
        <is>
          <t>EF.OE-AT.AT-Emissions-N2O</t>
        </is>
      </c>
      <c r="D2663" s="5" t="inlineStr">
        <is>
          <t>EF</t>
        </is>
      </c>
      <c r="E2663" s="5" t="inlineStr">
        <is>
          <t>OE</t>
        </is>
      </c>
      <c r="F2663" s="5">
        <f>VLOOKUP(E2663,'5.a Definitions'!E:F,2,FALSE)</f>
        <v/>
      </c>
      <c r="G2663" s="5" t="inlineStr">
        <is>
          <t>AT</t>
        </is>
      </c>
      <c r="H2663" s="5" t="inlineStr">
        <is>
          <t>AT</t>
        </is>
      </c>
      <c r="I2663" s="5">
        <f>VLOOKUP(H2663,'5.a Definitions'!E:F,2,FALSE)</f>
        <v/>
      </c>
      <c r="J2663" s="465" t="inlineStr">
        <is>
          <t xml:space="preserve"> Emissions </t>
        </is>
      </c>
      <c r="K2663" s="465" t="inlineStr">
        <is>
          <t xml:space="preserve"> other fuels emissions </t>
        </is>
      </c>
      <c r="L2663" s="465" t="inlineStr">
        <is>
          <t xml:space="preserve"> reactive </t>
        </is>
      </c>
      <c r="M2663" s="465" t="inlineStr">
        <is>
          <t xml:space="preserve"> N2O </t>
        </is>
      </c>
      <c r="N2663" s="466" t="n">
        <v>0.0800194019781236</v>
      </c>
      <c r="O2663" s="467" t="n">
        <v>1.394797542306527</v>
      </c>
      <c r="P2663" s="468" t="n">
        <v>2006</v>
      </c>
      <c r="Q2663" s="469" t="inlineStr">
        <is>
          <t>UNFCCC CRT</t>
        </is>
      </c>
      <c r="R2663" s="469" t="inlineStr">
        <is>
          <t>ok</t>
        </is>
      </c>
      <c r="S2663" s="469" t="inlineStr">
        <is>
          <t xml:space="preserve"> text </t>
        </is>
      </c>
      <c r="T2663" s="426" t="inlineStr">
        <is>
          <t>Norway</t>
        </is>
      </c>
      <c r="U2663" s="465" t="inlineStr">
        <is>
          <t xml:space="preserve"> N wasted </t>
        </is>
      </c>
      <c r="V2663" s="465" t="n">
        <v>0.04</v>
      </c>
    </row>
    <row r="2664" ht="16" customHeight="1" thickBot="1">
      <c r="A2664" s="483" t="n"/>
      <c r="B2664" s="6" t="inlineStr">
        <is>
          <t>EF.OE-AT.AT</t>
        </is>
      </c>
      <c r="C2664" s="6" t="inlineStr">
        <is>
          <t>EF.OE-AT.AT-Emissions-N2</t>
        </is>
      </c>
      <c r="D2664" s="6" t="inlineStr">
        <is>
          <t>EF</t>
        </is>
      </c>
      <c r="E2664" s="6" t="inlineStr">
        <is>
          <t>OE</t>
        </is>
      </c>
      <c r="F2664" s="5">
        <f>VLOOKUP(E2664,'5.a Definitions'!E:F,2,FALSE)</f>
        <v/>
      </c>
      <c r="G2664" s="6" t="inlineStr">
        <is>
          <t>AT</t>
        </is>
      </c>
      <c r="H2664" s="6" t="inlineStr">
        <is>
          <t>AT</t>
        </is>
      </c>
      <c r="I2664" s="5">
        <f>VLOOKUP(H2664,'5.a Definitions'!E:F,2,FALSE)</f>
        <v/>
      </c>
      <c r="J2664" s="470" t="inlineStr">
        <is>
          <t xml:space="preserve"> Emissions </t>
        </is>
      </c>
      <c r="K2664" s="470" t="inlineStr">
        <is>
          <t xml:space="preserve"> other fuels emissions </t>
        </is>
      </c>
      <c r="L2664" s="470" t="inlineStr">
        <is>
          <t xml:space="preserve"> inert </t>
        </is>
      </c>
      <c r="M2664" s="470" t="inlineStr">
        <is>
          <t xml:space="preserve"> N2 </t>
        </is>
      </c>
      <c r="N2664" s="466" t="n">
        <v>0</v>
      </c>
      <c r="O2664" s="471" t="n">
        <v>0.2</v>
      </c>
      <c r="P2664" s="468" t="n">
        <v>2006</v>
      </c>
      <c r="Q2664" s="472" t="inlineStr">
        <is>
          <t>mass balance</t>
        </is>
      </c>
      <c r="R2664" s="469" t="inlineStr">
        <is>
          <t>ok</t>
        </is>
      </c>
      <c r="S2664" s="472" t="inlineStr">
        <is>
          <t xml:space="preserve"> text </t>
        </is>
      </c>
      <c r="T2664" s="426" t="inlineStr">
        <is>
          <t>Norway</t>
        </is>
      </c>
      <c r="U2664" s="470" t="inlineStr">
        <is>
          <t xml:space="preserve"> N wasted </t>
        </is>
      </c>
      <c r="V2664" s="470" t="n">
        <v>0.04</v>
      </c>
    </row>
    <row r="2665" ht="16" customHeight="1">
      <c r="A2665" s="487" t="inlineStr">
        <is>
          <t xml:space="preserve"> Materials and products </t>
        </is>
      </c>
      <c r="B2665" s="452" t="inlineStr">
        <is>
          <t>MP.FP-AG.SM</t>
        </is>
      </c>
      <c r="C2665" s="452" t="inlineStr">
        <is>
          <t>MP.FP-AG.SM-Seeds and planting material -Nmix</t>
        </is>
      </c>
      <c r="D2665" s="452" t="inlineStr">
        <is>
          <t>MP</t>
        </is>
      </c>
      <c r="E2665" s="452" t="inlineStr">
        <is>
          <t>FP</t>
        </is>
      </c>
      <c r="F2665" s="5">
        <f>VLOOKUP(E2665,'5.a Definitions'!E:F,2,FALSE)</f>
        <v/>
      </c>
      <c r="G2665" s="452" t="inlineStr">
        <is>
          <t>AG</t>
        </is>
      </c>
      <c r="H2665" s="452" t="inlineStr">
        <is>
          <t>SM</t>
        </is>
      </c>
      <c r="I2665" s="5">
        <f>VLOOKUP(H2665,'5.a Definitions'!E:F,2,FALSE)</f>
        <v/>
      </c>
      <c r="J2665" s="465" t="inlineStr">
        <is>
          <t xml:space="preserve"> Seeds and planting material  </t>
        </is>
      </c>
      <c r="K2665" s="465" t="inlineStr">
        <is>
          <t xml:space="preserve"> seeds and planting material </t>
        </is>
      </c>
      <c r="L2665" s="465" t="inlineStr">
        <is>
          <t xml:space="preserve"> reactive </t>
        </is>
      </c>
      <c r="M2665" s="465" t="inlineStr">
        <is>
          <t xml:space="preserve"> Nmix </t>
        </is>
      </c>
      <c r="N2665" s="466" t="n">
        <v>1.189358385180103</v>
      </c>
      <c r="O2665" s="467" t="n">
        <v>0.3204689021608613</v>
      </c>
      <c r="P2665" s="468" t="n">
        <v>2006</v>
      </c>
      <c r="Q2665" s="469" t="inlineStr">
        <is>
          <t>NIBIO Totalkalkylen</t>
        </is>
      </c>
      <c r="R2665" s="469" t="inlineStr">
        <is>
          <t>ok</t>
        </is>
      </c>
      <c r="S2665" s="469" t="inlineStr">
        <is>
          <t xml:space="preserve"> text </t>
        </is>
      </c>
      <c r="T2665" s="426" t="inlineStr">
        <is>
          <t>Norway</t>
        </is>
      </c>
      <c r="U2665" s="5" t="inlineStr">
        <is>
          <t>useful output</t>
        </is>
      </c>
      <c r="V2665" s="465" t="n">
        <v>0.04</v>
      </c>
    </row>
    <row r="2666" ht="16" customHeight="1">
      <c r="B2666" s="5" t="inlineStr">
        <is>
          <t>MP.FP-AG.MM</t>
        </is>
      </c>
      <c r="C2666" s="5" t="inlineStr">
        <is>
          <t>MP.FP-AG.MM-Farm animal feed-Nmix</t>
        </is>
      </c>
      <c r="D2666" s="5" t="inlineStr">
        <is>
          <t>MP</t>
        </is>
      </c>
      <c r="E2666" s="5" t="inlineStr">
        <is>
          <t>FP</t>
        </is>
      </c>
      <c r="F2666" s="5">
        <f>VLOOKUP(E2666,'5.a Definitions'!E:F,2,FALSE)</f>
        <v/>
      </c>
      <c r="G2666" s="5" t="inlineStr">
        <is>
          <t>AG</t>
        </is>
      </c>
      <c r="H2666" s="5" t="inlineStr">
        <is>
          <t>MM</t>
        </is>
      </c>
      <c r="I2666" s="5">
        <f>VLOOKUP(H2666,'5.a Definitions'!E:F,2,FALSE)</f>
        <v/>
      </c>
      <c r="J2666" s="465" t="inlineStr">
        <is>
          <t xml:space="preserve"> Farm animal feed </t>
        </is>
      </c>
      <c r="K2666" s="465" t="inlineStr">
        <is>
          <t xml:space="preserve"> farm animal feed </t>
        </is>
      </c>
      <c r="L2666" s="465" t="inlineStr">
        <is>
          <t xml:space="preserve"> reactive </t>
        </is>
      </c>
      <c r="M2666" s="465" t="inlineStr">
        <is>
          <t xml:space="preserve"> Nmix </t>
        </is>
      </c>
      <c r="N2666" s="466" t="n">
        <v>22.0536961</v>
      </c>
      <c r="O2666" s="467" t="n">
        <v>0.09601273510842916</v>
      </c>
      <c r="P2666" s="468" t="n">
        <v>2006</v>
      </c>
      <c r="Q2666" s="469" t="inlineStr">
        <is>
          <t>Kraftfôrstatistikk</t>
        </is>
      </c>
      <c r="R2666" s="469" t="inlineStr">
        <is>
          <t>ok</t>
        </is>
      </c>
      <c r="S2666" s="469" t="inlineStr">
        <is>
          <t xml:space="preserve"> text </t>
        </is>
      </c>
      <c r="T2666" s="426" t="inlineStr">
        <is>
          <t>Norway</t>
        </is>
      </c>
      <c r="U2666" s="5" t="inlineStr">
        <is>
          <t>useful output</t>
        </is>
      </c>
      <c r="V2666" s="465" t="n">
        <v>0.04</v>
      </c>
    </row>
    <row r="2667" ht="16" customHeight="1">
      <c r="B2667" s="5" t="inlineStr">
        <is>
          <t>MP.FP-PR.SO</t>
        </is>
      </c>
      <c r="C2667" s="5" t="inlineStr">
        <is>
          <t>MP.FP-PR.SO-Food industry waste-Nmix</t>
        </is>
      </c>
      <c r="D2667" s="5" t="inlineStr">
        <is>
          <t>MP</t>
        </is>
      </c>
      <c r="E2667" s="5" t="inlineStr">
        <is>
          <t>FP</t>
        </is>
      </c>
      <c r="F2667" s="5">
        <f>VLOOKUP(E2667,'5.a Definitions'!E:F,2,FALSE)</f>
        <v/>
      </c>
      <c r="G2667" s="5" t="inlineStr">
        <is>
          <t>PR</t>
        </is>
      </c>
      <c r="H2667" s="5" t="inlineStr">
        <is>
          <t>SO</t>
        </is>
      </c>
      <c r="I2667" s="5">
        <f>VLOOKUP(H2667,'5.a Definitions'!E:F,2,FALSE)</f>
        <v/>
      </c>
      <c r="J2667" s="465" t="inlineStr">
        <is>
          <t xml:space="preserve"> Food industry waste </t>
        </is>
      </c>
      <c r="K2667" s="465" t="inlineStr">
        <is>
          <t xml:space="preserve"> food industry waste </t>
        </is>
      </c>
      <c r="L2667" s="465" t="inlineStr">
        <is>
          <t xml:space="preserve"> reactive </t>
        </is>
      </c>
      <c r="M2667" s="465" t="inlineStr">
        <is>
          <t xml:space="preserve"> Nmix </t>
        </is>
      </c>
      <c r="N2667" s="466" t="n">
        <v>1.179602362204724</v>
      </c>
      <c r="O2667" s="467" t="n">
        <v>0.7984526169616635</v>
      </c>
      <c r="P2667" s="468" t="n">
        <v>2006</v>
      </c>
      <c r="Q2667" s="469" t="inlineStr">
        <is>
          <t>SSB</t>
        </is>
      </c>
      <c r="R2667" s="469" t="inlineStr">
        <is>
          <t>ok</t>
        </is>
      </c>
      <c r="S2667" s="469" t="inlineStr">
        <is>
          <t xml:space="preserve"> text </t>
        </is>
      </c>
      <c r="T2667" s="426" t="inlineStr">
        <is>
          <t>Norway</t>
        </is>
      </c>
      <c r="U2667" s="465" t="inlineStr">
        <is>
          <t xml:space="preserve"> N wasted </t>
        </is>
      </c>
      <c r="V2667" s="465" t="n">
        <v>0.04</v>
      </c>
    </row>
    <row r="2668" ht="16" customHeight="1">
      <c r="B2668" s="5" t="inlineStr">
        <is>
          <t>MP.FP-PR.WW</t>
        </is>
      </c>
      <c r="C2668" s="5" t="inlineStr">
        <is>
          <t>MP.FP-PR.WW-Food industry wastewater-Nmix</t>
        </is>
      </c>
      <c r="D2668" s="5" t="inlineStr">
        <is>
          <t>MP</t>
        </is>
      </c>
      <c r="E2668" s="5" t="inlineStr">
        <is>
          <t>FP</t>
        </is>
      </c>
      <c r="F2668" s="5">
        <f>VLOOKUP(E2668,'5.a Definitions'!E:F,2,FALSE)</f>
        <v/>
      </c>
      <c r="G2668" s="5" t="inlineStr">
        <is>
          <t>PR</t>
        </is>
      </c>
      <c r="H2668" s="5" t="inlineStr">
        <is>
          <t>WW</t>
        </is>
      </c>
      <c r="I2668" s="5">
        <f>VLOOKUP(H2668,'5.a Definitions'!E:F,2,FALSE)</f>
        <v/>
      </c>
      <c r="J2668" s="465" t="inlineStr">
        <is>
          <t xml:space="preserve"> Food industry wastewater </t>
        </is>
      </c>
      <c r="K2668" s="465" t="inlineStr">
        <is>
          <t xml:space="preserve"> food industry wastewater </t>
        </is>
      </c>
      <c r="L2668" s="465" t="inlineStr">
        <is>
          <t xml:space="preserve"> reactive </t>
        </is>
      </c>
      <c r="M2668" s="465" t="inlineStr">
        <is>
          <t xml:space="preserve"> Nmix </t>
        </is>
      </c>
      <c r="N2668" s="466" t="n">
        <v>0.09980357971014492</v>
      </c>
      <c r="O2668" s="467" t="n">
        <v>0.1420028466944991</v>
      </c>
      <c r="P2668" s="468" t="n">
        <v>2006</v>
      </c>
      <c r="Q2668" s="469" t="inlineStr">
        <is>
          <t>Miljødirektoratet</t>
        </is>
      </c>
      <c r="R2668" s="469" t="inlineStr">
        <is>
          <t>ok</t>
        </is>
      </c>
      <c r="S2668" s="469" t="inlineStr">
        <is>
          <t xml:space="preserve"> text </t>
        </is>
      </c>
      <c r="T2668" s="426" t="inlineStr">
        <is>
          <t>Norway</t>
        </is>
      </c>
      <c r="U2668" s="465" t="inlineStr">
        <is>
          <t xml:space="preserve"> N wasted </t>
        </is>
      </c>
      <c r="V2668" s="465" t="n">
        <v>0.04</v>
      </c>
    </row>
    <row r="2669" ht="16" customHeight="1">
      <c r="B2669" s="5" t="inlineStr">
        <is>
          <t>MP.FP-HS.HS</t>
        </is>
      </c>
      <c r="C2669" s="5" t="inlineStr">
        <is>
          <t>MP.FP-HS.HS-Food products-Nmix</t>
        </is>
      </c>
      <c r="D2669" s="5" t="inlineStr">
        <is>
          <t>MP</t>
        </is>
      </c>
      <c r="E2669" s="5" t="inlineStr">
        <is>
          <t>FP</t>
        </is>
      </c>
      <c r="F2669" s="5">
        <f>VLOOKUP(E2669,'5.a Definitions'!E:F,2,FALSE)</f>
        <v/>
      </c>
      <c r="G2669" s="5" t="inlineStr">
        <is>
          <t>HS</t>
        </is>
      </c>
      <c r="H2669" s="5" t="inlineStr">
        <is>
          <t>HS</t>
        </is>
      </c>
      <c r="I2669" s="5">
        <f>VLOOKUP(H2669,'5.a Definitions'!E:F,2,FALSE)</f>
        <v/>
      </c>
      <c r="J2669" s="465" t="inlineStr">
        <is>
          <t xml:space="preserve"> Food products </t>
        </is>
      </c>
      <c r="K2669" s="465" t="inlineStr">
        <is>
          <t xml:space="preserve"> food products </t>
        </is>
      </c>
      <c r="L2669" s="465" t="inlineStr">
        <is>
          <t xml:space="preserve"> reactive </t>
        </is>
      </c>
      <c r="M2669" s="465" t="inlineStr">
        <is>
          <t xml:space="preserve"> Nmix </t>
        </is>
      </c>
      <c r="N2669" s="466" t="n">
        <v>26.76585340412606</v>
      </c>
      <c r="O2669" s="467" t="n">
        <v>0.1949477673940383</v>
      </c>
      <c r="P2669" s="468" t="n">
        <v>2006</v>
      </c>
      <c r="Q2669" s="469" t="inlineStr">
        <is>
          <t>SSB</t>
        </is>
      </c>
      <c r="R2669" s="469" t="inlineStr">
        <is>
          <t>ok</t>
        </is>
      </c>
      <c r="S2669" s="469" t="inlineStr">
        <is>
          <t xml:space="preserve"> text </t>
        </is>
      </c>
      <c r="T2669" s="426" t="inlineStr">
        <is>
          <t>Norway</t>
        </is>
      </c>
      <c r="U2669" s="5" t="inlineStr">
        <is>
          <t>useful output</t>
        </is>
      </c>
      <c r="V2669" s="465" t="n">
        <v>0.04</v>
      </c>
    </row>
    <row r="2670" ht="16" customHeight="1">
      <c r="B2670" s="5" t="inlineStr">
        <is>
          <t>MP.FP-HY.SW</t>
        </is>
      </c>
      <c r="C2670" s="5" t="inlineStr">
        <is>
          <t>MP.FP-HY.SW-Untreated wastewater-Nmix</t>
        </is>
      </c>
      <c r="D2670" s="5" t="inlineStr">
        <is>
          <t>MP</t>
        </is>
      </c>
      <c r="E2670" s="5" t="inlineStr">
        <is>
          <t>FP</t>
        </is>
      </c>
      <c r="F2670" s="5">
        <f>VLOOKUP(E2670,'5.a Definitions'!E:F,2,FALSE)</f>
        <v/>
      </c>
      <c r="G2670" s="5" t="inlineStr">
        <is>
          <t>HY</t>
        </is>
      </c>
      <c r="H2670" s="5" t="inlineStr">
        <is>
          <t>SW</t>
        </is>
      </c>
      <c r="I2670" s="5">
        <f>VLOOKUP(H2670,'5.a Definitions'!E:F,2,FALSE)</f>
        <v/>
      </c>
      <c r="J2670" s="465" t="inlineStr">
        <is>
          <t xml:space="preserve"> Untreated wastewater </t>
        </is>
      </c>
      <c r="K2670" s="465" t="inlineStr">
        <is>
          <t xml:space="preserve"> food industry untreated wastewater </t>
        </is>
      </c>
      <c r="L2670" s="465" t="inlineStr">
        <is>
          <t xml:space="preserve"> reactive </t>
        </is>
      </c>
      <c r="M2670" s="465" t="inlineStr">
        <is>
          <t xml:space="preserve"> Nmix </t>
        </is>
      </c>
      <c r="N2670" s="466" t="n">
        <v>0.323315</v>
      </c>
      <c r="O2670" s="467" t="n">
        <v>0.24714548116628</v>
      </c>
      <c r="P2670" s="468" t="n">
        <v>2006</v>
      </c>
      <c r="Q2670" s="469" t="inlineStr">
        <is>
          <t>Miljødirektoratet</t>
        </is>
      </c>
      <c r="R2670" s="469" t="inlineStr">
        <is>
          <t>ok</t>
        </is>
      </c>
      <c r="S2670" s="469" t="inlineStr">
        <is>
          <t xml:space="preserve"> text </t>
        </is>
      </c>
      <c r="T2670" s="426" t="inlineStr">
        <is>
          <t>Norway</t>
        </is>
      </c>
      <c r="U2670" s="465" t="inlineStr">
        <is>
          <t xml:space="preserve"> N wasted </t>
        </is>
      </c>
      <c r="V2670" s="465" t="n">
        <v>0.04</v>
      </c>
    </row>
    <row r="2671" ht="16" customHeight="1">
      <c r="B2671" s="5" t="inlineStr">
        <is>
          <t>MP.FP-HY.AC</t>
        </is>
      </c>
      <c r="C2671" s="5" t="inlineStr">
        <is>
          <t>MP.FP-HY.AC-Feed to freshwater aquaculture-Nmix</t>
        </is>
      </c>
      <c r="D2671" s="5" t="inlineStr">
        <is>
          <t>MP</t>
        </is>
      </c>
      <c r="E2671" s="5" t="inlineStr">
        <is>
          <t>FP</t>
        </is>
      </c>
      <c r="F2671" s="5">
        <f>VLOOKUP(E2671,'5.a Definitions'!E:F,2,FALSE)</f>
        <v/>
      </c>
      <c r="G2671" s="5" t="inlineStr">
        <is>
          <t>HY</t>
        </is>
      </c>
      <c r="H2671" s="5" t="inlineStr">
        <is>
          <t>AC</t>
        </is>
      </c>
      <c r="I2671" s="5">
        <f>VLOOKUP(H2671,'5.a Definitions'!E:F,2,FALSE)</f>
        <v/>
      </c>
      <c r="J2671" s="465" t="inlineStr">
        <is>
          <t xml:space="preserve"> Feed to freshwater aquaculture </t>
        </is>
      </c>
      <c r="K2671" s="465" t="inlineStr">
        <is>
          <t xml:space="preserve"> feed to freshwater aquaculture </t>
        </is>
      </c>
      <c r="L2671" s="465" t="inlineStr">
        <is>
          <t xml:space="preserve"> reactive </t>
        </is>
      </c>
      <c r="M2671" s="465" t="inlineStr">
        <is>
          <t xml:space="preserve"> Nmix </t>
        </is>
      </c>
      <c r="N2671" s="466" t="n">
        <v>0</v>
      </c>
      <c r="O2671" s="467" t="n">
        <v>0.2</v>
      </c>
      <c r="P2671" s="468" t="n">
        <v>2006</v>
      </c>
      <c r="Q2671" s="469" t="inlineStr">
        <is>
          <t>no production</t>
        </is>
      </c>
      <c r="R2671" s="469" t="inlineStr">
        <is>
          <t>ok</t>
        </is>
      </c>
      <c r="S2671" s="469" t="inlineStr">
        <is>
          <t xml:space="preserve"> text </t>
        </is>
      </c>
      <c r="T2671" s="426" t="inlineStr">
        <is>
          <t>Norway</t>
        </is>
      </c>
      <c r="U2671" s="5" t="inlineStr">
        <is>
          <t>useful output</t>
        </is>
      </c>
      <c r="V2671" s="465" t="n">
        <v>0.04</v>
      </c>
    </row>
    <row r="2672" ht="16" customHeight="1">
      <c r="B2672" s="5" t="inlineStr">
        <is>
          <t>MP.FP-HY.AC</t>
        </is>
      </c>
      <c r="C2672" s="5" t="inlineStr">
        <is>
          <t>MP.FP-HY.AC-Feed to coastal aquaculture-Nmix</t>
        </is>
      </c>
      <c r="D2672" s="5" t="inlineStr">
        <is>
          <t>MP</t>
        </is>
      </c>
      <c r="E2672" s="5" t="inlineStr">
        <is>
          <t>FP</t>
        </is>
      </c>
      <c r="F2672" s="5">
        <f>VLOOKUP(E2672,'5.a Definitions'!E:F,2,FALSE)</f>
        <v/>
      </c>
      <c r="G2672" s="5" t="inlineStr">
        <is>
          <t>HY</t>
        </is>
      </c>
      <c r="H2672" s="5" t="inlineStr">
        <is>
          <t>AC</t>
        </is>
      </c>
      <c r="I2672" s="5">
        <f>VLOOKUP(H2672,'5.a Definitions'!E:F,2,FALSE)</f>
        <v/>
      </c>
      <c r="J2672" s="465" t="inlineStr">
        <is>
          <t xml:space="preserve"> Feed to coastal aquaculture </t>
        </is>
      </c>
      <c r="K2672" s="465" t="inlineStr">
        <is>
          <t xml:space="preserve"> feed to coastal aquaculture </t>
        </is>
      </c>
      <c r="L2672" s="465" t="inlineStr">
        <is>
          <t xml:space="preserve"> reactive </t>
        </is>
      </c>
      <c r="M2672" s="465" t="inlineStr">
        <is>
          <t xml:space="preserve"> Nmix </t>
        </is>
      </c>
      <c r="N2672" s="466" t="n">
        <v>10.99287041420119</v>
      </c>
      <c r="O2672" s="467" t="n">
        <v>0.4116489112543081</v>
      </c>
      <c r="P2672" s="468" t="n">
        <v>2006</v>
      </c>
      <c r="Q2672" s="469" t="inlineStr">
        <is>
          <t>Fiskeridirektoratet</t>
        </is>
      </c>
      <c r="R2672" s="469" t="inlineStr">
        <is>
          <t>ok</t>
        </is>
      </c>
      <c r="S2672" s="469" t="inlineStr">
        <is>
          <t xml:space="preserve"> text </t>
        </is>
      </c>
      <c r="T2672" s="426" t="inlineStr">
        <is>
          <t>Norway</t>
        </is>
      </c>
      <c r="U2672" s="5" t="inlineStr">
        <is>
          <t>useful output</t>
        </is>
      </c>
      <c r="V2672" s="465" t="n">
        <v>0.04</v>
      </c>
    </row>
    <row r="2673" ht="16" customHeight="1">
      <c r="B2673" s="5" t="inlineStr">
        <is>
          <t>MP.FP-RW.RW</t>
        </is>
      </c>
      <c r="C2673" s="5" t="inlineStr">
        <is>
          <t>MP.FP-RW.RW-Food export-Nmix</t>
        </is>
      </c>
      <c r="D2673" s="5" t="inlineStr">
        <is>
          <t>MP</t>
        </is>
      </c>
      <c r="E2673" s="5" t="inlineStr">
        <is>
          <t>FP</t>
        </is>
      </c>
      <c r="F2673" s="5">
        <f>VLOOKUP(E2673,'5.a Definitions'!E:F,2,FALSE)</f>
        <v/>
      </c>
      <c r="G2673" s="5" t="inlineStr">
        <is>
          <t>RW</t>
        </is>
      </c>
      <c r="H2673" s="5" t="inlineStr">
        <is>
          <t>RW</t>
        </is>
      </c>
      <c r="I2673" s="5">
        <f>VLOOKUP(H2673,'5.a Definitions'!E:F,2,FALSE)</f>
        <v/>
      </c>
      <c r="J2673" s="465" t="inlineStr">
        <is>
          <t xml:space="preserve"> Food export </t>
        </is>
      </c>
      <c r="K2673" s="465" t="inlineStr">
        <is>
          <t xml:space="preserve"> food export </t>
        </is>
      </c>
      <c r="L2673" s="465" t="inlineStr">
        <is>
          <t xml:space="preserve"> reactive </t>
        </is>
      </c>
      <c r="M2673" s="465" t="inlineStr">
        <is>
          <t xml:space="preserve"> Nmix </t>
        </is>
      </c>
      <c r="N2673" s="466" t="n">
        <v>47.395217323</v>
      </c>
      <c r="O2673" s="467" t="n">
        <v>0.1979677238493257</v>
      </c>
      <c r="P2673" s="468" t="n">
        <v>2006</v>
      </c>
      <c r="Q2673" s="469" t="inlineStr">
        <is>
          <t>SSB tab 08801</t>
        </is>
      </c>
      <c r="R2673" s="469" t="inlineStr">
        <is>
          <t>ok</t>
        </is>
      </c>
      <c r="S2673" s="469" t="inlineStr">
        <is>
          <t xml:space="preserve"> text </t>
        </is>
      </c>
      <c r="T2673" s="426" t="inlineStr">
        <is>
          <t>Norway</t>
        </is>
      </c>
      <c r="U2673" s="5" t="inlineStr">
        <is>
          <t>useful output</t>
        </is>
      </c>
      <c r="V2673" s="465" t="n">
        <v>0.04</v>
      </c>
    </row>
    <row r="2674" ht="16" customHeight="1">
      <c r="B2674" s="475" t="inlineStr">
        <is>
          <t>MP.FP-RW.RW</t>
        </is>
      </c>
      <c r="C2674" s="475" t="inlineStr">
        <is>
          <t>MP.FP-RW.RW-Feed export-Nmix</t>
        </is>
      </c>
      <c r="D2674" s="475" t="inlineStr">
        <is>
          <t>MP</t>
        </is>
      </c>
      <c r="E2674" s="475" t="inlineStr">
        <is>
          <t>FP</t>
        </is>
      </c>
      <c r="F2674" s="5">
        <f>VLOOKUP(E2674,'5.a Definitions'!E:F,2,FALSE)</f>
        <v/>
      </c>
      <c r="G2674" s="475" t="inlineStr">
        <is>
          <t>RW</t>
        </is>
      </c>
      <c r="H2674" s="475" t="inlineStr">
        <is>
          <t>RW</t>
        </is>
      </c>
      <c r="I2674" s="5">
        <f>VLOOKUP(H2674,'5.a Definitions'!E:F,2,FALSE)</f>
        <v/>
      </c>
      <c r="J2674" s="465" t="inlineStr">
        <is>
          <t>Feed export</t>
        </is>
      </c>
      <c r="K2674" s="465" t="inlineStr">
        <is>
          <t>feed export</t>
        </is>
      </c>
      <c r="L2674" s="465" t="inlineStr">
        <is>
          <t>reactive</t>
        </is>
      </c>
      <c r="M2674" s="465" t="inlineStr">
        <is>
          <t>Nmix</t>
        </is>
      </c>
      <c r="N2674" s="466" t="n">
        <v>13.192463587</v>
      </c>
      <c r="O2674" s="467" t="n">
        <v>0.1380745744202009</v>
      </c>
      <c r="P2674" s="468" t="n">
        <v>2006</v>
      </c>
      <c r="Q2674" s="469" t="inlineStr">
        <is>
          <t>SSB tab 08801</t>
        </is>
      </c>
      <c r="R2674" s="469" t="inlineStr">
        <is>
          <t>ok</t>
        </is>
      </c>
      <c r="S2674" s="469" t="inlineStr">
        <is>
          <t>text</t>
        </is>
      </c>
      <c r="T2674" s="476" t="inlineStr">
        <is>
          <t>Norway</t>
        </is>
      </c>
      <c r="U2674" s="5" t="inlineStr">
        <is>
          <t>useful output</t>
        </is>
      </c>
      <c r="V2674" s="465">
        <f>(#REF!*#REF!)^2</f>
        <v/>
      </c>
    </row>
    <row r="2675" ht="16" customHeight="1">
      <c r="B2675" s="5" t="inlineStr">
        <is>
          <t>MP.OP-AG.SM</t>
        </is>
      </c>
      <c r="C2675" s="5" t="inlineStr">
        <is>
          <t>MP.OP-AG.SM-Mineral fertilizer-Nmix</t>
        </is>
      </c>
      <c r="D2675" s="5" t="inlineStr">
        <is>
          <t>MP</t>
        </is>
      </c>
      <c r="E2675" s="5" t="inlineStr">
        <is>
          <t>OP</t>
        </is>
      </c>
      <c r="F2675" s="5">
        <f>VLOOKUP(E2675,'5.a Definitions'!E:F,2,FALSE)</f>
        <v/>
      </c>
      <c r="G2675" s="5" t="inlineStr">
        <is>
          <t>AG</t>
        </is>
      </c>
      <c r="H2675" s="5" t="inlineStr">
        <is>
          <t>SM</t>
        </is>
      </c>
      <c r="I2675" s="5">
        <f>VLOOKUP(H2675,'5.a Definitions'!E:F,2,FALSE)</f>
        <v/>
      </c>
      <c r="J2675" s="465" t="inlineStr">
        <is>
          <t xml:space="preserve"> Mineral fertilizer </t>
        </is>
      </c>
      <c r="K2675" s="465" t="inlineStr">
        <is>
          <t xml:space="preserve"> mineral fertilizer to agriculture </t>
        </is>
      </c>
      <c r="L2675" s="465" t="inlineStr">
        <is>
          <t xml:space="preserve"> reactive </t>
        </is>
      </c>
      <c r="M2675" s="465" t="inlineStr">
        <is>
          <t xml:space="preserve"> Nmix </t>
        </is>
      </c>
      <c r="N2675" s="466" t="n">
        <v>66.437</v>
      </c>
      <c r="O2675" s="467" t="n">
        <v>0.4920273062283729</v>
      </c>
      <c r="P2675" s="468" t="n">
        <v>2006</v>
      </c>
      <c r="Q2675" s="469" t="inlineStr">
        <is>
          <t>FAOSTAT Fertilizer by nutrient (Agricultural Use - Import)</t>
        </is>
      </c>
      <c r="R2675" s="469" t="inlineStr">
        <is>
          <t>ok</t>
        </is>
      </c>
      <c r="S2675" s="469" t="inlineStr">
        <is>
          <t xml:space="preserve"> text </t>
        </is>
      </c>
      <c r="T2675" s="426" t="inlineStr">
        <is>
          <t>Norway</t>
        </is>
      </c>
      <c r="U2675" s="5" t="inlineStr">
        <is>
          <t>useful output</t>
        </is>
      </c>
      <c r="V2675" s="465" t="n">
        <v>0.04</v>
      </c>
    </row>
    <row r="2676" ht="16" customHeight="1">
      <c r="B2676" s="475" t="inlineStr">
        <is>
          <t>MP.OP-EF.IC</t>
        </is>
      </c>
      <c r="C2676" s="475" t="inlineStr">
        <is>
          <t>MP.OP-EF.IC-Industrial waste fuels-Nmix</t>
        </is>
      </c>
      <c r="D2676" s="475" t="inlineStr">
        <is>
          <t>MP</t>
        </is>
      </c>
      <c r="E2676" s="475" t="inlineStr">
        <is>
          <t>OP</t>
        </is>
      </c>
      <c r="F2676" s="5">
        <f>VLOOKUP(E2676,'5.a Definitions'!E:F,2,FALSE)</f>
        <v/>
      </c>
      <c r="G2676" s="475" t="inlineStr">
        <is>
          <t>EF</t>
        </is>
      </c>
      <c r="H2676" s="475" t="inlineStr">
        <is>
          <t>IC</t>
        </is>
      </c>
      <c r="I2676" s="5">
        <f>VLOOKUP(H2676,'5.a Definitions'!E:F,2,FALSE)</f>
        <v/>
      </c>
      <c r="J2676" s="465" t="inlineStr">
        <is>
          <t>Industrial waste fuel</t>
        </is>
      </c>
      <c r="K2676" s="465" t="inlineStr">
        <is>
          <t>industrial waste fuel</t>
        </is>
      </c>
      <c r="L2676" s="465" t="inlineStr">
        <is>
          <t>reactive</t>
        </is>
      </c>
      <c r="M2676" s="465" t="inlineStr">
        <is>
          <t>Nmix</t>
        </is>
      </c>
      <c r="N2676" s="466" t="n">
        <v>4.293956043956044</v>
      </c>
      <c r="O2676" s="467" t="n">
        <v>0.5151999480582573</v>
      </c>
      <c r="P2676" s="468" t="n">
        <v>2006</v>
      </c>
      <c r="Q2676" s="469" t="inlineStr">
        <is>
          <t>SSB</t>
        </is>
      </c>
      <c r="R2676" s="469" t="inlineStr">
        <is>
          <t>ok</t>
        </is>
      </c>
      <c r="S2676" s="469" t="inlineStr">
        <is>
          <t>text</t>
        </is>
      </c>
      <c r="T2676" s="476" t="inlineStr">
        <is>
          <t>Norway</t>
        </is>
      </c>
      <c r="U2676" s="5" t="inlineStr">
        <is>
          <t>useful output</t>
        </is>
      </c>
      <c r="V2676" s="465">
        <f>(O2562*N2562)^2</f>
        <v/>
      </c>
    </row>
    <row r="2677" ht="16" customHeight="1">
      <c r="B2677" s="5" t="inlineStr">
        <is>
          <t>MP.OP-PR.SO</t>
        </is>
      </c>
      <c r="C2677" s="5" t="inlineStr">
        <is>
          <t>MP.OP-PR.SO-Other industry waste-Nmix</t>
        </is>
      </c>
      <c r="D2677" s="5" t="inlineStr">
        <is>
          <t>MP</t>
        </is>
      </c>
      <c r="E2677" s="5" t="inlineStr">
        <is>
          <t>OP</t>
        </is>
      </c>
      <c r="F2677" s="5">
        <f>VLOOKUP(E2677,'5.a Definitions'!E:F,2,FALSE)</f>
        <v/>
      </c>
      <c r="G2677" s="5" t="inlineStr">
        <is>
          <t>PR</t>
        </is>
      </c>
      <c r="H2677" s="5" t="inlineStr">
        <is>
          <t>SO</t>
        </is>
      </c>
      <c r="I2677" s="5">
        <f>VLOOKUP(H2677,'5.a Definitions'!E:F,2,FALSE)</f>
        <v/>
      </c>
      <c r="J2677" s="465" t="inlineStr">
        <is>
          <t xml:space="preserve"> Other industry waste </t>
        </is>
      </c>
      <c r="K2677" s="465" t="inlineStr">
        <is>
          <t xml:space="preserve"> other industry waste </t>
        </is>
      </c>
      <c r="L2677" s="465" t="inlineStr">
        <is>
          <t xml:space="preserve"> reactive </t>
        </is>
      </c>
      <c r="M2677" s="465" t="inlineStr">
        <is>
          <t xml:space="preserve"> Nmix </t>
        </is>
      </c>
      <c r="N2677" s="466" t="n">
        <v>5.8373</v>
      </c>
      <c r="O2677" s="467" t="n">
        <v>0.6006568080052713</v>
      </c>
      <c r="P2677" s="468" t="n">
        <v>2006</v>
      </c>
      <c r="Q2677" s="469" t="inlineStr">
        <is>
          <t>SSB</t>
        </is>
      </c>
      <c r="R2677" s="469" t="inlineStr">
        <is>
          <t>ok</t>
        </is>
      </c>
      <c r="S2677" s="469" t="inlineStr">
        <is>
          <t xml:space="preserve"> text </t>
        </is>
      </c>
      <c r="T2677" s="426" t="inlineStr">
        <is>
          <t>Norway</t>
        </is>
      </c>
      <c r="U2677" s="465" t="inlineStr">
        <is>
          <t xml:space="preserve"> N wasted </t>
        </is>
      </c>
      <c r="V2677" s="465" t="n">
        <v>0.04</v>
      </c>
    </row>
    <row r="2678" ht="16" customHeight="1">
      <c r="B2678" s="5" t="inlineStr">
        <is>
          <t>MP.OP-PR.WW</t>
        </is>
      </c>
      <c r="C2678" s="5" t="inlineStr">
        <is>
          <t>MP.OP-PR.WW-Other industry wastewater-Nmix</t>
        </is>
      </c>
      <c r="D2678" s="5" t="inlineStr">
        <is>
          <t>MP</t>
        </is>
      </c>
      <c r="E2678" s="5" t="inlineStr">
        <is>
          <t>OP</t>
        </is>
      </c>
      <c r="F2678" s="5">
        <f>VLOOKUP(E2678,'5.a Definitions'!E:F,2,FALSE)</f>
        <v/>
      </c>
      <c r="G2678" s="5" t="inlineStr">
        <is>
          <t>PR</t>
        </is>
      </c>
      <c r="H2678" s="5" t="inlineStr">
        <is>
          <t>WW</t>
        </is>
      </c>
      <c r="I2678" s="5">
        <f>VLOOKUP(H2678,'5.a Definitions'!E:F,2,FALSE)</f>
        <v/>
      </c>
      <c r="J2678" s="465" t="inlineStr">
        <is>
          <t xml:space="preserve"> Other industry wastewater </t>
        </is>
      </c>
      <c r="K2678" s="465" t="inlineStr">
        <is>
          <t xml:space="preserve"> other industry wastewater </t>
        </is>
      </c>
      <c r="L2678" s="465" t="inlineStr">
        <is>
          <t xml:space="preserve"> reactive </t>
        </is>
      </c>
      <c r="M2678" s="465" t="inlineStr">
        <is>
          <t xml:space="preserve"> Nmix </t>
        </is>
      </c>
      <c r="N2678" s="466" t="n">
        <v>0.069975</v>
      </c>
      <c r="O2678" s="467" t="n">
        <v>0.1953929900930164</v>
      </c>
      <c r="P2678" s="468" t="n">
        <v>2006</v>
      </c>
      <c r="Q2678" s="469" t="inlineStr">
        <is>
          <t>Miljødirektoratet</t>
        </is>
      </c>
      <c r="R2678" s="469" t="inlineStr">
        <is>
          <t>ok</t>
        </is>
      </c>
      <c r="S2678" s="469" t="inlineStr">
        <is>
          <t xml:space="preserve"> text </t>
        </is>
      </c>
      <c r="T2678" s="426" t="inlineStr">
        <is>
          <t>Norway</t>
        </is>
      </c>
      <c r="U2678" s="465" t="inlineStr">
        <is>
          <t xml:space="preserve"> N wasted </t>
        </is>
      </c>
      <c r="V2678" s="465" t="n">
        <v>0.04</v>
      </c>
    </row>
    <row r="2679" ht="16" customHeight="1">
      <c r="B2679" s="5" t="inlineStr">
        <is>
          <t>MP.OP-HS.HS</t>
        </is>
      </c>
      <c r="C2679" s="5" t="inlineStr">
        <is>
          <t>MP.OP-HS.HS-Mineral fertilizer-Nmix</t>
        </is>
      </c>
      <c r="D2679" s="5" t="inlineStr">
        <is>
          <t>MP</t>
        </is>
      </c>
      <c r="E2679" s="5" t="inlineStr">
        <is>
          <t>OP</t>
        </is>
      </c>
      <c r="F2679" s="5">
        <f>VLOOKUP(E2679,'5.a Definitions'!E:F,2,FALSE)</f>
        <v/>
      </c>
      <c r="G2679" s="5" t="inlineStr">
        <is>
          <t>HS</t>
        </is>
      </c>
      <c r="H2679" s="5" t="inlineStr">
        <is>
          <t>HS</t>
        </is>
      </c>
      <c r="I2679" s="5">
        <f>VLOOKUP(H2679,'5.a Definitions'!E:F,2,FALSE)</f>
        <v/>
      </c>
      <c r="J2679" s="465" t="inlineStr">
        <is>
          <t xml:space="preserve"> Mineral fertilizer </t>
        </is>
      </c>
      <c r="K2679" s="465" t="inlineStr">
        <is>
          <t xml:space="preserve"> mineral fertilizer to settlements </t>
        </is>
      </c>
      <c r="L2679" s="465" t="inlineStr">
        <is>
          <t xml:space="preserve"> reactive </t>
        </is>
      </c>
      <c r="M2679" s="465" t="inlineStr">
        <is>
          <t xml:space="preserve"> Nmix </t>
        </is>
      </c>
      <c r="N2679" s="466" t="n">
        <v>2.102979591836735</v>
      </c>
      <c r="O2679" s="467" t="n">
        <v>0.576501852739607</v>
      </c>
      <c r="P2679" s="468" t="n">
        <v>2006</v>
      </c>
      <c r="Q2679" s="469" t="inlineStr">
        <is>
          <t>FAOSTAT Fertilizer by nutrient</t>
        </is>
      </c>
      <c r="R2679" s="469" t="inlineStr">
        <is>
          <t>ok</t>
        </is>
      </c>
      <c r="S2679" s="469" t="inlineStr">
        <is>
          <t xml:space="preserve"> text </t>
        </is>
      </c>
      <c r="T2679" s="426" t="inlineStr">
        <is>
          <t>Norway</t>
        </is>
      </c>
      <c r="U2679" s="5" t="inlineStr">
        <is>
          <t>useful output</t>
        </is>
      </c>
      <c r="V2679" s="465" t="n">
        <v>0.04</v>
      </c>
    </row>
    <row r="2680" ht="16" customHeight="1">
      <c r="B2680" s="5" t="inlineStr">
        <is>
          <t>MP.OP-HS.HS</t>
        </is>
      </c>
      <c r="C2680" s="5" t="inlineStr">
        <is>
          <t>MP.OP-HS.HS-Consumer goods-Nmix</t>
        </is>
      </c>
      <c r="D2680" s="5" t="inlineStr">
        <is>
          <t>MP</t>
        </is>
      </c>
      <c r="E2680" s="5" t="inlineStr">
        <is>
          <t>OP</t>
        </is>
      </c>
      <c r="F2680" s="5">
        <f>VLOOKUP(E2680,'5.a Definitions'!E:F,2,FALSE)</f>
        <v/>
      </c>
      <c r="G2680" s="5" t="inlineStr">
        <is>
          <t>HS</t>
        </is>
      </c>
      <c r="H2680" s="5" t="inlineStr">
        <is>
          <t>HS</t>
        </is>
      </c>
      <c r="I2680" s="5">
        <f>VLOOKUP(H2680,'5.a Definitions'!E:F,2,FALSE)</f>
        <v/>
      </c>
      <c r="J2680" s="465" t="inlineStr">
        <is>
          <t xml:space="preserve"> Consumer goods </t>
        </is>
      </c>
      <c r="K2680" s="465" t="inlineStr">
        <is>
          <t xml:space="preserve"> consumer goods </t>
        </is>
      </c>
      <c r="L2680" s="465" t="inlineStr">
        <is>
          <t xml:space="preserve"> reactive </t>
        </is>
      </c>
      <c r="M2680" s="465" t="inlineStr">
        <is>
          <t xml:space="preserve"> Nmix </t>
        </is>
      </c>
      <c r="N2680" s="466" t="n">
        <v>13.22970080532</v>
      </c>
      <c r="O2680" s="467" t="n">
        <v>0.366864005364291</v>
      </c>
      <c r="P2680" s="468" t="n">
        <v>2006</v>
      </c>
      <c r="Q2680" s="469" t="inlineStr">
        <is>
          <t>Massebalanse (Inflows - Outflows)</t>
        </is>
      </c>
      <c r="R2680" s="469" t="inlineStr">
        <is>
          <t>ok</t>
        </is>
      </c>
      <c r="S2680" s="469" t="inlineStr">
        <is>
          <t xml:space="preserve"> text </t>
        </is>
      </c>
      <c r="T2680" s="426" t="inlineStr">
        <is>
          <t>Norway</t>
        </is>
      </c>
      <c r="U2680" s="5" t="inlineStr">
        <is>
          <t>useful output</t>
        </is>
      </c>
      <c r="V2680" s="465" t="n">
        <v>0.04</v>
      </c>
    </row>
    <row r="2681" ht="16" customHeight="1">
      <c r="B2681" s="5" t="inlineStr">
        <is>
          <t>MP.OP-AT.AT</t>
        </is>
      </c>
      <c r="C2681" s="5" t="inlineStr">
        <is>
          <t>MP.OP-AT.AT-Emissions-NH3</t>
        </is>
      </c>
      <c r="D2681" s="5" t="inlineStr">
        <is>
          <t>MP</t>
        </is>
      </c>
      <c r="E2681" s="5" t="inlineStr">
        <is>
          <t>OP</t>
        </is>
      </c>
      <c r="F2681" s="5">
        <f>VLOOKUP(E2681,'5.a Definitions'!E:F,2,FALSE)</f>
        <v/>
      </c>
      <c r="G2681" s="5" t="inlineStr">
        <is>
          <t>AT</t>
        </is>
      </c>
      <c r="H2681" s="5" t="inlineStr">
        <is>
          <t>AT</t>
        </is>
      </c>
      <c r="I2681" s="5">
        <f>VLOOKUP(H2681,'5.a Definitions'!E:F,2,FALSE)</f>
        <v/>
      </c>
      <c r="J2681" s="465" t="inlineStr">
        <is>
          <t xml:space="preserve"> Emissions </t>
        </is>
      </c>
      <c r="K2681" s="465" t="inlineStr">
        <is>
          <t xml:space="preserve"> process emissions </t>
        </is>
      </c>
      <c r="L2681" s="465" t="inlineStr">
        <is>
          <t xml:space="preserve"> reactive </t>
        </is>
      </c>
      <c r="M2681" s="465" t="inlineStr">
        <is>
          <t xml:space="preserve"> NH3 </t>
        </is>
      </c>
      <c r="N2681" s="466" t="n">
        <v>0.5643081768285</v>
      </c>
      <c r="O2681" s="467" t="n">
        <v>0.2655054094093487</v>
      </c>
      <c r="P2681" s="468" t="n">
        <v>2006</v>
      </c>
      <c r="Q2681" s="469" t="inlineStr">
        <is>
          <t>CRLTAP Inventory Submissions</t>
        </is>
      </c>
      <c r="R2681" s="469" t="inlineStr">
        <is>
          <t>ok</t>
        </is>
      </c>
      <c r="S2681" s="469" t="inlineStr">
        <is>
          <t xml:space="preserve"> text </t>
        </is>
      </c>
      <c r="T2681" s="426" t="inlineStr">
        <is>
          <t>Norway</t>
        </is>
      </c>
      <c r="U2681" s="465" t="inlineStr">
        <is>
          <t xml:space="preserve"> N wasted </t>
        </is>
      </c>
      <c r="V2681" s="465" t="n">
        <v>0.04</v>
      </c>
    </row>
    <row r="2682" ht="16" customHeight="1">
      <c r="B2682" s="5" t="inlineStr">
        <is>
          <t>MP.OP-AT.AT</t>
        </is>
      </c>
      <c r="C2682" s="5" t="inlineStr">
        <is>
          <t>MP.OP-AT.AT-Emissions-NOx</t>
        </is>
      </c>
      <c r="D2682" s="5" t="inlineStr">
        <is>
          <t>MP</t>
        </is>
      </c>
      <c r="E2682" s="5" t="inlineStr">
        <is>
          <t>OP</t>
        </is>
      </c>
      <c r="F2682" s="5">
        <f>VLOOKUP(E2682,'5.a Definitions'!E:F,2,FALSE)</f>
        <v/>
      </c>
      <c r="G2682" s="5" t="inlineStr">
        <is>
          <t>AT</t>
        </is>
      </c>
      <c r="H2682" s="5" t="inlineStr">
        <is>
          <t>AT</t>
        </is>
      </c>
      <c r="I2682" s="5">
        <f>VLOOKUP(H2682,'5.a Definitions'!E:F,2,FALSE)</f>
        <v/>
      </c>
      <c r="J2682" s="465" t="inlineStr">
        <is>
          <t xml:space="preserve"> Emissions </t>
        </is>
      </c>
      <c r="K2682" s="465" t="inlineStr">
        <is>
          <t xml:space="preserve"> process emissions </t>
        </is>
      </c>
      <c r="L2682" s="465" t="inlineStr">
        <is>
          <t xml:space="preserve"> reactive </t>
        </is>
      </c>
      <c r="M2682" s="465" t="inlineStr">
        <is>
          <t xml:space="preserve"> NOx </t>
        </is>
      </c>
      <c r="N2682" s="466" t="n">
        <v>3.34795807123777</v>
      </c>
      <c r="O2682" s="467" t="n">
        <v>0.1687928511677964</v>
      </c>
      <c r="P2682" s="468" t="n">
        <v>2006</v>
      </c>
      <c r="Q2682" s="469" t="inlineStr">
        <is>
          <t>CRLTAP Inventory Submissions</t>
        </is>
      </c>
      <c r="R2682" s="469" t="inlineStr">
        <is>
          <t>ok</t>
        </is>
      </c>
      <c r="S2682" s="469" t="inlineStr">
        <is>
          <t xml:space="preserve"> text </t>
        </is>
      </c>
      <c r="T2682" s="426" t="inlineStr">
        <is>
          <t>Norway</t>
        </is>
      </c>
      <c r="U2682" s="465" t="inlineStr">
        <is>
          <t xml:space="preserve"> N wasted </t>
        </is>
      </c>
      <c r="V2682" s="465" t="n">
        <v>0.04</v>
      </c>
    </row>
    <row r="2683" ht="16" customHeight="1">
      <c r="B2683" s="5" t="inlineStr">
        <is>
          <t>MP.OP-AT.AT</t>
        </is>
      </c>
      <c r="C2683" s="5" t="inlineStr">
        <is>
          <t>MP.OP-AT.AT-Emissions-N2O</t>
        </is>
      </c>
      <c r="D2683" s="5" t="inlineStr">
        <is>
          <t>MP</t>
        </is>
      </c>
      <c r="E2683" s="5" t="inlineStr">
        <is>
          <t>OP</t>
        </is>
      </c>
      <c r="F2683" s="5">
        <f>VLOOKUP(E2683,'5.a Definitions'!E:F,2,FALSE)</f>
        <v/>
      </c>
      <c r="G2683" s="5" t="inlineStr">
        <is>
          <t>AT</t>
        </is>
      </c>
      <c r="H2683" s="5" t="inlineStr">
        <is>
          <t>AT</t>
        </is>
      </c>
      <c r="I2683" s="5">
        <f>VLOOKUP(H2683,'5.a Definitions'!E:F,2,FALSE)</f>
        <v/>
      </c>
      <c r="J2683" s="465" t="inlineStr">
        <is>
          <t xml:space="preserve"> Emissions </t>
        </is>
      </c>
      <c r="K2683" s="465" t="inlineStr">
        <is>
          <t xml:space="preserve"> process emissions </t>
        </is>
      </c>
      <c r="L2683" s="465" t="inlineStr">
        <is>
          <t xml:space="preserve"> reactive </t>
        </is>
      </c>
      <c r="M2683" s="465" t="inlineStr">
        <is>
          <t xml:space="preserve"> N2O </t>
        </is>
      </c>
      <c r="N2683" s="466" t="n">
        <v>3.656375232658602</v>
      </c>
      <c r="O2683" s="467" t="n">
        <v>0.06511359277630065</v>
      </c>
      <c r="P2683" s="468" t="n">
        <v>2006</v>
      </c>
      <c r="Q2683" s="469" t="inlineStr">
        <is>
          <t>UNFCCC CRT</t>
        </is>
      </c>
      <c r="R2683" s="469" t="inlineStr">
        <is>
          <t>ok</t>
        </is>
      </c>
      <c r="S2683" s="469" t="inlineStr">
        <is>
          <t xml:space="preserve"> text </t>
        </is>
      </c>
      <c r="T2683" s="426" t="inlineStr">
        <is>
          <t>Norway</t>
        </is>
      </c>
      <c r="U2683" s="465" t="inlineStr">
        <is>
          <t xml:space="preserve"> N wasted </t>
        </is>
      </c>
      <c r="V2683" s="465" t="n">
        <v>0.04</v>
      </c>
    </row>
    <row r="2684" ht="16" customHeight="1">
      <c r="B2684" s="5" t="inlineStr">
        <is>
          <t>MP.OP-HY.SW</t>
        </is>
      </c>
      <c r="C2684" s="5" t="inlineStr">
        <is>
          <t>MP.OP-HY.SW-Untreated wastewater-Nmix</t>
        </is>
      </c>
      <c r="D2684" s="5" t="inlineStr">
        <is>
          <t>MP</t>
        </is>
      </c>
      <c r="E2684" s="5" t="inlineStr">
        <is>
          <t>OP</t>
        </is>
      </c>
      <c r="F2684" s="5">
        <f>VLOOKUP(E2684,'5.a Definitions'!E:F,2,FALSE)</f>
        <v/>
      </c>
      <c r="G2684" s="5" t="inlineStr">
        <is>
          <t>HY</t>
        </is>
      </c>
      <c r="H2684" s="5" t="inlineStr">
        <is>
          <t>SW</t>
        </is>
      </c>
      <c r="I2684" s="5">
        <f>VLOOKUP(H2684,'5.a Definitions'!E:F,2,FALSE)</f>
        <v/>
      </c>
      <c r="J2684" s="465" t="inlineStr">
        <is>
          <t xml:space="preserve"> Untreated wastewater </t>
        </is>
      </c>
      <c r="K2684" s="465" t="inlineStr">
        <is>
          <t xml:space="preserve"> other industry untreated wastewater </t>
        </is>
      </c>
      <c r="L2684" s="465" t="inlineStr">
        <is>
          <t xml:space="preserve"> reactive </t>
        </is>
      </c>
      <c r="M2684" s="465" t="inlineStr">
        <is>
          <t xml:space="preserve"> Nmix </t>
        </is>
      </c>
      <c r="N2684" s="466" t="n">
        <v>2.209831</v>
      </c>
      <c r="O2684" s="467" t="n">
        <v>0.123226548333688</v>
      </c>
      <c r="P2684" s="468" t="n">
        <v>2006</v>
      </c>
      <c r="Q2684" s="469" t="inlineStr">
        <is>
          <t>Miljødirektoratet</t>
        </is>
      </c>
      <c r="R2684" s="469" t="inlineStr">
        <is>
          <t>ok</t>
        </is>
      </c>
      <c r="S2684" s="469" t="inlineStr">
        <is>
          <t xml:space="preserve"> text </t>
        </is>
      </c>
      <c r="T2684" s="426" t="inlineStr">
        <is>
          <t>Norway</t>
        </is>
      </c>
      <c r="U2684" s="465" t="inlineStr">
        <is>
          <t xml:space="preserve"> N wasted </t>
        </is>
      </c>
      <c r="V2684" s="465" t="n">
        <v>0.04</v>
      </c>
    </row>
    <row r="2685" ht="16" customHeight="1">
      <c r="B2685" s="5" t="inlineStr">
        <is>
          <t>MP.OP-FS.FO</t>
        </is>
      </c>
      <c r="C2685" s="5" t="inlineStr">
        <is>
          <t>MP.OP-FS.FO-Mineral fertilizer-Nmix</t>
        </is>
      </c>
      <c r="D2685" s="5" t="inlineStr">
        <is>
          <t>MP</t>
        </is>
      </c>
      <c r="E2685" s="5" t="inlineStr">
        <is>
          <t>OP</t>
        </is>
      </c>
      <c r="F2685" s="5">
        <f>VLOOKUP(E2685,'5.a Definitions'!E:F,2,FALSE)</f>
        <v/>
      </c>
      <c r="G2685" s="5" t="inlineStr">
        <is>
          <t>FS</t>
        </is>
      </c>
      <c r="H2685" s="5" t="inlineStr">
        <is>
          <t>FO</t>
        </is>
      </c>
      <c r="I2685" s="5">
        <f>VLOOKUP(H2685,'5.a Definitions'!E:F,2,FALSE)</f>
        <v/>
      </c>
      <c r="J2685" s="5" t="inlineStr">
        <is>
          <t>Mineral fertilizer</t>
        </is>
      </c>
      <c r="K2685" s="5" t="inlineStr">
        <is>
          <t>mineral fertilizer to forests</t>
        </is>
      </c>
      <c r="L2685" s="5" t="inlineStr">
        <is>
          <t>reactive</t>
        </is>
      </c>
      <c r="M2685" s="5" t="inlineStr">
        <is>
          <t>Nmix</t>
        </is>
      </c>
      <c r="N2685" s="422" t="n">
        <v>0.06858</v>
      </c>
      <c r="O2685" s="423" t="n">
        <v>0.2753964810945997</v>
      </c>
      <c r="P2685" s="468" t="n">
        <v>2006</v>
      </c>
      <c r="Q2685" s="425" t="inlineStr">
        <is>
          <t>SSB tabell 05543</t>
        </is>
      </c>
      <c r="R2685" s="425" t="inlineStr">
        <is>
          <t>ok</t>
        </is>
      </c>
      <c r="S2685" s="425" t="inlineStr">
        <is>
          <t>text</t>
        </is>
      </c>
      <c r="T2685" s="426" t="inlineStr">
        <is>
          <t>Norway</t>
        </is>
      </c>
      <c r="U2685" s="5" t="inlineStr">
        <is>
          <t>useful output</t>
        </is>
      </c>
      <c r="V2685" s="5">
        <f>(O2380*N2380)^2</f>
        <v/>
      </c>
    </row>
    <row r="2686" ht="16" customHeight="1">
      <c r="B2686" s="5" t="inlineStr">
        <is>
          <t>MP.OP-RW.RW</t>
        </is>
      </c>
      <c r="C2686" s="5" t="inlineStr">
        <is>
          <t>MP.OP-RW.RW-Mineral fertilizer export-Nmix</t>
        </is>
      </c>
      <c r="D2686" s="5" t="inlineStr">
        <is>
          <t>MP</t>
        </is>
      </c>
      <c r="E2686" s="5" t="inlineStr">
        <is>
          <t>OP</t>
        </is>
      </c>
      <c r="F2686" s="5">
        <f>VLOOKUP(E2686,'5.a Definitions'!E:F,2,FALSE)</f>
        <v/>
      </c>
      <c r="G2686" s="5" t="inlineStr">
        <is>
          <t>RW</t>
        </is>
      </c>
      <c r="H2686" s="5" t="inlineStr">
        <is>
          <t>RW</t>
        </is>
      </c>
      <c r="I2686" s="5">
        <f>VLOOKUP(H2686,'5.a Definitions'!E:F,2,FALSE)</f>
        <v/>
      </c>
      <c r="J2686" s="465" t="inlineStr">
        <is>
          <t xml:space="preserve"> Mineral fertilizer export </t>
        </is>
      </c>
      <c r="K2686" s="465" t="inlineStr">
        <is>
          <t xml:space="preserve"> mineral fertilizer export </t>
        </is>
      </c>
      <c r="L2686" s="465" t="inlineStr">
        <is>
          <t xml:space="preserve"> reactive </t>
        </is>
      </c>
      <c r="M2686" s="465" t="inlineStr">
        <is>
          <t xml:space="preserve"> Nmix </t>
        </is>
      </c>
      <c r="N2686" s="466" t="n">
        <v>612.231</v>
      </c>
      <c r="O2686" s="467" t="n">
        <v>0.2949457776486215</v>
      </c>
      <c r="P2686" s="468" t="n">
        <v>2006</v>
      </c>
      <c r="Q2686" s="469" t="inlineStr">
        <is>
          <t>FAOSTAT Fertilizer by Nutrient</t>
        </is>
      </c>
      <c r="R2686" s="469" t="inlineStr">
        <is>
          <t>ok</t>
        </is>
      </c>
      <c r="S2686" s="469" t="inlineStr">
        <is>
          <t xml:space="preserve"> text </t>
        </is>
      </c>
      <c r="T2686" s="426" t="inlineStr">
        <is>
          <t>Norway</t>
        </is>
      </c>
      <c r="U2686" s="5" t="inlineStr">
        <is>
          <t>useful output</t>
        </is>
      </c>
      <c r="V2686" s="465" t="n">
        <v>0.04</v>
      </c>
    </row>
    <row r="2687" ht="16" customHeight="1" thickBot="1">
      <c r="B2687" s="6" t="inlineStr">
        <is>
          <t>MP.OP-RW.RW</t>
        </is>
      </c>
      <c r="C2687" s="6" t="inlineStr">
        <is>
          <t>MP.OP-RW.RW-Other goods export-Nmix</t>
        </is>
      </c>
      <c r="D2687" s="6" t="inlineStr">
        <is>
          <t>MP</t>
        </is>
      </c>
      <c r="E2687" s="6" t="inlineStr">
        <is>
          <t>OP</t>
        </is>
      </c>
      <c r="F2687" s="5">
        <f>VLOOKUP(E2687,'5.a Definitions'!E:F,2,FALSE)</f>
        <v/>
      </c>
      <c r="G2687" s="6" t="inlineStr">
        <is>
          <t>RW</t>
        </is>
      </c>
      <c r="H2687" s="6" t="inlineStr">
        <is>
          <t>RW</t>
        </is>
      </c>
      <c r="I2687" s="5">
        <f>VLOOKUP(H2687,'5.a Definitions'!E:F,2,FALSE)</f>
        <v/>
      </c>
      <c r="J2687" s="470" t="inlineStr">
        <is>
          <t xml:space="preserve"> Other goods export </t>
        </is>
      </c>
      <c r="K2687" s="470" t="inlineStr">
        <is>
          <t xml:space="preserve"> other goods export </t>
        </is>
      </c>
      <c r="L2687" s="470" t="inlineStr">
        <is>
          <t xml:space="preserve"> reactive </t>
        </is>
      </c>
      <c r="M2687" s="470" t="inlineStr">
        <is>
          <t xml:space="preserve"> Nmix </t>
        </is>
      </c>
      <c r="N2687" s="466" t="n">
        <v>8.793205430399999</v>
      </c>
      <c r="O2687" s="471" t="n">
        <v>0.1089604128425042</v>
      </c>
      <c r="P2687" s="468" t="n">
        <v>2006</v>
      </c>
      <c r="Q2687" s="472" t="inlineStr">
        <is>
          <t>SSB tab 08801</t>
        </is>
      </c>
      <c r="R2687" s="469" t="inlineStr">
        <is>
          <t>ok</t>
        </is>
      </c>
      <c r="S2687" s="472" t="inlineStr">
        <is>
          <t xml:space="preserve"> text </t>
        </is>
      </c>
      <c r="T2687" s="426" t="inlineStr">
        <is>
          <t>Norway</t>
        </is>
      </c>
      <c r="U2687" s="5" t="inlineStr">
        <is>
          <t>useful output</t>
        </is>
      </c>
      <c r="V2687" s="470" t="n">
        <v>0.04</v>
      </c>
    </row>
    <row r="2688" ht="16" customHeight="1">
      <c r="A2688" s="488" t="inlineStr">
        <is>
          <t xml:space="preserve"> Agriculture </t>
        </is>
      </c>
      <c r="B2688" s="5" t="inlineStr">
        <is>
          <t>AG.SM-MP.FP</t>
        </is>
      </c>
      <c r="C2688" s="5" t="inlineStr">
        <is>
          <t>AG.SM-MP.FP-Food crop products-Nmix</t>
        </is>
      </c>
      <c r="D2688" s="5" t="inlineStr">
        <is>
          <t>AG</t>
        </is>
      </c>
      <c r="E2688" s="5" t="inlineStr">
        <is>
          <t>SM</t>
        </is>
      </c>
      <c r="F2688" s="5">
        <f>VLOOKUP(E2688,'5.a Definitions'!E:F,2,FALSE)</f>
        <v/>
      </c>
      <c r="G2688" s="5" t="inlineStr">
        <is>
          <t>MP</t>
        </is>
      </c>
      <c r="H2688" s="5" t="inlineStr">
        <is>
          <t>FP</t>
        </is>
      </c>
      <c r="I2688" s="5">
        <f>VLOOKUP(H2688,'5.a Definitions'!E:F,2,FALSE)</f>
        <v/>
      </c>
      <c r="J2688" s="465" t="inlineStr">
        <is>
          <t xml:space="preserve"> Food crop products </t>
        </is>
      </c>
      <c r="K2688" s="465" t="inlineStr">
        <is>
          <t xml:space="preserve"> food crop products </t>
        </is>
      </c>
      <c r="L2688" s="465" t="inlineStr">
        <is>
          <t xml:space="preserve"> reactive </t>
        </is>
      </c>
      <c r="M2688" s="465" t="inlineStr">
        <is>
          <t xml:space="preserve"> Nmix </t>
        </is>
      </c>
      <c r="N2688" s="466" t="n">
        <v>24.6125</v>
      </c>
      <c r="O2688" s="467" t="n">
        <v>0.4149602262584166</v>
      </c>
      <c r="P2688" s="468" t="n">
        <v>2006</v>
      </c>
      <c r="Q2688" s="469" t="inlineStr">
        <is>
          <t>Eurostat Gross nutrient balance</t>
        </is>
      </c>
      <c r="R2688" s="469" t="inlineStr">
        <is>
          <t>ok</t>
        </is>
      </c>
      <c r="S2688" s="469" t="inlineStr">
        <is>
          <t xml:space="preserve"> text </t>
        </is>
      </c>
      <c r="T2688" s="426" t="inlineStr">
        <is>
          <t>Norway</t>
        </is>
      </c>
      <c r="U2688" s="5" t="inlineStr">
        <is>
          <t>useful output</t>
        </is>
      </c>
      <c r="V2688" s="465" t="n">
        <v>0.04</v>
      </c>
    </row>
    <row r="2689" ht="16" customHeight="1">
      <c r="B2689" s="5" t="inlineStr">
        <is>
          <t>AG.SM-MP.OP</t>
        </is>
      </c>
      <c r="C2689" s="5" t="inlineStr">
        <is>
          <t>AG.SM-MP.OP-Crop products for industrial use-Nmix</t>
        </is>
      </c>
      <c r="D2689" s="5" t="inlineStr">
        <is>
          <t>AG</t>
        </is>
      </c>
      <c r="E2689" s="5" t="inlineStr">
        <is>
          <t>SM</t>
        </is>
      </c>
      <c r="F2689" s="5">
        <f>VLOOKUP(E2689,'5.a Definitions'!E:F,2,FALSE)</f>
        <v/>
      </c>
      <c r="G2689" s="5" t="inlineStr">
        <is>
          <t>MP</t>
        </is>
      </c>
      <c r="H2689" s="5" t="inlineStr">
        <is>
          <t>OP</t>
        </is>
      </c>
      <c r="I2689" s="5">
        <f>VLOOKUP(H2689,'5.a Definitions'!E:F,2,FALSE)</f>
        <v/>
      </c>
      <c r="J2689" s="465" t="inlineStr">
        <is>
          <t xml:space="preserve"> Crop products for industrial use </t>
        </is>
      </c>
      <c r="K2689" s="465" t="inlineStr">
        <is>
          <t xml:space="preserve"> crop products for industrial use </t>
        </is>
      </c>
      <c r="L2689" s="465" t="inlineStr">
        <is>
          <t xml:space="preserve"> reactive </t>
        </is>
      </c>
      <c r="M2689" s="465" t="inlineStr">
        <is>
          <t xml:space="preserve"> Nmix </t>
        </is>
      </c>
      <c r="N2689" s="466" t="n">
        <v>0.3342</v>
      </c>
      <c r="O2689" s="467" t="n">
        <v>0.4149602262584164</v>
      </c>
      <c r="P2689" s="468" t="n">
        <v>2006</v>
      </c>
      <c r="Q2689" s="469" t="inlineStr">
        <is>
          <t>Eurostat Gross nutrient balance, Nutrient removal by harvest of industrial crops</t>
        </is>
      </c>
      <c r="R2689" s="469" t="inlineStr">
        <is>
          <t>ok</t>
        </is>
      </c>
      <c r="S2689" s="469" t="inlineStr">
        <is>
          <t xml:space="preserve"> text </t>
        </is>
      </c>
      <c r="T2689" s="426" t="inlineStr">
        <is>
          <t>Norway</t>
        </is>
      </c>
      <c r="U2689" s="5" t="inlineStr">
        <is>
          <t>useful output</t>
        </is>
      </c>
      <c r="V2689" s="465" t="n">
        <v>0.04</v>
      </c>
    </row>
    <row r="2690" ht="16" customHeight="1">
      <c r="B2690" s="5" t="inlineStr">
        <is>
          <t>AG.SM-AG.MM</t>
        </is>
      </c>
      <c r="C2690" s="5" t="inlineStr">
        <is>
          <t>AG.SM-AG.MM-Fodder crops-Nmix</t>
        </is>
      </c>
      <c r="D2690" s="5" t="inlineStr">
        <is>
          <t>AG</t>
        </is>
      </c>
      <c r="E2690" s="5" t="inlineStr">
        <is>
          <t>SM</t>
        </is>
      </c>
      <c r="F2690" s="5">
        <f>VLOOKUP(E2690,'5.a Definitions'!E:F,2,FALSE)</f>
        <v/>
      </c>
      <c r="G2690" s="5" t="inlineStr">
        <is>
          <t>AG</t>
        </is>
      </c>
      <c r="H2690" s="5" t="inlineStr">
        <is>
          <t>MM</t>
        </is>
      </c>
      <c r="I2690" s="5">
        <f>VLOOKUP(H2690,'5.a Definitions'!E:F,2,FALSE)</f>
        <v/>
      </c>
      <c r="J2690" s="465" t="inlineStr">
        <is>
          <t xml:space="preserve"> Fodder crops </t>
        </is>
      </c>
      <c r="K2690" s="465" t="inlineStr">
        <is>
          <t xml:space="preserve"> fodder crops </t>
        </is>
      </c>
      <c r="L2690" s="465" t="inlineStr">
        <is>
          <t xml:space="preserve"> reactive </t>
        </is>
      </c>
      <c r="M2690" s="465" t="inlineStr">
        <is>
          <t xml:space="preserve"> Nmix </t>
        </is>
      </c>
      <c r="N2690" s="466" t="n">
        <v>67.1093568</v>
      </c>
      <c r="O2690" s="467" t="n">
        <v>0.2900601398954459</v>
      </c>
      <c r="P2690" s="468" t="n">
        <v>2006</v>
      </c>
      <c r="Q2690" s="469" t="inlineStr">
        <is>
          <t>SSB table 05772 + BFJ Totalkalkylen, Eng-beite</t>
        </is>
      </c>
      <c r="R2690" s="469" t="inlineStr">
        <is>
          <t>ok</t>
        </is>
      </c>
      <c r="S2690" s="469" t="inlineStr">
        <is>
          <t xml:space="preserve"> text </t>
        </is>
      </c>
      <c r="T2690" s="426" t="inlineStr">
        <is>
          <t>Norway</t>
        </is>
      </c>
      <c r="U2690" s="5" t="inlineStr">
        <is>
          <t>useful output</t>
        </is>
      </c>
      <c r="V2690" s="465" t="n">
        <v>0.04</v>
      </c>
    </row>
    <row r="2691" ht="16" customHeight="1">
      <c r="B2691" s="5" t="inlineStr">
        <is>
          <t>AG.SM-AT.AT</t>
        </is>
      </c>
      <c r="C2691" s="5" t="inlineStr">
        <is>
          <t>AG.SM-AT.AT-Emissions-NH3</t>
        </is>
      </c>
      <c r="D2691" s="5" t="inlineStr">
        <is>
          <t>AG</t>
        </is>
      </c>
      <c r="E2691" s="5" t="inlineStr">
        <is>
          <t>SM</t>
        </is>
      </c>
      <c r="F2691" s="5">
        <f>VLOOKUP(E2691,'5.a Definitions'!E:F,2,FALSE)</f>
        <v/>
      </c>
      <c r="G2691" s="5" t="inlineStr">
        <is>
          <t>AT</t>
        </is>
      </c>
      <c r="H2691" s="5" t="inlineStr">
        <is>
          <t>AT</t>
        </is>
      </c>
      <c r="I2691" s="5">
        <f>VLOOKUP(H2691,'5.a Definitions'!E:F,2,FALSE)</f>
        <v/>
      </c>
      <c r="J2691" s="465" t="inlineStr">
        <is>
          <t xml:space="preserve"> Emissions </t>
        </is>
      </c>
      <c r="K2691" s="465" t="inlineStr">
        <is>
          <t xml:space="preserve"> agricultural soil emissions </t>
        </is>
      </c>
      <c r="L2691" s="465" t="inlineStr">
        <is>
          <t xml:space="preserve"> reactive </t>
        </is>
      </c>
      <c r="M2691" s="465" t="inlineStr">
        <is>
          <t xml:space="preserve"> NH3 </t>
        </is>
      </c>
      <c r="N2691" s="466" t="n">
        <v>14.11347422294124</v>
      </c>
      <c r="O2691" s="467" t="n">
        <v>0.2995475446530131</v>
      </c>
      <c r="P2691" s="468" t="n">
        <v>2006</v>
      </c>
      <c r="Q2691" s="469" t="inlineStr">
        <is>
          <t>CRLTAP Inventory Submissions</t>
        </is>
      </c>
      <c r="R2691" s="469" t="inlineStr">
        <is>
          <t>ok</t>
        </is>
      </c>
      <c r="S2691" s="469" t="inlineStr">
        <is>
          <t xml:space="preserve"> text </t>
        </is>
      </c>
      <c r="T2691" s="426" t="inlineStr">
        <is>
          <t>Norway</t>
        </is>
      </c>
      <c r="U2691" s="465" t="inlineStr">
        <is>
          <t xml:space="preserve"> N wasted </t>
        </is>
      </c>
      <c r="V2691" s="465" t="n">
        <v>0.04</v>
      </c>
    </row>
    <row r="2692" ht="16" customHeight="1">
      <c r="B2692" s="5" t="inlineStr">
        <is>
          <t>AG.SM-AT.AT</t>
        </is>
      </c>
      <c r="C2692" s="5" t="inlineStr">
        <is>
          <t>AG.SM-AT.AT-Emissions-N2O</t>
        </is>
      </c>
      <c r="D2692" s="5" t="inlineStr">
        <is>
          <t>AG</t>
        </is>
      </c>
      <c r="E2692" s="5" t="inlineStr">
        <is>
          <t>SM</t>
        </is>
      </c>
      <c r="F2692" s="5">
        <f>VLOOKUP(E2692,'5.a Definitions'!E:F,2,FALSE)</f>
        <v/>
      </c>
      <c r="G2692" s="5" t="inlineStr">
        <is>
          <t>AT</t>
        </is>
      </c>
      <c r="H2692" s="5" t="inlineStr">
        <is>
          <t>AT</t>
        </is>
      </c>
      <c r="I2692" s="5">
        <f>VLOOKUP(H2692,'5.a Definitions'!E:F,2,FALSE)</f>
        <v/>
      </c>
      <c r="J2692" s="465" t="inlineStr">
        <is>
          <t xml:space="preserve"> Emissions </t>
        </is>
      </c>
      <c r="K2692" s="465" t="inlineStr">
        <is>
          <t xml:space="preserve"> agricultural soil emissions </t>
        </is>
      </c>
      <c r="L2692" s="465" t="inlineStr">
        <is>
          <t xml:space="preserve"> reactive </t>
        </is>
      </c>
      <c r="M2692" s="465" t="inlineStr">
        <is>
          <t xml:space="preserve"> N2O </t>
        </is>
      </c>
      <c r="N2692" s="466" t="n">
        <v>3.720548995623191</v>
      </c>
      <c r="O2692" s="467" t="n">
        <v>1.327833065311588</v>
      </c>
      <c r="P2692" s="468" t="n">
        <v>2006</v>
      </c>
      <c r="Q2692" s="469" t="inlineStr">
        <is>
          <t>UNFCCC CRT</t>
        </is>
      </c>
      <c r="R2692" s="469" t="inlineStr">
        <is>
          <t>ok</t>
        </is>
      </c>
      <c r="S2692" s="469" t="inlineStr">
        <is>
          <t xml:space="preserve"> text </t>
        </is>
      </c>
      <c r="T2692" s="426" t="inlineStr">
        <is>
          <t>Norway</t>
        </is>
      </c>
      <c r="U2692" s="465" t="inlineStr">
        <is>
          <t xml:space="preserve"> N wasted </t>
        </is>
      </c>
      <c r="V2692" s="465" t="n">
        <v>0.04</v>
      </c>
    </row>
    <row r="2693" ht="16" customHeight="1">
      <c r="B2693" s="5" t="inlineStr">
        <is>
          <t>AG.SM-AT.AT</t>
        </is>
      </c>
      <c r="C2693" s="5" t="inlineStr">
        <is>
          <t>AG.SM-AT.AT-Emissions-NOx</t>
        </is>
      </c>
      <c r="D2693" s="5" t="inlineStr">
        <is>
          <t>AG</t>
        </is>
      </c>
      <c r="E2693" s="5" t="inlineStr">
        <is>
          <t>SM</t>
        </is>
      </c>
      <c r="F2693" s="5">
        <f>VLOOKUP(E2693,'5.a Definitions'!E:F,2,FALSE)</f>
        <v/>
      </c>
      <c r="G2693" s="5" t="inlineStr">
        <is>
          <t>AT</t>
        </is>
      </c>
      <c r="H2693" s="5" t="inlineStr">
        <is>
          <t>AT</t>
        </is>
      </c>
      <c r="I2693" s="5">
        <f>VLOOKUP(H2693,'5.a Definitions'!E:F,2,FALSE)</f>
        <v/>
      </c>
      <c r="J2693" s="465" t="inlineStr">
        <is>
          <t xml:space="preserve"> Emissions </t>
        </is>
      </c>
      <c r="K2693" s="465" t="inlineStr">
        <is>
          <t xml:space="preserve"> agricultural soil emissions </t>
        </is>
      </c>
      <c r="L2693" s="465" t="inlineStr">
        <is>
          <t xml:space="preserve"> reactive </t>
        </is>
      </c>
      <c r="M2693" s="465" t="inlineStr">
        <is>
          <t xml:space="preserve"> NOx </t>
        </is>
      </c>
      <c r="N2693" s="466" t="n">
        <v>2.192245115633167</v>
      </c>
      <c r="O2693" s="467" t="n">
        <v>0.7116083238261857</v>
      </c>
      <c r="P2693" s="468" t="n">
        <v>2006</v>
      </c>
      <c r="Q2693" s="469" t="inlineStr">
        <is>
          <t>CRLTAP Inventory Submissions</t>
        </is>
      </c>
      <c r="R2693" s="469" t="inlineStr">
        <is>
          <t>ok</t>
        </is>
      </c>
      <c r="S2693" s="469" t="inlineStr">
        <is>
          <t xml:space="preserve"> text </t>
        </is>
      </c>
      <c r="T2693" s="426" t="inlineStr">
        <is>
          <t>Norway</t>
        </is>
      </c>
      <c r="U2693" s="465" t="inlineStr">
        <is>
          <t xml:space="preserve"> N wasted </t>
        </is>
      </c>
      <c r="V2693" s="465" t="n">
        <v>0.04</v>
      </c>
    </row>
    <row r="2694" ht="16" customHeight="1">
      <c r="B2694" s="5" t="inlineStr">
        <is>
          <t>AG.SM-AT.AT</t>
        </is>
      </c>
      <c r="C2694" s="5" t="inlineStr">
        <is>
          <t>AG.SM-AT.AT-Emissions-N2</t>
        </is>
      </c>
      <c r="D2694" s="5" t="inlineStr">
        <is>
          <t>AG</t>
        </is>
      </c>
      <c r="E2694" s="5" t="inlineStr">
        <is>
          <t>SM</t>
        </is>
      </c>
      <c r="F2694" s="5">
        <f>VLOOKUP(E2694,'5.a Definitions'!E:F,2,FALSE)</f>
        <v/>
      </c>
      <c r="G2694" s="5" t="inlineStr">
        <is>
          <t>AT</t>
        </is>
      </c>
      <c r="H2694" s="5" t="inlineStr">
        <is>
          <t>AT</t>
        </is>
      </c>
      <c r="I2694" s="5">
        <f>VLOOKUP(H2694,'5.a Definitions'!E:F,2,FALSE)</f>
        <v/>
      </c>
      <c r="J2694" s="465" t="inlineStr">
        <is>
          <t xml:space="preserve"> Emissions </t>
        </is>
      </c>
      <c r="K2694" s="465" t="inlineStr">
        <is>
          <t xml:space="preserve"> agricultural soil emissions </t>
        </is>
      </c>
      <c r="L2694" s="465" t="inlineStr">
        <is>
          <t xml:space="preserve"> inert </t>
        </is>
      </c>
      <c r="M2694" s="465" t="inlineStr">
        <is>
          <t xml:space="preserve"> N2 </t>
        </is>
      </c>
      <c r="N2694" s="466" t="n">
        <v>14.4824498</v>
      </c>
      <c r="O2694" s="467" t="n">
        <v>0.4956076723636977</v>
      </c>
      <c r="P2694" s="468" t="n">
        <v>2006</v>
      </c>
      <c r="Q2694" s="469" t="inlineStr">
        <is>
          <t>Schäppi2025Ann + SSB table 05982</t>
        </is>
      </c>
      <c r="R2694" s="469" t="inlineStr">
        <is>
          <t>ok</t>
        </is>
      </c>
      <c r="S2694" s="469" t="inlineStr">
        <is>
          <t xml:space="preserve"> text </t>
        </is>
      </c>
      <c r="T2694" s="426" t="inlineStr">
        <is>
          <t>Norway</t>
        </is>
      </c>
      <c r="U2694" s="465" t="inlineStr">
        <is>
          <t xml:space="preserve"> N wasted </t>
        </is>
      </c>
      <c r="V2694" s="465" t="n">
        <v>0.04</v>
      </c>
    </row>
    <row r="2695" ht="16" customHeight="1">
      <c r="B2695" s="5" t="inlineStr">
        <is>
          <t>AG.SM-HY.SW</t>
        </is>
      </c>
      <c r="C2695" s="5" t="inlineStr">
        <is>
          <t>AG.SM-HY.SW-Leaching-Nmix</t>
        </is>
      </c>
      <c r="D2695" s="5" t="inlineStr">
        <is>
          <t>AG</t>
        </is>
      </c>
      <c r="E2695" s="5" t="inlineStr">
        <is>
          <t>SM</t>
        </is>
      </c>
      <c r="F2695" s="5">
        <f>VLOOKUP(E2695,'5.a Definitions'!E:F,2,FALSE)</f>
        <v/>
      </c>
      <c r="G2695" s="5" t="inlineStr">
        <is>
          <t>HY</t>
        </is>
      </c>
      <c r="H2695" s="5" t="inlineStr">
        <is>
          <t>SW</t>
        </is>
      </c>
      <c r="I2695" s="5">
        <f>VLOOKUP(H2695,'5.a Definitions'!E:F,2,FALSE)</f>
        <v/>
      </c>
      <c r="J2695" s="465" t="inlineStr">
        <is>
          <t>Sewage sludge landfill</t>
        </is>
      </c>
      <c r="K2695" s="465" t="inlineStr">
        <is>
          <t>sewage sludge landfill</t>
        </is>
      </c>
      <c r="L2695" s="465" t="inlineStr">
        <is>
          <t xml:space="preserve"> reactive </t>
        </is>
      </c>
      <c r="M2695" s="465" t="inlineStr">
        <is>
          <t xml:space="preserve"> Nmix </t>
        </is>
      </c>
      <c r="N2695" s="466" t="n">
        <v>42.79832674337977</v>
      </c>
      <c r="O2695" s="467" t="n">
        <v>0.5495939263874133</v>
      </c>
      <c r="P2695" s="468" t="n">
        <v>2006</v>
      </c>
      <c r="Q2695" s="469" t="inlineStr">
        <is>
          <t>UNFCCC CRT</t>
        </is>
      </c>
      <c r="R2695" s="469" t="inlineStr">
        <is>
          <t>ok</t>
        </is>
      </c>
      <c r="S2695" s="469" t="inlineStr">
        <is>
          <t xml:space="preserve"> text </t>
        </is>
      </c>
      <c r="T2695" s="426" t="inlineStr">
        <is>
          <t>Norway</t>
        </is>
      </c>
      <c r="U2695" s="465" t="inlineStr">
        <is>
          <t>N wasted</t>
        </is>
      </c>
      <c r="V2695" s="465" t="n">
        <v>0.04</v>
      </c>
    </row>
    <row r="2696" ht="16" customHeight="1">
      <c r="B2696" s="5" t="inlineStr">
        <is>
          <t>AG.MM-MP.FP</t>
        </is>
      </c>
      <c r="C2696" s="5" t="inlineStr">
        <is>
          <t>AG.MM-MP.FP-Animal products-Nmix</t>
        </is>
      </c>
      <c r="D2696" s="5" t="inlineStr">
        <is>
          <t>AG</t>
        </is>
      </c>
      <c r="E2696" s="5" t="inlineStr">
        <is>
          <t>MM</t>
        </is>
      </c>
      <c r="F2696" s="5">
        <f>VLOOKUP(E2696,'5.a Definitions'!E:F,2,FALSE)</f>
        <v/>
      </c>
      <c r="G2696" s="5" t="inlineStr">
        <is>
          <t>MP</t>
        </is>
      </c>
      <c r="H2696" s="5" t="inlineStr">
        <is>
          <t>FP</t>
        </is>
      </c>
      <c r="I2696" s="5">
        <f>VLOOKUP(H2696,'5.a Definitions'!E:F,2,FALSE)</f>
        <v/>
      </c>
      <c r="J2696" s="465" t="inlineStr">
        <is>
          <t xml:space="preserve"> Animal products </t>
        </is>
      </c>
      <c r="K2696" s="465" t="inlineStr">
        <is>
          <t xml:space="preserve"> animal products </t>
        </is>
      </c>
      <c r="L2696" s="465" t="inlineStr">
        <is>
          <t xml:space="preserve"> reactive </t>
        </is>
      </c>
      <c r="M2696" s="465" t="inlineStr">
        <is>
          <t xml:space="preserve"> Nmix </t>
        </is>
      </c>
      <c r="N2696" s="466" t="n">
        <v>17.3206107</v>
      </c>
      <c r="O2696" s="467" t="n">
        <v>0.1163152887470327</v>
      </c>
      <c r="P2696" s="468" t="n">
        <v>2006</v>
      </c>
      <c r="Q2696" s="469" t="inlineStr">
        <is>
          <t>FAOSTAT Crops and livestock products</t>
        </is>
      </c>
      <c r="R2696" s="469" t="inlineStr">
        <is>
          <t>ok</t>
        </is>
      </c>
      <c r="S2696" s="469" t="inlineStr">
        <is>
          <t xml:space="preserve"> text </t>
        </is>
      </c>
      <c r="T2696" s="426" t="inlineStr">
        <is>
          <t>Norway</t>
        </is>
      </c>
      <c r="U2696" s="5" t="inlineStr">
        <is>
          <t>useful output</t>
        </is>
      </c>
      <c r="V2696" s="465" t="n">
        <v>0.04</v>
      </c>
    </row>
    <row r="2697" ht="16" customHeight="1">
      <c r="B2697" s="5" t="inlineStr">
        <is>
          <t>AG.MM-MP.OP</t>
        </is>
      </c>
      <c r="C2697" s="5" t="inlineStr">
        <is>
          <t>AG.MM-MP.OP-Non-edible animal products-Nmix</t>
        </is>
      </c>
      <c r="D2697" s="5" t="inlineStr">
        <is>
          <t>AG</t>
        </is>
      </c>
      <c r="E2697" s="5" t="inlineStr">
        <is>
          <t>MM</t>
        </is>
      </c>
      <c r="F2697" s="5">
        <f>VLOOKUP(E2697,'5.a Definitions'!E:F,2,FALSE)</f>
        <v/>
      </c>
      <c r="G2697" s="5" t="inlineStr">
        <is>
          <t>MP</t>
        </is>
      </c>
      <c r="H2697" s="5" t="inlineStr">
        <is>
          <t>OP</t>
        </is>
      </c>
      <c r="I2697" s="5">
        <f>VLOOKUP(H2697,'5.a Definitions'!E:F,2,FALSE)</f>
        <v/>
      </c>
      <c r="J2697" s="465" t="inlineStr">
        <is>
          <t xml:space="preserve"> Non-edible animal products </t>
        </is>
      </c>
      <c r="K2697" s="465" t="inlineStr">
        <is>
          <t xml:space="preserve"> non-edible animal products </t>
        </is>
      </c>
      <c r="L2697" s="465" t="inlineStr">
        <is>
          <t xml:space="preserve"> reactive </t>
        </is>
      </c>
      <c r="M2697" s="465" t="inlineStr">
        <is>
          <t xml:space="preserve"> Nmix </t>
        </is>
      </c>
      <c r="N2697" s="466" t="n">
        <v>1.31663708</v>
      </c>
      <c r="O2697" s="467" t="n">
        <v>0.08570902110508875</v>
      </c>
      <c r="P2697" s="468" t="n">
        <v>2006</v>
      </c>
      <c r="Q2697" s="469" t="inlineStr">
        <is>
          <t>FAOSTAT Crops and livestock products + Landbruksdirektoratet</t>
        </is>
      </c>
      <c r="R2697" s="469" t="inlineStr">
        <is>
          <t>ok</t>
        </is>
      </c>
      <c r="S2697" s="469" t="inlineStr">
        <is>
          <t xml:space="preserve"> text </t>
        </is>
      </c>
      <c r="T2697" s="426" t="inlineStr">
        <is>
          <t>Norway</t>
        </is>
      </c>
      <c r="U2697" s="5" t="inlineStr">
        <is>
          <t>useful output</t>
        </is>
      </c>
      <c r="V2697" s="465" t="n">
        <v>0.04</v>
      </c>
    </row>
    <row r="2698" ht="16" customHeight="1">
      <c r="B2698" s="5" t="inlineStr">
        <is>
          <t>AG.MM-AG.SM</t>
        </is>
      </c>
      <c r="C2698" s="5" t="inlineStr">
        <is>
          <t>AG.MM-AG.SM-Manure application-Nmix</t>
        </is>
      </c>
      <c r="D2698" s="5" t="inlineStr">
        <is>
          <t>AG</t>
        </is>
      </c>
      <c r="E2698" s="5" t="inlineStr">
        <is>
          <t>MM</t>
        </is>
      </c>
      <c r="F2698" s="5">
        <f>VLOOKUP(E2698,'5.a Definitions'!E:F,2,FALSE)</f>
        <v/>
      </c>
      <c r="G2698" s="5" t="inlineStr">
        <is>
          <t>AG</t>
        </is>
      </c>
      <c r="H2698" s="5" t="inlineStr">
        <is>
          <t>SM</t>
        </is>
      </c>
      <c r="I2698" s="5">
        <f>VLOOKUP(H2698,'5.a Definitions'!E:F,2,FALSE)</f>
        <v/>
      </c>
      <c r="J2698" s="465" t="inlineStr">
        <is>
          <t xml:space="preserve"> Manure application </t>
        </is>
      </c>
      <c r="K2698" s="465" t="inlineStr">
        <is>
          <t xml:space="preserve"> manure application </t>
        </is>
      </c>
      <c r="L2698" s="465" t="inlineStr">
        <is>
          <t xml:space="preserve"> reactive </t>
        </is>
      </c>
      <c r="M2698" s="465" t="inlineStr">
        <is>
          <t xml:space="preserve"> Nmix </t>
        </is>
      </c>
      <c r="N2698" s="466" t="n">
        <v>70.58405026642929</v>
      </c>
      <c r="O2698" s="467" t="n">
        <v>0.2001592451838707</v>
      </c>
      <c r="P2698" s="468" t="n">
        <v>2006</v>
      </c>
      <c r="Q2698" s="469" t="inlineStr">
        <is>
          <t>UNFCCC CRT Table3.D</t>
        </is>
      </c>
      <c r="R2698" s="469" t="inlineStr">
        <is>
          <t>ok</t>
        </is>
      </c>
      <c r="S2698" s="469" t="inlineStr">
        <is>
          <t xml:space="preserve"> text </t>
        </is>
      </c>
      <c r="T2698" s="426" t="inlineStr">
        <is>
          <t>Norway</t>
        </is>
      </c>
      <c r="U2698" s="5" t="inlineStr">
        <is>
          <t>recycling</t>
        </is>
      </c>
      <c r="V2698" s="465" t="n">
        <v>0.04</v>
      </c>
    </row>
    <row r="2699" ht="16" customHeight="1">
      <c r="B2699" s="475" t="inlineStr">
        <is>
          <t>AG.MM-FS.OL</t>
        </is>
      </c>
      <c r="C2699" s="475" t="inlineStr">
        <is>
          <t>AG.MM-FS.OL-Manure from grazing on unmanaged land-Nmix</t>
        </is>
      </c>
      <c r="D2699" s="475" t="inlineStr">
        <is>
          <t>AG</t>
        </is>
      </c>
      <c r="E2699" s="475" t="inlineStr">
        <is>
          <t>MM</t>
        </is>
      </c>
      <c r="F2699" s="5">
        <f>VLOOKUP(E2699,'5.a Definitions'!E:F,2,FALSE)</f>
        <v/>
      </c>
      <c r="G2699" s="475" t="inlineStr">
        <is>
          <t>FS</t>
        </is>
      </c>
      <c r="H2699" s="475" t="inlineStr">
        <is>
          <t>OL</t>
        </is>
      </c>
      <c r="I2699" s="5">
        <f>VLOOKUP(H2699,'5.a Definitions'!E:F,2,FALSE)</f>
        <v/>
      </c>
      <c r="J2699" s="465" t="inlineStr">
        <is>
          <t>Manure from grazing on unmanaged land</t>
        </is>
      </c>
      <c r="K2699" s="465" t="inlineStr">
        <is>
          <t>manure from grazing on unmanaged land</t>
        </is>
      </c>
      <c r="L2699" s="465" t="inlineStr">
        <is>
          <t>reactive</t>
        </is>
      </c>
      <c r="M2699" s="465" t="inlineStr">
        <is>
          <t>Nmix</t>
        </is>
      </c>
      <c r="N2699" s="466" t="n">
        <v>7.256847342282653</v>
      </c>
      <c r="O2699" s="467" t="n">
        <v>0.2431605706741831</v>
      </c>
      <c r="P2699" s="468" t="n">
        <v>2006</v>
      </c>
      <c r="Q2699" s="469" t="inlineStr">
        <is>
          <t>UNFCCC CRT Table3.D and 3.B(b), SSB</t>
        </is>
      </c>
      <c r="R2699" s="469" t="inlineStr">
        <is>
          <t>ok</t>
        </is>
      </c>
      <c r="S2699" s="469" t="inlineStr">
        <is>
          <t>text</t>
        </is>
      </c>
      <c r="T2699" s="476" t="inlineStr">
        <is>
          <t>Norway</t>
        </is>
      </c>
      <c r="U2699" s="475" t="inlineStr">
        <is>
          <t>recycling</t>
        </is>
      </c>
      <c r="V2699" s="465">
        <f>(O2623*N2623)^2</f>
        <v/>
      </c>
    </row>
    <row r="2700" ht="16" customHeight="1">
      <c r="B2700" s="5" t="inlineStr">
        <is>
          <t>AG.MM-AT.AT</t>
        </is>
      </c>
      <c r="C2700" s="5" t="inlineStr">
        <is>
          <t>AG.MM-AT.AT-Emissions-NH3</t>
        </is>
      </c>
      <c r="D2700" s="5" t="inlineStr">
        <is>
          <t>AG</t>
        </is>
      </c>
      <c r="E2700" s="5" t="inlineStr">
        <is>
          <t>MM</t>
        </is>
      </c>
      <c r="F2700" s="5">
        <f>VLOOKUP(E2700,'5.a Definitions'!E:F,2,FALSE)</f>
        <v/>
      </c>
      <c r="G2700" s="5" t="inlineStr">
        <is>
          <t>AT</t>
        </is>
      </c>
      <c r="H2700" s="5" t="inlineStr">
        <is>
          <t>AT</t>
        </is>
      </c>
      <c r="I2700" s="5">
        <f>VLOOKUP(H2700,'5.a Definitions'!E:F,2,FALSE)</f>
        <v/>
      </c>
      <c r="J2700" s="465" t="inlineStr">
        <is>
          <t xml:space="preserve"> Emissions </t>
        </is>
      </c>
      <c r="K2700" s="465" t="inlineStr">
        <is>
          <t xml:space="preserve"> manure and animal husbandry emissions </t>
        </is>
      </c>
      <c r="L2700" s="465" t="inlineStr">
        <is>
          <t xml:space="preserve"> reactive </t>
        </is>
      </c>
      <c r="M2700" s="465" t="inlineStr">
        <is>
          <t xml:space="preserve"> NH3 </t>
        </is>
      </c>
      <c r="N2700" s="466" t="n">
        <v>10.0852432941105</v>
      </c>
      <c r="O2700" s="467" t="n">
        <v>0.2416371960664407</v>
      </c>
      <c r="P2700" s="468" t="n">
        <v>2006</v>
      </c>
      <c r="Q2700" s="469" t="inlineStr">
        <is>
          <t>CRLTAP Inventory Submissions</t>
        </is>
      </c>
      <c r="R2700" s="469" t="inlineStr">
        <is>
          <t>ok</t>
        </is>
      </c>
      <c r="S2700" s="469" t="inlineStr">
        <is>
          <t xml:space="preserve"> text </t>
        </is>
      </c>
      <c r="T2700" s="426" t="inlineStr">
        <is>
          <t>Norway</t>
        </is>
      </c>
      <c r="U2700" s="465" t="inlineStr">
        <is>
          <t xml:space="preserve"> N wasted </t>
        </is>
      </c>
      <c r="V2700" s="465" t="n">
        <v>0.04</v>
      </c>
    </row>
    <row r="2701" ht="16" customHeight="1">
      <c r="B2701" s="5" t="inlineStr">
        <is>
          <t>AG.MM-AT.AT</t>
        </is>
      </c>
      <c r="C2701" s="5" t="inlineStr">
        <is>
          <t>AG.MM-AT.AT-Emissions-N2O</t>
        </is>
      </c>
      <c r="D2701" s="5" t="inlineStr">
        <is>
          <t>AG</t>
        </is>
      </c>
      <c r="E2701" s="5" t="inlineStr">
        <is>
          <t>MM</t>
        </is>
      </c>
      <c r="F2701" s="5">
        <f>VLOOKUP(E2701,'5.a Definitions'!E:F,2,FALSE)</f>
        <v/>
      </c>
      <c r="G2701" s="5" t="inlineStr">
        <is>
          <t>AT</t>
        </is>
      </c>
      <c r="H2701" s="5" t="inlineStr">
        <is>
          <t>AT</t>
        </is>
      </c>
      <c r="I2701" s="5">
        <f>VLOOKUP(H2701,'5.a Definitions'!E:F,2,FALSE)</f>
        <v/>
      </c>
      <c r="J2701" s="465" t="inlineStr">
        <is>
          <t xml:space="preserve"> Emissions </t>
        </is>
      </c>
      <c r="K2701" s="465" t="inlineStr">
        <is>
          <t xml:space="preserve"> manure and animal husbandry emissions </t>
        </is>
      </c>
      <c r="L2701" s="465" t="inlineStr">
        <is>
          <t xml:space="preserve"> reactive </t>
        </is>
      </c>
      <c r="M2701" s="465" t="inlineStr">
        <is>
          <t xml:space="preserve"> N2O </t>
        </is>
      </c>
      <c r="N2701" s="466" t="n">
        <v>0.3999140756543999</v>
      </c>
      <c r="O2701" s="467" t="n">
        <v>0.7566826619845696</v>
      </c>
      <c r="P2701" s="468" t="n">
        <v>2006</v>
      </c>
      <c r="Q2701" s="469" t="inlineStr">
        <is>
          <t>UNFCCC CRT</t>
        </is>
      </c>
      <c r="R2701" s="469" t="inlineStr">
        <is>
          <t>ok</t>
        </is>
      </c>
      <c r="S2701" s="469" t="inlineStr">
        <is>
          <t xml:space="preserve"> text </t>
        </is>
      </c>
      <c r="T2701" s="426" t="inlineStr">
        <is>
          <t>Norway</t>
        </is>
      </c>
      <c r="U2701" s="465" t="inlineStr">
        <is>
          <t xml:space="preserve"> N wasted </t>
        </is>
      </c>
      <c r="V2701" s="465" t="n">
        <v>0.04</v>
      </c>
    </row>
    <row r="2702" ht="16" customHeight="1">
      <c r="B2702" s="5" t="inlineStr">
        <is>
          <t>AG.MM-AT.AT</t>
        </is>
      </c>
      <c r="C2702" s="5" t="inlineStr">
        <is>
          <t>AG.MM-AT.AT-Emissions-NOx</t>
        </is>
      </c>
      <c r="D2702" s="5" t="inlineStr">
        <is>
          <t>AG</t>
        </is>
      </c>
      <c r="E2702" s="5" t="inlineStr">
        <is>
          <t>MM</t>
        </is>
      </c>
      <c r="F2702" s="5">
        <f>VLOOKUP(E2702,'5.a Definitions'!E:F,2,FALSE)</f>
        <v/>
      </c>
      <c r="G2702" s="5" t="inlineStr">
        <is>
          <t>AT</t>
        </is>
      </c>
      <c r="H2702" s="5" t="inlineStr">
        <is>
          <t>AT</t>
        </is>
      </c>
      <c r="I2702" s="5">
        <f>VLOOKUP(H2702,'5.a Definitions'!E:F,2,FALSE)</f>
        <v/>
      </c>
      <c r="J2702" s="465" t="inlineStr">
        <is>
          <t xml:space="preserve"> Emissions </t>
        </is>
      </c>
      <c r="K2702" s="465" t="inlineStr">
        <is>
          <t xml:space="preserve"> manure and animal husbandry emissions </t>
        </is>
      </c>
      <c r="L2702" s="465" t="inlineStr">
        <is>
          <t xml:space="preserve"> reactive </t>
        </is>
      </c>
      <c r="M2702" s="465" t="inlineStr">
        <is>
          <t xml:space="preserve"> NOx </t>
        </is>
      </c>
      <c r="N2702" s="466" t="n">
        <v>0.034201043836</v>
      </c>
      <c r="O2702" s="467" t="n">
        <v>0.7345743300109546</v>
      </c>
      <c r="P2702" s="468" t="n">
        <v>2006</v>
      </c>
      <c r="Q2702" s="469" t="inlineStr">
        <is>
          <t>CRLTAP Inventory Submissions</t>
        </is>
      </c>
      <c r="R2702" s="469" t="inlineStr">
        <is>
          <t>ok</t>
        </is>
      </c>
      <c r="S2702" s="469" t="inlineStr">
        <is>
          <t xml:space="preserve"> text </t>
        </is>
      </c>
      <c r="T2702" s="426" t="inlineStr">
        <is>
          <t>Norway</t>
        </is>
      </c>
      <c r="U2702" s="465" t="inlineStr">
        <is>
          <t xml:space="preserve"> N wasted </t>
        </is>
      </c>
      <c r="V2702" s="465" t="n">
        <v>0.04</v>
      </c>
    </row>
    <row r="2703" ht="16" customHeight="1">
      <c r="B2703" s="5" t="inlineStr">
        <is>
          <t>AG.MM-HY.SW-Leaching-Nmix</t>
        </is>
      </c>
      <c r="C2703" s="5" t="inlineStr">
        <is>
          <t>AG.MM-HY.SW-Leaching-Nmix</t>
        </is>
      </c>
      <c r="D2703" s="5" t="inlineStr">
        <is>
          <t>AG</t>
        </is>
      </c>
      <c r="E2703" s="5" t="inlineStr">
        <is>
          <t>MM</t>
        </is>
      </c>
      <c r="F2703" s="5">
        <f>VLOOKUP(E2703,'5.a Definitions'!E:F,2,FALSE)</f>
        <v/>
      </c>
      <c r="G2703" s="5" t="inlineStr">
        <is>
          <t>HY</t>
        </is>
      </c>
      <c r="H2703" s="5" t="inlineStr">
        <is>
          <t>SW</t>
        </is>
      </c>
      <c r="I2703" s="5">
        <f>VLOOKUP(H2703,'5.a Definitions'!E:F,2,FALSE)</f>
        <v/>
      </c>
      <c r="J2703" s="465" t="inlineStr">
        <is>
          <t xml:space="preserve"> Leaching </t>
        </is>
      </c>
      <c r="K2703" s="465" t="inlineStr">
        <is>
          <t xml:space="preserve"> manure storage leaching </t>
        </is>
      </c>
      <c r="L2703" s="465" t="inlineStr">
        <is>
          <t xml:space="preserve"> reactive </t>
        </is>
      </c>
      <c r="M2703" s="465" t="inlineStr">
        <is>
          <t xml:space="preserve"> Nmix </t>
        </is>
      </c>
      <c r="N2703" s="466" t="n">
        <v>2.985970194622693</v>
      </c>
      <c r="O2703" s="467" t="n">
        <v>0.5483540070383621</v>
      </c>
      <c r="P2703" s="468" t="n">
        <v>2006</v>
      </c>
      <c r="Q2703" s="469" t="inlineStr">
        <is>
          <t>UNFCCC CRT</t>
        </is>
      </c>
      <c r="R2703" s="469" t="inlineStr">
        <is>
          <t>ok</t>
        </is>
      </c>
      <c r="S2703" s="469" t="inlineStr">
        <is>
          <t xml:space="preserve"> text </t>
        </is>
      </c>
      <c r="T2703" s="426" t="inlineStr">
        <is>
          <t>Norway</t>
        </is>
      </c>
      <c r="U2703" s="465" t="inlineStr">
        <is>
          <t xml:space="preserve"> N wasted </t>
        </is>
      </c>
      <c r="V2703" s="465" t="n">
        <v>0.04</v>
      </c>
    </row>
    <row r="2704">
      <c r="B2704" s="5" t="inlineStr">
        <is>
          <t>AG.MM-RW.RW</t>
        </is>
      </c>
      <c r="C2704" s="5" t="inlineStr">
        <is>
          <t>AG.MM-RW.RW-Live animal export-Nmix</t>
        </is>
      </c>
      <c r="D2704" s="5" t="inlineStr">
        <is>
          <t>AG</t>
        </is>
      </c>
      <c r="E2704" s="5" t="inlineStr">
        <is>
          <t>MM</t>
        </is>
      </c>
      <c r="F2704" s="5">
        <f>VLOOKUP(E2704,'5.a Definitions'!E:F,2,FALSE)</f>
        <v/>
      </c>
      <c r="G2704" s="5" t="inlineStr">
        <is>
          <t>RW</t>
        </is>
      </c>
      <c r="H2704" s="5" t="inlineStr">
        <is>
          <t>RW</t>
        </is>
      </c>
      <c r="I2704" s="5">
        <f>VLOOKUP(H2704,'5.a Definitions'!E:F,2,FALSE)</f>
        <v/>
      </c>
      <c r="J2704" s="465" t="inlineStr">
        <is>
          <t xml:space="preserve"> Live animal export </t>
        </is>
      </c>
      <c r="K2704" s="465" t="inlineStr">
        <is>
          <t xml:space="preserve"> live animal export </t>
        </is>
      </c>
      <c r="L2704" s="465" t="inlineStr">
        <is>
          <t xml:space="preserve"> reactive </t>
        </is>
      </c>
      <c r="M2704" s="465" t="inlineStr">
        <is>
          <t xml:space="preserve"> Nmix </t>
        </is>
      </c>
      <c r="N2704" s="466" t="n">
        <v>0.02973312</v>
      </c>
      <c r="O2704" s="467" t="n">
        <v>0.4123092228965701</v>
      </c>
      <c r="P2704" s="468" t="n">
        <v>2006</v>
      </c>
      <c r="Q2704" s="469" t="inlineStr">
        <is>
          <t>FAOSTAT Crops and livestock products</t>
        </is>
      </c>
      <c r="R2704" s="469" t="inlineStr">
        <is>
          <t>ok</t>
        </is>
      </c>
      <c r="S2704" s="469" t="inlineStr">
        <is>
          <t xml:space="preserve"> text </t>
        </is>
      </c>
      <c r="T2704" s="426" t="inlineStr">
        <is>
          <t>Norway</t>
        </is>
      </c>
      <c r="U2704" s="5" t="inlineStr">
        <is>
          <t>useful output</t>
        </is>
      </c>
      <c r="V2704" s="465" t="n">
        <v>0.04</v>
      </c>
    </row>
    <row r="2705" ht="16" customHeight="1">
      <c r="A2705" s="486" t="inlineStr">
        <is>
          <t xml:space="preserve"> Forests and Semi-natural vegetation </t>
        </is>
      </c>
      <c r="B2705" s="5" t="inlineStr">
        <is>
          <t>FS.FO-AT.AT</t>
        </is>
      </c>
      <c r="C2705" s="5" t="inlineStr">
        <is>
          <t>FS.FO-AT.AT-Emissions-N2</t>
        </is>
      </c>
      <c r="D2705" s="5" t="inlineStr">
        <is>
          <t>FS</t>
        </is>
      </c>
      <c r="E2705" s="5" t="inlineStr">
        <is>
          <t>FO</t>
        </is>
      </c>
      <c r="F2705" s="5">
        <f>VLOOKUP(E2705,'5.a Definitions'!E:F,2,FALSE)</f>
        <v/>
      </c>
      <c r="G2705" s="5" t="inlineStr">
        <is>
          <t>AT</t>
        </is>
      </c>
      <c r="H2705" s="5" t="inlineStr">
        <is>
          <t>AT</t>
        </is>
      </c>
      <c r="I2705" s="5">
        <f>VLOOKUP(H2705,'5.a Definitions'!E:F,2,FALSE)</f>
        <v/>
      </c>
      <c r="J2705" s="465" t="inlineStr">
        <is>
          <t xml:space="preserve"> Emissions </t>
        </is>
      </c>
      <c r="K2705" s="465" t="inlineStr">
        <is>
          <t xml:space="preserve"> forest emissions </t>
        </is>
      </c>
      <c r="L2705" s="465" t="inlineStr">
        <is>
          <t xml:space="preserve"> inert </t>
        </is>
      </c>
      <c r="M2705" s="465" t="inlineStr">
        <is>
          <t xml:space="preserve"> N2 </t>
        </is>
      </c>
      <c r="N2705" s="466" t="n">
        <v>7.184574507405862</v>
      </c>
      <c r="O2705" s="467" t="n">
        <v>1.876148950785864</v>
      </c>
      <c r="P2705" s="468" t="n">
        <v>2006</v>
      </c>
      <c r="Q2705" s="469" t="inlineStr">
        <is>
          <t>UNFCCC CRT + Butterbach-Bahl et al. (2013)</t>
        </is>
      </c>
      <c r="R2705" s="469" t="inlineStr">
        <is>
          <t>ok</t>
        </is>
      </c>
      <c r="S2705" s="469" t="inlineStr">
        <is>
          <t xml:space="preserve"> text </t>
        </is>
      </c>
      <c r="T2705" s="426" t="inlineStr">
        <is>
          <t>Norway</t>
        </is>
      </c>
      <c r="U2705" s="465" t="inlineStr">
        <is>
          <t xml:space="preserve"> N wasted </t>
        </is>
      </c>
      <c r="V2705" s="465" t="n">
        <v>0.04</v>
      </c>
    </row>
    <row r="2706">
      <c r="B2706" s="5" t="inlineStr">
        <is>
          <t>FS.FO-AT.AT</t>
        </is>
      </c>
      <c r="C2706" s="5" t="inlineStr">
        <is>
          <t>FS.FO-AT.AT-Emissions-N2O</t>
        </is>
      </c>
      <c r="D2706" s="5" t="inlineStr">
        <is>
          <t>FS</t>
        </is>
      </c>
      <c r="E2706" s="5" t="inlineStr">
        <is>
          <t>FO</t>
        </is>
      </c>
      <c r="F2706" s="5">
        <f>VLOOKUP(E2706,'5.a Definitions'!E:F,2,FALSE)</f>
        <v/>
      </c>
      <c r="G2706" s="5" t="inlineStr">
        <is>
          <t>AT</t>
        </is>
      </c>
      <c r="H2706" s="5" t="inlineStr">
        <is>
          <t>AT</t>
        </is>
      </c>
      <c r="I2706" s="5">
        <f>VLOOKUP(H2706,'5.a Definitions'!E:F,2,FALSE)</f>
        <v/>
      </c>
      <c r="J2706" s="465" t="inlineStr">
        <is>
          <t xml:space="preserve"> Emissions </t>
        </is>
      </c>
      <c r="K2706" s="465" t="inlineStr">
        <is>
          <t xml:space="preserve"> forest emissions </t>
        </is>
      </c>
      <c r="L2706" s="465" t="inlineStr">
        <is>
          <t xml:space="preserve"> reactive </t>
        </is>
      </c>
      <c r="M2706" s="465" t="inlineStr">
        <is>
          <t xml:space="preserve"> N2O </t>
        </is>
      </c>
      <c r="N2706" s="466" t="n">
        <v>0.3684397183285057</v>
      </c>
      <c r="O2706" s="467" t="n">
        <v>1.261544563046772</v>
      </c>
      <c r="P2706" s="468" t="n">
        <v>2006</v>
      </c>
      <c r="Q2706" s="469" t="inlineStr">
        <is>
          <t>UNFCCC CRT</t>
        </is>
      </c>
      <c r="R2706" s="469" t="inlineStr">
        <is>
          <t>ok</t>
        </is>
      </c>
      <c r="S2706" s="469" t="inlineStr">
        <is>
          <t xml:space="preserve"> text </t>
        </is>
      </c>
      <c r="T2706" s="426" t="inlineStr">
        <is>
          <t>Norway</t>
        </is>
      </c>
      <c r="U2706" s="465" t="inlineStr">
        <is>
          <t xml:space="preserve"> N wasted </t>
        </is>
      </c>
      <c r="V2706" s="465" t="n">
        <v>0.04</v>
      </c>
    </row>
    <row r="2707">
      <c r="B2707" s="5" t="inlineStr">
        <is>
          <t>FS.FO-HY.SW</t>
        </is>
      </c>
      <c r="C2707" s="5" t="inlineStr">
        <is>
          <t>FS.FO-HY.SW-Leaching-Nmix</t>
        </is>
      </c>
      <c r="D2707" s="5" t="inlineStr">
        <is>
          <t>FS</t>
        </is>
      </c>
      <c r="E2707" s="5" t="inlineStr">
        <is>
          <t>FO</t>
        </is>
      </c>
      <c r="F2707" s="5">
        <f>VLOOKUP(E2707,'5.a Definitions'!E:F,2,FALSE)</f>
        <v/>
      </c>
      <c r="G2707" s="5" t="inlineStr">
        <is>
          <t>HY</t>
        </is>
      </c>
      <c r="H2707" s="5" t="inlineStr">
        <is>
          <t>SW</t>
        </is>
      </c>
      <c r="I2707" s="5">
        <f>VLOOKUP(H2707,'5.a Definitions'!E:F,2,FALSE)</f>
        <v/>
      </c>
      <c r="J2707" s="465" t="inlineStr">
        <is>
          <t xml:space="preserve"> Leaching </t>
        </is>
      </c>
      <c r="K2707" s="465" t="inlineStr">
        <is>
          <t xml:space="preserve"> forest leaching </t>
        </is>
      </c>
      <c r="L2707" s="465" t="inlineStr">
        <is>
          <t xml:space="preserve"> reactive </t>
        </is>
      </c>
      <c r="M2707" s="465" t="inlineStr">
        <is>
          <t xml:space="preserve"> Nmix </t>
        </is>
      </c>
      <c r="N2707" s="466" t="n">
        <v>32.06600031305584</v>
      </c>
      <c r="O2707" s="467" t="n">
        <v>0.4368582621607818</v>
      </c>
      <c r="P2707" s="468" t="n">
        <v>2006</v>
      </c>
      <c r="Q2707" s="469" t="inlineStr">
        <is>
          <t>NIVA TEOTIL2, bias-corrected to TEOTIL3</t>
        </is>
      </c>
      <c r="R2707" s="469" t="inlineStr">
        <is>
          <t>ok</t>
        </is>
      </c>
      <c r="S2707" s="469" t="inlineStr">
        <is>
          <t xml:space="preserve"> text </t>
        </is>
      </c>
      <c r="T2707" s="426" t="inlineStr">
        <is>
          <t>Norway</t>
        </is>
      </c>
      <c r="U2707" s="465" t="inlineStr">
        <is>
          <t xml:space="preserve"> N wasted </t>
        </is>
      </c>
      <c r="V2707" s="465" t="n">
        <v>0.04</v>
      </c>
    </row>
    <row r="2708">
      <c r="B2708" s="5" t="inlineStr">
        <is>
          <t>FS.FO-MP.OP</t>
        </is>
      </c>
      <c r="C2708" s="5" t="inlineStr">
        <is>
          <t>FS.FO-MP.OP-Industrial round wood-Nmix</t>
        </is>
      </c>
      <c r="D2708" s="5" t="inlineStr">
        <is>
          <t>FS</t>
        </is>
      </c>
      <c r="E2708" s="5" t="inlineStr">
        <is>
          <t>FO</t>
        </is>
      </c>
      <c r="F2708" s="5">
        <f>VLOOKUP(E2708,'5.a Definitions'!E:F,2,FALSE)</f>
        <v/>
      </c>
      <c r="G2708" s="5" t="inlineStr">
        <is>
          <t>MP</t>
        </is>
      </c>
      <c r="H2708" s="5" t="inlineStr">
        <is>
          <t>OP</t>
        </is>
      </c>
      <c r="I2708" s="5">
        <f>VLOOKUP(H2708,'5.a Definitions'!E:F,2,FALSE)</f>
        <v/>
      </c>
      <c r="J2708" s="465" t="inlineStr">
        <is>
          <t xml:space="preserve"> Industrial round wood </t>
        </is>
      </c>
      <c r="K2708" s="465" t="inlineStr">
        <is>
          <t xml:space="preserve"> industrial round wood </t>
        </is>
      </c>
      <c r="L2708" s="465" t="inlineStr">
        <is>
          <t xml:space="preserve"> reactive </t>
        </is>
      </c>
      <c r="M2708" s="465" t="inlineStr">
        <is>
          <t xml:space="preserve"> Nmix </t>
        </is>
      </c>
      <c r="N2708" s="466" t="n">
        <v>3.93866712</v>
      </c>
      <c r="O2708" s="467" t="n">
        <v>0.4091824271431717</v>
      </c>
      <c r="P2708" s="468" t="n">
        <v>2006</v>
      </c>
      <c r="Q2708" s="469" t="inlineStr">
        <is>
          <t>FAOSTAT</t>
        </is>
      </c>
      <c r="R2708" s="469" t="inlineStr">
        <is>
          <t>ok</t>
        </is>
      </c>
      <c r="S2708" s="469" t="inlineStr">
        <is>
          <t xml:space="preserve"> text </t>
        </is>
      </c>
      <c r="T2708" s="426" t="inlineStr">
        <is>
          <t>Norway</t>
        </is>
      </c>
      <c r="U2708" s="5" t="inlineStr">
        <is>
          <t>useful output</t>
        </is>
      </c>
      <c r="V2708" s="465" t="n">
        <v>0.04</v>
      </c>
    </row>
    <row r="2709" ht="16" customHeight="1">
      <c r="B2709" s="5" t="inlineStr">
        <is>
          <t>FS.FO-EF.OE</t>
        </is>
      </c>
      <c r="C2709" s="5" t="inlineStr">
        <is>
          <t>FS.FO-EF.OE-Fuel wood for households-Nmix</t>
        </is>
      </c>
      <c r="D2709" s="5" t="inlineStr">
        <is>
          <t>FS</t>
        </is>
      </c>
      <c r="E2709" s="5" t="inlineStr">
        <is>
          <t>FO</t>
        </is>
      </c>
      <c r="F2709" s="5">
        <f>VLOOKUP(E2709,'5.a Definitions'!E:F,2,FALSE)</f>
        <v/>
      </c>
      <c r="G2709" s="5" t="inlineStr">
        <is>
          <t>EF</t>
        </is>
      </c>
      <c r="H2709" s="5" t="inlineStr">
        <is>
          <t>OE</t>
        </is>
      </c>
      <c r="I2709" s="5">
        <f>VLOOKUP(H2709,'5.a Definitions'!E:F,2,FALSE)</f>
        <v/>
      </c>
      <c r="J2709" s="465" t="inlineStr">
        <is>
          <t xml:space="preserve"> Fuel wood for households </t>
        </is>
      </c>
      <c r="K2709" s="465" t="inlineStr">
        <is>
          <t xml:space="preserve"> fuel wood for households </t>
        </is>
      </c>
      <c r="L2709" s="465" t="inlineStr">
        <is>
          <t xml:space="preserve"> reactive </t>
        </is>
      </c>
      <c r="M2709" s="465" t="inlineStr">
        <is>
          <t xml:space="preserve"> Nmix </t>
        </is>
      </c>
      <c r="N2709" s="466" t="n">
        <v>2.1826</v>
      </c>
      <c r="O2709" s="467" t="n">
        <v>1.424821666153224</v>
      </c>
      <c r="P2709" s="468" t="n">
        <v>2006</v>
      </c>
      <c r="Q2709" s="469" t="inlineStr">
        <is>
          <t>SSB</t>
        </is>
      </c>
      <c r="R2709" s="469" t="inlineStr">
        <is>
          <t>ok</t>
        </is>
      </c>
      <c r="S2709" s="469" t="inlineStr">
        <is>
          <t xml:space="preserve"> text </t>
        </is>
      </c>
      <c r="T2709" s="426" t="inlineStr">
        <is>
          <t>Norway</t>
        </is>
      </c>
      <c r="U2709" s="5" t="inlineStr">
        <is>
          <t>useful output</t>
        </is>
      </c>
      <c r="V2709" s="465" t="n">
        <v>0.04</v>
      </c>
    </row>
    <row r="2710" ht="16" customHeight="1">
      <c r="B2710" s="475" t="inlineStr">
        <is>
          <t>FS.OL-AT.AT</t>
        </is>
      </c>
      <c r="C2710" s="475" t="inlineStr">
        <is>
          <t>FS.OL-AT.AT-Emissions-NH3</t>
        </is>
      </c>
      <c r="D2710" s="475" t="inlineStr">
        <is>
          <t>FS</t>
        </is>
      </c>
      <c r="E2710" s="475" t="inlineStr">
        <is>
          <t>OL</t>
        </is>
      </c>
      <c r="F2710" s="5">
        <f>VLOOKUP(E2710,'5.a Definitions'!E:F,2,FALSE)</f>
        <v/>
      </c>
      <c r="G2710" s="475" t="inlineStr">
        <is>
          <t>AT</t>
        </is>
      </c>
      <c r="H2710" s="475" t="inlineStr">
        <is>
          <t>AT</t>
        </is>
      </c>
      <c r="I2710" s="5">
        <f>VLOOKUP(H2710,'5.a Definitions'!E:F,2,FALSE)</f>
        <v/>
      </c>
      <c r="J2710" s="465" t="inlineStr">
        <is>
          <t>Emissions</t>
        </is>
      </c>
      <c r="K2710" s="465" t="inlineStr">
        <is>
          <t>other land emissions</t>
        </is>
      </c>
      <c r="L2710" s="465" t="inlineStr">
        <is>
          <t>reactive</t>
        </is>
      </c>
      <c r="M2710" s="465" t="inlineStr">
        <is>
          <t>NH3</t>
        </is>
      </c>
      <c r="N2710" s="466" t="n">
        <v>0.4527637732343094</v>
      </c>
      <c r="O2710" s="467" t="n">
        <v>0.9396100217974034</v>
      </c>
      <c r="P2710" s="468" t="n">
        <v>2006</v>
      </c>
      <c r="Q2710" s="469" t="inlineStr">
        <is>
          <t>CRLTAP Inventory Submissions (3Da3), utmark share</t>
        </is>
      </c>
      <c r="R2710" s="469" t="inlineStr">
        <is>
          <t>ok</t>
        </is>
      </c>
      <c r="S2710" s="469" t="inlineStr">
        <is>
          <t>text</t>
        </is>
      </c>
      <c r="T2710" s="476" t="inlineStr">
        <is>
          <t>Norway</t>
        </is>
      </c>
      <c r="U2710" s="475" t="inlineStr">
        <is>
          <t>useful output</t>
        </is>
      </c>
      <c r="V2710" s="465">
        <f>(O2653*N2653)^2</f>
        <v/>
      </c>
    </row>
    <row r="2711">
      <c r="B2711" s="475" t="inlineStr">
        <is>
          <t>FS.OL-AT.AT</t>
        </is>
      </c>
      <c r="C2711" s="475" t="inlineStr">
        <is>
          <t>FS.OL-AT.AT-Emissions-NOx</t>
        </is>
      </c>
      <c r="D2711" s="475" t="inlineStr">
        <is>
          <t>FS</t>
        </is>
      </c>
      <c r="E2711" s="475" t="inlineStr">
        <is>
          <t>OL</t>
        </is>
      </c>
      <c r="F2711" s="5">
        <f>VLOOKUP(E2711,'5.a Definitions'!E:F,2,FALSE)</f>
        <v/>
      </c>
      <c r="G2711" s="475" t="inlineStr">
        <is>
          <t>AT</t>
        </is>
      </c>
      <c r="H2711" s="475" t="inlineStr">
        <is>
          <t>AT</t>
        </is>
      </c>
      <c r="I2711" s="5">
        <f>VLOOKUP(H2711,'5.a Definitions'!E:F,2,FALSE)</f>
        <v/>
      </c>
      <c r="J2711" s="465" t="inlineStr">
        <is>
          <t>Emissions</t>
        </is>
      </c>
      <c r="K2711" s="465" t="inlineStr">
        <is>
          <t>other land emissions</t>
        </is>
      </c>
      <c r="L2711" s="465" t="inlineStr">
        <is>
          <t>reactive</t>
        </is>
      </c>
      <c r="M2711" s="465" t="inlineStr">
        <is>
          <t>NOx</t>
        </is>
      </c>
      <c r="N2711" s="466" t="n">
        <v>0.08833034584126286</v>
      </c>
      <c r="O2711" s="467" t="n">
        <v>0.8197053387510634</v>
      </c>
      <c r="P2711" s="468" t="n">
        <v>2006</v>
      </c>
      <c r="Q2711" s="469" t="inlineStr">
        <is>
          <t>CRLTAP Inventory Submissions (3Da3), utmark share</t>
        </is>
      </c>
      <c r="R2711" s="469" t="inlineStr">
        <is>
          <t>ok</t>
        </is>
      </c>
      <c r="S2711" s="469" t="inlineStr">
        <is>
          <t>text</t>
        </is>
      </c>
      <c r="T2711" s="476" t="inlineStr">
        <is>
          <t>Norway</t>
        </is>
      </c>
      <c r="U2711" s="475" t="inlineStr">
        <is>
          <t>useful output</t>
        </is>
      </c>
      <c r="V2711" s="465">
        <f>(O2673*N2673)^2</f>
        <v/>
      </c>
    </row>
    <row r="2712" ht="16" customHeight="1">
      <c r="B2712" s="475" t="inlineStr">
        <is>
          <t>FS.OL-AT.AT</t>
        </is>
      </c>
      <c r="C2712" s="475" t="inlineStr">
        <is>
          <t>FS.OL-AT.AT-Emissions-N2O</t>
        </is>
      </c>
      <c r="D2712" s="475" t="inlineStr">
        <is>
          <t>FS</t>
        </is>
      </c>
      <c r="E2712" s="475" t="inlineStr">
        <is>
          <t>OL</t>
        </is>
      </c>
      <c r="F2712" s="5">
        <f>VLOOKUP(E2712,'5.a Definitions'!E:F,2,FALSE)</f>
        <v/>
      </c>
      <c r="G2712" s="475" t="inlineStr">
        <is>
          <t>AT</t>
        </is>
      </c>
      <c r="H2712" s="475" t="inlineStr">
        <is>
          <t>AT</t>
        </is>
      </c>
      <c r="I2712" s="5">
        <f>VLOOKUP(H2712,'5.a Definitions'!E:F,2,FALSE)</f>
        <v/>
      </c>
      <c r="J2712" s="465" t="inlineStr">
        <is>
          <t>Emissions</t>
        </is>
      </c>
      <c r="K2712" s="465" t="inlineStr">
        <is>
          <t>other land emissions</t>
        </is>
      </c>
      <c r="L2712" s="465" t="inlineStr">
        <is>
          <t>reactive</t>
        </is>
      </c>
      <c r="M2712" s="465" t="inlineStr">
        <is>
          <t>N2O</t>
        </is>
      </c>
      <c r="N2712" s="466" t="n">
        <v>0.0591829178387614</v>
      </c>
      <c r="O2712" s="467" t="n">
        <v>1.33614303022982</v>
      </c>
      <c r="P2712" s="468" t="n">
        <v>2006</v>
      </c>
      <c r="Q2712" s="469" t="inlineStr">
        <is>
          <t>UNFCCC CRT Table3.D, utmark share</t>
        </is>
      </c>
      <c r="R2712" s="469" t="inlineStr">
        <is>
          <t>ok</t>
        </is>
      </c>
      <c r="S2712" s="469" t="inlineStr">
        <is>
          <t>text</t>
        </is>
      </c>
      <c r="T2712" s="476" t="inlineStr">
        <is>
          <t>Norway</t>
        </is>
      </c>
      <c r="U2712" s="475" t="inlineStr">
        <is>
          <t>useful output</t>
        </is>
      </c>
      <c r="V2712" s="465">
        <f>(O2693*N2693)^2</f>
        <v/>
      </c>
    </row>
    <row r="2713" ht="16" customHeight="1">
      <c r="B2713" s="475" t="inlineStr">
        <is>
          <t>FS.OL-AG.MM</t>
        </is>
      </c>
      <c r="C2713" s="475" t="inlineStr">
        <is>
          <t>FS.OL-AG.MM-Grazing-Nmix</t>
        </is>
      </c>
      <c r="D2713" s="475" t="inlineStr">
        <is>
          <t>FS</t>
        </is>
      </c>
      <c r="E2713" s="475" t="inlineStr">
        <is>
          <t>OL</t>
        </is>
      </c>
      <c r="F2713" s="5">
        <f>VLOOKUP(E2713,'5.a Definitions'!E:F,2,FALSE)</f>
        <v/>
      </c>
      <c r="G2713" s="475" t="inlineStr">
        <is>
          <t>AG</t>
        </is>
      </c>
      <c r="H2713" s="475" t="inlineStr">
        <is>
          <t>MM</t>
        </is>
      </c>
      <c r="I2713" s="5">
        <f>VLOOKUP(H2713,'5.a Definitions'!E:F,2,FALSE)</f>
        <v/>
      </c>
      <c r="J2713" s="473" t="inlineStr">
        <is>
          <t>Grazing</t>
        </is>
      </c>
      <c r="K2713" s="473" t="inlineStr">
        <is>
          <t>grazing</t>
        </is>
      </c>
      <c r="L2713" s="465" t="inlineStr">
        <is>
          <t>reactive</t>
        </is>
      </c>
      <c r="M2713" s="465" t="inlineStr">
        <is>
          <t>Nmix</t>
        </is>
      </c>
      <c r="N2713" s="466" t="n">
        <v>7.788866039382948</v>
      </c>
      <c r="O2713" s="467" t="n">
        <v>0.2285534425124455</v>
      </c>
      <c r="P2713" s="468" t="n">
        <v>2006</v>
      </c>
      <c r="Q2713" s="469" t="inlineStr">
        <is>
          <t>SSB table 12660</t>
        </is>
      </c>
      <c r="R2713" s="469" t="inlineStr">
        <is>
          <t>ok</t>
        </is>
      </c>
      <c r="S2713" s="469" t="inlineStr">
        <is>
          <t>text</t>
        </is>
      </c>
      <c r="T2713" s="476" t="inlineStr">
        <is>
          <t>Norway</t>
        </is>
      </c>
      <c r="U2713" s="5" t="inlineStr">
        <is>
          <t>useful output</t>
        </is>
      </c>
      <c r="V2713" s="465">
        <f>(O2616*N2616)^2</f>
        <v/>
      </c>
    </row>
    <row r="2714">
      <c r="B2714" s="5" t="inlineStr">
        <is>
          <t>FS.OL-HY.SW</t>
        </is>
      </c>
      <c r="C2714" s="5" t="inlineStr">
        <is>
          <t>FS.OL-HY.SW-Leaching-Nmix</t>
        </is>
      </c>
      <c r="D2714" s="5" t="inlineStr">
        <is>
          <t>FS</t>
        </is>
      </c>
      <c r="E2714" s="5" t="inlineStr">
        <is>
          <t>OL</t>
        </is>
      </c>
      <c r="F2714" s="5">
        <f>VLOOKUP(E2714,'5.a Definitions'!E:F,2,FALSE)</f>
        <v/>
      </c>
      <c r="G2714" s="5" t="inlineStr">
        <is>
          <t>HY</t>
        </is>
      </c>
      <c r="H2714" s="5" t="inlineStr">
        <is>
          <t>SW</t>
        </is>
      </c>
      <c r="I2714" s="5">
        <f>VLOOKUP(H2714,'5.a Definitions'!E:F,2,FALSE)</f>
        <v/>
      </c>
      <c r="J2714" s="465" t="inlineStr">
        <is>
          <t xml:space="preserve"> Leaching </t>
        </is>
      </c>
      <c r="K2714" s="465" t="inlineStr">
        <is>
          <t xml:space="preserve"> other land leaching </t>
        </is>
      </c>
      <c r="L2714" s="465" t="inlineStr">
        <is>
          <t xml:space="preserve"> reactive </t>
        </is>
      </c>
      <c r="M2714" s="465" t="inlineStr">
        <is>
          <t xml:space="preserve"> Nmix </t>
        </is>
      </c>
      <c r="N2714" s="466" t="n">
        <v>22.28315275992016</v>
      </c>
      <c r="O2714" s="467" t="n">
        <v>0.4253940035167165</v>
      </c>
      <c r="P2714" s="468" t="n">
        <v>2006</v>
      </c>
      <c r="Q2714" s="469" t="inlineStr">
        <is>
          <t>NIVA TEOTIL2, bias-corrected to TEOTIL3</t>
        </is>
      </c>
      <c r="R2714" s="469" t="inlineStr">
        <is>
          <t>ok</t>
        </is>
      </c>
      <c r="S2714" s="469" t="inlineStr">
        <is>
          <t xml:space="preserve"> text </t>
        </is>
      </c>
      <c r="T2714" s="426" t="inlineStr">
        <is>
          <t>Norway</t>
        </is>
      </c>
      <c r="U2714" s="465" t="inlineStr">
        <is>
          <t xml:space="preserve"> N wasted </t>
        </is>
      </c>
      <c r="V2714" s="465" t="n">
        <v>0.04</v>
      </c>
    </row>
    <row r="2715">
      <c r="A2715" s="485" t="inlineStr">
        <is>
          <t>Processing of residues</t>
        </is>
      </c>
      <c r="B2715" s="475" t="inlineStr">
        <is>
          <t>PR.SO-EF.EC</t>
        </is>
      </c>
      <c r="C2715" s="475" t="inlineStr">
        <is>
          <t>PR.SO-EF.EC-Waste to energy-Nmix</t>
        </is>
      </c>
      <c r="D2715" s="475" t="inlineStr">
        <is>
          <t>PR</t>
        </is>
      </c>
      <c r="E2715" s="475" t="inlineStr">
        <is>
          <t>SO</t>
        </is>
      </c>
      <c r="F2715" s="5">
        <f>VLOOKUP(E2715,'5.a Definitions'!E:F,2,FALSE)</f>
        <v/>
      </c>
      <c r="G2715" s="475" t="inlineStr">
        <is>
          <t>EF</t>
        </is>
      </c>
      <c r="H2715" s="475" t="inlineStr">
        <is>
          <t>EC</t>
        </is>
      </c>
      <c r="I2715" s="5">
        <f>VLOOKUP(H2715,'5.a Definitions'!E:F,2,FALSE)</f>
        <v/>
      </c>
      <c r="J2715" s="465" t="inlineStr">
        <is>
          <t>Waste for energy incineration</t>
        </is>
      </c>
      <c r="K2715" s="465" t="inlineStr">
        <is>
          <t>waste for energy incineration</t>
        </is>
      </c>
      <c r="L2715" s="465" t="inlineStr">
        <is>
          <t>reactive</t>
        </is>
      </c>
      <c r="M2715" s="465" t="inlineStr">
        <is>
          <t>Nmix</t>
        </is>
      </c>
      <c r="N2715" s="466" t="n">
        <v>16.43290335717937</v>
      </c>
      <c r="O2715" s="467" t="n">
        <v>0.5021958800142374</v>
      </c>
      <c r="P2715" s="468" t="n">
        <v>2006</v>
      </c>
      <c r="Q2715" s="469" t="inlineStr">
        <is>
          <t>SSB table 05281, scaled to the N content of table 10513</t>
        </is>
      </c>
      <c r="R2715" s="469" t="inlineStr">
        <is>
          <t>ok</t>
        </is>
      </c>
      <c r="S2715" s="469" t="inlineStr">
        <is>
          <t>text</t>
        </is>
      </c>
      <c r="T2715" s="476" t="inlineStr">
        <is>
          <t>Norway</t>
        </is>
      </c>
      <c r="U2715" s="475" t="inlineStr">
        <is>
          <t>N wasted</t>
        </is>
      </c>
      <c r="V2715" s="465">
        <f>(O2469*N2469)^2</f>
        <v/>
      </c>
    </row>
    <row r="2716">
      <c r="B2716" s="475" t="inlineStr">
        <is>
          <t>PR.SO-MP.OP</t>
        </is>
      </c>
      <c r="C2716" s="475" t="inlineStr">
        <is>
          <t>PR.SO-MP.OP-Recycling-Nmix</t>
        </is>
      </c>
      <c r="D2716" s="475" t="inlineStr">
        <is>
          <t>PR</t>
        </is>
      </c>
      <c r="E2716" s="475" t="inlineStr">
        <is>
          <t>SO</t>
        </is>
      </c>
      <c r="F2716" s="5">
        <f>VLOOKUP(E2716,'5.a Definitions'!E:F,2,FALSE)</f>
        <v/>
      </c>
      <c r="G2716" s="475" t="inlineStr">
        <is>
          <t>MP</t>
        </is>
      </c>
      <c r="H2716" s="475" t="inlineStr">
        <is>
          <t>OP</t>
        </is>
      </c>
      <c r="I2716" s="5">
        <f>VLOOKUP(H2716,'5.a Definitions'!E:F,2,FALSE)</f>
        <v/>
      </c>
      <c r="J2716" s="465" t="inlineStr">
        <is>
          <t>Recycling</t>
        </is>
      </c>
      <c r="K2716" s="465" t="inlineStr">
        <is>
          <t>recycling</t>
        </is>
      </c>
      <c r="L2716" s="465" t="inlineStr">
        <is>
          <t>reactive</t>
        </is>
      </c>
      <c r="M2716" s="465" t="inlineStr">
        <is>
          <t>Nmix</t>
        </is>
      </c>
      <c r="N2716" s="466" t="n">
        <v>2.5583940026</v>
      </c>
      <c r="O2716" s="467" t="n">
        <v>0.5761840024858904</v>
      </c>
      <c r="P2716" s="468" t="n">
        <v>2006</v>
      </c>
      <c r="Q2716" s="469" t="inlineStr">
        <is>
          <t>SSB</t>
        </is>
      </c>
      <c r="R2716" s="469" t="inlineStr">
        <is>
          <t>ok</t>
        </is>
      </c>
      <c r="S2716" s="469" t="inlineStr">
        <is>
          <t>text</t>
        </is>
      </c>
      <c r="T2716" s="476" t="inlineStr">
        <is>
          <t>Norway</t>
        </is>
      </c>
      <c r="U2716" s="475" t="inlineStr">
        <is>
          <t>recycling</t>
        </is>
      </c>
      <c r="V2716" s="465">
        <f>(O2484*N2484)^2</f>
        <v/>
      </c>
    </row>
    <row r="2717">
      <c r="B2717" s="5" t="inlineStr">
        <is>
          <t>PR.SO-AG.SM</t>
        </is>
      </c>
      <c r="C2717" s="5" t="inlineStr">
        <is>
          <t>PR.SO-AG.SM-Biologically treated organic waste-Nmix</t>
        </is>
      </c>
      <c r="D2717" s="5" t="inlineStr">
        <is>
          <t>PR</t>
        </is>
      </c>
      <c r="E2717" s="5" t="inlineStr">
        <is>
          <t>SO</t>
        </is>
      </c>
      <c r="F2717" s="5">
        <f>VLOOKUP(E2717,'5.a Definitions'!E:F,2,FALSE)</f>
        <v/>
      </c>
      <c r="G2717" s="5" t="inlineStr">
        <is>
          <t>AG</t>
        </is>
      </c>
      <c r="H2717" s="5" t="inlineStr">
        <is>
          <t>SM</t>
        </is>
      </c>
      <c r="I2717" s="5">
        <f>VLOOKUP(H2717,'5.a Definitions'!E:F,2,FALSE)</f>
        <v/>
      </c>
      <c r="J2717" s="5" t="inlineStr">
        <is>
          <t>Biologically treated organic waste</t>
        </is>
      </c>
      <c r="K2717" s="5" t="inlineStr">
        <is>
          <t>biologically treated organic waste</t>
        </is>
      </c>
      <c r="L2717" s="5" t="inlineStr">
        <is>
          <t>reactive</t>
        </is>
      </c>
      <c r="M2717" s="5" t="inlineStr">
        <is>
          <t>Nmix</t>
        </is>
      </c>
      <c r="N2717" s="422" t="n">
        <v>0.7102944055944055</v>
      </c>
      <c r="O2717" s="423" t="n">
        <v>0.7968084282645859</v>
      </c>
      <c r="P2717" s="468" t="n">
        <v>2006</v>
      </c>
      <c r="Q2717" s="425" t="inlineStr">
        <is>
          <t>Filled (held at 2012): SSB tables 10513 and 12818</t>
        </is>
      </c>
      <c r="R2717" s="425" t="inlineStr">
        <is>
          <t>ok</t>
        </is>
      </c>
      <c r="S2717" s="425" t="inlineStr">
        <is>
          <t>text</t>
        </is>
      </c>
      <c r="T2717" s="426" t="inlineStr">
        <is>
          <t>Norway</t>
        </is>
      </c>
      <c r="U2717" s="5" t="inlineStr">
        <is>
          <t>recycling</t>
        </is>
      </c>
      <c r="V2717" s="5" t="n"/>
    </row>
    <row r="2718" ht="16" customHeight="1">
      <c r="B2718" s="5" t="inlineStr">
        <is>
          <t>PR.SO-PR.WW</t>
        </is>
      </c>
      <c r="C2718" s="5" t="inlineStr">
        <is>
          <t>PR.SO-PR.WW-Wastewater from landfills-Nmix</t>
        </is>
      </c>
      <c r="D2718" s="5" t="inlineStr">
        <is>
          <t>PR</t>
        </is>
      </c>
      <c r="E2718" s="5" t="inlineStr">
        <is>
          <t>SO</t>
        </is>
      </c>
      <c r="F2718" s="5">
        <f>VLOOKUP(E2718,'5.a Definitions'!E:F,2,FALSE)</f>
        <v/>
      </c>
      <c r="G2718" s="5" t="inlineStr">
        <is>
          <t>PR</t>
        </is>
      </c>
      <c r="H2718" s="5" t="inlineStr">
        <is>
          <t>WW</t>
        </is>
      </c>
      <c r="I2718" s="5">
        <f>VLOOKUP(H2718,'5.a Definitions'!E:F,2,FALSE)</f>
        <v/>
      </c>
      <c r="J2718" s="465" t="inlineStr">
        <is>
          <t xml:space="preserve"> Wastewater from landfills </t>
        </is>
      </c>
      <c r="K2718" s="465" t="inlineStr">
        <is>
          <t xml:space="preserve"> wastewater from landfills </t>
        </is>
      </c>
      <c r="L2718" s="465" t="inlineStr">
        <is>
          <t xml:space="preserve"> reactive </t>
        </is>
      </c>
      <c r="M2718" s="465" t="inlineStr">
        <is>
          <t xml:space="preserve"> Nmix </t>
        </is>
      </c>
      <c r="N2718" s="466" t="n">
        <v>0.8934530484142744</v>
      </c>
      <c r="O2718" s="467" t="n">
        <v>0.3152315360127054</v>
      </c>
      <c r="P2718" s="468" t="n">
        <v>2006</v>
      </c>
      <c r="Q2718" s="469" t="inlineStr">
        <is>
          <t>Filled (extrapolated from 2011 with CRT 5.A landfill CH4)</t>
        </is>
      </c>
      <c r="R2718" s="469" t="inlineStr">
        <is>
          <t>ok</t>
        </is>
      </c>
      <c r="S2718" s="469" t="inlineStr">
        <is>
          <t xml:space="preserve"> text </t>
        </is>
      </c>
      <c r="T2718" s="426" t="inlineStr">
        <is>
          <t>Norway</t>
        </is>
      </c>
      <c r="U2718" s="465" t="inlineStr">
        <is>
          <t xml:space="preserve"> N wasted </t>
        </is>
      </c>
      <c r="V2718" s="465" t="n">
        <v>0.04</v>
      </c>
    </row>
    <row r="2719">
      <c r="B2719" s="5" t="inlineStr">
        <is>
          <t>PR.SO-HS.HS</t>
        </is>
      </c>
      <c r="C2719" s="5" t="inlineStr">
        <is>
          <t>PR.SO-HS.HS-Biologically treated organic waste-Nmix</t>
        </is>
      </c>
      <c r="D2719" s="5" t="inlineStr">
        <is>
          <t>PR</t>
        </is>
      </c>
      <c r="E2719" s="5" t="inlineStr">
        <is>
          <t>SO</t>
        </is>
      </c>
      <c r="F2719" s="5">
        <f>VLOOKUP(E2719,'5.a Definitions'!E:F,2,FALSE)</f>
        <v/>
      </c>
      <c r="G2719" s="5" t="inlineStr">
        <is>
          <t>HS</t>
        </is>
      </c>
      <c r="H2719" s="5" t="inlineStr">
        <is>
          <t>HS</t>
        </is>
      </c>
      <c r="I2719" s="5">
        <f>VLOOKUP(H2719,'5.a Definitions'!E:F,2,FALSE)</f>
        <v/>
      </c>
      <c r="J2719" s="5" t="inlineStr">
        <is>
          <t>Biologically treated organic waste</t>
        </is>
      </c>
      <c r="K2719" s="5" t="inlineStr">
        <is>
          <t>biologically treated organic waste</t>
        </is>
      </c>
      <c r="L2719" s="465" t="inlineStr">
        <is>
          <t xml:space="preserve"> reactive </t>
        </is>
      </c>
      <c r="M2719" s="465" t="inlineStr">
        <is>
          <t xml:space="preserve"> Nmix </t>
        </is>
      </c>
      <c r="N2719" s="466" t="n">
        <v>0.6450632867132866</v>
      </c>
      <c r="O2719" s="467" t="n">
        <v>0.8192395626111741</v>
      </c>
      <c r="P2719" s="468" t="n">
        <v>2006</v>
      </c>
      <c r="Q2719" s="469" t="inlineStr">
        <is>
          <t>Filled (held at 2012): SSB tables 10513 and 12818</t>
        </is>
      </c>
      <c r="R2719" s="469" t="inlineStr">
        <is>
          <t>ok</t>
        </is>
      </c>
      <c r="S2719" s="469" t="inlineStr">
        <is>
          <t xml:space="preserve"> text </t>
        </is>
      </c>
      <c r="T2719" s="426" t="inlineStr">
        <is>
          <t>Norway</t>
        </is>
      </c>
      <c r="U2719" s="5" t="inlineStr">
        <is>
          <t>recycling</t>
        </is>
      </c>
      <c r="V2719" s="465" t="n">
        <v>0.04</v>
      </c>
    </row>
    <row r="2720">
      <c r="B2720" s="5" t="inlineStr">
        <is>
          <t>PR.SO-AT.AT</t>
        </is>
      </c>
      <c r="C2720" s="5" t="inlineStr">
        <is>
          <t>PR.SO-AT.AT-Emissions-NH3</t>
        </is>
      </c>
      <c r="D2720" s="5" t="inlineStr">
        <is>
          <t>PR</t>
        </is>
      </c>
      <c r="E2720" s="5" t="inlineStr">
        <is>
          <t>SO</t>
        </is>
      </c>
      <c r="F2720" s="5">
        <f>VLOOKUP(E2720,'5.a Definitions'!E:F,2,FALSE)</f>
        <v/>
      </c>
      <c r="G2720" s="5" t="inlineStr">
        <is>
          <t>AT</t>
        </is>
      </c>
      <c r="H2720" s="5" t="inlineStr">
        <is>
          <t>AT</t>
        </is>
      </c>
      <c r="I2720" s="5">
        <f>VLOOKUP(H2720,'5.a Definitions'!E:F,2,FALSE)</f>
        <v/>
      </c>
      <c r="J2720" s="465" t="inlineStr">
        <is>
          <t xml:space="preserve"> Emissions </t>
        </is>
      </c>
      <c r="K2720" s="465" t="inlineStr">
        <is>
          <t xml:space="preserve"> solid waste emissions </t>
        </is>
      </c>
      <c r="L2720" s="465" t="inlineStr">
        <is>
          <t xml:space="preserve"> reactive </t>
        </is>
      </c>
      <c r="M2720" s="465" t="inlineStr">
        <is>
          <t xml:space="preserve"> NH3 </t>
        </is>
      </c>
      <c r="N2720" s="466" t="n">
        <v>0.20764293319845</v>
      </c>
      <c r="O2720" s="467" t="n">
        <v>0.9086716114611061</v>
      </c>
      <c r="P2720" s="468" t="n">
        <v>2006</v>
      </c>
      <c r="Q2720" s="469" t="inlineStr">
        <is>
          <t>CRLTAP Inventory Submissions</t>
        </is>
      </c>
      <c r="R2720" s="469" t="inlineStr">
        <is>
          <t>ok</t>
        </is>
      </c>
      <c r="S2720" s="469" t="inlineStr">
        <is>
          <t xml:space="preserve"> text </t>
        </is>
      </c>
      <c r="T2720" s="426" t="inlineStr">
        <is>
          <t>Norway</t>
        </is>
      </c>
      <c r="U2720" s="465" t="inlineStr">
        <is>
          <t xml:space="preserve"> N wasted </t>
        </is>
      </c>
      <c r="V2720" s="465" t="n">
        <v>0.04</v>
      </c>
    </row>
    <row r="2721" ht="16" customHeight="1">
      <c r="B2721" s="5" t="inlineStr">
        <is>
          <t>PR.SO-AT.AT</t>
        </is>
      </c>
      <c r="C2721" s="5" t="inlineStr">
        <is>
          <t>PR.SO-AT.AT-Emissions-NOx</t>
        </is>
      </c>
      <c r="D2721" s="5" t="inlineStr">
        <is>
          <t>PR</t>
        </is>
      </c>
      <c r="E2721" s="5" t="inlineStr">
        <is>
          <t>SO</t>
        </is>
      </c>
      <c r="F2721" s="5">
        <f>VLOOKUP(E2721,'5.a Definitions'!E:F,2,FALSE)</f>
        <v/>
      </c>
      <c r="G2721" s="5" t="inlineStr">
        <is>
          <t>AT</t>
        </is>
      </c>
      <c r="H2721" s="5" t="inlineStr">
        <is>
          <t>AT</t>
        </is>
      </c>
      <c r="I2721" s="5">
        <f>VLOOKUP(H2721,'5.a Definitions'!E:F,2,FALSE)</f>
        <v/>
      </c>
      <c r="J2721" s="465" t="inlineStr">
        <is>
          <t xml:space="preserve"> Emissions </t>
        </is>
      </c>
      <c r="K2721" s="465" t="inlineStr">
        <is>
          <t xml:space="preserve"> solid waste emissions </t>
        </is>
      </c>
      <c r="L2721" s="465" t="inlineStr">
        <is>
          <t xml:space="preserve"> reactive </t>
        </is>
      </c>
      <c r="M2721" s="465" t="inlineStr">
        <is>
          <t xml:space="preserve"> NOx </t>
        </is>
      </c>
      <c r="N2721" s="466" t="n">
        <v>0.3522106619071099</v>
      </c>
      <c r="O2721" s="467" t="n">
        <v>0.3566757083507506</v>
      </c>
      <c r="P2721" s="468" t="n">
        <v>2006</v>
      </c>
      <c r="Q2721" s="469" t="inlineStr">
        <is>
          <t>CRLTAP Inventory Submissions</t>
        </is>
      </c>
      <c r="R2721" s="469" t="inlineStr">
        <is>
          <t>ok</t>
        </is>
      </c>
      <c r="S2721" s="469" t="inlineStr">
        <is>
          <t xml:space="preserve"> text </t>
        </is>
      </c>
      <c r="T2721" s="426" t="inlineStr">
        <is>
          <t>Norway</t>
        </is>
      </c>
      <c r="U2721" s="465" t="inlineStr">
        <is>
          <t xml:space="preserve"> N wasted </t>
        </is>
      </c>
      <c r="V2721" s="465" t="n">
        <v>0.04</v>
      </c>
    </row>
    <row r="2722">
      <c r="B2722" s="5" t="inlineStr">
        <is>
          <t>PR.SO-AT.AT</t>
        </is>
      </c>
      <c r="C2722" s="5" t="inlineStr">
        <is>
          <t>PR.SO-AT.AT-Emissions-N2O</t>
        </is>
      </c>
      <c r="D2722" s="5" t="inlineStr">
        <is>
          <t>PR</t>
        </is>
      </c>
      <c r="E2722" s="5" t="inlineStr">
        <is>
          <t>SO</t>
        </is>
      </c>
      <c r="F2722" s="5">
        <f>VLOOKUP(E2722,'5.a Definitions'!E:F,2,FALSE)</f>
        <v/>
      </c>
      <c r="G2722" s="5" t="inlineStr">
        <is>
          <t>AT</t>
        </is>
      </c>
      <c r="H2722" s="5" t="inlineStr">
        <is>
          <t>AT</t>
        </is>
      </c>
      <c r="I2722" s="5">
        <f>VLOOKUP(H2722,'5.a Definitions'!E:F,2,FALSE)</f>
        <v/>
      </c>
      <c r="J2722" s="465" t="inlineStr">
        <is>
          <t xml:space="preserve"> Emissions </t>
        </is>
      </c>
      <c r="K2722" s="465" t="inlineStr">
        <is>
          <t xml:space="preserve"> solid waste emissions </t>
        </is>
      </c>
      <c r="L2722" s="465" t="inlineStr">
        <is>
          <t xml:space="preserve"> reactive </t>
        </is>
      </c>
      <c r="M2722" s="465" t="inlineStr">
        <is>
          <t xml:space="preserve"> N2O </t>
        </is>
      </c>
      <c r="N2722" s="466" t="n">
        <v>0.02610218170658422</v>
      </c>
      <c r="O2722" s="467" t="n">
        <v>1.272532052986043</v>
      </c>
      <c r="P2722" s="468" t="n">
        <v>2006</v>
      </c>
      <c r="Q2722" s="469" t="inlineStr">
        <is>
          <t>UNFCCC CRT</t>
        </is>
      </c>
      <c r="R2722" s="469" t="inlineStr">
        <is>
          <t>ok</t>
        </is>
      </c>
      <c r="S2722" s="469" t="inlineStr">
        <is>
          <t xml:space="preserve"> text </t>
        </is>
      </c>
      <c r="T2722" s="426" t="inlineStr">
        <is>
          <t>Norway</t>
        </is>
      </c>
      <c r="U2722" s="465" t="inlineStr">
        <is>
          <t xml:space="preserve"> N wasted </t>
        </is>
      </c>
      <c r="V2722" s="465" t="n">
        <v>0.04</v>
      </c>
    </row>
    <row r="2723" ht="16" customHeight="1">
      <c r="B2723" s="5" t="inlineStr">
        <is>
          <t>PR.SO-HY.SW</t>
        </is>
      </c>
      <c r="C2723" s="5" t="inlineStr">
        <is>
          <t>PR.SO-HY.SW-Leaching-Nmix</t>
        </is>
      </c>
      <c r="D2723" s="5" t="inlineStr">
        <is>
          <t>PR</t>
        </is>
      </c>
      <c r="E2723" s="5" t="inlineStr">
        <is>
          <t>SO</t>
        </is>
      </c>
      <c r="F2723" s="5">
        <f>VLOOKUP(E2723,'5.a Definitions'!E:F,2,FALSE)</f>
        <v/>
      </c>
      <c r="G2723" s="5" t="inlineStr">
        <is>
          <t>HY</t>
        </is>
      </c>
      <c r="H2723" s="5" t="inlineStr">
        <is>
          <t>SW</t>
        </is>
      </c>
      <c r="I2723" s="5">
        <f>VLOOKUP(H2723,'5.a Definitions'!E:F,2,FALSE)</f>
        <v/>
      </c>
      <c r="J2723" s="465" t="inlineStr">
        <is>
          <t xml:space="preserve"> Leaching </t>
        </is>
      </c>
      <c r="K2723" s="465" t="inlineStr">
        <is>
          <t xml:space="preserve"> solid waste leaching </t>
        </is>
      </c>
      <c r="L2723" s="465" t="inlineStr">
        <is>
          <t xml:space="preserve"> reactive </t>
        </is>
      </c>
      <c r="M2723" s="465" t="inlineStr">
        <is>
          <t xml:space="preserve"> Nmix </t>
        </is>
      </c>
      <c r="N2723" s="466" t="n">
        <v>0.7045910264035442</v>
      </c>
      <c r="O2723" s="467" t="n">
        <v>0.321293789441396</v>
      </c>
      <c r="P2723" s="468" t="n">
        <v>2006</v>
      </c>
      <c r="Q2723" s="469" t="inlineStr">
        <is>
          <t>Filled (extrapolated from 2011 with CRT 5.A landfill CH4)</t>
        </is>
      </c>
      <c r="R2723" s="469" t="inlineStr">
        <is>
          <t>ok</t>
        </is>
      </c>
      <c r="S2723" s="469" t="inlineStr">
        <is>
          <t xml:space="preserve"> text </t>
        </is>
      </c>
      <c r="T2723" s="426" t="inlineStr">
        <is>
          <t>Norway</t>
        </is>
      </c>
      <c r="U2723" s="465" t="inlineStr">
        <is>
          <t xml:space="preserve"> N wasted </t>
        </is>
      </c>
      <c r="V2723" s="465" t="n">
        <v>0.04</v>
      </c>
    </row>
    <row r="2724">
      <c r="B2724" s="5" t="inlineStr">
        <is>
          <t>PR.SO-RW.RW</t>
        </is>
      </c>
      <c r="C2724" s="5" t="inlineStr">
        <is>
          <t>PR.SO-RW.RW-Solid waste export-Nmix</t>
        </is>
      </c>
      <c r="D2724" s="5" t="inlineStr">
        <is>
          <t>PR</t>
        </is>
      </c>
      <c r="E2724" s="5" t="inlineStr">
        <is>
          <t>SO</t>
        </is>
      </c>
      <c r="F2724" s="5">
        <f>VLOOKUP(E2724,'5.a Definitions'!E:F,2,FALSE)</f>
        <v/>
      </c>
      <c r="G2724" s="5" t="inlineStr">
        <is>
          <t>RW</t>
        </is>
      </c>
      <c r="H2724" s="5" t="inlineStr">
        <is>
          <t>RW</t>
        </is>
      </c>
      <c r="I2724" s="5">
        <f>VLOOKUP(H2724,'5.a Definitions'!E:F,2,FALSE)</f>
        <v/>
      </c>
      <c r="J2724" s="465" t="inlineStr">
        <is>
          <t xml:space="preserve"> Solid waste export </t>
        </is>
      </c>
      <c r="K2724" s="465" t="inlineStr">
        <is>
          <t xml:space="preserve"> solid waste export </t>
        </is>
      </c>
      <c r="L2724" s="465" t="inlineStr">
        <is>
          <t xml:space="preserve"> reactive </t>
        </is>
      </c>
      <c r="M2724" s="465" t="inlineStr">
        <is>
          <t xml:space="preserve"> Nmix </t>
        </is>
      </c>
      <c r="N2724" s="466" t="n">
        <v>0.130227516</v>
      </c>
      <c r="O2724" s="467" t="n">
        <v>0.4999098612218521</v>
      </c>
      <c r="P2724" s="468" t="n">
        <v>2006</v>
      </c>
      <c r="Q2724" s="469" t="inlineStr">
        <is>
          <t>SSB tab 08801</t>
        </is>
      </c>
      <c r="R2724" s="469" t="inlineStr">
        <is>
          <t>ok</t>
        </is>
      </c>
      <c r="S2724" s="469" t="inlineStr">
        <is>
          <t xml:space="preserve"> text </t>
        </is>
      </c>
      <c r="T2724" s="426" t="inlineStr">
        <is>
          <t>Norway</t>
        </is>
      </c>
      <c r="U2724" s="465" t="inlineStr">
        <is>
          <t xml:space="preserve"> N wasted </t>
        </is>
      </c>
      <c r="V2724" s="465" t="n">
        <v>0.04</v>
      </c>
    </row>
    <row r="2725">
      <c r="B2725" s="475" t="inlineStr">
        <is>
          <t>PR.SO-RW.RW</t>
        </is>
      </c>
      <c r="C2725" s="475" t="inlineStr">
        <is>
          <t xml:space="preserve">PR.SO-RW.RW-Export for recycling-Nmix </t>
        </is>
      </c>
      <c r="D2725" s="475" t="inlineStr">
        <is>
          <t>PR</t>
        </is>
      </c>
      <c r="E2725" s="475" t="inlineStr">
        <is>
          <t>SO</t>
        </is>
      </c>
      <c r="F2725" s="5">
        <f>VLOOKUP(E2725,'5.a Definitions'!E:F,2,FALSE)</f>
        <v/>
      </c>
      <c r="G2725" s="475" t="inlineStr">
        <is>
          <t>RW</t>
        </is>
      </c>
      <c r="H2725" s="475" t="inlineStr">
        <is>
          <t>RW</t>
        </is>
      </c>
      <c r="I2725" s="5">
        <f>VLOOKUP(H2725,'5.a Definitions'!E:F,2,FALSE)</f>
        <v/>
      </c>
      <c r="J2725" s="465" t="inlineStr">
        <is>
          <t>Export-for-recycling</t>
        </is>
      </c>
      <c r="K2725" s="465" t="inlineStr">
        <is>
          <t>export-for-recycling</t>
        </is>
      </c>
      <c r="L2725" s="465" t="inlineStr">
        <is>
          <t>reactive</t>
        </is>
      </c>
      <c r="M2725" s="465" t="inlineStr">
        <is>
          <t>Nmix</t>
        </is>
      </c>
      <c r="N2725" s="466" t="n">
        <v>0.9748249474</v>
      </c>
      <c r="O2725" s="467" t="n">
        <v>0.1840359796866176</v>
      </c>
      <c r="P2725" s="468" t="n">
        <v>2006</v>
      </c>
      <c r="Q2725" s="469" t="inlineStr">
        <is>
          <t>SSB</t>
        </is>
      </c>
      <c r="R2725" s="469" t="inlineStr">
        <is>
          <t>ok</t>
        </is>
      </c>
      <c r="S2725" s="469" t="inlineStr">
        <is>
          <t>text</t>
        </is>
      </c>
      <c r="T2725" s="476" t="inlineStr">
        <is>
          <t>Norway</t>
        </is>
      </c>
      <c r="U2725" s="475" t="inlineStr">
        <is>
          <t>recycling</t>
        </is>
      </c>
      <c r="V2725" s="465">
        <f>(O2501*N2501)^2</f>
        <v/>
      </c>
    </row>
    <row r="2726" ht="16" customHeight="1">
      <c r="B2726" s="475" t="inlineStr">
        <is>
          <t>PR.SO-RW.RW</t>
        </is>
      </c>
      <c r="C2726" s="475" t="inlineStr">
        <is>
          <t>PR.SO-RW.RW-Export for reuse-Nmix</t>
        </is>
      </c>
      <c r="D2726" s="475" t="inlineStr">
        <is>
          <t>PR</t>
        </is>
      </c>
      <c r="E2726" s="475" t="inlineStr">
        <is>
          <t>SO</t>
        </is>
      </c>
      <c r="F2726" s="5">
        <f>VLOOKUP(E2726,'5.a Definitions'!E:F,2,FALSE)</f>
        <v/>
      </c>
      <c r="G2726" s="475" t="inlineStr">
        <is>
          <t>RW</t>
        </is>
      </c>
      <c r="H2726" s="475" t="inlineStr">
        <is>
          <t>RW</t>
        </is>
      </c>
      <c r="I2726" s="5">
        <f>VLOOKUP(H2726,'5.a Definitions'!E:F,2,FALSE)</f>
        <v/>
      </c>
      <c r="J2726" s="465" t="inlineStr">
        <is>
          <t>Export-for-reuse</t>
        </is>
      </c>
      <c r="K2726" s="465" t="inlineStr">
        <is>
          <t>export-for-reuse</t>
        </is>
      </c>
      <c r="L2726" s="465" t="inlineStr">
        <is>
          <t>reactive</t>
        </is>
      </c>
      <c r="M2726" s="465" t="inlineStr">
        <is>
          <t>Nmix</t>
        </is>
      </c>
      <c r="N2726" s="466" t="n">
        <v>0.12828105</v>
      </c>
      <c r="O2726" s="467" t="n">
        <v>0.1998232413084818</v>
      </c>
      <c r="P2726" s="468" t="n">
        <v>2006</v>
      </c>
      <c r="Q2726" s="469" t="inlineStr">
        <is>
          <t>SSB</t>
        </is>
      </c>
      <c r="R2726" s="469" t="inlineStr">
        <is>
          <t>ok</t>
        </is>
      </c>
      <c r="S2726" s="469" t="inlineStr">
        <is>
          <t>text</t>
        </is>
      </c>
      <c r="T2726" s="476" t="inlineStr">
        <is>
          <t>Norway</t>
        </is>
      </c>
      <c r="U2726" s="475" t="inlineStr">
        <is>
          <t>recycling</t>
        </is>
      </c>
      <c r="V2726" s="465">
        <f>(O2515*N2515)^2</f>
        <v/>
      </c>
    </row>
    <row r="2727">
      <c r="B2727" s="5" t="inlineStr">
        <is>
          <t>PR.WW-AG.SM</t>
        </is>
      </c>
      <c r="C2727" s="5" t="inlineStr">
        <is>
          <t>PR.WW-AG.SM-Sewage sludge fertilizer-Nmix</t>
        </is>
      </c>
      <c r="D2727" s="5" t="inlineStr">
        <is>
          <t>PR</t>
        </is>
      </c>
      <c r="E2727" s="5" t="inlineStr">
        <is>
          <t>WW</t>
        </is>
      </c>
      <c r="F2727" s="5">
        <f>VLOOKUP(E2727,'5.a Definitions'!E:F,2,FALSE)</f>
        <v/>
      </c>
      <c r="G2727" s="5" t="inlineStr">
        <is>
          <t>AG</t>
        </is>
      </c>
      <c r="H2727" s="5" t="inlineStr">
        <is>
          <t>SM</t>
        </is>
      </c>
      <c r="I2727" s="5">
        <f>VLOOKUP(H2727,'5.a Definitions'!E:F,2,FALSE)</f>
        <v/>
      </c>
      <c r="J2727" s="465" t="inlineStr">
        <is>
          <t xml:space="preserve"> Sewage sludge fertilizer </t>
        </is>
      </c>
      <c r="K2727" s="465" t="inlineStr">
        <is>
          <t xml:space="preserve"> sewage sludge fertilizer </t>
        </is>
      </c>
      <c r="L2727" s="465" t="inlineStr">
        <is>
          <t xml:space="preserve"> reactive </t>
        </is>
      </c>
      <c r="M2727" s="465" t="inlineStr">
        <is>
          <t xml:space="preserve"> Nmix </t>
        </is>
      </c>
      <c r="N2727" s="466" t="n">
        <v>1.52454</v>
      </c>
      <c r="O2727" s="467" t="n">
        <v>0.3782489230488203</v>
      </c>
      <c r="P2727" s="468" t="n">
        <v>2006</v>
      </c>
      <c r="Q2727" s="469" t="inlineStr">
        <is>
          <t>SSB tab 05279</t>
        </is>
      </c>
      <c r="R2727" s="469" t="inlineStr">
        <is>
          <t>ok</t>
        </is>
      </c>
      <c r="S2727" s="469" t="inlineStr">
        <is>
          <t xml:space="preserve"> text </t>
        </is>
      </c>
      <c r="T2727" s="426" t="inlineStr">
        <is>
          <t>Norway</t>
        </is>
      </c>
      <c r="U2727" s="5" t="inlineStr">
        <is>
          <t>recycling</t>
        </is>
      </c>
      <c r="V2727" s="465" t="n">
        <v>0.04</v>
      </c>
    </row>
    <row r="2728" ht="16" customHeight="1">
      <c r="B2728" s="475" t="inlineStr">
        <is>
          <t>PR.WW-HS.HS</t>
        </is>
      </c>
      <c r="C2728" s="475" t="inlineStr">
        <is>
          <t xml:space="preserve">PR.WW-HS.HS-Sewage sludge fertilizer-Nmix </t>
        </is>
      </c>
      <c r="D2728" s="475" t="inlineStr">
        <is>
          <t>PR</t>
        </is>
      </c>
      <c r="E2728" s="475" t="inlineStr">
        <is>
          <t>WW</t>
        </is>
      </c>
      <c r="F2728" s="5">
        <f>VLOOKUP(E2728,'5.a Definitions'!E:F,2,FALSE)</f>
        <v/>
      </c>
      <c r="G2728" s="475" t="inlineStr">
        <is>
          <t>HS</t>
        </is>
      </c>
      <c r="H2728" s="475" t="inlineStr">
        <is>
          <t>HS</t>
        </is>
      </c>
      <c r="I2728" s="5">
        <f>VLOOKUP(H2728,'5.a Definitions'!E:F,2,FALSE)</f>
        <v/>
      </c>
      <c r="J2728" s="465" t="inlineStr">
        <is>
          <t>Sewage sludge fertilizer</t>
        </is>
      </c>
      <c r="K2728" s="465" t="inlineStr">
        <is>
          <t>sewage sludge fertilizer</t>
        </is>
      </c>
      <c r="L2728" s="465" t="inlineStr">
        <is>
          <t>reactive</t>
        </is>
      </c>
      <c r="M2728" s="465" t="inlineStr">
        <is>
          <t>Nmix</t>
        </is>
      </c>
      <c r="N2728" s="466" t="n">
        <v>0.7412399999999999</v>
      </c>
      <c r="O2728" s="467" t="n">
        <v>0.3782489230488201</v>
      </c>
      <c r="P2728" s="468" t="n">
        <v>2006</v>
      </c>
      <c r="Q2728" s="469" t="inlineStr">
        <is>
          <t>SSB table 05279</t>
        </is>
      </c>
      <c r="R2728" s="469" t="inlineStr">
        <is>
          <t>ok</t>
        </is>
      </c>
      <c r="S2728" s="469" t="inlineStr">
        <is>
          <t>text</t>
        </is>
      </c>
      <c r="T2728" s="476" t="inlineStr">
        <is>
          <t>Norway</t>
        </is>
      </c>
      <c r="U2728" s="5" t="inlineStr">
        <is>
          <t>recycling</t>
        </is>
      </c>
      <c r="V2728" s="465">
        <f>(#REF!*#REF!)^2</f>
        <v/>
      </c>
    </row>
    <row r="2729" ht="16" customHeight="1">
      <c r="B2729" s="475" t="inlineStr">
        <is>
          <t>PR.WW-PR.SO</t>
        </is>
      </c>
      <c r="C2729" s="475" t="inlineStr">
        <is>
          <t xml:space="preserve">PR.WW-PR.SO-Sewage sludge landfill-Nmix </t>
        </is>
      </c>
      <c r="D2729" s="475" t="inlineStr">
        <is>
          <t>PR</t>
        </is>
      </c>
      <c r="E2729" s="475" t="inlineStr">
        <is>
          <t>WW</t>
        </is>
      </c>
      <c r="F2729" s="5">
        <f>VLOOKUP(E2729,'5.a Definitions'!E:F,2,FALSE)</f>
        <v/>
      </c>
      <c r="G2729" s="475" t="inlineStr">
        <is>
          <t>PR</t>
        </is>
      </c>
      <c r="H2729" s="475" t="inlineStr">
        <is>
          <t>SO</t>
        </is>
      </c>
      <c r="I2729" s="5">
        <f>VLOOKUP(H2729,'5.a Definitions'!E:F,2,FALSE)</f>
        <v/>
      </c>
      <c r="J2729" s="465" t="inlineStr">
        <is>
          <t>Sewage sludge landfill</t>
        </is>
      </c>
      <c r="K2729" s="465" t="inlineStr">
        <is>
          <t>sewage sludge landfill</t>
        </is>
      </c>
      <c r="L2729" s="465" t="inlineStr">
        <is>
          <t>reactive</t>
        </is>
      </c>
      <c r="M2729" s="465" t="inlineStr">
        <is>
          <t>Nmix</t>
        </is>
      </c>
      <c r="N2729" s="466" t="n">
        <v>0.3201</v>
      </c>
      <c r="O2729" s="467" t="n">
        <v>0.3782489230488201</v>
      </c>
      <c r="P2729" s="468" t="n">
        <v>2006</v>
      </c>
      <c r="Q2729" s="469" t="inlineStr">
        <is>
          <t>SSB table 05279</t>
        </is>
      </c>
      <c r="R2729" s="469" t="inlineStr">
        <is>
          <t>ok</t>
        </is>
      </c>
      <c r="S2729" s="469" t="inlineStr">
        <is>
          <t>text</t>
        </is>
      </c>
      <c r="T2729" s="476" t="inlineStr">
        <is>
          <t>Norway</t>
        </is>
      </c>
      <c r="U2729" s="465" t="inlineStr">
        <is>
          <t>N wasted</t>
        </is>
      </c>
      <c r="V2729" s="465">
        <f>(O2437*N2437)^2</f>
        <v/>
      </c>
    </row>
    <row r="2730" ht="16" customHeight="1">
      <c r="B2730" s="5" t="inlineStr">
        <is>
          <t>PR.WW-AT.AT</t>
        </is>
      </c>
      <c r="C2730" s="5" t="inlineStr">
        <is>
          <t>PR.WW-AT.AT-Emissions-NH3</t>
        </is>
      </c>
      <c r="D2730" s="5" t="inlineStr">
        <is>
          <t>PR</t>
        </is>
      </c>
      <c r="E2730" s="5" t="inlineStr">
        <is>
          <t>WW</t>
        </is>
      </c>
      <c r="F2730" s="5">
        <f>VLOOKUP(E2730,'5.a Definitions'!E:F,2,FALSE)</f>
        <v/>
      </c>
      <c r="G2730" s="5" t="inlineStr">
        <is>
          <t>AT</t>
        </is>
      </c>
      <c r="H2730" s="5" t="inlineStr">
        <is>
          <t>AT</t>
        </is>
      </c>
      <c r="I2730" s="5">
        <f>VLOOKUP(H2730,'5.a Definitions'!E:F,2,FALSE)</f>
        <v/>
      </c>
      <c r="J2730" s="465" t="inlineStr">
        <is>
          <t xml:space="preserve"> Emissions </t>
        </is>
      </c>
      <c r="K2730" s="465" t="inlineStr">
        <is>
          <t xml:space="preserve"> wastewater emissions </t>
        </is>
      </c>
      <c r="L2730" s="465" t="inlineStr">
        <is>
          <t xml:space="preserve"> reactive </t>
        </is>
      </c>
      <c r="M2730" s="465" t="inlineStr">
        <is>
          <t xml:space="preserve"> NH3 </t>
        </is>
      </c>
      <c r="N2730" s="466" t="n">
        <v>0</v>
      </c>
      <c r="O2730" s="467" t="n">
        <v>0.5</v>
      </c>
      <c r="P2730" s="468" t="n">
        <v>2006</v>
      </c>
      <c r="Q2730" s="469" t="inlineStr">
        <is>
          <t>CRLTAP Inventory Submissions</t>
        </is>
      </c>
      <c r="R2730" s="469" t="inlineStr">
        <is>
          <t>ok</t>
        </is>
      </c>
      <c r="S2730" s="469" t="inlineStr">
        <is>
          <t xml:space="preserve"> text </t>
        </is>
      </c>
      <c r="T2730" s="426" t="inlineStr">
        <is>
          <t>Norway</t>
        </is>
      </c>
      <c r="U2730" s="465" t="inlineStr">
        <is>
          <t xml:space="preserve"> N wasted </t>
        </is>
      </c>
      <c r="V2730" s="465" t="n">
        <v>0.04</v>
      </c>
    </row>
    <row r="2731" ht="16" customHeight="1">
      <c r="B2731" s="5" t="inlineStr">
        <is>
          <t>PR.WW-AT.AT</t>
        </is>
      </c>
      <c r="C2731" s="5" t="inlineStr">
        <is>
          <t>PR.WW-AT.AT-Emissions-NOx</t>
        </is>
      </c>
      <c r="D2731" s="5" t="inlineStr">
        <is>
          <t>PR</t>
        </is>
      </c>
      <c r="E2731" s="5" t="inlineStr">
        <is>
          <t>WW</t>
        </is>
      </c>
      <c r="F2731" s="5">
        <f>VLOOKUP(E2731,'5.a Definitions'!E:F,2,FALSE)</f>
        <v/>
      </c>
      <c r="G2731" s="5" t="inlineStr">
        <is>
          <t>AT</t>
        </is>
      </c>
      <c r="H2731" s="5" t="inlineStr">
        <is>
          <t>AT</t>
        </is>
      </c>
      <c r="I2731" s="5">
        <f>VLOOKUP(H2731,'5.a Definitions'!E:F,2,FALSE)</f>
        <v/>
      </c>
      <c r="J2731" s="465" t="inlineStr">
        <is>
          <t xml:space="preserve"> Emissions </t>
        </is>
      </c>
      <c r="K2731" s="465" t="inlineStr">
        <is>
          <t xml:space="preserve"> wastewater emissions </t>
        </is>
      </c>
      <c r="L2731" s="465" t="inlineStr">
        <is>
          <t xml:space="preserve"> reactive </t>
        </is>
      </c>
      <c r="M2731" s="465" t="inlineStr">
        <is>
          <t xml:space="preserve"> NOx </t>
        </is>
      </c>
      <c r="N2731" s="466" t="n">
        <v>0</v>
      </c>
      <c r="O2731" s="467" t="n">
        <v>0.5</v>
      </c>
      <c r="P2731" s="468" t="n">
        <v>2006</v>
      </c>
      <c r="Q2731" s="469" t="inlineStr">
        <is>
          <t>CRLTAP Inventory Submissions</t>
        </is>
      </c>
      <c r="R2731" s="469" t="inlineStr">
        <is>
          <t>ok</t>
        </is>
      </c>
      <c r="S2731" s="469" t="inlineStr">
        <is>
          <t xml:space="preserve"> text </t>
        </is>
      </c>
      <c r="T2731" s="426" t="inlineStr">
        <is>
          <t>Norway</t>
        </is>
      </c>
      <c r="U2731" s="465" t="inlineStr">
        <is>
          <t xml:space="preserve"> N wasted </t>
        </is>
      </c>
      <c r="V2731" s="465" t="n">
        <v>0.04</v>
      </c>
    </row>
    <row r="2732" ht="16" customHeight="1">
      <c r="B2732" s="5" t="inlineStr">
        <is>
          <t>PR.WW-AT.AT</t>
        </is>
      </c>
      <c r="C2732" s="5" t="inlineStr">
        <is>
          <t>PR.WW-AT.AT-Emissions-N2O</t>
        </is>
      </c>
      <c r="D2732" s="5" t="inlineStr">
        <is>
          <t>PR</t>
        </is>
      </c>
      <c r="E2732" s="5" t="inlineStr">
        <is>
          <t>WW</t>
        </is>
      </c>
      <c r="F2732" s="5">
        <f>VLOOKUP(E2732,'5.a Definitions'!E:F,2,FALSE)</f>
        <v/>
      </c>
      <c r="G2732" s="5" t="inlineStr">
        <is>
          <t>AT</t>
        </is>
      </c>
      <c r="H2732" s="5" t="inlineStr">
        <is>
          <t>AT</t>
        </is>
      </c>
      <c r="I2732" s="5">
        <f>VLOOKUP(H2732,'5.a Definitions'!E:F,2,FALSE)</f>
        <v/>
      </c>
      <c r="J2732" s="465" t="inlineStr">
        <is>
          <t xml:space="preserve"> Emissions </t>
        </is>
      </c>
      <c r="K2732" s="465" t="inlineStr">
        <is>
          <t xml:space="preserve"> wastewater emissions </t>
        </is>
      </c>
      <c r="L2732" s="465" t="inlineStr">
        <is>
          <t xml:space="preserve"> reactive </t>
        </is>
      </c>
      <c r="M2732" s="465" t="inlineStr">
        <is>
          <t xml:space="preserve"> N2O </t>
        </is>
      </c>
      <c r="N2732" s="466" t="n">
        <v>0.1117586109505257</v>
      </c>
      <c r="O2732" s="467" t="n">
        <v>0.506173197401774</v>
      </c>
      <c r="P2732" s="468" t="n">
        <v>2006</v>
      </c>
      <c r="Q2732" s="469" t="inlineStr">
        <is>
          <t>UNFCCC CRT</t>
        </is>
      </c>
      <c r="R2732" s="469" t="inlineStr">
        <is>
          <t>ok</t>
        </is>
      </c>
      <c r="S2732" s="469" t="inlineStr">
        <is>
          <t xml:space="preserve"> text </t>
        </is>
      </c>
      <c r="T2732" s="426" t="inlineStr">
        <is>
          <t>Norway</t>
        </is>
      </c>
      <c r="U2732" s="465" t="inlineStr">
        <is>
          <t xml:space="preserve"> N wasted </t>
        </is>
      </c>
      <c r="V2732" s="465" t="n">
        <v>0.04</v>
      </c>
    </row>
    <row r="2733" ht="16" customHeight="1">
      <c r="B2733" s="5" t="inlineStr">
        <is>
          <t>PR.WW-AT.AT</t>
        </is>
      </c>
      <c r="C2733" s="5" t="inlineStr">
        <is>
          <t>PR.WW-AT.AT-Emissions-N2</t>
        </is>
      </c>
      <c r="D2733" s="5" t="inlineStr">
        <is>
          <t>PR</t>
        </is>
      </c>
      <c r="E2733" s="5" t="inlineStr">
        <is>
          <t>WW</t>
        </is>
      </c>
      <c r="F2733" s="5">
        <f>VLOOKUP(E2733,'5.a Definitions'!E:F,2,FALSE)</f>
        <v/>
      </c>
      <c r="G2733" s="5" t="inlineStr">
        <is>
          <t>AT</t>
        </is>
      </c>
      <c r="H2733" s="5" t="inlineStr">
        <is>
          <t>AT</t>
        </is>
      </c>
      <c r="I2733" s="5">
        <f>VLOOKUP(H2733,'5.a Definitions'!E:F,2,FALSE)</f>
        <v/>
      </c>
      <c r="J2733" s="465" t="inlineStr">
        <is>
          <t xml:space="preserve"> Emissions </t>
        </is>
      </c>
      <c r="K2733" s="465" t="inlineStr">
        <is>
          <t xml:space="preserve"> wastewater emissions </t>
        </is>
      </c>
      <c r="L2733" s="465" t="inlineStr">
        <is>
          <t xml:space="preserve"> inert </t>
        </is>
      </c>
      <c r="M2733" s="465" t="inlineStr">
        <is>
          <t xml:space="preserve"> N2 </t>
        </is>
      </c>
      <c r="N2733" s="466" t="n">
        <v>3.560924230615124</v>
      </c>
      <c r="O2733" s="467" t="n">
        <v>0.4853551239872002</v>
      </c>
      <c r="P2733" s="468" t="n">
        <v>2006</v>
      </c>
      <c r="Q2733" s="469" t="inlineStr">
        <is>
          <t>treatment plant reports (norskeutslipp.no / veas.nu)</t>
        </is>
      </c>
      <c r="R2733" s="469" t="inlineStr">
        <is>
          <t>ok</t>
        </is>
      </c>
      <c r="S2733" s="469" t="inlineStr">
        <is>
          <t xml:space="preserve"> text </t>
        </is>
      </c>
      <c r="T2733" s="426" t="inlineStr">
        <is>
          <t>Norway</t>
        </is>
      </c>
      <c r="U2733" s="465" t="inlineStr">
        <is>
          <t xml:space="preserve"> N wasted </t>
        </is>
      </c>
      <c r="V2733" s="465" t="n">
        <v>0.04</v>
      </c>
    </row>
    <row r="2734" ht="16" customHeight="1" thickBot="1">
      <c r="B2734" s="6" t="inlineStr">
        <is>
          <t>PR.WW-HY.CW</t>
        </is>
      </c>
      <c r="C2734" s="6" t="inlineStr">
        <is>
          <t>PR.WW-HY.CW-Treated wastewater discharge-Nmix</t>
        </is>
      </c>
      <c r="D2734" s="6" t="inlineStr">
        <is>
          <t>PR</t>
        </is>
      </c>
      <c r="E2734" s="6" t="inlineStr">
        <is>
          <t>WW</t>
        </is>
      </c>
      <c r="F2734" s="5">
        <f>VLOOKUP(E2734,'5.a Definitions'!E:F,2,FALSE)</f>
        <v/>
      </c>
      <c r="G2734" s="6" t="inlineStr">
        <is>
          <t>HY</t>
        </is>
      </c>
      <c r="H2734" s="6" t="inlineStr">
        <is>
          <t>CW</t>
        </is>
      </c>
      <c r="I2734" s="5">
        <f>VLOOKUP(H2734,'5.a Definitions'!E:F,2,FALSE)</f>
        <v/>
      </c>
      <c r="J2734" s="470" t="inlineStr">
        <is>
          <t xml:space="preserve"> Treated wastewater discharge </t>
        </is>
      </c>
      <c r="K2734" s="470" t="inlineStr">
        <is>
          <t xml:space="preserve"> treated wastewater to coastal water </t>
        </is>
      </c>
      <c r="L2734" s="470" t="inlineStr">
        <is>
          <t xml:space="preserve"> reactive </t>
        </is>
      </c>
      <c r="M2734" s="470" t="inlineStr">
        <is>
          <t xml:space="preserve"> Nmix </t>
        </is>
      </c>
      <c r="N2734" s="466" t="n">
        <v>16.7848</v>
      </c>
      <c r="O2734" s="471" t="n">
        <v>0.1905062754933704</v>
      </c>
      <c r="P2734" s="468" t="n">
        <v>2006</v>
      </c>
      <c r="Q2734" s="472" t="inlineStr">
        <is>
          <t>SSB table 05280</t>
        </is>
      </c>
      <c r="R2734" s="469" t="inlineStr">
        <is>
          <t>ok</t>
        </is>
      </c>
      <c r="S2734" s="472" t="inlineStr">
        <is>
          <t xml:space="preserve"> text </t>
        </is>
      </c>
      <c r="T2734" s="426" t="inlineStr">
        <is>
          <t>Norway</t>
        </is>
      </c>
      <c r="U2734" s="470" t="inlineStr">
        <is>
          <t xml:space="preserve"> N wasted </t>
        </is>
      </c>
      <c r="V2734" s="470" t="n">
        <v>0.04</v>
      </c>
    </row>
    <row r="2735" ht="16" customHeight="1">
      <c r="A2735" s="489" t="inlineStr">
        <is>
          <t>Humans and Settlements</t>
        </is>
      </c>
      <c r="B2735" s="5" t="inlineStr">
        <is>
          <t>HS.HS-PR.SO</t>
        </is>
      </c>
      <c r="C2735" s="5" t="inlineStr">
        <is>
          <t>HS.HS-PR.SO-Household waste-Nmix</t>
        </is>
      </c>
      <c r="D2735" s="5" t="inlineStr">
        <is>
          <t>HS</t>
        </is>
      </c>
      <c r="E2735" s="5" t="inlineStr">
        <is>
          <t>HS</t>
        </is>
      </c>
      <c r="F2735" s="5">
        <f>VLOOKUP(E2735,'5.a Definitions'!E:F,2,FALSE)</f>
        <v/>
      </c>
      <c r="G2735" s="5" t="inlineStr">
        <is>
          <t>PR</t>
        </is>
      </c>
      <c r="H2735" s="5" t="inlineStr">
        <is>
          <t>SO</t>
        </is>
      </c>
      <c r="I2735" s="5">
        <f>VLOOKUP(H2735,'5.a Definitions'!E:F,2,FALSE)</f>
        <v/>
      </c>
      <c r="J2735" s="465" t="inlineStr">
        <is>
          <t xml:space="preserve"> Household waste </t>
        </is>
      </c>
      <c r="K2735" s="465" t="inlineStr">
        <is>
          <t xml:space="preserve"> household waste </t>
        </is>
      </c>
      <c r="L2735" s="465" t="inlineStr">
        <is>
          <t xml:space="preserve"> reactive </t>
        </is>
      </c>
      <c r="M2735" s="465" t="inlineStr">
        <is>
          <t xml:space="preserve"> Nmix </t>
        </is>
      </c>
      <c r="N2735" s="466" t="n">
        <v>27.23621690246276</v>
      </c>
      <c r="O2735" s="467" t="n">
        <v>0.3714811368831712</v>
      </c>
      <c r="P2735" s="468" t="n">
        <v>2006</v>
      </c>
      <c r="Q2735" s="469" t="inlineStr">
        <is>
          <t>SSB</t>
        </is>
      </c>
      <c r="R2735" s="469" t="inlineStr">
        <is>
          <t>ok</t>
        </is>
      </c>
      <c r="S2735" s="469" t="inlineStr">
        <is>
          <t xml:space="preserve"> text </t>
        </is>
      </c>
      <c r="T2735" s="426" t="inlineStr">
        <is>
          <t>Norway</t>
        </is>
      </c>
      <c r="U2735" s="465" t="inlineStr">
        <is>
          <t xml:space="preserve"> N wasted </t>
        </is>
      </c>
      <c r="V2735" s="465" t="n">
        <v>0.04</v>
      </c>
    </row>
    <row r="2736" ht="16" customHeight="1">
      <c r="B2736" s="5" t="inlineStr">
        <is>
          <t>HS.HS-PR.WW</t>
        </is>
      </c>
      <c r="C2736" s="5" t="inlineStr">
        <is>
          <t>HS.HS-PR.WW-Municipal wastewater-Nmix</t>
        </is>
      </c>
      <c r="D2736" s="5" t="inlineStr">
        <is>
          <t>HS</t>
        </is>
      </c>
      <c r="E2736" s="5" t="inlineStr">
        <is>
          <t>HS</t>
        </is>
      </c>
      <c r="F2736" s="5">
        <f>VLOOKUP(E2736,'5.a Definitions'!E:F,2,FALSE)</f>
        <v/>
      </c>
      <c r="G2736" s="5" t="inlineStr">
        <is>
          <t>PR</t>
        </is>
      </c>
      <c r="H2736" s="5" t="inlineStr">
        <is>
          <t>WW</t>
        </is>
      </c>
      <c r="I2736" s="5">
        <f>VLOOKUP(H2736,'5.a Definitions'!E:F,2,FALSE)</f>
        <v/>
      </c>
      <c r="J2736" s="465" t="inlineStr">
        <is>
          <t xml:space="preserve"> Municipal wastewater </t>
        </is>
      </c>
      <c r="K2736" s="465" t="inlineStr">
        <is>
          <t xml:space="preserve"> municipal wastewater </t>
        </is>
      </c>
      <c r="L2736" s="465" t="inlineStr">
        <is>
          <t xml:space="preserve"> reactive </t>
        </is>
      </c>
      <c r="M2736" s="465" t="inlineStr">
        <is>
          <t xml:space="preserve"> Nmix </t>
        </is>
      </c>
      <c r="N2736" s="466" t="n">
        <v>21.15939864</v>
      </c>
      <c r="O2736" s="467" t="n">
        <v>0.1031361368790372</v>
      </c>
      <c r="P2736" s="468" t="n">
        <v>2006</v>
      </c>
      <c r="Q2736" s="469" t="inlineStr">
        <is>
          <t>SSB table 06913</t>
        </is>
      </c>
      <c r="R2736" s="469" t="inlineStr">
        <is>
          <t>ok</t>
        </is>
      </c>
      <c r="S2736" s="469" t="inlineStr">
        <is>
          <t xml:space="preserve"> text </t>
        </is>
      </c>
      <c r="T2736" s="426" t="inlineStr">
        <is>
          <t>Norway</t>
        </is>
      </c>
      <c r="U2736" s="465" t="inlineStr">
        <is>
          <t xml:space="preserve"> N wasted </t>
        </is>
      </c>
      <c r="V2736" s="465" t="n">
        <v>0.04</v>
      </c>
    </row>
    <row r="2737" ht="16" customHeight="1">
      <c r="B2737" s="5" t="inlineStr">
        <is>
          <t>HS.HS-AT.AT</t>
        </is>
      </c>
      <c r="C2737" s="5" t="inlineStr">
        <is>
          <t>HS.HS-AT.AT-Emissions-NH3</t>
        </is>
      </c>
      <c r="D2737" s="5" t="inlineStr">
        <is>
          <t>HS</t>
        </is>
      </c>
      <c r="E2737" s="5" t="inlineStr">
        <is>
          <t>HS</t>
        </is>
      </c>
      <c r="F2737" s="5">
        <f>VLOOKUP(E2737,'5.a Definitions'!E:F,2,FALSE)</f>
        <v/>
      </c>
      <c r="G2737" s="5" t="inlineStr">
        <is>
          <t>AT</t>
        </is>
      </c>
      <c r="H2737" s="5" t="inlineStr">
        <is>
          <t>AT</t>
        </is>
      </c>
      <c r="I2737" s="5">
        <f>VLOOKUP(H2737,'5.a Definitions'!E:F,2,FALSE)</f>
        <v/>
      </c>
      <c r="J2737" s="465" t="inlineStr">
        <is>
          <t xml:space="preserve"> Emissions </t>
        </is>
      </c>
      <c r="K2737" s="465" t="inlineStr">
        <is>
          <t xml:space="preserve"> human NH3 emissions </t>
        </is>
      </c>
      <c r="L2737" s="465" t="inlineStr">
        <is>
          <t xml:space="preserve"> reactive </t>
        </is>
      </c>
      <c r="M2737" s="465" t="inlineStr">
        <is>
          <t xml:space="preserve"> NH3 </t>
        </is>
      </c>
      <c r="N2737" s="466" t="n">
        <v>0.09679435374686998</v>
      </c>
      <c r="O2737" s="467" t="n">
        <v>0.1684719121810532</v>
      </c>
      <c r="P2737" s="468" t="n">
        <v>2006</v>
      </c>
      <c r="Q2737" s="469" t="inlineStr">
        <is>
          <t>SSB table 07459 &amp; 05307</t>
        </is>
      </c>
      <c r="R2737" s="469" t="inlineStr">
        <is>
          <t>ok</t>
        </is>
      </c>
      <c r="S2737" s="469" t="inlineStr">
        <is>
          <t xml:space="preserve"> text </t>
        </is>
      </c>
      <c r="T2737" s="426" t="inlineStr">
        <is>
          <t>Norway</t>
        </is>
      </c>
      <c r="U2737" s="465" t="inlineStr">
        <is>
          <t xml:space="preserve"> N wasted </t>
        </is>
      </c>
      <c r="V2737" s="465" t="n">
        <v>0.04</v>
      </c>
    </row>
    <row r="2738" ht="16" customHeight="1">
      <c r="B2738" s="5" t="inlineStr">
        <is>
          <t>HS.HS-AT.AT</t>
        </is>
      </c>
      <c r="C2738" s="5" t="inlineStr">
        <is>
          <t>HS.HS-AT.AT-LUC emissions-NH3</t>
        </is>
      </c>
      <c r="D2738" s="5" t="inlineStr">
        <is>
          <t>HS</t>
        </is>
      </c>
      <c r="E2738" s="5" t="inlineStr">
        <is>
          <t>HS</t>
        </is>
      </c>
      <c r="F2738" s="5">
        <f>VLOOKUP(E2738,'5.a Definitions'!E:F,2,FALSE)</f>
        <v/>
      </c>
      <c r="G2738" s="5" t="inlineStr">
        <is>
          <t>AT</t>
        </is>
      </c>
      <c r="H2738" s="5" t="inlineStr">
        <is>
          <t>AT</t>
        </is>
      </c>
      <c r="I2738" s="5">
        <f>VLOOKUP(H2738,'5.a Definitions'!E:F,2,FALSE)</f>
        <v/>
      </c>
      <c r="J2738" s="465" t="inlineStr">
        <is>
          <t xml:space="preserve"> LUC emissions </t>
        </is>
      </c>
      <c r="K2738" s="465" t="inlineStr">
        <is>
          <t xml:space="preserve"> LUC emissions </t>
        </is>
      </c>
      <c r="L2738" s="465" t="inlineStr">
        <is>
          <t xml:space="preserve"> reactive </t>
        </is>
      </c>
      <c r="M2738" s="465" t="inlineStr">
        <is>
          <t xml:space="preserve"> NH3 </t>
        </is>
      </c>
      <c r="N2738" s="466" t="inlineStr">
        <is>
          <t>nan</t>
        </is>
      </c>
      <c r="O2738" s="467" t="n">
        <v>0.2</v>
      </c>
      <c r="P2738" s="468" t="n">
        <v>2006</v>
      </c>
      <c r="Q2738" s="469" t="inlineStr">
        <is>
          <t>no data</t>
        </is>
      </c>
      <c r="R2738" s="469" t="inlineStr">
        <is>
          <t>not done</t>
        </is>
      </c>
      <c r="S2738" s="469" t="inlineStr">
        <is>
          <t xml:space="preserve"> text </t>
        </is>
      </c>
      <c r="T2738" s="426" t="inlineStr">
        <is>
          <t>Norway</t>
        </is>
      </c>
      <c r="U2738" s="465" t="inlineStr">
        <is>
          <t xml:space="preserve"> N wasted </t>
        </is>
      </c>
      <c r="V2738" s="465" t="n">
        <v>0.04</v>
      </c>
    </row>
    <row r="2739" ht="16" customHeight="1">
      <c r="B2739" s="5" t="inlineStr">
        <is>
          <t>HS.HS-AT.AT</t>
        </is>
      </c>
      <c r="C2739" s="5" t="inlineStr">
        <is>
          <t>HS.HS-AT.AT-LUC emissions-NOx</t>
        </is>
      </c>
      <c r="D2739" s="5" t="inlineStr">
        <is>
          <t>HS</t>
        </is>
      </c>
      <c r="E2739" s="5" t="inlineStr">
        <is>
          <t>HS</t>
        </is>
      </c>
      <c r="F2739" s="5">
        <f>VLOOKUP(E2739,'5.a Definitions'!E:F,2,FALSE)</f>
        <v/>
      </c>
      <c r="G2739" s="5" t="inlineStr">
        <is>
          <t>AT</t>
        </is>
      </c>
      <c r="H2739" s="5" t="inlineStr">
        <is>
          <t>AT</t>
        </is>
      </c>
      <c r="I2739" s="5">
        <f>VLOOKUP(H2739,'5.a Definitions'!E:F,2,FALSE)</f>
        <v/>
      </c>
      <c r="J2739" s="465" t="inlineStr">
        <is>
          <t xml:space="preserve"> LUC emissions </t>
        </is>
      </c>
      <c r="K2739" s="465" t="inlineStr">
        <is>
          <t xml:space="preserve"> LUC emissions </t>
        </is>
      </c>
      <c r="L2739" s="465" t="inlineStr">
        <is>
          <t xml:space="preserve"> reactive </t>
        </is>
      </c>
      <c r="M2739" s="465" t="inlineStr">
        <is>
          <t xml:space="preserve"> NOx </t>
        </is>
      </c>
      <c r="N2739" s="466" t="inlineStr">
        <is>
          <t>nan</t>
        </is>
      </c>
      <c r="O2739" s="467" t="n">
        <v>0.2</v>
      </c>
      <c r="P2739" s="468" t="n">
        <v>2006</v>
      </c>
      <c r="Q2739" s="469" t="inlineStr">
        <is>
          <t>no data</t>
        </is>
      </c>
      <c r="R2739" s="469" t="inlineStr">
        <is>
          <t>not done</t>
        </is>
      </c>
      <c r="S2739" s="469" t="inlineStr">
        <is>
          <t xml:space="preserve"> text </t>
        </is>
      </c>
      <c r="T2739" s="426" t="inlineStr">
        <is>
          <t>Norway</t>
        </is>
      </c>
      <c r="U2739" s="465" t="inlineStr">
        <is>
          <t xml:space="preserve"> N wasted </t>
        </is>
      </c>
      <c r="V2739" s="465" t="n">
        <v>0.04</v>
      </c>
    </row>
    <row r="2740" ht="16" customHeight="1">
      <c r="B2740" s="5" t="inlineStr">
        <is>
          <t>HS.HS-AT.AT</t>
        </is>
      </c>
      <c r="C2740" s="5" t="inlineStr">
        <is>
          <t>HS.HS-AT.AT-LUC emissions-N2O</t>
        </is>
      </c>
      <c r="D2740" s="5" t="inlineStr">
        <is>
          <t>HS</t>
        </is>
      </c>
      <c r="E2740" s="5" t="inlineStr">
        <is>
          <t>HS</t>
        </is>
      </c>
      <c r="F2740" s="5">
        <f>VLOOKUP(E2740,'5.a Definitions'!E:F,2,FALSE)</f>
        <v/>
      </c>
      <c r="G2740" s="5" t="inlineStr">
        <is>
          <t>AT</t>
        </is>
      </c>
      <c r="H2740" s="5" t="inlineStr">
        <is>
          <t>AT</t>
        </is>
      </c>
      <c r="I2740" s="5">
        <f>VLOOKUP(H2740,'5.a Definitions'!E:F,2,FALSE)</f>
        <v/>
      </c>
      <c r="J2740" s="465" t="inlineStr">
        <is>
          <t xml:space="preserve"> LUC emissions </t>
        </is>
      </c>
      <c r="K2740" s="465" t="inlineStr">
        <is>
          <t xml:space="preserve"> LUC emissions </t>
        </is>
      </c>
      <c r="L2740" s="465" t="inlineStr">
        <is>
          <t xml:space="preserve"> reactive </t>
        </is>
      </c>
      <c r="M2740" s="465" t="inlineStr">
        <is>
          <t xml:space="preserve"> N2O </t>
        </is>
      </c>
      <c r="N2740" s="466" t="n">
        <v>0.08777338554750291</v>
      </c>
      <c r="O2740" s="467" t="n">
        <v>1.261544563046772</v>
      </c>
      <c r="P2740" s="468" t="n">
        <v>2006</v>
      </c>
      <c r="Q2740" s="469" t="inlineStr">
        <is>
          <t>UNFCCC CRT</t>
        </is>
      </c>
      <c r="R2740" s="469" t="inlineStr">
        <is>
          <t>ok</t>
        </is>
      </c>
      <c r="S2740" s="469" t="inlineStr">
        <is>
          <t xml:space="preserve"> text </t>
        </is>
      </c>
      <c r="T2740" s="426" t="inlineStr">
        <is>
          <t>Norway</t>
        </is>
      </c>
      <c r="U2740" s="465" t="inlineStr">
        <is>
          <t xml:space="preserve"> N wasted </t>
        </is>
      </c>
      <c r="V2740" s="465" t="n">
        <v>0.04</v>
      </c>
    </row>
    <row r="2741" ht="16" customHeight="1">
      <c r="B2741" s="5" t="inlineStr">
        <is>
          <t>HS.HS-HY.SW</t>
        </is>
      </c>
      <c r="C2741" s="5" t="inlineStr">
        <is>
          <t>HS.HS-HY.SW-Untreated wastewater-Nmix</t>
        </is>
      </c>
      <c r="D2741" s="5" t="inlineStr">
        <is>
          <t>HS</t>
        </is>
      </c>
      <c r="E2741" s="5" t="inlineStr">
        <is>
          <t>HS</t>
        </is>
      </c>
      <c r="F2741" s="5">
        <f>VLOOKUP(E2741,'5.a Definitions'!E:F,2,FALSE)</f>
        <v/>
      </c>
      <c r="G2741" s="5" t="inlineStr">
        <is>
          <t>HY</t>
        </is>
      </c>
      <c r="H2741" s="5" t="inlineStr">
        <is>
          <t>SW</t>
        </is>
      </c>
      <c r="I2741" s="5">
        <f>VLOOKUP(H2741,'5.a Definitions'!E:F,2,FALSE)</f>
        <v/>
      </c>
      <c r="J2741" s="465" t="inlineStr">
        <is>
          <t xml:space="preserve"> Untreated wastewater </t>
        </is>
      </c>
      <c r="K2741" s="465" t="inlineStr">
        <is>
          <t xml:space="preserve"> untreated wastewater to groundwater </t>
        </is>
      </c>
      <c r="L2741" s="465" t="inlineStr">
        <is>
          <t xml:space="preserve"> reactive </t>
        </is>
      </c>
      <c r="M2741" s="465" t="inlineStr">
        <is>
          <t xml:space="preserve"> Nmix </t>
        </is>
      </c>
      <c r="N2741" s="466" t="n">
        <v>0</v>
      </c>
      <c r="O2741" s="467" t="n">
        <v>10</v>
      </c>
      <c r="P2741" s="468" t="n">
        <v>2006</v>
      </c>
      <c r="Q2741" s="469" t="inlineStr">
        <is>
          <t>neglected</t>
        </is>
      </c>
      <c r="R2741" s="469" t="inlineStr">
        <is>
          <t>ok</t>
        </is>
      </c>
      <c r="S2741" s="469" t="inlineStr">
        <is>
          <t xml:space="preserve"> text </t>
        </is>
      </c>
      <c r="T2741" s="426" t="inlineStr">
        <is>
          <t>Norway</t>
        </is>
      </c>
      <c r="U2741" s="465" t="inlineStr">
        <is>
          <t xml:space="preserve"> N wasted </t>
        </is>
      </c>
      <c r="V2741" s="465" t="n">
        <v>0.04</v>
      </c>
    </row>
    <row r="2742" ht="16" customHeight="1">
      <c r="B2742" s="475" t="inlineStr">
        <is>
          <t>HS.HS-HY.SW</t>
        </is>
      </c>
      <c r="C2742" s="475" t="inlineStr">
        <is>
          <t>HS.HS-HY.SW-Overland flow-Nmix</t>
        </is>
      </c>
      <c r="D2742" s="475" t="inlineStr">
        <is>
          <t>HS</t>
        </is>
      </c>
      <c r="E2742" s="475" t="inlineStr">
        <is>
          <t>HS</t>
        </is>
      </c>
      <c r="F2742" s="5">
        <f>VLOOKUP(E2742,'5.a Definitions'!E:F,2,FALSE)</f>
        <v/>
      </c>
      <c r="G2742" s="475" t="inlineStr">
        <is>
          <t>HY</t>
        </is>
      </c>
      <c r="H2742" s="475" t="inlineStr">
        <is>
          <t>SW</t>
        </is>
      </c>
      <c r="I2742" s="5">
        <f>VLOOKUP(H2742,'5.a Definitions'!E:F,2,FALSE)</f>
        <v/>
      </c>
      <c r="J2742" s="465" t="inlineStr">
        <is>
          <t>Overland flow</t>
        </is>
      </c>
      <c r="K2742" s="465" t="inlineStr">
        <is>
          <t>overland flow</t>
        </is>
      </c>
      <c r="L2742" s="465" t="inlineStr">
        <is>
          <t>reactive</t>
        </is>
      </c>
      <c r="M2742" s="465" t="inlineStr">
        <is>
          <t>Nmix</t>
        </is>
      </c>
      <c r="N2742" s="466" t="n">
        <v>6.8826</v>
      </c>
      <c r="O2742" s="467" t="n">
        <v>0.9172360799486922</v>
      </c>
      <c r="P2742" s="468" t="n">
        <v>2006</v>
      </c>
      <c r="Q2742" s="469" t="inlineStr">
        <is>
          <t>Filled (held flat at the TEOTIL3 level; TEOTIL2 urban is constant): NIVA TEOTIL2, bias-corrected to TEOTIL3</t>
        </is>
      </c>
      <c r="R2742" s="469" t="inlineStr">
        <is>
          <t>ok</t>
        </is>
      </c>
      <c r="S2742" s="469" t="inlineStr">
        <is>
          <t>text</t>
        </is>
      </c>
      <c r="T2742" s="476" t="inlineStr">
        <is>
          <t>Norway</t>
        </is>
      </c>
      <c r="U2742" s="465" t="inlineStr">
        <is>
          <t>N wasted</t>
        </is>
      </c>
      <c r="V2742" s="465">
        <f>(O2466*N2466)^2</f>
        <v/>
      </c>
    </row>
    <row r="2743" ht="16" customHeight="1" thickBot="1">
      <c r="B2743" s="6" t="inlineStr">
        <is>
          <t>HS.HS-HY.CW</t>
        </is>
      </c>
      <c r="C2743" s="6" t="inlineStr">
        <is>
          <t>HS.HS-HY.CW-Untreated wastewater-Nmix</t>
        </is>
      </c>
      <c r="D2743" s="6" t="inlineStr">
        <is>
          <t>HS</t>
        </is>
      </c>
      <c r="E2743" s="6" t="inlineStr">
        <is>
          <t>HS</t>
        </is>
      </c>
      <c r="F2743" s="5">
        <f>VLOOKUP(E2743,'5.a Definitions'!E:F,2,FALSE)</f>
        <v/>
      </c>
      <c r="G2743" s="6" t="inlineStr">
        <is>
          <t>HY</t>
        </is>
      </c>
      <c r="H2743" s="6" t="inlineStr">
        <is>
          <t>CW</t>
        </is>
      </c>
      <c r="I2743" s="5">
        <f>VLOOKUP(H2743,'5.a Definitions'!E:F,2,FALSE)</f>
        <v/>
      </c>
      <c r="J2743" s="470" t="inlineStr">
        <is>
          <t xml:space="preserve"> Untreated wastewater </t>
        </is>
      </c>
      <c r="K2743" s="470" t="inlineStr">
        <is>
          <t xml:space="preserve"> untreated wastewater to coastal water </t>
        </is>
      </c>
      <c r="L2743" s="470" t="inlineStr">
        <is>
          <t xml:space="preserve"> reactive </t>
        </is>
      </c>
      <c r="M2743" s="470" t="inlineStr">
        <is>
          <t xml:space="preserve"> Nmix </t>
        </is>
      </c>
      <c r="N2743" s="466" t="n">
        <v>0</v>
      </c>
      <c r="O2743" s="471" t="n">
        <v>10</v>
      </c>
      <c r="P2743" s="468" t="n">
        <v>2006</v>
      </c>
      <c r="Q2743" s="472" t="inlineStr">
        <is>
          <t>neglected</t>
        </is>
      </c>
      <c r="R2743" s="469" t="inlineStr">
        <is>
          <t>ok</t>
        </is>
      </c>
      <c r="S2743" s="472" t="inlineStr">
        <is>
          <t xml:space="preserve"> text </t>
        </is>
      </c>
      <c r="T2743" s="426" t="inlineStr">
        <is>
          <t>Norway</t>
        </is>
      </c>
      <c r="U2743" s="470" t="inlineStr">
        <is>
          <t xml:space="preserve"> N wasted </t>
        </is>
      </c>
      <c r="V2743" s="470" t="n">
        <v>0.04</v>
      </c>
    </row>
    <row r="2744" ht="16" customHeight="1" thickBot="1">
      <c r="A2744" s="492" t="inlineStr">
        <is>
          <t>Atmosphere</t>
        </is>
      </c>
      <c r="B2744" s="5" t="inlineStr">
        <is>
          <t>AT.AT-MP.OP</t>
        </is>
      </c>
      <c r="C2744" s="5" t="inlineStr">
        <is>
          <t>AT.AT-MP.OP-Ammonia synthesis N2 fixation-N2</t>
        </is>
      </c>
      <c r="D2744" s="5" t="inlineStr">
        <is>
          <t>AT</t>
        </is>
      </c>
      <c r="E2744" s="5" t="inlineStr">
        <is>
          <t>AT</t>
        </is>
      </c>
      <c r="F2744" s="5">
        <f>VLOOKUP(E2744,'5.a Definitions'!E:F,2,FALSE)</f>
        <v/>
      </c>
      <c r="G2744" s="5" t="inlineStr">
        <is>
          <t>MP</t>
        </is>
      </c>
      <c r="H2744" s="5" t="inlineStr">
        <is>
          <t>OP</t>
        </is>
      </c>
      <c r="I2744" s="5">
        <f>VLOOKUP(H2744,'5.a Definitions'!E:F,2,FALSE)</f>
        <v/>
      </c>
      <c r="J2744" s="465" t="inlineStr">
        <is>
          <t xml:space="preserve"> Ammonia synthesis N2 fixation </t>
        </is>
      </c>
      <c r="K2744" s="465" t="inlineStr">
        <is>
          <t xml:space="preserve"> ammonia synthesis N2 fixation </t>
        </is>
      </c>
      <c r="L2744" s="465" t="inlineStr">
        <is>
          <t xml:space="preserve"> inert </t>
        </is>
      </c>
      <c r="M2744" s="465" t="inlineStr">
        <is>
          <t xml:space="preserve"> N2 </t>
        </is>
      </c>
      <c r="N2744" s="466" t="n">
        <v>227.8331423936769</v>
      </c>
      <c r="O2744" s="467" t="n">
        <v>0.792682120666901</v>
      </c>
      <c r="P2744" s="468" t="n">
        <v>2006</v>
      </c>
      <c r="Q2744" s="469" t="inlineStr">
        <is>
          <t>FAOSTAT Fertilizer by nutrient + SSB (3-year moving average)</t>
        </is>
      </c>
      <c r="R2744" s="469" t="inlineStr">
        <is>
          <t>ok</t>
        </is>
      </c>
      <c r="S2744" s="469" t="inlineStr">
        <is>
          <t xml:space="preserve"> text </t>
        </is>
      </c>
      <c r="T2744" s="426" t="inlineStr">
        <is>
          <t>Norway</t>
        </is>
      </c>
      <c r="U2744" s="465" t="inlineStr">
        <is>
          <t xml:space="preserve"> - </t>
        </is>
      </c>
      <c r="V2744" s="465" t="n">
        <v>0.04</v>
      </c>
    </row>
    <row r="2745" ht="16" customHeight="1">
      <c r="B2745" s="5" t="inlineStr">
        <is>
          <t>AT.AT-AG.SM</t>
        </is>
      </c>
      <c r="C2745" s="5" t="inlineStr">
        <is>
          <t>AT.AT-AG.SM-Deposition-OXN</t>
        </is>
      </c>
      <c r="D2745" s="5" t="inlineStr">
        <is>
          <t>AT</t>
        </is>
      </c>
      <c r="E2745" s="5" t="inlineStr">
        <is>
          <t>AT</t>
        </is>
      </c>
      <c r="F2745" s="5">
        <f>VLOOKUP(E2745,'5.a Definitions'!E:F,2,FALSE)</f>
        <v/>
      </c>
      <c r="G2745" s="5" t="inlineStr">
        <is>
          <t>AG</t>
        </is>
      </c>
      <c r="H2745" s="5" t="inlineStr">
        <is>
          <t>SM</t>
        </is>
      </c>
      <c r="I2745" s="5">
        <f>VLOOKUP(H2745,'5.a Definitions'!E:F,2,FALSE)</f>
        <v/>
      </c>
      <c r="J2745" s="465" t="inlineStr">
        <is>
          <t xml:space="preserve"> Deposition </t>
        </is>
      </c>
      <c r="K2745" s="465" t="inlineStr">
        <is>
          <t xml:space="preserve"> deposition to agricultural soils </t>
        </is>
      </c>
      <c r="L2745" s="465" t="inlineStr">
        <is>
          <t xml:space="preserve"> reactive </t>
        </is>
      </c>
      <c r="M2745" s="465" t="inlineStr">
        <is>
          <t xml:space="preserve"> OXN </t>
        </is>
      </c>
      <c r="N2745" s="466" t="n">
        <v>3.372404704180842</v>
      </c>
      <c r="O2745" s="467" t="n">
        <v>0.3766115071511001</v>
      </c>
      <c r="P2745" s="468" t="n">
        <v>2006</v>
      </c>
      <c r="Q2745" s="469" t="inlineStr">
        <is>
          <t>NILU and geodata.no</t>
        </is>
      </c>
      <c r="R2745" s="469" t="inlineStr">
        <is>
          <t>ok</t>
        </is>
      </c>
      <c r="S2745" s="469" t="inlineStr">
        <is>
          <t xml:space="preserve"> text </t>
        </is>
      </c>
      <c r="T2745" s="426" t="inlineStr">
        <is>
          <t>Norway</t>
        </is>
      </c>
      <c r="U2745" s="465" t="inlineStr">
        <is>
          <t xml:space="preserve"> - </t>
        </is>
      </c>
      <c r="V2745" s="465" t="n">
        <v>0.04</v>
      </c>
    </row>
    <row r="2746" ht="16" customHeight="1">
      <c r="B2746" s="5" t="inlineStr">
        <is>
          <t>AT.AT-AG.SM</t>
        </is>
      </c>
      <c r="C2746" s="5" t="inlineStr">
        <is>
          <t>AT.AT-AG.SM-Deposition-RDN</t>
        </is>
      </c>
      <c r="D2746" s="5" t="inlineStr">
        <is>
          <t>AT</t>
        </is>
      </c>
      <c r="E2746" s="5" t="inlineStr">
        <is>
          <t>AT</t>
        </is>
      </c>
      <c r="F2746" s="5">
        <f>VLOOKUP(E2746,'5.a Definitions'!E:F,2,FALSE)</f>
        <v/>
      </c>
      <c r="G2746" s="5" t="inlineStr">
        <is>
          <t>AG</t>
        </is>
      </c>
      <c r="H2746" s="5" t="inlineStr">
        <is>
          <t>SM</t>
        </is>
      </c>
      <c r="I2746" s="5">
        <f>VLOOKUP(H2746,'5.a Definitions'!E:F,2,FALSE)</f>
        <v/>
      </c>
      <c r="J2746" s="465" t="inlineStr">
        <is>
          <t xml:space="preserve"> Deposition </t>
        </is>
      </c>
      <c r="K2746" s="465" t="inlineStr">
        <is>
          <t xml:space="preserve"> deposition to agricultural soils </t>
        </is>
      </c>
      <c r="L2746" s="465" t="inlineStr">
        <is>
          <t xml:space="preserve"> reactive </t>
        </is>
      </c>
      <c r="M2746" s="465" t="inlineStr">
        <is>
          <t xml:space="preserve"> RDN </t>
        </is>
      </c>
      <c r="N2746" s="466" t="n">
        <v>3.240904598425526</v>
      </c>
      <c r="O2746" s="467" t="n">
        <v>0.3766115071511001</v>
      </c>
      <c r="P2746" s="468" t="n">
        <v>2006</v>
      </c>
      <c r="Q2746" s="469" t="inlineStr">
        <is>
          <t>NILU and geodata.no</t>
        </is>
      </c>
      <c r="R2746" s="469" t="inlineStr">
        <is>
          <t>ok</t>
        </is>
      </c>
      <c r="S2746" s="469" t="inlineStr">
        <is>
          <t xml:space="preserve"> text </t>
        </is>
      </c>
      <c r="T2746" s="426" t="inlineStr">
        <is>
          <t>Norway</t>
        </is>
      </c>
      <c r="U2746" s="465" t="inlineStr">
        <is>
          <t xml:space="preserve"> - </t>
        </is>
      </c>
      <c r="V2746" s="465" t="n">
        <v>0.04</v>
      </c>
    </row>
    <row r="2747" ht="16" customHeight="1">
      <c r="B2747" s="5" t="inlineStr">
        <is>
          <t>AT.AT-AG.SM</t>
        </is>
      </c>
      <c r="C2747" s="5" t="inlineStr">
        <is>
          <t>AT.AT-AG.SM-Biological N2 fixation-N2</t>
        </is>
      </c>
      <c r="D2747" s="5" t="inlineStr">
        <is>
          <t>AT</t>
        </is>
      </c>
      <c r="E2747" s="5" t="inlineStr">
        <is>
          <t>AT</t>
        </is>
      </c>
      <c r="F2747" s="5">
        <f>VLOOKUP(E2747,'5.a Definitions'!E:F,2,FALSE)</f>
        <v/>
      </c>
      <c r="G2747" s="5" t="inlineStr">
        <is>
          <t>AG</t>
        </is>
      </c>
      <c r="H2747" s="5" t="inlineStr">
        <is>
          <t>SM</t>
        </is>
      </c>
      <c r="I2747" s="5">
        <f>VLOOKUP(H2747,'5.a Definitions'!E:F,2,FALSE)</f>
        <v/>
      </c>
      <c r="J2747" s="465" t="inlineStr">
        <is>
          <t xml:space="preserve"> Biological N2 fixation </t>
        </is>
      </c>
      <c r="K2747" s="465" t="inlineStr">
        <is>
          <t xml:space="preserve"> N2 fixation agriculture </t>
        </is>
      </c>
      <c r="L2747" s="465" t="inlineStr">
        <is>
          <t xml:space="preserve"> inert </t>
        </is>
      </c>
      <c r="M2747" s="465" t="inlineStr">
        <is>
          <t xml:space="preserve"> N2 </t>
        </is>
      </c>
      <c r="N2747" s="466" t="n">
        <v>12</v>
      </c>
      <c r="O2747" s="467" t="n">
        <v>0.3241098063913839</v>
      </c>
      <c r="P2747" s="468" t="n">
        <v>2006</v>
      </c>
      <c r="Q2747" s="469" t="inlineStr">
        <is>
          <t>Bechmann et al. (2023)</t>
        </is>
      </c>
      <c r="R2747" s="469" t="inlineStr">
        <is>
          <t>ok</t>
        </is>
      </c>
      <c r="S2747" s="469" t="inlineStr">
        <is>
          <t xml:space="preserve"> text </t>
        </is>
      </c>
      <c r="T2747" s="426" t="inlineStr">
        <is>
          <t>Norway</t>
        </is>
      </c>
      <c r="U2747" s="465" t="inlineStr">
        <is>
          <t xml:space="preserve"> - </t>
        </is>
      </c>
      <c r="V2747" s="465" t="n">
        <v>0.04</v>
      </c>
    </row>
    <row r="2748" ht="16" customHeight="1">
      <c r="B2748" s="5" t="inlineStr">
        <is>
          <t>AT.AT-FS.FO</t>
        </is>
      </c>
      <c r="C2748" s="5" t="inlineStr">
        <is>
          <t>AT.AT-FS.FO-Deposition-OXN</t>
        </is>
      </c>
      <c r="D2748" s="5" t="inlineStr">
        <is>
          <t>AT</t>
        </is>
      </c>
      <c r="E2748" s="5" t="inlineStr">
        <is>
          <t>AT</t>
        </is>
      </c>
      <c r="F2748" s="5">
        <f>VLOOKUP(E2748,'5.a Definitions'!E:F,2,FALSE)</f>
        <v/>
      </c>
      <c r="G2748" s="5" t="inlineStr">
        <is>
          <t>FS</t>
        </is>
      </c>
      <c r="H2748" s="5" t="inlineStr">
        <is>
          <t>FO</t>
        </is>
      </c>
      <c r="I2748" s="5">
        <f>VLOOKUP(H2748,'5.a Definitions'!E:F,2,FALSE)</f>
        <v/>
      </c>
      <c r="J2748" s="465" t="inlineStr">
        <is>
          <t xml:space="preserve"> Deposition </t>
        </is>
      </c>
      <c r="K2748" s="465" t="inlineStr">
        <is>
          <t xml:space="preserve"> deposition to forests </t>
        </is>
      </c>
      <c r="L2748" s="465" t="inlineStr">
        <is>
          <t xml:space="preserve"> reactive </t>
        </is>
      </c>
      <c r="M2748" s="465" t="inlineStr">
        <is>
          <t xml:space="preserve"> OXN </t>
        </is>
      </c>
      <c r="N2748" s="466" t="n">
        <v>29.31121606659338</v>
      </c>
      <c r="O2748" s="467" t="n">
        <v>0.3766115071511001</v>
      </c>
      <c r="P2748" s="468" t="n">
        <v>2006</v>
      </c>
      <c r="Q2748" s="469" t="inlineStr">
        <is>
          <t>NILU and geodata.no</t>
        </is>
      </c>
      <c r="R2748" s="469" t="inlineStr">
        <is>
          <t>ok</t>
        </is>
      </c>
      <c r="S2748" s="469" t="inlineStr">
        <is>
          <t xml:space="preserve"> text </t>
        </is>
      </c>
      <c r="T2748" s="426" t="inlineStr">
        <is>
          <t>Norway</t>
        </is>
      </c>
      <c r="U2748" s="465" t="inlineStr">
        <is>
          <t xml:space="preserve"> - </t>
        </is>
      </c>
      <c r="V2748" s="465" t="n">
        <v>0.04</v>
      </c>
    </row>
    <row r="2749" ht="16" customHeight="1">
      <c r="B2749" s="5" t="inlineStr">
        <is>
          <t>AT.AT-FS.FO</t>
        </is>
      </c>
      <c r="C2749" s="5" t="inlineStr">
        <is>
          <t>AT.AT-FS.FO-Deposition-RDN</t>
        </is>
      </c>
      <c r="D2749" s="5" t="inlineStr">
        <is>
          <t>AT</t>
        </is>
      </c>
      <c r="E2749" s="5" t="inlineStr">
        <is>
          <t>AT</t>
        </is>
      </c>
      <c r="F2749" s="5">
        <f>VLOOKUP(E2749,'5.a Definitions'!E:F,2,FALSE)</f>
        <v/>
      </c>
      <c r="G2749" s="5" t="inlineStr">
        <is>
          <t>FS</t>
        </is>
      </c>
      <c r="H2749" s="5" t="inlineStr">
        <is>
          <t>FO</t>
        </is>
      </c>
      <c r="I2749" s="5">
        <f>VLOOKUP(H2749,'5.a Definitions'!E:F,2,FALSE)</f>
        <v/>
      </c>
      <c r="J2749" s="465" t="inlineStr">
        <is>
          <t xml:space="preserve"> Deposition </t>
        </is>
      </c>
      <c r="K2749" s="465" t="inlineStr">
        <is>
          <t xml:space="preserve"> deposition to forests </t>
        </is>
      </c>
      <c r="L2749" s="465" t="inlineStr">
        <is>
          <t xml:space="preserve"> reactive </t>
        </is>
      </c>
      <c r="M2749" s="465" t="inlineStr">
        <is>
          <t xml:space="preserve"> RDN </t>
        </is>
      </c>
      <c r="N2749" s="466" t="n">
        <v>28.53659842877006</v>
      </c>
      <c r="O2749" s="467" t="n">
        <v>0.3766115071511</v>
      </c>
      <c r="P2749" s="468" t="n">
        <v>2006</v>
      </c>
      <c r="Q2749" s="469" t="inlineStr">
        <is>
          <t>NILU and geodata.no</t>
        </is>
      </c>
      <c r="R2749" s="469" t="inlineStr">
        <is>
          <t>ok</t>
        </is>
      </c>
      <c r="S2749" s="469" t="inlineStr">
        <is>
          <t xml:space="preserve"> text </t>
        </is>
      </c>
      <c r="T2749" s="426" t="inlineStr">
        <is>
          <t>Norway</t>
        </is>
      </c>
      <c r="U2749" s="465" t="inlineStr">
        <is>
          <t xml:space="preserve"> - </t>
        </is>
      </c>
      <c r="V2749" s="465" t="n">
        <v>0.04</v>
      </c>
    </row>
    <row r="2750" ht="16" customHeight="1">
      <c r="B2750" s="5" t="inlineStr">
        <is>
          <t>AT.AT-FS.FO</t>
        </is>
      </c>
      <c r="C2750" s="5" t="inlineStr">
        <is>
          <t>AT.AT-FS.FO-N2 fixation-N2</t>
        </is>
      </c>
      <c r="D2750" s="5" t="inlineStr">
        <is>
          <t>AT</t>
        </is>
      </c>
      <c r="E2750" s="5" t="inlineStr">
        <is>
          <t>AT</t>
        </is>
      </c>
      <c r="F2750" s="5">
        <f>VLOOKUP(E2750,'5.a Definitions'!E:F,2,FALSE)</f>
        <v/>
      </c>
      <c r="G2750" s="5" t="inlineStr">
        <is>
          <t>FS</t>
        </is>
      </c>
      <c r="H2750" s="5" t="inlineStr">
        <is>
          <t>FO</t>
        </is>
      </c>
      <c r="I2750" s="5">
        <f>VLOOKUP(H2750,'5.a Definitions'!E:F,2,FALSE)</f>
        <v/>
      </c>
      <c r="J2750" s="465" t="inlineStr">
        <is>
          <t xml:space="preserve"> N2 fixation </t>
        </is>
      </c>
      <c r="K2750" s="465" t="inlineStr">
        <is>
          <t xml:space="preserve"> N2 fixation forests </t>
        </is>
      </c>
      <c r="L2750" s="465" t="inlineStr">
        <is>
          <t xml:space="preserve"> inert </t>
        </is>
      </c>
      <c r="M2750" s="465" t="inlineStr">
        <is>
          <t xml:space="preserve"> N2 </t>
        </is>
      </c>
      <c r="N2750" s="466" t="n">
        <v>18</v>
      </c>
      <c r="O2750" s="467" t="n">
        <v>0.5019089907080868</v>
      </c>
      <c r="P2750" s="468" t="n">
        <v>2006</v>
      </c>
      <c r="Q2750" s="469" t="inlineStr">
        <is>
          <t>Moldan (2025) and SSB</t>
        </is>
      </c>
      <c r="R2750" s="469" t="inlineStr">
        <is>
          <t>ok</t>
        </is>
      </c>
      <c r="S2750" s="469" t="inlineStr">
        <is>
          <t xml:space="preserve"> text </t>
        </is>
      </c>
      <c r="T2750" s="426" t="inlineStr">
        <is>
          <t>Norway</t>
        </is>
      </c>
      <c r="U2750" s="465" t="inlineStr">
        <is>
          <t xml:space="preserve"> - </t>
        </is>
      </c>
      <c r="V2750" s="465" t="n">
        <v>0.04</v>
      </c>
    </row>
    <row r="2751" ht="16" customHeight="1">
      <c r="B2751" s="5" t="inlineStr">
        <is>
          <t>AT.AT-FS.OL</t>
        </is>
      </c>
      <c r="C2751" s="5" t="inlineStr">
        <is>
          <t>AT.AT-FS.OL-Deposition-OXN</t>
        </is>
      </c>
      <c r="D2751" s="5" t="inlineStr">
        <is>
          <t>AT</t>
        </is>
      </c>
      <c r="E2751" s="5" t="inlineStr">
        <is>
          <t>AT</t>
        </is>
      </c>
      <c r="F2751" s="5">
        <f>VLOOKUP(E2751,'5.a Definitions'!E:F,2,FALSE)</f>
        <v/>
      </c>
      <c r="G2751" s="5" t="inlineStr">
        <is>
          <t>FS</t>
        </is>
      </c>
      <c r="H2751" s="5" t="inlineStr">
        <is>
          <t>OL</t>
        </is>
      </c>
      <c r="I2751" s="5">
        <f>VLOOKUP(H2751,'5.a Definitions'!E:F,2,FALSE)</f>
        <v/>
      </c>
      <c r="J2751" s="465" t="inlineStr">
        <is>
          <t xml:space="preserve"> Deposition </t>
        </is>
      </c>
      <c r="K2751" s="465" t="inlineStr">
        <is>
          <t xml:space="preserve"> deposition to other land </t>
        </is>
      </c>
      <c r="L2751" s="465" t="inlineStr">
        <is>
          <t xml:space="preserve"> reactive </t>
        </is>
      </c>
      <c r="M2751" s="465" t="inlineStr">
        <is>
          <t xml:space="preserve"> OXN </t>
        </is>
      </c>
      <c r="N2751" s="466" t="n">
        <v>35.90346649164322</v>
      </c>
      <c r="O2751" s="467" t="n">
        <v>0.3766115071511001</v>
      </c>
      <c r="P2751" s="468" t="n">
        <v>2006</v>
      </c>
      <c r="Q2751" s="469" t="inlineStr">
        <is>
          <t>NILU and geodata.no</t>
        </is>
      </c>
      <c r="R2751" s="469" t="inlineStr">
        <is>
          <t>ok</t>
        </is>
      </c>
      <c r="S2751" s="469" t="inlineStr">
        <is>
          <t xml:space="preserve"> text </t>
        </is>
      </c>
      <c r="T2751" s="426" t="inlineStr">
        <is>
          <t>Norway</t>
        </is>
      </c>
      <c r="U2751" s="465" t="inlineStr">
        <is>
          <t xml:space="preserve"> - </t>
        </is>
      </c>
      <c r="V2751" s="465" t="n">
        <v>0.04</v>
      </c>
    </row>
    <row r="2752" ht="16" customHeight="1">
      <c r="B2752" s="5" t="inlineStr">
        <is>
          <t>AT.AT-FS.OL</t>
        </is>
      </c>
      <c r="C2752" s="5" t="inlineStr">
        <is>
          <t>AT.AT-FS.OL-Deposition-RDN</t>
        </is>
      </c>
      <c r="D2752" s="5" t="inlineStr">
        <is>
          <t>AT</t>
        </is>
      </c>
      <c r="E2752" s="5" t="inlineStr">
        <is>
          <t>AT</t>
        </is>
      </c>
      <c r="F2752" s="5">
        <f>VLOOKUP(E2752,'5.a Definitions'!E:F,2,FALSE)</f>
        <v/>
      </c>
      <c r="G2752" s="5" t="inlineStr">
        <is>
          <t>FS</t>
        </is>
      </c>
      <c r="H2752" s="5" t="inlineStr">
        <is>
          <t>OL</t>
        </is>
      </c>
      <c r="I2752" s="5">
        <f>VLOOKUP(H2752,'5.a Definitions'!E:F,2,FALSE)</f>
        <v/>
      </c>
      <c r="J2752" s="465" t="inlineStr">
        <is>
          <t xml:space="preserve"> Deposition </t>
        </is>
      </c>
      <c r="K2752" s="465" t="inlineStr">
        <is>
          <t xml:space="preserve"> deposition to other land </t>
        </is>
      </c>
      <c r="L2752" s="465" t="inlineStr">
        <is>
          <t xml:space="preserve"> reactive </t>
        </is>
      </c>
      <c r="M2752" s="465" t="inlineStr">
        <is>
          <t xml:space="preserve"> RDN </t>
        </is>
      </c>
      <c r="N2752" s="466" t="n">
        <v>40.42119879360219</v>
      </c>
      <c r="O2752" s="467" t="n">
        <v>0.3766115071511</v>
      </c>
      <c r="P2752" s="468" t="n">
        <v>2006</v>
      </c>
      <c r="Q2752" s="469" t="inlineStr">
        <is>
          <t>NILU and geodata.no</t>
        </is>
      </c>
      <c r="R2752" s="469" t="inlineStr">
        <is>
          <t>ok</t>
        </is>
      </c>
      <c r="S2752" s="469" t="inlineStr">
        <is>
          <t xml:space="preserve"> text </t>
        </is>
      </c>
      <c r="T2752" s="426" t="inlineStr">
        <is>
          <t>Norway</t>
        </is>
      </c>
      <c r="U2752" s="465" t="inlineStr">
        <is>
          <t xml:space="preserve"> - </t>
        </is>
      </c>
      <c r="V2752" s="465" t="n">
        <v>0.04</v>
      </c>
    </row>
    <row r="2753" ht="16" customHeight="1">
      <c r="B2753" s="5" t="inlineStr">
        <is>
          <t>AT.AT-FS.OL</t>
        </is>
      </c>
      <c r="C2753" s="5" t="inlineStr">
        <is>
          <t>AT.AT-FS.OL-N2 fixation-N2</t>
        </is>
      </c>
      <c r="D2753" s="5" t="inlineStr">
        <is>
          <t>AT</t>
        </is>
      </c>
      <c r="E2753" s="5" t="inlineStr">
        <is>
          <t>AT</t>
        </is>
      </c>
      <c r="F2753" s="5">
        <f>VLOOKUP(E2753,'5.a Definitions'!E:F,2,FALSE)</f>
        <v/>
      </c>
      <c r="G2753" s="5" t="inlineStr">
        <is>
          <t>FS</t>
        </is>
      </c>
      <c r="H2753" s="5" t="inlineStr">
        <is>
          <t>OL</t>
        </is>
      </c>
      <c r="I2753" s="5">
        <f>VLOOKUP(H2753,'5.a Definitions'!E:F,2,FALSE)</f>
        <v/>
      </c>
      <c r="J2753" s="465" t="inlineStr">
        <is>
          <t xml:space="preserve"> N2 fixation </t>
        </is>
      </c>
      <c r="K2753" s="465" t="inlineStr">
        <is>
          <t xml:space="preserve"> N2 fixation other land </t>
        </is>
      </c>
      <c r="L2753" s="465" t="inlineStr">
        <is>
          <t xml:space="preserve"> inert </t>
        </is>
      </c>
      <c r="M2753" s="465" t="inlineStr">
        <is>
          <t xml:space="preserve"> N2 </t>
        </is>
      </c>
      <c r="N2753" s="466" t="n">
        <v>23.228884</v>
      </c>
      <c r="O2753" s="467" t="n">
        <v>0.8373855850737826</v>
      </c>
      <c r="P2753" s="468" t="n">
        <v>2006</v>
      </c>
      <c r="Q2753" s="469" t="inlineStr">
        <is>
          <t>CORINE land cover inventory and Reddy &amp; DeLaune (2008)</t>
        </is>
      </c>
      <c r="R2753" s="469" t="inlineStr">
        <is>
          <t>ok</t>
        </is>
      </c>
      <c r="S2753" s="469" t="inlineStr">
        <is>
          <t xml:space="preserve"> text </t>
        </is>
      </c>
      <c r="T2753" s="426" t="inlineStr">
        <is>
          <t>Norway</t>
        </is>
      </c>
      <c r="U2753" s="465" t="inlineStr">
        <is>
          <t xml:space="preserve"> - </t>
        </is>
      </c>
      <c r="V2753" s="465" t="n">
        <v>0.04</v>
      </c>
    </row>
    <row r="2754" ht="16" customHeight="1">
      <c r="B2754" s="5" t="inlineStr">
        <is>
          <t>AT.AT-HS.HS</t>
        </is>
      </c>
      <c r="C2754" s="5" t="inlineStr">
        <is>
          <t>AT.AT-HS.HS-Deposition-OXN</t>
        </is>
      </c>
      <c r="D2754" s="5" t="inlineStr">
        <is>
          <t>AT</t>
        </is>
      </c>
      <c r="E2754" s="5" t="inlineStr">
        <is>
          <t>AT</t>
        </is>
      </c>
      <c r="F2754" s="5">
        <f>VLOOKUP(E2754,'5.a Definitions'!E:F,2,FALSE)</f>
        <v/>
      </c>
      <c r="G2754" s="5" t="inlineStr">
        <is>
          <t>HS</t>
        </is>
      </c>
      <c r="H2754" s="5" t="inlineStr">
        <is>
          <t>HS</t>
        </is>
      </c>
      <c r="I2754" s="5">
        <f>VLOOKUP(H2754,'5.a Definitions'!E:F,2,FALSE)</f>
        <v/>
      </c>
      <c r="J2754" s="465" t="inlineStr">
        <is>
          <t xml:space="preserve"> Deposition </t>
        </is>
      </c>
      <c r="K2754" s="465" t="inlineStr">
        <is>
          <t xml:space="preserve"> deposition to settlements </t>
        </is>
      </c>
      <c r="L2754" s="465" t="inlineStr">
        <is>
          <t xml:space="preserve"> reactive </t>
        </is>
      </c>
      <c r="M2754" s="465" t="inlineStr">
        <is>
          <t xml:space="preserve"> OXN </t>
        </is>
      </c>
      <c r="N2754" s="466" t="n">
        <v>1.947183830551937</v>
      </c>
      <c r="O2754" s="467" t="n">
        <v>0.3766115071511</v>
      </c>
      <c r="P2754" s="468" t="n">
        <v>2006</v>
      </c>
      <c r="Q2754" s="469" t="inlineStr">
        <is>
          <t>NILU and geodata.no</t>
        </is>
      </c>
      <c r="R2754" s="469" t="inlineStr">
        <is>
          <t>ok</t>
        </is>
      </c>
      <c r="S2754" s="469" t="inlineStr">
        <is>
          <t xml:space="preserve"> text </t>
        </is>
      </c>
      <c r="T2754" s="426" t="inlineStr">
        <is>
          <t>Norway</t>
        </is>
      </c>
      <c r="U2754" s="465" t="inlineStr">
        <is>
          <t xml:space="preserve"> - </t>
        </is>
      </c>
      <c r="V2754" s="465" t="n">
        <v>0.04</v>
      </c>
    </row>
    <row r="2755" ht="16" customHeight="1">
      <c r="B2755" s="5" t="inlineStr">
        <is>
          <t>AT.AT-HS.HS</t>
        </is>
      </c>
      <c r="C2755" s="5" t="inlineStr">
        <is>
          <t>AT.AT-HS.HS-Deposition-RDN</t>
        </is>
      </c>
      <c r="D2755" s="5" t="inlineStr">
        <is>
          <t>AT</t>
        </is>
      </c>
      <c r="E2755" s="5" t="inlineStr">
        <is>
          <t>AT</t>
        </is>
      </c>
      <c r="F2755" s="5">
        <f>VLOOKUP(E2755,'5.a Definitions'!E:F,2,FALSE)</f>
        <v/>
      </c>
      <c r="G2755" s="5" t="inlineStr">
        <is>
          <t>HS</t>
        </is>
      </c>
      <c r="H2755" s="5" t="inlineStr">
        <is>
          <t>HS</t>
        </is>
      </c>
      <c r="I2755" s="5">
        <f>VLOOKUP(H2755,'5.a Definitions'!E:F,2,FALSE)</f>
        <v/>
      </c>
      <c r="J2755" s="465" t="inlineStr">
        <is>
          <t xml:space="preserve"> Deposition </t>
        </is>
      </c>
      <c r="K2755" s="465" t="inlineStr">
        <is>
          <t xml:space="preserve"> deposition to settlements </t>
        </is>
      </c>
      <c r="L2755" s="465" t="inlineStr">
        <is>
          <t xml:space="preserve"> reactive </t>
        </is>
      </c>
      <c r="M2755" s="465" t="inlineStr">
        <is>
          <t xml:space="preserve"> RDN </t>
        </is>
      </c>
      <c r="N2755" s="466" t="n">
        <v>1.830473683232875</v>
      </c>
      <c r="O2755" s="467" t="n">
        <v>0.3766115071511001</v>
      </c>
      <c r="P2755" s="468" t="n">
        <v>2006</v>
      </c>
      <c r="Q2755" s="469" t="inlineStr">
        <is>
          <t>NILU and geodata.no</t>
        </is>
      </c>
      <c r="R2755" s="469" t="inlineStr">
        <is>
          <t>ok</t>
        </is>
      </c>
      <c r="S2755" s="469" t="inlineStr">
        <is>
          <t xml:space="preserve"> text </t>
        </is>
      </c>
      <c r="T2755" s="426" t="inlineStr">
        <is>
          <t>Norway</t>
        </is>
      </c>
      <c r="U2755" s="465" t="inlineStr">
        <is>
          <t xml:space="preserve"> - </t>
        </is>
      </c>
      <c r="V2755" s="465" t="n">
        <v>0.04</v>
      </c>
    </row>
    <row r="2756" ht="16" customHeight="1">
      <c r="B2756" s="5" t="inlineStr">
        <is>
          <t>AT.AT-HY.SW</t>
        </is>
      </c>
      <c r="C2756" s="5" t="inlineStr">
        <is>
          <t>AT.AT-HY.SW-Deposition-OXN</t>
        </is>
      </c>
      <c r="D2756" s="5" t="inlineStr">
        <is>
          <t>AT</t>
        </is>
      </c>
      <c r="E2756" s="5" t="inlineStr">
        <is>
          <t>AT</t>
        </is>
      </c>
      <c r="F2756" s="5">
        <f>VLOOKUP(E2756,'5.a Definitions'!E:F,2,FALSE)</f>
        <v/>
      </c>
      <c r="G2756" s="5" t="inlineStr">
        <is>
          <t>HY</t>
        </is>
      </c>
      <c r="H2756" s="5" t="inlineStr">
        <is>
          <t>SW</t>
        </is>
      </c>
      <c r="I2756" s="5">
        <f>VLOOKUP(H2756,'5.a Definitions'!E:F,2,FALSE)</f>
        <v/>
      </c>
      <c r="J2756" s="465" t="inlineStr">
        <is>
          <t xml:space="preserve"> Deposition </t>
        </is>
      </c>
      <c r="K2756" s="465" t="inlineStr">
        <is>
          <t xml:space="preserve"> deposition to surface water </t>
        </is>
      </c>
      <c r="L2756" s="465" t="inlineStr">
        <is>
          <t xml:space="preserve"> reactive </t>
        </is>
      </c>
      <c r="M2756" s="465" t="inlineStr">
        <is>
          <t xml:space="preserve"> OXN </t>
        </is>
      </c>
      <c r="N2756" s="466" t="n">
        <v>5.07781198928235</v>
      </c>
      <c r="O2756" s="467" t="n">
        <v>0.3766115071511001</v>
      </c>
      <c r="P2756" s="468" t="n">
        <v>2006</v>
      </c>
      <c r="Q2756" s="469" t="inlineStr">
        <is>
          <t>NILU and geodata.no</t>
        </is>
      </c>
      <c r="R2756" s="469" t="inlineStr">
        <is>
          <t>ok</t>
        </is>
      </c>
      <c r="S2756" s="469" t="inlineStr">
        <is>
          <t xml:space="preserve"> text </t>
        </is>
      </c>
      <c r="T2756" s="426" t="inlineStr">
        <is>
          <t>Norway</t>
        </is>
      </c>
      <c r="U2756" s="465" t="inlineStr">
        <is>
          <t xml:space="preserve"> - </t>
        </is>
      </c>
      <c r="V2756" s="465" t="n">
        <v>0.04</v>
      </c>
    </row>
    <row r="2757" ht="16" customFormat="1" customHeight="1" s="482">
      <c r="B2757" s="5" t="inlineStr">
        <is>
          <t>AT.AT-HY.SW</t>
        </is>
      </c>
      <c r="C2757" s="5" t="inlineStr">
        <is>
          <t>AT.AT-HY.SW-Deposition-RDN</t>
        </is>
      </c>
      <c r="D2757" s="5" t="inlineStr">
        <is>
          <t>AT</t>
        </is>
      </c>
      <c r="E2757" s="5" t="inlineStr">
        <is>
          <t>AT</t>
        </is>
      </c>
      <c r="F2757" s="5">
        <f>VLOOKUP(E2757,'5.a Definitions'!E:F,2,FALSE)</f>
        <v/>
      </c>
      <c r="G2757" s="5" t="inlineStr">
        <is>
          <t>HY</t>
        </is>
      </c>
      <c r="H2757" s="5" t="inlineStr">
        <is>
          <t>SW</t>
        </is>
      </c>
      <c r="I2757" s="5">
        <f>VLOOKUP(H2757,'5.a Definitions'!E:F,2,FALSE)</f>
        <v/>
      </c>
      <c r="J2757" s="465" t="inlineStr">
        <is>
          <t xml:space="preserve"> Deposition </t>
        </is>
      </c>
      <c r="K2757" s="465" t="inlineStr">
        <is>
          <t xml:space="preserve"> deposition to surface water </t>
        </is>
      </c>
      <c r="L2757" s="465" t="inlineStr">
        <is>
          <t xml:space="preserve"> reactive </t>
        </is>
      </c>
      <c r="M2757" s="465" t="inlineStr">
        <is>
          <t xml:space="preserve"> RDN </t>
        </is>
      </c>
      <c r="N2757" s="466" t="n">
        <v>5.214497837115424</v>
      </c>
      <c r="O2757" s="467" t="n">
        <v>0.3766115071511</v>
      </c>
      <c r="P2757" s="468" t="n">
        <v>2006</v>
      </c>
      <c r="Q2757" s="469" t="inlineStr">
        <is>
          <t>NILU and geodata.no</t>
        </is>
      </c>
      <c r="R2757" s="469" t="inlineStr">
        <is>
          <t>ok</t>
        </is>
      </c>
      <c r="S2757" s="469" t="inlineStr">
        <is>
          <t xml:space="preserve"> text </t>
        </is>
      </c>
      <c r="T2757" s="426" t="inlineStr">
        <is>
          <t>Norway</t>
        </is>
      </c>
      <c r="U2757" s="465" t="inlineStr">
        <is>
          <t xml:space="preserve"> - </t>
        </is>
      </c>
      <c r="V2757" s="465" t="n">
        <v>0.04</v>
      </c>
    </row>
    <row r="2758" ht="16" customHeight="1">
      <c r="B2758" s="5" t="inlineStr">
        <is>
          <t>AT.AT-HY.SW</t>
        </is>
      </c>
      <c r="C2758" s="5" t="inlineStr">
        <is>
          <t>AT.AT-HY.SW-N2 fixation-N2</t>
        </is>
      </c>
      <c r="D2758" s="5" t="inlineStr">
        <is>
          <t>AT</t>
        </is>
      </c>
      <c r="E2758" s="5" t="inlineStr">
        <is>
          <t>AT</t>
        </is>
      </c>
      <c r="F2758" s="5">
        <f>VLOOKUP(E2758,'5.a Definitions'!E:F,2,FALSE)</f>
        <v/>
      </c>
      <c r="G2758" s="5" t="inlineStr">
        <is>
          <t>HY</t>
        </is>
      </c>
      <c r="H2758" s="5" t="inlineStr">
        <is>
          <t>SW</t>
        </is>
      </c>
      <c r="I2758" s="5">
        <f>VLOOKUP(H2758,'5.a Definitions'!E:F,2,FALSE)</f>
        <v/>
      </c>
      <c r="J2758" s="465" t="inlineStr">
        <is>
          <t xml:space="preserve"> N2 fixation </t>
        </is>
      </c>
      <c r="K2758" s="465" t="inlineStr">
        <is>
          <t xml:space="preserve"> N2 fixation surface water </t>
        </is>
      </c>
      <c r="L2758" s="465" t="inlineStr">
        <is>
          <t xml:space="preserve"> inert </t>
        </is>
      </c>
      <c r="M2758" s="465" t="inlineStr">
        <is>
          <t xml:space="preserve"> N2 </t>
        </is>
      </c>
      <c r="N2758" s="466" t="n">
        <v>2.0457</v>
      </c>
      <c r="O2758" s="467" t="n">
        <v>8.962723886426243</v>
      </c>
      <c r="P2758" s="468" t="n">
        <v>2006</v>
      </c>
      <c r="Q2758" s="469" t="inlineStr">
        <is>
          <t>NIBIO and Reddy &amp; DeLaune (2008)</t>
        </is>
      </c>
      <c r="R2758" s="469" t="inlineStr">
        <is>
          <t>ok</t>
        </is>
      </c>
      <c r="S2758" s="469" t="inlineStr">
        <is>
          <t xml:space="preserve"> text </t>
        </is>
      </c>
      <c r="T2758" s="426" t="inlineStr">
        <is>
          <t>Norway</t>
        </is>
      </c>
      <c r="U2758" s="465" t="inlineStr">
        <is>
          <t xml:space="preserve"> - </t>
        </is>
      </c>
      <c r="V2758" s="465" t="n">
        <v>0.04</v>
      </c>
    </row>
    <row r="2759" ht="16" customHeight="1">
      <c r="B2759" s="5" t="inlineStr">
        <is>
          <t>AT.AT-RW.RW</t>
        </is>
      </c>
      <c r="C2759" s="5" t="inlineStr">
        <is>
          <t>AT.AT-RW.RW-Atmospheric outflow-RDN</t>
        </is>
      </c>
      <c r="D2759" s="5" t="inlineStr">
        <is>
          <t>AT</t>
        </is>
      </c>
      <c r="E2759" s="5" t="inlineStr">
        <is>
          <t>AT</t>
        </is>
      </c>
      <c r="F2759" s="5">
        <f>VLOOKUP(E2759,'5.a Definitions'!E:F,2,FALSE)</f>
        <v/>
      </c>
      <c r="G2759" s="5" t="inlineStr">
        <is>
          <t>RW</t>
        </is>
      </c>
      <c r="H2759" s="5" t="inlineStr">
        <is>
          <t>RW</t>
        </is>
      </c>
      <c r="I2759" s="5">
        <f>VLOOKUP(H2759,'5.a Definitions'!E:F,2,FALSE)</f>
        <v/>
      </c>
      <c r="J2759" s="465" t="inlineStr">
        <is>
          <t xml:space="preserve"> Atmospheric outflow </t>
        </is>
      </c>
      <c r="K2759" s="465" t="inlineStr">
        <is>
          <t xml:space="preserve"> atmospheric outflow </t>
        </is>
      </c>
      <c r="L2759" s="465" t="inlineStr">
        <is>
          <t xml:space="preserve"> reactive </t>
        </is>
      </c>
      <c r="M2759" s="465" t="inlineStr">
        <is>
          <t xml:space="preserve"> RDN </t>
        </is>
      </c>
      <c r="N2759" s="466" t="n">
        <v>10.40135462132667</v>
      </c>
      <c r="O2759" s="467" t="n">
        <v>0.4978678205152002</v>
      </c>
      <c r="P2759" s="468" t="n">
        <v>2006</v>
      </c>
      <c r="Q2759" s="469" t="inlineStr">
        <is>
          <t>EMEP SR tables</t>
        </is>
      </c>
      <c r="R2759" s="469" t="inlineStr">
        <is>
          <t>ok</t>
        </is>
      </c>
      <c r="S2759" s="469" t="inlineStr">
        <is>
          <t xml:space="preserve"> text </t>
        </is>
      </c>
      <c r="T2759" s="426" t="inlineStr">
        <is>
          <t>Norway</t>
        </is>
      </c>
      <c r="U2759" s="465" t="inlineStr">
        <is>
          <t xml:space="preserve"> - </t>
        </is>
      </c>
      <c r="V2759" s="465" t="n">
        <v>0.04</v>
      </c>
    </row>
    <row r="2760" ht="16" customHeight="1" thickBot="1">
      <c r="A2760" s="493" t="n"/>
      <c r="B2760" s="6" t="inlineStr">
        <is>
          <t>AT.AT-RW.RW</t>
        </is>
      </c>
      <c r="C2760" s="6" t="inlineStr">
        <is>
          <t>AT.AT-RW.RW-Atmospheric outflow-OXN</t>
        </is>
      </c>
      <c r="D2760" s="6" t="inlineStr">
        <is>
          <t>AT</t>
        </is>
      </c>
      <c r="E2760" s="6" t="inlineStr">
        <is>
          <t>AT</t>
        </is>
      </c>
      <c r="F2760" s="5">
        <f>VLOOKUP(E2760,'5.a Definitions'!E:F,2,FALSE)</f>
        <v/>
      </c>
      <c r="G2760" s="6" t="inlineStr">
        <is>
          <t>RW</t>
        </is>
      </c>
      <c r="H2760" s="6" t="inlineStr">
        <is>
          <t>RW</t>
        </is>
      </c>
      <c r="I2760" s="5">
        <f>VLOOKUP(H2760,'5.a Definitions'!E:F,2,FALSE)</f>
        <v/>
      </c>
      <c r="J2760" s="470" t="inlineStr">
        <is>
          <t xml:space="preserve"> Atmospheric outflow </t>
        </is>
      </c>
      <c r="K2760" s="470" t="inlineStr">
        <is>
          <t xml:space="preserve"> atmospheric outflow </t>
        </is>
      </c>
      <c r="L2760" s="470" t="inlineStr">
        <is>
          <t xml:space="preserve"> reactive </t>
        </is>
      </c>
      <c r="M2760" s="470" t="inlineStr">
        <is>
          <t xml:space="preserve"> OXN </t>
        </is>
      </c>
      <c r="N2760" s="466" t="n">
        <v>35.2585631984</v>
      </c>
      <c r="O2760" s="471" t="n">
        <v>0.4978678205152002</v>
      </c>
      <c r="P2760" s="468" t="n">
        <v>2006</v>
      </c>
      <c r="Q2760" s="472" t="inlineStr">
        <is>
          <t>EMEP SR tables</t>
        </is>
      </c>
      <c r="R2760" s="469" t="inlineStr">
        <is>
          <t>ok</t>
        </is>
      </c>
      <c r="S2760" s="472" t="inlineStr">
        <is>
          <t xml:space="preserve"> text </t>
        </is>
      </c>
      <c r="T2760" s="426" t="inlineStr">
        <is>
          <t>Norway</t>
        </is>
      </c>
      <c r="U2760" s="470" t="inlineStr">
        <is>
          <t xml:space="preserve"> - </t>
        </is>
      </c>
      <c r="V2760" s="470" t="n">
        <v>0.04</v>
      </c>
    </row>
    <row r="2761" ht="16" customHeight="1">
      <c r="A2761" s="491" t="inlineStr">
        <is>
          <t>Hydrosphere</t>
        </is>
      </c>
      <c r="B2761" s="5" t="inlineStr">
        <is>
          <t>HY.CW-MP.FP</t>
        </is>
      </c>
      <c r="C2761" s="5" t="inlineStr">
        <is>
          <t>HY.CW-MP.FP-Fish (wild catch)-Nmix</t>
        </is>
      </c>
      <c r="D2761" s="5" t="inlineStr">
        <is>
          <t>HY</t>
        </is>
      </c>
      <c r="E2761" s="5" t="inlineStr">
        <is>
          <t>CW</t>
        </is>
      </c>
      <c r="F2761" s="5">
        <f>VLOOKUP(E2761,'5.a Definitions'!E:F,2,FALSE)</f>
        <v/>
      </c>
      <c r="G2761" s="5" t="inlineStr">
        <is>
          <t>MP</t>
        </is>
      </c>
      <c r="H2761" s="5" t="inlineStr">
        <is>
          <t>FP</t>
        </is>
      </c>
      <c r="I2761" s="5">
        <f>VLOOKUP(H2761,'5.a Definitions'!E:F,2,FALSE)</f>
        <v/>
      </c>
      <c r="J2761" s="465" t="inlineStr">
        <is>
          <t xml:space="preserve"> Fish (wild catch) </t>
        </is>
      </c>
      <c r="K2761" s="5" t="inlineStr">
        <is>
          <t>coastal water fish (wild catch)</t>
        </is>
      </c>
      <c r="L2761" s="465" t="inlineStr">
        <is>
          <t xml:space="preserve"> reactive </t>
        </is>
      </c>
      <c r="M2761" s="465" t="inlineStr">
        <is>
          <t xml:space="preserve"> Nmix </t>
        </is>
      </c>
      <c r="N2761" s="466" t="n">
        <v>61.5826767024</v>
      </c>
      <c r="O2761" s="467" t="n">
        <v>0.1130776288543234</v>
      </c>
      <c r="P2761" s="468" t="n">
        <v>2006</v>
      </c>
      <c r="Q2761" s="469" t="inlineStr">
        <is>
          <t>Fiskeridirektoratet</t>
        </is>
      </c>
      <c r="R2761" s="469" t="inlineStr">
        <is>
          <t>ok</t>
        </is>
      </c>
      <c r="S2761" s="469" t="inlineStr">
        <is>
          <t xml:space="preserve"> text </t>
        </is>
      </c>
      <c r="T2761" s="426" t="inlineStr">
        <is>
          <t>Norway</t>
        </is>
      </c>
      <c r="U2761" s="5" t="inlineStr">
        <is>
          <t>useful output</t>
        </is>
      </c>
      <c r="V2761" s="465" t="n">
        <v>0.04</v>
      </c>
    </row>
    <row r="2762" ht="16" customHeight="1">
      <c r="B2762" s="5" t="inlineStr">
        <is>
          <t>HY.SW-AT.AT</t>
        </is>
      </c>
      <c r="C2762" s="5" t="inlineStr">
        <is>
          <t>HY.SW-AT.AT-Emissions-N2</t>
        </is>
      </c>
      <c r="D2762" s="5" t="inlineStr">
        <is>
          <t>HY</t>
        </is>
      </c>
      <c r="E2762" s="5" t="inlineStr">
        <is>
          <t>SW</t>
        </is>
      </c>
      <c r="F2762" s="5">
        <f>VLOOKUP(E2762,'5.a Definitions'!E:F,2,FALSE)</f>
        <v/>
      </c>
      <c r="G2762" s="5" t="inlineStr">
        <is>
          <t>AT</t>
        </is>
      </c>
      <c r="H2762" s="5" t="inlineStr">
        <is>
          <t>AT</t>
        </is>
      </c>
      <c r="I2762" s="5">
        <f>VLOOKUP(H2762,'5.a Definitions'!E:F,2,FALSE)</f>
        <v/>
      </c>
      <c r="J2762" s="465" t="inlineStr">
        <is>
          <t xml:space="preserve"> Emissions </t>
        </is>
      </c>
      <c r="K2762" s="465" t="inlineStr">
        <is>
          <t xml:space="preserve"> surface water emissions </t>
        </is>
      </c>
      <c r="L2762" s="465" t="inlineStr">
        <is>
          <t xml:space="preserve"> inert </t>
        </is>
      </c>
      <c r="M2762" s="465" t="inlineStr">
        <is>
          <t xml:space="preserve"> N2 </t>
        </is>
      </c>
      <c r="N2762" s="466" t="n">
        <v>12.97983269474714</v>
      </c>
      <c r="O2762" s="467" t="n">
        <v>0.6007069299015524</v>
      </c>
      <c r="P2762" s="468" t="n">
        <v>2006</v>
      </c>
      <c r="Q2762" s="469" t="inlineStr">
        <is>
          <t>Filled (extrapolated from 2013: inflow to coastal waters x TEOTIL3 retention ratio)</t>
        </is>
      </c>
      <c r="R2762" s="469" t="inlineStr">
        <is>
          <t>ok</t>
        </is>
      </c>
      <c r="S2762" s="469" t="inlineStr">
        <is>
          <t xml:space="preserve"> text </t>
        </is>
      </c>
      <c r="T2762" s="426" t="inlineStr">
        <is>
          <t>Norway</t>
        </is>
      </c>
      <c r="U2762" s="465" t="inlineStr">
        <is>
          <t xml:space="preserve"> N wasted </t>
        </is>
      </c>
      <c r="V2762" s="465" t="n">
        <v>0.04</v>
      </c>
    </row>
    <row r="2763" ht="16" customHeight="1">
      <c r="B2763" s="5" t="inlineStr">
        <is>
          <t>HY.SW-AT.AT</t>
        </is>
      </c>
      <c r="C2763" s="5" t="inlineStr">
        <is>
          <t>HY.SW-AT.AT-Emissions-N2O</t>
        </is>
      </c>
      <c r="D2763" s="5" t="inlineStr">
        <is>
          <t>HY</t>
        </is>
      </c>
      <c r="E2763" s="5" t="inlineStr">
        <is>
          <t>SW</t>
        </is>
      </c>
      <c r="F2763" s="5">
        <f>VLOOKUP(E2763,'5.a Definitions'!E:F,2,FALSE)</f>
        <v/>
      </c>
      <c r="G2763" s="5" t="inlineStr">
        <is>
          <t>AT</t>
        </is>
      </c>
      <c r="H2763" s="5" t="inlineStr">
        <is>
          <t>AT</t>
        </is>
      </c>
      <c r="I2763" s="5">
        <f>VLOOKUP(H2763,'5.a Definitions'!E:F,2,FALSE)</f>
        <v/>
      </c>
      <c r="J2763" s="465" t="inlineStr">
        <is>
          <t xml:space="preserve"> Emissions </t>
        </is>
      </c>
      <c r="K2763" s="465" t="inlineStr">
        <is>
          <t xml:space="preserve"> surface water emissions </t>
        </is>
      </c>
      <c r="L2763" s="465" t="inlineStr">
        <is>
          <t xml:space="preserve"> reactive </t>
        </is>
      </c>
      <c r="M2763" s="465" t="inlineStr">
        <is>
          <t xml:space="preserve"> N2O </t>
        </is>
      </c>
      <c r="N2763" s="466" t="n">
        <v>0.131109421159062</v>
      </c>
      <c r="O2763" s="467" t="n">
        <v>10.68349161460369</v>
      </c>
      <c r="P2763" s="468" t="n">
        <v>2006</v>
      </c>
      <c r="Q2763" s="469" t="inlineStr">
        <is>
          <t>Filled (extrapolated from 2013: inflow to coastal waters x TEOTIL3 retention ratio)</t>
        </is>
      </c>
      <c r="R2763" s="469" t="inlineStr">
        <is>
          <t>ok</t>
        </is>
      </c>
      <c r="S2763" s="469" t="inlineStr">
        <is>
          <t xml:space="preserve"> text </t>
        </is>
      </c>
      <c r="T2763" s="426" t="inlineStr">
        <is>
          <t>Norway</t>
        </is>
      </c>
      <c r="U2763" s="465" t="inlineStr">
        <is>
          <t xml:space="preserve"> N wasted </t>
        </is>
      </c>
      <c r="V2763" s="465" t="n">
        <v>0.04</v>
      </c>
    </row>
    <row r="2764" ht="16" customHeight="1">
      <c r="B2764" s="5" t="inlineStr">
        <is>
          <t>HY.SW-HY.CW</t>
        </is>
      </c>
      <c r="C2764" s="5" t="inlineStr">
        <is>
          <t>HY.SW-HY.CW-Inflow to coastal waters-Nmix</t>
        </is>
      </c>
      <c r="D2764" s="5" t="inlineStr">
        <is>
          <t>HY</t>
        </is>
      </c>
      <c r="E2764" s="5" t="inlineStr">
        <is>
          <t>SW</t>
        </is>
      </c>
      <c r="F2764" s="5">
        <f>VLOOKUP(E2764,'5.a Definitions'!E:F,2,FALSE)</f>
        <v/>
      </c>
      <c r="G2764" s="5" t="inlineStr">
        <is>
          <t>HY</t>
        </is>
      </c>
      <c r="H2764" s="5" t="inlineStr">
        <is>
          <t>CW</t>
        </is>
      </c>
      <c r="I2764" s="5">
        <f>VLOOKUP(H2764,'5.a Definitions'!E:F,2,FALSE)</f>
        <v/>
      </c>
      <c r="J2764" s="465" t="inlineStr">
        <is>
          <t xml:space="preserve"> Inflow to coastal waters </t>
        </is>
      </c>
      <c r="K2764" s="465" t="inlineStr">
        <is>
          <t xml:space="preserve"> inflow to coastal water </t>
        </is>
      </c>
      <c r="L2764" s="465" t="inlineStr">
        <is>
          <t xml:space="preserve"> reactive </t>
        </is>
      </c>
      <c r="M2764" s="465" t="inlineStr">
        <is>
          <t xml:space="preserve"> Nmix </t>
        </is>
      </c>
      <c r="N2764" s="466" t="n">
        <v>109.0311362874518</v>
      </c>
      <c r="O2764" s="467" t="n">
        <v>0.2198294736520319</v>
      </c>
      <c r="P2764" s="468" t="n">
        <v>2006</v>
      </c>
      <c r="Q2764" s="469" t="inlineStr">
        <is>
          <t>NIVA TEOTIL2, bias-corrected to TEOTIL3</t>
        </is>
      </c>
      <c r="R2764" s="469" t="inlineStr">
        <is>
          <t>ok</t>
        </is>
      </c>
      <c r="S2764" s="469" t="inlineStr">
        <is>
          <t xml:space="preserve"> text </t>
        </is>
      </c>
      <c r="T2764" s="426" t="inlineStr">
        <is>
          <t>Norway</t>
        </is>
      </c>
      <c r="U2764" s="465" t="inlineStr">
        <is>
          <t xml:space="preserve"> - </t>
        </is>
      </c>
      <c r="V2764" s="465" t="n">
        <v>0.04</v>
      </c>
    </row>
    <row r="2765" ht="16" customHeight="1">
      <c r="B2765" s="5" t="inlineStr">
        <is>
          <t>HY.CW-MP.FP</t>
        </is>
      </c>
      <c r="C2765" s="5" t="inlineStr">
        <is>
          <t>HY.CW-MP.FP-Shellfish-Nmix</t>
        </is>
      </c>
      <c r="D2765" s="5" t="inlineStr">
        <is>
          <t>HY</t>
        </is>
      </c>
      <c r="E2765" s="5" t="inlineStr">
        <is>
          <t>CW</t>
        </is>
      </c>
      <c r="F2765" s="5">
        <f>VLOOKUP(E2765,'5.a Definitions'!E:F,2,FALSE)</f>
        <v/>
      </c>
      <c r="G2765" s="5" t="inlineStr">
        <is>
          <t>MP</t>
        </is>
      </c>
      <c r="H2765" s="5" t="inlineStr">
        <is>
          <t>FP</t>
        </is>
      </c>
      <c r="I2765" s="5">
        <f>VLOOKUP(H2765,'5.a Definitions'!E:F,2,FALSE)</f>
        <v/>
      </c>
      <c r="J2765" s="465" t="inlineStr">
        <is>
          <t xml:space="preserve"> Shellfish </t>
        </is>
      </c>
      <c r="K2765" s="465" t="inlineStr">
        <is>
          <t xml:space="preserve"> coastal water shellfish </t>
        </is>
      </c>
      <c r="L2765" s="465" t="inlineStr">
        <is>
          <t xml:space="preserve"> reactive </t>
        </is>
      </c>
      <c r="M2765" s="465" t="inlineStr">
        <is>
          <t xml:space="preserve"> Nmix </t>
        </is>
      </c>
      <c r="N2765" s="466" t="n">
        <v>1.870088742</v>
      </c>
      <c r="O2765" s="467" t="n">
        <v>0.1447596057562041</v>
      </c>
      <c r="P2765" s="468" t="n">
        <v>2006</v>
      </c>
      <c r="Q2765" s="469" t="inlineStr">
        <is>
          <t>Fiskeridirektoratet</t>
        </is>
      </c>
      <c r="R2765" s="469" t="inlineStr">
        <is>
          <t>ok</t>
        </is>
      </c>
      <c r="S2765" s="469" t="inlineStr">
        <is>
          <t xml:space="preserve"> text </t>
        </is>
      </c>
      <c r="T2765" s="426" t="inlineStr">
        <is>
          <t>Norway</t>
        </is>
      </c>
      <c r="U2765" s="5" t="inlineStr">
        <is>
          <t>useful output</t>
        </is>
      </c>
      <c r="V2765" s="465" t="n">
        <v>0.04</v>
      </c>
    </row>
    <row r="2766" ht="16" customHeight="1">
      <c r="B2766" s="5" t="inlineStr">
        <is>
          <t>HY.AC-MP.FP</t>
        </is>
      </c>
      <c r="C2766" s="5" t="inlineStr">
        <is>
          <t>HY.AC-MP.FP-Coastal fish and seafood-Nmix</t>
        </is>
      </c>
      <c r="D2766" s="5" t="inlineStr">
        <is>
          <t>HY</t>
        </is>
      </c>
      <c r="E2766" s="5" t="inlineStr">
        <is>
          <t>AC</t>
        </is>
      </c>
      <c r="F2766" s="5">
        <f>VLOOKUP(E2766,'5.a Definitions'!E:F,2,FALSE)</f>
        <v/>
      </c>
      <c r="G2766" s="5" t="inlineStr">
        <is>
          <t>MP</t>
        </is>
      </c>
      <c r="H2766" s="5" t="inlineStr">
        <is>
          <t>FP</t>
        </is>
      </c>
      <c r="I2766" s="5">
        <f>VLOOKUP(H2766,'5.a Definitions'!E:F,2,FALSE)</f>
        <v/>
      </c>
      <c r="J2766" s="465" t="inlineStr">
        <is>
          <t xml:space="preserve"> Coastal fish and seafood </t>
        </is>
      </c>
      <c r="K2766" s="465" t="inlineStr">
        <is>
          <t xml:space="preserve"> aquaculture coastal fish and seafood </t>
        </is>
      </c>
      <c r="L2766" s="465" t="inlineStr">
        <is>
          <t xml:space="preserve"> reactive </t>
        </is>
      </c>
      <c r="M2766" s="465" t="inlineStr">
        <is>
          <t xml:space="preserve"> Nmix </t>
        </is>
      </c>
      <c r="N2766" s="466" t="n">
        <v>19.96994364058902</v>
      </c>
      <c r="O2766" s="467" t="n">
        <v>0.1145153606677171</v>
      </c>
      <c r="P2766" s="468" t="n">
        <v>2006</v>
      </c>
      <c r="Q2766" s="469" t="inlineStr">
        <is>
          <t>Fiskeridirektoratet; dead and discarded fish filled (extrapolated from 2007 as a share of harvest)</t>
        </is>
      </c>
      <c r="R2766" s="469" t="inlineStr">
        <is>
          <t>ok</t>
        </is>
      </c>
      <c r="S2766" s="469" t="inlineStr">
        <is>
          <t xml:space="preserve"> text </t>
        </is>
      </c>
      <c r="T2766" s="426" t="inlineStr">
        <is>
          <t>Norway</t>
        </is>
      </c>
      <c r="U2766" s="5" t="inlineStr">
        <is>
          <t>useful output</t>
        </is>
      </c>
      <c r="V2766" s="465" t="n">
        <v>0.04</v>
      </c>
    </row>
    <row r="2767" ht="16" customHeight="1">
      <c r="B2767" s="5" t="inlineStr">
        <is>
          <t>HY.AC-MP.FP</t>
        </is>
      </c>
      <c r="C2767" s="5" t="inlineStr">
        <is>
          <t>HY.AC-MP.FP-Freshwater fish and seafood-Nmix</t>
        </is>
      </c>
      <c r="D2767" s="5" t="inlineStr">
        <is>
          <t>HY</t>
        </is>
      </c>
      <c r="E2767" s="5" t="inlineStr">
        <is>
          <t>AC</t>
        </is>
      </c>
      <c r="F2767" s="5">
        <f>VLOOKUP(E2767,'5.a Definitions'!E:F,2,FALSE)</f>
        <v/>
      </c>
      <c r="G2767" s="5" t="inlineStr">
        <is>
          <t>MP</t>
        </is>
      </c>
      <c r="H2767" s="5" t="inlineStr">
        <is>
          <t>FP</t>
        </is>
      </c>
      <c r="I2767" s="5">
        <f>VLOOKUP(H2767,'5.a Definitions'!E:F,2,FALSE)</f>
        <v/>
      </c>
      <c r="J2767" s="465" t="inlineStr">
        <is>
          <t xml:space="preserve"> Freshwater fish and seafood </t>
        </is>
      </c>
      <c r="K2767" s="465" t="inlineStr">
        <is>
          <t xml:space="preserve"> aquaculture freshwater fish and seafood </t>
        </is>
      </c>
      <c r="L2767" s="465" t="inlineStr">
        <is>
          <t xml:space="preserve"> reactive </t>
        </is>
      </c>
      <c r="M2767" s="465" t="inlineStr">
        <is>
          <t xml:space="preserve"> Nmix </t>
        </is>
      </c>
      <c r="N2767" s="466" t="n">
        <v>0</v>
      </c>
      <c r="O2767" s="467" t="n">
        <v>20</v>
      </c>
      <c r="P2767" s="468" t="n">
        <v>2006</v>
      </c>
      <c r="Q2767" s="469" t="inlineStr">
        <is>
          <t>no production</t>
        </is>
      </c>
      <c r="R2767" s="469" t="inlineStr">
        <is>
          <t>ok</t>
        </is>
      </c>
      <c r="S2767" s="469" t="inlineStr">
        <is>
          <t xml:space="preserve"> text </t>
        </is>
      </c>
      <c r="T2767" s="426" t="inlineStr">
        <is>
          <t>Norway</t>
        </is>
      </c>
      <c r="U2767" s="5" t="inlineStr">
        <is>
          <t>useful output</t>
        </is>
      </c>
      <c r="V2767" s="465" t="n">
        <v>0.04</v>
      </c>
    </row>
    <row r="2768" ht="16" customHeight="1">
      <c r="B2768" s="5" t="inlineStr">
        <is>
          <t>HY.AC-HY.CW</t>
        </is>
      </c>
      <c r="C2768" s="5" t="inlineStr">
        <is>
          <t>HY.AC-HY.CW-Waste feed-Nmix</t>
        </is>
      </c>
      <c r="D2768" s="5" t="inlineStr">
        <is>
          <t>HY</t>
        </is>
      </c>
      <c r="E2768" s="5" t="inlineStr">
        <is>
          <t>AC</t>
        </is>
      </c>
      <c r="F2768" s="5">
        <f>VLOOKUP(E2768,'5.a Definitions'!E:F,2,FALSE)</f>
        <v/>
      </c>
      <c r="G2768" s="5" t="inlineStr">
        <is>
          <t>HY</t>
        </is>
      </c>
      <c r="H2768" s="5" t="inlineStr">
        <is>
          <t>CW</t>
        </is>
      </c>
      <c r="I2768" s="5">
        <f>VLOOKUP(H2768,'5.a Definitions'!E:F,2,FALSE)</f>
        <v/>
      </c>
      <c r="J2768" s="465" t="inlineStr">
        <is>
          <t xml:space="preserve"> Waste feed </t>
        </is>
      </c>
      <c r="K2768" s="465" t="inlineStr">
        <is>
          <t xml:space="preserve"> waste feed to coastal water </t>
        </is>
      </c>
      <c r="L2768" s="465" t="inlineStr">
        <is>
          <t xml:space="preserve"> reactive </t>
        </is>
      </c>
      <c r="M2768" s="465" t="inlineStr">
        <is>
          <t xml:space="preserve"> Nmix </t>
        </is>
      </c>
      <c r="N2768" s="466" t="n">
        <v>4.755176830554063</v>
      </c>
      <c r="O2768" s="467" t="n">
        <v>0.4254882112097067</v>
      </c>
      <c r="P2768" s="468" t="n">
        <v>2006</v>
      </c>
      <c r="Q2768" s="469" t="inlineStr">
        <is>
          <t>Mass balance</t>
        </is>
      </c>
      <c r="R2768" s="469" t="inlineStr">
        <is>
          <t>ok</t>
        </is>
      </c>
      <c r="S2768" s="469" t="inlineStr">
        <is>
          <t xml:space="preserve"> text </t>
        </is>
      </c>
      <c r="T2768" s="426" t="inlineStr">
        <is>
          <t>Norway</t>
        </is>
      </c>
      <c r="U2768" s="465" t="inlineStr">
        <is>
          <t xml:space="preserve"> N wasted </t>
        </is>
      </c>
      <c r="V2768" s="465" t="n">
        <v>0.04</v>
      </c>
    </row>
    <row r="2769" ht="16" customHeight="1">
      <c r="B2769" s="5" t="inlineStr">
        <is>
          <t>HY.AC-HY.CW</t>
        </is>
      </c>
      <c r="C2769" s="5" t="inlineStr">
        <is>
          <t>HY.AC-HY.CW-Excretia-Nmix</t>
        </is>
      </c>
      <c r="D2769" s="5" t="inlineStr">
        <is>
          <t>HY</t>
        </is>
      </c>
      <c r="E2769" s="5" t="inlineStr">
        <is>
          <t>AC</t>
        </is>
      </c>
      <c r="F2769" s="5">
        <f>VLOOKUP(E2769,'5.a Definitions'!E:F,2,FALSE)</f>
        <v/>
      </c>
      <c r="G2769" s="5" t="inlineStr">
        <is>
          <t>HY</t>
        </is>
      </c>
      <c r="H2769" s="5" t="inlineStr">
        <is>
          <t>CW</t>
        </is>
      </c>
      <c r="I2769" s="5">
        <f>VLOOKUP(H2769,'5.a Definitions'!E:F,2,FALSE)</f>
        <v/>
      </c>
      <c r="J2769" s="465" t="inlineStr">
        <is>
          <t xml:space="preserve"> Excretia </t>
        </is>
      </c>
      <c r="K2769" s="465" t="inlineStr">
        <is>
          <t xml:space="preserve"> excretia to coastal water </t>
        </is>
      </c>
      <c r="L2769" s="465" t="inlineStr">
        <is>
          <t xml:space="preserve"> reactive </t>
        </is>
      </c>
      <c r="M2769" s="465" t="inlineStr">
        <is>
          <t xml:space="preserve"> Nmix </t>
        </is>
      </c>
      <c r="N2769" s="466" t="n">
        <v>32.62898603773267</v>
      </c>
      <c r="O2769" s="467" t="n">
        <v>0.1750578275072814</v>
      </c>
      <c r="P2769" s="468" t="n">
        <v>2006</v>
      </c>
      <c r="Q2769" s="469" t="inlineStr">
        <is>
          <t>Mass balance</t>
        </is>
      </c>
      <c r="R2769" s="469" t="inlineStr">
        <is>
          <t>ok</t>
        </is>
      </c>
      <c r="S2769" s="469" t="inlineStr">
        <is>
          <t xml:space="preserve"> text </t>
        </is>
      </c>
      <c r="T2769" s="426" t="inlineStr">
        <is>
          <t>Norway</t>
        </is>
      </c>
      <c r="U2769" s="465" t="inlineStr">
        <is>
          <t xml:space="preserve"> N wasted </t>
        </is>
      </c>
      <c r="V2769" s="465" t="n">
        <v>0.04</v>
      </c>
    </row>
    <row r="2770" ht="16" customHeight="1">
      <c r="A2770" s="490" t="inlineStr">
        <is>
          <t xml:space="preserve"> Rest of the world </t>
        </is>
      </c>
      <c r="B2770" s="5" t="inlineStr">
        <is>
          <t>RW.RW-EF.EC</t>
        </is>
      </c>
      <c r="C2770" s="5" t="inlineStr">
        <is>
          <t>RW.RW-EF.EC-Fuel import-Nmix</t>
        </is>
      </c>
      <c r="D2770" s="5" t="inlineStr">
        <is>
          <t>RW</t>
        </is>
      </c>
      <c r="E2770" s="5" t="inlineStr">
        <is>
          <t>RW</t>
        </is>
      </c>
      <c r="F2770" s="5">
        <f>VLOOKUP(E2770,'5.a Definitions'!E:F,2,FALSE)</f>
        <v/>
      </c>
      <c r="G2770" s="5" t="inlineStr">
        <is>
          <t>EF</t>
        </is>
      </c>
      <c r="H2770" s="5" t="inlineStr">
        <is>
          <t>EC</t>
        </is>
      </c>
      <c r="I2770" s="5">
        <f>VLOOKUP(H2770,'5.a Definitions'!E:F,2,FALSE)</f>
        <v/>
      </c>
      <c r="J2770" s="465" t="inlineStr">
        <is>
          <t xml:space="preserve"> Fuel import </t>
        </is>
      </c>
      <c r="K2770" s="465" t="inlineStr">
        <is>
          <t xml:space="preserve"> fuel import </t>
        </is>
      </c>
      <c r="L2770" s="465" t="inlineStr">
        <is>
          <t xml:space="preserve"> reactive </t>
        </is>
      </c>
      <c r="M2770" s="465" t="inlineStr">
        <is>
          <t xml:space="preserve"> Nmix </t>
        </is>
      </c>
      <c r="N2770" s="466" t="n">
        <v>20.909483889374</v>
      </c>
      <c r="O2770" s="467" t="n">
        <v>0.323783270416871</v>
      </c>
      <c r="P2770" s="468" t="n">
        <v>2006</v>
      </c>
      <c r="Q2770" s="469" t="inlineStr">
        <is>
          <t>SSB tab 08801</t>
        </is>
      </c>
      <c r="R2770" s="469" t="inlineStr">
        <is>
          <t>ok</t>
        </is>
      </c>
      <c r="S2770" s="469" t="inlineStr">
        <is>
          <t xml:space="preserve"> text </t>
        </is>
      </c>
      <c r="T2770" s="426" t="inlineStr">
        <is>
          <t>Norway</t>
        </is>
      </c>
      <c r="U2770" s="5" t="inlineStr">
        <is>
          <t>import</t>
        </is>
      </c>
      <c r="V2770" s="465" t="n">
        <v>0.04</v>
      </c>
    </row>
    <row r="2771" ht="16" customHeight="1">
      <c r="B2771" s="5" t="inlineStr">
        <is>
          <t>RW.RW-EF.TR</t>
        </is>
      </c>
      <c r="C2771" s="5" t="inlineStr">
        <is>
          <t>RW.RW-EF.TR-Import of transport fuel-Nmix</t>
        </is>
      </c>
      <c r="D2771" s="5" t="inlineStr">
        <is>
          <t>RW</t>
        </is>
      </c>
      <c r="E2771" s="5" t="inlineStr">
        <is>
          <t>RW</t>
        </is>
      </c>
      <c r="F2771" s="5">
        <f>VLOOKUP(E2771,'5.a Definitions'!E:F,2,FALSE)</f>
        <v/>
      </c>
      <c r="G2771" s="5" t="inlineStr">
        <is>
          <t>EF</t>
        </is>
      </c>
      <c r="H2771" s="5" t="inlineStr">
        <is>
          <t>TR</t>
        </is>
      </c>
      <c r="I2771" s="5">
        <f>VLOOKUP(H2771,'5.a Definitions'!E:F,2,FALSE)</f>
        <v/>
      </c>
      <c r="J2771" s="465" t="inlineStr">
        <is>
          <t xml:space="preserve"> Import of transport fuel </t>
        </is>
      </c>
      <c r="K2771" s="465" t="inlineStr">
        <is>
          <t xml:space="preserve"> import of transport fuel </t>
        </is>
      </c>
      <c r="L2771" s="465" t="inlineStr">
        <is>
          <t xml:space="preserve"> reactive </t>
        </is>
      </c>
      <c r="M2771" s="465" t="inlineStr">
        <is>
          <t xml:space="preserve"> Nmix </t>
        </is>
      </c>
      <c r="N2771" s="466" t="n">
        <v>0.239713848</v>
      </c>
      <c r="O2771" s="467" t="n">
        <v>0.2188238322034994</v>
      </c>
      <c r="P2771" s="468" t="n">
        <v>2006</v>
      </c>
      <c r="Q2771" s="469" t="inlineStr">
        <is>
          <t>SSB tab 08801</t>
        </is>
      </c>
      <c r="R2771" s="469" t="inlineStr">
        <is>
          <t>ok</t>
        </is>
      </c>
      <c r="S2771" s="469" t="inlineStr">
        <is>
          <t xml:space="preserve"> text </t>
        </is>
      </c>
      <c r="T2771" s="426" t="inlineStr">
        <is>
          <t>Norway</t>
        </is>
      </c>
      <c r="U2771" s="5" t="inlineStr">
        <is>
          <t>import</t>
        </is>
      </c>
      <c r="V2771" s="465" t="n">
        <v>0.04</v>
      </c>
    </row>
    <row r="2772" ht="16" customHeight="1">
      <c r="B2772" s="5" t="inlineStr">
        <is>
          <t>RW.RW-MP.FP</t>
        </is>
      </c>
      <c r="C2772" s="5" t="inlineStr">
        <is>
          <t>RW.RW-MP.FP-Sea fish (landings)-Nmix</t>
        </is>
      </c>
      <c r="D2772" s="5" t="inlineStr">
        <is>
          <t>RW</t>
        </is>
      </c>
      <c r="E2772" s="5" t="inlineStr">
        <is>
          <t>RW</t>
        </is>
      </c>
      <c r="F2772" s="5">
        <f>VLOOKUP(E2772,'5.a Definitions'!E:F,2,FALSE)</f>
        <v/>
      </c>
      <c r="G2772" s="5" t="inlineStr">
        <is>
          <t>MP</t>
        </is>
      </c>
      <c r="H2772" s="5" t="inlineStr">
        <is>
          <t>FP</t>
        </is>
      </c>
      <c r="I2772" s="5">
        <f>VLOOKUP(H2772,'5.a Definitions'!E:F,2,FALSE)</f>
        <v/>
      </c>
      <c r="J2772" s="465" t="inlineStr">
        <is>
          <t xml:space="preserve"> Sea fish (landings) </t>
        </is>
      </c>
      <c r="K2772" s="465" t="inlineStr">
        <is>
          <t xml:space="preserve"> sea fish (landings) </t>
        </is>
      </c>
      <c r="L2772" s="465" t="inlineStr">
        <is>
          <t xml:space="preserve"> reactive </t>
        </is>
      </c>
      <c r="M2772" s="465" t="inlineStr">
        <is>
          <t xml:space="preserve"> Nmix </t>
        </is>
      </c>
      <c r="N2772" s="466" t="n">
        <v>0</v>
      </c>
      <c r="O2772" s="467" t="n">
        <v>20</v>
      </c>
      <c r="P2772" s="468" t="n">
        <v>2006</v>
      </c>
      <c r="Q2772" s="469" t="inlineStr">
        <is>
          <t>counted under Hydrosphere</t>
        </is>
      </c>
      <c r="R2772" s="469" t="inlineStr">
        <is>
          <t>ok</t>
        </is>
      </c>
      <c r="S2772" s="469" t="inlineStr">
        <is>
          <t xml:space="preserve"> text </t>
        </is>
      </c>
      <c r="T2772" s="426" t="inlineStr">
        <is>
          <t>Norway</t>
        </is>
      </c>
      <c r="U2772" s="5" t="inlineStr">
        <is>
          <t>import</t>
        </is>
      </c>
      <c r="V2772" s="465" t="n">
        <v>0.04</v>
      </c>
    </row>
    <row r="2773" ht="16" customHeight="1">
      <c r="B2773" s="5" t="inlineStr">
        <is>
          <t>RW.RW-MP.FP</t>
        </is>
      </c>
      <c r="C2773" s="5" t="inlineStr">
        <is>
          <t>RW.RW-MP.FP-Food import-Nmix</t>
        </is>
      </c>
      <c r="D2773" s="5" t="inlineStr">
        <is>
          <t>RW</t>
        </is>
      </c>
      <c r="E2773" s="5" t="inlineStr">
        <is>
          <t>RW</t>
        </is>
      </c>
      <c r="F2773" s="5">
        <f>VLOOKUP(E2773,'5.a Definitions'!E:F,2,FALSE)</f>
        <v/>
      </c>
      <c r="G2773" s="5" t="inlineStr">
        <is>
          <t>MP</t>
        </is>
      </c>
      <c r="H2773" s="5" t="inlineStr">
        <is>
          <t>FP</t>
        </is>
      </c>
      <c r="I2773" s="5">
        <f>VLOOKUP(H2773,'5.a Definitions'!E:F,2,FALSE)</f>
        <v/>
      </c>
      <c r="J2773" s="465" t="inlineStr">
        <is>
          <t xml:space="preserve"> Food import </t>
        </is>
      </c>
      <c r="K2773" s="465" t="inlineStr">
        <is>
          <t xml:space="preserve"> food and feed import </t>
        </is>
      </c>
      <c r="L2773" s="465" t="inlineStr">
        <is>
          <t xml:space="preserve"> reactive </t>
        </is>
      </c>
      <c r="M2773" s="465" t="inlineStr">
        <is>
          <t xml:space="preserve"> Nmix </t>
        </is>
      </c>
      <c r="N2773" s="466" t="n">
        <v>25.360135266</v>
      </c>
      <c r="O2773" s="467" t="n">
        <v>0.07780434246160836</v>
      </c>
      <c r="P2773" s="468" t="n">
        <v>2006</v>
      </c>
      <c r="Q2773" s="469" t="inlineStr">
        <is>
          <t>SSB tab 08801</t>
        </is>
      </c>
      <c r="R2773" s="469" t="inlineStr">
        <is>
          <t>ok</t>
        </is>
      </c>
      <c r="S2773" s="469" t="inlineStr">
        <is>
          <t xml:space="preserve"> text </t>
        </is>
      </c>
      <c r="T2773" s="426" t="inlineStr">
        <is>
          <t>Norway</t>
        </is>
      </c>
      <c r="U2773" s="5" t="inlineStr">
        <is>
          <t>import</t>
        </is>
      </c>
      <c r="V2773" s="465" t="n">
        <v>0.04</v>
      </c>
    </row>
    <row r="2774" ht="16" customHeight="1">
      <c r="B2774" s="5" t="inlineStr">
        <is>
          <t>RW.RW-MP.OP</t>
        </is>
      </c>
      <c r="C2774" s="5" t="inlineStr">
        <is>
          <t>RW.RW-MP.OP-Other goods import -Nmix</t>
        </is>
      </c>
      <c r="D2774" s="5" t="inlineStr">
        <is>
          <t>RW</t>
        </is>
      </c>
      <c r="E2774" s="5" t="inlineStr">
        <is>
          <t>RW</t>
        </is>
      </c>
      <c r="F2774" s="5">
        <f>VLOOKUP(E2774,'5.a Definitions'!E:F,2,FALSE)</f>
        <v/>
      </c>
      <c r="G2774" s="5" t="inlineStr">
        <is>
          <t>MP</t>
        </is>
      </c>
      <c r="H2774" s="5" t="inlineStr">
        <is>
          <t>OP</t>
        </is>
      </c>
      <c r="I2774" s="5">
        <f>VLOOKUP(H2774,'5.a Definitions'!E:F,2,FALSE)</f>
        <v/>
      </c>
      <c r="J2774" s="465" t="inlineStr">
        <is>
          <t xml:space="preserve"> Other goods import  </t>
        </is>
      </c>
      <c r="K2774" s="465" t="inlineStr">
        <is>
          <t xml:space="preserve"> other goods import </t>
        </is>
      </c>
      <c r="L2774" s="465" t="inlineStr">
        <is>
          <t xml:space="preserve"> reactive </t>
        </is>
      </c>
      <c r="M2774" s="465" t="inlineStr">
        <is>
          <t xml:space="preserve"> Nmix </t>
        </is>
      </c>
      <c r="N2774" s="466" t="n">
        <v>24.2748742938</v>
      </c>
      <c r="O2774" s="467" t="n">
        <v>0.07868267920049386</v>
      </c>
      <c r="P2774" s="468" t="n">
        <v>2006</v>
      </c>
      <c r="Q2774" s="469" t="inlineStr">
        <is>
          <t>SSB tab 08801</t>
        </is>
      </c>
      <c r="R2774" s="469" t="inlineStr">
        <is>
          <t>ok</t>
        </is>
      </c>
      <c r="S2774" s="469" t="inlineStr">
        <is>
          <t xml:space="preserve"> text </t>
        </is>
      </c>
      <c r="T2774" s="426" t="inlineStr">
        <is>
          <t>Norway</t>
        </is>
      </c>
      <c r="U2774" s="5" t="inlineStr">
        <is>
          <t>import</t>
        </is>
      </c>
      <c r="V2774" s="465" t="n">
        <v>0.04</v>
      </c>
    </row>
    <row r="2775" ht="16" customHeight="1">
      <c r="B2775" s="475" t="inlineStr">
        <is>
          <t>RW.RW-MP.OP</t>
        </is>
      </c>
      <c r="C2775" s="475" t="inlineStr">
        <is>
          <t>RW.RW-MP.OP-Ammonia import -Nmix</t>
        </is>
      </c>
      <c r="D2775" s="475" t="inlineStr">
        <is>
          <t>RW</t>
        </is>
      </c>
      <c r="E2775" s="475" t="inlineStr">
        <is>
          <t>RW</t>
        </is>
      </c>
      <c r="F2775" s="5">
        <f>VLOOKUP(E2775,'5.a Definitions'!E:F,2,FALSE)</f>
        <v/>
      </c>
      <c r="G2775" s="475" t="inlineStr">
        <is>
          <t>MP</t>
        </is>
      </c>
      <c r="H2775" s="475" t="inlineStr">
        <is>
          <t>OP</t>
        </is>
      </c>
      <c r="I2775" s="5">
        <f>VLOOKUP(H2775,'5.a Definitions'!E:F,2,FALSE)</f>
        <v/>
      </c>
      <c r="J2775" s="465" t="inlineStr">
        <is>
          <t>Ammonia import</t>
        </is>
      </c>
      <c r="K2775" s="465" t="inlineStr">
        <is>
          <t>ammonia import</t>
        </is>
      </c>
      <c r="L2775" s="465" t="inlineStr">
        <is>
          <t>reactive</t>
        </is>
      </c>
      <c r="M2775" s="465" t="inlineStr">
        <is>
          <t>Nmix</t>
        </is>
      </c>
      <c r="N2775" s="466" t="n">
        <v>505.3254061635</v>
      </c>
      <c r="O2775" s="467" t="n">
        <v>0.0509009646579252</v>
      </c>
      <c r="P2775" s="468" t="n">
        <v>2006</v>
      </c>
      <c r="Q2775" s="469" t="inlineStr">
        <is>
          <t>SSB tab 08801</t>
        </is>
      </c>
      <c r="R2775" s="469" t="inlineStr">
        <is>
          <t>ok</t>
        </is>
      </c>
      <c r="S2775" s="469" t="inlineStr">
        <is>
          <t>text</t>
        </is>
      </c>
      <c r="T2775" s="476" t="inlineStr">
        <is>
          <t>Norway</t>
        </is>
      </c>
      <c r="U2775" s="5" t="inlineStr">
        <is>
          <t>import</t>
        </is>
      </c>
      <c r="V2775" s="465">
        <f>(#REF!*#REF!)^2</f>
        <v/>
      </c>
    </row>
    <row r="2776" ht="16" customHeight="1">
      <c r="B2776" s="5" t="inlineStr">
        <is>
          <t>RW.RW-AG.MM</t>
        </is>
      </c>
      <c r="C2776" s="5" t="inlineStr">
        <is>
          <t>RW.RW-AG.MM-Animal feed import-Nmix</t>
        </is>
      </c>
      <c r="D2776" s="5" t="inlineStr">
        <is>
          <t>RW</t>
        </is>
      </c>
      <c r="E2776" s="5" t="inlineStr">
        <is>
          <t>RW</t>
        </is>
      </c>
      <c r="F2776" s="5">
        <f>VLOOKUP(E2776,'5.a Definitions'!E:F,2,FALSE)</f>
        <v/>
      </c>
      <c r="G2776" s="5" t="inlineStr">
        <is>
          <t>AG</t>
        </is>
      </c>
      <c r="H2776" s="5" t="inlineStr">
        <is>
          <t>MM</t>
        </is>
      </c>
      <c r="I2776" s="5">
        <f>VLOOKUP(H2776,'5.a Definitions'!E:F,2,FALSE)</f>
        <v/>
      </c>
      <c r="J2776" s="465" t="inlineStr">
        <is>
          <t xml:space="preserve"> Animal feed import </t>
        </is>
      </c>
      <c r="K2776" s="465" t="inlineStr">
        <is>
          <t xml:space="preserve"> animal feed import </t>
        </is>
      </c>
      <c r="L2776" s="465" t="inlineStr">
        <is>
          <t xml:space="preserve"> reactive </t>
        </is>
      </c>
      <c r="M2776" s="465" t="inlineStr">
        <is>
          <t xml:space="preserve"> Nmix </t>
        </is>
      </c>
      <c r="N2776" s="466" t="n">
        <v>23.0407989</v>
      </c>
      <c r="O2776" s="467" t="n">
        <v>0.09549772841092175</v>
      </c>
      <c r="P2776" s="468" t="n">
        <v>2006</v>
      </c>
      <c r="Q2776" s="469" t="inlineStr">
        <is>
          <t>Landbruksdirektoratets kraftfôrstatistikk</t>
        </is>
      </c>
      <c r="R2776" s="469" t="inlineStr">
        <is>
          <t>ok</t>
        </is>
      </c>
      <c r="S2776" s="469" t="inlineStr">
        <is>
          <t xml:space="preserve"> text </t>
        </is>
      </c>
      <c r="T2776" s="426" t="inlineStr">
        <is>
          <t>Norway</t>
        </is>
      </c>
      <c r="U2776" s="5" t="inlineStr">
        <is>
          <t>import</t>
        </is>
      </c>
      <c r="V2776" s="465" t="n">
        <v>0.04</v>
      </c>
    </row>
    <row r="2777" ht="16" customHeight="1">
      <c r="B2777" s="5" t="inlineStr">
        <is>
          <t>RW.RW-AG.MM</t>
        </is>
      </c>
      <c r="C2777" s="5" t="inlineStr">
        <is>
          <t>RW.RW-AG.MM-Live animal import-Nmix</t>
        </is>
      </c>
      <c r="D2777" s="5" t="inlineStr">
        <is>
          <t>RW</t>
        </is>
      </c>
      <c r="E2777" s="5" t="inlineStr">
        <is>
          <t>RW</t>
        </is>
      </c>
      <c r="F2777" s="5">
        <f>VLOOKUP(E2777,'5.a Definitions'!E:F,2,FALSE)</f>
        <v/>
      </c>
      <c r="G2777" s="5" t="inlineStr">
        <is>
          <t>AG</t>
        </is>
      </c>
      <c r="H2777" s="5" t="inlineStr">
        <is>
          <t>MM</t>
        </is>
      </c>
      <c r="I2777" s="5">
        <f>VLOOKUP(H2777,'5.a Definitions'!E:F,2,FALSE)</f>
        <v/>
      </c>
      <c r="J2777" s="465" t="inlineStr">
        <is>
          <t xml:space="preserve"> Live animal import </t>
        </is>
      </c>
      <c r="K2777" s="465" t="inlineStr">
        <is>
          <t xml:space="preserve"> live animal import </t>
        </is>
      </c>
      <c r="L2777" s="465" t="inlineStr">
        <is>
          <t xml:space="preserve"> reactive </t>
        </is>
      </c>
      <c r="M2777" s="465" t="inlineStr">
        <is>
          <t xml:space="preserve"> Nmix </t>
        </is>
      </c>
      <c r="N2777" s="466" t="n">
        <v>0.0235858816</v>
      </c>
      <c r="O2777" s="467" t="n">
        <v>0.428753622628782</v>
      </c>
      <c r="P2777" s="468" t="n">
        <v>2006</v>
      </c>
      <c r="Q2777" s="469" t="inlineStr">
        <is>
          <t>FAOSTAT</t>
        </is>
      </c>
      <c r="R2777" s="469" t="inlineStr">
        <is>
          <t>ok</t>
        </is>
      </c>
      <c r="S2777" s="469" t="inlineStr">
        <is>
          <t xml:space="preserve"> text </t>
        </is>
      </c>
      <c r="T2777" s="426" t="inlineStr">
        <is>
          <t>Norway</t>
        </is>
      </c>
      <c r="U2777" s="5" t="inlineStr">
        <is>
          <t>import</t>
        </is>
      </c>
      <c r="V2777" s="465" t="n">
        <v>0.04</v>
      </c>
    </row>
    <row r="2778" ht="16" customHeight="1">
      <c r="B2778" s="5" t="inlineStr">
        <is>
          <t>RW.RW-AG.SM</t>
        </is>
      </c>
      <c r="C2778" s="5" t="inlineStr">
        <is>
          <t>RW.RW-AG.SM-Mineral fertilizer import-Nmix</t>
        </is>
      </c>
      <c r="D2778" s="5" t="inlineStr">
        <is>
          <t>RW</t>
        </is>
      </c>
      <c r="E2778" s="5" t="inlineStr">
        <is>
          <t>RW</t>
        </is>
      </c>
      <c r="F2778" s="5">
        <f>VLOOKUP(E2778,'5.a Definitions'!E:F,2,FALSE)</f>
        <v/>
      </c>
      <c r="G2778" s="5" t="inlineStr">
        <is>
          <t>AG</t>
        </is>
      </c>
      <c r="H2778" s="5" t="inlineStr">
        <is>
          <t>SM</t>
        </is>
      </c>
      <c r="I2778" s="5">
        <f>VLOOKUP(H2778,'5.a Definitions'!E:F,2,FALSE)</f>
        <v/>
      </c>
      <c r="J2778" s="465" t="inlineStr">
        <is>
          <t xml:space="preserve"> Mineral fertilizer import </t>
        </is>
      </c>
      <c r="K2778" s="465" t="inlineStr">
        <is>
          <t xml:space="preserve"> mineral fertilizer import </t>
        </is>
      </c>
      <c r="L2778" s="465" t="inlineStr">
        <is>
          <t xml:space="preserve"> reactive </t>
        </is>
      </c>
      <c r="M2778" s="465" t="inlineStr">
        <is>
          <t xml:space="preserve"> Nmix </t>
        </is>
      </c>
      <c r="N2778" s="466" t="n">
        <v>36.609</v>
      </c>
      <c r="O2778" s="467" t="n">
        <v>0.3033769670044503</v>
      </c>
      <c r="P2778" s="468" t="n">
        <v>2006</v>
      </c>
      <c r="Q2778" s="469" t="inlineStr">
        <is>
          <t>FAOSTAT</t>
        </is>
      </c>
      <c r="R2778" s="469" t="inlineStr">
        <is>
          <t>ok</t>
        </is>
      </c>
      <c r="S2778" s="469" t="inlineStr">
        <is>
          <t xml:space="preserve"> text </t>
        </is>
      </c>
      <c r="T2778" s="426" t="inlineStr">
        <is>
          <t>Norway</t>
        </is>
      </c>
      <c r="U2778" s="5" t="inlineStr">
        <is>
          <t>import</t>
        </is>
      </c>
      <c r="V2778" s="465" t="n">
        <v>0.04</v>
      </c>
    </row>
    <row r="2779" ht="16" customHeight="1">
      <c r="B2779" s="5" t="inlineStr">
        <is>
          <t>RW.RW-PR.SO</t>
        </is>
      </c>
      <c r="C2779" s="5" t="inlineStr">
        <is>
          <t>RW.RW-PR.SO-Solid waste import-Nmix</t>
        </is>
      </c>
      <c r="D2779" s="5" t="inlineStr">
        <is>
          <t>RW</t>
        </is>
      </c>
      <c r="E2779" s="5" t="inlineStr">
        <is>
          <t>RW</t>
        </is>
      </c>
      <c r="F2779" s="5">
        <f>VLOOKUP(E2779,'5.a Definitions'!E:F,2,FALSE)</f>
        <v/>
      </c>
      <c r="G2779" s="5" t="inlineStr">
        <is>
          <t>PR</t>
        </is>
      </c>
      <c r="H2779" s="5" t="inlineStr">
        <is>
          <t>SO</t>
        </is>
      </c>
      <c r="I2779" s="5">
        <f>VLOOKUP(H2779,'5.a Definitions'!E:F,2,FALSE)</f>
        <v/>
      </c>
      <c r="J2779" s="465" t="inlineStr">
        <is>
          <t xml:space="preserve"> Solid waste import </t>
        </is>
      </c>
      <c r="K2779" s="465" t="inlineStr">
        <is>
          <t xml:space="preserve"> solid waste import </t>
        </is>
      </c>
      <c r="L2779" s="465" t="inlineStr">
        <is>
          <t xml:space="preserve"> reactive </t>
        </is>
      </c>
      <c r="M2779" s="465" t="inlineStr">
        <is>
          <t xml:space="preserve"> Nmix </t>
        </is>
      </c>
      <c r="N2779" s="466" t="n">
        <v>0.5782624004</v>
      </c>
      <c r="O2779" s="467" t="n">
        <v>0.229845152704604</v>
      </c>
      <c r="P2779" s="468" t="n">
        <v>2006</v>
      </c>
      <c r="Q2779" s="469" t="inlineStr">
        <is>
          <t>SSB tab 08801</t>
        </is>
      </c>
      <c r="R2779" s="469" t="inlineStr">
        <is>
          <t>ok</t>
        </is>
      </c>
      <c r="S2779" s="469" t="inlineStr">
        <is>
          <t xml:space="preserve"> text </t>
        </is>
      </c>
      <c r="T2779" s="426" t="inlineStr">
        <is>
          <t>Norway</t>
        </is>
      </c>
      <c r="U2779" s="5" t="inlineStr">
        <is>
          <t>import</t>
        </is>
      </c>
      <c r="V2779" s="465" t="n">
        <v>0.04</v>
      </c>
    </row>
    <row r="2780" ht="16" customHeight="1">
      <c r="B2780" s="5" t="inlineStr">
        <is>
          <t>RW.RW-AT.AT</t>
        </is>
      </c>
      <c r="C2780" s="5" t="inlineStr">
        <is>
          <t>RW.RW-AT.AT-Atmospheric inflow-OXN</t>
        </is>
      </c>
      <c r="D2780" s="5" t="inlineStr">
        <is>
          <t>RW</t>
        </is>
      </c>
      <c r="E2780" s="5" t="inlineStr">
        <is>
          <t>RW</t>
        </is>
      </c>
      <c r="F2780" s="5">
        <f>VLOOKUP(E2780,'5.a Definitions'!E:F,2,FALSE)</f>
        <v/>
      </c>
      <c r="G2780" s="5" t="inlineStr">
        <is>
          <t>AT</t>
        </is>
      </c>
      <c r="H2780" s="5" t="inlineStr">
        <is>
          <t>AT</t>
        </is>
      </c>
      <c r="I2780" s="5">
        <f>VLOOKUP(H2780,'5.a Definitions'!E:F,2,FALSE)</f>
        <v/>
      </c>
      <c r="J2780" s="465" t="inlineStr">
        <is>
          <t xml:space="preserve"> Atmospheric inflow </t>
        </is>
      </c>
      <c r="K2780" s="465" t="inlineStr">
        <is>
          <t xml:space="preserve"> atmospheric inflow </t>
        </is>
      </c>
      <c r="L2780" s="465" t="inlineStr">
        <is>
          <t xml:space="preserve"> reactive </t>
        </is>
      </c>
      <c r="M2780" s="465" t="inlineStr">
        <is>
          <t xml:space="preserve"> OXN </t>
        </is>
      </c>
      <c r="N2780" s="466" t="n">
        <v>38.88604520530328</v>
      </c>
      <c r="O2780" s="467" t="n">
        <v>0.5066127297766916</v>
      </c>
      <c r="P2780" s="468" t="n">
        <v>2006</v>
      </c>
      <c r="Q2780" s="469" t="inlineStr">
        <is>
          <t>EMEP SR tables</t>
        </is>
      </c>
      <c r="R2780" s="469" t="inlineStr">
        <is>
          <t>ok</t>
        </is>
      </c>
      <c r="S2780" s="469" t="inlineStr">
        <is>
          <t xml:space="preserve"> text </t>
        </is>
      </c>
      <c r="T2780" s="426" t="inlineStr">
        <is>
          <t>Norway</t>
        </is>
      </c>
      <c r="U2780" s="5" t="inlineStr">
        <is>
          <t>import</t>
        </is>
      </c>
      <c r="V2780" s="465" t="n">
        <v>0.04</v>
      </c>
    </row>
    <row r="2781" ht="16" customHeight="1">
      <c r="B2781" s="5" t="inlineStr">
        <is>
          <t>RW.RW-AT.AT</t>
        </is>
      </c>
      <c r="C2781" s="5" t="inlineStr">
        <is>
          <t>RW.RW-AT.AT-Atmospheric inflow-RDN</t>
        </is>
      </c>
      <c r="D2781" s="5" t="inlineStr">
        <is>
          <t>RW</t>
        </is>
      </c>
      <c r="E2781" s="5" t="inlineStr">
        <is>
          <t>RW</t>
        </is>
      </c>
      <c r="F2781" s="5">
        <f>VLOOKUP(E2781,'5.a Definitions'!E:F,2,FALSE)</f>
        <v/>
      </c>
      <c r="G2781" s="5" t="inlineStr">
        <is>
          <t>AT</t>
        </is>
      </c>
      <c r="H2781" s="5" t="inlineStr">
        <is>
          <t>AT</t>
        </is>
      </c>
      <c r="I2781" s="5">
        <f>VLOOKUP(H2781,'5.a Definitions'!E:F,2,FALSE)</f>
        <v/>
      </c>
      <c r="J2781" s="465" t="inlineStr">
        <is>
          <t xml:space="preserve"> Atmospheric inflow </t>
        </is>
      </c>
      <c r="K2781" s="465" t="inlineStr">
        <is>
          <t xml:space="preserve"> atmospheric inflow </t>
        </is>
      </c>
      <c r="L2781" s="465" t="inlineStr">
        <is>
          <t xml:space="preserve"> reactive </t>
        </is>
      </c>
      <c r="M2781" s="465" t="inlineStr">
        <is>
          <t xml:space="preserve"> RDN </t>
        </is>
      </c>
      <c r="N2781" s="466" t="n">
        <v>17.1179554436542</v>
      </c>
      <c r="O2781" s="467" t="n">
        <v>0.5214950526679346</v>
      </c>
      <c r="P2781" s="468" t="n">
        <v>2006</v>
      </c>
      <c r="Q2781" s="469" t="inlineStr">
        <is>
          <t>EMEP SR tables</t>
        </is>
      </c>
      <c r="R2781" s="469" t="inlineStr">
        <is>
          <t>ok</t>
        </is>
      </c>
      <c r="S2781" s="469" t="inlineStr">
        <is>
          <t xml:space="preserve"> text </t>
        </is>
      </c>
      <c r="T2781" s="426" t="inlineStr">
        <is>
          <t>Norway</t>
        </is>
      </c>
      <c r="U2781" s="5" t="inlineStr">
        <is>
          <t>import</t>
        </is>
      </c>
      <c r="V2781" s="465" t="n">
        <v>0.04</v>
      </c>
    </row>
    <row r="2782" ht="16" customHeight="1">
      <c r="B2782" s="475" t="inlineStr">
        <is>
          <t>RW.RW-HY.AC</t>
        </is>
      </c>
      <c r="C2782" s="475" t="inlineStr">
        <is>
          <t>RW.RW-HY.AC-Aquaculture feed import-Nmix</t>
        </is>
      </c>
      <c r="D2782" s="475" t="inlineStr">
        <is>
          <t>RW</t>
        </is>
      </c>
      <c r="E2782" s="475" t="inlineStr">
        <is>
          <t>RW</t>
        </is>
      </c>
      <c r="F2782" s="5">
        <f>VLOOKUP(E2782,'5.a Definitions'!E:F,2,FALSE)</f>
        <v/>
      </c>
      <c r="G2782" s="475" t="inlineStr">
        <is>
          <t>HY</t>
        </is>
      </c>
      <c r="H2782" s="475" t="inlineStr">
        <is>
          <t>AC</t>
        </is>
      </c>
      <c r="I2782" s="5">
        <f>VLOOKUP(H2782,'5.a Definitions'!E:F,2,FALSE)</f>
        <v/>
      </c>
      <c r="J2782" s="465" t="inlineStr">
        <is>
          <t>Aquaculture feed import</t>
        </is>
      </c>
      <c r="K2782" s="465" t="inlineStr">
        <is>
          <t>aquaculture feed import</t>
        </is>
      </c>
      <c r="L2782" s="465" t="inlineStr">
        <is>
          <t>reactive</t>
        </is>
      </c>
      <c r="M2782" s="465" t="inlineStr">
        <is>
          <t>Nmix</t>
        </is>
      </c>
      <c r="N2782" s="466" t="n">
        <v>46.36123609467457</v>
      </c>
      <c r="O2782" s="467" t="n">
        <v>0.1585594182749362</v>
      </c>
      <c r="P2782" s="468" t="n">
        <v>2006</v>
      </c>
      <c r="Q2782" s="469" t="inlineStr">
        <is>
          <t>Fiskeridirektoratet</t>
        </is>
      </c>
      <c r="R2782" s="469" t="inlineStr">
        <is>
          <t>ok</t>
        </is>
      </c>
      <c r="S2782" s="469" t="inlineStr">
        <is>
          <t>text</t>
        </is>
      </c>
      <c r="T2782" s="476" t="inlineStr">
        <is>
          <t>Norway</t>
        </is>
      </c>
      <c r="U2782" s="5" t="inlineStr">
        <is>
          <t>import</t>
        </is>
      </c>
      <c r="V2782" s="465">
        <f>(#REF!*#REF!)^2</f>
        <v/>
      </c>
    </row>
    <row r="2783" ht="16" customHeight="1">
      <c r="A2783" s="483" t="inlineStr">
        <is>
          <t xml:space="preserve"> Energy and fuels </t>
        </is>
      </c>
      <c r="B2783" s="5" t="inlineStr">
        <is>
          <t>EF.EC-EF.IC</t>
        </is>
      </c>
      <c r="C2783" s="5" t="inlineStr">
        <is>
          <t>EF.EC-EF.IC-Fuel for industry-Nmix</t>
        </is>
      </c>
      <c r="D2783" s="5" t="inlineStr">
        <is>
          <t>EF</t>
        </is>
      </c>
      <c r="E2783" s="5" t="inlineStr">
        <is>
          <t>EC</t>
        </is>
      </c>
      <c r="F2783" s="5">
        <f>VLOOKUP(E2783,'5.a Definitions'!E:F,2,FALSE)</f>
        <v/>
      </c>
      <c r="G2783" s="5" t="inlineStr">
        <is>
          <t>EF</t>
        </is>
      </c>
      <c r="H2783" s="5" t="inlineStr">
        <is>
          <t>IC</t>
        </is>
      </c>
      <c r="I2783" s="5">
        <f>VLOOKUP(H2783,'5.a Definitions'!E:F,2,FALSE)</f>
        <v/>
      </c>
      <c r="J2783" s="465" t="inlineStr">
        <is>
          <t xml:space="preserve"> Fuel for industry </t>
        </is>
      </c>
      <c r="K2783" s="465" t="inlineStr">
        <is>
          <t xml:space="preserve"> fuel for industry </t>
        </is>
      </c>
      <c r="L2783" s="465" t="inlineStr">
        <is>
          <t xml:space="preserve"> reactive </t>
        </is>
      </c>
      <c r="M2783" s="465" t="inlineStr">
        <is>
          <t xml:space="preserve"> Nmix </t>
        </is>
      </c>
      <c r="N2783" s="466" t="n">
        <v>3.786758013933234</v>
      </c>
      <c r="O2783" s="467" t="n">
        <v>0.5220008344563846</v>
      </c>
      <c r="P2783" s="468" t="n">
        <v>2005</v>
      </c>
      <c r="Q2783" s="469" t="inlineStr">
        <is>
          <t>UNFCCC CRT</t>
        </is>
      </c>
      <c r="R2783" s="469" t="inlineStr">
        <is>
          <t>ok</t>
        </is>
      </c>
      <c r="S2783" s="469" t="inlineStr">
        <is>
          <t xml:space="preserve"> text </t>
        </is>
      </c>
      <c r="T2783" s="426" t="inlineStr">
        <is>
          <t>Norway</t>
        </is>
      </c>
      <c r="U2783" s="5" t="inlineStr">
        <is>
          <t>useful output</t>
        </is>
      </c>
      <c r="V2783" s="465" t="n">
        <v>0.04</v>
      </c>
    </row>
    <row r="2784" ht="16" customHeight="1">
      <c r="B2784" s="5" t="inlineStr">
        <is>
          <t>EF.EC-EF.TR</t>
        </is>
      </c>
      <c r="C2784" s="5" t="inlineStr">
        <is>
          <t>EF.EC-EF.TR-Fuel for transport-Nmix</t>
        </is>
      </c>
      <c r="D2784" s="5" t="inlineStr">
        <is>
          <t>EF</t>
        </is>
      </c>
      <c r="E2784" s="5" t="inlineStr">
        <is>
          <t>EC</t>
        </is>
      </c>
      <c r="F2784" s="5">
        <f>VLOOKUP(E2784,'5.a Definitions'!E:F,2,FALSE)</f>
        <v/>
      </c>
      <c r="G2784" s="5" t="inlineStr">
        <is>
          <t>EF</t>
        </is>
      </c>
      <c r="H2784" s="5" t="inlineStr">
        <is>
          <t>TR</t>
        </is>
      </c>
      <c r="I2784" s="5">
        <f>VLOOKUP(H2784,'5.a Definitions'!E:F,2,FALSE)</f>
        <v/>
      </c>
      <c r="J2784" s="465" t="inlineStr">
        <is>
          <t xml:space="preserve"> Fuel for transport </t>
        </is>
      </c>
      <c r="K2784" s="465" t="inlineStr">
        <is>
          <t xml:space="preserve"> fuel for transport </t>
        </is>
      </c>
      <c r="L2784" s="465" t="inlineStr">
        <is>
          <t xml:space="preserve"> reactive </t>
        </is>
      </c>
      <c r="M2784" s="465" t="inlineStr">
        <is>
          <t xml:space="preserve"> Nmix </t>
        </is>
      </c>
      <c r="N2784" s="466" t="n">
        <v>0.6994124209047508</v>
      </c>
      <c r="O2784" s="467" t="n">
        <v>0.3186933032231863</v>
      </c>
      <c r="P2784" s="468" t="n">
        <v>2005</v>
      </c>
      <c r="Q2784" s="469" t="inlineStr">
        <is>
          <t>UNFCCC CRT</t>
        </is>
      </c>
      <c r="R2784" s="469" t="inlineStr">
        <is>
          <t>ok</t>
        </is>
      </c>
      <c r="S2784" s="469" t="inlineStr">
        <is>
          <t xml:space="preserve"> text </t>
        </is>
      </c>
      <c r="T2784" s="426" t="inlineStr">
        <is>
          <t>Norway</t>
        </is>
      </c>
      <c r="U2784" s="5" t="inlineStr">
        <is>
          <t>useful output</t>
        </is>
      </c>
      <c r="V2784" s="465" t="n">
        <v>0.04</v>
      </c>
    </row>
    <row r="2785" ht="16" customHeight="1">
      <c r="B2785" s="5" t="inlineStr">
        <is>
          <t>EF.EC-EF.OE</t>
        </is>
      </c>
      <c r="C2785" s="5" t="inlineStr">
        <is>
          <t>EF.EC-EF.OE-Fuel for heating-Nmix</t>
        </is>
      </c>
      <c r="D2785" s="5" t="inlineStr">
        <is>
          <t>EF</t>
        </is>
      </c>
      <c r="E2785" s="5" t="inlineStr">
        <is>
          <t>EC</t>
        </is>
      </c>
      <c r="F2785" s="5">
        <f>VLOOKUP(E2785,'5.a Definitions'!E:F,2,FALSE)</f>
        <v/>
      </c>
      <c r="G2785" s="5" t="inlineStr">
        <is>
          <t>EF</t>
        </is>
      </c>
      <c r="H2785" s="5" t="inlineStr">
        <is>
          <t>OE</t>
        </is>
      </c>
      <c r="I2785" s="5">
        <f>VLOOKUP(H2785,'5.a Definitions'!E:F,2,FALSE)</f>
        <v/>
      </c>
      <c r="J2785" s="465" t="inlineStr">
        <is>
          <t xml:space="preserve"> Fuel for heating </t>
        </is>
      </c>
      <c r="K2785" s="465" t="inlineStr">
        <is>
          <t xml:space="preserve"> fuel for heating </t>
        </is>
      </c>
      <c r="L2785" s="465" t="inlineStr">
        <is>
          <t xml:space="preserve"> reactive </t>
        </is>
      </c>
      <c r="M2785" s="465" t="inlineStr">
        <is>
          <t xml:space="preserve"> Nmix </t>
        </is>
      </c>
      <c r="N2785" s="466" t="n">
        <v>0.4201787710590151</v>
      </c>
      <c r="O2785" s="467" t="n">
        <v>0.3304730580670904</v>
      </c>
      <c r="P2785" s="468" t="n">
        <v>2005</v>
      </c>
      <c r="Q2785" s="469" t="inlineStr">
        <is>
          <t>UNFCCC CRT</t>
        </is>
      </c>
      <c r="R2785" s="469" t="inlineStr">
        <is>
          <t>ok</t>
        </is>
      </c>
      <c r="S2785" s="469" t="inlineStr">
        <is>
          <t xml:space="preserve"> text </t>
        </is>
      </c>
      <c r="T2785" s="426" t="inlineStr">
        <is>
          <t>Norway</t>
        </is>
      </c>
      <c r="U2785" s="5" t="inlineStr">
        <is>
          <t>useful output</t>
        </is>
      </c>
      <c r="V2785" s="465" t="n">
        <v>0.04</v>
      </c>
    </row>
    <row r="2786" ht="16" customHeight="1">
      <c r="B2786" s="5" t="inlineStr">
        <is>
          <t>EF.EC-MP.OP</t>
        </is>
      </c>
      <c r="C2786" s="5" t="inlineStr">
        <is>
          <t>EF.EC-MP.OP-Fuel used as feedstock-Nmix</t>
        </is>
      </c>
      <c r="D2786" s="5" t="inlineStr">
        <is>
          <t>EF</t>
        </is>
      </c>
      <c r="E2786" s="5" t="inlineStr">
        <is>
          <t>EC</t>
        </is>
      </c>
      <c r="F2786" s="5">
        <f>VLOOKUP(E2786,'5.a Definitions'!E:F,2,FALSE)</f>
        <v/>
      </c>
      <c r="G2786" s="5" t="inlineStr">
        <is>
          <t>MP</t>
        </is>
      </c>
      <c r="H2786" s="5" t="inlineStr">
        <is>
          <t>OP</t>
        </is>
      </c>
      <c r="I2786" s="5">
        <f>VLOOKUP(H2786,'5.a Definitions'!E:F,2,FALSE)</f>
        <v/>
      </c>
      <c r="J2786" s="465" t="inlineStr">
        <is>
          <t xml:space="preserve"> Fuel used as feedstock </t>
        </is>
      </c>
      <c r="K2786" s="465" t="inlineStr">
        <is>
          <t xml:space="preserve"> fuel used as feedstock </t>
        </is>
      </c>
      <c r="L2786" s="465" t="inlineStr">
        <is>
          <t xml:space="preserve"> reactive </t>
        </is>
      </c>
      <c r="M2786" s="465" t="inlineStr">
        <is>
          <t xml:space="preserve"> Nmix </t>
        </is>
      </c>
      <c r="N2786" s="466" t="n">
        <v>1.62294038597932</v>
      </c>
      <c r="O2786" s="467" t="n">
        <v>0.8484972334227808</v>
      </c>
      <c r="P2786" s="468" t="n">
        <v>2005</v>
      </c>
      <c r="Q2786" s="469" t="inlineStr">
        <is>
          <t>SSB table 11561</t>
        </is>
      </c>
      <c r="R2786" s="469" t="inlineStr">
        <is>
          <t>ok</t>
        </is>
      </c>
      <c r="S2786" s="469" t="inlineStr">
        <is>
          <t xml:space="preserve"> text </t>
        </is>
      </c>
      <c r="T2786" s="426" t="inlineStr">
        <is>
          <t>Norway</t>
        </is>
      </c>
      <c r="U2786" s="5" t="inlineStr">
        <is>
          <t>useful output</t>
        </is>
      </c>
      <c r="V2786" s="465" t="n">
        <v>0.04</v>
      </c>
    </row>
    <row r="2787" ht="16" customHeight="1">
      <c r="B2787" s="5" t="inlineStr">
        <is>
          <t>EF.EC-AT.AT</t>
        </is>
      </c>
      <c r="C2787" s="5" t="inlineStr">
        <is>
          <t>EF.EC-AT.AT-Emissions-NH3</t>
        </is>
      </c>
      <c r="D2787" s="5" t="inlineStr">
        <is>
          <t>EF</t>
        </is>
      </c>
      <c r="E2787" s="5" t="inlineStr">
        <is>
          <t>EC</t>
        </is>
      </c>
      <c r="F2787" s="5">
        <f>VLOOKUP(E2787,'5.a Definitions'!E:F,2,FALSE)</f>
        <v/>
      </c>
      <c r="G2787" s="5" t="inlineStr">
        <is>
          <t>AT</t>
        </is>
      </c>
      <c r="H2787" s="5" t="inlineStr">
        <is>
          <t>AT</t>
        </is>
      </c>
      <c r="I2787" s="5">
        <f>VLOOKUP(H2787,'5.a Definitions'!E:F,2,FALSE)</f>
        <v/>
      </c>
      <c r="J2787" s="465" t="inlineStr">
        <is>
          <t xml:space="preserve"> Emissions </t>
        </is>
      </c>
      <c r="K2787" s="465" t="inlineStr">
        <is>
          <t xml:space="preserve"> energy conversion emissions </t>
        </is>
      </c>
      <c r="L2787" s="465" t="inlineStr">
        <is>
          <t xml:space="preserve"> reactive </t>
        </is>
      </c>
      <c r="M2787" s="465" t="inlineStr">
        <is>
          <t xml:space="preserve"> NH3 </t>
        </is>
      </c>
      <c r="N2787" s="466" t="n">
        <v>0</v>
      </c>
      <c r="O2787" s="467" t="n">
        <v>0.5</v>
      </c>
      <c r="P2787" s="468" t="n">
        <v>2005</v>
      </c>
      <c r="Q2787" s="469" t="inlineStr">
        <is>
          <t>CRLTAP Inventory Submissions</t>
        </is>
      </c>
      <c r="R2787" s="469" t="inlineStr">
        <is>
          <t>ok</t>
        </is>
      </c>
      <c r="S2787" s="469" t="inlineStr">
        <is>
          <t xml:space="preserve"> text </t>
        </is>
      </c>
      <c r="T2787" s="426" t="inlineStr">
        <is>
          <t>Norway</t>
        </is>
      </c>
      <c r="U2787" s="5" t="inlineStr">
        <is>
          <t>N wasted</t>
        </is>
      </c>
      <c r="V2787" s="465" t="n">
        <v>0.04</v>
      </c>
    </row>
    <row r="2788" ht="16" customFormat="1" customHeight="1" s="482">
      <c r="B2788" s="5" t="inlineStr">
        <is>
          <t>EF.EC-AT.AT</t>
        </is>
      </c>
      <c r="C2788" s="5" t="inlineStr">
        <is>
          <t>EF.EC-AT.AT-Emissions-NOx</t>
        </is>
      </c>
      <c r="D2788" s="5" t="inlineStr">
        <is>
          <t>EF</t>
        </is>
      </c>
      <c r="E2788" s="5" t="inlineStr">
        <is>
          <t>EC</t>
        </is>
      </c>
      <c r="F2788" s="5">
        <f>VLOOKUP(E2788,'5.a Definitions'!E:F,2,FALSE)</f>
        <v/>
      </c>
      <c r="G2788" s="5" t="inlineStr">
        <is>
          <t>AT</t>
        </is>
      </c>
      <c r="H2788" s="5" t="inlineStr">
        <is>
          <t>AT</t>
        </is>
      </c>
      <c r="I2788" s="5">
        <f>VLOOKUP(H2788,'5.a Definitions'!E:F,2,FALSE)</f>
        <v/>
      </c>
      <c r="J2788" s="465" t="inlineStr">
        <is>
          <t xml:space="preserve"> Emissions </t>
        </is>
      </c>
      <c r="K2788" s="465" t="inlineStr">
        <is>
          <t xml:space="preserve"> energy conversion emissions </t>
        </is>
      </c>
      <c r="L2788" s="465" t="inlineStr">
        <is>
          <t xml:space="preserve"> reactive </t>
        </is>
      </c>
      <c r="M2788" s="465" t="inlineStr">
        <is>
          <t xml:space="preserve"> NOx </t>
        </is>
      </c>
      <c r="N2788" s="466" t="n">
        <v>15.71194947377934</v>
      </c>
      <c r="O2788" s="467" t="n">
        <v>0.1908117647837209</v>
      </c>
      <c r="P2788" s="468" t="n">
        <v>2005</v>
      </c>
      <c r="Q2788" s="469" t="inlineStr">
        <is>
          <t>CRLTAP Inventory Submissions</t>
        </is>
      </c>
      <c r="R2788" s="469" t="inlineStr">
        <is>
          <t>ok</t>
        </is>
      </c>
      <c r="S2788" s="469" t="inlineStr">
        <is>
          <t xml:space="preserve"> text </t>
        </is>
      </c>
      <c r="T2788" s="426" t="inlineStr">
        <is>
          <t>Norway</t>
        </is>
      </c>
      <c r="U2788" s="465" t="inlineStr">
        <is>
          <t xml:space="preserve"> N wasted </t>
        </is>
      </c>
      <c r="V2788" s="465" t="n">
        <v>0.04</v>
      </c>
    </row>
    <row r="2789" ht="16" customHeight="1">
      <c r="B2789" s="5" t="inlineStr">
        <is>
          <t>EF.EC-AT.AT</t>
        </is>
      </c>
      <c r="C2789" s="5" t="inlineStr">
        <is>
          <t>EF.EC-AT.AT-Emissions-N2O</t>
        </is>
      </c>
      <c r="D2789" s="5" t="inlineStr">
        <is>
          <t>EF</t>
        </is>
      </c>
      <c r="E2789" s="5" t="inlineStr">
        <is>
          <t>EC</t>
        </is>
      </c>
      <c r="F2789" s="5">
        <f>VLOOKUP(E2789,'5.a Definitions'!E:F,2,FALSE)</f>
        <v/>
      </c>
      <c r="G2789" s="5" t="inlineStr">
        <is>
          <t>AT</t>
        </is>
      </c>
      <c r="H2789" s="5" t="inlineStr">
        <is>
          <t>AT</t>
        </is>
      </c>
      <c r="I2789" s="5">
        <f>VLOOKUP(H2789,'5.a Definitions'!E:F,2,FALSE)</f>
        <v/>
      </c>
      <c r="J2789" s="465" t="inlineStr">
        <is>
          <t xml:space="preserve"> Emissions </t>
        </is>
      </c>
      <c r="K2789" s="465" t="inlineStr">
        <is>
          <t xml:space="preserve"> energy conversion emissions </t>
        </is>
      </c>
      <c r="L2789" s="465" t="inlineStr">
        <is>
          <t xml:space="preserve"> reactive </t>
        </is>
      </c>
      <c r="M2789" s="465" t="inlineStr">
        <is>
          <t xml:space="preserve"> N2O </t>
        </is>
      </c>
      <c r="N2789" s="466" t="n">
        <v>0.03707044061984759</v>
      </c>
      <c r="O2789" s="467" t="n">
        <v>1.394797542306526</v>
      </c>
      <c r="P2789" s="468" t="n">
        <v>2005</v>
      </c>
      <c r="Q2789" s="469" t="inlineStr">
        <is>
          <t>UNFCCC CRT</t>
        </is>
      </c>
      <c r="R2789" s="469" t="inlineStr">
        <is>
          <t>ok</t>
        </is>
      </c>
      <c r="S2789" s="469" t="inlineStr">
        <is>
          <t xml:space="preserve"> text </t>
        </is>
      </c>
      <c r="T2789" s="426" t="inlineStr">
        <is>
          <t>Norway</t>
        </is>
      </c>
      <c r="U2789" s="465" t="inlineStr">
        <is>
          <t xml:space="preserve"> N wasted </t>
        </is>
      </c>
      <c r="V2789" s="465" t="n">
        <v>0.04</v>
      </c>
    </row>
    <row r="2790" ht="16" customHeight="1">
      <c r="B2790" s="5" t="inlineStr">
        <is>
          <t>EF.EC-AT.AT</t>
        </is>
      </c>
      <c r="C2790" s="5" t="inlineStr">
        <is>
          <t>EF.EC-AT.AT-Emissions-N2</t>
        </is>
      </c>
      <c r="D2790" s="5" t="inlineStr">
        <is>
          <t>EF</t>
        </is>
      </c>
      <c r="E2790" s="5" t="inlineStr">
        <is>
          <t>EC</t>
        </is>
      </c>
      <c r="F2790" s="5">
        <f>VLOOKUP(E2790,'5.a Definitions'!E:F,2,FALSE)</f>
        <v/>
      </c>
      <c r="G2790" s="5" t="inlineStr">
        <is>
          <t>AT</t>
        </is>
      </c>
      <c r="H2790" s="5" t="inlineStr">
        <is>
          <t>AT</t>
        </is>
      </c>
      <c r="I2790" s="5">
        <f>VLOOKUP(H2790,'5.a Definitions'!E:F,2,FALSE)</f>
        <v/>
      </c>
      <c r="J2790" s="465" t="inlineStr">
        <is>
          <t xml:space="preserve"> Emissions </t>
        </is>
      </c>
      <c r="K2790" s="465" t="inlineStr">
        <is>
          <t xml:space="preserve"> energy conversion emissions </t>
        </is>
      </c>
      <c r="L2790" s="465" t="inlineStr">
        <is>
          <t xml:space="preserve"> inert </t>
        </is>
      </c>
      <c r="M2790" s="465" t="inlineStr">
        <is>
          <t xml:space="preserve"> N2 </t>
        </is>
      </c>
      <c r="N2790" s="466" t="n">
        <v>0</v>
      </c>
      <c r="O2790" s="467" t="n">
        <v>10</v>
      </c>
      <c r="P2790" s="468" t="n">
        <v>2005</v>
      </c>
      <c r="Q2790" s="469" t="inlineStr">
        <is>
          <t>mass balance</t>
        </is>
      </c>
      <c r="R2790" s="469" t="inlineStr">
        <is>
          <t>ok</t>
        </is>
      </c>
      <c r="S2790" s="469" t="inlineStr">
        <is>
          <t xml:space="preserve"> text </t>
        </is>
      </c>
      <c r="T2790" s="426" t="inlineStr">
        <is>
          <t>Norway</t>
        </is>
      </c>
      <c r="U2790" s="465" t="inlineStr">
        <is>
          <t xml:space="preserve"> N wasted </t>
        </is>
      </c>
      <c r="V2790" s="465" t="n">
        <v>0.04</v>
      </c>
    </row>
    <row r="2791" ht="16" customHeight="1">
      <c r="B2791" s="5" t="inlineStr">
        <is>
          <t>EF.EC-RW.RW</t>
        </is>
      </c>
      <c r="C2791" s="5" t="inlineStr">
        <is>
          <t>EF.EC-RW.RW-Fuel export-Nmix</t>
        </is>
      </c>
      <c r="D2791" s="5" t="inlineStr">
        <is>
          <t>EF</t>
        </is>
      </c>
      <c r="E2791" s="5" t="inlineStr">
        <is>
          <t>EC</t>
        </is>
      </c>
      <c r="F2791" s="5">
        <f>VLOOKUP(E2791,'5.a Definitions'!E:F,2,FALSE)</f>
        <v/>
      </c>
      <c r="G2791" s="5" t="inlineStr">
        <is>
          <t>RW</t>
        </is>
      </c>
      <c r="H2791" s="5" t="inlineStr">
        <is>
          <t>RW</t>
        </is>
      </c>
      <c r="I2791" s="5">
        <f>VLOOKUP(H2791,'5.a Definitions'!E:F,2,FALSE)</f>
        <v/>
      </c>
      <c r="J2791" s="465" t="inlineStr">
        <is>
          <t xml:space="preserve"> Fuel export </t>
        </is>
      </c>
      <c r="K2791" s="465" t="inlineStr">
        <is>
          <t xml:space="preserve"> fuel export </t>
        </is>
      </c>
      <c r="L2791" s="465" t="inlineStr">
        <is>
          <t xml:space="preserve"> reactive </t>
        </is>
      </c>
      <c r="M2791" s="465" t="inlineStr">
        <is>
          <t xml:space="preserve"> Nmix </t>
        </is>
      </c>
      <c r="N2791" s="466" t="n">
        <v>287.7298509150569</v>
      </c>
      <c r="O2791" s="467" t="n">
        <v>2.764717958403232</v>
      </c>
      <c r="P2791" s="468" t="n">
        <v>2005</v>
      </c>
      <c r="Q2791" s="469" t="inlineStr">
        <is>
          <t>SSB tab 08801</t>
        </is>
      </c>
      <c r="R2791" s="469" t="inlineStr">
        <is>
          <t>ok</t>
        </is>
      </c>
      <c r="S2791" s="469" t="inlineStr">
        <is>
          <t xml:space="preserve"> text </t>
        </is>
      </c>
      <c r="T2791" s="426" t="inlineStr">
        <is>
          <t>Norway</t>
        </is>
      </c>
      <c r="U2791" s="5" t="inlineStr">
        <is>
          <t>useful output</t>
        </is>
      </c>
      <c r="V2791" s="465" t="n">
        <v>0.04</v>
      </c>
    </row>
    <row r="2792" ht="16" customFormat="1" customHeight="1" s="482">
      <c r="B2792" s="5" t="inlineStr">
        <is>
          <t>EF.IC-AT.AT</t>
        </is>
      </c>
      <c r="C2792" s="5" t="inlineStr">
        <is>
          <t>EF.IC-AT.AT-Emissions-NH3</t>
        </is>
      </c>
      <c r="D2792" s="5" t="inlineStr">
        <is>
          <t>EF</t>
        </is>
      </c>
      <c r="E2792" s="5" t="inlineStr">
        <is>
          <t>IC</t>
        </is>
      </c>
      <c r="F2792" s="5">
        <f>VLOOKUP(E2792,'5.a Definitions'!E:F,2,FALSE)</f>
        <v/>
      </c>
      <c r="G2792" s="5" t="inlineStr">
        <is>
          <t>AT</t>
        </is>
      </c>
      <c r="H2792" s="5" t="inlineStr">
        <is>
          <t>AT</t>
        </is>
      </c>
      <c r="I2792" s="5">
        <f>VLOOKUP(H2792,'5.a Definitions'!E:F,2,FALSE)</f>
        <v/>
      </c>
      <c r="J2792" s="465" t="inlineStr">
        <is>
          <t xml:space="preserve"> Emissions </t>
        </is>
      </c>
      <c r="K2792" s="465" t="inlineStr">
        <is>
          <t xml:space="preserve"> industrial emissions </t>
        </is>
      </c>
      <c r="L2792" s="465" t="inlineStr">
        <is>
          <t xml:space="preserve"> reactive </t>
        </is>
      </c>
      <c r="M2792" s="465" t="inlineStr">
        <is>
          <t xml:space="preserve"> NH3 </t>
        </is>
      </c>
      <c r="N2792" s="466" t="n">
        <v>0.01068707756385</v>
      </c>
      <c r="O2792" s="467" t="n">
        <v>0.191101613364233</v>
      </c>
      <c r="P2792" s="468" t="n">
        <v>2005</v>
      </c>
      <c r="Q2792" s="469" t="inlineStr">
        <is>
          <t>CRLTAP Inventory Submissions</t>
        </is>
      </c>
      <c r="R2792" s="469" t="inlineStr">
        <is>
          <t>ok</t>
        </is>
      </c>
      <c r="S2792" s="469" t="inlineStr">
        <is>
          <t xml:space="preserve"> text </t>
        </is>
      </c>
      <c r="T2792" s="426" t="inlineStr">
        <is>
          <t>Norway</t>
        </is>
      </c>
      <c r="U2792" s="465" t="inlineStr">
        <is>
          <t xml:space="preserve"> N wasted </t>
        </is>
      </c>
      <c r="V2792" s="465" t="n">
        <v>0.04</v>
      </c>
    </row>
    <row r="2793" ht="16" customHeight="1">
      <c r="B2793" s="5" t="inlineStr">
        <is>
          <t>EF.IC-AT.AT</t>
        </is>
      </c>
      <c r="C2793" s="5" t="inlineStr">
        <is>
          <t>EF.IC-AT.AT-Emissions-NOx</t>
        </is>
      </c>
      <c r="D2793" s="5" t="inlineStr">
        <is>
          <t>EF</t>
        </is>
      </c>
      <c r="E2793" s="5" t="inlineStr">
        <is>
          <t>IC</t>
        </is>
      </c>
      <c r="F2793" s="5">
        <f>VLOOKUP(E2793,'5.a Definitions'!E:F,2,FALSE)</f>
        <v/>
      </c>
      <c r="G2793" s="5" t="inlineStr">
        <is>
          <t>AT</t>
        </is>
      </c>
      <c r="H2793" s="5" t="inlineStr">
        <is>
          <t>AT</t>
        </is>
      </c>
      <c r="I2793" s="5">
        <f>VLOOKUP(H2793,'5.a Definitions'!E:F,2,FALSE)</f>
        <v/>
      </c>
      <c r="J2793" s="465" t="inlineStr">
        <is>
          <t xml:space="preserve"> Emissions </t>
        </is>
      </c>
      <c r="K2793" s="465" t="inlineStr">
        <is>
          <t xml:space="preserve"> industrial emissions </t>
        </is>
      </c>
      <c r="L2793" s="465" t="inlineStr">
        <is>
          <t xml:space="preserve"> reactive </t>
        </is>
      </c>
      <c r="M2793" s="465" t="inlineStr">
        <is>
          <t xml:space="preserve"> NOx </t>
        </is>
      </c>
      <c r="N2793" s="466" t="n">
        <v>4.59133656551479</v>
      </c>
      <c r="O2793" s="467" t="n">
        <v>0.2581999715215692</v>
      </c>
      <c r="P2793" s="468" t="n">
        <v>2005</v>
      </c>
      <c r="Q2793" s="469" t="inlineStr">
        <is>
          <t>CRLTAP Inventory Submissions</t>
        </is>
      </c>
      <c r="R2793" s="469" t="inlineStr">
        <is>
          <t>ok</t>
        </is>
      </c>
      <c r="S2793" s="469" t="inlineStr">
        <is>
          <t xml:space="preserve"> text </t>
        </is>
      </c>
      <c r="T2793" s="426" t="inlineStr">
        <is>
          <t>Norway</t>
        </is>
      </c>
      <c r="U2793" s="465" t="inlineStr">
        <is>
          <t xml:space="preserve"> N wasted </t>
        </is>
      </c>
      <c r="V2793" s="465" t="n">
        <v>0.04</v>
      </c>
    </row>
    <row r="2794" ht="16" customHeight="1">
      <c r="B2794" s="5" t="inlineStr">
        <is>
          <t>EF.IC-AT.AT</t>
        </is>
      </c>
      <c r="C2794" s="5" t="inlineStr">
        <is>
          <t>EF.IC-AT.AT-Emissions-N2O</t>
        </is>
      </c>
      <c r="D2794" s="5" t="inlineStr">
        <is>
          <t>EF</t>
        </is>
      </c>
      <c r="E2794" s="5" t="inlineStr">
        <is>
          <t>IC</t>
        </is>
      </c>
      <c r="F2794" s="5">
        <f>VLOOKUP(E2794,'5.a Definitions'!E:F,2,FALSE)</f>
        <v/>
      </c>
      <c r="G2794" s="5" t="inlineStr">
        <is>
          <t>AT</t>
        </is>
      </c>
      <c r="H2794" s="5" t="inlineStr">
        <is>
          <t>AT</t>
        </is>
      </c>
      <c r="I2794" s="5">
        <f>VLOOKUP(H2794,'5.a Definitions'!E:F,2,FALSE)</f>
        <v/>
      </c>
      <c r="J2794" s="465" t="inlineStr">
        <is>
          <t xml:space="preserve"> Emissions </t>
        </is>
      </c>
      <c r="K2794" s="465" t="inlineStr">
        <is>
          <t xml:space="preserve"> industrial emissions </t>
        </is>
      </c>
      <c r="L2794" s="465" t="inlineStr">
        <is>
          <t xml:space="preserve"> reactive </t>
        </is>
      </c>
      <c r="M2794" s="465" t="inlineStr">
        <is>
          <t xml:space="preserve"> N2O </t>
        </is>
      </c>
      <c r="N2794" s="466" t="n">
        <v>0.07684041142075859</v>
      </c>
      <c r="O2794" s="467" t="n">
        <v>1.394797542306526</v>
      </c>
      <c r="P2794" s="468" t="n">
        <v>2005</v>
      </c>
      <c r="Q2794" s="469" t="inlineStr">
        <is>
          <t>UNFCCC CRT</t>
        </is>
      </c>
      <c r="R2794" s="469" t="inlineStr">
        <is>
          <t>ok</t>
        </is>
      </c>
      <c r="S2794" s="469" t="inlineStr">
        <is>
          <t xml:space="preserve"> text </t>
        </is>
      </c>
      <c r="T2794" s="426" t="inlineStr">
        <is>
          <t>Norway</t>
        </is>
      </c>
      <c r="U2794" s="465" t="inlineStr">
        <is>
          <t xml:space="preserve"> N wasted </t>
        </is>
      </c>
      <c r="V2794" s="465" t="n">
        <v>0.04</v>
      </c>
    </row>
    <row r="2795" ht="16" customHeight="1">
      <c r="B2795" s="5" t="inlineStr">
        <is>
          <t>EF.TR-AT.AT</t>
        </is>
      </c>
      <c r="C2795" s="5" t="inlineStr">
        <is>
          <t>EF.TR-AT.AT-Emissions-NH3</t>
        </is>
      </c>
      <c r="D2795" s="5" t="inlineStr">
        <is>
          <t>EF</t>
        </is>
      </c>
      <c r="E2795" s="5" t="inlineStr">
        <is>
          <t>TR</t>
        </is>
      </c>
      <c r="F2795" s="5">
        <f>VLOOKUP(E2795,'5.a Definitions'!E:F,2,FALSE)</f>
        <v/>
      </c>
      <c r="G2795" s="5" t="inlineStr">
        <is>
          <t>AT</t>
        </is>
      </c>
      <c r="H2795" s="5" t="inlineStr">
        <is>
          <t>AT</t>
        </is>
      </c>
      <c r="I2795" s="5">
        <f>VLOOKUP(H2795,'5.a Definitions'!E:F,2,FALSE)</f>
        <v/>
      </c>
      <c r="J2795" s="465" t="inlineStr">
        <is>
          <t xml:space="preserve"> Emissions </t>
        </is>
      </c>
      <c r="K2795" s="465" t="inlineStr">
        <is>
          <t xml:space="preserve"> transport emissions </t>
        </is>
      </c>
      <c r="L2795" s="465" t="inlineStr">
        <is>
          <t xml:space="preserve"> reactive </t>
        </is>
      </c>
      <c r="M2795" s="465" t="inlineStr">
        <is>
          <t xml:space="preserve"> NH3 </t>
        </is>
      </c>
      <c r="N2795" s="466" t="n">
        <v>1.6169421483801</v>
      </c>
      <c r="O2795" s="467" t="n">
        <v>0.4166492807268335</v>
      </c>
      <c r="P2795" s="468" t="n">
        <v>2005</v>
      </c>
      <c r="Q2795" s="469" t="inlineStr">
        <is>
          <t>CRLTAP Inventory Submissions</t>
        </is>
      </c>
      <c r="R2795" s="469" t="inlineStr">
        <is>
          <t>ok</t>
        </is>
      </c>
      <c r="S2795" s="469" t="inlineStr">
        <is>
          <t xml:space="preserve"> text </t>
        </is>
      </c>
      <c r="T2795" s="426" t="inlineStr">
        <is>
          <t>Norway</t>
        </is>
      </c>
      <c r="U2795" s="465" t="inlineStr">
        <is>
          <t xml:space="preserve"> N wasted </t>
        </is>
      </c>
      <c r="V2795" s="465" t="n">
        <v>0.04</v>
      </c>
    </row>
    <row r="2796" ht="16" customHeight="1">
      <c r="B2796" s="5" t="inlineStr">
        <is>
          <t>EF.TR-AT.AT</t>
        </is>
      </c>
      <c r="C2796" s="5" t="inlineStr">
        <is>
          <t>EF.TR-AT.AT-Emissions-NOx</t>
        </is>
      </c>
      <c r="D2796" s="5" t="inlineStr">
        <is>
          <t>EF</t>
        </is>
      </c>
      <c r="E2796" s="5" t="inlineStr">
        <is>
          <t>TR</t>
        </is>
      </c>
      <c r="F2796" s="5">
        <f>VLOOKUP(E2796,'5.a Definitions'!E:F,2,FALSE)</f>
        <v/>
      </c>
      <c r="G2796" s="5" t="inlineStr">
        <is>
          <t>AT</t>
        </is>
      </c>
      <c r="H2796" s="5" t="inlineStr">
        <is>
          <t>AT</t>
        </is>
      </c>
      <c r="I2796" s="5">
        <f>VLOOKUP(H2796,'5.a Definitions'!E:F,2,FALSE)</f>
        <v/>
      </c>
      <c r="J2796" s="465" t="inlineStr">
        <is>
          <t xml:space="preserve"> Emissions </t>
        </is>
      </c>
      <c r="K2796" s="465" t="inlineStr">
        <is>
          <t xml:space="preserve"> transport emissions </t>
        </is>
      </c>
      <c r="L2796" s="465" t="inlineStr">
        <is>
          <t xml:space="preserve"> reactive </t>
        </is>
      </c>
      <c r="M2796" s="465" t="inlineStr">
        <is>
          <t xml:space="preserve"> NOx </t>
        </is>
      </c>
      <c r="N2796" s="466" t="n">
        <v>29.3317128623214</v>
      </c>
      <c r="O2796" s="467" t="n">
        <v>0.1267377705955812</v>
      </c>
      <c r="P2796" s="468" t="n">
        <v>2005</v>
      </c>
      <c r="Q2796" s="469" t="inlineStr">
        <is>
          <t>CRLTAP Inventory Submissions</t>
        </is>
      </c>
      <c r="R2796" s="469" t="inlineStr">
        <is>
          <t>ok</t>
        </is>
      </c>
      <c r="S2796" s="469" t="inlineStr">
        <is>
          <t xml:space="preserve"> text </t>
        </is>
      </c>
      <c r="T2796" s="426" t="inlineStr">
        <is>
          <t>Norway</t>
        </is>
      </c>
      <c r="U2796" s="465" t="inlineStr">
        <is>
          <t xml:space="preserve"> N wasted </t>
        </is>
      </c>
      <c r="V2796" s="465" t="n">
        <v>0.04</v>
      </c>
    </row>
    <row r="2797" ht="16" customHeight="1">
      <c r="B2797" s="5" t="inlineStr">
        <is>
          <t>EF.TR-AT.AT</t>
        </is>
      </c>
      <c r="C2797" s="5" t="inlineStr">
        <is>
          <t>EF.TR-AT.AT-Emissions-N2O</t>
        </is>
      </c>
      <c r="D2797" s="5" t="inlineStr">
        <is>
          <t>EF</t>
        </is>
      </c>
      <c r="E2797" s="5" t="inlineStr">
        <is>
          <t>TR</t>
        </is>
      </c>
      <c r="F2797" s="5">
        <f>VLOOKUP(E2797,'5.a Definitions'!E:F,2,FALSE)</f>
        <v/>
      </c>
      <c r="G2797" s="5" t="inlineStr">
        <is>
          <t>AT</t>
        </is>
      </c>
      <c r="H2797" s="5" t="inlineStr">
        <is>
          <t>AT</t>
        </is>
      </c>
      <c r="I2797" s="5">
        <f>VLOOKUP(H2797,'5.a Definitions'!E:F,2,FALSE)</f>
        <v/>
      </c>
      <c r="J2797" s="465" t="inlineStr">
        <is>
          <t xml:space="preserve"> Emissions </t>
        </is>
      </c>
      <c r="K2797" s="465" t="inlineStr">
        <is>
          <t xml:space="preserve"> transport emissions </t>
        </is>
      </c>
      <c r="L2797" s="465" t="inlineStr">
        <is>
          <t xml:space="preserve"> reactive </t>
        </is>
      </c>
      <c r="M2797" s="465" t="inlineStr">
        <is>
          <t xml:space="preserve"> N2O </t>
        </is>
      </c>
      <c r="N2797" s="466" t="n">
        <v>0.1865973150595377</v>
      </c>
      <c r="O2797" s="467" t="n">
        <v>0.6463342428493241</v>
      </c>
      <c r="P2797" s="468" t="n">
        <v>2005</v>
      </c>
      <c r="Q2797" s="469" t="inlineStr">
        <is>
          <t>UNFCCC CRT</t>
        </is>
      </c>
      <c r="R2797" s="469" t="inlineStr">
        <is>
          <t>ok</t>
        </is>
      </c>
      <c r="S2797" s="469" t="inlineStr">
        <is>
          <t xml:space="preserve"> text </t>
        </is>
      </c>
      <c r="T2797" s="426" t="inlineStr">
        <is>
          <t>Norway</t>
        </is>
      </c>
      <c r="U2797" s="465" t="inlineStr">
        <is>
          <t xml:space="preserve"> N wasted </t>
        </is>
      </c>
      <c r="V2797" s="465" t="n">
        <v>0.04</v>
      </c>
    </row>
    <row r="2798" ht="16" customHeight="1">
      <c r="B2798" s="5" t="inlineStr">
        <is>
          <t>EF.TR-AT.AT</t>
        </is>
      </c>
      <c r="C2798" s="5" t="inlineStr">
        <is>
          <t>EF.TR-AT.AT-Emissions-N2</t>
        </is>
      </c>
      <c r="D2798" s="5" t="inlineStr">
        <is>
          <t>EF</t>
        </is>
      </c>
      <c r="E2798" s="5" t="inlineStr">
        <is>
          <t>TR</t>
        </is>
      </c>
      <c r="F2798" s="5">
        <f>VLOOKUP(E2798,'5.a Definitions'!E:F,2,FALSE)</f>
        <v/>
      </c>
      <c r="G2798" s="5" t="inlineStr">
        <is>
          <t>AT</t>
        </is>
      </c>
      <c r="H2798" s="5" t="inlineStr">
        <is>
          <t>AT</t>
        </is>
      </c>
      <c r="I2798" s="5">
        <f>VLOOKUP(H2798,'5.a Definitions'!E:F,2,FALSE)</f>
        <v/>
      </c>
      <c r="J2798" s="465" t="inlineStr">
        <is>
          <t xml:space="preserve"> Emissions </t>
        </is>
      </c>
      <c r="K2798" s="465" t="inlineStr">
        <is>
          <t xml:space="preserve"> transport emissions </t>
        </is>
      </c>
      <c r="L2798" s="465" t="inlineStr">
        <is>
          <t xml:space="preserve"> inert </t>
        </is>
      </c>
      <c r="M2798" s="465" t="inlineStr">
        <is>
          <t xml:space="preserve"> N2 </t>
        </is>
      </c>
      <c r="N2798" s="466" t="n">
        <v>0</v>
      </c>
      <c r="O2798" s="467" t="n">
        <v>0.2</v>
      </c>
      <c r="P2798" s="468" t="n">
        <v>2005</v>
      </c>
      <c r="Q2798" s="469" t="inlineStr">
        <is>
          <t>mass balance</t>
        </is>
      </c>
      <c r="R2798" s="469" t="inlineStr">
        <is>
          <t>ok</t>
        </is>
      </c>
      <c r="S2798" s="469" t="inlineStr">
        <is>
          <t xml:space="preserve"> text </t>
        </is>
      </c>
      <c r="T2798" s="426" t="inlineStr">
        <is>
          <t>Norway</t>
        </is>
      </c>
      <c r="U2798" s="465" t="inlineStr">
        <is>
          <t xml:space="preserve"> N wasted </t>
        </is>
      </c>
      <c r="V2798" s="465" t="n">
        <v>0.04</v>
      </c>
    </row>
    <row r="2799" ht="16" customHeight="1">
      <c r="B2799" s="5" t="inlineStr">
        <is>
          <t>EF.TR-RW.RW</t>
        </is>
      </c>
      <c r="C2799" s="5" t="inlineStr">
        <is>
          <t>EF.TR-RW.RW-Export of transport fuels-Nmix</t>
        </is>
      </c>
      <c r="D2799" s="5" t="inlineStr">
        <is>
          <t>EF</t>
        </is>
      </c>
      <c r="E2799" s="5" t="inlineStr">
        <is>
          <t>TR</t>
        </is>
      </c>
      <c r="F2799" s="5">
        <f>VLOOKUP(E2799,'5.a Definitions'!E:F,2,FALSE)</f>
        <v/>
      </c>
      <c r="G2799" s="5" t="inlineStr">
        <is>
          <t>RW</t>
        </is>
      </c>
      <c r="H2799" s="5" t="inlineStr">
        <is>
          <t>RW</t>
        </is>
      </c>
      <c r="I2799" s="5">
        <f>VLOOKUP(H2799,'5.a Definitions'!E:F,2,FALSE)</f>
        <v/>
      </c>
      <c r="J2799" s="465" t="inlineStr">
        <is>
          <t xml:space="preserve"> Export of transport fuels </t>
        </is>
      </c>
      <c r="K2799" s="465" t="inlineStr">
        <is>
          <t xml:space="preserve"> export of transport fuel </t>
        </is>
      </c>
      <c r="L2799" s="465" t="inlineStr">
        <is>
          <t xml:space="preserve"> reactive </t>
        </is>
      </c>
      <c r="M2799" s="465" t="inlineStr">
        <is>
          <t xml:space="preserve"> Nmix </t>
        </is>
      </c>
      <c r="N2799" s="466" t="n">
        <v>0.122789558</v>
      </c>
      <c r="O2799" s="467" t="n">
        <v>0.8812584307769893</v>
      </c>
      <c r="P2799" s="468" t="n">
        <v>2005</v>
      </c>
      <c r="Q2799" s="469" t="inlineStr">
        <is>
          <t>SSB tab 08801</t>
        </is>
      </c>
      <c r="R2799" s="469" t="inlineStr">
        <is>
          <t>ok</t>
        </is>
      </c>
      <c r="S2799" s="469" t="inlineStr">
        <is>
          <t xml:space="preserve"> text </t>
        </is>
      </c>
      <c r="T2799" s="426" t="inlineStr">
        <is>
          <t>Norway</t>
        </is>
      </c>
      <c r="U2799" s="5" t="inlineStr">
        <is>
          <t>useful output</t>
        </is>
      </c>
      <c r="V2799" s="465" t="n">
        <v>0.04</v>
      </c>
    </row>
    <row r="2800" ht="16" customHeight="1">
      <c r="B2800" s="5" t="inlineStr">
        <is>
          <t>EF.OE-AT.AT</t>
        </is>
      </c>
      <c r="C2800" s="5" t="inlineStr">
        <is>
          <t>EF.OE-AT.AT-Emissions-NH3</t>
        </is>
      </c>
      <c r="D2800" s="5" t="inlineStr">
        <is>
          <t>EF</t>
        </is>
      </c>
      <c r="E2800" s="5" t="inlineStr">
        <is>
          <t>OE</t>
        </is>
      </c>
      <c r="F2800" s="5">
        <f>VLOOKUP(E2800,'5.a Definitions'!E:F,2,FALSE)</f>
        <v/>
      </c>
      <c r="G2800" s="5" t="inlineStr">
        <is>
          <t>AT</t>
        </is>
      </c>
      <c r="H2800" s="5" t="inlineStr">
        <is>
          <t>AT</t>
        </is>
      </c>
      <c r="I2800" s="5">
        <f>VLOOKUP(H2800,'5.a Definitions'!E:F,2,FALSE)</f>
        <v/>
      </c>
      <c r="J2800" s="465" t="inlineStr">
        <is>
          <t xml:space="preserve"> Emissions </t>
        </is>
      </c>
      <c r="K2800" s="465" t="inlineStr">
        <is>
          <t xml:space="preserve"> other fuels emissions </t>
        </is>
      </c>
      <c r="L2800" s="465" t="inlineStr">
        <is>
          <t xml:space="preserve"> reactive </t>
        </is>
      </c>
      <c r="M2800" s="465" t="inlineStr">
        <is>
          <t xml:space="preserve"> NH3 </t>
        </is>
      </c>
      <c r="N2800" s="466" t="n">
        <v>0.0723090435831</v>
      </c>
      <c r="O2800" s="467" t="n">
        <v>0.5681981830182699</v>
      </c>
      <c r="P2800" s="468" t="n">
        <v>2005</v>
      </c>
      <c r="Q2800" s="469" t="inlineStr">
        <is>
          <t>CRLTAP Inventory Submissions</t>
        </is>
      </c>
      <c r="R2800" s="469" t="inlineStr">
        <is>
          <t>ok</t>
        </is>
      </c>
      <c r="S2800" s="469" t="inlineStr">
        <is>
          <t xml:space="preserve"> text </t>
        </is>
      </c>
      <c r="T2800" s="426" t="inlineStr">
        <is>
          <t>Norway</t>
        </is>
      </c>
      <c r="U2800" s="465" t="inlineStr">
        <is>
          <t xml:space="preserve"> N wasted </t>
        </is>
      </c>
      <c r="V2800" s="465" t="n">
        <v>0.04</v>
      </c>
    </row>
    <row r="2801" ht="16" customHeight="1">
      <c r="B2801" s="5" t="inlineStr">
        <is>
          <t>EF.OE-AT.AT</t>
        </is>
      </c>
      <c r="C2801" s="5" t="inlineStr">
        <is>
          <t>EF.OE-AT.AT-Emissions-NOx</t>
        </is>
      </c>
      <c r="D2801" s="5" t="inlineStr">
        <is>
          <t>EF</t>
        </is>
      </c>
      <c r="E2801" s="5" t="inlineStr">
        <is>
          <t>OE</t>
        </is>
      </c>
      <c r="F2801" s="5">
        <f>VLOOKUP(E2801,'5.a Definitions'!E:F,2,FALSE)</f>
        <v/>
      </c>
      <c r="G2801" s="5" t="inlineStr">
        <is>
          <t>AT</t>
        </is>
      </c>
      <c r="H2801" s="5" t="inlineStr">
        <is>
          <t>AT</t>
        </is>
      </c>
      <c r="I2801" s="5">
        <f>VLOOKUP(H2801,'5.a Definitions'!E:F,2,FALSE)</f>
        <v/>
      </c>
      <c r="J2801" s="465" t="inlineStr">
        <is>
          <t xml:space="preserve"> Emissions </t>
        </is>
      </c>
      <c r="K2801" s="465" t="inlineStr">
        <is>
          <t xml:space="preserve"> other fuels emissions </t>
        </is>
      </c>
      <c r="L2801" s="465" t="inlineStr">
        <is>
          <t xml:space="preserve"> reactive </t>
        </is>
      </c>
      <c r="M2801" s="465" t="inlineStr">
        <is>
          <t xml:space="preserve"> NOx </t>
        </is>
      </c>
      <c r="N2801" s="466" t="n">
        <v>7.696421037980491</v>
      </c>
      <c r="O2801" s="467" t="n">
        <v>0.2109474459740597</v>
      </c>
      <c r="P2801" s="468" t="n">
        <v>2005</v>
      </c>
      <c r="Q2801" s="469" t="inlineStr">
        <is>
          <t>CRLTAP Inventory Submissions</t>
        </is>
      </c>
      <c r="R2801" s="469" t="inlineStr">
        <is>
          <t>ok</t>
        </is>
      </c>
      <c r="S2801" s="469" t="inlineStr">
        <is>
          <t xml:space="preserve"> text </t>
        </is>
      </c>
      <c r="T2801" s="426" t="inlineStr">
        <is>
          <t>Norway</t>
        </is>
      </c>
      <c r="U2801" s="465" t="inlineStr">
        <is>
          <t xml:space="preserve"> N wasted </t>
        </is>
      </c>
      <c r="V2801" s="465" t="n">
        <v>0.04</v>
      </c>
    </row>
    <row r="2802" ht="16" customHeight="1">
      <c r="B2802" s="5" t="inlineStr">
        <is>
          <t>EF.OE-AT.AT</t>
        </is>
      </c>
      <c r="C2802" s="5" t="inlineStr">
        <is>
          <t>EF.OE-AT.AT-Emissions-N2O</t>
        </is>
      </c>
      <c r="D2802" s="5" t="inlineStr">
        <is>
          <t>EF</t>
        </is>
      </c>
      <c r="E2802" s="5" t="inlineStr">
        <is>
          <t>OE</t>
        </is>
      </c>
      <c r="F2802" s="5">
        <f>VLOOKUP(E2802,'5.a Definitions'!E:F,2,FALSE)</f>
        <v/>
      </c>
      <c r="G2802" s="5" t="inlineStr">
        <is>
          <t>AT</t>
        </is>
      </c>
      <c r="H2802" s="5" t="inlineStr">
        <is>
          <t>AT</t>
        </is>
      </c>
      <c r="I2802" s="5">
        <f>VLOOKUP(H2802,'5.a Definitions'!E:F,2,FALSE)</f>
        <v/>
      </c>
      <c r="J2802" s="465" t="inlineStr">
        <is>
          <t xml:space="preserve"> Emissions </t>
        </is>
      </c>
      <c r="K2802" s="465" t="inlineStr">
        <is>
          <t xml:space="preserve"> other fuels emissions </t>
        </is>
      </c>
      <c r="L2802" s="465" t="inlineStr">
        <is>
          <t xml:space="preserve"> reactive </t>
        </is>
      </c>
      <c r="M2802" s="465" t="inlineStr">
        <is>
          <t xml:space="preserve"> N2O </t>
        </is>
      </c>
      <c r="N2802" s="466" t="n">
        <v>0.0761817899292353</v>
      </c>
      <c r="O2802" s="467" t="n">
        <v>1.394797542306526</v>
      </c>
      <c r="P2802" s="468" t="n">
        <v>2005</v>
      </c>
      <c r="Q2802" s="469" t="inlineStr">
        <is>
          <t>UNFCCC CRT</t>
        </is>
      </c>
      <c r="R2802" s="469" t="inlineStr">
        <is>
          <t>ok</t>
        </is>
      </c>
      <c r="S2802" s="469" t="inlineStr">
        <is>
          <t xml:space="preserve"> text </t>
        </is>
      </c>
      <c r="T2802" s="426" t="inlineStr">
        <is>
          <t>Norway</t>
        </is>
      </c>
      <c r="U2802" s="465" t="inlineStr">
        <is>
          <t xml:space="preserve"> N wasted </t>
        </is>
      </c>
      <c r="V2802" s="465" t="n">
        <v>0.04</v>
      </c>
    </row>
    <row r="2803" ht="16" customHeight="1" thickBot="1">
      <c r="A2803" s="483" t="n"/>
      <c r="B2803" s="6" t="inlineStr">
        <is>
          <t>EF.OE-AT.AT</t>
        </is>
      </c>
      <c r="C2803" s="6" t="inlineStr">
        <is>
          <t>EF.OE-AT.AT-Emissions-N2</t>
        </is>
      </c>
      <c r="D2803" s="6" t="inlineStr">
        <is>
          <t>EF</t>
        </is>
      </c>
      <c r="E2803" s="6" t="inlineStr">
        <is>
          <t>OE</t>
        </is>
      </c>
      <c r="F2803" s="5">
        <f>VLOOKUP(E2803,'5.a Definitions'!E:F,2,FALSE)</f>
        <v/>
      </c>
      <c r="G2803" s="6" t="inlineStr">
        <is>
          <t>AT</t>
        </is>
      </c>
      <c r="H2803" s="6" t="inlineStr">
        <is>
          <t>AT</t>
        </is>
      </c>
      <c r="I2803" s="5">
        <f>VLOOKUP(H2803,'5.a Definitions'!E:F,2,FALSE)</f>
        <v/>
      </c>
      <c r="J2803" s="470" t="inlineStr">
        <is>
          <t xml:space="preserve"> Emissions </t>
        </is>
      </c>
      <c r="K2803" s="470" t="inlineStr">
        <is>
          <t xml:space="preserve"> other fuels emissions </t>
        </is>
      </c>
      <c r="L2803" s="470" t="inlineStr">
        <is>
          <t xml:space="preserve"> inert </t>
        </is>
      </c>
      <c r="M2803" s="470" t="inlineStr">
        <is>
          <t xml:space="preserve"> N2 </t>
        </is>
      </c>
      <c r="N2803" s="466" t="n">
        <v>0</v>
      </c>
      <c r="O2803" s="471" t="n">
        <v>0.2</v>
      </c>
      <c r="P2803" s="468" t="n">
        <v>2005</v>
      </c>
      <c r="Q2803" s="472" t="inlineStr">
        <is>
          <t>mass balance</t>
        </is>
      </c>
      <c r="R2803" s="469" t="inlineStr">
        <is>
          <t>ok</t>
        </is>
      </c>
      <c r="S2803" s="472" t="inlineStr">
        <is>
          <t xml:space="preserve"> text </t>
        </is>
      </c>
      <c r="T2803" s="426" t="inlineStr">
        <is>
          <t>Norway</t>
        </is>
      </c>
      <c r="U2803" s="470" t="inlineStr">
        <is>
          <t xml:space="preserve"> N wasted </t>
        </is>
      </c>
      <c r="V2803" s="470" t="n">
        <v>0.04</v>
      </c>
    </row>
    <row r="2804" ht="16" customHeight="1">
      <c r="A2804" s="487" t="inlineStr">
        <is>
          <t xml:space="preserve"> Materials and products </t>
        </is>
      </c>
      <c r="B2804" s="452" t="inlineStr">
        <is>
          <t>MP.FP-AG.SM</t>
        </is>
      </c>
      <c r="C2804" s="452" t="inlineStr">
        <is>
          <t>MP.FP-AG.SM-Seeds and planting material -Nmix</t>
        </is>
      </c>
      <c r="D2804" s="452" t="inlineStr">
        <is>
          <t>MP</t>
        </is>
      </c>
      <c r="E2804" s="452" t="inlineStr">
        <is>
          <t>FP</t>
        </is>
      </c>
      <c r="F2804" s="5">
        <f>VLOOKUP(E2804,'5.a Definitions'!E:F,2,FALSE)</f>
        <v/>
      </c>
      <c r="G2804" s="452" t="inlineStr">
        <is>
          <t>AG</t>
        </is>
      </c>
      <c r="H2804" s="452" t="inlineStr">
        <is>
          <t>SM</t>
        </is>
      </c>
      <c r="I2804" s="5">
        <f>VLOOKUP(H2804,'5.a Definitions'!E:F,2,FALSE)</f>
        <v/>
      </c>
      <c r="J2804" s="465" t="inlineStr">
        <is>
          <t xml:space="preserve"> Seeds and planting material  </t>
        </is>
      </c>
      <c r="K2804" s="465" t="inlineStr">
        <is>
          <t xml:space="preserve"> seeds and planting material </t>
        </is>
      </c>
      <c r="L2804" s="465" t="inlineStr">
        <is>
          <t xml:space="preserve"> reactive </t>
        </is>
      </c>
      <c r="M2804" s="465" t="inlineStr">
        <is>
          <t xml:space="preserve"> Nmix </t>
        </is>
      </c>
      <c r="N2804" s="466" t="n">
        <v>1.196516394373928</v>
      </c>
      <c r="O2804" s="467" t="n">
        <v>0.3206033380568948</v>
      </c>
      <c r="P2804" s="468" t="n">
        <v>2005</v>
      </c>
      <c r="Q2804" s="469" t="inlineStr">
        <is>
          <t>NIBIO Totalkalkylen</t>
        </is>
      </c>
      <c r="R2804" s="469" t="inlineStr">
        <is>
          <t>ok</t>
        </is>
      </c>
      <c r="S2804" s="469" t="inlineStr">
        <is>
          <t xml:space="preserve"> text </t>
        </is>
      </c>
      <c r="T2804" s="426" t="inlineStr">
        <is>
          <t>Norway</t>
        </is>
      </c>
      <c r="U2804" s="5" t="inlineStr">
        <is>
          <t>useful output</t>
        </is>
      </c>
      <c r="V2804" s="465" t="n">
        <v>0.04</v>
      </c>
    </row>
    <row r="2805" ht="16" customHeight="1">
      <c r="B2805" s="5" t="inlineStr">
        <is>
          <t>MP.FP-AG.MM</t>
        </is>
      </c>
      <c r="C2805" s="5" t="inlineStr">
        <is>
          <t>MP.FP-AG.MM-Farm animal feed-Nmix</t>
        </is>
      </c>
      <c r="D2805" s="5" t="inlineStr">
        <is>
          <t>MP</t>
        </is>
      </c>
      <c r="E2805" s="5" t="inlineStr">
        <is>
          <t>FP</t>
        </is>
      </c>
      <c r="F2805" s="5">
        <f>VLOOKUP(E2805,'5.a Definitions'!E:F,2,FALSE)</f>
        <v/>
      </c>
      <c r="G2805" s="5" t="inlineStr">
        <is>
          <t>AG</t>
        </is>
      </c>
      <c r="H2805" s="5" t="inlineStr">
        <is>
          <t>MM</t>
        </is>
      </c>
      <c r="I2805" s="5">
        <f>VLOOKUP(H2805,'5.a Definitions'!E:F,2,FALSE)</f>
        <v/>
      </c>
      <c r="J2805" s="465" t="inlineStr">
        <is>
          <t xml:space="preserve"> Farm animal feed </t>
        </is>
      </c>
      <c r="K2805" s="465" t="inlineStr">
        <is>
          <t xml:space="preserve"> farm animal feed </t>
        </is>
      </c>
      <c r="L2805" s="465" t="inlineStr">
        <is>
          <t xml:space="preserve"> reactive </t>
        </is>
      </c>
      <c r="M2805" s="465" t="inlineStr">
        <is>
          <t xml:space="preserve"> Nmix </t>
        </is>
      </c>
      <c r="N2805" s="466" t="n">
        <v>25.3159669</v>
      </c>
      <c r="O2805" s="467" t="n">
        <v>0.09878377203429119</v>
      </c>
      <c r="P2805" s="468" t="n">
        <v>2005</v>
      </c>
      <c r="Q2805" s="469" t="inlineStr">
        <is>
          <t>Kraftfôrstatistikk</t>
        </is>
      </c>
      <c r="R2805" s="469" t="inlineStr">
        <is>
          <t>ok</t>
        </is>
      </c>
      <c r="S2805" s="469" t="inlineStr">
        <is>
          <t xml:space="preserve"> text </t>
        </is>
      </c>
      <c r="T2805" s="426" t="inlineStr">
        <is>
          <t>Norway</t>
        </is>
      </c>
      <c r="U2805" s="5" t="inlineStr">
        <is>
          <t>useful output</t>
        </is>
      </c>
      <c r="V2805" s="465" t="n">
        <v>0.04</v>
      </c>
    </row>
    <row r="2806" ht="16" customHeight="1">
      <c r="B2806" s="5" t="inlineStr">
        <is>
          <t>MP.FP-PR.SO</t>
        </is>
      </c>
      <c r="C2806" s="5" t="inlineStr">
        <is>
          <t>MP.FP-PR.SO-Food industry waste-Nmix</t>
        </is>
      </c>
      <c r="D2806" s="5" t="inlineStr">
        <is>
          <t>MP</t>
        </is>
      </c>
      <c r="E2806" s="5" t="inlineStr">
        <is>
          <t>FP</t>
        </is>
      </c>
      <c r="F2806" s="5">
        <f>VLOOKUP(E2806,'5.a Definitions'!E:F,2,FALSE)</f>
        <v/>
      </c>
      <c r="G2806" s="5" t="inlineStr">
        <is>
          <t>PR</t>
        </is>
      </c>
      <c r="H2806" s="5" t="inlineStr">
        <is>
          <t>SO</t>
        </is>
      </c>
      <c r="I2806" s="5">
        <f>VLOOKUP(H2806,'5.a Definitions'!E:F,2,FALSE)</f>
        <v/>
      </c>
      <c r="J2806" s="465" t="inlineStr">
        <is>
          <t xml:space="preserve"> Food industry waste </t>
        </is>
      </c>
      <c r="K2806" s="465" t="inlineStr">
        <is>
          <t xml:space="preserve"> food industry waste </t>
        </is>
      </c>
      <c r="L2806" s="465" t="inlineStr">
        <is>
          <t xml:space="preserve"> reactive </t>
        </is>
      </c>
      <c r="M2806" s="465" t="inlineStr">
        <is>
          <t xml:space="preserve"> Nmix </t>
        </is>
      </c>
      <c r="N2806" s="466" t="n">
        <v>1.216009842519685</v>
      </c>
      <c r="O2806" s="467" t="n">
        <v>0.7980037430717972</v>
      </c>
      <c r="P2806" s="468" t="n">
        <v>2005</v>
      </c>
      <c r="Q2806" s="469" t="inlineStr">
        <is>
          <t>SSB</t>
        </is>
      </c>
      <c r="R2806" s="469" t="inlineStr">
        <is>
          <t>ok</t>
        </is>
      </c>
      <c r="S2806" s="469" t="inlineStr">
        <is>
          <t xml:space="preserve"> text </t>
        </is>
      </c>
      <c r="T2806" s="426" t="inlineStr">
        <is>
          <t>Norway</t>
        </is>
      </c>
      <c r="U2806" s="465" t="inlineStr">
        <is>
          <t xml:space="preserve"> N wasted </t>
        </is>
      </c>
      <c r="V2806" s="465" t="n">
        <v>0.04</v>
      </c>
    </row>
    <row r="2807" ht="16" customHeight="1">
      <c r="B2807" s="5" t="inlineStr">
        <is>
          <t>MP.FP-PR.WW</t>
        </is>
      </c>
      <c r="C2807" s="5" t="inlineStr">
        <is>
          <t>MP.FP-PR.WW-Food industry wastewater-Nmix</t>
        </is>
      </c>
      <c r="D2807" s="5" t="inlineStr">
        <is>
          <t>MP</t>
        </is>
      </c>
      <c r="E2807" s="5" t="inlineStr">
        <is>
          <t>FP</t>
        </is>
      </c>
      <c r="F2807" s="5">
        <f>VLOOKUP(E2807,'5.a Definitions'!E:F,2,FALSE)</f>
        <v/>
      </c>
      <c r="G2807" s="5" t="inlineStr">
        <is>
          <t>PR</t>
        </is>
      </c>
      <c r="H2807" s="5" t="inlineStr">
        <is>
          <t>WW</t>
        </is>
      </c>
      <c r="I2807" s="5">
        <f>VLOOKUP(H2807,'5.a Definitions'!E:F,2,FALSE)</f>
        <v/>
      </c>
      <c r="J2807" s="465" t="inlineStr">
        <is>
          <t xml:space="preserve"> Food industry wastewater </t>
        </is>
      </c>
      <c r="K2807" s="465" t="inlineStr">
        <is>
          <t xml:space="preserve"> food industry wastewater </t>
        </is>
      </c>
      <c r="L2807" s="465" t="inlineStr">
        <is>
          <t xml:space="preserve"> reactive </t>
        </is>
      </c>
      <c r="M2807" s="465" t="inlineStr">
        <is>
          <t xml:space="preserve"> Nmix </t>
        </is>
      </c>
      <c r="N2807" s="466" t="n">
        <v>0.07546046376811592</v>
      </c>
      <c r="O2807" s="467" t="n">
        <v>0.1154960346297961</v>
      </c>
      <c r="P2807" s="468" t="n">
        <v>2005</v>
      </c>
      <c r="Q2807" s="469" t="inlineStr">
        <is>
          <t>Miljødirektoratet</t>
        </is>
      </c>
      <c r="R2807" s="469" t="inlineStr">
        <is>
          <t>ok</t>
        </is>
      </c>
      <c r="S2807" s="469" t="inlineStr">
        <is>
          <t xml:space="preserve"> text </t>
        </is>
      </c>
      <c r="T2807" s="426" t="inlineStr">
        <is>
          <t>Norway</t>
        </is>
      </c>
      <c r="U2807" s="465" t="inlineStr">
        <is>
          <t xml:space="preserve"> N wasted </t>
        </is>
      </c>
      <c r="V2807" s="465" t="n">
        <v>0.04</v>
      </c>
    </row>
    <row r="2808" ht="16" customHeight="1">
      <c r="B2808" s="5" t="inlineStr">
        <is>
          <t>MP.FP-HS.HS</t>
        </is>
      </c>
      <c r="C2808" s="5" t="inlineStr">
        <is>
          <t>MP.FP-HS.HS-Food products-Nmix</t>
        </is>
      </c>
      <c r="D2808" s="5" t="inlineStr">
        <is>
          <t>MP</t>
        </is>
      </c>
      <c r="E2808" s="5" t="inlineStr">
        <is>
          <t>FP</t>
        </is>
      </c>
      <c r="F2808" s="5">
        <f>VLOOKUP(E2808,'5.a Definitions'!E:F,2,FALSE)</f>
        <v/>
      </c>
      <c r="G2808" s="5" t="inlineStr">
        <is>
          <t>HS</t>
        </is>
      </c>
      <c r="H2808" s="5" t="inlineStr">
        <is>
          <t>HS</t>
        </is>
      </c>
      <c r="I2808" s="5">
        <f>VLOOKUP(H2808,'5.a Definitions'!E:F,2,FALSE)</f>
        <v/>
      </c>
      <c r="J2808" s="465" t="inlineStr">
        <is>
          <t xml:space="preserve"> Food products </t>
        </is>
      </c>
      <c r="K2808" s="465" t="inlineStr">
        <is>
          <t xml:space="preserve"> food products </t>
        </is>
      </c>
      <c r="L2808" s="465" t="inlineStr">
        <is>
          <t xml:space="preserve"> reactive </t>
        </is>
      </c>
      <c r="M2808" s="465" t="inlineStr">
        <is>
          <t xml:space="preserve"> Nmix </t>
        </is>
      </c>
      <c r="N2808" s="466" t="n">
        <v>26.02993990457167</v>
      </c>
      <c r="O2808" s="467" t="n">
        <v>0.194058494574164</v>
      </c>
      <c r="P2808" s="468" t="n">
        <v>2005</v>
      </c>
      <c r="Q2808" s="469" t="inlineStr">
        <is>
          <t>SSB</t>
        </is>
      </c>
      <c r="R2808" s="469" t="inlineStr">
        <is>
          <t>ok</t>
        </is>
      </c>
      <c r="S2808" s="469" t="inlineStr">
        <is>
          <t xml:space="preserve"> text </t>
        </is>
      </c>
      <c r="T2808" s="426" t="inlineStr">
        <is>
          <t>Norway</t>
        </is>
      </c>
      <c r="U2808" s="5" t="inlineStr">
        <is>
          <t>useful output</t>
        </is>
      </c>
      <c r="V2808" s="465" t="n">
        <v>0.04</v>
      </c>
    </row>
    <row r="2809" ht="16" customHeight="1">
      <c r="B2809" s="5" t="inlineStr">
        <is>
          <t>MP.FP-HY.SW</t>
        </is>
      </c>
      <c r="C2809" s="5" t="inlineStr">
        <is>
          <t>MP.FP-HY.SW-Untreated wastewater-Nmix</t>
        </is>
      </c>
      <c r="D2809" s="5" t="inlineStr">
        <is>
          <t>MP</t>
        </is>
      </c>
      <c r="E2809" s="5" t="inlineStr">
        <is>
          <t>FP</t>
        </is>
      </c>
      <c r="F2809" s="5">
        <f>VLOOKUP(E2809,'5.a Definitions'!E:F,2,FALSE)</f>
        <v/>
      </c>
      <c r="G2809" s="5" t="inlineStr">
        <is>
          <t>HY</t>
        </is>
      </c>
      <c r="H2809" s="5" t="inlineStr">
        <is>
          <t>SW</t>
        </is>
      </c>
      <c r="I2809" s="5">
        <f>VLOOKUP(H2809,'5.a Definitions'!E:F,2,FALSE)</f>
        <v/>
      </c>
      <c r="J2809" s="465" t="inlineStr">
        <is>
          <t xml:space="preserve"> Untreated wastewater </t>
        </is>
      </c>
      <c r="K2809" s="465" t="inlineStr">
        <is>
          <t xml:space="preserve"> food industry untreated wastewater </t>
        </is>
      </c>
      <c r="L2809" s="465" t="inlineStr">
        <is>
          <t xml:space="preserve"> reactive </t>
        </is>
      </c>
      <c r="M2809" s="465" t="inlineStr">
        <is>
          <t xml:space="preserve"> Nmix </t>
        </is>
      </c>
      <c r="N2809" s="466" t="n">
        <v>0.34685875</v>
      </c>
      <c r="O2809" s="467" t="n">
        <v>0.236326976737695</v>
      </c>
      <c r="P2809" s="468" t="n">
        <v>2005</v>
      </c>
      <c r="Q2809" s="469" t="inlineStr">
        <is>
          <t>Miljødirektoratet</t>
        </is>
      </c>
      <c r="R2809" s="469" t="inlineStr">
        <is>
          <t>ok</t>
        </is>
      </c>
      <c r="S2809" s="469" t="inlineStr">
        <is>
          <t xml:space="preserve"> text </t>
        </is>
      </c>
      <c r="T2809" s="426" t="inlineStr">
        <is>
          <t>Norway</t>
        </is>
      </c>
      <c r="U2809" s="465" t="inlineStr">
        <is>
          <t xml:space="preserve"> N wasted </t>
        </is>
      </c>
      <c r="V2809" s="465" t="n">
        <v>0.04</v>
      </c>
    </row>
    <row r="2810" ht="16" customHeight="1">
      <c r="B2810" s="5" t="inlineStr">
        <is>
          <t>MP.FP-HY.AC</t>
        </is>
      </c>
      <c r="C2810" s="5" t="inlineStr">
        <is>
          <t>MP.FP-HY.AC-Feed to freshwater aquaculture-Nmix</t>
        </is>
      </c>
      <c r="D2810" s="5" t="inlineStr">
        <is>
          <t>MP</t>
        </is>
      </c>
      <c r="E2810" s="5" t="inlineStr">
        <is>
          <t>FP</t>
        </is>
      </c>
      <c r="F2810" s="5">
        <f>VLOOKUP(E2810,'5.a Definitions'!E:F,2,FALSE)</f>
        <v/>
      </c>
      <c r="G2810" s="5" t="inlineStr">
        <is>
          <t>HY</t>
        </is>
      </c>
      <c r="H2810" s="5" t="inlineStr">
        <is>
          <t>AC</t>
        </is>
      </c>
      <c r="I2810" s="5">
        <f>VLOOKUP(H2810,'5.a Definitions'!E:F,2,FALSE)</f>
        <v/>
      </c>
      <c r="J2810" s="465" t="inlineStr">
        <is>
          <t xml:space="preserve"> Feed to freshwater aquaculture </t>
        </is>
      </c>
      <c r="K2810" s="465" t="inlineStr">
        <is>
          <t xml:space="preserve"> feed to freshwater aquaculture </t>
        </is>
      </c>
      <c r="L2810" s="465" t="inlineStr">
        <is>
          <t xml:space="preserve"> reactive </t>
        </is>
      </c>
      <c r="M2810" s="465" t="inlineStr">
        <is>
          <t xml:space="preserve"> Nmix </t>
        </is>
      </c>
      <c r="N2810" s="466" t="n">
        <v>0</v>
      </c>
      <c r="O2810" s="467" t="n">
        <v>0.2</v>
      </c>
      <c r="P2810" s="468" t="n">
        <v>2005</v>
      </c>
      <c r="Q2810" s="469" t="inlineStr">
        <is>
          <t>no production</t>
        </is>
      </c>
      <c r="R2810" s="469" t="inlineStr">
        <is>
          <t>ok</t>
        </is>
      </c>
      <c r="S2810" s="469" t="inlineStr">
        <is>
          <t xml:space="preserve"> text </t>
        </is>
      </c>
      <c r="T2810" s="426" t="inlineStr">
        <is>
          <t>Norway</t>
        </is>
      </c>
      <c r="U2810" s="5" t="inlineStr">
        <is>
          <t>useful output</t>
        </is>
      </c>
      <c r="V2810" s="465" t="n">
        <v>0.04</v>
      </c>
    </row>
    <row r="2811" ht="16" customHeight="1">
      <c r="B2811" s="5" t="inlineStr">
        <is>
          <t>MP.FP-HY.AC</t>
        </is>
      </c>
      <c r="C2811" s="5" t="inlineStr">
        <is>
          <t>MP.FP-HY.AC-Feed to coastal aquaculture-Nmix</t>
        </is>
      </c>
      <c r="D2811" s="5" t="inlineStr">
        <is>
          <t>MP</t>
        </is>
      </c>
      <c r="E2811" s="5" t="inlineStr">
        <is>
          <t>FP</t>
        </is>
      </c>
      <c r="F2811" s="5">
        <f>VLOOKUP(E2811,'5.a Definitions'!E:F,2,FALSE)</f>
        <v/>
      </c>
      <c r="G2811" s="5" t="inlineStr">
        <is>
          <t>HY</t>
        </is>
      </c>
      <c r="H2811" s="5" t="inlineStr">
        <is>
          <t>AC</t>
        </is>
      </c>
      <c r="I2811" s="5">
        <f>VLOOKUP(H2811,'5.a Definitions'!E:F,2,FALSE)</f>
        <v/>
      </c>
      <c r="J2811" s="465" t="inlineStr">
        <is>
          <t xml:space="preserve"> Feed to coastal aquaculture </t>
        </is>
      </c>
      <c r="K2811" s="465" t="inlineStr">
        <is>
          <t xml:space="preserve"> feed to coastal aquaculture </t>
        </is>
      </c>
      <c r="L2811" s="465" t="inlineStr">
        <is>
          <t xml:space="preserve"> reactive </t>
        </is>
      </c>
      <c r="M2811" s="465" t="inlineStr">
        <is>
          <t xml:space="preserve"> Nmix </t>
        </is>
      </c>
      <c r="N2811" s="466" t="n">
        <v>10.82479063414634</v>
      </c>
      <c r="O2811" s="467" t="n">
        <v>0.4213226465818167</v>
      </c>
      <c r="P2811" s="468" t="n">
        <v>2005</v>
      </c>
      <c r="Q2811" s="469" t="inlineStr">
        <is>
          <t>Fiskeridirektoratet</t>
        </is>
      </c>
      <c r="R2811" s="469" t="inlineStr">
        <is>
          <t>ok</t>
        </is>
      </c>
      <c r="S2811" s="469" t="inlineStr">
        <is>
          <t xml:space="preserve"> text </t>
        </is>
      </c>
      <c r="T2811" s="426" t="inlineStr">
        <is>
          <t>Norway</t>
        </is>
      </c>
      <c r="U2811" s="5" t="inlineStr">
        <is>
          <t>useful output</t>
        </is>
      </c>
      <c r="V2811" s="465" t="n">
        <v>0.04</v>
      </c>
    </row>
    <row r="2812" ht="16" customHeight="1">
      <c r="B2812" s="5" t="inlineStr">
        <is>
          <t>MP.FP-RW.RW</t>
        </is>
      </c>
      <c r="C2812" s="5" t="inlineStr">
        <is>
          <t>MP.FP-RW.RW-Food export-Nmix</t>
        </is>
      </c>
      <c r="D2812" s="5" t="inlineStr">
        <is>
          <t>MP</t>
        </is>
      </c>
      <c r="E2812" s="5" t="inlineStr">
        <is>
          <t>FP</t>
        </is>
      </c>
      <c r="F2812" s="5">
        <f>VLOOKUP(E2812,'5.a Definitions'!E:F,2,FALSE)</f>
        <v/>
      </c>
      <c r="G2812" s="5" t="inlineStr">
        <is>
          <t>RW</t>
        </is>
      </c>
      <c r="H2812" s="5" t="inlineStr">
        <is>
          <t>RW</t>
        </is>
      </c>
      <c r="I2812" s="5">
        <f>VLOOKUP(H2812,'5.a Definitions'!E:F,2,FALSE)</f>
        <v/>
      </c>
      <c r="J2812" s="465" t="inlineStr">
        <is>
          <t xml:space="preserve"> Food export </t>
        </is>
      </c>
      <c r="K2812" s="465" t="inlineStr">
        <is>
          <t xml:space="preserve"> food export </t>
        </is>
      </c>
      <c r="L2812" s="465" t="inlineStr">
        <is>
          <t xml:space="preserve"> reactive </t>
        </is>
      </c>
      <c r="M2812" s="465" t="inlineStr">
        <is>
          <t xml:space="preserve"> Nmix </t>
        </is>
      </c>
      <c r="N2812" s="466" t="n">
        <v>48.65636414000004</v>
      </c>
      <c r="O2812" s="467" t="n">
        <v>0.2025375678113429</v>
      </c>
      <c r="P2812" s="468" t="n">
        <v>2005</v>
      </c>
      <c r="Q2812" s="469" t="inlineStr">
        <is>
          <t>SSB tab 08801</t>
        </is>
      </c>
      <c r="R2812" s="469" t="inlineStr">
        <is>
          <t>ok</t>
        </is>
      </c>
      <c r="S2812" s="469" t="inlineStr">
        <is>
          <t xml:space="preserve"> text </t>
        </is>
      </c>
      <c r="T2812" s="426" t="inlineStr">
        <is>
          <t>Norway</t>
        </is>
      </c>
      <c r="U2812" s="5" t="inlineStr">
        <is>
          <t>useful output</t>
        </is>
      </c>
      <c r="V2812" s="465" t="n">
        <v>0.04</v>
      </c>
    </row>
    <row r="2813" ht="16" customHeight="1">
      <c r="B2813" s="475" t="inlineStr">
        <is>
          <t>MP.FP-RW.RW</t>
        </is>
      </c>
      <c r="C2813" s="475" t="inlineStr">
        <is>
          <t>MP.FP-RW.RW-Feed export-Nmix</t>
        </is>
      </c>
      <c r="D2813" s="475" t="inlineStr">
        <is>
          <t>MP</t>
        </is>
      </c>
      <c r="E2813" s="475" t="inlineStr">
        <is>
          <t>FP</t>
        </is>
      </c>
      <c r="F2813" s="5">
        <f>VLOOKUP(E2813,'5.a Definitions'!E:F,2,FALSE)</f>
        <v/>
      </c>
      <c r="G2813" s="475" t="inlineStr">
        <is>
          <t>RW</t>
        </is>
      </c>
      <c r="H2813" s="475" t="inlineStr">
        <is>
          <t>RW</t>
        </is>
      </c>
      <c r="I2813" s="5">
        <f>VLOOKUP(H2813,'5.a Definitions'!E:F,2,FALSE)</f>
        <v/>
      </c>
      <c r="J2813" s="465" t="inlineStr">
        <is>
          <t>Feed export</t>
        </is>
      </c>
      <c r="K2813" s="465" t="inlineStr">
        <is>
          <t>feed export</t>
        </is>
      </c>
      <c r="L2813" s="465" t="inlineStr">
        <is>
          <t>reactive</t>
        </is>
      </c>
      <c r="M2813" s="465" t="inlineStr">
        <is>
          <t>Nmix</t>
        </is>
      </c>
      <c r="N2813" s="466" t="n">
        <v>15.541732119</v>
      </c>
      <c r="O2813" s="467" t="n">
        <v>0.1382765722664373</v>
      </c>
      <c r="P2813" s="468" t="n">
        <v>2005</v>
      </c>
      <c r="Q2813" s="469" t="inlineStr">
        <is>
          <t>SSB tab 08801</t>
        </is>
      </c>
      <c r="R2813" s="469" t="inlineStr">
        <is>
          <t>ok</t>
        </is>
      </c>
      <c r="S2813" s="469" t="inlineStr">
        <is>
          <t>text</t>
        </is>
      </c>
      <c r="T2813" s="476" t="inlineStr">
        <is>
          <t>Norway</t>
        </is>
      </c>
      <c r="U2813" s="5" t="inlineStr">
        <is>
          <t>useful output</t>
        </is>
      </c>
      <c r="V2813" s="465">
        <f>(O2676*N2676)^2</f>
        <v/>
      </c>
    </row>
    <row r="2814" ht="16" customHeight="1">
      <c r="B2814" s="5" t="inlineStr">
        <is>
          <t>MP.OP-AG.SM</t>
        </is>
      </c>
      <c r="C2814" s="5" t="inlineStr">
        <is>
          <t>MP.OP-AG.SM-Mineral fertilizer-Nmix</t>
        </is>
      </c>
      <c r="D2814" s="5" t="inlineStr">
        <is>
          <t>MP</t>
        </is>
      </c>
      <c r="E2814" s="5" t="inlineStr">
        <is>
          <t>OP</t>
        </is>
      </c>
      <c r="F2814" s="5">
        <f>VLOOKUP(E2814,'5.a Definitions'!E:F,2,FALSE)</f>
        <v/>
      </c>
      <c r="G2814" s="5" t="inlineStr">
        <is>
          <t>AG</t>
        </is>
      </c>
      <c r="H2814" s="5" t="inlineStr">
        <is>
          <t>SM</t>
        </is>
      </c>
      <c r="I2814" s="5">
        <f>VLOOKUP(H2814,'5.a Definitions'!E:F,2,FALSE)</f>
        <v/>
      </c>
      <c r="J2814" s="465" t="inlineStr">
        <is>
          <t xml:space="preserve"> Mineral fertilizer </t>
        </is>
      </c>
      <c r="K2814" s="465" t="inlineStr">
        <is>
          <t xml:space="preserve"> mineral fertilizer to agriculture </t>
        </is>
      </c>
      <c r="L2814" s="465" t="inlineStr">
        <is>
          <t xml:space="preserve"> reactive </t>
        </is>
      </c>
      <c r="M2814" s="465" t="inlineStr">
        <is>
          <t xml:space="preserve"> Nmix </t>
        </is>
      </c>
      <c r="N2814" s="466" t="n">
        <v>69.55200000000001</v>
      </c>
      <c r="O2814" s="467" t="n">
        <v>0.4792841952987288</v>
      </c>
      <c r="P2814" s="468" t="n">
        <v>2005</v>
      </c>
      <c r="Q2814" s="469" t="inlineStr">
        <is>
          <t>FAOSTAT Fertilizer by nutrient (Agricultural Use - Import)</t>
        </is>
      </c>
      <c r="R2814" s="469" t="inlineStr">
        <is>
          <t>ok</t>
        </is>
      </c>
      <c r="S2814" s="469" t="inlineStr">
        <is>
          <t xml:space="preserve"> text </t>
        </is>
      </c>
      <c r="T2814" s="426" t="inlineStr">
        <is>
          <t>Norway</t>
        </is>
      </c>
      <c r="U2814" s="5" t="inlineStr">
        <is>
          <t>useful output</t>
        </is>
      </c>
      <c r="V2814" s="465" t="n">
        <v>0.04</v>
      </c>
    </row>
    <row r="2815" ht="16" customHeight="1">
      <c r="B2815" s="475" t="inlineStr">
        <is>
          <t>MP.OP-EF.IC</t>
        </is>
      </c>
      <c r="C2815" s="475" t="inlineStr">
        <is>
          <t>MP.OP-EF.IC-Industrial waste fuels-Nmix</t>
        </is>
      </c>
      <c r="D2815" s="475" t="inlineStr">
        <is>
          <t>MP</t>
        </is>
      </c>
      <c r="E2815" s="475" t="inlineStr">
        <is>
          <t>OP</t>
        </is>
      </c>
      <c r="F2815" s="5">
        <f>VLOOKUP(E2815,'5.a Definitions'!E:F,2,FALSE)</f>
        <v/>
      </c>
      <c r="G2815" s="475" t="inlineStr">
        <is>
          <t>EF</t>
        </is>
      </c>
      <c r="H2815" s="475" t="inlineStr">
        <is>
          <t>IC</t>
        </is>
      </c>
      <c r="I2815" s="5">
        <f>VLOOKUP(H2815,'5.a Definitions'!E:F,2,FALSE)</f>
        <v/>
      </c>
      <c r="J2815" s="465" t="inlineStr">
        <is>
          <t>Industrial waste fuel</t>
        </is>
      </c>
      <c r="K2815" s="465" t="inlineStr">
        <is>
          <t>industrial waste fuel</t>
        </is>
      </c>
      <c r="L2815" s="465" t="inlineStr">
        <is>
          <t>reactive</t>
        </is>
      </c>
      <c r="M2815" s="465" t="inlineStr">
        <is>
          <t>Nmix</t>
        </is>
      </c>
      <c r="N2815" s="466" t="n">
        <v>3.613553113553113</v>
      </c>
      <c r="O2815" s="467" t="n">
        <v>0.5196769765557347</v>
      </c>
      <c r="P2815" s="468" t="n">
        <v>2005</v>
      </c>
      <c r="Q2815" s="469" t="inlineStr">
        <is>
          <t>SSB</t>
        </is>
      </c>
      <c r="R2815" s="469" t="inlineStr">
        <is>
          <t>ok</t>
        </is>
      </c>
      <c r="S2815" s="469" t="inlineStr">
        <is>
          <t>text</t>
        </is>
      </c>
      <c r="T2815" s="476" t="inlineStr">
        <is>
          <t>Norway</t>
        </is>
      </c>
      <c r="U2815" s="5" t="inlineStr">
        <is>
          <t>useful output</t>
        </is>
      </c>
      <c r="V2815" s="465">
        <f>(O2695*N2695)^2</f>
        <v/>
      </c>
    </row>
    <row r="2816" ht="16" customHeight="1">
      <c r="B2816" s="5" t="inlineStr">
        <is>
          <t>MP.OP-PR.SO</t>
        </is>
      </c>
      <c r="C2816" s="5" t="inlineStr">
        <is>
          <t>MP.OP-PR.SO-Other industry waste-Nmix</t>
        </is>
      </c>
      <c r="D2816" s="5" t="inlineStr">
        <is>
          <t>MP</t>
        </is>
      </c>
      <c r="E2816" s="5" t="inlineStr">
        <is>
          <t>OP</t>
        </is>
      </c>
      <c r="F2816" s="5">
        <f>VLOOKUP(E2816,'5.a Definitions'!E:F,2,FALSE)</f>
        <v/>
      </c>
      <c r="G2816" s="5" t="inlineStr">
        <is>
          <t>PR</t>
        </is>
      </c>
      <c r="H2816" s="5" t="inlineStr">
        <is>
          <t>SO</t>
        </is>
      </c>
      <c r="I2816" s="5">
        <f>VLOOKUP(H2816,'5.a Definitions'!E:F,2,FALSE)</f>
        <v/>
      </c>
      <c r="J2816" s="465" t="inlineStr">
        <is>
          <t xml:space="preserve"> Other industry waste </t>
        </is>
      </c>
      <c r="K2816" s="465" t="inlineStr">
        <is>
          <t xml:space="preserve"> other industry waste </t>
        </is>
      </c>
      <c r="L2816" s="465" t="inlineStr">
        <is>
          <t xml:space="preserve"> reactive </t>
        </is>
      </c>
      <c r="M2816" s="465" t="inlineStr">
        <is>
          <t xml:space="preserve"> Nmix </t>
        </is>
      </c>
      <c r="N2816" s="466" t="n">
        <v>5.6306</v>
      </c>
      <c r="O2816" s="467" t="n">
        <v>0.5725978184685857</v>
      </c>
      <c r="P2816" s="468" t="n">
        <v>2005</v>
      </c>
      <c r="Q2816" s="469" t="inlineStr">
        <is>
          <t>SSB</t>
        </is>
      </c>
      <c r="R2816" s="469" t="inlineStr">
        <is>
          <t>ok</t>
        </is>
      </c>
      <c r="S2816" s="469" t="inlineStr">
        <is>
          <t xml:space="preserve"> text </t>
        </is>
      </c>
      <c r="T2816" s="426" t="inlineStr">
        <is>
          <t>Norway</t>
        </is>
      </c>
      <c r="U2816" s="465" t="inlineStr">
        <is>
          <t xml:space="preserve"> N wasted </t>
        </is>
      </c>
      <c r="V2816" s="465" t="n">
        <v>0.04</v>
      </c>
    </row>
    <row r="2817" ht="16" customHeight="1">
      <c r="B2817" s="5" t="inlineStr">
        <is>
          <t>MP.OP-PR.WW</t>
        </is>
      </c>
      <c r="C2817" s="5" t="inlineStr">
        <is>
          <t>MP.OP-PR.WW-Other industry wastewater-Nmix</t>
        </is>
      </c>
      <c r="D2817" s="5" t="inlineStr">
        <is>
          <t>MP</t>
        </is>
      </c>
      <c r="E2817" s="5" t="inlineStr">
        <is>
          <t>OP</t>
        </is>
      </c>
      <c r="F2817" s="5">
        <f>VLOOKUP(E2817,'5.a Definitions'!E:F,2,FALSE)</f>
        <v/>
      </c>
      <c r="G2817" s="5" t="inlineStr">
        <is>
          <t>PR</t>
        </is>
      </c>
      <c r="H2817" s="5" t="inlineStr">
        <is>
          <t>WW</t>
        </is>
      </c>
      <c r="I2817" s="5">
        <f>VLOOKUP(H2817,'5.a Definitions'!E:F,2,FALSE)</f>
        <v/>
      </c>
      <c r="J2817" s="465" t="inlineStr">
        <is>
          <t xml:space="preserve"> Other industry wastewater </t>
        </is>
      </c>
      <c r="K2817" s="465" t="inlineStr">
        <is>
          <t xml:space="preserve"> other industry wastewater </t>
        </is>
      </c>
      <c r="L2817" s="465" t="inlineStr">
        <is>
          <t xml:space="preserve"> reactive </t>
        </is>
      </c>
      <c r="M2817" s="465" t="inlineStr">
        <is>
          <t xml:space="preserve"> Nmix </t>
        </is>
      </c>
      <c r="N2817" s="466" t="n">
        <v>0.078107</v>
      </c>
      <c r="O2817" s="467" t="n">
        <v>0.2067115894845122</v>
      </c>
      <c r="P2817" s="468" t="n">
        <v>2005</v>
      </c>
      <c r="Q2817" s="469" t="inlineStr">
        <is>
          <t>Miljødirektoratet</t>
        </is>
      </c>
      <c r="R2817" s="469" t="inlineStr">
        <is>
          <t>ok</t>
        </is>
      </c>
      <c r="S2817" s="469" t="inlineStr">
        <is>
          <t xml:space="preserve"> text </t>
        </is>
      </c>
      <c r="T2817" s="426" t="inlineStr">
        <is>
          <t>Norway</t>
        </is>
      </c>
      <c r="U2817" s="465" t="inlineStr">
        <is>
          <t xml:space="preserve"> N wasted </t>
        </is>
      </c>
      <c r="V2817" s="465" t="n">
        <v>0.04</v>
      </c>
    </row>
    <row r="2818" ht="16" customHeight="1">
      <c r="B2818" s="5" t="inlineStr">
        <is>
          <t>MP.OP-HS.HS</t>
        </is>
      </c>
      <c r="C2818" s="5" t="inlineStr">
        <is>
          <t>MP.OP-HS.HS-Mineral fertilizer-Nmix</t>
        </is>
      </c>
      <c r="D2818" s="5" t="inlineStr">
        <is>
          <t>MP</t>
        </is>
      </c>
      <c r="E2818" s="5" t="inlineStr">
        <is>
          <t>OP</t>
        </is>
      </c>
      <c r="F2818" s="5">
        <f>VLOOKUP(E2818,'5.a Definitions'!E:F,2,FALSE)</f>
        <v/>
      </c>
      <c r="G2818" s="5" t="inlineStr">
        <is>
          <t>HS</t>
        </is>
      </c>
      <c r="H2818" s="5" t="inlineStr">
        <is>
          <t>HS</t>
        </is>
      </c>
      <c r="I2818" s="5">
        <f>VLOOKUP(H2818,'5.a Definitions'!E:F,2,FALSE)</f>
        <v/>
      </c>
      <c r="J2818" s="465" t="inlineStr">
        <is>
          <t xml:space="preserve"> Mineral fertilizer </t>
        </is>
      </c>
      <c r="K2818" s="465" t="inlineStr">
        <is>
          <t xml:space="preserve"> mineral fertilizer to settlements </t>
        </is>
      </c>
      <c r="L2818" s="465" t="inlineStr">
        <is>
          <t xml:space="preserve"> reactive </t>
        </is>
      </c>
      <c r="M2818" s="465" t="inlineStr">
        <is>
          <t xml:space="preserve"> Nmix </t>
        </is>
      </c>
      <c r="N2818" s="466" t="n">
        <v>2.154061224489796</v>
      </c>
      <c r="O2818" s="467" t="n">
        <v>0.5765018527396071</v>
      </c>
      <c r="P2818" s="468" t="n">
        <v>2005</v>
      </c>
      <c r="Q2818" s="469" t="inlineStr">
        <is>
          <t>FAOSTAT Fertilizer by nutrient</t>
        </is>
      </c>
      <c r="R2818" s="469" t="inlineStr">
        <is>
          <t>ok</t>
        </is>
      </c>
      <c r="S2818" s="469" t="inlineStr">
        <is>
          <t xml:space="preserve"> text </t>
        </is>
      </c>
      <c r="T2818" s="426" t="inlineStr">
        <is>
          <t>Norway</t>
        </is>
      </c>
      <c r="U2818" s="5" t="inlineStr">
        <is>
          <t>useful output</t>
        </is>
      </c>
      <c r="V2818" s="465" t="n">
        <v>0.04</v>
      </c>
    </row>
    <row r="2819" ht="16" customHeight="1">
      <c r="B2819" s="5" t="inlineStr">
        <is>
          <t>MP.OP-HS.HS</t>
        </is>
      </c>
      <c r="C2819" s="5" t="inlineStr">
        <is>
          <t>MP.OP-HS.HS-Consumer goods-Nmix</t>
        </is>
      </c>
      <c r="D2819" s="5" t="inlineStr">
        <is>
          <t>MP</t>
        </is>
      </c>
      <c r="E2819" s="5" t="inlineStr">
        <is>
          <t>OP</t>
        </is>
      </c>
      <c r="F2819" s="5">
        <f>VLOOKUP(E2819,'5.a Definitions'!E:F,2,FALSE)</f>
        <v/>
      </c>
      <c r="G2819" s="5" t="inlineStr">
        <is>
          <t>HS</t>
        </is>
      </c>
      <c r="H2819" s="5" t="inlineStr">
        <is>
          <t>HS</t>
        </is>
      </c>
      <c r="I2819" s="5">
        <f>VLOOKUP(H2819,'5.a Definitions'!E:F,2,FALSE)</f>
        <v/>
      </c>
      <c r="J2819" s="465" t="inlineStr">
        <is>
          <t xml:space="preserve"> Consumer goods </t>
        </is>
      </c>
      <c r="K2819" s="465" t="inlineStr">
        <is>
          <t xml:space="preserve"> consumer goods </t>
        </is>
      </c>
      <c r="L2819" s="465" t="inlineStr">
        <is>
          <t xml:space="preserve"> reactive </t>
        </is>
      </c>
      <c r="M2819" s="465" t="inlineStr">
        <is>
          <t xml:space="preserve"> Nmix </t>
        </is>
      </c>
      <c r="N2819" s="466" t="n">
        <v>15.14433399222621</v>
      </c>
      <c r="O2819" s="467" t="n">
        <v>0.3095711058436676</v>
      </c>
      <c r="P2819" s="468" t="n">
        <v>2005</v>
      </c>
      <c r="Q2819" s="469" t="inlineStr">
        <is>
          <t>Massebalanse (Inflows - Outflows)</t>
        </is>
      </c>
      <c r="R2819" s="469" t="inlineStr">
        <is>
          <t>ok</t>
        </is>
      </c>
      <c r="S2819" s="469" t="inlineStr">
        <is>
          <t xml:space="preserve"> text </t>
        </is>
      </c>
      <c r="T2819" s="426" t="inlineStr">
        <is>
          <t>Norway</t>
        </is>
      </c>
      <c r="U2819" s="5" t="inlineStr">
        <is>
          <t>useful output</t>
        </is>
      </c>
      <c r="V2819" s="465" t="n">
        <v>0.04</v>
      </c>
    </row>
    <row r="2820" ht="16" customHeight="1">
      <c r="B2820" s="5" t="inlineStr">
        <is>
          <t>MP.OP-AT.AT</t>
        </is>
      </c>
      <c r="C2820" s="5" t="inlineStr">
        <is>
          <t>MP.OP-AT.AT-Emissions-NH3</t>
        </is>
      </c>
      <c r="D2820" s="5" t="inlineStr">
        <is>
          <t>MP</t>
        </is>
      </c>
      <c r="E2820" s="5" t="inlineStr">
        <is>
          <t>OP</t>
        </is>
      </c>
      <c r="F2820" s="5">
        <f>VLOOKUP(E2820,'5.a Definitions'!E:F,2,FALSE)</f>
        <v/>
      </c>
      <c r="G2820" s="5" t="inlineStr">
        <is>
          <t>AT</t>
        </is>
      </c>
      <c r="H2820" s="5" t="inlineStr">
        <is>
          <t>AT</t>
        </is>
      </c>
      <c r="I2820" s="5">
        <f>VLOOKUP(H2820,'5.a Definitions'!E:F,2,FALSE)</f>
        <v/>
      </c>
      <c r="J2820" s="465" t="inlineStr">
        <is>
          <t xml:space="preserve"> Emissions </t>
        </is>
      </c>
      <c r="K2820" s="465" t="inlineStr">
        <is>
          <t xml:space="preserve"> process emissions </t>
        </is>
      </c>
      <c r="L2820" s="465" t="inlineStr">
        <is>
          <t xml:space="preserve"> reactive </t>
        </is>
      </c>
      <c r="M2820" s="465" t="inlineStr">
        <is>
          <t xml:space="preserve"> NH3 </t>
        </is>
      </c>
      <c r="N2820" s="466" t="n">
        <v>0.45310253795325</v>
      </c>
      <c r="O2820" s="467" t="n">
        <v>0.2498255446960615</v>
      </c>
      <c r="P2820" s="468" t="n">
        <v>2005</v>
      </c>
      <c r="Q2820" s="469" t="inlineStr">
        <is>
          <t>CRLTAP Inventory Submissions</t>
        </is>
      </c>
      <c r="R2820" s="469" t="inlineStr">
        <is>
          <t>ok</t>
        </is>
      </c>
      <c r="S2820" s="469" t="inlineStr">
        <is>
          <t xml:space="preserve"> text </t>
        </is>
      </c>
      <c r="T2820" s="426" t="inlineStr">
        <is>
          <t>Norway</t>
        </is>
      </c>
      <c r="U2820" s="465" t="inlineStr">
        <is>
          <t xml:space="preserve"> N wasted </t>
        </is>
      </c>
      <c r="V2820" s="465" t="n">
        <v>0.04</v>
      </c>
    </row>
    <row r="2821" ht="16" customHeight="1">
      <c r="B2821" s="5" t="inlineStr">
        <is>
          <t>MP.OP-AT.AT</t>
        </is>
      </c>
      <c r="C2821" s="5" t="inlineStr">
        <is>
          <t>MP.OP-AT.AT-Emissions-NOx</t>
        </is>
      </c>
      <c r="D2821" s="5" t="inlineStr">
        <is>
          <t>MP</t>
        </is>
      </c>
      <c r="E2821" s="5" t="inlineStr">
        <is>
          <t>OP</t>
        </is>
      </c>
      <c r="F2821" s="5">
        <f>VLOOKUP(E2821,'5.a Definitions'!E:F,2,FALSE)</f>
        <v/>
      </c>
      <c r="G2821" s="5" t="inlineStr">
        <is>
          <t>AT</t>
        </is>
      </c>
      <c r="H2821" s="5" t="inlineStr">
        <is>
          <t>AT</t>
        </is>
      </c>
      <c r="I2821" s="5">
        <f>VLOOKUP(H2821,'5.a Definitions'!E:F,2,FALSE)</f>
        <v/>
      </c>
      <c r="J2821" s="465" t="inlineStr">
        <is>
          <t xml:space="preserve"> Emissions </t>
        </is>
      </c>
      <c r="K2821" s="465" t="inlineStr">
        <is>
          <t xml:space="preserve"> process emissions </t>
        </is>
      </c>
      <c r="L2821" s="465" t="inlineStr">
        <is>
          <t xml:space="preserve"> reactive </t>
        </is>
      </c>
      <c r="M2821" s="465" t="inlineStr">
        <is>
          <t xml:space="preserve"> NOx </t>
        </is>
      </c>
      <c r="N2821" s="466" t="n">
        <v>4.13359944291305</v>
      </c>
      <c r="O2821" s="467" t="n">
        <v>0.1682339445810763</v>
      </c>
      <c r="P2821" s="468" t="n">
        <v>2005</v>
      </c>
      <c r="Q2821" s="469" t="inlineStr">
        <is>
          <t>CRLTAP Inventory Submissions</t>
        </is>
      </c>
      <c r="R2821" s="469" t="inlineStr">
        <is>
          <t>ok</t>
        </is>
      </c>
      <c r="S2821" s="469" t="inlineStr">
        <is>
          <t xml:space="preserve"> text </t>
        </is>
      </c>
      <c r="T2821" s="426" t="inlineStr">
        <is>
          <t>Norway</t>
        </is>
      </c>
      <c r="U2821" s="465" t="inlineStr">
        <is>
          <t xml:space="preserve"> N wasted </t>
        </is>
      </c>
      <c r="V2821" s="465" t="n">
        <v>0.04</v>
      </c>
    </row>
    <row r="2822" ht="16" customHeight="1">
      <c r="B2822" s="5" t="inlineStr">
        <is>
          <t>MP.OP-AT.AT</t>
        </is>
      </c>
      <c r="C2822" s="5" t="inlineStr">
        <is>
          <t>MP.OP-AT.AT-Emissions-N2O</t>
        </is>
      </c>
      <c r="D2822" s="5" t="inlineStr">
        <is>
          <t>MP</t>
        </is>
      </c>
      <c r="E2822" s="5" t="inlineStr">
        <is>
          <t>OP</t>
        </is>
      </c>
      <c r="F2822" s="5">
        <f>VLOOKUP(E2822,'5.a Definitions'!E:F,2,FALSE)</f>
        <v/>
      </c>
      <c r="G2822" s="5" t="inlineStr">
        <is>
          <t>AT</t>
        </is>
      </c>
      <c r="H2822" s="5" t="inlineStr">
        <is>
          <t>AT</t>
        </is>
      </c>
      <c r="I2822" s="5">
        <f>VLOOKUP(H2822,'5.a Definitions'!E:F,2,FALSE)</f>
        <v/>
      </c>
      <c r="J2822" s="465" t="inlineStr">
        <is>
          <t xml:space="preserve"> Emissions </t>
        </is>
      </c>
      <c r="K2822" s="465" t="inlineStr">
        <is>
          <t xml:space="preserve"> process emissions </t>
        </is>
      </c>
      <c r="L2822" s="465" t="inlineStr">
        <is>
          <t xml:space="preserve"> reactive </t>
        </is>
      </c>
      <c r="M2822" s="465" t="inlineStr">
        <is>
          <t xml:space="preserve"> N2O </t>
        </is>
      </c>
      <c r="N2822" s="466" t="n">
        <v>4.320999434950375</v>
      </c>
      <c r="O2822" s="467" t="n">
        <v>0.06511359277630051</v>
      </c>
      <c r="P2822" s="468" t="n">
        <v>2005</v>
      </c>
      <c r="Q2822" s="469" t="inlineStr">
        <is>
          <t>UNFCCC CRT</t>
        </is>
      </c>
      <c r="R2822" s="469" t="inlineStr">
        <is>
          <t>ok</t>
        </is>
      </c>
      <c r="S2822" s="469" t="inlineStr">
        <is>
          <t xml:space="preserve"> text </t>
        </is>
      </c>
      <c r="T2822" s="426" t="inlineStr">
        <is>
          <t>Norway</t>
        </is>
      </c>
      <c r="U2822" s="465" t="inlineStr">
        <is>
          <t xml:space="preserve"> N wasted </t>
        </is>
      </c>
      <c r="V2822" s="465" t="n">
        <v>0.04</v>
      </c>
    </row>
    <row r="2823" ht="16" customHeight="1">
      <c r="B2823" s="5" t="inlineStr">
        <is>
          <t>MP.OP-HY.SW</t>
        </is>
      </c>
      <c r="C2823" s="5" t="inlineStr">
        <is>
          <t>MP.OP-HY.SW-Untreated wastewater-Nmix</t>
        </is>
      </c>
      <c r="D2823" s="5" t="inlineStr">
        <is>
          <t>MP</t>
        </is>
      </c>
      <c r="E2823" s="5" t="inlineStr">
        <is>
          <t>OP</t>
        </is>
      </c>
      <c r="F2823" s="5">
        <f>VLOOKUP(E2823,'5.a Definitions'!E:F,2,FALSE)</f>
        <v/>
      </c>
      <c r="G2823" s="5" t="inlineStr">
        <is>
          <t>HY</t>
        </is>
      </c>
      <c r="H2823" s="5" t="inlineStr">
        <is>
          <t>SW</t>
        </is>
      </c>
      <c r="I2823" s="5">
        <f>VLOOKUP(H2823,'5.a Definitions'!E:F,2,FALSE)</f>
        <v/>
      </c>
      <c r="J2823" s="465" t="inlineStr">
        <is>
          <t xml:space="preserve"> Untreated wastewater </t>
        </is>
      </c>
      <c r="K2823" s="465" t="inlineStr">
        <is>
          <t xml:space="preserve"> other industry untreated wastewater </t>
        </is>
      </c>
      <c r="L2823" s="465" t="inlineStr">
        <is>
          <t xml:space="preserve"> reactive </t>
        </is>
      </c>
      <c r="M2823" s="465" t="inlineStr">
        <is>
          <t xml:space="preserve"> Nmix </t>
        </is>
      </c>
      <c r="N2823" s="466" t="n">
        <v>2.1217195</v>
      </c>
      <c r="O2823" s="467" t="n">
        <v>0.1232143632112655</v>
      </c>
      <c r="P2823" s="468" t="n">
        <v>2005</v>
      </c>
      <c r="Q2823" s="469" t="inlineStr">
        <is>
          <t>Miljødirektoratet</t>
        </is>
      </c>
      <c r="R2823" s="469" t="inlineStr">
        <is>
          <t>ok</t>
        </is>
      </c>
      <c r="S2823" s="469" t="inlineStr">
        <is>
          <t xml:space="preserve"> text </t>
        </is>
      </c>
      <c r="T2823" s="426" t="inlineStr">
        <is>
          <t>Norway</t>
        </is>
      </c>
      <c r="U2823" s="465" t="inlineStr">
        <is>
          <t xml:space="preserve"> N wasted </t>
        </is>
      </c>
      <c r="V2823" s="465" t="n">
        <v>0.04</v>
      </c>
    </row>
    <row r="2824" ht="16" customHeight="1">
      <c r="B2824" s="5" t="inlineStr">
        <is>
          <t>MP.OP-FS.FO</t>
        </is>
      </c>
      <c r="C2824" s="5" t="inlineStr">
        <is>
          <t>MP.OP-FS.FO-Mineral fertilizer-Nmix</t>
        </is>
      </c>
      <c r="D2824" s="5" t="inlineStr">
        <is>
          <t>MP</t>
        </is>
      </c>
      <c r="E2824" s="5" t="inlineStr">
        <is>
          <t>OP</t>
        </is>
      </c>
      <c r="F2824" s="5">
        <f>VLOOKUP(E2824,'5.a Definitions'!E:F,2,FALSE)</f>
        <v/>
      </c>
      <c r="G2824" s="5" t="inlineStr">
        <is>
          <t>FS</t>
        </is>
      </c>
      <c r="H2824" s="5" t="inlineStr">
        <is>
          <t>FO</t>
        </is>
      </c>
      <c r="I2824" s="5">
        <f>VLOOKUP(H2824,'5.a Definitions'!E:F,2,FALSE)</f>
        <v/>
      </c>
      <c r="J2824" s="5" t="inlineStr">
        <is>
          <t>Mineral fertilizer</t>
        </is>
      </c>
      <c r="K2824" s="5" t="inlineStr">
        <is>
          <t>mineral fertilizer to forests</t>
        </is>
      </c>
      <c r="L2824" s="5" t="inlineStr">
        <is>
          <t>reactive</t>
        </is>
      </c>
      <c r="M2824" s="5" t="inlineStr">
        <is>
          <t>Nmix</t>
        </is>
      </c>
      <c r="N2824" s="422" t="n">
        <v>0.138255</v>
      </c>
      <c r="O2824" s="423" t="n">
        <v>0.294217420955341</v>
      </c>
      <c r="P2824" s="468" t="n">
        <v>2005</v>
      </c>
      <c r="Q2824" s="425" t="inlineStr">
        <is>
          <t>SSB tabell 05543</t>
        </is>
      </c>
      <c r="R2824" s="425" t="inlineStr">
        <is>
          <t>ok</t>
        </is>
      </c>
      <c r="S2824" s="425" t="inlineStr">
        <is>
          <t>text</t>
        </is>
      </c>
      <c r="T2824" s="426" t="inlineStr">
        <is>
          <t>Norway</t>
        </is>
      </c>
      <c r="U2824" s="5" t="inlineStr">
        <is>
          <t>useful output</t>
        </is>
      </c>
      <c r="V2824" s="5">
        <f>(#REF!*#REF!)^2</f>
        <v/>
      </c>
    </row>
    <row r="2825" ht="16" customHeight="1">
      <c r="B2825" s="5" t="inlineStr">
        <is>
          <t>MP.OP-RW.RW</t>
        </is>
      </c>
      <c r="C2825" s="5" t="inlineStr">
        <is>
          <t>MP.OP-RW.RW-Mineral fertilizer export-Nmix</t>
        </is>
      </c>
      <c r="D2825" s="5" t="inlineStr">
        <is>
          <t>MP</t>
        </is>
      </c>
      <c r="E2825" s="5" t="inlineStr">
        <is>
          <t>OP</t>
        </is>
      </c>
      <c r="F2825" s="5">
        <f>VLOOKUP(E2825,'5.a Definitions'!E:F,2,FALSE)</f>
        <v/>
      </c>
      <c r="G2825" s="5" t="inlineStr">
        <is>
          <t>RW</t>
        </is>
      </c>
      <c r="H2825" s="5" t="inlineStr">
        <is>
          <t>RW</t>
        </is>
      </c>
      <c r="I2825" s="5">
        <f>VLOOKUP(H2825,'5.a Definitions'!E:F,2,FALSE)</f>
        <v/>
      </c>
      <c r="J2825" s="465" t="inlineStr">
        <is>
          <t xml:space="preserve"> Mineral fertilizer export </t>
        </is>
      </c>
      <c r="K2825" s="465" t="inlineStr">
        <is>
          <t xml:space="preserve"> mineral fertilizer export </t>
        </is>
      </c>
      <c r="L2825" s="465" t="inlineStr">
        <is>
          <t xml:space="preserve"> reactive </t>
        </is>
      </c>
      <c r="M2825" s="465" t="inlineStr">
        <is>
          <t xml:space="preserve"> Nmix </t>
        </is>
      </c>
      <c r="N2825" s="466" t="n">
        <v>526.601</v>
      </c>
      <c r="O2825" s="467" t="n">
        <v>0.2949457776486215</v>
      </c>
      <c r="P2825" s="468" t="n">
        <v>2005</v>
      </c>
      <c r="Q2825" s="469" t="inlineStr">
        <is>
          <t>FAOSTAT Fertilizer by Nutrient</t>
        </is>
      </c>
      <c r="R2825" s="469" t="inlineStr">
        <is>
          <t>ok</t>
        </is>
      </c>
      <c r="S2825" s="469" t="inlineStr">
        <is>
          <t xml:space="preserve"> text </t>
        </is>
      </c>
      <c r="T2825" s="426" t="inlineStr">
        <is>
          <t>Norway</t>
        </is>
      </c>
      <c r="U2825" s="5" t="inlineStr">
        <is>
          <t>useful output</t>
        </is>
      </c>
      <c r="V2825" s="465" t="n">
        <v>0.04</v>
      </c>
    </row>
    <row r="2826" ht="16" customHeight="1" thickBot="1">
      <c r="B2826" s="6" t="inlineStr">
        <is>
          <t>MP.OP-RW.RW</t>
        </is>
      </c>
      <c r="C2826" s="6" t="inlineStr">
        <is>
          <t>MP.OP-RW.RW-Other goods export-Nmix</t>
        </is>
      </c>
      <c r="D2826" s="6" t="inlineStr">
        <is>
          <t>MP</t>
        </is>
      </c>
      <c r="E2826" s="6" t="inlineStr">
        <is>
          <t>OP</t>
        </is>
      </c>
      <c r="F2826" s="5">
        <f>VLOOKUP(E2826,'5.a Definitions'!E:F,2,FALSE)</f>
        <v/>
      </c>
      <c r="G2826" s="6" t="inlineStr">
        <is>
          <t>RW</t>
        </is>
      </c>
      <c r="H2826" s="6" t="inlineStr">
        <is>
          <t>RW</t>
        </is>
      </c>
      <c r="I2826" s="5">
        <f>VLOOKUP(H2826,'5.a Definitions'!E:F,2,FALSE)</f>
        <v/>
      </c>
      <c r="J2826" s="470" t="inlineStr">
        <is>
          <t xml:space="preserve"> Other goods export </t>
        </is>
      </c>
      <c r="K2826" s="470" t="inlineStr">
        <is>
          <t xml:space="preserve"> other goods export </t>
        </is>
      </c>
      <c r="L2826" s="470" t="inlineStr">
        <is>
          <t xml:space="preserve"> reactive </t>
        </is>
      </c>
      <c r="M2826" s="470" t="inlineStr">
        <is>
          <t xml:space="preserve"> Nmix </t>
        </is>
      </c>
      <c r="N2826" s="466" t="n">
        <v>8.5565009028</v>
      </c>
      <c r="O2826" s="471" t="n">
        <v>0.1121348081712637</v>
      </c>
      <c r="P2826" s="468" t="n">
        <v>2005</v>
      </c>
      <c r="Q2826" s="472" t="inlineStr">
        <is>
          <t>SSB tab 08801</t>
        </is>
      </c>
      <c r="R2826" s="469" t="inlineStr">
        <is>
          <t>ok</t>
        </is>
      </c>
      <c r="S2826" s="472" t="inlineStr">
        <is>
          <t xml:space="preserve"> text </t>
        </is>
      </c>
      <c r="T2826" s="426" t="inlineStr">
        <is>
          <t>Norway</t>
        </is>
      </c>
      <c r="U2826" s="5" t="inlineStr">
        <is>
          <t>useful output</t>
        </is>
      </c>
      <c r="V2826" s="470" t="n">
        <v>0.04</v>
      </c>
    </row>
    <row r="2827">
      <c r="A2827" s="488" t="inlineStr">
        <is>
          <t xml:space="preserve"> Agriculture </t>
        </is>
      </c>
      <c r="B2827" s="5" t="inlineStr">
        <is>
          <t>AG.SM-MP.FP</t>
        </is>
      </c>
      <c r="C2827" s="5" t="inlineStr">
        <is>
          <t>AG.SM-MP.FP-Food crop products-Nmix</t>
        </is>
      </c>
      <c r="D2827" s="5" t="inlineStr">
        <is>
          <t>AG</t>
        </is>
      </c>
      <c r="E2827" s="5" t="inlineStr">
        <is>
          <t>SM</t>
        </is>
      </c>
      <c r="F2827" s="5">
        <f>VLOOKUP(E2827,'5.a Definitions'!E:F,2,FALSE)</f>
        <v/>
      </c>
      <c r="G2827" s="5" t="inlineStr">
        <is>
          <t>MP</t>
        </is>
      </c>
      <c r="H2827" s="5" t="inlineStr">
        <is>
          <t>FP</t>
        </is>
      </c>
      <c r="I2827" s="5">
        <f>VLOOKUP(H2827,'5.a Definitions'!E:F,2,FALSE)</f>
        <v/>
      </c>
      <c r="J2827" s="465" t="inlineStr">
        <is>
          <t xml:space="preserve"> Food crop products </t>
        </is>
      </c>
      <c r="K2827" s="465" t="inlineStr">
        <is>
          <t xml:space="preserve"> food crop products </t>
        </is>
      </c>
      <c r="L2827" s="465" t="inlineStr">
        <is>
          <t xml:space="preserve"> reactive </t>
        </is>
      </c>
      <c r="M2827" s="465" t="inlineStr">
        <is>
          <t xml:space="preserve"> Nmix </t>
        </is>
      </c>
      <c r="N2827" s="466" t="n">
        <v>26.774</v>
      </c>
      <c r="O2827" s="467" t="n">
        <v>0.4149602262584166</v>
      </c>
      <c r="P2827" s="468" t="n">
        <v>2005</v>
      </c>
      <c r="Q2827" s="469" t="inlineStr">
        <is>
          <t>Eurostat Gross nutrient balance</t>
        </is>
      </c>
      <c r="R2827" s="469" t="inlineStr">
        <is>
          <t>ok</t>
        </is>
      </c>
      <c r="S2827" s="469" t="inlineStr">
        <is>
          <t xml:space="preserve"> text </t>
        </is>
      </c>
      <c r="T2827" s="426" t="inlineStr">
        <is>
          <t>Norway</t>
        </is>
      </c>
      <c r="U2827" s="5" t="inlineStr">
        <is>
          <t>useful output</t>
        </is>
      </c>
      <c r="V2827" s="465" t="n">
        <v>0.04</v>
      </c>
    </row>
    <row r="2828">
      <c r="B2828" s="5" t="inlineStr">
        <is>
          <t>AG.SM-MP.OP</t>
        </is>
      </c>
      <c r="C2828" s="5" t="inlineStr">
        <is>
          <t>AG.SM-MP.OP-Crop products for industrial use-Nmix</t>
        </is>
      </c>
      <c r="D2828" s="5" t="inlineStr">
        <is>
          <t>AG</t>
        </is>
      </c>
      <c r="E2828" s="5" t="inlineStr">
        <is>
          <t>SM</t>
        </is>
      </c>
      <c r="F2828" s="5">
        <f>VLOOKUP(E2828,'5.a Definitions'!E:F,2,FALSE)</f>
        <v/>
      </c>
      <c r="G2828" s="5" t="inlineStr">
        <is>
          <t>MP</t>
        </is>
      </c>
      <c r="H2828" s="5" t="inlineStr">
        <is>
          <t>OP</t>
        </is>
      </c>
      <c r="I2828" s="5">
        <f>VLOOKUP(H2828,'5.a Definitions'!E:F,2,FALSE)</f>
        <v/>
      </c>
      <c r="J2828" s="465" t="inlineStr">
        <is>
          <t xml:space="preserve"> Crop products for industrial use </t>
        </is>
      </c>
      <c r="K2828" s="465" t="inlineStr">
        <is>
          <t xml:space="preserve"> crop products for industrial use </t>
        </is>
      </c>
      <c r="L2828" s="465" t="inlineStr">
        <is>
          <t xml:space="preserve"> reactive </t>
        </is>
      </c>
      <c r="M2828" s="465" t="inlineStr">
        <is>
          <t xml:space="preserve"> Nmix </t>
        </is>
      </c>
      <c r="N2828" s="466" t="n">
        <v>0.3929</v>
      </c>
      <c r="O2828" s="467" t="n">
        <v>0.4149602262584164</v>
      </c>
      <c r="P2828" s="468" t="n">
        <v>2005</v>
      </c>
      <c r="Q2828" s="469" t="inlineStr">
        <is>
          <t>Eurostat Gross nutrient balance, Nutrient removal by harvest of industrial crops</t>
        </is>
      </c>
      <c r="R2828" s="469" t="inlineStr">
        <is>
          <t>ok</t>
        </is>
      </c>
      <c r="S2828" s="469" t="inlineStr">
        <is>
          <t xml:space="preserve"> text </t>
        </is>
      </c>
      <c r="T2828" s="426" t="inlineStr">
        <is>
          <t>Norway</t>
        </is>
      </c>
      <c r="U2828" s="5" t="inlineStr">
        <is>
          <t>useful output</t>
        </is>
      </c>
      <c r="V2828" s="465" t="n">
        <v>0.04</v>
      </c>
    </row>
    <row r="2829" ht="16" customHeight="1">
      <c r="B2829" s="5" t="inlineStr">
        <is>
          <t>AG.SM-AG.MM</t>
        </is>
      </c>
      <c r="C2829" s="5" t="inlineStr">
        <is>
          <t>AG.SM-AG.MM-Fodder crops-Nmix</t>
        </is>
      </c>
      <c r="D2829" s="5" t="inlineStr">
        <is>
          <t>AG</t>
        </is>
      </c>
      <c r="E2829" s="5" t="inlineStr">
        <is>
          <t>SM</t>
        </is>
      </c>
      <c r="F2829" s="5">
        <f>VLOOKUP(E2829,'5.a Definitions'!E:F,2,FALSE)</f>
        <v/>
      </c>
      <c r="G2829" s="5" t="inlineStr">
        <is>
          <t>AG</t>
        </is>
      </c>
      <c r="H2829" s="5" t="inlineStr">
        <is>
          <t>MM</t>
        </is>
      </c>
      <c r="I2829" s="5">
        <f>VLOOKUP(H2829,'5.a Definitions'!E:F,2,FALSE)</f>
        <v/>
      </c>
      <c r="J2829" s="465" t="inlineStr">
        <is>
          <t xml:space="preserve"> Fodder crops </t>
        </is>
      </c>
      <c r="K2829" s="465" t="inlineStr">
        <is>
          <t xml:space="preserve"> fodder crops </t>
        </is>
      </c>
      <c r="L2829" s="465" t="inlineStr">
        <is>
          <t xml:space="preserve"> reactive </t>
        </is>
      </c>
      <c r="M2829" s="465" t="inlineStr">
        <is>
          <t xml:space="preserve"> Nmix </t>
        </is>
      </c>
      <c r="N2829" s="466" t="n">
        <v>67.8518456</v>
      </c>
      <c r="O2829" s="467" t="n">
        <v>0.3031796820309078</v>
      </c>
      <c r="P2829" s="468" t="n">
        <v>2005</v>
      </c>
      <c r="Q2829" s="469" t="inlineStr">
        <is>
          <t>SSB table 05772 + BFJ Totalkalkylen, Eng-beite</t>
        </is>
      </c>
      <c r="R2829" s="469" t="inlineStr">
        <is>
          <t>ok</t>
        </is>
      </c>
      <c r="S2829" s="469" t="inlineStr">
        <is>
          <t xml:space="preserve"> text </t>
        </is>
      </c>
      <c r="T2829" s="426" t="inlineStr">
        <is>
          <t>Norway</t>
        </is>
      </c>
      <c r="U2829" s="5" t="inlineStr">
        <is>
          <t>useful output</t>
        </is>
      </c>
      <c r="V2829" s="465" t="n">
        <v>0.04</v>
      </c>
    </row>
    <row r="2830">
      <c r="B2830" s="5" t="inlineStr">
        <is>
          <t>AG.SM-AT.AT</t>
        </is>
      </c>
      <c r="C2830" s="5" t="inlineStr">
        <is>
          <t>AG.SM-AT.AT-Emissions-NH3</t>
        </is>
      </c>
      <c r="D2830" s="5" t="inlineStr">
        <is>
          <t>AG</t>
        </is>
      </c>
      <c r="E2830" s="5" t="inlineStr">
        <is>
          <t>SM</t>
        </is>
      </c>
      <c r="F2830" s="5">
        <f>VLOOKUP(E2830,'5.a Definitions'!E:F,2,FALSE)</f>
        <v/>
      </c>
      <c r="G2830" s="5" t="inlineStr">
        <is>
          <t>AT</t>
        </is>
      </c>
      <c r="H2830" s="5" t="inlineStr">
        <is>
          <t>AT</t>
        </is>
      </c>
      <c r="I2830" s="5">
        <f>VLOOKUP(H2830,'5.a Definitions'!E:F,2,FALSE)</f>
        <v/>
      </c>
      <c r="J2830" s="465" t="inlineStr">
        <is>
          <t xml:space="preserve"> Emissions </t>
        </is>
      </c>
      <c r="K2830" s="465" t="inlineStr">
        <is>
          <t xml:space="preserve"> agricultural soil emissions </t>
        </is>
      </c>
      <c r="L2830" s="465" t="inlineStr">
        <is>
          <t xml:space="preserve"> reactive </t>
        </is>
      </c>
      <c r="M2830" s="465" t="inlineStr">
        <is>
          <t xml:space="preserve"> NH3 </t>
        </is>
      </c>
      <c r="N2830" s="466" t="n">
        <v>14.13213200873714</v>
      </c>
      <c r="O2830" s="467" t="n">
        <v>0.298137584159534</v>
      </c>
      <c r="P2830" s="468" t="n">
        <v>2005</v>
      </c>
      <c r="Q2830" s="469" t="inlineStr">
        <is>
          <t>CRLTAP Inventory Submissions</t>
        </is>
      </c>
      <c r="R2830" s="469" t="inlineStr">
        <is>
          <t>ok</t>
        </is>
      </c>
      <c r="S2830" s="469" t="inlineStr">
        <is>
          <t xml:space="preserve"> text </t>
        </is>
      </c>
      <c r="T2830" s="426" t="inlineStr">
        <is>
          <t>Norway</t>
        </is>
      </c>
      <c r="U2830" s="465" t="inlineStr">
        <is>
          <t xml:space="preserve"> N wasted </t>
        </is>
      </c>
      <c r="V2830" s="465" t="n">
        <v>0.04</v>
      </c>
    </row>
    <row r="2831">
      <c r="B2831" s="5" t="inlineStr">
        <is>
          <t>AG.SM-AT.AT</t>
        </is>
      </c>
      <c r="C2831" s="5" t="inlineStr">
        <is>
          <t>AG.SM-AT.AT-Emissions-N2O</t>
        </is>
      </c>
      <c r="D2831" s="5" t="inlineStr">
        <is>
          <t>AG</t>
        </is>
      </c>
      <c r="E2831" s="5" t="inlineStr">
        <is>
          <t>SM</t>
        </is>
      </c>
      <c r="F2831" s="5">
        <f>VLOOKUP(E2831,'5.a Definitions'!E:F,2,FALSE)</f>
        <v/>
      </c>
      <c r="G2831" s="5" t="inlineStr">
        <is>
          <t>AT</t>
        </is>
      </c>
      <c r="H2831" s="5" t="inlineStr">
        <is>
          <t>AT</t>
        </is>
      </c>
      <c r="I2831" s="5">
        <f>VLOOKUP(H2831,'5.a Definitions'!E:F,2,FALSE)</f>
        <v/>
      </c>
      <c r="J2831" s="465" t="inlineStr">
        <is>
          <t xml:space="preserve"> Emissions </t>
        </is>
      </c>
      <c r="K2831" s="465" t="inlineStr">
        <is>
          <t xml:space="preserve"> agricultural soil emissions </t>
        </is>
      </c>
      <c r="L2831" s="465" t="inlineStr">
        <is>
          <t xml:space="preserve"> reactive </t>
        </is>
      </c>
      <c r="M2831" s="465" t="inlineStr">
        <is>
          <t xml:space="preserve"> N2O </t>
        </is>
      </c>
      <c r="N2831" s="466" t="n">
        <v>3.784522872134049</v>
      </c>
      <c r="O2831" s="467" t="n">
        <v>1.327829627138954</v>
      </c>
      <c r="P2831" s="468" t="n">
        <v>2005</v>
      </c>
      <c r="Q2831" s="469" t="inlineStr">
        <is>
          <t>UNFCCC CRT</t>
        </is>
      </c>
      <c r="R2831" s="469" t="inlineStr">
        <is>
          <t>ok</t>
        </is>
      </c>
      <c r="S2831" s="469" t="inlineStr">
        <is>
          <t xml:space="preserve"> text </t>
        </is>
      </c>
      <c r="T2831" s="426" t="inlineStr">
        <is>
          <t>Norway</t>
        </is>
      </c>
      <c r="U2831" s="465" t="inlineStr">
        <is>
          <t xml:space="preserve"> N wasted </t>
        </is>
      </c>
      <c r="V2831" s="465" t="n">
        <v>0.04</v>
      </c>
    </row>
    <row r="2832">
      <c r="B2832" s="5" t="inlineStr">
        <is>
          <t>AG.SM-AT.AT</t>
        </is>
      </c>
      <c r="C2832" s="5" t="inlineStr">
        <is>
          <t>AG.SM-AT.AT-Emissions-NOx</t>
        </is>
      </c>
      <c r="D2832" s="5" t="inlineStr">
        <is>
          <t>AG</t>
        </is>
      </c>
      <c r="E2832" s="5" t="inlineStr">
        <is>
          <t>SM</t>
        </is>
      </c>
      <c r="F2832" s="5">
        <f>VLOOKUP(E2832,'5.a Definitions'!E:F,2,FALSE)</f>
        <v/>
      </c>
      <c r="G2832" s="5" t="inlineStr">
        <is>
          <t>AT</t>
        </is>
      </c>
      <c r="H2832" s="5" t="inlineStr">
        <is>
          <t>AT</t>
        </is>
      </c>
      <c r="I2832" s="5">
        <f>VLOOKUP(H2832,'5.a Definitions'!E:F,2,FALSE)</f>
        <v/>
      </c>
      <c r="J2832" s="465" t="inlineStr">
        <is>
          <t xml:space="preserve"> Emissions </t>
        </is>
      </c>
      <c r="K2832" s="465" t="inlineStr">
        <is>
          <t xml:space="preserve"> agricultural soil emissions </t>
        </is>
      </c>
      <c r="L2832" s="465" t="inlineStr">
        <is>
          <t xml:space="preserve"> reactive </t>
        </is>
      </c>
      <c r="M2832" s="465" t="inlineStr">
        <is>
          <t xml:space="preserve"> NOx </t>
        </is>
      </c>
      <c r="N2832" s="466" t="n">
        <v>2.236580422791769</v>
      </c>
      <c r="O2832" s="467" t="n">
        <v>0.7127766275265667</v>
      </c>
      <c r="P2832" s="468" t="n">
        <v>2005</v>
      </c>
      <c r="Q2832" s="469" t="inlineStr">
        <is>
          <t>CRLTAP Inventory Submissions</t>
        </is>
      </c>
      <c r="R2832" s="469" t="inlineStr">
        <is>
          <t>ok</t>
        </is>
      </c>
      <c r="S2832" s="469" t="inlineStr">
        <is>
          <t xml:space="preserve"> text </t>
        </is>
      </c>
      <c r="T2832" s="426" t="inlineStr">
        <is>
          <t>Norway</t>
        </is>
      </c>
      <c r="U2832" s="465" t="inlineStr">
        <is>
          <t xml:space="preserve"> N wasted </t>
        </is>
      </c>
      <c r="V2832" s="465" t="n">
        <v>0.04</v>
      </c>
    </row>
    <row r="2833">
      <c r="B2833" s="5" t="inlineStr">
        <is>
          <t>AG.SM-AT.AT</t>
        </is>
      </c>
      <c r="C2833" s="5" t="inlineStr">
        <is>
          <t>AG.SM-AT.AT-Emissions-N2</t>
        </is>
      </c>
      <c r="D2833" s="5" t="inlineStr">
        <is>
          <t>AG</t>
        </is>
      </c>
      <c r="E2833" s="5" t="inlineStr">
        <is>
          <t>SM</t>
        </is>
      </c>
      <c r="F2833" s="5">
        <f>VLOOKUP(E2833,'5.a Definitions'!E:F,2,FALSE)</f>
        <v/>
      </c>
      <c r="G2833" s="5" t="inlineStr">
        <is>
          <t>AT</t>
        </is>
      </c>
      <c r="H2833" s="5" t="inlineStr">
        <is>
          <t>AT</t>
        </is>
      </c>
      <c r="I2833" s="5">
        <f>VLOOKUP(H2833,'5.a Definitions'!E:F,2,FALSE)</f>
        <v/>
      </c>
      <c r="J2833" s="465" t="inlineStr">
        <is>
          <t xml:space="preserve"> Emissions </t>
        </is>
      </c>
      <c r="K2833" s="465" t="inlineStr">
        <is>
          <t xml:space="preserve"> agricultural soil emissions </t>
        </is>
      </c>
      <c r="L2833" s="465" t="inlineStr">
        <is>
          <t xml:space="preserve"> inert </t>
        </is>
      </c>
      <c r="M2833" s="465" t="inlineStr">
        <is>
          <t xml:space="preserve"> N2 </t>
        </is>
      </c>
      <c r="N2833" s="466" t="n">
        <v>14.4959304</v>
      </c>
      <c r="O2833" s="467" t="n">
        <v>0.4956076723636977</v>
      </c>
      <c r="P2833" s="468" t="n">
        <v>2005</v>
      </c>
      <c r="Q2833" s="469" t="inlineStr">
        <is>
          <t>Schäppi2025Ann + SSB table 05982</t>
        </is>
      </c>
      <c r="R2833" s="469" t="inlineStr">
        <is>
          <t>ok</t>
        </is>
      </c>
      <c r="S2833" s="469" t="inlineStr">
        <is>
          <t xml:space="preserve"> text </t>
        </is>
      </c>
      <c r="T2833" s="426" t="inlineStr">
        <is>
          <t>Norway</t>
        </is>
      </c>
      <c r="U2833" s="465" t="inlineStr">
        <is>
          <t xml:space="preserve"> N wasted </t>
        </is>
      </c>
      <c r="V2833" s="465" t="n">
        <v>0.04</v>
      </c>
    </row>
    <row r="2834">
      <c r="B2834" s="5" t="inlineStr">
        <is>
          <t>AG.SM-HY.SW</t>
        </is>
      </c>
      <c r="C2834" s="5" t="inlineStr">
        <is>
          <t>AG.SM-HY.SW-Leaching-Nmix</t>
        </is>
      </c>
      <c r="D2834" s="5" t="inlineStr">
        <is>
          <t>AG</t>
        </is>
      </c>
      <c r="E2834" s="5" t="inlineStr">
        <is>
          <t>SM</t>
        </is>
      </c>
      <c r="F2834" s="5">
        <f>VLOOKUP(E2834,'5.a Definitions'!E:F,2,FALSE)</f>
        <v/>
      </c>
      <c r="G2834" s="5" t="inlineStr">
        <is>
          <t>HY</t>
        </is>
      </c>
      <c r="H2834" s="5" t="inlineStr">
        <is>
          <t>SW</t>
        </is>
      </c>
      <c r="I2834" s="5">
        <f>VLOOKUP(H2834,'5.a Definitions'!E:F,2,FALSE)</f>
        <v/>
      </c>
      <c r="J2834" s="465" t="inlineStr">
        <is>
          <t>Sewage sludge landfill</t>
        </is>
      </c>
      <c r="K2834" s="465" t="inlineStr">
        <is>
          <t>sewage sludge landfill</t>
        </is>
      </c>
      <c r="L2834" s="465" t="inlineStr">
        <is>
          <t xml:space="preserve"> reactive </t>
        </is>
      </c>
      <c r="M2834" s="465" t="inlineStr">
        <is>
          <t xml:space="preserve"> Nmix </t>
        </is>
      </c>
      <c r="N2834" s="466" t="n">
        <v>43.71992384300577</v>
      </c>
      <c r="O2834" s="467" t="n">
        <v>0.5496162268125842</v>
      </c>
      <c r="P2834" s="468" t="n">
        <v>2005</v>
      </c>
      <c r="Q2834" s="469" t="inlineStr">
        <is>
          <t>UNFCCC CRT</t>
        </is>
      </c>
      <c r="R2834" s="469" t="inlineStr">
        <is>
          <t>ok</t>
        </is>
      </c>
      <c r="S2834" s="469" t="inlineStr">
        <is>
          <t xml:space="preserve"> text </t>
        </is>
      </c>
      <c r="T2834" s="426" t="inlineStr">
        <is>
          <t>Norway</t>
        </is>
      </c>
      <c r="U2834" s="465" t="inlineStr">
        <is>
          <t>N wasted</t>
        </is>
      </c>
      <c r="V2834" s="465" t="n">
        <v>0.04</v>
      </c>
    </row>
    <row r="2835" ht="16" customHeight="1">
      <c r="B2835" s="5" t="inlineStr">
        <is>
          <t>AG.MM-MP.FP</t>
        </is>
      </c>
      <c r="C2835" s="5" t="inlineStr">
        <is>
          <t>AG.MM-MP.FP-Animal products-Nmix</t>
        </is>
      </c>
      <c r="D2835" s="5" t="inlineStr">
        <is>
          <t>AG</t>
        </is>
      </c>
      <c r="E2835" s="5" t="inlineStr">
        <is>
          <t>MM</t>
        </is>
      </c>
      <c r="F2835" s="5">
        <f>VLOOKUP(E2835,'5.a Definitions'!E:F,2,FALSE)</f>
        <v/>
      </c>
      <c r="G2835" s="5" t="inlineStr">
        <is>
          <t>MP</t>
        </is>
      </c>
      <c r="H2835" s="5" t="inlineStr">
        <is>
          <t>FP</t>
        </is>
      </c>
      <c r="I2835" s="5">
        <f>VLOOKUP(H2835,'5.a Definitions'!E:F,2,FALSE)</f>
        <v/>
      </c>
      <c r="J2835" s="465" t="inlineStr">
        <is>
          <t xml:space="preserve"> Animal products </t>
        </is>
      </c>
      <c r="K2835" s="465" t="inlineStr">
        <is>
          <t xml:space="preserve"> animal products </t>
        </is>
      </c>
      <c r="L2835" s="465" t="inlineStr">
        <is>
          <t xml:space="preserve"> reactive </t>
        </is>
      </c>
      <c r="M2835" s="465" t="inlineStr">
        <is>
          <t xml:space="preserve"> Nmix </t>
        </is>
      </c>
      <c r="N2835" s="466" t="n">
        <v>17.127886</v>
      </c>
      <c r="O2835" s="467" t="n">
        <v>0.1066494683787036</v>
      </c>
      <c r="P2835" s="468" t="n">
        <v>2005</v>
      </c>
      <c r="Q2835" s="469" t="inlineStr">
        <is>
          <t>FAOSTAT Crops and livestock products</t>
        </is>
      </c>
      <c r="R2835" s="469" t="inlineStr">
        <is>
          <t>ok</t>
        </is>
      </c>
      <c r="S2835" s="469" t="inlineStr">
        <is>
          <t xml:space="preserve"> text </t>
        </is>
      </c>
      <c r="T2835" s="426" t="inlineStr">
        <is>
          <t>Norway</t>
        </is>
      </c>
      <c r="U2835" s="5" t="inlineStr">
        <is>
          <t>useful output</t>
        </is>
      </c>
      <c r="V2835" s="465" t="n">
        <v>0.04</v>
      </c>
    </row>
    <row r="2836" ht="16" customHeight="1">
      <c r="B2836" s="5" t="inlineStr">
        <is>
          <t>AG.MM-MP.OP</t>
        </is>
      </c>
      <c r="C2836" s="5" t="inlineStr">
        <is>
          <t>AG.MM-MP.OP-Non-edible animal products-Nmix</t>
        </is>
      </c>
      <c r="D2836" s="5" t="inlineStr">
        <is>
          <t>AG</t>
        </is>
      </c>
      <c r="E2836" s="5" t="inlineStr">
        <is>
          <t>MM</t>
        </is>
      </c>
      <c r="F2836" s="5">
        <f>VLOOKUP(E2836,'5.a Definitions'!E:F,2,FALSE)</f>
        <v/>
      </c>
      <c r="G2836" s="5" t="inlineStr">
        <is>
          <t>MP</t>
        </is>
      </c>
      <c r="H2836" s="5" t="inlineStr">
        <is>
          <t>OP</t>
        </is>
      </c>
      <c r="I2836" s="5">
        <f>VLOOKUP(H2836,'5.a Definitions'!E:F,2,FALSE)</f>
        <v/>
      </c>
      <c r="J2836" s="465" t="inlineStr">
        <is>
          <t xml:space="preserve"> Non-edible animal products </t>
        </is>
      </c>
      <c r="K2836" s="465" t="inlineStr">
        <is>
          <t xml:space="preserve"> non-edible animal products </t>
        </is>
      </c>
      <c r="L2836" s="465" t="inlineStr">
        <is>
          <t xml:space="preserve"> reactive </t>
        </is>
      </c>
      <c r="M2836" s="465" t="inlineStr">
        <is>
          <t xml:space="preserve"> Nmix </t>
        </is>
      </c>
      <c r="N2836" s="466" t="n">
        <v>1.33114596</v>
      </c>
      <c r="O2836" s="467" t="n">
        <v>0.08410377334470652</v>
      </c>
      <c r="P2836" s="468" t="n">
        <v>2005</v>
      </c>
      <c r="Q2836" s="469" t="inlineStr">
        <is>
          <t>FAOSTAT Crops and livestock products + Landbruksdirektoratet</t>
        </is>
      </c>
      <c r="R2836" s="469" t="inlineStr">
        <is>
          <t>ok</t>
        </is>
      </c>
      <c r="S2836" s="469" t="inlineStr">
        <is>
          <t xml:space="preserve"> text </t>
        </is>
      </c>
      <c r="T2836" s="426" t="inlineStr">
        <is>
          <t>Norway</t>
        </is>
      </c>
      <c r="U2836" s="5" t="inlineStr">
        <is>
          <t>useful output</t>
        </is>
      </c>
      <c r="V2836" s="465" t="n">
        <v>0.04</v>
      </c>
    </row>
    <row r="2837" ht="16" customHeight="1">
      <c r="B2837" s="5" t="inlineStr">
        <is>
          <t>AG.MM-AG.SM</t>
        </is>
      </c>
      <c r="C2837" s="5" t="inlineStr">
        <is>
          <t>AG.MM-AG.SM-Manure application-Nmix</t>
        </is>
      </c>
      <c r="D2837" s="5" t="inlineStr">
        <is>
          <t>AG</t>
        </is>
      </c>
      <c r="E2837" s="5" t="inlineStr">
        <is>
          <t>MM</t>
        </is>
      </c>
      <c r="F2837" s="5">
        <f>VLOOKUP(E2837,'5.a Definitions'!E:F,2,FALSE)</f>
        <v/>
      </c>
      <c r="G2837" s="5" t="inlineStr">
        <is>
          <t>AG</t>
        </is>
      </c>
      <c r="H2837" s="5" t="inlineStr">
        <is>
          <t>SM</t>
        </is>
      </c>
      <c r="I2837" s="5">
        <f>VLOOKUP(H2837,'5.a Definitions'!E:F,2,FALSE)</f>
        <v/>
      </c>
      <c r="J2837" s="465" t="inlineStr">
        <is>
          <t xml:space="preserve"> Manure application </t>
        </is>
      </c>
      <c r="K2837" s="465" t="inlineStr">
        <is>
          <t xml:space="preserve"> manure application </t>
        </is>
      </c>
      <c r="L2837" s="465" t="inlineStr">
        <is>
          <t xml:space="preserve"> reactive </t>
        </is>
      </c>
      <c r="M2837" s="465" t="inlineStr">
        <is>
          <t xml:space="preserve"> Nmix </t>
        </is>
      </c>
      <c r="N2837" s="466" t="n">
        <v>70.70061902883882</v>
      </c>
      <c r="O2837" s="467" t="n">
        <v>0.2004948922250686</v>
      </c>
      <c r="P2837" s="468" t="n">
        <v>2005</v>
      </c>
      <c r="Q2837" s="469" t="inlineStr">
        <is>
          <t>UNFCCC CRT Table3.D</t>
        </is>
      </c>
      <c r="R2837" s="469" t="inlineStr">
        <is>
          <t>ok</t>
        </is>
      </c>
      <c r="S2837" s="469" t="inlineStr">
        <is>
          <t xml:space="preserve"> text </t>
        </is>
      </c>
      <c r="T2837" s="426" t="inlineStr">
        <is>
          <t>Norway</t>
        </is>
      </c>
      <c r="U2837" s="5" t="inlineStr">
        <is>
          <t>recycling</t>
        </is>
      </c>
      <c r="V2837" s="465" t="n">
        <v>0.04</v>
      </c>
    </row>
    <row r="2838" ht="16" customHeight="1">
      <c r="B2838" s="475" t="inlineStr">
        <is>
          <t>AG.MM-FS.OL</t>
        </is>
      </c>
      <c r="C2838" s="475" t="inlineStr">
        <is>
          <t>AG.MM-FS.OL-Manure from grazing on unmanaged land-Nmix</t>
        </is>
      </c>
      <c r="D2838" s="475" t="inlineStr">
        <is>
          <t>AG</t>
        </is>
      </c>
      <c r="E2838" s="475" t="inlineStr">
        <is>
          <t>MM</t>
        </is>
      </c>
      <c r="F2838" s="5">
        <f>VLOOKUP(E2838,'5.a Definitions'!E:F,2,FALSE)</f>
        <v/>
      </c>
      <c r="G2838" s="475" t="inlineStr">
        <is>
          <t>FS</t>
        </is>
      </c>
      <c r="H2838" s="475" t="inlineStr">
        <is>
          <t>OL</t>
        </is>
      </c>
      <c r="I2838" s="5">
        <f>VLOOKUP(H2838,'5.a Definitions'!E:F,2,FALSE)</f>
        <v/>
      </c>
      <c r="J2838" s="465" t="inlineStr">
        <is>
          <t>Manure from grazing on unmanaged land</t>
        </is>
      </c>
      <c r="K2838" s="465" t="inlineStr">
        <is>
          <t>manure from grazing on unmanaged land</t>
        </is>
      </c>
      <c r="L2838" s="465" t="inlineStr">
        <is>
          <t>reactive</t>
        </is>
      </c>
      <c r="M2838" s="465" t="inlineStr">
        <is>
          <t>Nmix</t>
        </is>
      </c>
      <c r="N2838" s="466" t="n">
        <v>7.498776110794638</v>
      </c>
      <c r="O2838" s="467" t="n">
        <v>0.2440201185183166</v>
      </c>
      <c r="P2838" s="468" t="n">
        <v>2005</v>
      </c>
      <c r="Q2838" s="469" t="inlineStr">
        <is>
          <t>UNFCCC CRT Table3.D and 3.B(b), SSB</t>
        </is>
      </c>
      <c r="R2838" s="469" t="inlineStr">
        <is>
          <t>ok</t>
        </is>
      </c>
      <c r="S2838" s="469" t="inlineStr">
        <is>
          <t>text</t>
        </is>
      </c>
      <c r="T2838" s="476" t="inlineStr">
        <is>
          <t>Norway</t>
        </is>
      </c>
      <c r="U2838" s="475" t="inlineStr">
        <is>
          <t>recycling</t>
        </is>
      </c>
      <c r="V2838" s="465">
        <f>(O2758*N2758)^2</f>
        <v/>
      </c>
    </row>
    <row r="2839" ht="16" customHeight="1">
      <c r="B2839" s="5" t="inlineStr">
        <is>
          <t>AG.MM-AT.AT</t>
        </is>
      </c>
      <c r="C2839" s="5" t="inlineStr">
        <is>
          <t>AG.MM-AT.AT-Emissions-NH3</t>
        </is>
      </c>
      <c r="D2839" s="5" t="inlineStr">
        <is>
          <t>AG</t>
        </is>
      </c>
      <c r="E2839" s="5" t="inlineStr">
        <is>
          <t>MM</t>
        </is>
      </c>
      <c r="F2839" s="5">
        <f>VLOOKUP(E2839,'5.a Definitions'!E:F,2,FALSE)</f>
        <v/>
      </c>
      <c r="G2839" s="5" t="inlineStr">
        <is>
          <t>AT</t>
        </is>
      </c>
      <c r="H2839" s="5" t="inlineStr">
        <is>
          <t>AT</t>
        </is>
      </c>
      <c r="I2839" s="5">
        <f>VLOOKUP(H2839,'5.a Definitions'!E:F,2,FALSE)</f>
        <v/>
      </c>
      <c r="J2839" s="465" t="inlineStr">
        <is>
          <t xml:space="preserve"> Emissions </t>
        </is>
      </c>
      <c r="K2839" s="465" t="inlineStr">
        <is>
          <t xml:space="preserve"> manure and animal husbandry emissions </t>
        </is>
      </c>
      <c r="L2839" s="465" t="inlineStr">
        <is>
          <t xml:space="preserve"> reactive </t>
        </is>
      </c>
      <c r="M2839" s="465" t="inlineStr">
        <is>
          <t xml:space="preserve"> NH3 </t>
        </is>
      </c>
      <c r="N2839" s="466" t="n">
        <v>9.968025855303001</v>
      </c>
      <c r="O2839" s="467" t="n">
        <v>0.2433893306433956</v>
      </c>
      <c r="P2839" s="468" t="n">
        <v>2005</v>
      </c>
      <c r="Q2839" s="469" t="inlineStr">
        <is>
          <t>CRLTAP Inventory Submissions</t>
        </is>
      </c>
      <c r="R2839" s="469" t="inlineStr">
        <is>
          <t>ok</t>
        </is>
      </c>
      <c r="S2839" s="469" t="inlineStr">
        <is>
          <t xml:space="preserve"> text </t>
        </is>
      </c>
      <c r="T2839" s="426" t="inlineStr">
        <is>
          <t>Norway</t>
        </is>
      </c>
      <c r="U2839" s="465" t="inlineStr">
        <is>
          <t xml:space="preserve"> N wasted </t>
        </is>
      </c>
      <c r="V2839" s="465" t="n">
        <v>0.04</v>
      </c>
    </row>
    <row r="2840">
      <c r="B2840" s="5" t="inlineStr">
        <is>
          <t>AG.MM-AT.AT</t>
        </is>
      </c>
      <c r="C2840" s="5" t="inlineStr">
        <is>
          <t>AG.MM-AT.AT-Emissions-N2O</t>
        </is>
      </c>
      <c r="D2840" s="5" t="inlineStr">
        <is>
          <t>AG</t>
        </is>
      </c>
      <c r="E2840" s="5" t="inlineStr">
        <is>
          <t>MM</t>
        </is>
      </c>
      <c r="F2840" s="5">
        <f>VLOOKUP(E2840,'5.a Definitions'!E:F,2,FALSE)</f>
        <v/>
      </c>
      <c r="G2840" s="5" t="inlineStr">
        <is>
          <t>AT</t>
        </is>
      </c>
      <c r="H2840" s="5" t="inlineStr">
        <is>
          <t>AT</t>
        </is>
      </c>
      <c r="I2840" s="5">
        <f>VLOOKUP(H2840,'5.a Definitions'!E:F,2,FALSE)</f>
        <v/>
      </c>
      <c r="J2840" s="465" t="inlineStr">
        <is>
          <t xml:space="preserve"> Emissions </t>
        </is>
      </c>
      <c r="K2840" s="465" t="inlineStr">
        <is>
          <t xml:space="preserve"> manure and animal husbandry emissions </t>
        </is>
      </c>
      <c r="L2840" s="465" t="inlineStr">
        <is>
          <t xml:space="preserve"> reactive </t>
        </is>
      </c>
      <c r="M2840" s="465" t="inlineStr">
        <is>
          <t xml:space="preserve"> N2O </t>
        </is>
      </c>
      <c r="N2840" s="466" t="n">
        <v>0.403312225096</v>
      </c>
      <c r="O2840" s="467" t="n">
        <v>0.7566826619845698</v>
      </c>
      <c r="P2840" s="468" t="n">
        <v>2005</v>
      </c>
      <c r="Q2840" s="469" t="inlineStr">
        <is>
          <t>UNFCCC CRT</t>
        </is>
      </c>
      <c r="R2840" s="469" t="inlineStr">
        <is>
          <t>ok</t>
        </is>
      </c>
      <c r="S2840" s="469" t="inlineStr">
        <is>
          <t xml:space="preserve"> text </t>
        </is>
      </c>
      <c r="T2840" s="426" t="inlineStr">
        <is>
          <t>Norway</t>
        </is>
      </c>
      <c r="U2840" s="465" t="inlineStr">
        <is>
          <t xml:space="preserve"> N wasted </t>
        </is>
      </c>
      <c r="V2840" s="465" t="n">
        <v>0.04</v>
      </c>
    </row>
    <row r="2841">
      <c r="B2841" s="5" t="inlineStr">
        <is>
          <t>AG.MM-AT.AT</t>
        </is>
      </c>
      <c r="C2841" s="5" t="inlineStr">
        <is>
          <t>AG.MM-AT.AT-Emissions-NOx</t>
        </is>
      </c>
      <c r="D2841" s="5" t="inlineStr">
        <is>
          <t>AG</t>
        </is>
      </c>
      <c r="E2841" s="5" t="inlineStr">
        <is>
          <t>MM</t>
        </is>
      </c>
      <c r="F2841" s="5">
        <f>VLOOKUP(E2841,'5.a Definitions'!E:F,2,FALSE)</f>
        <v/>
      </c>
      <c r="G2841" s="5" t="inlineStr">
        <is>
          <t>AT</t>
        </is>
      </c>
      <c r="H2841" s="5" t="inlineStr">
        <is>
          <t>AT</t>
        </is>
      </c>
      <c r="I2841" s="5">
        <f>VLOOKUP(H2841,'5.a Definitions'!E:F,2,FALSE)</f>
        <v/>
      </c>
      <c r="J2841" s="465" t="inlineStr">
        <is>
          <t xml:space="preserve"> Emissions </t>
        </is>
      </c>
      <c r="K2841" s="465" t="inlineStr">
        <is>
          <t xml:space="preserve"> manure and animal husbandry emissions </t>
        </is>
      </c>
      <c r="L2841" s="465" t="inlineStr">
        <is>
          <t xml:space="preserve"> reactive </t>
        </is>
      </c>
      <c r="M2841" s="465" t="inlineStr">
        <is>
          <t xml:space="preserve"> NOx </t>
        </is>
      </c>
      <c r="N2841" s="466" t="n">
        <v>0.0341629895995</v>
      </c>
      <c r="O2841" s="467" t="n">
        <v>0.7345743300109548</v>
      </c>
      <c r="P2841" s="468" t="n">
        <v>2005</v>
      </c>
      <c r="Q2841" s="469" t="inlineStr">
        <is>
          <t>CRLTAP Inventory Submissions</t>
        </is>
      </c>
      <c r="R2841" s="469" t="inlineStr">
        <is>
          <t>ok</t>
        </is>
      </c>
      <c r="S2841" s="469" t="inlineStr">
        <is>
          <t xml:space="preserve"> text </t>
        </is>
      </c>
      <c r="T2841" s="426" t="inlineStr">
        <is>
          <t>Norway</t>
        </is>
      </c>
      <c r="U2841" s="465" t="inlineStr">
        <is>
          <t xml:space="preserve"> N wasted </t>
        </is>
      </c>
      <c r="V2841" s="465" t="n">
        <v>0.04</v>
      </c>
    </row>
    <row r="2842" ht="16" customHeight="1">
      <c r="B2842" s="5" t="inlineStr">
        <is>
          <t>AG.MM-HY.SW-Leaching-Nmix</t>
        </is>
      </c>
      <c r="C2842" s="5" t="inlineStr">
        <is>
          <t>AG.MM-HY.SW-Leaching-Nmix</t>
        </is>
      </c>
      <c r="D2842" s="5" t="inlineStr">
        <is>
          <t>AG</t>
        </is>
      </c>
      <c r="E2842" s="5" t="inlineStr">
        <is>
          <t>MM</t>
        </is>
      </c>
      <c r="F2842" s="5">
        <f>VLOOKUP(E2842,'5.a Definitions'!E:F,2,FALSE)</f>
        <v/>
      </c>
      <c r="G2842" s="5" t="inlineStr">
        <is>
          <t>HY</t>
        </is>
      </c>
      <c r="H2842" s="5" t="inlineStr">
        <is>
          <t>SW</t>
        </is>
      </c>
      <c r="I2842" s="5">
        <f>VLOOKUP(H2842,'5.a Definitions'!E:F,2,FALSE)</f>
        <v/>
      </c>
      <c r="J2842" s="465" t="inlineStr">
        <is>
          <t xml:space="preserve"> Leaching </t>
        </is>
      </c>
      <c r="K2842" s="465" t="inlineStr">
        <is>
          <t xml:space="preserve"> manure storage leaching </t>
        </is>
      </c>
      <c r="L2842" s="465" t="inlineStr">
        <is>
          <t xml:space="preserve"> reactive </t>
        </is>
      </c>
      <c r="M2842" s="465" t="inlineStr">
        <is>
          <t xml:space="preserve"> Nmix </t>
        </is>
      </c>
      <c r="N2842" s="466" t="n">
        <v>3.072000852085538</v>
      </c>
      <c r="O2842" s="467" t="n">
        <v>0.5483540070383621</v>
      </c>
      <c r="P2842" s="468" t="n">
        <v>2005</v>
      </c>
      <c r="Q2842" s="469" t="inlineStr">
        <is>
          <t>UNFCCC CRT</t>
        </is>
      </c>
      <c r="R2842" s="469" t="inlineStr">
        <is>
          <t>ok</t>
        </is>
      </c>
      <c r="S2842" s="469" t="inlineStr">
        <is>
          <t xml:space="preserve"> text </t>
        </is>
      </c>
      <c r="T2842" s="426" t="inlineStr">
        <is>
          <t>Norway</t>
        </is>
      </c>
      <c r="U2842" s="465" t="inlineStr">
        <is>
          <t xml:space="preserve"> N wasted </t>
        </is>
      </c>
      <c r="V2842" s="465" t="n">
        <v>0.04</v>
      </c>
    </row>
    <row r="2843" ht="16" customHeight="1">
      <c r="B2843" s="5" t="inlineStr">
        <is>
          <t>AG.MM-RW.RW</t>
        </is>
      </c>
      <c r="C2843" s="5" t="inlineStr">
        <is>
          <t>AG.MM-RW.RW-Live animal export-Nmix</t>
        </is>
      </c>
      <c r="D2843" s="5" t="inlineStr">
        <is>
          <t>AG</t>
        </is>
      </c>
      <c r="E2843" s="5" t="inlineStr">
        <is>
          <t>MM</t>
        </is>
      </c>
      <c r="F2843" s="5">
        <f>VLOOKUP(E2843,'5.a Definitions'!E:F,2,FALSE)</f>
        <v/>
      </c>
      <c r="G2843" s="5" t="inlineStr">
        <is>
          <t>RW</t>
        </is>
      </c>
      <c r="H2843" s="5" t="inlineStr">
        <is>
          <t>RW</t>
        </is>
      </c>
      <c r="I2843" s="5">
        <f>VLOOKUP(H2843,'5.a Definitions'!E:F,2,FALSE)</f>
        <v/>
      </c>
      <c r="J2843" s="465" t="inlineStr">
        <is>
          <t xml:space="preserve"> Live animal export </t>
        </is>
      </c>
      <c r="K2843" s="465" t="inlineStr">
        <is>
          <t xml:space="preserve"> live animal export </t>
        </is>
      </c>
      <c r="L2843" s="465" t="inlineStr">
        <is>
          <t xml:space="preserve"> reactive </t>
        </is>
      </c>
      <c r="M2843" s="465" t="inlineStr">
        <is>
          <t xml:space="preserve"> Nmix </t>
        </is>
      </c>
      <c r="N2843" s="466" t="n">
        <v>0.0040402688</v>
      </c>
      <c r="O2843" s="467" t="n">
        <v>0.4048696991533508</v>
      </c>
      <c r="P2843" s="468" t="n">
        <v>2005</v>
      </c>
      <c r="Q2843" s="469" t="inlineStr">
        <is>
          <t>FAOSTAT Crops and livestock products</t>
        </is>
      </c>
      <c r="R2843" s="469" t="inlineStr">
        <is>
          <t>ok</t>
        </is>
      </c>
      <c r="S2843" s="469" t="inlineStr">
        <is>
          <t xml:space="preserve"> text </t>
        </is>
      </c>
      <c r="T2843" s="426" t="inlineStr">
        <is>
          <t>Norway</t>
        </is>
      </c>
      <c r="U2843" s="5" t="inlineStr">
        <is>
          <t>useful output</t>
        </is>
      </c>
      <c r="V2843" s="465" t="n">
        <v>0.04</v>
      </c>
    </row>
    <row r="2844">
      <c r="A2844" s="486" t="inlineStr">
        <is>
          <t xml:space="preserve"> Forests and Semi-natural vegetation </t>
        </is>
      </c>
      <c r="B2844" s="5" t="inlineStr">
        <is>
          <t>FS.FO-AT.AT</t>
        </is>
      </c>
      <c r="C2844" s="5" t="inlineStr">
        <is>
          <t>FS.FO-AT.AT-Emissions-N2</t>
        </is>
      </c>
      <c r="D2844" s="5" t="inlineStr">
        <is>
          <t>FS</t>
        </is>
      </c>
      <c r="E2844" s="5" t="inlineStr">
        <is>
          <t>FO</t>
        </is>
      </c>
      <c r="F2844" s="5">
        <f>VLOOKUP(E2844,'5.a Definitions'!E:F,2,FALSE)</f>
        <v/>
      </c>
      <c r="G2844" s="5" t="inlineStr">
        <is>
          <t>AT</t>
        </is>
      </c>
      <c r="H2844" s="5" t="inlineStr">
        <is>
          <t>AT</t>
        </is>
      </c>
      <c r="I2844" s="5">
        <f>VLOOKUP(H2844,'5.a Definitions'!E:F,2,FALSE)</f>
        <v/>
      </c>
      <c r="J2844" s="465" t="inlineStr">
        <is>
          <t xml:space="preserve"> Emissions </t>
        </is>
      </c>
      <c r="K2844" s="465" t="inlineStr">
        <is>
          <t xml:space="preserve"> forest emissions </t>
        </is>
      </c>
      <c r="L2844" s="465" t="inlineStr">
        <is>
          <t xml:space="preserve"> inert </t>
        </is>
      </c>
      <c r="M2844" s="465" t="inlineStr">
        <is>
          <t xml:space="preserve"> N2 </t>
        </is>
      </c>
      <c r="N2844" s="466" t="n">
        <v>7.098992468110464</v>
      </c>
      <c r="O2844" s="467" t="n">
        <v>1.876148950785864</v>
      </c>
      <c r="P2844" s="468" t="n">
        <v>2005</v>
      </c>
      <c r="Q2844" s="469" t="inlineStr">
        <is>
          <t>UNFCCC CRT + Butterbach-Bahl et al. (2013)</t>
        </is>
      </c>
      <c r="R2844" s="469" t="inlineStr">
        <is>
          <t>ok</t>
        </is>
      </c>
      <c r="S2844" s="469" t="inlineStr">
        <is>
          <t xml:space="preserve"> text </t>
        </is>
      </c>
      <c r="T2844" s="426" t="inlineStr">
        <is>
          <t>Norway</t>
        </is>
      </c>
      <c r="U2844" s="465" t="inlineStr">
        <is>
          <t xml:space="preserve"> N wasted </t>
        </is>
      </c>
      <c r="V2844" s="465" t="n">
        <v>0.04</v>
      </c>
    </row>
    <row r="2845">
      <c r="B2845" s="5" t="inlineStr">
        <is>
          <t>FS.FO-AT.AT</t>
        </is>
      </c>
      <c r="C2845" s="5" t="inlineStr">
        <is>
          <t>FS.FO-AT.AT-Emissions-N2O</t>
        </is>
      </c>
      <c r="D2845" s="5" t="inlineStr">
        <is>
          <t>FS</t>
        </is>
      </c>
      <c r="E2845" s="5" t="inlineStr">
        <is>
          <t>FO</t>
        </is>
      </c>
      <c r="F2845" s="5">
        <f>VLOOKUP(E2845,'5.a Definitions'!E:F,2,FALSE)</f>
        <v/>
      </c>
      <c r="G2845" s="5" t="inlineStr">
        <is>
          <t>AT</t>
        </is>
      </c>
      <c r="H2845" s="5" t="inlineStr">
        <is>
          <t>AT</t>
        </is>
      </c>
      <c r="I2845" s="5">
        <f>VLOOKUP(H2845,'5.a Definitions'!E:F,2,FALSE)</f>
        <v/>
      </c>
      <c r="J2845" s="465" t="inlineStr">
        <is>
          <t xml:space="preserve"> Emissions </t>
        </is>
      </c>
      <c r="K2845" s="465" t="inlineStr">
        <is>
          <t xml:space="preserve"> forest emissions </t>
        </is>
      </c>
      <c r="L2845" s="465" t="inlineStr">
        <is>
          <t xml:space="preserve"> reactive </t>
        </is>
      </c>
      <c r="M2845" s="465" t="inlineStr">
        <is>
          <t xml:space="preserve"> N2O </t>
        </is>
      </c>
      <c r="N2845" s="466" t="n">
        <v>0.3640508958005366</v>
      </c>
      <c r="O2845" s="467" t="n">
        <v>1.261544563046772</v>
      </c>
      <c r="P2845" s="468" t="n">
        <v>2005</v>
      </c>
      <c r="Q2845" s="469" t="inlineStr">
        <is>
          <t>UNFCCC CRT</t>
        </is>
      </c>
      <c r="R2845" s="469" t="inlineStr">
        <is>
          <t>ok</t>
        </is>
      </c>
      <c r="S2845" s="469" t="inlineStr">
        <is>
          <t xml:space="preserve"> text </t>
        </is>
      </c>
      <c r="T2845" s="426" t="inlineStr">
        <is>
          <t>Norway</t>
        </is>
      </c>
      <c r="U2845" s="465" t="inlineStr">
        <is>
          <t xml:space="preserve"> N wasted </t>
        </is>
      </c>
      <c r="V2845" s="465" t="n">
        <v>0.04</v>
      </c>
    </row>
    <row r="2846">
      <c r="B2846" s="5" t="inlineStr">
        <is>
          <t>FS.FO-HY.SW</t>
        </is>
      </c>
      <c r="C2846" s="5" t="inlineStr">
        <is>
          <t>FS.FO-HY.SW-Leaching-Nmix</t>
        </is>
      </c>
      <c r="D2846" s="5" t="inlineStr">
        <is>
          <t>FS</t>
        </is>
      </c>
      <c r="E2846" s="5" t="inlineStr">
        <is>
          <t>FO</t>
        </is>
      </c>
      <c r="F2846" s="5">
        <f>VLOOKUP(E2846,'5.a Definitions'!E:F,2,FALSE)</f>
        <v/>
      </c>
      <c r="G2846" s="5" t="inlineStr">
        <is>
          <t>HY</t>
        </is>
      </c>
      <c r="H2846" s="5" t="inlineStr">
        <is>
          <t>SW</t>
        </is>
      </c>
      <c r="I2846" s="5">
        <f>VLOOKUP(H2846,'5.a Definitions'!E:F,2,FALSE)</f>
        <v/>
      </c>
      <c r="J2846" s="465" t="inlineStr">
        <is>
          <t xml:space="preserve"> Leaching </t>
        </is>
      </c>
      <c r="K2846" s="465" t="inlineStr">
        <is>
          <t xml:space="preserve"> forest leaching </t>
        </is>
      </c>
      <c r="L2846" s="465" t="inlineStr">
        <is>
          <t xml:space="preserve"> reactive </t>
        </is>
      </c>
      <c r="M2846" s="465" t="inlineStr">
        <is>
          <t xml:space="preserve"> Nmix </t>
        </is>
      </c>
      <c r="N2846" s="466" t="n">
        <v>36.88451755663596</v>
      </c>
      <c r="O2846" s="467" t="n">
        <v>0.436858262160782</v>
      </c>
      <c r="P2846" s="468" t="n">
        <v>2005</v>
      </c>
      <c r="Q2846" s="469" t="inlineStr">
        <is>
          <t>NIVA TEOTIL2, bias-corrected to TEOTIL3</t>
        </is>
      </c>
      <c r="R2846" s="469" t="inlineStr">
        <is>
          <t>ok</t>
        </is>
      </c>
      <c r="S2846" s="469" t="inlineStr">
        <is>
          <t xml:space="preserve"> text </t>
        </is>
      </c>
      <c r="T2846" s="426" t="inlineStr">
        <is>
          <t>Norway</t>
        </is>
      </c>
      <c r="U2846" s="465" t="inlineStr">
        <is>
          <t xml:space="preserve"> N wasted </t>
        </is>
      </c>
      <c r="V2846" s="465" t="n">
        <v>0.04</v>
      </c>
    </row>
    <row r="2847">
      <c r="B2847" s="5" t="inlineStr">
        <is>
          <t>FS.FO-MP.OP</t>
        </is>
      </c>
      <c r="C2847" s="5" t="inlineStr">
        <is>
          <t>FS.FO-MP.OP-Industrial round wood-Nmix</t>
        </is>
      </c>
      <c r="D2847" s="5" t="inlineStr">
        <is>
          <t>FS</t>
        </is>
      </c>
      <c r="E2847" s="5" t="inlineStr">
        <is>
          <t>FO</t>
        </is>
      </c>
      <c r="F2847" s="5">
        <f>VLOOKUP(E2847,'5.a Definitions'!E:F,2,FALSE)</f>
        <v/>
      </c>
      <c r="G2847" s="5" t="inlineStr">
        <is>
          <t>MP</t>
        </is>
      </c>
      <c r="H2847" s="5" t="inlineStr">
        <is>
          <t>OP</t>
        </is>
      </c>
      <c r="I2847" s="5">
        <f>VLOOKUP(H2847,'5.a Definitions'!E:F,2,FALSE)</f>
        <v/>
      </c>
      <c r="J2847" s="465" t="inlineStr">
        <is>
          <t xml:space="preserve"> Industrial round wood </t>
        </is>
      </c>
      <c r="K2847" s="465" t="inlineStr">
        <is>
          <t xml:space="preserve"> industrial round wood </t>
        </is>
      </c>
      <c r="L2847" s="465" t="inlineStr">
        <is>
          <t xml:space="preserve"> reactive </t>
        </is>
      </c>
      <c r="M2847" s="465" t="inlineStr">
        <is>
          <t xml:space="preserve"> Nmix </t>
        </is>
      </c>
      <c r="N2847" s="466" t="n">
        <v>4.59024525</v>
      </c>
      <c r="O2847" s="467" t="n">
        <v>0.4102368221075578</v>
      </c>
      <c r="P2847" s="468" t="n">
        <v>2005</v>
      </c>
      <c r="Q2847" s="469" t="inlineStr">
        <is>
          <t>FAOSTAT</t>
        </is>
      </c>
      <c r="R2847" s="469" t="inlineStr">
        <is>
          <t>ok</t>
        </is>
      </c>
      <c r="S2847" s="469" t="inlineStr">
        <is>
          <t xml:space="preserve"> text </t>
        </is>
      </c>
      <c r="T2847" s="426" t="inlineStr">
        <is>
          <t>Norway</t>
        </is>
      </c>
      <c r="U2847" s="5" t="inlineStr">
        <is>
          <t>useful output</t>
        </is>
      </c>
      <c r="V2847" s="465" t="n">
        <v>0.04</v>
      </c>
    </row>
    <row r="2848" ht="16" customHeight="1">
      <c r="B2848" s="5" t="inlineStr">
        <is>
          <t>FS.FO-EF.OE</t>
        </is>
      </c>
      <c r="C2848" s="5" t="inlineStr">
        <is>
          <t>FS.FO-EF.OE-Fuel wood for households-Nmix</t>
        </is>
      </c>
      <c r="D2848" s="5" t="inlineStr">
        <is>
          <t>FS</t>
        </is>
      </c>
      <c r="E2848" s="5" t="inlineStr">
        <is>
          <t>FO</t>
        </is>
      </c>
      <c r="F2848" s="5">
        <f>VLOOKUP(E2848,'5.a Definitions'!E:F,2,FALSE)</f>
        <v/>
      </c>
      <c r="G2848" s="5" t="inlineStr">
        <is>
          <t>EF</t>
        </is>
      </c>
      <c r="H2848" s="5" t="inlineStr">
        <is>
          <t>OE</t>
        </is>
      </c>
      <c r="I2848" s="5">
        <f>VLOOKUP(H2848,'5.a Definitions'!E:F,2,FALSE)</f>
        <v/>
      </c>
      <c r="J2848" s="465" t="inlineStr">
        <is>
          <t xml:space="preserve"> Fuel wood for households </t>
        </is>
      </c>
      <c r="K2848" s="465" t="inlineStr">
        <is>
          <t xml:space="preserve"> fuel wood for households </t>
        </is>
      </c>
      <c r="L2848" s="465" t="inlineStr">
        <is>
          <t xml:space="preserve"> reactive </t>
        </is>
      </c>
      <c r="M2848" s="465" t="inlineStr">
        <is>
          <t xml:space="preserve"> Nmix </t>
        </is>
      </c>
      <c r="N2848" s="466" t="n">
        <v>2.19352</v>
      </c>
      <c r="O2848" s="467" t="n">
        <v>1.322279725254018</v>
      </c>
      <c r="P2848" s="468" t="n">
        <v>2005</v>
      </c>
      <c r="Q2848" s="469" t="inlineStr">
        <is>
          <t>SSB</t>
        </is>
      </c>
      <c r="R2848" s="469" t="inlineStr">
        <is>
          <t>ok</t>
        </is>
      </c>
      <c r="S2848" s="469" t="inlineStr">
        <is>
          <t xml:space="preserve"> text </t>
        </is>
      </c>
      <c r="T2848" s="426" t="inlineStr">
        <is>
          <t>Norway</t>
        </is>
      </c>
      <c r="U2848" s="5" t="inlineStr">
        <is>
          <t>useful output</t>
        </is>
      </c>
      <c r="V2848" s="465" t="n">
        <v>0.04</v>
      </c>
    </row>
    <row r="2849" ht="16" customHeight="1">
      <c r="B2849" s="475" t="inlineStr">
        <is>
          <t>FS.OL-AT.AT</t>
        </is>
      </c>
      <c r="C2849" s="475" t="inlineStr">
        <is>
          <t>FS.OL-AT.AT-Emissions-NH3</t>
        </is>
      </c>
      <c r="D2849" s="475" t="inlineStr">
        <is>
          <t>FS</t>
        </is>
      </c>
      <c r="E2849" s="475" t="inlineStr">
        <is>
          <t>OL</t>
        </is>
      </c>
      <c r="F2849" s="5">
        <f>VLOOKUP(E2849,'5.a Definitions'!E:F,2,FALSE)</f>
        <v/>
      </c>
      <c r="G2849" s="475" t="inlineStr">
        <is>
          <t>AT</t>
        </is>
      </c>
      <c r="H2849" s="475" t="inlineStr">
        <is>
          <t>AT</t>
        </is>
      </c>
      <c r="I2849" s="5">
        <f>VLOOKUP(H2849,'5.a Definitions'!E:F,2,FALSE)</f>
        <v/>
      </c>
      <c r="J2849" s="465" t="inlineStr">
        <is>
          <t>Emissions</t>
        </is>
      </c>
      <c r="K2849" s="465" t="inlineStr">
        <is>
          <t>other land emissions</t>
        </is>
      </c>
      <c r="L2849" s="465" t="inlineStr">
        <is>
          <t>reactive</t>
        </is>
      </c>
      <c r="M2849" s="465" t="inlineStr">
        <is>
          <t>NH3</t>
        </is>
      </c>
      <c r="N2849" s="466" t="n">
        <v>0.4628579474989621</v>
      </c>
      <c r="O2849" s="467" t="n">
        <v>0.9391201046548722</v>
      </c>
      <c r="P2849" s="468" t="n">
        <v>2005</v>
      </c>
      <c r="Q2849" s="469" t="inlineStr">
        <is>
          <t>CRLTAP Inventory Submissions (3Da3), utmark share</t>
        </is>
      </c>
      <c r="R2849" s="469" t="inlineStr">
        <is>
          <t>ok</t>
        </is>
      </c>
      <c r="S2849" s="469" t="inlineStr">
        <is>
          <t>text</t>
        </is>
      </c>
      <c r="T2849" s="476" t="inlineStr">
        <is>
          <t>Norway</t>
        </is>
      </c>
      <c r="U2849" s="475" t="inlineStr">
        <is>
          <t>useful output</t>
        </is>
      </c>
      <c r="V2849" s="465">
        <f>(O2789*N2789)^2</f>
        <v/>
      </c>
    </row>
    <row r="2850" ht="16" customHeight="1">
      <c r="B2850" s="475" t="inlineStr">
        <is>
          <t>FS.OL-AT.AT</t>
        </is>
      </c>
      <c r="C2850" s="475" t="inlineStr">
        <is>
          <t>FS.OL-AT.AT-Emissions-NOx</t>
        </is>
      </c>
      <c r="D2850" s="475" t="inlineStr">
        <is>
          <t>FS</t>
        </is>
      </c>
      <c r="E2850" s="475" t="inlineStr">
        <is>
          <t>OL</t>
        </is>
      </c>
      <c r="F2850" s="5">
        <f>VLOOKUP(E2850,'5.a Definitions'!E:F,2,FALSE)</f>
        <v/>
      </c>
      <c r="G2850" s="475" t="inlineStr">
        <is>
          <t>AT</t>
        </is>
      </c>
      <c r="H2850" s="475" t="inlineStr">
        <is>
          <t>AT</t>
        </is>
      </c>
      <c r="I2850" s="5">
        <f>VLOOKUP(H2850,'5.a Definitions'!E:F,2,FALSE)</f>
        <v/>
      </c>
      <c r="J2850" s="465" t="inlineStr">
        <is>
          <t>Emissions</t>
        </is>
      </c>
      <c r="K2850" s="465" t="inlineStr">
        <is>
          <t>other land emissions</t>
        </is>
      </c>
      <c r="L2850" s="465" t="inlineStr">
        <is>
          <t>reactive</t>
        </is>
      </c>
      <c r="M2850" s="465" t="inlineStr">
        <is>
          <t>NOx</t>
        </is>
      </c>
      <c r="N2850" s="466" t="n">
        <v>0.09127510283406072</v>
      </c>
      <c r="O2850" s="467" t="n">
        <v>0.8202641918988895</v>
      </c>
      <c r="P2850" s="468" t="n">
        <v>2005</v>
      </c>
      <c r="Q2850" s="469" t="inlineStr">
        <is>
          <t>CRLTAP Inventory Submissions (3Da3), utmark share</t>
        </is>
      </c>
      <c r="R2850" s="469" t="inlineStr">
        <is>
          <t>ok</t>
        </is>
      </c>
      <c r="S2850" s="469" t="inlineStr">
        <is>
          <t>text</t>
        </is>
      </c>
      <c r="T2850" s="476" t="inlineStr">
        <is>
          <t>Norway</t>
        </is>
      </c>
      <c r="U2850" s="475" t="inlineStr">
        <is>
          <t>useful output</t>
        </is>
      </c>
      <c r="V2850" s="465">
        <f>(O2810*N2810)^2</f>
        <v/>
      </c>
    </row>
    <row r="2851" ht="16" customHeight="1">
      <c r="B2851" s="475" t="inlineStr">
        <is>
          <t>FS.OL-AT.AT</t>
        </is>
      </c>
      <c r="C2851" s="475" t="inlineStr">
        <is>
          <t>FS.OL-AT.AT-Emissions-N2O</t>
        </is>
      </c>
      <c r="D2851" s="475" t="inlineStr">
        <is>
          <t>FS</t>
        </is>
      </c>
      <c r="E2851" s="475" t="inlineStr">
        <is>
          <t>OL</t>
        </is>
      </c>
      <c r="F2851" s="5">
        <f>VLOOKUP(E2851,'5.a Definitions'!E:F,2,FALSE)</f>
        <v/>
      </c>
      <c r="G2851" s="475" t="inlineStr">
        <is>
          <t>AT</t>
        </is>
      </c>
      <c r="H2851" s="475" t="inlineStr">
        <is>
          <t>AT</t>
        </is>
      </c>
      <c r="I2851" s="5">
        <f>VLOOKUP(H2851,'5.a Definitions'!E:F,2,FALSE)</f>
        <v/>
      </c>
      <c r="J2851" s="465" t="inlineStr">
        <is>
          <t>Emissions</t>
        </is>
      </c>
      <c r="K2851" s="465" t="inlineStr">
        <is>
          <t>other land emissions</t>
        </is>
      </c>
      <c r="L2851" s="465" t="inlineStr">
        <is>
          <t>reactive</t>
        </is>
      </c>
      <c r="M2851" s="465" t="inlineStr">
        <is>
          <t>N2O</t>
        </is>
      </c>
      <c r="N2851" s="466" t="n">
        <v>0.06100731400981799</v>
      </c>
      <c r="O2851" s="467" t="n">
        <v>1.336245418945759</v>
      </c>
      <c r="P2851" s="468" t="n">
        <v>2005</v>
      </c>
      <c r="Q2851" s="469" t="inlineStr">
        <is>
          <t>UNFCCC CRT Table3.D, utmark share</t>
        </is>
      </c>
      <c r="R2851" s="469" t="inlineStr">
        <is>
          <t>ok</t>
        </is>
      </c>
      <c r="S2851" s="469" t="inlineStr">
        <is>
          <t>text</t>
        </is>
      </c>
      <c r="T2851" s="476" t="inlineStr">
        <is>
          <t>Norway</t>
        </is>
      </c>
      <c r="U2851" s="475" t="inlineStr">
        <is>
          <t>useful output</t>
        </is>
      </c>
      <c r="V2851" s="465">
        <f>(O2831*N2831)^2</f>
        <v/>
      </c>
    </row>
    <row r="2852" ht="16" customHeight="1">
      <c r="B2852" s="475" t="inlineStr">
        <is>
          <t>FS.OL-AG.MM</t>
        </is>
      </c>
      <c r="C2852" s="475" t="inlineStr">
        <is>
          <t>FS.OL-AG.MM-Grazing-Nmix</t>
        </is>
      </c>
      <c r="D2852" s="475" t="inlineStr">
        <is>
          <t>FS</t>
        </is>
      </c>
      <c r="E2852" s="475" t="inlineStr">
        <is>
          <t>OL</t>
        </is>
      </c>
      <c r="F2852" s="5">
        <f>VLOOKUP(E2852,'5.a Definitions'!E:F,2,FALSE)</f>
        <v/>
      </c>
      <c r="G2852" s="475" t="inlineStr">
        <is>
          <t>AG</t>
        </is>
      </c>
      <c r="H2852" s="475" t="inlineStr">
        <is>
          <t>MM</t>
        </is>
      </c>
      <c r="I2852" s="5">
        <f>VLOOKUP(H2852,'5.a Definitions'!E:F,2,FALSE)</f>
        <v/>
      </c>
      <c r="J2852" s="473" t="inlineStr">
        <is>
          <t>Grazing</t>
        </is>
      </c>
      <c r="K2852" s="473" t="inlineStr">
        <is>
          <t>grazing</t>
        </is>
      </c>
      <c r="L2852" s="465" t="inlineStr">
        <is>
          <t>reactive</t>
        </is>
      </c>
      <c r="M2852" s="465" t="inlineStr">
        <is>
          <t>Nmix</t>
        </is>
      </c>
      <c r="N2852" s="466" t="n">
        <v>8.078940641678706</v>
      </c>
      <c r="O2852" s="467" t="n">
        <v>0.223762242732731</v>
      </c>
      <c r="P2852" s="468" t="n">
        <v>2005</v>
      </c>
      <c r="Q2852" s="469" t="inlineStr">
        <is>
          <t>SSB table 12660</t>
        </is>
      </c>
      <c r="R2852" s="469" t="inlineStr">
        <is>
          <t>ok</t>
        </is>
      </c>
      <c r="S2852" s="469" t="inlineStr">
        <is>
          <t>text</t>
        </is>
      </c>
      <c r="T2852" s="476" t="inlineStr">
        <is>
          <t>Norway</t>
        </is>
      </c>
      <c r="U2852" s="5" t="inlineStr">
        <is>
          <t>useful output</t>
        </is>
      </c>
      <c r="V2852" s="465">
        <f>(O2750*N2750)^2</f>
        <v/>
      </c>
    </row>
    <row r="2853" ht="16" customHeight="1">
      <c r="B2853" s="5" t="inlineStr">
        <is>
          <t>FS.OL-HY.SW</t>
        </is>
      </c>
      <c r="C2853" s="5" t="inlineStr">
        <is>
          <t>FS.OL-HY.SW-Leaching-Nmix</t>
        </is>
      </c>
      <c r="D2853" s="5" t="inlineStr">
        <is>
          <t>FS</t>
        </is>
      </c>
      <c r="E2853" s="5" t="inlineStr">
        <is>
          <t>OL</t>
        </is>
      </c>
      <c r="F2853" s="5">
        <f>VLOOKUP(E2853,'5.a Definitions'!E:F,2,FALSE)</f>
        <v/>
      </c>
      <c r="G2853" s="5" t="inlineStr">
        <is>
          <t>HY</t>
        </is>
      </c>
      <c r="H2853" s="5" t="inlineStr">
        <is>
          <t>SW</t>
        </is>
      </c>
      <c r="I2853" s="5">
        <f>VLOOKUP(H2853,'5.a Definitions'!E:F,2,FALSE)</f>
        <v/>
      </c>
      <c r="J2853" s="465" t="inlineStr">
        <is>
          <t xml:space="preserve"> Leaching </t>
        </is>
      </c>
      <c r="K2853" s="465" t="inlineStr">
        <is>
          <t xml:space="preserve"> other land leaching </t>
        </is>
      </c>
      <c r="L2853" s="465" t="inlineStr">
        <is>
          <t xml:space="preserve"> reactive </t>
        </is>
      </c>
      <c r="M2853" s="465" t="inlineStr">
        <is>
          <t xml:space="preserve"> Nmix </t>
        </is>
      </c>
      <c r="N2853" s="466" t="n">
        <v>25.63161389528939</v>
      </c>
      <c r="O2853" s="467" t="n">
        <v>0.4253940035167165</v>
      </c>
      <c r="P2853" s="468" t="n">
        <v>2005</v>
      </c>
      <c r="Q2853" s="469" t="inlineStr">
        <is>
          <t>NIVA TEOTIL2, bias-corrected to TEOTIL3</t>
        </is>
      </c>
      <c r="R2853" s="469" t="inlineStr">
        <is>
          <t>ok</t>
        </is>
      </c>
      <c r="S2853" s="469" t="inlineStr">
        <is>
          <t xml:space="preserve"> text </t>
        </is>
      </c>
      <c r="T2853" s="426" t="inlineStr">
        <is>
          <t>Norway</t>
        </is>
      </c>
      <c r="U2853" s="465" t="inlineStr">
        <is>
          <t xml:space="preserve"> N wasted </t>
        </is>
      </c>
      <c r="V2853" s="465" t="n">
        <v>0.04</v>
      </c>
    </row>
    <row r="2854" ht="16" customHeight="1">
      <c r="A2854" s="485" t="inlineStr">
        <is>
          <t>Processing of residues</t>
        </is>
      </c>
      <c r="B2854" s="475" t="inlineStr">
        <is>
          <t>PR.SO-EF.EC</t>
        </is>
      </c>
      <c r="C2854" s="475" t="inlineStr">
        <is>
          <t>PR.SO-EF.EC-Waste to energy-Nmix</t>
        </is>
      </c>
      <c r="D2854" s="475" t="inlineStr">
        <is>
          <t>PR</t>
        </is>
      </c>
      <c r="E2854" s="475" t="inlineStr">
        <is>
          <t>SO</t>
        </is>
      </c>
      <c r="F2854" s="5">
        <f>VLOOKUP(E2854,'5.a Definitions'!E:F,2,FALSE)</f>
        <v/>
      </c>
      <c r="G2854" s="475" t="inlineStr">
        <is>
          <t>EF</t>
        </is>
      </c>
      <c r="H2854" s="475" t="inlineStr">
        <is>
          <t>EC</t>
        </is>
      </c>
      <c r="I2854" s="5">
        <f>VLOOKUP(H2854,'5.a Definitions'!E:F,2,FALSE)</f>
        <v/>
      </c>
      <c r="J2854" s="465" t="inlineStr">
        <is>
          <t>Waste for energy incineration</t>
        </is>
      </c>
      <c r="K2854" s="465" t="inlineStr">
        <is>
          <t>waste for energy incineration</t>
        </is>
      </c>
      <c r="L2854" s="465" t="inlineStr">
        <is>
          <t>reactive</t>
        </is>
      </c>
      <c r="M2854" s="465" t="inlineStr">
        <is>
          <t>Nmix</t>
        </is>
      </c>
      <c r="N2854" s="466" t="n">
        <v>15.75856278447832</v>
      </c>
      <c r="O2854" s="467" t="n">
        <v>0.5103530589651283</v>
      </c>
      <c r="P2854" s="468" t="n">
        <v>2005</v>
      </c>
      <c r="Q2854" s="469" t="inlineStr">
        <is>
          <t>SSB table 05281, scaled to the N content of table 10513</t>
        </is>
      </c>
      <c r="R2854" s="469" t="inlineStr">
        <is>
          <t>ok</t>
        </is>
      </c>
      <c r="S2854" s="469" t="inlineStr">
        <is>
          <t>text</t>
        </is>
      </c>
      <c r="T2854" s="476" t="inlineStr">
        <is>
          <t>Norway</t>
        </is>
      </c>
      <c r="U2854" s="475" t="inlineStr">
        <is>
          <t>N wasted</t>
        </is>
      </c>
      <c r="V2854" s="465">
        <f>(O2597*N2597)^2</f>
        <v/>
      </c>
    </row>
    <row r="2855" ht="16" customHeight="1">
      <c r="B2855" s="475" t="inlineStr">
        <is>
          <t>PR.SO-MP.OP</t>
        </is>
      </c>
      <c r="C2855" s="475" t="inlineStr">
        <is>
          <t>PR.SO-MP.OP-Recycling-Nmix</t>
        </is>
      </c>
      <c r="D2855" s="475" t="inlineStr">
        <is>
          <t>PR</t>
        </is>
      </c>
      <c r="E2855" s="475" t="inlineStr">
        <is>
          <t>SO</t>
        </is>
      </c>
      <c r="F2855" s="5">
        <f>VLOOKUP(E2855,'5.a Definitions'!E:F,2,FALSE)</f>
        <v/>
      </c>
      <c r="G2855" s="475" t="inlineStr">
        <is>
          <t>MP</t>
        </is>
      </c>
      <c r="H2855" s="475" t="inlineStr">
        <is>
          <t>OP</t>
        </is>
      </c>
      <c r="I2855" s="5">
        <f>VLOOKUP(H2855,'5.a Definitions'!E:F,2,FALSE)</f>
        <v/>
      </c>
      <c r="J2855" s="465" t="inlineStr">
        <is>
          <t>Recycling</t>
        </is>
      </c>
      <c r="K2855" s="465" t="inlineStr">
        <is>
          <t>recycling</t>
        </is>
      </c>
      <c r="L2855" s="465" t="inlineStr">
        <is>
          <t>reactive</t>
        </is>
      </c>
      <c r="M2855" s="465" t="inlineStr">
        <is>
          <t>Nmix</t>
        </is>
      </c>
      <c r="N2855" s="466" t="n">
        <v>2.4883438936</v>
      </c>
      <c r="O2855" s="467" t="n">
        <v>0.5478609851205456</v>
      </c>
      <c r="P2855" s="468" t="n">
        <v>2005</v>
      </c>
      <c r="Q2855" s="469" t="inlineStr">
        <is>
          <t>SSB</t>
        </is>
      </c>
      <c r="R2855" s="469" t="inlineStr">
        <is>
          <t>ok</t>
        </is>
      </c>
      <c r="S2855" s="469" t="inlineStr">
        <is>
          <t>text</t>
        </is>
      </c>
      <c r="T2855" s="476" t="inlineStr">
        <is>
          <t>Norway</t>
        </is>
      </c>
      <c r="U2855" s="475" t="inlineStr">
        <is>
          <t>recycling</t>
        </is>
      </c>
      <c r="V2855" s="465">
        <f>(#REF!*#REF!)^2</f>
        <v/>
      </c>
    </row>
    <row r="2856" ht="16" customHeight="1">
      <c r="B2856" s="5" t="inlineStr">
        <is>
          <t>PR.SO-AG.SM</t>
        </is>
      </c>
      <c r="C2856" s="5" t="inlineStr">
        <is>
          <t>PR.SO-AG.SM-Biologically treated organic waste-Nmix</t>
        </is>
      </c>
      <c r="D2856" s="5" t="inlineStr">
        <is>
          <t>PR</t>
        </is>
      </c>
      <c r="E2856" s="5" t="inlineStr">
        <is>
          <t>SO</t>
        </is>
      </c>
      <c r="F2856" s="5">
        <f>VLOOKUP(E2856,'5.a Definitions'!E:F,2,FALSE)</f>
        <v/>
      </c>
      <c r="G2856" s="5" t="inlineStr">
        <is>
          <t>AG</t>
        </is>
      </c>
      <c r="H2856" s="5" t="inlineStr">
        <is>
          <t>SM</t>
        </is>
      </c>
      <c r="I2856" s="5">
        <f>VLOOKUP(H2856,'5.a Definitions'!E:F,2,FALSE)</f>
        <v/>
      </c>
      <c r="J2856" s="5" t="inlineStr">
        <is>
          <t>Biologically treated organic waste</t>
        </is>
      </c>
      <c r="K2856" s="5" t="inlineStr">
        <is>
          <t>biologically treated organic waste</t>
        </is>
      </c>
      <c r="L2856" s="5" t="inlineStr">
        <is>
          <t>reactive</t>
        </is>
      </c>
      <c r="M2856" s="5" t="inlineStr">
        <is>
          <t>Nmix</t>
        </is>
      </c>
      <c r="N2856" s="422" t="n">
        <v>0.7102944055944055</v>
      </c>
      <c r="O2856" s="423" t="n">
        <v>0.8107039171030276</v>
      </c>
      <c r="P2856" s="468" t="n">
        <v>2005</v>
      </c>
      <c r="Q2856" s="425" t="inlineStr">
        <is>
          <t>Filled (held at 2012): SSB tables 10513 and 12818</t>
        </is>
      </c>
      <c r="R2856" s="425" t="inlineStr">
        <is>
          <t>ok</t>
        </is>
      </c>
      <c r="S2856" s="425" t="inlineStr">
        <is>
          <t>text</t>
        </is>
      </c>
      <c r="T2856" s="426" t="inlineStr">
        <is>
          <t>Norway</t>
        </is>
      </c>
      <c r="U2856" s="5" t="inlineStr">
        <is>
          <t>recycling</t>
        </is>
      </c>
      <c r="V2856" s="5" t="n"/>
    </row>
    <row r="2857" ht="16" customHeight="1">
      <c r="B2857" s="5" t="inlineStr">
        <is>
          <t>PR.SO-PR.WW</t>
        </is>
      </c>
      <c r="C2857" s="5" t="inlineStr">
        <is>
          <t>PR.SO-PR.WW-Wastewater from landfills-Nmix</t>
        </is>
      </c>
      <c r="D2857" s="5" t="inlineStr">
        <is>
          <t>PR</t>
        </is>
      </c>
      <c r="E2857" s="5" t="inlineStr">
        <is>
          <t>SO</t>
        </is>
      </c>
      <c r="F2857" s="5">
        <f>VLOOKUP(E2857,'5.a Definitions'!E:F,2,FALSE)</f>
        <v/>
      </c>
      <c r="G2857" s="5" t="inlineStr">
        <is>
          <t>PR</t>
        </is>
      </c>
      <c r="H2857" s="5" t="inlineStr">
        <is>
          <t>WW</t>
        </is>
      </c>
      <c r="I2857" s="5">
        <f>VLOOKUP(H2857,'5.a Definitions'!E:F,2,FALSE)</f>
        <v/>
      </c>
      <c r="J2857" s="465" t="inlineStr">
        <is>
          <t xml:space="preserve"> Wastewater from landfills </t>
        </is>
      </c>
      <c r="K2857" s="465" t="inlineStr">
        <is>
          <t xml:space="preserve"> wastewater from landfills </t>
        </is>
      </c>
      <c r="L2857" s="465" t="inlineStr">
        <is>
          <t xml:space="preserve"> reactive </t>
        </is>
      </c>
      <c r="M2857" s="465" t="inlineStr">
        <is>
          <t xml:space="preserve"> Nmix </t>
        </is>
      </c>
      <c r="N2857" s="466" t="n">
        <v>0.8815445436078486</v>
      </c>
      <c r="O2857" s="467" t="n">
        <v>0.3557999580693471</v>
      </c>
      <c r="P2857" s="468" t="n">
        <v>2005</v>
      </c>
      <c r="Q2857" s="469" t="inlineStr">
        <is>
          <t>Filled (extrapolated from 2011 with CRT 5.A landfill CH4)</t>
        </is>
      </c>
      <c r="R2857" s="469" t="inlineStr">
        <is>
          <t>ok</t>
        </is>
      </c>
      <c r="S2857" s="469" t="inlineStr">
        <is>
          <t xml:space="preserve"> text </t>
        </is>
      </c>
      <c r="T2857" s="426" t="inlineStr">
        <is>
          <t>Norway</t>
        </is>
      </c>
      <c r="U2857" s="465" t="inlineStr">
        <is>
          <t xml:space="preserve"> N wasted </t>
        </is>
      </c>
      <c r="V2857" s="465" t="n">
        <v>0.04</v>
      </c>
    </row>
    <row r="2858" ht="16" customHeight="1">
      <c r="B2858" s="5" t="inlineStr">
        <is>
          <t>PR.SO-HS.HS</t>
        </is>
      </c>
      <c r="C2858" s="5" t="inlineStr">
        <is>
          <t>PR.SO-HS.HS-Biologically treated organic waste-Nmix</t>
        </is>
      </c>
      <c r="D2858" s="5" t="inlineStr">
        <is>
          <t>PR</t>
        </is>
      </c>
      <c r="E2858" s="5" t="inlineStr">
        <is>
          <t>SO</t>
        </is>
      </c>
      <c r="F2858" s="5">
        <f>VLOOKUP(E2858,'5.a Definitions'!E:F,2,FALSE)</f>
        <v/>
      </c>
      <c r="G2858" s="5" t="inlineStr">
        <is>
          <t>HS</t>
        </is>
      </c>
      <c r="H2858" s="5" t="inlineStr">
        <is>
          <t>HS</t>
        </is>
      </c>
      <c r="I2858" s="5">
        <f>VLOOKUP(H2858,'5.a Definitions'!E:F,2,FALSE)</f>
        <v/>
      </c>
      <c r="J2858" s="5" t="inlineStr">
        <is>
          <t>Biologically treated organic waste</t>
        </is>
      </c>
      <c r="K2858" s="5" t="inlineStr">
        <is>
          <t>biologically treated organic waste</t>
        </is>
      </c>
      <c r="L2858" s="465" t="inlineStr">
        <is>
          <t xml:space="preserve"> reactive </t>
        </is>
      </c>
      <c r="M2858" s="465" t="inlineStr">
        <is>
          <t xml:space="preserve"> Nmix </t>
        </is>
      </c>
      <c r="N2858" s="466" t="n">
        <v>0.6450632867132866</v>
      </c>
      <c r="O2858" s="467" t="n">
        <v>0.8451342925736856</v>
      </c>
      <c r="P2858" s="468" t="n">
        <v>2005</v>
      </c>
      <c r="Q2858" s="469" t="inlineStr">
        <is>
          <t>Filled (held at 2012): SSB tables 10513 and 12818</t>
        </is>
      </c>
      <c r="R2858" s="469" t="inlineStr">
        <is>
          <t>ok</t>
        </is>
      </c>
      <c r="S2858" s="469" t="inlineStr">
        <is>
          <t xml:space="preserve"> text </t>
        </is>
      </c>
      <c r="T2858" s="426" t="inlineStr">
        <is>
          <t>Norway</t>
        </is>
      </c>
      <c r="U2858" s="5" t="inlineStr">
        <is>
          <t>recycling</t>
        </is>
      </c>
      <c r="V2858" s="465" t="n">
        <v>0.04</v>
      </c>
    </row>
    <row r="2859" ht="16" customHeight="1">
      <c r="B2859" s="5" t="inlineStr">
        <is>
          <t>PR.SO-AT.AT</t>
        </is>
      </c>
      <c r="C2859" s="5" t="inlineStr">
        <is>
          <t>PR.SO-AT.AT-Emissions-NH3</t>
        </is>
      </c>
      <c r="D2859" s="5" t="inlineStr">
        <is>
          <t>PR</t>
        </is>
      </c>
      <c r="E2859" s="5" t="inlineStr">
        <is>
          <t>SO</t>
        </is>
      </c>
      <c r="F2859" s="5">
        <f>VLOOKUP(E2859,'5.a Definitions'!E:F,2,FALSE)</f>
        <v/>
      </c>
      <c r="G2859" s="5" t="inlineStr">
        <is>
          <t>AT</t>
        </is>
      </c>
      <c r="H2859" s="5" t="inlineStr">
        <is>
          <t>AT</t>
        </is>
      </c>
      <c r="I2859" s="5">
        <f>VLOOKUP(H2859,'5.a Definitions'!E:F,2,FALSE)</f>
        <v/>
      </c>
      <c r="J2859" s="465" t="inlineStr">
        <is>
          <t xml:space="preserve"> Emissions </t>
        </is>
      </c>
      <c r="K2859" s="465" t="inlineStr">
        <is>
          <t xml:space="preserve"> solid waste emissions </t>
        </is>
      </c>
      <c r="L2859" s="465" t="inlineStr">
        <is>
          <t xml:space="preserve"> reactive </t>
        </is>
      </c>
      <c r="M2859" s="465" t="inlineStr">
        <is>
          <t xml:space="preserve"> NH3 </t>
        </is>
      </c>
      <c r="N2859" s="466" t="n">
        <v>0.2053201238883</v>
      </c>
      <c r="O2859" s="467" t="n">
        <v>0.9069244517559499</v>
      </c>
      <c r="P2859" s="468" t="n">
        <v>2005</v>
      </c>
      <c r="Q2859" s="469" t="inlineStr">
        <is>
          <t>CRLTAP Inventory Submissions</t>
        </is>
      </c>
      <c r="R2859" s="469" t="inlineStr">
        <is>
          <t>ok</t>
        </is>
      </c>
      <c r="S2859" s="469" t="inlineStr">
        <is>
          <t xml:space="preserve"> text </t>
        </is>
      </c>
      <c r="T2859" s="426" t="inlineStr">
        <is>
          <t>Norway</t>
        </is>
      </c>
      <c r="U2859" s="465" t="inlineStr">
        <is>
          <t xml:space="preserve"> N wasted </t>
        </is>
      </c>
      <c r="V2859" s="465" t="n">
        <v>0.04</v>
      </c>
    </row>
    <row r="2860" ht="16" customHeight="1">
      <c r="B2860" s="5" t="inlineStr">
        <is>
          <t>PR.SO-AT.AT</t>
        </is>
      </c>
      <c r="C2860" s="5" t="inlineStr">
        <is>
          <t>PR.SO-AT.AT-Emissions-NOx</t>
        </is>
      </c>
      <c r="D2860" s="5" t="inlineStr">
        <is>
          <t>PR</t>
        </is>
      </c>
      <c r="E2860" s="5" t="inlineStr">
        <is>
          <t>SO</t>
        </is>
      </c>
      <c r="F2860" s="5">
        <f>VLOOKUP(E2860,'5.a Definitions'!E:F,2,FALSE)</f>
        <v/>
      </c>
      <c r="G2860" s="5" t="inlineStr">
        <is>
          <t>AT</t>
        </is>
      </c>
      <c r="H2860" s="5" t="inlineStr">
        <is>
          <t>AT</t>
        </is>
      </c>
      <c r="I2860" s="5">
        <f>VLOOKUP(H2860,'5.a Definitions'!E:F,2,FALSE)</f>
        <v/>
      </c>
      <c r="J2860" s="465" t="inlineStr">
        <is>
          <t xml:space="preserve"> Emissions </t>
        </is>
      </c>
      <c r="K2860" s="465" t="inlineStr">
        <is>
          <t xml:space="preserve"> solid waste emissions </t>
        </is>
      </c>
      <c r="L2860" s="465" t="inlineStr">
        <is>
          <t xml:space="preserve"> reactive </t>
        </is>
      </c>
      <c r="M2860" s="465" t="inlineStr">
        <is>
          <t xml:space="preserve"> NOx </t>
        </is>
      </c>
      <c r="N2860" s="466" t="n">
        <v>0.3583611166942999</v>
      </c>
      <c r="O2860" s="467" t="n">
        <v>0.3568444433127235</v>
      </c>
      <c r="P2860" s="468" t="n">
        <v>2005</v>
      </c>
      <c r="Q2860" s="469" t="inlineStr">
        <is>
          <t>CRLTAP Inventory Submissions</t>
        </is>
      </c>
      <c r="R2860" s="469" t="inlineStr">
        <is>
          <t>ok</t>
        </is>
      </c>
      <c r="S2860" s="469" t="inlineStr">
        <is>
          <t xml:space="preserve"> text </t>
        </is>
      </c>
      <c r="T2860" s="426" t="inlineStr">
        <is>
          <t>Norway</t>
        </is>
      </c>
      <c r="U2860" s="465" t="inlineStr">
        <is>
          <t xml:space="preserve"> N wasted </t>
        </is>
      </c>
      <c r="V2860" s="465" t="n">
        <v>0.04</v>
      </c>
    </row>
    <row r="2861" ht="16" customHeight="1">
      <c r="B2861" s="5" t="inlineStr">
        <is>
          <t>PR.SO-AT.AT</t>
        </is>
      </c>
      <c r="C2861" s="5" t="inlineStr">
        <is>
          <t>PR.SO-AT.AT-Emissions-N2O</t>
        </is>
      </c>
      <c r="D2861" s="5" t="inlineStr">
        <is>
          <t>PR</t>
        </is>
      </c>
      <c r="E2861" s="5" t="inlineStr">
        <is>
          <t>SO</t>
        </is>
      </c>
      <c r="F2861" s="5">
        <f>VLOOKUP(E2861,'5.a Definitions'!E:F,2,FALSE)</f>
        <v/>
      </c>
      <c r="G2861" s="5" t="inlineStr">
        <is>
          <t>AT</t>
        </is>
      </c>
      <c r="H2861" s="5" t="inlineStr">
        <is>
          <t>AT</t>
        </is>
      </c>
      <c r="I2861" s="5">
        <f>VLOOKUP(H2861,'5.a Definitions'!E:F,2,FALSE)</f>
        <v/>
      </c>
      <c r="J2861" s="465" t="inlineStr">
        <is>
          <t xml:space="preserve"> Emissions </t>
        </is>
      </c>
      <c r="K2861" s="465" t="inlineStr">
        <is>
          <t xml:space="preserve"> solid waste emissions </t>
        </is>
      </c>
      <c r="L2861" s="465" t="inlineStr">
        <is>
          <t xml:space="preserve"> reactive </t>
        </is>
      </c>
      <c r="M2861" s="465" t="inlineStr">
        <is>
          <t xml:space="preserve"> N2O </t>
        </is>
      </c>
      <c r="N2861" s="466" t="n">
        <v>0.02627169676742649</v>
      </c>
      <c r="O2861" s="467" t="n">
        <v>1.272532052986043</v>
      </c>
      <c r="P2861" s="468" t="n">
        <v>2005</v>
      </c>
      <c r="Q2861" s="469" t="inlineStr">
        <is>
          <t>UNFCCC CRT</t>
        </is>
      </c>
      <c r="R2861" s="469" t="inlineStr">
        <is>
          <t>ok</t>
        </is>
      </c>
      <c r="S2861" s="469" t="inlineStr">
        <is>
          <t xml:space="preserve"> text </t>
        </is>
      </c>
      <c r="T2861" s="426" t="inlineStr">
        <is>
          <t>Norway</t>
        </is>
      </c>
      <c r="U2861" s="465" t="inlineStr">
        <is>
          <t xml:space="preserve"> N wasted </t>
        </is>
      </c>
      <c r="V2861" s="465" t="n">
        <v>0.04</v>
      </c>
    </row>
    <row r="2862" ht="16" customHeight="1">
      <c r="B2862" s="5" t="inlineStr">
        <is>
          <t>PR.SO-HY.SW</t>
        </is>
      </c>
      <c r="C2862" s="5" t="inlineStr">
        <is>
          <t>PR.SO-HY.SW-Leaching-Nmix</t>
        </is>
      </c>
      <c r="D2862" s="5" t="inlineStr">
        <is>
          <t>PR</t>
        </is>
      </c>
      <c r="E2862" s="5" t="inlineStr">
        <is>
          <t>SO</t>
        </is>
      </c>
      <c r="F2862" s="5">
        <f>VLOOKUP(E2862,'5.a Definitions'!E:F,2,FALSE)</f>
        <v/>
      </c>
      <c r="G2862" s="5" t="inlineStr">
        <is>
          <t>HY</t>
        </is>
      </c>
      <c r="H2862" s="5" t="inlineStr">
        <is>
          <t>SW</t>
        </is>
      </c>
      <c r="I2862" s="5">
        <f>VLOOKUP(H2862,'5.a Definitions'!E:F,2,FALSE)</f>
        <v/>
      </c>
      <c r="J2862" s="465" t="inlineStr">
        <is>
          <t xml:space="preserve"> Leaching </t>
        </is>
      </c>
      <c r="K2862" s="465" t="inlineStr">
        <is>
          <t xml:space="preserve"> solid waste leaching </t>
        </is>
      </c>
      <c r="L2862" s="465" t="inlineStr">
        <is>
          <t xml:space="preserve"> reactive </t>
        </is>
      </c>
      <c r="M2862" s="465" t="inlineStr">
        <is>
          <t xml:space="preserve"> Nmix </t>
        </is>
      </c>
      <c r="N2862" s="466" t="n">
        <v>0.6951997935465036</v>
      </c>
      <c r="O2862" s="467" t="n">
        <v>0.3595299230592012</v>
      </c>
      <c r="P2862" s="468" t="n">
        <v>2005</v>
      </c>
      <c r="Q2862" s="469" t="inlineStr">
        <is>
          <t>Filled (extrapolated from 2011 with CRT 5.A landfill CH4)</t>
        </is>
      </c>
      <c r="R2862" s="469" t="inlineStr">
        <is>
          <t>ok</t>
        </is>
      </c>
      <c r="S2862" s="469" t="inlineStr">
        <is>
          <t xml:space="preserve"> text </t>
        </is>
      </c>
      <c r="T2862" s="426" t="inlineStr">
        <is>
          <t>Norway</t>
        </is>
      </c>
      <c r="U2862" s="465" t="inlineStr">
        <is>
          <t xml:space="preserve"> N wasted </t>
        </is>
      </c>
      <c r="V2862" s="465" t="n">
        <v>0.04</v>
      </c>
    </row>
    <row r="2863" ht="16" customHeight="1">
      <c r="B2863" s="5" t="inlineStr">
        <is>
          <t>PR.SO-RW.RW</t>
        </is>
      </c>
      <c r="C2863" s="5" t="inlineStr">
        <is>
          <t>PR.SO-RW.RW-Solid waste export-Nmix</t>
        </is>
      </c>
      <c r="D2863" s="5" t="inlineStr">
        <is>
          <t>PR</t>
        </is>
      </c>
      <c r="E2863" s="5" t="inlineStr">
        <is>
          <t>SO</t>
        </is>
      </c>
      <c r="F2863" s="5">
        <f>VLOOKUP(E2863,'5.a Definitions'!E:F,2,FALSE)</f>
        <v/>
      </c>
      <c r="G2863" s="5" t="inlineStr">
        <is>
          <t>RW</t>
        </is>
      </c>
      <c r="H2863" s="5" t="inlineStr">
        <is>
          <t>RW</t>
        </is>
      </c>
      <c r="I2863" s="5">
        <f>VLOOKUP(H2863,'5.a Definitions'!E:F,2,FALSE)</f>
        <v/>
      </c>
      <c r="J2863" s="465" t="inlineStr">
        <is>
          <t xml:space="preserve"> Solid waste export </t>
        </is>
      </c>
      <c r="K2863" s="465" t="inlineStr">
        <is>
          <t xml:space="preserve"> solid waste export </t>
        </is>
      </c>
      <c r="L2863" s="465" t="inlineStr">
        <is>
          <t xml:space="preserve"> reactive </t>
        </is>
      </c>
      <c r="M2863" s="465" t="inlineStr">
        <is>
          <t xml:space="preserve"> Nmix </t>
        </is>
      </c>
      <c r="N2863" s="466" t="n">
        <v>0.09512885699999998</v>
      </c>
      <c r="O2863" s="467" t="n">
        <v>0.505537498214671</v>
      </c>
      <c r="P2863" s="468" t="n">
        <v>2005</v>
      </c>
      <c r="Q2863" s="469" t="inlineStr">
        <is>
          <t>SSB tab 08801</t>
        </is>
      </c>
      <c r="R2863" s="469" t="inlineStr">
        <is>
          <t>ok</t>
        </is>
      </c>
      <c r="S2863" s="469" t="inlineStr">
        <is>
          <t xml:space="preserve"> text </t>
        </is>
      </c>
      <c r="T2863" s="426" t="inlineStr">
        <is>
          <t>Norway</t>
        </is>
      </c>
      <c r="U2863" s="465" t="inlineStr">
        <is>
          <t xml:space="preserve"> N wasted </t>
        </is>
      </c>
      <c r="V2863" s="465" t="n">
        <v>0.04</v>
      </c>
    </row>
    <row r="2864" ht="16" customHeight="1">
      <c r="B2864" s="475" t="inlineStr">
        <is>
          <t>PR.SO-RW.RW</t>
        </is>
      </c>
      <c r="C2864" s="475" t="inlineStr">
        <is>
          <t xml:space="preserve">PR.SO-RW.RW-Export for recycling-Nmix </t>
        </is>
      </c>
      <c r="D2864" s="475" t="inlineStr">
        <is>
          <t>PR</t>
        </is>
      </c>
      <c r="E2864" s="475" t="inlineStr">
        <is>
          <t>SO</t>
        </is>
      </c>
      <c r="F2864" s="5">
        <f>VLOOKUP(E2864,'5.a Definitions'!E:F,2,FALSE)</f>
        <v/>
      </c>
      <c r="G2864" s="475" t="inlineStr">
        <is>
          <t>RW</t>
        </is>
      </c>
      <c r="H2864" s="475" t="inlineStr">
        <is>
          <t>RW</t>
        </is>
      </c>
      <c r="I2864" s="5">
        <f>VLOOKUP(H2864,'5.a Definitions'!E:F,2,FALSE)</f>
        <v/>
      </c>
      <c r="J2864" s="465" t="inlineStr">
        <is>
          <t>Export-for-recycling</t>
        </is>
      </c>
      <c r="K2864" s="465" t="inlineStr">
        <is>
          <t>export-for-recycling</t>
        </is>
      </c>
      <c r="L2864" s="465" t="inlineStr">
        <is>
          <t>reactive</t>
        </is>
      </c>
      <c r="M2864" s="465" t="inlineStr">
        <is>
          <t>Nmix</t>
        </is>
      </c>
      <c r="N2864" s="466" t="n">
        <v>0.8244533263999999</v>
      </c>
      <c r="O2864" s="467" t="n">
        <v>0.1866166015250997</v>
      </c>
      <c r="P2864" s="468" t="n">
        <v>2005</v>
      </c>
      <c r="Q2864" s="469" t="inlineStr">
        <is>
          <t>SSB</t>
        </is>
      </c>
      <c r="R2864" s="469" t="inlineStr">
        <is>
          <t>ok</t>
        </is>
      </c>
      <c r="S2864" s="469" t="inlineStr">
        <is>
          <t>text</t>
        </is>
      </c>
      <c r="T2864" s="476" t="inlineStr">
        <is>
          <t>Norway</t>
        </is>
      </c>
      <c r="U2864" s="475" t="inlineStr">
        <is>
          <t>recycling</t>
        </is>
      </c>
      <c r="V2864" s="465">
        <f>(#REF!*#REF!)^2</f>
        <v/>
      </c>
    </row>
    <row r="2865" ht="16" customHeight="1">
      <c r="B2865" s="475" t="inlineStr">
        <is>
          <t>PR.SO-RW.RW</t>
        </is>
      </c>
      <c r="C2865" s="475" t="inlineStr">
        <is>
          <t>PR.SO-RW.RW-Export for reuse-Nmix</t>
        </is>
      </c>
      <c r="D2865" s="475" t="inlineStr">
        <is>
          <t>PR</t>
        </is>
      </c>
      <c r="E2865" s="475" t="inlineStr">
        <is>
          <t>SO</t>
        </is>
      </c>
      <c r="F2865" s="5">
        <f>VLOOKUP(E2865,'5.a Definitions'!E:F,2,FALSE)</f>
        <v/>
      </c>
      <c r="G2865" s="475" t="inlineStr">
        <is>
          <t>RW</t>
        </is>
      </c>
      <c r="H2865" s="475" t="inlineStr">
        <is>
          <t>RW</t>
        </is>
      </c>
      <c r="I2865" s="5">
        <f>VLOOKUP(H2865,'5.a Definitions'!E:F,2,FALSE)</f>
        <v/>
      </c>
      <c r="J2865" s="465" t="inlineStr">
        <is>
          <t>Export-for-reuse</t>
        </is>
      </c>
      <c r="K2865" s="465" t="inlineStr">
        <is>
          <t>export-for-reuse</t>
        </is>
      </c>
      <c r="L2865" s="465" t="inlineStr">
        <is>
          <t>reactive</t>
        </is>
      </c>
      <c r="M2865" s="465" t="inlineStr">
        <is>
          <t>Nmix</t>
        </is>
      </c>
      <c r="N2865" s="466" t="n">
        <v>0.12100278</v>
      </c>
      <c r="O2865" s="467" t="n">
        <v>0.202795015426471</v>
      </c>
      <c r="P2865" s="468" t="n">
        <v>2005</v>
      </c>
      <c r="Q2865" s="469" t="inlineStr">
        <is>
          <t>SSB</t>
        </is>
      </c>
      <c r="R2865" s="469" t="inlineStr">
        <is>
          <t>ok</t>
        </is>
      </c>
      <c r="S2865" s="469" t="inlineStr">
        <is>
          <t>text</t>
        </is>
      </c>
      <c r="T2865" s="476" t="inlineStr">
        <is>
          <t>Norway</t>
        </is>
      </c>
      <c r="U2865" s="475" t="inlineStr">
        <is>
          <t>recycling</t>
        </is>
      </c>
      <c r="V2865" s="465">
        <f>(O2645*N2645)^2</f>
        <v/>
      </c>
    </row>
    <row r="2866" ht="16" customHeight="1">
      <c r="B2866" s="5" t="inlineStr">
        <is>
          <t>PR.WW-AG.SM</t>
        </is>
      </c>
      <c r="C2866" s="5" t="inlineStr">
        <is>
          <t>PR.WW-AG.SM-Sewage sludge fertilizer-Nmix</t>
        </is>
      </c>
      <c r="D2866" s="5" t="inlineStr">
        <is>
          <t>PR</t>
        </is>
      </c>
      <c r="E2866" s="5" t="inlineStr">
        <is>
          <t>WW</t>
        </is>
      </c>
      <c r="F2866" s="5">
        <f>VLOOKUP(E2866,'5.a Definitions'!E:F,2,FALSE)</f>
        <v/>
      </c>
      <c r="G2866" s="5" t="inlineStr">
        <is>
          <t>AG</t>
        </is>
      </c>
      <c r="H2866" s="5" t="inlineStr">
        <is>
          <t>SM</t>
        </is>
      </c>
      <c r="I2866" s="5">
        <f>VLOOKUP(H2866,'5.a Definitions'!E:F,2,FALSE)</f>
        <v/>
      </c>
      <c r="J2866" s="465" t="inlineStr">
        <is>
          <t xml:space="preserve"> Sewage sludge fertilizer </t>
        </is>
      </c>
      <c r="K2866" s="465" t="inlineStr">
        <is>
          <t xml:space="preserve"> sewage sludge fertilizer </t>
        </is>
      </c>
      <c r="L2866" s="465" t="inlineStr">
        <is>
          <t xml:space="preserve"> reactive </t>
        </is>
      </c>
      <c r="M2866" s="465" t="inlineStr">
        <is>
          <t xml:space="preserve"> Nmix </t>
        </is>
      </c>
      <c r="N2866" s="466" t="n">
        <v>1.57863</v>
      </c>
      <c r="O2866" s="467" t="n">
        <v>0.3665531977157963</v>
      </c>
      <c r="P2866" s="468" t="n">
        <v>2005</v>
      </c>
      <c r="Q2866" s="469" t="inlineStr">
        <is>
          <t>SSB tab 05279</t>
        </is>
      </c>
      <c r="R2866" s="469" t="inlineStr">
        <is>
          <t>ok</t>
        </is>
      </c>
      <c r="S2866" s="469" t="inlineStr">
        <is>
          <t xml:space="preserve"> text </t>
        </is>
      </c>
      <c r="T2866" s="426" t="inlineStr">
        <is>
          <t>Norway</t>
        </is>
      </c>
      <c r="U2866" s="5" t="inlineStr">
        <is>
          <t>recycling</t>
        </is>
      </c>
      <c r="V2866" s="465" t="n">
        <v>0.04</v>
      </c>
    </row>
    <row r="2867" ht="16" customHeight="1">
      <c r="B2867" s="475" t="inlineStr">
        <is>
          <t>PR.WW-HS.HS</t>
        </is>
      </c>
      <c r="C2867" s="475" t="inlineStr">
        <is>
          <t xml:space="preserve">PR.WW-HS.HS-Sewage sludge fertilizer-Nmix </t>
        </is>
      </c>
      <c r="D2867" s="475" t="inlineStr">
        <is>
          <t>PR</t>
        </is>
      </c>
      <c r="E2867" s="475" t="inlineStr">
        <is>
          <t>WW</t>
        </is>
      </c>
      <c r="F2867" s="5">
        <f>VLOOKUP(E2867,'5.a Definitions'!E:F,2,FALSE)</f>
        <v/>
      </c>
      <c r="G2867" s="475" t="inlineStr">
        <is>
          <t>HS</t>
        </is>
      </c>
      <c r="H2867" s="475" t="inlineStr">
        <is>
          <t>HS</t>
        </is>
      </c>
      <c r="I2867" s="5">
        <f>VLOOKUP(H2867,'5.a Definitions'!E:F,2,FALSE)</f>
        <v/>
      </c>
      <c r="J2867" s="465" t="inlineStr">
        <is>
          <t>Sewage sludge fertilizer</t>
        </is>
      </c>
      <c r="K2867" s="465" t="inlineStr">
        <is>
          <t>sewage sludge fertilizer</t>
        </is>
      </c>
      <c r="L2867" s="465" t="inlineStr">
        <is>
          <t>reactive</t>
        </is>
      </c>
      <c r="M2867" s="465" t="inlineStr">
        <is>
          <t>Nmix</t>
        </is>
      </c>
      <c r="N2867" s="466" t="n">
        <v>0.6255000000000001</v>
      </c>
      <c r="O2867" s="467" t="n">
        <v>0.3665531977157964</v>
      </c>
      <c r="P2867" s="468" t="n">
        <v>2005</v>
      </c>
      <c r="Q2867" s="469" t="inlineStr">
        <is>
          <t>SSB table 05279</t>
        </is>
      </c>
      <c r="R2867" s="469" t="inlineStr">
        <is>
          <t>ok</t>
        </is>
      </c>
      <c r="S2867" s="469" t="inlineStr">
        <is>
          <t>text</t>
        </is>
      </c>
      <c r="T2867" s="476" t="inlineStr">
        <is>
          <t>Norway</t>
        </is>
      </c>
      <c r="U2867" s="5" t="inlineStr">
        <is>
          <t>recycling</t>
        </is>
      </c>
      <c r="V2867" s="465">
        <f>(O2547*N2547)^2</f>
        <v/>
      </c>
    </row>
    <row r="2868" ht="16" customHeight="1">
      <c r="B2868" s="475" t="inlineStr">
        <is>
          <t>PR.WW-PR.SO</t>
        </is>
      </c>
      <c r="C2868" s="475" t="inlineStr">
        <is>
          <t xml:space="preserve">PR.WW-PR.SO-Sewage sludge landfill-Nmix </t>
        </is>
      </c>
      <c r="D2868" s="475" t="inlineStr">
        <is>
          <t>PR</t>
        </is>
      </c>
      <c r="E2868" s="475" t="inlineStr">
        <is>
          <t>WW</t>
        </is>
      </c>
      <c r="F2868" s="5">
        <f>VLOOKUP(E2868,'5.a Definitions'!E:F,2,FALSE)</f>
        <v/>
      </c>
      <c r="G2868" s="475" t="inlineStr">
        <is>
          <t>PR</t>
        </is>
      </c>
      <c r="H2868" s="475" t="inlineStr">
        <is>
          <t>SO</t>
        </is>
      </c>
      <c r="I2868" s="5">
        <f>VLOOKUP(H2868,'5.a Definitions'!E:F,2,FALSE)</f>
        <v/>
      </c>
      <c r="J2868" s="465" t="inlineStr">
        <is>
          <t>Sewage sludge landfill</t>
        </is>
      </c>
      <c r="K2868" s="465" t="inlineStr">
        <is>
          <t>sewage sludge landfill</t>
        </is>
      </c>
      <c r="L2868" s="465" t="inlineStr">
        <is>
          <t>reactive</t>
        </is>
      </c>
      <c r="M2868" s="465" t="inlineStr">
        <is>
          <t>Nmix</t>
        </is>
      </c>
      <c r="N2868" s="466" t="n">
        <v>0.31395</v>
      </c>
      <c r="O2868" s="467" t="n">
        <v>0.3665531977157964</v>
      </c>
      <c r="P2868" s="468" t="n">
        <v>2005</v>
      </c>
      <c r="Q2868" s="469" t="inlineStr">
        <is>
          <t>SSB table 05279</t>
        </is>
      </c>
      <c r="R2868" s="469" t="inlineStr">
        <is>
          <t>ok</t>
        </is>
      </c>
      <c r="S2868" s="469" t="inlineStr">
        <is>
          <t>text</t>
        </is>
      </c>
      <c r="T2868" s="476" t="inlineStr">
        <is>
          <t>Norway</t>
        </is>
      </c>
      <c r="U2868" s="465" t="inlineStr">
        <is>
          <t>N wasted</t>
        </is>
      </c>
      <c r="V2868" s="465">
        <f>(O2557*N2557)^2</f>
        <v/>
      </c>
    </row>
    <row r="2869" ht="16" customHeight="1">
      <c r="B2869" s="5" t="inlineStr">
        <is>
          <t>PR.WW-AT.AT</t>
        </is>
      </c>
      <c r="C2869" s="5" t="inlineStr">
        <is>
          <t>PR.WW-AT.AT-Emissions-NH3</t>
        </is>
      </c>
      <c r="D2869" s="5" t="inlineStr">
        <is>
          <t>PR</t>
        </is>
      </c>
      <c r="E2869" s="5" t="inlineStr">
        <is>
          <t>WW</t>
        </is>
      </c>
      <c r="F2869" s="5">
        <f>VLOOKUP(E2869,'5.a Definitions'!E:F,2,FALSE)</f>
        <v/>
      </c>
      <c r="G2869" s="5" t="inlineStr">
        <is>
          <t>AT</t>
        </is>
      </c>
      <c r="H2869" s="5" t="inlineStr">
        <is>
          <t>AT</t>
        </is>
      </c>
      <c r="I2869" s="5">
        <f>VLOOKUP(H2869,'5.a Definitions'!E:F,2,FALSE)</f>
        <v/>
      </c>
      <c r="J2869" s="465" t="inlineStr">
        <is>
          <t xml:space="preserve"> Emissions </t>
        </is>
      </c>
      <c r="K2869" s="465" t="inlineStr">
        <is>
          <t xml:space="preserve"> wastewater emissions </t>
        </is>
      </c>
      <c r="L2869" s="465" t="inlineStr">
        <is>
          <t xml:space="preserve"> reactive </t>
        </is>
      </c>
      <c r="M2869" s="465" t="inlineStr">
        <is>
          <t xml:space="preserve"> NH3 </t>
        </is>
      </c>
      <c r="N2869" s="466" t="n">
        <v>0</v>
      </c>
      <c r="O2869" s="467" t="n">
        <v>0.5</v>
      </c>
      <c r="P2869" s="468" t="n">
        <v>2005</v>
      </c>
      <c r="Q2869" s="469" t="inlineStr">
        <is>
          <t>CRLTAP Inventory Submissions</t>
        </is>
      </c>
      <c r="R2869" s="469" t="inlineStr">
        <is>
          <t>ok</t>
        </is>
      </c>
      <c r="S2869" s="469" t="inlineStr">
        <is>
          <t xml:space="preserve"> text </t>
        </is>
      </c>
      <c r="T2869" s="426" t="inlineStr">
        <is>
          <t>Norway</t>
        </is>
      </c>
      <c r="U2869" s="465" t="inlineStr">
        <is>
          <t xml:space="preserve"> N wasted </t>
        </is>
      </c>
      <c r="V2869" s="465" t="n">
        <v>0.04</v>
      </c>
    </row>
    <row r="2870" ht="16" customHeight="1">
      <c r="B2870" s="5" t="inlineStr">
        <is>
          <t>PR.WW-AT.AT</t>
        </is>
      </c>
      <c r="C2870" s="5" t="inlineStr">
        <is>
          <t>PR.WW-AT.AT-Emissions-NOx</t>
        </is>
      </c>
      <c r="D2870" s="5" t="inlineStr">
        <is>
          <t>PR</t>
        </is>
      </c>
      <c r="E2870" s="5" t="inlineStr">
        <is>
          <t>WW</t>
        </is>
      </c>
      <c r="F2870" s="5">
        <f>VLOOKUP(E2870,'5.a Definitions'!E:F,2,FALSE)</f>
        <v/>
      </c>
      <c r="G2870" s="5" t="inlineStr">
        <is>
          <t>AT</t>
        </is>
      </c>
      <c r="H2870" s="5" t="inlineStr">
        <is>
          <t>AT</t>
        </is>
      </c>
      <c r="I2870" s="5">
        <f>VLOOKUP(H2870,'5.a Definitions'!E:F,2,FALSE)</f>
        <v/>
      </c>
      <c r="J2870" s="465" t="inlineStr">
        <is>
          <t xml:space="preserve"> Emissions </t>
        </is>
      </c>
      <c r="K2870" s="465" t="inlineStr">
        <is>
          <t xml:space="preserve"> wastewater emissions </t>
        </is>
      </c>
      <c r="L2870" s="465" t="inlineStr">
        <is>
          <t xml:space="preserve"> reactive </t>
        </is>
      </c>
      <c r="M2870" s="465" t="inlineStr">
        <is>
          <t xml:space="preserve"> NOx </t>
        </is>
      </c>
      <c r="N2870" s="466" t="n">
        <v>0</v>
      </c>
      <c r="O2870" s="467" t="n">
        <v>0.5</v>
      </c>
      <c r="P2870" s="468" t="n">
        <v>2005</v>
      </c>
      <c r="Q2870" s="469" t="inlineStr">
        <is>
          <t>CRLTAP Inventory Submissions</t>
        </is>
      </c>
      <c r="R2870" s="469" t="inlineStr">
        <is>
          <t>ok</t>
        </is>
      </c>
      <c r="S2870" s="469" t="inlineStr">
        <is>
          <t xml:space="preserve"> text </t>
        </is>
      </c>
      <c r="T2870" s="426" t="inlineStr">
        <is>
          <t>Norway</t>
        </is>
      </c>
      <c r="U2870" s="465" t="inlineStr">
        <is>
          <t xml:space="preserve"> N wasted </t>
        </is>
      </c>
      <c r="V2870" s="465" t="n">
        <v>0.04</v>
      </c>
    </row>
    <row r="2871" ht="16" customHeight="1">
      <c r="B2871" s="5" t="inlineStr">
        <is>
          <t>PR.WW-AT.AT</t>
        </is>
      </c>
      <c r="C2871" s="5" t="inlineStr">
        <is>
          <t>PR.WW-AT.AT-Emissions-N2O</t>
        </is>
      </c>
      <c r="D2871" s="5" t="inlineStr">
        <is>
          <t>PR</t>
        </is>
      </c>
      <c r="E2871" s="5" t="inlineStr">
        <is>
          <t>WW</t>
        </is>
      </c>
      <c r="F2871" s="5">
        <f>VLOOKUP(E2871,'5.a Definitions'!E:F,2,FALSE)</f>
        <v/>
      </c>
      <c r="G2871" s="5" t="inlineStr">
        <is>
          <t>AT</t>
        </is>
      </c>
      <c r="H2871" s="5" t="inlineStr">
        <is>
          <t>AT</t>
        </is>
      </c>
      <c r="I2871" s="5">
        <f>VLOOKUP(H2871,'5.a Definitions'!E:F,2,FALSE)</f>
        <v/>
      </c>
      <c r="J2871" s="465" t="inlineStr">
        <is>
          <t xml:space="preserve"> Emissions </t>
        </is>
      </c>
      <c r="K2871" s="465" t="inlineStr">
        <is>
          <t xml:space="preserve"> wastewater emissions </t>
        </is>
      </c>
      <c r="L2871" s="465" t="inlineStr">
        <is>
          <t xml:space="preserve"> reactive </t>
        </is>
      </c>
      <c r="M2871" s="465" t="inlineStr">
        <is>
          <t xml:space="preserve"> N2O </t>
        </is>
      </c>
      <c r="N2871" s="466" t="n">
        <v>0.1079802031083886</v>
      </c>
      <c r="O2871" s="467" t="n">
        <v>0.506173197401774</v>
      </c>
      <c r="P2871" s="468" t="n">
        <v>2005</v>
      </c>
      <c r="Q2871" s="469" t="inlineStr">
        <is>
          <t>UNFCCC CRT</t>
        </is>
      </c>
      <c r="R2871" s="469" t="inlineStr">
        <is>
          <t>ok</t>
        </is>
      </c>
      <c r="S2871" s="469" t="inlineStr">
        <is>
          <t xml:space="preserve"> text </t>
        </is>
      </c>
      <c r="T2871" s="426" t="inlineStr">
        <is>
          <t>Norway</t>
        </is>
      </c>
      <c r="U2871" s="465" t="inlineStr">
        <is>
          <t xml:space="preserve"> N wasted </t>
        </is>
      </c>
      <c r="V2871" s="465" t="n">
        <v>0.04</v>
      </c>
    </row>
    <row r="2872" ht="16" customHeight="1">
      <c r="B2872" s="5" t="inlineStr">
        <is>
          <t>PR.WW-AT.AT</t>
        </is>
      </c>
      <c r="C2872" s="5" t="inlineStr">
        <is>
          <t>PR.WW-AT.AT-Emissions-N2</t>
        </is>
      </c>
      <c r="D2872" s="5" t="inlineStr">
        <is>
          <t>PR</t>
        </is>
      </c>
      <c r="E2872" s="5" t="inlineStr">
        <is>
          <t>WW</t>
        </is>
      </c>
      <c r="F2872" s="5">
        <f>VLOOKUP(E2872,'5.a Definitions'!E:F,2,FALSE)</f>
        <v/>
      </c>
      <c r="G2872" s="5" t="inlineStr">
        <is>
          <t>AT</t>
        </is>
      </c>
      <c r="H2872" s="5" t="inlineStr">
        <is>
          <t>AT</t>
        </is>
      </c>
      <c r="I2872" s="5">
        <f>VLOOKUP(H2872,'5.a Definitions'!E:F,2,FALSE)</f>
        <v/>
      </c>
      <c r="J2872" s="465" t="inlineStr">
        <is>
          <t xml:space="preserve"> Emissions </t>
        </is>
      </c>
      <c r="K2872" s="465" t="inlineStr">
        <is>
          <t xml:space="preserve"> wastewater emissions </t>
        </is>
      </c>
      <c r="L2872" s="465" t="inlineStr">
        <is>
          <t xml:space="preserve"> inert </t>
        </is>
      </c>
      <c r="M2872" s="465" t="inlineStr">
        <is>
          <t xml:space="preserve"> N2 </t>
        </is>
      </c>
      <c r="N2872" s="466" t="n">
        <v>2.881720441164087</v>
      </c>
      <c r="O2872" s="467" t="n">
        <v>0.5100606861880376</v>
      </c>
      <c r="P2872" s="468" t="n">
        <v>2005</v>
      </c>
      <c r="Q2872" s="469" t="inlineStr">
        <is>
          <t>treatment plant reports (norskeutslipp.no / veas.nu)</t>
        </is>
      </c>
      <c r="R2872" s="469" t="inlineStr">
        <is>
          <t>ok</t>
        </is>
      </c>
      <c r="S2872" s="469" t="inlineStr">
        <is>
          <t xml:space="preserve"> text </t>
        </is>
      </c>
      <c r="T2872" s="426" t="inlineStr">
        <is>
          <t>Norway</t>
        </is>
      </c>
      <c r="U2872" s="465" t="inlineStr">
        <is>
          <t xml:space="preserve"> N wasted </t>
        </is>
      </c>
      <c r="V2872" s="465" t="n">
        <v>0.04</v>
      </c>
    </row>
    <row r="2873" ht="16" customHeight="1" thickBot="1">
      <c r="B2873" s="6" t="inlineStr">
        <is>
          <t>PR.WW-HY.CW</t>
        </is>
      </c>
      <c r="C2873" s="6" t="inlineStr">
        <is>
          <t>PR.WW-HY.CW-Treated wastewater discharge-Nmix</t>
        </is>
      </c>
      <c r="D2873" s="6" t="inlineStr">
        <is>
          <t>PR</t>
        </is>
      </c>
      <c r="E2873" s="6" t="inlineStr">
        <is>
          <t>WW</t>
        </is>
      </c>
      <c r="F2873" s="5">
        <f>VLOOKUP(E2873,'5.a Definitions'!E:F,2,FALSE)</f>
        <v/>
      </c>
      <c r="G2873" s="6" t="inlineStr">
        <is>
          <t>HY</t>
        </is>
      </c>
      <c r="H2873" s="6" t="inlineStr">
        <is>
          <t>CW</t>
        </is>
      </c>
      <c r="I2873" s="5">
        <f>VLOOKUP(H2873,'5.a Definitions'!E:F,2,FALSE)</f>
        <v/>
      </c>
      <c r="J2873" s="470" t="inlineStr">
        <is>
          <t xml:space="preserve"> Treated wastewater discharge </t>
        </is>
      </c>
      <c r="K2873" s="470" t="inlineStr">
        <is>
          <t xml:space="preserve"> treated wastewater to coastal water </t>
        </is>
      </c>
      <c r="L2873" s="470" t="inlineStr">
        <is>
          <t xml:space="preserve"> reactive </t>
        </is>
      </c>
      <c r="M2873" s="470" t="inlineStr">
        <is>
          <t xml:space="preserve"> Nmix </t>
        </is>
      </c>
      <c r="N2873" s="466" t="n">
        <v>16.0564</v>
      </c>
      <c r="O2873" s="471" t="n">
        <v>0.2044484436750079</v>
      </c>
      <c r="P2873" s="468" t="n">
        <v>2005</v>
      </c>
      <c r="Q2873" s="472" t="inlineStr">
        <is>
          <t>SSB table 05280</t>
        </is>
      </c>
      <c r="R2873" s="469" t="inlineStr">
        <is>
          <t>ok</t>
        </is>
      </c>
      <c r="S2873" s="472" t="inlineStr">
        <is>
          <t xml:space="preserve"> text </t>
        </is>
      </c>
      <c r="T2873" s="426" t="inlineStr">
        <is>
          <t>Norway</t>
        </is>
      </c>
      <c r="U2873" s="470" t="inlineStr">
        <is>
          <t xml:space="preserve"> N wasted </t>
        </is>
      </c>
      <c r="V2873" s="470" t="n">
        <v>0.04</v>
      </c>
    </row>
    <row r="2874" ht="16" customHeight="1">
      <c r="A2874" s="489" t="inlineStr">
        <is>
          <t>Humans and Settlements</t>
        </is>
      </c>
      <c r="B2874" s="5" t="inlineStr">
        <is>
          <t>HS.HS-PR.SO</t>
        </is>
      </c>
      <c r="C2874" s="5" t="inlineStr">
        <is>
          <t>HS.HS-PR.SO-Household waste-Nmix</t>
        </is>
      </c>
      <c r="D2874" s="5" t="inlineStr">
        <is>
          <t>HS</t>
        </is>
      </c>
      <c r="E2874" s="5" t="inlineStr">
        <is>
          <t>HS</t>
        </is>
      </c>
      <c r="F2874" s="5">
        <f>VLOOKUP(E2874,'5.a Definitions'!E:F,2,FALSE)</f>
        <v/>
      </c>
      <c r="G2874" s="5" t="inlineStr">
        <is>
          <t>PR</t>
        </is>
      </c>
      <c r="H2874" s="5" t="inlineStr">
        <is>
          <t>SO</t>
        </is>
      </c>
      <c r="I2874" s="5">
        <f>VLOOKUP(H2874,'5.a Definitions'!E:F,2,FALSE)</f>
        <v/>
      </c>
      <c r="J2874" s="465" t="inlineStr">
        <is>
          <t xml:space="preserve"> Household waste </t>
        </is>
      </c>
      <c r="K2874" s="465" t="inlineStr">
        <is>
          <t xml:space="preserve"> household waste </t>
        </is>
      </c>
      <c r="L2874" s="465" t="inlineStr">
        <is>
          <t xml:space="preserve"> reactive </t>
        </is>
      </c>
      <c r="M2874" s="465" t="inlineStr">
        <is>
          <t xml:space="preserve"> Nmix </t>
        </is>
      </c>
      <c r="N2874" s="466" t="n">
        <v>26.31494479127679</v>
      </c>
      <c r="O2874" s="467" t="n">
        <v>0.3717571577695196</v>
      </c>
      <c r="P2874" s="468" t="n">
        <v>2005</v>
      </c>
      <c r="Q2874" s="469" t="inlineStr">
        <is>
          <t>SSB</t>
        </is>
      </c>
      <c r="R2874" s="469" t="inlineStr">
        <is>
          <t>ok</t>
        </is>
      </c>
      <c r="S2874" s="469" t="inlineStr">
        <is>
          <t xml:space="preserve"> text </t>
        </is>
      </c>
      <c r="T2874" s="426" t="inlineStr">
        <is>
          <t>Norway</t>
        </is>
      </c>
      <c r="U2874" s="465" t="inlineStr">
        <is>
          <t xml:space="preserve"> N wasted </t>
        </is>
      </c>
      <c r="V2874" s="465" t="n">
        <v>0.04</v>
      </c>
    </row>
    <row r="2875" ht="16" customHeight="1">
      <c r="B2875" s="5" t="inlineStr">
        <is>
          <t>HS.HS-PR.WW</t>
        </is>
      </c>
      <c r="C2875" s="5" t="inlineStr">
        <is>
          <t>HS.HS-PR.WW-Municipal wastewater-Nmix</t>
        </is>
      </c>
      <c r="D2875" s="5" t="inlineStr">
        <is>
          <t>HS</t>
        </is>
      </c>
      <c r="E2875" s="5" t="inlineStr">
        <is>
          <t>HS</t>
        </is>
      </c>
      <c r="F2875" s="5">
        <f>VLOOKUP(E2875,'5.a Definitions'!E:F,2,FALSE)</f>
        <v/>
      </c>
      <c r="G2875" s="5" t="inlineStr">
        <is>
          <t>PR</t>
        </is>
      </c>
      <c r="H2875" s="5" t="inlineStr">
        <is>
          <t>WW</t>
        </is>
      </c>
      <c r="I2875" s="5">
        <f>VLOOKUP(H2875,'5.a Definitions'!E:F,2,FALSE)</f>
        <v/>
      </c>
      <c r="J2875" s="465" t="inlineStr">
        <is>
          <t xml:space="preserve"> Municipal wastewater </t>
        </is>
      </c>
      <c r="K2875" s="465" t="inlineStr">
        <is>
          <t xml:space="preserve"> municipal wastewater </t>
        </is>
      </c>
      <c r="L2875" s="465" t="inlineStr">
        <is>
          <t xml:space="preserve"> reactive </t>
        </is>
      </c>
      <c r="M2875" s="465" t="inlineStr">
        <is>
          <t xml:space="preserve"> Nmix </t>
        </is>
      </c>
      <c r="N2875" s="466" t="n">
        <v>21.00501527999999</v>
      </c>
      <c r="O2875" s="467" t="n">
        <v>0.1039213450449359</v>
      </c>
      <c r="P2875" s="468" t="n">
        <v>2005</v>
      </c>
      <c r="Q2875" s="469" t="inlineStr">
        <is>
          <t>SSB table 06913</t>
        </is>
      </c>
      <c r="R2875" s="469" t="inlineStr">
        <is>
          <t>ok</t>
        </is>
      </c>
      <c r="S2875" s="469" t="inlineStr">
        <is>
          <t xml:space="preserve"> text </t>
        </is>
      </c>
      <c r="T2875" s="426" t="inlineStr">
        <is>
          <t>Norway</t>
        </is>
      </c>
      <c r="U2875" s="465" t="inlineStr">
        <is>
          <t xml:space="preserve"> N wasted </t>
        </is>
      </c>
      <c r="V2875" s="465" t="n">
        <v>0.04</v>
      </c>
    </row>
    <row r="2876" ht="16" customHeight="1">
      <c r="B2876" s="5" t="inlineStr">
        <is>
          <t>HS.HS-AT.AT</t>
        </is>
      </c>
      <c r="C2876" s="5" t="inlineStr">
        <is>
          <t>HS.HS-AT.AT-Emissions-NH3</t>
        </is>
      </c>
      <c r="D2876" s="5" t="inlineStr">
        <is>
          <t>HS</t>
        </is>
      </c>
      <c r="E2876" s="5" t="inlineStr">
        <is>
          <t>HS</t>
        </is>
      </c>
      <c r="F2876" s="5">
        <f>VLOOKUP(E2876,'5.a Definitions'!E:F,2,FALSE)</f>
        <v/>
      </c>
      <c r="G2876" s="5" t="inlineStr">
        <is>
          <t>AT</t>
        </is>
      </c>
      <c r="H2876" s="5" t="inlineStr">
        <is>
          <t>AT</t>
        </is>
      </c>
      <c r="I2876" s="5">
        <f>VLOOKUP(H2876,'5.a Definitions'!E:F,2,FALSE)</f>
        <v/>
      </c>
      <c r="J2876" s="465" t="inlineStr">
        <is>
          <t xml:space="preserve"> Emissions </t>
        </is>
      </c>
      <c r="K2876" s="465" t="inlineStr">
        <is>
          <t xml:space="preserve"> human NH3 emissions </t>
        </is>
      </c>
      <c r="L2876" s="465" t="inlineStr">
        <is>
          <t xml:space="preserve"> reactive </t>
        </is>
      </c>
      <c r="M2876" s="465" t="inlineStr">
        <is>
          <t xml:space="preserve"> NH3 </t>
        </is>
      </c>
      <c r="N2876" s="466" t="n">
        <v>0.09737702680445001</v>
      </c>
      <c r="O2876" s="467" t="n">
        <v>0.1657039795613806</v>
      </c>
      <c r="P2876" s="468" t="n">
        <v>2005</v>
      </c>
      <c r="Q2876" s="469" t="inlineStr">
        <is>
          <t>SSB table 07459 &amp; 05307</t>
        </is>
      </c>
      <c r="R2876" s="469" t="inlineStr">
        <is>
          <t>ok</t>
        </is>
      </c>
      <c r="S2876" s="469" t="inlineStr">
        <is>
          <t xml:space="preserve"> text </t>
        </is>
      </c>
      <c r="T2876" s="426" t="inlineStr">
        <is>
          <t>Norway</t>
        </is>
      </c>
      <c r="U2876" s="465" t="inlineStr">
        <is>
          <t xml:space="preserve"> N wasted </t>
        </is>
      </c>
      <c r="V2876" s="465" t="n">
        <v>0.04</v>
      </c>
    </row>
    <row r="2877" ht="16" customHeight="1">
      <c r="B2877" s="5" t="inlineStr">
        <is>
          <t>HS.HS-AT.AT</t>
        </is>
      </c>
      <c r="C2877" s="5" t="inlineStr">
        <is>
          <t>HS.HS-AT.AT-LUC emissions-NH3</t>
        </is>
      </c>
      <c r="D2877" s="5" t="inlineStr">
        <is>
          <t>HS</t>
        </is>
      </c>
      <c r="E2877" s="5" t="inlineStr">
        <is>
          <t>HS</t>
        </is>
      </c>
      <c r="F2877" s="5">
        <f>VLOOKUP(E2877,'5.a Definitions'!E:F,2,FALSE)</f>
        <v/>
      </c>
      <c r="G2877" s="5" t="inlineStr">
        <is>
          <t>AT</t>
        </is>
      </c>
      <c r="H2877" s="5" t="inlineStr">
        <is>
          <t>AT</t>
        </is>
      </c>
      <c r="I2877" s="5">
        <f>VLOOKUP(H2877,'5.a Definitions'!E:F,2,FALSE)</f>
        <v/>
      </c>
      <c r="J2877" s="465" t="inlineStr">
        <is>
          <t xml:space="preserve"> LUC emissions </t>
        </is>
      </c>
      <c r="K2877" s="465" t="inlineStr">
        <is>
          <t xml:space="preserve"> LUC emissions </t>
        </is>
      </c>
      <c r="L2877" s="465" t="inlineStr">
        <is>
          <t xml:space="preserve"> reactive </t>
        </is>
      </c>
      <c r="M2877" s="465" t="inlineStr">
        <is>
          <t xml:space="preserve"> NH3 </t>
        </is>
      </c>
      <c r="N2877" s="466" t="inlineStr">
        <is>
          <t>nan</t>
        </is>
      </c>
      <c r="O2877" s="467" t="n">
        <v>0.2</v>
      </c>
      <c r="P2877" s="468" t="n">
        <v>2005</v>
      </c>
      <c r="Q2877" s="469" t="inlineStr">
        <is>
          <t>no data</t>
        </is>
      </c>
      <c r="R2877" s="469" t="inlineStr">
        <is>
          <t>not done</t>
        </is>
      </c>
      <c r="S2877" s="469" t="inlineStr">
        <is>
          <t xml:space="preserve"> text </t>
        </is>
      </c>
      <c r="T2877" s="426" t="inlineStr">
        <is>
          <t>Norway</t>
        </is>
      </c>
      <c r="U2877" s="465" t="inlineStr">
        <is>
          <t xml:space="preserve"> N wasted </t>
        </is>
      </c>
      <c r="V2877" s="465" t="n">
        <v>0.04</v>
      </c>
    </row>
    <row r="2878" ht="16" customHeight="1">
      <c r="B2878" s="5" t="inlineStr">
        <is>
          <t>HS.HS-AT.AT</t>
        </is>
      </c>
      <c r="C2878" s="5" t="inlineStr">
        <is>
          <t>HS.HS-AT.AT-LUC emissions-NOx</t>
        </is>
      </c>
      <c r="D2878" s="5" t="inlineStr">
        <is>
          <t>HS</t>
        </is>
      </c>
      <c r="E2878" s="5" t="inlineStr">
        <is>
          <t>HS</t>
        </is>
      </c>
      <c r="F2878" s="5">
        <f>VLOOKUP(E2878,'5.a Definitions'!E:F,2,FALSE)</f>
        <v/>
      </c>
      <c r="G2878" s="5" t="inlineStr">
        <is>
          <t>AT</t>
        </is>
      </c>
      <c r="H2878" s="5" t="inlineStr">
        <is>
          <t>AT</t>
        </is>
      </c>
      <c r="I2878" s="5">
        <f>VLOOKUP(H2878,'5.a Definitions'!E:F,2,FALSE)</f>
        <v/>
      </c>
      <c r="J2878" s="465" t="inlineStr">
        <is>
          <t xml:space="preserve"> LUC emissions </t>
        </is>
      </c>
      <c r="K2878" s="465" t="inlineStr">
        <is>
          <t xml:space="preserve"> LUC emissions </t>
        </is>
      </c>
      <c r="L2878" s="465" t="inlineStr">
        <is>
          <t xml:space="preserve"> reactive </t>
        </is>
      </c>
      <c r="M2878" s="465" t="inlineStr">
        <is>
          <t xml:space="preserve"> NOx </t>
        </is>
      </c>
      <c r="N2878" s="466" t="inlineStr">
        <is>
          <t>nan</t>
        </is>
      </c>
      <c r="O2878" s="467" t="n">
        <v>0.2</v>
      </c>
      <c r="P2878" s="468" t="n">
        <v>2005</v>
      </c>
      <c r="Q2878" s="469" t="inlineStr">
        <is>
          <t>no data</t>
        </is>
      </c>
      <c r="R2878" s="469" t="inlineStr">
        <is>
          <t>not done</t>
        </is>
      </c>
      <c r="S2878" s="469" t="inlineStr">
        <is>
          <t xml:space="preserve"> text </t>
        </is>
      </c>
      <c r="T2878" s="426" t="inlineStr">
        <is>
          <t>Norway</t>
        </is>
      </c>
      <c r="U2878" s="465" t="inlineStr">
        <is>
          <t xml:space="preserve"> N wasted </t>
        </is>
      </c>
      <c r="V2878" s="465" t="n">
        <v>0.04</v>
      </c>
    </row>
    <row r="2879" ht="16" customHeight="1">
      <c r="B2879" s="5" t="inlineStr">
        <is>
          <t>HS.HS-AT.AT</t>
        </is>
      </c>
      <c r="C2879" s="5" t="inlineStr">
        <is>
          <t>HS.HS-AT.AT-LUC emissions-N2O</t>
        </is>
      </c>
      <c r="D2879" s="5" t="inlineStr">
        <is>
          <t>HS</t>
        </is>
      </c>
      <c r="E2879" s="5" t="inlineStr">
        <is>
          <t>HS</t>
        </is>
      </c>
      <c r="F2879" s="5">
        <f>VLOOKUP(E2879,'5.a Definitions'!E:F,2,FALSE)</f>
        <v/>
      </c>
      <c r="G2879" s="5" t="inlineStr">
        <is>
          <t>AT</t>
        </is>
      </c>
      <c r="H2879" s="5" t="inlineStr">
        <is>
          <t>AT</t>
        </is>
      </c>
      <c r="I2879" s="5">
        <f>VLOOKUP(H2879,'5.a Definitions'!E:F,2,FALSE)</f>
        <v/>
      </c>
      <c r="J2879" s="465" t="inlineStr">
        <is>
          <t xml:space="preserve"> LUC emissions </t>
        </is>
      </c>
      <c r="K2879" s="465" t="inlineStr">
        <is>
          <t xml:space="preserve"> LUC emissions </t>
        </is>
      </c>
      <c r="L2879" s="465" t="inlineStr">
        <is>
          <t xml:space="preserve"> reactive </t>
        </is>
      </c>
      <c r="M2879" s="465" t="inlineStr">
        <is>
          <t xml:space="preserve"> N2O </t>
        </is>
      </c>
      <c r="N2879" s="466" t="n">
        <v>0.0859158152767953</v>
      </c>
      <c r="O2879" s="467" t="n">
        <v>1.261544563046771</v>
      </c>
      <c r="P2879" s="468" t="n">
        <v>2005</v>
      </c>
      <c r="Q2879" s="469" t="inlineStr">
        <is>
          <t>UNFCCC CRT</t>
        </is>
      </c>
      <c r="R2879" s="469" t="inlineStr">
        <is>
          <t>ok</t>
        </is>
      </c>
      <c r="S2879" s="469" t="inlineStr">
        <is>
          <t xml:space="preserve"> text </t>
        </is>
      </c>
      <c r="T2879" s="426" t="inlineStr">
        <is>
          <t>Norway</t>
        </is>
      </c>
      <c r="U2879" s="465" t="inlineStr">
        <is>
          <t xml:space="preserve"> N wasted </t>
        </is>
      </c>
      <c r="V2879" s="465" t="n">
        <v>0.04</v>
      </c>
    </row>
    <row r="2880" ht="16" customHeight="1">
      <c r="B2880" s="5" t="inlineStr">
        <is>
          <t>HS.HS-HY.SW</t>
        </is>
      </c>
      <c r="C2880" s="5" t="inlineStr">
        <is>
          <t>HS.HS-HY.SW-Untreated wastewater-Nmix</t>
        </is>
      </c>
      <c r="D2880" s="5" t="inlineStr">
        <is>
          <t>HS</t>
        </is>
      </c>
      <c r="E2880" s="5" t="inlineStr">
        <is>
          <t>HS</t>
        </is>
      </c>
      <c r="F2880" s="5">
        <f>VLOOKUP(E2880,'5.a Definitions'!E:F,2,FALSE)</f>
        <v/>
      </c>
      <c r="G2880" s="5" t="inlineStr">
        <is>
          <t>HY</t>
        </is>
      </c>
      <c r="H2880" s="5" t="inlineStr">
        <is>
          <t>SW</t>
        </is>
      </c>
      <c r="I2880" s="5">
        <f>VLOOKUP(H2880,'5.a Definitions'!E:F,2,FALSE)</f>
        <v/>
      </c>
      <c r="J2880" s="465" t="inlineStr">
        <is>
          <t xml:space="preserve"> Untreated wastewater </t>
        </is>
      </c>
      <c r="K2880" s="465" t="inlineStr">
        <is>
          <t xml:space="preserve"> untreated wastewater to groundwater </t>
        </is>
      </c>
      <c r="L2880" s="465" t="inlineStr">
        <is>
          <t xml:space="preserve"> reactive </t>
        </is>
      </c>
      <c r="M2880" s="465" t="inlineStr">
        <is>
          <t xml:space="preserve"> Nmix </t>
        </is>
      </c>
      <c r="N2880" s="466" t="n">
        <v>0</v>
      </c>
      <c r="O2880" s="467" t="n">
        <v>10</v>
      </c>
      <c r="P2880" s="468" t="n">
        <v>2005</v>
      </c>
      <c r="Q2880" s="469" t="inlineStr">
        <is>
          <t>neglected</t>
        </is>
      </c>
      <c r="R2880" s="469" t="inlineStr">
        <is>
          <t>ok</t>
        </is>
      </c>
      <c r="S2880" s="469" t="inlineStr">
        <is>
          <t xml:space="preserve"> text </t>
        </is>
      </c>
      <c r="T2880" s="426" t="inlineStr">
        <is>
          <t>Norway</t>
        </is>
      </c>
      <c r="U2880" s="465" t="inlineStr">
        <is>
          <t xml:space="preserve"> N wasted </t>
        </is>
      </c>
      <c r="V2880" s="465" t="n">
        <v>0.04</v>
      </c>
    </row>
    <row r="2881" ht="16" customHeight="1">
      <c r="B2881" s="475" t="inlineStr">
        <is>
          <t>HS.HS-HY.SW</t>
        </is>
      </c>
      <c r="C2881" s="475" t="inlineStr">
        <is>
          <t>HS.HS-HY.SW-Overland flow-Nmix</t>
        </is>
      </c>
      <c r="D2881" s="475" t="inlineStr">
        <is>
          <t>HS</t>
        </is>
      </c>
      <c r="E2881" s="475" t="inlineStr">
        <is>
          <t>HS</t>
        </is>
      </c>
      <c r="F2881" s="5">
        <f>VLOOKUP(E2881,'5.a Definitions'!E:F,2,FALSE)</f>
        <v/>
      </c>
      <c r="G2881" s="475" t="inlineStr">
        <is>
          <t>HY</t>
        </is>
      </c>
      <c r="H2881" s="475" t="inlineStr">
        <is>
          <t>SW</t>
        </is>
      </c>
      <c r="I2881" s="5">
        <f>VLOOKUP(H2881,'5.a Definitions'!E:F,2,FALSE)</f>
        <v/>
      </c>
      <c r="J2881" s="465" t="inlineStr">
        <is>
          <t>Overland flow</t>
        </is>
      </c>
      <c r="K2881" s="465" t="inlineStr">
        <is>
          <t>overland flow</t>
        </is>
      </c>
      <c r="L2881" s="465" t="inlineStr">
        <is>
          <t>reactive</t>
        </is>
      </c>
      <c r="M2881" s="465" t="inlineStr">
        <is>
          <t>Nmix</t>
        </is>
      </c>
      <c r="N2881" s="466" t="n">
        <v>6.8826</v>
      </c>
      <c r="O2881" s="467" t="n">
        <v>0.9329486303450149</v>
      </c>
      <c r="P2881" s="468" t="n">
        <v>2005</v>
      </c>
      <c r="Q2881" s="469" t="inlineStr">
        <is>
          <t>Filled (held flat at the TEOTIL3 level; TEOTIL2 urban is constant): NIVA TEOTIL2, bias-corrected to TEOTIL3</t>
        </is>
      </c>
      <c r="R2881" s="469" t="inlineStr">
        <is>
          <t>ok</t>
        </is>
      </c>
      <c r="S2881" s="469" t="inlineStr">
        <is>
          <t>text</t>
        </is>
      </c>
      <c r="T2881" s="476" t="inlineStr">
        <is>
          <t>Norway</t>
        </is>
      </c>
      <c r="U2881" s="465" t="inlineStr">
        <is>
          <t>N wasted</t>
        </is>
      </c>
      <c r="V2881" s="465">
        <f>(O2590*N2590)^2</f>
        <v/>
      </c>
    </row>
    <row r="2882" ht="16" customHeight="1" thickBot="1">
      <c r="B2882" s="6" t="inlineStr">
        <is>
          <t>HS.HS-HY.CW</t>
        </is>
      </c>
      <c r="C2882" s="6" t="inlineStr">
        <is>
          <t>HS.HS-HY.CW-Untreated wastewater-Nmix</t>
        </is>
      </c>
      <c r="D2882" s="6" t="inlineStr">
        <is>
          <t>HS</t>
        </is>
      </c>
      <c r="E2882" s="6" t="inlineStr">
        <is>
          <t>HS</t>
        </is>
      </c>
      <c r="F2882" s="5">
        <f>VLOOKUP(E2882,'5.a Definitions'!E:F,2,FALSE)</f>
        <v/>
      </c>
      <c r="G2882" s="6" t="inlineStr">
        <is>
          <t>HY</t>
        </is>
      </c>
      <c r="H2882" s="6" t="inlineStr">
        <is>
          <t>CW</t>
        </is>
      </c>
      <c r="I2882" s="5">
        <f>VLOOKUP(H2882,'5.a Definitions'!E:F,2,FALSE)</f>
        <v/>
      </c>
      <c r="J2882" s="470" t="inlineStr">
        <is>
          <t xml:space="preserve"> Untreated wastewater </t>
        </is>
      </c>
      <c r="K2882" s="470" t="inlineStr">
        <is>
          <t xml:space="preserve"> untreated wastewater to coastal water </t>
        </is>
      </c>
      <c r="L2882" s="470" t="inlineStr">
        <is>
          <t xml:space="preserve"> reactive </t>
        </is>
      </c>
      <c r="M2882" s="470" t="inlineStr">
        <is>
          <t xml:space="preserve"> Nmix </t>
        </is>
      </c>
      <c r="N2882" s="466" t="n">
        <v>0</v>
      </c>
      <c r="O2882" s="471" t="n">
        <v>10</v>
      </c>
      <c r="P2882" s="468" t="n">
        <v>2005</v>
      </c>
      <c r="Q2882" s="472" t="inlineStr">
        <is>
          <t>neglected</t>
        </is>
      </c>
      <c r="R2882" s="469" t="inlineStr">
        <is>
          <t>ok</t>
        </is>
      </c>
      <c r="S2882" s="472" t="inlineStr">
        <is>
          <t xml:space="preserve"> text </t>
        </is>
      </c>
      <c r="T2882" s="426" t="inlineStr">
        <is>
          <t>Norway</t>
        </is>
      </c>
      <c r="U2882" s="470" t="inlineStr">
        <is>
          <t xml:space="preserve"> N wasted </t>
        </is>
      </c>
      <c r="V2882" s="470" t="n">
        <v>0.04</v>
      </c>
    </row>
    <row r="2883" ht="16" customHeight="1" thickBot="1">
      <c r="A2883" s="492" t="inlineStr">
        <is>
          <t>Atmosphere</t>
        </is>
      </c>
      <c r="B2883" s="5" t="inlineStr">
        <is>
          <t>AT.AT-MP.OP</t>
        </is>
      </c>
      <c r="C2883" s="5" t="inlineStr">
        <is>
          <t>AT.AT-MP.OP-Ammonia synthesis N2 fixation-N2</t>
        </is>
      </c>
      <c r="D2883" s="5" t="inlineStr">
        <is>
          <t>AT</t>
        </is>
      </c>
      <c r="E2883" s="5" t="inlineStr">
        <is>
          <t>AT</t>
        </is>
      </c>
      <c r="F2883" s="5">
        <f>VLOOKUP(E2883,'5.a Definitions'!E:F,2,FALSE)</f>
        <v/>
      </c>
      <c r="G2883" s="5" t="inlineStr">
        <is>
          <t>MP</t>
        </is>
      </c>
      <c r="H2883" s="5" t="inlineStr">
        <is>
          <t>OP</t>
        </is>
      </c>
      <c r="I2883" s="5">
        <f>VLOOKUP(H2883,'5.a Definitions'!E:F,2,FALSE)</f>
        <v/>
      </c>
      <c r="J2883" s="465" t="inlineStr">
        <is>
          <t xml:space="preserve"> Ammonia synthesis N2 fixation </t>
        </is>
      </c>
      <c r="K2883" s="465" t="inlineStr">
        <is>
          <t xml:space="preserve"> ammonia synthesis N2 fixation </t>
        </is>
      </c>
      <c r="L2883" s="465" t="inlineStr">
        <is>
          <t xml:space="preserve"> inert </t>
        </is>
      </c>
      <c r="M2883" s="465" t="inlineStr">
        <is>
          <t xml:space="preserve"> N2 </t>
        </is>
      </c>
      <c r="N2883" s="466" t="n">
        <v>283.4092764357823</v>
      </c>
      <c r="O2883" s="467" t="n">
        <v>0.6191397396885931</v>
      </c>
      <c r="P2883" s="468" t="n">
        <v>2005</v>
      </c>
      <c r="Q2883" s="469" t="inlineStr">
        <is>
          <t>FAOSTAT Fertilizer by nutrient + SSB (3-year moving average)</t>
        </is>
      </c>
      <c r="R2883" s="469" t="inlineStr">
        <is>
          <t>ok</t>
        </is>
      </c>
      <c r="S2883" s="469" t="inlineStr">
        <is>
          <t xml:space="preserve"> text </t>
        </is>
      </c>
      <c r="T2883" s="426" t="inlineStr">
        <is>
          <t>Norway</t>
        </is>
      </c>
      <c r="U2883" s="465" t="inlineStr">
        <is>
          <t xml:space="preserve"> - </t>
        </is>
      </c>
      <c r="V2883" s="465" t="n">
        <v>0.04</v>
      </c>
    </row>
    <row r="2884" ht="16" customHeight="1">
      <c r="B2884" s="5" t="inlineStr">
        <is>
          <t>AT.AT-AG.SM</t>
        </is>
      </c>
      <c r="C2884" s="5" t="inlineStr">
        <is>
          <t>AT.AT-AG.SM-Deposition-OXN</t>
        </is>
      </c>
      <c r="D2884" s="5" t="inlineStr">
        <is>
          <t>AT</t>
        </is>
      </c>
      <c r="E2884" s="5" t="inlineStr">
        <is>
          <t>AT</t>
        </is>
      </c>
      <c r="F2884" s="5">
        <f>VLOOKUP(E2884,'5.a Definitions'!E:F,2,FALSE)</f>
        <v/>
      </c>
      <c r="G2884" s="5" t="inlineStr">
        <is>
          <t>AG</t>
        </is>
      </c>
      <c r="H2884" s="5" t="inlineStr">
        <is>
          <t>SM</t>
        </is>
      </c>
      <c r="I2884" s="5">
        <f>VLOOKUP(H2884,'5.a Definitions'!E:F,2,FALSE)</f>
        <v/>
      </c>
      <c r="J2884" s="465" t="inlineStr">
        <is>
          <t xml:space="preserve"> Deposition </t>
        </is>
      </c>
      <c r="K2884" s="465" t="inlineStr">
        <is>
          <t xml:space="preserve"> deposition to agricultural soils </t>
        </is>
      </c>
      <c r="L2884" s="465" t="inlineStr">
        <is>
          <t xml:space="preserve"> reactive </t>
        </is>
      </c>
      <c r="M2884" s="465" t="inlineStr">
        <is>
          <t xml:space="preserve"> OXN </t>
        </is>
      </c>
      <c r="N2884" s="466" t="n">
        <v>3.372404704180842</v>
      </c>
      <c r="O2884" s="467" t="n">
        <v>0.3766115071511001</v>
      </c>
      <c r="P2884" s="468" t="n">
        <v>2005</v>
      </c>
      <c r="Q2884" s="469" t="inlineStr">
        <is>
          <t>NILU and geodata.no</t>
        </is>
      </c>
      <c r="R2884" s="469" t="inlineStr">
        <is>
          <t>ok</t>
        </is>
      </c>
      <c r="S2884" s="469" t="inlineStr">
        <is>
          <t xml:space="preserve"> text </t>
        </is>
      </c>
      <c r="T2884" s="426" t="inlineStr">
        <is>
          <t>Norway</t>
        </is>
      </c>
      <c r="U2884" s="465" t="inlineStr">
        <is>
          <t xml:space="preserve"> - </t>
        </is>
      </c>
      <c r="V2884" s="465" t="n">
        <v>0.04</v>
      </c>
    </row>
    <row r="2885" ht="16" customHeight="1">
      <c r="B2885" s="5" t="inlineStr">
        <is>
          <t>AT.AT-AG.SM</t>
        </is>
      </c>
      <c r="C2885" s="5" t="inlineStr">
        <is>
          <t>AT.AT-AG.SM-Deposition-RDN</t>
        </is>
      </c>
      <c r="D2885" s="5" t="inlineStr">
        <is>
          <t>AT</t>
        </is>
      </c>
      <c r="E2885" s="5" t="inlineStr">
        <is>
          <t>AT</t>
        </is>
      </c>
      <c r="F2885" s="5">
        <f>VLOOKUP(E2885,'5.a Definitions'!E:F,2,FALSE)</f>
        <v/>
      </c>
      <c r="G2885" s="5" t="inlineStr">
        <is>
          <t>AG</t>
        </is>
      </c>
      <c r="H2885" s="5" t="inlineStr">
        <is>
          <t>SM</t>
        </is>
      </c>
      <c r="I2885" s="5">
        <f>VLOOKUP(H2885,'5.a Definitions'!E:F,2,FALSE)</f>
        <v/>
      </c>
      <c r="J2885" s="465" t="inlineStr">
        <is>
          <t xml:space="preserve"> Deposition </t>
        </is>
      </c>
      <c r="K2885" s="465" t="inlineStr">
        <is>
          <t xml:space="preserve"> deposition to agricultural soils </t>
        </is>
      </c>
      <c r="L2885" s="465" t="inlineStr">
        <is>
          <t xml:space="preserve"> reactive </t>
        </is>
      </c>
      <c r="M2885" s="465" t="inlineStr">
        <is>
          <t xml:space="preserve"> RDN </t>
        </is>
      </c>
      <c r="N2885" s="466" t="n">
        <v>3.240904598425526</v>
      </c>
      <c r="O2885" s="467" t="n">
        <v>0.3766115071511001</v>
      </c>
      <c r="P2885" s="468" t="n">
        <v>2005</v>
      </c>
      <c r="Q2885" s="469" t="inlineStr">
        <is>
          <t>NILU and geodata.no</t>
        </is>
      </c>
      <c r="R2885" s="469" t="inlineStr">
        <is>
          <t>ok</t>
        </is>
      </c>
      <c r="S2885" s="469" t="inlineStr">
        <is>
          <t xml:space="preserve"> text </t>
        </is>
      </c>
      <c r="T2885" s="426" t="inlineStr">
        <is>
          <t>Norway</t>
        </is>
      </c>
      <c r="U2885" s="465" t="inlineStr">
        <is>
          <t xml:space="preserve"> - </t>
        </is>
      </c>
      <c r="V2885" s="465" t="n">
        <v>0.04</v>
      </c>
    </row>
    <row r="2886" ht="16" customHeight="1">
      <c r="B2886" s="5" t="inlineStr">
        <is>
          <t>AT.AT-AG.SM</t>
        </is>
      </c>
      <c r="C2886" s="5" t="inlineStr">
        <is>
          <t>AT.AT-AG.SM-Biological N2 fixation-N2</t>
        </is>
      </c>
      <c r="D2886" s="5" t="inlineStr">
        <is>
          <t>AT</t>
        </is>
      </c>
      <c r="E2886" s="5" t="inlineStr">
        <is>
          <t>AT</t>
        </is>
      </c>
      <c r="F2886" s="5">
        <f>VLOOKUP(E2886,'5.a Definitions'!E:F,2,FALSE)</f>
        <v/>
      </c>
      <c r="G2886" s="5" t="inlineStr">
        <is>
          <t>AG</t>
        </is>
      </c>
      <c r="H2886" s="5" t="inlineStr">
        <is>
          <t>SM</t>
        </is>
      </c>
      <c r="I2886" s="5">
        <f>VLOOKUP(H2886,'5.a Definitions'!E:F,2,FALSE)</f>
        <v/>
      </c>
      <c r="J2886" s="465" t="inlineStr">
        <is>
          <t xml:space="preserve"> Biological N2 fixation </t>
        </is>
      </c>
      <c r="K2886" s="465" t="inlineStr">
        <is>
          <t xml:space="preserve"> N2 fixation agriculture </t>
        </is>
      </c>
      <c r="L2886" s="465" t="inlineStr">
        <is>
          <t xml:space="preserve"> inert </t>
        </is>
      </c>
      <c r="M2886" s="465" t="inlineStr">
        <is>
          <t xml:space="preserve"> N2 </t>
        </is>
      </c>
      <c r="N2886" s="466" t="n">
        <v>12</v>
      </c>
      <c r="O2886" s="467" t="n">
        <v>0.3241098063913839</v>
      </c>
      <c r="P2886" s="468" t="n">
        <v>2005</v>
      </c>
      <c r="Q2886" s="469" t="inlineStr">
        <is>
          <t>Bechmann et al. (2023)</t>
        </is>
      </c>
      <c r="R2886" s="469" t="inlineStr">
        <is>
          <t>ok</t>
        </is>
      </c>
      <c r="S2886" s="469" t="inlineStr">
        <is>
          <t xml:space="preserve"> text </t>
        </is>
      </c>
      <c r="T2886" s="426" t="inlineStr">
        <is>
          <t>Norway</t>
        </is>
      </c>
      <c r="U2886" s="465" t="inlineStr">
        <is>
          <t xml:space="preserve"> - </t>
        </is>
      </c>
      <c r="V2886" s="465" t="n">
        <v>0.04</v>
      </c>
    </row>
    <row r="2887" ht="16" customHeight="1">
      <c r="B2887" s="5" t="inlineStr">
        <is>
          <t>AT.AT-FS.FO</t>
        </is>
      </c>
      <c r="C2887" s="5" t="inlineStr">
        <is>
          <t>AT.AT-FS.FO-Deposition-OXN</t>
        </is>
      </c>
      <c r="D2887" s="5" t="inlineStr">
        <is>
          <t>AT</t>
        </is>
      </c>
      <c r="E2887" s="5" t="inlineStr">
        <is>
          <t>AT</t>
        </is>
      </c>
      <c r="F2887" s="5">
        <f>VLOOKUP(E2887,'5.a Definitions'!E:F,2,FALSE)</f>
        <v/>
      </c>
      <c r="G2887" s="5" t="inlineStr">
        <is>
          <t>FS</t>
        </is>
      </c>
      <c r="H2887" s="5" t="inlineStr">
        <is>
          <t>FO</t>
        </is>
      </c>
      <c r="I2887" s="5">
        <f>VLOOKUP(H2887,'5.a Definitions'!E:F,2,FALSE)</f>
        <v/>
      </c>
      <c r="J2887" s="465" t="inlineStr">
        <is>
          <t xml:space="preserve"> Deposition </t>
        </is>
      </c>
      <c r="K2887" s="465" t="inlineStr">
        <is>
          <t xml:space="preserve"> deposition to forests </t>
        </is>
      </c>
      <c r="L2887" s="465" t="inlineStr">
        <is>
          <t xml:space="preserve"> reactive </t>
        </is>
      </c>
      <c r="M2887" s="465" t="inlineStr">
        <is>
          <t xml:space="preserve"> OXN </t>
        </is>
      </c>
      <c r="N2887" s="466" t="n">
        <v>29.31121606659338</v>
      </c>
      <c r="O2887" s="467" t="n">
        <v>0.3766115071511001</v>
      </c>
      <c r="P2887" s="468" t="n">
        <v>2005</v>
      </c>
      <c r="Q2887" s="469" t="inlineStr">
        <is>
          <t>NILU and geodata.no</t>
        </is>
      </c>
      <c r="R2887" s="469" t="inlineStr">
        <is>
          <t>ok</t>
        </is>
      </c>
      <c r="S2887" s="469" t="inlineStr">
        <is>
          <t xml:space="preserve"> text </t>
        </is>
      </c>
      <c r="T2887" s="426" t="inlineStr">
        <is>
          <t>Norway</t>
        </is>
      </c>
      <c r="U2887" s="465" t="inlineStr">
        <is>
          <t xml:space="preserve"> - </t>
        </is>
      </c>
      <c r="V2887" s="465" t="n">
        <v>0.04</v>
      </c>
    </row>
    <row r="2888" ht="16" customHeight="1">
      <c r="B2888" s="5" t="inlineStr">
        <is>
          <t>AT.AT-FS.FO</t>
        </is>
      </c>
      <c r="C2888" s="5" t="inlineStr">
        <is>
          <t>AT.AT-FS.FO-Deposition-RDN</t>
        </is>
      </c>
      <c r="D2888" s="5" t="inlineStr">
        <is>
          <t>AT</t>
        </is>
      </c>
      <c r="E2888" s="5" t="inlineStr">
        <is>
          <t>AT</t>
        </is>
      </c>
      <c r="F2888" s="5">
        <f>VLOOKUP(E2888,'5.a Definitions'!E:F,2,FALSE)</f>
        <v/>
      </c>
      <c r="G2888" s="5" t="inlineStr">
        <is>
          <t>FS</t>
        </is>
      </c>
      <c r="H2888" s="5" t="inlineStr">
        <is>
          <t>FO</t>
        </is>
      </c>
      <c r="I2888" s="5">
        <f>VLOOKUP(H2888,'5.a Definitions'!E:F,2,FALSE)</f>
        <v/>
      </c>
      <c r="J2888" s="465" t="inlineStr">
        <is>
          <t xml:space="preserve"> Deposition </t>
        </is>
      </c>
      <c r="K2888" s="465" t="inlineStr">
        <is>
          <t xml:space="preserve"> deposition to forests </t>
        </is>
      </c>
      <c r="L2888" s="465" t="inlineStr">
        <is>
          <t xml:space="preserve"> reactive </t>
        </is>
      </c>
      <c r="M2888" s="465" t="inlineStr">
        <is>
          <t xml:space="preserve"> RDN </t>
        </is>
      </c>
      <c r="N2888" s="466" t="n">
        <v>28.53659842877006</v>
      </c>
      <c r="O2888" s="467" t="n">
        <v>0.3766115071511</v>
      </c>
      <c r="P2888" s="468" t="n">
        <v>2005</v>
      </c>
      <c r="Q2888" s="469" t="inlineStr">
        <is>
          <t>NILU and geodata.no</t>
        </is>
      </c>
      <c r="R2888" s="469" t="inlineStr">
        <is>
          <t>ok</t>
        </is>
      </c>
      <c r="S2888" s="469" t="inlineStr">
        <is>
          <t xml:space="preserve"> text </t>
        </is>
      </c>
      <c r="T2888" s="426" t="inlineStr">
        <is>
          <t>Norway</t>
        </is>
      </c>
      <c r="U2888" s="465" t="inlineStr">
        <is>
          <t xml:space="preserve"> - </t>
        </is>
      </c>
      <c r="V2888" s="465" t="n">
        <v>0.04</v>
      </c>
    </row>
    <row r="2889" ht="16" customHeight="1">
      <c r="B2889" s="5" t="inlineStr">
        <is>
          <t>AT.AT-FS.FO</t>
        </is>
      </c>
      <c r="C2889" s="5" t="inlineStr">
        <is>
          <t>AT.AT-FS.FO-N2 fixation-N2</t>
        </is>
      </c>
      <c r="D2889" s="5" t="inlineStr">
        <is>
          <t>AT</t>
        </is>
      </c>
      <c r="E2889" s="5" t="inlineStr">
        <is>
          <t>AT</t>
        </is>
      </c>
      <c r="F2889" s="5">
        <f>VLOOKUP(E2889,'5.a Definitions'!E:F,2,FALSE)</f>
        <v/>
      </c>
      <c r="G2889" s="5" t="inlineStr">
        <is>
          <t>FS</t>
        </is>
      </c>
      <c r="H2889" s="5" t="inlineStr">
        <is>
          <t>FO</t>
        </is>
      </c>
      <c r="I2889" s="5">
        <f>VLOOKUP(H2889,'5.a Definitions'!E:F,2,FALSE)</f>
        <v/>
      </c>
      <c r="J2889" s="465" t="inlineStr">
        <is>
          <t xml:space="preserve"> N2 fixation </t>
        </is>
      </c>
      <c r="K2889" s="465" t="inlineStr">
        <is>
          <t xml:space="preserve"> N2 fixation forests </t>
        </is>
      </c>
      <c r="L2889" s="465" t="inlineStr">
        <is>
          <t xml:space="preserve"> inert </t>
        </is>
      </c>
      <c r="M2889" s="465" t="inlineStr">
        <is>
          <t xml:space="preserve"> N2 </t>
        </is>
      </c>
      <c r="N2889" s="466" t="n">
        <v>18</v>
      </c>
      <c r="O2889" s="467" t="n">
        <v>0.5019089907080868</v>
      </c>
      <c r="P2889" s="468" t="n">
        <v>2005</v>
      </c>
      <c r="Q2889" s="469" t="inlineStr">
        <is>
          <t>Moldan (2025) and SSB</t>
        </is>
      </c>
      <c r="R2889" s="469" t="inlineStr">
        <is>
          <t>ok</t>
        </is>
      </c>
      <c r="S2889" s="469" t="inlineStr">
        <is>
          <t xml:space="preserve"> text </t>
        </is>
      </c>
      <c r="T2889" s="426" t="inlineStr">
        <is>
          <t>Norway</t>
        </is>
      </c>
      <c r="U2889" s="465" t="inlineStr">
        <is>
          <t xml:space="preserve"> - </t>
        </is>
      </c>
      <c r="V2889" s="465" t="n">
        <v>0.04</v>
      </c>
    </row>
    <row r="2890" ht="16" customHeight="1">
      <c r="B2890" s="5" t="inlineStr">
        <is>
          <t>AT.AT-FS.OL</t>
        </is>
      </c>
      <c r="C2890" s="5" t="inlineStr">
        <is>
          <t>AT.AT-FS.OL-Deposition-OXN</t>
        </is>
      </c>
      <c r="D2890" s="5" t="inlineStr">
        <is>
          <t>AT</t>
        </is>
      </c>
      <c r="E2890" s="5" t="inlineStr">
        <is>
          <t>AT</t>
        </is>
      </c>
      <c r="F2890" s="5">
        <f>VLOOKUP(E2890,'5.a Definitions'!E:F,2,FALSE)</f>
        <v/>
      </c>
      <c r="G2890" s="5" t="inlineStr">
        <is>
          <t>FS</t>
        </is>
      </c>
      <c r="H2890" s="5" t="inlineStr">
        <is>
          <t>OL</t>
        </is>
      </c>
      <c r="I2890" s="5">
        <f>VLOOKUP(H2890,'5.a Definitions'!E:F,2,FALSE)</f>
        <v/>
      </c>
      <c r="J2890" s="465" t="inlineStr">
        <is>
          <t xml:space="preserve"> Deposition </t>
        </is>
      </c>
      <c r="K2890" s="465" t="inlineStr">
        <is>
          <t xml:space="preserve"> deposition to other land </t>
        </is>
      </c>
      <c r="L2890" s="465" t="inlineStr">
        <is>
          <t xml:space="preserve"> reactive </t>
        </is>
      </c>
      <c r="M2890" s="465" t="inlineStr">
        <is>
          <t xml:space="preserve"> OXN </t>
        </is>
      </c>
      <c r="N2890" s="466" t="n">
        <v>35.90346649164322</v>
      </c>
      <c r="O2890" s="467" t="n">
        <v>0.3766115071511001</v>
      </c>
      <c r="P2890" s="468" t="n">
        <v>2005</v>
      </c>
      <c r="Q2890" s="469" t="inlineStr">
        <is>
          <t>NILU and geodata.no</t>
        </is>
      </c>
      <c r="R2890" s="469" t="inlineStr">
        <is>
          <t>ok</t>
        </is>
      </c>
      <c r="S2890" s="469" t="inlineStr">
        <is>
          <t xml:space="preserve"> text </t>
        </is>
      </c>
      <c r="T2890" s="426" t="inlineStr">
        <is>
          <t>Norway</t>
        </is>
      </c>
      <c r="U2890" s="465" t="inlineStr">
        <is>
          <t xml:space="preserve"> - </t>
        </is>
      </c>
      <c r="V2890" s="465" t="n">
        <v>0.04</v>
      </c>
    </row>
    <row r="2891" ht="16" customHeight="1">
      <c r="B2891" s="5" t="inlineStr">
        <is>
          <t>AT.AT-FS.OL</t>
        </is>
      </c>
      <c r="C2891" s="5" t="inlineStr">
        <is>
          <t>AT.AT-FS.OL-Deposition-RDN</t>
        </is>
      </c>
      <c r="D2891" s="5" t="inlineStr">
        <is>
          <t>AT</t>
        </is>
      </c>
      <c r="E2891" s="5" t="inlineStr">
        <is>
          <t>AT</t>
        </is>
      </c>
      <c r="F2891" s="5">
        <f>VLOOKUP(E2891,'5.a Definitions'!E:F,2,FALSE)</f>
        <v/>
      </c>
      <c r="G2891" s="5" t="inlineStr">
        <is>
          <t>FS</t>
        </is>
      </c>
      <c r="H2891" s="5" t="inlineStr">
        <is>
          <t>OL</t>
        </is>
      </c>
      <c r="I2891" s="5">
        <f>VLOOKUP(H2891,'5.a Definitions'!E:F,2,FALSE)</f>
        <v/>
      </c>
      <c r="J2891" s="465" t="inlineStr">
        <is>
          <t xml:space="preserve"> Deposition </t>
        </is>
      </c>
      <c r="K2891" s="465" t="inlineStr">
        <is>
          <t xml:space="preserve"> deposition to other land </t>
        </is>
      </c>
      <c r="L2891" s="465" t="inlineStr">
        <is>
          <t xml:space="preserve"> reactive </t>
        </is>
      </c>
      <c r="M2891" s="465" t="inlineStr">
        <is>
          <t xml:space="preserve"> RDN </t>
        </is>
      </c>
      <c r="N2891" s="466" t="n">
        <v>40.42119879360219</v>
      </c>
      <c r="O2891" s="467" t="n">
        <v>0.3766115071511</v>
      </c>
      <c r="P2891" s="468" t="n">
        <v>2005</v>
      </c>
      <c r="Q2891" s="469" t="inlineStr">
        <is>
          <t>NILU and geodata.no</t>
        </is>
      </c>
      <c r="R2891" s="469" t="inlineStr">
        <is>
          <t>ok</t>
        </is>
      </c>
      <c r="S2891" s="469" t="inlineStr">
        <is>
          <t xml:space="preserve"> text </t>
        </is>
      </c>
      <c r="T2891" s="426" t="inlineStr">
        <is>
          <t>Norway</t>
        </is>
      </c>
      <c r="U2891" s="465" t="inlineStr">
        <is>
          <t xml:space="preserve"> - </t>
        </is>
      </c>
      <c r="V2891" s="465" t="n">
        <v>0.04</v>
      </c>
    </row>
    <row r="2892" ht="16" customHeight="1">
      <c r="B2892" s="5" t="inlineStr">
        <is>
          <t>AT.AT-FS.OL</t>
        </is>
      </c>
      <c r="C2892" s="5" t="inlineStr">
        <is>
          <t>AT.AT-FS.OL-N2 fixation-N2</t>
        </is>
      </c>
      <c r="D2892" s="5" t="inlineStr">
        <is>
          <t>AT</t>
        </is>
      </c>
      <c r="E2892" s="5" t="inlineStr">
        <is>
          <t>AT</t>
        </is>
      </c>
      <c r="F2892" s="5">
        <f>VLOOKUP(E2892,'5.a Definitions'!E:F,2,FALSE)</f>
        <v/>
      </c>
      <c r="G2892" s="5" t="inlineStr">
        <is>
          <t>FS</t>
        </is>
      </c>
      <c r="H2892" s="5" t="inlineStr">
        <is>
          <t>OL</t>
        </is>
      </c>
      <c r="I2892" s="5">
        <f>VLOOKUP(H2892,'5.a Definitions'!E:F,2,FALSE)</f>
        <v/>
      </c>
      <c r="J2892" s="465" t="inlineStr">
        <is>
          <t xml:space="preserve"> N2 fixation </t>
        </is>
      </c>
      <c r="K2892" s="465" t="inlineStr">
        <is>
          <t xml:space="preserve"> N2 fixation other land </t>
        </is>
      </c>
      <c r="L2892" s="465" t="inlineStr">
        <is>
          <t xml:space="preserve"> inert </t>
        </is>
      </c>
      <c r="M2892" s="465" t="inlineStr">
        <is>
          <t xml:space="preserve"> N2 </t>
        </is>
      </c>
      <c r="N2892" s="466" t="n">
        <v>23.228884</v>
      </c>
      <c r="O2892" s="467" t="n">
        <v>0.8373855850737826</v>
      </c>
      <c r="P2892" s="468" t="n">
        <v>2005</v>
      </c>
      <c r="Q2892" s="469" t="inlineStr">
        <is>
          <t>CORINE land cover inventory and Reddy &amp; DeLaune (2008)</t>
        </is>
      </c>
      <c r="R2892" s="469" t="inlineStr">
        <is>
          <t>ok</t>
        </is>
      </c>
      <c r="S2892" s="469" t="inlineStr">
        <is>
          <t xml:space="preserve"> text </t>
        </is>
      </c>
      <c r="T2892" s="426" t="inlineStr">
        <is>
          <t>Norway</t>
        </is>
      </c>
      <c r="U2892" s="465" t="inlineStr">
        <is>
          <t xml:space="preserve"> - </t>
        </is>
      </c>
      <c r="V2892" s="465" t="n">
        <v>0.04</v>
      </c>
    </row>
    <row r="2893" ht="16" customHeight="1">
      <c r="B2893" s="5" t="inlineStr">
        <is>
          <t>AT.AT-HS.HS</t>
        </is>
      </c>
      <c r="C2893" s="5" t="inlineStr">
        <is>
          <t>AT.AT-HS.HS-Deposition-OXN</t>
        </is>
      </c>
      <c r="D2893" s="5" t="inlineStr">
        <is>
          <t>AT</t>
        </is>
      </c>
      <c r="E2893" s="5" t="inlineStr">
        <is>
          <t>AT</t>
        </is>
      </c>
      <c r="F2893" s="5">
        <f>VLOOKUP(E2893,'5.a Definitions'!E:F,2,FALSE)</f>
        <v/>
      </c>
      <c r="G2893" s="5" t="inlineStr">
        <is>
          <t>HS</t>
        </is>
      </c>
      <c r="H2893" s="5" t="inlineStr">
        <is>
          <t>HS</t>
        </is>
      </c>
      <c r="I2893" s="5">
        <f>VLOOKUP(H2893,'5.a Definitions'!E:F,2,FALSE)</f>
        <v/>
      </c>
      <c r="J2893" s="465" t="inlineStr">
        <is>
          <t xml:space="preserve"> Deposition </t>
        </is>
      </c>
      <c r="K2893" s="465" t="inlineStr">
        <is>
          <t xml:space="preserve"> deposition to settlements </t>
        </is>
      </c>
      <c r="L2893" s="465" t="inlineStr">
        <is>
          <t xml:space="preserve"> reactive </t>
        </is>
      </c>
      <c r="M2893" s="465" t="inlineStr">
        <is>
          <t xml:space="preserve"> OXN </t>
        </is>
      </c>
      <c r="N2893" s="466" t="n">
        <v>1.947183830551937</v>
      </c>
      <c r="O2893" s="467" t="n">
        <v>0.3766115071511</v>
      </c>
      <c r="P2893" s="468" t="n">
        <v>2005</v>
      </c>
      <c r="Q2893" s="469" t="inlineStr">
        <is>
          <t>NILU and geodata.no</t>
        </is>
      </c>
      <c r="R2893" s="469" t="inlineStr">
        <is>
          <t>ok</t>
        </is>
      </c>
      <c r="S2893" s="469" t="inlineStr">
        <is>
          <t xml:space="preserve"> text </t>
        </is>
      </c>
      <c r="T2893" s="426" t="inlineStr">
        <is>
          <t>Norway</t>
        </is>
      </c>
      <c r="U2893" s="465" t="inlineStr">
        <is>
          <t xml:space="preserve"> - </t>
        </is>
      </c>
      <c r="V2893" s="465" t="n">
        <v>0.04</v>
      </c>
    </row>
    <row r="2894" ht="16" customHeight="1">
      <c r="B2894" s="5" t="inlineStr">
        <is>
          <t>AT.AT-HS.HS</t>
        </is>
      </c>
      <c r="C2894" s="5" t="inlineStr">
        <is>
          <t>AT.AT-HS.HS-Deposition-RDN</t>
        </is>
      </c>
      <c r="D2894" s="5" t="inlineStr">
        <is>
          <t>AT</t>
        </is>
      </c>
      <c r="E2894" s="5" t="inlineStr">
        <is>
          <t>AT</t>
        </is>
      </c>
      <c r="F2894" s="5">
        <f>VLOOKUP(E2894,'5.a Definitions'!E:F,2,FALSE)</f>
        <v/>
      </c>
      <c r="G2894" s="5" t="inlineStr">
        <is>
          <t>HS</t>
        </is>
      </c>
      <c r="H2894" s="5" t="inlineStr">
        <is>
          <t>HS</t>
        </is>
      </c>
      <c r="I2894" s="5">
        <f>VLOOKUP(H2894,'5.a Definitions'!E:F,2,FALSE)</f>
        <v/>
      </c>
      <c r="J2894" s="465" t="inlineStr">
        <is>
          <t xml:space="preserve"> Deposition </t>
        </is>
      </c>
      <c r="K2894" s="465" t="inlineStr">
        <is>
          <t xml:space="preserve"> deposition to settlements </t>
        </is>
      </c>
      <c r="L2894" s="465" t="inlineStr">
        <is>
          <t xml:space="preserve"> reactive </t>
        </is>
      </c>
      <c r="M2894" s="465" t="inlineStr">
        <is>
          <t xml:space="preserve"> RDN </t>
        </is>
      </c>
      <c r="N2894" s="466" t="n">
        <v>1.830473683232875</v>
      </c>
      <c r="O2894" s="467" t="n">
        <v>0.3766115071511001</v>
      </c>
      <c r="P2894" s="468" t="n">
        <v>2005</v>
      </c>
      <c r="Q2894" s="469" t="inlineStr">
        <is>
          <t>NILU and geodata.no</t>
        </is>
      </c>
      <c r="R2894" s="469" t="inlineStr">
        <is>
          <t>ok</t>
        </is>
      </c>
      <c r="S2894" s="469" t="inlineStr">
        <is>
          <t xml:space="preserve"> text </t>
        </is>
      </c>
      <c r="T2894" s="426" t="inlineStr">
        <is>
          <t>Norway</t>
        </is>
      </c>
      <c r="U2894" s="465" t="inlineStr">
        <is>
          <t xml:space="preserve"> - </t>
        </is>
      </c>
      <c r="V2894" s="465" t="n">
        <v>0.04</v>
      </c>
    </row>
    <row r="2895" ht="16" customHeight="1">
      <c r="B2895" s="5" t="inlineStr">
        <is>
          <t>AT.AT-HY.SW</t>
        </is>
      </c>
      <c r="C2895" s="5" t="inlineStr">
        <is>
          <t>AT.AT-HY.SW-Deposition-OXN</t>
        </is>
      </c>
      <c r="D2895" s="5" t="inlineStr">
        <is>
          <t>AT</t>
        </is>
      </c>
      <c r="E2895" s="5" t="inlineStr">
        <is>
          <t>AT</t>
        </is>
      </c>
      <c r="F2895" s="5">
        <f>VLOOKUP(E2895,'5.a Definitions'!E:F,2,FALSE)</f>
        <v/>
      </c>
      <c r="G2895" s="5" t="inlineStr">
        <is>
          <t>HY</t>
        </is>
      </c>
      <c r="H2895" s="5" t="inlineStr">
        <is>
          <t>SW</t>
        </is>
      </c>
      <c r="I2895" s="5">
        <f>VLOOKUP(H2895,'5.a Definitions'!E:F,2,FALSE)</f>
        <v/>
      </c>
      <c r="J2895" s="465" t="inlineStr">
        <is>
          <t xml:space="preserve"> Deposition </t>
        </is>
      </c>
      <c r="K2895" s="465" t="inlineStr">
        <is>
          <t xml:space="preserve"> deposition to surface water </t>
        </is>
      </c>
      <c r="L2895" s="465" t="inlineStr">
        <is>
          <t xml:space="preserve"> reactive </t>
        </is>
      </c>
      <c r="M2895" s="465" t="inlineStr">
        <is>
          <t xml:space="preserve"> OXN </t>
        </is>
      </c>
      <c r="N2895" s="466" t="n">
        <v>5.07781198928235</v>
      </c>
      <c r="O2895" s="467" t="n">
        <v>0.3766115071511001</v>
      </c>
      <c r="P2895" s="468" t="n">
        <v>2005</v>
      </c>
      <c r="Q2895" s="469" t="inlineStr">
        <is>
          <t>NILU and geodata.no</t>
        </is>
      </c>
      <c r="R2895" s="469" t="inlineStr">
        <is>
          <t>ok</t>
        </is>
      </c>
      <c r="S2895" s="469" t="inlineStr">
        <is>
          <t xml:space="preserve"> text </t>
        </is>
      </c>
      <c r="T2895" s="426" t="inlineStr">
        <is>
          <t>Norway</t>
        </is>
      </c>
      <c r="U2895" s="465" t="inlineStr">
        <is>
          <t xml:space="preserve"> - </t>
        </is>
      </c>
      <c r="V2895" s="465" t="n">
        <v>0.04</v>
      </c>
    </row>
    <row r="2896" ht="16" customHeight="1">
      <c r="B2896" s="5" t="inlineStr">
        <is>
          <t>AT.AT-HY.SW</t>
        </is>
      </c>
      <c r="C2896" s="5" t="inlineStr">
        <is>
          <t>AT.AT-HY.SW-Deposition-RDN</t>
        </is>
      </c>
      <c r="D2896" s="5" t="inlineStr">
        <is>
          <t>AT</t>
        </is>
      </c>
      <c r="E2896" s="5" t="inlineStr">
        <is>
          <t>AT</t>
        </is>
      </c>
      <c r="F2896" s="5">
        <f>VLOOKUP(E2896,'5.a Definitions'!E:F,2,FALSE)</f>
        <v/>
      </c>
      <c r="G2896" s="5" t="inlineStr">
        <is>
          <t>HY</t>
        </is>
      </c>
      <c r="H2896" s="5" t="inlineStr">
        <is>
          <t>SW</t>
        </is>
      </c>
      <c r="I2896" s="5">
        <f>VLOOKUP(H2896,'5.a Definitions'!E:F,2,FALSE)</f>
        <v/>
      </c>
      <c r="J2896" s="465" t="inlineStr">
        <is>
          <t xml:space="preserve"> Deposition </t>
        </is>
      </c>
      <c r="K2896" s="465" t="inlineStr">
        <is>
          <t xml:space="preserve"> deposition to surface water </t>
        </is>
      </c>
      <c r="L2896" s="465" t="inlineStr">
        <is>
          <t xml:space="preserve"> reactive </t>
        </is>
      </c>
      <c r="M2896" s="465" t="inlineStr">
        <is>
          <t xml:space="preserve"> RDN </t>
        </is>
      </c>
      <c r="N2896" s="466" t="n">
        <v>5.214497837115424</v>
      </c>
      <c r="O2896" s="467" t="n">
        <v>0.3766115071511</v>
      </c>
      <c r="P2896" s="468" t="n">
        <v>2005</v>
      </c>
      <c r="Q2896" s="469" t="inlineStr">
        <is>
          <t>NILU and geodata.no</t>
        </is>
      </c>
      <c r="R2896" s="469" t="inlineStr">
        <is>
          <t>ok</t>
        </is>
      </c>
      <c r="S2896" s="469" t="inlineStr">
        <is>
          <t xml:space="preserve"> text </t>
        </is>
      </c>
      <c r="T2896" s="426" t="inlineStr">
        <is>
          <t>Norway</t>
        </is>
      </c>
      <c r="U2896" s="465" t="inlineStr">
        <is>
          <t xml:space="preserve"> - </t>
        </is>
      </c>
      <c r="V2896" s="465" t="n">
        <v>0.04</v>
      </c>
    </row>
    <row r="2897" ht="16" customHeight="1">
      <c r="B2897" s="5" t="inlineStr">
        <is>
          <t>AT.AT-HY.SW</t>
        </is>
      </c>
      <c r="C2897" s="5" t="inlineStr">
        <is>
          <t>AT.AT-HY.SW-N2 fixation-N2</t>
        </is>
      </c>
      <c r="D2897" s="5" t="inlineStr">
        <is>
          <t>AT</t>
        </is>
      </c>
      <c r="E2897" s="5" t="inlineStr">
        <is>
          <t>AT</t>
        </is>
      </c>
      <c r="F2897" s="5">
        <f>VLOOKUP(E2897,'5.a Definitions'!E:F,2,FALSE)</f>
        <v/>
      </c>
      <c r="G2897" s="5" t="inlineStr">
        <is>
          <t>HY</t>
        </is>
      </c>
      <c r="H2897" s="5" t="inlineStr">
        <is>
          <t>SW</t>
        </is>
      </c>
      <c r="I2897" s="5">
        <f>VLOOKUP(H2897,'5.a Definitions'!E:F,2,FALSE)</f>
        <v/>
      </c>
      <c r="J2897" s="465" t="inlineStr">
        <is>
          <t xml:space="preserve"> N2 fixation </t>
        </is>
      </c>
      <c r="K2897" s="465" t="inlineStr">
        <is>
          <t xml:space="preserve"> N2 fixation surface water </t>
        </is>
      </c>
      <c r="L2897" s="465" t="inlineStr">
        <is>
          <t xml:space="preserve"> inert </t>
        </is>
      </c>
      <c r="M2897" s="465" t="inlineStr">
        <is>
          <t xml:space="preserve"> N2 </t>
        </is>
      </c>
      <c r="N2897" s="466" t="n">
        <v>2.0457</v>
      </c>
      <c r="O2897" s="467" t="n">
        <v>8.962723886426243</v>
      </c>
      <c r="P2897" s="468" t="n">
        <v>2005</v>
      </c>
      <c r="Q2897" s="469" t="inlineStr">
        <is>
          <t>NIBIO and Reddy &amp; DeLaune (2008)</t>
        </is>
      </c>
      <c r="R2897" s="469" t="inlineStr">
        <is>
          <t>ok</t>
        </is>
      </c>
      <c r="S2897" s="469" t="inlineStr">
        <is>
          <t xml:space="preserve"> text </t>
        </is>
      </c>
      <c r="T2897" s="426" t="inlineStr">
        <is>
          <t>Norway</t>
        </is>
      </c>
      <c r="U2897" s="465" t="inlineStr">
        <is>
          <t xml:space="preserve"> - </t>
        </is>
      </c>
      <c r="V2897" s="465" t="n">
        <v>0.04</v>
      </c>
    </row>
    <row r="2898" ht="16" customHeight="1">
      <c r="B2898" s="5" t="inlineStr">
        <is>
          <t>AT.AT-RW.RW</t>
        </is>
      </c>
      <c r="C2898" s="5" t="inlineStr">
        <is>
          <t>AT.AT-RW.RW-Atmospheric outflow-RDN</t>
        </is>
      </c>
      <c r="D2898" s="5" t="inlineStr">
        <is>
          <t>AT</t>
        </is>
      </c>
      <c r="E2898" s="5" t="inlineStr">
        <is>
          <t>AT</t>
        </is>
      </c>
      <c r="F2898" s="5">
        <f>VLOOKUP(E2898,'5.a Definitions'!E:F,2,FALSE)</f>
        <v/>
      </c>
      <c r="G2898" s="5" t="inlineStr">
        <is>
          <t>RW</t>
        </is>
      </c>
      <c r="H2898" s="5" t="inlineStr">
        <is>
          <t>RW</t>
        </is>
      </c>
      <c r="I2898" s="5">
        <f>VLOOKUP(H2898,'5.a Definitions'!E:F,2,FALSE)</f>
        <v/>
      </c>
      <c r="J2898" s="465" t="inlineStr">
        <is>
          <t xml:space="preserve"> Atmospheric outflow </t>
        </is>
      </c>
      <c r="K2898" s="465" t="inlineStr">
        <is>
          <t xml:space="preserve"> atmospheric outflow </t>
        </is>
      </c>
      <c r="L2898" s="465" t="inlineStr">
        <is>
          <t xml:space="preserve"> reactive </t>
        </is>
      </c>
      <c r="M2898" s="465" t="inlineStr">
        <is>
          <t xml:space="preserve"> RDN </t>
        </is>
      </c>
      <c r="N2898" s="466" t="n">
        <v>10.38417299519407</v>
      </c>
      <c r="O2898" s="467" t="n">
        <v>0.4978678205152002</v>
      </c>
      <c r="P2898" s="468" t="n">
        <v>2005</v>
      </c>
      <c r="Q2898" s="469" t="inlineStr">
        <is>
          <t>EMEP SR tables</t>
        </is>
      </c>
      <c r="R2898" s="469" t="inlineStr">
        <is>
          <t>ok</t>
        </is>
      </c>
      <c r="S2898" s="469" t="inlineStr">
        <is>
          <t xml:space="preserve"> text </t>
        </is>
      </c>
      <c r="T2898" s="426" t="inlineStr">
        <is>
          <t>Norway</t>
        </is>
      </c>
      <c r="U2898" s="465" t="inlineStr">
        <is>
          <t xml:space="preserve"> - </t>
        </is>
      </c>
      <c r="V2898" s="465" t="n">
        <v>0.04</v>
      </c>
    </row>
    <row r="2899" ht="16" customHeight="1" thickBot="1">
      <c r="A2899" s="493" t="n"/>
      <c r="B2899" s="6" t="inlineStr">
        <is>
          <t>AT.AT-RW.RW</t>
        </is>
      </c>
      <c r="C2899" s="6" t="inlineStr">
        <is>
          <t>AT.AT-RW.RW-Atmospheric outflow-OXN</t>
        </is>
      </c>
      <c r="D2899" s="6" t="inlineStr">
        <is>
          <t>AT</t>
        </is>
      </c>
      <c r="E2899" s="6" t="inlineStr">
        <is>
          <t>AT</t>
        </is>
      </c>
      <c r="F2899" s="5">
        <f>VLOOKUP(E2899,'5.a Definitions'!E:F,2,FALSE)</f>
        <v/>
      </c>
      <c r="G2899" s="6" t="inlineStr">
        <is>
          <t>RW</t>
        </is>
      </c>
      <c r="H2899" s="6" t="inlineStr">
        <is>
          <t>RW</t>
        </is>
      </c>
      <c r="I2899" s="5">
        <f>VLOOKUP(H2899,'5.a Definitions'!E:F,2,FALSE)</f>
        <v/>
      </c>
      <c r="J2899" s="470" t="inlineStr">
        <is>
          <t xml:space="preserve"> Atmospheric outflow </t>
        </is>
      </c>
      <c r="K2899" s="470" t="inlineStr">
        <is>
          <t xml:space="preserve"> atmospheric outflow </t>
        </is>
      </c>
      <c r="L2899" s="470" t="inlineStr">
        <is>
          <t xml:space="preserve"> reactive </t>
        </is>
      </c>
      <c r="M2899" s="470" t="inlineStr">
        <is>
          <t xml:space="preserve"> OXN </t>
        </is>
      </c>
      <c r="N2899" s="466" t="n">
        <v>35.97800876800003</v>
      </c>
      <c r="O2899" s="471" t="n">
        <v>0.4978678205152003</v>
      </c>
      <c r="P2899" s="468" t="n">
        <v>2005</v>
      </c>
      <c r="Q2899" s="472" t="inlineStr">
        <is>
          <t>EMEP SR tables</t>
        </is>
      </c>
      <c r="R2899" s="469" t="inlineStr">
        <is>
          <t>ok</t>
        </is>
      </c>
      <c r="S2899" s="472" t="inlineStr">
        <is>
          <t xml:space="preserve"> text </t>
        </is>
      </c>
      <c r="T2899" s="426" t="inlineStr">
        <is>
          <t>Norway</t>
        </is>
      </c>
      <c r="U2899" s="470" t="inlineStr">
        <is>
          <t xml:space="preserve"> - </t>
        </is>
      </c>
      <c r="V2899" s="470" t="n">
        <v>0.04</v>
      </c>
    </row>
    <row r="2900" ht="16" customHeight="1">
      <c r="A2900" s="491" t="inlineStr">
        <is>
          <t>Hydrosphere</t>
        </is>
      </c>
      <c r="B2900" s="5" t="inlineStr">
        <is>
          <t>HY.CW-MP.FP</t>
        </is>
      </c>
      <c r="C2900" s="5" t="inlineStr">
        <is>
          <t>HY.CW-MP.FP-Fish (wild catch)-Nmix</t>
        </is>
      </c>
      <c r="D2900" s="5" t="inlineStr">
        <is>
          <t>HY</t>
        </is>
      </c>
      <c r="E2900" s="5" t="inlineStr">
        <is>
          <t>CW</t>
        </is>
      </c>
      <c r="F2900" s="5">
        <f>VLOOKUP(E2900,'5.a Definitions'!E:F,2,FALSE)</f>
        <v/>
      </c>
      <c r="G2900" s="5" t="inlineStr">
        <is>
          <t>MP</t>
        </is>
      </c>
      <c r="H2900" s="5" t="inlineStr">
        <is>
          <t>FP</t>
        </is>
      </c>
      <c r="I2900" s="5">
        <f>VLOOKUP(H2900,'5.a Definitions'!E:F,2,FALSE)</f>
        <v/>
      </c>
      <c r="J2900" s="465" t="inlineStr">
        <is>
          <t xml:space="preserve"> Fish (wild catch) </t>
        </is>
      </c>
      <c r="K2900" s="5" t="inlineStr">
        <is>
          <t>coastal water fish (wild catch)</t>
        </is>
      </c>
      <c r="L2900" s="465" t="inlineStr">
        <is>
          <t xml:space="preserve"> reactive </t>
        </is>
      </c>
      <c r="M2900" s="465" t="inlineStr">
        <is>
          <t xml:space="preserve"> Nmix </t>
        </is>
      </c>
      <c r="N2900" s="466" t="n">
        <v>65.3977704492</v>
      </c>
      <c r="O2900" s="467" t="n">
        <v>0.113943871752559</v>
      </c>
      <c r="P2900" s="468" t="n">
        <v>2005</v>
      </c>
      <c r="Q2900" s="469" t="inlineStr">
        <is>
          <t>Fiskeridirektoratet</t>
        </is>
      </c>
      <c r="R2900" s="469" t="inlineStr">
        <is>
          <t>ok</t>
        </is>
      </c>
      <c r="S2900" s="469" t="inlineStr">
        <is>
          <t xml:space="preserve"> text </t>
        </is>
      </c>
      <c r="T2900" s="426" t="inlineStr">
        <is>
          <t>Norway</t>
        </is>
      </c>
      <c r="U2900" s="5" t="inlineStr">
        <is>
          <t>useful output</t>
        </is>
      </c>
      <c r="V2900" s="465" t="n">
        <v>0.04</v>
      </c>
    </row>
    <row r="2901" ht="16" customHeight="1">
      <c r="B2901" s="5" t="inlineStr">
        <is>
          <t>HY.SW-AT.AT</t>
        </is>
      </c>
      <c r="C2901" s="5" t="inlineStr">
        <is>
          <t>HY.SW-AT.AT-Emissions-N2</t>
        </is>
      </c>
      <c r="D2901" s="5" t="inlineStr">
        <is>
          <t>HY</t>
        </is>
      </c>
      <c r="E2901" s="5" t="inlineStr">
        <is>
          <t>SW</t>
        </is>
      </c>
      <c r="F2901" s="5">
        <f>VLOOKUP(E2901,'5.a Definitions'!E:F,2,FALSE)</f>
        <v/>
      </c>
      <c r="G2901" s="5" t="inlineStr">
        <is>
          <t>AT</t>
        </is>
      </c>
      <c r="H2901" s="5" t="inlineStr">
        <is>
          <t>AT</t>
        </is>
      </c>
      <c r="I2901" s="5">
        <f>VLOOKUP(H2901,'5.a Definitions'!E:F,2,FALSE)</f>
        <v/>
      </c>
      <c r="J2901" s="465" t="inlineStr">
        <is>
          <t xml:space="preserve"> Emissions </t>
        </is>
      </c>
      <c r="K2901" s="465" t="inlineStr">
        <is>
          <t xml:space="preserve"> surface water emissions </t>
        </is>
      </c>
      <c r="L2901" s="465" t="inlineStr">
        <is>
          <t xml:space="preserve"> inert </t>
        </is>
      </c>
      <c r="M2901" s="465" t="inlineStr">
        <is>
          <t xml:space="preserve"> N2 </t>
        </is>
      </c>
      <c r="N2901" s="466" t="n">
        <v>13.85898812310966</v>
      </c>
      <c r="O2901" s="467" t="n">
        <v>0.6180773708186221</v>
      </c>
      <c r="P2901" s="468" t="n">
        <v>2005</v>
      </c>
      <c r="Q2901" s="469" t="inlineStr">
        <is>
          <t>Filled (extrapolated from 2013: inflow to coastal waters x TEOTIL3 retention ratio)</t>
        </is>
      </c>
      <c r="R2901" s="469" t="inlineStr">
        <is>
          <t>ok</t>
        </is>
      </c>
      <c r="S2901" s="469" t="inlineStr">
        <is>
          <t xml:space="preserve"> text </t>
        </is>
      </c>
      <c r="T2901" s="426" t="inlineStr">
        <is>
          <t>Norway</t>
        </is>
      </c>
      <c r="U2901" s="465" t="inlineStr">
        <is>
          <t xml:space="preserve"> N wasted </t>
        </is>
      </c>
      <c r="V2901" s="465" t="n">
        <v>0.04</v>
      </c>
    </row>
    <row r="2902" ht="16" customHeight="1">
      <c r="B2902" s="5" t="inlineStr">
        <is>
          <t>HY.SW-AT.AT</t>
        </is>
      </c>
      <c r="C2902" s="5" t="inlineStr">
        <is>
          <t>HY.SW-AT.AT-Emissions-N2O</t>
        </is>
      </c>
      <c r="D2902" s="5" t="inlineStr">
        <is>
          <t>HY</t>
        </is>
      </c>
      <c r="E2902" s="5" t="inlineStr">
        <is>
          <t>SW</t>
        </is>
      </c>
      <c r="F2902" s="5">
        <f>VLOOKUP(E2902,'5.a Definitions'!E:F,2,FALSE)</f>
        <v/>
      </c>
      <c r="G2902" s="5" t="inlineStr">
        <is>
          <t>AT</t>
        </is>
      </c>
      <c r="H2902" s="5" t="inlineStr">
        <is>
          <t>AT</t>
        </is>
      </c>
      <c r="I2902" s="5">
        <f>VLOOKUP(H2902,'5.a Definitions'!E:F,2,FALSE)</f>
        <v/>
      </c>
      <c r="J2902" s="465" t="inlineStr">
        <is>
          <t xml:space="preserve"> Emissions </t>
        </is>
      </c>
      <c r="K2902" s="465" t="inlineStr">
        <is>
          <t xml:space="preserve"> surface water emissions </t>
        </is>
      </c>
      <c r="L2902" s="465" t="inlineStr">
        <is>
          <t xml:space="preserve"> reactive </t>
        </is>
      </c>
      <c r="M2902" s="465" t="inlineStr">
        <is>
          <t xml:space="preserve"> N2O </t>
        </is>
      </c>
      <c r="N2902" s="466" t="n">
        <v>0.1399897790213097</v>
      </c>
      <c r="O2902" s="467" t="n">
        <v>10.84074424797252</v>
      </c>
      <c r="P2902" s="468" t="n">
        <v>2005</v>
      </c>
      <c r="Q2902" s="469" t="inlineStr">
        <is>
          <t>Filled (extrapolated from 2013: inflow to coastal waters x TEOTIL3 retention ratio)</t>
        </is>
      </c>
      <c r="R2902" s="469" t="inlineStr">
        <is>
          <t>ok</t>
        </is>
      </c>
      <c r="S2902" s="469" t="inlineStr">
        <is>
          <t xml:space="preserve"> text </t>
        </is>
      </c>
      <c r="T2902" s="426" t="inlineStr">
        <is>
          <t>Norway</t>
        </is>
      </c>
      <c r="U2902" s="465" t="inlineStr">
        <is>
          <t xml:space="preserve"> N wasted </t>
        </is>
      </c>
      <c r="V2902" s="465" t="n">
        <v>0.04</v>
      </c>
    </row>
    <row r="2903" ht="16" customHeight="1">
      <c r="B2903" s="5" t="inlineStr">
        <is>
          <t>HY.SW-HY.CW</t>
        </is>
      </c>
      <c r="C2903" s="5" t="inlineStr">
        <is>
          <t>HY.SW-HY.CW-Inflow to coastal waters-Nmix</t>
        </is>
      </c>
      <c r="D2903" s="5" t="inlineStr">
        <is>
          <t>HY</t>
        </is>
      </c>
      <c r="E2903" s="5" t="inlineStr">
        <is>
          <t>SW</t>
        </is>
      </c>
      <c r="F2903" s="5">
        <f>VLOOKUP(E2903,'5.a Definitions'!E:F,2,FALSE)</f>
        <v/>
      </c>
      <c r="G2903" s="5" t="inlineStr">
        <is>
          <t>HY</t>
        </is>
      </c>
      <c r="H2903" s="5" t="inlineStr">
        <is>
          <t>CW</t>
        </is>
      </c>
      <c r="I2903" s="5">
        <f>VLOOKUP(H2903,'5.a Definitions'!E:F,2,FALSE)</f>
        <v/>
      </c>
      <c r="J2903" s="465" t="inlineStr">
        <is>
          <t xml:space="preserve"> Inflow to coastal waters </t>
        </is>
      </c>
      <c r="K2903" s="465" t="inlineStr">
        <is>
          <t xml:space="preserve"> inflow to coastal water </t>
        </is>
      </c>
      <c r="L2903" s="465" t="inlineStr">
        <is>
          <t xml:space="preserve"> reactive </t>
        </is>
      </c>
      <c r="M2903" s="465" t="inlineStr">
        <is>
          <t xml:space="preserve"> Nmix </t>
        </is>
      </c>
      <c r="N2903" s="466" t="n">
        <v>116.4160785730668</v>
      </c>
      <c r="O2903" s="467" t="n">
        <v>0.2175073671475061</v>
      </c>
      <c r="P2903" s="468" t="n">
        <v>2005</v>
      </c>
      <c r="Q2903" s="469" t="inlineStr">
        <is>
          <t>NIVA TEOTIL2, bias-corrected to TEOTIL3</t>
        </is>
      </c>
      <c r="R2903" s="469" t="inlineStr">
        <is>
          <t>ok</t>
        </is>
      </c>
      <c r="S2903" s="469" t="inlineStr">
        <is>
          <t xml:space="preserve"> text </t>
        </is>
      </c>
      <c r="T2903" s="426" t="inlineStr">
        <is>
          <t>Norway</t>
        </is>
      </c>
      <c r="U2903" s="465" t="inlineStr">
        <is>
          <t xml:space="preserve"> - </t>
        </is>
      </c>
      <c r="V2903" s="465" t="n">
        <v>0.04</v>
      </c>
    </row>
    <row r="2904" ht="16" customHeight="1">
      <c r="B2904" s="5" t="inlineStr">
        <is>
          <t>HY.CW-MP.FP</t>
        </is>
      </c>
      <c r="C2904" s="5" t="inlineStr">
        <is>
          <t>HY.CW-MP.FP-Shellfish-Nmix</t>
        </is>
      </c>
      <c r="D2904" s="5" t="inlineStr">
        <is>
          <t>HY</t>
        </is>
      </c>
      <c r="E2904" s="5" t="inlineStr">
        <is>
          <t>CW</t>
        </is>
      </c>
      <c r="F2904" s="5">
        <f>VLOOKUP(E2904,'5.a Definitions'!E:F,2,FALSE)</f>
        <v/>
      </c>
      <c r="G2904" s="5" t="inlineStr">
        <is>
          <t>MP</t>
        </is>
      </c>
      <c r="H2904" s="5" t="inlineStr">
        <is>
          <t>FP</t>
        </is>
      </c>
      <c r="I2904" s="5">
        <f>VLOOKUP(H2904,'5.a Definitions'!E:F,2,FALSE)</f>
        <v/>
      </c>
      <c r="J2904" s="465" t="inlineStr">
        <is>
          <t xml:space="preserve"> Shellfish </t>
        </is>
      </c>
      <c r="K2904" s="465" t="inlineStr">
        <is>
          <t xml:space="preserve"> coastal water shellfish </t>
        </is>
      </c>
      <c r="L2904" s="465" t="inlineStr">
        <is>
          <t xml:space="preserve"> reactive </t>
        </is>
      </c>
      <c r="M2904" s="465" t="inlineStr">
        <is>
          <t xml:space="preserve"> Nmix </t>
        </is>
      </c>
      <c r="N2904" s="466" t="n">
        <v>1.8873555572</v>
      </c>
      <c r="O2904" s="467" t="n">
        <v>0.1486986690544476</v>
      </c>
      <c r="P2904" s="468" t="n">
        <v>2005</v>
      </c>
      <c r="Q2904" s="469" t="inlineStr">
        <is>
          <t>Fiskeridirektoratet</t>
        </is>
      </c>
      <c r="R2904" s="469" t="inlineStr">
        <is>
          <t>ok</t>
        </is>
      </c>
      <c r="S2904" s="469" t="inlineStr">
        <is>
          <t xml:space="preserve"> text </t>
        </is>
      </c>
      <c r="T2904" s="426" t="inlineStr">
        <is>
          <t>Norway</t>
        </is>
      </c>
      <c r="U2904" s="5" t="inlineStr">
        <is>
          <t>useful output</t>
        </is>
      </c>
      <c r="V2904" s="465" t="n">
        <v>0.04</v>
      </c>
    </row>
    <row r="2905" ht="16" customHeight="1">
      <c r="B2905" s="5" t="inlineStr">
        <is>
          <t>HY.AC-MP.FP</t>
        </is>
      </c>
      <c r="C2905" s="5" t="inlineStr">
        <is>
          <t>HY.AC-MP.FP-Coastal fish and seafood-Nmix</t>
        </is>
      </c>
      <c r="D2905" s="5" t="inlineStr">
        <is>
          <t>HY</t>
        </is>
      </c>
      <c r="E2905" s="5" t="inlineStr">
        <is>
          <t>AC</t>
        </is>
      </c>
      <c r="F2905" s="5">
        <f>VLOOKUP(E2905,'5.a Definitions'!E:F,2,FALSE)</f>
        <v/>
      </c>
      <c r="G2905" s="5" t="inlineStr">
        <is>
          <t>MP</t>
        </is>
      </c>
      <c r="H2905" s="5" t="inlineStr">
        <is>
          <t>FP</t>
        </is>
      </c>
      <c r="I2905" s="5">
        <f>VLOOKUP(H2905,'5.a Definitions'!E:F,2,FALSE)</f>
        <v/>
      </c>
      <c r="J2905" s="465" t="inlineStr">
        <is>
          <t xml:space="preserve"> Coastal fish and seafood </t>
        </is>
      </c>
      <c r="K2905" s="465" t="inlineStr">
        <is>
          <t xml:space="preserve"> aquaculture coastal fish and seafood </t>
        </is>
      </c>
      <c r="L2905" s="465" t="inlineStr">
        <is>
          <t xml:space="preserve"> reactive </t>
        </is>
      </c>
      <c r="M2905" s="465" t="inlineStr">
        <is>
          <t xml:space="preserve"> Nmix </t>
        </is>
      </c>
      <c r="N2905" s="466" t="n">
        <v>18.60666658514449</v>
      </c>
      <c r="O2905" s="467" t="n">
        <v>0.11351147245133</v>
      </c>
      <c r="P2905" s="468" t="n">
        <v>2005</v>
      </c>
      <c r="Q2905" s="469" t="inlineStr">
        <is>
          <t>Fiskeridirektoratet; dead and discarded fish filled (extrapolated from 2007 as a share of harvest)</t>
        </is>
      </c>
      <c r="R2905" s="469" t="inlineStr">
        <is>
          <t>ok</t>
        </is>
      </c>
      <c r="S2905" s="469" t="inlineStr">
        <is>
          <t xml:space="preserve"> text </t>
        </is>
      </c>
      <c r="T2905" s="426" t="inlineStr">
        <is>
          <t>Norway</t>
        </is>
      </c>
      <c r="U2905" s="5" t="inlineStr">
        <is>
          <t>useful output</t>
        </is>
      </c>
      <c r="V2905" s="465" t="n">
        <v>0.04</v>
      </c>
    </row>
    <row r="2906" ht="16" customHeight="1">
      <c r="B2906" s="5" t="inlineStr">
        <is>
          <t>HY.AC-MP.FP</t>
        </is>
      </c>
      <c r="C2906" s="5" t="inlineStr">
        <is>
          <t>HY.AC-MP.FP-Freshwater fish and seafood-Nmix</t>
        </is>
      </c>
      <c r="D2906" s="5" t="inlineStr">
        <is>
          <t>HY</t>
        </is>
      </c>
      <c r="E2906" s="5" t="inlineStr">
        <is>
          <t>AC</t>
        </is>
      </c>
      <c r="F2906" s="5">
        <f>VLOOKUP(E2906,'5.a Definitions'!E:F,2,FALSE)</f>
        <v/>
      </c>
      <c r="G2906" s="5" t="inlineStr">
        <is>
          <t>MP</t>
        </is>
      </c>
      <c r="H2906" s="5" t="inlineStr">
        <is>
          <t>FP</t>
        </is>
      </c>
      <c r="I2906" s="5">
        <f>VLOOKUP(H2906,'5.a Definitions'!E:F,2,FALSE)</f>
        <v/>
      </c>
      <c r="J2906" s="465" t="inlineStr">
        <is>
          <t xml:space="preserve"> Freshwater fish and seafood </t>
        </is>
      </c>
      <c r="K2906" s="465" t="inlineStr">
        <is>
          <t xml:space="preserve"> aquaculture freshwater fish and seafood </t>
        </is>
      </c>
      <c r="L2906" s="465" t="inlineStr">
        <is>
          <t xml:space="preserve"> reactive </t>
        </is>
      </c>
      <c r="M2906" s="465" t="inlineStr">
        <is>
          <t xml:space="preserve"> Nmix </t>
        </is>
      </c>
      <c r="N2906" s="466" t="n">
        <v>0</v>
      </c>
      <c r="O2906" s="467" t="n">
        <v>20</v>
      </c>
      <c r="P2906" s="468" t="n">
        <v>2005</v>
      </c>
      <c r="Q2906" s="469" t="inlineStr">
        <is>
          <t>no production</t>
        </is>
      </c>
      <c r="R2906" s="469" t="inlineStr">
        <is>
          <t>ok</t>
        </is>
      </c>
      <c r="S2906" s="469" t="inlineStr">
        <is>
          <t xml:space="preserve"> text </t>
        </is>
      </c>
      <c r="T2906" s="426" t="inlineStr">
        <is>
          <t>Norway</t>
        </is>
      </c>
      <c r="U2906" s="5" t="inlineStr">
        <is>
          <t>useful output</t>
        </is>
      </c>
      <c r="V2906" s="465" t="n">
        <v>0.04</v>
      </c>
    </row>
    <row r="2907" ht="16" customHeight="1">
      <c r="B2907" s="5" t="inlineStr">
        <is>
          <t>HY.AC-HY.CW</t>
        </is>
      </c>
      <c r="C2907" s="5" t="inlineStr">
        <is>
          <t>HY.AC-HY.CW-Waste feed-Nmix</t>
        </is>
      </c>
      <c r="D2907" s="5" t="inlineStr">
        <is>
          <t>HY</t>
        </is>
      </c>
      <c r="E2907" s="5" t="inlineStr">
        <is>
          <t>AC</t>
        </is>
      </c>
      <c r="F2907" s="5">
        <f>VLOOKUP(E2907,'5.a Definitions'!E:F,2,FALSE)</f>
        <v/>
      </c>
      <c r="G2907" s="5" t="inlineStr">
        <is>
          <t>HY</t>
        </is>
      </c>
      <c r="H2907" s="5" t="inlineStr">
        <is>
          <t>CW</t>
        </is>
      </c>
      <c r="I2907" s="5">
        <f>VLOOKUP(H2907,'5.a Definitions'!E:F,2,FALSE)</f>
        <v/>
      </c>
      <c r="J2907" s="465" t="inlineStr">
        <is>
          <t xml:space="preserve"> Waste feed </t>
        </is>
      </c>
      <c r="K2907" s="465" t="inlineStr">
        <is>
          <t xml:space="preserve"> waste feed to coastal water </t>
        </is>
      </c>
      <c r="L2907" s="465" t="inlineStr">
        <is>
          <t xml:space="preserve"> reactive </t>
        </is>
      </c>
      <c r="M2907" s="465" t="inlineStr">
        <is>
          <t xml:space="preserve"> Nmix </t>
        </is>
      </c>
      <c r="N2907" s="466" t="n">
        <v>5.212588236738867</v>
      </c>
      <c r="O2907" s="467" t="n">
        <v>0.4530453783250848</v>
      </c>
      <c r="P2907" s="468" t="n">
        <v>2005</v>
      </c>
      <c r="Q2907" s="469" t="inlineStr">
        <is>
          <t>Mass balance</t>
        </is>
      </c>
      <c r="R2907" s="469" t="inlineStr">
        <is>
          <t>ok</t>
        </is>
      </c>
      <c r="S2907" s="469" t="inlineStr">
        <is>
          <t xml:space="preserve"> text </t>
        </is>
      </c>
      <c r="T2907" s="426" t="inlineStr">
        <is>
          <t>Norway</t>
        </is>
      </c>
      <c r="U2907" s="465" t="inlineStr">
        <is>
          <t xml:space="preserve"> N wasted </t>
        </is>
      </c>
      <c r="V2907" s="465" t="n">
        <v>0.04</v>
      </c>
    </row>
    <row r="2908" ht="16" customHeight="1">
      <c r="B2908" s="5" t="inlineStr">
        <is>
          <t>HY.AC-HY.CW</t>
        </is>
      </c>
      <c r="C2908" s="5" t="inlineStr">
        <is>
          <t>HY.AC-HY.CW-Excretia-Nmix</t>
        </is>
      </c>
      <c r="D2908" s="5" t="inlineStr">
        <is>
          <t>HY</t>
        </is>
      </c>
      <c r="E2908" s="5" t="inlineStr">
        <is>
          <t>AC</t>
        </is>
      </c>
      <c r="F2908" s="5">
        <f>VLOOKUP(E2908,'5.a Definitions'!E:F,2,FALSE)</f>
        <v/>
      </c>
      <c r="G2908" s="5" t="inlineStr">
        <is>
          <t>HY</t>
        </is>
      </c>
      <c r="H2908" s="5" t="inlineStr">
        <is>
          <t>CW</t>
        </is>
      </c>
      <c r="I2908" s="5">
        <f>VLOOKUP(H2908,'5.a Definitions'!E:F,2,FALSE)</f>
        <v/>
      </c>
      <c r="J2908" s="465" t="inlineStr">
        <is>
          <t xml:space="preserve"> Excretia </t>
        </is>
      </c>
      <c r="K2908" s="465" t="inlineStr">
        <is>
          <t xml:space="preserve"> excretia to coastal water </t>
        </is>
      </c>
      <c r="L2908" s="465" t="inlineStr">
        <is>
          <t xml:space="preserve"> reactive </t>
        </is>
      </c>
      <c r="M2908" s="465" t="inlineStr">
        <is>
          <t xml:space="preserve"> Nmix </t>
        </is>
      </c>
      <c r="N2908" s="466" t="n">
        <v>30.40152116310726</v>
      </c>
      <c r="O2908" s="467" t="n">
        <v>0.1743543287437863</v>
      </c>
      <c r="P2908" s="468" t="n">
        <v>2005</v>
      </c>
      <c r="Q2908" s="469" t="inlineStr">
        <is>
          <t>Mass balance</t>
        </is>
      </c>
      <c r="R2908" s="469" t="inlineStr">
        <is>
          <t>ok</t>
        </is>
      </c>
      <c r="S2908" s="469" t="inlineStr">
        <is>
          <t xml:space="preserve"> text </t>
        </is>
      </c>
      <c r="T2908" s="426" t="inlineStr">
        <is>
          <t>Norway</t>
        </is>
      </c>
      <c r="U2908" s="465" t="inlineStr">
        <is>
          <t xml:space="preserve"> N wasted </t>
        </is>
      </c>
      <c r="V2908" s="465" t="n">
        <v>0.04</v>
      </c>
    </row>
    <row r="2909" ht="16" customHeight="1">
      <c r="A2909" s="490" t="inlineStr">
        <is>
          <t xml:space="preserve"> Rest of the world </t>
        </is>
      </c>
      <c r="B2909" s="5" t="inlineStr">
        <is>
          <t>RW.RW-EF.EC</t>
        </is>
      </c>
      <c r="C2909" s="5" t="inlineStr">
        <is>
          <t>RW.RW-EF.EC-Fuel import-Nmix</t>
        </is>
      </c>
      <c r="D2909" s="5" t="inlineStr">
        <is>
          <t>RW</t>
        </is>
      </c>
      <c r="E2909" s="5" t="inlineStr">
        <is>
          <t>RW</t>
        </is>
      </c>
      <c r="F2909" s="5">
        <f>VLOOKUP(E2909,'5.a Definitions'!E:F,2,FALSE)</f>
        <v/>
      </c>
      <c r="G2909" s="5" t="inlineStr">
        <is>
          <t>EF</t>
        </is>
      </c>
      <c r="H2909" s="5" t="inlineStr">
        <is>
          <t>EC</t>
        </is>
      </c>
      <c r="I2909" s="5">
        <f>VLOOKUP(H2909,'5.a Definitions'!E:F,2,FALSE)</f>
        <v/>
      </c>
      <c r="J2909" s="465" t="inlineStr">
        <is>
          <t xml:space="preserve"> Fuel import </t>
        </is>
      </c>
      <c r="K2909" s="465" t="inlineStr">
        <is>
          <t xml:space="preserve"> fuel import </t>
        </is>
      </c>
      <c r="L2909" s="465" t="inlineStr">
        <is>
          <t xml:space="preserve"> reactive </t>
        </is>
      </c>
      <c r="M2909" s="465" t="inlineStr">
        <is>
          <t xml:space="preserve"> Nmix </t>
        </is>
      </c>
      <c r="N2909" s="466" t="n">
        <v>24.349057176499</v>
      </c>
      <c r="O2909" s="467" t="n">
        <v>0.4353458240234622</v>
      </c>
      <c r="P2909" s="468" t="n">
        <v>2005</v>
      </c>
      <c r="Q2909" s="469" t="inlineStr">
        <is>
          <t>SSB tab 08801</t>
        </is>
      </c>
      <c r="R2909" s="469" t="inlineStr">
        <is>
          <t>ok</t>
        </is>
      </c>
      <c r="S2909" s="469" t="inlineStr">
        <is>
          <t xml:space="preserve"> text </t>
        </is>
      </c>
      <c r="T2909" s="426" t="inlineStr">
        <is>
          <t>Norway</t>
        </is>
      </c>
      <c r="U2909" s="5" t="inlineStr">
        <is>
          <t>import</t>
        </is>
      </c>
      <c r="V2909" s="465" t="n">
        <v>0.04</v>
      </c>
    </row>
    <row r="2910" ht="16" customHeight="1">
      <c r="B2910" s="5" t="inlineStr">
        <is>
          <t>RW.RW-EF.TR</t>
        </is>
      </c>
      <c r="C2910" s="5" t="inlineStr">
        <is>
          <t>RW.RW-EF.TR-Import of transport fuel-Nmix</t>
        </is>
      </c>
      <c r="D2910" s="5" t="inlineStr">
        <is>
          <t>RW</t>
        </is>
      </c>
      <c r="E2910" s="5" t="inlineStr">
        <is>
          <t>RW</t>
        </is>
      </c>
      <c r="F2910" s="5">
        <f>VLOOKUP(E2910,'5.a Definitions'!E:F,2,FALSE)</f>
        <v/>
      </c>
      <c r="G2910" s="5" t="inlineStr">
        <is>
          <t>EF</t>
        </is>
      </c>
      <c r="H2910" s="5" t="inlineStr">
        <is>
          <t>TR</t>
        </is>
      </c>
      <c r="I2910" s="5">
        <f>VLOOKUP(H2910,'5.a Definitions'!E:F,2,FALSE)</f>
        <v/>
      </c>
      <c r="J2910" s="465" t="inlineStr">
        <is>
          <t xml:space="preserve"> Import of transport fuel </t>
        </is>
      </c>
      <c r="K2910" s="465" t="inlineStr">
        <is>
          <t xml:space="preserve"> import of transport fuel </t>
        </is>
      </c>
      <c r="L2910" s="465" t="inlineStr">
        <is>
          <t xml:space="preserve"> reactive </t>
        </is>
      </c>
      <c r="M2910" s="465" t="inlineStr">
        <is>
          <t xml:space="preserve"> Nmix </t>
        </is>
      </c>
      <c r="N2910" s="466" t="n">
        <v>0.161163259</v>
      </c>
      <c r="O2910" s="467" t="n">
        <v>0.2404463325413064</v>
      </c>
      <c r="P2910" s="468" t="n">
        <v>2005</v>
      </c>
      <c r="Q2910" s="469" t="inlineStr">
        <is>
          <t>SSB tab 08801</t>
        </is>
      </c>
      <c r="R2910" s="469" t="inlineStr">
        <is>
          <t>ok</t>
        </is>
      </c>
      <c r="S2910" s="469" t="inlineStr">
        <is>
          <t xml:space="preserve"> text </t>
        </is>
      </c>
      <c r="T2910" s="426" t="inlineStr">
        <is>
          <t>Norway</t>
        </is>
      </c>
      <c r="U2910" s="5" t="inlineStr">
        <is>
          <t>import</t>
        </is>
      </c>
      <c r="V2910" s="465" t="n">
        <v>0.04</v>
      </c>
    </row>
    <row r="2911" ht="16" customHeight="1">
      <c r="B2911" s="5" t="inlineStr">
        <is>
          <t>RW.RW-MP.FP</t>
        </is>
      </c>
      <c r="C2911" s="5" t="inlineStr">
        <is>
          <t>RW.RW-MP.FP-Sea fish (landings)-Nmix</t>
        </is>
      </c>
      <c r="D2911" s="5" t="inlineStr">
        <is>
          <t>RW</t>
        </is>
      </c>
      <c r="E2911" s="5" t="inlineStr">
        <is>
          <t>RW</t>
        </is>
      </c>
      <c r="F2911" s="5">
        <f>VLOOKUP(E2911,'5.a Definitions'!E:F,2,FALSE)</f>
        <v/>
      </c>
      <c r="G2911" s="5" t="inlineStr">
        <is>
          <t>MP</t>
        </is>
      </c>
      <c r="H2911" s="5" t="inlineStr">
        <is>
          <t>FP</t>
        </is>
      </c>
      <c r="I2911" s="5">
        <f>VLOOKUP(H2911,'5.a Definitions'!E:F,2,FALSE)</f>
        <v/>
      </c>
      <c r="J2911" s="465" t="inlineStr">
        <is>
          <t xml:space="preserve"> Sea fish (landings) </t>
        </is>
      </c>
      <c r="K2911" s="465" t="inlineStr">
        <is>
          <t xml:space="preserve"> sea fish (landings) </t>
        </is>
      </c>
      <c r="L2911" s="465" t="inlineStr">
        <is>
          <t xml:space="preserve"> reactive </t>
        </is>
      </c>
      <c r="M2911" s="465" t="inlineStr">
        <is>
          <t xml:space="preserve"> Nmix </t>
        </is>
      </c>
      <c r="N2911" s="466" t="n">
        <v>0</v>
      </c>
      <c r="O2911" s="467" t="n">
        <v>20</v>
      </c>
      <c r="P2911" s="468" t="n">
        <v>2005</v>
      </c>
      <c r="Q2911" s="469" t="inlineStr">
        <is>
          <t>counted under Hydrosphere</t>
        </is>
      </c>
      <c r="R2911" s="469" t="inlineStr">
        <is>
          <t>ok</t>
        </is>
      </c>
      <c r="S2911" s="469" t="inlineStr">
        <is>
          <t xml:space="preserve"> text </t>
        </is>
      </c>
      <c r="T2911" s="426" t="inlineStr">
        <is>
          <t>Norway</t>
        </is>
      </c>
      <c r="U2911" s="5" t="inlineStr">
        <is>
          <t>import</t>
        </is>
      </c>
      <c r="V2911" s="465" t="n">
        <v>0.04</v>
      </c>
    </row>
    <row r="2912" ht="16" customFormat="1" customHeight="1" s="482">
      <c r="B2912" s="5" t="inlineStr">
        <is>
          <t>RW.RW-MP.FP</t>
        </is>
      </c>
      <c r="C2912" s="5" t="inlineStr">
        <is>
          <t>RW.RW-MP.FP-Food import-Nmix</t>
        </is>
      </c>
      <c r="D2912" s="5" t="inlineStr">
        <is>
          <t>RW</t>
        </is>
      </c>
      <c r="E2912" s="5" t="inlineStr">
        <is>
          <t>RW</t>
        </is>
      </c>
      <c r="F2912" s="5">
        <f>VLOOKUP(E2912,'5.a Definitions'!E:F,2,FALSE)</f>
        <v/>
      </c>
      <c r="G2912" s="5" t="inlineStr">
        <is>
          <t>MP</t>
        </is>
      </c>
      <c r="H2912" s="5" t="inlineStr">
        <is>
          <t>FP</t>
        </is>
      </c>
      <c r="I2912" s="5">
        <f>VLOOKUP(H2912,'5.a Definitions'!E:F,2,FALSE)</f>
        <v/>
      </c>
      <c r="J2912" s="465" t="inlineStr">
        <is>
          <t xml:space="preserve"> Food import </t>
        </is>
      </c>
      <c r="K2912" s="465" t="inlineStr">
        <is>
          <t xml:space="preserve"> food and feed import </t>
        </is>
      </c>
      <c r="L2912" s="465" t="inlineStr">
        <is>
          <t xml:space="preserve"> reactive </t>
        </is>
      </c>
      <c r="M2912" s="465" t="inlineStr">
        <is>
          <t xml:space="preserve"> Nmix </t>
        </is>
      </c>
      <c r="N2912" s="466" t="n">
        <v>20.294837083</v>
      </c>
      <c r="O2912" s="467" t="n">
        <v>0.07832625388323754</v>
      </c>
      <c r="P2912" s="468" t="n">
        <v>2005</v>
      </c>
      <c r="Q2912" s="469" t="inlineStr">
        <is>
          <t>SSB tab 08801</t>
        </is>
      </c>
      <c r="R2912" s="469" t="inlineStr">
        <is>
          <t>ok</t>
        </is>
      </c>
      <c r="S2912" s="469" t="inlineStr">
        <is>
          <t xml:space="preserve"> text </t>
        </is>
      </c>
      <c r="T2912" s="426" t="inlineStr">
        <is>
          <t>Norway</t>
        </is>
      </c>
      <c r="U2912" s="5" t="inlineStr">
        <is>
          <t>import</t>
        </is>
      </c>
      <c r="V2912" s="465" t="n">
        <v>0.04</v>
      </c>
    </row>
    <row r="2913" ht="16" customHeight="1">
      <c r="B2913" s="5" t="inlineStr">
        <is>
          <t>RW.RW-MP.OP</t>
        </is>
      </c>
      <c r="C2913" s="5" t="inlineStr">
        <is>
          <t>RW.RW-MP.OP-Other goods import -Nmix</t>
        </is>
      </c>
      <c r="D2913" s="5" t="inlineStr">
        <is>
          <t>RW</t>
        </is>
      </c>
      <c r="E2913" s="5" t="inlineStr">
        <is>
          <t>RW</t>
        </is>
      </c>
      <c r="F2913" s="5">
        <f>VLOOKUP(E2913,'5.a Definitions'!E:F,2,FALSE)</f>
        <v/>
      </c>
      <c r="G2913" s="5" t="inlineStr">
        <is>
          <t>MP</t>
        </is>
      </c>
      <c r="H2913" s="5" t="inlineStr">
        <is>
          <t>OP</t>
        </is>
      </c>
      <c r="I2913" s="5">
        <f>VLOOKUP(H2913,'5.a Definitions'!E:F,2,FALSE)</f>
        <v/>
      </c>
      <c r="J2913" s="465" t="inlineStr">
        <is>
          <t xml:space="preserve"> Other goods import  </t>
        </is>
      </c>
      <c r="K2913" s="465" t="inlineStr">
        <is>
          <t xml:space="preserve"> other goods import </t>
        </is>
      </c>
      <c r="L2913" s="465" t="inlineStr">
        <is>
          <t xml:space="preserve"> reactive </t>
        </is>
      </c>
      <c r="M2913" s="465" t="inlineStr">
        <is>
          <t xml:space="preserve"> Nmix </t>
        </is>
      </c>
      <c r="N2913" s="466" t="n">
        <v>26.898726691</v>
      </c>
      <c r="O2913" s="467" t="n">
        <v>0.08132296824234381</v>
      </c>
      <c r="P2913" s="468" t="n">
        <v>2005</v>
      </c>
      <c r="Q2913" s="469" t="inlineStr">
        <is>
          <t>SSB tab 08801</t>
        </is>
      </c>
      <c r="R2913" s="469" t="inlineStr">
        <is>
          <t>ok</t>
        </is>
      </c>
      <c r="S2913" s="469" t="inlineStr">
        <is>
          <t xml:space="preserve"> text </t>
        </is>
      </c>
      <c r="T2913" s="426" t="inlineStr">
        <is>
          <t>Norway</t>
        </is>
      </c>
      <c r="U2913" s="5" t="inlineStr">
        <is>
          <t>import</t>
        </is>
      </c>
      <c r="V2913" s="465" t="n">
        <v>0.04</v>
      </c>
    </row>
    <row r="2914" ht="16" customHeight="1">
      <c r="B2914" s="475" t="inlineStr">
        <is>
          <t>RW.RW-MP.OP</t>
        </is>
      </c>
      <c r="C2914" s="475" t="inlineStr">
        <is>
          <t>RW.RW-MP.OP-Ammonia import -Nmix</t>
        </is>
      </c>
      <c r="D2914" s="475" t="inlineStr">
        <is>
          <t>RW</t>
        </is>
      </c>
      <c r="E2914" s="475" t="inlineStr">
        <is>
          <t>RW</t>
        </is>
      </c>
      <c r="F2914" s="5">
        <f>VLOOKUP(E2914,'5.a Definitions'!E:F,2,FALSE)</f>
        <v/>
      </c>
      <c r="G2914" s="475" t="inlineStr">
        <is>
          <t>MP</t>
        </is>
      </c>
      <c r="H2914" s="475" t="inlineStr">
        <is>
          <t>OP</t>
        </is>
      </c>
      <c r="I2914" s="5">
        <f>VLOOKUP(H2914,'5.a Definitions'!E:F,2,FALSE)</f>
        <v/>
      </c>
      <c r="J2914" s="465" t="inlineStr">
        <is>
          <t>Ammonia import</t>
        </is>
      </c>
      <c r="K2914" s="465" t="inlineStr">
        <is>
          <t>ammonia import</t>
        </is>
      </c>
      <c r="L2914" s="465" t="inlineStr">
        <is>
          <t>reactive</t>
        </is>
      </c>
      <c r="M2914" s="465" t="inlineStr">
        <is>
          <t>Nmix</t>
        </is>
      </c>
      <c r="N2914" s="466" t="n">
        <v>353.4468478785</v>
      </c>
      <c r="O2914" s="467" t="n">
        <v>0.05175453743315987</v>
      </c>
      <c r="P2914" s="468" t="n">
        <v>2005</v>
      </c>
      <c r="Q2914" s="469" t="inlineStr">
        <is>
          <t>SSB tab 08801</t>
        </is>
      </c>
      <c r="R2914" s="469" t="inlineStr">
        <is>
          <t>ok</t>
        </is>
      </c>
      <c r="S2914" s="469" t="inlineStr">
        <is>
          <t>text</t>
        </is>
      </c>
      <c r="T2914" s="476" t="inlineStr">
        <is>
          <t>Norway</t>
        </is>
      </c>
      <c r="U2914" s="5" t="inlineStr">
        <is>
          <t>import</t>
        </is>
      </c>
      <c r="V2914" s="465">
        <f>(O2763*N2763)^2</f>
        <v/>
      </c>
    </row>
    <row r="2915" ht="16" customHeight="1">
      <c r="B2915" s="5" t="inlineStr">
        <is>
          <t>RW.RW-AG.MM</t>
        </is>
      </c>
      <c r="C2915" s="5" t="inlineStr">
        <is>
          <t>RW.RW-AG.MM-Animal feed import-Nmix</t>
        </is>
      </c>
      <c r="D2915" s="5" t="inlineStr">
        <is>
          <t>RW</t>
        </is>
      </c>
      <c r="E2915" s="5" t="inlineStr">
        <is>
          <t>RW</t>
        </is>
      </c>
      <c r="F2915" s="5">
        <f>VLOOKUP(E2915,'5.a Definitions'!E:F,2,FALSE)</f>
        <v/>
      </c>
      <c r="G2915" s="5" t="inlineStr">
        <is>
          <t>AG</t>
        </is>
      </c>
      <c r="H2915" s="5" t="inlineStr">
        <is>
          <t>MM</t>
        </is>
      </c>
      <c r="I2915" s="5">
        <f>VLOOKUP(H2915,'5.a Definitions'!E:F,2,FALSE)</f>
        <v/>
      </c>
      <c r="J2915" s="465" t="inlineStr">
        <is>
          <t xml:space="preserve"> Animal feed import </t>
        </is>
      </c>
      <c r="K2915" s="465" t="inlineStr">
        <is>
          <t xml:space="preserve"> animal feed import </t>
        </is>
      </c>
      <c r="L2915" s="465" t="inlineStr">
        <is>
          <t xml:space="preserve"> reactive </t>
        </is>
      </c>
      <c r="M2915" s="465" t="inlineStr">
        <is>
          <t xml:space="preserve"> Nmix </t>
        </is>
      </c>
      <c r="N2915" s="466" t="n">
        <v>19.5608903</v>
      </c>
      <c r="O2915" s="467" t="n">
        <v>0.09843476347297067</v>
      </c>
      <c r="P2915" s="468" t="n">
        <v>2005</v>
      </c>
      <c r="Q2915" s="469" t="inlineStr">
        <is>
          <t>Landbruksdirektoratets kraftfôrstatistikk</t>
        </is>
      </c>
      <c r="R2915" s="469" t="inlineStr">
        <is>
          <t>ok</t>
        </is>
      </c>
      <c r="S2915" s="469" t="inlineStr">
        <is>
          <t xml:space="preserve"> text </t>
        </is>
      </c>
      <c r="T2915" s="426" t="inlineStr">
        <is>
          <t>Norway</t>
        </is>
      </c>
      <c r="U2915" s="5" t="inlineStr">
        <is>
          <t>import</t>
        </is>
      </c>
      <c r="V2915" s="465" t="n">
        <v>0.04</v>
      </c>
    </row>
    <row r="2916" ht="16" customHeight="1">
      <c r="B2916" s="5" t="inlineStr">
        <is>
          <t>RW.RW-AG.MM</t>
        </is>
      </c>
      <c r="C2916" s="5" t="inlineStr">
        <is>
          <t>RW.RW-AG.MM-Live animal import-Nmix</t>
        </is>
      </c>
      <c r="D2916" s="5" t="inlineStr">
        <is>
          <t>RW</t>
        </is>
      </c>
      <c r="E2916" s="5" t="inlineStr">
        <is>
          <t>RW</t>
        </is>
      </c>
      <c r="F2916" s="5">
        <f>VLOOKUP(E2916,'5.a Definitions'!E:F,2,FALSE)</f>
        <v/>
      </c>
      <c r="G2916" s="5" t="inlineStr">
        <is>
          <t>AG</t>
        </is>
      </c>
      <c r="H2916" s="5" t="inlineStr">
        <is>
          <t>MM</t>
        </is>
      </c>
      <c r="I2916" s="5">
        <f>VLOOKUP(H2916,'5.a Definitions'!E:F,2,FALSE)</f>
        <v/>
      </c>
      <c r="J2916" s="465" t="inlineStr">
        <is>
          <t xml:space="preserve"> Live animal import </t>
        </is>
      </c>
      <c r="K2916" s="465" t="inlineStr">
        <is>
          <t xml:space="preserve"> live animal import </t>
        </is>
      </c>
      <c r="L2916" s="465" t="inlineStr">
        <is>
          <t xml:space="preserve"> reactive </t>
        </is>
      </c>
      <c r="M2916" s="465" t="inlineStr">
        <is>
          <t xml:space="preserve"> Nmix </t>
        </is>
      </c>
      <c r="N2916" s="466" t="n">
        <v>0.0249410048</v>
      </c>
      <c r="O2916" s="467" t="n">
        <v>0.4128518365819531</v>
      </c>
      <c r="P2916" s="468" t="n">
        <v>2005</v>
      </c>
      <c r="Q2916" s="469" t="inlineStr">
        <is>
          <t>FAOSTAT</t>
        </is>
      </c>
      <c r="R2916" s="469" t="inlineStr">
        <is>
          <t>ok</t>
        </is>
      </c>
      <c r="S2916" s="469" t="inlineStr">
        <is>
          <t xml:space="preserve"> text </t>
        </is>
      </c>
      <c r="T2916" s="426" t="inlineStr">
        <is>
          <t>Norway</t>
        </is>
      </c>
      <c r="U2916" s="5" t="inlineStr">
        <is>
          <t>import</t>
        </is>
      </c>
      <c r="V2916" s="465" t="n">
        <v>0.04</v>
      </c>
    </row>
    <row r="2917" ht="16" customHeight="1">
      <c r="B2917" s="5" t="inlineStr">
        <is>
          <t>RW.RW-AG.SM</t>
        </is>
      </c>
      <c r="C2917" s="5" t="inlineStr">
        <is>
          <t>RW.RW-AG.SM-Mineral fertilizer import-Nmix</t>
        </is>
      </c>
      <c r="D2917" s="5" t="inlineStr">
        <is>
          <t>RW</t>
        </is>
      </c>
      <c r="E2917" s="5" t="inlineStr">
        <is>
          <t>RW</t>
        </is>
      </c>
      <c r="F2917" s="5">
        <f>VLOOKUP(E2917,'5.a Definitions'!E:F,2,FALSE)</f>
        <v/>
      </c>
      <c r="G2917" s="5" t="inlineStr">
        <is>
          <t>AG</t>
        </is>
      </c>
      <c r="H2917" s="5" t="inlineStr">
        <is>
          <t>SM</t>
        </is>
      </c>
      <c r="I2917" s="5">
        <f>VLOOKUP(H2917,'5.a Definitions'!E:F,2,FALSE)</f>
        <v/>
      </c>
      <c r="J2917" s="465" t="inlineStr">
        <is>
          <t xml:space="preserve"> Mineral fertilizer import </t>
        </is>
      </c>
      <c r="K2917" s="465" t="inlineStr">
        <is>
          <t xml:space="preserve"> mineral fertilizer import </t>
        </is>
      </c>
      <c r="L2917" s="465" t="inlineStr">
        <is>
          <t xml:space="preserve"> reactive </t>
        </is>
      </c>
      <c r="M2917" s="465" t="inlineStr">
        <is>
          <t xml:space="preserve"> Nmix </t>
        </is>
      </c>
      <c r="N2917" s="466" t="n">
        <v>35.997</v>
      </c>
      <c r="O2917" s="467" t="n">
        <v>0.3033769670044502</v>
      </c>
      <c r="P2917" s="468" t="n">
        <v>2005</v>
      </c>
      <c r="Q2917" s="469" t="inlineStr">
        <is>
          <t>FAOSTAT</t>
        </is>
      </c>
      <c r="R2917" s="469" t="inlineStr">
        <is>
          <t>ok</t>
        </is>
      </c>
      <c r="S2917" s="469" t="inlineStr">
        <is>
          <t xml:space="preserve"> text </t>
        </is>
      </c>
      <c r="T2917" s="426" t="inlineStr">
        <is>
          <t>Norway</t>
        </is>
      </c>
      <c r="U2917" s="5" t="inlineStr">
        <is>
          <t>import</t>
        </is>
      </c>
      <c r="V2917" s="465" t="n">
        <v>0.04</v>
      </c>
    </row>
    <row r="2918" ht="16" customHeight="1">
      <c r="B2918" s="5" t="inlineStr">
        <is>
          <t>RW.RW-PR.SO</t>
        </is>
      </c>
      <c r="C2918" s="5" t="inlineStr">
        <is>
          <t>RW.RW-PR.SO-Solid waste import-Nmix</t>
        </is>
      </c>
      <c r="D2918" s="5" t="inlineStr">
        <is>
          <t>RW</t>
        </is>
      </c>
      <c r="E2918" s="5" t="inlineStr">
        <is>
          <t>RW</t>
        </is>
      </c>
      <c r="F2918" s="5">
        <f>VLOOKUP(E2918,'5.a Definitions'!E:F,2,FALSE)</f>
        <v/>
      </c>
      <c r="G2918" s="5" t="inlineStr">
        <is>
          <t>PR</t>
        </is>
      </c>
      <c r="H2918" s="5" t="inlineStr">
        <is>
          <t>SO</t>
        </is>
      </c>
      <c r="I2918" s="5">
        <f>VLOOKUP(H2918,'5.a Definitions'!E:F,2,FALSE)</f>
        <v/>
      </c>
      <c r="J2918" s="465" t="inlineStr">
        <is>
          <t xml:space="preserve"> Solid waste import </t>
        </is>
      </c>
      <c r="K2918" s="465" t="inlineStr">
        <is>
          <t xml:space="preserve"> solid waste import </t>
        </is>
      </c>
      <c r="L2918" s="465" t="inlineStr">
        <is>
          <t xml:space="preserve"> reactive </t>
        </is>
      </c>
      <c r="M2918" s="465" t="inlineStr">
        <is>
          <t xml:space="preserve"> Nmix </t>
        </is>
      </c>
      <c r="N2918" s="466" t="n">
        <v>0.3701926904</v>
      </c>
      <c r="O2918" s="467" t="n">
        <v>0.146077142880028</v>
      </c>
      <c r="P2918" s="468" t="n">
        <v>2005</v>
      </c>
      <c r="Q2918" s="469" t="inlineStr">
        <is>
          <t>SSB tab 08801</t>
        </is>
      </c>
      <c r="R2918" s="469" t="inlineStr">
        <is>
          <t>ok</t>
        </is>
      </c>
      <c r="S2918" s="469" t="inlineStr">
        <is>
          <t xml:space="preserve"> text </t>
        </is>
      </c>
      <c r="T2918" s="426" t="inlineStr">
        <is>
          <t>Norway</t>
        </is>
      </c>
      <c r="U2918" s="5" t="inlineStr">
        <is>
          <t>import</t>
        </is>
      </c>
      <c r="V2918" s="465" t="n">
        <v>0.04</v>
      </c>
    </row>
    <row r="2919" ht="16" customHeight="1">
      <c r="B2919" s="5" t="inlineStr">
        <is>
          <t>RW.RW-AT.AT</t>
        </is>
      </c>
      <c r="C2919" s="5" t="inlineStr">
        <is>
          <t>RW.RW-AT.AT-Atmospheric inflow-OXN</t>
        </is>
      </c>
      <c r="D2919" s="5" t="inlineStr">
        <is>
          <t>RW</t>
        </is>
      </c>
      <c r="E2919" s="5" t="inlineStr">
        <is>
          <t>RW</t>
        </is>
      </c>
      <c r="F2919" s="5">
        <f>VLOOKUP(E2919,'5.a Definitions'!E:F,2,FALSE)</f>
        <v/>
      </c>
      <c r="G2919" s="5" t="inlineStr">
        <is>
          <t>AT</t>
        </is>
      </c>
      <c r="H2919" s="5" t="inlineStr">
        <is>
          <t>AT</t>
        </is>
      </c>
      <c r="I2919" s="5">
        <f>VLOOKUP(H2919,'5.a Definitions'!E:F,2,FALSE)</f>
        <v/>
      </c>
      <c r="J2919" s="465" t="inlineStr">
        <is>
          <t xml:space="preserve"> Atmospheric inflow </t>
        </is>
      </c>
      <c r="K2919" s="465" t="inlineStr">
        <is>
          <t xml:space="preserve"> atmospheric inflow </t>
        </is>
      </c>
      <c r="L2919" s="465" t="inlineStr">
        <is>
          <t xml:space="preserve"> reactive </t>
        </is>
      </c>
      <c r="M2919" s="465" t="inlineStr">
        <is>
          <t xml:space="preserve"> OXN </t>
        </is>
      </c>
      <c r="N2919" s="466" t="n">
        <v>37.61333318409631</v>
      </c>
      <c r="O2919" s="467" t="n">
        <v>0.5066127297766916</v>
      </c>
      <c r="P2919" s="468" t="n">
        <v>2005</v>
      </c>
      <c r="Q2919" s="469" t="inlineStr">
        <is>
          <t>EMEP SR tables</t>
        </is>
      </c>
      <c r="R2919" s="469" t="inlineStr">
        <is>
          <t>ok</t>
        </is>
      </c>
      <c r="S2919" s="469" t="inlineStr">
        <is>
          <t xml:space="preserve"> text </t>
        </is>
      </c>
      <c r="T2919" s="426" t="inlineStr">
        <is>
          <t>Norway</t>
        </is>
      </c>
      <c r="U2919" s="5" t="inlineStr">
        <is>
          <t>import</t>
        </is>
      </c>
      <c r="V2919" s="465" t="n">
        <v>0.04</v>
      </c>
    </row>
    <row r="2920" ht="16" customHeight="1">
      <c r="B2920" s="5" t="inlineStr">
        <is>
          <t>RW.RW-AT.AT</t>
        </is>
      </c>
      <c r="C2920" s="5" t="inlineStr">
        <is>
          <t>RW.RW-AT.AT-Atmospheric inflow-RDN</t>
        </is>
      </c>
      <c r="D2920" s="5" t="inlineStr">
        <is>
          <t>RW</t>
        </is>
      </c>
      <c r="E2920" s="5" t="inlineStr">
        <is>
          <t>RW</t>
        </is>
      </c>
      <c r="F2920" s="5">
        <f>VLOOKUP(E2920,'5.a Definitions'!E:F,2,FALSE)</f>
        <v/>
      </c>
      <c r="G2920" s="5" t="inlineStr">
        <is>
          <t>AT</t>
        </is>
      </c>
      <c r="H2920" s="5" t="inlineStr">
        <is>
          <t>AT</t>
        </is>
      </c>
      <c r="I2920" s="5">
        <f>VLOOKUP(H2920,'5.a Definitions'!E:F,2,FALSE)</f>
        <v/>
      </c>
      <c r="J2920" s="465" t="inlineStr">
        <is>
          <t xml:space="preserve"> Atmospheric inflow </t>
        </is>
      </c>
      <c r="K2920" s="465" t="inlineStr">
        <is>
          <t xml:space="preserve"> atmospheric inflow </t>
        </is>
      </c>
      <c r="L2920" s="465" t="inlineStr">
        <is>
          <t xml:space="preserve"> reactive </t>
        </is>
      </c>
      <c r="M2920" s="465" t="inlineStr">
        <is>
          <t xml:space="preserve"> RDN </t>
        </is>
      </c>
      <c r="N2920" s="466" t="n">
        <v>18.37717156895274</v>
      </c>
      <c r="O2920" s="467" t="n">
        <v>0.5214950526679345</v>
      </c>
      <c r="P2920" s="468" t="n">
        <v>2005</v>
      </c>
      <c r="Q2920" s="469" t="inlineStr">
        <is>
          <t>EMEP SR tables</t>
        </is>
      </c>
      <c r="R2920" s="469" t="inlineStr">
        <is>
          <t>ok</t>
        </is>
      </c>
      <c r="S2920" s="469" t="inlineStr">
        <is>
          <t xml:space="preserve"> text </t>
        </is>
      </c>
      <c r="T2920" s="426" t="inlineStr">
        <is>
          <t>Norway</t>
        </is>
      </c>
      <c r="U2920" s="5" t="inlineStr">
        <is>
          <t>import</t>
        </is>
      </c>
      <c r="V2920" s="465" t="n">
        <v>0.04</v>
      </c>
    </row>
    <row r="2921" ht="16" customHeight="1">
      <c r="B2921" s="475" t="inlineStr">
        <is>
          <t>RW.RW-HY.AC</t>
        </is>
      </c>
      <c r="C2921" s="475" t="inlineStr">
        <is>
          <t>RW.RW-HY.AC-Aquaculture feed import-Nmix</t>
        </is>
      </c>
      <c r="D2921" s="475" t="inlineStr">
        <is>
          <t>RW</t>
        </is>
      </c>
      <c r="E2921" s="475" t="inlineStr">
        <is>
          <t>RW</t>
        </is>
      </c>
      <c r="F2921" s="5">
        <f>VLOOKUP(E2921,'5.a Definitions'!E:F,2,FALSE)</f>
        <v/>
      </c>
      <c r="G2921" s="475" t="inlineStr">
        <is>
          <t>HY</t>
        </is>
      </c>
      <c r="H2921" s="475" t="inlineStr">
        <is>
          <t>AC</t>
        </is>
      </c>
      <c r="I2921" s="5">
        <f>VLOOKUP(H2921,'5.a Definitions'!E:F,2,FALSE)</f>
        <v/>
      </c>
      <c r="J2921" s="465" t="inlineStr">
        <is>
          <t>Aquaculture feed import</t>
        </is>
      </c>
      <c r="K2921" s="465" t="inlineStr">
        <is>
          <t>aquaculture feed import</t>
        </is>
      </c>
      <c r="L2921" s="465" t="inlineStr">
        <is>
          <t>reactive</t>
        </is>
      </c>
      <c r="M2921" s="465" t="inlineStr">
        <is>
          <t>Nmix</t>
        </is>
      </c>
      <c r="N2921" s="466" t="n">
        <v>43.39598535084428</v>
      </c>
      <c r="O2921" s="467" t="n">
        <v>0.1663205661631784</v>
      </c>
      <c r="P2921" s="468" t="n">
        <v>2005</v>
      </c>
      <c r="Q2921" s="469" t="inlineStr">
        <is>
          <t>Fiskeridirektoratet</t>
        </is>
      </c>
      <c r="R2921" s="469" t="inlineStr">
        <is>
          <t>ok</t>
        </is>
      </c>
      <c r="S2921" s="469" t="inlineStr">
        <is>
          <t>text</t>
        </is>
      </c>
      <c r="T2921" s="476" t="inlineStr">
        <is>
          <t>Norway</t>
        </is>
      </c>
      <c r="U2921" s="5" t="inlineStr">
        <is>
          <t>import</t>
        </is>
      </c>
      <c r="V2921" s="465">
        <f>(O2635*N2635)^2</f>
        <v/>
      </c>
    </row>
    <row r="2922" ht="16" customHeight="1">
      <c r="A2922" s="483" t="inlineStr">
        <is>
          <t xml:space="preserve"> Energy and fuels </t>
        </is>
      </c>
      <c r="B2922" s="5" t="inlineStr">
        <is>
          <t>EF.EC-EF.IC</t>
        </is>
      </c>
      <c r="C2922" s="5" t="inlineStr">
        <is>
          <t>EF.EC-EF.IC-Fuel for industry-Nmix</t>
        </is>
      </c>
      <c r="D2922" s="5" t="inlineStr">
        <is>
          <t>EF</t>
        </is>
      </c>
      <c r="E2922" s="5" t="inlineStr">
        <is>
          <t>EC</t>
        </is>
      </c>
      <c r="F2922" s="5">
        <f>VLOOKUP(E2922,'5.a Definitions'!E:F,2,FALSE)</f>
        <v/>
      </c>
      <c r="G2922" s="5" t="inlineStr">
        <is>
          <t>EF</t>
        </is>
      </c>
      <c r="H2922" s="5" t="inlineStr">
        <is>
          <t>IC</t>
        </is>
      </c>
      <c r="I2922" s="5">
        <f>VLOOKUP(H2922,'5.a Definitions'!E:F,2,FALSE)</f>
        <v/>
      </c>
      <c r="J2922" s="465" t="inlineStr">
        <is>
          <t xml:space="preserve"> Fuel for industry </t>
        </is>
      </c>
      <c r="K2922" s="465" t="inlineStr">
        <is>
          <t xml:space="preserve"> fuel for industry </t>
        </is>
      </c>
      <c r="L2922" s="465" t="inlineStr">
        <is>
          <t xml:space="preserve"> reactive </t>
        </is>
      </c>
      <c r="M2922" s="465" t="inlineStr">
        <is>
          <t xml:space="preserve"> Nmix </t>
        </is>
      </c>
      <c r="N2922" s="466" t="n">
        <v>4.127518765757417</v>
      </c>
      <c r="O2922" s="467" t="n">
        <v>0.553072415605802</v>
      </c>
      <c r="P2922" s="468" t="n">
        <v>2004</v>
      </c>
      <c r="Q2922" s="469" t="inlineStr">
        <is>
          <t>UNFCCC CRT</t>
        </is>
      </c>
      <c r="R2922" s="469" t="inlineStr">
        <is>
          <t>ok</t>
        </is>
      </c>
      <c r="S2922" s="469" t="inlineStr">
        <is>
          <t xml:space="preserve"> text </t>
        </is>
      </c>
      <c r="T2922" s="426" t="inlineStr">
        <is>
          <t>Norway</t>
        </is>
      </c>
      <c r="U2922" s="5" t="inlineStr">
        <is>
          <t>useful output</t>
        </is>
      </c>
      <c r="V2922" s="465" t="n">
        <v>0.04</v>
      </c>
    </row>
    <row r="2923" ht="16" customHeight="1">
      <c r="B2923" s="5" t="inlineStr">
        <is>
          <t>EF.EC-EF.TR</t>
        </is>
      </c>
      <c r="C2923" s="5" t="inlineStr">
        <is>
          <t>EF.EC-EF.TR-Fuel for transport-Nmix</t>
        </is>
      </c>
      <c r="D2923" s="5" t="inlineStr">
        <is>
          <t>EF</t>
        </is>
      </c>
      <c r="E2923" s="5" t="inlineStr">
        <is>
          <t>EC</t>
        </is>
      </c>
      <c r="F2923" s="5">
        <f>VLOOKUP(E2923,'5.a Definitions'!E:F,2,FALSE)</f>
        <v/>
      </c>
      <c r="G2923" s="5" t="inlineStr">
        <is>
          <t>EF</t>
        </is>
      </c>
      <c r="H2923" s="5" t="inlineStr">
        <is>
          <t>TR</t>
        </is>
      </c>
      <c r="I2923" s="5">
        <f>VLOOKUP(H2923,'5.a Definitions'!E:F,2,FALSE)</f>
        <v/>
      </c>
      <c r="J2923" s="465" t="inlineStr">
        <is>
          <t xml:space="preserve"> Fuel for transport </t>
        </is>
      </c>
      <c r="K2923" s="465" t="inlineStr">
        <is>
          <t xml:space="preserve"> fuel for transport </t>
        </is>
      </c>
      <c r="L2923" s="465" t="inlineStr">
        <is>
          <t xml:space="preserve"> reactive </t>
        </is>
      </c>
      <c r="M2923" s="465" t="inlineStr">
        <is>
          <t xml:space="preserve"> Nmix </t>
        </is>
      </c>
      <c r="N2923" s="466" t="n">
        <v>0.8220900038161723</v>
      </c>
      <c r="O2923" s="467" t="n">
        <v>0.3124033206315019</v>
      </c>
      <c r="P2923" s="468" t="n">
        <v>2004</v>
      </c>
      <c r="Q2923" s="469" t="inlineStr">
        <is>
          <t>UNFCCC CRT</t>
        </is>
      </c>
      <c r="R2923" s="469" t="inlineStr">
        <is>
          <t>ok</t>
        </is>
      </c>
      <c r="S2923" s="469" t="inlineStr">
        <is>
          <t xml:space="preserve"> text </t>
        </is>
      </c>
      <c r="T2923" s="426" t="inlineStr">
        <is>
          <t>Norway</t>
        </is>
      </c>
      <c r="U2923" s="5" t="inlineStr">
        <is>
          <t>useful output</t>
        </is>
      </c>
      <c r="V2923" s="465" t="n">
        <v>0.04</v>
      </c>
    </row>
    <row r="2924" ht="16" customHeight="1">
      <c r="B2924" s="5" t="inlineStr">
        <is>
          <t>EF.EC-EF.OE</t>
        </is>
      </c>
      <c r="C2924" s="5" t="inlineStr">
        <is>
          <t>EF.EC-EF.OE-Fuel for heating-Nmix</t>
        </is>
      </c>
      <c r="D2924" s="5" t="inlineStr">
        <is>
          <t>EF</t>
        </is>
      </c>
      <c r="E2924" s="5" t="inlineStr">
        <is>
          <t>EC</t>
        </is>
      </c>
      <c r="F2924" s="5">
        <f>VLOOKUP(E2924,'5.a Definitions'!E:F,2,FALSE)</f>
        <v/>
      </c>
      <c r="G2924" s="5" t="inlineStr">
        <is>
          <t>EF</t>
        </is>
      </c>
      <c r="H2924" s="5" t="inlineStr">
        <is>
          <t>OE</t>
        </is>
      </c>
      <c r="I2924" s="5">
        <f>VLOOKUP(H2924,'5.a Definitions'!E:F,2,FALSE)</f>
        <v/>
      </c>
      <c r="J2924" s="465" t="inlineStr">
        <is>
          <t xml:space="preserve"> Fuel for heating </t>
        </is>
      </c>
      <c r="K2924" s="465" t="inlineStr">
        <is>
          <t xml:space="preserve"> fuel for heating </t>
        </is>
      </c>
      <c r="L2924" s="465" t="inlineStr">
        <is>
          <t xml:space="preserve"> reactive </t>
        </is>
      </c>
      <c r="M2924" s="465" t="inlineStr">
        <is>
          <t xml:space="preserve"> Nmix </t>
        </is>
      </c>
      <c r="N2924" s="466" t="n">
        <v>0.447506590936975</v>
      </c>
      <c r="O2924" s="467" t="n">
        <v>0.3137438399023281</v>
      </c>
      <c r="P2924" s="468" t="n">
        <v>2004</v>
      </c>
      <c r="Q2924" s="469" t="inlineStr">
        <is>
          <t>UNFCCC CRT</t>
        </is>
      </c>
      <c r="R2924" s="469" t="inlineStr">
        <is>
          <t>ok</t>
        </is>
      </c>
      <c r="S2924" s="469" t="inlineStr">
        <is>
          <t xml:space="preserve"> text </t>
        </is>
      </c>
      <c r="T2924" s="426" t="inlineStr">
        <is>
          <t>Norway</t>
        </is>
      </c>
      <c r="U2924" s="5" t="inlineStr">
        <is>
          <t>useful output</t>
        </is>
      </c>
      <c r="V2924" s="465" t="n">
        <v>0.04</v>
      </c>
    </row>
    <row r="2925" ht="16" customHeight="1">
      <c r="B2925" s="5" t="inlineStr">
        <is>
          <t>EF.EC-MP.OP</t>
        </is>
      </c>
      <c r="C2925" s="5" t="inlineStr">
        <is>
          <t>EF.EC-MP.OP-Fuel used as feedstock-Nmix</t>
        </is>
      </c>
      <c r="D2925" s="5" t="inlineStr">
        <is>
          <t>EF</t>
        </is>
      </c>
      <c r="E2925" s="5" t="inlineStr">
        <is>
          <t>EC</t>
        </is>
      </c>
      <c r="F2925" s="5">
        <f>VLOOKUP(E2925,'5.a Definitions'!E:F,2,FALSE)</f>
        <v/>
      </c>
      <c r="G2925" s="5" t="inlineStr">
        <is>
          <t>MP</t>
        </is>
      </c>
      <c r="H2925" s="5" t="inlineStr">
        <is>
          <t>OP</t>
        </is>
      </c>
      <c r="I2925" s="5">
        <f>VLOOKUP(H2925,'5.a Definitions'!E:F,2,FALSE)</f>
        <v/>
      </c>
      <c r="J2925" s="465" t="inlineStr">
        <is>
          <t xml:space="preserve"> Fuel used as feedstock </t>
        </is>
      </c>
      <c r="K2925" s="465" t="inlineStr">
        <is>
          <t xml:space="preserve"> fuel used as feedstock </t>
        </is>
      </c>
      <c r="L2925" s="465" t="inlineStr">
        <is>
          <t xml:space="preserve"> reactive </t>
        </is>
      </c>
      <c r="M2925" s="465" t="inlineStr">
        <is>
          <t xml:space="preserve"> Nmix </t>
        </is>
      </c>
      <c r="N2925" s="466" t="n">
        <v>1.576897467244018</v>
      </c>
      <c r="O2925" s="467" t="n">
        <v>0.8499670437045441</v>
      </c>
      <c r="P2925" s="468" t="n">
        <v>2004</v>
      </c>
      <c r="Q2925" s="469" t="inlineStr">
        <is>
          <t>SSB table 11561</t>
        </is>
      </c>
      <c r="R2925" s="469" t="inlineStr">
        <is>
          <t>ok</t>
        </is>
      </c>
      <c r="S2925" s="469" t="inlineStr">
        <is>
          <t xml:space="preserve"> text </t>
        </is>
      </c>
      <c r="T2925" s="426" t="inlineStr">
        <is>
          <t>Norway</t>
        </is>
      </c>
      <c r="U2925" s="5" t="inlineStr">
        <is>
          <t>useful output</t>
        </is>
      </c>
      <c r="V2925" s="465" t="n">
        <v>0.04</v>
      </c>
    </row>
    <row r="2926" ht="16" customHeight="1">
      <c r="B2926" s="5" t="inlineStr">
        <is>
          <t>EF.EC-AT.AT</t>
        </is>
      </c>
      <c r="C2926" s="5" t="inlineStr">
        <is>
          <t>EF.EC-AT.AT-Emissions-NH3</t>
        </is>
      </c>
      <c r="D2926" s="5" t="inlineStr">
        <is>
          <t>EF</t>
        </is>
      </c>
      <c r="E2926" s="5" t="inlineStr">
        <is>
          <t>EC</t>
        </is>
      </c>
      <c r="F2926" s="5">
        <f>VLOOKUP(E2926,'5.a Definitions'!E:F,2,FALSE)</f>
        <v/>
      </c>
      <c r="G2926" s="5" t="inlineStr">
        <is>
          <t>AT</t>
        </is>
      </c>
      <c r="H2926" s="5" t="inlineStr">
        <is>
          <t>AT</t>
        </is>
      </c>
      <c r="I2926" s="5">
        <f>VLOOKUP(H2926,'5.a Definitions'!E:F,2,FALSE)</f>
        <v/>
      </c>
      <c r="J2926" s="465" t="inlineStr">
        <is>
          <t xml:space="preserve"> Emissions </t>
        </is>
      </c>
      <c r="K2926" s="465" t="inlineStr">
        <is>
          <t xml:space="preserve"> energy conversion emissions </t>
        </is>
      </c>
      <c r="L2926" s="465" t="inlineStr">
        <is>
          <t xml:space="preserve"> reactive </t>
        </is>
      </c>
      <c r="M2926" s="465" t="inlineStr">
        <is>
          <t xml:space="preserve"> NH3 </t>
        </is>
      </c>
      <c r="N2926" s="466" t="n">
        <v>0</v>
      </c>
      <c r="O2926" s="467" t="n">
        <v>0.5</v>
      </c>
      <c r="P2926" s="468" t="n">
        <v>2004</v>
      </c>
      <c r="Q2926" s="469" t="inlineStr">
        <is>
          <t>CRLTAP Inventory Submissions</t>
        </is>
      </c>
      <c r="R2926" s="469" t="inlineStr">
        <is>
          <t>ok</t>
        </is>
      </c>
      <c r="S2926" s="469" t="inlineStr">
        <is>
          <t xml:space="preserve"> text </t>
        </is>
      </c>
      <c r="T2926" s="426" t="inlineStr">
        <is>
          <t>Norway</t>
        </is>
      </c>
      <c r="U2926" s="5" t="inlineStr">
        <is>
          <t>N wasted</t>
        </is>
      </c>
      <c r="V2926" s="465" t="n">
        <v>0.04</v>
      </c>
    </row>
    <row r="2927" ht="16" customHeight="1">
      <c r="B2927" s="5" t="inlineStr">
        <is>
          <t>EF.EC-AT.AT</t>
        </is>
      </c>
      <c r="C2927" s="5" t="inlineStr">
        <is>
          <t>EF.EC-AT.AT-Emissions-NOx</t>
        </is>
      </c>
      <c r="D2927" s="5" t="inlineStr">
        <is>
          <t>EF</t>
        </is>
      </c>
      <c r="E2927" s="5" t="inlineStr">
        <is>
          <t>EC</t>
        </is>
      </c>
      <c r="F2927" s="5">
        <f>VLOOKUP(E2927,'5.a Definitions'!E:F,2,FALSE)</f>
        <v/>
      </c>
      <c r="G2927" s="5" t="inlineStr">
        <is>
          <t>AT</t>
        </is>
      </c>
      <c r="H2927" s="5" t="inlineStr">
        <is>
          <t>AT</t>
        </is>
      </c>
      <c r="I2927" s="5">
        <f>VLOOKUP(H2927,'5.a Definitions'!E:F,2,FALSE)</f>
        <v/>
      </c>
      <c r="J2927" s="465" t="inlineStr">
        <is>
          <t xml:space="preserve"> Emissions </t>
        </is>
      </c>
      <c r="K2927" s="465" t="inlineStr">
        <is>
          <t xml:space="preserve"> energy conversion emissions </t>
        </is>
      </c>
      <c r="L2927" s="465" t="inlineStr">
        <is>
          <t xml:space="preserve"> reactive </t>
        </is>
      </c>
      <c r="M2927" s="465" t="inlineStr">
        <is>
          <t xml:space="preserve"> NOx </t>
        </is>
      </c>
      <c r="N2927" s="466" t="n">
        <v>14.67179452520237</v>
      </c>
      <c r="O2927" s="467" t="n">
        <v>0.1900796158202631</v>
      </c>
      <c r="P2927" s="468" t="n">
        <v>2004</v>
      </c>
      <c r="Q2927" s="469" t="inlineStr">
        <is>
          <t>CRLTAP Inventory Submissions</t>
        </is>
      </c>
      <c r="R2927" s="469" t="inlineStr">
        <is>
          <t>ok</t>
        </is>
      </c>
      <c r="S2927" s="469" t="inlineStr">
        <is>
          <t xml:space="preserve"> text </t>
        </is>
      </c>
      <c r="T2927" s="426" t="inlineStr">
        <is>
          <t>Norway</t>
        </is>
      </c>
      <c r="U2927" s="465" t="inlineStr">
        <is>
          <t xml:space="preserve"> N wasted </t>
        </is>
      </c>
      <c r="V2927" s="465" t="n">
        <v>0.04</v>
      </c>
    </row>
    <row r="2928" ht="16" customHeight="1">
      <c r="B2928" s="5" t="inlineStr">
        <is>
          <t>EF.EC-AT.AT</t>
        </is>
      </c>
      <c r="C2928" s="5" t="inlineStr">
        <is>
          <t>EF.EC-AT.AT-Emissions-N2O</t>
        </is>
      </c>
      <c r="D2928" s="5" t="inlineStr">
        <is>
          <t>EF</t>
        </is>
      </c>
      <c r="E2928" s="5" t="inlineStr">
        <is>
          <t>EC</t>
        </is>
      </c>
      <c r="F2928" s="5">
        <f>VLOOKUP(E2928,'5.a Definitions'!E:F,2,FALSE)</f>
        <v/>
      </c>
      <c r="G2928" s="5" t="inlineStr">
        <is>
          <t>AT</t>
        </is>
      </c>
      <c r="H2928" s="5" t="inlineStr">
        <is>
          <t>AT</t>
        </is>
      </c>
      <c r="I2928" s="5">
        <f>VLOOKUP(H2928,'5.a Definitions'!E:F,2,FALSE)</f>
        <v/>
      </c>
      <c r="J2928" s="465" t="inlineStr">
        <is>
          <t xml:space="preserve"> Emissions </t>
        </is>
      </c>
      <c r="K2928" s="465" t="inlineStr">
        <is>
          <t xml:space="preserve"> energy conversion emissions </t>
        </is>
      </c>
      <c r="L2928" s="465" t="inlineStr">
        <is>
          <t xml:space="preserve"> reactive </t>
        </is>
      </c>
      <c r="M2928" s="465" t="inlineStr">
        <is>
          <t xml:space="preserve"> N2O </t>
        </is>
      </c>
      <c r="N2928" s="466" t="n">
        <v>0.03771150754487425</v>
      </c>
      <c r="O2928" s="467" t="n">
        <v>1.394797542306527</v>
      </c>
      <c r="P2928" s="468" t="n">
        <v>2004</v>
      </c>
      <c r="Q2928" s="469" t="inlineStr">
        <is>
          <t>UNFCCC CRT</t>
        </is>
      </c>
      <c r="R2928" s="469" t="inlineStr">
        <is>
          <t>ok</t>
        </is>
      </c>
      <c r="S2928" s="469" t="inlineStr">
        <is>
          <t xml:space="preserve"> text </t>
        </is>
      </c>
      <c r="T2928" s="426" t="inlineStr">
        <is>
          <t>Norway</t>
        </is>
      </c>
      <c r="U2928" s="465" t="inlineStr">
        <is>
          <t xml:space="preserve"> N wasted </t>
        </is>
      </c>
      <c r="V2928" s="465" t="n">
        <v>0.04</v>
      </c>
    </row>
    <row r="2929" ht="16" customHeight="1">
      <c r="B2929" s="5" t="inlineStr">
        <is>
          <t>EF.EC-AT.AT</t>
        </is>
      </c>
      <c r="C2929" s="5" t="inlineStr">
        <is>
          <t>EF.EC-AT.AT-Emissions-N2</t>
        </is>
      </c>
      <c r="D2929" s="5" t="inlineStr">
        <is>
          <t>EF</t>
        </is>
      </c>
      <c r="E2929" s="5" t="inlineStr">
        <is>
          <t>EC</t>
        </is>
      </c>
      <c r="F2929" s="5">
        <f>VLOOKUP(E2929,'5.a Definitions'!E:F,2,FALSE)</f>
        <v/>
      </c>
      <c r="G2929" s="5" t="inlineStr">
        <is>
          <t>AT</t>
        </is>
      </c>
      <c r="H2929" s="5" t="inlineStr">
        <is>
          <t>AT</t>
        </is>
      </c>
      <c r="I2929" s="5">
        <f>VLOOKUP(H2929,'5.a Definitions'!E:F,2,FALSE)</f>
        <v/>
      </c>
      <c r="J2929" s="465" t="inlineStr">
        <is>
          <t xml:space="preserve"> Emissions </t>
        </is>
      </c>
      <c r="K2929" s="465" t="inlineStr">
        <is>
          <t xml:space="preserve"> energy conversion emissions </t>
        </is>
      </c>
      <c r="L2929" s="465" t="inlineStr">
        <is>
          <t xml:space="preserve"> inert </t>
        </is>
      </c>
      <c r="M2929" s="465" t="inlineStr">
        <is>
          <t xml:space="preserve"> N2 </t>
        </is>
      </c>
      <c r="N2929" s="466" t="n">
        <v>0</v>
      </c>
      <c r="O2929" s="467" t="n">
        <v>10</v>
      </c>
      <c r="P2929" s="468" t="n">
        <v>2004</v>
      </c>
      <c r="Q2929" s="469" t="inlineStr">
        <is>
          <t>mass balance</t>
        </is>
      </c>
      <c r="R2929" s="469" t="inlineStr">
        <is>
          <t>ok</t>
        </is>
      </c>
      <c r="S2929" s="469" t="inlineStr">
        <is>
          <t xml:space="preserve"> text </t>
        </is>
      </c>
      <c r="T2929" s="426" t="inlineStr">
        <is>
          <t>Norway</t>
        </is>
      </c>
      <c r="U2929" s="465" t="inlineStr">
        <is>
          <t xml:space="preserve"> N wasted </t>
        </is>
      </c>
      <c r="V2929" s="465" t="n">
        <v>0.04</v>
      </c>
    </row>
    <row r="2930" ht="16" customHeight="1">
      <c r="B2930" s="5" t="inlineStr">
        <is>
          <t>EF.EC-RW.RW</t>
        </is>
      </c>
      <c r="C2930" s="5" t="inlineStr">
        <is>
          <t>EF.EC-RW.RW-Fuel export-Nmix</t>
        </is>
      </c>
      <c r="D2930" s="5" t="inlineStr">
        <is>
          <t>EF</t>
        </is>
      </c>
      <c r="E2930" s="5" t="inlineStr">
        <is>
          <t>EC</t>
        </is>
      </c>
      <c r="F2930" s="5">
        <f>VLOOKUP(E2930,'5.a Definitions'!E:F,2,FALSE)</f>
        <v/>
      </c>
      <c r="G2930" s="5" t="inlineStr">
        <is>
          <t>RW</t>
        </is>
      </c>
      <c r="H2930" s="5" t="inlineStr">
        <is>
          <t>RW</t>
        </is>
      </c>
      <c r="I2930" s="5">
        <f>VLOOKUP(H2930,'5.a Definitions'!E:F,2,FALSE)</f>
        <v/>
      </c>
      <c r="J2930" s="465" t="inlineStr">
        <is>
          <t xml:space="preserve"> Fuel export </t>
        </is>
      </c>
      <c r="K2930" s="465" t="inlineStr">
        <is>
          <t xml:space="preserve"> fuel export </t>
        </is>
      </c>
      <c r="L2930" s="465" t="inlineStr">
        <is>
          <t xml:space="preserve"> reactive </t>
        </is>
      </c>
      <c r="M2930" s="465" t="inlineStr">
        <is>
          <t xml:space="preserve"> Nmix </t>
        </is>
      </c>
      <c r="N2930" s="466" t="n">
        <v>319.241489670032</v>
      </c>
      <c r="O2930" s="467" t="n">
        <v>2.754439336341616</v>
      </c>
      <c r="P2930" s="468" t="n">
        <v>2004</v>
      </c>
      <c r="Q2930" s="469" t="inlineStr">
        <is>
          <t>SSB tab 08801</t>
        </is>
      </c>
      <c r="R2930" s="469" t="inlineStr">
        <is>
          <t>ok</t>
        </is>
      </c>
      <c r="S2930" s="469" t="inlineStr">
        <is>
          <t xml:space="preserve"> text </t>
        </is>
      </c>
      <c r="T2930" s="426" t="inlineStr">
        <is>
          <t>Norway</t>
        </is>
      </c>
      <c r="U2930" s="5" t="inlineStr">
        <is>
          <t>useful output</t>
        </is>
      </c>
      <c r="V2930" s="465" t="n">
        <v>0.04</v>
      </c>
    </row>
    <row r="2931" ht="16" customHeight="1">
      <c r="B2931" s="5" t="inlineStr">
        <is>
          <t>EF.IC-AT.AT</t>
        </is>
      </c>
      <c r="C2931" s="5" t="inlineStr">
        <is>
          <t>EF.IC-AT.AT-Emissions-NH3</t>
        </is>
      </c>
      <c r="D2931" s="5" t="inlineStr">
        <is>
          <t>EF</t>
        </is>
      </c>
      <c r="E2931" s="5" t="inlineStr">
        <is>
          <t>IC</t>
        </is>
      </c>
      <c r="F2931" s="5">
        <f>VLOOKUP(E2931,'5.a Definitions'!E:F,2,FALSE)</f>
        <v/>
      </c>
      <c r="G2931" s="5" t="inlineStr">
        <is>
          <t>AT</t>
        </is>
      </c>
      <c r="H2931" s="5" t="inlineStr">
        <is>
          <t>AT</t>
        </is>
      </c>
      <c r="I2931" s="5">
        <f>VLOOKUP(H2931,'5.a Definitions'!E:F,2,FALSE)</f>
        <v/>
      </c>
      <c r="J2931" s="465" t="inlineStr">
        <is>
          <t xml:space="preserve"> Emissions </t>
        </is>
      </c>
      <c r="K2931" s="465" t="inlineStr">
        <is>
          <t xml:space="preserve"> industrial emissions </t>
        </is>
      </c>
      <c r="L2931" s="465" t="inlineStr">
        <is>
          <t xml:space="preserve"> reactive </t>
        </is>
      </c>
      <c r="M2931" s="465" t="inlineStr">
        <is>
          <t xml:space="preserve"> NH3 </t>
        </is>
      </c>
      <c r="N2931" s="466" t="n">
        <v>0.0102652905442572</v>
      </c>
      <c r="O2931" s="467" t="n">
        <v>0.192407020107933</v>
      </c>
      <c r="P2931" s="468" t="n">
        <v>2004</v>
      </c>
      <c r="Q2931" s="469" t="inlineStr">
        <is>
          <t>CRLTAP Inventory Submissions</t>
        </is>
      </c>
      <c r="R2931" s="469" t="inlineStr">
        <is>
          <t>ok</t>
        </is>
      </c>
      <c r="S2931" s="469" t="inlineStr">
        <is>
          <t xml:space="preserve"> text </t>
        </is>
      </c>
      <c r="T2931" s="426" t="inlineStr">
        <is>
          <t>Norway</t>
        </is>
      </c>
      <c r="U2931" s="465" t="inlineStr">
        <is>
          <t xml:space="preserve"> N wasted </t>
        </is>
      </c>
      <c r="V2931" s="465" t="n">
        <v>0.04</v>
      </c>
    </row>
    <row r="2932" ht="16" customHeight="1">
      <c r="B2932" s="5" t="inlineStr">
        <is>
          <t>EF.IC-AT.AT</t>
        </is>
      </c>
      <c r="C2932" s="5" t="inlineStr">
        <is>
          <t>EF.IC-AT.AT-Emissions-NOx</t>
        </is>
      </c>
      <c r="D2932" s="5" t="inlineStr">
        <is>
          <t>EF</t>
        </is>
      </c>
      <c r="E2932" s="5" t="inlineStr">
        <is>
          <t>IC</t>
        </is>
      </c>
      <c r="F2932" s="5">
        <f>VLOOKUP(E2932,'5.a Definitions'!E:F,2,FALSE)</f>
        <v/>
      </c>
      <c r="G2932" s="5" t="inlineStr">
        <is>
          <t>AT</t>
        </is>
      </c>
      <c r="H2932" s="5" t="inlineStr">
        <is>
          <t>AT</t>
        </is>
      </c>
      <c r="I2932" s="5">
        <f>VLOOKUP(H2932,'5.a Definitions'!E:F,2,FALSE)</f>
        <v/>
      </c>
      <c r="J2932" s="465" t="inlineStr">
        <is>
          <t xml:space="preserve"> Emissions </t>
        </is>
      </c>
      <c r="K2932" s="465" t="inlineStr">
        <is>
          <t xml:space="preserve"> industrial emissions </t>
        </is>
      </c>
      <c r="L2932" s="465" t="inlineStr">
        <is>
          <t xml:space="preserve"> reactive </t>
        </is>
      </c>
      <c r="M2932" s="465" t="inlineStr">
        <is>
          <t xml:space="preserve"> NOx </t>
        </is>
      </c>
      <c r="N2932" s="466" t="n">
        <v>4.80918340984588</v>
      </c>
      <c r="O2932" s="467" t="n">
        <v>0.2686251986181686</v>
      </c>
      <c r="P2932" s="468" t="n">
        <v>2004</v>
      </c>
      <c r="Q2932" s="469" t="inlineStr">
        <is>
          <t>CRLTAP Inventory Submissions</t>
        </is>
      </c>
      <c r="R2932" s="469" t="inlineStr">
        <is>
          <t>ok</t>
        </is>
      </c>
      <c r="S2932" s="469" t="inlineStr">
        <is>
          <t xml:space="preserve"> text </t>
        </is>
      </c>
      <c r="T2932" s="426" t="inlineStr">
        <is>
          <t>Norway</t>
        </is>
      </c>
      <c r="U2932" s="465" t="inlineStr">
        <is>
          <t xml:space="preserve"> N wasted </t>
        </is>
      </c>
      <c r="V2932" s="465" t="n">
        <v>0.04</v>
      </c>
    </row>
    <row r="2933" ht="16" customHeight="1">
      <c r="B2933" s="5" t="inlineStr">
        <is>
          <t>EF.IC-AT.AT</t>
        </is>
      </c>
      <c r="C2933" s="5" t="inlineStr">
        <is>
          <t>EF.IC-AT.AT-Emissions-N2O</t>
        </is>
      </c>
      <c r="D2933" s="5" t="inlineStr">
        <is>
          <t>EF</t>
        </is>
      </c>
      <c r="E2933" s="5" t="inlineStr">
        <is>
          <t>IC</t>
        </is>
      </c>
      <c r="F2933" s="5">
        <f>VLOOKUP(E2933,'5.a Definitions'!E:F,2,FALSE)</f>
        <v/>
      </c>
      <c r="G2933" s="5" t="inlineStr">
        <is>
          <t>AT</t>
        </is>
      </c>
      <c r="H2933" s="5" t="inlineStr">
        <is>
          <t>AT</t>
        </is>
      </c>
      <c r="I2933" s="5">
        <f>VLOOKUP(H2933,'5.a Definitions'!E:F,2,FALSE)</f>
        <v/>
      </c>
      <c r="J2933" s="465" t="inlineStr">
        <is>
          <t xml:space="preserve"> Emissions </t>
        </is>
      </c>
      <c r="K2933" s="465" t="inlineStr">
        <is>
          <t xml:space="preserve"> industrial emissions </t>
        </is>
      </c>
      <c r="L2933" s="465" t="inlineStr">
        <is>
          <t xml:space="preserve"> reactive </t>
        </is>
      </c>
      <c r="M2933" s="465" t="inlineStr">
        <is>
          <t xml:space="preserve"> N2O </t>
        </is>
      </c>
      <c r="N2933" s="466" t="n">
        <v>0.07373756245498708</v>
      </c>
      <c r="O2933" s="467" t="n">
        <v>1.394797542306527</v>
      </c>
      <c r="P2933" s="468" t="n">
        <v>2004</v>
      </c>
      <c r="Q2933" s="469" t="inlineStr">
        <is>
          <t>UNFCCC CRT</t>
        </is>
      </c>
      <c r="R2933" s="469" t="inlineStr">
        <is>
          <t>ok</t>
        </is>
      </c>
      <c r="S2933" s="469" t="inlineStr">
        <is>
          <t xml:space="preserve"> text </t>
        </is>
      </c>
      <c r="T2933" s="426" t="inlineStr">
        <is>
          <t>Norway</t>
        </is>
      </c>
      <c r="U2933" s="465" t="inlineStr">
        <is>
          <t xml:space="preserve"> N wasted </t>
        </is>
      </c>
      <c r="V2933" s="465" t="n">
        <v>0.04</v>
      </c>
    </row>
    <row r="2934" ht="16" customHeight="1">
      <c r="B2934" s="5" t="inlineStr">
        <is>
          <t>EF.TR-AT.AT</t>
        </is>
      </c>
      <c r="C2934" s="5" t="inlineStr">
        <is>
          <t>EF.TR-AT.AT-Emissions-NH3</t>
        </is>
      </c>
      <c r="D2934" s="5" t="inlineStr">
        <is>
          <t>EF</t>
        </is>
      </c>
      <c r="E2934" s="5" t="inlineStr">
        <is>
          <t>TR</t>
        </is>
      </c>
      <c r="F2934" s="5">
        <f>VLOOKUP(E2934,'5.a Definitions'!E:F,2,FALSE)</f>
        <v/>
      </c>
      <c r="G2934" s="5" t="inlineStr">
        <is>
          <t>AT</t>
        </is>
      </c>
      <c r="H2934" s="5" t="inlineStr">
        <is>
          <t>AT</t>
        </is>
      </c>
      <c r="I2934" s="5">
        <f>VLOOKUP(H2934,'5.a Definitions'!E:F,2,FALSE)</f>
        <v/>
      </c>
      <c r="J2934" s="465" t="inlineStr">
        <is>
          <t xml:space="preserve"> Emissions </t>
        </is>
      </c>
      <c r="K2934" s="465" t="inlineStr">
        <is>
          <t xml:space="preserve"> transport emissions </t>
        </is>
      </c>
      <c r="L2934" s="465" t="inlineStr">
        <is>
          <t xml:space="preserve"> reactive </t>
        </is>
      </c>
      <c r="M2934" s="465" t="inlineStr">
        <is>
          <t xml:space="preserve"> NH3 </t>
        </is>
      </c>
      <c r="N2934" s="466" t="n">
        <v>1.6013932379064</v>
      </c>
      <c r="O2934" s="467" t="n">
        <v>0.4166491133698226</v>
      </c>
      <c r="P2934" s="468" t="n">
        <v>2004</v>
      </c>
      <c r="Q2934" s="469" t="inlineStr">
        <is>
          <t>CRLTAP Inventory Submissions</t>
        </is>
      </c>
      <c r="R2934" s="469" t="inlineStr">
        <is>
          <t>ok</t>
        </is>
      </c>
      <c r="S2934" s="469" t="inlineStr">
        <is>
          <t xml:space="preserve"> text </t>
        </is>
      </c>
      <c r="T2934" s="426" t="inlineStr">
        <is>
          <t>Norway</t>
        </is>
      </c>
      <c r="U2934" s="465" t="inlineStr">
        <is>
          <t xml:space="preserve"> N wasted </t>
        </is>
      </c>
      <c r="V2934" s="465" t="n">
        <v>0.04</v>
      </c>
    </row>
    <row r="2935" ht="16" customHeight="1">
      <c r="B2935" s="5" t="inlineStr">
        <is>
          <t>EF.TR-AT.AT</t>
        </is>
      </c>
      <c r="C2935" s="5" t="inlineStr">
        <is>
          <t>EF.TR-AT.AT-Emissions-NOx</t>
        </is>
      </c>
      <c r="D2935" s="5" t="inlineStr">
        <is>
          <t>EF</t>
        </is>
      </c>
      <c r="E2935" s="5" t="inlineStr">
        <is>
          <t>TR</t>
        </is>
      </c>
      <c r="F2935" s="5">
        <f>VLOOKUP(E2935,'5.a Definitions'!E:F,2,FALSE)</f>
        <v/>
      </c>
      <c r="G2935" s="5" t="inlineStr">
        <is>
          <t>AT</t>
        </is>
      </c>
      <c r="H2935" s="5" t="inlineStr">
        <is>
          <t>AT</t>
        </is>
      </c>
      <c r="I2935" s="5">
        <f>VLOOKUP(H2935,'5.a Definitions'!E:F,2,FALSE)</f>
        <v/>
      </c>
      <c r="J2935" s="465" t="inlineStr">
        <is>
          <t xml:space="preserve"> Emissions </t>
        </is>
      </c>
      <c r="K2935" s="465" t="inlineStr">
        <is>
          <t xml:space="preserve"> transport emissions </t>
        </is>
      </c>
      <c r="L2935" s="465" t="inlineStr">
        <is>
          <t xml:space="preserve"> reactive </t>
        </is>
      </c>
      <c r="M2935" s="465" t="inlineStr">
        <is>
          <t xml:space="preserve"> NOx </t>
        </is>
      </c>
      <c r="N2935" s="466" t="n">
        <v>29.06466989359011</v>
      </c>
      <c r="O2935" s="467" t="n">
        <v>0.1273089217025497</v>
      </c>
      <c r="P2935" s="468" t="n">
        <v>2004</v>
      </c>
      <c r="Q2935" s="469" t="inlineStr">
        <is>
          <t>CRLTAP Inventory Submissions</t>
        </is>
      </c>
      <c r="R2935" s="469" t="inlineStr">
        <is>
          <t>ok</t>
        </is>
      </c>
      <c r="S2935" s="469" t="inlineStr">
        <is>
          <t xml:space="preserve"> text </t>
        </is>
      </c>
      <c r="T2935" s="426" t="inlineStr">
        <is>
          <t>Norway</t>
        </is>
      </c>
      <c r="U2935" s="465" t="inlineStr">
        <is>
          <t xml:space="preserve"> N wasted </t>
        </is>
      </c>
      <c r="V2935" s="465" t="n">
        <v>0.04</v>
      </c>
    </row>
    <row r="2936" ht="16" customHeight="1">
      <c r="B2936" s="5" t="inlineStr">
        <is>
          <t>EF.TR-AT.AT</t>
        </is>
      </c>
      <c r="C2936" s="5" t="inlineStr">
        <is>
          <t>EF.TR-AT.AT-Emissions-N2O</t>
        </is>
      </c>
      <c r="D2936" s="5" t="inlineStr">
        <is>
          <t>EF</t>
        </is>
      </c>
      <c r="E2936" s="5" t="inlineStr">
        <is>
          <t>TR</t>
        </is>
      </c>
      <c r="F2936" s="5">
        <f>VLOOKUP(E2936,'5.a Definitions'!E:F,2,FALSE)</f>
        <v/>
      </c>
      <c r="G2936" s="5" t="inlineStr">
        <is>
          <t>AT</t>
        </is>
      </c>
      <c r="H2936" s="5" t="inlineStr">
        <is>
          <t>AT</t>
        </is>
      </c>
      <c r="I2936" s="5">
        <f>VLOOKUP(H2936,'5.a Definitions'!E:F,2,FALSE)</f>
        <v/>
      </c>
      <c r="J2936" s="465" t="inlineStr">
        <is>
          <t xml:space="preserve"> Emissions </t>
        </is>
      </c>
      <c r="K2936" s="465" t="inlineStr">
        <is>
          <t xml:space="preserve"> transport emissions </t>
        </is>
      </c>
      <c r="L2936" s="465" t="inlineStr">
        <is>
          <t xml:space="preserve"> reactive </t>
        </is>
      </c>
      <c r="M2936" s="465" t="inlineStr">
        <is>
          <t xml:space="preserve"> N2O </t>
        </is>
      </c>
      <c r="N2936" s="466" t="n">
        <v>0.2381509525066959</v>
      </c>
      <c r="O2936" s="467" t="n">
        <v>0.6463342428493241</v>
      </c>
      <c r="P2936" s="468" t="n">
        <v>2004</v>
      </c>
      <c r="Q2936" s="469" t="inlineStr">
        <is>
          <t>UNFCCC CRT</t>
        </is>
      </c>
      <c r="R2936" s="469" t="inlineStr">
        <is>
          <t>ok</t>
        </is>
      </c>
      <c r="S2936" s="469" t="inlineStr">
        <is>
          <t xml:space="preserve"> text </t>
        </is>
      </c>
      <c r="T2936" s="426" t="inlineStr">
        <is>
          <t>Norway</t>
        </is>
      </c>
      <c r="U2936" s="465" t="inlineStr">
        <is>
          <t xml:space="preserve"> N wasted </t>
        </is>
      </c>
      <c r="V2936" s="465" t="n">
        <v>0.04</v>
      </c>
    </row>
    <row r="2937" ht="16" customHeight="1">
      <c r="B2937" s="5" t="inlineStr">
        <is>
          <t>EF.TR-AT.AT</t>
        </is>
      </c>
      <c r="C2937" s="5" t="inlineStr">
        <is>
          <t>EF.TR-AT.AT-Emissions-N2</t>
        </is>
      </c>
      <c r="D2937" s="5" t="inlineStr">
        <is>
          <t>EF</t>
        </is>
      </c>
      <c r="E2937" s="5" t="inlineStr">
        <is>
          <t>TR</t>
        </is>
      </c>
      <c r="F2937" s="5">
        <f>VLOOKUP(E2937,'5.a Definitions'!E:F,2,FALSE)</f>
        <v/>
      </c>
      <c r="G2937" s="5" t="inlineStr">
        <is>
          <t>AT</t>
        </is>
      </c>
      <c r="H2937" s="5" t="inlineStr">
        <is>
          <t>AT</t>
        </is>
      </c>
      <c r="I2937" s="5">
        <f>VLOOKUP(H2937,'5.a Definitions'!E:F,2,FALSE)</f>
        <v/>
      </c>
      <c r="J2937" s="465" t="inlineStr">
        <is>
          <t xml:space="preserve"> Emissions </t>
        </is>
      </c>
      <c r="K2937" s="465" t="inlineStr">
        <is>
          <t xml:space="preserve"> transport emissions </t>
        </is>
      </c>
      <c r="L2937" s="465" t="inlineStr">
        <is>
          <t xml:space="preserve"> inert </t>
        </is>
      </c>
      <c r="M2937" s="465" t="inlineStr">
        <is>
          <t xml:space="preserve"> N2 </t>
        </is>
      </c>
      <c r="N2937" s="466" t="n">
        <v>0</v>
      </c>
      <c r="O2937" s="467" t="n">
        <v>0.2</v>
      </c>
      <c r="P2937" s="468" t="n">
        <v>2004</v>
      </c>
      <c r="Q2937" s="469" t="inlineStr">
        <is>
          <t>mass balance</t>
        </is>
      </c>
      <c r="R2937" s="469" t="inlineStr">
        <is>
          <t>ok</t>
        </is>
      </c>
      <c r="S2937" s="469" t="inlineStr">
        <is>
          <t xml:space="preserve"> text </t>
        </is>
      </c>
      <c r="T2937" s="426" t="inlineStr">
        <is>
          <t>Norway</t>
        </is>
      </c>
      <c r="U2937" s="465" t="inlineStr">
        <is>
          <t xml:space="preserve"> N wasted </t>
        </is>
      </c>
      <c r="V2937" s="465" t="n">
        <v>0.04</v>
      </c>
    </row>
    <row r="2938" ht="16" customHeight="1">
      <c r="B2938" s="5" t="inlineStr">
        <is>
          <t>EF.TR-RW.RW</t>
        </is>
      </c>
      <c r="C2938" s="5" t="inlineStr">
        <is>
          <t>EF.TR-RW.RW-Export of transport fuels-Nmix</t>
        </is>
      </c>
      <c r="D2938" s="5" t="inlineStr">
        <is>
          <t>EF</t>
        </is>
      </c>
      <c r="E2938" s="5" t="inlineStr">
        <is>
          <t>TR</t>
        </is>
      </c>
      <c r="F2938" s="5">
        <f>VLOOKUP(E2938,'5.a Definitions'!E:F,2,FALSE)</f>
        <v/>
      </c>
      <c r="G2938" s="5" t="inlineStr">
        <is>
          <t>RW</t>
        </is>
      </c>
      <c r="H2938" s="5" t="inlineStr">
        <is>
          <t>RW</t>
        </is>
      </c>
      <c r="I2938" s="5">
        <f>VLOOKUP(H2938,'5.a Definitions'!E:F,2,FALSE)</f>
        <v/>
      </c>
      <c r="J2938" s="465" t="inlineStr">
        <is>
          <t xml:space="preserve"> Export of transport fuels </t>
        </is>
      </c>
      <c r="K2938" s="465" t="inlineStr">
        <is>
          <t xml:space="preserve"> export of transport fuel </t>
        </is>
      </c>
      <c r="L2938" s="465" t="inlineStr">
        <is>
          <t xml:space="preserve"> reactive </t>
        </is>
      </c>
      <c r="M2938" s="465" t="inlineStr">
        <is>
          <t xml:space="preserve"> Nmix </t>
        </is>
      </c>
      <c r="N2938" s="466" t="n">
        <v>0.051400468</v>
      </c>
      <c r="O2938" s="467" t="n">
        <v>1.767784133116471</v>
      </c>
      <c r="P2938" s="468" t="n">
        <v>2004</v>
      </c>
      <c r="Q2938" s="469" t="inlineStr">
        <is>
          <t>SSB tab 08801</t>
        </is>
      </c>
      <c r="R2938" s="469" t="inlineStr">
        <is>
          <t>ok</t>
        </is>
      </c>
      <c r="S2938" s="469" t="inlineStr">
        <is>
          <t xml:space="preserve"> text </t>
        </is>
      </c>
      <c r="T2938" s="426" t="inlineStr">
        <is>
          <t>Norway</t>
        </is>
      </c>
      <c r="U2938" s="5" t="inlineStr">
        <is>
          <t>useful output</t>
        </is>
      </c>
      <c r="V2938" s="465" t="n">
        <v>0.04</v>
      </c>
    </row>
    <row r="2939" ht="16" customHeight="1">
      <c r="B2939" s="5" t="inlineStr">
        <is>
          <t>EF.OE-AT.AT</t>
        </is>
      </c>
      <c r="C2939" s="5" t="inlineStr">
        <is>
          <t>EF.OE-AT.AT-Emissions-NH3</t>
        </is>
      </c>
      <c r="D2939" s="5" t="inlineStr">
        <is>
          <t>EF</t>
        </is>
      </c>
      <c r="E2939" s="5" t="inlineStr">
        <is>
          <t>OE</t>
        </is>
      </c>
      <c r="F2939" s="5">
        <f>VLOOKUP(E2939,'5.a Definitions'!E:F,2,FALSE)</f>
        <v/>
      </c>
      <c r="G2939" s="5" t="inlineStr">
        <is>
          <t>AT</t>
        </is>
      </c>
      <c r="H2939" s="5" t="inlineStr">
        <is>
          <t>AT</t>
        </is>
      </c>
      <c r="I2939" s="5">
        <f>VLOOKUP(H2939,'5.a Definitions'!E:F,2,FALSE)</f>
        <v/>
      </c>
      <c r="J2939" s="465" t="inlineStr">
        <is>
          <t xml:space="preserve"> Emissions </t>
        </is>
      </c>
      <c r="K2939" s="465" t="inlineStr">
        <is>
          <t xml:space="preserve"> other fuels emissions </t>
        </is>
      </c>
      <c r="L2939" s="465" t="inlineStr">
        <is>
          <t xml:space="preserve"> reactive </t>
        </is>
      </c>
      <c r="M2939" s="465" t="inlineStr">
        <is>
          <t xml:space="preserve"> NH3 </t>
        </is>
      </c>
      <c r="N2939" s="466" t="n">
        <v>0.07203433057110001</v>
      </c>
      <c r="O2939" s="467" t="n">
        <v>0.5684130243538786</v>
      </c>
      <c r="P2939" s="468" t="n">
        <v>2004</v>
      </c>
      <c r="Q2939" s="469" t="inlineStr">
        <is>
          <t>CRLTAP Inventory Submissions</t>
        </is>
      </c>
      <c r="R2939" s="469" t="inlineStr">
        <is>
          <t>ok</t>
        </is>
      </c>
      <c r="S2939" s="469" t="inlineStr">
        <is>
          <t xml:space="preserve"> text </t>
        </is>
      </c>
      <c r="T2939" s="426" t="inlineStr">
        <is>
          <t>Norway</t>
        </is>
      </c>
      <c r="U2939" s="465" t="inlineStr">
        <is>
          <t xml:space="preserve"> N wasted </t>
        </is>
      </c>
      <c r="V2939" s="465" t="n">
        <v>0.04</v>
      </c>
    </row>
    <row r="2940" ht="16" customHeight="1">
      <c r="B2940" s="5" t="inlineStr">
        <is>
          <t>EF.OE-AT.AT</t>
        </is>
      </c>
      <c r="C2940" s="5" t="inlineStr">
        <is>
          <t>EF.OE-AT.AT-Emissions-NOx</t>
        </is>
      </c>
      <c r="D2940" s="5" t="inlineStr">
        <is>
          <t>EF</t>
        </is>
      </c>
      <c r="E2940" s="5" t="inlineStr">
        <is>
          <t>OE</t>
        </is>
      </c>
      <c r="F2940" s="5">
        <f>VLOOKUP(E2940,'5.a Definitions'!E:F,2,FALSE)</f>
        <v/>
      </c>
      <c r="G2940" s="5" t="inlineStr">
        <is>
          <t>AT</t>
        </is>
      </c>
      <c r="H2940" s="5" t="inlineStr">
        <is>
          <t>AT</t>
        </is>
      </c>
      <c r="I2940" s="5">
        <f>VLOOKUP(H2940,'5.a Definitions'!E:F,2,FALSE)</f>
        <v/>
      </c>
      <c r="J2940" s="465" t="inlineStr">
        <is>
          <t xml:space="preserve"> Emissions </t>
        </is>
      </c>
      <c r="K2940" s="465" t="inlineStr">
        <is>
          <t xml:space="preserve"> other fuels emissions </t>
        </is>
      </c>
      <c r="L2940" s="465" t="inlineStr">
        <is>
          <t xml:space="preserve"> reactive </t>
        </is>
      </c>
      <c r="M2940" s="465" t="inlineStr">
        <is>
          <t xml:space="preserve"> NOx </t>
        </is>
      </c>
      <c r="N2940" s="466" t="n">
        <v>8.371329070352649</v>
      </c>
      <c r="O2940" s="467" t="n">
        <v>0.2117869583878814</v>
      </c>
      <c r="P2940" s="468" t="n">
        <v>2004</v>
      </c>
      <c r="Q2940" s="469" t="inlineStr">
        <is>
          <t>CRLTAP Inventory Submissions</t>
        </is>
      </c>
      <c r="R2940" s="469" t="inlineStr">
        <is>
          <t>ok</t>
        </is>
      </c>
      <c r="S2940" s="469" t="inlineStr">
        <is>
          <t xml:space="preserve"> text </t>
        </is>
      </c>
      <c r="T2940" s="426" t="inlineStr">
        <is>
          <t>Norway</t>
        </is>
      </c>
      <c r="U2940" s="465" t="inlineStr">
        <is>
          <t xml:space="preserve"> N wasted </t>
        </is>
      </c>
      <c r="V2940" s="465" t="n">
        <v>0.04</v>
      </c>
    </row>
    <row r="2941" ht="16" customHeight="1">
      <c r="B2941" s="5" t="inlineStr">
        <is>
          <t>EF.OE-AT.AT</t>
        </is>
      </c>
      <c r="C2941" s="5" t="inlineStr">
        <is>
          <t>EF.OE-AT.AT-Emissions-N2O</t>
        </is>
      </c>
      <c r="D2941" s="5" t="inlineStr">
        <is>
          <t>EF</t>
        </is>
      </c>
      <c r="E2941" s="5" t="inlineStr">
        <is>
          <t>OE</t>
        </is>
      </c>
      <c r="F2941" s="5">
        <f>VLOOKUP(E2941,'5.a Definitions'!E:F,2,FALSE)</f>
        <v/>
      </c>
      <c r="G2941" s="5" t="inlineStr">
        <is>
          <t>AT</t>
        </is>
      </c>
      <c r="H2941" s="5" t="inlineStr">
        <is>
          <t>AT</t>
        </is>
      </c>
      <c r="I2941" s="5">
        <f>VLOOKUP(H2941,'5.a Definitions'!E:F,2,FALSE)</f>
        <v/>
      </c>
      <c r="J2941" s="465" t="inlineStr">
        <is>
          <t xml:space="preserve"> Emissions </t>
        </is>
      </c>
      <c r="K2941" s="465" t="inlineStr">
        <is>
          <t xml:space="preserve"> other fuels emissions </t>
        </is>
      </c>
      <c r="L2941" s="465" t="inlineStr">
        <is>
          <t xml:space="preserve"> reactive </t>
        </is>
      </c>
      <c r="M2941" s="465" t="inlineStr">
        <is>
          <t xml:space="preserve"> N2O </t>
        </is>
      </c>
      <c r="N2941" s="466" t="n">
        <v>0.07855230304535477</v>
      </c>
      <c r="O2941" s="467" t="n">
        <v>1.394797542306526</v>
      </c>
      <c r="P2941" s="468" t="n">
        <v>2004</v>
      </c>
      <c r="Q2941" s="469" t="inlineStr">
        <is>
          <t>UNFCCC CRT</t>
        </is>
      </c>
      <c r="R2941" s="469" t="inlineStr">
        <is>
          <t>ok</t>
        </is>
      </c>
      <c r="S2941" s="469" t="inlineStr">
        <is>
          <t xml:space="preserve"> text </t>
        </is>
      </c>
      <c r="T2941" s="426" t="inlineStr">
        <is>
          <t>Norway</t>
        </is>
      </c>
      <c r="U2941" s="465" t="inlineStr">
        <is>
          <t xml:space="preserve"> N wasted </t>
        </is>
      </c>
      <c r="V2941" s="465" t="n">
        <v>0.04</v>
      </c>
    </row>
    <row r="2942" ht="16" customHeight="1" thickBot="1">
      <c r="A2942" s="483" t="n"/>
      <c r="B2942" s="6" t="inlineStr">
        <is>
          <t>EF.OE-AT.AT</t>
        </is>
      </c>
      <c r="C2942" s="6" t="inlineStr">
        <is>
          <t>EF.OE-AT.AT-Emissions-N2</t>
        </is>
      </c>
      <c r="D2942" s="6" t="inlineStr">
        <is>
          <t>EF</t>
        </is>
      </c>
      <c r="E2942" s="6" t="inlineStr">
        <is>
          <t>OE</t>
        </is>
      </c>
      <c r="F2942" s="5">
        <f>VLOOKUP(E2942,'5.a Definitions'!E:F,2,FALSE)</f>
        <v/>
      </c>
      <c r="G2942" s="6" t="inlineStr">
        <is>
          <t>AT</t>
        </is>
      </c>
      <c r="H2942" s="6" t="inlineStr">
        <is>
          <t>AT</t>
        </is>
      </c>
      <c r="I2942" s="5">
        <f>VLOOKUP(H2942,'5.a Definitions'!E:F,2,FALSE)</f>
        <v/>
      </c>
      <c r="J2942" s="470" t="inlineStr">
        <is>
          <t xml:space="preserve"> Emissions </t>
        </is>
      </c>
      <c r="K2942" s="470" t="inlineStr">
        <is>
          <t xml:space="preserve"> other fuels emissions </t>
        </is>
      </c>
      <c r="L2942" s="470" t="inlineStr">
        <is>
          <t xml:space="preserve"> inert </t>
        </is>
      </c>
      <c r="M2942" s="470" t="inlineStr">
        <is>
          <t xml:space="preserve"> N2 </t>
        </is>
      </c>
      <c r="N2942" s="466" t="n">
        <v>0</v>
      </c>
      <c r="O2942" s="471" t="n">
        <v>0.2</v>
      </c>
      <c r="P2942" s="468" t="n">
        <v>2004</v>
      </c>
      <c r="Q2942" s="472" t="inlineStr">
        <is>
          <t>mass balance</t>
        </is>
      </c>
      <c r="R2942" s="469" t="inlineStr">
        <is>
          <t>ok</t>
        </is>
      </c>
      <c r="S2942" s="472" t="inlineStr">
        <is>
          <t xml:space="preserve"> text </t>
        </is>
      </c>
      <c r="T2942" s="426" t="inlineStr">
        <is>
          <t>Norway</t>
        </is>
      </c>
      <c r="U2942" s="470" t="inlineStr">
        <is>
          <t xml:space="preserve"> N wasted </t>
        </is>
      </c>
      <c r="V2942" s="470" t="n">
        <v>0.04</v>
      </c>
    </row>
    <row r="2943" ht="16" customHeight="1">
      <c r="A2943" s="487" t="inlineStr">
        <is>
          <t xml:space="preserve"> Materials and products </t>
        </is>
      </c>
      <c r="B2943" s="452" t="inlineStr">
        <is>
          <t>MP.FP-AG.SM</t>
        </is>
      </c>
      <c r="C2943" s="452" t="inlineStr">
        <is>
          <t>MP.FP-AG.SM-Seeds and planting material -Nmix</t>
        </is>
      </c>
      <c r="D2943" s="452" t="inlineStr">
        <is>
          <t>MP</t>
        </is>
      </c>
      <c r="E2943" s="452" t="inlineStr">
        <is>
          <t>FP</t>
        </is>
      </c>
      <c r="F2943" s="5">
        <f>VLOOKUP(E2943,'5.a Definitions'!E:F,2,FALSE)</f>
        <v/>
      </c>
      <c r="G2943" s="452" t="inlineStr">
        <is>
          <t>AG</t>
        </is>
      </c>
      <c r="H2943" s="452" t="inlineStr">
        <is>
          <t>SM</t>
        </is>
      </c>
      <c r="I2943" s="5">
        <f>VLOOKUP(H2943,'5.a Definitions'!E:F,2,FALSE)</f>
        <v/>
      </c>
      <c r="J2943" s="465" t="inlineStr">
        <is>
          <t xml:space="preserve"> Seeds and planting material  </t>
        </is>
      </c>
      <c r="K2943" s="465" t="inlineStr">
        <is>
          <t xml:space="preserve"> seeds and planting material </t>
        </is>
      </c>
      <c r="L2943" s="465" t="inlineStr">
        <is>
          <t xml:space="preserve"> reactive </t>
        </is>
      </c>
      <c r="M2943" s="465" t="inlineStr">
        <is>
          <t xml:space="preserve"> Nmix </t>
        </is>
      </c>
      <c r="N2943" s="466" t="n">
        <v>1.123394519382504</v>
      </c>
      <c r="O2943" s="467" t="n">
        <v>0.320721923483957</v>
      </c>
      <c r="P2943" s="468" t="n">
        <v>2004</v>
      </c>
      <c r="Q2943" s="469" t="inlineStr">
        <is>
          <t>NIBIO Totalkalkylen</t>
        </is>
      </c>
      <c r="R2943" s="469" t="inlineStr">
        <is>
          <t>ok</t>
        </is>
      </c>
      <c r="S2943" s="469" t="inlineStr">
        <is>
          <t xml:space="preserve"> text </t>
        </is>
      </c>
      <c r="T2943" s="426" t="inlineStr">
        <is>
          <t>Norway</t>
        </is>
      </c>
      <c r="U2943" s="5" t="inlineStr">
        <is>
          <t>useful output</t>
        </is>
      </c>
      <c r="V2943" s="465" t="n">
        <v>0.04</v>
      </c>
    </row>
    <row r="2944" ht="16" customHeight="1">
      <c r="B2944" s="5" t="inlineStr">
        <is>
          <t>MP.FP-AG.MM</t>
        </is>
      </c>
      <c r="C2944" s="5" t="inlineStr">
        <is>
          <t>MP.FP-AG.MM-Farm animal feed-Nmix</t>
        </is>
      </c>
      <c r="D2944" s="5" t="inlineStr">
        <is>
          <t>MP</t>
        </is>
      </c>
      <c r="E2944" s="5" t="inlineStr">
        <is>
          <t>FP</t>
        </is>
      </c>
      <c r="F2944" s="5">
        <f>VLOOKUP(E2944,'5.a Definitions'!E:F,2,FALSE)</f>
        <v/>
      </c>
      <c r="G2944" s="5" t="inlineStr">
        <is>
          <t>AG</t>
        </is>
      </c>
      <c r="H2944" s="5" t="inlineStr">
        <is>
          <t>MM</t>
        </is>
      </c>
      <c r="I2944" s="5">
        <f>VLOOKUP(H2944,'5.a Definitions'!E:F,2,FALSE)</f>
        <v/>
      </c>
      <c r="J2944" s="465" t="inlineStr">
        <is>
          <t xml:space="preserve"> Farm animal feed </t>
        </is>
      </c>
      <c r="K2944" s="465" t="inlineStr">
        <is>
          <t xml:space="preserve"> farm animal feed </t>
        </is>
      </c>
      <c r="L2944" s="465" t="inlineStr">
        <is>
          <t xml:space="preserve"> reactive </t>
        </is>
      </c>
      <c r="M2944" s="465" t="inlineStr">
        <is>
          <t xml:space="preserve"> Nmix </t>
        </is>
      </c>
      <c r="N2944" s="466" t="n">
        <v>23.5809207</v>
      </c>
      <c r="O2944" s="467" t="n">
        <v>0.1009974777766317</v>
      </c>
      <c r="P2944" s="468" t="n">
        <v>2004</v>
      </c>
      <c r="Q2944" s="469" t="inlineStr">
        <is>
          <t>Kraftfôrstatistikk</t>
        </is>
      </c>
      <c r="R2944" s="469" t="inlineStr">
        <is>
          <t>ok</t>
        </is>
      </c>
      <c r="S2944" s="469" t="inlineStr">
        <is>
          <t xml:space="preserve"> text </t>
        </is>
      </c>
      <c r="T2944" s="426" t="inlineStr">
        <is>
          <t>Norway</t>
        </is>
      </c>
      <c r="U2944" s="5" t="inlineStr">
        <is>
          <t>useful output</t>
        </is>
      </c>
      <c r="V2944" s="465" t="n">
        <v>0.04</v>
      </c>
    </row>
    <row r="2945" ht="16" customHeight="1">
      <c r="B2945" s="5" t="inlineStr">
        <is>
          <t>MP.FP-PR.SO</t>
        </is>
      </c>
      <c r="C2945" s="5" t="inlineStr">
        <is>
          <t>MP.FP-PR.SO-Food industry waste-Nmix</t>
        </is>
      </c>
      <c r="D2945" s="5" t="inlineStr">
        <is>
          <t>MP</t>
        </is>
      </c>
      <c r="E2945" s="5" t="inlineStr">
        <is>
          <t>FP</t>
        </is>
      </c>
      <c r="F2945" s="5">
        <f>VLOOKUP(E2945,'5.a Definitions'!E:F,2,FALSE)</f>
        <v/>
      </c>
      <c r="G2945" s="5" t="inlineStr">
        <is>
          <t>PR</t>
        </is>
      </c>
      <c r="H2945" s="5" t="inlineStr">
        <is>
          <t>SO</t>
        </is>
      </c>
      <c r="I2945" s="5">
        <f>VLOOKUP(H2945,'5.a Definitions'!E:F,2,FALSE)</f>
        <v/>
      </c>
      <c r="J2945" s="465" t="inlineStr">
        <is>
          <t xml:space="preserve"> Food industry waste </t>
        </is>
      </c>
      <c r="K2945" s="465" t="inlineStr">
        <is>
          <t xml:space="preserve"> food industry waste </t>
        </is>
      </c>
      <c r="L2945" s="465" t="inlineStr">
        <is>
          <t xml:space="preserve"> reactive </t>
        </is>
      </c>
      <c r="M2945" s="465" t="inlineStr">
        <is>
          <t xml:space="preserve"> Nmix </t>
        </is>
      </c>
      <c r="N2945" s="466" t="n">
        <v>1.179602362204724</v>
      </c>
      <c r="O2945" s="467" t="n">
        <v>0.7979574084913524</v>
      </c>
      <c r="P2945" s="468" t="n">
        <v>2004</v>
      </c>
      <c r="Q2945" s="469" t="inlineStr">
        <is>
          <t>SSB</t>
        </is>
      </c>
      <c r="R2945" s="469" t="inlineStr">
        <is>
          <t>ok</t>
        </is>
      </c>
      <c r="S2945" s="469" t="inlineStr">
        <is>
          <t xml:space="preserve"> text </t>
        </is>
      </c>
      <c r="T2945" s="426" t="inlineStr">
        <is>
          <t>Norway</t>
        </is>
      </c>
      <c r="U2945" s="465" t="inlineStr">
        <is>
          <t xml:space="preserve"> N wasted </t>
        </is>
      </c>
      <c r="V2945" s="465" t="n">
        <v>0.04</v>
      </c>
    </row>
    <row r="2946" ht="16" customHeight="1">
      <c r="B2946" s="5" t="inlineStr">
        <is>
          <t>MP.FP-PR.WW</t>
        </is>
      </c>
      <c r="C2946" s="5" t="inlineStr">
        <is>
          <t>MP.FP-PR.WW-Food industry wastewater-Nmix</t>
        </is>
      </c>
      <c r="D2946" s="5" t="inlineStr">
        <is>
          <t>MP</t>
        </is>
      </c>
      <c r="E2946" s="5" t="inlineStr">
        <is>
          <t>FP</t>
        </is>
      </c>
      <c r="F2946" s="5">
        <f>VLOOKUP(E2946,'5.a Definitions'!E:F,2,FALSE)</f>
        <v/>
      </c>
      <c r="G2946" s="5" t="inlineStr">
        <is>
          <t>PR</t>
        </is>
      </c>
      <c r="H2946" s="5" t="inlineStr">
        <is>
          <t>WW</t>
        </is>
      </c>
      <c r="I2946" s="5">
        <f>VLOOKUP(H2946,'5.a Definitions'!E:F,2,FALSE)</f>
        <v/>
      </c>
      <c r="J2946" s="465" t="inlineStr">
        <is>
          <t xml:space="preserve"> Food industry wastewater </t>
        </is>
      </c>
      <c r="K2946" s="465" t="inlineStr">
        <is>
          <t xml:space="preserve"> food industry wastewater </t>
        </is>
      </c>
      <c r="L2946" s="465" t="inlineStr">
        <is>
          <t xml:space="preserve"> reactive </t>
        </is>
      </c>
      <c r="M2946" s="465" t="inlineStr">
        <is>
          <t xml:space="preserve"> Nmix </t>
        </is>
      </c>
      <c r="N2946" s="466" t="n">
        <v>0.07602734782608697</v>
      </c>
      <c r="O2946" s="467" t="n">
        <v>0.1206767030309003</v>
      </c>
      <c r="P2946" s="468" t="n">
        <v>2004</v>
      </c>
      <c r="Q2946" s="469" t="inlineStr">
        <is>
          <t>Miljødirektoratet</t>
        </is>
      </c>
      <c r="R2946" s="469" t="inlineStr">
        <is>
          <t>ok</t>
        </is>
      </c>
      <c r="S2946" s="469" t="inlineStr">
        <is>
          <t xml:space="preserve"> text </t>
        </is>
      </c>
      <c r="T2946" s="426" t="inlineStr">
        <is>
          <t>Norway</t>
        </is>
      </c>
      <c r="U2946" s="465" t="inlineStr">
        <is>
          <t xml:space="preserve"> N wasted </t>
        </is>
      </c>
      <c r="V2946" s="465" t="n">
        <v>0.04</v>
      </c>
    </row>
    <row r="2947" ht="16" customHeight="1">
      <c r="B2947" s="5" t="inlineStr">
        <is>
          <t>MP.FP-HS.HS</t>
        </is>
      </c>
      <c r="C2947" s="5" t="inlineStr">
        <is>
          <t>MP.FP-HS.HS-Food products-Nmix</t>
        </is>
      </c>
      <c r="D2947" s="5" t="inlineStr">
        <is>
          <t>MP</t>
        </is>
      </c>
      <c r="E2947" s="5" t="inlineStr">
        <is>
          <t>FP</t>
        </is>
      </c>
      <c r="F2947" s="5">
        <f>VLOOKUP(E2947,'5.a Definitions'!E:F,2,FALSE)</f>
        <v/>
      </c>
      <c r="G2947" s="5" t="inlineStr">
        <is>
          <t>HS</t>
        </is>
      </c>
      <c r="H2947" s="5" t="inlineStr">
        <is>
          <t>HS</t>
        </is>
      </c>
      <c r="I2947" s="5">
        <f>VLOOKUP(H2947,'5.a Definitions'!E:F,2,FALSE)</f>
        <v/>
      </c>
      <c r="J2947" s="465" t="inlineStr">
        <is>
          <t xml:space="preserve"> Food products </t>
        </is>
      </c>
      <c r="K2947" s="465" t="inlineStr">
        <is>
          <t xml:space="preserve"> food products </t>
        </is>
      </c>
      <c r="L2947" s="465" t="inlineStr">
        <is>
          <t xml:space="preserve"> reactive </t>
        </is>
      </c>
      <c r="M2947" s="465" t="inlineStr">
        <is>
          <t xml:space="preserve"> Nmix </t>
        </is>
      </c>
      <c r="N2947" s="466" t="n">
        <v>25.49702828467332</v>
      </c>
      <c r="O2947" s="467" t="n">
        <v>0.1855849728898572</v>
      </c>
      <c r="P2947" s="468" t="n">
        <v>2004</v>
      </c>
      <c r="Q2947" s="469" t="inlineStr">
        <is>
          <t>SSB</t>
        </is>
      </c>
      <c r="R2947" s="469" t="inlineStr">
        <is>
          <t>ok</t>
        </is>
      </c>
      <c r="S2947" s="469" t="inlineStr">
        <is>
          <t xml:space="preserve"> text </t>
        </is>
      </c>
      <c r="T2947" s="426" t="inlineStr">
        <is>
          <t>Norway</t>
        </is>
      </c>
      <c r="U2947" s="5" t="inlineStr">
        <is>
          <t>useful output</t>
        </is>
      </c>
      <c r="V2947" s="465" t="n">
        <v>0.04</v>
      </c>
    </row>
    <row r="2948" ht="16" customHeight="1">
      <c r="B2948" s="5" t="inlineStr">
        <is>
          <t>MP.FP-HY.SW</t>
        </is>
      </c>
      <c r="C2948" s="5" t="inlineStr">
        <is>
          <t>MP.FP-HY.SW-Untreated wastewater-Nmix</t>
        </is>
      </c>
      <c r="D2948" s="5" t="inlineStr">
        <is>
          <t>MP</t>
        </is>
      </c>
      <c r="E2948" s="5" t="inlineStr">
        <is>
          <t>FP</t>
        </is>
      </c>
      <c r="F2948" s="5">
        <f>VLOOKUP(E2948,'5.a Definitions'!E:F,2,FALSE)</f>
        <v/>
      </c>
      <c r="G2948" s="5" t="inlineStr">
        <is>
          <t>HY</t>
        </is>
      </c>
      <c r="H2948" s="5" t="inlineStr">
        <is>
          <t>SW</t>
        </is>
      </c>
      <c r="I2948" s="5">
        <f>VLOOKUP(H2948,'5.a Definitions'!E:F,2,FALSE)</f>
        <v/>
      </c>
      <c r="J2948" s="465" t="inlineStr">
        <is>
          <t xml:space="preserve"> Untreated wastewater </t>
        </is>
      </c>
      <c r="K2948" s="465" t="inlineStr">
        <is>
          <t xml:space="preserve"> food industry untreated wastewater </t>
        </is>
      </c>
      <c r="L2948" s="465" t="inlineStr">
        <is>
          <t xml:space="preserve"> reactive </t>
        </is>
      </c>
      <c r="M2948" s="465" t="inlineStr">
        <is>
          <t xml:space="preserve"> Nmix </t>
        </is>
      </c>
      <c r="N2948" s="466" t="n">
        <v>0.5026499999999999</v>
      </c>
      <c r="O2948" s="467" t="n">
        <v>0.2036575786231935</v>
      </c>
      <c r="P2948" s="468" t="n">
        <v>2004</v>
      </c>
      <c r="Q2948" s="469" t="inlineStr">
        <is>
          <t>Miljødirektoratet</t>
        </is>
      </c>
      <c r="R2948" s="469" t="inlineStr">
        <is>
          <t>ok</t>
        </is>
      </c>
      <c r="S2948" s="469" t="inlineStr">
        <is>
          <t xml:space="preserve"> text </t>
        </is>
      </c>
      <c r="T2948" s="426" t="inlineStr">
        <is>
          <t>Norway</t>
        </is>
      </c>
      <c r="U2948" s="465" t="inlineStr">
        <is>
          <t xml:space="preserve"> N wasted </t>
        </is>
      </c>
      <c r="V2948" s="465" t="n">
        <v>0.04</v>
      </c>
    </row>
    <row r="2949">
      <c r="B2949" s="5" t="inlineStr">
        <is>
          <t>MP.FP-HY.AC</t>
        </is>
      </c>
      <c r="C2949" s="5" t="inlineStr">
        <is>
          <t>MP.FP-HY.AC-Feed to freshwater aquaculture-Nmix</t>
        </is>
      </c>
      <c r="D2949" s="5" t="inlineStr">
        <is>
          <t>MP</t>
        </is>
      </c>
      <c r="E2949" s="5" t="inlineStr">
        <is>
          <t>FP</t>
        </is>
      </c>
      <c r="F2949" s="5">
        <f>VLOOKUP(E2949,'5.a Definitions'!E:F,2,FALSE)</f>
        <v/>
      </c>
      <c r="G2949" s="5" t="inlineStr">
        <is>
          <t>HY</t>
        </is>
      </c>
      <c r="H2949" s="5" t="inlineStr">
        <is>
          <t>AC</t>
        </is>
      </c>
      <c r="I2949" s="5">
        <f>VLOOKUP(H2949,'5.a Definitions'!E:F,2,FALSE)</f>
        <v/>
      </c>
      <c r="J2949" s="465" t="inlineStr">
        <is>
          <t xml:space="preserve"> Feed to freshwater aquaculture </t>
        </is>
      </c>
      <c r="K2949" s="465" t="inlineStr">
        <is>
          <t xml:space="preserve"> feed to freshwater aquaculture </t>
        </is>
      </c>
      <c r="L2949" s="465" t="inlineStr">
        <is>
          <t xml:space="preserve"> reactive </t>
        </is>
      </c>
      <c r="M2949" s="465" t="inlineStr">
        <is>
          <t xml:space="preserve"> Nmix </t>
        </is>
      </c>
      <c r="N2949" s="466" t="n">
        <v>0</v>
      </c>
      <c r="O2949" s="467" t="n">
        <v>0.2</v>
      </c>
      <c r="P2949" s="468" t="n">
        <v>2004</v>
      </c>
      <c r="Q2949" s="469" t="inlineStr">
        <is>
          <t>no production</t>
        </is>
      </c>
      <c r="R2949" s="469" t="inlineStr">
        <is>
          <t>ok</t>
        </is>
      </c>
      <c r="S2949" s="469" t="inlineStr">
        <is>
          <t xml:space="preserve"> text </t>
        </is>
      </c>
      <c r="T2949" s="426" t="inlineStr">
        <is>
          <t>Norway</t>
        </is>
      </c>
      <c r="U2949" s="5" t="inlineStr">
        <is>
          <t>useful output</t>
        </is>
      </c>
      <c r="V2949" s="465" t="n">
        <v>0.04</v>
      </c>
    </row>
    <row r="2950" ht="16" customHeight="1">
      <c r="B2950" s="5" t="inlineStr">
        <is>
          <t>MP.FP-HY.AC</t>
        </is>
      </c>
      <c r="C2950" s="5" t="inlineStr">
        <is>
          <t>MP.FP-HY.AC-Feed to coastal aquaculture-Nmix</t>
        </is>
      </c>
      <c r="D2950" s="5" t="inlineStr">
        <is>
          <t>MP</t>
        </is>
      </c>
      <c r="E2950" s="5" t="inlineStr">
        <is>
          <t>FP</t>
        </is>
      </c>
      <c r="F2950" s="5">
        <f>VLOOKUP(E2950,'5.a Definitions'!E:F,2,FALSE)</f>
        <v/>
      </c>
      <c r="G2950" s="5" t="inlineStr">
        <is>
          <t>HY</t>
        </is>
      </c>
      <c r="H2950" s="5" t="inlineStr">
        <is>
          <t>AC</t>
        </is>
      </c>
      <c r="I2950" s="5">
        <f>VLOOKUP(H2950,'5.a Definitions'!E:F,2,FALSE)</f>
        <v/>
      </c>
      <c r="J2950" s="465" t="inlineStr">
        <is>
          <t xml:space="preserve"> Feed to coastal aquaculture </t>
        </is>
      </c>
      <c r="K2950" s="465" t="inlineStr">
        <is>
          <t xml:space="preserve"> feed to coastal aquaculture </t>
        </is>
      </c>
      <c r="L2950" s="465" t="inlineStr">
        <is>
          <t xml:space="preserve"> reactive </t>
        </is>
      </c>
      <c r="M2950" s="465" t="inlineStr">
        <is>
          <t xml:space="preserve"> Nmix </t>
        </is>
      </c>
      <c r="N2950" s="466" t="n">
        <v>11.10652165524245</v>
      </c>
      <c r="O2950" s="467" t="n">
        <v>0.4220208529970115</v>
      </c>
      <c r="P2950" s="468" t="n">
        <v>2004</v>
      </c>
      <c r="Q2950" s="469" t="inlineStr">
        <is>
          <t>Fiskeridirektoratet</t>
        </is>
      </c>
      <c r="R2950" s="469" t="inlineStr">
        <is>
          <t>ok</t>
        </is>
      </c>
      <c r="S2950" s="469" t="inlineStr">
        <is>
          <t xml:space="preserve"> text </t>
        </is>
      </c>
      <c r="T2950" s="426" t="inlineStr">
        <is>
          <t>Norway</t>
        </is>
      </c>
      <c r="U2950" s="5" t="inlineStr">
        <is>
          <t>useful output</t>
        </is>
      </c>
      <c r="V2950" s="465" t="n">
        <v>0.04</v>
      </c>
    </row>
    <row r="2951" ht="16" customHeight="1">
      <c r="B2951" s="5" t="inlineStr">
        <is>
          <t>MP.FP-RW.RW</t>
        </is>
      </c>
      <c r="C2951" s="5" t="inlineStr">
        <is>
          <t>MP.FP-RW.RW-Food export-Nmix</t>
        </is>
      </c>
      <c r="D2951" s="5" t="inlineStr">
        <is>
          <t>MP</t>
        </is>
      </c>
      <c r="E2951" s="5" t="inlineStr">
        <is>
          <t>FP</t>
        </is>
      </c>
      <c r="F2951" s="5">
        <f>VLOOKUP(E2951,'5.a Definitions'!E:F,2,FALSE)</f>
        <v/>
      </c>
      <c r="G2951" s="5" t="inlineStr">
        <is>
          <t>RW</t>
        </is>
      </c>
      <c r="H2951" s="5" t="inlineStr">
        <is>
          <t>RW</t>
        </is>
      </c>
      <c r="I2951" s="5">
        <f>VLOOKUP(H2951,'5.a Definitions'!E:F,2,FALSE)</f>
        <v/>
      </c>
      <c r="J2951" s="465" t="inlineStr">
        <is>
          <t xml:space="preserve"> Food export </t>
        </is>
      </c>
      <c r="K2951" s="465" t="inlineStr">
        <is>
          <t xml:space="preserve"> food export </t>
        </is>
      </c>
      <c r="L2951" s="465" t="inlineStr">
        <is>
          <t xml:space="preserve"> reactive </t>
        </is>
      </c>
      <c r="M2951" s="465" t="inlineStr">
        <is>
          <t xml:space="preserve"> Nmix </t>
        </is>
      </c>
      <c r="N2951" s="466" t="n">
        <v>46.90793201199999</v>
      </c>
      <c r="O2951" s="467" t="n">
        <v>0.2026395761220973</v>
      </c>
      <c r="P2951" s="468" t="n">
        <v>2004</v>
      </c>
      <c r="Q2951" s="469" t="inlineStr">
        <is>
          <t>SSB tab 08801</t>
        </is>
      </c>
      <c r="R2951" s="469" t="inlineStr">
        <is>
          <t>ok</t>
        </is>
      </c>
      <c r="S2951" s="469" t="inlineStr">
        <is>
          <t xml:space="preserve"> text </t>
        </is>
      </c>
      <c r="T2951" s="426" t="inlineStr">
        <is>
          <t>Norway</t>
        </is>
      </c>
      <c r="U2951" s="5" t="inlineStr">
        <is>
          <t>useful output</t>
        </is>
      </c>
      <c r="V2951" s="465" t="n">
        <v>0.04</v>
      </c>
    </row>
    <row r="2952">
      <c r="B2952" s="475" t="inlineStr">
        <is>
          <t>MP.FP-RW.RW</t>
        </is>
      </c>
      <c r="C2952" s="475" t="inlineStr">
        <is>
          <t>MP.FP-RW.RW-Feed export-Nmix</t>
        </is>
      </c>
      <c r="D2952" s="475" t="inlineStr">
        <is>
          <t>MP</t>
        </is>
      </c>
      <c r="E2952" s="475" t="inlineStr">
        <is>
          <t>FP</t>
        </is>
      </c>
      <c r="F2952" s="5">
        <f>VLOOKUP(E2952,'5.a Definitions'!E:F,2,FALSE)</f>
        <v/>
      </c>
      <c r="G2952" s="475" t="inlineStr">
        <is>
          <t>RW</t>
        </is>
      </c>
      <c r="H2952" s="475" t="inlineStr">
        <is>
          <t>RW</t>
        </is>
      </c>
      <c r="I2952" s="5">
        <f>VLOOKUP(H2952,'5.a Definitions'!E:F,2,FALSE)</f>
        <v/>
      </c>
      <c r="J2952" s="465" t="inlineStr">
        <is>
          <t>Feed export</t>
        </is>
      </c>
      <c r="K2952" s="465" t="inlineStr">
        <is>
          <t>feed export</t>
        </is>
      </c>
      <c r="L2952" s="465" t="inlineStr">
        <is>
          <t>reactive</t>
        </is>
      </c>
      <c r="M2952" s="465" t="inlineStr">
        <is>
          <t>Nmix</t>
        </is>
      </c>
      <c r="N2952" s="466" t="n">
        <v>15.501082827</v>
      </c>
      <c r="O2952" s="467" t="n">
        <v>0.1362621410362174</v>
      </c>
      <c r="P2952" s="468" t="n">
        <v>2004</v>
      </c>
      <c r="Q2952" s="469" t="inlineStr">
        <is>
          <t>SSB tab 08801</t>
        </is>
      </c>
      <c r="R2952" s="469" t="inlineStr">
        <is>
          <t>ok</t>
        </is>
      </c>
      <c r="S2952" s="469" t="inlineStr">
        <is>
          <t>text</t>
        </is>
      </c>
      <c r="T2952" s="476" t="inlineStr">
        <is>
          <t>Norway</t>
        </is>
      </c>
      <c r="U2952" s="5" t="inlineStr">
        <is>
          <t>useful output</t>
        </is>
      </c>
      <c r="V2952" s="465">
        <f>(O2808*N2808)^2</f>
        <v/>
      </c>
    </row>
    <row r="2953" ht="16" customHeight="1">
      <c r="B2953" s="5" t="inlineStr">
        <is>
          <t>MP.OP-AG.SM</t>
        </is>
      </c>
      <c r="C2953" s="5" t="inlineStr">
        <is>
          <t>MP.OP-AG.SM-Mineral fertilizer-Nmix</t>
        </is>
      </c>
      <c r="D2953" s="5" t="inlineStr">
        <is>
          <t>MP</t>
        </is>
      </c>
      <c r="E2953" s="5" t="inlineStr">
        <is>
          <t>OP</t>
        </is>
      </c>
      <c r="F2953" s="5">
        <f>VLOOKUP(E2953,'5.a Definitions'!E:F,2,FALSE)</f>
        <v/>
      </c>
      <c r="G2953" s="5" t="inlineStr">
        <is>
          <t>AG</t>
        </is>
      </c>
      <c r="H2953" s="5" t="inlineStr">
        <is>
          <t>SM</t>
        </is>
      </c>
      <c r="I2953" s="5">
        <f>VLOOKUP(H2953,'5.a Definitions'!E:F,2,FALSE)</f>
        <v/>
      </c>
      <c r="J2953" s="465" t="inlineStr">
        <is>
          <t xml:space="preserve"> Mineral fertilizer </t>
        </is>
      </c>
      <c r="K2953" s="465" t="inlineStr">
        <is>
          <t xml:space="preserve"> mineral fertilizer to agriculture </t>
        </is>
      </c>
      <c r="L2953" s="465" t="inlineStr">
        <is>
          <t xml:space="preserve"> reactive </t>
        </is>
      </c>
      <c r="M2953" s="465" t="inlineStr">
        <is>
          <t xml:space="preserve"> Nmix </t>
        </is>
      </c>
      <c r="N2953" s="466" t="n">
        <v>65.88500000000001</v>
      </c>
      <c r="O2953" s="467" t="n">
        <v>0.4985724204770689</v>
      </c>
      <c r="P2953" s="468" t="n">
        <v>2004</v>
      </c>
      <c r="Q2953" s="469" t="inlineStr">
        <is>
          <t>FAOSTAT Fertilizer by nutrient (Agricultural Use - Import)</t>
        </is>
      </c>
      <c r="R2953" s="469" t="inlineStr">
        <is>
          <t>ok</t>
        </is>
      </c>
      <c r="S2953" s="469" t="inlineStr">
        <is>
          <t xml:space="preserve"> text </t>
        </is>
      </c>
      <c r="T2953" s="426" t="inlineStr">
        <is>
          <t>Norway</t>
        </is>
      </c>
      <c r="U2953" s="5" t="inlineStr">
        <is>
          <t>useful output</t>
        </is>
      </c>
      <c r="V2953" s="465" t="n">
        <v>0.04</v>
      </c>
    </row>
    <row r="2954" ht="16" customHeight="1">
      <c r="B2954" s="475" t="inlineStr">
        <is>
          <t>MP.OP-EF.IC</t>
        </is>
      </c>
      <c r="C2954" s="475" t="inlineStr">
        <is>
          <t>MP.OP-EF.IC-Industrial waste fuels-Nmix</t>
        </is>
      </c>
      <c r="D2954" s="475" t="inlineStr">
        <is>
          <t>MP</t>
        </is>
      </c>
      <c r="E2954" s="475" t="inlineStr">
        <is>
          <t>OP</t>
        </is>
      </c>
      <c r="F2954" s="5">
        <f>VLOOKUP(E2954,'5.a Definitions'!E:F,2,FALSE)</f>
        <v/>
      </c>
      <c r="G2954" s="475" t="inlineStr">
        <is>
          <t>EF</t>
        </is>
      </c>
      <c r="H2954" s="475" t="inlineStr">
        <is>
          <t>IC</t>
        </is>
      </c>
      <c r="I2954" s="5">
        <f>VLOOKUP(H2954,'5.a Definitions'!E:F,2,FALSE)</f>
        <v/>
      </c>
      <c r="J2954" s="465" t="inlineStr">
        <is>
          <t>Industrial waste fuel</t>
        </is>
      </c>
      <c r="K2954" s="465" t="inlineStr">
        <is>
          <t>industrial waste fuel</t>
        </is>
      </c>
      <c r="L2954" s="465" t="inlineStr">
        <is>
          <t>reactive</t>
        </is>
      </c>
      <c r="M2954" s="465" t="inlineStr">
        <is>
          <t>Nmix</t>
        </is>
      </c>
      <c r="N2954" s="466" t="n">
        <v>3.751831501831502</v>
      </c>
      <c r="O2954" s="467" t="n">
        <v>0.5276302975421391</v>
      </c>
      <c r="P2954" s="468" t="n">
        <v>2004</v>
      </c>
      <c r="Q2954" s="469" t="inlineStr">
        <is>
          <t>SSB</t>
        </is>
      </c>
      <c r="R2954" s="469" t="inlineStr">
        <is>
          <t>ok</t>
        </is>
      </c>
      <c r="S2954" s="469" t="inlineStr">
        <is>
          <t>text</t>
        </is>
      </c>
      <c r="T2954" s="476" t="inlineStr">
        <is>
          <t>Norway</t>
        </is>
      </c>
      <c r="U2954" s="5" t="inlineStr">
        <is>
          <t>useful output</t>
        </is>
      </c>
      <c r="V2954" s="465">
        <f>(O2828*N2828)^2</f>
        <v/>
      </c>
    </row>
    <row r="2955" ht="16" customHeight="1">
      <c r="B2955" s="5" t="inlineStr">
        <is>
          <t>MP.OP-PR.SO</t>
        </is>
      </c>
      <c r="C2955" s="5" t="inlineStr">
        <is>
          <t>MP.OP-PR.SO-Other industry waste-Nmix</t>
        </is>
      </c>
      <c r="D2955" s="5" t="inlineStr">
        <is>
          <t>MP</t>
        </is>
      </c>
      <c r="E2955" s="5" t="inlineStr">
        <is>
          <t>OP</t>
        </is>
      </c>
      <c r="F2955" s="5">
        <f>VLOOKUP(E2955,'5.a Definitions'!E:F,2,FALSE)</f>
        <v/>
      </c>
      <c r="G2955" s="5" t="inlineStr">
        <is>
          <t>PR</t>
        </is>
      </c>
      <c r="H2955" s="5" t="inlineStr">
        <is>
          <t>SO</t>
        </is>
      </c>
      <c r="I2955" s="5">
        <f>VLOOKUP(H2955,'5.a Definitions'!E:F,2,FALSE)</f>
        <v/>
      </c>
      <c r="J2955" s="465" t="inlineStr">
        <is>
          <t xml:space="preserve"> Other industry waste </t>
        </is>
      </c>
      <c r="K2955" s="465" t="inlineStr">
        <is>
          <t xml:space="preserve"> other industry waste </t>
        </is>
      </c>
      <c r="L2955" s="465" t="inlineStr">
        <is>
          <t xml:space="preserve"> reactive </t>
        </is>
      </c>
      <c r="M2955" s="465" t="inlineStr">
        <is>
          <t xml:space="preserve"> Nmix </t>
        </is>
      </c>
      <c r="N2955" s="466" t="n">
        <v>5.704</v>
      </c>
      <c r="O2955" s="467" t="n">
        <v>0.5578706109860554</v>
      </c>
      <c r="P2955" s="468" t="n">
        <v>2004</v>
      </c>
      <c r="Q2955" s="469" t="inlineStr">
        <is>
          <t>SSB</t>
        </is>
      </c>
      <c r="R2955" s="469" t="inlineStr">
        <is>
          <t>ok</t>
        </is>
      </c>
      <c r="S2955" s="469" t="inlineStr">
        <is>
          <t xml:space="preserve"> text </t>
        </is>
      </c>
      <c r="T2955" s="426" t="inlineStr">
        <is>
          <t>Norway</t>
        </is>
      </c>
      <c r="U2955" s="465" t="inlineStr">
        <is>
          <t xml:space="preserve"> N wasted </t>
        </is>
      </c>
      <c r="V2955" s="465" t="n">
        <v>0.04</v>
      </c>
    </row>
    <row r="2956">
      <c r="B2956" s="5" t="inlineStr">
        <is>
          <t>MP.OP-PR.WW</t>
        </is>
      </c>
      <c r="C2956" s="5" t="inlineStr">
        <is>
          <t>MP.OP-PR.WW-Other industry wastewater-Nmix</t>
        </is>
      </c>
      <c r="D2956" s="5" t="inlineStr">
        <is>
          <t>MP</t>
        </is>
      </c>
      <c r="E2956" s="5" t="inlineStr">
        <is>
          <t>OP</t>
        </is>
      </c>
      <c r="F2956" s="5">
        <f>VLOOKUP(E2956,'5.a Definitions'!E:F,2,FALSE)</f>
        <v/>
      </c>
      <c r="G2956" s="5" t="inlineStr">
        <is>
          <t>PR</t>
        </is>
      </c>
      <c r="H2956" s="5" t="inlineStr">
        <is>
          <t>WW</t>
        </is>
      </c>
      <c r="I2956" s="5">
        <f>VLOOKUP(H2956,'5.a Definitions'!E:F,2,FALSE)</f>
        <v/>
      </c>
      <c r="J2956" s="465" t="inlineStr">
        <is>
          <t xml:space="preserve"> Other industry wastewater </t>
        </is>
      </c>
      <c r="K2956" s="465" t="inlineStr">
        <is>
          <t xml:space="preserve"> other industry wastewater </t>
        </is>
      </c>
      <c r="L2956" s="465" t="inlineStr">
        <is>
          <t xml:space="preserve"> reactive </t>
        </is>
      </c>
      <c r="M2956" s="465" t="inlineStr">
        <is>
          <t xml:space="preserve"> Nmix </t>
        </is>
      </c>
      <c r="N2956" s="466" t="n">
        <v>0.034978</v>
      </c>
      <c r="O2956" s="467" t="n">
        <v>0.2758462612245095</v>
      </c>
      <c r="P2956" s="468" t="n">
        <v>2004</v>
      </c>
      <c r="Q2956" s="469" t="inlineStr">
        <is>
          <t>Miljødirektoratet</t>
        </is>
      </c>
      <c r="R2956" s="469" t="inlineStr">
        <is>
          <t>ok</t>
        </is>
      </c>
      <c r="S2956" s="469" t="inlineStr">
        <is>
          <t xml:space="preserve"> text </t>
        </is>
      </c>
      <c r="T2956" s="426" t="inlineStr">
        <is>
          <t>Norway</t>
        </is>
      </c>
      <c r="U2956" s="465" t="inlineStr">
        <is>
          <t xml:space="preserve"> N wasted </t>
        </is>
      </c>
      <c r="V2956" s="465" t="n">
        <v>0.04</v>
      </c>
    </row>
    <row r="2957">
      <c r="B2957" s="5" t="inlineStr">
        <is>
          <t>MP.OP-HS.HS</t>
        </is>
      </c>
      <c r="C2957" s="5" t="inlineStr">
        <is>
          <t>MP.OP-HS.HS-Mineral fertilizer-Nmix</t>
        </is>
      </c>
      <c r="D2957" s="5" t="inlineStr">
        <is>
          <t>MP</t>
        </is>
      </c>
      <c r="E2957" s="5" t="inlineStr">
        <is>
          <t>OP</t>
        </is>
      </c>
      <c r="F2957" s="5">
        <f>VLOOKUP(E2957,'5.a Definitions'!E:F,2,FALSE)</f>
        <v/>
      </c>
      <c r="G2957" s="5" t="inlineStr">
        <is>
          <t>HS</t>
        </is>
      </c>
      <c r="H2957" s="5" t="inlineStr">
        <is>
          <t>HS</t>
        </is>
      </c>
      <c r="I2957" s="5">
        <f>VLOOKUP(H2957,'5.a Definitions'!E:F,2,FALSE)</f>
        <v/>
      </c>
      <c r="J2957" s="465" t="inlineStr">
        <is>
          <t xml:space="preserve"> Mineral fertilizer </t>
        </is>
      </c>
      <c r="K2957" s="465" t="inlineStr">
        <is>
          <t xml:space="preserve"> mineral fertilizer to settlements </t>
        </is>
      </c>
      <c r="L2957" s="465" t="inlineStr">
        <is>
          <t xml:space="preserve"> reactive </t>
        </is>
      </c>
      <c r="M2957" s="465" t="inlineStr">
        <is>
          <t xml:space="preserve"> Nmix </t>
        </is>
      </c>
      <c r="N2957" s="466" t="n">
        <v>2.109877551020408</v>
      </c>
      <c r="O2957" s="467" t="n">
        <v>0.576501852739607</v>
      </c>
      <c r="P2957" s="468" t="n">
        <v>2004</v>
      </c>
      <c r="Q2957" s="469" t="inlineStr">
        <is>
          <t>FAOSTAT Fertilizer by nutrient</t>
        </is>
      </c>
      <c r="R2957" s="469" t="inlineStr">
        <is>
          <t>ok</t>
        </is>
      </c>
      <c r="S2957" s="469" t="inlineStr">
        <is>
          <t xml:space="preserve"> text </t>
        </is>
      </c>
      <c r="T2957" s="426" t="inlineStr">
        <is>
          <t>Norway</t>
        </is>
      </c>
      <c r="U2957" s="5" t="inlineStr">
        <is>
          <t>useful output</t>
        </is>
      </c>
      <c r="V2957" s="465" t="n">
        <v>0.04</v>
      </c>
    </row>
    <row r="2958">
      <c r="B2958" s="5" t="inlineStr">
        <is>
          <t>MP.OP-HS.HS</t>
        </is>
      </c>
      <c r="C2958" s="5" t="inlineStr">
        <is>
          <t>MP.OP-HS.HS-Consumer goods-Nmix</t>
        </is>
      </c>
      <c r="D2958" s="5" t="inlineStr">
        <is>
          <t>MP</t>
        </is>
      </c>
      <c r="E2958" s="5" t="inlineStr">
        <is>
          <t>OP</t>
        </is>
      </c>
      <c r="F2958" s="5">
        <f>VLOOKUP(E2958,'5.a Definitions'!E:F,2,FALSE)</f>
        <v/>
      </c>
      <c r="G2958" s="5" t="inlineStr">
        <is>
          <t>HS</t>
        </is>
      </c>
      <c r="H2958" s="5" t="inlineStr">
        <is>
          <t>HS</t>
        </is>
      </c>
      <c r="I2958" s="5">
        <f>VLOOKUP(H2958,'5.a Definitions'!E:F,2,FALSE)</f>
        <v/>
      </c>
      <c r="J2958" s="465" t="inlineStr">
        <is>
          <t xml:space="preserve"> Consumer goods </t>
        </is>
      </c>
      <c r="K2958" s="465" t="inlineStr">
        <is>
          <t xml:space="preserve"> consumer goods </t>
        </is>
      </c>
      <c r="L2958" s="465" t="inlineStr">
        <is>
          <t xml:space="preserve"> reactive </t>
        </is>
      </c>
      <c r="M2958" s="465" t="inlineStr">
        <is>
          <t xml:space="preserve"> Nmix </t>
        </is>
      </c>
      <c r="N2958" s="466" t="n">
        <v>13.56877527033751</v>
      </c>
      <c r="O2958" s="467" t="n">
        <v>0.335182521112208</v>
      </c>
      <c r="P2958" s="468" t="n">
        <v>2004</v>
      </c>
      <c r="Q2958" s="469" t="inlineStr">
        <is>
          <t>Massebalanse (Inflows - Outflows)</t>
        </is>
      </c>
      <c r="R2958" s="469" t="inlineStr">
        <is>
          <t>ok</t>
        </is>
      </c>
      <c r="S2958" s="469" t="inlineStr">
        <is>
          <t xml:space="preserve"> text </t>
        </is>
      </c>
      <c r="T2958" s="426" t="inlineStr">
        <is>
          <t>Norway</t>
        </is>
      </c>
      <c r="U2958" s="5" t="inlineStr">
        <is>
          <t>useful output</t>
        </is>
      </c>
      <c r="V2958" s="465" t="n">
        <v>0.04</v>
      </c>
    </row>
    <row r="2959" ht="16" customHeight="1">
      <c r="B2959" s="5" t="inlineStr">
        <is>
          <t>MP.OP-AT.AT</t>
        </is>
      </c>
      <c r="C2959" s="5" t="inlineStr">
        <is>
          <t>MP.OP-AT.AT-Emissions-NH3</t>
        </is>
      </c>
      <c r="D2959" s="5" t="inlineStr">
        <is>
          <t>MP</t>
        </is>
      </c>
      <c r="E2959" s="5" t="inlineStr">
        <is>
          <t>OP</t>
        </is>
      </c>
      <c r="F2959" s="5">
        <f>VLOOKUP(E2959,'5.a Definitions'!E:F,2,FALSE)</f>
        <v/>
      </c>
      <c r="G2959" s="5" t="inlineStr">
        <is>
          <t>AT</t>
        </is>
      </c>
      <c r="H2959" s="5" t="inlineStr">
        <is>
          <t>AT</t>
        </is>
      </c>
      <c r="I2959" s="5">
        <f>VLOOKUP(H2959,'5.a Definitions'!E:F,2,FALSE)</f>
        <v/>
      </c>
      <c r="J2959" s="465" t="inlineStr">
        <is>
          <t xml:space="preserve"> Emissions </t>
        </is>
      </c>
      <c r="K2959" s="465" t="inlineStr">
        <is>
          <t xml:space="preserve"> process emissions </t>
        </is>
      </c>
      <c r="L2959" s="465" t="inlineStr">
        <is>
          <t xml:space="preserve"> reactive </t>
        </is>
      </c>
      <c r="M2959" s="465" t="inlineStr">
        <is>
          <t xml:space="preserve"> NH3 </t>
        </is>
      </c>
      <c r="N2959" s="466" t="n">
        <v>0.471127336011</v>
      </c>
      <c r="O2959" s="467" t="n">
        <v>0.2376496887079644</v>
      </c>
      <c r="P2959" s="468" t="n">
        <v>2004</v>
      </c>
      <c r="Q2959" s="469" t="inlineStr">
        <is>
          <t>CRLTAP Inventory Submissions</t>
        </is>
      </c>
      <c r="R2959" s="469" t="inlineStr">
        <is>
          <t>ok</t>
        </is>
      </c>
      <c r="S2959" s="469" t="inlineStr">
        <is>
          <t xml:space="preserve"> text </t>
        </is>
      </c>
      <c r="T2959" s="426" t="inlineStr">
        <is>
          <t>Norway</t>
        </is>
      </c>
      <c r="U2959" s="465" t="inlineStr">
        <is>
          <t xml:space="preserve"> N wasted </t>
        </is>
      </c>
      <c r="V2959" s="465" t="n">
        <v>0.04</v>
      </c>
    </row>
    <row r="2960" ht="16" customHeight="1">
      <c r="B2960" s="5" t="inlineStr">
        <is>
          <t>MP.OP-AT.AT</t>
        </is>
      </c>
      <c r="C2960" s="5" t="inlineStr">
        <is>
          <t>MP.OP-AT.AT-Emissions-NOx</t>
        </is>
      </c>
      <c r="D2960" s="5" t="inlineStr">
        <is>
          <t>MP</t>
        </is>
      </c>
      <c r="E2960" s="5" t="inlineStr">
        <is>
          <t>OP</t>
        </is>
      </c>
      <c r="F2960" s="5">
        <f>VLOOKUP(E2960,'5.a Definitions'!E:F,2,FALSE)</f>
        <v/>
      </c>
      <c r="G2960" s="5" t="inlineStr">
        <is>
          <t>AT</t>
        </is>
      </c>
      <c r="H2960" s="5" t="inlineStr">
        <is>
          <t>AT</t>
        </is>
      </c>
      <c r="I2960" s="5">
        <f>VLOOKUP(H2960,'5.a Definitions'!E:F,2,FALSE)</f>
        <v/>
      </c>
      <c r="J2960" s="465" t="inlineStr">
        <is>
          <t xml:space="preserve"> Emissions </t>
        </is>
      </c>
      <c r="K2960" s="465" t="inlineStr">
        <is>
          <t xml:space="preserve"> process emissions </t>
        </is>
      </c>
      <c r="L2960" s="465" t="inlineStr">
        <is>
          <t xml:space="preserve"> reactive </t>
        </is>
      </c>
      <c r="M2960" s="465" t="inlineStr">
        <is>
          <t xml:space="preserve"> NOx </t>
        </is>
      </c>
      <c r="N2960" s="466" t="n">
        <v>4.40634547507737</v>
      </c>
      <c r="O2960" s="467" t="n">
        <v>0.1660714646404068</v>
      </c>
      <c r="P2960" s="468" t="n">
        <v>2004</v>
      </c>
      <c r="Q2960" s="469" t="inlineStr">
        <is>
          <t>CRLTAP Inventory Submissions</t>
        </is>
      </c>
      <c r="R2960" s="469" t="inlineStr">
        <is>
          <t>ok</t>
        </is>
      </c>
      <c r="S2960" s="469" t="inlineStr">
        <is>
          <t xml:space="preserve"> text </t>
        </is>
      </c>
      <c r="T2960" s="426" t="inlineStr">
        <is>
          <t>Norway</t>
        </is>
      </c>
      <c r="U2960" s="465" t="inlineStr">
        <is>
          <t xml:space="preserve"> N wasted </t>
        </is>
      </c>
      <c r="V2960" s="465" t="n">
        <v>0.04</v>
      </c>
    </row>
    <row r="2961">
      <c r="B2961" s="5" t="inlineStr">
        <is>
          <t>MP.OP-AT.AT</t>
        </is>
      </c>
      <c r="C2961" s="5" t="inlineStr">
        <is>
          <t>MP.OP-AT.AT-Emissions-N2O</t>
        </is>
      </c>
      <c r="D2961" s="5" t="inlineStr">
        <is>
          <t>MP</t>
        </is>
      </c>
      <c r="E2961" s="5" t="inlineStr">
        <is>
          <t>OP</t>
        </is>
      </c>
      <c r="F2961" s="5">
        <f>VLOOKUP(E2961,'5.a Definitions'!E:F,2,FALSE)</f>
        <v/>
      </c>
      <c r="G2961" s="5" t="inlineStr">
        <is>
          <t>AT</t>
        </is>
      </c>
      <c r="H2961" s="5" t="inlineStr">
        <is>
          <t>AT</t>
        </is>
      </c>
      <c r="I2961" s="5">
        <f>VLOOKUP(H2961,'5.a Definitions'!E:F,2,FALSE)</f>
        <v/>
      </c>
      <c r="J2961" s="465" t="inlineStr">
        <is>
          <t xml:space="preserve"> Emissions </t>
        </is>
      </c>
      <c r="K2961" s="465" t="inlineStr">
        <is>
          <t xml:space="preserve"> process emissions </t>
        </is>
      </c>
      <c r="L2961" s="465" t="inlineStr">
        <is>
          <t xml:space="preserve"> reactive </t>
        </is>
      </c>
      <c r="M2961" s="465" t="inlineStr">
        <is>
          <t xml:space="preserve"> N2O </t>
        </is>
      </c>
      <c r="N2961" s="466" t="n">
        <v>4.112631753606367</v>
      </c>
      <c r="O2961" s="467" t="n">
        <v>0.06511359277630058</v>
      </c>
      <c r="P2961" s="468" t="n">
        <v>2004</v>
      </c>
      <c r="Q2961" s="469" t="inlineStr">
        <is>
          <t>UNFCCC CRT</t>
        </is>
      </c>
      <c r="R2961" s="469" t="inlineStr">
        <is>
          <t>ok</t>
        </is>
      </c>
      <c r="S2961" s="469" t="inlineStr">
        <is>
          <t xml:space="preserve"> text </t>
        </is>
      </c>
      <c r="T2961" s="426" t="inlineStr">
        <is>
          <t>Norway</t>
        </is>
      </c>
      <c r="U2961" s="465" t="inlineStr">
        <is>
          <t xml:space="preserve"> N wasted </t>
        </is>
      </c>
      <c r="V2961" s="465" t="n">
        <v>0.04</v>
      </c>
    </row>
    <row r="2962" ht="16" customHeight="1">
      <c r="B2962" s="5" t="inlineStr">
        <is>
          <t>MP.OP-HY.SW</t>
        </is>
      </c>
      <c r="C2962" s="5" t="inlineStr">
        <is>
          <t>MP.OP-HY.SW-Untreated wastewater-Nmix</t>
        </is>
      </c>
      <c r="D2962" s="5" t="inlineStr">
        <is>
          <t>MP</t>
        </is>
      </c>
      <c r="E2962" s="5" t="inlineStr">
        <is>
          <t>OP</t>
        </is>
      </c>
      <c r="F2962" s="5">
        <f>VLOOKUP(E2962,'5.a Definitions'!E:F,2,FALSE)</f>
        <v/>
      </c>
      <c r="G2962" s="5" t="inlineStr">
        <is>
          <t>HY</t>
        </is>
      </c>
      <c r="H2962" s="5" t="inlineStr">
        <is>
          <t>SW</t>
        </is>
      </c>
      <c r="I2962" s="5">
        <f>VLOOKUP(H2962,'5.a Definitions'!E:F,2,FALSE)</f>
        <v/>
      </c>
      <c r="J2962" s="465" t="inlineStr">
        <is>
          <t xml:space="preserve"> Untreated wastewater </t>
        </is>
      </c>
      <c r="K2962" s="465" t="inlineStr">
        <is>
          <t xml:space="preserve"> other industry untreated wastewater </t>
        </is>
      </c>
      <c r="L2962" s="465" t="inlineStr">
        <is>
          <t xml:space="preserve"> reactive </t>
        </is>
      </c>
      <c r="M2962" s="465" t="inlineStr">
        <is>
          <t xml:space="preserve"> Nmix </t>
        </is>
      </c>
      <c r="N2962" s="466" t="n">
        <v>2.462243</v>
      </c>
      <c r="O2962" s="467" t="n">
        <v>0.1235200493327192</v>
      </c>
      <c r="P2962" s="468" t="n">
        <v>2004</v>
      </c>
      <c r="Q2962" s="469" t="inlineStr">
        <is>
          <t>Miljødirektoratet</t>
        </is>
      </c>
      <c r="R2962" s="469" t="inlineStr">
        <is>
          <t>ok</t>
        </is>
      </c>
      <c r="S2962" s="469" t="inlineStr">
        <is>
          <t xml:space="preserve"> text </t>
        </is>
      </c>
      <c r="T2962" s="426" t="inlineStr">
        <is>
          <t>Norway</t>
        </is>
      </c>
      <c r="U2962" s="465" t="inlineStr">
        <is>
          <t xml:space="preserve"> N wasted </t>
        </is>
      </c>
      <c r="V2962" s="465" t="n">
        <v>0.04</v>
      </c>
    </row>
    <row r="2963">
      <c r="B2963" s="5" t="inlineStr">
        <is>
          <t>MP.OP-FS.FO</t>
        </is>
      </c>
      <c r="C2963" s="5" t="inlineStr">
        <is>
          <t>MP.OP-FS.FO-Mineral fertilizer-Nmix</t>
        </is>
      </c>
      <c r="D2963" s="5" t="inlineStr">
        <is>
          <t>MP</t>
        </is>
      </c>
      <c r="E2963" s="5" t="inlineStr">
        <is>
          <t>OP</t>
        </is>
      </c>
      <c r="F2963" s="5">
        <f>VLOOKUP(E2963,'5.a Definitions'!E:F,2,FALSE)</f>
        <v/>
      </c>
      <c r="G2963" s="5" t="inlineStr">
        <is>
          <t>FS</t>
        </is>
      </c>
      <c r="H2963" s="5" t="inlineStr">
        <is>
          <t>FO</t>
        </is>
      </c>
      <c r="I2963" s="5">
        <f>VLOOKUP(H2963,'5.a Definitions'!E:F,2,FALSE)</f>
        <v/>
      </c>
      <c r="J2963" s="5" t="inlineStr">
        <is>
          <t>Mineral fertilizer</t>
        </is>
      </c>
      <c r="K2963" s="5" t="inlineStr">
        <is>
          <t>mineral fertilizer to forests</t>
        </is>
      </c>
      <c r="L2963" s="5" t="inlineStr">
        <is>
          <t>reactive</t>
        </is>
      </c>
      <c r="M2963" s="5" t="inlineStr">
        <is>
          <t>Nmix</t>
        </is>
      </c>
      <c r="N2963" s="422" t="n">
        <v>0.10461</v>
      </c>
      <c r="O2963" s="423" t="n">
        <v>0.2861425028667207</v>
      </c>
      <c r="P2963" s="468" t="n">
        <v>2004</v>
      </c>
      <c r="Q2963" s="425" t="inlineStr">
        <is>
          <t>SSB tabell 05543</t>
        </is>
      </c>
      <c r="R2963" s="425" t="inlineStr">
        <is>
          <t>ok</t>
        </is>
      </c>
      <c r="S2963" s="425" t="inlineStr">
        <is>
          <t>text</t>
        </is>
      </c>
      <c r="T2963" s="426" t="inlineStr">
        <is>
          <t>Norway</t>
        </is>
      </c>
      <c r="U2963" s="5" t="inlineStr">
        <is>
          <t>useful output</t>
        </is>
      </c>
      <c r="V2963" s="5">
        <f>(O2632*N2632)^2</f>
        <v/>
      </c>
    </row>
    <row r="2964">
      <c r="B2964" s="5" t="inlineStr">
        <is>
          <t>MP.OP-RW.RW</t>
        </is>
      </c>
      <c r="C2964" s="5" t="inlineStr">
        <is>
          <t>MP.OP-RW.RW-Mineral fertilizer export-Nmix</t>
        </is>
      </c>
      <c r="D2964" s="5" t="inlineStr">
        <is>
          <t>MP</t>
        </is>
      </c>
      <c r="E2964" s="5" t="inlineStr">
        <is>
          <t>OP</t>
        </is>
      </c>
      <c r="F2964" s="5">
        <f>VLOOKUP(E2964,'5.a Definitions'!E:F,2,FALSE)</f>
        <v/>
      </c>
      <c r="G2964" s="5" t="inlineStr">
        <is>
          <t>RW</t>
        </is>
      </c>
      <c r="H2964" s="5" t="inlineStr">
        <is>
          <t>RW</t>
        </is>
      </c>
      <c r="I2964" s="5">
        <f>VLOOKUP(H2964,'5.a Definitions'!E:F,2,FALSE)</f>
        <v/>
      </c>
      <c r="J2964" s="465" t="inlineStr">
        <is>
          <t xml:space="preserve"> Mineral fertilizer export </t>
        </is>
      </c>
      <c r="K2964" s="465" t="inlineStr">
        <is>
          <t xml:space="preserve"> mineral fertilizer export </t>
        </is>
      </c>
      <c r="L2964" s="465" t="inlineStr">
        <is>
          <t xml:space="preserve"> reactive </t>
        </is>
      </c>
      <c r="M2964" s="465" t="inlineStr">
        <is>
          <t xml:space="preserve"> Nmix </t>
        </is>
      </c>
      <c r="N2964" s="466" t="n">
        <v>588.2910000000001</v>
      </c>
      <c r="O2964" s="467" t="n">
        <v>0.2949457776486215</v>
      </c>
      <c r="P2964" s="468" t="n">
        <v>2004</v>
      </c>
      <c r="Q2964" s="469" t="inlineStr">
        <is>
          <t>FAOSTAT Fertilizer by Nutrient</t>
        </is>
      </c>
      <c r="R2964" s="469" t="inlineStr">
        <is>
          <t>ok</t>
        </is>
      </c>
      <c r="S2964" s="469" t="inlineStr">
        <is>
          <t xml:space="preserve"> text </t>
        </is>
      </c>
      <c r="T2964" s="426" t="inlineStr">
        <is>
          <t>Norway</t>
        </is>
      </c>
      <c r="U2964" s="5" t="inlineStr">
        <is>
          <t>useful output</t>
        </is>
      </c>
      <c r="V2964" s="465" t="n">
        <v>0.04</v>
      </c>
    </row>
    <row r="2965" ht="16" customHeight="1" thickBot="1">
      <c r="B2965" s="6" t="inlineStr">
        <is>
          <t>MP.OP-RW.RW</t>
        </is>
      </c>
      <c r="C2965" s="6" t="inlineStr">
        <is>
          <t>MP.OP-RW.RW-Other goods export-Nmix</t>
        </is>
      </c>
      <c r="D2965" s="6" t="inlineStr">
        <is>
          <t>MP</t>
        </is>
      </c>
      <c r="E2965" s="6" t="inlineStr">
        <is>
          <t>OP</t>
        </is>
      </c>
      <c r="F2965" s="5">
        <f>VLOOKUP(E2965,'5.a Definitions'!E:F,2,FALSE)</f>
        <v/>
      </c>
      <c r="G2965" s="6" t="inlineStr">
        <is>
          <t>RW</t>
        </is>
      </c>
      <c r="H2965" s="6" t="inlineStr">
        <is>
          <t>RW</t>
        </is>
      </c>
      <c r="I2965" s="5">
        <f>VLOOKUP(H2965,'5.a Definitions'!E:F,2,FALSE)</f>
        <v/>
      </c>
      <c r="J2965" s="470" t="inlineStr">
        <is>
          <t xml:space="preserve"> Other goods export </t>
        </is>
      </c>
      <c r="K2965" s="470" t="inlineStr">
        <is>
          <t xml:space="preserve"> other goods export </t>
        </is>
      </c>
      <c r="L2965" s="470" t="inlineStr">
        <is>
          <t xml:space="preserve"> reactive </t>
        </is>
      </c>
      <c r="M2965" s="470" t="inlineStr">
        <is>
          <t xml:space="preserve"> Nmix </t>
        </is>
      </c>
      <c r="N2965" s="466" t="n">
        <v>8.394980863200001</v>
      </c>
      <c r="O2965" s="471" t="n">
        <v>0.1099735466725842</v>
      </c>
      <c r="P2965" s="468" t="n">
        <v>2004</v>
      </c>
      <c r="Q2965" s="472" t="inlineStr">
        <is>
          <t>SSB tab 08801</t>
        </is>
      </c>
      <c r="R2965" s="469" t="inlineStr">
        <is>
          <t>ok</t>
        </is>
      </c>
      <c r="S2965" s="472" t="inlineStr">
        <is>
          <t xml:space="preserve"> text </t>
        </is>
      </c>
      <c r="T2965" s="426" t="inlineStr">
        <is>
          <t>Norway</t>
        </is>
      </c>
      <c r="U2965" s="5" t="inlineStr">
        <is>
          <t>useful output</t>
        </is>
      </c>
      <c r="V2965" s="470" t="n">
        <v>0.04</v>
      </c>
    </row>
    <row r="2966" ht="16" customHeight="1">
      <c r="A2966" s="488" t="inlineStr">
        <is>
          <t xml:space="preserve"> Agriculture </t>
        </is>
      </c>
      <c r="B2966" s="5" t="inlineStr">
        <is>
          <t>AG.SM-MP.FP</t>
        </is>
      </c>
      <c r="C2966" s="5" t="inlineStr">
        <is>
          <t>AG.SM-MP.FP-Food crop products-Nmix</t>
        </is>
      </c>
      <c r="D2966" s="5" t="inlineStr">
        <is>
          <t>AG</t>
        </is>
      </c>
      <c r="E2966" s="5" t="inlineStr">
        <is>
          <t>SM</t>
        </is>
      </c>
      <c r="F2966" s="5">
        <f>VLOOKUP(E2966,'5.a Definitions'!E:F,2,FALSE)</f>
        <v/>
      </c>
      <c r="G2966" s="5" t="inlineStr">
        <is>
          <t>MP</t>
        </is>
      </c>
      <c r="H2966" s="5" t="inlineStr">
        <is>
          <t>FP</t>
        </is>
      </c>
      <c r="I2966" s="5">
        <f>VLOOKUP(H2966,'5.a Definitions'!E:F,2,FALSE)</f>
        <v/>
      </c>
      <c r="J2966" s="465" t="inlineStr">
        <is>
          <t xml:space="preserve"> Food crop products </t>
        </is>
      </c>
      <c r="K2966" s="465" t="inlineStr">
        <is>
          <t xml:space="preserve"> food crop products </t>
        </is>
      </c>
      <c r="L2966" s="465" t="inlineStr">
        <is>
          <t xml:space="preserve"> reactive </t>
        </is>
      </c>
      <c r="M2966" s="465" t="inlineStr">
        <is>
          <t xml:space="preserve"> Nmix </t>
        </is>
      </c>
      <c r="N2966" s="466" t="n">
        <v>29.6495</v>
      </c>
      <c r="O2966" s="467" t="n">
        <v>0.4149602262584164</v>
      </c>
      <c r="P2966" s="468" t="n">
        <v>2004</v>
      </c>
      <c r="Q2966" s="469" t="inlineStr">
        <is>
          <t>Eurostat Gross nutrient balance</t>
        </is>
      </c>
      <c r="R2966" s="469" t="inlineStr">
        <is>
          <t>ok</t>
        </is>
      </c>
      <c r="S2966" s="469" t="inlineStr">
        <is>
          <t xml:space="preserve"> text </t>
        </is>
      </c>
      <c r="T2966" s="426" t="inlineStr">
        <is>
          <t>Norway</t>
        </is>
      </c>
      <c r="U2966" s="5" t="inlineStr">
        <is>
          <t>useful output</t>
        </is>
      </c>
      <c r="V2966" s="465" t="n">
        <v>0.04</v>
      </c>
    </row>
    <row r="2967">
      <c r="B2967" s="5" t="inlineStr">
        <is>
          <t>AG.SM-MP.OP</t>
        </is>
      </c>
      <c r="C2967" s="5" t="inlineStr">
        <is>
          <t>AG.SM-MP.OP-Crop products for industrial use-Nmix</t>
        </is>
      </c>
      <c r="D2967" s="5" t="inlineStr">
        <is>
          <t>AG</t>
        </is>
      </c>
      <c r="E2967" s="5" t="inlineStr">
        <is>
          <t>SM</t>
        </is>
      </c>
      <c r="F2967" s="5">
        <f>VLOOKUP(E2967,'5.a Definitions'!E:F,2,FALSE)</f>
        <v/>
      </c>
      <c r="G2967" s="5" t="inlineStr">
        <is>
          <t>MP</t>
        </is>
      </c>
      <c r="H2967" s="5" t="inlineStr">
        <is>
          <t>OP</t>
        </is>
      </c>
      <c r="I2967" s="5">
        <f>VLOOKUP(H2967,'5.a Definitions'!E:F,2,FALSE)</f>
        <v/>
      </c>
      <c r="J2967" s="465" t="inlineStr">
        <is>
          <t xml:space="preserve"> Crop products for industrial use </t>
        </is>
      </c>
      <c r="K2967" s="465" t="inlineStr">
        <is>
          <t xml:space="preserve"> crop products for industrial use </t>
        </is>
      </c>
      <c r="L2967" s="465" t="inlineStr">
        <is>
          <t xml:space="preserve"> reactive </t>
        </is>
      </c>
      <c r="M2967" s="465" t="inlineStr">
        <is>
          <t xml:space="preserve"> Nmix </t>
        </is>
      </c>
      <c r="N2967" s="466" t="n">
        <v>0.4305</v>
      </c>
      <c r="O2967" s="467" t="n">
        <v>0.4149602262584164</v>
      </c>
      <c r="P2967" s="468" t="n">
        <v>2004</v>
      </c>
      <c r="Q2967" s="469" t="inlineStr">
        <is>
          <t>Eurostat Gross nutrient balance, Nutrient removal by harvest of industrial crops</t>
        </is>
      </c>
      <c r="R2967" s="469" t="inlineStr">
        <is>
          <t>ok</t>
        </is>
      </c>
      <c r="S2967" s="469" t="inlineStr">
        <is>
          <t xml:space="preserve"> text </t>
        </is>
      </c>
      <c r="T2967" s="426" t="inlineStr">
        <is>
          <t>Norway</t>
        </is>
      </c>
      <c r="U2967" s="5" t="inlineStr">
        <is>
          <t>useful output</t>
        </is>
      </c>
      <c r="V2967" s="465" t="n">
        <v>0.04</v>
      </c>
    </row>
    <row r="2968" ht="16" customHeight="1">
      <c r="B2968" s="5" t="inlineStr">
        <is>
          <t>AG.SM-AG.MM</t>
        </is>
      </c>
      <c r="C2968" s="5" t="inlineStr">
        <is>
          <t>AG.SM-AG.MM-Fodder crops-Nmix</t>
        </is>
      </c>
      <c r="D2968" s="5" t="inlineStr">
        <is>
          <t>AG</t>
        </is>
      </c>
      <c r="E2968" s="5" t="inlineStr">
        <is>
          <t>SM</t>
        </is>
      </c>
      <c r="F2968" s="5">
        <f>VLOOKUP(E2968,'5.a Definitions'!E:F,2,FALSE)</f>
        <v/>
      </c>
      <c r="G2968" s="5" t="inlineStr">
        <is>
          <t>AG</t>
        </is>
      </c>
      <c r="H2968" s="5" t="inlineStr">
        <is>
          <t>MM</t>
        </is>
      </c>
      <c r="I2968" s="5">
        <f>VLOOKUP(H2968,'5.a Definitions'!E:F,2,FALSE)</f>
        <v/>
      </c>
      <c r="J2968" s="465" t="inlineStr">
        <is>
          <t xml:space="preserve"> Fodder crops </t>
        </is>
      </c>
      <c r="K2968" s="465" t="inlineStr">
        <is>
          <t xml:space="preserve"> fodder crops </t>
        </is>
      </c>
      <c r="L2968" s="465" t="inlineStr">
        <is>
          <t xml:space="preserve"> reactive </t>
        </is>
      </c>
      <c r="M2968" s="465" t="inlineStr">
        <is>
          <t xml:space="preserve"> Nmix </t>
        </is>
      </c>
      <c r="N2968" s="466" t="n">
        <v>72.275752</v>
      </c>
      <c r="O2968" s="467" t="n">
        <v>0.293592680786014</v>
      </c>
      <c r="P2968" s="468" t="n">
        <v>2004</v>
      </c>
      <c r="Q2968" s="469" t="inlineStr">
        <is>
          <t>SSB table 05772 + BFJ Totalkalkylen, Eng-beite</t>
        </is>
      </c>
      <c r="R2968" s="469" t="inlineStr">
        <is>
          <t>ok</t>
        </is>
      </c>
      <c r="S2968" s="469" t="inlineStr">
        <is>
          <t xml:space="preserve"> text </t>
        </is>
      </c>
      <c r="T2968" s="426" t="inlineStr">
        <is>
          <t>Norway</t>
        </is>
      </c>
      <c r="U2968" s="5" t="inlineStr">
        <is>
          <t>useful output</t>
        </is>
      </c>
      <c r="V2968" s="465" t="n">
        <v>0.04</v>
      </c>
    </row>
    <row r="2969" ht="16" customHeight="1">
      <c r="B2969" s="5" t="inlineStr">
        <is>
          <t>AG.SM-AT.AT</t>
        </is>
      </c>
      <c r="C2969" s="5" t="inlineStr">
        <is>
          <t>AG.SM-AT.AT-Emissions-NH3</t>
        </is>
      </c>
      <c r="D2969" s="5" t="inlineStr">
        <is>
          <t>AG</t>
        </is>
      </c>
      <c r="E2969" s="5" t="inlineStr">
        <is>
          <t>SM</t>
        </is>
      </c>
      <c r="F2969" s="5">
        <f>VLOOKUP(E2969,'5.a Definitions'!E:F,2,FALSE)</f>
        <v/>
      </c>
      <c r="G2969" s="5" t="inlineStr">
        <is>
          <t>AT</t>
        </is>
      </c>
      <c r="H2969" s="5" t="inlineStr">
        <is>
          <t>AT</t>
        </is>
      </c>
      <c r="I2969" s="5">
        <f>VLOOKUP(H2969,'5.a Definitions'!E:F,2,FALSE)</f>
        <v/>
      </c>
      <c r="J2969" s="465" t="inlineStr">
        <is>
          <t xml:space="preserve"> Emissions </t>
        </is>
      </c>
      <c r="K2969" s="465" t="inlineStr">
        <is>
          <t xml:space="preserve"> agricultural soil emissions </t>
        </is>
      </c>
      <c r="L2969" s="465" t="inlineStr">
        <is>
          <t xml:space="preserve"> reactive </t>
        </is>
      </c>
      <c r="M2969" s="465" t="inlineStr">
        <is>
          <t xml:space="preserve"> NH3 </t>
        </is>
      </c>
      <c r="N2969" s="466" t="n">
        <v>14.19564641834801</v>
      </c>
      <c r="O2969" s="467" t="n">
        <v>0.2945220247014325</v>
      </c>
      <c r="P2969" s="468" t="n">
        <v>2004</v>
      </c>
      <c r="Q2969" s="469" t="inlineStr">
        <is>
          <t>CRLTAP Inventory Submissions</t>
        </is>
      </c>
      <c r="R2969" s="469" t="inlineStr">
        <is>
          <t>ok</t>
        </is>
      </c>
      <c r="S2969" s="469" t="inlineStr">
        <is>
          <t xml:space="preserve"> text </t>
        </is>
      </c>
      <c r="T2969" s="426" t="inlineStr">
        <is>
          <t>Norway</t>
        </is>
      </c>
      <c r="U2969" s="465" t="inlineStr">
        <is>
          <t xml:space="preserve"> N wasted </t>
        </is>
      </c>
      <c r="V2969" s="465" t="n">
        <v>0.04</v>
      </c>
    </row>
    <row r="2970" ht="16" customHeight="1">
      <c r="B2970" s="5" t="inlineStr">
        <is>
          <t>AG.SM-AT.AT</t>
        </is>
      </c>
      <c r="C2970" s="5" t="inlineStr">
        <is>
          <t>AG.SM-AT.AT-Emissions-N2O</t>
        </is>
      </c>
      <c r="D2970" s="5" t="inlineStr">
        <is>
          <t>AG</t>
        </is>
      </c>
      <c r="E2970" s="5" t="inlineStr">
        <is>
          <t>SM</t>
        </is>
      </c>
      <c r="F2970" s="5">
        <f>VLOOKUP(E2970,'5.a Definitions'!E:F,2,FALSE)</f>
        <v/>
      </c>
      <c r="G2970" s="5" t="inlineStr">
        <is>
          <t>AT</t>
        </is>
      </c>
      <c r="H2970" s="5" t="inlineStr">
        <is>
          <t>AT</t>
        </is>
      </c>
      <c r="I2970" s="5">
        <f>VLOOKUP(H2970,'5.a Definitions'!E:F,2,FALSE)</f>
        <v/>
      </c>
      <c r="J2970" s="465" t="inlineStr">
        <is>
          <t xml:space="preserve"> Emissions </t>
        </is>
      </c>
      <c r="K2970" s="465" t="inlineStr">
        <is>
          <t xml:space="preserve"> agricultural soil emissions </t>
        </is>
      </c>
      <c r="L2970" s="465" t="inlineStr">
        <is>
          <t xml:space="preserve"> reactive </t>
        </is>
      </c>
      <c r="M2970" s="465" t="inlineStr">
        <is>
          <t xml:space="preserve"> N2O </t>
        </is>
      </c>
      <c r="N2970" s="466" t="n">
        <v>3.769710718875231</v>
      </c>
      <c r="O2970" s="467" t="n">
        <v>1.327866619719224</v>
      </c>
      <c r="P2970" s="468" t="n">
        <v>2004</v>
      </c>
      <c r="Q2970" s="469" t="inlineStr">
        <is>
          <t>UNFCCC CRT</t>
        </is>
      </c>
      <c r="R2970" s="469" t="inlineStr">
        <is>
          <t>ok</t>
        </is>
      </c>
      <c r="S2970" s="469" t="inlineStr">
        <is>
          <t xml:space="preserve"> text </t>
        </is>
      </c>
      <c r="T2970" s="426" t="inlineStr">
        <is>
          <t>Norway</t>
        </is>
      </c>
      <c r="U2970" s="465" t="inlineStr">
        <is>
          <t xml:space="preserve"> N wasted </t>
        </is>
      </c>
      <c r="V2970" s="465" t="n">
        <v>0.04</v>
      </c>
    </row>
    <row r="2971" ht="16" customHeight="1">
      <c r="B2971" s="5" t="inlineStr">
        <is>
          <t>AG.SM-AT.AT</t>
        </is>
      </c>
      <c r="C2971" s="5" t="inlineStr">
        <is>
          <t>AG.SM-AT.AT-Emissions-NOx</t>
        </is>
      </c>
      <c r="D2971" s="5" t="inlineStr">
        <is>
          <t>AG</t>
        </is>
      </c>
      <c r="E2971" s="5" t="inlineStr">
        <is>
          <t>SM</t>
        </is>
      </c>
      <c r="F2971" s="5">
        <f>VLOOKUP(E2971,'5.a Definitions'!E:F,2,FALSE)</f>
        <v/>
      </c>
      <c r="G2971" s="5" t="inlineStr">
        <is>
          <t>AT</t>
        </is>
      </c>
      <c r="H2971" s="5" t="inlineStr">
        <is>
          <t>AT</t>
        </is>
      </c>
      <c r="I2971" s="5">
        <f>VLOOKUP(H2971,'5.a Definitions'!E:F,2,FALSE)</f>
        <v/>
      </c>
      <c r="J2971" s="465" t="inlineStr">
        <is>
          <t xml:space="preserve"> Emissions </t>
        </is>
      </c>
      <c r="K2971" s="465" t="inlineStr">
        <is>
          <t xml:space="preserve"> agricultural soil emissions </t>
        </is>
      </c>
      <c r="L2971" s="465" t="inlineStr">
        <is>
          <t xml:space="preserve"> reactive </t>
        </is>
      </c>
      <c r="M2971" s="465" t="inlineStr">
        <is>
          <t xml:space="preserve"> NOx </t>
        </is>
      </c>
      <c r="N2971" s="466" t="n">
        <v>2.230937566351436</v>
      </c>
      <c r="O2971" s="467" t="n">
        <v>0.7004685302463554</v>
      </c>
      <c r="P2971" s="468" t="n">
        <v>2004</v>
      </c>
      <c r="Q2971" s="469" t="inlineStr">
        <is>
          <t>CRLTAP Inventory Submissions</t>
        </is>
      </c>
      <c r="R2971" s="469" t="inlineStr">
        <is>
          <t>ok</t>
        </is>
      </c>
      <c r="S2971" s="469" t="inlineStr">
        <is>
          <t xml:space="preserve"> text </t>
        </is>
      </c>
      <c r="T2971" s="426" t="inlineStr">
        <is>
          <t>Norway</t>
        </is>
      </c>
      <c r="U2971" s="465" t="inlineStr">
        <is>
          <t xml:space="preserve"> N wasted </t>
        </is>
      </c>
      <c r="V2971" s="465" t="n">
        <v>0.04</v>
      </c>
    </row>
    <row r="2972" ht="16" customHeight="1">
      <c r="B2972" s="5" t="inlineStr">
        <is>
          <t>AG.SM-AT.AT</t>
        </is>
      </c>
      <c r="C2972" s="5" t="inlineStr">
        <is>
          <t>AG.SM-AT.AT-Emissions-N2</t>
        </is>
      </c>
      <c r="D2972" s="5" t="inlineStr">
        <is>
          <t>AG</t>
        </is>
      </c>
      <c r="E2972" s="5" t="inlineStr">
        <is>
          <t>SM</t>
        </is>
      </c>
      <c r="F2972" s="5">
        <f>VLOOKUP(E2972,'5.a Definitions'!E:F,2,FALSE)</f>
        <v/>
      </c>
      <c r="G2972" s="5" t="inlineStr">
        <is>
          <t>AT</t>
        </is>
      </c>
      <c r="H2972" s="5" t="inlineStr">
        <is>
          <t>AT</t>
        </is>
      </c>
      <c r="I2972" s="5">
        <f>VLOOKUP(H2972,'5.a Definitions'!E:F,2,FALSE)</f>
        <v/>
      </c>
      <c r="J2972" s="465" t="inlineStr">
        <is>
          <t xml:space="preserve"> Emissions </t>
        </is>
      </c>
      <c r="K2972" s="465" t="inlineStr">
        <is>
          <t xml:space="preserve"> agricultural soil emissions </t>
        </is>
      </c>
      <c r="L2972" s="465" t="inlineStr">
        <is>
          <t xml:space="preserve"> inert </t>
        </is>
      </c>
      <c r="M2972" s="465" t="inlineStr">
        <is>
          <t xml:space="preserve"> N2 </t>
        </is>
      </c>
      <c r="N2972" s="466" t="n">
        <v>14.5562032</v>
      </c>
      <c r="O2972" s="467" t="n">
        <v>0.4956076723636978</v>
      </c>
      <c r="P2972" s="468" t="n">
        <v>2004</v>
      </c>
      <c r="Q2972" s="469" t="inlineStr">
        <is>
          <t>Schäppi2025Ann + SSB table 05982</t>
        </is>
      </c>
      <c r="R2972" s="469" t="inlineStr">
        <is>
          <t>ok</t>
        </is>
      </c>
      <c r="S2972" s="469" t="inlineStr">
        <is>
          <t xml:space="preserve"> text </t>
        </is>
      </c>
      <c r="T2972" s="426" t="inlineStr">
        <is>
          <t>Norway</t>
        </is>
      </c>
      <c r="U2972" s="465" t="inlineStr">
        <is>
          <t xml:space="preserve"> N wasted </t>
        </is>
      </c>
      <c r="V2972" s="465" t="n">
        <v>0.04</v>
      </c>
    </row>
    <row r="2973" ht="16" customHeight="1">
      <c r="B2973" s="5" t="inlineStr">
        <is>
          <t>AG.SM-HY.SW</t>
        </is>
      </c>
      <c r="C2973" s="5" t="inlineStr">
        <is>
          <t>AG.SM-HY.SW-Leaching-Nmix</t>
        </is>
      </c>
      <c r="D2973" s="5" t="inlineStr">
        <is>
          <t>AG</t>
        </is>
      </c>
      <c r="E2973" s="5" t="inlineStr">
        <is>
          <t>SM</t>
        </is>
      </c>
      <c r="F2973" s="5">
        <f>VLOOKUP(E2973,'5.a Definitions'!E:F,2,FALSE)</f>
        <v/>
      </c>
      <c r="G2973" s="5" t="inlineStr">
        <is>
          <t>HY</t>
        </is>
      </c>
      <c r="H2973" s="5" t="inlineStr">
        <is>
          <t>SW</t>
        </is>
      </c>
      <c r="I2973" s="5">
        <f>VLOOKUP(H2973,'5.a Definitions'!E:F,2,FALSE)</f>
        <v/>
      </c>
      <c r="J2973" s="465" t="inlineStr">
        <is>
          <t>Sewage sludge landfill</t>
        </is>
      </c>
      <c r="K2973" s="465" t="inlineStr">
        <is>
          <t>sewage sludge landfill</t>
        </is>
      </c>
      <c r="L2973" s="465" t="inlineStr">
        <is>
          <t xml:space="preserve"> reactive </t>
        </is>
      </c>
      <c r="M2973" s="465" t="inlineStr">
        <is>
          <t xml:space="preserve"> Nmix </t>
        </is>
      </c>
      <c r="N2973" s="466" t="n">
        <v>43.97472872052677</v>
      </c>
      <c r="O2973" s="467" t="n">
        <v>0.549732019527135</v>
      </c>
      <c r="P2973" s="468" t="n">
        <v>2004</v>
      </c>
      <c r="Q2973" s="469" t="inlineStr">
        <is>
          <t>UNFCCC CRT</t>
        </is>
      </c>
      <c r="R2973" s="469" t="inlineStr">
        <is>
          <t>ok</t>
        </is>
      </c>
      <c r="S2973" s="469" t="inlineStr">
        <is>
          <t xml:space="preserve"> text </t>
        </is>
      </c>
      <c r="T2973" s="426" t="inlineStr">
        <is>
          <t>Norway</t>
        </is>
      </c>
      <c r="U2973" s="465" t="inlineStr">
        <is>
          <t>N wasted</t>
        </is>
      </c>
      <c r="V2973" s="465" t="n">
        <v>0.04</v>
      </c>
    </row>
    <row r="2974" ht="16" customHeight="1">
      <c r="B2974" s="5" t="inlineStr">
        <is>
          <t>AG.MM-MP.FP</t>
        </is>
      </c>
      <c r="C2974" s="5" t="inlineStr">
        <is>
          <t>AG.MM-MP.FP-Animal products-Nmix</t>
        </is>
      </c>
      <c r="D2974" s="5" t="inlineStr">
        <is>
          <t>AG</t>
        </is>
      </c>
      <c r="E2974" s="5" t="inlineStr">
        <is>
          <t>MM</t>
        </is>
      </c>
      <c r="F2974" s="5">
        <f>VLOOKUP(E2974,'5.a Definitions'!E:F,2,FALSE)</f>
        <v/>
      </c>
      <c r="G2974" s="5" t="inlineStr">
        <is>
          <t>MP</t>
        </is>
      </c>
      <c r="H2974" s="5" t="inlineStr">
        <is>
          <t>FP</t>
        </is>
      </c>
      <c r="I2974" s="5">
        <f>VLOOKUP(H2974,'5.a Definitions'!E:F,2,FALSE)</f>
        <v/>
      </c>
      <c r="J2974" s="465" t="inlineStr">
        <is>
          <t xml:space="preserve"> Animal products </t>
        </is>
      </c>
      <c r="K2974" s="465" t="inlineStr">
        <is>
          <t xml:space="preserve"> animal products </t>
        </is>
      </c>
      <c r="L2974" s="465" t="inlineStr">
        <is>
          <t xml:space="preserve"> reactive </t>
        </is>
      </c>
      <c r="M2974" s="465" t="inlineStr">
        <is>
          <t xml:space="preserve"> Nmix </t>
        </is>
      </c>
      <c r="N2974" s="466" t="n">
        <v>17.1454625</v>
      </c>
      <c r="O2974" s="467" t="n">
        <v>0.1158167008809261</v>
      </c>
      <c r="P2974" s="468" t="n">
        <v>2004</v>
      </c>
      <c r="Q2974" s="469" t="inlineStr">
        <is>
          <t>FAOSTAT Crops and livestock products</t>
        </is>
      </c>
      <c r="R2974" s="469" t="inlineStr">
        <is>
          <t>ok</t>
        </is>
      </c>
      <c r="S2974" s="469" t="inlineStr">
        <is>
          <t xml:space="preserve"> text </t>
        </is>
      </c>
      <c r="T2974" s="426" t="inlineStr">
        <is>
          <t>Norway</t>
        </is>
      </c>
      <c r="U2974" s="5" t="inlineStr">
        <is>
          <t>useful output</t>
        </is>
      </c>
      <c r="V2974" s="465" t="n">
        <v>0.04</v>
      </c>
    </row>
    <row r="2975" ht="16" customHeight="1">
      <c r="B2975" s="5" t="inlineStr">
        <is>
          <t>AG.MM-MP.OP</t>
        </is>
      </c>
      <c r="C2975" s="5" t="inlineStr">
        <is>
          <t>AG.MM-MP.OP-Non-edible animal products-Nmix</t>
        </is>
      </c>
      <c r="D2975" s="5" t="inlineStr">
        <is>
          <t>AG</t>
        </is>
      </c>
      <c r="E2975" s="5" t="inlineStr">
        <is>
          <t>MM</t>
        </is>
      </c>
      <c r="F2975" s="5">
        <f>VLOOKUP(E2975,'5.a Definitions'!E:F,2,FALSE)</f>
        <v/>
      </c>
      <c r="G2975" s="5" t="inlineStr">
        <is>
          <t>MP</t>
        </is>
      </c>
      <c r="H2975" s="5" t="inlineStr">
        <is>
          <t>OP</t>
        </is>
      </c>
      <c r="I2975" s="5">
        <f>VLOOKUP(H2975,'5.a Definitions'!E:F,2,FALSE)</f>
        <v/>
      </c>
      <c r="J2975" s="465" t="inlineStr">
        <is>
          <t xml:space="preserve"> Non-edible animal products </t>
        </is>
      </c>
      <c r="K2975" s="465" t="inlineStr">
        <is>
          <t xml:space="preserve"> non-edible animal products </t>
        </is>
      </c>
      <c r="L2975" s="465" t="inlineStr">
        <is>
          <t xml:space="preserve"> reactive </t>
        </is>
      </c>
      <c r="M2975" s="465" t="inlineStr">
        <is>
          <t xml:space="preserve"> Nmix </t>
        </is>
      </c>
      <c r="N2975" s="466" t="n">
        <v>1.309754173325</v>
      </c>
      <c r="O2975" s="467" t="n">
        <v>0.1653344511898704</v>
      </c>
      <c r="P2975" s="468" t="n">
        <v>2004</v>
      </c>
      <c r="Q2975" s="469" t="inlineStr">
        <is>
          <t>FAOSTAT Crops and livestock products + SSB sheep numbers (table 03710) x wool per sheep</t>
        </is>
      </c>
      <c r="R2975" s="469" t="inlineStr">
        <is>
          <t>ok</t>
        </is>
      </c>
      <c r="S2975" s="469" t="inlineStr">
        <is>
          <t xml:space="preserve"> text </t>
        </is>
      </c>
      <c r="T2975" s="426" t="inlineStr">
        <is>
          <t>Norway</t>
        </is>
      </c>
      <c r="U2975" s="5" t="inlineStr">
        <is>
          <t>useful output</t>
        </is>
      </c>
      <c r="V2975" s="465" t="n">
        <v>0.04</v>
      </c>
    </row>
    <row r="2976" ht="16" customHeight="1">
      <c r="B2976" s="5" t="inlineStr">
        <is>
          <t>AG.MM-AG.SM</t>
        </is>
      </c>
      <c r="C2976" s="5" t="inlineStr">
        <is>
          <t>AG.MM-AG.SM-Manure application-Nmix</t>
        </is>
      </c>
      <c r="D2976" s="5" t="inlineStr">
        <is>
          <t>AG</t>
        </is>
      </c>
      <c r="E2976" s="5" t="inlineStr">
        <is>
          <t>MM</t>
        </is>
      </c>
      <c r="F2976" s="5">
        <f>VLOOKUP(E2976,'5.a Definitions'!E:F,2,FALSE)</f>
        <v/>
      </c>
      <c r="G2976" s="5" t="inlineStr">
        <is>
          <t>AG</t>
        </is>
      </c>
      <c r="H2976" s="5" t="inlineStr">
        <is>
          <t>SM</t>
        </is>
      </c>
      <c r="I2976" s="5">
        <f>VLOOKUP(H2976,'5.a Definitions'!E:F,2,FALSE)</f>
        <v/>
      </c>
      <c r="J2976" s="465" t="inlineStr">
        <is>
          <t xml:space="preserve"> Manure application </t>
        </is>
      </c>
      <c r="K2976" s="465" t="inlineStr">
        <is>
          <t xml:space="preserve"> manure application </t>
        </is>
      </c>
      <c r="L2976" s="465" t="inlineStr">
        <is>
          <t xml:space="preserve"> reactive </t>
        </is>
      </c>
      <c r="M2976" s="465" t="inlineStr">
        <is>
          <t xml:space="preserve"> Nmix </t>
        </is>
      </c>
      <c r="N2976" s="466" t="n">
        <v>70.45927000195096</v>
      </c>
      <c r="O2976" s="467" t="n">
        <v>0.2000108168813751</v>
      </c>
      <c r="P2976" s="468" t="n">
        <v>2004</v>
      </c>
      <c r="Q2976" s="469" t="inlineStr">
        <is>
          <t>UNFCCC CRT Table3.D</t>
        </is>
      </c>
      <c r="R2976" s="469" t="inlineStr">
        <is>
          <t>ok</t>
        </is>
      </c>
      <c r="S2976" s="469" t="inlineStr">
        <is>
          <t xml:space="preserve"> text </t>
        </is>
      </c>
      <c r="T2976" s="426" t="inlineStr">
        <is>
          <t>Norway</t>
        </is>
      </c>
      <c r="U2976" s="5" t="inlineStr">
        <is>
          <t>recycling</t>
        </is>
      </c>
      <c r="V2976" s="465" t="n">
        <v>0.04</v>
      </c>
    </row>
    <row r="2977" ht="16" customHeight="1">
      <c r="B2977" s="475" t="inlineStr">
        <is>
          <t>AG.MM-FS.OL</t>
        </is>
      </c>
      <c r="C2977" s="475" t="inlineStr">
        <is>
          <t>AG.MM-FS.OL-Manure from grazing on unmanaged land-Nmix</t>
        </is>
      </c>
      <c r="D2977" s="475" t="inlineStr">
        <is>
          <t>AG</t>
        </is>
      </c>
      <c r="E2977" s="475" t="inlineStr">
        <is>
          <t>MM</t>
        </is>
      </c>
      <c r="F2977" s="5">
        <f>VLOOKUP(E2977,'5.a Definitions'!E:F,2,FALSE)</f>
        <v/>
      </c>
      <c r="G2977" s="475" t="inlineStr">
        <is>
          <t>FS</t>
        </is>
      </c>
      <c r="H2977" s="475" t="inlineStr">
        <is>
          <t>OL</t>
        </is>
      </c>
      <c r="I2977" s="5">
        <f>VLOOKUP(H2977,'5.a Definitions'!E:F,2,FALSE)</f>
        <v/>
      </c>
      <c r="J2977" s="465" t="inlineStr">
        <is>
          <t>Manure from grazing on unmanaged land</t>
        </is>
      </c>
      <c r="K2977" s="465" t="inlineStr">
        <is>
          <t>manure from grazing on unmanaged land</t>
        </is>
      </c>
      <c r="L2977" s="465" t="inlineStr">
        <is>
          <t>reactive</t>
        </is>
      </c>
      <c r="M2977" s="465" t="inlineStr">
        <is>
          <t>Nmix</t>
        </is>
      </c>
      <c r="N2977" s="466" t="n">
        <v>7.403906805466029</v>
      </c>
      <c r="O2977" s="467" t="n">
        <v>0.2438794641021559</v>
      </c>
      <c r="P2977" s="468" t="n">
        <v>2004</v>
      </c>
      <c r="Q2977" s="469" t="inlineStr">
        <is>
          <t>UNFCCC CRT Table3.D and 3.B(b), SSB</t>
        </is>
      </c>
      <c r="R2977" s="469" t="inlineStr">
        <is>
          <t>ok</t>
        </is>
      </c>
      <c r="S2977" s="469" t="inlineStr">
        <is>
          <t>text</t>
        </is>
      </c>
      <c r="T2977" s="476" t="inlineStr">
        <is>
          <t>Norway</t>
        </is>
      </c>
      <c r="U2977" s="475" t="inlineStr">
        <is>
          <t>recycling</t>
        </is>
      </c>
      <c r="V2977" s="465">
        <f>(O2893*N2893)^2</f>
        <v/>
      </c>
    </row>
    <row r="2978" ht="16" customHeight="1">
      <c r="B2978" s="5" t="inlineStr">
        <is>
          <t>AG.MM-AT.AT</t>
        </is>
      </c>
      <c r="C2978" s="5" t="inlineStr">
        <is>
          <t>AG.MM-AT.AT-Emissions-NH3</t>
        </is>
      </c>
      <c r="D2978" s="5" t="inlineStr">
        <is>
          <t>AG</t>
        </is>
      </c>
      <c r="E2978" s="5" t="inlineStr">
        <is>
          <t>MM</t>
        </is>
      </c>
      <c r="F2978" s="5">
        <f>VLOOKUP(E2978,'5.a Definitions'!E:F,2,FALSE)</f>
        <v/>
      </c>
      <c r="G2978" s="5" t="inlineStr">
        <is>
          <t>AT</t>
        </is>
      </c>
      <c r="H2978" s="5" t="inlineStr">
        <is>
          <t>AT</t>
        </is>
      </c>
      <c r="I2978" s="5">
        <f>VLOOKUP(H2978,'5.a Definitions'!E:F,2,FALSE)</f>
        <v/>
      </c>
      <c r="J2978" s="465" t="inlineStr">
        <is>
          <t xml:space="preserve"> Emissions </t>
        </is>
      </c>
      <c r="K2978" s="465" t="inlineStr">
        <is>
          <t xml:space="preserve"> manure and animal husbandry emissions </t>
        </is>
      </c>
      <c r="L2978" s="465" t="inlineStr">
        <is>
          <t xml:space="preserve"> reactive </t>
        </is>
      </c>
      <c r="M2978" s="465" t="inlineStr">
        <is>
          <t xml:space="preserve"> NH3 </t>
        </is>
      </c>
      <c r="N2978" s="466" t="n">
        <v>9.833689540493999</v>
      </c>
      <c r="O2978" s="467" t="n">
        <v>0.2434337323481164</v>
      </c>
      <c r="P2978" s="468" t="n">
        <v>2004</v>
      </c>
      <c r="Q2978" s="469" t="inlineStr">
        <is>
          <t>CRLTAP Inventory Submissions</t>
        </is>
      </c>
      <c r="R2978" s="469" t="inlineStr">
        <is>
          <t>ok</t>
        </is>
      </c>
      <c r="S2978" s="469" t="inlineStr">
        <is>
          <t xml:space="preserve"> text </t>
        </is>
      </c>
      <c r="T2978" s="426" t="inlineStr">
        <is>
          <t>Norway</t>
        </is>
      </c>
      <c r="U2978" s="465" t="inlineStr">
        <is>
          <t xml:space="preserve"> N wasted </t>
        </is>
      </c>
      <c r="V2978" s="465" t="n">
        <v>0.04</v>
      </c>
    </row>
    <row r="2979" ht="16" customHeight="1">
      <c r="B2979" s="5" t="inlineStr">
        <is>
          <t>AG.MM-AT.AT</t>
        </is>
      </c>
      <c r="C2979" s="5" t="inlineStr">
        <is>
          <t>AG.MM-AT.AT-Emissions-N2O</t>
        </is>
      </c>
      <c r="D2979" s="5" t="inlineStr">
        <is>
          <t>AG</t>
        </is>
      </c>
      <c r="E2979" s="5" t="inlineStr">
        <is>
          <t>MM</t>
        </is>
      </c>
      <c r="F2979" s="5">
        <f>VLOOKUP(E2979,'5.a Definitions'!E:F,2,FALSE)</f>
        <v/>
      </c>
      <c r="G2979" s="5" t="inlineStr">
        <is>
          <t>AT</t>
        </is>
      </c>
      <c r="H2979" s="5" t="inlineStr">
        <is>
          <t>AT</t>
        </is>
      </c>
      <c r="I2979" s="5">
        <f>VLOOKUP(H2979,'5.a Definitions'!E:F,2,FALSE)</f>
        <v/>
      </c>
      <c r="J2979" s="465" t="inlineStr">
        <is>
          <t xml:space="preserve"> Emissions </t>
        </is>
      </c>
      <c r="K2979" s="465" t="inlineStr">
        <is>
          <t xml:space="preserve"> manure and animal husbandry emissions </t>
        </is>
      </c>
      <c r="L2979" s="465" t="inlineStr">
        <is>
          <t xml:space="preserve"> reactive </t>
        </is>
      </c>
      <c r="M2979" s="465" t="inlineStr">
        <is>
          <t xml:space="preserve"> N2O </t>
        </is>
      </c>
      <c r="N2979" s="466" t="n">
        <v>0.401584997312</v>
      </c>
      <c r="O2979" s="467" t="n">
        <v>0.7566826619845698</v>
      </c>
      <c r="P2979" s="468" t="n">
        <v>2004</v>
      </c>
      <c r="Q2979" s="469" t="inlineStr">
        <is>
          <t>UNFCCC CRT</t>
        </is>
      </c>
      <c r="R2979" s="469" t="inlineStr">
        <is>
          <t>ok</t>
        </is>
      </c>
      <c r="S2979" s="469" t="inlineStr">
        <is>
          <t xml:space="preserve"> text </t>
        </is>
      </c>
      <c r="T2979" s="426" t="inlineStr">
        <is>
          <t>Norway</t>
        </is>
      </c>
      <c r="U2979" s="465" t="inlineStr">
        <is>
          <t xml:space="preserve"> N wasted </t>
        </is>
      </c>
      <c r="V2979" s="465" t="n">
        <v>0.04</v>
      </c>
    </row>
    <row r="2980" ht="16" customHeight="1">
      <c r="B2980" s="5" t="inlineStr">
        <is>
          <t>AG.MM-AT.AT</t>
        </is>
      </c>
      <c r="C2980" s="5" t="inlineStr">
        <is>
          <t>AG.MM-AT.AT-Emissions-NOx</t>
        </is>
      </c>
      <c r="D2980" s="5" t="inlineStr">
        <is>
          <t>AG</t>
        </is>
      </c>
      <c r="E2980" s="5" t="inlineStr">
        <is>
          <t>MM</t>
        </is>
      </c>
      <c r="F2980" s="5">
        <f>VLOOKUP(E2980,'5.a Definitions'!E:F,2,FALSE)</f>
        <v/>
      </c>
      <c r="G2980" s="5" t="inlineStr">
        <is>
          <t>AT</t>
        </is>
      </c>
      <c r="H2980" s="5" t="inlineStr">
        <is>
          <t>AT</t>
        </is>
      </c>
      <c r="I2980" s="5">
        <f>VLOOKUP(H2980,'5.a Definitions'!E:F,2,FALSE)</f>
        <v/>
      </c>
      <c r="J2980" s="465" t="inlineStr">
        <is>
          <t xml:space="preserve"> Emissions </t>
        </is>
      </c>
      <c r="K2980" s="465" t="inlineStr">
        <is>
          <t xml:space="preserve"> manure and animal husbandry emissions </t>
        </is>
      </c>
      <c r="L2980" s="465" t="inlineStr">
        <is>
          <t xml:space="preserve"> reactive </t>
        </is>
      </c>
      <c r="M2980" s="465" t="inlineStr">
        <is>
          <t xml:space="preserve"> NOx </t>
        </is>
      </c>
      <c r="N2980" s="466" t="n">
        <v>0.0338009590207</v>
      </c>
      <c r="O2980" s="467" t="n">
        <v>0.734574330010955</v>
      </c>
      <c r="P2980" s="468" t="n">
        <v>2004</v>
      </c>
      <c r="Q2980" s="469" t="inlineStr">
        <is>
          <t>CRLTAP Inventory Submissions</t>
        </is>
      </c>
      <c r="R2980" s="469" t="inlineStr">
        <is>
          <t>ok</t>
        </is>
      </c>
      <c r="S2980" s="469" t="inlineStr">
        <is>
          <t xml:space="preserve"> text </t>
        </is>
      </c>
      <c r="T2980" s="426" t="inlineStr">
        <is>
          <t>Norway</t>
        </is>
      </c>
      <c r="U2980" s="465" t="inlineStr">
        <is>
          <t xml:space="preserve"> N wasted </t>
        </is>
      </c>
      <c r="V2980" s="465" t="n">
        <v>0.04</v>
      </c>
    </row>
    <row r="2981" ht="16" customHeight="1">
      <c r="B2981" s="5" t="inlineStr">
        <is>
          <t>AG.MM-HY.SW-Leaching-Nmix</t>
        </is>
      </c>
      <c r="C2981" s="5" t="inlineStr">
        <is>
          <t>AG.MM-HY.SW-Leaching-Nmix</t>
        </is>
      </c>
      <c r="D2981" s="5" t="inlineStr">
        <is>
          <t>AG</t>
        </is>
      </c>
      <c r="E2981" s="5" t="inlineStr">
        <is>
          <t>MM</t>
        </is>
      </c>
      <c r="F2981" s="5">
        <f>VLOOKUP(E2981,'5.a Definitions'!E:F,2,FALSE)</f>
        <v/>
      </c>
      <c r="G2981" s="5" t="inlineStr">
        <is>
          <t>HY</t>
        </is>
      </c>
      <c r="H2981" s="5" t="inlineStr">
        <is>
          <t>SW</t>
        </is>
      </c>
      <c r="I2981" s="5">
        <f>VLOOKUP(H2981,'5.a Definitions'!E:F,2,FALSE)</f>
        <v/>
      </c>
      <c r="J2981" s="465" t="inlineStr">
        <is>
          <t xml:space="preserve"> Leaching </t>
        </is>
      </c>
      <c r="K2981" s="465" t="inlineStr">
        <is>
          <t xml:space="preserve"> manure storage leaching </t>
        </is>
      </c>
      <c r="L2981" s="465" t="inlineStr">
        <is>
          <t xml:space="preserve"> reactive </t>
        </is>
      </c>
      <c r="M2981" s="465" t="inlineStr">
        <is>
          <t xml:space="preserve"> Nmix </t>
        </is>
      </c>
      <c r="N2981" s="466" t="n">
        <v>3.152900519533302</v>
      </c>
      <c r="O2981" s="467" t="n">
        <v>0.5483540070383621</v>
      </c>
      <c r="P2981" s="468" t="n">
        <v>2004</v>
      </c>
      <c r="Q2981" s="469" t="inlineStr">
        <is>
          <t>UNFCCC CRT</t>
        </is>
      </c>
      <c r="R2981" s="469" t="inlineStr">
        <is>
          <t>ok</t>
        </is>
      </c>
      <c r="S2981" s="469" t="inlineStr">
        <is>
          <t xml:space="preserve"> text </t>
        </is>
      </c>
      <c r="T2981" s="426" t="inlineStr">
        <is>
          <t>Norway</t>
        </is>
      </c>
      <c r="U2981" s="465" t="inlineStr">
        <is>
          <t xml:space="preserve"> N wasted </t>
        </is>
      </c>
      <c r="V2981" s="465" t="n">
        <v>0.04</v>
      </c>
    </row>
    <row r="2982" ht="16" customHeight="1">
      <c r="B2982" s="5" t="inlineStr">
        <is>
          <t>AG.MM-RW.RW</t>
        </is>
      </c>
      <c r="C2982" s="5" t="inlineStr">
        <is>
          <t>AG.MM-RW.RW-Live animal export-Nmix</t>
        </is>
      </c>
      <c r="D2982" s="5" t="inlineStr">
        <is>
          <t>AG</t>
        </is>
      </c>
      <c r="E2982" s="5" t="inlineStr">
        <is>
          <t>MM</t>
        </is>
      </c>
      <c r="F2982" s="5">
        <f>VLOOKUP(E2982,'5.a Definitions'!E:F,2,FALSE)</f>
        <v/>
      </c>
      <c r="G2982" s="5" t="inlineStr">
        <is>
          <t>RW</t>
        </is>
      </c>
      <c r="H2982" s="5" t="inlineStr">
        <is>
          <t>RW</t>
        </is>
      </c>
      <c r="I2982" s="5">
        <f>VLOOKUP(H2982,'5.a Definitions'!E:F,2,FALSE)</f>
        <v/>
      </c>
      <c r="J2982" s="465" t="inlineStr">
        <is>
          <t xml:space="preserve"> Live animal export </t>
        </is>
      </c>
      <c r="K2982" s="465" t="inlineStr">
        <is>
          <t xml:space="preserve"> live animal export </t>
        </is>
      </c>
      <c r="L2982" s="465" t="inlineStr">
        <is>
          <t xml:space="preserve"> reactive </t>
        </is>
      </c>
      <c r="M2982" s="465" t="inlineStr">
        <is>
          <t xml:space="preserve"> Nmix </t>
        </is>
      </c>
      <c r="N2982" s="466" t="n">
        <v>0.0092935936</v>
      </c>
      <c r="O2982" s="467" t="n">
        <v>0.3381757989091292</v>
      </c>
      <c r="P2982" s="468" t="n">
        <v>2004</v>
      </c>
      <c r="Q2982" s="469" t="inlineStr">
        <is>
          <t>FAOSTAT Crops and livestock products</t>
        </is>
      </c>
      <c r="R2982" s="469" t="inlineStr">
        <is>
          <t>ok</t>
        </is>
      </c>
      <c r="S2982" s="469" t="inlineStr">
        <is>
          <t xml:space="preserve"> text </t>
        </is>
      </c>
      <c r="T2982" s="426" t="inlineStr">
        <is>
          <t>Norway</t>
        </is>
      </c>
      <c r="U2982" s="5" t="inlineStr">
        <is>
          <t>useful output</t>
        </is>
      </c>
      <c r="V2982" s="465" t="n">
        <v>0.04</v>
      </c>
    </row>
    <row r="2983" ht="16" customHeight="1">
      <c r="A2983" s="486" t="inlineStr">
        <is>
          <t xml:space="preserve"> Forests and Semi-natural vegetation </t>
        </is>
      </c>
      <c r="B2983" s="5" t="inlineStr">
        <is>
          <t>FS.FO-AT.AT</t>
        </is>
      </c>
      <c r="C2983" s="5" t="inlineStr">
        <is>
          <t>FS.FO-AT.AT-Emissions-N2</t>
        </is>
      </c>
      <c r="D2983" s="5" t="inlineStr">
        <is>
          <t>FS</t>
        </is>
      </c>
      <c r="E2983" s="5" t="inlineStr">
        <is>
          <t>FO</t>
        </is>
      </c>
      <c r="F2983" s="5">
        <f>VLOOKUP(E2983,'5.a Definitions'!E:F,2,FALSE)</f>
        <v/>
      </c>
      <c r="G2983" s="5" t="inlineStr">
        <is>
          <t>AT</t>
        </is>
      </c>
      <c r="H2983" s="5" t="inlineStr">
        <is>
          <t>AT</t>
        </is>
      </c>
      <c r="I2983" s="5">
        <f>VLOOKUP(H2983,'5.a Definitions'!E:F,2,FALSE)</f>
        <v/>
      </c>
      <c r="J2983" s="465" t="inlineStr">
        <is>
          <t xml:space="preserve"> Emissions </t>
        </is>
      </c>
      <c r="K2983" s="465" t="inlineStr">
        <is>
          <t xml:space="preserve"> forest emissions </t>
        </is>
      </c>
      <c r="L2983" s="465" t="inlineStr">
        <is>
          <t xml:space="preserve"> inert </t>
        </is>
      </c>
      <c r="M2983" s="465" t="inlineStr">
        <is>
          <t xml:space="preserve"> N2 </t>
        </is>
      </c>
      <c r="N2983" s="466" t="n">
        <v>7.095180069161685</v>
      </c>
      <c r="O2983" s="467" t="n">
        <v>1.876148950785864</v>
      </c>
      <c r="P2983" s="468" t="n">
        <v>2004</v>
      </c>
      <c r="Q2983" s="469" t="inlineStr">
        <is>
          <t>UNFCCC CRT + Butterbach-Bahl et al. (2013)</t>
        </is>
      </c>
      <c r="R2983" s="469" t="inlineStr">
        <is>
          <t>ok</t>
        </is>
      </c>
      <c r="S2983" s="469" t="inlineStr">
        <is>
          <t xml:space="preserve"> text </t>
        </is>
      </c>
      <c r="T2983" s="426" t="inlineStr">
        <is>
          <t>Norway</t>
        </is>
      </c>
      <c r="U2983" s="465" t="inlineStr">
        <is>
          <t xml:space="preserve"> N wasted </t>
        </is>
      </c>
      <c r="V2983" s="465" t="n">
        <v>0.04</v>
      </c>
    </row>
    <row r="2984" ht="16" customHeight="1">
      <c r="B2984" s="5" t="inlineStr">
        <is>
          <t>FS.FO-AT.AT</t>
        </is>
      </c>
      <c r="C2984" s="5" t="inlineStr">
        <is>
          <t>FS.FO-AT.AT-Emissions-N2O</t>
        </is>
      </c>
      <c r="D2984" s="5" t="inlineStr">
        <is>
          <t>FS</t>
        </is>
      </c>
      <c r="E2984" s="5" t="inlineStr">
        <is>
          <t>FO</t>
        </is>
      </c>
      <c r="F2984" s="5">
        <f>VLOOKUP(E2984,'5.a Definitions'!E:F,2,FALSE)</f>
        <v/>
      </c>
      <c r="G2984" s="5" t="inlineStr">
        <is>
          <t>AT</t>
        </is>
      </c>
      <c r="H2984" s="5" t="inlineStr">
        <is>
          <t>AT</t>
        </is>
      </c>
      <c r="I2984" s="5">
        <f>VLOOKUP(H2984,'5.a Definitions'!E:F,2,FALSE)</f>
        <v/>
      </c>
      <c r="J2984" s="465" t="inlineStr">
        <is>
          <t xml:space="preserve"> Emissions </t>
        </is>
      </c>
      <c r="K2984" s="465" t="inlineStr">
        <is>
          <t xml:space="preserve"> forest emissions </t>
        </is>
      </c>
      <c r="L2984" s="465" t="inlineStr">
        <is>
          <t xml:space="preserve"> reactive </t>
        </is>
      </c>
      <c r="M2984" s="465" t="inlineStr">
        <is>
          <t xml:space="preserve"> N2O </t>
        </is>
      </c>
      <c r="N2984" s="466" t="n">
        <v>0.3638553881621377</v>
      </c>
      <c r="O2984" s="467" t="n">
        <v>1.261544563046772</v>
      </c>
      <c r="P2984" s="468" t="n">
        <v>2004</v>
      </c>
      <c r="Q2984" s="469" t="inlineStr">
        <is>
          <t>UNFCCC CRT</t>
        </is>
      </c>
      <c r="R2984" s="469" t="inlineStr">
        <is>
          <t>ok</t>
        </is>
      </c>
      <c r="S2984" s="469" t="inlineStr">
        <is>
          <t xml:space="preserve"> text </t>
        </is>
      </c>
      <c r="T2984" s="426" t="inlineStr">
        <is>
          <t>Norway</t>
        </is>
      </c>
      <c r="U2984" s="465" t="inlineStr">
        <is>
          <t xml:space="preserve"> N wasted </t>
        </is>
      </c>
      <c r="V2984" s="465" t="n">
        <v>0.04</v>
      </c>
    </row>
    <row r="2985" ht="16" customHeight="1">
      <c r="B2985" s="5" t="inlineStr">
        <is>
          <t>FS.FO-HY.SW</t>
        </is>
      </c>
      <c r="C2985" s="5" t="inlineStr">
        <is>
          <t>FS.FO-HY.SW-Leaching-Nmix</t>
        </is>
      </c>
      <c r="D2985" s="5" t="inlineStr">
        <is>
          <t>FS</t>
        </is>
      </c>
      <c r="E2985" s="5" t="inlineStr">
        <is>
          <t>FO</t>
        </is>
      </c>
      <c r="F2985" s="5">
        <f>VLOOKUP(E2985,'5.a Definitions'!E:F,2,FALSE)</f>
        <v/>
      </c>
      <c r="G2985" s="5" t="inlineStr">
        <is>
          <t>HY</t>
        </is>
      </c>
      <c r="H2985" s="5" t="inlineStr">
        <is>
          <t>SW</t>
        </is>
      </c>
      <c r="I2985" s="5">
        <f>VLOOKUP(H2985,'5.a Definitions'!E:F,2,FALSE)</f>
        <v/>
      </c>
      <c r="J2985" s="465" t="inlineStr">
        <is>
          <t xml:space="preserve"> Leaching </t>
        </is>
      </c>
      <c r="K2985" s="465" t="inlineStr">
        <is>
          <t xml:space="preserve"> forest leaching </t>
        </is>
      </c>
      <c r="L2985" s="465" t="inlineStr">
        <is>
          <t xml:space="preserve"> reactive </t>
        </is>
      </c>
      <c r="M2985" s="465" t="inlineStr">
        <is>
          <t xml:space="preserve"> Nmix </t>
        </is>
      </c>
      <c r="N2985" s="466" t="n">
        <v>32.72971098640959</v>
      </c>
      <c r="O2985" s="467" t="n">
        <v>0.4368582621607821</v>
      </c>
      <c r="P2985" s="468" t="n">
        <v>2004</v>
      </c>
      <c r="Q2985" s="469" t="inlineStr">
        <is>
          <t>NIVA TEOTIL2, bias-corrected to TEOTIL3</t>
        </is>
      </c>
      <c r="R2985" s="469" t="inlineStr">
        <is>
          <t>ok</t>
        </is>
      </c>
      <c r="S2985" s="469" t="inlineStr">
        <is>
          <t xml:space="preserve"> text </t>
        </is>
      </c>
      <c r="T2985" s="426" t="inlineStr">
        <is>
          <t>Norway</t>
        </is>
      </c>
      <c r="U2985" s="465" t="inlineStr">
        <is>
          <t xml:space="preserve"> N wasted </t>
        </is>
      </c>
      <c r="V2985" s="465" t="n">
        <v>0.04</v>
      </c>
    </row>
    <row r="2986" ht="16" customHeight="1">
      <c r="B2986" s="5" t="inlineStr">
        <is>
          <t>FS.FO-MP.OP</t>
        </is>
      </c>
      <c r="C2986" s="5" t="inlineStr">
        <is>
          <t>FS.FO-MP.OP-Industrial round wood-Nmix</t>
        </is>
      </c>
      <c r="D2986" s="5" t="inlineStr">
        <is>
          <t>FS</t>
        </is>
      </c>
      <c r="E2986" s="5" t="inlineStr">
        <is>
          <t>FO</t>
        </is>
      </c>
      <c r="F2986" s="5">
        <f>VLOOKUP(E2986,'5.a Definitions'!E:F,2,FALSE)</f>
        <v/>
      </c>
      <c r="G2986" s="5" t="inlineStr">
        <is>
          <t>MP</t>
        </is>
      </c>
      <c r="H2986" s="5" t="inlineStr">
        <is>
          <t>OP</t>
        </is>
      </c>
      <c r="I2986" s="5">
        <f>VLOOKUP(H2986,'5.a Definitions'!E:F,2,FALSE)</f>
        <v/>
      </c>
      <c r="J2986" s="465" t="inlineStr">
        <is>
          <t xml:space="preserve"> Industrial round wood </t>
        </is>
      </c>
      <c r="K2986" s="465" t="inlineStr">
        <is>
          <t xml:space="preserve"> industrial round wood </t>
        </is>
      </c>
      <c r="L2986" s="465" t="inlineStr">
        <is>
          <t xml:space="preserve"> reactive </t>
        </is>
      </c>
      <c r="M2986" s="465" t="inlineStr">
        <is>
          <t xml:space="preserve"> Nmix </t>
        </is>
      </c>
      <c r="N2986" s="466" t="n">
        <v>3.97503</v>
      </c>
      <c r="O2986" s="467" t="n">
        <v>0.4238232017192609</v>
      </c>
      <c r="P2986" s="468" t="n">
        <v>2004</v>
      </c>
      <c r="Q2986" s="469" t="inlineStr">
        <is>
          <t>FAOSTAT</t>
        </is>
      </c>
      <c r="R2986" s="469" t="inlineStr">
        <is>
          <t>ok</t>
        </is>
      </c>
      <c r="S2986" s="469" t="inlineStr">
        <is>
          <t xml:space="preserve"> text </t>
        </is>
      </c>
      <c r="T2986" s="426" t="inlineStr">
        <is>
          <t>Norway</t>
        </is>
      </c>
      <c r="U2986" s="5" t="inlineStr">
        <is>
          <t>useful output</t>
        </is>
      </c>
      <c r="V2986" s="465" t="n">
        <v>0.04</v>
      </c>
    </row>
    <row r="2987" ht="16" customHeight="1">
      <c r="B2987" s="5" t="inlineStr">
        <is>
          <t>FS.FO-EF.OE</t>
        </is>
      </c>
      <c r="C2987" s="5" t="inlineStr">
        <is>
          <t>FS.FO-EF.OE-Fuel wood for households-Nmix</t>
        </is>
      </c>
      <c r="D2987" s="5" t="inlineStr">
        <is>
          <t>FS</t>
        </is>
      </c>
      <c r="E2987" s="5" t="inlineStr">
        <is>
          <t>FO</t>
        </is>
      </c>
      <c r="F2987" s="5">
        <f>VLOOKUP(E2987,'5.a Definitions'!E:F,2,FALSE)</f>
        <v/>
      </c>
      <c r="G2987" s="5" t="inlineStr">
        <is>
          <t>EF</t>
        </is>
      </c>
      <c r="H2987" s="5" t="inlineStr">
        <is>
          <t>OE</t>
        </is>
      </c>
      <c r="I2987" s="5">
        <f>VLOOKUP(H2987,'5.a Definitions'!E:F,2,FALSE)</f>
        <v/>
      </c>
      <c r="J2987" s="465" t="inlineStr">
        <is>
          <t xml:space="preserve"> Fuel wood for households </t>
        </is>
      </c>
      <c r="K2987" s="465" t="inlineStr">
        <is>
          <t xml:space="preserve"> fuel wood for households </t>
        </is>
      </c>
      <c r="L2987" s="465" t="inlineStr">
        <is>
          <t xml:space="preserve"> reactive </t>
        </is>
      </c>
      <c r="M2987" s="465" t="inlineStr">
        <is>
          <t xml:space="preserve"> Nmix </t>
        </is>
      </c>
      <c r="N2987" s="466" t="n">
        <v>2.18372</v>
      </c>
      <c r="O2987" s="467" t="n">
        <v>1.333552098074337</v>
      </c>
      <c r="P2987" s="468" t="n">
        <v>2004</v>
      </c>
      <c r="Q2987" s="469" t="inlineStr">
        <is>
          <t>SSB</t>
        </is>
      </c>
      <c r="R2987" s="469" t="inlineStr">
        <is>
          <t>ok</t>
        </is>
      </c>
      <c r="S2987" s="469" t="inlineStr">
        <is>
          <t xml:space="preserve"> text </t>
        </is>
      </c>
      <c r="T2987" s="426" t="inlineStr">
        <is>
          <t>Norway</t>
        </is>
      </c>
      <c r="U2987" s="5" t="inlineStr">
        <is>
          <t>useful output</t>
        </is>
      </c>
      <c r="V2987" s="465" t="n">
        <v>0.04</v>
      </c>
    </row>
    <row r="2988" ht="16" customHeight="1">
      <c r="B2988" s="475" t="inlineStr">
        <is>
          <t>FS.OL-AT.AT</t>
        </is>
      </c>
      <c r="C2988" s="475" t="inlineStr">
        <is>
          <t>FS.OL-AT.AT-Emissions-NH3</t>
        </is>
      </c>
      <c r="D2988" s="475" t="inlineStr">
        <is>
          <t>FS</t>
        </is>
      </c>
      <c r="E2988" s="475" t="inlineStr">
        <is>
          <t>OL</t>
        </is>
      </c>
      <c r="F2988" s="5">
        <f>VLOOKUP(E2988,'5.a Definitions'!E:F,2,FALSE)</f>
        <v/>
      </c>
      <c r="G2988" s="475" t="inlineStr">
        <is>
          <t>AT</t>
        </is>
      </c>
      <c r="H2988" s="475" t="inlineStr">
        <is>
          <t>AT</t>
        </is>
      </c>
      <c r="I2988" s="5">
        <f>VLOOKUP(H2988,'5.a Definitions'!E:F,2,FALSE)</f>
        <v/>
      </c>
      <c r="J2988" s="465" t="inlineStr">
        <is>
          <t>Emissions</t>
        </is>
      </c>
      <c r="K2988" s="465" t="inlineStr">
        <is>
          <t>other land emissions</t>
        </is>
      </c>
      <c r="L2988" s="465" t="inlineStr">
        <is>
          <t>reactive</t>
        </is>
      </c>
      <c r="M2988" s="465" t="inlineStr">
        <is>
          <t>NH3</t>
        </is>
      </c>
      <c r="N2988" s="466" t="n">
        <v>0.4552881782173958</v>
      </c>
      <c r="O2988" s="467" t="n">
        <v>0.9398748096354274</v>
      </c>
      <c r="P2988" s="468" t="n">
        <v>2004</v>
      </c>
      <c r="Q2988" s="469" t="inlineStr">
        <is>
          <t>CRLTAP Inventory Submissions (3Da3), utmark share</t>
        </is>
      </c>
      <c r="R2988" s="469" t="inlineStr">
        <is>
          <t>ok</t>
        </is>
      </c>
      <c r="S2988" s="469" t="inlineStr">
        <is>
          <t>text</t>
        </is>
      </c>
      <c r="T2988" s="476" t="inlineStr">
        <is>
          <t>Norway</t>
        </is>
      </c>
      <c r="U2988" s="475" t="inlineStr">
        <is>
          <t>useful output</t>
        </is>
      </c>
      <c r="V2988" s="465">
        <f>(O2925*N2925)^2</f>
        <v/>
      </c>
    </row>
    <row r="2989" ht="16" customHeight="1">
      <c r="B2989" s="475" t="inlineStr">
        <is>
          <t>FS.OL-AT.AT</t>
        </is>
      </c>
      <c r="C2989" s="475" t="inlineStr">
        <is>
          <t>FS.OL-AT.AT-Emissions-NOx</t>
        </is>
      </c>
      <c r="D2989" s="475" t="inlineStr">
        <is>
          <t>FS</t>
        </is>
      </c>
      <c r="E2989" s="475" t="inlineStr">
        <is>
          <t>OL</t>
        </is>
      </c>
      <c r="F2989" s="5">
        <f>VLOOKUP(E2989,'5.a Definitions'!E:F,2,FALSE)</f>
        <v/>
      </c>
      <c r="G2989" s="475" t="inlineStr">
        <is>
          <t>AT</t>
        </is>
      </c>
      <c r="H2989" s="475" t="inlineStr">
        <is>
          <t>AT</t>
        </is>
      </c>
      <c r="I2989" s="5">
        <f>VLOOKUP(H2989,'5.a Definitions'!E:F,2,FALSE)</f>
        <v/>
      </c>
      <c r="J2989" s="465" t="inlineStr">
        <is>
          <t>Emissions</t>
        </is>
      </c>
      <c r="K2989" s="465" t="inlineStr">
        <is>
          <t>other land emissions</t>
        </is>
      </c>
      <c r="L2989" s="465" t="inlineStr">
        <is>
          <t>reactive</t>
        </is>
      </c>
      <c r="M2989" s="465" t="inlineStr">
        <is>
          <t>NOx</t>
        </is>
      </c>
      <c r="N2989" s="466" t="n">
        <v>0.09012035363310456</v>
      </c>
      <c r="O2989" s="467" t="n">
        <v>0.8207832597111145</v>
      </c>
      <c r="P2989" s="468" t="n">
        <v>2004</v>
      </c>
      <c r="Q2989" s="469" t="inlineStr">
        <is>
          <t>CRLTAP Inventory Submissions (3Da3), utmark share</t>
        </is>
      </c>
      <c r="R2989" s="469" t="inlineStr">
        <is>
          <t>ok</t>
        </is>
      </c>
      <c r="S2989" s="469" t="inlineStr">
        <is>
          <t>text</t>
        </is>
      </c>
      <c r="T2989" s="476" t="inlineStr">
        <is>
          <t>Norway</t>
        </is>
      </c>
      <c r="U2989" s="475" t="inlineStr">
        <is>
          <t>useful output</t>
        </is>
      </c>
      <c r="V2989" s="465">
        <f>(O2947*N2947)^2</f>
        <v/>
      </c>
    </row>
    <row r="2990" ht="16" customHeight="1">
      <c r="B2990" s="475" t="inlineStr">
        <is>
          <t>FS.OL-AT.AT</t>
        </is>
      </c>
      <c r="C2990" s="475" t="inlineStr">
        <is>
          <t>FS.OL-AT.AT-Emissions-N2O</t>
        </is>
      </c>
      <c r="D2990" s="475" t="inlineStr">
        <is>
          <t>FS</t>
        </is>
      </c>
      <c r="E2990" s="475" t="inlineStr">
        <is>
          <t>OL</t>
        </is>
      </c>
      <c r="F2990" s="5">
        <f>VLOOKUP(E2990,'5.a Definitions'!E:F,2,FALSE)</f>
        <v/>
      </c>
      <c r="G2990" s="475" t="inlineStr">
        <is>
          <t>AT</t>
        </is>
      </c>
      <c r="H2990" s="475" t="inlineStr">
        <is>
          <t>AT</t>
        </is>
      </c>
      <c r="I2990" s="5">
        <f>VLOOKUP(H2990,'5.a Definitions'!E:F,2,FALSE)</f>
        <v/>
      </c>
      <c r="J2990" s="465" t="inlineStr">
        <is>
          <t>Emissions</t>
        </is>
      </c>
      <c r="K2990" s="465" t="inlineStr">
        <is>
          <t>other land emissions</t>
        </is>
      </c>
      <c r="L2990" s="465" t="inlineStr">
        <is>
          <t>reactive</t>
        </is>
      </c>
      <c r="M2990" s="465" t="inlineStr">
        <is>
          <t>N2O</t>
        </is>
      </c>
      <c r="N2990" s="466" t="n">
        <v>0.06030770836117506</v>
      </c>
      <c r="O2990" s="467" t="n">
        <v>1.334080106828738</v>
      </c>
      <c r="P2990" s="468" t="n">
        <v>2004</v>
      </c>
      <c r="Q2990" s="469" t="inlineStr">
        <is>
          <t>UNFCCC CRT Table3.D, utmark share</t>
        </is>
      </c>
      <c r="R2990" s="469" t="inlineStr">
        <is>
          <t>ok</t>
        </is>
      </c>
      <c r="S2990" s="469" t="inlineStr">
        <is>
          <t>text</t>
        </is>
      </c>
      <c r="T2990" s="476" t="inlineStr">
        <is>
          <t>Norway</t>
        </is>
      </c>
      <c r="U2990" s="475" t="inlineStr">
        <is>
          <t>useful output</t>
        </is>
      </c>
      <c r="V2990" s="465">
        <f>(O2969*N2969)^2</f>
        <v/>
      </c>
    </row>
    <row r="2991" ht="16" customHeight="1">
      <c r="B2991" s="475" t="inlineStr">
        <is>
          <t>FS.OL-AG.MM</t>
        </is>
      </c>
      <c r="C2991" s="475" t="inlineStr">
        <is>
          <t>FS.OL-AG.MM-Grazing-Nmix</t>
        </is>
      </c>
      <c r="D2991" s="475" t="inlineStr">
        <is>
          <t>FS</t>
        </is>
      </c>
      <c r="E2991" s="475" t="inlineStr">
        <is>
          <t>OL</t>
        </is>
      </c>
      <c r="F2991" s="5">
        <f>VLOOKUP(E2991,'5.a Definitions'!E:F,2,FALSE)</f>
        <v/>
      </c>
      <c r="G2991" s="475" t="inlineStr">
        <is>
          <t>AG</t>
        </is>
      </c>
      <c r="H2991" s="475" t="inlineStr">
        <is>
          <t>MM</t>
        </is>
      </c>
      <c r="I2991" s="5">
        <f>VLOOKUP(H2991,'5.a Definitions'!E:F,2,FALSE)</f>
        <v/>
      </c>
      <c r="J2991" s="473" t="inlineStr">
        <is>
          <t>Grazing</t>
        </is>
      </c>
      <c r="K2991" s="473" t="inlineStr">
        <is>
          <t>grazing</t>
        </is>
      </c>
      <c r="L2991" s="465" t="inlineStr">
        <is>
          <t>reactive</t>
        </is>
      </c>
      <c r="M2991" s="465" t="inlineStr">
        <is>
          <t>Nmix</t>
        </is>
      </c>
      <c r="N2991" s="466" t="n">
        <v>7.938328262863051</v>
      </c>
      <c r="O2991" s="467" t="n">
        <v>0.2261493970318319</v>
      </c>
      <c r="P2991" s="468" t="n">
        <v>2004</v>
      </c>
      <c r="Q2991" s="469" t="inlineStr">
        <is>
          <t>SSB table 12660</t>
        </is>
      </c>
      <c r="R2991" s="469" t="inlineStr">
        <is>
          <t>ok</t>
        </is>
      </c>
      <c r="S2991" s="469" t="inlineStr">
        <is>
          <t>text</t>
        </is>
      </c>
      <c r="T2991" s="476" t="inlineStr">
        <is>
          <t>Norway</t>
        </is>
      </c>
      <c r="U2991" s="5" t="inlineStr">
        <is>
          <t>useful output</t>
        </is>
      </c>
      <c r="V2991" s="465">
        <f>(O2884*N2884)^2</f>
        <v/>
      </c>
    </row>
    <row r="2992" ht="16" customHeight="1">
      <c r="B2992" s="5" t="inlineStr">
        <is>
          <t>FS.OL-HY.SW</t>
        </is>
      </c>
      <c r="C2992" s="5" t="inlineStr">
        <is>
          <t>FS.OL-HY.SW-Leaching-Nmix</t>
        </is>
      </c>
      <c r="D2992" s="5" t="inlineStr">
        <is>
          <t>FS</t>
        </is>
      </c>
      <c r="E2992" s="5" t="inlineStr">
        <is>
          <t>OL</t>
        </is>
      </c>
      <c r="F2992" s="5">
        <f>VLOOKUP(E2992,'5.a Definitions'!E:F,2,FALSE)</f>
        <v/>
      </c>
      <c r="G2992" s="5" t="inlineStr">
        <is>
          <t>HY</t>
        </is>
      </c>
      <c r="H2992" s="5" t="inlineStr">
        <is>
          <t>SW</t>
        </is>
      </c>
      <c r="I2992" s="5">
        <f>VLOOKUP(H2992,'5.a Definitions'!E:F,2,FALSE)</f>
        <v/>
      </c>
      <c r="J2992" s="465" t="inlineStr">
        <is>
          <t xml:space="preserve"> Leaching </t>
        </is>
      </c>
      <c r="K2992" s="465" t="inlineStr">
        <is>
          <t xml:space="preserve"> other land leaching </t>
        </is>
      </c>
      <c r="L2992" s="465" t="inlineStr">
        <is>
          <t xml:space="preserve"> reactive </t>
        </is>
      </c>
      <c r="M2992" s="465" t="inlineStr">
        <is>
          <t xml:space="preserve"> Nmix </t>
        </is>
      </c>
      <c r="N2992" s="466" t="n">
        <v>22.74437543123379</v>
      </c>
      <c r="O2992" s="467" t="n">
        <v>0.4253940035167164</v>
      </c>
      <c r="P2992" s="468" t="n">
        <v>2004</v>
      </c>
      <c r="Q2992" s="469" t="inlineStr">
        <is>
          <t>NIVA TEOTIL2, bias-corrected to TEOTIL3</t>
        </is>
      </c>
      <c r="R2992" s="469" t="inlineStr">
        <is>
          <t>ok</t>
        </is>
      </c>
      <c r="S2992" s="469" t="inlineStr">
        <is>
          <t xml:space="preserve"> text </t>
        </is>
      </c>
      <c r="T2992" s="426" t="inlineStr">
        <is>
          <t>Norway</t>
        </is>
      </c>
      <c r="U2992" s="465" t="inlineStr">
        <is>
          <t xml:space="preserve"> N wasted </t>
        </is>
      </c>
      <c r="V2992" s="465" t="n">
        <v>0.04</v>
      </c>
    </row>
    <row r="2993" ht="16" customHeight="1">
      <c r="A2993" s="485" t="inlineStr">
        <is>
          <t>Processing of residues</t>
        </is>
      </c>
      <c r="B2993" s="475" t="inlineStr">
        <is>
          <t>PR.SO-EF.EC</t>
        </is>
      </c>
      <c r="C2993" s="475" t="inlineStr">
        <is>
          <t>PR.SO-EF.EC-Waste to energy-Nmix</t>
        </is>
      </c>
      <c r="D2993" s="475" t="inlineStr">
        <is>
          <t>PR</t>
        </is>
      </c>
      <c r="E2993" s="475" t="inlineStr">
        <is>
          <t>SO</t>
        </is>
      </c>
      <c r="F2993" s="5">
        <f>VLOOKUP(E2993,'5.a Definitions'!E:F,2,FALSE)</f>
        <v/>
      </c>
      <c r="G2993" s="475" t="inlineStr">
        <is>
          <t>EF</t>
        </is>
      </c>
      <c r="H2993" s="475" t="inlineStr">
        <is>
          <t>EC</t>
        </is>
      </c>
      <c r="I2993" s="5">
        <f>VLOOKUP(H2993,'5.a Definitions'!E:F,2,FALSE)</f>
        <v/>
      </c>
      <c r="J2993" s="465" t="inlineStr">
        <is>
          <t>Waste for energy incineration</t>
        </is>
      </c>
      <c r="K2993" s="465" t="inlineStr">
        <is>
          <t>waste for energy incineration</t>
        </is>
      </c>
      <c r="L2993" s="465" t="inlineStr">
        <is>
          <t>reactive</t>
        </is>
      </c>
      <c r="M2993" s="465" t="inlineStr">
        <is>
          <t>Nmix</t>
        </is>
      </c>
      <c r="N2993" s="466" t="n">
        <v>14.19198886349594</v>
      </c>
      <c r="O2993" s="467" t="n">
        <v>0.5169598742830168</v>
      </c>
      <c r="P2993" s="468" t="n">
        <v>2004</v>
      </c>
      <c r="Q2993" s="469" t="inlineStr">
        <is>
          <t>SSB table 05281, scaled to the N content of table 10513</t>
        </is>
      </c>
      <c r="R2993" s="469" t="inlineStr">
        <is>
          <t>ok</t>
        </is>
      </c>
      <c r="S2993" s="469" t="inlineStr">
        <is>
          <t>text</t>
        </is>
      </c>
      <c r="T2993" s="476" t="inlineStr">
        <is>
          <t>Norway</t>
        </is>
      </c>
      <c r="U2993" s="475" t="inlineStr">
        <is>
          <t>N wasted</t>
        </is>
      </c>
      <c r="V2993" s="465">
        <f>(O2722*N2722)^2</f>
        <v/>
      </c>
    </row>
    <row r="2994" ht="16" customHeight="1">
      <c r="B2994" s="475" t="inlineStr">
        <is>
          <t>PR.SO-MP.OP</t>
        </is>
      </c>
      <c r="C2994" s="475" t="inlineStr">
        <is>
          <t>PR.SO-MP.OP-Recycling-Nmix</t>
        </is>
      </c>
      <c r="D2994" s="475" t="inlineStr">
        <is>
          <t>PR</t>
        </is>
      </c>
      <c r="E2994" s="475" t="inlineStr">
        <is>
          <t>SO</t>
        </is>
      </c>
      <c r="F2994" s="5">
        <f>VLOOKUP(E2994,'5.a Definitions'!E:F,2,FALSE)</f>
        <v/>
      </c>
      <c r="G2994" s="475" t="inlineStr">
        <is>
          <t>MP</t>
        </is>
      </c>
      <c r="H2994" s="475" t="inlineStr">
        <is>
          <t>OP</t>
        </is>
      </c>
      <c r="I2994" s="5">
        <f>VLOOKUP(H2994,'5.a Definitions'!E:F,2,FALSE)</f>
        <v/>
      </c>
      <c r="J2994" s="465" t="inlineStr">
        <is>
          <t>Recycling</t>
        </is>
      </c>
      <c r="K2994" s="465" t="inlineStr">
        <is>
          <t>recycling</t>
        </is>
      </c>
      <c r="L2994" s="465" t="inlineStr">
        <is>
          <t>reactive</t>
        </is>
      </c>
      <c r="M2994" s="465" t="inlineStr">
        <is>
          <t>Nmix</t>
        </is>
      </c>
      <c r="N2994" s="466" t="n">
        <v>2.5414600726</v>
      </c>
      <c r="O2994" s="467" t="n">
        <v>0.5412545725661134</v>
      </c>
      <c r="P2994" s="468" t="n">
        <v>2004</v>
      </c>
      <c r="Q2994" s="469" t="inlineStr">
        <is>
          <t>SSB</t>
        </is>
      </c>
      <c r="R2994" s="469" t="inlineStr">
        <is>
          <t>ok</t>
        </is>
      </c>
      <c r="S2994" s="469" t="inlineStr">
        <is>
          <t>text</t>
        </is>
      </c>
      <c r="T2994" s="476" t="inlineStr">
        <is>
          <t>Norway</t>
        </is>
      </c>
      <c r="U2994" s="475" t="inlineStr">
        <is>
          <t>recycling</t>
        </is>
      </c>
      <c r="V2994" s="465">
        <f>(O2737*N2737)^2</f>
        <v/>
      </c>
    </row>
    <row r="2995" ht="16" customHeight="1">
      <c r="B2995" s="5" t="inlineStr">
        <is>
          <t>PR.SO-AG.SM</t>
        </is>
      </c>
      <c r="C2995" s="5" t="inlineStr">
        <is>
          <t>PR.SO-AG.SM-Biologically treated organic waste-Nmix</t>
        </is>
      </c>
      <c r="D2995" s="5" t="inlineStr">
        <is>
          <t>PR</t>
        </is>
      </c>
      <c r="E2995" s="5" t="inlineStr">
        <is>
          <t>SO</t>
        </is>
      </c>
      <c r="F2995" s="5">
        <f>VLOOKUP(E2995,'5.a Definitions'!E:F,2,FALSE)</f>
        <v/>
      </c>
      <c r="G2995" s="5" t="inlineStr">
        <is>
          <t>AG</t>
        </is>
      </c>
      <c r="H2995" s="5" t="inlineStr">
        <is>
          <t>SM</t>
        </is>
      </c>
      <c r="I2995" s="5">
        <f>VLOOKUP(H2995,'5.a Definitions'!E:F,2,FALSE)</f>
        <v/>
      </c>
      <c r="J2995" s="5" t="inlineStr">
        <is>
          <t>Biologically treated organic waste</t>
        </is>
      </c>
      <c r="K2995" s="5" t="inlineStr">
        <is>
          <t>biologically treated organic waste</t>
        </is>
      </c>
      <c r="L2995" s="5" t="inlineStr">
        <is>
          <t>reactive</t>
        </is>
      </c>
      <c r="M2995" s="5" t="inlineStr">
        <is>
          <t>Nmix</t>
        </is>
      </c>
      <c r="N2995" s="422" t="n">
        <v>0.7102944055944055</v>
      </c>
      <c r="O2995" s="423" t="n">
        <v>0.8318506847736142</v>
      </c>
      <c r="P2995" s="468" t="n">
        <v>2004</v>
      </c>
      <c r="Q2995" s="425" t="inlineStr">
        <is>
          <t>Filled (held at 2012): SSB tables 10513 and 12818</t>
        </is>
      </c>
      <c r="R2995" s="425" t="inlineStr">
        <is>
          <t>ok</t>
        </is>
      </c>
      <c r="S2995" s="425" t="inlineStr">
        <is>
          <t>text</t>
        </is>
      </c>
      <c r="T2995" s="426" t="inlineStr">
        <is>
          <t>Norway</t>
        </is>
      </c>
      <c r="U2995" s="5" t="inlineStr">
        <is>
          <t>recycling</t>
        </is>
      </c>
      <c r="V2995" s="5" t="n"/>
    </row>
    <row r="2996" ht="16" customHeight="1">
      <c r="B2996" s="5" t="inlineStr">
        <is>
          <t>PR.SO-PR.WW</t>
        </is>
      </c>
      <c r="C2996" s="5" t="inlineStr">
        <is>
          <t>PR.SO-PR.WW-Wastewater from landfills-Nmix</t>
        </is>
      </c>
      <c r="D2996" s="5" t="inlineStr">
        <is>
          <t>PR</t>
        </is>
      </c>
      <c r="E2996" s="5" t="inlineStr">
        <is>
          <t>SO</t>
        </is>
      </c>
      <c r="F2996" s="5">
        <f>VLOOKUP(E2996,'5.a Definitions'!E:F,2,FALSE)</f>
        <v/>
      </c>
      <c r="G2996" s="5" t="inlineStr">
        <is>
          <t>PR</t>
        </is>
      </c>
      <c r="H2996" s="5" t="inlineStr">
        <is>
          <t>WW</t>
        </is>
      </c>
      <c r="I2996" s="5">
        <f>VLOOKUP(H2996,'5.a Definitions'!E:F,2,FALSE)</f>
        <v/>
      </c>
      <c r="J2996" s="465" t="inlineStr">
        <is>
          <t xml:space="preserve"> Wastewater from landfills </t>
        </is>
      </c>
      <c r="K2996" s="465" t="inlineStr">
        <is>
          <t xml:space="preserve"> wastewater from landfills </t>
        </is>
      </c>
      <c r="L2996" s="465" t="inlineStr">
        <is>
          <t xml:space="preserve"> reactive </t>
        </is>
      </c>
      <c r="M2996" s="465" t="inlineStr">
        <is>
          <t xml:space="preserve"> Nmix </t>
        </is>
      </c>
      <c r="N2996" s="466" t="n">
        <v>0.9380754263930323</v>
      </c>
      <c r="O2996" s="467" t="n">
        <v>0.3959087934136126</v>
      </c>
      <c r="P2996" s="468" t="n">
        <v>2004</v>
      </c>
      <c r="Q2996" s="469" t="inlineStr">
        <is>
          <t>Filled (extrapolated from 2011 with CRT 5.A landfill CH4)</t>
        </is>
      </c>
      <c r="R2996" s="469" t="inlineStr">
        <is>
          <t>ok</t>
        </is>
      </c>
      <c r="S2996" s="469" t="inlineStr">
        <is>
          <t xml:space="preserve"> text </t>
        </is>
      </c>
      <c r="T2996" s="426" t="inlineStr">
        <is>
          <t>Norway</t>
        </is>
      </c>
      <c r="U2996" s="465" t="inlineStr">
        <is>
          <t xml:space="preserve"> N wasted </t>
        </is>
      </c>
      <c r="V2996" s="465" t="n">
        <v>0.04</v>
      </c>
    </row>
    <row r="2997" ht="16" customHeight="1">
      <c r="B2997" s="5" t="inlineStr">
        <is>
          <t>PR.SO-HS.HS</t>
        </is>
      </c>
      <c r="C2997" s="5" t="inlineStr">
        <is>
          <t>PR.SO-HS.HS-Biologically treated organic waste-Nmix</t>
        </is>
      </c>
      <c r="D2997" s="5" t="inlineStr">
        <is>
          <t>PR</t>
        </is>
      </c>
      <c r="E2997" s="5" t="inlineStr">
        <is>
          <t>SO</t>
        </is>
      </c>
      <c r="F2997" s="5">
        <f>VLOOKUP(E2997,'5.a Definitions'!E:F,2,FALSE)</f>
        <v/>
      </c>
      <c r="G2997" s="5" t="inlineStr">
        <is>
          <t>HS</t>
        </is>
      </c>
      <c r="H2997" s="5" t="inlineStr">
        <is>
          <t>HS</t>
        </is>
      </c>
      <c r="I2997" s="5">
        <f>VLOOKUP(H2997,'5.a Definitions'!E:F,2,FALSE)</f>
        <v/>
      </c>
      <c r="J2997" s="5" t="inlineStr">
        <is>
          <t>Biologically treated organic waste</t>
        </is>
      </c>
      <c r="K2997" s="5" t="inlineStr">
        <is>
          <t>biologically treated organic waste</t>
        </is>
      </c>
      <c r="L2997" s="465" t="inlineStr">
        <is>
          <t xml:space="preserve"> reactive </t>
        </is>
      </c>
      <c r="M2997" s="465" t="inlineStr">
        <is>
          <t xml:space="preserve"> Nmix </t>
        </is>
      </c>
      <c r="N2997" s="466" t="n">
        <v>0.6450632867132866</v>
      </c>
      <c r="O2997" s="467" t="n">
        <v>0.8709263233587647</v>
      </c>
      <c r="P2997" s="468" t="n">
        <v>2004</v>
      </c>
      <c r="Q2997" s="469" t="inlineStr">
        <is>
          <t>Filled (held at 2012): SSB tables 10513 and 12818</t>
        </is>
      </c>
      <c r="R2997" s="469" t="inlineStr">
        <is>
          <t>ok</t>
        </is>
      </c>
      <c r="S2997" s="469" t="inlineStr">
        <is>
          <t xml:space="preserve"> text </t>
        </is>
      </c>
      <c r="T2997" s="426" t="inlineStr">
        <is>
          <t>Norway</t>
        </is>
      </c>
      <c r="U2997" s="5" t="inlineStr">
        <is>
          <t>recycling</t>
        </is>
      </c>
      <c r="V2997" s="465" t="n">
        <v>0.04</v>
      </c>
    </row>
    <row r="2998" ht="16" customHeight="1">
      <c r="B2998" s="5" t="inlineStr">
        <is>
          <t>PR.SO-AT.AT</t>
        </is>
      </c>
      <c r="C2998" s="5" t="inlineStr">
        <is>
          <t>PR.SO-AT.AT-Emissions-NH3</t>
        </is>
      </c>
      <c r="D2998" s="5" t="inlineStr">
        <is>
          <t>PR</t>
        </is>
      </c>
      <c r="E2998" s="5" t="inlineStr">
        <is>
          <t>SO</t>
        </is>
      </c>
      <c r="F2998" s="5">
        <f>VLOOKUP(E2998,'5.a Definitions'!E:F,2,FALSE)</f>
        <v/>
      </c>
      <c r="G2998" s="5" t="inlineStr">
        <is>
          <t>AT</t>
        </is>
      </c>
      <c r="H2998" s="5" t="inlineStr">
        <is>
          <t>AT</t>
        </is>
      </c>
      <c r="I2998" s="5">
        <f>VLOOKUP(H2998,'5.a Definitions'!E:F,2,FALSE)</f>
        <v/>
      </c>
      <c r="J2998" s="465" t="inlineStr">
        <is>
          <t xml:space="preserve"> Emissions </t>
        </is>
      </c>
      <c r="K2998" s="465" t="inlineStr">
        <is>
          <t xml:space="preserve"> solid waste emissions </t>
        </is>
      </c>
      <c r="L2998" s="465" t="inlineStr">
        <is>
          <t xml:space="preserve"> reactive </t>
        </is>
      </c>
      <c r="M2998" s="465" t="inlineStr">
        <is>
          <t xml:space="preserve"> NH3 </t>
        </is>
      </c>
      <c r="N2998" s="466" t="n">
        <v>0.19995883625205</v>
      </c>
      <c r="O2998" s="467" t="n">
        <v>0.8967477939554185</v>
      </c>
      <c r="P2998" s="468" t="n">
        <v>2004</v>
      </c>
      <c r="Q2998" s="469" t="inlineStr">
        <is>
          <t>CRLTAP Inventory Submissions</t>
        </is>
      </c>
      <c r="R2998" s="469" t="inlineStr">
        <is>
          <t>ok</t>
        </is>
      </c>
      <c r="S2998" s="469" t="inlineStr">
        <is>
          <t xml:space="preserve"> text </t>
        </is>
      </c>
      <c r="T2998" s="426" t="inlineStr">
        <is>
          <t>Norway</t>
        </is>
      </c>
      <c r="U2998" s="465" t="inlineStr">
        <is>
          <t xml:space="preserve"> N wasted </t>
        </is>
      </c>
      <c r="V2998" s="465" t="n">
        <v>0.04</v>
      </c>
    </row>
    <row r="2999" ht="16" customHeight="1">
      <c r="B2999" s="5" t="inlineStr">
        <is>
          <t>PR.SO-AT.AT</t>
        </is>
      </c>
      <c r="C2999" s="5" t="inlineStr">
        <is>
          <t>PR.SO-AT.AT-Emissions-NOx</t>
        </is>
      </c>
      <c r="D2999" s="5" t="inlineStr">
        <is>
          <t>PR</t>
        </is>
      </c>
      <c r="E2999" s="5" t="inlineStr">
        <is>
          <t>SO</t>
        </is>
      </c>
      <c r="F2999" s="5">
        <f>VLOOKUP(E2999,'5.a Definitions'!E:F,2,FALSE)</f>
        <v/>
      </c>
      <c r="G2999" s="5" t="inlineStr">
        <is>
          <t>AT</t>
        </is>
      </c>
      <c r="H2999" s="5" t="inlineStr">
        <is>
          <t>AT</t>
        </is>
      </c>
      <c r="I2999" s="5">
        <f>VLOOKUP(H2999,'5.a Definitions'!E:F,2,FALSE)</f>
        <v/>
      </c>
      <c r="J2999" s="465" t="inlineStr">
        <is>
          <t xml:space="preserve"> Emissions </t>
        </is>
      </c>
      <c r="K2999" s="465" t="inlineStr">
        <is>
          <t xml:space="preserve"> solid waste emissions </t>
        </is>
      </c>
      <c r="L2999" s="465" t="inlineStr">
        <is>
          <t xml:space="preserve"> reactive </t>
        </is>
      </c>
      <c r="M2999" s="465" t="inlineStr">
        <is>
          <t xml:space="preserve"> NOx </t>
        </is>
      </c>
      <c r="N2999" s="466" t="n">
        <v>0.38934124791413</v>
      </c>
      <c r="O2999" s="467" t="n">
        <v>0.3573035644865932</v>
      </c>
      <c r="P2999" s="468" t="n">
        <v>2004</v>
      </c>
      <c r="Q2999" s="469" t="inlineStr">
        <is>
          <t>CRLTAP Inventory Submissions</t>
        </is>
      </c>
      <c r="R2999" s="469" t="inlineStr">
        <is>
          <t>ok</t>
        </is>
      </c>
      <c r="S2999" s="469" t="inlineStr">
        <is>
          <t xml:space="preserve"> text </t>
        </is>
      </c>
      <c r="T2999" s="426" t="inlineStr">
        <is>
          <t>Norway</t>
        </is>
      </c>
      <c r="U2999" s="465" t="inlineStr">
        <is>
          <t xml:space="preserve"> N wasted </t>
        </is>
      </c>
      <c r="V2999" s="465" t="n">
        <v>0.04</v>
      </c>
    </row>
    <row r="3000" ht="16" customHeight="1">
      <c r="B3000" s="5" t="inlineStr">
        <is>
          <t>PR.SO-AT.AT</t>
        </is>
      </c>
      <c r="C3000" s="5" t="inlineStr">
        <is>
          <t>PR.SO-AT.AT-Emissions-N2O</t>
        </is>
      </c>
      <c r="D3000" s="5" t="inlineStr">
        <is>
          <t>PR</t>
        </is>
      </c>
      <c r="E3000" s="5" t="inlineStr">
        <is>
          <t>SO</t>
        </is>
      </c>
      <c r="F3000" s="5">
        <f>VLOOKUP(E3000,'5.a Definitions'!E:F,2,FALSE)</f>
        <v/>
      </c>
      <c r="G3000" s="5" t="inlineStr">
        <is>
          <t>AT</t>
        </is>
      </c>
      <c r="H3000" s="5" t="inlineStr">
        <is>
          <t>AT</t>
        </is>
      </c>
      <c r="I3000" s="5">
        <f>VLOOKUP(H3000,'5.a Definitions'!E:F,2,FALSE)</f>
        <v/>
      </c>
      <c r="J3000" s="465" t="inlineStr">
        <is>
          <t xml:space="preserve"> Emissions </t>
        </is>
      </c>
      <c r="K3000" s="465" t="inlineStr">
        <is>
          <t xml:space="preserve"> solid waste emissions </t>
        </is>
      </c>
      <c r="L3000" s="465" t="inlineStr">
        <is>
          <t xml:space="preserve"> reactive </t>
        </is>
      </c>
      <c r="M3000" s="465" t="inlineStr">
        <is>
          <t xml:space="preserve"> N2O </t>
        </is>
      </c>
      <c r="N3000" s="466" t="n">
        <v>0.02786433798731471</v>
      </c>
      <c r="O3000" s="467" t="n">
        <v>1.272532052986043</v>
      </c>
      <c r="P3000" s="468" t="n">
        <v>2004</v>
      </c>
      <c r="Q3000" s="469" t="inlineStr">
        <is>
          <t>UNFCCC CRT</t>
        </is>
      </c>
      <c r="R3000" s="469" t="inlineStr">
        <is>
          <t>ok</t>
        </is>
      </c>
      <c r="S3000" s="469" t="inlineStr">
        <is>
          <t xml:space="preserve"> text </t>
        </is>
      </c>
      <c r="T3000" s="426" t="inlineStr">
        <is>
          <t>Norway</t>
        </is>
      </c>
      <c r="U3000" s="465" t="inlineStr">
        <is>
          <t xml:space="preserve"> N wasted </t>
        </is>
      </c>
      <c r="V3000" s="465" t="n">
        <v>0.04</v>
      </c>
    </row>
    <row r="3001" ht="16" customHeight="1">
      <c r="B3001" s="5" t="inlineStr">
        <is>
          <t>PR.SO-HY.SW</t>
        </is>
      </c>
      <c r="C3001" s="5" t="inlineStr">
        <is>
          <t>PR.SO-HY.SW-Leaching-Nmix</t>
        </is>
      </c>
      <c r="D3001" s="5" t="inlineStr">
        <is>
          <t>PR</t>
        </is>
      </c>
      <c r="E3001" s="5" t="inlineStr">
        <is>
          <t>SO</t>
        </is>
      </c>
      <c r="F3001" s="5">
        <f>VLOOKUP(E3001,'5.a Definitions'!E:F,2,FALSE)</f>
        <v/>
      </c>
      <c r="G3001" s="5" t="inlineStr">
        <is>
          <t>HY</t>
        </is>
      </c>
      <c r="H3001" s="5" t="inlineStr">
        <is>
          <t>SW</t>
        </is>
      </c>
      <c r="I3001" s="5">
        <f>VLOOKUP(H3001,'5.a Definitions'!E:F,2,FALSE)</f>
        <v/>
      </c>
      <c r="J3001" s="465" t="inlineStr">
        <is>
          <t xml:space="preserve"> Leaching </t>
        </is>
      </c>
      <c r="K3001" s="465" t="inlineStr">
        <is>
          <t xml:space="preserve"> solid waste leaching </t>
        </is>
      </c>
      <c r="L3001" s="465" t="inlineStr">
        <is>
          <t xml:space="preserve"> reactive </t>
        </is>
      </c>
      <c r="M3001" s="465" t="inlineStr">
        <is>
          <t xml:space="preserve"> Nmix </t>
        </is>
      </c>
      <c r="N3001" s="466" t="n">
        <v>0.7397809305136945</v>
      </c>
      <c r="O3001" s="467" t="n">
        <v>0.3994341101907798</v>
      </c>
      <c r="P3001" s="468" t="n">
        <v>2004</v>
      </c>
      <c r="Q3001" s="469" t="inlineStr">
        <is>
          <t>Filled (extrapolated from 2011 with CRT 5.A landfill CH4)</t>
        </is>
      </c>
      <c r="R3001" s="469" t="inlineStr">
        <is>
          <t>ok</t>
        </is>
      </c>
      <c r="S3001" s="469" t="inlineStr">
        <is>
          <t xml:space="preserve"> text </t>
        </is>
      </c>
      <c r="T3001" s="426" t="inlineStr">
        <is>
          <t>Norway</t>
        </is>
      </c>
      <c r="U3001" s="465" t="inlineStr">
        <is>
          <t xml:space="preserve"> N wasted </t>
        </is>
      </c>
      <c r="V3001" s="465" t="n">
        <v>0.04</v>
      </c>
    </row>
    <row r="3002" ht="16" customHeight="1">
      <c r="B3002" s="5" t="inlineStr">
        <is>
          <t>PR.SO-RW.RW</t>
        </is>
      </c>
      <c r="C3002" s="5" t="inlineStr">
        <is>
          <t>PR.SO-RW.RW-Solid waste export-Nmix</t>
        </is>
      </c>
      <c r="D3002" s="5" t="inlineStr">
        <is>
          <t>PR</t>
        </is>
      </c>
      <c r="E3002" s="5" t="inlineStr">
        <is>
          <t>SO</t>
        </is>
      </c>
      <c r="F3002" s="5">
        <f>VLOOKUP(E3002,'5.a Definitions'!E:F,2,FALSE)</f>
        <v/>
      </c>
      <c r="G3002" s="5" t="inlineStr">
        <is>
          <t>RW</t>
        </is>
      </c>
      <c r="H3002" s="5" t="inlineStr">
        <is>
          <t>RW</t>
        </is>
      </c>
      <c r="I3002" s="5">
        <f>VLOOKUP(H3002,'5.a Definitions'!E:F,2,FALSE)</f>
        <v/>
      </c>
      <c r="J3002" s="465" t="inlineStr">
        <is>
          <t xml:space="preserve"> Solid waste export </t>
        </is>
      </c>
      <c r="K3002" s="465" t="inlineStr">
        <is>
          <t xml:space="preserve"> solid waste export </t>
        </is>
      </c>
      <c r="L3002" s="465" t="inlineStr">
        <is>
          <t xml:space="preserve"> reactive </t>
        </is>
      </c>
      <c r="M3002" s="465" t="inlineStr">
        <is>
          <t xml:space="preserve"> Nmix </t>
        </is>
      </c>
      <c r="N3002" s="466" t="n">
        <v>0.08289000899999999</v>
      </c>
      <c r="O3002" s="467" t="n">
        <v>0.5033629779390865</v>
      </c>
      <c r="P3002" s="468" t="n">
        <v>2004</v>
      </c>
      <c r="Q3002" s="469" t="inlineStr">
        <is>
          <t>SSB tab 08801</t>
        </is>
      </c>
      <c r="R3002" s="469" t="inlineStr">
        <is>
          <t>ok</t>
        </is>
      </c>
      <c r="S3002" s="469" t="inlineStr">
        <is>
          <t xml:space="preserve"> text </t>
        </is>
      </c>
      <c r="T3002" s="426" t="inlineStr">
        <is>
          <t>Norway</t>
        </is>
      </c>
      <c r="U3002" s="465" t="inlineStr">
        <is>
          <t xml:space="preserve"> N wasted </t>
        </is>
      </c>
      <c r="V3002" s="465" t="n">
        <v>0.04</v>
      </c>
    </row>
    <row r="3003" ht="16" customHeight="1">
      <c r="B3003" s="475" t="inlineStr">
        <is>
          <t>PR.SO-RW.RW</t>
        </is>
      </c>
      <c r="C3003" s="475" t="inlineStr">
        <is>
          <t xml:space="preserve">PR.SO-RW.RW-Export for recycling-Nmix </t>
        </is>
      </c>
      <c r="D3003" s="475" t="inlineStr">
        <is>
          <t>PR</t>
        </is>
      </c>
      <c r="E3003" s="475" t="inlineStr">
        <is>
          <t>SO</t>
        </is>
      </c>
      <c r="F3003" s="5">
        <f>VLOOKUP(E3003,'5.a Definitions'!E:F,2,FALSE)</f>
        <v/>
      </c>
      <c r="G3003" s="475" t="inlineStr">
        <is>
          <t>RW</t>
        </is>
      </c>
      <c r="H3003" s="475" t="inlineStr">
        <is>
          <t>RW</t>
        </is>
      </c>
      <c r="I3003" s="5">
        <f>VLOOKUP(H3003,'5.a Definitions'!E:F,2,FALSE)</f>
        <v/>
      </c>
      <c r="J3003" s="465" t="inlineStr">
        <is>
          <t>Export-for-recycling</t>
        </is>
      </c>
      <c r="K3003" s="465" t="inlineStr">
        <is>
          <t>export-for-recycling</t>
        </is>
      </c>
      <c r="L3003" s="465" t="inlineStr">
        <is>
          <t>reactive</t>
        </is>
      </c>
      <c r="M3003" s="465" t="inlineStr">
        <is>
          <t>Nmix</t>
        </is>
      </c>
      <c r="N3003" s="466" t="n">
        <v>0.7097658774</v>
      </c>
      <c r="O3003" s="467" t="n">
        <v>0.1933785429272007</v>
      </c>
      <c r="P3003" s="468" t="n">
        <v>2004</v>
      </c>
      <c r="Q3003" s="469" t="inlineStr">
        <is>
          <t>SSB</t>
        </is>
      </c>
      <c r="R3003" s="469" t="inlineStr">
        <is>
          <t>ok</t>
        </is>
      </c>
      <c r="S3003" s="469" t="inlineStr">
        <is>
          <t>text</t>
        </is>
      </c>
      <c r="T3003" s="476" t="inlineStr">
        <is>
          <t>Norway</t>
        </is>
      </c>
      <c r="U3003" s="475" t="inlineStr">
        <is>
          <t>recycling</t>
        </is>
      </c>
      <c r="V3003" s="465">
        <f>(#REF!*#REF!)^2</f>
        <v/>
      </c>
    </row>
    <row r="3004" ht="16" customHeight="1">
      <c r="B3004" s="475" t="inlineStr">
        <is>
          <t>PR.SO-RW.RW</t>
        </is>
      </c>
      <c r="C3004" s="475" t="inlineStr">
        <is>
          <t>PR.SO-RW.RW-Export for reuse-Nmix</t>
        </is>
      </c>
      <c r="D3004" s="475" t="inlineStr">
        <is>
          <t>PR</t>
        </is>
      </c>
      <c r="E3004" s="475" t="inlineStr">
        <is>
          <t>SO</t>
        </is>
      </c>
      <c r="F3004" s="5">
        <f>VLOOKUP(E3004,'5.a Definitions'!E:F,2,FALSE)</f>
        <v/>
      </c>
      <c r="G3004" s="475" t="inlineStr">
        <is>
          <t>RW</t>
        </is>
      </c>
      <c r="H3004" s="475" t="inlineStr">
        <is>
          <t>RW</t>
        </is>
      </c>
      <c r="I3004" s="5">
        <f>VLOOKUP(H3004,'5.a Definitions'!E:F,2,FALSE)</f>
        <v/>
      </c>
      <c r="J3004" s="465" t="inlineStr">
        <is>
          <t>Export-for-reuse</t>
        </is>
      </c>
      <c r="K3004" s="465" t="inlineStr">
        <is>
          <t>export-for-reuse</t>
        </is>
      </c>
      <c r="L3004" s="465" t="inlineStr">
        <is>
          <t>reactive</t>
        </is>
      </c>
      <c r="M3004" s="465" t="inlineStr">
        <is>
          <t>Nmix</t>
        </is>
      </c>
      <c r="N3004" s="466" t="n">
        <v>0.10107405</v>
      </c>
      <c r="O3004" s="467" t="n">
        <v>0.2000620501081768</v>
      </c>
      <c r="P3004" s="468" t="n">
        <v>2004</v>
      </c>
      <c r="Q3004" s="469" t="inlineStr">
        <is>
          <t>SSB</t>
        </is>
      </c>
      <c r="R3004" s="469" t="inlineStr">
        <is>
          <t>ok</t>
        </is>
      </c>
      <c r="S3004" s="469" t="inlineStr">
        <is>
          <t>text</t>
        </is>
      </c>
      <c r="T3004" s="476" t="inlineStr">
        <is>
          <t>Norway</t>
        </is>
      </c>
      <c r="U3004" s="475" t="inlineStr">
        <is>
          <t>recycling</t>
        </is>
      </c>
      <c r="V3004" s="465">
        <f>(#REF!*#REF!)^2</f>
        <v/>
      </c>
    </row>
    <row r="3005" ht="16" customHeight="1">
      <c r="B3005" s="5" t="inlineStr">
        <is>
          <t>PR.WW-AG.SM</t>
        </is>
      </c>
      <c r="C3005" s="5" t="inlineStr">
        <is>
          <t>PR.WW-AG.SM-Sewage sludge fertilizer-Nmix</t>
        </is>
      </c>
      <c r="D3005" s="5" t="inlineStr">
        <is>
          <t>PR</t>
        </is>
      </c>
      <c r="E3005" s="5" t="inlineStr">
        <is>
          <t>WW</t>
        </is>
      </c>
      <c r="F3005" s="5">
        <f>VLOOKUP(E3005,'5.a Definitions'!E:F,2,FALSE)</f>
        <v/>
      </c>
      <c r="G3005" s="5" t="inlineStr">
        <is>
          <t>AG</t>
        </is>
      </c>
      <c r="H3005" s="5" t="inlineStr">
        <is>
          <t>SM</t>
        </is>
      </c>
      <c r="I3005" s="5">
        <f>VLOOKUP(H3005,'5.a Definitions'!E:F,2,FALSE)</f>
        <v/>
      </c>
      <c r="J3005" s="465" t="inlineStr">
        <is>
          <t xml:space="preserve"> Sewage sludge fertilizer </t>
        </is>
      </c>
      <c r="K3005" s="465" t="inlineStr">
        <is>
          <t xml:space="preserve"> sewage sludge fertilizer </t>
        </is>
      </c>
      <c r="L3005" s="465" t="inlineStr">
        <is>
          <t xml:space="preserve"> reactive </t>
        </is>
      </c>
      <c r="M3005" s="465" t="inlineStr">
        <is>
          <t xml:space="preserve"> Nmix </t>
        </is>
      </c>
      <c r="N3005" s="466" t="n">
        <v>1.48995</v>
      </c>
      <c r="O3005" s="467" t="n">
        <v>0.3554813768627584</v>
      </c>
      <c r="P3005" s="468" t="n">
        <v>2004</v>
      </c>
      <c r="Q3005" s="469" t="inlineStr">
        <is>
          <t>SSB tab 05279</t>
        </is>
      </c>
      <c r="R3005" s="469" t="inlineStr">
        <is>
          <t>ok</t>
        </is>
      </c>
      <c r="S3005" s="469" t="inlineStr">
        <is>
          <t xml:space="preserve"> text </t>
        </is>
      </c>
      <c r="T3005" s="426" t="inlineStr">
        <is>
          <t>Norway</t>
        </is>
      </c>
      <c r="U3005" s="5" t="inlineStr">
        <is>
          <t>recycling</t>
        </is>
      </c>
      <c r="V3005" s="465" t="n">
        <v>0.04</v>
      </c>
    </row>
    <row r="3006" ht="16" customHeight="1">
      <c r="B3006" s="475" t="inlineStr">
        <is>
          <t>PR.WW-HS.HS</t>
        </is>
      </c>
      <c r="C3006" s="475" t="inlineStr">
        <is>
          <t xml:space="preserve">PR.WW-HS.HS-Sewage sludge fertilizer-Nmix </t>
        </is>
      </c>
      <c r="D3006" s="475" t="inlineStr">
        <is>
          <t>PR</t>
        </is>
      </c>
      <c r="E3006" s="475" t="inlineStr">
        <is>
          <t>WW</t>
        </is>
      </c>
      <c r="F3006" s="5">
        <f>VLOOKUP(E3006,'5.a Definitions'!E:F,2,FALSE)</f>
        <v/>
      </c>
      <c r="G3006" s="475" t="inlineStr">
        <is>
          <t>HS</t>
        </is>
      </c>
      <c r="H3006" s="475" t="inlineStr">
        <is>
          <t>HS</t>
        </is>
      </c>
      <c r="I3006" s="5">
        <f>VLOOKUP(H3006,'5.a Definitions'!E:F,2,FALSE)</f>
        <v/>
      </c>
      <c r="J3006" s="465" t="inlineStr">
        <is>
          <t>Sewage sludge fertilizer</t>
        </is>
      </c>
      <c r="K3006" s="465" t="inlineStr">
        <is>
          <t>sewage sludge fertilizer</t>
        </is>
      </c>
      <c r="L3006" s="465" t="inlineStr">
        <is>
          <t>reactive</t>
        </is>
      </c>
      <c r="M3006" s="465" t="inlineStr">
        <is>
          <t>Nmix</t>
        </is>
      </c>
      <c r="N3006" s="466" t="n">
        <v>0.41661</v>
      </c>
      <c r="O3006" s="467" t="n">
        <v>0.3554813768627585</v>
      </c>
      <c r="P3006" s="468" t="n">
        <v>2004</v>
      </c>
      <c r="Q3006" s="469" t="inlineStr">
        <is>
          <t>SSB table 05279</t>
        </is>
      </c>
      <c r="R3006" s="469" t="inlineStr">
        <is>
          <t>ok</t>
        </is>
      </c>
      <c r="S3006" s="469" t="inlineStr">
        <is>
          <t>text</t>
        </is>
      </c>
      <c r="T3006" s="476" t="inlineStr">
        <is>
          <t>Norway</t>
        </is>
      </c>
      <c r="U3006" s="5" t="inlineStr">
        <is>
          <t>recycling</t>
        </is>
      </c>
      <c r="V3006" s="465">
        <f>(O2671*N2671)^2</f>
        <v/>
      </c>
    </row>
    <row r="3007" ht="16" customHeight="1">
      <c r="B3007" s="475" t="inlineStr">
        <is>
          <t>PR.WW-PR.SO</t>
        </is>
      </c>
      <c r="C3007" s="475" t="inlineStr">
        <is>
          <t xml:space="preserve">PR.WW-PR.SO-Sewage sludge landfill-Nmix </t>
        </is>
      </c>
      <c r="D3007" s="475" t="inlineStr">
        <is>
          <t>PR</t>
        </is>
      </c>
      <c r="E3007" s="475" t="inlineStr">
        <is>
          <t>WW</t>
        </is>
      </c>
      <c r="F3007" s="5">
        <f>VLOOKUP(E3007,'5.a Definitions'!E:F,2,FALSE)</f>
        <v/>
      </c>
      <c r="G3007" s="475" t="inlineStr">
        <is>
          <t>PR</t>
        </is>
      </c>
      <c r="H3007" s="475" t="inlineStr">
        <is>
          <t>SO</t>
        </is>
      </c>
      <c r="I3007" s="5">
        <f>VLOOKUP(H3007,'5.a Definitions'!E:F,2,FALSE)</f>
        <v/>
      </c>
      <c r="J3007" s="465" t="inlineStr">
        <is>
          <t>Sewage sludge landfill</t>
        </is>
      </c>
      <c r="K3007" s="465" t="inlineStr">
        <is>
          <t>sewage sludge landfill</t>
        </is>
      </c>
      <c r="L3007" s="465" t="inlineStr">
        <is>
          <t>reactive</t>
        </is>
      </c>
      <c r="M3007" s="465" t="inlineStr">
        <is>
          <t>Nmix</t>
        </is>
      </c>
      <c r="N3007" s="466" t="n">
        <v>0.49692</v>
      </c>
      <c r="O3007" s="467" t="n">
        <v>0.3554813768627585</v>
      </c>
      <c r="P3007" s="468" t="n">
        <v>2004</v>
      </c>
      <c r="Q3007" s="469" t="inlineStr">
        <is>
          <t>SSB table 05279</t>
        </is>
      </c>
      <c r="R3007" s="469" t="inlineStr">
        <is>
          <t>ok</t>
        </is>
      </c>
      <c r="S3007" s="469" t="inlineStr">
        <is>
          <t>text</t>
        </is>
      </c>
      <c r="T3007" s="476" t="inlineStr">
        <is>
          <t>Norway</t>
        </is>
      </c>
      <c r="U3007" s="465" t="inlineStr">
        <is>
          <t>N wasted</t>
        </is>
      </c>
      <c r="V3007" s="465">
        <f>(O2682*N2682)^2</f>
        <v/>
      </c>
    </row>
    <row r="3008" ht="16" customHeight="1">
      <c r="B3008" s="5" t="inlineStr">
        <is>
          <t>PR.WW-AT.AT</t>
        </is>
      </c>
      <c r="C3008" s="5" t="inlineStr">
        <is>
          <t>PR.WW-AT.AT-Emissions-NH3</t>
        </is>
      </c>
      <c r="D3008" s="5" t="inlineStr">
        <is>
          <t>PR</t>
        </is>
      </c>
      <c r="E3008" s="5" t="inlineStr">
        <is>
          <t>WW</t>
        </is>
      </c>
      <c r="F3008" s="5">
        <f>VLOOKUP(E3008,'5.a Definitions'!E:F,2,FALSE)</f>
        <v/>
      </c>
      <c r="G3008" s="5" t="inlineStr">
        <is>
          <t>AT</t>
        </is>
      </c>
      <c r="H3008" s="5" t="inlineStr">
        <is>
          <t>AT</t>
        </is>
      </c>
      <c r="I3008" s="5">
        <f>VLOOKUP(H3008,'5.a Definitions'!E:F,2,FALSE)</f>
        <v/>
      </c>
      <c r="J3008" s="465" t="inlineStr">
        <is>
          <t xml:space="preserve"> Emissions </t>
        </is>
      </c>
      <c r="K3008" s="465" t="inlineStr">
        <is>
          <t xml:space="preserve"> wastewater emissions </t>
        </is>
      </c>
      <c r="L3008" s="465" t="inlineStr">
        <is>
          <t xml:space="preserve"> reactive </t>
        </is>
      </c>
      <c r="M3008" s="465" t="inlineStr">
        <is>
          <t xml:space="preserve"> NH3 </t>
        </is>
      </c>
      <c r="N3008" s="466" t="n">
        <v>0</v>
      </c>
      <c r="O3008" s="467" t="n">
        <v>0.5</v>
      </c>
      <c r="P3008" s="468" t="n">
        <v>2004</v>
      </c>
      <c r="Q3008" s="469" t="inlineStr">
        <is>
          <t>CRLTAP Inventory Submissions</t>
        </is>
      </c>
      <c r="R3008" s="469" t="inlineStr">
        <is>
          <t>ok</t>
        </is>
      </c>
      <c r="S3008" s="469" t="inlineStr">
        <is>
          <t xml:space="preserve"> text </t>
        </is>
      </c>
      <c r="T3008" s="426" t="inlineStr">
        <is>
          <t>Norway</t>
        </is>
      </c>
      <c r="U3008" s="465" t="inlineStr">
        <is>
          <t xml:space="preserve"> N wasted </t>
        </is>
      </c>
      <c r="V3008" s="465" t="n">
        <v>0.04</v>
      </c>
    </row>
    <row r="3009" ht="16" customHeight="1">
      <c r="B3009" s="5" t="inlineStr">
        <is>
          <t>PR.WW-AT.AT</t>
        </is>
      </c>
      <c r="C3009" s="5" t="inlineStr">
        <is>
          <t>PR.WW-AT.AT-Emissions-NOx</t>
        </is>
      </c>
      <c r="D3009" s="5" t="inlineStr">
        <is>
          <t>PR</t>
        </is>
      </c>
      <c r="E3009" s="5" t="inlineStr">
        <is>
          <t>WW</t>
        </is>
      </c>
      <c r="F3009" s="5">
        <f>VLOOKUP(E3009,'5.a Definitions'!E:F,2,FALSE)</f>
        <v/>
      </c>
      <c r="G3009" s="5" t="inlineStr">
        <is>
          <t>AT</t>
        </is>
      </c>
      <c r="H3009" s="5" t="inlineStr">
        <is>
          <t>AT</t>
        </is>
      </c>
      <c r="I3009" s="5">
        <f>VLOOKUP(H3009,'5.a Definitions'!E:F,2,FALSE)</f>
        <v/>
      </c>
      <c r="J3009" s="465" t="inlineStr">
        <is>
          <t xml:space="preserve"> Emissions </t>
        </is>
      </c>
      <c r="K3009" s="465" t="inlineStr">
        <is>
          <t xml:space="preserve"> wastewater emissions </t>
        </is>
      </c>
      <c r="L3009" s="465" t="inlineStr">
        <is>
          <t xml:space="preserve"> reactive </t>
        </is>
      </c>
      <c r="M3009" s="465" t="inlineStr">
        <is>
          <t xml:space="preserve"> NOx </t>
        </is>
      </c>
      <c r="N3009" s="466" t="n">
        <v>0</v>
      </c>
      <c r="O3009" s="467" t="n">
        <v>0.5</v>
      </c>
      <c r="P3009" s="468" t="n">
        <v>2004</v>
      </c>
      <c r="Q3009" s="469" t="inlineStr">
        <is>
          <t>CRLTAP Inventory Submissions</t>
        </is>
      </c>
      <c r="R3009" s="469" t="inlineStr">
        <is>
          <t>ok</t>
        </is>
      </c>
      <c r="S3009" s="469" t="inlineStr">
        <is>
          <t xml:space="preserve"> text </t>
        </is>
      </c>
      <c r="T3009" s="426" t="inlineStr">
        <is>
          <t>Norway</t>
        </is>
      </c>
      <c r="U3009" s="465" t="inlineStr">
        <is>
          <t xml:space="preserve"> N wasted </t>
        </is>
      </c>
      <c r="V3009" s="465" t="n">
        <v>0.04</v>
      </c>
    </row>
    <row r="3010" ht="16" customHeight="1">
      <c r="B3010" s="5" t="inlineStr">
        <is>
          <t>PR.WW-AT.AT</t>
        </is>
      </c>
      <c r="C3010" s="5" t="inlineStr">
        <is>
          <t>PR.WW-AT.AT-Emissions-N2O</t>
        </is>
      </c>
      <c r="D3010" s="5" t="inlineStr">
        <is>
          <t>PR</t>
        </is>
      </c>
      <c r="E3010" s="5" t="inlineStr">
        <is>
          <t>WW</t>
        </is>
      </c>
      <c r="F3010" s="5">
        <f>VLOOKUP(E3010,'5.a Definitions'!E:F,2,FALSE)</f>
        <v/>
      </c>
      <c r="G3010" s="5" t="inlineStr">
        <is>
          <t>AT</t>
        </is>
      </c>
      <c r="H3010" s="5" t="inlineStr">
        <is>
          <t>AT</t>
        </is>
      </c>
      <c r="I3010" s="5">
        <f>VLOOKUP(H3010,'5.a Definitions'!E:F,2,FALSE)</f>
        <v/>
      </c>
      <c r="J3010" s="465" t="inlineStr">
        <is>
          <t xml:space="preserve"> Emissions </t>
        </is>
      </c>
      <c r="K3010" s="465" t="inlineStr">
        <is>
          <t xml:space="preserve"> wastewater emissions </t>
        </is>
      </c>
      <c r="L3010" s="465" t="inlineStr">
        <is>
          <t xml:space="preserve"> reactive </t>
        </is>
      </c>
      <c r="M3010" s="465" t="inlineStr">
        <is>
          <t xml:space="preserve"> N2O </t>
        </is>
      </c>
      <c r="N3010" s="466" t="n">
        <v>0.1058106870704</v>
      </c>
      <c r="O3010" s="467" t="n">
        <v>0.506173197401774</v>
      </c>
      <c r="P3010" s="468" t="n">
        <v>2004</v>
      </c>
      <c r="Q3010" s="469" t="inlineStr">
        <is>
          <t>UNFCCC CRT</t>
        </is>
      </c>
      <c r="R3010" s="469" t="inlineStr">
        <is>
          <t>ok</t>
        </is>
      </c>
      <c r="S3010" s="469" t="inlineStr">
        <is>
          <t xml:space="preserve"> text </t>
        </is>
      </c>
      <c r="T3010" s="426" t="inlineStr">
        <is>
          <t>Norway</t>
        </is>
      </c>
      <c r="U3010" s="465" t="inlineStr">
        <is>
          <t xml:space="preserve"> N wasted </t>
        </is>
      </c>
      <c r="V3010" s="465" t="n">
        <v>0.04</v>
      </c>
    </row>
    <row r="3011" ht="16" customHeight="1">
      <c r="B3011" s="5" t="inlineStr">
        <is>
          <t>PR.WW-AT.AT</t>
        </is>
      </c>
      <c r="C3011" s="5" t="inlineStr">
        <is>
          <t>PR.WW-AT.AT-Emissions-N2</t>
        </is>
      </c>
      <c r="D3011" s="5" t="inlineStr">
        <is>
          <t>PR</t>
        </is>
      </c>
      <c r="E3011" s="5" t="inlineStr">
        <is>
          <t>WW</t>
        </is>
      </c>
      <c r="F3011" s="5">
        <f>VLOOKUP(E3011,'5.a Definitions'!E:F,2,FALSE)</f>
        <v/>
      </c>
      <c r="G3011" s="5" t="inlineStr">
        <is>
          <t>AT</t>
        </is>
      </c>
      <c r="H3011" s="5" t="inlineStr">
        <is>
          <t>AT</t>
        </is>
      </c>
      <c r="I3011" s="5">
        <f>VLOOKUP(H3011,'5.a Definitions'!E:F,2,FALSE)</f>
        <v/>
      </c>
      <c r="J3011" s="465" t="inlineStr">
        <is>
          <t xml:space="preserve"> Emissions </t>
        </is>
      </c>
      <c r="K3011" s="465" t="inlineStr">
        <is>
          <t xml:space="preserve"> wastewater emissions </t>
        </is>
      </c>
      <c r="L3011" s="465" t="inlineStr">
        <is>
          <t xml:space="preserve"> inert </t>
        </is>
      </c>
      <c r="M3011" s="465" t="inlineStr">
        <is>
          <t xml:space="preserve"> N2 </t>
        </is>
      </c>
      <c r="N3011" s="466" t="n">
        <v>3.066702419504749</v>
      </c>
      <c r="O3011" s="467" t="n">
        <v>0.5215464477926982</v>
      </c>
      <c r="P3011" s="468" t="n">
        <v>2004</v>
      </c>
      <c r="Q3011" s="469" t="inlineStr">
        <is>
          <t>treatment plant reports (norskeutslipp.no / veas.nu)</t>
        </is>
      </c>
      <c r="R3011" s="469" t="inlineStr">
        <is>
          <t>ok</t>
        </is>
      </c>
      <c r="S3011" s="469" t="inlineStr">
        <is>
          <t xml:space="preserve"> text </t>
        </is>
      </c>
      <c r="T3011" s="426" t="inlineStr">
        <is>
          <t>Norway</t>
        </is>
      </c>
      <c r="U3011" s="465" t="inlineStr">
        <is>
          <t xml:space="preserve"> N wasted </t>
        </is>
      </c>
      <c r="V3011" s="465" t="n">
        <v>0.04</v>
      </c>
    </row>
    <row r="3012" ht="16" customHeight="1" thickBot="1">
      <c r="B3012" s="6" t="inlineStr">
        <is>
          <t>PR.WW-HY.CW</t>
        </is>
      </c>
      <c r="C3012" s="6" t="inlineStr">
        <is>
          <t>PR.WW-HY.CW-Treated wastewater discharge-Nmix</t>
        </is>
      </c>
      <c r="D3012" s="6" t="inlineStr">
        <is>
          <t>PR</t>
        </is>
      </c>
      <c r="E3012" s="6" t="inlineStr">
        <is>
          <t>WW</t>
        </is>
      </c>
      <c r="F3012" s="5">
        <f>VLOOKUP(E3012,'5.a Definitions'!E:F,2,FALSE)</f>
        <v/>
      </c>
      <c r="G3012" s="6" t="inlineStr">
        <is>
          <t>HY</t>
        </is>
      </c>
      <c r="H3012" s="6" t="inlineStr">
        <is>
          <t>CW</t>
        </is>
      </c>
      <c r="I3012" s="5">
        <f>VLOOKUP(H3012,'5.a Definitions'!E:F,2,FALSE)</f>
        <v/>
      </c>
      <c r="J3012" s="470" t="inlineStr">
        <is>
          <t xml:space="preserve"> Treated wastewater discharge </t>
        </is>
      </c>
      <c r="K3012" s="470" t="inlineStr">
        <is>
          <t xml:space="preserve"> treated wastewater to coastal water </t>
        </is>
      </c>
      <c r="L3012" s="470" t="inlineStr">
        <is>
          <t xml:space="preserve"> reactive </t>
        </is>
      </c>
      <c r="M3012" s="470" t="inlineStr">
        <is>
          <t xml:space="preserve"> Nmix </t>
        </is>
      </c>
      <c r="N3012" s="466" t="n">
        <v>15.7948</v>
      </c>
      <c r="O3012" s="471" t="n">
        <v>0.2079110400695731</v>
      </c>
      <c r="P3012" s="468" t="n">
        <v>2004</v>
      </c>
      <c r="Q3012" s="472" t="inlineStr">
        <is>
          <t>SSB table 05280</t>
        </is>
      </c>
      <c r="R3012" s="469" t="inlineStr">
        <is>
          <t>ok</t>
        </is>
      </c>
      <c r="S3012" s="472" t="inlineStr">
        <is>
          <t xml:space="preserve"> text </t>
        </is>
      </c>
      <c r="T3012" s="426" t="inlineStr">
        <is>
          <t>Norway</t>
        </is>
      </c>
      <c r="U3012" s="470" t="inlineStr">
        <is>
          <t xml:space="preserve"> N wasted </t>
        </is>
      </c>
      <c r="V3012" s="470" t="n">
        <v>0.04</v>
      </c>
    </row>
    <row r="3013" ht="16" customHeight="1">
      <c r="A3013" s="489" t="inlineStr">
        <is>
          <t>Humans and Settlements</t>
        </is>
      </c>
      <c r="B3013" s="5" t="inlineStr">
        <is>
          <t>HS.HS-PR.SO</t>
        </is>
      </c>
      <c r="C3013" s="5" t="inlineStr">
        <is>
          <t>HS.HS-PR.SO-Household waste-Nmix</t>
        </is>
      </c>
      <c r="D3013" s="5" t="inlineStr">
        <is>
          <t>HS</t>
        </is>
      </c>
      <c r="E3013" s="5" t="inlineStr">
        <is>
          <t>HS</t>
        </is>
      </c>
      <c r="F3013" s="5">
        <f>VLOOKUP(E3013,'5.a Definitions'!E:F,2,FALSE)</f>
        <v/>
      </c>
      <c r="G3013" s="5" t="inlineStr">
        <is>
          <t>PR</t>
        </is>
      </c>
      <c r="H3013" s="5" t="inlineStr">
        <is>
          <t>SO</t>
        </is>
      </c>
      <c r="I3013" s="5">
        <f>VLOOKUP(H3013,'5.a Definitions'!E:F,2,FALSE)</f>
        <v/>
      </c>
      <c r="J3013" s="465" t="inlineStr">
        <is>
          <t xml:space="preserve"> Household waste </t>
        </is>
      </c>
      <c r="K3013" s="465" t="inlineStr">
        <is>
          <t xml:space="preserve"> household waste </t>
        </is>
      </c>
      <c r="L3013" s="465" t="inlineStr">
        <is>
          <t xml:space="preserve"> reactive </t>
        </is>
      </c>
      <c r="M3013" s="465" t="inlineStr">
        <is>
          <t xml:space="preserve"> Nmix </t>
        </is>
      </c>
      <c r="N3013" s="466" t="n">
        <v>24.35486994535519</v>
      </c>
      <c r="O3013" s="467" t="n">
        <v>0.3746750308828483</v>
      </c>
      <c r="P3013" s="468" t="n">
        <v>2004</v>
      </c>
      <c r="Q3013" s="469" t="inlineStr">
        <is>
          <t>SSB</t>
        </is>
      </c>
      <c r="R3013" s="469" t="inlineStr">
        <is>
          <t>ok</t>
        </is>
      </c>
      <c r="S3013" s="469" t="inlineStr">
        <is>
          <t xml:space="preserve"> text </t>
        </is>
      </c>
      <c r="T3013" s="426" t="inlineStr">
        <is>
          <t>Norway</t>
        </is>
      </c>
      <c r="U3013" s="465" t="inlineStr">
        <is>
          <t xml:space="preserve"> N wasted </t>
        </is>
      </c>
      <c r="V3013" s="465" t="n">
        <v>0.04</v>
      </c>
    </row>
    <row r="3014" ht="16" customHeight="1">
      <c r="B3014" s="5" t="inlineStr">
        <is>
          <t>HS.HS-PR.WW</t>
        </is>
      </c>
      <c r="C3014" s="5" t="inlineStr">
        <is>
          <t>HS.HS-PR.WW-Municipal wastewater-Nmix</t>
        </is>
      </c>
      <c r="D3014" s="5" t="inlineStr">
        <is>
          <t>HS</t>
        </is>
      </c>
      <c r="E3014" s="5" t="inlineStr">
        <is>
          <t>HS</t>
        </is>
      </c>
      <c r="F3014" s="5">
        <f>VLOOKUP(E3014,'5.a Definitions'!E:F,2,FALSE)</f>
        <v/>
      </c>
      <c r="G3014" s="5" t="inlineStr">
        <is>
          <t>PR</t>
        </is>
      </c>
      <c r="H3014" s="5" t="inlineStr">
        <is>
          <t>WW</t>
        </is>
      </c>
      <c r="I3014" s="5">
        <f>VLOOKUP(H3014,'5.a Definitions'!E:F,2,FALSE)</f>
        <v/>
      </c>
      <c r="J3014" s="465" t="inlineStr">
        <is>
          <t xml:space="preserve"> Municipal wastewater </t>
        </is>
      </c>
      <c r="K3014" s="465" t="inlineStr">
        <is>
          <t xml:space="preserve"> municipal wastewater </t>
        </is>
      </c>
      <c r="L3014" s="465" t="inlineStr">
        <is>
          <t xml:space="preserve"> reactive </t>
        </is>
      </c>
      <c r="M3014" s="465" t="inlineStr">
        <is>
          <t xml:space="preserve"> Nmix </t>
        </is>
      </c>
      <c r="N3014" s="466" t="n">
        <v>20.87320392</v>
      </c>
      <c r="O3014" s="467" t="n">
        <v>0.09926255534241349</v>
      </c>
      <c r="P3014" s="468" t="n">
        <v>2004</v>
      </c>
      <c r="Q3014" s="469" t="inlineStr">
        <is>
          <t>SSB table 06913</t>
        </is>
      </c>
      <c r="R3014" s="469" t="inlineStr">
        <is>
          <t>ok</t>
        </is>
      </c>
      <c r="S3014" s="469" t="inlineStr">
        <is>
          <t xml:space="preserve"> text </t>
        </is>
      </c>
      <c r="T3014" s="426" t="inlineStr">
        <is>
          <t>Norway</t>
        </is>
      </c>
      <c r="U3014" s="465" t="inlineStr">
        <is>
          <t xml:space="preserve"> N wasted </t>
        </is>
      </c>
      <c r="V3014" s="465" t="n">
        <v>0.04</v>
      </c>
    </row>
    <row r="3015" ht="16" customHeight="1">
      <c r="B3015" s="5" t="inlineStr">
        <is>
          <t>HS.HS-AT.AT</t>
        </is>
      </c>
      <c r="C3015" s="5" t="inlineStr">
        <is>
          <t>HS.HS-AT.AT-Emissions-NH3</t>
        </is>
      </c>
      <c r="D3015" s="5" t="inlineStr">
        <is>
          <t>HS</t>
        </is>
      </c>
      <c r="E3015" s="5" t="inlineStr">
        <is>
          <t>HS</t>
        </is>
      </c>
      <c r="F3015" s="5">
        <f>VLOOKUP(E3015,'5.a Definitions'!E:F,2,FALSE)</f>
        <v/>
      </c>
      <c r="G3015" s="5" t="inlineStr">
        <is>
          <t>AT</t>
        </is>
      </c>
      <c r="H3015" s="5" t="inlineStr">
        <is>
          <t>AT</t>
        </is>
      </c>
      <c r="I3015" s="5">
        <f>VLOOKUP(H3015,'5.a Definitions'!E:F,2,FALSE)</f>
        <v/>
      </c>
      <c r="J3015" s="465" t="inlineStr">
        <is>
          <t xml:space="preserve"> Emissions </t>
        </is>
      </c>
      <c r="K3015" s="465" t="inlineStr">
        <is>
          <t xml:space="preserve"> human NH3 emissions </t>
        </is>
      </c>
      <c r="L3015" s="465" t="inlineStr">
        <is>
          <t xml:space="preserve"> reactive </t>
        </is>
      </c>
      <c r="M3015" s="465" t="inlineStr">
        <is>
          <t xml:space="preserve"> NH3 </t>
        </is>
      </c>
      <c r="N3015" s="466" t="n">
        <v>0.09743677962362</v>
      </c>
      <c r="O3015" s="467" t="n">
        <v>0.1705365057139993</v>
      </c>
      <c r="P3015" s="468" t="n">
        <v>2004</v>
      </c>
      <c r="Q3015" s="469" t="inlineStr">
        <is>
          <t>SSB table 07459 &amp; 05307</t>
        </is>
      </c>
      <c r="R3015" s="469" t="inlineStr">
        <is>
          <t>ok</t>
        </is>
      </c>
      <c r="S3015" s="469" t="inlineStr">
        <is>
          <t xml:space="preserve"> text </t>
        </is>
      </c>
      <c r="T3015" s="426" t="inlineStr">
        <is>
          <t>Norway</t>
        </is>
      </c>
      <c r="U3015" s="465" t="inlineStr">
        <is>
          <t xml:space="preserve"> N wasted </t>
        </is>
      </c>
      <c r="V3015" s="465" t="n">
        <v>0.04</v>
      </c>
    </row>
    <row r="3016" ht="16" customHeight="1">
      <c r="B3016" s="5" t="inlineStr">
        <is>
          <t>HS.HS-AT.AT</t>
        </is>
      </c>
      <c r="C3016" s="5" t="inlineStr">
        <is>
          <t>HS.HS-AT.AT-LUC emissions-NH3</t>
        </is>
      </c>
      <c r="D3016" s="5" t="inlineStr">
        <is>
          <t>HS</t>
        </is>
      </c>
      <c r="E3016" s="5" t="inlineStr">
        <is>
          <t>HS</t>
        </is>
      </c>
      <c r="F3016" s="5">
        <f>VLOOKUP(E3016,'5.a Definitions'!E:F,2,FALSE)</f>
        <v/>
      </c>
      <c r="G3016" s="5" t="inlineStr">
        <is>
          <t>AT</t>
        </is>
      </c>
      <c r="H3016" s="5" t="inlineStr">
        <is>
          <t>AT</t>
        </is>
      </c>
      <c r="I3016" s="5">
        <f>VLOOKUP(H3016,'5.a Definitions'!E:F,2,FALSE)</f>
        <v/>
      </c>
      <c r="J3016" s="465" t="inlineStr">
        <is>
          <t xml:space="preserve"> LUC emissions </t>
        </is>
      </c>
      <c r="K3016" s="465" t="inlineStr">
        <is>
          <t xml:space="preserve"> LUC emissions </t>
        </is>
      </c>
      <c r="L3016" s="465" t="inlineStr">
        <is>
          <t xml:space="preserve"> reactive </t>
        </is>
      </c>
      <c r="M3016" s="465" t="inlineStr">
        <is>
          <t xml:space="preserve"> NH3 </t>
        </is>
      </c>
      <c r="N3016" s="466" t="inlineStr">
        <is>
          <t>nan</t>
        </is>
      </c>
      <c r="O3016" s="467" t="n">
        <v>0.2</v>
      </c>
      <c r="P3016" s="468" t="n">
        <v>2004</v>
      </c>
      <c r="Q3016" s="469" t="inlineStr">
        <is>
          <t>no data</t>
        </is>
      </c>
      <c r="R3016" s="469" t="inlineStr">
        <is>
          <t>not done</t>
        </is>
      </c>
      <c r="S3016" s="469" t="inlineStr">
        <is>
          <t xml:space="preserve"> text </t>
        </is>
      </c>
      <c r="T3016" s="426" t="inlineStr">
        <is>
          <t>Norway</t>
        </is>
      </c>
      <c r="U3016" s="465" t="inlineStr">
        <is>
          <t xml:space="preserve"> N wasted </t>
        </is>
      </c>
      <c r="V3016" s="465" t="n">
        <v>0.04</v>
      </c>
    </row>
    <row r="3017" ht="16" customHeight="1">
      <c r="B3017" s="5" t="inlineStr">
        <is>
          <t>HS.HS-AT.AT</t>
        </is>
      </c>
      <c r="C3017" s="5" t="inlineStr">
        <is>
          <t>HS.HS-AT.AT-LUC emissions-NOx</t>
        </is>
      </c>
      <c r="D3017" s="5" t="inlineStr">
        <is>
          <t>HS</t>
        </is>
      </c>
      <c r="E3017" s="5" t="inlineStr">
        <is>
          <t>HS</t>
        </is>
      </c>
      <c r="F3017" s="5">
        <f>VLOOKUP(E3017,'5.a Definitions'!E:F,2,FALSE)</f>
        <v/>
      </c>
      <c r="G3017" s="5" t="inlineStr">
        <is>
          <t>AT</t>
        </is>
      </c>
      <c r="H3017" s="5" t="inlineStr">
        <is>
          <t>AT</t>
        </is>
      </c>
      <c r="I3017" s="5">
        <f>VLOOKUP(H3017,'5.a Definitions'!E:F,2,FALSE)</f>
        <v/>
      </c>
      <c r="J3017" s="465" t="inlineStr">
        <is>
          <t xml:space="preserve"> LUC emissions </t>
        </is>
      </c>
      <c r="K3017" s="465" t="inlineStr">
        <is>
          <t xml:space="preserve"> LUC emissions </t>
        </is>
      </c>
      <c r="L3017" s="465" t="inlineStr">
        <is>
          <t xml:space="preserve"> reactive </t>
        </is>
      </c>
      <c r="M3017" s="465" t="inlineStr">
        <is>
          <t xml:space="preserve"> NOx </t>
        </is>
      </c>
      <c r="N3017" s="466" t="inlineStr">
        <is>
          <t>nan</t>
        </is>
      </c>
      <c r="O3017" s="467" t="n">
        <v>0.2</v>
      </c>
      <c r="P3017" s="468" t="n">
        <v>2004</v>
      </c>
      <c r="Q3017" s="469" t="inlineStr">
        <is>
          <t>no data</t>
        </is>
      </c>
      <c r="R3017" s="469" t="inlineStr">
        <is>
          <t>not done</t>
        </is>
      </c>
      <c r="S3017" s="469" t="inlineStr">
        <is>
          <t xml:space="preserve"> text </t>
        </is>
      </c>
      <c r="T3017" s="426" t="inlineStr">
        <is>
          <t>Norway</t>
        </is>
      </c>
      <c r="U3017" s="465" t="inlineStr">
        <is>
          <t xml:space="preserve"> N wasted </t>
        </is>
      </c>
      <c r="V3017" s="465" t="n">
        <v>0.04</v>
      </c>
    </row>
    <row r="3018" ht="16" customHeight="1">
      <c r="B3018" s="5" t="inlineStr">
        <is>
          <t>HS.HS-AT.AT</t>
        </is>
      </c>
      <c r="C3018" s="5" t="inlineStr">
        <is>
          <t>HS.HS-AT.AT-LUC emissions-N2O</t>
        </is>
      </c>
      <c r="D3018" s="5" t="inlineStr">
        <is>
          <t>HS</t>
        </is>
      </c>
      <c r="E3018" s="5" t="inlineStr">
        <is>
          <t>HS</t>
        </is>
      </c>
      <c r="F3018" s="5">
        <f>VLOOKUP(E3018,'5.a Definitions'!E:F,2,FALSE)</f>
        <v/>
      </c>
      <c r="G3018" s="5" t="inlineStr">
        <is>
          <t>AT</t>
        </is>
      </c>
      <c r="H3018" s="5" t="inlineStr">
        <is>
          <t>AT</t>
        </is>
      </c>
      <c r="I3018" s="5">
        <f>VLOOKUP(H3018,'5.a Definitions'!E:F,2,FALSE)</f>
        <v/>
      </c>
      <c r="J3018" s="465" t="inlineStr">
        <is>
          <t xml:space="preserve"> LUC emissions </t>
        </is>
      </c>
      <c r="K3018" s="465" t="inlineStr">
        <is>
          <t xml:space="preserve"> LUC emissions </t>
        </is>
      </c>
      <c r="L3018" s="465" t="inlineStr">
        <is>
          <t xml:space="preserve"> reactive </t>
        </is>
      </c>
      <c r="M3018" s="465" t="inlineStr">
        <is>
          <t xml:space="preserve"> N2O </t>
        </is>
      </c>
      <c r="N3018" s="466" t="n">
        <v>0.08470028084891126</v>
      </c>
      <c r="O3018" s="467" t="n">
        <v>1.261544563046772</v>
      </c>
      <c r="P3018" s="468" t="n">
        <v>2004</v>
      </c>
      <c r="Q3018" s="469" t="inlineStr">
        <is>
          <t>UNFCCC CRT</t>
        </is>
      </c>
      <c r="R3018" s="469" t="inlineStr">
        <is>
          <t>ok</t>
        </is>
      </c>
      <c r="S3018" s="469" t="inlineStr">
        <is>
          <t xml:space="preserve"> text </t>
        </is>
      </c>
      <c r="T3018" s="426" t="inlineStr">
        <is>
          <t>Norway</t>
        </is>
      </c>
      <c r="U3018" s="465" t="inlineStr">
        <is>
          <t xml:space="preserve"> N wasted </t>
        </is>
      </c>
      <c r="V3018" s="465" t="n">
        <v>0.04</v>
      </c>
    </row>
    <row r="3019" ht="16" customHeight="1">
      <c r="B3019" s="5" t="inlineStr">
        <is>
          <t>HS.HS-HY.SW</t>
        </is>
      </c>
      <c r="C3019" s="5" t="inlineStr">
        <is>
          <t>HS.HS-HY.SW-Untreated wastewater-Nmix</t>
        </is>
      </c>
      <c r="D3019" s="5" t="inlineStr">
        <is>
          <t>HS</t>
        </is>
      </c>
      <c r="E3019" s="5" t="inlineStr">
        <is>
          <t>HS</t>
        </is>
      </c>
      <c r="F3019" s="5">
        <f>VLOOKUP(E3019,'5.a Definitions'!E:F,2,FALSE)</f>
        <v/>
      </c>
      <c r="G3019" s="5" t="inlineStr">
        <is>
          <t>HY</t>
        </is>
      </c>
      <c r="H3019" s="5" t="inlineStr">
        <is>
          <t>SW</t>
        </is>
      </c>
      <c r="I3019" s="5">
        <f>VLOOKUP(H3019,'5.a Definitions'!E:F,2,FALSE)</f>
        <v/>
      </c>
      <c r="J3019" s="465" t="inlineStr">
        <is>
          <t xml:space="preserve"> Untreated wastewater </t>
        </is>
      </c>
      <c r="K3019" s="465" t="inlineStr">
        <is>
          <t xml:space="preserve"> untreated wastewater to groundwater </t>
        </is>
      </c>
      <c r="L3019" s="465" t="inlineStr">
        <is>
          <t xml:space="preserve"> reactive </t>
        </is>
      </c>
      <c r="M3019" s="465" t="inlineStr">
        <is>
          <t xml:space="preserve"> Nmix </t>
        </is>
      </c>
      <c r="N3019" s="466" t="n">
        <v>0</v>
      </c>
      <c r="O3019" s="467" t="n">
        <v>10</v>
      </c>
      <c r="P3019" s="468" t="n">
        <v>2004</v>
      </c>
      <c r="Q3019" s="469" t="inlineStr">
        <is>
          <t>neglected</t>
        </is>
      </c>
      <c r="R3019" s="469" t="inlineStr">
        <is>
          <t>ok</t>
        </is>
      </c>
      <c r="S3019" s="469" t="inlineStr">
        <is>
          <t xml:space="preserve"> text </t>
        </is>
      </c>
      <c r="T3019" s="426" t="inlineStr">
        <is>
          <t>Norway</t>
        </is>
      </c>
      <c r="U3019" s="465" t="inlineStr">
        <is>
          <t xml:space="preserve"> N wasted </t>
        </is>
      </c>
      <c r="V3019" s="465" t="n">
        <v>0.04</v>
      </c>
    </row>
    <row r="3020" ht="16" customHeight="1">
      <c r="B3020" s="475" t="inlineStr">
        <is>
          <t>HS.HS-HY.SW</t>
        </is>
      </c>
      <c r="C3020" s="475" t="inlineStr">
        <is>
          <t>HS.HS-HY.SW-Overland flow-Nmix</t>
        </is>
      </c>
      <c r="D3020" s="475" t="inlineStr">
        <is>
          <t>HS</t>
        </is>
      </c>
      <c r="E3020" s="475" t="inlineStr">
        <is>
          <t>HS</t>
        </is>
      </c>
      <c r="F3020" s="5">
        <f>VLOOKUP(E3020,'5.a Definitions'!E:F,2,FALSE)</f>
        <v/>
      </c>
      <c r="G3020" s="475" t="inlineStr">
        <is>
          <t>HY</t>
        </is>
      </c>
      <c r="H3020" s="475" t="inlineStr">
        <is>
          <t>SW</t>
        </is>
      </c>
      <c r="I3020" s="5">
        <f>VLOOKUP(H3020,'5.a Definitions'!E:F,2,FALSE)</f>
        <v/>
      </c>
      <c r="J3020" s="465" t="inlineStr">
        <is>
          <t>Overland flow</t>
        </is>
      </c>
      <c r="K3020" s="465" t="inlineStr">
        <is>
          <t>overland flow</t>
        </is>
      </c>
      <c r="L3020" s="465" t="inlineStr">
        <is>
          <t>reactive</t>
        </is>
      </c>
      <c r="M3020" s="465" t="inlineStr">
        <is>
          <t>Nmix</t>
        </is>
      </c>
      <c r="N3020" s="466" t="n">
        <v>6.8826</v>
      </c>
      <c r="O3020" s="467" t="n">
        <v>0.9552399118309783</v>
      </c>
      <c r="P3020" s="468" t="n">
        <v>2004</v>
      </c>
      <c r="Q3020" s="469" t="inlineStr">
        <is>
          <t>Filled (held flat at the TEOTIL3 level; TEOTIL2 urban is constant): NIVA TEOTIL2, bias-corrected to TEOTIL3</t>
        </is>
      </c>
      <c r="R3020" s="469" t="inlineStr">
        <is>
          <t>ok</t>
        </is>
      </c>
      <c r="S3020" s="469" t="inlineStr">
        <is>
          <t>text</t>
        </is>
      </c>
      <c r="T3020" s="476" t="inlineStr">
        <is>
          <t>Norway</t>
        </is>
      </c>
      <c r="U3020" s="465" t="inlineStr">
        <is>
          <t>N wasted</t>
        </is>
      </c>
      <c r="V3020" s="465">
        <f>(O2711*N2711)^2</f>
        <v/>
      </c>
    </row>
    <row r="3021" ht="16" customHeight="1" thickBot="1">
      <c r="B3021" s="6" t="inlineStr">
        <is>
          <t>HS.HS-HY.CW</t>
        </is>
      </c>
      <c r="C3021" s="6" t="inlineStr">
        <is>
          <t>HS.HS-HY.CW-Untreated wastewater-Nmix</t>
        </is>
      </c>
      <c r="D3021" s="6" t="inlineStr">
        <is>
          <t>HS</t>
        </is>
      </c>
      <c r="E3021" s="6" t="inlineStr">
        <is>
          <t>HS</t>
        </is>
      </c>
      <c r="F3021" s="5">
        <f>VLOOKUP(E3021,'5.a Definitions'!E:F,2,FALSE)</f>
        <v/>
      </c>
      <c r="G3021" s="6" t="inlineStr">
        <is>
          <t>HY</t>
        </is>
      </c>
      <c r="H3021" s="6" t="inlineStr">
        <is>
          <t>CW</t>
        </is>
      </c>
      <c r="I3021" s="5">
        <f>VLOOKUP(H3021,'5.a Definitions'!E:F,2,FALSE)</f>
        <v/>
      </c>
      <c r="J3021" s="470" t="inlineStr">
        <is>
          <t xml:space="preserve"> Untreated wastewater </t>
        </is>
      </c>
      <c r="K3021" s="470" t="inlineStr">
        <is>
          <t xml:space="preserve"> untreated wastewater to coastal water </t>
        </is>
      </c>
      <c r="L3021" s="470" t="inlineStr">
        <is>
          <t xml:space="preserve"> reactive </t>
        </is>
      </c>
      <c r="M3021" s="470" t="inlineStr">
        <is>
          <t xml:space="preserve"> Nmix </t>
        </is>
      </c>
      <c r="N3021" s="466" t="n">
        <v>0</v>
      </c>
      <c r="O3021" s="471" t="n">
        <v>10</v>
      </c>
      <c r="P3021" s="468" t="n">
        <v>2004</v>
      </c>
      <c r="Q3021" s="472" t="inlineStr">
        <is>
          <t>neglected</t>
        </is>
      </c>
      <c r="R3021" s="469" t="inlineStr">
        <is>
          <t>ok</t>
        </is>
      </c>
      <c r="S3021" s="472" t="inlineStr">
        <is>
          <t xml:space="preserve"> text </t>
        </is>
      </c>
      <c r="T3021" s="426" t="inlineStr">
        <is>
          <t>Norway</t>
        </is>
      </c>
      <c r="U3021" s="470" t="inlineStr">
        <is>
          <t xml:space="preserve"> N wasted </t>
        </is>
      </c>
      <c r="V3021" s="470" t="n">
        <v>0.04</v>
      </c>
    </row>
    <row r="3022" ht="16" customHeight="1" thickBot="1">
      <c r="A3022" s="492" t="inlineStr">
        <is>
          <t>Atmosphere</t>
        </is>
      </c>
      <c r="B3022" s="5" t="inlineStr">
        <is>
          <t>AT.AT-MP.OP</t>
        </is>
      </c>
      <c r="C3022" s="5" t="inlineStr">
        <is>
          <t>AT.AT-MP.OP-Ammonia synthesis N2 fixation-N2</t>
        </is>
      </c>
      <c r="D3022" s="5" t="inlineStr">
        <is>
          <t>AT</t>
        </is>
      </c>
      <c r="E3022" s="5" t="inlineStr">
        <is>
          <t>AT</t>
        </is>
      </c>
      <c r="F3022" s="5">
        <f>VLOOKUP(E3022,'5.a Definitions'!E:F,2,FALSE)</f>
        <v/>
      </c>
      <c r="G3022" s="5" t="inlineStr">
        <is>
          <t>MP</t>
        </is>
      </c>
      <c r="H3022" s="5" t="inlineStr">
        <is>
          <t>OP</t>
        </is>
      </c>
      <c r="I3022" s="5">
        <f>VLOOKUP(H3022,'5.a Definitions'!E:F,2,FALSE)</f>
        <v/>
      </c>
      <c r="J3022" s="465" t="inlineStr">
        <is>
          <t xml:space="preserve"> Ammonia synthesis N2 fixation </t>
        </is>
      </c>
      <c r="K3022" s="465" t="inlineStr">
        <is>
          <t xml:space="preserve"> ammonia synthesis N2 fixation </t>
        </is>
      </c>
      <c r="L3022" s="465" t="inlineStr">
        <is>
          <t xml:space="preserve"> inert </t>
        </is>
      </c>
      <c r="M3022" s="465" t="inlineStr">
        <is>
          <t xml:space="preserve"> N2 </t>
        </is>
      </c>
      <c r="N3022" s="466" t="n">
        <v>347.9808814824694</v>
      </c>
      <c r="O3022" s="467" t="n">
        <v>0.5010542464340633</v>
      </c>
      <c r="P3022" s="468" t="n">
        <v>2004</v>
      </c>
      <c r="Q3022" s="469" t="inlineStr">
        <is>
          <t>FAOSTAT Fertilizer by nutrient + SSB (3-year moving average)</t>
        </is>
      </c>
      <c r="R3022" s="469" t="inlineStr">
        <is>
          <t>ok</t>
        </is>
      </c>
      <c r="S3022" s="469" t="inlineStr">
        <is>
          <t xml:space="preserve"> text </t>
        </is>
      </c>
      <c r="T3022" s="426" t="inlineStr">
        <is>
          <t>Norway</t>
        </is>
      </c>
      <c r="U3022" s="465" t="inlineStr">
        <is>
          <t xml:space="preserve"> - </t>
        </is>
      </c>
      <c r="V3022" s="465" t="n">
        <v>0.04</v>
      </c>
    </row>
    <row r="3023" ht="16" customHeight="1">
      <c r="B3023" s="5" t="inlineStr">
        <is>
          <t>AT.AT-AG.SM</t>
        </is>
      </c>
      <c r="C3023" s="5" t="inlineStr">
        <is>
          <t>AT.AT-AG.SM-Deposition-OXN</t>
        </is>
      </c>
      <c r="D3023" s="5" t="inlineStr">
        <is>
          <t>AT</t>
        </is>
      </c>
      <c r="E3023" s="5" t="inlineStr">
        <is>
          <t>AT</t>
        </is>
      </c>
      <c r="F3023" s="5">
        <f>VLOOKUP(E3023,'5.a Definitions'!E:F,2,FALSE)</f>
        <v/>
      </c>
      <c r="G3023" s="5" t="inlineStr">
        <is>
          <t>AG</t>
        </is>
      </c>
      <c r="H3023" s="5" t="inlineStr">
        <is>
          <t>SM</t>
        </is>
      </c>
      <c r="I3023" s="5">
        <f>VLOOKUP(H3023,'5.a Definitions'!E:F,2,FALSE)</f>
        <v/>
      </c>
      <c r="J3023" s="465" t="inlineStr">
        <is>
          <t xml:space="preserve"> Deposition </t>
        </is>
      </c>
      <c r="K3023" s="465" t="inlineStr">
        <is>
          <t xml:space="preserve"> deposition to agricultural soils </t>
        </is>
      </c>
      <c r="L3023" s="465" t="inlineStr">
        <is>
          <t xml:space="preserve"> reactive </t>
        </is>
      </c>
      <c r="M3023" s="465" t="inlineStr">
        <is>
          <t xml:space="preserve"> OXN </t>
        </is>
      </c>
      <c r="N3023" s="466" t="n">
        <v>3.372404704180842</v>
      </c>
      <c r="O3023" s="467" t="n">
        <v>0.3766115071511001</v>
      </c>
      <c r="P3023" s="468" t="n">
        <v>2004</v>
      </c>
      <c r="Q3023" s="469" t="inlineStr">
        <is>
          <t>NILU and geodata.no</t>
        </is>
      </c>
      <c r="R3023" s="469" t="inlineStr">
        <is>
          <t>ok</t>
        </is>
      </c>
      <c r="S3023" s="469" t="inlineStr">
        <is>
          <t xml:space="preserve"> text </t>
        </is>
      </c>
      <c r="T3023" s="426" t="inlineStr">
        <is>
          <t>Norway</t>
        </is>
      </c>
      <c r="U3023" s="465" t="inlineStr">
        <is>
          <t xml:space="preserve"> - </t>
        </is>
      </c>
      <c r="V3023" s="465" t="n">
        <v>0.04</v>
      </c>
    </row>
    <row r="3024" ht="16" customHeight="1">
      <c r="B3024" s="5" t="inlineStr">
        <is>
          <t>AT.AT-AG.SM</t>
        </is>
      </c>
      <c r="C3024" s="5" t="inlineStr">
        <is>
          <t>AT.AT-AG.SM-Deposition-RDN</t>
        </is>
      </c>
      <c r="D3024" s="5" t="inlineStr">
        <is>
          <t>AT</t>
        </is>
      </c>
      <c r="E3024" s="5" t="inlineStr">
        <is>
          <t>AT</t>
        </is>
      </c>
      <c r="F3024" s="5">
        <f>VLOOKUP(E3024,'5.a Definitions'!E:F,2,FALSE)</f>
        <v/>
      </c>
      <c r="G3024" s="5" t="inlineStr">
        <is>
          <t>AG</t>
        </is>
      </c>
      <c r="H3024" s="5" t="inlineStr">
        <is>
          <t>SM</t>
        </is>
      </c>
      <c r="I3024" s="5">
        <f>VLOOKUP(H3024,'5.a Definitions'!E:F,2,FALSE)</f>
        <v/>
      </c>
      <c r="J3024" s="465" t="inlineStr">
        <is>
          <t xml:space="preserve"> Deposition </t>
        </is>
      </c>
      <c r="K3024" s="465" t="inlineStr">
        <is>
          <t xml:space="preserve"> deposition to agricultural soils </t>
        </is>
      </c>
      <c r="L3024" s="465" t="inlineStr">
        <is>
          <t xml:space="preserve"> reactive </t>
        </is>
      </c>
      <c r="M3024" s="465" t="inlineStr">
        <is>
          <t xml:space="preserve"> RDN </t>
        </is>
      </c>
      <c r="N3024" s="466" t="n">
        <v>3.240904598425526</v>
      </c>
      <c r="O3024" s="467" t="n">
        <v>0.3766115071511001</v>
      </c>
      <c r="P3024" s="468" t="n">
        <v>2004</v>
      </c>
      <c r="Q3024" s="469" t="inlineStr">
        <is>
          <t>NILU and geodata.no</t>
        </is>
      </c>
      <c r="R3024" s="469" t="inlineStr">
        <is>
          <t>ok</t>
        </is>
      </c>
      <c r="S3024" s="469" t="inlineStr">
        <is>
          <t xml:space="preserve"> text </t>
        </is>
      </c>
      <c r="T3024" s="426" t="inlineStr">
        <is>
          <t>Norway</t>
        </is>
      </c>
      <c r="U3024" s="465" t="inlineStr">
        <is>
          <t xml:space="preserve"> - </t>
        </is>
      </c>
      <c r="V3024" s="465" t="n">
        <v>0.04</v>
      </c>
    </row>
    <row r="3025" ht="16" customHeight="1">
      <c r="B3025" s="5" t="inlineStr">
        <is>
          <t>AT.AT-AG.SM</t>
        </is>
      </c>
      <c r="C3025" s="5" t="inlineStr">
        <is>
          <t>AT.AT-AG.SM-Biological N2 fixation-N2</t>
        </is>
      </c>
      <c r="D3025" s="5" t="inlineStr">
        <is>
          <t>AT</t>
        </is>
      </c>
      <c r="E3025" s="5" t="inlineStr">
        <is>
          <t>AT</t>
        </is>
      </c>
      <c r="F3025" s="5">
        <f>VLOOKUP(E3025,'5.a Definitions'!E:F,2,FALSE)</f>
        <v/>
      </c>
      <c r="G3025" s="5" t="inlineStr">
        <is>
          <t>AG</t>
        </is>
      </c>
      <c r="H3025" s="5" t="inlineStr">
        <is>
          <t>SM</t>
        </is>
      </c>
      <c r="I3025" s="5">
        <f>VLOOKUP(H3025,'5.a Definitions'!E:F,2,FALSE)</f>
        <v/>
      </c>
      <c r="J3025" s="465" t="inlineStr">
        <is>
          <t xml:space="preserve"> Biological N2 fixation </t>
        </is>
      </c>
      <c r="K3025" s="465" t="inlineStr">
        <is>
          <t xml:space="preserve"> N2 fixation agriculture </t>
        </is>
      </c>
      <c r="L3025" s="465" t="inlineStr">
        <is>
          <t xml:space="preserve"> inert </t>
        </is>
      </c>
      <c r="M3025" s="465" t="inlineStr">
        <is>
          <t xml:space="preserve"> N2 </t>
        </is>
      </c>
      <c r="N3025" s="466" t="n">
        <v>12</v>
      </c>
      <c r="O3025" s="467" t="n">
        <v>0.3241098063913839</v>
      </c>
      <c r="P3025" s="468" t="n">
        <v>2004</v>
      </c>
      <c r="Q3025" s="469" t="inlineStr">
        <is>
          <t>Bechmann et al. (2023)</t>
        </is>
      </c>
      <c r="R3025" s="469" t="inlineStr">
        <is>
          <t>ok</t>
        </is>
      </c>
      <c r="S3025" s="469" t="inlineStr">
        <is>
          <t xml:space="preserve"> text </t>
        </is>
      </c>
      <c r="T3025" s="426" t="inlineStr">
        <is>
          <t>Norway</t>
        </is>
      </c>
      <c r="U3025" s="465" t="inlineStr">
        <is>
          <t xml:space="preserve"> - </t>
        </is>
      </c>
      <c r="V3025" s="465" t="n">
        <v>0.04</v>
      </c>
    </row>
    <row r="3026" ht="16" customHeight="1">
      <c r="B3026" s="5" t="inlineStr">
        <is>
          <t>AT.AT-FS.FO</t>
        </is>
      </c>
      <c r="C3026" s="5" t="inlineStr">
        <is>
          <t>AT.AT-FS.FO-Deposition-OXN</t>
        </is>
      </c>
      <c r="D3026" s="5" t="inlineStr">
        <is>
          <t>AT</t>
        </is>
      </c>
      <c r="E3026" s="5" t="inlineStr">
        <is>
          <t>AT</t>
        </is>
      </c>
      <c r="F3026" s="5">
        <f>VLOOKUP(E3026,'5.a Definitions'!E:F,2,FALSE)</f>
        <v/>
      </c>
      <c r="G3026" s="5" t="inlineStr">
        <is>
          <t>FS</t>
        </is>
      </c>
      <c r="H3026" s="5" t="inlineStr">
        <is>
          <t>FO</t>
        </is>
      </c>
      <c r="I3026" s="5">
        <f>VLOOKUP(H3026,'5.a Definitions'!E:F,2,FALSE)</f>
        <v/>
      </c>
      <c r="J3026" s="465" t="inlineStr">
        <is>
          <t xml:space="preserve"> Deposition </t>
        </is>
      </c>
      <c r="K3026" s="465" t="inlineStr">
        <is>
          <t xml:space="preserve"> deposition to forests </t>
        </is>
      </c>
      <c r="L3026" s="465" t="inlineStr">
        <is>
          <t xml:space="preserve"> reactive </t>
        </is>
      </c>
      <c r="M3026" s="465" t="inlineStr">
        <is>
          <t xml:space="preserve"> OXN </t>
        </is>
      </c>
      <c r="N3026" s="466" t="n">
        <v>29.31121606659338</v>
      </c>
      <c r="O3026" s="467" t="n">
        <v>0.3766115071511001</v>
      </c>
      <c r="P3026" s="468" t="n">
        <v>2004</v>
      </c>
      <c r="Q3026" s="469" t="inlineStr">
        <is>
          <t>NILU and geodata.no</t>
        </is>
      </c>
      <c r="R3026" s="469" t="inlineStr">
        <is>
          <t>ok</t>
        </is>
      </c>
      <c r="S3026" s="469" t="inlineStr">
        <is>
          <t xml:space="preserve"> text </t>
        </is>
      </c>
      <c r="T3026" s="426" t="inlineStr">
        <is>
          <t>Norway</t>
        </is>
      </c>
      <c r="U3026" s="465" t="inlineStr">
        <is>
          <t xml:space="preserve"> - </t>
        </is>
      </c>
      <c r="V3026" s="465" t="n">
        <v>0.04</v>
      </c>
    </row>
    <row r="3027" ht="16" customHeight="1">
      <c r="B3027" s="5" t="inlineStr">
        <is>
          <t>AT.AT-FS.FO</t>
        </is>
      </c>
      <c r="C3027" s="5" t="inlineStr">
        <is>
          <t>AT.AT-FS.FO-Deposition-RDN</t>
        </is>
      </c>
      <c r="D3027" s="5" t="inlineStr">
        <is>
          <t>AT</t>
        </is>
      </c>
      <c r="E3027" s="5" t="inlineStr">
        <is>
          <t>AT</t>
        </is>
      </c>
      <c r="F3027" s="5">
        <f>VLOOKUP(E3027,'5.a Definitions'!E:F,2,FALSE)</f>
        <v/>
      </c>
      <c r="G3027" s="5" t="inlineStr">
        <is>
          <t>FS</t>
        </is>
      </c>
      <c r="H3027" s="5" t="inlineStr">
        <is>
          <t>FO</t>
        </is>
      </c>
      <c r="I3027" s="5">
        <f>VLOOKUP(H3027,'5.a Definitions'!E:F,2,FALSE)</f>
        <v/>
      </c>
      <c r="J3027" s="465" t="inlineStr">
        <is>
          <t xml:space="preserve"> Deposition </t>
        </is>
      </c>
      <c r="K3027" s="465" t="inlineStr">
        <is>
          <t xml:space="preserve"> deposition to forests </t>
        </is>
      </c>
      <c r="L3027" s="465" t="inlineStr">
        <is>
          <t xml:space="preserve"> reactive </t>
        </is>
      </c>
      <c r="M3027" s="465" t="inlineStr">
        <is>
          <t xml:space="preserve"> RDN </t>
        </is>
      </c>
      <c r="N3027" s="466" t="n">
        <v>28.53659842877006</v>
      </c>
      <c r="O3027" s="467" t="n">
        <v>0.3766115071511</v>
      </c>
      <c r="P3027" s="468" t="n">
        <v>2004</v>
      </c>
      <c r="Q3027" s="469" t="inlineStr">
        <is>
          <t>NILU and geodata.no</t>
        </is>
      </c>
      <c r="R3027" s="469" t="inlineStr">
        <is>
          <t>ok</t>
        </is>
      </c>
      <c r="S3027" s="469" t="inlineStr">
        <is>
          <t xml:space="preserve"> text </t>
        </is>
      </c>
      <c r="T3027" s="426" t="inlineStr">
        <is>
          <t>Norway</t>
        </is>
      </c>
      <c r="U3027" s="465" t="inlineStr">
        <is>
          <t xml:space="preserve"> - </t>
        </is>
      </c>
      <c r="V3027" s="465" t="n">
        <v>0.04</v>
      </c>
    </row>
    <row r="3028" ht="16" customHeight="1">
      <c r="B3028" s="5" t="inlineStr">
        <is>
          <t>AT.AT-FS.FO</t>
        </is>
      </c>
      <c r="C3028" s="5" t="inlineStr">
        <is>
          <t>AT.AT-FS.FO-N2 fixation-N2</t>
        </is>
      </c>
      <c r="D3028" s="5" t="inlineStr">
        <is>
          <t>AT</t>
        </is>
      </c>
      <c r="E3028" s="5" t="inlineStr">
        <is>
          <t>AT</t>
        </is>
      </c>
      <c r="F3028" s="5">
        <f>VLOOKUP(E3028,'5.a Definitions'!E:F,2,FALSE)</f>
        <v/>
      </c>
      <c r="G3028" s="5" t="inlineStr">
        <is>
          <t>FS</t>
        </is>
      </c>
      <c r="H3028" s="5" t="inlineStr">
        <is>
          <t>FO</t>
        </is>
      </c>
      <c r="I3028" s="5">
        <f>VLOOKUP(H3028,'5.a Definitions'!E:F,2,FALSE)</f>
        <v/>
      </c>
      <c r="J3028" s="465" t="inlineStr">
        <is>
          <t xml:space="preserve"> N2 fixation </t>
        </is>
      </c>
      <c r="K3028" s="465" t="inlineStr">
        <is>
          <t xml:space="preserve"> N2 fixation forests </t>
        </is>
      </c>
      <c r="L3028" s="465" t="inlineStr">
        <is>
          <t xml:space="preserve"> inert </t>
        </is>
      </c>
      <c r="M3028" s="465" t="inlineStr">
        <is>
          <t xml:space="preserve"> N2 </t>
        </is>
      </c>
      <c r="N3028" s="466" t="n">
        <v>18</v>
      </c>
      <c r="O3028" s="467" t="n">
        <v>0.5019089907080868</v>
      </c>
      <c r="P3028" s="468" t="n">
        <v>2004</v>
      </c>
      <c r="Q3028" s="469" t="inlineStr">
        <is>
          <t>Moldan (2025) and SSB</t>
        </is>
      </c>
      <c r="R3028" s="469" t="inlineStr">
        <is>
          <t>ok</t>
        </is>
      </c>
      <c r="S3028" s="469" t="inlineStr">
        <is>
          <t xml:space="preserve"> text </t>
        </is>
      </c>
      <c r="T3028" s="426" t="inlineStr">
        <is>
          <t>Norway</t>
        </is>
      </c>
      <c r="U3028" s="465" t="inlineStr">
        <is>
          <t xml:space="preserve"> - </t>
        </is>
      </c>
      <c r="V3028" s="465" t="n">
        <v>0.04</v>
      </c>
    </row>
    <row r="3029" ht="16" customHeight="1">
      <c r="B3029" s="5" t="inlineStr">
        <is>
          <t>AT.AT-FS.OL</t>
        </is>
      </c>
      <c r="C3029" s="5" t="inlineStr">
        <is>
          <t>AT.AT-FS.OL-Deposition-OXN</t>
        </is>
      </c>
      <c r="D3029" s="5" t="inlineStr">
        <is>
          <t>AT</t>
        </is>
      </c>
      <c r="E3029" s="5" t="inlineStr">
        <is>
          <t>AT</t>
        </is>
      </c>
      <c r="F3029" s="5">
        <f>VLOOKUP(E3029,'5.a Definitions'!E:F,2,FALSE)</f>
        <v/>
      </c>
      <c r="G3029" s="5" t="inlineStr">
        <is>
          <t>FS</t>
        </is>
      </c>
      <c r="H3029" s="5" t="inlineStr">
        <is>
          <t>OL</t>
        </is>
      </c>
      <c r="I3029" s="5">
        <f>VLOOKUP(H3029,'5.a Definitions'!E:F,2,FALSE)</f>
        <v/>
      </c>
      <c r="J3029" s="465" t="inlineStr">
        <is>
          <t xml:space="preserve"> Deposition </t>
        </is>
      </c>
      <c r="K3029" s="465" t="inlineStr">
        <is>
          <t xml:space="preserve"> deposition to other land </t>
        </is>
      </c>
      <c r="L3029" s="465" t="inlineStr">
        <is>
          <t xml:space="preserve"> reactive </t>
        </is>
      </c>
      <c r="M3029" s="465" t="inlineStr">
        <is>
          <t xml:space="preserve"> OXN </t>
        </is>
      </c>
      <c r="N3029" s="466" t="n">
        <v>35.90346649164322</v>
      </c>
      <c r="O3029" s="467" t="n">
        <v>0.3766115071511001</v>
      </c>
      <c r="P3029" s="468" t="n">
        <v>2004</v>
      </c>
      <c r="Q3029" s="469" t="inlineStr">
        <is>
          <t>NILU and geodata.no</t>
        </is>
      </c>
      <c r="R3029" s="469" t="inlineStr">
        <is>
          <t>ok</t>
        </is>
      </c>
      <c r="S3029" s="469" t="inlineStr">
        <is>
          <t xml:space="preserve"> text </t>
        </is>
      </c>
      <c r="T3029" s="426" t="inlineStr">
        <is>
          <t>Norway</t>
        </is>
      </c>
      <c r="U3029" s="465" t="inlineStr">
        <is>
          <t xml:space="preserve"> - </t>
        </is>
      </c>
      <c r="V3029" s="465" t="n">
        <v>0.04</v>
      </c>
    </row>
    <row r="3030" ht="16" customHeight="1">
      <c r="B3030" s="5" t="inlineStr">
        <is>
          <t>AT.AT-FS.OL</t>
        </is>
      </c>
      <c r="C3030" s="5" t="inlineStr">
        <is>
          <t>AT.AT-FS.OL-Deposition-RDN</t>
        </is>
      </c>
      <c r="D3030" s="5" t="inlineStr">
        <is>
          <t>AT</t>
        </is>
      </c>
      <c r="E3030" s="5" t="inlineStr">
        <is>
          <t>AT</t>
        </is>
      </c>
      <c r="F3030" s="5">
        <f>VLOOKUP(E3030,'5.a Definitions'!E:F,2,FALSE)</f>
        <v/>
      </c>
      <c r="G3030" s="5" t="inlineStr">
        <is>
          <t>FS</t>
        </is>
      </c>
      <c r="H3030" s="5" t="inlineStr">
        <is>
          <t>OL</t>
        </is>
      </c>
      <c r="I3030" s="5">
        <f>VLOOKUP(H3030,'5.a Definitions'!E:F,2,FALSE)</f>
        <v/>
      </c>
      <c r="J3030" s="465" t="inlineStr">
        <is>
          <t xml:space="preserve"> Deposition </t>
        </is>
      </c>
      <c r="K3030" s="465" t="inlineStr">
        <is>
          <t xml:space="preserve"> deposition to other land </t>
        </is>
      </c>
      <c r="L3030" s="465" t="inlineStr">
        <is>
          <t xml:space="preserve"> reactive </t>
        </is>
      </c>
      <c r="M3030" s="465" t="inlineStr">
        <is>
          <t xml:space="preserve"> RDN </t>
        </is>
      </c>
      <c r="N3030" s="466" t="n">
        <v>40.42119879360219</v>
      </c>
      <c r="O3030" s="467" t="n">
        <v>0.3766115071511</v>
      </c>
      <c r="P3030" s="468" t="n">
        <v>2004</v>
      </c>
      <c r="Q3030" s="469" t="inlineStr">
        <is>
          <t>NILU and geodata.no</t>
        </is>
      </c>
      <c r="R3030" s="469" t="inlineStr">
        <is>
          <t>ok</t>
        </is>
      </c>
      <c r="S3030" s="469" t="inlineStr">
        <is>
          <t xml:space="preserve"> text </t>
        </is>
      </c>
      <c r="T3030" s="426" t="inlineStr">
        <is>
          <t>Norway</t>
        </is>
      </c>
      <c r="U3030" s="465" t="inlineStr">
        <is>
          <t xml:space="preserve"> - </t>
        </is>
      </c>
      <c r="V3030" s="465" t="n">
        <v>0.04</v>
      </c>
    </row>
    <row r="3031" ht="16" customHeight="1">
      <c r="B3031" s="5" t="inlineStr">
        <is>
          <t>AT.AT-FS.OL</t>
        </is>
      </c>
      <c r="C3031" s="5" t="inlineStr">
        <is>
          <t>AT.AT-FS.OL-N2 fixation-N2</t>
        </is>
      </c>
      <c r="D3031" s="5" t="inlineStr">
        <is>
          <t>AT</t>
        </is>
      </c>
      <c r="E3031" s="5" t="inlineStr">
        <is>
          <t>AT</t>
        </is>
      </c>
      <c r="F3031" s="5">
        <f>VLOOKUP(E3031,'5.a Definitions'!E:F,2,FALSE)</f>
        <v/>
      </c>
      <c r="G3031" s="5" t="inlineStr">
        <is>
          <t>FS</t>
        </is>
      </c>
      <c r="H3031" s="5" t="inlineStr">
        <is>
          <t>OL</t>
        </is>
      </c>
      <c r="I3031" s="5">
        <f>VLOOKUP(H3031,'5.a Definitions'!E:F,2,FALSE)</f>
        <v/>
      </c>
      <c r="J3031" s="465" t="inlineStr">
        <is>
          <t xml:space="preserve"> N2 fixation </t>
        </is>
      </c>
      <c r="K3031" s="465" t="inlineStr">
        <is>
          <t xml:space="preserve"> N2 fixation other land </t>
        </is>
      </c>
      <c r="L3031" s="465" t="inlineStr">
        <is>
          <t xml:space="preserve"> inert </t>
        </is>
      </c>
      <c r="M3031" s="465" t="inlineStr">
        <is>
          <t xml:space="preserve"> N2 </t>
        </is>
      </c>
      <c r="N3031" s="466" t="n">
        <v>23.228884</v>
      </c>
      <c r="O3031" s="467" t="n">
        <v>0.8373855850737826</v>
      </c>
      <c r="P3031" s="468" t="n">
        <v>2004</v>
      </c>
      <c r="Q3031" s="469" t="inlineStr">
        <is>
          <t>CORINE land cover inventory and Reddy &amp; DeLaune (2008)</t>
        </is>
      </c>
      <c r="R3031" s="469" t="inlineStr">
        <is>
          <t>ok</t>
        </is>
      </c>
      <c r="S3031" s="469" t="inlineStr">
        <is>
          <t xml:space="preserve"> text </t>
        </is>
      </c>
      <c r="T3031" s="426" t="inlineStr">
        <is>
          <t>Norway</t>
        </is>
      </c>
      <c r="U3031" s="465" t="inlineStr">
        <is>
          <t xml:space="preserve"> - </t>
        </is>
      </c>
      <c r="V3031" s="465" t="n">
        <v>0.04</v>
      </c>
    </row>
    <row r="3032" ht="16" customHeight="1">
      <c r="B3032" s="5" t="inlineStr">
        <is>
          <t>AT.AT-HS.HS</t>
        </is>
      </c>
      <c r="C3032" s="5" t="inlineStr">
        <is>
          <t>AT.AT-HS.HS-Deposition-OXN</t>
        </is>
      </c>
      <c r="D3032" s="5" t="inlineStr">
        <is>
          <t>AT</t>
        </is>
      </c>
      <c r="E3032" s="5" t="inlineStr">
        <is>
          <t>AT</t>
        </is>
      </c>
      <c r="F3032" s="5">
        <f>VLOOKUP(E3032,'5.a Definitions'!E:F,2,FALSE)</f>
        <v/>
      </c>
      <c r="G3032" s="5" t="inlineStr">
        <is>
          <t>HS</t>
        </is>
      </c>
      <c r="H3032" s="5" t="inlineStr">
        <is>
          <t>HS</t>
        </is>
      </c>
      <c r="I3032" s="5">
        <f>VLOOKUP(H3032,'5.a Definitions'!E:F,2,FALSE)</f>
        <v/>
      </c>
      <c r="J3032" s="465" t="inlineStr">
        <is>
          <t xml:space="preserve"> Deposition </t>
        </is>
      </c>
      <c r="K3032" s="465" t="inlineStr">
        <is>
          <t xml:space="preserve"> deposition to settlements </t>
        </is>
      </c>
      <c r="L3032" s="465" t="inlineStr">
        <is>
          <t xml:space="preserve"> reactive </t>
        </is>
      </c>
      <c r="M3032" s="465" t="inlineStr">
        <is>
          <t xml:space="preserve"> OXN </t>
        </is>
      </c>
      <c r="N3032" s="466" t="n">
        <v>1.947183830551937</v>
      </c>
      <c r="O3032" s="467" t="n">
        <v>0.3766115071511</v>
      </c>
      <c r="P3032" s="468" t="n">
        <v>2004</v>
      </c>
      <c r="Q3032" s="469" t="inlineStr">
        <is>
          <t>NILU and geodata.no</t>
        </is>
      </c>
      <c r="R3032" s="469" t="inlineStr">
        <is>
          <t>ok</t>
        </is>
      </c>
      <c r="S3032" s="469" t="inlineStr">
        <is>
          <t xml:space="preserve"> text </t>
        </is>
      </c>
      <c r="T3032" s="426" t="inlineStr">
        <is>
          <t>Norway</t>
        </is>
      </c>
      <c r="U3032" s="465" t="inlineStr">
        <is>
          <t xml:space="preserve"> - </t>
        </is>
      </c>
      <c r="V3032" s="465" t="n">
        <v>0.04</v>
      </c>
    </row>
    <row r="3033" ht="16" customHeight="1">
      <c r="B3033" s="5" t="inlineStr">
        <is>
          <t>AT.AT-HS.HS</t>
        </is>
      </c>
      <c r="C3033" s="5" t="inlineStr">
        <is>
          <t>AT.AT-HS.HS-Deposition-RDN</t>
        </is>
      </c>
      <c r="D3033" s="5" t="inlineStr">
        <is>
          <t>AT</t>
        </is>
      </c>
      <c r="E3033" s="5" t="inlineStr">
        <is>
          <t>AT</t>
        </is>
      </c>
      <c r="F3033" s="5">
        <f>VLOOKUP(E3033,'5.a Definitions'!E:F,2,FALSE)</f>
        <v/>
      </c>
      <c r="G3033" s="5" t="inlineStr">
        <is>
          <t>HS</t>
        </is>
      </c>
      <c r="H3033" s="5" t="inlineStr">
        <is>
          <t>HS</t>
        </is>
      </c>
      <c r="I3033" s="5">
        <f>VLOOKUP(H3033,'5.a Definitions'!E:F,2,FALSE)</f>
        <v/>
      </c>
      <c r="J3033" s="465" t="inlineStr">
        <is>
          <t xml:space="preserve"> Deposition </t>
        </is>
      </c>
      <c r="K3033" s="465" t="inlineStr">
        <is>
          <t xml:space="preserve"> deposition to settlements </t>
        </is>
      </c>
      <c r="L3033" s="465" t="inlineStr">
        <is>
          <t xml:space="preserve"> reactive </t>
        </is>
      </c>
      <c r="M3033" s="465" t="inlineStr">
        <is>
          <t xml:space="preserve"> RDN </t>
        </is>
      </c>
      <c r="N3033" s="466" t="n">
        <v>1.830473683232875</v>
      </c>
      <c r="O3033" s="467" t="n">
        <v>0.3766115071511001</v>
      </c>
      <c r="P3033" s="468" t="n">
        <v>2004</v>
      </c>
      <c r="Q3033" s="469" t="inlineStr">
        <is>
          <t>NILU and geodata.no</t>
        </is>
      </c>
      <c r="R3033" s="469" t="inlineStr">
        <is>
          <t>ok</t>
        </is>
      </c>
      <c r="S3033" s="469" t="inlineStr">
        <is>
          <t xml:space="preserve"> text </t>
        </is>
      </c>
      <c r="T3033" s="426" t="inlineStr">
        <is>
          <t>Norway</t>
        </is>
      </c>
      <c r="U3033" s="465" t="inlineStr">
        <is>
          <t xml:space="preserve"> - </t>
        </is>
      </c>
      <c r="V3033" s="465" t="n">
        <v>0.04</v>
      </c>
    </row>
    <row r="3034" ht="16" customHeight="1">
      <c r="B3034" s="5" t="inlineStr">
        <is>
          <t>AT.AT-HY.SW</t>
        </is>
      </c>
      <c r="C3034" s="5" t="inlineStr">
        <is>
          <t>AT.AT-HY.SW-Deposition-OXN</t>
        </is>
      </c>
      <c r="D3034" s="5" t="inlineStr">
        <is>
          <t>AT</t>
        </is>
      </c>
      <c r="E3034" s="5" t="inlineStr">
        <is>
          <t>AT</t>
        </is>
      </c>
      <c r="F3034" s="5">
        <f>VLOOKUP(E3034,'5.a Definitions'!E:F,2,FALSE)</f>
        <v/>
      </c>
      <c r="G3034" s="5" t="inlineStr">
        <is>
          <t>HY</t>
        </is>
      </c>
      <c r="H3034" s="5" t="inlineStr">
        <is>
          <t>SW</t>
        </is>
      </c>
      <c r="I3034" s="5">
        <f>VLOOKUP(H3034,'5.a Definitions'!E:F,2,FALSE)</f>
        <v/>
      </c>
      <c r="J3034" s="465" t="inlineStr">
        <is>
          <t xml:space="preserve"> Deposition </t>
        </is>
      </c>
      <c r="K3034" s="465" t="inlineStr">
        <is>
          <t xml:space="preserve"> deposition to surface water </t>
        </is>
      </c>
      <c r="L3034" s="465" t="inlineStr">
        <is>
          <t xml:space="preserve"> reactive </t>
        </is>
      </c>
      <c r="M3034" s="465" t="inlineStr">
        <is>
          <t xml:space="preserve"> OXN </t>
        </is>
      </c>
      <c r="N3034" s="466" t="n">
        <v>5.07781198928235</v>
      </c>
      <c r="O3034" s="467" t="n">
        <v>0.3766115071511001</v>
      </c>
      <c r="P3034" s="468" t="n">
        <v>2004</v>
      </c>
      <c r="Q3034" s="469" t="inlineStr">
        <is>
          <t>NILU and geodata.no</t>
        </is>
      </c>
      <c r="R3034" s="469" t="inlineStr">
        <is>
          <t>ok</t>
        </is>
      </c>
      <c r="S3034" s="469" t="inlineStr">
        <is>
          <t xml:space="preserve"> text </t>
        </is>
      </c>
      <c r="T3034" s="426" t="inlineStr">
        <is>
          <t>Norway</t>
        </is>
      </c>
      <c r="U3034" s="465" t="inlineStr">
        <is>
          <t xml:space="preserve"> - </t>
        </is>
      </c>
      <c r="V3034" s="465" t="n">
        <v>0.04</v>
      </c>
    </row>
    <row r="3035" ht="16" customHeight="1">
      <c r="B3035" s="5" t="inlineStr">
        <is>
          <t>AT.AT-HY.SW</t>
        </is>
      </c>
      <c r="C3035" s="5" t="inlineStr">
        <is>
          <t>AT.AT-HY.SW-Deposition-RDN</t>
        </is>
      </c>
      <c r="D3035" s="5" t="inlineStr">
        <is>
          <t>AT</t>
        </is>
      </c>
      <c r="E3035" s="5" t="inlineStr">
        <is>
          <t>AT</t>
        </is>
      </c>
      <c r="F3035" s="5">
        <f>VLOOKUP(E3035,'5.a Definitions'!E:F,2,FALSE)</f>
        <v/>
      </c>
      <c r="G3035" s="5" t="inlineStr">
        <is>
          <t>HY</t>
        </is>
      </c>
      <c r="H3035" s="5" t="inlineStr">
        <is>
          <t>SW</t>
        </is>
      </c>
      <c r="I3035" s="5">
        <f>VLOOKUP(H3035,'5.a Definitions'!E:F,2,FALSE)</f>
        <v/>
      </c>
      <c r="J3035" s="465" t="inlineStr">
        <is>
          <t xml:space="preserve"> Deposition </t>
        </is>
      </c>
      <c r="K3035" s="465" t="inlineStr">
        <is>
          <t xml:space="preserve"> deposition to surface water </t>
        </is>
      </c>
      <c r="L3035" s="465" t="inlineStr">
        <is>
          <t xml:space="preserve"> reactive </t>
        </is>
      </c>
      <c r="M3035" s="465" t="inlineStr">
        <is>
          <t xml:space="preserve"> RDN </t>
        </is>
      </c>
      <c r="N3035" s="466" t="n">
        <v>5.214497837115424</v>
      </c>
      <c r="O3035" s="467" t="n">
        <v>0.3766115071511</v>
      </c>
      <c r="P3035" s="468" t="n">
        <v>2004</v>
      </c>
      <c r="Q3035" s="469" t="inlineStr">
        <is>
          <t>NILU and geodata.no</t>
        </is>
      </c>
      <c r="R3035" s="469" t="inlineStr">
        <is>
          <t>ok</t>
        </is>
      </c>
      <c r="S3035" s="469" t="inlineStr">
        <is>
          <t xml:space="preserve"> text </t>
        </is>
      </c>
      <c r="T3035" s="426" t="inlineStr">
        <is>
          <t>Norway</t>
        </is>
      </c>
      <c r="U3035" s="465" t="inlineStr">
        <is>
          <t xml:space="preserve"> - </t>
        </is>
      </c>
      <c r="V3035" s="465" t="n">
        <v>0.04</v>
      </c>
    </row>
    <row r="3036" ht="16" customFormat="1" customHeight="1" s="482">
      <c r="B3036" s="5" t="inlineStr">
        <is>
          <t>AT.AT-HY.SW</t>
        </is>
      </c>
      <c r="C3036" s="5" t="inlineStr">
        <is>
          <t>AT.AT-HY.SW-N2 fixation-N2</t>
        </is>
      </c>
      <c r="D3036" s="5" t="inlineStr">
        <is>
          <t>AT</t>
        </is>
      </c>
      <c r="E3036" s="5" t="inlineStr">
        <is>
          <t>AT</t>
        </is>
      </c>
      <c r="F3036" s="5">
        <f>VLOOKUP(E3036,'5.a Definitions'!E:F,2,FALSE)</f>
        <v/>
      </c>
      <c r="G3036" s="5" t="inlineStr">
        <is>
          <t>HY</t>
        </is>
      </c>
      <c r="H3036" s="5" t="inlineStr">
        <is>
          <t>SW</t>
        </is>
      </c>
      <c r="I3036" s="5">
        <f>VLOOKUP(H3036,'5.a Definitions'!E:F,2,FALSE)</f>
        <v/>
      </c>
      <c r="J3036" s="465" t="inlineStr">
        <is>
          <t xml:space="preserve"> N2 fixation </t>
        </is>
      </c>
      <c r="K3036" s="465" t="inlineStr">
        <is>
          <t xml:space="preserve"> N2 fixation surface water </t>
        </is>
      </c>
      <c r="L3036" s="465" t="inlineStr">
        <is>
          <t xml:space="preserve"> inert </t>
        </is>
      </c>
      <c r="M3036" s="465" t="inlineStr">
        <is>
          <t xml:space="preserve"> N2 </t>
        </is>
      </c>
      <c r="N3036" s="466" t="n">
        <v>2.0457</v>
      </c>
      <c r="O3036" s="467" t="n">
        <v>8.962723886426243</v>
      </c>
      <c r="P3036" s="468" t="n">
        <v>2004</v>
      </c>
      <c r="Q3036" s="469" t="inlineStr">
        <is>
          <t>NIBIO and Reddy &amp; DeLaune (2008)</t>
        </is>
      </c>
      <c r="R3036" s="469" t="inlineStr">
        <is>
          <t>ok</t>
        </is>
      </c>
      <c r="S3036" s="469" t="inlineStr">
        <is>
          <t xml:space="preserve"> text </t>
        </is>
      </c>
      <c r="T3036" s="426" t="inlineStr">
        <is>
          <t>Norway</t>
        </is>
      </c>
      <c r="U3036" s="465" t="inlineStr">
        <is>
          <t xml:space="preserve"> - </t>
        </is>
      </c>
      <c r="V3036" s="465" t="n">
        <v>0.04</v>
      </c>
    </row>
    <row r="3037" ht="16" customHeight="1">
      <c r="B3037" s="5" t="inlineStr">
        <is>
          <t>AT.AT-RW.RW</t>
        </is>
      </c>
      <c r="C3037" s="5" t="inlineStr">
        <is>
          <t>AT.AT-RW.RW-Atmospheric outflow-RDN</t>
        </is>
      </c>
      <c r="D3037" s="5" t="inlineStr">
        <is>
          <t>AT</t>
        </is>
      </c>
      <c r="E3037" s="5" t="inlineStr">
        <is>
          <t>AT</t>
        </is>
      </c>
      <c r="F3037" s="5">
        <f>VLOOKUP(E3037,'5.a Definitions'!E:F,2,FALSE)</f>
        <v/>
      </c>
      <c r="G3037" s="5" t="inlineStr">
        <is>
          <t>RW</t>
        </is>
      </c>
      <c r="H3037" s="5" t="inlineStr">
        <is>
          <t>RW</t>
        </is>
      </c>
      <c r="I3037" s="5">
        <f>VLOOKUP(H3037,'5.a Definitions'!E:F,2,FALSE)</f>
        <v/>
      </c>
      <c r="J3037" s="465" t="inlineStr">
        <is>
          <t xml:space="preserve"> Atmospheric outflow </t>
        </is>
      </c>
      <c r="K3037" s="465" t="inlineStr">
        <is>
          <t xml:space="preserve"> atmospheric outflow </t>
        </is>
      </c>
      <c r="L3037" s="465" t="inlineStr">
        <is>
          <t xml:space="preserve"> reactive </t>
        </is>
      </c>
      <c r="M3037" s="465" t="inlineStr">
        <is>
          <t xml:space="preserve"> RDN </t>
        </is>
      </c>
      <c r="N3037" s="466" t="n">
        <v>10.5737607471575</v>
      </c>
      <c r="O3037" s="467" t="n">
        <v>0.4978678205152003</v>
      </c>
      <c r="P3037" s="468" t="n">
        <v>2004</v>
      </c>
      <c r="Q3037" s="469" t="inlineStr">
        <is>
          <t>EMEP SR tables</t>
        </is>
      </c>
      <c r="R3037" s="469" t="inlineStr">
        <is>
          <t>ok</t>
        </is>
      </c>
      <c r="S3037" s="469" t="inlineStr">
        <is>
          <t xml:space="preserve"> text </t>
        </is>
      </c>
      <c r="T3037" s="426" t="inlineStr">
        <is>
          <t>Norway</t>
        </is>
      </c>
      <c r="U3037" s="465" t="inlineStr">
        <is>
          <t xml:space="preserve"> - </t>
        </is>
      </c>
      <c r="V3037" s="465" t="n">
        <v>0.04</v>
      </c>
    </row>
    <row r="3038" ht="16" customFormat="1" customHeight="1" s="482" thickBot="1">
      <c r="A3038" s="493" t="n"/>
      <c r="B3038" s="6" t="inlineStr">
        <is>
          <t>AT.AT-RW.RW</t>
        </is>
      </c>
      <c r="C3038" s="6" t="inlineStr">
        <is>
          <t>AT.AT-RW.RW-Atmospheric outflow-OXN</t>
        </is>
      </c>
      <c r="D3038" s="6" t="inlineStr">
        <is>
          <t>AT</t>
        </is>
      </c>
      <c r="E3038" s="6" t="inlineStr">
        <is>
          <t>AT</t>
        </is>
      </c>
      <c r="F3038" s="5">
        <f>VLOOKUP(E3038,'5.a Definitions'!E:F,2,FALSE)</f>
        <v/>
      </c>
      <c r="G3038" s="6" t="inlineStr">
        <is>
          <t>RW</t>
        </is>
      </c>
      <c r="H3038" s="6" t="inlineStr">
        <is>
          <t>RW</t>
        </is>
      </c>
      <c r="I3038" s="5">
        <f>VLOOKUP(H3038,'5.a Definitions'!E:F,2,FALSE)</f>
        <v/>
      </c>
      <c r="J3038" s="470" t="inlineStr">
        <is>
          <t xml:space="preserve"> Atmospheric outflow </t>
        </is>
      </c>
      <c r="K3038" s="470" t="inlineStr">
        <is>
          <t xml:space="preserve"> atmospheric outflow </t>
        </is>
      </c>
      <c r="L3038" s="470" t="inlineStr">
        <is>
          <t xml:space="preserve"> reactive </t>
        </is>
      </c>
      <c r="M3038" s="470" t="inlineStr">
        <is>
          <t xml:space="preserve"> OXN </t>
        </is>
      </c>
      <c r="N3038" s="466" t="n">
        <v>39.96048829458663</v>
      </c>
      <c r="O3038" s="471" t="n">
        <v>0.4978678205152003</v>
      </c>
      <c r="P3038" s="468" t="n">
        <v>2004</v>
      </c>
      <c r="Q3038" s="472" t="inlineStr">
        <is>
          <t>EMEP SR tables</t>
        </is>
      </c>
      <c r="R3038" s="469" t="inlineStr">
        <is>
          <t>ok</t>
        </is>
      </c>
      <c r="S3038" s="472" t="inlineStr">
        <is>
          <t xml:space="preserve"> text </t>
        </is>
      </c>
      <c r="T3038" s="426" t="inlineStr">
        <is>
          <t>Norway</t>
        </is>
      </c>
      <c r="U3038" s="470" t="inlineStr">
        <is>
          <t xml:space="preserve"> - </t>
        </is>
      </c>
      <c r="V3038" s="470" t="n">
        <v>0.04</v>
      </c>
    </row>
    <row r="3039" ht="16" customHeight="1">
      <c r="A3039" s="491" t="inlineStr">
        <is>
          <t>Hydrosphere</t>
        </is>
      </c>
      <c r="B3039" s="5" t="inlineStr">
        <is>
          <t>HY.CW-MP.FP</t>
        </is>
      </c>
      <c r="C3039" s="5" t="inlineStr">
        <is>
          <t>HY.CW-MP.FP-Fish (wild catch)-Nmix</t>
        </is>
      </c>
      <c r="D3039" s="5" t="inlineStr">
        <is>
          <t>HY</t>
        </is>
      </c>
      <c r="E3039" s="5" t="inlineStr">
        <is>
          <t>CW</t>
        </is>
      </c>
      <c r="F3039" s="5">
        <f>VLOOKUP(E3039,'5.a Definitions'!E:F,2,FALSE)</f>
        <v/>
      </c>
      <c r="G3039" s="5" t="inlineStr">
        <is>
          <t>MP</t>
        </is>
      </c>
      <c r="H3039" s="5" t="inlineStr">
        <is>
          <t>FP</t>
        </is>
      </c>
      <c r="I3039" s="5">
        <f>VLOOKUP(H3039,'5.a Definitions'!E:F,2,FALSE)</f>
        <v/>
      </c>
      <c r="J3039" s="465" t="inlineStr">
        <is>
          <t xml:space="preserve"> Fish (wild catch) </t>
        </is>
      </c>
      <c r="K3039" s="5" t="inlineStr">
        <is>
          <t>coastal water fish (wild catch)</t>
        </is>
      </c>
      <c r="L3039" s="465" t="inlineStr">
        <is>
          <t xml:space="preserve"> reactive </t>
        </is>
      </c>
      <c r="M3039" s="465" t="inlineStr">
        <is>
          <t xml:space="preserve"> Nmix </t>
        </is>
      </c>
      <c r="N3039" s="466" t="n">
        <v>68.8052144024</v>
      </c>
      <c r="O3039" s="467" t="n">
        <v>0.1133059677214339</v>
      </c>
      <c r="P3039" s="468" t="n">
        <v>2004</v>
      </c>
      <c r="Q3039" s="469" t="inlineStr">
        <is>
          <t>Fiskeridirektoratet</t>
        </is>
      </c>
      <c r="R3039" s="469" t="inlineStr">
        <is>
          <t>ok</t>
        </is>
      </c>
      <c r="S3039" s="469" t="inlineStr">
        <is>
          <t xml:space="preserve"> text </t>
        </is>
      </c>
      <c r="T3039" s="426" t="inlineStr">
        <is>
          <t>Norway</t>
        </is>
      </c>
      <c r="U3039" s="5" t="inlineStr">
        <is>
          <t>useful output</t>
        </is>
      </c>
      <c r="V3039" s="465" t="n">
        <v>0.04</v>
      </c>
    </row>
    <row r="3040" ht="16" customHeight="1">
      <c r="B3040" s="5" t="inlineStr">
        <is>
          <t>HY.SW-AT.AT</t>
        </is>
      </c>
      <c r="C3040" s="5" t="inlineStr">
        <is>
          <t>HY.SW-AT.AT-Emissions-N2</t>
        </is>
      </c>
      <c r="D3040" s="5" t="inlineStr">
        <is>
          <t>HY</t>
        </is>
      </c>
      <c r="E3040" s="5" t="inlineStr">
        <is>
          <t>SW</t>
        </is>
      </c>
      <c r="F3040" s="5">
        <f>VLOOKUP(E3040,'5.a Definitions'!E:F,2,FALSE)</f>
        <v/>
      </c>
      <c r="G3040" s="5" t="inlineStr">
        <is>
          <t>AT</t>
        </is>
      </c>
      <c r="H3040" s="5" t="inlineStr">
        <is>
          <t>AT</t>
        </is>
      </c>
      <c r="I3040" s="5">
        <f>VLOOKUP(H3040,'5.a Definitions'!E:F,2,FALSE)</f>
        <v/>
      </c>
      <c r="J3040" s="465" t="inlineStr">
        <is>
          <t xml:space="preserve"> Emissions </t>
        </is>
      </c>
      <c r="K3040" s="465" t="inlineStr">
        <is>
          <t xml:space="preserve"> surface water emissions </t>
        </is>
      </c>
      <c r="L3040" s="465" t="inlineStr">
        <is>
          <t xml:space="preserve"> inert </t>
        </is>
      </c>
      <c r="M3040" s="465" t="inlineStr">
        <is>
          <t xml:space="preserve"> N2 </t>
        </is>
      </c>
      <c r="N3040" s="466" t="n">
        <v>13.06879530693529</v>
      </c>
      <c r="O3040" s="467" t="n">
        <v>0.6203159692307504</v>
      </c>
      <c r="P3040" s="468" t="n">
        <v>2004</v>
      </c>
      <c r="Q3040" s="469" t="inlineStr">
        <is>
          <t>Filled (extrapolated from 2013: inflow to coastal waters x TEOTIL3 retention ratio)</t>
        </is>
      </c>
      <c r="R3040" s="469" t="inlineStr">
        <is>
          <t>ok</t>
        </is>
      </c>
      <c r="S3040" s="469" t="inlineStr">
        <is>
          <t xml:space="preserve"> text </t>
        </is>
      </c>
      <c r="T3040" s="426" t="inlineStr">
        <is>
          <t>Norway</t>
        </is>
      </c>
      <c r="U3040" s="465" t="inlineStr">
        <is>
          <t xml:space="preserve"> N wasted </t>
        </is>
      </c>
      <c r="V3040" s="465" t="n">
        <v>0.04</v>
      </c>
    </row>
    <row r="3041" ht="16" customHeight="1">
      <c r="B3041" s="5" t="inlineStr">
        <is>
          <t>HY.SW-AT.AT</t>
        </is>
      </c>
      <c r="C3041" s="5" t="inlineStr">
        <is>
          <t>HY.SW-AT.AT-Emissions-N2O</t>
        </is>
      </c>
      <c r="D3041" s="5" t="inlineStr">
        <is>
          <t>HY</t>
        </is>
      </c>
      <c r="E3041" s="5" t="inlineStr">
        <is>
          <t>SW</t>
        </is>
      </c>
      <c r="F3041" s="5">
        <f>VLOOKUP(E3041,'5.a Definitions'!E:F,2,FALSE)</f>
        <v/>
      </c>
      <c r="G3041" s="5" t="inlineStr">
        <is>
          <t>AT</t>
        </is>
      </c>
      <c r="H3041" s="5" t="inlineStr">
        <is>
          <t>AT</t>
        </is>
      </c>
      <c r="I3041" s="5">
        <f>VLOOKUP(H3041,'5.a Definitions'!E:F,2,FALSE)</f>
        <v/>
      </c>
      <c r="J3041" s="465" t="inlineStr">
        <is>
          <t xml:space="preserve"> Emissions </t>
        </is>
      </c>
      <c r="K3041" s="465" t="inlineStr">
        <is>
          <t xml:space="preserve"> surface water emissions </t>
        </is>
      </c>
      <c r="L3041" s="465" t="inlineStr">
        <is>
          <t xml:space="preserve"> reactive </t>
        </is>
      </c>
      <c r="M3041" s="465" t="inlineStr">
        <is>
          <t xml:space="preserve"> N2O </t>
        </is>
      </c>
      <c r="N3041" s="466" t="n">
        <v>0.1320080334033867</v>
      </c>
      <c r="O3041" s="467" t="n">
        <v>10.8425271674993</v>
      </c>
      <c r="P3041" s="468" t="n">
        <v>2004</v>
      </c>
      <c r="Q3041" s="469" t="inlineStr">
        <is>
          <t>Filled (extrapolated from 2013: inflow to coastal waters x TEOTIL3 retention ratio)</t>
        </is>
      </c>
      <c r="R3041" s="469" t="inlineStr">
        <is>
          <t>ok</t>
        </is>
      </c>
      <c r="S3041" s="469" t="inlineStr">
        <is>
          <t xml:space="preserve"> text </t>
        </is>
      </c>
      <c r="T3041" s="426" t="inlineStr">
        <is>
          <t>Norway</t>
        </is>
      </c>
      <c r="U3041" s="465" t="inlineStr">
        <is>
          <t xml:space="preserve"> N wasted </t>
        </is>
      </c>
      <c r="V3041" s="465" t="n">
        <v>0.04</v>
      </c>
    </row>
    <row r="3042" ht="16" customHeight="1">
      <c r="B3042" s="5" t="inlineStr">
        <is>
          <t>HY.SW-HY.CW</t>
        </is>
      </c>
      <c r="C3042" s="5" t="inlineStr">
        <is>
          <t>HY.SW-HY.CW-Inflow to coastal waters-Nmix</t>
        </is>
      </c>
      <c r="D3042" s="5" t="inlineStr">
        <is>
          <t>HY</t>
        </is>
      </c>
      <c r="E3042" s="5" t="inlineStr">
        <is>
          <t>SW</t>
        </is>
      </c>
      <c r="F3042" s="5">
        <f>VLOOKUP(E3042,'5.a Definitions'!E:F,2,FALSE)</f>
        <v/>
      </c>
      <c r="G3042" s="5" t="inlineStr">
        <is>
          <t>HY</t>
        </is>
      </c>
      <c r="H3042" s="5" t="inlineStr">
        <is>
          <t>CW</t>
        </is>
      </c>
      <c r="I3042" s="5">
        <f>VLOOKUP(H3042,'5.a Definitions'!E:F,2,FALSE)</f>
        <v/>
      </c>
      <c r="J3042" s="465" t="inlineStr">
        <is>
          <t xml:space="preserve"> Inflow to coastal waters </t>
        </is>
      </c>
      <c r="K3042" s="465" t="inlineStr">
        <is>
          <t xml:space="preserve"> inflow to coastal water </t>
        </is>
      </c>
      <c r="L3042" s="465" t="inlineStr">
        <is>
          <t xml:space="preserve"> reactive </t>
        </is>
      </c>
      <c r="M3042" s="465" t="inlineStr">
        <is>
          <t xml:space="preserve"> Nmix </t>
        </is>
      </c>
      <c r="N3042" s="466" t="n">
        <v>109.7784259422637</v>
      </c>
      <c r="O3042" s="467" t="n">
        <v>0.2184299381606379</v>
      </c>
      <c r="P3042" s="468" t="n">
        <v>2004</v>
      </c>
      <c r="Q3042" s="469" t="inlineStr">
        <is>
          <t>NIVA TEOTIL2, bias-corrected to TEOTIL3</t>
        </is>
      </c>
      <c r="R3042" s="469" t="inlineStr">
        <is>
          <t>ok</t>
        </is>
      </c>
      <c r="S3042" s="469" t="inlineStr">
        <is>
          <t xml:space="preserve"> text </t>
        </is>
      </c>
      <c r="T3042" s="426" t="inlineStr">
        <is>
          <t>Norway</t>
        </is>
      </c>
      <c r="U3042" s="465" t="inlineStr">
        <is>
          <t xml:space="preserve"> - </t>
        </is>
      </c>
      <c r="V3042" s="465" t="n">
        <v>0.04</v>
      </c>
    </row>
    <row r="3043" ht="16" customHeight="1">
      <c r="B3043" s="5" t="inlineStr">
        <is>
          <t>HY.CW-MP.FP</t>
        </is>
      </c>
      <c r="C3043" s="5" t="inlineStr">
        <is>
          <t>HY.CW-MP.FP-Shellfish-Nmix</t>
        </is>
      </c>
      <c r="D3043" s="5" t="inlineStr">
        <is>
          <t>HY</t>
        </is>
      </c>
      <c r="E3043" s="5" t="inlineStr">
        <is>
          <t>CW</t>
        </is>
      </c>
      <c r="F3043" s="5">
        <f>VLOOKUP(E3043,'5.a Definitions'!E:F,2,FALSE)</f>
        <v/>
      </c>
      <c r="G3043" s="5" t="inlineStr">
        <is>
          <t>MP</t>
        </is>
      </c>
      <c r="H3043" s="5" t="inlineStr">
        <is>
          <t>FP</t>
        </is>
      </c>
      <c r="I3043" s="5">
        <f>VLOOKUP(H3043,'5.a Definitions'!E:F,2,FALSE)</f>
        <v/>
      </c>
      <c r="J3043" s="465" t="inlineStr">
        <is>
          <t xml:space="preserve"> Shellfish </t>
        </is>
      </c>
      <c r="K3043" s="465" t="inlineStr">
        <is>
          <t xml:space="preserve"> coastal water shellfish </t>
        </is>
      </c>
      <c r="L3043" s="465" t="inlineStr">
        <is>
          <t xml:space="preserve"> reactive </t>
        </is>
      </c>
      <c r="M3043" s="465" t="inlineStr">
        <is>
          <t xml:space="preserve"> Nmix </t>
        </is>
      </c>
      <c r="N3043" s="466" t="n">
        <v>2.1607967772</v>
      </c>
      <c r="O3043" s="467" t="n">
        <v>0.136865319635878</v>
      </c>
      <c r="P3043" s="468" t="n">
        <v>2004</v>
      </c>
      <c r="Q3043" s="469" t="inlineStr">
        <is>
          <t>Fiskeridirektoratet</t>
        </is>
      </c>
      <c r="R3043" s="469" t="inlineStr">
        <is>
          <t>ok</t>
        </is>
      </c>
      <c r="S3043" s="469" t="inlineStr">
        <is>
          <t xml:space="preserve"> text </t>
        </is>
      </c>
      <c r="T3043" s="426" t="inlineStr">
        <is>
          <t>Norway</t>
        </is>
      </c>
      <c r="U3043" s="5" t="inlineStr">
        <is>
          <t>useful output</t>
        </is>
      </c>
      <c r="V3043" s="465" t="n">
        <v>0.04</v>
      </c>
    </row>
    <row r="3044" ht="16" customHeight="1">
      <c r="B3044" s="5" t="inlineStr">
        <is>
          <t>HY.AC-MP.FP</t>
        </is>
      </c>
      <c r="C3044" s="5" t="inlineStr">
        <is>
          <t>HY.AC-MP.FP-Coastal fish and seafood-Nmix</t>
        </is>
      </c>
      <c r="D3044" s="5" t="inlineStr">
        <is>
          <t>HY</t>
        </is>
      </c>
      <c r="E3044" s="5" t="inlineStr">
        <is>
          <t>AC</t>
        </is>
      </c>
      <c r="F3044" s="5">
        <f>VLOOKUP(E3044,'5.a Definitions'!E:F,2,FALSE)</f>
        <v/>
      </c>
      <c r="G3044" s="5" t="inlineStr">
        <is>
          <t>MP</t>
        </is>
      </c>
      <c r="H3044" s="5" t="inlineStr">
        <is>
          <t>FP</t>
        </is>
      </c>
      <c r="I3044" s="5">
        <f>VLOOKUP(H3044,'5.a Definitions'!E:F,2,FALSE)</f>
        <v/>
      </c>
      <c r="J3044" s="465" t="inlineStr">
        <is>
          <t xml:space="preserve"> Coastal fish and seafood </t>
        </is>
      </c>
      <c r="K3044" s="465" t="inlineStr">
        <is>
          <t xml:space="preserve"> aquaculture coastal fish and seafood </t>
        </is>
      </c>
      <c r="L3044" s="465" t="inlineStr">
        <is>
          <t xml:space="preserve"> reactive </t>
        </is>
      </c>
      <c r="M3044" s="465" t="inlineStr">
        <is>
          <t xml:space="preserve"> Nmix </t>
        </is>
      </c>
      <c r="N3044" s="466" t="n">
        <v>18.08886128514152</v>
      </c>
      <c r="O3044" s="467" t="n">
        <v>0.116205803333177</v>
      </c>
      <c r="P3044" s="468" t="n">
        <v>2004</v>
      </c>
      <c r="Q3044" s="469" t="inlineStr">
        <is>
          <t>Fiskeridirektoratet; dead and discarded fish filled (extrapolated from 2007 as a share of harvest)</t>
        </is>
      </c>
      <c r="R3044" s="469" t="inlineStr">
        <is>
          <t>ok</t>
        </is>
      </c>
      <c r="S3044" s="469" t="inlineStr">
        <is>
          <t xml:space="preserve"> text </t>
        </is>
      </c>
      <c r="T3044" s="426" t="inlineStr">
        <is>
          <t>Norway</t>
        </is>
      </c>
      <c r="U3044" s="5" t="inlineStr">
        <is>
          <t>useful output</t>
        </is>
      </c>
      <c r="V3044" s="465" t="n">
        <v>0.04</v>
      </c>
    </row>
    <row r="3045" ht="16" customHeight="1">
      <c r="B3045" s="5" t="inlineStr">
        <is>
          <t>HY.AC-MP.FP</t>
        </is>
      </c>
      <c r="C3045" s="5" t="inlineStr">
        <is>
          <t>HY.AC-MP.FP-Freshwater fish and seafood-Nmix</t>
        </is>
      </c>
      <c r="D3045" s="5" t="inlineStr">
        <is>
          <t>HY</t>
        </is>
      </c>
      <c r="E3045" s="5" t="inlineStr">
        <is>
          <t>AC</t>
        </is>
      </c>
      <c r="F3045" s="5">
        <f>VLOOKUP(E3045,'5.a Definitions'!E:F,2,FALSE)</f>
        <v/>
      </c>
      <c r="G3045" s="5" t="inlineStr">
        <is>
          <t>MP</t>
        </is>
      </c>
      <c r="H3045" s="5" t="inlineStr">
        <is>
          <t>FP</t>
        </is>
      </c>
      <c r="I3045" s="5">
        <f>VLOOKUP(H3045,'5.a Definitions'!E:F,2,FALSE)</f>
        <v/>
      </c>
      <c r="J3045" s="465" t="inlineStr">
        <is>
          <t xml:space="preserve"> Freshwater fish and seafood </t>
        </is>
      </c>
      <c r="K3045" s="465" t="inlineStr">
        <is>
          <t xml:space="preserve"> aquaculture freshwater fish and seafood </t>
        </is>
      </c>
      <c r="L3045" s="465" t="inlineStr">
        <is>
          <t xml:space="preserve"> reactive </t>
        </is>
      </c>
      <c r="M3045" s="465" t="inlineStr">
        <is>
          <t xml:space="preserve"> Nmix </t>
        </is>
      </c>
      <c r="N3045" s="466" t="n">
        <v>0</v>
      </c>
      <c r="O3045" s="467" t="n">
        <v>20</v>
      </c>
      <c r="P3045" s="468" t="n">
        <v>2004</v>
      </c>
      <c r="Q3045" s="469" t="inlineStr">
        <is>
          <t>no production</t>
        </is>
      </c>
      <c r="R3045" s="469" t="inlineStr">
        <is>
          <t>ok</t>
        </is>
      </c>
      <c r="S3045" s="469" t="inlineStr">
        <is>
          <t xml:space="preserve"> text </t>
        </is>
      </c>
      <c r="T3045" s="426" t="inlineStr">
        <is>
          <t>Norway</t>
        </is>
      </c>
      <c r="U3045" s="5" t="inlineStr">
        <is>
          <t>useful output</t>
        </is>
      </c>
      <c r="V3045" s="465" t="n">
        <v>0.04</v>
      </c>
    </row>
    <row r="3046" ht="16" customHeight="1">
      <c r="B3046" s="5" t="inlineStr">
        <is>
          <t>HY.AC-HY.CW</t>
        </is>
      </c>
      <c r="C3046" s="5" t="inlineStr">
        <is>
          <t>HY.AC-HY.CW-Waste feed-Nmix</t>
        </is>
      </c>
      <c r="D3046" s="5" t="inlineStr">
        <is>
          <t>HY</t>
        </is>
      </c>
      <c r="E3046" s="5" t="inlineStr">
        <is>
          <t>AC</t>
        </is>
      </c>
      <c r="F3046" s="5">
        <f>VLOOKUP(E3046,'5.a Definitions'!E:F,2,FALSE)</f>
        <v/>
      </c>
      <c r="G3046" s="5" t="inlineStr">
        <is>
          <t>HY</t>
        </is>
      </c>
      <c r="H3046" s="5" t="inlineStr">
        <is>
          <t>CW</t>
        </is>
      </c>
      <c r="I3046" s="5">
        <f>VLOOKUP(H3046,'5.a Definitions'!E:F,2,FALSE)</f>
        <v/>
      </c>
      <c r="J3046" s="465" t="inlineStr">
        <is>
          <t xml:space="preserve"> Waste feed </t>
        </is>
      </c>
      <c r="K3046" s="465" t="inlineStr">
        <is>
          <t xml:space="preserve"> waste feed to coastal water </t>
        </is>
      </c>
      <c r="L3046" s="465" t="inlineStr">
        <is>
          <t xml:space="preserve"> reactive </t>
        </is>
      </c>
      <c r="M3046" s="465" t="inlineStr">
        <is>
          <t xml:space="preserve"> Nmix </t>
        </is>
      </c>
      <c r="N3046" s="466" t="n">
        <v>5.850376492418469</v>
      </c>
      <c r="O3046" s="467" t="n">
        <v>0.4797267036983938</v>
      </c>
      <c r="P3046" s="468" t="n">
        <v>2004</v>
      </c>
      <c r="Q3046" s="469" t="inlineStr">
        <is>
          <t>Mass balance</t>
        </is>
      </c>
      <c r="R3046" s="469" t="inlineStr">
        <is>
          <t>ok</t>
        </is>
      </c>
      <c r="S3046" s="469" t="inlineStr">
        <is>
          <t xml:space="preserve"> text </t>
        </is>
      </c>
      <c r="T3046" s="426" t="inlineStr">
        <is>
          <t>Norway</t>
        </is>
      </c>
      <c r="U3046" s="465" t="inlineStr">
        <is>
          <t xml:space="preserve"> N wasted </t>
        </is>
      </c>
      <c r="V3046" s="465" t="n">
        <v>0.04</v>
      </c>
    </row>
    <row r="3047" ht="16" customHeight="1">
      <c r="B3047" s="5" t="inlineStr">
        <is>
          <t>HY.AC-HY.CW</t>
        </is>
      </c>
      <c r="C3047" s="5" t="inlineStr">
        <is>
          <t>HY.AC-HY.CW-Excretia-Nmix</t>
        </is>
      </c>
      <c r="D3047" s="5" t="inlineStr">
        <is>
          <t>HY</t>
        </is>
      </c>
      <c r="E3047" s="5" t="inlineStr">
        <is>
          <t>AC</t>
        </is>
      </c>
      <c r="F3047" s="5">
        <f>VLOOKUP(E3047,'5.a Definitions'!E:F,2,FALSE)</f>
        <v/>
      </c>
      <c r="G3047" s="5" t="inlineStr">
        <is>
          <t>HY</t>
        </is>
      </c>
      <c r="H3047" s="5" t="inlineStr">
        <is>
          <t>CW</t>
        </is>
      </c>
      <c r="I3047" s="5">
        <f>VLOOKUP(H3047,'5.a Definitions'!E:F,2,FALSE)</f>
        <v/>
      </c>
      <c r="J3047" s="465" t="inlineStr">
        <is>
          <t xml:space="preserve"> Excretia </t>
        </is>
      </c>
      <c r="K3047" s="465" t="inlineStr">
        <is>
          <t xml:space="preserve"> excretia to coastal water </t>
        </is>
      </c>
      <c r="L3047" s="465" t="inlineStr">
        <is>
          <t xml:space="preserve"> reactive </t>
        </is>
      </c>
      <c r="M3047" s="465" t="inlineStr">
        <is>
          <t xml:space="preserve"> Nmix </t>
        </is>
      </c>
      <c r="N3047" s="466" t="n">
        <v>29.55547661695639</v>
      </c>
      <c r="O3047" s="467" t="n">
        <v>0.1801108279413896</v>
      </c>
      <c r="P3047" s="468" t="n">
        <v>2004</v>
      </c>
      <c r="Q3047" s="469" t="inlineStr">
        <is>
          <t>Mass balance</t>
        </is>
      </c>
      <c r="R3047" s="469" t="inlineStr">
        <is>
          <t>ok</t>
        </is>
      </c>
      <c r="S3047" s="469" t="inlineStr">
        <is>
          <t xml:space="preserve"> text </t>
        </is>
      </c>
      <c r="T3047" s="426" t="inlineStr">
        <is>
          <t>Norway</t>
        </is>
      </c>
      <c r="U3047" s="465" t="inlineStr">
        <is>
          <t xml:space="preserve"> N wasted </t>
        </is>
      </c>
      <c r="V3047" s="465" t="n">
        <v>0.04</v>
      </c>
    </row>
    <row r="3048" ht="16" customHeight="1">
      <c r="A3048" s="490" t="inlineStr">
        <is>
          <t xml:space="preserve"> Rest of the world </t>
        </is>
      </c>
      <c r="B3048" s="5" t="inlineStr">
        <is>
          <t>RW.RW-EF.EC</t>
        </is>
      </c>
      <c r="C3048" s="5" t="inlineStr">
        <is>
          <t>RW.RW-EF.EC-Fuel import-Nmix</t>
        </is>
      </c>
      <c r="D3048" s="5" t="inlineStr">
        <is>
          <t>RW</t>
        </is>
      </c>
      <c r="E3048" s="5" t="inlineStr">
        <is>
          <t>RW</t>
        </is>
      </c>
      <c r="F3048" s="5">
        <f>VLOOKUP(E3048,'5.a Definitions'!E:F,2,FALSE)</f>
        <v/>
      </c>
      <c r="G3048" s="5" t="inlineStr">
        <is>
          <t>EF</t>
        </is>
      </c>
      <c r="H3048" s="5" t="inlineStr">
        <is>
          <t>EC</t>
        </is>
      </c>
      <c r="I3048" s="5">
        <f>VLOOKUP(H3048,'5.a Definitions'!E:F,2,FALSE)</f>
        <v/>
      </c>
      <c r="J3048" s="465" t="inlineStr">
        <is>
          <t xml:space="preserve"> Fuel import </t>
        </is>
      </c>
      <c r="K3048" s="465" t="inlineStr">
        <is>
          <t xml:space="preserve"> fuel import </t>
        </is>
      </c>
      <c r="L3048" s="465" t="inlineStr">
        <is>
          <t xml:space="preserve"> reactive </t>
        </is>
      </c>
      <c r="M3048" s="465" t="inlineStr">
        <is>
          <t xml:space="preserve"> Nmix </t>
        </is>
      </c>
      <c r="N3048" s="466" t="n">
        <v>23.817314188091</v>
      </c>
      <c r="O3048" s="467" t="n">
        <v>0.3157451496406879</v>
      </c>
      <c r="P3048" s="468" t="n">
        <v>2004</v>
      </c>
      <c r="Q3048" s="469" t="inlineStr">
        <is>
          <t>SSB tab 08801</t>
        </is>
      </c>
      <c r="R3048" s="469" t="inlineStr">
        <is>
          <t>ok</t>
        </is>
      </c>
      <c r="S3048" s="469" t="inlineStr">
        <is>
          <t xml:space="preserve"> text </t>
        </is>
      </c>
      <c r="T3048" s="426" t="inlineStr">
        <is>
          <t>Norway</t>
        </is>
      </c>
      <c r="U3048" s="5" t="inlineStr">
        <is>
          <t>import</t>
        </is>
      </c>
      <c r="V3048" s="465" t="n">
        <v>0.04</v>
      </c>
    </row>
    <row r="3049" ht="16" customHeight="1">
      <c r="B3049" s="5" t="inlineStr">
        <is>
          <t>RW.RW-EF.TR</t>
        </is>
      </c>
      <c r="C3049" s="5" t="inlineStr">
        <is>
          <t>RW.RW-EF.TR-Import of transport fuel-Nmix</t>
        </is>
      </c>
      <c r="D3049" s="5" t="inlineStr">
        <is>
          <t>RW</t>
        </is>
      </c>
      <c r="E3049" s="5" t="inlineStr">
        <is>
          <t>RW</t>
        </is>
      </c>
      <c r="F3049" s="5">
        <f>VLOOKUP(E3049,'5.a Definitions'!E:F,2,FALSE)</f>
        <v/>
      </c>
      <c r="G3049" s="5" t="inlineStr">
        <is>
          <t>EF</t>
        </is>
      </c>
      <c r="H3049" s="5" t="inlineStr">
        <is>
          <t>TR</t>
        </is>
      </c>
      <c r="I3049" s="5">
        <f>VLOOKUP(H3049,'5.a Definitions'!E:F,2,FALSE)</f>
        <v/>
      </c>
      <c r="J3049" s="465" t="inlineStr">
        <is>
          <t xml:space="preserve"> Import of transport fuel </t>
        </is>
      </c>
      <c r="K3049" s="465" t="inlineStr">
        <is>
          <t xml:space="preserve"> import of transport fuel </t>
        </is>
      </c>
      <c r="L3049" s="465" t="inlineStr">
        <is>
          <t xml:space="preserve"> reactive </t>
        </is>
      </c>
      <c r="M3049" s="465" t="inlineStr">
        <is>
          <t xml:space="preserve"> Nmix </t>
        </is>
      </c>
      <c r="N3049" s="466" t="n">
        <v>0.263148776</v>
      </c>
      <c r="O3049" s="467" t="n">
        <v>0.2297897207926468</v>
      </c>
      <c r="P3049" s="468" t="n">
        <v>2004</v>
      </c>
      <c r="Q3049" s="469" t="inlineStr">
        <is>
          <t>SSB tab 08801</t>
        </is>
      </c>
      <c r="R3049" s="469" t="inlineStr">
        <is>
          <t>ok</t>
        </is>
      </c>
      <c r="S3049" s="469" t="inlineStr">
        <is>
          <t xml:space="preserve"> text </t>
        </is>
      </c>
      <c r="T3049" s="426" t="inlineStr">
        <is>
          <t>Norway</t>
        </is>
      </c>
      <c r="U3049" s="5" t="inlineStr">
        <is>
          <t>import</t>
        </is>
      </c>
      <c r="V3049" s="465" t="n">
        <v>0.04</v>
      </c>
    </row>
    <row r="3050" ht="16" customHeight="1">
      <c r="B3050" s="5" t="inlineStr">
        <is>
          <t>RW.RW-MP.FP</t>
        </is>
      </c>
      <c r="C3050" s="5" t="inlineStr">
        <is>
          <t>RW.RW-MP.FP-Sea fish (landings)-Nmix</t>
        </is>
      </c>
      <c r="D3050" s="5" t="inlineStr">
        <is>
          <t>RW</t>
        </is>
      </c>
      <c r="E3050" s="5" t="inlineStr">
        <is>
          <t>RW</t>
        </is>
      </c>
      <c r="F3050" s="5">
        <f>VLOOKUP(E3050,'5.a Definitions'!E:F,2,FALSE)</f>
        <v/>
      </c>
      <c r="G3050" s="5" t="inlineStr">
        <is>
          <t>MP</t>
        </is>
      </c>
      <c r="H3050" s="5" t="inlineStr">
        <is>
          <t>FP</t>
        </is>
      </c>
      <c r="I3050" s="5">
        <f>VLOOKUP(H3050,'5.a Definitions'!E:F,2,FALSE)</f>
        <v/>
      </c>
      <c r="J3050" s="465" t="inlineStr">
        <is>
          <t xml:space="preserve"> Sea fish (landings) </t>
        </is>
      </c>
      <c r="K3050" s="465" t="inlineStr">
        <is>
          <t xml:space="preserve"> sea fish (landings) </t>
        </is>
      </c>
      <c r="L3050" s="465" t="inlineStr">
        <is>
          <t xml:space="preserve"> reactive </t>
        </is>
      </c>
      <c r="M3050" s="465" t="inlineStr">
        <is>
          <t xml:space="preserve"> Nmix </t>
        </is>
      </c>
      <c r="N3050" s="466" t="n">
        <v>0</v>
      </c>
      <c r="O3050" s="467" t="n">
        <v>20</v>
      </c>
      <c r="P3050" s="468" t="n">
        <v>2004</v>
      </c>
      <c r="Q3050" s="469" t="inlineStr">
        <is>
          <t>counted under Hydrosphere</t>
        </is>
      </c>
      <c r="R3050" s="469" t="inlineStr">
        <is>
          <t>ok</t>
        </is>
      </c>
      <c r="S3050" s="469" t="inlineStr">
        <is>
          <t xml:space="preserve"> text </t>
        </is>
      </c>
      <c r="T3050" s="426" t="inlineStr">
        <is>
          <t>Norway</t>
        </is>
      </c>
      <c r="U3050" s="5" t="inlineStr">
        <is>
          <t>import</t>
        </is>
      </c>
      <c r="V3050" s="465" t="n">
        <v>0.04</v>
      </c>
    </row>
    <row r="3051" ht="16" customHeight="1">
      <c r="B3051" s="5" t="inlineStr">
        <is>
          <t>RW.RW-MP.FP</t>
        </is>
      </c>
      <c r="C3051" s="5" t="inlineStr">
        <is>
          <t>RW.RW-MP.FP-Food import-Nmix</t>
        </is>
      </c>
      <c r="D3051" s="5" t="inlineStr">
        <is>
          <t>RW</t>
        </is>
      </c>
      <c r="E3051" s="5" t="inlineStr">
        <is>
          <t>RW</t>
        </is>
      </c>
      <c r="F3051" s="5">
        <f>VLOOKUP(E3051,'5.a Definitions'!E:F,2,FALSE)</f>
        <v/>
      </c>
      <c r="G3051" s="5" t="inlineStr">
        <is>
          <t>MP</t>
        </is>
      </c>
      <c r="H3051" s="5" t="inlineStr">
        <is>
          <t>FP</t>
        </is>
      </c>
      <c r="I3051" s="5">
        <f>VLOOKUP(H3051,'5.a Definitions'!E:F,2,FALSE)</f>
        <v/>
      </c>
      <c r="J3051" s="465" t="inlineStr">
        <is>
          <t xml:space="preserve"> Food import </t>
        </is>
      </c>
      <c r="K3051" s="465" t="inlineStr">
        <is>
          <t xml:space="preserve"> food and feed import </t>
        </is>
      </c>
      <c r="L3051" s="465" t="inlineStr">
        <is>
          <t xml:space="preserve"> reactive </t>
        </is>
      </c>
      <c r="M3051" s="465" t="inlineStr">
        <is>
          <t xml:space="preserve"> Nmix </t>
        </is>
      </c>
      <c r="N3051" s="466" t="n">
        <v>19.458105845</v>
      </c>
      <c r="O3051" s="467" t="n">
        <v>0.09311428964963935</v>
      </c>
      <c r="P3051" s="468" t="n">
        <v>2004</v>
      </c>
      <c r="Q3051" s="469" t="inlineStr">
        <is>
          <t>SSB tab 08801</t>
        </is>
      </c>
      <c r="R3051" s="469" t="inlineStr">
        <is>
          <t>ok</t>
        </is>
      </c>
      <c r="S3051" s="469" t="inlineStr">
        <is>
          <t xml:space="preserve"> text </t>
        </is>
      </c>
      <c r="T3051" s="426" t="inlineStr">
        <is>
          <t>Norway</t>
        </is>
      </c>
      <c r="U3051" s="5" t="inlineStr">
        <is>
          <t>import</t>
        </is>
      </c>
      <c r="V3051" s="465" t="n">
        <v>0.04</v>
      </c>
    </row>
    <row r="3052" ht="16" customHeight="1">
      <c r="B3052" s="5" t="inlineStr">
        <is>
          <t>RW.RW-MP.OP</t>
        </is>
      </c>
      <c r="C3052" s="5" t="inlineStr">
        <is>
          <t>RW.RW-MP.OP-Other goods import -Nmix</t>
        </is>
      </c>
      <c r="D3052" s="5" t="inlineStr">
        <is>
          <t>RW</t>
        </is>
      </c>
      <c r="E3052" s="5" t="inlineStr">
        <is>
          <t>RW</t>
        </is>
      </c>
      <c r="F3052" s="5">
        <f>VLOOKUP(E3052,'5.a Definitions'!E:F,2,FALSE)</f>
        <v/>
      </c>
      <c r="G3052" s="5" t="inlineStr">
        <is>
          <t>MP</t>
        </is>
      </c>
      <c r="H3052" s="5" t="inlineStr">
        <is>
          <t>OP</t>
        </is>
      </c>
      <c r="I3052" s="5">
        <f>VLOOKUP(H3052,'5.a Definitions'!E:F,2,FALSE)</f>
        <v/>
      </c>
      <c r="J3052" s="465" t="inlineStr">
        <is>
          <t xml:space="preserve"> Other goods import  </t>
        </is>
      </c>
      <c r="K3052" s="465" t="inlineStr">
        <is>
          <t xml:space="preserve"> other goods import </t>
        </is>
      </c>
      <c r="L3052" s="465" t="inlineStr">
        <is>
          <t xml:space="preserve"> reactive </t>
        </is>
      </c>
      <c r="M3052" s="465" t="inlineStr">
        <is>
          <t xml:space="preserve"> Nmix </t>
        </is>
      </c>
      <c r="N3052" s="466" t="n">
        <v>25.0712040682</v>
      </c>
      <c r="O3052" s="467" t="n">
        <v>0.08139205061535232</v>
      </c>
      <c r="P3052" s="468" t="n">
        <v>2004</v>
      </c>
      <c r="Q3052" s="469" t="inlineStr">
        <is>
          <t>SSB tab 08801</t>
        </is>
      </c>
      <c r="R3052" s="469" t="inlineStr">
        <is>
          <t>ok</t>
        </is>
      </c>
      <c r="S3052" s="469" t="inlineStr">
        <is>
          <t xml:space="preserve"> text </t>
        </is>
      </c>
      <c r="T3052" s="426" t="inlineStr">
        <is>
          <t>Norway</t>
        </is>
      </c>
      <c r="U3052" s="5" t="inlineStr">
        <is>
          <t>import</t>
        </is>
      </c>
      <c r="V3052" s="465" t="n">
        <v>0.04</v>
      </c>
    </row>
    <row r="3053" ht="16" customHeight="1">
      <c r="B3053" s="475" t="inlineStr">
        <is>
          <t>RW.RW-MP.OP</t>
        </is>
      </c>
      <c r="C3053" s="475" t="inlineStr">
        <is>
          <t>RW.RW-MP.OP-Ammonia import -Nmix</t>
        </is>
      </c>
      <c r="D3053" s="475" t="inlineStr">
        <is>
          <t>RW</t>
        </is>
      </c>
      <c r="E3053" s="475" t="inlineStr">
        <is>
          <t>RW</t>
        </is>
      </c>
      <c r="F3053" s="5">
        <f>VLOOKUP(E3053,'5.a Definitions'!E:F,2,FALSE)</f>
        <v/>
      </c>
      <c r="G3053" s="475" t="inlineStr">
        <is>
          <t>MP</t>
        </is>
      </c>
      <c r="H3053" s="475" t="inlineStr">
        <is>
          <t>OP</t>
        </is>
      </c>
      <c r="I3053" s="5">
        <f>VLOOKUP(H3053,'5.a Definitions'!E:F,2,FALSE)</f>
        <v/>
      </c>
      <c r="J3053" s="465" t="inlineStr">
        <is>
          <t>Ammonia import</t>
        </is>
      </c>
      <c r="K3053" s="465" t="inlineStr">
        <is>
          <t>ammonia import</t>
        </is>
      </c>
      <c r="L3053" s="465" t="inlineStr">
        <is>
          <t>reactive</t>
        </is>
      </c>
      <c r="M3053" s="465" t="inlineStr">
        <is>
          <t>Nmix</t>
        </is>
      </c>
      <c r="N3053" s="466" t="n">
        <v>226.364990218</v>
      </c>
      <c r="O3053" s="467" t="n">
        <v>0.0503563749563873</v>
      </c>
      <c r="P3053" s="468" t="n">
        <v>2004</v>
      </c>
      <c r="Q3053" s="469" t="inlineStr">
        <is>
          <t>SSB tab 08801</t>
        </is>
      </c>
      <c r="R3053" s="469" t="inlineStr">
        <is>
          <t>ok</t>
        </is>
      </c>
      <c r="S3053" s="469" t="inlineStr">
        <is>
          <t>text</t>
        </is>
      </c>
      <c r="T3053" s="476" t="inlineStr">
        <is>
          <t>Norway</t>
        </is>
      </c>
      <c r="U3053" s="5" t="inlineStr">
        <is>
          <t>import</t>
        </is>
      </c>
      <c r="V3053" s="465">
        <f>(O2894*N2894)^2</f>
        <v/>
      </c>
    </row>
    <row r="3054" ht="16" customHeight="1">
      <c r="B3054" s="5" t="inlineStr">
        <is>
          <t>RW.RW-AG.MM</t>
        </is>
      </c>
      <c r="C3054" s="5" t="inlineStr">
        <is>
          <t>RW.RW-AG.MM-Animal feed import-Nmix</t>
        </is>
      </c>
      <c r="D3054" s="5" t="inlineStr">
        <is>
          <t>RW</t>
        </is>
      </c>
      <c r="E3054" s="5" t="inlineStr">
        <is>
          <t>RW</t>
        </is>
      </c>
      <c r="F3054" s="5">
        <f>VLOOKUP(E3054,'5.a Definitions'!E:F,2,FALSE)</f>
        <v/>
      </c>
      <c r="G3054" s="5" t="inlineStr">
        <is>
          <t>AG</t>
        </is>
      </c>
      <c r="H3054" s="5" t="inlineStr">
        <is>
          <t>MM</t>
        </is>
      </c>
      <c r="I3054" s="5">
        <f>VLOOKUP(H3054,'5.a Definitions'!E:F,2,FALSE)</f>
        <v/>
      </c>
      <c r="J3054" s="465" t="inlineStr">
        <is>
          <t xml:space="preserve"> Animal feed import </t>
        </is>
      </c>
      <c r="K3054" s="465" t="inlineStr">
        <is>
          <t xml:space="preserve"> animal feed import </t>
        </is>
      </c>
      <c r="L3054" s="465" t="inlineStr">
        <is>
          <t xml:space="preserve"> reactive </t>
        </is>
      </c>
      <c r="M3054" s="465" t="inlineStr">
        <is>
          <t xml:space="preserve"> Nmix </t>
        </is>
      </c>
      <c r="N3054" s="466" t="n">
        <v>22.2087377</v>
      </c>
      <c r="O3054" s="467" t="n">
        <v>0.09379151360325047</v>
      </c>
      <c r="P3054" s="468" t="n">
        <v>2004</v>
      </c>
      <c r="Q3054" s="469" t="inlineStr">
        <is>
          <t>Landbruksdirektoratets kraftfôrstatistikk</t>
        </is>
      </c>
      <c r="R3054" s="469" t="inlineStr">
        <is>
          <t>ok</t>
        </is>
      </c>
      <c r="S3054" s="469" t="inlineStr">
        <is>
          <t xml:space="preserve"> text </t>
        </is>
      </c>
      <c r="T3054" s="426" t="inlineStr">
        <is>
          <t>Norway</t>
        </is>
      </c>
      <c r="U3054" s="5" t="inlineStr">
        <is>
          <t>import</t>
        </is>
      </c>
      <c r="V3054" s="465" t="n">
        <v>0.04</v>
      </c>
    </row>
    <row r="3055" ht="16" customHeight="1">
      <c r="B3055" s="5" t="inlineStr">
        <is>
          <t>RW.RW-AG.MM</t>
        </is>
      </c>
      <c r="C3055" s="5" t="inlineStr">
        <is>
          <t>RW.RW-AG.MM-Live animal import-Nmix</t>
        </is>
      </c>
      <c r="D3055" s="5" t="inlineStr">
        <is>
          <t>RW</t>
        </is>
      </c>
      <c r="E3055" s="5" t="inlineStr">
        <is>
          <t>RW</t>
        </is>
      </c>
      <c r="F3055" s="5">
        <f>VLOOKUP(E3055,'5.a Definitions'!E:F,2,FALSE)</f>
        <v/>
      </c>
      <c r="G3055" s="5" t="inlineStr">
        <is>
          <t>AG</t>
        </is>
      </c>
      <c r="H3055" s="5" t="inlineStr">
        <is>
          <t>MM</t>
        </is>
      </c>
      <c r="I3055" s="5">
        <f>VLOOKUP(H3055,'5.a Definitions'!E:F,2,FALSE)</f>
        <v/>
      </c>
      <c r="J3055" s="465" t="inlineStr">
        <is>
          <t xml:space="preserve"> Live animal import </t>
        </is>
      </c>
      <c r="K3055" s="465" t="inlineStr">
        <is>
          <t xml:space="preserve"> live animal import </t>
        </is>
      </c>
      <c r="L3055" s="465" t="inlineStr">
        <is>
          <t xml:space="preserve"> reactive </t>
        </is>
      </c>
      <c r="M3055" s="465" t="inlineStr">
        <is>
          <t xml:space="preserve"> Nmix </t>
        </is>
      </c>
      <c r="N3055" s="466" t="n">
        <v>0.0254116096</v>
      </c>
      <c r="O3055" s="467" t="n">
        <v>0.3686314819650738</v>
      </c>
      <c r="P3055" s="468" t="n">
        <v>2004</v>
      </c>
      <c r="Q3055" s="469" t="inlineStr">
        <is>
          <t>FAOSTAT</t>
        </is>
      </c>
      <c r="R3055" s="469" t="inlineStr">
        <is>
          <t>ok</t>
        </is>
      </c>
      <c r="S3055" s="469" t="inlineStr">
        <is>
          <t xml:space="preserve"> text </t>
        </is>
      </c>
      <c r="T3055" s="426" t="inlineStr">
        <is>
          <t>Norway</t>
        </is>
      </c>
      <c r="U3055" s="5" t="inlineStr">
        <is>
          <t>import</t>
        </is>
      </c>
      <c r="V3055" s="465" t="n">
        <v>0.04</v>
      </c>
    </row>
    <row r="3056" ht="16" customHeight="1">
      <c r="B3056" s="5" t="inlineStr">
        <is>
          <t>RW.RW-AG.SM</t>
        </is>
      </c>
      <c r="C3056" s="5" t="inlineStr">
        <is>
          <t>RW.RW-AG.SM-Mineral fertilizer import-Nmix</t>
        </is>
      </c>
      <c r="D3056" s="5" t="inlineStr">
        <is>
          <t>RW</t>
        </is>
      </c>
      <c r="E3056" s="5" t="inlineStr">
        <is>
          <t>RW</t>
        </is>
      </c>
      <c r="F3056" s="5">
        <f>VLOOKUP(E3056,'5.a Definitions'!E:F,2,FALSE)</f>
        <v/>
      </c>
      <c r="G3056" s="5" t="inlineStr">
        <is>
          <t>AG</t>
        </is>
      </c>
      <c r="H3056" s="5" t="inlineStr">
        <is>
          <t>SM</t>
        </is>
      </c>
      <c r="I3056" s="5">
        <f>VLOOKUP(H3056,'5.a Definitions'!E:F,2,FALSE)</f>
        <v/>
      </c>
      <c r="J3056" s="465" t="inlineStr">
        <is>
          <t xml:space="preserve"> Mineral fertilizer import </t>
        </is>
      </c>
      <c r="K3056" s="465" t="inlineStr">
        <is>
          <t xml:space="preserve"> mineral fertilizer import </t>
        </is>
      </c>
      <c r="L3056" s="465" t="inlineStr">
        <is>
          <t xml:space="preserve"> reactive </t>
        </is>
      </c>
      <c r="M3056" s="465" t="inlineStr">
        <is>
          <t xml:space="preserve"> Nmix </t>
        </is>
      </c>
      <c r="N3056" s="466" t="n">
        <v>37.499</v>
      </c>
      <c r="O3056" s="467" t="n">
        <v>0.3033769670044502</v>
      </c>
      <c r="P3056" s="468" t="n">
        <v>2004</v>
      </c>
      <c r="Q3056" s="469" t="inlineStr">
        <is>
          <t>FAOSTAT</t>
        </is>
      </c>
      <c r="R3056" s="469" t="inlineStr">
        <is>
          <t>ok</t>
        </is>
      </c>
      <c r="S3056" s="469" t="inlineStr">
        <is>
          <t xml:space="preserve"> text </t>
        </is>
      </c>
      <c r="T3056" s="426" t="inlineStr">
        <is>
          <t>Norway</t>
        </is>
      </c>
      <c r="U3056" s="5" t="inlineStr">
        <is>
          <t>import</t>
        </is>
      </c>
      <c r="V3056" s="465" t="n">
        <v>0.04</v>
      </c>
    </row>
    <row r="3057" ht="16" customHeight="1">
      <c r="B3057" s="5" t="inlineStr">
        <is>
          <t>RW.RW-PR.SO</t>
        </is>
      </c>
      <c r="C3057" s="5" t="inlineStr">
        <is>
          <t>RW.RW-PR.SO-Solid waste import-Nmix</t>
        </is>
      </c>
      <c r="D3057" s="5" t="inlineStr">
        <is>
          <t>RW</t>
        </is>
      </c>
      <c r="E3057" s="5" t="inlineStr">
        <is>
          <t>RW</t>
        </is>
      </c>
      <c r="F3057" s="5">
        <f>VLOOKUP(E3057,'5.a Definitions'!E:F,2,FALSE)</f>
        <v/>
      </c>
      <c r="G3057" s="5" t="inlineStr">
        <is>
          <t>PR</t>
        </is>
      </c>
      <c r="H3057" s="5" t="inlineStr">
        <is>
          <t>SO</t>
        </is>
      </c>
      <c r="I3057" s="5">
        <f>VLOOKUP(H3057,'5.a Definitions'!E:F,2,FALSE)</f>
        <v/>
      </c>
      <c r="J3057" s="465" t="inlineStr">
        <is>
          <t xml:space="preserve"> Solid waste import </t>
        </is>
      </c>
      <c r="K3057" s="465" t="inlineStr">
        <is>
          <t xml:space="preserve"> solid waste import </t>
        </is>
      </c>
      <c r="L3057" s="465" t="inlineStr">
        <is>
          <t xml:space="preserve"> reactive </t>
        </is>
      </c>
      <c r="M3057" s="465" t="inlineStr">
        <is>
          <t xml:space="preserve"> Nmix </t>
        </is>
      </c>
      <c r="N3057" s="466" t="n">
        <v>0.3095697958</v>
      </c>
      <c r="O3057" s="467" t="n">
        <v>0.1460073675469049</v>
      </c>
      <c r="P3057" s="468" t="n">
        <v>2004</v>
      </c>
      <c r="Q3057" s="469" t="inlineStr">
        <is>
          <t>SSB tab 08801</t>
        </is>
      </c>
      <c r="R3057" s="469" t="inlineStr">
        <is>
          <t>ok</t>
        </is>
      </c>
      <c r="S3057" s="469" t="inlineStr">
        <is>
          <t xml:space="preserve"> text </t>
        </is>
      </c>
      <c r="T3057" s="426" t="inlineStr">
        <is>
          <t>Norway</t>
        </is>
      </c>
      <c r="U3057" s="5" t="inlineStr">
        <is>
          <t>import</t>
        </is>
      </c>
      <c r="V3057" s="465" t="n">
        <v>0.04</v>
      </c>
    </row>
    <row r="3058" ht="16" customHeight="1">
      <c r="B3058" s="5" t="inlineStr">
        <is>
          <t>RW.RW-AT.AT</t>
        </is>
      </c>
      <c r="C3058" s="5" t="inlineStr">
        <is>
          <t>RW.RW-AT.AT-Atmospheric inflow-OXN</t>
        </is>
      </c>
      <c r="D3058" s="5" t="inlineStr">
        <is>
          <t>RW</t>
        </is>
      </c>
      <c r="E3058" s="5" t="inlineStr">
        <is>
          <t>RW</t>
        </is>
      </c>
      <c r="F3058" s="5">
        <f>VLOOKUP(E3058,'5.a Definitions'!E:F,2,FALSE)</f>
        <v/>
      </c>
      <c r="G3058" s="5" t="inlineStr">
        <is>
          <t>AT</t>
        </is>
      </c>
      <c r="H3058" s="5" t="inlineStr">
        <is>
          <t>AT</t>
        </is>
      </c>
      <c r="I3058" s="5">
        <f>VLOOKUP(H3058,'5.a Definitions'!E:F,2,FALSE)</f>
        <v/>
      </c>
      <c r="J3058" s="465" t="inlineStr">
        <is>
          <t xml:space="preserve"> Atmospheric inflow </t>
        </is>
      </c>
      <c r="K3058" s="465" t="inlineStr">
        <is>
          <t xml:space="preserve"> atmospheric inflow </t>
        </is>
      </c>
      <c r="L3058" s="465" t="inlineStr">
        <is>
          <t xml:space="preserve"> reactive </t>
        </is>
      </c>
      <c r="M3058" s="465" t="inlineStr">
        <is>
          <t xml:space="preserve"> OXN </t>
        </is>
      </c>
      <c r="N3058" s="466" t="n">
        <v>28.84671895795091</v>
      </c>
      <c r="O3058" s="467" t="n">
        <v>0.5066127297766915</v>
      </c>
      <c r="P3058" s="468" t="n">
        <v>2004</v>
      </c>
      <c r="Q3058" s="469" t="inlineStr">
        <is>
          <t>EMEP SR tables</t>
        </is>
      </c>
      <c r="R3058" s="469" t="inlineStr">
        <is>
          <t>ok</t>
        </is>
      </c>
      <c r="S3058" s="469" t="inlineStr">
        <is>
          <t xml:space="preserve"> text </t>
        </is>
      </c>
      <c r="T3058" s="426" t="inlineStr">
        <is>
          <t>Norway</t>
        </is>
      </c>
      <c r="U3058" s="5" t="inlineStr">
        <is>
          <t>import</t>
        </is>
      </c>
      <c r="V3058" s="465" t="n">
        <v>0.04</v>
      </c>
    </row>
    <row r="3059" ht="16" customHeight="1">
      <c r="B3059" s="5" t="inlineStr">
        <is>
          <t>RW.RW-AT.AT</t>
        </is>
      </c>
      <c r="C3059" s="5" t="inlineStr">
        <is>
          <t>RW.RW-AT.AT-Atmospheric inflow-RDN</t>
        </is>
      </c>
      <c r="D3059" s="5" t="inlineStr">
        <is>
          <t>RW</t>
        </is>
      </c>
      <c r="E3059" s="5" t="inlineStr">
        <is>
          <t>RW</t>
        </is>
      </c>
      <c r="F3059" s="5">
        <f>VLOOKUP(E3059,'5.a Definitions'!E:F,2,FALSE)</f>
        <v/>
      </c>
      <c r="G3059" s="5" t="inlineStr">
        <is>
          <t>AT</t>
        </is>
      </c>
      <c r="H3059" s="5" t="inlineStr">
        <is>
          <t>AT</t>
        </is>
      </c>
      <c r="I3059" s="5">
        <f>VLOOKUP(H3059,'5.a Definitions'!E:F,2,FALSE)</f>
        <v/>
      </c>
      <c r="J3059" s="465" t="inlineStr">
        <is>
          <t xml:space="preserve"> Atmospheric inflow </t>
        </is>
      </c>
      <c r="K3059" s="465" t="inlineStr">
        <is>
          <t xml:space="preserve"> atmospheric inflow </t>
        </is>
      </c>
      <c r="L3059" s="465" t="inlineStr">
        <is>
          <t xml:space="preserve"> reactive </t>
        </is>
      </c>
      <c r="M3059" s="465" t="inlineStr">
        <is>
          <t xml:space="preserve"> RDN </t>
        </is>
      </c>
      <c r="N3059" s="466" t="n">
        <v>13.88654844706969</v>
      </c>
      <c r="O3059" s="467" t="n">
        <v>0.5214950526679345</v>
      </c>
      <c r="P3059" s="468" t="n">
        <v>2004</v>
      </c>
      <c r="Q3059" s="469" t="inlineStr">
        <is>
          <t>EMEP SR tables</t>
        </is>
      </c>
      <c r="R3059" s="469" t="inlineStr">
        <is>
          <t>ok</t>
        </is>
      </c>
      <c r="S3059" s="469" t="inlineStr">
        <is>
          <t xml:space="preserve"> text </t>
        </is>
      </c>
      <c r="T3059" s="426" t="inlineStr">
        <is>
          <t>Norway</t>
        </is>
      </c>
      <c r="U3059" s="5" t="inlineStr">
        <is>
          <t>import</t>
        </is>
      </c>
      <c r="V3059" s="465" t="n">
        <v>0.04</v>
      </c>
    </row>
    <row r="3060" ht="16" customHeight="1">
      <c r="B3060" s="475" t="inlineStr">
        <is>
          <t>RW.RW-HY.AC</t>
        </is>
      </c>
      <c r="C3060" s="475" t="inlineStr">
        <is>
          <t>RW.RW-HY.AC-Aquaculture feed import-Nmix</t>
        </is>
      </c>
      <c r="D3060" s="475" t="inlineStr">
        <is>
          <t>RW</t>
        </is>
      </c>
      <c r="E3060" s="475" t="inlineStr">
        <is>
          <t>RW</t>
        </is>
      </c>
      <c r="F3060" s="5">
        <f>VLOOKUP(E3060,'5.a Definitions'!E:F,2,FALSE)</f>
        <v/>
      </c>
      <c r="G3060" s="475" t="inlineStr">
        <is>
          <t>HY</t>
        </is>
      </c>
      <c r="H3060" s="475" t="inlineStr">
        <is>
          <t>AC</t>
        </is>
      </c>
      <c r="I3060" s="5">
        <f>VLOOKUP(H3060,'5.a Definitions'!E:F,2,FALSE)</f>
        <v/>
      </c>
      <c r="J3060" s="465" t="inlineStr">
        <is>
          <t>Aquaculture feed import</t>
        </is>
      </c>
      <c r="K3060" s="465" t="inlineStr">
        <is>
          <t>aquaculture feed import</t>
        </is>
      </c>
      <c r="L3060" s="465" t="inlineStr">
        <is>
          <t>reactive</t>
        </is>
      </c>
      <c r="M3060" s="465" t="inlineStr">
        <is>
          <t>Nmix</t>
        </is>
      </c>
      <c r="N3060" s="466" t="n">
        <v>42.38819273927393</v>
      </c>
      <c r="O3060" s="467" t="n">
        <v>0.1650644623885089</v>
      </c>
      <c r="P3060" s="468" t="n">
        <v>2004</v>
      </c>
      <c r="Q3060" s="469" t="inlineStr">
        <is>
          <t>Fiskeridirektoratet</t>
        </is>
      </c>
      <c r="R3060" s="469" t="inlineStr">
        <is>
          <t>ok</t>
        </is>
      </c>
      <c r="S3060" s="469" t="inlineStr">
        <is>
          <t>text</t>
        </is>
      </c>
      <c r="T3060" s="476" t="inlineStr">
        <is>
          <t>Norway</t>
        </is>
      </c>
      <c r="U3060" s="5" t="inlineStr">
        <is>
          <t>import</t>
        </is>
      </c>
      <c r="V3060" s="465">
        <f>(O2765*N2765)^2</f>
        <v/>
      </c>
    </row>
    <row r="3061" ht="16" customHeight="1">
      <c r="A3061" s="483" t="inlineStr">
        <is>
          <t xml:space="preserve"> Energy and fuels </t>
        </is>
      </c>
      <c r="B3061" s="5" t="inlineStr">
        <is>
          <t>EF.EC-EF.IC</t>
        </is>
      </c>
      <c r="C3061" s="5" t="inlineStr">
        <is>
          <t>EF.EC-EF.IC-Fuel for industry-Nmix</t>
        </is>
      </c>
      <c r="D3061" s="5" t="inlineStr">
        <is>
          <t>EF</t>
        </is>
      </c>
      <c r="E3061" s="5" t="inlineStr">
        <is>
          <t>EC</t>
        </is>
      </c>
      <c r="F3061" s="5">
        <f>VLOOKUP(E3061,'5.a Definitions'!E:F,2,FALSE)</f>
        <v/>
      </c>
      <c r="G3061" s="5" t="inlineStr">
        <is>
          <t>EF</t>
        </is>
      </c>
      <c r="H3061" s="5" t="inlineStr">
        <is>
          <t>IC</t>
        </is>
      </c>
      <c r="I3061" s="5">
        <f>VLOOKUP(H3061,'5.a Definitions'!E:F,2,FALSE)</f>
        <v/>
      </c>
      <c r="J3061" s="465" t="inlineStr">
        <is>
          <t xml:space="preserve"> Fuel for industry </t>
        </is>
      </c>
      <c r="K3061" s="465" t="inlineStr">
        <is>
          <t xml:space="preserve"> fuel for industry </t>
        </is>
      </c>
      <c r="L3061" s="465" t="inlineStr">
        <is>
          <t xml:space="preserve"> reactive </t>
        </is>
      </c>
      <c r="M3061" s="465" t="inlineStr">
        <is>
          <t xml:space="preserve"> Nmix </t>
        </is>
      </c>
      <c r="N3061" s="466" t="n">
        <v>4.455761120847189</v>
      </c>
      <c r="O3061" s="467" t="n">
        <v>0.5400100292067538</v>
      </c>
      <c r="P3061" s="468" t="n">
        <v>2003</v>
      </c>
      <c r="Q3061" s="469" t="inlineStr">
        <is>
          <t>UNFCCC CRT</t>
        </is>
      </c>
      <c r="R3061" s="469" t="inlineStr">
        <is>
          <t>ok</t>
        </is>
      </c>
      <c r="S3061" s="469" t="inlineStr">
        <is>
          <t xml:space="preserve"> text </t>
        </is>
      </c>
      <c r="T3061" s="426" t="inlineStr">
        <is>
          <t>Norway</t>
        </is>
      </c>
      <c r="U3061" s="5" t="inlineStr">
        <is>
          <t>useful output</t>
        </is>
      </c>
      <c r="V3061" s="465" t="n">
        <v>0.04</v>
      </c>
    </row>
    <row r="3062" ht="16" customHeight="1">
      <c r="B3062" s="5" t="inlineStr">
        <is>
          <t>EF.EC-EF.TR</t>
        </is>
      </c>
      <c r="C3062" s="5" t="inlineStr">
        <is>
          <t>EF.EC-EF.TR-Fuel for transport-Nmix</t>
        </is>
      </c>
      <c r="D3062" s="5" t="inlineStr">
        <is>
          <t>EF</t>
        </is>
      </c>
      <c r="E3062" s="5" t="inlineStr">
        <is>
          <t>EC</t>
        </is>
      </c>
      <c r="F3062" s="5">
        <f>VLOOKUP(E3062,'5.a Definitions'!E:F,2,FALSE)</f>
        <v/>
      </c>
      <c r="G3062" s="5" t="inlineStr">
        <is>
          <t>EF</t>
        </is>
      </c>
      <c r="H3062" s="5" t="inlineStr">
        <is>
          <t>TR</t>
        </is>
      </c>
      <c r="I3062" s="5">
        <f>VLOOKUP(H3062,'5.a Definitions'!E:F,2,FALSE)</f>
        <v/>
      </c>
      <c r="J3062" s="465" t="inlineStr">
        <is>
          <t xml:space="preserve"> Fuel for transport </t>
        </is>
      </c>
      <c r="K3062" s="465" t="inlineStr">
        <is>
          <t xml:space="preserve"> fuel for transport </t>
        </is>
      </c>
      <c r="L3062" s="465" t="inlineStr">
        <is>
          <t xml:space="preserve"> reactive </t>
        </is>
      </c>
      <c r="M3062" s="465" t="inlineStr">
        <is>
          <t xml:space="preserve"> Nmix </t>
        </is>
      </c>
      <c r="N3062" s="466" t="n">
        <v>0.7973384149140015</v>
      </c>
      <c r="O3062" s="467" t="n">
        <v>0.3082641878662257</v>
      </c>
      <c r="P3062" s="468" t="n">
        <v>2003</v>
      </c>
      <c r="Q3062" s="469" t="inlineStr">
        <is>
          <t>UNFCCC CRT</t>
        </is>
      </c>
      <c r="R3062" s="469" t="inlineStr">
        <is>
          <t>ok</t>
        </is>
      </c>
      <c r="S3062" s="469" t="inlineStr">
        <is>
          <t xml:space="preserve"> text </t>
        </is>
      </c>
      <c r="T3062" s="426" t="inlineStr">
        <is>
          <t>Norway</t>
        </is>
      </c>
      <c r="U3062" s="5" t="inlineStr">
        <is>
          <t>useful output</t>
        </is>
      </c>
      <c r="V3062" s="465" t="n">
        <v>0.04</v>
      </c>
    </row>
    <row r="3063" ht="16" customHeight="1">
      <c r="B3063" s="5" t="inlineStr">
        <is>
          <t>EF.EC-EF.OE</t>
        </is>
      </c>
      <c r="C3063" s="5" t="inlineStr">
        <is>
          <t>EF.EC-EF.OE-Fuel for heating-Nmix</t>
        </is>
      </c>
      <c r="D3063" s="5" t="inlineStr">
        <is>
          <t>EF</t>
        </is>
      </c>
      <c r="E3063" s="5" t="inlineStr">
        <is>
          <t>EC</t>
        </is>
      </c>
      <c r="F3063" s="5">
        <f>VLOOKUP(E3063,'5.a Definitions'!E:F,2,FALSE)</f>
        <v/>
      </c>
      <c r="G3063" s="5" t="inlineStr">
        <is>
          <t>EF</t>
        </is>
      </c>
      <c r="H3063" s="5" t="inlineStr">
        <is>
          <t>OE</t>
        </is>
      </c>
      <c r="I3063" s="5">
        <f>VLOOKUP(H3063,'5.a Definitions'!E:F,2,FALSE)</f>
        <v/>
      </c>
      <c r="J3063" s="465" t="inlineStr">
        <is>
          <t xml:space="preserve"> Fuel for heating </t>
        </is>
      </c>
      <c r="K3063" s="465" t="inlineStr">
        <is>
          <t xml:space="preserve"> fuel for heating </t>
        </is>
      </c>
      <c r="L3063" s="465" t="inlineStr">
        <is>
          <t xml:space="preserve"> reactive </t>
        </is>
      </c>
      <c r="M3063" s="465" t="inlineStr">
        <is>
          <t xml:space="preserve"> Nmix </t>
        </is>
      </c>
      <c r="N3063" s="466" t="n">
        <v>0.4336769083156465</v>
      </c>
      <c r="O3063" s="467" t="n">
        <v>0.3140641523193168</v>
      </c>
      <c r="P3063" s="468" t="n">
        <v>2003</v>
      </c>
      <c r="Q3063" s="469" t="inlineStr">
        <is>
          <t>UNFCCC CRT</t>
        </is>
      </c>
      <c r="R3063" s="469" t="inlineStr">
        <is>
          <t>ok</t>
        </is>
      </c>
      <c r="S3063" s="469" t="inlineStr">
        <is>
          <t xml:space="preserve"> text </t>
        </is>
      </c>
      <c r="T3063" s="426" t="inlineStr">
        <is>
          <t>Norway</t>
        </is>
      </c>
      <c r="U3063" s="5" t="inlineStr">
        <is>
          <t>useful output</t>
        </is>
      </c>
      <c r="V3063" s="465" t="n">
        <v>0.04</v>
      </c>
    </row>
    <row r="3064" ht="16" customHeight="1">
      <c r="B3064" s="5" t="inlineStr">
        <is>
          <t>EF.EC-MP.OP</t>
        </is>
      </c>
      <c r="C3064" s="5" t="inlineStr">
        <is>
          <t>EF.EC-MP.OP-Fuel used as feedstock-Nmix</t>
        </is>
      </c>
      <c r="D3064" s="5" t="inlineStr">
        <is>
          <t>EF</t>
        </is>
      </c>
      <c r="E3064" s="5" t="inlineStr">
        <is>
          <t>EC</t>
        </is>
      </c>
      <c r="F3064" s="5">
        <f>VLOOKUP(E3064,'5.a Definitions'!E:F,2,FALSE)</f>
        <v/>
      </c>
      <c r="G3064" s="5" t="inlineStr">
        <is>
          <t>MP</t>
        </is>
      </c>
      <c r="H3064" s="5" t="inlineStr">
        <is>
          <t>OP</t>
        </is>
      </c>
      <c r="I3064" s="5">
        <f>VLOOKUP(H3064,'5.a Definitions'!E:F,2,FALSE)</f>
        <v/>
      </c>
      <c r="J3064" s="465" t="inlineStr">
        <is>
          <t xml:space="preserve"> Fuel used as feedstock </t>
        </is>
      </c>
      <c r="K3064" s="465" t="inlineStr">
        <is>
          <t xml:space="preserve"> fuel used as feedstock </t>
        </is>
      </c>
      <c r="L3064" s="465" t="inlineStr">
        <is>
          <t xml:space="preserve"> reactive </t>
        </is>
      </c>
      <c r="M3064" s="465" t="inlineStr">
        <is>
          <t xml:space="preserve"> Nmix </t>
        </is>
      </c>
      <c r="N3064" s="466" t="n">
        <v>1.529770381499869</v>
      </c>
      <c r="O3064" s="467" t="n">
        <v>0.8388531626215618</v>
      </c>
      <c r="P3064" s="468" t="n">
        <v>2003</v>
      </c>
      <c r="Q3064" s="469" t="inlineStr">
        <is>
          <t>SSB table 11561</t>
        </is>
      </c>
      <c r="R3064" s="469" t="inlineStr">
        <is>
          <t>ok</t>
        </is>
      </c>
      <c r="S3064" s="469" t="inlineStr">
        <is>
          <t xml:space="preserve"> text </t>
        </is>
      </c>
      <c r="T3064" s="426" t="inlineStr">
        <is>
          <t>Norway</t>
        </is>
      </c>
      <c r="U3064" s="5" t="inlineStr">
        <is>
          <t>useful output</t>
        </is>
      </c>
      <c r="V3064" s="465" t="n">
        <v>0.04</v>
      </c>
    </row>
    <row r="3065" ht="16" customHeight="1">
      <c r="B3065" s="5" t="inlineStr">
        <is>
          <t>EF.EC-AT.AT</t>
        </is>
      </c>
      <c r="C3065" s="5" t="inlineStr">
        <is>
          <t>EF.EC-AT.AT-Emissions-NH3</t>
        </is>
      </c>
      <c r="D3065" s="5" t="inlineStr">
        <is>
          <t>EF</t>
        </is>
      </c>
      <c r="E3065" s="5" t="inlineStr">
        <is>
          <t>EC</t>
        </is>
      </c>
      <c r="F3065" s="5">
        <f>VLOOKUP(E3065,'5.a Definitions'!E:F,2,FALSE)</f>
        <v/>
      </c>
      <c r="G3065" s="5" t="inlineStr">
        <is>
          <t>AT</t>
        </is>
      </c>
      <c r="H3065" s="5" t="inlineStr">
        <is>
          <t>AT</t>
        </is>
      </c>
      <c r="I3065" s="5">
        <f>VLOOKUP(H3065,'5.a Definitions'!E:F,2,FALSE)</f>
        <v/>
      </c>
      <c r="J3065" s="465" t="inlineStr">
        <is>
          <t xml:space="preserve"> Emissions </t>
        </is>
      </c>
      <c r="K3065" s="465" t="inlineStr">
        <is>
          <t xml:space="preserve"> energy conversion emissions </t>
        </is>
      </c>
      <c r="L3065" s="465" t="inlineStr">
        <is>
          <t xml:space="preserve"> reactive </t>
        </is>
      </c>
      <c r="M3065" s="465" t="inlineStr">
        <is>
          <t xml:space="preserve"> NH3 </t>
        </is>
      </c>
      <c r="N3065" s="466" t="n">
        <v>0</v>
      </c>
      <c r="O3065" s="467" t="n">
        <v>0.5</v>
      </c>
      <c r="P3065" s="468" t="n">
        <v>2003</v>
      </c>
      <c r="Q3065" s="469" t="inlineStr">
        <is>
          <t>CRLTAP Inventory Submissions</t>
        </is>
      </c>
      <c r="R3065" s="469" t="inlineStr">
        <is>
          <t>ok</t>
        </is>
      </c>
      <c r="S3065" s="469" t="inlineStr">
        <is>
          <t xml:space="preserve"> text </t>
        </is>
      </c>
      <c r="T3065" s="426" t="inlineStr">
        <is>
          <t>Norway</t>
        </is>
      </c>
      <c r="U3065" s="5" t="inlineStr">
        <is>
          <t>N wasted</t>
        </is>
      </c>
      <c r="V3065" s="465" t="n">
        <v>0.04</v>
      </c>
    </row>
    <row r="3066" ht="16" customHeight="1">
      <c r="B3066" s="5" t="inlineStr">
        <is>
          <t>EF.EC-AT.AT</t>
        </is>
      </c>
      <c r="C3066" s="5" t="inlineStr">
        <is>
          <t>EF.EC-AT.AT-Emissions-NOx</t>
        </is>
      </c>
      <c r="D3066" s="5" t="inlineStr">
        <is>
          <t>EF</t>
        </is>
      </c>
      <c r="E3066" s="5" t="inlineStr">
        <is>
          <t>EC</t>
        </is>
      </c>
      <c r="F3066" s="5">
        <f>VLOOKUP(E3066,'5.a Definitions'!E:F,2,FALSE)</f>
        <v/>
      </c>
      <c r="G3066" s="5" t="inlineStr">
        <is>
          <t>AT</t>
        </is>
      </c>
      <c r="H3066" s="5" t="inlineStr">
        <is>
          <t>AT</t>
        </is>
      </c>
      <c r="I3066" s="5">
        <f>VLOOKUP(H3066,'5.a Definitions'!E:F,2,FALSE)</f>
        <v/>
      </c>
      <c r="J3066" s="465" t="inlineStr">
        <is>
          <t xml:space="preserve"> Emissions </t>
        </is>
      </c>
      <c r="K3066" s="465" t="inlineStr">
        <is>
          <t xml:space="preserve"> energy conversion emissions </t>
        </is>
      </c>
      <c r="L3066" s="465" t="inlineStr">
        <is>
          <t xml:space="preserve"> reactive </t>
        </is>
      </c>
      <c r="M3066" s="465" t="inlineStr">
        <is>
          <t xml:space="preserve"> NOx </t>
        </is>
      </c>
      <c r="N3066" s="466" t="n">
        <v>14.20758244494085</v>
      </c>
      <c r="O3066" s="467" t="n">
        <v>0.188324588781091</v>
      </c>
      <c r="P3066" s="468" t="n">
        <v>2003</v>
      </c>
      <c r="Q3066" s="469" t="inlineStr">
        <is>
          <t>CRLTAP Inventory Submissions</t>
        </is>
      </c>
      <c r="R3066" s="469" t="inlineStr">
        <is>
          <t>ok</t>
        </is>
      </c>
      <c r="S3066" s="469" t="inlineStr">
        <is>
          <t xml:space="preserve"> text </t>
        </is>
      </c>
      <c r="T3066" s="426" t="inlineStr">
        <is>
          <t>Norway</t>
        </is>
      </c>
      <c r="U3066" s="465" t="inlineStr">
        <is>
          <t xml:space="preserve"> N wasted </t>
        </is>
      </c>
      <c r="V3066" s="465" t="n">
        <v>0.04</v>
      </c>
    </row>
    <row r="3067" ht="16" customHeight="1">
      <c r="B3067" s="5" t="inlineStr">
        <is>
          <t>EF.EC-AT.AT</t>
        </is>
      </c>
      <c r="C3067" s="5" t="inlineStr">
        <is>
          <t>EF.EC-AT.AT-Emissions-N2O</t>
        </is>
      </c>
      <c r="D3067" s="5" t="inlineStr">
        <is>
          <t>EF</t>
        </is>
      </c>
      <c r="E3067" s="5" t="inlineStr">
        <is>
          <t>EC</t>
        </is>
      </c>
      <c r="F3067" s="5">
        <f>VLOOKUP(E3067,'5.a Definitions'!E:F,2,FALSE)</f>
        <v/>
      </c>
      <c r="G3067" s="5" t="inlineStr">
        <is>
          <t>AT</t>
        </is>
      </c>
      <c r="H3067" s="5" t="inlineStr">
        <is>
          <t>AT</t>
        </is>
      </c>
      <c r="I3067" s="5">
        <f>VLOOKUP(H3067,'5.a Definitions'!E:F,2,FALSE)</f>
        <v/>
      </c>
      <c r="J3067" s="465" t="inlineStr">
        <is>
          <t xml:space="preserve"> Emissions </t>
        </is>
      </c>
      <c r="K3067" s="465" t="inlineStr">
        <is>
          <t xml:space="preserve"> energy conversion emissions </t>
        </is>
      </c>
      <c r="L3067" s="465" t="inlineStr">
        <is>
          <t xml:space="preserve"> reactive </t>
        </is>
      </c>
      <c r="M3067" s="465" t="inlineStr">
        <is>
          <t xml:space="preserve"> N2O </t>
        </is>
      </c>
      <c r="N3067" s="466" t="n">
        <v>0.04211441562201634</v>
      </c>
      <c r="O3067" s="467" t="n">
        <v>1.394797542306526</v>
      </c>
      <c r="P3067" s="468" t="n">
        <v>2003</v>
      </c>
      <c r="Q3067" s="469" t="inlineStr">
        <is>
          <t>UNFCCC CRT</t>
        </is>
      </c>
      <c r="R3067" s="469" t="inlineStr">
        <is>
          <t>ok</t>
        </is>
      </c>
      <c r="S3067" s="469" t="inlineStr">
        <is>
          <t xml:space="preserve"> text </t>
        </is>
      </c>
      <c r="T3067" s="426" t="inlineStr">
        <is>
          <t>Norway</t>
        </is>
      </c>
      <c r="U3067" s="465" t="inlineStr">
        <is>
          <t xml:space="preserve"> N wasted </t>
        </is>
      </c>
      <c r="V3067" s="465" t="n">
        <v>0.04</v>
      </c>
    </row>
    <row r="3068" ht="16" customHeight="1">
      <c r="B3068" s="5" t="inlineStr">
        <is>
          <t>EF.EC-AT.AT</t>
        </is>
      </c>
      <c r="C3068" s="5" t="inlineStr">
        <is>
          <t>EF.EC-AT.AT-Emissions-N2</t>
        </is>
      </c>
      <c r="D3068" s="5" t="inlineStr">
        <is>
          <t>EF</t>
        </is>
      </c>
      <c r="E3068" s="5" t="inlineStr">
        <is>
          <t>EC</t>
        </is>
      </c>
      <c r="F3068" s="5">
        <f>VLOOKUP(E3068,'5.a Definitions'!E:F,2,FALSE)</f>
        <v/>
      </c>
      <c r="G3068" s="5" t="inlineStr">
        <is>
          <t>AT</t>
        </is>
      </c>
      <c r="H3068" s="5" t="inlineStr">
        <is>
          <t>AT</t>
        </is>
      </c>
      <c r="I3068" s="5">
        <f>VLOOKUP(H3068,'5.a Definitions'!E:F,2,FALSE)</f>
        <v/>
      </c>
      <c r="J3068" s="465" t="inlineStr">
        <is>
          <t xml:space="preserve"> Emissions </t>
        </is>
      </c>
      <c r="K3068" s="465" t="inlineStr">
        <is>
          <t xml:space="preserve"> energy conversion emissions </t>
        </is>
      </c>
      <c r="L3068" s="465" t="inlineStr">
        <is>
          <t xml:space="preserve"> inert </t>
        </is>
      </c>
      <c r="M3068" s="465" t="inlineStr">
        <is>
          <t xml:space="preserve"> N2 </t>
        </is>
      </c>
      <c r="N3068" s="466" t="n">
        <v>0</v>
      </c>
      <c r="O3068" s="467" t="n">
        <v>10</v>
      </c>
      <c r="P3068" s="468" t="n">
        <v>2003</v>
      </c>
      <c r="Q3068" s="469" t="inlineStr">
        <is>
          <t>mass balance</t>
        </is>
      </c>
      <c r="R3068" s="469" t="inlineStr">
        <is>
          <t>ok</t>
        </is>
      </c>
      <c r="S3068" s="469" t="inlineStr">
        <is>
          <t xml:space="preserve"> text </t>
        </is>
      </c>
      <c r="T3068" s="426" t="inlineStr">
        <is>
          <t>Norway</t>
        </is>
      </c>
      <c r="U3068" s="465" t="inlineStr">
        <is>
          <t xml:space="preserve"> N wasted </t>
        </is>
      </c>
      <c r="V3068" s="465" t="n">
        <v>0.04</v>
      </c>
    </row>
    <row r="3069" ht="16" customHeight="1">
      <c r="B3069" s="5" t="inlineStr">
        <is>
          <t>EF.EC-RW.RW</t>
        </is>
      </c>
      <c r="C3069" s="5" t="inlineStr">
        <is>
          <t>EF.EC-RW.RW-Fuel export-Nmix</t>
        </is>
      </c>
      <c r="D3069" s="5" t="inlineStr">
        <is>
          <t>EF</t>
        </is>
      </c>
      <c r="E3069" s="5" t="inlineStr">
        <is>
          <t>EC</t>
        </is>
      </c>
      <c r="F3069" s="5">
        <f>VLOOKUP(E3069,'5.a Definitions'!E:F,2,FALSE)</f>
        <v/>
      </c>
      <c r="G3069" s="5" t="inlineStr">
        <is>
          <t>RW</t>
        </is>
      </c>
      <c r="H3069" s="5" t="inlineStr">
        <is>
          <t>RW</t>
        </is>
      </c>
      <c r="I3069" s="5">
        <f>VLOOKUP(H3069,'5.a Definitions'!E:F,2,FALSE)</f>
        <v/>
      </c>
      <c r="J3069" s="465" t="inlineStr">
        <is>
          <t xml:space="preserve"> Fuel export </t>
        </is>
      </c>
      <c r="K3069" s="465" t="inlineStr">
        <is>
          <t xml:space="preserve"> fuel export </t>
        </is>
      </c>
      <c r="L3069" s="465" t="inlineStr">
        <is>
          <t xml:space="preserve"> reactive </t>
        </is>
      </c>
      <c r="M3069" s="465" t="inlineStr">
        <is>
          <t xml:space="preserve"> Nmix </t>
        </is>
      </c>
      <c r="N3069" s="466" t="n">
        <v>326.1142413175901</v>
      </c>
      <c r="O3069" s="467" t="n">
        <v>2.7111980560586</v>
      </c>
      <c r="P3069" s="468" t="n">
        <v>2003</v>
      </c>
      <c r="Q3069" s="469" t="inlineStr">
        <is>
          <t>SSB tab 08801</t>
        </is>
      </c>
      <c r="R3069" s="469" t="inlineStr">
        <is>
          <t>ok</t>
        </is>
      </c>
      <c r="S3069" s="469" t="inlineStr">
        <is>
          <t xml:space="preserve"> text </t>
        </is>
      </c>
      <c r="T3069" s="426" t="inlineStr">
        <is>
          <t>Norway</t>
        </is>
      </c>
      <c r="U3069" s="5" t="inlineStr">
        <is>
          <t>useful output</t>
        </is>
      </c>
      <c r="V3069" s="465" t="n">
        <v>0.04</v>
      </c>
    </row>
    <row r="3070" ht="16" customHeight="1">
      <c r="B3070" s="5" t="inlineStr">
        <is>
          <t>EF.IC-AT.AT</t>
        </is>
      </c>
      <c r="C3070" s="5" t="inlineStr">
        <is>
          <t>EF.IC-AT.AT-Emissions-NH3</t>
        </is>
      </c>
      <c r="D3070" s="5" t="inlineStr">
        <is>
          <t>EF</t>
        </is>
      </c>
      <c r="E3070" s="5" t="inlineStr">
        <is>
          <t>IC</t>
        </is>
      </c>
      <c r="F3070" s="5">
        <f>VLOOKUP(E3070,'5.a Definitions'!E:F,2,FALSE)</f>
        <v/>
      </c>
      <c r="G3070" s="5" t="inlineStr">
        <is>
          <t>AT</t>
        </is>
      </c>
      <c r="H3070" s="5" t="inlineStr">
        <is>
          <t>AT</t>
        </is>
      </c>
      <c r="I3070" s="5">
        <f>VLOOKUP(H3070,'5.a Definitions'!E:F,2,FALSE)</f>
        <v/>
      </c>
      <c r="J3070" s="465" t="inlineStr">
        <is>
          <t xml:space="preserve"> Emissions </t>
        </is>
      </c>
      <c r="K3070" s="465" t="inlineStr">
        <is>
          <t xml:space="preserve"> industrial emissions </t>
        </is>
      </c>
      <c r="L3070" s="465" t="inlineStr">
        <is>
          <t xml:space="preserve"> reactive </t>
        </is>
      </c>
      <c r="M3070" s="465" t="inlineStr">
        <is>
          <t xml:space="preserve"> NH3 </t>
        </is>
      </c>
      <c r="N3070" s="466" t="n">
        <v>0.0101900888240112</v>
      </c>
      <c r="O3070" s="467" t="n">
        <v>0.1884695809269201</v>
      </c>
      <c r="P3070" s="468" t="n">
        <v>2003</v>
      </c>
      <c r="Q3070" s="469" t="inlineStr">
        <is>
          <t>CRLTAP Inventory Submissions</t>
        </is>
      </c>
      <c r="R3070" s="469" t="inlineStr">
        <is>
          <t>ok</t>
        </is>
      </c>
      <c r="S3070" s="469" t="inlineStr">
        <is>
          <t xml:space="preserve"> text </t>
        </is>
      </c>
      <c r="T3070" s="426" t="inlineStr">
        <is>
          <t>Norway</t>
        </is>
      </c>
      <c r="U3070" s="465" t="inlineStr">
        <is>
          <t xml:space="preserve"> N wasted </t>
        </is>
      </c>
      <c r="V3070" s="465" t="n">
        <v>0.04</v>
      </c>
    </row>
    <row r="3071">
      <c r="B3071" s="5" t="inlineStr">
        <is>
          <t>EF.IC-AT.AT</t>
        </is>
      </c>
      <c r="C3071" s="5" t="inlineStr">
        <is>
          <t>EF.IC-AT.AT-Emissions-NOx</t>
        </is>
      </c>
      <c r="D3071" s="5" t="inlineStr">
        <is>
          <t>EF</t>
        </is>
      </c>
      <c r="E3071" s="5" t="inlineStr">
        <is>
          <t>IC</t>
        </is>
      </c>
      <c r="F3071" s="5">
        <f>VLOOKUP(E3071,'5.a Definitions'!E:F,2,FALSE)</f>
        <v/>
      </c>
      <c r="G3071" s="5" t="inlineStr">
        <is>
          <t>AT</t>
        </is>
      </c>
      <c r="H3071" s="5" t="inlineStr">
        <is>
          <t>AT</t>
        </is>
      </c>
      <c r="I3071" s="5">
        <f>VLOOKUP(H3071,'5.a Definitions'!E:F,2,FALSE)</f>
        <v/>
      </c>
      <c r="J3071" s="465" t="inlineStr">
        <is>
          <t xml:space="preserve"> Emissions </t>
        </is>
      </c>
      <c r="K3071" s="465" t="inlineStr">
        <is>
          <t xml:space="preserve"> industrial emissions </t>
        </is>
      </c>
      <c r="L3071" s="465" t="inlineStr">
        <is>
          <t xml:space="preserve"> reactive </t>
        </is>
      </c>
      <c r="M3071" s="465" t="inlineStr">
        <is>
          <t xml:space="preserve"> NOx </t>
        </is>
      </c>
      <c r="N3071" s="466" t="n">
        <v>5.408376235339801</v>
      </c>
      <c r="O3071" s="467" t="n">
        <v>0.2498220759126229</v>
      </c>
      <c r="P3071" s="468" t="n">
        <v>2003</v>
      </c>
      <c r="Q3071" s="469" t="inlineStr">
        <is>
          <t>CRLTAP Inventory Submissions</t>
        </is>
      </c>
      <c r="R3071" s="469" t="inlineStr">
        <is>
          <t>ok</t>
        </is>
      </c>
      <c r="S3071" s="469" t="inlineStr">
        <is>
          <t xml:space="preserve"> text </t>
        </is>
      </c>
      <c r="T3071" s="426" t="inlineStr">
        <is>
          <t>Norway</t>
        </is>
      </c>
      <c r="U3071" s="465" t="inlineStr">
        <is>
          <t xml:space="preserve"> N wasted </t>
        </is>
      </c>
      <c r="V3071" s="465" t="n">
        <v>0.04</v>
      </c>
    </row>
    <row r="3072">
      <c r="B3072" s="5" t="inlineStr">
        <is>
          <t>EF.IC-AT.AT</t>
        </is>
      </c>
      <c r="C3072" s="5" t="inlineStr">
        <is>
          <t>EF.IC-AT.AT-Emissions-N2O</t>
        </is>
      </c>
      <c r="D3072" s="5" t="inlineStr">
        <is>
          <t>EF</t>
        </is>
      </c>
      <c r="E3072" s="5" t="inlineStr">
        <is>
          <t>IC</t>
        </is>
      </c>
      <c r="F3072" s="5">
        <f>VLOOKUP(E3072,'5.a Definitions'!E:F,2,FALSE)</f>
        <v/>
      </c>
      <c r="G3072" s="5" t="inlineStr">
        <is>
          <t>AT</t>
        </is>
      </c>
      <c r="H3072" s="5" t="inlineStr">
        <is>
          <t>AT</t>
        </is>
      </c>
      <c r="I3072" s="5">
        <f>VLOOKUP(H3072,'5.a Definitions'!E:F,2,FALSE)</f>
        <v/>
      </c>
      <c r="J3072" s="465" t="inlineStr">
        <is>
          <t xml:space="preserve"> Emissions </t>
        </is>
      </c>
      <c r="K3072" s="465" t="inlineStr">
        <is>
          <t xml:space="preserve"> industrial emissions </t>
        </is>
      </c>
      <c r="L3072" s="465" t="inlineStr">
        <is>
          <t xml:space="preserve"> reactive </t>
        </is>
      </c>
      <c r="M3072" s="465" t="inlineStr">
        <is>
          <t xml:space="preserve"> N2O </t>
        </is>
      </c>
      <c r="N3072" s="466" t="n">
        <v>0.076249773020425</v>
      </c>
      <c r="O3072" s="467" t="n">
        <v>1.394797542306527</v>
      </c>
      <c r="P3072" s="468" t="n">
        <v>2003</v>
      </c>
      <c r="Q3072" s="469" t="inlineStr">
        <is>
          <t>UNFCCC CRT</t>
        </is>
      </c>
      <c r="R3072" s="469" t="inlineStr">
        <is>
          <t>ok</t>
        </is>
      </c>
      <c r="S3072" s="469" t="inlineStr">
        <is>
          <t xml:space="preserve"> text </t>
        </is>
      </c>
      <c r="T3072" s="426" t="inlineStr">
        <is>
          <t>Norway</t>
        </is>
      </c>
      <c r="U3072" s="465" t="inlineStr">
        <is>
          <t xml:space="preserve"> N wasted </t>
        </is>
      </c>
      <c r="V3072" s="465" t="n">
        <v>0.04</v>
      </c>
    </row>
    <row r="3073" ht="16" customHeight="1">
      <c r="B3073" s="5" t="inlineStr">
        <is>
          <t>EF.TR-AT.AT</t>
        </is>
      </c>
      <c r="C3073" s="5" t="inlineStr">
        <is>
          <t>EF.TR-AT.AT-Emissions-NH3</t>
        </is>
      </c>
      <c r="D3073" s="5" t="inlineStr">
        <is>
          <t>EF</t>
        </is>
      </c>
      <c r="E3073" s="5" t="inlineStr">
        <is>
          <t>TR</t>
        </is>
      </c>
      <c r="F3073" s="5">
        <f>VLOOKUP(E3073,'5.a Definitions'!E:F,2,FALSE)</f>
        <v/>
      </c>
      <c r="G3073" s="5" t="inlineStr">
        <is>
          <t>AT</t>
        </is>
      </c>
      <c r="H3073" s="5" t="inlineStr">
        <is>
          <t>AT</t>
        </is>
      </c>
      <c r="I3073" s="5">
        <f>VLOOKUP(H3073,'5.a Definitions'!E:F,2,FALSE)</f>
        <v/>
      </c>
      <c r="J3073" s="465" t="inlineStr">
        <is>
          <t xml:space="preserve"> Emissions </t>
        </is>
      </c>
      <c r="K3073" s="465" t="inlineStr">
        <is>
          <t xml:space="preserve"> transport emissions </t>
        </is>
      </c>
      <c r="L3073" s="465" t="inlineStr">
        <is>
          <t xml:space="preserve"> reactive </t>
        </is>
      </c>
      <c r="M3073" s="465" t="inlineStr">
        <is>
          <t xml:space="preserve"> NH3 </t>
        </is>
      </c>
      <c r="N3073" s="466" t="n">
        <v>1.6287812737038</v>
      </c>
      <c r="O3073" s="467" t="n">
        <v>0.416643341800466</v>
      </c>
      <c r="P3073" s="468" t="n">
        <v>2003</v>
      </c>
      <c r="Q3073" s="469" t="inlineStr">
        <is>
          <t>CRLTAP Inventory Submissions</t>
        </is>
      </c>
      <c r="R3073" s="469" t="inlineStr">
        <is>
          <t>ok</t>
        </is>
      </c>
      <c r="S3073" s="469" t="inlineStr">
        <is>
          <t xml:space="preserve"> text </t>
        </is>
      </c>
      <c r="T3073" s="426" t="inlineStr">
        <is>
          <t>Norway</t>
        </is>
      </c>
      <c r="U3073" s="465" t="inlineStr">
        <is>
          <t xml:space="preserve"> N wasted </t>
        </is>
      </c>
      <c r="V3073" s="465" t="n">
        <v>0.04</v>
      </c>
    </row>
    <row r="3074" ht="16" customHeight="1">
      <c r="B3074" s="5" t="inlineStr">
        <is>
          <t>EF.TR-AT.AT</t>
        </is>
      </c>
      <c r="C3074" s="5" t="inlineStr">
        <is>
          <t>EF.TR-AT.AT-Emissions-NOx</t>
        </is>
      </c>
      <c r="D3074" s="5" t="inlineStr">
        <is>
          <t>EF</t>
        </is>
      </c>
      <c r="E3074" s="5" t="inlineStr">
        <is>
          <t>TR</t>
        </is>
      </c>
      <c r="F3074" s="5">
        <f>VLOOKUP(E3074,'5.a Definitions'!E:F,2,FALSE)</f>
        <v/>
      </c>
      <c r="G3074" s="5" t="inlineStr">
        <is>
          <t>AT</t>
        </is>
      </c>
      <c r="H3074" s="5" t="inlineStr">
        <is>
          <t>AT</t>
        </is>
      </c>
      <c r="I3074" s="5">
        <f>VLOOKUP(H3074,'5.a Definitions'!E:F,2,FALSE)</f>
        <v/>
      </c>
      <c r="J3074" s="465" t="inlineStr">
        <is>
          <t xml:space="preserve"> Emissions </t>
        </is>
      </c>
      <c r="K3074" s="465" t="inlineStr">
        <is>
          <t xml:space="preserve"> transport emissions </t>
        </is>
      </c>
      <c r="L3074" s="465" t="inlineStr">
        <is>
          <t xml:space="preserve"> reactive </t>
        </is>
      </c>
      <c r="M3074" s="465" t="inlineStr">
        <is>
          <t xml:space="preserve"> NOx </t>
        </is>
      </c>
      <c r="N3074" s="466" t="n">
        <v>29.47994646925567</v>
      </c>
      <c r="O3074" s="467" t="n">
        <v>0.1278222886979142</v>
      </c>
      <c r="P3074" s="468" t="n">
        <v>2003</v>
      </c>
      <c r="Q3074" s="469" t="inlineStr">
        <is>
          <t>CRLTAP Inventory Submissions</t>
        </is>
      </c>
      <c r="R3074" s="469" t="inlineStr">
        <is>
          <t>ok</t>
        </is>
      </c>
      <c r="S3074" s="469" t="inlineStr">
        <is>
          <t xml:space="preserve"> text </t>
        </is>
      </c>
      <c r="T3074" s="426" t="inlineStr">
        <is>
          <t>Norway</t>
        </is>
      </c>
      <c r="U3074" s="465" t="inlineStr">
        <is>
          <t xml:space="preserve"> N wasted </t>
        </is>
      </c>
      <c r="V3074" s="465" t="n">
        <v>0.04</v>
      </c>
    </row>
    <row r="3075">
      <c r="B3075" s="5" t="inlineStr">
        <is>
          <t>EF.TR-AT.AT</t>
        </is>
      </c>
      <c r="C3075" s="5" t="inlineStr">
        <is>
          <t>EF.TR-AT.AT-Emissions-N2O</t>
        </is>
      </c>
      <c r="D3075" s="5" t="inlineStr">
        <is>
          <t>EF</t>
        </is>
      </c>
      <c r="E3075" s="5" t="inlineStr">
        <is>
          <t>TR</t>
        </is>
      </c>
      <c r="F3075" s="5">
        <f>VLOOKUP(E3075,'5.a Definitions'!E:F,2,FALSE)</f>
        <v/>
      </c>
      <c r="G3075" s="5" t="inlineStr">
        <is>
          <t>AT</t>
        </is>
      </c>
      <c r="H3075" s="5" t="inlineStr">
        <is>
          <t>AT</t>
        </is>
      </c>
      <c r="I3075" s="5">
        <f>VLOOKUP(H3075,'5.a Definitions'!E:F,2,FALSE)</f>
        <v/>
      </c>
      <c r="J3075" s="465" t="inlineStr">
        <is>
          <t xml:space="preserve"> Emissions </t>
        </is>
      </c>
      <c r="K3075" s="465" t="inlineStr">
        <is>
          <t xml:space="preserve"> transport emissions </t>
        </is>
      </c>
      <c r="L3075" s="465" t="inlineStr">
        <is>
          <t xml:space="preserve"> reactive </t>
        </is>
      </c>
      <c r="M3075" s="465" t="inlineStr">
        <is>
          <t xml:space="preserve"> N2O </t>
        </is>
      </c>
      <c r="N3075" s="466" t="n">
        <v>0.2447234126163996</v>
      </c>
      <c r="O3075" s="467" t="n">
        <v>0.6463342428493241</v>
      </c>
      <c r="P3075" s="468" t="n">
        <v>2003</v>
      </c>
      <c r="Q3075" s="469" t="inlineStr">
        <is>
          <t>UNFCCC CRT</t>
        </is>
      </c>
      <c r="R3075" s="469" t="inlineStr">
        <is>
          <t>ok</t>
        </is>
      </c>
      <c r="S3075" s="469" t="inlineStr">
        <is>
          <t xml:space="preserve"> text </t>
        </is>
      </c>
      <c r="T3075" s="426" t="inlineStr">
        <is>
          <t>Norway</t>
        </is>
      </c>
      <c r="U3075" s="465" t="inlineStr">
        <is>
          <t xml:space="preserve"> N wasted </t>
        </is>
      </c>
      <c r="V3075" s="465" t="n">
        <v>0.04</v>
      </c>
    </row>
    <row r="3076">
      <c r="B3076" s="5" t="inlineStr">
        <is>
          <t>EF.TR-AT.AT</t>
        </is>
      </c>
      <c r="C3076" s="5" t="inlineStr">
        <is>
          <t>EF.TR-AT.AT-Emissions-N2</t>
        </is>
      </c>
      <c r="D3076" s="5" t="inlineStr">
        <is>
          <t>EF</t>
        </is>
      </c>
      <c r="E3076" s="5" t="inlineStr">
        <is>
          <t>TR</t>
        </is>
      </c>
      <c r="F3076" s="5">
        <f>VLOOKUP(E3076,'5.a Definitions'!E:F,2,FALSE)</f>
        <v/>
      </c>
      <c r="G3076" s="5" t="inlineStr">
        <is>
          <t>AT</t>
        </is>
      </c>
      <c r="H3076" s="5" t="inlineStr">
        <is>
          <t>AT</t>
        </is>
      </c>
      <c r="I3076" s="5">
        <f>VLOOKUP(H3076,'5.a Definitions'!E:F,2,FALSE)</f>
        <v/>
      </c>
      <c r="J3076" s="465" t="inlineStr">
        <is>
          <t xml:space="preserve"> Emissions </t>
        </is>
      </c>
      <c r="K3076" s="465" t="inlineStr">
        <is>
          <t xml:space="preserve"> transport emissions </t>
        </is>
      </c>
      <c r="L3076" s="465" t="inlineStr">
        <is>
          <t xml:space="preserve"> inert </t>
        </is>
      </c>
      <c r="M3076" s="465" t="inlineStr">
        <is>
          <t xml:space="preserve"> N2 </t>
        </is>
      </c>
      <c r="N3076" s="466" t="n">
        <v>0</v>
      </c>
      <c r="O3076" s="467" t="n">
        <v>0.2</v>
      </c>
      <c r="P3076" s="468" t="n">
        <v>2003</v>
      </c>
      <c r="Q3076" s="469" t="inlineStr">
        <is>
          <t>mass balance</t>
        </is>
      </c>
      <c r="R3076" s="469" t="inlineStr">
        <is>
          <t>ok</t>
        </is>
      </c>
      <c r="S3076" s="469" t="inlineStr">
        <is>
          <t xml:space="preserve"> text </t>
        </is>
      </c>
      <c r="T3076" s="426" t="inlineStr">
        <is>
          <t>Norway</t>
        </is>
      </c>
      <c r="U3076" s="465" t="inlineStr">
        <is>
          <t xml:space="preserve"> N wasted </t>
        </is>
      </c>
      <c r="V3076" s="465" t="n">
        <v>0.04</v>
      </c>
    </row>
    <row r="3077">
      <c r="B3077" s="5" t="inlineStr">
        <is>
          <t>EF.TR-RW.RW</t>
        </is>
      </c>
      <c r="C3077" s="5" t="inlineStr">
        <is>
          <t>EF.TR-RW.RW-Export of transport fuels-Nmix</t>
        </is>
      </c>
      <c r="D3077" s="5" t="inlineStr">
        <is>
          <t>EF</t>
        </is>
      </c>
      <c r="E3077" s="5" t="inlineStr">
        <is>
          <t>TR</t>
        </is>
      </c>
      <c r="F3077" s="5">
        <f>VLOOKUP(E3077,'5.a Definitions'!E:F,2,FALSE)</f>
        <v/>
      </c>
      <c r="G3077" s="5" t="inlineStr">
        <is>
          <t>RW</t>
        </is>
      </c>
      <c r="H3077" s="5" t="inlineStr">
        <is>
          <t>RW</t>
        </is>
      </c>
      <c r="I3077" s="5">
        <f>VLOOKUP(H3077,'5.a Definitions'!E:F,2,FALSE)</f>
        <v/>
      </c>
      <c r="J3077" s="465" t="inlineStr">
        <is>
          <t xml:space="preserve"> Export of transport fuels </t>
        </is>
      </c>
      <c r="K3077" s="465" t="inlineStr">
        <is>
          <t xml:space="preserve"> export of transport fuel </t>
        </is>
      </c>
      <c r="L3077" s="465" t="inlineStr">
        <is>
          <t xml:space="preserve"> reactive </t>
        </is>
      </c>
      <c r="M3077" s="465" t="inlineStr">
        <is>
          <t xml:space="preserve"> Nmix </t>
        </is>
      </c>
      <c r="N3077" s="466" t="n">
        <v>0.029131021</v>
      </c>
      <c r="O3077" s="467" t="n">
        <v>3.437792041758955</v>
      </c>
      <c r="P3077" s="468" t="n">
        <v>2003</v>
      </c>
      <c r="Q3077" s="469" t="inlineStr">
        <is>
          <t>SSB tab 08801</t>
        </is>
      </c>
      <c r="R3077" s="469" t="inlineStr">
        <is>
          <t>ok</t>
        </is>
      </c>
      <c r="S3077" s="469" t="inlineStr">
        <is>
          <t xml:space="preserve"> text </t>
        </is>
      </c>
      <c r="T3077" s="426" t="inlineStr">
        <is>
          <t>Norway</t>
        </is>
      </c>
      <c r="U3077" s="5" t="inlineStr">
        <is>
          <t>useful output</t>
        </is>
      </c>
      <c r="V3077" s="465" t="n">
        <v>0.04</v>
      </c>
    </row>
    <row r="3078">
      <c r="B3078" s="5" t="inlineStr">
        <is>
          <t>EF.OE-AT.AT</t>
        </is>
      </c>
      <c r="C3078" s="5" t="inlineStr">
        <is>
          <t>EF.OE-AT.AT-Emissions-NH3</t>
        </is>
      </c>
      <c r="D3078" s="5" t="inlineStr">
        <is>
          <t>EF</t>
        </is>
      </c>
      <c r="E3078" s="5" t="inlineStr">
        <is>
          <t>OE</t>
        </is>
      </c>
      <c r="F3078" s="5">
        <f>VLOOKUP(E3078,'5.a Definitions'!E:F,2,FALSE)</f>
        <v/>
      </c>
      <c r="G3078" s="5" t="inlineStr">
        <is>
          <t>AT</t>
        </is>
      </c>
      <c r="H3078" s="5" t="inlineStr">
        <is>
          <t>AT</t>
        </is>
      </c>
      <c r="I3078" s="5">
        <f>VLOOKUP(H3078,'5.a Definitions'!E:F,2,FALSE)</f>
        <v/>
      </c>
      <c r="J3078" s="465" t="inlineStr">
        <is>
          <t xml:space="preserve"> Emissions </t>
        </is>
      </c>
      <c r="K3078" s="465" t="inlineStr">
        <is>
          <t xml:space="preserve"> other fuels emissions </t>
        </is>
      </c>
      <c r="L3078" s="465" t="inlineStr">
        <is>
          <t xml:space="preserve"> reactive </t>
        </is>
      </c>
      <c r="M3078" s="465" t="inlineStr">
        <is>
          <t xml:space="preserve"> NH3 </t>
        </is>
      </c>
      <c r="N3078" s="466" t="n">
        <v>0.0766109143629</v>
      </c>
      <c r="O3078" s="467" t="n">
        <v>0.5693239358451836</v>
      </c>
      <c r="P3078" s="468" t="n">
        <v>2003</v>
      </c>
      <c r="Q3078" s="469" t="inlineStr">
        <is>
          <t>CRLTAP Inventory Submissions</t>
        </is>
      </c>
      <c r="R3078" s="469" t="inlineStr">
        <is>
          <t>ok</t>
        </is>
      </c>
      <c r="S3078" s="469" t="inlineStr">
        <is>
          <t xml:space="preserve"> text </t>
        </is>
      </c>
      <c r="T3078" s="426" t="inlineStr">
        <is>
          <t>Norway</t>
        </is>
      </c>
      <c r="U3078" s="465" t="inlineStr">
        <is>
          <t xml:space="preserve"> N wasted </t>
        </is>
      </c>
      <c r="V3078" s="465" t="n">
        <v>0.04</v>
      </c>
    </row>
    <row r="3079">
      <c r="B3079" s="5" t="inlineStr">
        <is>
          <t>EF.OE-AT.AT</t>
        </is>
      </c>
      <c r="C3079" s="5" t="inlineStr">
        <is>
          <t>EF.OE-AT.AT-Emissions-NOx</t>
        </is>
      </c>
      <c r="D3079" s="5" t="inlineStr">
        <is>
          <t>EF</t>
        </is>
      </c>
      <c r="E3079" s="5" t="inlineStr">
        <is>
          <t>OE</t>
        </is>
      </c>
      <c r="F3079" s="5">
        <f>VLOOKUP(E3079,'5.a Definitions'!E:F,2,FALSE)</f>
        <v/>
      </c>
      <c r="G3079" s="5" t="inlineStr">
        <is>
          <t>AT</t>
        </is>
      </c>
      <c r="H3079" s="5" t="inlineStr">
        <is>
          <t>AT</t>
        </is>
      </c>
      <c r="I3079" s="5">
        <f>VLOOKUP(H3079,'5.a Definitions'!E:F,2,FALSE)</f>
        <v/>
      </c>
      <c r="J3079" s="465" t="inlineStr">
        <is>
          <t xml:space="preserve"> Emissions </t>
        </is>
      </c>
      <c r="K3079" s="465" t="inlineStr">
        <is>
          <t xml:space="preserve"> other fuels emissions </t>
        </is>
      </c>
      <c r="L3079" s="465" t="inlineStr">
        <is>
          <t xml:space="preserve"> reactive </t>
        </is>
      </c>
      <c r="M3079" s="465" t="inlineStr">
        <is>
          <t xml:space="preserve"> NOx </t>
        </is>
      </c>
      <c r="N3079" s="466" t="n">
        <v>8.542344042499801</v>
      </c>
      <c r="O3079" s="467" t="n">
        <v>0.2164650743234474</v>
      </c>
      <c r="P3079" s="468" t="n">
        <v>2003</v>
      </c>
      <c r="Q3079" s="469" t="inlineStr">
        <is>
          <t>CRLTAP Inventory Submissions</t>
        </is>
      </c>
      <c r="R3079" s="469" t="inlineStr">
        <is>
          <t>ok</t>
        </is>
      </c>
      <c r="S3079" s="469" t="inlineStr">
        <is>
          <t xml:space="preserve"> text </t>
        </is>
      </c>
      <c r="T3079" s="426" t="inlineStr">
        <is>
          <t>Norway</t>
        </is>
      </c>
      <c r="U3079" s="465" t="inlineStr">
        <is>
          <t xml:space="preserve"> N wasted </t>
        </is>
      </c>
      <c r="V3079" s="465" t="n">
        <v>0.04</v>
      </c>
    </row>
    <row r="3080">
      <c r="B3080" s="5" t="inlineStr">
        <is>
          <t>EF.OE-AT.AT</t>
        </is>
      </c>
      <c r="C3080" s="5" t="inlineStr">
        <is>
          <t>EF.OE-AT.AT-Emissions-N2O</t>
        </is>
      </c>
      <c r="D3080" s="5" t="inlineStr">
        <is>
          <t>EF</t>
        </is>
      </c>
      <c r="E3080" s="5" t="inlineStr">
        <is>
          <t>OE</t>
        </is>
      </c>
      <c r="F3080" s="5">
        <f>VLOOKUP(E3080,'5.a Definitions'!E:F,2,FALSE)</f>
        <v/>
      </c>
      <c r="G3080" s="5" t="inlineStr">
        <is>
          <t>AT</t>
        </is>
      </c>
      <c r="H3080" s="5" t="inlineStr">
        <is>
          <t>AT</t>
        </is>
      </c>
      <c r="I3080" s="5">
        <f>VLOOKUP(H3080,'5.a Definitions'!E:F,2,FALSE)</f>
        <v/>
      </c>
      <c r="J3080" s="465" t="inlineStr">
        <is>
          <t xml:space="preserve"> Emissions </t>
        </is>
      </c>
      <c r="K3080" s="465" t="inlineStr">
        <is>
          <t xml:space="preserve"> other fuels emissions </t>
        </is>
      </c>
      <c r="L3080" s="465" t="inlineStr">
        <is>
          <t xml:space="preserve"> reactive </t>
        </is>
      </c>
      <c r="M3080" s="465" t="inlineStr">
        <is>
          <t xml:space="preserve"> N2O </t>
        </is>
      </c>
      <c r="N3080" s="466" t="n">
        <v>0.07841731240345676</v>
      </c>
      <c r="O3080" s="467" t="n">
        <v>1.394797542306526</v>
      </c>
      <c r="P3080" s="468" t="n">
        <v>2003</v>
      </c>
      <c r="Q3080" s="469" t="inlineStr">
        <is>
          <t>UNFCCC CRT</t>
        </is>
      </c>
      <c r="R3080" s="469" t="inlineStr">
        <is>
          <t>ok</t>
        </is>
      </c>
      <c r="S3080" s="469" t="inlineStr">
        <is>
          <t xml:space="preserve"> text </t>
        </is>
      </c>
      <c r="T3080" s="426" t="inlineStr">
        <is>
          <t>Norway</t>
        </is>
      </c>
      <c r="U3080" s="465" t="inlineStr">
        <is>
          <t xml:space="preserve"> N wasted </t>
        </is>
      </c>
      <c r="V3080" s="465" t="n">
        <v>0.04</v>
      </c>
    </row>
    <row r="3081" ht="16" customHeight="1" thickBot="1">
      <c r="A3081" s="483" t="n"/>
      <c r="B3081" s="6" t="inlineStr">
        <is>
          <t>EF.OE-AT.AT</t>
        </is>
      </c>
      <c r="C3081" s="6" t="inlineStr">
        <is>
          <t>EF.OE-AT.AT-Emissions-N2</t>
        </is>
      </c>
      <c r="D3081" s="6" t="inlineStr">
        <is>
          <t>EF</t>
        </is>
      </c>
      <c r="E3081" s="6" t="inlineStr">
        <is>
          <t>OE</t>
        </is>
      </c>
      <c r="F3081" s="5">
        <f>VLOOKUP(E3081,'5.a Definitions'!E:F,2,FALSE)</f>
        <v/>
      </c>
      <c r="G3081" s="6" t="inlineStr">
        <is>
          <t>AT</t>
        </is>
      </c>
      <c r="H3081" s="6" t="inlineStr">
        <is>
          <t>AT</t>
        </is>
      </c>
      <c r="I3081" s="5">
        <f>VLOOKUP(H3081,'5.a Definitions'!E:F,2,FALSE)</f>
        <v/>
      </c>
      <c r="J3081" s="470" t="inlineStr">
        <is>
          <t xml:space="preserve"> Emissions </t>
        </is>
      </c>
      <c r="K3081" s="470" t="inlineStr">
        <is>
          <t xml:space="preserve"> other fuels emissions </t>
        </is>
      </c>
      <c r="L3081" s="470" t="inlineStr">
        <is>
          <t xml:space="preserve"> inert </t>
        </is>
      </c>
      <c r="M3081" s="470" t="inlineStr">
        <is>
          <t xml:space="preserve"> N2 </t>
        </is>
      </c>
      <c r="N3081" s="466" t="n">
        <v>0</v>
      </c>
      <c r="O3081" s="471" t="n">
        <v>0.2</v>
      </c>
      <c r="P3081" s="468" t="n">
        <v>2003</v>
      </c>
      <c r="Q3081" s="472" t="inlineStr">
        <is>
          <t>mass balance</t>
        </is>
      </c>
      <c r="R3081" s="469" t="inlineStr">
        <is>
          <t>ok</t>
        </is>
      </c>
      <c r="S3081" s="472" t="inlineStr">
        <is>
          <t xml:space="preserve"> text </t>
        </is>
      </c>
      <c r="T3081" s="426" t="inlineStr">
        <is>
          <t>Norway</t>
        </is>
      </c>
      <c r="U3081" s="470" t="inlineStr">
        <is>
          <t xml:space="preserve"> N wasted </t>
        </is>
      </c>
      <c r="V3081" s="470" t="n">
        <v>0.04</v>
      </c>
    </row>
    <row r="3082" ht="16" customHeight="1">
      <c r="A3082" s="487" t="inlineStr">
        <is>
          <t xml:space="preserve"> Materials and products </t>
        </is>
      </c>
      <c r="B3082" s="452" t="inlineStr">
        <is>
          <t>MP.FP-AG.SM</t>
        </is>
      </c>
      <c r="C3082" s="452" t="inlineStr">
        <is>
          <t>MP.FP-AG.SM-Seeds and planting material -Nmix</t>
        </is>
      </c>
      <c r="D3082" s="452" t="inlineStr">
        <is>
          <t>MP</t>
        </is>
      </c>
      <c r="E3082" s="452" t="inlineStr">
        <is>
          <t>FP</t>
        </is>
      </c>
      <c r="F3082" s="5">
        <f>VLOOKUP(E3082,'5.a Definitions'!E:F,2,FALSE)</f>
        <v/>
      </c>
      <c r="G3082" s="452" t="inlineStr">
        <is>
          <t>AG</t>
        </is>
      </c>
      <c r="H3082" s="452" t="inlineStr">
        <is>
          <t>SM</t>
        </is>
      </c>
      <c r="I3082" s="5">
        <f>VLOOKUP(H3082,'5.a Definitions'!E:F,2,FALSE)</f>
        <v/>
      </c>
      <c r="J3082" s="465" t="inlineStr">
        <is>
          <t xml:space="preserve"> Seeds and planting material  </t>
        </is>
      </c>
      <c r="K3082" s="465" t="inlineStr">
        <is>
          <t xml:space="preserve"> seeds and planting material </t>
        </is>
      </c>
      <c r="L3082" s="465" t="inlineStr">
        <is>
          <t xml:space="preserve"> reactive </t>
        </is>
      </c>
      <c r="M3082" s="465" t="inlineStr">
        <is>
          <t xml:space="preserve"> Nmix </t>
        </is>
      </c>
      <c r="N3082" s="466" t="n">
        <v>1.168607386346484</v>
      </c>
      <c r="O3082" s="467" t="n">
        <v>0.3208967906595468</v>
      </c>
      <c r="P3082" s="468" t="n">
        <v>2003</v>
      </c>
      <c r="Q3082" s="469" t="inlineStr">
        <is>
          <t>NIBIO Totalkalkylen</t>
        </is>
      </c>
      <c r="R3082" s="469" t="inlineStr">
        <is>
          <t>ok</t>
        </is>
      </c>
      <c r="S3082" s="469" t="inlineStr">
        <is>
          <t xml:space="preserve"> text </t>
        </is>
      </c>
      <c r="T3082" s="426" t="inlineStr">
        <is>
          <t>Norway</t>
        </is>
      </c>
      <c r="U3082" s="5" t="inlineStr">
        <is>
          <t>useful output</t>
        </is>
      </c>
      <c r="V3082" s="465" t="n">
        <v>0.04</v>
      </c>
    </row>
    <row r="3083">
      <c r="B3083" s="5" t="inlineStr">
        <is>
          <t>MP.FP-AG.MM</t>
        </is>
      </c>
      <c r="C3083" s="5" t="inlineStr">
        <is>
          <t>MP.FP-AG.MM-Farm animal feed-Nmix</t>
        </is>
      </c>
      <c r="D3083" s="5" t="inlineStr">
        <is>
          <t>MP</t>
        </is>
      </c>
      <c r="E3083" s="5" t="inlineStr">
        <is>
          <t>FP</t>
        </is>
      </c>
      <c r="F3083" s="5">
        <f>VLOOKUP(E3083,'5.a Definitions'!E:F,2,FALSE)</f>
        <v/>
      </c>
      <c r="G3083" s="5" t="inlineStr">
        <is>
          <t>AG</t>
        </is>
      </c>
      <c r="H3083" s="5" t="inlineStr">
        <is>
          <t>MM</t>
        </is>
      </c>
      <c r="I3083" s="5">
        <f>VLOOKUP(H3083,'5.a Definitions'!E:F,2,FALSE)</f>
        <v/>
      </c>
      <c r="J3083" s="465" t="inlineStr">
        <is>
          <t xml:space="preserve"> Farm animal feed </t>
        </is>
      </c>
      <c r="K3083" s="465" t="inlineStr">
        <is>
          <t xml:space="preserve"> farm animal feed </t>
        </is>
      </c>
      <c r="L3083" s="465" t="inlineStr">
        <is>
          <t xml:space="preserve"> reactive </t>
        </is>
      </c>
      <c r="M3083" s="465" t="inlineStr">
        <is>
          <t xml:space="preserve"> Nmix </t>
        </is>
      </c>
      <c r="N3083" s="466" t="n">
        <v>22.5675392</v>
      </c>
      <c r="O3083" s="467" t="n">
        <v>0.09701573124348212</v>
      </c>
      <c r="P3083" s="468" t="n">
        <v>2003</v>
      </c>
      <c r="Q3083" s="469" t="inlineStr">
        <is>
          <t>Kraftfôrstatistikk</t>
        </is>
      </c>
      <c r="R3083" s="469" t="inlineStr">
        <is>
          <t>ok</t>
        </is>
      </c>
      <c r="S3083" s="469" t="inlineStr">
        <is>
          <t xml:space="preserve"> text </t>
        </is>
      </c>
      <c r="T3083" s="426" t="inlineStr">
        <is>
          <t>Norway</t>
        </is>
      </c>
      <c r="U3083" s="5" t="inlineStr">
        <is>
          <t>useful output</t>
        </is>
      </c>
      <c r="V3083" s="465" t="n">
        <v>0.04</v>
      </c>
    </row>
    <row r="3084" ht="16" customHeight="1">
      <c r="B3084" s="5" t="inlineStr">
        <is>
          <t>MP.FP-PR.SO</t>
        </is>
      </c>
      <c r="C3084" s="5" t="inlineStr">
        <is>
          <t>MP.FP-PR.SO-Food industry waste-Nmix</t>
        </is>
      </c>
      <c r="D3084" s="5" t="inlineStr">
        <is>
          <t>MP</t>
        </is>
      </c>
      <c r="E3084" s="5" t="inlineStr">
        <is>
          <t>FP</t>
        </is>
      </c>
      <c r="F3084" s="5">
        <f>VLOOKUP(E3084,'5.a Definitions'!E:F,2,FALSE)</f>
        <v/>
      </c>
      <c r="G3084" s="5" t="inlineStr">
        <is>
          <t>PR</t>
        </is>
      </c>
      <c r="H3084" s="5" t="inlineStr">
        <is>
          <t>SO</t>
        </is>
      </c>
      <c r="I3084" s="5">
        <f>VLOOKUP(H3084,'5.a Definitions'!E:F,2,FALSE)</f>
        <v/>
      </c>
      <c r="J3084" s="465" t="inlineStr">
        <is>
          <t xml:space="preserve"> Food industry waste </t>
        </is>
      </c>
      <c r="K3084" s="465" t="inlineStr">
        <is>
          <t xml:space="preserve"> food industry waste </t>
        </is>
      </c>
      <c r="L3084" s="465" t="inlineStr">
        <is>
          <t xml:space="preserve"> reactive </t>
        </is>
      </c>
      <c r="M3084" s="465" t="inlineStr">
        <is>
          <t xml:space="preserve"> Nmix </t>
        </is>
      </c>
      <c r="N3084" s="466" t="n">
        <v>1.174748031496063</v>
      </c>
      <c r="O3084" s="467" t="n">
        <v>0.7985510817511</v>
      </c>
      <c r="P3084" s="468" t="n">
        <v>2003</v>
      </c>
      <c r="Q3084" s="469" t="inlineStr">
        <is>
          <t>SSB</t>
        </is>
      </c>
      <c r="R3084" s="469" t="inlineStr">
        <is>
          <t>ok</t>
        </is>
      </c>
      <c r="S3084" s="469" t="inlineStr">
        <is>
          <t xml:space="preserve"> text </t>
        </is>
      </c>
      <c r="T3084" s="426" t="inlineStr">
        <is>
          <t>Norway</t>
        </is>
      </c>
      <c r="U3084" s="465" t="inlineStr">
        <is>
          <t xml:space="preserve"> N wasted </t>
        </is>
      </c>
      <c r="V3084" s="465" t="n">
        <v>0.04</v>
      </c>
    </row>
    <row r="3085" ht="16" customHeight="1">
      <c r="B3085" s="5" t="inlineStr">
        <is>
          <t>MP.FP-PR.WW</t>
        </is>
      </c>
      <c r="C3085" s="5" t="inlineStr">
        <is>
          <t>MP.FP-PR.WW-Food industry wastewater-Nmix</t>
        </is>
      </c>
      <c r="D3085" s="5" t="inlineStr">
        <is>
          <t>MP</t>
        </is>
      </c>
      <c r="E3085" s="5" t="inlineStr">
        <is>
          <t>FP</t>
        </is>
      </c>
      <c r="F3085" s="5">
        <f>VLOOKUP(E3085,'5.a Definitions'!E:F,2,FALSE)</f>
        <v/>
      </c>
      <c r="G3085" s="5" t="inlineStr">
        <is>
          <t>PR</t>
        </is>
      </c>
      <c r="H3085" s="5" t="inlineStr">
        <is>
          <t>WW</t>
        </is>
      </c>
      <c r="I3085" s="5">
        <f>VLOOKUP(H3085,'5.a Definitions'!E:F,2,FALSE)</f>
        <v/>
      </c>
      <c r="J3085" s="465" t="inlineStr">
        <is>
          <t xml:space="preserve"> Food industry wastewater </t>
        </is>
      </c>
      <c r="K3085" s="465" t="inlineStr">
        <is>
          <t xml:space="preserve"> food industry wastewater </t>
        </is>
      </c>
      <c r="L3085" s="465" t="inlineStr">
        <is>
          <t xml:space="preserve"> reactive </t>
        </is>
      </c>
      <c r="M3085" s="465" t="inlineStr">
        <is>
          <t xml:space="preserve"> Nmix </t>
        </is>
      </c>
      <c r="N3085" s="466" t="n">
        <v>0.06834423188405796</v>
      </c>
      <c r="O3085" s="467" t="n">
        <v>0.1219441491275467</v>
      </c>
      <c r="P3085" s="468" t="n">
        <v>2003</v>
      </c>
      <c r="Q3085" s="469" t="inlineStr">
        <is>
          <t>Miljødirektoratet</t>
        </is>
      </c>
      <c r="R3085" s="469" t="inlineStr">
        <is>
          <t>ok</t>
        </is>
      </c>
      <c r="S3085" s="469" t="inlineStr">
        <is>
          <t xml:space="preserve"> text </t>
        </is>
      </c>
      <c r="T3085" s="426" t="inlineStr">
        <is>
          <t>Norway</t>
        </is>
      </c>
      <c r="U3085" s="465" t="inlineStr">
        <is>
          <t xml:space="preserve"> N wasted </t>
        </is>
      </c>
      <c r="V3085" s="465" t="n">
        <v>0.04</v>
      </c>
    </row>
    <row r="3086" ht="16" customHeight="1">
      <c r="B3086" s="5" t="inlineStr">
        <is>
          <t>MP.FP-HS.HS</t>
        </is>
      </c>
      <c r="C3086" s="5" t="inlineStr">
        <is>
          <t>MP.FP-HS.HS-Food products-Nmix</t>
        </is>
      </c>
      <c r="D3086" s="5" t="inlineStr">
        <is>
          <t>MP</t>
        </is>
      </c>
      <c r="E3086" s="5" t="inlineStr">
        <is>
          <t>FP</t>
        </is>
      </c>
      <c r="F3086" s="5">
        <f>VLOOKUP(E3086,'5.a Definitions'!E:F,2,FALSE)</f>
        <v/>
      </c>
      <c r="G3086" s="5" t="inlineStr">
        <is>
          <t>HS</t>
        </is>
      </c>
      <c r="H3086" s="5" t="inlineStr">
        <is>
          <t>HS</t>
        </is>
      </c>
      <c r="I3086" s="5">
        <f>VLOOKUP(H3086,'5.a Definitions'!E:F,2,FALSE)</f>
        <v/>
      </c>
      <c r="J3086" s="465" t="inlineStr">
        <is>
          <t xml:space="preserve"> Food products </t>
        </is>
      </c>
      <c r="K3086" s="465" t="inlineStr">
        <is>
          <t xml:space="preserve"> food products </t>
        </is>
      </c>
      <c r="L3086" s="465" t="inlineStr">
        <is>
          <t xml:space="preserve"> reactive </t>
        </is>
      </c>
      <c r="M3086" s="465" t="inlineStr">
        <is>
          <t xml:space="preserve"> Nmix </t>
        </is>
      </c>
      <c r="N3086" s="466" t="n">
        <v>25.18569407044012</v>
      </c>
      <c r="O3086" s="467" t="n">
        <v>0.1883224857349317</v>
      </c>
      <c r="P3086" s="468" t="n">
        <v>2003</v>
      </c>
      <c r="Q3086" s="469" t="inlineStr">
        <is>
          <t>SSB</t>
        </is>
      </c>
      <c r="R3086" s="469" t="inlineStr">
        <is>
          <t>ok</t>
        </is>
      </c>
      <c r="S3086" s="469" t="inlineStr">
        <is>
          <t xml:space="preserve"> text </t>
        </is>
      </c>
      <c r="T3086" s="426" t="inlineStr">
        <is>
          <t>Norway</t>
        </is>
      </c>
      <c r="U3086" s="5" t="inlineStr">
        <is>
          <t>useful output</t>
        </is>
      </c>
      <c r="V3086" s="465" t="n">
        <v>0.04</v>
      </c>
    </row>
    <row r="3087">
      <c r="B3087" s="5" t="inlineStr">
        <is>
          <t>MP.FP-HY.SW</t>
        </is>
      </c>
      <c r="C3087" s="5" t="inlineStr">
        <is>
          <t>MP.FP-HY.SW-Untreated wastewater-Nmix</t>
        </is>
      </c>
      <c r="D3087" s="5" t="inlineStr">
        <is>
          <t>MP</t>
        </is>
      </c>
      <c r="E3087" s="5" t="inlineStr">
        <is>
          <t>FP</t>
        </is>
      </c>
      <c r="F3087" s="5">
        <f>VLOOKUP(E3087,'5.a Definitions'!E:F,2,FALSE)</f>
        <v/>
      </c>
      <c r="G3087" s="5" t="inlineStr">
        <is>
          <t>HY</t>
        </is>
      </c>
      <c r="H3087" s="5" t="inlineStr">
        <is>
          <t>SW</t>
        </is>
      </c>
      <c r="I3087" s="5">
        <f>VLOOKUP(H3087,'5.a Definitions'!E:F,2,FALSE)</f>
        <v/>
      </c>
      <c r="J3087" s="465" t="inlineStr">
        <is>
          <t xml:space="preserve"> Untreated wastewater </t>
        </is>
      </c>
      <c r="K3087" s="465" t="inlineStr">
        <is>
          <t xml:space="preserve"> food industry untreated wastewater </t>
        </is>
      </c>
      <c r="L3087" s="465" t="inlineStr">
        <is>
          <t xml:space="preserve"> reactive </t>
        </is>
      </c>
      <c r="M3087" s="465" t="inlineStr">
        <is>
          <t xml:space="preserve"> Nmix </t>
        </is>
      </c>
      <c r="N3087" s="466" t="n">
        <v>0.359578</v>
      </c>
      <c r="O3087" s="467" t="n">
        <v>0.2588990388246001</v>
      </c>
      <c r="P3087" s="468" t="n">
        <v>2003</v>
      </c>
      <c r="Q3087" s="469" t="inlineStr">
        <is>
          <t>Miljødirektoratet</t>
        </is>
      </c>
      <c r="R3087" s="469" t="inlineStr">
        <is>
          <t>ok</t>
        </is>
      </c>
      <c r="S3087" s="469" t="inlineStr">
        <is>
          <t xml:space="preserve"> text </t>
        </is>
      </c>
      <c r="T3087" s="426" t="inlineStr">
        <is>
          <t>Norway</t>
        </is>
      </c>
      <c r="U3087" s="465" t="inlineStr">
        <is>
          <t xml:space="preserve"> N wasted </t>
        </is>
      </c>
      <c r="V3087" s="465" t="n">
        <v>0.04</v>
      </c>
    </row>
    <row r="3088">
      <c r="B3088" s="5" t="inlineStr">
        <is>
          <t>MP.FP-HY.AC</t>
        </is>
      </c>
      <c r="C3088" s="5" t="inlineStr">
        <is>
          <t>MP.FP-HY.AC-Feed to freshwater aquaculture-Nmix</t>
        </is>
      </c>
      <c r="D3088" s="5" t="inlineStr">
        <is>
          <t>MP</t>
        </is>
      </c>
      <c r="E3088" s="5" t="inlineStr">
        <is>
          <t>FP</t>
        </is>
      </c>
      <c r="F3088" s="5">
        <f>VLOOKUP(E3088,'5.a Definitions'!E:F,2,FALSE)</f>
        <v/>
      </c>
      <c r="G3088" s="5" t="inlineStr">
        <is>
          <t>HY</t>
        </is>
      </c>
      <c r="H3088" s="5" t="inlineStr">
        <is>
          <t>AC</t>
        </is>
      </c>
      <c r="I3088" s="5">
        <f>VLOOKUP(H3088,'5.a Definitions'!E:F,2,FALSE)</f>
        <v/>
      </c>
      <c r="J3088" s="465" t="inlineStr">
        <is>
          <t xml:space="preserve"> Feed to freshwater aquaculture </t>
        </is>
      </c>
      <c r="K3088" s="465" t="inlineStr">
        <is>
          <t xml:space="preserve"> feed to freshwater aquaculture </t>
        </is>
      </c>
      <c r="L3088" s="465" t="inlineStr">
        <is>
          <t xml:space="preserve"> reactive </t>
        </is>
      </c>
      <c r="M3088" s="465" t="inlineStr">
        <is>
          <t xml:space="preserve"> Nmix </t>
        </is>
      </c>
      <c r="N3088" s="466" t="n">
        <v>0</v>
      </c>
      <c r="O3088" s="467" t="n">
        <v>0.2</v>
      </c>
      <c r="P3088" s="468" t="n">
        <v>2003</v>
      </c>
      <c r="Q3088" s="469" t="inlineStr">
        <is>
          <t>no production</t>
        </is>
      </c>
      <c r="R3088" s="469" t="inlineStr">
        <is>
          <t>ok</t>
        </is>
      </c>
      <c r="S3088" s="469" t="inlineStr">
        <is>
          <t xml:space="preserve"> text </t>
        </is>
      </c>
      <c r="T3088" s="426" t="inlineStr">
        <is>
          <t>Norway</t>
        </is>
      </c>
      <c r="U3088" s="5" t="inlineStr">
        <is>
          <t>useful output</t>
        </is>
      </c>
      <c r="V3088" s="465" t="n">
        <v>0.04</v>
      </c>
    </row>
    <row r="3089" ht="16" customHeight="1">
      <c r="B3089" s="5" t="inlineStr">
        <is>
          <t>MP.FP-HY.AC</t>
        </is>
      </c>
      <c r="C3089" s="5" t="inlineStr">
        <is>
          <t>MP.FP-HY.AC-Feed to coastal aquaculture-Nmix</t>
        </is>
      </c>
      <c r="D3089" s="5" t="inlineStr">
        <is>
          <t>MP</t>
        </is>
      </c>
      <c r="E3089" s="5" t="inlineStr">
        <is>
          <t>FP</t>
        </is>
      </c>
      <c r="F3089" s="5">
        <f>VLOOKUP(E3089,'5.a Definitions'!E:F,2,FALSE)</f>
        <v/>
      </c>
      <c r="G3089" s="5" t="inlineStr">
        <is>
          <t>HY</t>
        </is>
      </c>
      <c r="H3089" s="5" t="inlineStr">
        <is>
          <t>AC</t>
        </is>
      </c>
      <c r="I3089" s="5">
        <f>VLOOKUP(H3089,'5.a Definitions'!E:F,2,FALSE)</f>
        <v/>
      </c>
      <c r="J3089" s="465" t="inlineStr">
        <is>
          <t xml:space="preserve"> Feed to coastal aquaculture </t>
        </is>
      </c>
      <c r="K3089" s="465" t="inlineStr">
        <is>
          <t xml:space="preserve"> feed to coastal aquaculture </t>
        </is>
      </c>
      <c r="L3089" s="465" t="inlineStr">
        <is>
          <t xml:space="preserve"> reactive </t>
        </is>
      </c>
      <c r="M3089" s="465" t="inlineStr">
        <is>
          <t xml:space="preserve"> Nmix </t>
        </is>
      </c>
      <c r="N3089" s="466" t="n">
        <v>10.79285996134518</v>
      </c>
      <c r="O3089" s="467" t="n">
        <v>0.4227965268110422</v>
      </c>
      <c r="P3089" s="468" t="n">
        <v>2003</v>
      </c>
      <c r="Q3089" s="469" t="inlineStr">
        <is>
          <t>Fiskeridirektoratet</t>
        </is>
      </c>
      <c r="R3089" s="469" t="inlineStr">
        <is>
          <t>ok</t>
        </is>
      </c>
      <c r="S3089" s="469" t="inlineStr">
        <is>
          <t xml:space="preserve"> text </t>
        </is>
      </c>
      <c r="T3089" s="426" t="inlineStr">
        <is>
          <t>Norway</t>
        </is>
      </c>
      <c r="U3089" s="5" t="inlineStr">
        <is>
          <t>useful output</t>
        </is>
      </c>
      <c r="V3089" s="465" t="n">
        <v>0.04</v>
      </c>
    </row>
    <row r="3090">
      <c r="B3090" s="5" t="inlineStr">
        <is>
          <t>MP.FP-RW.RW</t>
        </is>
      </c>
      <c r="C3090" s="5" t="inlineStr">
        <is>
          <t>MP.FP-RW.RW-Food export-Nmix</t>
        </is>
      </c>
      <c r="D3090" s="5" t="inlineStr">
        <is>
          <t>MP</t>
        </is>
      </c>
      <c r="E3090" s="5" t="inlineStr">
        <is>
          <t>FP</t>
        </is>
      </c>
      <c r="F3090" s="5">
        <f>VLOOKUP(E3090,'5.a Definitions'!E:F,2,FALSE)</f>
        <v/>
      </c>
      <c r="G3090" s="5" t="inlineStr">
        <is>
          <t>RW</t>
        </is>
      </c>
      <c r="H3090" s="5" t="inlineStr">
        <is>
          <t>RW</t>
        </is>
      </c>
      <c r="I3090" s="5">
        <f>VLOOKUP(H3090,'5.a Definitions'!E:F,2,FALSE)</f>
        <v/>
      </c>
      <c r="J3090" s="465" t="inlineStr">
        <is>
          <t xml:space="preserve"> Food export </t>
        </is>
      </c>
      <c r="K3090" s="465" t="inlineStr">
        <is>
          <t xml:space="preserve"> food export </t>
        </is>
      </c>
      <c r="L3090" s="465" t="inlineStr">
        <is>
          <t xml:space="preserve"> reactive </t>
        </is>
      </c>
      <c r="M3090" s="465" t="inlineStr">
        <is>
          <t xml:space="preserve"> Nmix </t>
        </is>
      </c>
      <c r="N3090" s="466" t="n">
        <v>49.174662029</v>
      </c>
      <c r="O3090" s="467" t="n">
        <v>0.2029252105564572</v>
      </c>
      <c r="P3090" s="468" t="n">
        <v>2003</v>
      </c>
      <c r="Q3090" s="469" t="inlineStr">
        <is>
          <t>SSB tab 08801</t>
        </is>
      </c>
      <c r="R3090" s="469" t="inlineStr">
        <is>
          <t>ok</t>
        </is>
      </c>
      <c r="S3090" s="469" t="inlineStr">
        <is>
          <t xml:space="preserve"> text </t>
        </is>
      </c>
      <c r="T3090" s="426" t="inlineStr">
        <is>
          <t>Norway</t>
        </is>
      </c>
      <c r="U3090" s="5" t="inlineStr">
        <is>
          <t>useful output</t>
        </is>
      </c>
      <c r="V3090" s="465" t="n">
        <v>0.04</v>
      </c>
    </row>
    <row r="3091" ht="16" customHeight="1">
      <c r="B3091" s="475" t="inlineStr">
        <is>
          <t>MP.FP-RW.RW</t>
        </is>
      </c>
      <c r="C3091" s="475" t="inlineStr">
        <is>
          <t>MP.FP-RW.RW-Feed export-Nmix</t>
        </is>
      </c>
      <c r="D3091" s="475" t="inlineStr">
        <is>
          <t>MP</t>
        </is>
      </c>
      <c r="E3091" s="475" t="inlineStr">
        <is>
          <t>FP</t>
        </is>
      </c>
      <c r="F3091" s="5">
        <f>VLOOKUP(E3091,'5.a Definitions'!E:F,2,FALSE)</f>
        <v/>
      </c>
      <c r="G3091" s="475" t="inlineStr">
        <is>
          <t>RW</t>
        </is>
      </c>
      <c r="H3091" s="475" t="inlineStr">
        <is>
          <t>RW</t>
        </is>
      </c>
      <c r="I3091" s="5">
        <f>VLOOKUP(H3091,'5.a Definitions'!E:F,2,FALSE)</f>
        <v/>
      </c>
      <c r="J3091" s="465" t="inlineStr">
        <is>
          <t>Feed export</t>
        </is>
      </c>
      <c r="K3091" s="465" t="inlineStr">
        <is>
          <t>feed export</t>
        </is>
      </c>
      <c r="L3091" s="465" t="inlineStr">
        <is>
          <t>reactive</t>
        </is>
      </c>
      <c r="M3091" s="465" t="inlineStr">
        <is>
          <t>Nmix</t>
        </is>
      </c>
      <c r="N3091" s="466" t="n">
        <v>17.558733542</v>
      </c>
      <c r="O3091" s="467" t="n">
        <v>0.1380628389785784</v>
      </c>
      <c r="P3091" s="468" t="n">
        <v>2003</v>
      </c>
      <c r="Q3091" s="469" t="inlineStr">
        <is>
          <t>SSB tab 08801</t>
        </is>
      </c>
      <c r="R3091" s="469" t="inlineStr">
        <is>
          <t>ok</t>
        </is>
      </c>
      <c r="S3091" s="469" t="inlineStr">
        <is>
          <t>text</t>
        </is>
      </c>
      <c r="T3091" s="476" t="inlineStr">
        <is>
          <t>Norway</t>
        </is>
      </c>
      <c r="U3091" s="5" t="inlineStr">
        <is>
          <t>useful output</t>
        </is>
      </c>
      <c r="V3091" s="465">
        <f>(O2940*N2940)^2</f>
        <v/>
      </c>
    </row>
    <row r="3092" ht="16" customHeight="1">
      <c r="B3092" s="5" t="inlineStr">
        <is>
          <t>MP.OP-AG.SM</t>
        </is>
      </c>
      <c r="C3092" s="5" t="inlineStr">
        <is>
          <t>MP.OP-AG.SM-Mineral fertilizer-Nmix</t>
        </is>
      </c>
      <c r="D3092" s="5" t="inlineStr">
        <is>
          <t>MP</t>
        </is>
      </c>
      <c r="E3092" s="5" t="inlineStr">
        <is>
          <t>OP</t>
        </is>
      </c>
      <c r="F3092" s="5">
        <f>VLOOKUP(E3092,'5.a Definitions'!E:F,2,FALSE)</f>
        <v/>
      </c>
      <c r="G3092" s="5" t="inlineStr">
        <is>
          <t>AG</t>
        </is>
      </c>
      <c r="H3092" s="5" t="inlineStr">
        <is>
          <t>SM</t>
        </is>
      </c>
      <c r="I3092" s="5">
        <f>VLOOKUP(H3092,'5.a Definitions'!E:F,2,FALSE)</f>
        <v/>
      </c>
      <c r="J3092" s="465" t="inlineStr">
        <is>
          <t xml:space="preserve"> Mineral fertilizer </t>
        </is>
      </c>
      <c r="K3092" s="465" t="inlineStr">
        <is>
          <t xml:space="preserve"> mineral fertilizer to agriculture </t>
        </is>
      </c>
      <c r="L3092" s="465" t="inlineStr">
        <is>
          <t xml:space="preserve"> reactive </t>
        </is>
      </c>
      <c r="M3092" s="465" t="inlineStr">
        <is>
          <t xml:space="preserve"> Nmix </t>
        </is>
      </c>
      <c r="N3092" s="466" t="n">
        <v>65.18000000000001</v>
      </c>
      <c r="O3092" s="467" t="n">
        <v>0.5002766116946438</v>
      </c>
      <c r="P3092" s="468" t="n">
        <v>2003</v>
      </c>
      <c r="Q3092" s="469" t="inlineStr">
        <is>
          <t>FAOSTAT Fertilizer by nutrient (Agricultural Use - Import)</t>
        </is>
      </c>
      <c r="R3092" s="469" t="inlineStr">
        <is>
          <t>ok</t>
        </is>
      </c>
      <c r="S3092" s="469" t="inlineStr">
        <is>
          <t xml:space="preserve"> text </t>
        </is>
      </c>
      <c r="T3092" s="426" t="inlineStr">
        <is>
          <t>Norway</t>
        </is>
      </c>
      <c r="U3092" s="5" t="inlineStr">
        <is>
          <t>useful output</t>
        </is>
      </c>
      <c r="V3092" s="465" t="n">
        <v>0.04</v>
      </c>
    </row>
    <row r="3093" ht="16" customHeight="1">
      <c r="B3093" s="475" t="inlineStr">
        <is>
          <t>MP.OP-EF.IC</t>
        </is>
      </c>
      <c r="C3093" s="475" t="inlineStr">
        <is>
          <t>MP.OP-EF.IC-Industrial waste fuels-Nmix</t>
        </is>
      </c>
      <c r="D3093" s="475" t="inlineStr">
        <is>
          <t>MP</t>
        </is>
      </c>
      <c r="E3093" s="475" t="inlineStr">
        <is>
          <t>OP</t>
        </is>
      </c>
      <c r="F3093" s="5">
        <f>VLOOKUP(E3093,'5.a Definitions'!E:F,2,FALSE)</f>
        <v/>
      </c>
      <c r="G3093" s="475" t="inlineStr">
        <is>
          <t>EF</t>
        </is>
      </c>
      <c r="H3093" s="475" t="inlineStr">
        <is>
          <t>IC</t>
        </is>
      </c>
      <c r="I3093" s="5">
        <f>VLOOKUP(H3093,'5.a Definitions'!E:F,2,FALSE)</f>
        <v/>
      </c>
      <c r="J3093" s="465" t="inlineStr">
        <is>
          <t>Industrial waste fuel</t>
        </is>
      </c>
      <c r="K3093" s="465" t="inlineStr">
        <is>
          <t>industrial waste fuel</t>
        </is>
      </c>
      <c r="L3093" s="465" t="inlineStr">
        <is>
          <t>reactive</t>
        </is>
      </c>
      <c r="M3093" s="465" t="inlineStr">
        <is>
          <t>Nmix</t>
        </is>
      </c>
      <c r="N3093" s="466" t="n">
        <v>3.762820512820512</v>
      </c>
      <c r="O3093" s="467" t="n">
        <v>0.5100414088585858</v>
      </c>
      <c r="P3093" s="468" t="n">
        <v>2003</v>
      </c>
      <c r="Q3093" s="469" t="inlineStr">
        <is>
          <t>SSB</t>
        </is>
      </c>
      <c r="R3093" s="469" t="inlineStr">
        <is>
          <t>ok</t>
        </is>
      </c>
      <c r="S3093" s="469" t="inlineStr">
        <is>
          <t>text</t>
        </is>
      </c>
      <c r="T3093" s="476" t="inlineStr">
        <is>
          <t>Norway</t>
        </is>
      </c>
      <c r="U3093" s="5" t="inlineStr">
        <is>
          <t>useful output</t>
        </is>
      </c>
      <c r="V3093" s="465">
        <f>(O2961*N2961)^2</f>
        <v/>
      </c>
    </row>
    <row r="3094" ht="16" customHeight="1">
      <c r="B3094" s="5" t="inlineStr">
        <is>
          <t>MP.OP-PR.SO</t>
        </is>
      </c>
      <c r="C3094" s="5" t="inlineStr">
        <is>
          <t>MP.OP-PR.SO-Other industry waste-Nmix</t>
        </is>
      </c>
      <c r="D3094" s="5" t="inlineStr">
        <is>
          <t>MP</t>
        </is>
      </c>
      <c r="E3094" s="5" t="inlineStr">
        <is>
          <t>OP</t>
        </is>
      </c>
      <c r="F3094" s="5">
        <f>VLOOKUP(E3094,'5.a Definitions'!E:F,2,FALSE)</f>
        <v/>
      </c>
      <c r="G3094" s="5" t="inlineStr">
        <is>
          <t>PR</t>
        </is>
      </c>
      <c r="H3094" s="5" t="inlineStr">
        <is>
          <t>SO</t>
        </is>
      </c>
      <c r="I3094" s="5">
        <f>VLOOKUP(H3094,'5.a Definitions'!E:F,2,FALSE)</f>
        <v/>
      </c>
      <c r="J3094" s="465" t="inlineStr">
        <is>
          <t xml:space="preserve"> Other industry waste </t>
        </is>
      </c>
      <c r="K3094" s="465" t="inlineStr">
        <is>
          <t xml:space="preserve"> other industry waste </t>
        </is>
      </c>
      <c r="L3094" s="465" t="inlineStr">
        <is>
          <t xml:space="preserve"> reactive </t>
        </is>
      </c>
      <c r="M3094" s="465" t="inlineStr">
        <is>
          <t xml:space="preserve"> Nmix </t>
        </is>
      </c>
      <c r="N3094" s="466" t="n">
        <v>5.700500000000001</v>
      </c>
      <c r="O3094" s="467" t="n">
        <v>0.5403314206124017</v>
      </c>
      <c r="P3094" s="468" t="n">
        <v>2003</v>
      </c>
      <c r="Q3094" s="469" t="inlineStr">
        <is>
          <t>SSB</t>
        </is>
      </c>
      <c r="R3094" s="469" t="inlineStr">
        <is>
          <t>ok</t>
        </is>
      </c>
      <c r="S3094" s="469" t="inlineStr">
        <is>
          <t xml:space="preserve"> text </t>
        </is>
      </c>
      <c r="T3094" s="426" t="inlineStr">
        <is>
          <t>Norway</t>
        </is>
      </c>
      <c r="U3094" s="465" t="inlineStr">
        <is>
          <t xml:space="preserve"> N wasted </t>
        </is>
      </c>
      <c r="V3094" s="465" t="n">
        <v>0.04</v>
      </c>
    </row>
    <row r="3095" ht="16" customHeight="1">
      <c r="B3095" s="5" t="inlineStr">
        <is>
          <t>MP.OP-PR.WW</t>
        </is>
      </c>
      <c r="C3095" s="5" t="inlineStr">
        <is>
          <t>MP.OP-PR.WW-Other industry wastewater-Nmix</t>
        </is>
      </c>
      <c r="D3095" s="5" t="inlineStr">
        <is>
          <t>MP</t>
        </is>
      </c>
      <c r="E3095" s="5" t="inlineStr">
        <is>
          <t>OP</t>
        </is>
      </c>
      <c r="F3095" s="5">
        <f>VLOOKUP(E3095,'5.a Definitions'!E:F,2,FALSE)</f>
        <v/>
      </c>
      <c r="G3095" s="5" t="inlineStr">
        <is>
          <t>PR</t>
        </is>
      </c>
      <c r="H3095" s="5" t="inlineStr">
        <is>
          <t>WW</t>
        </is>
      </c>
      <c r="I3095" s="5">
        <f>VLOOKUP(H3095,'5.a Definitions'!E:F,2,FALSE)</f>
        <v/>
      </c>
      <c r="J3095" s="465" t="inlineStr">
        <is>
          <t xml:space="preserve"> Other industry wastewater </t>
        </is>
      </c>
      <c r="K3095" s="465" t="inlineStr">
        <is>
          <t xml:space="preserve"> other industry wastewater </t>
        </is>
      </c>
      <c r="L3095" s="465" t="inlineStr">
        <is>
          <t xml:space="preserve"> reactive </t>
        </is>
      </c>
      <c r="M3095" s="465" t="inlineStr">
        <is>
          <t xml:space="preserve"> Nmix </t>
        </is>
      </c>
      <c r="N3095" s="466" t="n">
        <v>0.032859</v>
      </c>
      <c r="O3095" s="467" t="n">
        <v>0.299391638972293</v>
      </c>
      <c r="P3095" s="468" t="n">
        <v>2003</v>
      </c>
      <c r="Q3095" s="469" t="inlineStr">
        <is>
          <t>Miljødirektoratet</t>
        </is>
      </c>
      <c r="R3095" s="469" t="inlineStr">
        <is>
          <t>ok</t>
        </is>
      </c>
      <c r="S3095" s="469" t="inlineStr">
        <is>
          <t xml:space="preserve"> text </t>
        </is>
      </c>
      <c r="T3095" s="426" t="inlineStr">
        <is>
          <t>Norway</t>
        </is>
      </c>
      <c r="U3095" s="465" t="inlineStr">
        <is>
          <t xml:space="preserve"> N wasted </t>
        </is>
      </c>
      <c r="V3095" s="465" t="n">
        <v>0.04</v>
      </c>
    </row>
    <row r="3096" ht="16" customHeight="1">
      <c r="B3096" s="5" t="inlineStr">
        <is>
          <t>MP.OP-HS.HS</t>
        </is>
      </c>
      <c r="C3096" s="5" t="inlineStr">
        <is>
          <t>MP.OP-HS.HS-Mineral fertilizer-Nmix</t>
        </is>
      </c>
      <c r="D3096" s="5" t="inlineStr">
        <is>
          <t>MP</t>
        </is>
      </c>
      <c r="E3096" s="5" t="inlineStr">
        <is>
          <t>OP</t>
        </is>
      </c>
      <c r="F3096" s="5">
        <f>VLOOKUP(E3096,'5.a Definitions'!E:F,2,FALSE)</f>
        <v/>
      </c>
      <c r="G3096" s="5" t="inlineStr">
        <is>
          <t>HS</t>
        </is>
      </c>
      <c r="H3096" s="5" t="inlineStr">
        <is>
          <t>HS</t>
        </is>
      </c>
      <c r="I3096" s="5">
        <f>VLOOKUP(H3096,'5.a Definitions'!E:F,2,FALSE)</f>
        <v/>
      </c>
      <c r="J3096" s="465" t="inlineStr">
        <is>
          <t xml:space="preserve"> Mineral fertilizer </t>
        </is>
      </c>
      <c r="K3096" s="465" t="inlineStr">
        <is>
          <t xml:space="preserve"> mineral fertilizer to settlements </t>
        </is>
      </c>
      <c r="L3096" s="465" t="inlineStr">
        <is>
          <t xml:space="preserve"> reactive </t>
        </is>
      </c>
      <c r="M3096" s="465" t="inlineStr">
        <is>
          <t xml:space="preserve"> Nmix </t>
        </is>
      </c>
      <c r="N3096" s="466" t="n">
        <v>2.093612244897959</v>
      </c>
      <c r="O3096" s="467" t="n">
        <v>0.576501852739607</v>
      </c>
      <c r="P3096" s="468" t="n">
        <v>2003</v>
      </c>
      <c r="Q3096" s="469" t="inlineStr">
        <is>
          <t>FAOSTAT Fertilizer by nutrient</t>
        </is>
      </c>
      <c r="R3096" s="469" t="inlineStr">
        <is>
          <t>ok</t>
        </is>
      </c>
      <c r="S3096" s="469" t="inlineStr">
        <is>
          <t xml:space="preserve"> text </t>
        </is>
      </c>
      <c r="T3096" s="426" t="inlineStr">
        <is>
          <t>Norway</t>
        </is>
      </c>
      <c r="U3096" s="5" t="inlineStr">
        <is>
          <t>useful output</t>
        </is>
      </c>
      <c r="V3096" s="465" t="n">
        <v>0.04</v>
      </c>
    </row>
    <row r="3097" ht="16" customHeight="1">
      <c r="B3097" s="5" t="inlineStr">
        <is>
          <t>MP.OP-HS.HS</t>
        </is>
      </c>
      <c r="C3097" s="5" t="inlineStr">
        <is>
          <t>MP.OP-HS.HS-Consumer goods-Nmix</t>
        </is>
      </c>
      <c r="D3097" s="5" t="inlineStr">
        <is>
          <t>MP</t>
        </is>
      </c>
      <c r="E3097" s="5" t="inlineStr">
        <is>
          <t>OP</t>
        </is>
      </c>
      <c r="F3097" s="5">
        <f>VLOOKUP(E3097,'5.a Definitions'!E:F,2,FALSE)</f>
        <v/>
      </c>
      <c r="G3097" s="5" t="inlineStr">
        <is>
          <t>HS</t>
        </is>
      </c>
      <c r="H3097" s="5" t="inlineStr">
        <is>
          <t>HS</t>
        </is>
      </c>
      <c r="I3097" s="5">
        <f>VLOOKUP(H3097,'5.a Definitions'!E:F,2,FALSE)</f>
        <v/>
      </c>
      <c r="J3097" s="465" t="inlineStr">
        <is>
          <t xml:space="preserve"> Consumer goods </t>
        </is>
      </c>
      <c r="K3097" s="465" t="inlineStr">
        <is>
          <t xml:space="preserve"> consumer goods </t>
        </is>
      </c>
      <c r="L3097" s="465" t="inlineStr">
        <is>
          <t xml:space="preserve"> reactive </t>
        </is>
      </c>
      <c r="M3097" s="465" t="inlineStr">
        <is>
          <t xml:space="preserve"> Nmix </t>
        </is>
      </c>
      <c r="N3097" s="466" t="n">
        <v>12.00044736415435</v>
      </c>
      <c r="O3097" s="467" t="n">
        <v>0.3567956287025844</v>
      </c>
      <c r="P3097" s="468" t="n">
        <v>2003</v>
      </c>
      <c r="Q3097" s="469" t="inlineStr">
        <is>
          <t>Massebalanse (Inflows - Outflows)</t>
        </is>
      </c>
      <c r="R3097" s="469" t="inlineStr">
        <is>
          <t>ok</t>
        </is>
      </c>
      <c r="S3097" s="469" t="inlineStr">
        <is>
          <t xml:space="preserve"> text </t>
        </is>
      </c>
      <c r="T3097" s="426" t="inlineStr">
        <is>
          <t>Norway</t>
        </is>
      </c>
      <c r="U3097" s="5" t="inlineStr">
        <is>
          <t>useful output</t>
        </is>
      </c>
      <c r="V3097" s="465" t="n">
        <v>0.04</v>
      </c>
    </row>
    <row r="3098" ht="16" customHeight="1">
      <c r="B3098" s="5" t="inlineStr">
        <is>
          <t>MP.OP-AT.AT</t>
        </is>
      </c>
      <c r="C3098" s="5" t="inlineStr">
        <is>
          <t>MP.OP-AT.AT-Emissions-NH3</t>
        </is>
      </c>
      <c r="D3098" s="5" t="inlineStr">
        <is>
          <t>MP</t>
        </is>
      </c>
      <c r="E3098" s="5" t="inlineStr">
        <is>
          <t>OP</t>
        </is>
      </c>
      <c r="F3098" s="5">
        <f>VLOOKUP(E3098,'5.a Definitions'!E:F,2,FALSE)</f>
        <v/>
      </c>
      <c r="G3098" s="5" t="inlineStr">
        <is>
          <t>AT</t>
        </is>
      </c>
      <c r="H3098" s="5" t="inlineStr">
        <is>
          <t>AT</t>
        </is>
      </c>
      <c r="I3098" s="5">
        <f>VLOOKUP(H3098,'5.a Definitions'!E:F,2,FALSE)</f>
        <v/>
      </c>
      <c r="J3098" s="465" t="inlineStr">
        <is>
          <t xml:space="preserve"> Emissions </t>
        </is>
      </c>
      <c r="K3098" s="465" t="inlineStr">
        <is>
          <t xml:space="preserve"> process emissions </t>
        </is>
      </c>
      <c r="L3098" s="465" t="inlineStr">
        <is>
          <t xml:space="preserve"> reactive </t>
        </is>
      </c>
      <c r="M3098" s="465" t="inlineStr">
        <is>
          <t xml:space="preserve"> NH3 </t>
        </is>
      </c>
      <c r="N3098" s="466" t="n">
        <v>0.4446385538962499</v>
      </c>
      <c r="O3098" s="467" t="n">
        <v>0.2757419223270105</v>
      </c>
      <c r="P3098" s="468" t="n">
        <v>2003</v>
      </c>
      <c r="Q3098" s="469" t="inlineStr">
        <is>
          <t>CRLTAP Inventory Submissions</t>
        </is>
      </c>
      <c r="R3098" s="469" t="inlineStr">
        <is>
          <t>ok</t>
        </is>
      </c>
      <c r="S3098" s="469" t="inlineStr">
        <is>
          <t xml:space="preserve"> text </t>
        </is>
      </c>
      <c r="T3098" s="426" t="inlineStr">
        <is>
          <t>Norway</t>
        </is>
      </c>
      <c r="U3098" s="465" t="inlineStr">
        <is>
          <t xml:space="preserve"> N wasted </t>
        </is>
      </c>
      <c r="V3098" s="465" t="n">
        <v>0.04</v>
      </c>
    </row>
    <row r="3099" ht="16" customHeight="1">
      <c r="B3099" s="5" t="inlineStr">
        <is>
          <t>MP.OP-AT.AT</t>
        </is>
      </c>
      <c r="C3099" s="5" t="inlineStr">
        <is>
          <t>MP.OP-AT.AT-Emissions-NOx</t>
        </is>
      </c>
      <c r="D3099" s="5" t="inlineStr">
        <is>
          <t>MP</t>
        </is>
      </c>
      <c r="E3099" s="5" t="inlineStr">
        <is>
          <t>OP</t>
        </is>
      </c>
      <c r="F3099" s="5">
        <f>VLOOKUP(E3099,'5.a Definitions'!E:F,2,FALSE)</f>
        <v/>
      </c>
      <c r="G3099" s="5" t="inlineStr">
        <is>
          <t>AT</t>
        </is>
      </c>
      <c r="H3099" s="5" t="inlineStr">
        <is>
          <t>AT</t>
        </is>
      </c>
      <c r="I3099" s="5">
        <f>VLOOKUP(H3099,'5.a Definitions'!E:F,2,FALSE)</f>
        <v/>
      </c>
      <c r="J3099" s="465" t="inlineStr">
        <is>
          <t xml:space="preserve"> Emissions </t>
        </is>
      </c>
      <c r="K3099" s="465" t="inlineStr">
        <is>
          <t xml:space="preserve"> process emissions </t>
        </is>
      </c>
      <c r="L3099" s="465" t="inlineStr">
        <is>
          <t xml:space="preserve"> reactive </t>
        </is>
      </c>
      <c r="M3099" s="465" t="inlineStr">
        <is>
          <t xml:space="preserve"> NOx </t>
        </is>
      </c>
      <c r="N3099" s="466" t="n">
        <v>3.98455796116788</v>
      </c>
      <c r="O3099" s="467" t="n">
        <v>0.1646399114158994</v>
      </c>
      <c r="P3099" s="468" t="n">
        <v>2003</v>
      </c>
      <c r="Q3099" s="469" t="inlineStr">
        <is>
          <t>CRLTAP Inventory Submissions</t>
        </is>
      </c>
      <c r="R3099" s="469" t="inlineStr">
        <is>
          <t>ok</t>
        </is>
      </c>
      <c r="S3099" s="469" t="inlineStr">
        <is>
          <t xml:space="preserve"> text </t>
        </is>
      </c>
      <c r="T3099" s="426" t="inlineStr">
        <is>
          <t>Norway</t>
        </is>
      </c>
      <c r="U3099" s="465" t="inlineStr">
        <is>
          <t xml:space="preserve"> N wasted </t>
        </is>
      </c>
      <c r="V3099" s="465" t="n">
        <v>0.04</v>
      </c>
    </row>
    <row r="3100" ht="16" customHeight="1">
      <c r="B3100" s="5" t="inlineStr">
        <is>
          <t>MP.OP-AT.AT</t>
        </is>
      </c>
      <c r="C3100" s="5" t="inlineStr">
        <is>
          <t>MP.OP-AT.AT-Emissions-N2O</t>
        </is>
      </c>
      <c r="D3100" s="5" t="inlineStr">
        <is>
          <t>MP</t>
        </is>
      </c>
      <c r="E3100" s="5" t="inlineStr">
        <is>
          <t>OP</t>
        </is>
      </c>
      <c r="F3100" s="5">
        <f>VLOOKUP(E3100,'5.a Definitions'!E:F,2,FALSE)</f>
        <v/>
      </c>
      <c r="G3100" s="5" t="inlineStr">
        <is>
          <t>AT</t>
        </is>
      </c>
      <c r="H3100" s="5" t="inlineStr">
        <is>
          <t>AT</t>
        </is>
      </c>
      <c r="I3100" s="5">
        <f>VLOOKUP(H3100,'5.a Definitions'!E:F,2,FALSE)</f>
        <v/>
      </c>
      <c r="J3100" s="465" t="inlineStr">
        <is>
          <t xml:space="preserve"> Emissions </t>
        </is>
      </c>
      <c r="K3100" s="465" t="inlineStr">
        <is>
          <t xml:space="preserve"> process emissions </t>
        </is>
      </c>
      <c r="L3100" s="465" t="inlineStr">
        <is>
          <t xml:space="preserve"> reactive </t>
        </is>
      </c>
      <c r="M3100" s="465" t="inlineStr">
        <is>
          <t xml:space="preserve"> N2O </t>
        </is>
      </c>
      <c r="N3100" s="466" t="n">
        <v>3.818914756155866</v>
      </c>
      <c r="O3100" s="467" t="n">
        <v>0.06511359277630058</v>
      </c>
      <c r="P3100" s="468" t="n">
        <v>2003</v>
      </c>
      <c r="Q3100" s="469" t="inlineStr">
        <is>
          <t>UNFCCC CRT</t>
        </is>
      </c>
      <c r="R3100" s="469" t="inlineStr">
        <is>
          <t>ok</t>
        </is>
      </c>
      <c r="S3100" s="469" t="inlineStr">
        <is>
          <t xml:space="preserve"> text </t>
        </is>
      </c>
      <c r="T3100" s="426" t="inlineStr">
        <is>
          <t>Norway</t>
        </is>
      </c>
      <c r="U3100" s="465" t="inlineStr">
        <is>
          <t xml:space="preserve"> N wasted </t>
        </is>
      </c>
      <c r="V3100" s="465" t="n">
        <v>0.04</v>
      </c>
    </row>
    <row r="3101" ht="16" customHeight="1">
      <c r="B3101" s="5" t="inlineStr">
        <is>
          <t>MP.OP-HY.SW</t>
        </is>
      </c>
      <c r="C3101" s="5" t="inlineStr">
        <is>
          <t>MP.OP-HY.SW-Untreated wastewater-Nmix</t>
        </is>
      </c>
      <c r="D3101" s="5" t="inlineStr">
        <is>
          <t>MP</t>
        </is>
      </c>
      <c r="E3101" s="5" t="inlineStr">
        <is>
          <t>OP</t>
        </is>
      </c>
      <c r="F3101" s="5">
        <f>VLOOKUP(E3101,'5.a Definitions'!E:F,2,FALSE)</f>
        <v/>
      </c>
      <c r="G3101" s="5" t="inlineStr">
        <is>
          <t>HY</t>
        </is>
      </c>
      <c r="H3101" s="5" t="inlineStr">
        <is>
          <t>SW</t>
        </is>
      </c>
      <c r="I3101" s="5">
        <f>VLOOKUP(H3101,'5.a Definitions'!E:F,2,FALSE)</f>
        <v/>
      </c>
      <c r="J3101" s="465" t="inlineStr">
        <is>
          <t xml:space="preserve"> Untreated wastewater </t>
        </is>
      </c>
      <c r="K3101" s="465" t="inlineStr">
        <is>
          <t xml:space="preserve"> other industry untreated wastewater </t>
        </is>
      </c>
      <c r="L3101" s="465" t="inlineStr">
        <is>
          <t xml:space="preserve"> reactive </t>
        </is>
      </c>
      <c r="M3101" s="465" t="inlineStr">
        <is>
          <t xml:space="preserve"> Nmix </t>
        </is>
      </c>
      <c r="N3101" s="466" t="n">
        <v>2.362942</v>
      </c>
      <c r="O3101" s="467" t="n">
        <v>0.1303724103873212</v>
      </c>
      <c r="P3101" s="468" t="n">
        <v>2003</v>
      </c>
      <c r="Q3101" s="469" t="inlineStr">
        <is>
          <t>Miljødirektoratet</t>
        </is>
      </c>
      <c r="R3101" s="469" t="inlineStr">
        <is>
          <t>ok</t>
        </is>
      </c>
      <c r="S3101" s="469" t="inlineStr">
        <is>
          <t xml:space="preserve"> text </t>
        </is>
      </c>
      <c r="T3101" s="426" t="inlineStr">
        <is>
          <t>Norway</t>
        </is>
      </c>
      <c r="U3101" s="465" t="inlineStr">
        <is>
          <t xml:space="preserve"> N wasted </t>
        </is>
      </c>
      <c r="V3101" s="465" t="n">
        <v>0.04</v>
      </c>
    </row>
    <row r="3102" ht="16" customHeight="1">
      <c r="B3102" s="5" t="inlineStr">
        <is>
          <t>MP.OP-FS.FO</t>
        </is>
      </c>
      <c r="C3102" s="5" t="inlineStr">
        <is>
          <t>MP.OP-FS.FO-Mineral fertilizer-Nmix</t>
        </is>
      </c>
      <c r="D3102" s="5" t="inlineStr">
        <is>
          <t>MP</t>
        </is>
      </c>
      <c r="E3102" s="5" t="inlineStr">
        <is>
          <t>OP</t>
        </is>
      </c>
      <c r="F3102" s="5">
        <f>VLOOKUP(E3102,'5.a Definitions'!E:F,2,FALSE)</f>
        <v/>
      </c>
      <c r="G3102" s="5" t="inlineStr">
        <is>
          <t>FS</t>
        </is>
      </c>
      <c r="H3102" s="5" t="inlineStr">
        <is>
          <t>FO</t>
        </is>
      </c>
      <c r="I3102" s="5">
        <f>VLOOKUP(H3102,'5.a Definitions'!E:F,2,FALSE)</f>
        <v/>
      </c>
      <c r="J3102" s="5" t="inlineStr">
        <is>
          <t>Mineral fertilizer</t>
        </is>
      </c>
      <c r="K3102" s="5" t="inlineStr">
        <is>
          <t>mineral fertilizer to forests</t>
        </is>
      </c>
      <c r="L3102" s="5" t="inlineStr">
        <is>
          <t>reactive</t>
        </is>
      </c>
      <c r="M3102" s="5" t="inlineStr">
        <is>
          <t>Nmix</t>
        </is>
      </c>
      <c r="N3102" s="422" t="n">
        <v>0.090945</v>
      </c>
      <c r="O3102" s="423" t="n">
        <v>0.2980166774356403</v>
      </c>
      <c r="P3102" s="468" t="n">
        <v>2003</v>
      </c>
      <c r="Q3102" s="425" t="inlineStr">
        <is>
          <t>SSB tabell 05543</t>
        </is>
      </c>
      <c r="R3102" s="425" t="inlineStr">
        <is>
          <t>ok</t>
        </is>
      </c>
      <c r="S3102" s="425" t="inlineStr">
        <is>
          <t>text</t>
        </is>
      </c>
      <c r="T3102" s="426" t="inlineStr">
        <is>
          <t>Norway</t>
        </is>
      </c>
      <c r="U3102" s="5" t="inlineStr">
        <is>
          <t>useful output</t>
        </is>
      </c>
      <c r="V3102" s="5">
        <f>(O2757*N2757)^2</f>
        <v/>
      </c>
    </row>
    <row r="3103" ht="16" customHeight="1">
      <c r="B3103" s="5" t="inlineStr">
        <is>
          <t>MP.OP-RW.RW</t>
        </is>
      </c>
      <c r="C3103" s="5" t="inlineStr">
        <is>
          <t>MP.OP-RW.RW-Mineral fertilizer export-Nmix</t>
        </is>
      </c>
      <c r="D3103" s="5" t="inlineStr">
        <is>
          <t>MP</t>
        </is>
      </c>
      <c r="E3103" s="5" t="inlineStr">
        <is>
          <t>OP</t>
        </is>
      </c>
      <c r="F3103" s="5">
        <f>VLOOKUP(E3103,'5.a Definitions'!E:F,2,FALSE)</f>
        <v/>
      </c>
      <c r="G3103" s="5" t="inlineStr">
        <is>
          <t>RW</t>
        </is>
      </c>
      <c r="H3103" s="5" t="inlineStr">
        <is>
          <t>RW</t>
        </is>
      </c>
      <c r="I3103" s="5">
        <f>VLOOKUP(H3103,'5.a Definitions'!E:F,2,FALSE)</f>
        <v/>
      </c>
      <c r="J3103" s="465" t="inlineStr">
        <is>
          <t xml:space="preserve"> Mineral fertilizer export </t>
        </is>
      </c>
      <c r="K3103" s="465" t="inlineStr">
        <is>
          <t xml:space="preserve"> mineral fertilizer export </t>
        </is>
      </c>
      <c r="L3103" s="465" t="inlineStr">
        <is>
          <t xml:space="preserve"> reactive </t>
        </is>
      </c>
      <c r="M3103" s="465" t="inlineStr">
        <is>
          <t xml:space="preserve"> Nmix </t>
        </is>
      </c>
      <c r="N3103" s="466" t="n">
        <v>596.149</v>
      </c>
      <c r="O3103" s="467" t="n">
        <v>0.2949457776486215</v>
      </c>
      <c r="P3103" s="468" t="n">
        <v>2003</v>
      </c>
      <c r="Q3103" s="469" t="inlineStr">
        <is>
          <t>FAOSTAT Fertilizer by Nutrient</t>
        </is>
      </c>
      <c r="R3103" s="469" t="inlineStr">
        <is>
          <t>ok</t>
        </is>
      </c>
      <c r="S3103" s="469" t="inlineStr">
        <is>
          <t xml:space="preserve"> text </t>
        </is>
      </c>
      <c r="T3103" s="426" t="inlineStr">
        <is>
          <t>Norway</t>
        </is>
      </c>
      <c r="U3103" s="5" t="inlineStr">
        <is>
          <t>useful output</t>
        </is>
      </c>
      <c r="V3103" s="465" t="n">
        <v>0.04</v>
      </c>
    </row>
    <row r="3104" ht="16" customHeight="1" thickBot="1">
      <c r="B3104" s="6" t="inlineStr">
        <is>
          <t>MP.OP-RW.RW</t>
        </is>
      </c>
      <c r="C3104" s="6" t="inlineStr">
        <is>
          <t>MP.OP-RW.RW-Other goods export-Nmix</t>
        </is>
      </c>
      <c r="D3104" s="6" t="inlineStr">
        <is>
          <t>MP</t>
        </is>
      </c>
      <c r="E3104" s="6" t="inlineStr">
        <is>
          <t>OP</t>
        </is>
      </c>
      <c r="F3104" s="5">
        <f>VLOOKUP(E3104,'5.a Definitions'!E:F,2,FALSE)</f>
        <v/>
      </c>
      <c r="G3104" s="6" t="inlineStr">
        <is>
          <t>RW</t>
        </is>
      </c>
      <c r="H3104" s="6" t="inlineStr">
        <is>
          <t>RW</t>
        </is>
      </c>
      <c r="I3104" s="5">
        <f>VLOOKUP(H3104,'5.a Definitions'!E:F,2,FALSE)</f>
        <v/>
      </c>
      <c r="J3104" s="470" t="inlineStr">
        <is>
          <t xml:space="preserve"> Other goods export </t>
        </is>
      </c>
      <c r="K3104" s="470" t="inlineStr">
        <is>
          <t xml:space="preserve"> other goods export </t>
        </is>
      </c>
      <c r="L3104" s="470" t="inlineStr">
        <is>
          <t xml:space="preserve"> reactive </t>
        </is>
      </c>
      <c r="M3104" s="470" t="inlineStr">
        <is>
          <t xml:space="preserve"> Nmix </t>
        </is>
      </c>
      <c r="N3104" s="466" t="n">
        <v>8.688295879</v>
      </c>
      <c r="O3104" s="471" t="n">
        <v>0.1111293069778953</v>
      </c>
      <c r="P3104" s="468" t="n">
        <v>2003</v>
      </c>
      <c r="Q3104" s="472" t="inlineStr">
        <is>
          <t>SSB tab 08801</t>
        </is>
      </c>
      <c r="R3104" s="469" t="inlineStr">
        <is>
          <t>ok</t>
        </is>
      </c>
      <c r="S3104" s="472" t="inlineStr">
        <is>
          <t xml:space="preserve"> text </t>
        </is>
      </c>
      <c r="T3104" s="426" t="inlineStr">
        <is>
          <t>Norway</t>
        </is>
      </c>
      <c r="U3104" s="5" t="inlineStr">
        <is>
          <t>useful output</t>
        </is>
      </c>
      <c r="V3104" s="470" t="n">
        <v>0.04</v>
      </c>
    </row>
    <row r="3105" ht="16" customHeight="1">
      <c r="A3105" s="488" t="inlineStr">
        <is>
          <t xml:space="preserve"> Agriculture </t>
        </is>
      </c>
      <c r="B3105" s="5" t="inlineStr">
        <is>
          <t>AG.SM-MP.FP</t>
        </is>
      </c>
      <c r="C3105" s="5" t="inlineStr">
        <is>
          <t>AG.SM-MP.FP-Food crop products-Nmix</t>
        </is>
      </c>
      <c r="D3105" s="5" t="inlineStr">
        <is>
          <t>AG</t>
        </is>
      </c>
      <c r="E3105" s="5" t="inlineStr">
        <is>
          <t>SM</t>
        </is>
      </c>
      <c r="F3105" s="5">
        <f>VLOOKUP(E3105,'5.a Definitions'!E:F,2,FALSE)</f>
        <v/>
      </c>
      <c r="G3105" s="5" t="inlineStr">
        <is>
          <t>MP</t>
        </is>
      </c>
      <c r="H3105" s="5" t="inlineStr">
        <is>
          <t>FP</t>
        </is>
      </c>
      <c r="I3105" s="5">
        <f>VLOOKUP(H3105,'5.a Definitions'!E:F,2,FALSE)</f>
        <v/>
      </c>
      <c r="J3105" s="465" t="inlineStr">
        <is>
          <t xml:space="preserve"> Food crop products </t>
        </is>
      </c>
      <c r="K3105" s="465" t="inlineStr">
        <is>
          <t xml:space="preserve"> food crop products </t>
        </is>
      </c>
      <c r="L3105" s="465" t="inlineStr">
        <is>
          <t xml:space="preserve"> reactive </t>
        </is>
      </c>
      <c r="M3105" s="465" t="inlineStr">
        <is>
          <t xml:space="preserve"> Nmix </t>
        </is>
      </c>
      <c r="N3105" s="466" t="n">
        <v>26.5157</v>
      </c>
      <c r="O3105" s="467" t="n">
        <v>0.4149602262584164</v>
      </c>
      <c r="P3105" s="468" t="n">
        <v>2003</v>
      </c>
      <c r="Q3105" s="469" t="inlineStr">
        <is>
          <t>Eurostat Gross nutrient balance</t>
        </is>
      </c>
      <c r="R3105" s="469" t="inlineStr">
        <is>
          <t>ok</t>
        </is>
      </c>
      <c r="S3105" s="469" t="inlineStr">
        <is>
          <t xml:space="preserve"> text </t>
        </is>
      </c>
      <c r="T3105" s="426" t="inlineStr">
        <is>
          <t>Norway</t>
        </is>
      </c>
      <c r="U3105" s="5" t="inlineStr">
        <is>
          <t>useful output</t>
        </is>
      </c>
      <c r="V3105" s="465" t="n">
        <v>0.04</v>
      </c>
    </row>
    <row r="3106" ht="16" customHeight="1">
      <c r="B3106" s="5" t="inlineStr">
        <is>
          <t>AG.SM-MP.OP</t>
        </is>
      </c>
      <c r="C3106" s="5" t="inlineStr">
        <is>
          <t>AG.SM-MP.OP-Crop products for industrial use-Nmix</t>
        </is>
      </c>
      <c r="D3106" s="5" t="inlineStr">
        <is>
          <t>AG</t>
        </is>
      </c>
      <c r="E3106" s="5" t="inlineStr">
        <is>
          <t>SM</t>
        </is>
      </c>
      <c r="F3106" s="5">
        <f>VLOOKUP(E3106,'5.a Definitions'!E:F,2,FALSE)</f>
        <v/>
      </c>
      <c r="G3106" s="5" t="inlineStr">
        <is>
          <t>MP</t>
        </is>
      </c>
      <c r="H3106" s="5" t="inlineStr">
        <is>
          <t>OP</t>
        </is>
      </c>
      <c r="I3106" s="5">
        <f>VLOOKUP(H3106,'5.a Definitions'!E:F,2,FALSE)</f>
        <v/>
      </c>
      <c r="J3106" s="465" t="inlineStr">
        <is>
          <t xml:space="preserve"> Crop products for industrial use </t>
        </is>
      </c>
      <c r="K3106" s="465" t="inlineStr">
        <is>
          <t xml:space="preserve"> crop products for industrial use </t>
        </is>
      </c>
      <c r="L3106" s="465" t="inlineStr">
        <is>
          <t xml:space="preserve"> reactive </t>
        </is>
      </c>
      <c r="M3106" s="465" t="inlineStr">
        <is>
          <t xml:space="preserve"> Nmix </t>
        </is>
      </c>
      <c r="N3106" s="466" t="n">
        <v>0.3955</v>
      </c>
      <c r="O3106" s="467" t="n">
        <v>0.4149602262584166</v>
      </c>
      <c r="P3106" s="468" t="n">
        <v>2003</v>
      </c>
      <c r="Q3106" s="469" t="inlineStr">
        <is>
          <t>Eurostat Gross nutrient balance, Nutrient removal by harvest of industrial crops</t>
        </is>
      </c>
      <c r="R3106" s="469" t="inlineStr">
        <is>
          <t>ok</t>
        </is>
      </c>
      <c r="S3106" s="469" t="inlineStr">
        <is>
          <t xml:space="preserve"> text </t>
        </is>
      </c>
      <c r="T3106" s="426" t="inlineStr">
        <is>
          <t>Norway</t>
        </is>
      </c>
      <c r="U3106" s="5" t="inlineStr">
        <is>
          <t>useful output</t>
        </is>
      </c>
      <c r="V3106" s="465" t="n">
        <v>0.04</v>
      </c>
    </row>
    <row r="3107" ht="16" customHeight="1">
      <c r="B3107" s="5" t="inlineStr">
        <is>
          <t>AG.SM-AG.MM</t>
        </is>
      </c>
      <c r="C3107" s="5" t="inlineStr">
        <is>
          <t>AG.SM-AG.MM-Fodder crops-Nmix</t>
        </is>
      </c>
      <c r="D3107" s="5" t="inlineStr">
        <is>
          <t>AG</t>
        </is>
      </c>
      <c r="E3107" s="5" t="inlineStr">
        <is>
          <t>SM</t>
        </is>
      </c>
      <c r="F3107" s="5">
        <f>VLOOKUP(E3107,'5.a Definitions'!E:F,2,FALSE)</f>
        <v/>
      </c>
      <c r="G3107" s="5" t="inlineStr">
        <is>
          <t>AG</t>
        </is>
      </c>
      <c r="H3107" s="5" t="inlineStr">
        <is>
          <t>MM</t>
        </is>
      </c>
      <c r="I3107" s="5">
        <f>VLOOKUP(H3107,'5.a Definitions'!E:F,2,FALSE)</f>
        <v/>
      </c>
      <c r="J3107" s="465" t="inlineStr">
        <is>
          <t xml:space="preserve"> Fodder crops </t>
        </is>
      </c>
      <c r="K3107" s="465" t="inlineStr">
        <is>
          <t xml:space="preserve"> fodder crops </t>
        </is>
      </c>
      <c r="L3107" s="465" t="inlineStr">
        <is>
          <t xml:space="preserve"> reactive </t>
        </is>
      </c>
      <c r="M3107" s="465" t="inlineStr">
        <is>
          <t xml:space="preserve"> Nmix </t>
        </is>
      </c>
      <c r="N3107" s="466" t="n">
        <v>69.8519616</v>
      </c>
      <c r="O3107" s="467" t="n">
        <v>0.2894352993888865</v>
      </c>
      <c r="P3107" s="468" t="n">
        <v>2003</v>
      </c>
      <c r="Q3107" s="469" t="inlineStr">
        <is>
          <t>SSB table 05772 + BFJ Totalkalkylen, Eng-beite</t>
        </is>
      </c>
      <c r="R3107" s="469" t="inlineStr">
        <is>
          <t>ok</t>
        </is>
      </c>
      <c r="S3107" s="469" t="inlineStr">
        <is>
          <t xml:space="preserve"> text </t>
        </is>
      </c>
      <c r="T3107" s="426" t="inlineStr">
        <is>
          <t>Norway</t>
        </is>
      </c>
      <c r="U3107" s="5" t="inlineStr">
        <is>
          <t>useful output</t>
        </is>
      </c>
      <c r="V3107" s="465" t="n">
        <v>0.04</v>
      </c>
    </row>
    <row r="3108" ht="16" customHeight="1">
      <c r="B3108" s="5" t="inlineStr">
        <is>
          <t>AG.SM-AT.AT</t>
        </is>
      </c>
      <c r="C3108" s="5" t="inlineStr">
        <is>
          <t>AG.SM-AT.AT-Emissions-NH3</t>
        </is>
      </c>
      <c r="D3108" s="5" t="inlineStr">
        <is>
          <t>AG</t>
        </is>
      </c>
      <c r="E3108" s="5" t="inlineStr">
        <is>
          <t>SM</t>
        </is>
      </c>
      <c r="F3108" s="5">
        <f>VLOOKUP(E3108,'5.a Definitions'!E:F,2,FALSE)</f>
        <v/>
      </c>
      <c r="G3108" s="5" t="inlineStr">
        <is>
          <t>AT</t>
        </is>
      </c>
      <c r="H3108" s="5" t="inlineStr">
        <is>
          <t>AT</t>
        </is>
      </c>
      <c r="I3108" s="5">
        <f>VLOOKUP(H3108,'5.a Definitions'!E:F,2,FALSE)</f>
        <v/>
      </c>
      <c r="J3108" s="465" t="inlineStr">
        <is>
          <t xml:space="preserve"> Emissions </t>
        </is>
      </c>
      <c r="K3108" s="465" t="inlineStr">
        <is>
          <t xml:space="preserve"> agricultural soil emissions </t>
        </is>
      </c>
      <c r="L3108" s="465" t="inlineStr">
        <is>
          <t xml:space="preserve"> reactive </t>
        </is>
      </c>
      <c r="M3108" s="465" t="inlineStr">
        <is>
          <t xml:space="preserve"> NH3 </t>
        </is>
      </c>
      <c r="N3108" s="466" t="n">
        <v>14.12955987738847</v>
      </c>
      <c r="O3108" s="467" t="n">
        <v>0.2954303707956359</v>
      </c>
      <c r="P3108" s="468" t="n">
        <v>2003</v>
      </c>
      <c r="Q3108" s="469" t="inlineStr">
        <is>
          <t>CRLTAP Inventory Submissions</t>
        </is>
      </c>
      <c r="R3108" s="469" t="inlineStr">
        <is>
          <t>ok</t>
        </is>
      </c>
      <c r="S3108" s="469" t="inlineStr">
        <is>
          <t xml:space="preserve"> text </t>
        </is>
      </c>
      <c r="T3108" s="426" t="inlineStr">
        <is>
          <t>Norway</t>
        </is>
      </c>
      <c r="U3108" s="465" t="inlineStr">
        <is>
          <t xml:space="preserve"> N wasted </t>
        </is>
      </c>
      <c r="V3108" s="465" t="n">
        <v>0.04</v>
      </c>
    </row>
    <row r="3109" ht="16" customHeight="1">
      <c r="B3109" s="5" t="inlineStr">
        <is>
          <t>AG.SM-AT.AT</t>
        </is>
      </c>
      <c r="C3109" s="5" t="inlineStr">
        <is>
          <t>AG.SM-AT.AT-Emissions-N2O</t>
        </is>
      </c>
      <c r="D3109" s="5" t="inlineStr">
        <is>
          <t>AG</t>
        </is>
      </c>
      <c r="E3109" s="5" t="inlineStr">
        <is>
          <t>SM</t>
        </is>
      </c>
      <c r="F3109" s="5">
        <f>VLOOKUP(E3109,'5.a Definitions'!E:F,2,FALSE)</f>
        <v/>
      </c>
      <c r="G3109" s="5" t="inlineStr">
        <is>
          <t>AT</t>
        </is>
      </c>
      <c r="H3109" s="5" t="inlineStr">
        <is>
          <t>AT</t>
        </is>
      </c>
      <c r="I3109" s="5">
        <f>VLOOKUP(H3109,'5.a Definitions'!E:F,2,FALSE)</f>
        <v/>
      </c>
      <c r="J3109" s="465" t="inlineStr">
        <is>
          <t xml:space="preserve"> Emissions </t>
        </is>
      </c>
      <c r="K3109" s="465" t="inlineStr">
        <is>
          <t xml:space="preserve"> agricultural soil emissions </t>
        </is>
      </c>
      <c r="L3109" s="465" t="inlineStr">
        <is>
          <t xml:space="preserve"> reactive </t>
        </is>
      </c>
      <c r="M3109" s="465" t="inlineStr">
        <is>
          <t xml:space="preserve"> N2O </t>
        </is>
      </c>
      <c r="N3109" s="466" t="n">
        <v>3.735971260855601</v>
      </c>
      <c r="O3109" s="467" t="n">
        <v>1.327887039760568</v>
      </c>
      <c r="P3109" s="468" t="n">
        <v>2003</v>
      </c>
      <c r="Q3109" s="469" t="inlineStr">
        <is>
          <t>UNFCCC CRT</t>
        </is>
      </c>
      <c r="R3109" s="469" t="inlineStr">
        <is>
          <t>ok</t>
        </is>
      </c>
      <c r="S3109" s="469" t="inlineStr">
        <is>
          <t xml:space="preserve"> text </t>
        </is>
      </c>
      <c r="T3109" s="426" t="inlineStr">
        <is>
          <t>Norway</t>
        </is>
      </c>
      <c r="U3109" s="465" t="inlineStr">
        <is>
          <t xml:space="preserve"> N wasted </t>
        </is>
      </c>
      <c r="V3109" s="465" t="n">
        <v>0.04</v>
      </c>
    </row>
    <row r="3110" ht="16" customHeight="1">
      <c r="B3110" s="5" t="inlineStr">
        <is>
          <t>AG.SM-AT.AT</t>
        </is>
      </c>
      <c r="C3110" s="5" t="inlineStr">
        <is>
          <t>AG.SM-AT.AT-Emissions-NOx</t>
        </is>
      </c>
      <c r="D3110" s="5" t="inlineStr">
        <is>
          <t>AG</t>
        </is>
      </c>
      <c r="E3110" s="5" t="inlineStr">
        <is>
          <t>SM</t>
        </is>
      </c>
      <c r="F3110" s="5">
        <f>VLOOKUP(E3110,'5.a Definitions'!E:F,2,FALSE)</f>
        <v/>
      </c>
      <c r="G3110" s="5" t="inlineStr">
        <is>
          <t>AT</t>
        </is>
      </c>
      <c r="H3110" s="5" t="inlineStr">
        <is>
          <t>AT</t>
        </is>
      </c>
      <c r="I3110" s="5">
        <f>VLOOKUP(H3110,'5.a Definitions'!E:F,2,FALSE)</f>
        <v/>
      </c>
      <c r="J3110" s="465" t="inlineStr">
        <is>
          <t xml:space="preserve"> Emissions </t>
        </is>
      </c>
      <c r="K3110" s="465" t="inlineStr">
        <is>
          <t xml:space="preserve"> agricultural soil emissions </t>
        </is>
      </c>
      <c r="L3110" s="465" t="inlineStr">
        <is>
          <t xml:space="preserve"> reactive </t>
        </is>
      </c>
      <c r="M3110" s="465" t="inlineStr">
        <is>
          <t xml:space="preserve"> NOx </t>
        </is>
      </c>
      <c r="N3110" s="466" t="n">
        <v>2.21709819333466</v>
      </c>
      <c r="O3110" s="467" t="n">
        <v>0.698361391569748</v>
      </c>
      <c r="P3110" s="468" t="n">
        <v>2003</v>
      </c>
      <c r="Q3110" s="469" t="inlineStr">
        <is>
          <t>CRLTAP Inventory Submissions</t>
        </is>
      </c>
      <c r="R3110" s="469" t="inlineStr">
        <is>
          <t>ok</t>
        </is>
      </c>
      <c r="S3110" s="469" t="inlineStr">
        <is>
          <t xml:space="preserve"> text </t>
        </is>
      </c>
      <c r="T3110" s="426" t="inlineStr">
        <is>
          <t>Norway</t>
        </is>
      </c>
      <c r="U3110" s="465" t="inlineStr">
        <is>
          <t xml:space="preserve"> N wasted </t>
        </is>
      </c>
      <c r="V3110" s="465" t="n">
        <v>0.04</v>
      </c>
    </row>
    <row r="3111" ht="16" customHeight="1">
      <c r="B3111" s="5" t="inlineStr">
        <is>
          <t>AG.SM-AT.AT</t>
        </is>
      </c>
      <c r="C3111" s="5" t="inlineStr">
        <is>
          <t>AG.SM-AT.AT-Emissions-N2</t>
        </is>
      </c>
      <c r="D3111" s="5" t="inlineStr">
        <is>
          <t>AG</t>
        </is>
      </c>
      <c r="E3111" s="5" t="inlineStr">
        <is>
          <t>SM</t>
        </is>
      </c>
      <c r="F3111" s="5">
        <f>VLOOKUP(E3111,'5.a Definitions'!E:F,2,FALSE)</f>
        <v/>
      </c>
      <c r="G3111" s="5" t="inlineStr">
        <is>
          <t>AT</t>
        </is>
      </c>
      <c r="H3111" s="5" t="inlineStr">
        <is>
          <t>AT</t>
        </is>
      </c>
      <c r="I3111" s="5">
        <f>VLOOKUP(H3111,'5.a Definitions'!E:F,2,FALSE)</f>
        <v/>
      </c>
      <c r="J3111" s="465" t="inlineStr">
        <is>
          <t xml:space="preserve"> Emissions </t>
        </is>
      </c>
      <c r="K3111" s="465" t="inlineStr">
        <is>
          <t xml:space="preserve"> agricultural soil emissions </t>
        </is>
      </c>
      <c r="L3111" s="465" t="inlineStr">
        <is>
          <t xml:space="preserve"> inert </t>
        </is>
      </c>
      <c r="M3111" s="465" t="inlineStr">
        <is>
          <t xml:space="preserve"> N2 </t>
        </is>
      </c>
      <c r="N3111" s="466" t="n">
        <v>14.5653984</v>
      </c>
      <c r="O3111" s="467" t="n">
        <v>0.4956076723636977</v>
      </c>
      <c r="P3111" s="468" t="n">
        <v>2003</v>
      </c>
      <c r="Q3111" s="469" t="inlineStr">
        <is>
          <t>Schäppi2025Ann + SSB table 05982</t>
        </is>
      </c>
      <c r="R3111" s="469" t="inlineStr">
        <is>
          <t>ok</t>
        </is>
      </c>
      <c r="S3111" s="469" t="inlineStr">
        <is>
          <t xml:space="preserve"> text </t>
        </is>
      </c>
      <c r="T3111" s="426" t="inlineStr">
        <is>
          <t>Norway</t>
        </is>
      </c>
      <c r="U3111" s="465" t="inlineStr">
        <is>
          <t xml:space="preserve"> N wasted </t>
        </is>
      </c>
      <c r="V3111" s="465" t="n">
        <v>0.04</v>
      </c>
    </row>
    <row r="3112" ht="16" customHeight="1">
      <c r="B3112" s="5" t="inlineStr">
        <is>
          <t>AG.SM-HY.SW</t>
        </is>
      </c>
      <c r="C3112" s="5" t="inlineStr">
        <is>
          <t>AG.SM-HY.SW-Leaching-Nmix</t>
        </is>
      </c>
      <c r="D3112" s="5" t="inlineStr">
        <is>
          <t>AG</t>
        </is>
      </c>
      <c r="E3112" s="5" t="inlineStr">
        <is>
          <t>SM</t>
        </is>
      </c>
      <c r="F3112" s="5">
        <f>VLOOKUP(E3112,'5.a Definitions'!E:F,2,FALSE)</f>
        <v/>
      </c>
      <c r="G3112" s="5" t="inlineStr">
        <is>
          <t>HY</t>
        </is>
      </c>
      <c r="H3112" s="5" t="inlineStr">
        <is>
          <t>SW</t>
        </is>
      </c>
      <c r="I3112" s="5">
        <f>VLOOKUP(H3112,'5.a Definitions'!E:F,2,FALSE)</f>
        <v/>
      </c>
      <c r="J3112" s="465" t="inlineStr">
        <is>
          <t>Sewage sludge landfill</t>
        </is>
      </c>
      <c r="K3112" s="465" t="inlineStr">
        <is>
          <t>sewage sludge landfill</t>
        </is>
      </c>
      <c r="L3112" s="465" t="inlineStr">
        <is>
          <t xml:space="preserve"> reactive </t>
        </is>
      </c>
      <c r="M3112" s="465" t="inlineStr">
        <is>
          <t xml:space="preserve"> Nmix </t>
        </is>
      </c>
      <c r="N3112" s="466" t="n">
        <v>43.53986234711605</v>
      </c>
      <c r="O3112" s="467" t="n">
        <v>0.549854750099137</v>
      </c>
      <c r="P3112" s="468" t="n">
        <v>2003</v>
      </c>
      <c r="Q3112" s="469" t="inlineStr">
        <is>
          <t>UNFCCC CRT</t>
        </is>
      </c>
      <c r="R3112" s="469" t="inlineStr">
        <is>
          <t>ok</t>
        </is>
      </c>
      <c r="S3112" s="469" t="inlineStr">
        <is>
          <t xml:space="preserve"> text </t>
        </is>
      </c>
      <c r="T3112" s="426" t="inlineStr">
        <is>
          <t>Norway</t>
        </is>
      </c>
      <c r="U3112" s="465" t="inlineStr">
        <is>
          <t>N wasted</t>
        </is>
      </c>
      <c r="V3112" s="465" t="n">
        <v>0.04</v>
      </c>
    </row>
    <row r="3113" ht="16" customHeight="1">
      <c r="B3113" s="5" t="inlineStr">
        <is>
          <t>AG.MM-MP.FP</t>
        </is>
      </c>
      <c r="C3113" s="5" t="inlineStr">
        <is>
          <t>AG.MM-MP.FP-Animal products-Nmix</t>
        </is>
      </c>
      <c r="D3113" s="5" t="inlineStr">
        <is>
          <t>AG</t>
        </is>
      </c>
      <c r="E3113" s="5" t="inlineStr">
        <is>
          <t>MM</t>
        </is>
      </c>
      <c r="F3113" s="5">
        <f>VLOOKUP(E3113,'5.a Definitions'!E:F,2,FALSE)</f>
        <v/>
      </c>
      <c r="G3113" s="5" t="inlineStr">
        <is>
          <t>MP</t>
        </is>
      </c>
      <c r="H3113" s="5" t="inlineStr">
        <is>
          <t>FP</t>
        </is>
      </c>
      <c r="I3113" s="5">
        <f>VLOOKUP(H3113,'5.a Definitions'!E:F,2,FALSE)</f>
        <v/>
      </c>
      <c r="J3113" s="465" t="inlineStr">
        <is>
          <t xml:space="preserve"> Animal products </t>
        </is>
      </c>
      <c r="K3113" s="465" t="inlineStr">
        <is>
          <t xml:space="preserve"> animal products </t>
        </is>
      </c>
      <c r="L3113" s="465" t="inlineStr">
        <is>
          <t xml:space="preserve"> reactive </t>
        </is>
      </c>
      <c r="M3113" s="465" t="inlineStr">
        <is>
          <t xml:space="preserve"> Nmix </t>
        </is>
      </c>
      <c r="N3113" s="466" t="n">
        <v>16.6787853</v>
      </c>
      <c r="O3113" s="467" t="n">
        <v>0.1192882797348934</v>
      </c>
      <c r="P3113" s="468" t="n">
        <v>2003</v>
      </c>
      <c r="Q3113" s="469" t="inlineStr">
        <is>
          <t>FAOSTAT Crops and livestock products</t>
        </is>
      </c>
      <c r="R3113" s="469" t="inlineStr">
        <is>
          <t>ok</t>
        </is>
      </c>
      <c r="S3113" s="469" t="inlineStr">
        <is>
          <t xml:space="preserve"> text </t>
        </is>
      </c>
      <c r="T3113" s="426" t="inlineStr">
        <is>
          <t>Norway</t>
        </is>
      </c>
      <c r="U3113" s="5" t="inlineStr">
        <is>
          <t>useful output</t>
        </is>
      </c>
      <c r="V3113" s="465" t="n">
        <v>0.04</v>
      </c>
    </row>
    <row r="3114" ht="16" customHeight="1">
      <c r="B3114" s="5" t="inlineStr">
        <is>
          <t>AG.MM-MP.OP</t>
        </is>
      </c>
      <c r="C3114" s="5" t="inlineStr">
        <is>
          <t>AG.MM-MP.OP-Non-edible animal products-Nmix</t>
        </is>
      </c>
      <c r="D3114" s="5" t="inlineStr">
        <is>
          <t>AG</t>
        </is>
      </c>
      <c r="E3114" s="5" t="inlineStr">
        <is>
          <t>MM</t>
        </is>
      </c>
      <c r="F3114" s="5">
        <f>VLOOKUP(E3114,'5.a Definitions'!E:F,2,FALSE)</f>
        <v/>
      </c>
      <c r="G3114" s="5" t="inlineStr">
        <is>
          <t>MP</t>
        </is>
      </c>
      <c r="H3114" s="5" t="inlineStr">
        <is>
          <t>OP</t>
        </is>
      </c>
      <c r="I3114" s="5">
        <f>VLOOKUP(H3114,'5.a Definitions'!E:F,2,FALSE)</f>
        <v/>
      </c>
      <c r="J3114" s="465" t="inlineStr">
        <is>
          <t xml:space="preserve"> Non-edible animal products </t>
        </is>
      </c>
      <c r="K3114" s="465" t="inlineStr">
        <is>
          <t xml:space="preserve"> non-edible animal products </t>
        </is>
      </c>
      <c r="L3114" s="465" t="inlineStr">
        <is>
          <t xml:space="preserve"> reactive </t>
        </is>
      </c>
      <c r="M3114" s="465" t="inlineStr">
        <is>
          <t xml:space="preserve"> Nmix </t>
        </is>
      </c>
      <c r="N3114" s="466" t="n">
        <v>1.277375457475</v>
      </c>
      <c r="O3114" s="467" t="n">
        <v>0.1723224588551255</v>
      </c>
      <c r="P3114" s="468" t="n">
        <v>2003</v>
      </c>
      <c r="Q3114" s="469" t="inlineStr">
        <is>
          <t>FAOSTAT Crops and livestock products + SSB sheep numbers (table 03710) x wool per sheep</t>
        </is>
      </c>
      <c r="R3114" s="469" t="inlineStr">
        <is>
          <t>ok</t>
        </is>
      </c>
      <c r="S3114" s="469" t="inlineStr">
        <is>
          <t xml:space="preserve"> text </t>
        </is>
      </c>
      <c r="T3114" s="426" t="inlineStr">
        <is>
          <t>Norway</t>
        </is>
      </c>
      <c r="U3114" s="5" t="inlineStr">
        <is>
          <t>useful output</t>
        </is>
      </c>
      <c r="V3114" s="465" t="n">
        <v>0.04</v>
      </c>
    </row>
    <row r="3115" ht="16" customHeight="1">
      <c r="B3115" s="5" t="inlineStr">
        <is>
          <t>AG.MM-AG.SM</t>
        </is>
      </c>
      <c r="C3115" s="5" t="inlineStr">
        <is>
          <t>AG.MM-AG.SM-Manure application-Nmix</t>
        </is>
      </c>
      <c r="D3115" s="5" t="inlineStr">
        <is>
          <t>AG</t>
        </is>
      </c>
      <c r="E3115" s="5" t="inlineStr">
        <is>
          <t>MM</t>
        </is>
      </c>
      <c r="F3115" s="5">
        <f>VLOOKUP(E3115,'5.a Definitions'!E:F,2,FALSE)</f>
        <v/>
      </c>
      <c r="G3115" s="5" t="inlineStr">
        <is>
          <t>AG</t>
        </is>
      </c>
      <c r="H3115" s="5" t="inlineStr">
        <is>
          <t>SM</t>
        </is>
      </c>
      <c r="I3115" s="5">
        <f>VLOOKUP(H3115,'5.a Definitions'!E:F,2,FALSE)</f>
        <v/>
      </c>
      <c r="J3115" s="465" t="inlineStr">
        <is>
          <t xml:space="preserve"> Manure application </t>
        </is>
      </c>
      <c r="K3115" s="465" t="inlineStr">
        <is>
          <t xml:space="preserve"> manure application </t>
        </is>
      </c>
      <c r="L3115" s="465" t="inlineStr">
        <is>
          <t xml:space="preserve"> reactive </t>
        </is>
      </c>
      <c r="M3115" s="465" t="inlineStr">
        <is>
          <t xml:space="preserve"> Nmix </t>
        </is>
      </c>
      <c r="N3115" s="466" t="n">
        <v>70.45183657504796</v>
      </c>
      <c r="O3115" s="467" t="n">
        <v>0.1998479764535803</v>
      </c>
      <c r="P3115" s="468" t="n">
        <v>2003</v>
      </c>
      <c r="Q3115" s="469" t="inlineStr">
        <is>
          <t>UNFCCC CRT Table3.D</t>
        </is>
      </c>
      <c r="R3115" s="469" t="inlineStr">
        <is>
          <t>ok</t>
        </is>
      </c>
      <c r="S3115" s="469" t="inlineStr">
        <is>
          <t xml:space="preserve"> text </t>
        </is>
      </c>
      <c r="T3115" s="426" t="inlineStr">
        <is>
          <t>Norway</t>
        </is>
      </c>
      <c r="U3115" s="5" t="inlineStr">
        <is>
          <t>recycling</t>
        </is>
      </c>
      <c r="V3115" s="465" t="n">
        <v>0.04</v>
      </c>
    </row>
    <row r="3116" ht="16" customHeight="1">
      <c r="B3116" s="475" t="inlineStr">
        <is>
          <t>AG.MM-FS.OL</t>
        </is>
      </c>
      <c r="C3116" s="475" t="inlineStr">
        <is>
          <t>AG.MM-FS.OL-Manure from grazing on unmanaged land-Nmix</t>
        </is>
      </c>
      <c r="D3116" s="475" t="inlineStr">
        <is>
          <t>AG</t>
        </is>
      </c>
      <c r="E3116" s="475" t="inlineStr">
        <is>
          <t>MM</t>
        </is>
      </c>
      <c r="F3116" s="5">
        <f>VLOOKUP(E3116,'5.a Definitions'!E:F,2,FALSE)</f>
        <v/>
      </c>
      <c r="G3116" s="475" t="inlineStr">
        <is>
          <t>FS</t>
        </is>
      </c>
      <c r="H3116" s="475" t="inlineStr">
        <is>
          <t>OL</t>
        </is>
      </c>
      <c r="I3116" s="5">
        <f>VLOOKUP(H3116,'5.a Definitions'!E:F,2,FALSE)</f>
        <v/>
      </c>
      <c r="J3116" s="465" t="inlineStr">
        <is>
          <t>Manure from grazing on unmanaged land</t>
        </is>
      </c>
      <c r="K3116" s="465" t="inlineStr">
        <is>
          <t>manure from grazing on unmanaged land</t>
        </is>
      </c>
      <c r="L3116" s="465" t="inlineStr">
        <is>
          <t>reactive</t>
        </is>
      </c>
      <c r="M3116" s="465" t="inlineStr">
        <is>
          <t>Nmix</t>
        </is>
      </c>
      <c r="N3116" s="466" t="n">
        <v>7.319923922799839</v>
      </c>
      <c r="O3116" s="467" t="n">
        <v>0.2418309409352755</v>
      </c>
      <c r="P3116" s="468" t="n">
        <v>2003</v>
      </c>
      <c r="Q3116" s="469" t="inlineStr">
        <is>
          <t>UNFCCC CRT Table3.D and 3.B(b), SSB</t>
        </is>
      </c>
      <c r="R3116" s="469" t="inlineStr">
        <is>
          <t>ok</t>
        </is>
      </c>
      <c r="S3116" s="469" t="inlineStr">
        <is>
          <t>text</t>
        </is>
      </c>
      <c r="T3116" s="476" t="inlineStr">
        <is>
          <t>Norway</t>
        </is>
      </c>
      <c r="U3116" s="475" t="inlineStr">
        <is>
          <t>recycling</t>
        </is>
      </c>
      <c r="V3116" s="465">
        <f>(O3028*N3028)^2</f>
        <v/>
      </c>
    </row>
    <row r="3117" ht="16" customHeight="1">
      <c r="B3117" s="5" t="inlineStr">
        <is>
          <t>AG.MM-AT.AT</t>
        </is>
      </c>
      <c r="C3117" s="5" t="inlineStr">
        <is>
          <t>AG.MM-AT.AT-Emissions-NH3</t>
        </is>
      </c>
      <c r="D3117" s="5" t="inlineStr">
        <is>
          <t>AG</t>
        </is>
      </c>
      <c r="E3117" s="5" t="inlineStr">
        <is>
          <t>MM</t>
        </is>
      </c>
      <c r="F3117" s="5">
        <f>VLOOKUP(E3117,'5.a Definitions'!E:F,2,FALSE)</f>
        <v/>
      </c>
      <c r="G3117" s="5" t="inlineStr">
        <is>
          <t>AT</t>
        </is>
      </c>
      <c r="H3117" s="5" t="inlineStr">
        <is>
          <t>AT</t>
        </is>
      </c>
      <c r="I3117" s="5">
        <f>VLOOKUP(H3117,'5.a Definitions'!E:F,2,FALSE)</f>
        <v/>
      </c>
      <c r="J3117" s="465" t="inlineStr">
        <is>
          <t xml:space="preserve"> Emissions </t>
        </is>
      </c>
      <c r="K3117" s="465" t="inlineStr">
        <is>
          <t xml:space="preserve"> manure and animal husbandry emissions </t>
        </is>
      </c>
      <c r="L3117" s="465" t="inlineStr">
        <is>
          <t xml:space="preserve"> reactive </t>
        </is>
      </c>
      <c r="M3117" s="465" t="inlineStr">
        <is>
          <t xml:space="preserve"> NH3 </t>
        </is>
      </c>
      <c r="N3117" s="466" t="n">
        <v>9.743956557475501</v>
      </c>
      <c r="O3117" s="467" t="n">
        <v>0.2442103794295176</v>
      </c>
      <c r="P3117" s="468" t="n">
        <v>2003</v>
      </c>
      <c r="Q3117" s="469" t="inlineStr">
        <is>
          <t>CRLTAP Inventory Submissions</t>
        </is>
      </c>
      <c r="R3117" s="469" t="inlineStr">
        <is>
          <t>ok</t>
        </is>
      </c>
      <c r="S3117" s="469" t="inlineStr">
        <is>
          <t xml:space="preserve"> text </t>
        </is>
      </c>
      <c r="T3117" s="426" t="inlineStr">
        <is>
          <t>Norway</t>
        </is>
      </c>
      <c r="U3117" s="465" t="inlineStr">
        <is>
          <t xml:space="preserve"> N wasted </t>
        </is>
      </c>
      <c r="V3117" s="465" t="n">
        <v>0.04</v>
      </c>
    </row>
    <row r="3118" ht="16" customHeight="1">
      <c r="B3118" s="5" t="inlineStr">
        <is>
          <t>AG.MM-AT.AT</t>
        </is>
      </c>
      <c r="C3118" s="5" t="inlineStr">
        <is>
          <t>AG.MM-AT.AT-Emissions-N2O</t>
        </is>
      </c>
      <c r="D3118" s="5" t="inlineStr">
        <is>
          <t>AG</t>
        </is>
      </c>
      <c r="E3118" s="5" t="inlineStr">
        <is>
          <t>MM</t>
        </is>
      </c>
      <c r="F3118" s="5">
        <f>VLOOKUP(E3118,'5.a Definitions'!E:F,2,FALSE)</f>
        <v/>
      </c>
      <c r="G3118" s="5" t="inlineStr">
        <is>
          <t>AT</t>
        </is>
      </c>
      <c r="H3118" s="5" t="inlineStr">
        <is>
          <t>AT</t>
        </is>
      </c>
      <c r="I3118" s="5">
        <f>VLOOKUP(H3118,'5.a Definitions'!E:F,2,FALSE)</f>
        <v/>
      </c>
      <c r="J3118" s="465" t="inlineStr">
        <is>
          <t xml:space="preserve"> Emissions </t>
        </is>
      </c>
      <c r="K3118" s="465" t="inlineStr">
        <is>
          <t xml:space="preserve"> manure and animal husbandry emissions </t>
        </is>
      </c>
      <c r="L3118" s="465" t="inlineStr">
        <is>
          <t xml:space="preserve"> reactive </t>
        </is>
      </c>
      <c r="M3118" s="465" t="inlineStr">
        <is>
          <t xml:space="preserve"> N2O </t>
        </is>
      </c>
      <c r="N3118" s="466" t="n">
        <v>0.40665218594</v>
      </c>
      <c r="O3118" s="467" t="n">
        <v>0.7566826619845698</v>
      </c>
      <c r="P3118" s="468" t="n">
        <v>2003</v>
      </c>
      <c r="Q3118" s="469" t="inlineStr">
        <is>
          <t>UNFCCC CRT</t>
        </is>
      </c>
      <c r="R3118" s="469" t="inlineStr">
        <is>
          <t>ok</t>
        </is>
      </c>
      <c r="S3118" s="469" t="inlineStr">
        <is>
          <t xml:space="preserve"> text </t>
        </is>
      </c>
      <c r="T3118" s="426" t="inlineStr">
        <is>
          <t>Norway</t>
        </is>
      </c>
      <c r="U3118" s="465" t="inlineStr">
        <is>
          <t xml:space="preserve"> N wasted </t>
        </is>
      </c>
      <c r="V3118" s="465" t="n">
        <v>0.04</v>
      </c>
    </row>
    <row r="3119" ht="16" customHeight="1">
      <c r="B3119" s="5" t="inlineStr">
        <is>
          <t>AG.MM-AT.AT</t>
        </is>
      </c>
      <c r="C3119" s="5" t="inlineStr">
        <is>
          <t>AG.MM-AT.AT-Emissions-NOx</t>
        </is>
      </c>
      <c r="D3119" s="5" t="inlineStr">
        <is>
          <t>AG</t>
        </is>
      </c>
      <c r="E3119" s="5" t="inlineStr">
        <is>
          <t>MM</t>
        </is>
      </c>
      <c r="F3119" s="5">
        <f>VLOOKUP(E3119,'5.a Definitions'!E:F,2,FALSE)</f>
        <v/>
      </c>
      <c r="G3119" s="5" t="inlineStr">
        <is>
          <t>AT</t>
        </is>
      </c>
      <c r="H3119" s="5" t="inlineStr">
        <is>
          <t>AT</t>
        </is>
      </c>
      <c r="I3119" s="5">
        <f>VLOOKUP(H3119,'5.a Definitions'!E:F,2,FALSE)</f>
        <v/>
      </c>
      <c r="J3119" s="465" t="inlineStr">
        <is>
          <t xml:space="preserve"> Emissions </t>
        </is>
      </c>
      <c r="K3119" s="465" t="inlineStr">
        <is>
          <t xml:space="preserve"> manure and animal husbandry emissions </t>
        </is>
      </c>
      <c r="L3119" s="465" t="inlineStr">
        <is>
          <t xml:space="preserve"> reactive </t>
        </is>
      </c>
      <c r="M3119" s="465" t="inlineStr">
        <is>
          <t xml:space="preserve"> NOx </t>
        </is>
      </c>
      <c r="N3119" s="466" t="n">
        <v>0.03356096978270001</v>
      </c>
      <c r="O3119" s="467" t="n">
        <v>0.7345743300109548</v>
      </c>
      <c r="P3119" s="468" t="n">
        <v>2003</v>
      </c>
      <c r="Q3119" s="469" t="inlineStr">
        <is>
          <t>CRLTAP Inventory Submissions</t>
        </is>
      </c>
      <c r="R3119" s="469" t="inlineStr">
        <is>
          <t>ok</t>
        </is>
      </c>
      <c r="S3119" s="469" t="inlineStr">
        <is>
          <t xml:space="preserve"> text </t>
        </is>
      </c>
      <c r="T3119" s="426" t="inlineStr">
        <is>
          <t>Norway</t>
        </is>
      </c>
      <c r="U3119" s="465" t="inlineStr">
        <is>
          <t xml:space="preserve"> N wasted </t>
        </is>
      </c>
      <c r="V3119" s="465" t="n">
        <v>0.04</v>
      </c>
    </row>
    <row r="3120" ht="16" customHeight="1">
      <c r="B3120" s="5" t="inlineStr">
        <is>
          <t>AG.MM-HY.SW-Leaching-Nmix</t>
        </is>
      </c>
      <c r="C3120" s="5" t="inlineStr">
        <is>
          <t>AG.MM-HY.SW-Leaching-Nmix</t>
        </is>
      </c>
      <c r="D3120" s="5" t="inlineStr">
        <is>
          <t>AG</t>
        </is>
      </c>
      <c r="E3120" s="5" t="inlineStr">
        <is>
          <t>MM</t>
        </is>
      </c>
      <c r="F3120" s="5">
        <f>VLOOKUP(E3120,'5.a Definitions'!E:F,2,FALSE)</f>
        <v/>
      </c>
      <c r="G3120" s="5" t="inlineStr">
        <is>
          <t>HY</t>
        </is>
      </c>
      <c r="H3120" s="5" t="inlineStr">
        <is>
          <t>SW</t>
        </is>
      </c>
      <c r="I3120" s="5">
        <f>VLOOKUP(H3120,'5.a Definitions'!E:F,2,FALSE)</f>
        <v/>
      </c>
      <c r="J3120" s="465" t="inlineStr">
        <is>
          <t xml:space="preserve"> Leaching </t>
        </is>
      </c>
      <c r="K3120" s="465" t="inlineStr">
        <is>
          <t xml:space="preserve"> manure storage leaching </t>
        </is>
      </c>
      <c r="L3120" s="465" t="inlineStr">
        <is>
          <t xml:space="preserve"> reactive </t>
        </is>
      </c>
      <c r="M3120" s="465" t="inlineStr">
        <is>
          <t xml:space="preserve"> Nmix </t>
        </is>
      </c>
      <c r="N3120" s="466" t="n">
        <v>3.193088212073757</v>
      </c>
      <c r="O3120" s="467" t="n">
        <v>0.5483540070383621</v>
      </c>
      <c r="P3120" s="468" t="n">
        <v>2003</v>
      </c>
      <c r="Q3120" s="469" t="inlineStr">
        <is>
          <t>UNFCCC CRT</t>
        </is>
      </c>
      <c r="R3120" s="469" t="inlineStr">
        <is>
          <t>ok</t>
        </is>
      </c>
      <c r="S3120" s="469" t="inlineStr">
        <is>
          <t xml:space="preserve"> text </t>
        </is>
      </c>
      <c r="T3120" s="426" t="inlineStr">
        <is>
          <t>Norway</t>
        </is>
      </c>
      <c r="U3120" s="465" t="inlineStr">
        <is>
          <t xml:space="preserve"> N wasted </t>
        </is>
      </c>
      <c r="V3120" s="465" t="n">
        <v>0.04</v>
      </c>
    </row>
    <row r="3121" ht="16" customHeight="1">
      <c r="B3121" s="5" t="inlineStr">
        <is>
          <t>AG.MM-RW.RW</t>
        </is>
      </c>
      <c r="C3121" s="5" t="inlineStr">
        <is>
          <t>AG.MM-RW.RW-Live animal export-Nmix</t>
        </is>
      </c>
      <c r="D3121" s="5" t="inlineStr">
        <is>
          <t>AG</t>
        </is>
      </c>
      <c r="E3121" s="5" t="inlineStr">
        <is>
          <t>MM</t>
        </is>
      </c>
      <c r="F3121" s="5">
        <f>VLOOKUP(E3121,'5.a Definitions'!E:F,2,FALSE)</f>
        <v/>
      </c>
      <c r="G3121" s="5" t="inlineStr">
        <is>
          <t>RW</t>
        </is>
      </c>
      <c r="H3121" s="5" t="inlineStr">
        <is>
          <t>RW</t>
        </is>
      </c>
      <c r="I3121" s="5">
        <f>VLOOKUP(H3121,'5.a Definitions'!E:F,2,FALSE)</f>
        <v/>
      </c>
      <c r="J3121" s="465" t="inlineStr">
        <is>
          <t xml:space="preserve"> Live animal export </t>
        </is>
      </c>
      <c r="K3121" s="465" t="inlineStr">
        <is>
          <t xml:space="preserve"> live animal export </t>
        </is>
      </c>
      <c r="L3121" s="465" t="inlineStr">
        <is>
          <t xml:space="preserve"> reactive </t>
        </is>
      </c>
      <c r="M3121" s="465" t="inlineStr">
        <is>
          <t xml:space="preserve"> Nmix </t>
        </is>
      </c>
      <c r="N3121" s="466" t="n">
        <v>0.0040988672</v>
      </c>
      <c r="O3121" s="467" t="n">
        <v>0.4219632248930508</v>
      </c>
      <c r="P3121" s="468" t="n">
        <v>2003</v>
      </c>
      <c r="Q3121" s="469" t="inlineStr">
        <is>
          <t>FAOSTAT Crops and livestock products</t>
        </is>
      </c>
      <c r="R3121" s="469" t="inlineStr">
        <is>
          <t>ok</t>
        </is>
      </c>
      <c r="S3121" s="469" t="inlineStr">
        <is>
          <t xml:space="preserve"> text </t>
        </is>
      </c>
      <c r="T3121" s="426" t="inlineStr">
        <is>
          <t>Norway</t>
        </is>
      </c>
      <c r="U3121" s="5" t="inlineStr">
        <is>
          <t>useful output</t>
        </is>
      </c>
      <c r="V3121" s="465" t="n">
        <v>0.04</v>
      </c>
    </row>
    <row r="3122" ht="16" customHeight="1">
      <c r="A3122" s="486" t="inlineStr">
        <is>
          <t xml:space="preserve"> Forests and Semi-natural vegetation </t>
        </is>
      </c>
      <c r="B3122" s="5" t="inlineStr">
        <is>
          <t>FS.FO-AT.AT</t>
        </is>
      </c>
      <c r="C3122" s="5" t="inlineStr">
        <is>
          <t>FS.FO-AT.AT-Emissions-N2</t>
        </is>
      </c>
      <c r="D3122" s="5" t="inlineStr">
        <is>
          <t>FS</t>
        </is>
      </c>
      <c r="E3122" s="5" t="inlineStr">
        <is>
          <t>FO</t>
        </is>
      </c>
      <c r="F3122" s="5">
        <f>VLOOKUP(E3122,'5.a Definitions'!E:F,2,FALSE)</f>
        <v/>
      </c>
      <c r="G3122" s="5" t="inlineStr">
        <is>
          <t>AT</t>
        </is>
      </c>
      <c r="H3122" s="5" t="inlineStr">
        <is>
          <t>AT</t>
        </is>
      </c>
      <c r="I3122" s="5">
        <f>VLOOKUP(H3122,'5.a Definitions'!E:F,2,FALSE)</f>
        <v/>
      </c>
      <c r="J3122" s="465" t="inlineStr">
        <is>
          <t xml:space="preserve"> Emissions </t>
        </is>
      </c>
      <c r="K3122" s="465" t="inlineStr">
        <is>
          <t xml:space="preserve"> forest emissions </t>
        </is>
      </c>
      <c r="L3122" s="465" t="inlineStr">
        <is>
          <t xml:space="preserve"> inert </t>
        </is>
      </c>
      <c r="M3122" s="465" t="inlineStr">
        <is>
          <t xml:space="preserve"> N2 </t>
        </is>
      </c>
      <c r="N3122" s="466" t="n">
        <v>7.116491944422991</v>
      </c>
      <c r="O3122" s="467" t="n">
        <v>1.876148950785864</v>
      </c>
      <c r="P3122" s="468" t="n">
        <v>2003</v>
      </c>
      <c r="Q3122" s="469" t="inlineStr">
        <is>
          <t>UNFCCC CRT + Butterbach-Bahl et al. (2013)</t>
        </is>
      </c>
      <c r="R3122" s="469" t="inlineStr">
        <is>
          <t>ok</t>
        </is>
      </c>
      <c r="S3122" s="469" t="inlineStr">
        <is>
          <t xml:space="preserve"> text </t>
        </is>
      </c>
      <c r="T3122" s="426" t="inlineStr">
        <is>
          <t>Norway</t>
        </is>
      </c>
      <c r="U3122" s="465" t="inlineStr">
        <is>
          <t xml:space="preserve"> N wasted </t>
        </is>
      </c>
      <c r="V3122" s="465" t="n">
        <v>0.04</v>
      </c>
    </row>
    <row r="3123" ht="16" customHeight="1">
      <c r="B3123" s="5" t="inlineStr">
        <is>
          <t>FS.FO-AT.AT</t>
        </is>
      </c>
      <c r="C3123" s="5" t="inlineStr">
        <is>
          <t>FS.FO-AT.AT-Emissions-N2O</t>
        </is>
      </c>
      <c r="D3123" s="5" t="inlineStr">
        <is>
          <t>FS</t>
        </is>
      </c>
      <c r="E3123" s="5" t="inlineStr">
        <is>
          <t>FO</t>
        </is>
      </c>
      <c r="F3123" s="5">
        <f>VLOOKUP(E3123,'5.a Definitions'!E:F,2,FALSE)</f>
        <v/>
      </c>
      <c r="G3123" s="5" t="inlineStr">
        <is>
          <t>AT</t>
        </is>
      </c>
      <c r="H3123" s="5" t="inlineStr">
        <is>
          <t>AT</t>
        </is>
      </c>
      <c r="I3123" s="5">
        <f>VLOOKUP(H3123,'5.a Definitions'!E:F,2,FALSE)</f>
        <v/>
      </c>
      <c r="J3123" s="465" t="inlineStr">
        <is>
          <t xml:space="preserve"> Emissions </t>
        </is>
      </c>
      <c r="K3123" s="465" t="inlineStr">
        <is>
          <t xml:space="preserve"> forest emissions </t>
        </is>
      </c>
      <c r="L3123" s="465" t="inlineStr">
        <is>
          <t xml:space="preserve"> reactive </t>
        </is>
      </c>
      <c r="M3123" s="465" t="inlineStr">
        <is>
          <t xml:space="preserve"> N2O </t>
        </is>
      </c>
      <c r="N3123" s="466" t="n">
        <v>0.3649483048422047</v>
      </c>
      <c r="O3123" s="467" t="n">
        <v>1.261544563046772</v>
      </c>
      <c r="P3123" s="468" t="n">
        <v>2003</v>
      </c>
      <c r="Q3123" s="469" t="inlineStr">
        <is>
          <t>UNFCCC CRT</t>
        </is>
      </c>
      <c r="R3123" s="469" t="inlineStr">
        <is>
          <t>ok</t>
        </is>
      </c>
      <c r="S3123" s="469" t="inlineStr">
        <is>
          <t xml:space="preserve"> text </t>
        </is>
      </c>
      <c r="T3123" s="426" t="inlineStr">
        <is>
          <t>Norway</t>
        </is>
      </c>
      <c r="U3123" s="465" t="inlineStr">
        <is>
          <t xml:space="preserve"> N wasted </t>
        </is>
      </c>
      <c r="V3123" s="465" t="n">
        <v>0.04</v>
      </c>
    </row>
    <row r="3124" ht="16" customHeight="1">
      <c r="B3124" s="5" t="inlineStr">
        <is>
          <t>FS.FO-HY.SW</t>
        </is>
      </c>
      <c r="C3124" s="5" t="inlineStr">
        <is>
          <t>FS.FO-HY.SW-Leaching-Nmix</t>
        </is>
      </c>
      <c r="D3124" s="5" t="inlineStr">
        <is>
          <t>FS</t>
        </is>
      </c>
      <c r="E3124" s="5" t="inlineStr">
        <is>
          <t>FO</t>
        </is>
      </c>
      <c r="F3124" s="5">
        <f>VLOOKUP(E3124,'5.a Definitions'!E:F,2,FALSE)</f>
        <v/>
      </c>
      <c r="G3124" s="5" t="inlineStr">
        <is>
          <t>HY</t>
        </is>
      </c>
      <c r="H3124" s="5" t="inlineStr">
        <is>
          <t>SW</t>
        </is>
      </c>
      <c r="I3124" s="5">
        <f>VLOOKUP(H3124,'5.a Definitions'!E:F,2,FALSE)</f>
        <v/>
      </c>
      <c r="J3124" s="465" t="inlineStr">
        <is>
          <t xml:space="preserve"> Leaching </t>
        </is>
      </c>
      <c r="K3124" s="465" t="inlineStr">
        <is>
          <t xml:space="preserve"> forest leaching </t>
        </is>
      </c>
      <c r="L3124" s="465" t="inlineStr">
        <is>
          <t xml:space="preserve"> reactive </t>
        </is>
      </c>
      <c r="M3124" s="465" t="inlineStr">
        <is>
          <t xml:space="preserve"> Nmix </t>
        </is>
      </c>
      <c r="N3124" s="466" t="n">
        <v>31.26262112585767</v>
      </c>
      <c r="O3124" s="467" t="n">
        <v>0.4368582621607821</v>
      </c>
      <c r="P3124" s="468" t="n">
        <v>2003</v>
      </c>
      <c r="Q3124" s="469" t="inlineStr">
        <is>
          <t>NIVA TEOTIL2, bias-corrected to TEOTIL3</t>
        </is>
      </c>
      <c r="R3124" s="469" t="inlineStr">
        <is>
          <t>ok</t>
        </is>
      </c>
      <c r="S3124" s="469" t="inlineStr">
        <is>
          <t xml:space="preserve"> text </t>
        </is>
      </c>
      <c r="T3124" s="426" t="inlineStr">
        <is>
          <t>Norway</t>
        </is>
      </c>
      <c r="U3124" s="465" t="inlineStr">
        <is>
          <t xml:space="preserve"> N wasted </t>
        </is>
      </c>
      <c r="V3124" s="465" t="n">
        <v>0.04</v>
      </c>
    </row>
    <row r="3125" ht="16" customHeight="1">
      <c r="B3125" s="5" t="inlineStr">
        <is>
          <t>FS.FO-MP.OP</t>
        </is>
      </c>
      <c r="C3125" s="5" t="inlineStr">
        <is>
          <t>FS.FO-MP.OP-Industrial round wood-Nmix</t>
        </is>
      </c>
      <c r="D3125" s="5" t="inlineStr">
        <is>
          <t>FS</t>
        </is>
      </c>
      <c r="E3125" s="5" t="inlineStr">
        <is>
          <t>FO</t>
        </is>
      </c>
      <c r="F3125" s="5">
        <f>VLOOKUP(E3125,'5.a Definitions'!E:F,2,FALSE)</f>
        <v/>
      </c>
      <c r="G3125" s="5" t="inlineStr">
        <is>
          <t>MP</t>
        </is>
      </c>
      <c r="H3125" s="5" t="inlineStr">
        <is>
          <t>OP</t>
        </is>
      </c>
      <c r="I3125" s="5">
        <f>VLOOKUP(H3125,'5.a Definitions'!E:F,2,FALSE)</f>
        <v/>
      </c>
      <c r="J3125" s="465" t="inlineStr">
        <is>
          <t xml:space="preserve"> Industrial round wood </t>
        </is>
      </c>
      <c r="K3125" s="465" t="inlineStr">
        <is>
          <t xml:space="preserve"> industrial round wood </t>
        </is>
      </c>
      <c r="L3125" s="465" t="inlineStr">
        <is>
          <t xml:space="preserve"> reactive </t>
        </is>
      </c>
      <c r="M3125" s="465" t="inlineStr">
        <is>
          <t xml:space="preserve"> Nmix </t>
        </is>
      </c>
      <c r="N3125" s="466" t="n">
        <v>3.77866764</v>
      </c>
      <c r="O3125" s="467" t="n">
        <v>0.4053715458083021</v>
      </c>
      <c r="P3125" s="468" t="n">
        <v>2003</v>
      </c>
      <c r="Q3125" s="469" t="inlineStr">
        <is>
          <t>FAOSTAT</t>
        </is>
      </c>
      <c r="R3125" s="469" t="inlineStr">
        <is>
          <t>ok</t>
        </is>
      </c>
      <c r="S3125" s="469" t="inlineStr">
        <is>
          <t xml:space="preserve"> text </t>
        </is>
      </c>
      <c r="T3125" s="426" t="inlineStr">
        <is>
          <t>Norway</t>
        </is>
      </c>
      <c r="U3125" s="5" t="inlineStr">
        <is>
          <t>useful output</t>
        </is>
      </c>
      <c r="V3125" s="465" t="n">
        <v>0.04</v>
      </c>
    </row>
    <row r="3126" ht="16" customHeight="1">
      <c r="B3126" s="5" t="inlineStr">
        <is>
          <t>FS.FO-EF.OE</t>
        </is>
      </c>
      <c r="C3126" s="5" t="inlineStr">
        <is>
          <t>FS.FO-EF.OE-Fuel wood for households-Nmix</t>
        </is>
      </c>
      <c r="D3126" s="5" t="inlineStr">
        <is>
          <t>FS</t>
        </is>
      </c>
      <c r="E3126" s="5" t="inlineStr">
        <is>
          <t>FO</t>
        </is>
      </c>
      <c r="F3126" s="5">
        <f>VLOOKUP(E3126,'5.a Definitions'!E:F,2,FALSE)</f>
        <v/>
      </c>
      <c r="G3126" s="5" t="inlineStr">
        <is>
          <t>EF</t>
        </is>
      </c>
      <c r="H3126" s="5" t="inlineStr">
        <is>
          <t>OE</t>
        </is>
      </c>
      <c r="I3126" s="5">
        <f>VLOOKUP(H3126,'5.a Definitions'!E:F,2,FALSE)</f>
        <v/>
      </c>
      <c r="J3126" s="465" t="inlineStr">
        <is>
          <t xml:space="preserve"> Fuel wood for households </t>
        </is>
      </c>
      <c r="K3126" s="465" t="inlineStr">
        <is>
          <t xml:space="preserve"> fuel wood for households </t>
        </is>
      </c>
      <c r="L3126" s="465" t="inlineStr">
        <is>
          <t xml:space="preserve"> reactive </t>
        </is>
      </c>
      <c r="M3126" s="465" t="inlineStr">
        <is>
          <t xml:space="preserve"> Nmix </t>
        </is>
      </c>
      <c r="N3126" s="466" t="n">
        <v>2.33128</v>
      </c>
      <c r="O3126" s="467" t="n">
        <v>1.353204922146331</v>
      </c>
      <c r="P3126" s="468" t="n">
        <v>2003</v>
      </c>
      <c r="Q3126" s="469" t="inlineStr">
        <is>
          <t>SSB</t>
        </is>
      </c>
      <c r="R3126" s="469" t="inlineStr">
        <is>
          <t>ok</t>
        </is>
      </c>
      <c r="S3126" s="469" t="inlineStr">
        <is>
          <t xml:space="preserve"> text </t>
        </is>
      </c>
      <c r="T3126" s="426" t="inlineStr">
        <is>
          <t>Norway</t>
        </is>
      </c>
      <c r="U3126" s="5" t="inlineStr">
        <is>
          <t>useful output</t>
        </is>
      </c>
      <c r="V3126" s="465" t="n">
        <v>0.04</v>
      </c>
    </row>
    <row r="3127" ht="16" customHeight="1">
      <c r="B3127" s="475" t="inlineStr">
        <is>
          <t>FS.OL-AT.AT</t>
        </is>
      </c>
      <c r="C3127" s="475" t="inlineStr">
        <is>
          <t>FS.OL-AT.AT-Emissions-NH3</t>
        </is>
      </c>
      <c r="D3127" s="475" t="inlineStr">
        <is>
          <t>FS</t>
        </is>
      </c>
      <c r="E3127" s="475" t="inlineStr">
        <is>
          <t>OL</t>
        </is>
      </c>
      <c r="F3127" s="5">
        <f>VLOOKUP(E3127,'5.a Definitions'!E:F,2,FALSE)</f>
        <v/>
      </c>
      <c r="G3127" s="475" t="inlineStr">
        <is>
          <t>AT</t>
        </is>
      </c>
      <c r="H3127" s="475" t="inlineStr">
        <is>
          <t>AT</t>
        </is>
      </c>
      <c r="I3127" s="5">
        <f>VLOOKUP(H3127,'5.a Definitions'!E:F,2,FALSE)</f>
        <v/>
      </c>
      <c r="J3127" s="465" t="inlineStr">
        <is>
          <t>Emissions</t>
        </is>
      </c>
      <c r="K3127" s="465" t="inlineStr">
        <is>
          <t>other land emissions</t>
        </is>
      </c>
      <c r="L3127" s="465" t="inlineStr">
        <is>
          <t>reactive</t>
        </is>
      </c>
      <c r="M3127" s="465" t="inlineStr">
        <is>
          <t>NH3</t>
        </is>
      </c>
      <c r="N3127" s="466" t="n">
        <v>0.4491461483432341</v>
      </c>
      <c r="O3127" s="467" t="n">
        <v>0.9393855562883089</v>
      </c>
      <c r="P3127" s="468" t="n">
        <v>2003</v>
      </c>
      <c r="Q3127" s="469" t="inlineStr">
        <is>
          <t>CRLTAP Inventory Submissions (3Da3), utmark share</t>
        </is>
      </c>
      <c r="R3127" s="469" t="inlineStr">
        <is>
          <t>ok</t>
        </is>
      </c>
      <c r="S3127" s="469" t="inlineStr">
        <is>
          <t>text</t>
        </is>
      </c>
      <c r="T3127" s="476" t="inlineStr">
        <is>
          <t>Norway</t>
        </is>
      </c>
      <c r="U3127" s="475" t="inlineStr">
        <is>
          <t>useful output</t>
        </is>
      </c>
      <c r="V3127" s="465">
        <f>(O3061*N3061)^2</f>
        <v/>
      </c>
    </row>
    <row r="3128" ht="16" customHeight="1">
      <c r="B3128" s="475" t="inlineStr">
        <is>
          <t>FS.OL-AT.AT</t>
        </is>
      </c>
      <c r="C3128" s="475" t="inlineStr">
        <is>
          <t>FS.OL-AT.AT-Emissions-NOx</t>
        </is>
      </c>
      <c r="D3128" s="475" t="inlineStr">
        <is>
          <t>FS</t>
        </is>
      </c>
      <c r="E3128" s="475" t="inlineStr">
        <is>
          <t>OL</t>
        </is>
      </c>
      <c r="F3128" s="5">
        <f>VLOOKUP(E3128,'5.a Definitions'!E:F,2,FALSE)</f>
        <v/>
      </c>
      <c r="G3128" s="475" t="inlineStr">
        <is>
          <t>AT</t>
        </is>
      </c>
      <c r="H3128" s="475" t="inlineStr">
        <is>
          <t>AT</t>
        </is>
      </c>
      <c r="I3128" s="5">
        <f>VLOOKUP(H3128,'5.a Definitions'!E:F,2,FALSE)</f>
        <v/>
      </c>
      <c r="J3128" s="465" t="inlineStr">
        <is>
          <t>Emissions</t>
        </is>
      </c>
      <c r="K3128" s="465" t="inlineStr">
        <is>
          <t>other land emissions</t>
        </is>
      </c>
      <c r="L3128" s="465" t="inlineStr">
        <is>
          <t>reactive</t>
        </is>
      </c>
      <c r="M3128" s="465" t="inlineStr">
        <is>
          <t>NOx</t>
        </is>
      </c>
      <c r="N3128" s="466" t="n">
        <v>0.08909811401319964</v>
      </c>
      <c r="O3128" s="467" t="n">
        <v>0.8222955740839467</v>
      </c>
      <c r="P3128" s="468" t="n">
        <v>2003</v>
      </c>
      <c r="Q3128" s="469" t="inlineStr">
        <is>
          <t>CRLTAP Inventory Submissions (3Da3), utmark share</t>
        </is>
      </c>
      <c r="R3128" s="469" t="inlineStr">
        <is>
          <t>ok</t>
        </is>
      </c>
      <c r="S3128" s="469" t="inlineStr">
        <is>
          <t>text</t>
        </is>
      </c>
      <c r="T3128" s="476" t="inlineStr">
        <is>
          <t>Norway</t>
        </is>
      </c>
      <c r="U3128" s="475" t="inlineStr">
        <is>
          <t>useful output</t>
        </is>
      </c>
      <c r="V3128" s="465">
        <f>(O3084*N3084)^2</f>
        <v/>
      </c>
    </row>
    <row r="3129" ht="16" customHeight="1">
      <c r="B3129" s="475" t="inlineStr">
        <is>
          <t>FS.OL-AT.AT</t>
        </is>
      </c>
      <c r="C3129" s="475" t="inlineStr">
        <is>
          <t>FS.OL-AT.AT-Emissions-N2O</t>
        </is>
      </c>
      <c r="D3129" s="475" t="inlineStr">
        <is>
          <t>FS</t>
        </is>
      </c>
      <c r="E3129" s="475" t="inlineStr">
        <is>
          <t>OL</t>
        </is>
      </c>
      <c r="F3129" s="5">
        <f>VLOOKUP(E3129,'5.a Definitions'!E:F,2,FALSE)</f>
        <v/>
      </c>
      <c r="G3129" s="475" t="inlineStr">
        <is>
          <t>AT</t>
        </is>
      </c>
      <c r="H3129" s="475" t="inlineStr">
        <is>
          <t>AT</t>
        </is>
      </c>
      <c r="I3129" s="5">
        <f>VLOOKUP(H3129,'5.a Definitions'!E:F,2,FALSE)</f>
        <v/>
      </c>
      <c r="J3129" s="465" t="inlineStr">
        <is>
          <t>Emissions</t>
        </is>
      </c>
      <c r="K3129" s="465" t="inlineStr">
        <is>
          <t>other land emissions</t>
        </is>
      </c>
      <c r="L3129" s="465" t="inlineStr">
        <is>
          <t>reactive</t>
        </is>
      </c>
      <c r="M3129" s="465" t="inlineStr">
        <is>
          <t>N2O</t>
        </is>
      </c>
      <c r="N3129" s="466" t="n">
        <v>0.05962220122315243</v>
      </c>
      <c r="O3129" s="467" t="n">
        <v>1.332882391774105</v>
      </c>
      <c r="P3129" s="468" t="n">
        <v>2003</v>
      </c>
      <c r="Q3129" s="469" t="inlineStr">
        <is>
          <t>UNFCCC CRT Table3.D, utmark share</t>
        </is>
      </c>
      <c r="R3129" s="469" t="inlineStr">
        <is>
          <t>ok</t>
        </is>
      </c>
      <c r="S3129" s="469" t="inlineStr">
        <is>
          <t>text</t>
        </is>
      </c>
      <c r="T3129" s="476" t="inlineStr">
        <is>
          <t>Norway</t>
        </is>
      </c>
      <c r="U3129" s="475" t="inlineStr">
        <is>
          <t>useful output</t>
        </is>
      </c>
      <c r="V3129" s="465">
        <f>(O3107*N3107)^2</f>
        <v/>
      </c>
    </row>
    <row r="3130" ht="16" customHeight="1">
      <c r="B3130" s="475" t="inlineStr">
        <is>
          <t>FS.OL-AG.MM</t>
        </is>
      </c>
      <c r="C3130" s="475" t="inlineStr">
        <is>
          <t>FS.OL-AG.MM-Grazing-Nmix</t>
        </is>
      </c>
      <c r="D3130" s="475" t="inlineStr">
        <is>
          <t>FS</t>
        </is>
      </c>
      <c r="E3130" s="475" t="inlineStr">
        <is>
          <t>OL</t>
        </is>
      </c>
      <c r="F3130" s="5">
        <f>VLOOKUP(E3130,'5.a Definitions'!E:F,2,FALSE)</f>
        <v/>
      </c>
      <c r="G3130" s="475" t="inlineStr">
        <is>
          <t>AG</t>
        </is>
      </c>
      <c r="H3130" s="475" t="inlineStr">
        <is>
          <t>MM</t>
        </is>
      </c>
      <c r="I3130" s="5">
        <f>VLOOKUP(H3130,'5.a Definitions'!E:F,2,FALSE)</f>
        <v/>
      </c>
      <c r="J3130" s="473" t="inlineStr">
        <is>
          <t>Grazing</t>
        </is>
      </c>
      <c r="K3130" s="473" t="inlineStr">
        <is>
          <t>grazing</t>
        </is>
      </c>
      <c r="L3130" s="465" t="inlineStr">
        <is>
          <t>reactive</t>
        </is>
      </c>
      <c r="M3130" s="465" t="inlineStr">
        <is>
          <t>Nmix</t>
        </is>
      </c>
      <c r="N3130" s="466" t="n">
        <v>7.932429256585769</v>
      </c>
      <c r="O3130" s="467" t="n">
        <v>0.2298402871750574</v>
      </c>
      <c r="P3130" s="468" t="n">
        <v>2003</v>
      </c>
      <c r="Q3130" s="469" t="inlineStr">
        <is>
          <t>SSB table 12660</t>
        </is>
      </c>
      <c r="R3130" s="469" t="inlineStr">
        <is>
          <t>ok</t>
        </is>
      </c>
      <c r="S3130" s="469" t="inlineStr">
        <is>
          <t>text</t>
        </is>
      </c>
      <c r="T3130" s="476" t="inlineStr">
        <is>
          <t>Norway</t>
        </is>
      </c>
      <c r="U3130" s="5" t="inlineStr">
        <is>
          <t>useful output</t>
        </is>
      </c>
      <c r="V3130" s="465">
        <f>(O3018*N3018)^2</f>
        <v/>
      </c>
    </row>
    <row r="3131" ht="16" customHeight="1">
      <c r="B3131" s="5" t="inlineStr">
        <is>
          <t>FS.OL-HY.SW</t>
        </is>
      </c>
      <c r="C3131" s="5" t="inlineStr">
        <is>
          <t>FS.OL-HY.SW-Leaching-Nmix</t>
        </is>
      </c>
      <c r="D3131" s="5" t="inlineStr">
        <is>
          <t>FS</t>
        </is>
      </c>
      <c r="E3131" s="5" t="inlineStr">
        <is>
          <t>OL</t>
        </is>
      </c>
      <c r="F3131" s="5">
        <f>VLOOKUP(E3131,'5.a Definitions'!E:F,2,FALSE)</f>
        <v/>
      </c>
      <c r="G3131" s="5" t="inlineStr">
        <is>
          <t>HY</t>
        </is>
      </c>
      <c r="H3131" s="5" t="inlineStr">
        <is>
          <t>SW</t>
        </is>
      </c>
      <c r="I3131" s="5">
        <f>VLOOKUP(H3131,'5.a Definitions'!E:F,2,FALSE)</f>
        <v/>
      </c>
      <c r="J3131" s="465" t="inlineStr">
        <is>
          <t xml:space="preserve"> Leaching </t>
        </is>
      </c>
      <c r="K3131" s="465" t="inlineStr">
        <is>
          <t xml:space="preserve"> other land leaching </t>
        </is>
      </c>
      <c r="L3131" s="465" t="inlineStr">
        <is>
          <t xml:space="preserve"> reactive </t>
        </is>
      </c>
      <c r="M3131" s="465" t="inlineStr">
        <is>
          <t xml:space="preserve"> Nmix </t>
        </is>
      </c>
      <c r="N3131" s="466" t="n">
        <v>21.72487230779939</v>
      </c>
      <c r="O3131" s="467" t="n">
        <v>0.4253940035167165</v>
      </c>
      <c r="P3131" s="468" t="n">
        <v>2003</v>
      </c>
      <c r="Q3131" s="469" t="inlineStr">
        <is>
          <t>NIVA TEOTIL2, bias-corrected to TEOTIL3</t>
        </is>
      </c>
      <c r="R3131" s="469" t="inlineStr">
        <is>
          <t>ok</t>
        </is>
      </c>
      <c r="S3131" s="469" t="inlineStr">
        <is>
          <t xml:space="preserve"> text </t>
        </is>
      </c>
      <c r="T3131" s="426" t="inlineStr">
        <is>
          <t>Norway</t>
        </is>
      </c>
      <c r="U3131" s="465" t="inlineStr">
        <is>
          <t xml:space="preserve"> N wasted </t>
        </is>
      </c>
      <c r="V3131" s="465" t="n">
        <v>0.04</v>
      </c>
    </row>
    <row r="3132" ht="16" customHeight="1">
      <c r="A3132" s="485" t="inlineStr">
        <is>
          <t>Processing of residues</t>
        </is>
      </c>
      <c r="B3132" s="475" t="inlineStr">
        <is>
          <t>PR.SO-EF.EC</t>
        </is>
      </c>
      <c r="C3132" s="475" t="inlineStr">
        <is>
          <t>PR.SO-EF.EC-Waste to energy-Nmix</t>
        </is>
      </c>
      <c r="D3132" s="475" t="inlineStr">
        <is>
          <t>PR</t>
        </is>
      </c>
      <c r="E3132" s="475" t="inlineStr">
        <is>
          <t>SO</t>
        </is>
      </c>
      <c r="F3132" s="5">
        <f>VLOOKUP(E3132,'5.a Definitions'!E:F,2,FALSE)</f>
        <v/>
      </c>
      <c r="G3132" s="475" t="inlineStr">
        <is>
          <t>EF</t>
        </is>
      </c>
      <c r="H3132" s="475" t="inlineStr">
        <is>
          <t>EC</t>
        </is>
      </c>
      <c r="I3132" s="5">
        <f>VLOOKUP(H3132,'5.a Definitions'!E:F,2,FALSE)</f>
        <v/>
      </c>
      <c r="J3132" s="465" t="inlineStr">
        <is>
          <t>Waste for energy incineration</t>
        </is>
      </c>
      <c r="K3132" s="465" t="inlineStr">
        <is>
          <t>waste for energy incineration</t>
        </is>
      </c>
      <c r="L3132" s="465" t="inlineStr">
        <is>
          <t>reactive</t>
        </is>
      </c>
      <c r="M3132" s="465" t="inlineStr">
        <is>
          <t>Nmix</t>
        </is>
      </c>
      <c r="N3132" s="466" t="n">
        <v>13.86953260078374</v>
      </c>
      <c r="O3132" s="467" t="n">
        <v>0.521237189976672</v>
      </c>
      <c r="P3132" s="468" t="n">
        <v>2003</v>
      </c>
      <c r="Q3132" s="469" t="inlineStr">
        <is>
          <t>SSB table 05281, scaled to the N content of table 10513</t>
        </is>
      </c>
      <c r="R3132" s="469" t="inlineStr">
        <is>
          <t>ok</t>
        </is>
      </c>
      <c r="S3132" s="469" t="inlineStr">
        <is>
          <t>text</t>
        </is>
      </c>
      <c r="T3132" s="476" t="inlineStr">
        <is>
          <t>Norway</t>
        </is>
      </c>
      <c r="U3132" s="475" t="inlineStr">
        <is>
          <t>N wasted</t>
        </is>
      </c>
      <c r="V3132" s="465">
        <f>(O2845*N2845)^2</f>
        <v/>
      </c>
    </row>
    <row r="3133" ht="16" customHeight="1">
      <c r="B3133" s="475" t="inlineStr">
        <is>
          <t>PR.SO-MP.OP</t>
        </is>
      </c>
      <c r="C3133" s="475" t="inlineStr">
        <is>
          <t>PR.SO-MP.OP-Recycling-Nmix</t>
        </is>
      </c>
      <c r="D3133" s="475" t="inlineStr">
        <is>
          <t>PR</t>
        </is>
      </c>
      <c r="E3133" s="475" t="inlineStr">
        <is>
          <t>SO</t>
        </is>
      </c>
      <c r="F3133" s="5">
        <f>VLOOKUP(E3133,'5.a Definitions'!E:F,2,FALSE)</f>
        <v/>
      </c>
      <c r="G3133" s="475" t="inlineStr">
        <is>
          <t>MP</t>
        </is>
      </c>
      <c r="H3133" s="475" t="inlineStr">
        <is>
          <t>OP</t>
        </is>
      </c>
      <c r="I3133" s="5">
        <f>VLOOKUP(H3133,'5.a Definitions'!E:F,2,FALSE)</f>
        <v/>
      </c>
      <c r="J3133" s="465" t="inlineStr">
        <is>
          <t>Recycling</t>
        </is>
      </c>
      <c r="K3133" s="465" t="inlineStr">
        <is>
          <t>recycling</t>
        </is>
      </c>
      <c r="L3133" s="465" t="inlineStr">
        <is>
          <t>reactive</t>
        </is>
      </c>
      <c r="M3133" s="465" t="inlineStr">
        <is>
          <t>Nmix</t>
        </is>
      </c>
      <c r="N3133" s="466" t="n">
        <v>2.5334285538</v>
      </c>
      <c r="O3133" s="467" t="n">
        <v>0.5238237421752409</v>
      </c>
      <c r="P3133" s="468" t="n">
        <v>2003</v>
      </c>
      <c r="Q3133" s="469" t="inlineStr">
        <is>
          <t>SSB</t>
        </is>
      </c>
      <c r="R3133" s="469" t="inlineStr">
        <is>
          <t>ok</t>
        </is>
      </c>
      <c r="S3133" s="469" t="inlineStr">
        <is>
          <t>text</t>
        </is>
      </c>
      <c r="T3133" s="476" t="inlineStr">
        <is>
          <t>Norway</t>
        </is>
      </c>
      <c r="U3133" s="475" t="inlineStr">
        <is>
          <t>recycling</t>
        </is>
      </c>
      <c r="V3133" s="465">
        <f>(O2865*N2865)^2</f>
        <v/>
      </c>
    </row>
    <row r="3134" ht="16" customHeight="1">
      <c r="B3134" s="5" t="inlineStr">
        <is>
          <t>PR.SO-AG.SM</t>
        </is>
      </c>
      <c r="C3134" s="5" t="inlineStr">
        <is>
          <t>PR.SO-AG.SM-Biologically treated organic waste-Nmix</t>
        </is>
      </c>
      <c r="D3134" s="5" t="inlineStr">
        <is>
          <t>PR</t>
        </is>
      </c>
      <c r="E3134" s="5" t="inlineStr">
        <is>
          <t>SO</t>
        </is>
      </c>
      <c r="F3134" s="5">
        <f>VLOOKUP(E3134,'5.a Definitions'!E:F,2,FALSE)</f>
        <v/>
      </c>
      <c r="G3134" s="5" t="inlineStr">
        <is>
          <t>AG</t>
        </is>
      </c>
      <c r="H3134" s="5" t="inlineStr">
        <is>
          <t>SM</t>
        </is>
      </c>
      <c r="I3134" s="5">
        <f>VLOOKUP(H3134,'5.a Definitions'!E:F,2,FALSE)</f>
        <v/>
      </c>
      <c r="J3134" s="5" t="inlineStr">
        <is>
          <t>Biologically treated organic waste</t>
        </is>
      </c>
      <c r="K3134" s="5" t="inlineStr">
        <is>
          <t>biologically treated organic waste</t>
        </is>
      </c>
      <c r="L3134" s="5" t="inlineStr">
        <is>
          <t>reactive</t>
        </is>
      </c>
      <c r="M3134" s="5" t="inlineStr">
        <is>
          <t>Nmix</t>
        </is>
      </c>
      <c r="N3134" s="422" t="n">
        <v>0.7102944055944055</v>
      </c>
      <c r="O3134" s="423" t="n">
        <v>0.8532995869343633</v>
      </c>
      <c r="P3134" s="468" t="n">
        <v>2003</v>
      </c>
      <c r="Q3134" s="425" t="inlineStr">
        <is>
          <t>Filled (held at 2012): SSB tables 10513 and 12818</t>
        </is>
      </c>
      <c r="R3134" s="425" t="inlineStr">
        <is>
          <t>ok</t>
        </is>
      </c>
      <c r="S3134" s="425" t="inlineStr">
        <is>
          <t>text</t>
        </is>
      </c>
      <c r="T3134" s="426" t="inlineStr">
        <is>
          <t>Norway</t>
        </is>
      </c>
      <c r="U3134" s="5" t="inlineStr">
        <is>
          <t>recycling</t>
        </is>
      </c>
      <c r="V3134" s="5" t="n"/>
    </row>
    <row r="3135" ht="16" customHeight="1">
      <c r="B3135" s="5" t="inlineStr">
        <is>
          <t>PR.SO-PR.WW</t>
        </is>
      </c>
      <c r="C3135" s="5" t="inlineStr">
        <is>
          <t>PR.SO-PR.WW-Wastewater from landfills-Nmix</t>
        </is>
      </c>
      <c r="D3135" s="5" t="inlineStr">
        <is>
          <t>PR</t>
        </is>
      </c>
      <c r="E3135" s="5" t="inlineStr">
        <is>
          <t>SO</t>
        </is>
      </c>
      <c r="F3135" s="5">
        <f>VLOOKUP(E3135,'5.a Definitions'!E:F,2,FALSE)</f>
        <v/>
      </c>
      <c r="G3135" s="5" t="inlineStr">
        <is>
          <t>PR</t>
        </is>
      </c>
      <c r="H3135" s="5" t="inlineStr">
        <is>
          <t>WW</t>
        </is>
      </c>
      <c r="I3135" s="5">
        <f>VLOOKUP(H3135,'5.a Definitions'!E:F,2,FALSE)</f>
        <v/>
      </c>
      <c r="J3135" s="465" t="inlineStr">
        <is>
          <t xml:space="preserve"> Wastewater from landfills </t>
        </is>
      </c>
      <c r="K3135" s="465" t="inlineStr">
        <is>
          <t xml:space="preserve"> wastewater from landfills </t>
        </is>
      </c>
      <c r="L3135" s="465" t="inlineStr">
        <is>
          <t xml:space="preserve"> reactive </t>
        </is>
      </c>
      <c r="M3135" s="465" t="inlineStr">
        <is>
          <t xml:space="preserve"> Nmix </t>
        </is>
      </c>
      <c r="N3135" s="466" t="n">
        <v>0.94587476797508</v>
      </c>
      <c r="O3135" s="467" t="n">
        <v>0.4349490365517409</v>
      </c>
      <c r="P3135" s="468" t="n">
        <v>2003</v>
      </c>
      <c r="Q3135" s="469" t="inlineStr">
        <is>
          <t>Filled (extrapolated from 2011 with CRT 5.A landfill CH4)</t>
        </is>
      </c>
      <c r="R3135" s="469" t="inlineStr">
        <is>
          <t>ok</t>
        </is>
      </c>
      <c r="S3135" s="469" t="inlineStr">
        <is>
          <t xml:space="preserve"> text </t>
        </is>
      </c>
      <c r="T3135" s="426" t="inlineStr">
        <is>
          <t>Norway</t>
        </is>
      </c>
      <c r="U3135" s="465" t="inlineStr">
        <is>
          <t xml:space="preserve"> N wasted </t>
        </is>
      </c>
      <c r="V3135" s="465" t="n">
        <v>0.04</v>
      </c>
    </row>
    <row r="3136" ht="16" customHeight="1">
      <c r="B3136" s="5" t="inlineStr">
        <is>
          <t>PR.SO-HS.HS</t>
        </is>
      </c>
      <c r="C3136" s="5" t="inlineStr">
        <is>
          <t>PR.SO-HS.HS-Biologically treated organic waste-Nmix</t>
        </is>
      </c>
      <c r="D3136" s="5" t="inlineStr">
        <is>
          <t>PR</t>
        </is>
      </c>
      <c r="E3136" s="5" t="inlineStr">
        <is>
          <t>SO</t>
        </is>
      </c>
      <c r="F3136" s="5">
        <f>VLOOKUP(E3136,'5.a Definitions'!E:F,2,FALSE)</f>
        <v/>
      </c>
      <c r="G3136" s="5" t="inlineStr">
        <is>
          <t>HS</t>
        </is>
      </c>
      <c r="H3136" s="5" t="inlineStr">
        <is>
          <t>HS</t>
        </is>
      </c>
      <c r="I3136" s="5">
        <f>VLOOKUP(H3136,'5.a Definitions'!E:F,2,FALSE)</f>
        <v/>
      </c>
      <c r="J3136" s="5" t="inlineStr">
        <is>
          <t>Biologically treated organic waste</t>
        </is>
      </c>
      <c r="K3136" s="5" t="inlineStr">
        <is>
          <t>biologically treated organic waste</t>
        </is>
      </c>
      <c r="L3136" s="465" t="inlineStr">
        <is>
          <t xml:space="preserve"> reactive </t>
        </is>
      </c>
      <c r="M3136" s="465" t="inlineStr">
        <is>
          <t xml:space="preserve"> Nmix </t>
        </is>
      </c>
      <c r="N3136" s="466" t="n">
        <v>0.6450632867132866</v>
      </c>
      <c r="O3136" s="467" t="n">
        <v>0.8901326492263786</v>
      </c>
      <c r="P3136" s="468" t="n">
        <v>2003</v>
      </c>
      <c r="Q3136" s="469" t="inlineStr">
        <is>
          <t>Filled (held at 2012): SSB tables 10513 and 12818</t>
        </is>
      </c>
      <c r="R3136" s="469" t="inlineStr">
        <is>
          <t>ok</t>
        </is>
      </c>
      <c r="S3136" s="469" t="inlineStr">
        <is>
          <t xml:space="preserve"> text </t>
        </is>
      </c>
      <c r="T3136" s="426" t="inlineStr">
        <is>
          <t>Norway</t>
        </is>
      </c>
      <c r="U3136" s="5" t="inlineStr">
        <is>
          <t>recycling</t>
        </is>
      </c>
      <c r="V3136" s="465" t="n">
        <v>0.04</v>
      </c>
    </row>
    <row r="3137" ht="16" customHeight="1">
      <c r="B3137" s="5" t="inlineStr">
        <is>
          <t>PR.SO-AT.AT</t>
        </is>
      </c>
      <c r="C3137" s="5" t="inlineStr">
        <is>
          <t>PR.SO-AT.AT-Emissions-NH3</t>
        </is>
      </c>
      <c r="D3137" s="5" t="inlineStr">
        <is>
          <t>PR</t>
        </is>
      </c>
      <c r="E3137" s="5" t="inlineStr">
        <is>
          <t>SO</t>
        </is>
      </c>
      <c r="F3137" s="5">
        <f>VLOOKUP(E3137,'5.a Definitions'!E:F,2,FALSE)</f>
        <v/>
      </c>
      <c r="G3137" s="5" t="inlineStr">
        <is>
          <t>AT</t>
        </is>
      </c>
      <c r="H3137" s="5" t="inlineStr">
        <is>
          <t>AT</t>
        </is>
      </c>
      <c r="I3137" s="5">
        <f>VLOOKUP(H3137,'5.a Definitions'!E:F,2,FALSE)</f>
        <v/>
      </c>
      <c r="J3137" s="465" t="inlineStr">
        <is>
          <t xml:space="preserve"> Emissions </t>
        </is>
      </c>
      <c r="K3137" s="465" t="inlineStr">
        <is>
          <t xml:space="preserve"> solid waste emissions </t>
        </is>
      </c>
      <c r="L3137" s="465" t="inlineStr">
        <is>
          <t xml:space="preserve"> reactive </t>
        </is>
      </c>
      <c r="M3137" s="465" t="inlineStr">
        <is>
          <t xml:space="preserve"> NH3 </t>
        </is>
      </c>
      <c r="N3137" s="466" t="n">
        <v>0.2343953426976</v>
      </c>
      <c r="O3137" s="467" t="n">
        <v>0.9421495193109751</v>
      </c>
      <c r="P3137" s="468" t="n">
        <v>2003</v>
      </c>
      <c r="Q3137" s="469" t="inlineStr">
        <is>
          <t>CRLTAP Inventory Submissions</t>
        </is>
      </c>
      <c r="R3137" s="469" t="inlineStr">
        <is>
          <t>ok</t>
        </is>
      </c>
      <c r="S3137" s="469" t="inlineStr">
        <is>
          <t xml:space="preserve"> text </t>
        </is>
      </c>
      <c r="T3137" s="426" t="inlineStr">
        <is>
          <t>Norway</t>
        </is>
      </c>
      <c r="U3137" s="465" t="inlineStr">
        <is>
          <t xml:space="preserve"> N wasted </t>
        </is>
      </c>
      <c r="V3137" s="465" t="n">
        <v>0.04</v>
      </c>
    </row>
    <row r="3138" ht="16" customHeight="1">
      <c r="B3138" s="5" t="inlineStr">
        <is>
          <t>PR.SO-AT.AT</t>
        </is>
      </c>
      <c r="C3138" s="5" t="inlineStr">
        <is>
          <t>PR.SO-AT.AT-Emissions-NOx</t>
        </is>
      </c>
      <c r="D3138" s="5" t="inlineStr">
        <is>
          <t>PR</t>
        </is>
      </c>
      <c r="E3138" s="5" t="inlineStr">
        <is>
          <t>SO</t>
        </is>
      </c>
      <c r="F3138" s="5">
        <f>VLOOKUP(E3138,'5.a Definitions'!E:F,2,FALSE)</f>
        <v/>
      </c>
      <c r="G3138" s="5" t="inlineStr">
        <is>
          <t>AT</t>
        </is>
      </c>
      <c r="H3138" s="5" t="inlineStr">
        <is>
          <t>AT</t>
        </is>
      </c>
      <c r="I3138" s="5">
        <f>VLOOKUP(H3138,'5.a Definitions'!E:F,2,FALSE)</f>
        <v/>
      </c>
      <c r="J3138" s="465" t="inlineStr">
        <is>
          <t xml:space="preserve"> Emissions </t>
        </is>
      </c>
      <c r="K3138" s="465" t="inlineStr">
        <is>
          <t xml:space="preserve"> solid waste emissions </t>
        </is>
      </c>
      <c r="L3138" s="465" t="inlineStr">
        <is>
          <t xml:space="preserve"> reactive </t>
        </is>
      </c>
      <c r="M3138" s="465" t="inlineStr">
        <is>
          <t xml:space="preserve"> NOx </t>
        </is>
      </c>
      <c r="N3138" s="466" t="n">
        <v>0.5320155861285499</v>
      </c>
      <c r="O3138" s="467" t="n">
        <v>0.3585430186708882</v>
      </c>
      <c r="P3138" s="468" t="n">
        <v>2003</v>
      </c>
      <c r="Q3138" s="469" t="inlineStr">
        <is>
          <t>CRLTAP Inventory Submissions</t>
        </is>
      </c>
      <c r="R3138" s="469" t="inlineStr">
        <is>
          <t>ok</t>
        </is>
      </c>
      <c r="S3138" s="469" t="inlineStr">
        <is>
          <t xml:space="preserve"> text </t>
        </is>
      </c>
      <c r="T3138" s="426" t="inlineStr">
        <is>
          <t>Norway</t>
        </is>
      </c>
      <c r="U3138" s="465" t="inlineStr">
        <is>
          <t xml:space="preserve"> N wasted </t>
        </is>
      </c>
      <c r="V3138" s="465" t="n">
        <v>0.04</v>
      </c>
    </row>
    <row r="3139" ht="16" customHeight="1">
      <c r="B3139" s="5" t="inlineStr">
        <is>
          <t>PR.SO-AT.AT</t>
        </is>
      </c>
      <c r="C3139" s="5" t="inlineStr">
        <is>
          <t>PR.SO-AT.AT-Emissions-N2O</t>
        </is>
      </c>
      <c r="D3139" s="5" t="inlineStr">
        <is>
          <t>PR</t>
        </is>
      </c>
      <c r="E3139" s="5" t="inlineStr">
        <is>
          <t>SO</t>
        </is>
      </c>
      <c r="F3139" s="5">
        <f>VLOOKUP(E3139,'5.a Definitions'!E:F,2,FALSE)</f>
        <v/>
      </c>
      <c r="G3139" s="5" t="inlineStr">
        <is>
          <t>AT</t>
        </is>
      </c>
      <c r="H3139" s="5" t="inlineStr">
        <is>
          <t>AT</t>
        </is>
      </c>
      <c r="I3139" s="5">
        <f>VLOOKUP(H3139,'5.a Definitions'!E:F,2,FALSE)</f>
        <v/>
      </c>
      <c r="J3139" s="465" t="inlineStr">
        <is>
          <t xml:space="preserve"> Emissions </t>
        </is>
      </c>
      <c r="K3139" s="465" t="inlineStr">
        <is>
          <t xml:space="preserve"> solid waste emissions </t>
        </is>
      </c>
      <c r="L3139" s="465" t="inlineStr">
        <is>
          <t xml:space="preserve"> reactive </t>
        </is>
      </c>
      <c r="M3139" s="465" t="inlineStr">
        <is>
          <t xml:space="preserve"> N2O </t>
        </is>
      </c>
      <c r="N3139" s="466" t="n">
        <v>0.02560399416691469</v>
      </c>
      <c r="O3139" s="467" t="n">
        <v>1.272532052986043</v>
      </c>
      <c r="P3139" s="468" t="n">
        <v>2003</v>
      </c>
      <c r="Q3139" s="469" t="inlineStr">
        <is>
          <t>UNFCCC CRT</t>
        </is>
      </c>
      <c r="R3139" s="469" t="inlineStr">
        <is>
          <t>ok</t>
        </is>
      </c>
      <c r="S3139" s="469" t="inlineStr">
        <is>
          <t xml:space="preserve"> text </t>
        </is>
      </c>
      <c r="T3139" s="426" t="inlineStr">
        <is>
          <t>Norway</t>
        </is>
      </c>
      <c r="U3139" s="465" t="inlineStr">
        <is>
          <t xml:space="preserve"> N wasted </t>
        </is>
      </c>
      <c r="V3139" s="465" t="n">
        <v>0.04</v>
      </c>
    </row>
    <row r="3140" ht="16" customHeight="1">
      <c r="B3140" s="5" t="inlineStr">
        <is>
          <t>PR.SO-HY.SW</t>
        </is>
      </c>
      <c r="C3140" s="5" t="inlineStr">
        <is>
          <t>PR.SO-HY.SW-Leaching-Nmix</t>
        </is>
      </c>
      <c r="D3140" s="5" t="inlineStr">
        <is>
          <t>PR</t>
        </is>
      </c>
      <c r="E3140" s="5" t="inlineStr">
        <is>
          <t>SO</t>
        </is>
      </c>
      <c r="F3140" s="5">
        <f>VLOOKUP(E3140,'5.a Definitions'!E:F,2,FALSE)</f>
        <v/>
      </c>
      <c r="G3140" s="5" t="inlineStr">
        <is>
          <t>HY</t>
        </is>
      </c>
      <c r="H3140" s="5" t="inlineStr">
        <is>
          <t>SW</t>
        </is>
      </c>
      <c r="I3140" s="5">
        <f>VLOOKUP(H3140,'5.a Definitions'!E:F,2,FALSE)</f>
        <v/>
      </c>
      <c r="J3140" s="465" t="inlineStr">
        <is>
          <t xml:space="preserve"> Leaching </t>
        </is>
      </c>
      <c r="K3140" s="465" t="inlineStr">
        <is>
          <t xml:space="preserve"> solid waste leaching </t>
        </is>
      </c>
      <c r="L3140" s="465" t="inlineStr">
        <is>
          <t xml:space="preserve"> reactive </t>
        </is>
      </c>
      <c r="M3140" s="465" t="inlineStr">
        <is>
          <t xml:space="preserve"> Nmix </t>
        </is>
      </c>
      <c r="N3140" s="466" t="n">
        <v>0.745931613082096</v>
      </c>
      <c r="O3140" s="467" t="n">
        <v>0.4381985958650328</v>
      </c>
      <c r="P3140" s="468" t="n">
        <v>2003</v>
      </c>
      <c r="Q3140" s="469" t="inlineStr">
        <is>
          <t>Filled (extrapolated from 2011 with CRT 5.A landfill CH4)</t>
        </is>
      </c>
      <c r="R3140" s="469" t="inlineStr">
        <is>
          <t>ok</t>
        </is>
      </c>
      <c r="S3140" s="469" t="inlineStr">
        <is>
          <t xml:space="preserve"> text </t>
        </is>
      </c>
      <c r="T3140" s="426" t="inlineStr">
        <is>
          <t>Norway</t>
        </is>
      </c>
      <c r="U3140" s="465" t="inlineStr">
        <is>
          <t xml:space="preserve"> N wasted </t>
        </is>
      </c>
      <c r="V3140" s="465" t="n">
        <v>0.04</v>
      </c>
    </row>
    <row r="3141" ht="16" customHeight="1">
      <c r="B3141" s="5" t="inlineStr">
        <is>
          <t>PR.SO-RW.RW</t>
        </is>
      </c>
      <c r="C3141" s="5" t="inlineStr">
        <is>
          <t>PR.SO-RW.RW-Solid waste export-Nmix</t>
        </is>
      </c>
      <c r="D3141" s="5" t="inlineStr">
        <is>
          <t>PR</t>
        </is>
      </c>
      <c r="E3141" s="5" t="inlineStr">
        <is>
          <t>SO</t>
        </is>
      </c>
      <c r="F3141" s="5">
        <f>VLOOKUP(E3141,'5.a Definitions'!E:F,2,FALSE)</f>
        <v/>
      </c>
      <c r="G3141" s="5" t="inlineStr">
        <is>
          <t>RW</t>
        </is>
      </c>
      <c r="H3141" s="5" t="inlineStr">
        <is>
          <t>RW</t>
        </is>
      </c>
      <c r="I3141" s="5">
        <f>VLOOKUP(H3141,'5.a Definitions'!E:F,2,FALSE)</f>
        <v/>
      </c>
      <c r="J3141" s="465" t="inlineStr">
        <is>
          <t xml:space="preserve"> Solid waste export </t>
        </is>
      </c>
      <c r="K3141" s="465" t="inlineStr">
        <is>
          <t xml:space="preserve"> solid waste export </t>
        </is>
      </c>
      <c r="L3141" s="465" t="inlineStr">
        <is>
          <t xml:space="preserve"> reactive </t>
        </is>
      </c>
      <c r="M3141" s="465" t="inlineStr">
        <is>
          <t xml:space="preserve"> Nmix </t>
        </is>
      </c>
      <c r="N3141" s="466" t="n">
        <v>0.180243675</v>
      </c>
      <c r="O3141" s="467" t="n">
        <v>0.4976144320423784</v>
      </c>
      <c r="P3141" s="468" t="n">
        <v>2003</v>
      </c>
      <c r="Q3141" s="469" t="inlineStr">
        <is>
          <t>SSB tab 08801</t>
        </is>
      </c>
      <c r="R3141" s="469" t="inlineStr">
        <is>
          <t>ok</t>
        </is>
      </c>
      <c r="S3141" s="469" t="inlineStr">
        <is>
          <t xml:space="preserve"> text </t>
        </is>
      </c>
      <c r="T3141" s="426" t="inlineStr">
        <is>
          <t>Norway</t>
        </is>
      </c>
      <c r="U3141" s="465" t="inlineStr">
        <is>
          <t xml:space="preserve"> N wasted </t>
        </is>
      </c>
      <c r="V3141" s="465" t="n">
        <v>0.04</v>
      </c>
    </row>
    <row r="3142" ht="16" customHeight="1">
      <c r="B3142" s="475" t="inlineStr">
        <is>
          <t>PR.SO-RW.RW</t>
        </is>
      </c>
      <c r="C3142" s="475" t="inlineStr">
        <is>
          <t xml:space="preserve">PR.SO-RW.RW-Export for recycling-Nmix </t>
        </is>
      </c>
      <c r="D3142" s="475" t="inlineStr">
        <is>
          <t>PR</t>
        </is>
      </c>
      <c r="E3142" s="475" t="inlineStr">
        <is>
          <t>SO</t>
        </is>
      </c>
      <c r="F3142" s="5">
        <f>VLOOKUP(E3142,'5.a Definitions'!E:F,2,FALSE)</f>
        <v/>
      </c>
      <c r="G3142" s="475" t="inlineStr">
        <is>
          <t>RW</t>
        </is>
      </c>
      <c r="H3142" s="475" t="inlineStr">
        <is>
          <t>RW</t>
        </is>
      </c>
      <c r="I3142" s="5">
        <f>VLOOKUP(H3142,'5.a Definitions'!E:F,2,FALSE)</f>
        <v/>
      </c>
      <c r="J3142" s="465" t="inlineStr">
        <is>
          <t>Export-for-recycling</t>
        </is>
      </c>
      <c r="K3142" s="465" t="inlineStr">
        <is>
          <t>export-for-recycling</t>
        </is>
      </c>
      <c r="L3142" s="465" t="inlineStr">
        <is>
          <t>reactive</t>
        </is>
      </c>
      <c r="M3142" s="465" t="inlineStr">
        <is>
          <t>Nmix</t>
        </is>
      </c>
      <c r="N3142" s="466" t="n">
        <v>0.5177587862</v>
      </c>
      <c r="O3142" s="467" t="n">
        <v>0.2111828532703469</v>
      </c>
      <c r="P3142" s="468" t="n">
        <v>2003</v>
      </c>
      <c r="Q3142" s="469" t="inlineStr">
        <is>
          <t>SSB</t>
        </is>
      </c>
      <c r="R3142" s="469" t="inlineStr">
        <is>
          <t>ok</t>
        </is>
      </c>
      <c r="S3142" s="469" t="inlineStr">
        <is>
          <t>text</t>
        </is>
      </c>
      <c r="T3142" s="476" t="inlineStr">
        <is>
          <t>Norway</t>
        </is>
      </c>
      <c r="U3142" s="475" t="inlineStr">
        <is>
          <t>recycling</t>
        </is>
      </c>
      <c r="V3142" s="465">
        <f>(O2890*N2890)^2</f>
        <v/>
      </c>
    </row>
    <row r="3143" ht="16" customHeight="1">
      <c r="B3143" s="475" t="inlineStr">
        <is>
          <t>PR.SO-RW.RW</t>
        </is>
      </c>
      <c r="C3143" s="475" t="inlineStr">
        <is>
          <t>PR.SO-RW.RW-Export for reuse-Nmix</t>
        </is>
      </c>
      <c r="D3143" s="475" t="inlineStr">
        <is>
          <t>PR</t>
        </is>
      </c>
      <c r="E3143" s="475" t="inlineStr">
        <is>
          <t>SO</t>
        </is>
      </c>
      <c r="F3143" s="5">
        <f>VLOOKUP(E3143,'5.a Definitions'!E:F,2,FALSE)</f>
        <v/>
      </c>
      <c r="G3143" s="475" t="inlineStr">
        <is>
          <t>RW</t>
        </is>
      </c>
      <c r="H3143" s="475" t="inlineStr">
        <is>
          <t>RW</t>
        </is>
      </c>
      <c r="I3143" s="5">
        <f>VLOOKUP(H3143,'5.a Definitions'!E:F,2,FALSE)</f>
        <v/>
      </c>
      <c r="J3143" s="465" t="inlineStr">
        <is>
          <t>Export-for-reuse</t>
        </is>
      </c>
      <c r="K3143" s="465" t="inlineStr">
        <is>
          <t>export-for-reuse</t>
        </is>
      </c>
      <c r="L3143" s="465" t="inlineStr">
        <is>
          <t>reactive</t>
        </is>
      </c>
      <c r="M3143" s="465" t="inlineStr">
        <is>
          <t>Nmix</t>
        </is>
      </c>
      <c r="N3143" s="466" t="n">
        <v>0.08061266</v>
      </c>
      <c r="O3143" s="467" t="n">
        <v>0.2055604820759673</v>
      </c>
      <c r="P3143" s="468" t="n">
        <v>2003</v>
      </c>
      <c r="Q3143" s="469" t="inlineStr">
        <is>
          <t>SSB</t>
        </is>
      </c>
      <c r="R3143" s="469" t="inlineStr">
        <is>
          <t>ok</t>
        </is>
      </c>
      <c r="S3143" s="469" t="inlineStr">
        <is>
          <t>text</t>
        </is>
      </c>
      <c r="T3143" s="476" t="inlineStr">
        <is>
          <t>Norway</t>
        </is>
      </c>
      <c r="U3143" s="475" t="inlineStr">
        <is>
          <t>recycling</t>
        </is>
      </c>
      <c r="V3143" s="465">
        <f>(#REF!*#REF!)^2</f>
        <v/>
      </c>
    </row>
    <row r="3144" ht="16" customHeight="1">
      <c r="B3144" s="5" t="inlineStr">
        <is>
          <t>PR.WW-AG.SM</t>
        </is>
      </c>
      <c r="C3144" s="5" t="inlineStr">
        <is>
          <t>PR.WW-AG.SM-Sewage sludge fertilizer-Nmix</t>
        </is>
      </c>
      <c r="D3144" s="5" t="inlineStr">
        <is>
          <t>PR</t>
        </is>
      </c>
      <c r="E3144" s="5" t="inlineStr">
        <is>
          <t>WW</t>
        </is>
      </c>
      <c r="F3144" s="5">
        <f>VLOOKUP(E3144,'5.a Definitions'!E:F,2,FALSE)</f>
        <v/>
      </c>
      <c r="G3144" s="5" t="inlineStr">
        <is>
          <t>AG</t>
        </is>
      </c>
      <c r="H3144" s="5" t="inlineStr">
        <is>
          <t>SM</t>
        </is>
      </c>
      <c r="I3144" s="5">
        <f>VLOOKUP(H3144,'5.a Definitions'!E:F,2,FALSE)</f>
        <v/>
      </c>
      <c r="J3144" s="465" t="inlineStr">
        <is>
          <t xml:space="preserve"> Sewage sludge fertilizer </t>
        </is>
      </c>
      <c r="K3144" s="465" t="inlineStr">
        <is>
          <t xml:space="preserve"> sewage sludge fertilizer </t>
        </is>
      </c>
      <c r="L3144" s="465" t="inlineStr">
        <is>
          <t xml:space="preserve"> reactive </t>
        </is>
      </c>
      <c r="M3144" s="465" t="inlineStr">
        <is>
          <t xml:space="preserve"> Nmix </t>
        </is>
      </c>
      <c r="N3144" s="466" t="n">
        <v>1.4814</v>
      </c>
      <c r="O3144" s="467" t="n">
        <v>0.3593195557567704</v>
      </c>
      <c r="P3144" s="468" t="n">
        <v>2003</v>
      </c>
      <c r="Q3144" s="469" t="inlineStr">
        <is>
          <t>SSB tab 05279</t>
        </is>
      </c>
      <c r="R3144" s="469" t="inlineStr">
        <is>
          <t>ok</t>
        </is>
      </c>
      <c r="S3144" s="469" t="inlineStr">
        <is>
          <t xml:space="preserve"> text </t>
        </is>
      </c>
      <c r="T3144" s="426" t="inlineStr">
        <is>
          <t>Norway</t>
        </is>
      </c>
      <c r="U3144" s="5" t="inlineStr">
        <is>
          <t>recycling</t>
        </is>
      </c>
      <c r="V3144" s="465" t="n">
        <v>0.04</v>
      </c>
    </row>
    <row r="3145" ht="16" customHeight="1">
      <c r="B3145" s="475" t="inlineStr">
        <is>
          <t>PR.WW-HS.HS</t>
        </is>
      </c>
      <c r="C3145" s="475" t="inlineStr">
        <is>
          <t xml:space="preserve">PR.WW-HS.HS-Sewage sludge fertilizer-Nmix </t>
        </is>
      </c>
      <c r="D3145" s="475" t="inlineStr">
        <is>
          <t>PR</t>
        </is>
      </c>
      <c r="E3145" s="475" t="inlineStr">
        <is>
          <t>WW</t>
        </is>
      </c>
      <c r="F3145" s="5">
        <f>VLOOKUP(E3145,'5.a Definitions'!E:F,2,FALSE)</f>
        <v/>
      </c>
      <c r="G3145" s="475" t="inlineStr">
        <is>
          <t>HS</t>
        </is>
      </c>
      <c r="H3145" s="475" t="inlineStr">
        <is>
          <t>HS</t>
        </is>
      </c>
      <c r="I3145" s="5">
        <f>VLOOKUP(H3145,'5.a Definitions'!E:F,2,FALSE)</f>
        <v/>
      </c>
      <c r="J3145" s="465" t="inlineStr">
        <is>
          <t>Sewage sludge fertilizer</t>
        </is>
      </c>
      <c r="K3145" s="465" t="inlineStr">
        <is>
          <t>sewage sludge fertilizer</t>
        </is>
      </c>
      <c r="L3145" s="465" t="inlineStr">
        <is>
          <t>reactive</t>
        </is>
      </c>
      <c r="M3145" s="465" t="inlineStr">
        <is>
          <t>Nmix</t>
        </is>
      </c>
      <c r="N3145" s="466" t="n">
        <v>0.52134</v>
      </c>
      <c r="O3145" s="467" t="n">
        <v>0.3593195557567707</v>
      </c>
      <c r="P3145" s="468" t="n">
        <v>2003</v>
      </c>
      <c r="Q3145" s="469" t="inlineStr">
        <is>
          <t>SSB table 05279</t>
        </is>
      </c>
      <c r="R3145" s="469" t="inlineStr">
        <is>
          <t>ok</t>
        </is>
      </c>
      <c r="S3145" s="469" t="inlineStr">
        <is>
          <t>text</t>
        </is>
      </c>
      <c r="T3145" s="476" t="inlineStr">
        <is>
          <t>Norway</t>
        </is>
      </c>
      <c r="U3145" s="5" t="inlineStr">
        <is>
          <t>recycling</t>
        </is>
      </c>
      <c r="V3145" s="465">
        <f>(#REF!*#REF!)^2</f>
        <v/>
      </c>
    </row>
    <row r="3146" ht="16" customHeight="1">
      <c r="B3146" s="475" t="inlineStr">
        <is>
          <t>PR.WW-PR.SO</t>
        </is>
      </c>
      <c r="C3146" s="475" t="inlineStr">
        <is>
          <t xml:space="preserve">PR.WW-PR.SO-Sewage sludge landfill-Nmix </t>
        </is>
      </c>
      <c r="D3146" s="475" t="inlineStr">
        <is>
          <t>PR</t>
        </is>
      </c>
      <c r="E3146" s="475" t="inlineStr">
        <is>
          <t>WW</t>
        </is>
      </c>
      <c r="F3146" s="5">
        <f>VLOOKUP(E3146,'5.a Definitions'!E:F,2,FALSE)</f>
        <v/>
      </c>
      <c r="G3146" s="475" t="inlineStr">
        <is>
          <t>PR</t>
        </is>
      </c>
      <c r="H3146" s="475" t="inlineStr">
        <is>
          <t>SO</t>
        </is>
      </c>
      <c r="I3146" s="5">
        <f>VLOOKUP(H3146,'5.a Definitions'!E:F,2,FALSE)</f>
        <v/>
      </c>
      <c r="J3146" s="465" t="inlineStr">
        <is>
          <t>Sewage sludge landfill</t>
        </is>
      </c>
      <c r="K3146" s="465" t="inlineStr">
        <is>
          <t>sewage sludge landfill</t>
        </is>
      </c>
      <c r="L3146" s="465" t="inlineStr">
        <is>
          <t>reactive</t>
        </is>
      </c>
      <c r="M3146" s="465" t="inlineStr">
        <is>
          <t>Nmix</t>
        </is>
      </c>
      <c r="N3146" s="466" t="n">
        <v>0.27708</v>
      </c>
      <c r="O3146" s="467" t="n">
        <v>0.3593195557567707</v>
      </c>
      <c r="P3146" s="468" t="n">
        <v>2003</v>
      </c>
      <c r="Q3146" s="469" t="inlineStr">
        <is>
          <t>SSB table 05279</t>
        </is>
      </c>
      <c r="R3146" s="469" t="inlineStr">
        <is>
          <t>ok</t>
        </is>
      </c>
      <c r="S3146" s="469" t="inlineStr">
        <is>
          <t>text</t>
        </is>
      </c>
      <c r="T3146" s="476" t="inlineStr">
        <is>
          <t>Norway</t>
        </is>
      </c>
      <c r="U3146" s="465" t="inlineStr">
        <is>
          <t>N wasted</t>
        </is>
      </c>
      <c r="V3146" s="465">
        <f>(#REF!*#REF!)^2</f>
        <v/>
      </c>
    </row>
    <row r="3147" ht="16" customHeight="1">
      <c r="B3147" s="5" t="inlineStr">
        <is>
          <t>PR.WW-AT.AT</t>
        </is>
      </c>
      <c r="C3147" s="5" t="inlineStr">
        <is>
          <t>PR.WW-AT.AT-Emissions-NH3</t>
        </is>
      </c>
      <c r="D3147" s="5" t="inlineStr">
        <is>
          <t>PR</t>
        </is>
      </c>
      <c r="E3147" s="5" t="inlineStr">
        <is>
          <t>WW</t>
        </is>
      </c>
      <c r="F3147" s="5">
        <f>VLOOKUP(E3147,'5.a Definitions'!E:F,2,FALSE)</f>
        <v/>
      </c>
      <c r="G3147" s="5" t="inlineStr">
        <is>
          <t>AT</t>
        </is>
      </c>
      <c r="H3147" s="5" t="inlineStr">
        <is>
          <t>AT</t>
        </is>
      </c>
      <c r="I3147" s="5">
        <f>VLOOKUP(H3147,'5.a Definitions'!E:F,2,FALSE)</f>
        <v/>
      </c>
      <c r="J3147" s="465" t="inlineStr">
        <is>
          <t xml:space="preserve"> Emissions </t>
        </is>
      </c>
      <c r="K3147" s="465" t="inlineStr">
        <is>
          <t xml:space="preserve"> wastewater emissions </t>
        </is>
      </c>
      <c r="L3147" s="465" t="inlineStr">
        <is>
          <t xml:space="preserve"> reactive </t>
        </is>
      </c>
      <c r="M3147" s="465" t="inlineStr">
        <is>
          <t xml:space="preserve"> NH3 </t>
        </is>
      </c>
      <c r="N3147" s="466" t="n">
        <v>0</v>
      </c>
      <c r="O3147" s="467" t="n">
        <v>0.5</v>
      </c>
      <c r="P3147" s="468" t="n">
        <v>2003</v>
      </c>
      <c r="Q3147" s="469" t="inlineStr">
        <is>
          <t>CRLTAP Inventory Submissions</t>
        </is>
      </c>
      <c r="R3147" s="469" t="inlineStr">
        <is>
          <t>ok</t>
        </is>
      </c>
      <c r="S3147" s="469" t="inlineStr">
        <is>
          <t xml:space="preserve"> text </t>
        </is>
      </c>
      <c r="T3147" s="426" t="inlineStr">
        <is>
          <t>Norway</t>
        </is>
      </c>
      <c r="U3147" s="465" t="inlineStr">
        <is>
          <t xml:space="preserve"> N wasted </t>
        </is>
      </c>
      <c r="V3147" s="465" t="n">
        <v>0.04</v>
      </c>
    </row>
    <row r="3148" ht="16" customHeight="1">
      <c r="B3148" s="5" t="inlineStr">
        <is>
          <t>PR.WW-AT.AT</t>
        </is>
      </c>
      <c r="C3148" s="5" t="inlineStr">
        <is>
          <t>PR.WW-AT.AT-Emissions-NOx</t>
        </is>
      </c>
      <c r="D3148" s="5" t="inlineStr">
        <is>
          <t>PR</t>
        </is>
      </c>
      <c r="E3148" s="5" t="inlineStr">
        <is>
          <t>WW</t>
        </is>
      </c>
      <c r="F3148" s="5">
        <f>VLOOKUP(E3148,'5.a Definitions'!E:F,2,FALSE)</f>
        <v/>
      </c>
      <c r="G3148" s="5" t="inlineStr">
        <is>
          <t>AT</t>
        </is>
      </c>
      <c r="H3148" s="5" t="inlineStr">
        <is>
          <t>AT</t>
        </is>
      </c>
      <c r="I3148" s="5">
        <f>VLOOKUP(H3148,'5.a Definitions'!E:F,2,FALSE)</f>
        <v/>
      </c>
      <c r="J3148" s="465" t="inlineStr">
        <is>
          <t xml:space="preserve"> Emissions </t>
        </is>
      </c>
      <c r="K3148" s="465" t="inlineStr">
        <is>
          <t xml:space="preserve"> wastewater emissions </t>
        </is>
      </c>
      <c r="L3148" s="465" t="inlineStr">
        <is>
          <t xml:space="preserve"> reactive </t>
        </is>
      </c>
      <c r="M3148" s="465" t="inlineStr">
        <is>
          <t xml:space="preserve"> NOx </t>
        </is>
      </c>
      <c r="N3148" s="466" t="n">
        <v>0</v>
      </c>
      <c r="O3148" s="467" t="n">
        <v>0.5</v>
      </c>
      <c r="P3148" s="468" t="n">
        <v>2003</v>
      </c>
      <c r="Q3148" s="469" t="inlineStr">
        <is>
          <t>CRLTAP Inventory Submissions</t>
        </is>
      </c>
      <c r="R3148" s="469" t="inlineStr">
        <is>
          <t>ok</t>
        </is>
      </c>
      <c r="S3148" s="469" t="inlineStr">
        <is>
          <t xml:space="preserve"> text </t>
        </is>
      </c>
      <c r="T3148" s="426" t="inlineStr">
        <is>
          <t>Norway</t>
        </is>
      </c>
      <c r="U3148" s="465" t="inlineStr">
        <is>
          <t xml:space="preserve"> N wasted </t>
        </is>
      </c>
      <c r="V3148" s="465" t="n">
        <v>0.04</v>
      </c>
    </row>
    <row r="3149" ht="16" customHeight="1">
      <c r="B3149" s="5" t="inlineStr">
        <is>
          <t>PR.WW-AT.AT</t>
        </is>
      </c>
      <c r="C3149" s="5" t="inlineStr">
        <is>
          <t>PR.WW-AT.AT-Emissions-N2O</t>
        </is>
      </c>
      <c r="D3149" s="5" t="inlineStr">
        <is>
          <t>PR</t>
        </is>
      </c>
      <c r="E3149" s="5" t="inlineStr">
        <is>
          <t>WW</t>
        </is>
      </c>
      <c r="F3149" s="5">
        <f>VLOOKUP(E3149,'5.a Definitions'!E:F,2,FALSE)</f>
        <v/>
      </c>
      <c r="G3149" s="5" t="inlineStr">
        <is>
          <t>AT</t>
        </is>
      </c>
      <c r="H3149" s="5" t="inlineStr">
        <is>
          <t>AT</t>
        </is>
      </c>
      <c r="I3149" s="5">
        <f>VLOOKUP(H3149,'5.a Definitions'!E:F,2,FALSE)</f>
        <v/>
      </c>
      <c r="J3149" s="465" t="inlineStr">
        <is>
          <t xml:space="preserve"> Emissions </t>
        </is>
      </c>
      <c r="K3149" s="465" t="inlineStr">
        <is>
          <t xml:space="preserve"> wastewater emissions </t>
        </is>
      </c>
      <c r="L3149" s="465" t="inlineStr">
        <is>
          <t xml:space="preserve"> reactive </t>
        </is>
      </c>
      <c r="M3149" s="465" t="inlineStr">
        <is>
          <t xml:space="preserve"> N2O </t>
        </is>
      </c>
      <c r="N3149" s="466" t="n">
        <v>0.09933629883558859</v>
      </c>
      <c r="O3149" s="467" t="n">
        <v>0.506173197401774</v>
      </c>
      <c r="P3149" s="468" t="n">
        <v>2003</v>
      </c>
      <c r="Q3149" s="469" t="inlineStr">
        <is>
          <t>UNFCCC CRT</t>
        </is>
      </c>
      <c r="R3149" s="469" t="inlineStr">
        <is>
          <t>ok</t>
        </is>
      </c>
      <c r="S3149" s="469" t="inlineStr">
        <is>
          <t xml:space="preserve"> text </t>
        </is>
      </c>
      <c r="T3149" s="426" t="inlineStr">
        <is>
          <t>Norway</t>
        </is>
      </c>
      <c r="U3149" s="465" t="inlineStr">
        <is>
          <t xml:space="preserve"> N wasted </t>
        </is>
      </c>
      <c r="V3149" s="465" t="n">
        <v>0.04</v>
      </c>
    </row>
    <row r="3150" ht="16" customHeight="1">
      <c r="B3150" s="5" t="inlineStr">
        <is>
          <t>PR.WW-AT.AT</t>
        </is>
      </c>
      <c r="C3150" s="5" t="inlineStr">
        <is>
          <t>PR.WW-AT.AT-Emissions-N2</t>
        </is>
      </c>
      <c r="D3150" s="5" t="inlineStr">
        <is>
          <t>PR</t>
        </is>
      </c>
      <c r="E3150" s="5" t="inlineStr">
        <is>
          <t>WW</t>
        </is>
      </c>
      <c r="F3150" s="5">
        <f>VLOOKUP(E3150,'5.a Definitions'!E:F,2,FALSE)</f>
        <v/>
      </c>
      <c r="G3150" s="5" t="inlineStr">
        <is>
          <t>AT</t>
        </is>
      </c>
      <c r="H3150" s="5" t="inlineStr">
        <is>
          <t>AT</t>
        </is>
      </c>
      <c r="I3150" s="5">
        <f>VLOOKUP(H3150,'5.a Definitions'!E:F,2,FALSE)</f>
        <v/>
      </c>
      <c r="J3150" s="465" t="inlineStr">
        <is>
          <t xml:space="preserve"> Emissions </t>
        </is>
      </c>
      <c r="K3150" s="465" t="inlineStr">
        <is>
          <t xml:space="preserve"> wastewater emissions </t>
        </is>
      </c>
      <c r="L3150" s="465" t="inlineStr">
        <is>
          <t xml:space="preserve"> inert </t>
        </is>
      </c>
      <c r="M3150" s="465" t="inlineStr">
        <is>
          <t xml:space="preserve"> N2 </t>
        </is>
      </c>
      <c r="N3150" s="466" t="n">
        <v>2.580531199150327</v>
      </c>
      <c r="O3150" s="467" t="n">
        <v>0.5190736725340191</v>
      </c>
      <c r="P3150" s="468" t="n">
        <v>2003</v>
      </c>
      <c r="Q3150" s="469" t="inlineStr">
        <is>
          <t>treatment plant reports (norskeutslipp.no / veas.nu)</t>
        </is>
      </c>
      <c r="R3150" s="469" t="inlineStr">
        <is>
          <t>ok</t>
        </is>
      </c>
      <c r="S3150" s="469" t="inlineStr">
        <is>
          <t xml:space="preserve"> text </t>
        </is>
      </c>
      <c r="T3150" s="426" t="inlineStr">
        <is>
          <t>Norway</t>
        </is>
      </c>
      <c r="U3150" s="465" t="inlineStr">
        <is>
          <t xml:space="preserve"> N wasted </t>
        </is>
      </c>
      <c r="V3150" s="465" t="n">
        <v>0.04</v>
      </c>
    </row>
    <row r="3151" ht="16" customHeight="1" thickBot="1">
      <c r="B3151" s="6" t="inlineStr">
        <is>
          <t>PR.WW-HY.CW</t>
        </is>
      </c>
      <c r="C3151" s="6" t="inlineStr">
        <is>
          <t>PR.WW-HY.CW-Treated wastewater discharge-Nmix</t>
        </is>
      </c>
      <c r="D3151" s="6" t="inlineStr">
        <is>
          <t>PR</t>
        </is>
      </c>
      <c r="E3151" s="6" t="inlineStr">
        <is>
          <t>WW</t>
        </is>
      </c>
      <c r="F3151" s="5">
        <f>VLOOKUP(E3151,'5.a Definitions'!E:F,2,FALSE)</f>
        <v/>
      </c>
      <c r="G3151" s="6" t="inlineStr">
        <is>
          <t>HY</t>
        </is>
      </c>
      <c r="H3151" s="6" t="inlineStr">
        <is>
          <t>CW</t>
        </is>
      </c>
      <c r="I3151" s="5">
        <f>VLOOKUP(H3151,'5.a Definitions'!E:F,2,FALSE)</f>
        <v/>
      </c>
      <c r="J3151" s="470" t="inlineStr">
        <is>
          <t xml:space="preserve"> Treated wastewater discharge </t>
        </is>
      </c>
      <c r="K3151" s="470" t="inlineStr">
        <is>
          <t xml:space="preserve"> treated wastewater to coastal water </t>
        </is>
      </c>
      <c r="L3151" s="470" t="inlineStr">
        <is>
          <t xml:space="preserve"> reactive </t>
        </is>
      </c>
      <c r="M3151" s="470" t="inlineStr">
        <is>
          <t xml:space="preserve"> Nmix </t>
        </is>
      </c>
      <c r="N3151" s="466" t="n">
        <v>15.7536</v>
      </c>
      <c r="O3151" s="471" t="n">
        <v>0.1946012274842079</v>
      </c>
      <c r="P3151" s="468" t="n">
        <v>2003</v>
      </c>
      <c r="Q3151" s="472" t="inlineStr">
        <is>
          <t>SSB table 05280</t>
        </is>
      </c>
      <c r="R3151" s="469" t="inlineStr">
        <is>
          <t>ok</t>
        </is>
      </c>
      <c r="S3151" s="472" t="inlineStr">
        <is>
          <t xml:space="preserve"> text </t>
        </is>
      </c>
      <c r="T3151" s="426" t="inlineStr">
        <is>
          <t>Norway</t>
        </is>
      </c>
      <c r="U3151" s="470" t="inlineStr">
        <is>
          <t xml:space="preserve"> N wasted </t>
        </is>
      </c>
      <c r="V3151" s="470" t="n">
        <v>0.04</v>
      </c>
    </row>
    <row r="3152" ht="16" customHeight="1">
      <c r="A3152" s="489" t="inlineStr">
        <is>
          <t>Humans and Settlements</t>
        </is>
      </c>
      <c r="B3152" s="5" t="inlineStr">
        <is>
          <t>HS.HS-PR.SO</t>
        </is>
      </c>
      <c r="C3152" s="5" t="inlineStr">
        <is>
          <t>HS.HS-PR.SO-Household waste-Nmix</t>
        </is>
      </c>
      <c r="D3152" s="5" t="inlineStr">
        <is>
          <t>HS</t>
        </is>
      </c>
      <c r="E3152" s="5" t="inlineStr">
        <is>
          <t>HS</t>
        </is>
      </c>
      <c r="F3152" s="5">
        <f>VLOOKUP(E3152,'5.a Definitions'!E:F,2,FALSE)</f>
        <v/>
      </c>
      <c r="G3152" s="5" t="inlineStr">
        <is>
          <t>PR</t>
        </is>
      </c>
      <c r="H3152" s="5" t="inlineStr">
        <is>
          <t>SO</t>
        </is>
      </c>
      <c r="I3152" s="5">
        <f>VLOOKUP(H3152,'5.a Definitions'!E:F,2,FALSE)</f>
        <v/>
      </c>
      <c r="J3152" s="465" t="inlineStr">
        <is>
          <t xml:space="preserve"> Household waste </t>
        </is>
      </c>
      <c r="K3152" s="465" t="inlineStr">
        <is>
          <t xml:space="preserve"> household waste </t>
        </is>
      </c>
      <c r="L3152" s="465" t="inlineStr">
        <is>
          <t xml:space="preserve"> reactive </t>
        </is>
      </c>
      <c r="M3152" s="465" t="inlineStr">
        <is>
          <t xml:space="preserve"> Nmix </t>
        </is>
      </c>
      <c r="N3152" s="466" t="n">
        <v>22.56351231130074</v>
      </c>
      <c r="O3152" s="467" t="n">
        <v>0.3759762827298267</v>
      </c>
      <c r="P3152" s="468" t="n">
        <v>2003</v>
      </c>
      <c r="Q3152" s="469" t="inlineStr">
        <is>
          <t>SSB</t>
        </is>
      </c>
      <c r="R3152" s="469" t="inlineStr">
        <is>
          <t>ok</t>
        </is>
      </c>
      <c r="S3152" s="469" t="inlineStr">
        <is>
          <t xml:space="preserve"> text </t>
        </is>
      </c>
      <c r="T3152" s="426" t="inlineStr">
        <is>
          <t>Norway</t>
        </is>
      </c>
      <c r="U3152" s="465" t="inlineStr">
        <is>
          <t xml:space="preserve"> N wasted </t>
        </is>
      </c>
      <c r="V3152" s="465" t="n">
        <v>0.04</v>
      </c>
    </row>
    <row r="3153" ht="16" customHeight="1">
      <c r="B3153" s="5" t="inlineStr">
        <is>
          <t>HS.HS-PR.WW</t>
        </is>
      </c>
      <c r="C3153" s="5" t="inlineStr">
        <is>
          <t>HS.HS-PR.WW-Municipal wastewater-Nmix</t>
        </is>
      </c>
      <c r="D3153" s="5" t="inlineStr">
        <is>
          <t>HS</t>
        </is>
      </c>
      <c r="E3153" s="5" t="inlineStr">
        <is>
          <t>HS</t>
        </is>
      </c>
      <c r="F3153" s="5">
        <f>VLOOKUP(E3153,'5.a Definitions'!E:F,2,FALSE)</f>
        <v/>
      </c>
      <c r="G3153" s="5" t="inlineStr">
        <is>
          <t>PR</t>
        </is>
      </c>
      <c r="H3153" s="5" t="inlineStr">
        <is>
          <t>WW</t>
        </is>
      </c>
      <c r="I3153" s="5">
        <f>VLOOKUP(H3153,'5.a Definitions'!E:F,2,FALSE)</f>
        <v/>
      </c>
      <c r="J3153" s="465" t="inlineStr">
        <is>
          <t xml:space="preserve"> Municipal wastewater </t>
        </is>
      </c>
      <c r="K3153" s="465" t="inlineStr">
        <is>
          <t xml:space="preserve"> municipal wastewater </t>
        </is>
      </c>
      <c r="L3153" s="465" t="inlineStr">
        <is>
          <t xml:space="preserve"> reactive </t>
        </is>
      </c>
      <c r="M3153" s="465" t="inlineStr">
        <is>
          <t xml:space="preserve"> Nmix </t>
        </is>
      </c>
      <c r="N3153" s="466" t="n">
        <v>20.75826912</v>
      </c>
      <c r="O3153" s="467" t="n">
        <v>0.1058054781964872</v>
      </c>
      <c r="P3153" s="468" t="n">
        <v>2003</v>
      </c>
      <c r="Q3153" s="469" t="inlineStr">
        <is>
          <t>SSB table 06913</t>
        </is>
      </c>
      <c r="R3153" s="469" t="inlineStr">
        <is>
          <t>ok</t>
        </is>
      </c>
      <c r="S3153" s="469" t="inlineStr">
        <is>
          <t xml:space="preserve"> text </t>
        </is>
      </c>
      <c r="T3153" s="426" t="inlineStr">
        <is>
          <t>Norway</t>
        </is>
      </c>
      <c r="U3153" s="465" t="inlineStr">
        <is>
          <t xml:space="preserve"> N wasted </t>
        </is>
      </c>
      <c r="V3153" s="465" t="n">
        <v>0.04</v>
      </c>
    </row>
    <row r="3154" ht="16" customHeight="1">
      <c r="B3154" s="5" t="inlineStr">
        <is>
          <t>HS.HS-AT.AT</t>
        </is>
      </c>
      <c r="C3154" s="5" t="inlineStr">
        <is>
          <t>HS.HS-AT.AT-Emissions-NH3</t>
        </is>
      </c>
      <c r="D3154" s="5" t="inlineStr">
        <is>
          <t>HS</t>
        </is>
      </c>
      <c r="E3154" s="5" t="inlineStr">
        <is>
          <t>HS</t>
        </is>
      </c>
      <c r="F3154" s="5">
        <f>VLOOKUP(E3154,'5.a Definitions'!E:F,2,FALSE)</f>
        <v/>
      </c>
      <c r="G3154" s="5" t="inlineStr">
        <is>
          <t>AT</t>
        </is>
      </c>
      <c r="H3154" s="5" t="inlineStr">
        <is>
          <t>AT</t>
        </is>
      </c>
      <c r="I3154" s="5">
        <f>VLOOKUP(H3154,'5.a Definitions'!E:F,2,FALSE)</f>
        <v/>
      </c>
      <c r="J3154" s="465" t="inlineStr">
        <is>
          <t xml:space="preserve"> Emissions </t>
        </is>
      </c>
      <c r="K3154" s="465" t="inlineStr">
        <is>
          <t xml:space="preserve"> human NH3 emissions </t>
        </is>
      </c>
      <c r="L3154" s="465" t="inlineStr">
        <is>
          <t xml:space="preserve"> reactive </t>
        </is>
      </c>
      <c r="M3154" s="465" t="inlineStr">
        <is>
          <t xml:space="preserve"> NH3 </t>
        </is>
      </c>
      <c r="N3154" s="466" t="n">
        <v>0.09695714435832001</v>
      </c>
      <c r="O3154" s="467" t="n">
        <v>0.1699477112583391</v>
      </c>
      <c r="P3154" s="468" t="n">
        <v>2003</v>
      </c>
      <c r="Q3154" s="469" t="inlineStr">
        <is>
          <t>SSB table 07459 &amp; 05307</t>
        </is>
      </c>
      <c r="R3154" s="469" t="inlineStr">
        <is>
          <t>ok</t>
        </is>
      </c>
      <c r="S3154" s="469" t="inlineStr">
        <is>
          <t xml:space="preserve"> text </t>
        </is>
      </c>
      <c r="T3154" s="426" t="inlineStr">
        <is>
          <t>Norway</t>
        </is>
      </c>
      <c r="U3154" s="465" t="inlineStr">
        <is>
          <t xml:space="preserve"> N wasted </t>
        </is>
      </c>
      <c r="V3154" s="465" t="n">
        <v>0.04</v>
      </c>
    </row>
    <row r="3155" ht="16" customHeight="1">
      <c r="B3155" s="5" t="inlineStr">
        <is>
          <t>HS.HS-AT.AT</t>
        </is>
      </c>
      <c r="C3155" s="5" t="inlineStr">
        <is>
          <t>HS.HS-AT.AT-LUC emissions-NH3</t>
        </is>
      </c>
      <c r="D3155" s="5" t="inlineStr">
        <is>
          <t>HS</t>
        </is>
      </c>
      <c r="E3155" s="5" t="inlineStr">
        <is>
          <t>HS</t>
        </is>
      </c>
      <c r="F3155" s="5">
        <f>VLOOKUP(E3155,'5.a Definitions'!E:F,2,FALSE)</f>
        <v/>
      </c>
      <c r="G3155" s="5" t="inlineStr">
        <is>
          <t>AT</t>
        </is>
      </c>
      <c r="H3155" s="5" t="inlineStr">
        <is>
          <t>AT</t>
        </is>
      </c>
      <c r="I3155" s="5">
        <f>VLOOKUP(H3155,'5.a Definitions'!E:F,2,FALSE)</f>
        <v/>
      </c>
      <c r="J3155" s="465" t="inlineStr">
        <is>
          <t xml:space="preserve"> LUC emissions </t>
        </is>
      </c>
      <c r="K3155" s="465" t="inlineStr">
        <is>
          <t xml:space="preserve"> LUC emissions </t>
        </is>
      </c>
      <c r="L3155" s="465" t="inlineStr">
        <is>
          <t xml:space="preserve"> reactive </t>
        </is>
      </c>
      <c r="M3155" s="465" t="inlineStr">
        <is>
          <t xml:space="preserve"> NH3 </t>
        </is>
      </c>
      <c r="N3155" s="466" t="inlineStr">
        <is>
          <t>nan</t>
        </is>
      </c>
      <c r="O3155" s="467" t="n">
        <v>0.2</v>
      </c>
      <c r="P3155" s="468" t="n">
        <v>2003</v>
      </c>
      <c r="Q3155" s="469" t="inlineStr">
        <is>
          <t>no data</t>
        </is>
      </c>
      <c r="R3155" s="469" t="inlineStr">
        <is>
          <t>not done</t>
        </is>
      </c>
      <c r="S3155" s="469" t="inlineStr">
        <is>
          <t xml:space="preserve"> text </t>
        </is>
      </c>
      <c r="T3155" s="426" t="inlineStr">
        <is>
          <t>Norway</t>
        </is>
      </c>
      <c r="U3155" s="465" t="inlineStr">
        <is>
          <t xml:space="preserve"> N wasted </t>
        </is>
      </c>
      <c r="V3155" s="465" t="n">
        <v>0.04</v>
      </c>
    </row>
    <row r="3156" ht="16" customHeight="1">
      <c r="B3156" s="5" t="inlineStr">
        <is>
          <t>HS.HS-AT.AT</t>
        </is>
      </c>
      <c r="C3156" s="5" t="inlineStr">
        <is>
          <t>HS.HS-AT.AT-LUC emissions-NOx</t>
        </is>
      </c>
      <c r="D3156" s="5" t="inlineStr">
        <is>
          <t>HS</t>
        </is>
      </c>
      <c r="E3156" s="5" t="inlineStr">
        <is>
          <t>HS</t>
        </is>
      </c>
      <c r="F3156" s="5">
        <f>VLOOKUP(E3156,'5.a Definitions'!E:F,2,FALSE)</f>
        <v/>
      </c>
      <c r="G3156" s="5" t="inlineStr">
        <is>
          <t>AT</t>
        </is>
      </c>
      <c r="H3156" s="5" t="inlineStr">
        <is>
          <t>AT</t>
        </is>
      </c>
      <c r="I3156" s="5">
        <f>VLOOKUP(H3156,'5.a Definitions'!E:F,2,FALSE)</f>
        <v/>
      </c>
      <c r="J3156" s="465" t="inlineStr">
        <is>
          <t xml:space="preserve"> LUC emissions </t>
        </is>
      </c>
      <c r="K3156" s="465" t="inlineStr">
        <is>
          <t xml:space="preserve"> LUC emissions </t>
        </is>
      </c>
      <c r="L3156" s="465" t="inlineStr">
        <is>
          <t xml:space="preserve"> reactive </t>
        </is>
      </c>
      <c r="M3156" s="465" t="inlineStr">
        <is>
          <t xml:space="preserve"> NOx </t>
        </is>
      </c>
      <c r="N3156" s="466" t="inlineStr">
        <is>
          <t>nan</t>
        </is>
      </c>
      <c r="O3156" s="467" t="n">
        <v>0.2</v>
      </c>
      <c r="P3156" s="468" t="n">
        <v>2003</v>
      </c>
      <c r="Q3156" s="469" t="inlineStr">
        <is>
          <t>no data</t>
        </is>
      </c>
      <c r="R3156" s="469" t="inlineStr">
        <is>
          <t>not done</t>
        </is>
      </c>
      <c r="S3156" s="469" t="inlineStr">
        <is>
          <t xml:space="preserve"> text </t>
        </is>
      </c>
      <c r="T3156" s="426" t="inlineStr">
        <is>
          <t>Norway</t>
        </is>
      </c>
      <c r="U3156" s="465" t="inlineStr">
        <is>
          <t xml:space="preserve"> N wasted </t>
        </is>
      </c>
      <c r="V3156" s="465" t="n">
        <v>0.04</v>
      </c>
    </row>
    <row r="3157" ht="16" customHeight="1">
      <c r="B3157" s="5" t="inlineStr">
        <is>
          <t>HS.HS-AT.AT</t>
        </is>
      </c>
      <c r="C3157" s="5" t="inlineStr">
        <is>
          <t>HS.HS-AT.AT-LUC emissions-N2O</t>
        </is>
      </c>
      <c r="D3157" s="5" t="inlineStr">
        <is>
          <t>HS</t>
        </is>
      </c>
      <c r="E3157" s="5" t="inlineStr">
        <is>
          <t>HS</t>
        </is>
      </c>
      <c r="F3157" s="5">
        <f>VLOOKUP(E3157,'5.a Definitions'!E:F,2,FALSE)</f>
        <v/>
      </c>
      <c r="G3157" s="5" t="inlineStr">
        <is>
          <t>AT</t>
        </is>
      </c>
      <c r="H3157" s="5" t="inlineStr">
        <is>
          <t>AT</t>
        </is>
      </c>
      <c r="I3157" s="5">
        <f>VLOOKUP(H3157,'5.a Definitions'!E:F,2,FALSE)</f>
        <v/>
      </c>
      <c r="J3157" s="465" t="inlineStr">
        <is>
          <t xml:space="preserve"> LUC emissions </t>
        </is>
      </c>
      <c r="K3157" s="465" t="inlineStr">
        <is>
          <t xml:space="preserve"> LUC emissions </t>
        </is>
      </c>
      <c r="L3157" s="465" t="inlineStr">
        <is>
          <t xml:space="preserve"> reactive </t>
        </is>
      </c>
      <c r="M3157" s="465" t="inlineStr">
        <is>
          <t xml:space="preserve"> N2O </t>
        </is>
      </c>
      <c r="N3157" s="466" t="n">
        <v>0.08759194058640098</v>
      </c>
      <c r="O3157" s="467" t="n">
        <v>1.261544563046772</v>
      </c>
      <c r="P3157" s="468" t="n">
        <v>2003</v>
      </c>
      <c r="Q3157" s="469" t="inlineStr">
        <is>
          <t>UNFCCC CRT</t>
        </is>
      </c>
      <c r="R3157" s="469" t="inlineStr">
        <is>
          <t>ok</t>
        </is>
      </c>
      <c r="S3157" s="469" t="inlineStr">
        <is>
          <t xml:space="preserve"> text </t>
        </is>
      </c>
      <c r="T3157" s="426" t="inlineStr">
        <is>
          <t>Norway</t>
        </is>
      </c>
      <c r="U3157" s="465" t="inlineStr">
        <is>
          <t xml:space="preserve"> N wasted </t>
        </is>
      </c>
      <c r="V3157" s="465" t="n">
        <v>0.04</v>
      </c>
    </row>
    <row r="3158" ht="16" customHeight="1">
      <c r="B3158" s="5" t="inlineStr">
        <is>
          <t>HS.HS-HY.SW</t>
        </is>
      </c>
      <c r="C3158" s="5" t="inlineStr">
        <is>
          <t>HS.HS-HY.SW-Untreated wastewater-Nmix</t>
        </is>
      </c>
      <c r="D3158" s="5" t="inlineStr">
        <is>
          <t>HS</t>
        </is>
      </c>
      <c r="E3158" s="5" t="inlineStr">
        <is>
          <t>HS</t>
        </is>
      </c>
      <c r="F3158" s="5">
        <f>VLOOKUP(E3158,'5.a Definitions'!E:F,2,FALSE)</f>
        <v/>
      </c>
      <c r="G3158" s="5" t="inlineStr">
        <is>
          <t>HY</t>
        </is>
      </c>
      <c r="H3158" s="5" t="inlineStr">
        <is>
          <t>SW</t>
        </is>
      </c>
      <c r="I3158" s="5">
        <f>VLOOKUP(H3158,'5.a Definitions'!E:F,2,FALSE)</f>
        <v/>
      </c>
      <c r="J3158" s="465" t="inlineStr">
        <is>
          <t xml:space="preserve"> Untreated wastewater </t>
        </is>
      </c>
      <c r="K3158" s="465" t="inlineStr">
        <is>
          <t xml:space="preserve"> untreated wastewater to groundwater </t>
        </is>
      </c>
      <c r="L3158" s="465" t="inlineStr">
        <is>
          <t xml:space="preserve"> reactive </t>
        </is>
      </c>
      <c r="M3158" s="465" t="inlineStr">
        <is>
          <t xml:space="preserve"> Nmix </t>
        </is>
      </c>
      <c r="N3158" s="466" t="n">
        <v>0</v>
      </c>
      <c r="O3158" s="467" t="n">
        <v>10</v>
      </c>
      <c r="P3158" s="468" t="n">
        <v>2003</v>
      </c>
      <c r="Q3158" s="469" t="inlineStr">
        <is>
          <t>neglected</t>
        </is>
      </c>
      <c r="R3158" s="469" t="inlineStr">
        <is>
          <t>ok</t>
        </is>
      </c>
      <c r="S3158" s="469" t="inlineStr">
        <is>
          <t xml:space="preserve"> text </t>
        </is>
      </c>
      <c r="T3158" s="426" t="inlineStr">
        <is>
          <t>Norway</t>
        </is>
      </c>
      <c r="U3158" s="465" t="inlineStr">
        <is>
          <t xml:space="preserve"> N wasted </t>
        </is>
      </c>
      <c r="V3158" s="465" t="n">
        <v>0.04</v>
      </c>
    </row>
    <row r="3159" ht="16" customHeight="1">
      <c r="B3159" s="475" t="inlineStr">
        <is>
          <t>HS.HS-HY.SW</t>
        </is>
      </c>
      <c r="C3159" s="475" t="inlineStr">
        <is>
          <t>HS.HS-HY.SW-Overland flow-Nmix</t>
        </is>
      </c>
      <c r="D3159" s="475" t="inlineStr">
        <is>
          <t>HS</t>
        </is>
      </c>
      <c r="E3159" s="475" t="inlineStr">
        <is>
          <t>HS</t>
        </is>
      </c>
      <c r="F3159" s="5">
        <f>VLOOKUP(E3159,'5.a Definitions'!E:F,2,FALSE)</f>
        <v/>
      </c>
      <c r="G3159" s="475" t="inlineStr">
        <is>
          <t>HY</t>
        </is>
      </c>
      <c r="H3159" s="475" t="inlineStr">
        <is>
          <t>SW</t>
        </is>
      </c>
      <c r="I3159" s="5">
        <f>VLOOKUP(H3159,'5.a Definitions'!E:F,2,FALSE)</f>
        <v/>
      </c>
      <c r="J3159" s="465" t="inlineStr">
        <is>
          <t>Overland flow</t>
        </is>
      </c>
      <c r="K3159" s="465" t="inlineStr">
        <is>
          <t>overland flow</t>
        </is>
      </c>
      <c r="L3159" s="465" t="inlineStr">
        <is>
          <t>reactive</t>
        </is>
      </c>
      <c r="M3159" s="465" t="inlineStr">
        <is>
          <t>Nmix</t>
        </is>
      </c>
      <c r="N3159" s="466" t="n">
        <v>6.8826</v>
      </c>
      <c r="O3159" s="467" t="n">
        <v>0.998634644059067</v>
      </c>
      <c r="P3159" s="468" t="n">
        <v>2003</v>
      </c>
      <c r="Q3159" s="469" t="inlineStr">
        <is>
          <t>Filled (held flat at the TEOTIL3 level; TEOTIL2 urban is constant): NIVA TEOTIL2, bias-corrected to TEOTIL3</t>
        </is>
      </c>
      <c r="R3159" s="469" t="inlineStr">
        <is>
          <t>ok</t>
        </is>
      </c>
      <c r="S3159" s="469" t="inlineStr">
        <is>
          <t>text</t>
        </is>
      </c>
      <c r="T3159" s="476" t="inlineStr">
        <is>
          <t>Norway</t>
        </is>
      </c>
      <c r="U3159" s="465" t="inlineStr">
        <is>
          <t>N wasted</t>
        </is>
      </c>
      <c r="V3159" s="465">
        <f>(O2835*N2835)^2</f>
        <v/>
      </c>
    </row>
    <row r="3160" ht="16" customFormat="1" customHeight="1" s="482" thickBot="1">
      <c r="B3160" s="6" t="inlineStr">
        <is>
          <t>HS.HS-HY.CW</t>
        </is>
      </c>
      <c r="C3160" s="6" t="inlineStr">
        <is>
          <t>HS.HS-HY.CW-Untreated wastewater-Nmix</t>
        </is>
      </c>
      <c r="D3160" s="6" t="inlineStr">
        <is>
          <t>HS</t>
        </is>
      </c>
      <c r="E3160" s="6" t="inlineStr">
        <is>
          <t>HS</t>
        </is>
      </c>
      <c r="F3160" s="5">
        <f>VLOOKUP(E3160,'5.a Definitions'!E:F,2,FALSE)</f>
        <v/>
      </c>
      <c r="G3160" s="6" t="inlineStr">
        <is>
          <t>HY</t>
        </is>
      </c>
      <c r="H3160" s="6" t="inlineStr">
        <is>
          <t>CW</t>
        </is>
      </c>
      <c r="I3160" s="5">
        <f>VLOOKUP(H3160,'5.a Definitions'!E:F,2,FALSE)</f>
        <v/>
      </c>
      <c r="J3160" s="470" t="inlineStr">
        <is>
          <t xml:space="preserve"> Untreated wastewater </t>
        </is>
      </c>
      <c r="K3160" s="470" t="inlineStr">
        <is>
          <t xml:space="preserve"> untreated wastewater to coastal water </t>
        </is>
      </c>
      <c r="L3160" s="470" t="inlineStr">
        <is>
          <t xml:space="preserve"> reactive </t>
        </is>
      </c>
      <c r="M3160" s="470" t="inlineStr">
        <is>
          <t xml:space="preserve"> Nmix </t>
        </is>
      </c>
      <c r="N3160" s="466" t="n">
        <v>0</v>
      </c>
      <c r="O3160" s="471" t="n">
        <v>10</v>
      </c>
      <c r="P3160" s="468" t="n">
        <v>2003</v>
      </c>
      <c r="Q3160" s="472" t="inlineStr">
        <is>
          <t>neglected</t>
        </is>
      </c>
      <c r="R3160" s="469" t="inlineStr">
        <is>
          <t>ok</t>
        </is>
      </c>
      <c r="S3160" s="472" t="inlineStr">
        <is>
          <t xml:space="preserve"> text </t>
        </is>
      </c>
      <c r="T3160" s="426" t="inlineStr">
        <is>
          <t>Norway</t>
        </is>
      </c>
      <c r="U3160" s="470" t="inlineStr">
        <is>
          <t xml:space="preserve"> N wasted </t>
        </is>
      </c>
      <c r="V3160" s="470" t="n">
        <v>0.04</v>
      </c>
    </row>
    <row r="3161" ht="16" customHeight="1" thickBot="1">
      <c r="A3161" s="492" t="inlineStr">
        <is>
          <t>Atmosphere</t>
        </is>
      </c>
      <c r="B3161" s="5" t="inlineStr">
        <is>
          <t>AT.AT-MP.OP</t>
        </is>
      </c>
      <c r="C3161" s="5" t="inlineStr">
        <is>
          <t>AT.AT-MP.OP-Ammonia synthesis N2 fixation-N2</t>
        </is>
      </c>
      <c r="D3161" s="5" t="inlineStr">
        <is>
          <t>AT</t>
        </is>
      </c>
      <c r="E3161" s="5" t="inlineStr">
        <is>
          <t>AT</t>
        </is>
      </c>
      <c r="F3161" s="5">
        <f>VLOOKUP(E3161,'5.a Definitions'!E:F,2,FALSE)</f>
        <v/>
      </c>
      <c r="G3161" s="5" t="inlineStr">
        <is>
          <t>MP</t>
        </is>
      </c>
      <c r="H3161" s="5" t="inlineStr">
        <is>
          <t>OP</t>
        </is>
      </c>
      <c r="I3161" s="5">
        <f>VLOOKUP(H3161,'5.a Definitions'!E:F,2,FALSE)</f>
        <v/>
      </c>
      <c r="J3161" s="465" t="inlineStr">
        <is>
          <t xml:space="preserve"> Ammonia synthesis N2 fixation </t>
        </is>
      </c>
      <c r="K3161" s="465" t="inlineStr">
        <is>
          <t xml:space="preserve"> ammonia synthesis N2 fixation </t>
        </is>
      </c>
      <c r="L3161" s="465" t="inlineStr">
        <is>
          <t xml:space="preserve"> inert </t>
        </is>
      </c>
      <c r="M3161" s="465" t="inlineStr">
        <is>
          <t xml:space="preserve"> N2 </t>
        </is>
      </c>
      <c r="N3161" s="466" t="n">
        <v>410.2725203645306</v>
      </c>
      <c r="O3161" s="467" t="n">
        <v>0.4571076272755961</v>
      </c>
      <c r="P3161" s="468" t="n">
        <v>2003</v>
      </c>
      <c r="Q3161" s="469" t="inlineStr">
        <is>
          <t>FAOSTAT Fertilizer by nutrient + SSB (3-year moving average)</t>
        </is>
      </c>
      <c r="R3161" s="469" t="inlineStr">
        <is>
          <t>ok</t>
        </is>
      </c>
      <c r="S3161" s="469" t="inlineStr">
        <is>
          <t xml:space="preserve"> text </t>
        </is>
      </c>
      <c r="T3161" s="426" t="inlineStr">
        <is>
          <t>Norway</t>
        </is>
      </c>
      <c r="U3161" s="465" t="inlineStr">
        <is>
          <t xml:space="preserve"> - </t>
        </is>
      </c>
      <c r="V3161" s="465" t="n">
        <v>0.04</v>
      </c>
    </row>
    <row r="3162" ht="16" customHeight="1">
      <c r="B3162" s="5" t="inlineStr">
        <is>
          <t>AT.AT-AG.SM</t>
        </is>
      </c>
      <c r="C3162" s="5" t="inlineStr">
        <is>
          <t>AT.AT-AG.SM-Deposition-OXN</t>
        </is>
      </c>
      <c r="D3162" s="5" t="inlineStr">
        <is>
          <t>AT</t>
        </is>
      </c>
      <c r="E3162" s="5" t="inlineStr">
        <is>
          <t>AT</t>
        </is>
      </c>
      <c r="F3162" s="5">
        <f>VLOOKUP(E3162,'5.a Definitions'!E:F,2,FALSE)</f>
        <v/>
      </c>
      <c r="G3162" s="5" t="inlineStr">
        <is>
          <t>AG</t>
        </is>
      </c>
      <c r="H3162" s="5" t="inlineStr">
        <is>
          <t>SM</t>
        </is>
      </c>
      <c r="I3162" s="5">
        <f>VLOOKUP(H3162,'5.a Definitions'!E:F,2,FALSE)</f>
        <v/>
      </c>
      <c r="J3162" s="465" t="inlineStr">
        <is>
          <t xml:space="preserve"> Deposition </t>
        </is>
      </c>
      <c r="K3162" s="465" t="inlineStr">
        <is>
          <t xml:space="preserve"> deposition to agricultural soils </t>
        </is>
      </c>
      <c r="L3162" s="465" t="inlineStr">
        <is>
          <t xml:space="preserve"> reactive </t>
        </is>
      </c>
      <c r="M3162" s="465" t="inlineStr">
        <is>
          <t xml:space="preserve"> OXN </t>
        </is>
      </c>
      <c r="N3162" s="466" t="n">
        <v>3.372404704180842</v>
      </c>
      <c r="O3162" s="467" t="n">
        <v>0.3766115071511001</v>
      </c>
      <c r="P3162" s="468" t="n">
        <v>2003</v>
      </c>
      <c r="Q3162" s="469" t="inlineStr">
        <is>
          <t>NILU and geodata.no</t>
        </is>
      </c>
      <c r="R3162" s="469" t="inlineStr">
        <is>
          <t>ok</t>
        </is>
      </c>
      <c r="S3162" s="469" t="inlineStr">
        <is>
          <t xml:space="preserve"> text </t>
        </is>
      </c>
      <c r="T3162" s="426" t="inlineStr">
        <is>
          <t>Norway</t>
        </is>
      </c>
      <c r="U3162" s="465" t="inlineStr">
        <is>
          <t xml:space="preserve"> - </t>
        </is>
      </c>
      <c r="V3162" s="465" t="n">
        <v>0.04</v>
      </c>
    </row>
    <row r="3163" ht="16" customHeight="1">
      <c r="B3163" s="5" t="inlineStr">
        <is>
          <t>AT.AT-AG.SM</t>
        </is>
      </c>
      <c r="C3163" s="5" t="inlineStr">
        <is>
          <t>AT.AT-AG.SM-Deposition-RDN</t>
        </is>
      </c>
      <c r="D3163" s="5" t="inlineStr">
        <is>
          <t>AT</t>
        </is>
      </c>
      <c r="E3163" s="5" t="inlineStr">
        <is>
          <t>AT</t>
        </is>
      </c>
      <c r="F3163" s="5">
        <f>VLOOKUP(E3163,'5.a Definitions'!E:F,2,FALSE)</f>
        <v/>
      </c>
      <c r="G3163" s="5" t="inlineStr">
        <is>
          <t>AG</t>
        </is>
      </c>
      <c r="H3163" s="5" t="inlineStr">
        <is>
          <t>SM</t>
        </is>
      </c>
      <c r="I3163" s="5">
        <f>VLOOKUP(H3163,'5.a Definitions'!E:F,2,FALSE)</f>
        <v/>
      </c>
      <c r="J3163" s="465" t="inlineStr">
        <is>
          <t xml:space="preserve"> Deposition </t>
        </is>
      </c>
      <c r="K3163" s="465" t="inlineStr">
        <is>
          <t xml:space="preserve"> deposition to agricultural soils </t>
        </is>
      </c>
      <c r="L3163" s="465" t="inlineStr">
        <is>
          <t xml:space="preserve"> reactive </t>
        </is>
      </c>
      <c r="M3163" s="465" t="inlineStr">
        <is>
          <t xml:space="preserve"> RDN </t>
        </is>
      </c>
      <c r="N3163" s="466" t="n">
        <v>3.240904598425526</v>
      </c>
      <c r="O3163" s="467" t="n">
        <v>0.3766115071511001</v>
      </c>
      <c r="P3163" s="468" t="n">
        <v>2003</v>
      </c>
      <c r="Q3163" s="469" t="inlineStr">
        <is>
          <t>NILU and geodata.no</t>
        </is>
      </c>
      <c r="R3163" s="469" t="inlineStr">
        <is>
          <t>ok</t>
        </is>
      </c>
      <c r="S3163" s="469" t="inlineStr">
        <is>
          <t xml:space="preserve"> text </t>
        </is>
      </c>
      <c r="T3163" s="426" t="inlineStr">
        <is>
          <t>Norway</t>
        </is>
      </c>
      <c r="U3163" s="465" t="inlineStr">
        <is>
          <t xml:space="preserve"> - </t>
        </is>
      </c>
      <c r="V3163" s="465" t="n">
        <v>0.04</v>
      </c>
    </row>
    <row r="3164" ht="16" customHeight="1">
      <c r="B3164" s="5" t="inlineStr">
        <is>
          <t>AT.AT-AG.SM</t>
        </is>
      </c>
      <c r="C3164" s="5" t="inlineStr">
        <is>
          <t>AT.AT-AG.SM-Biological N2 fixation-N2</t>
        </is>
      </c>
      <c r="D3164" s="5" t="inlineStr">
        <is>
          <t>AT</t>
        </is>
      </c>
      <c r="E3164" s="5" t="inlineStr">
        <is>
          <t>AT</t>
        </is>
      </c>
      <c r="F3164" s="5">
        <f>VLOOKUP(E3164,'5.a Definitions'!E:F,2,FALSE)</f>
        <v/>
      </c>
      <c r="G3164" s="5" t="inlineStr">
        <is>
          <t>AG</t>
        </is>
      </c>
      <c r="H3164" s="5" t="inlineStr">
        <is>
          <t>SM</t>
        </is>
      </c>
      <c r="I3164" s="5">
        <f>VLOOKUP(H3164,'5.a Definitions'!E:F,2,FALSE)</f>
        <v/>
      </c>
      <c r="J3164" s="465" t="inlineStr">
        <is>
          <t xml:space="preserve"> Biological N2 fixation </t>
        </is>
      </c>
      <c r="K3164" s="465" t="inlineStr">
        <is>
          <t xml:space="preserve"> N2 fixation agriculture </t>
        </is>
      </c>
      <c r="L3164" s="465" t="inlineStr">
        <is>
          <t xml:space="preserve"> inert </t>
        </is>
      </c>
      <c r="M3164" s="465" t="inlineStr">
        <is>
          <t xml:space="preserve"> N2 </t>
        </is>
      </c>
      <c r="N3164" s="466" t="n">
        <v>12</v>
      </c>
      <c r="O3164" s="467" t="n">
        <v>0.3241098063913839</v>
      </c>
      <c r="P3164" s="468" t="n">
        <v>2003</v>
      </c>
      <c r="Q3164" s="469" t="inlineStr">
        <is>
          <t>Bechmann et al. (2023)</t>
        </is>
      </c>
      <c r="R3164" s="469" t="inlineStr">
        <is>
          <t>ok</t>
        </is>
      </c>
      <c r="S3164" s="469" t="inlineStr">
        <is>
          <t xml:space="preserve"> text </t>
        </is>
      </c>
      <c r="T3164" s="426" t="inlineStr">
        <is>
          <t>Norway</t>
        </is>
      </c>
      <c r="U3164" s="465" t="inlineStr">
        <is>
          <t xml:space="preserve"> - </t>
        </is>
      </c>
      <c r="V3164" s="465" t="n">
        <v>0.04</v>
      </c>
    </row>
    <row r="3165" ht="16" customHeight="1">
      <c r="B3165" s="5" t="inlineStr">
        <is>
          <t>AT.AT-FS.FO</t>
        </is>
      </c>
      <c r="C3165" s="5" t="inlineStr">
        <is>
          <t>AT.AT-FS.FO-Deposition-OXN</t>
        </is>
      </c>
      <c r="D3165" s="5" t="inlineStr">
        <is>
          <t>AT</t>
        </is>
      </c>
      <c r="E3165" s="5" t="inlineStr">
        <is>
          <t>AT</t>
        </is>
      </c>
      <c r="F3165" s="5">
        <f>VLOOKUP(E3165,'5.a Definitions'!E:F,2,FALSE)</f>
        <v/>
      </c>
      <c r="G3165" s="5" t="inlineStr">
        <is>
          <t>FS</t>
        </is>
      </c>
      <c r="H3165" s="5" t="inlineStr">
        <is>
          <t>FO</t>
        </is>
      </c>
      <c r="I3165" s="5">
        <f>VLOOKUP(H3165,'5.a Definitions'!E:F,2,FALSE)</f>
        <v/>
      </c>
      <c r="J3165" s="465" t="inlineStr">
        <is>
          <t xml:space="preserve"> Deposition </t>
        </is>
      </c>
      <c r="K3165" s="465" t="inlineStr">
        <is>
          <t xml:space="preserve"> deposition to forests </t>
        </is>
      </c>
      <c r="L3165" s="465" t="inlineStr">
        <is>
          <t xml:space="preserve"> reactive </t>
        </is>
      </c>
      <c r="M3165" s="465" t="inlineStr">
        <is>
          <t xml:space="preserve"> OXN </t>
        </is>
      </c>
      <c r="N3165" s="466" t="n">
        <v>29.31121606659338</v>
      </c>
      <c r="O3165" s="467" t="n">
        <v>0.3766115071511001</v>
      </c>
      <c r="P3165" s="468" t="n">
        <v>2003</v>
      </c>
      <c r="Q3165" s="469" t="inlineStr">
        <is>
          <t>NILU and geodata.no</t>
        </is>
      </c>
      <c r="R3165" s="469" t="inlineStr">
        <is>
          <t>ok</t>
        </is>
      </c>
      <c r="S3165" s="469" t="inlineStr">
        <is>
          <t xml:space="preserve"> text </t>
        </is>
      </c>
      <c r="T3165" s="426" t="inlineStr">
        <is>
          <t>Norway</t>
        </is>
      </c>
      <c r="U3165" s="465" t="inlineStr">
        <is>
          <t xml:space="preserve"> - </t>
        </is>
      </c>
      <c r="V3165" s="465" t="n">
        <v>0.04</v>
      </c>
    </row>
    <row r="3166" ht="16" customHeight="1">
      <c r="B3166" s="5" t="inlineStr">
        <is>
          <t>AT.AT-FS.FO</t>
        </is>
      </c>
      <c r="C3166" s="5" t="inlineStr">
        <is>
          <t>AT.AT-FS.FO-Deposition-RDN</t>
        </is>
      </c>
      <c r="D3166" s="5" t="inlineStr">
        <is>
          <t>AT</t>
        </is>
      </c>
      <c r="E3166" s="5" t="inlineStr">
        <is>
          <t>AT</t>
        </is>
      </c>
      <c r="F3166" s="5">
        <f>VLOOKUP(E3166,'5.a Definitions'!E:F,2,FALSE)</f>
        <v/>
      </c>
      <c r="G3166" s="5" t="inlineStr">
        <is>
          <t>FS</t>
        </is>
      </c>
      <c r="H3166" s="5" t="inlineStr">
        <is>
          <t>FO</t>
        </is>
      </c>
      <c r="I3166" s="5">
        <f>VLOOKUP(H3166,'5.a Definitions'!E:F,2,FALSE)</f>
        <v/>
      </c>
      <c r="J3166" s="465" t="inlineStr">
        <is>
          <t xml:space="preserve"> Deposition </t>
        </is>
      </c>
      <c r="K3166" s="465" t="inlineStr">
        <is>
          <t xml:space="preserve"> deposition to forests </t>
        </is>
      </c>
      <c r="L3166" s="465" t="inlineStr">
        <is>
          <t xml:space="preserve"> reactive </t>
        </is>
      </c>
      <c r="M3166" s="465" t="inlineStr">
        <is>
          <t xml:space="preserve"> RDN </t>
        </is>
      </c>
      <c r="N3166" s="466" t="n">
        <v>28.53659842877006</v>
      </c>
      <c r="O3166" s="467" t="n">
        <v>0.3766115071511</v>
      </c>
      <c r="P3166" s="468" t="n">
        <v>2003</v>
      </c>
      <c r="Q3166" s="469" t="inlineStr">
        <is>
          <t>NILU and geodata.no</t>
        </is>
      </c>
      <c r="R3166" s="469" t="inlineStr">
        <is>
          <t>ok</t>
        </is>
      </c>
      <c r="S3166" s="469" t="inlineStr">
        <is>
          <t xml:space="preserve"> text </t>
        </is>
      </c>
      <c r="T3166" s="426" t="inlineStr">
        <is>
          <t>Norway</t>
        </is>
      </c>
      <c r="U3166" s="465" t="inlineStr">
        <is>
          <t xml:space="preserve"> - </t>
        </is>
      </c>
      <c r="V3166" s="465" t="n">
        <v>0.04</v>
      </c>
    </row>
    <row r="3167" ht="16" customHeight="1">
      <c r="B3167" s="5" t="inlineStr">
        <is>
          <t>AT.AT-FS.FO</t>
        </is>
      </c>
      <c r="C3167" s="5" t="inlineStr">
        <is>
          <t>AT.AT-FS.FO-N2 fixation-N2</t>
        </is>
      </c>
      <c r="D3167" s="5" t="inlineStr">
        <is>
          <t>AT</t>
        </is>
      </c>
      <c r="E3167" s="5" t="inlineStr">
        <is>
          <t>AT</t>
        </is>
      </c>
      <c r="F3167" s="5">
        <f>VLOOKUP(E3167,'5.a Definitions'!E:F,2,FALSE)</f>
        <v/>
      </c>
      <c r="G3167" s="5" t="inlineStr">
        <is>
          <t>FS</t>
        </is>
      </c>
      <c r="H3167" s="5" t="inlineStr">
        <is>
          <t>FO</t>
        </is>
      </c>
      <c r="I3167" s="5">
        <f>VLOOKUP(H3167,'5.a Definitions'!E:F,2,FALSE)</f>
        <v/>
      </c>
      <c r="J3167" s="465" t="inlineStr">
        <is>
          <t xml:space="preserve"> N2 fixation </t>
        </is>
      </c>
      <c r="K3167" s="465" t="inlineStr">
        <is>
          <t xml:space="preserve"> N2 fixation forests </t>
        </is>
      </c>
      <c r="L3167" s="465" t="inlineStr">
        <is>
          <t xml:space="preserve"> inert </t>
        </is>
      </c>
      <c r="M3167" s="465" t="inlineStr">
        <is>
          <t xml:space="preserve"> N2 </t>
        </is>
      </c>
      <c r="N3167" s="466" t="n">
        <v>18</v>
      </c>
      <c r="O3167" s="467" t="n">
        <v>0.5019089907080868</v>
      </c>
      <c r="P3167" s="468" t="n">
        <v>2003</v>
      </c>
      <c r="Q3167" s="469" t="inlineStr">
        <is>
          <t>Moldan (2025) and SSB</t>
        </is>
      </c>
      <c r="R3167" s="469" t="inlineStr">
        <is>
          <t>ok</t>
        </is>
      </c>
      <c r="S3167" s="469" t="inlineStr">
        <is>
          <t xml:space="preserve"> text </t>
        </is>
      </c>
      <c r="T3167" s="426" t="inlineStr">
        <is>
          <t>Norway</t>
        </is>
      </c>
      <c r="U3167" s="465" t="inlineStr">
        <is>
          <t xml:space="preserve"> - </t>
        </is>
      </c>
      <c r="V3167" s="465" t="n">
        <v>0.04</v>
      </c>
    </row>
    <row r="3168" ht="16" customHeight="1">
      <c r="B3168" s="5" t="inlineStr">
        <is>
          <t>AT.AT-FS.OL</t>
        </is>
      </c>
      <c r="C3168" s="5" t="inlineStr">
        <is>
          <t>AT.AT-FS.OL-Deposition-OXN</t>
        </is>
      </c>
      <c r="D3168" s="5" t="inlineStr">
        <is>
          <t>AT</t>
        </is>
      </c>
      <c r="E3168" s="5" t="inlineStr">
        <is>
          <t>AT</t>
        </is>
      </c>
      <c r="F3168" s="5">
        <f>VLOOKUP(E3168,'5.a Definitions'!E:F,2,FALSE)</f>
        <v/>
      </c>
      <c r="G3168" s="5" t="inlineStr">
        <is>
          <t>FS</t>
        </is>
      </c>
      <c r="H3168" s="5" t="inlineStr">
        <is>
          <t>OL</t>
        </is>
      </c>
      <c r="I3168" s="5">
        <f>VLOOKUP(H3168,'5.a Definitions'!E:F,2,FALSE)</f>
        <v/>
      </c>
      <c r="J3168" s="465" t="inlineStr">
        <is>
          <t xml:space="preserve"> Deposition </t>
        </is>
      </c>
      <c r="K3168" s="465" t="inlineStr">
        <is>
          <t xml:space="preserve"> deposition to other land </t>
        </is>
      </c>
      <c r="L3168" s="465" t="inlineStr">
        <is>
          <t xml:space="preserve"> reactive </t>
        </is>
      </c>
      <c r="M3168" s="465" t="inlineStr">
        <is>
          <t xml:space="preserve"> OXN </t>
        </is>
      </c>
      <c r="N3168" s="466" t="n">
        <v>35.90346649164322</v>
      </c>
      <c r="O3168" s="467" t="n">
        <v>0.3766115071511001</v>
      </c>
      <c r="P3168" s="468" t="n">
        <v>2003</v>
      </c>
      <c r="Q3168" s="469" t="inlineStr">
        <is>
          <t>NILU and geodata.no</t>
        </is>
      </c>
      <c r="R3168" s="469" t="inlineStr">
        <is>
          <t>ok</t>
        </is>
      </c>
      <c r="S3168" s="469" t="inlineStr">
        <is>
          <t xml:space="preserve"> text </t>
        </is>
      </c>
      <c r="T3168" s="426" t="inlineStr">
        <is>
          <t>Norway</t>
        </is>
      </c>
      <c r="U3168" s="465" t="inlineStr">
        <is>
          <t xml:space="preserve"> - </t>
        </is>
      </c>
      <c r="V3168" s="465" t="n">
        <v>0.04</v>
      </c>
    </row>
    <row r="3169" ht="16" customHeight="1">
      <c r="B3169" s="5" t="inlineStr">
        <is>
          <t>AT.AT-FS.OL</t>
        </is>
      </c>
      <c r="C3169" s="5" t="inlineStr">
        <is>
          <t>AT.AT-FS.OL-Deposition-RDN</t>
        </is>
      </c>
      <c r="D3169" s="5" t="inlineStr">
        <is>
          <t>AT</t>
        </is>
      </c>
      <c r="E3169" s="5" t="inlineStr">
        <is>
          <t>AT</t>
        </is>
      </c>
      <c r="F3169" s="5">
        <f>VLOOKUP(E3169,'5.a Definitions'!E:F,2,FALSE)</f>
        <v/>
      </c>
      <c r="G3169" s="5" t="inlineStr">
        <is>
          <t>FS</t>
        </is>
      </c>
      <c r="H3169" s="5" t="inlineStr">
        <is>
          <t>OL</t>
        </is>
      </c>
      <c r="I3169" s="5">
        <f>VLOOKUP(H3169,'5.a Definitions'!E:F,2,FALSE)</f>
        <v/>
      </c>
      <c r="J3169" s="465" t="inlineStr">
        <is>
          <t xml:space="preserve"> Deposition </t>
        </is>
      </c>
      <c r="K3169" s="465" t="inlineStr">
        <is>
          <t xml:space="preserve"> deposition to other land </t>
        </is>
      </c>
      <c r="L3169" s="465" t="inlineStr">
        <is>
          <t xml:space="preserve"> reactive </t>
        </is>
      </c>
      <c r="M3169" s="465" t="inlineStr">
        <is>
          <t xml:space="preserve"> RDN </t>
        </is>
      </c>
      <c r="N3169" s="466" t="n">
        <v>40.42119879360219</v>
      </c>
      <c r="O3169" s="467" t="n">
        <v>0.3766115071511</v>
      </c>
      <c r="P3169" s="468" t="n">
        <v>2003</v>
      </c>
      <c r="Q3169" s="469" t="inlineStr">
        <is>
          <t>NILU and geodata.no</t>
        </is>
      </c>
      <c r="R3169" s="469" t="inlineStr">
        <is>
          <t>ok</t>
        </is>
      </c>
      <c r="S3169" s="469" t="inlineStr">
        <is>
          <t xml:space="preserve"> text </t>
        </is>
      </c>
      <c r="T3169" s="426" t="inlineStr">
        <is>
          <t>Norway</t>
        </is>
      </c>
      <c r="U3169" s="465" t="inlineStr">
        <is>
          <t xml:space="preserve"> - </t>
        </is>
      </c>
      <c r="V3169" s="465" t="n">
        <v>0.04</v>
      </c>
    </row>
    <row r="3170" ht="16" customHeight="1">
      <c r="B3170" s="5" t="inlineStr">
        <is>
          <t>AT.AT-FS.OL</t>
        </is>
      </c>
      <c r="C3170" s="5" t="inlineStr">
        <is>
          <t>AT.AT-FS.OL-N2 fixation-N2</t>
        </is>
      </c>
      <c r="D3170" s="5" t="inlineStr">
        <is>
          <t>AT</t>
        </is>
      </c>
      <c r="E3170" s="5" t="inlineStr">
        <is>
          <t>AT</t>
        </is>
      </c>
      <c r="F3170" s="5">
        <f>VLOOKUP(E3170,'5.a Definitions'!E:F,2,FALSE)</f>
        <v/>
      </c>
      <c r="G3170" s="5" t="inlineStr">
        <is>
          <t>FS</t>
        </is>
      </c>
      <c r="H3170" s="5" t="inlineStr">
        <is>
          <t>OL</t>
        </is>
      </c>
      <c r="I3170" s="5">
        <f>VLOOKUP(H3170,'5.a Definitions'!E:F,2,FALSE)</f>
        <v/>
      </c>
      <c r="J3170" s="465" t="inlineStr">
        <is>
          <t xml:space="preserve"> N2 fixation </t>
        </is>
      </c>
      <c r="K3170" s="465" t="inlineStr">
        <is>
          <t xml:space="preserve"> N2 fixation other land </t>
        </is>
      </c>
      <c r="L3170" s="465" t="inlineStr">
        <is>
          <t xml:space="preserve"> inert </t>
        </is>
      </c>
      <c r="M3170" s="465" t="inlineStr">
        <is>
          <t xml:space="preserve"> N2 </t>
        </is>
      </c>
      <c r="N3170" s="466" t="n">
        <v>23.228884</v>
      </c>
      <c r="O3170" s="467" t="n">
        <v>0.8373855850737826</v>
      </c>
      <c r="P3170" s="468" t="n">
        <v>2003</v>
      </c>
      <c r="Q3170" s="469" t="inlineStr">
        <is>
          <t>CORINE land cover inventory and Reddy &amp; DeLaune (2008)</t>
        </is>
      </c>
      <c r="R3170" s="469" t="inlineStr">
        <is>
          <t>ok</t>
        </is>
      </c>
      <c r="S3170" s="469" t="inlineStr">
        <is>
          <t xml:space="preserve"> text </t>
        </is>
      </c>
      <c r="T3170" s="426" t="inlineStr">
        <is>
          <t>Norway</t>
        </is>
      </c>
      <c r="U3170" s="465" t="inlineStr">
        <is>
          <t xml:space="preserve"> - </t>
        </is>
      </c>
      <c r="V3170" s="465" t="n">
        <v>0.04</v>
      </c>
    </row>
    <row r="3171" ht="16" customHeight="1">
      <c r="B3171" s="5" t="inlineStr">
        <is>
          <t>AT.AT-HS.HS</t>
        </is>
      </c>
      <c r="C3171" s="5" t="inlineStr">
        <is>
          <t>AT.AT-HS.HS-Deposition-OXN</t>
        </is>
      </c>
      <c r="D3171" s="5" t="inlineStr">
        <is>
          <t>AT</t>
        </is>
      </c>
      <c r="E3171" s="5" t="inlineStr">
        <is>
          <t>AT</t>
        </is>
      </c>
      <c r="F3171" s="5">
        <f>VLOOKUP(E3171,'5.a Definitions'!E:F,2,FALSE)</f>
        <v/>
      </c>
      <c r="G3171" s="5" t="inlineStr">
        <is>
          <t>HS</t>
        </is>
      </c>
      <c r="H3171" s="5" t="inlineStr">
        <is>
          <t>HS</t>
        </is>
      </c>
      <c r="I3171" s="5">
        <f>VLOOKUP(H3171,'5.a Definitions'!E:F,2,FALSE)</f>
        <v/>
      </c>
      <c r="J3171" s="465" t="inlineStr">
        <is>
          <t xml:space="preserve"> Deposition </t>
        </is>
      </c>
      <c r="K3171" s="465" t="inlineStr">
        <is>
          <t xml:space="preserve"> deposition to settlements </t>
        </is>
      </c>
      <c r="L3171" s="465" t="inlineStr">
        <is>
          <t xml:space="preserve"> reactive </t>
        </is>
      </c>
      <c r="M3171" s="465" t="inlineStr">
        <is>
          <t xml:space="preserve"> OXN </t>
        </is>
      </c>
      <c r="N3171" s="466" t="n">
        <v>1.947183830551937</v>
      </c>
      <c r="O3171" s="467" t="n">
        <v>0.3766115071511</v>
      </c>
      <c r="P3171" s="468" t="n">
        <v>2003</v>
      </c>
      <c r="Q3171" s="469" t="inlineStr">
        <is>
          <t>NILU and geodata.no</t>
        </is>
      </c>
      <c r="R3171" s="469" t="inlineStr">
        <is>
          <t>ok</t>
        </is>
      </c>
      <c r="S3171" s="469" t="inlineStr">
        <is>
          <t xml:space="preserve"> text </t>
        </is>
      </c>
      <c r="T3171" s="426" t="inlineStr">
        <is>
          <t>Norway</t>
        </is>
      </c>
      <c r="U3171" s="465" t="inlineStr">
        <is>
          <t xml:space="preserve"> - </t>
        </is>
      </c>
      <c r="V3171" s="465" t="n">
        <v>0.04</v>
      </c>
    </row>
    <row r="3172" ht="16" customHeight="1">
      <c r="B3172" s="5" t="inlineStr">
        <is>
          <t>AT.AT-HS.HS</t>
        </is>
      </c>
      <c r="C3172" s="5" t="inlineStr">
        <is>
          <t>AT.AT-HS.HS-Deposition-RDN</t>
        </is>
      </c>
      <c r="D3172" s="5" t="inlineStr">
        <is>
          <t>AT</t>
        </is>
      </c>
      <c r="E3172" s="5" t="inlineStr">
        <is>
          <t>AT</t>
        </is>
      </c>
      <c r="F3172" s="5">
        <f>VLOOKUP(E3172,'5.a Definitions'!E:F,2,FALSE)</f>
        <v/>
      </c>
      <c r="G3172" s="5" t="inlineStr">
        <is>
          <t>HS</t>
        </is>
      </c>
      <c r="H3172" s="5" t="inlineStr">
        <is>
          <t>HS</t>
        </is>
      </c>
      <c r="I3172" s="5">
        <f>VLOOKUP(H3172,'5.a Definitions'!E:F,2,FALSE)</f>
        <v/>
      </c>
      <c r="J3172" s="465" t="inlineStr">
        <is>
          <t xml:space="preserve"> Deposition </t>
        </is>
      </c>
      <c r="K3172" s="465" t="inlineStr">
        <is>
          <t xml:space="preserve"> deposition to settlements </t>
        </is>
      </c>
      <c r="L3172" s="465" t="inlineStr">
        <is>
          <t xml:space="preserve"> reactive </t>
        </is>
      </c>
      <c r="M3172" s="465" t="inlineStr">
        <is>
          <t xml:space="preserve"> RDN </t>
        </is>
      </c>
      <c r="N3172" s="466" t="n">
        <v>1.830473683232875</v>
      </c>
      <c r="O3172" s="467" t="n">
        <v>0.3766115071511001</v>
      </c>
      <c r="P3172" s="468" t="n">
        <v>2003</v>
      </c>
      <c r="Q3172" s="469" t="inlineStr">
        <is>
          <t>NILU and geodata.no</t>
        </is>
      </c>
      <c r="R3172" s="469" t="inlineStr">
        <is>
          <t>ok</t>
        </is>
      </c>
      <c r="S3172" s="469" t="inlineStr">
        <is>
          <t xml:space="preserve"> text </t>
        </is>
      </c>
      <c r="T3172" s="426" t="inlineStr">
        <is>
          <t>Norway</t>
        </is>
      </c>
      <c r="U3172" s="465" t="inlineStr">
        <is>
          <t xml:space="preserve"> - </t>
        </is>
      </c>
      <c r="V3172" s="465" t="n">
        <v>0.04</v>
      </c>
    </row>
    <row r="3173" ht="16" customHeight="1">
      <c r="B3173" s="5" t="inlineStr">
        <is>
          <t>AT.AT-HY.SW</t>
        </is>
      </c>
      <c r="C3173" s="5" t="inlineStr">
        <is>
          <t>AT.AT-HY.SW-Deposition-OXN</t>
        </is>
      </c>
      <c r="D3173" s="5" t="inlineStr">
        <is>
          <t>AT</t>
        </is>
      </c>
      <c r="E3173" s="5" t="inlineStr">
        <is>
          <t>AT</t>
        </is>
      </c>
      <c r="F3173" s="5">
        <f>VLOOKUP(E3173,'5.a Definitions'!E:F,2,FALSE)</f>
        <v/>
      </c>
      <c r="G3173" s="5" t="inlineStr">
        <is>
          <t>HY</t>
        </is>
      </c>
      <c r="H3173" s="5" t="inlineStr">
        <is>
          <t>SW</t>
        </is>
      </c>
      <c r="I3173" s="5">
        <f>VLOOKUP(H3173,'5.a Definitions'!E:F,2,FALSE)</f>
        <v/>
      </c>
      <c r="J3173" s="465" t="inlineStr">
        <is>
          <t xml:space="preserve"> Deposition </t>
        </is>
      </c>
      <c r="K3173" s="465" t="inlineStr">
        <is>
          <t xml:space="preserve"> deposition to surface water </t>
        </is>
      </c>
      <c r="L3173" s="465" t="inlineStr">
        <is>
          <t xml:space="preserve"> reactive </t>
        </is>
      </c>
      <c r="M3173" s="465" t="inlineStr">
        <is>
          <t xml:space="preserve"> OXN </t>
        </is>
      </c>
      <c r="N3173" s="466" t="n">
        <v>5.07781198928235</v>
      </c>
      <c r="O3173" s="467" t="n">
        <v>0.3766115071511001</v>
      </c>
      <c r="P3173" s="468" t="n">
        <v>2003</v>
      </c>
      <c r="Q3173" s="469" t="inlineStr">
        <is>
          <t>NILU and geodata.no</t>
        </is>
      </c>
      <c r="R3173" s="469" t="inlineStr">
        <is>
          <t>ok</t>
        </is>
      </c>
      <c r="S3173" s="469" t="inlineStr">
        <is>
          <t xml:space="preserve"> text </t>
        </is>
      </c>
      <c r="T3173" s="426" t="inlineStr">
        <is>
          <t>Norway</t>
        </is>
      </c>
      <c r="U3173" s="465" t="inlineStr">
        <is>
          <t xml:space="preserve"> - </t>
        </is>
      </c>
      <c r="V3173" s="465" t="n">
        <v>0.04</v>
      </c>
    </row>
    <row r="3174" ht="16" customHeight="1">
      <c r="B3174" s="5" t="inlineStr">
        <is>
          <t>AT.AT-HY.SW</t>
        </is>
      </c>
      <c r="C3174" s="5" t="inlineStr">
        <is>
          <t>AT.AT-HY.SW-Deposition-RDN</t>
        </is>
      </c>
      <c r="D3174" s="5" t="inlineStr">
        <is>
          <t>AT</t>
        </is>
      </c>
      <c r="E3174" s="5" t="inlineStr">
        <is>
          <t>AT</t>
        </is>
      </c>
      <c r="F3174" s="5">
        <f>VLOOKUP(E3174,'5.a Definitions'!E:F,2,FALSE)</f>
        <v/>
      </c>
      <c r="G3174" s="5" t="inlineStr">
        <is>
          <t>HY</t>
        </is>
      </c>
      <c r="H3174" s="5" t="inlineStr">
        <is>
          <t>SW</t>
        </is>
      </c>
      <c r="I3174" s="5">
        <f>VLOOKUP(H3174,'5.a Definitions'!E:F,2,FALSE)</f>
        <v/>
      </c>
      <c r="J3174" s="465" t="inlineStr">
        <is>
          <t xml:space="preserve"> Deposition </t>
        </is>
      </c>
      <c r="K3174" s="465" t="inlineStr">
        <is>
          <t xml:space="preserve"> deposition to surface water </t>
        </is>
      </c>
      <c r="L3174" s="465" t="inlineStr">
        <is>
          <t xml:space="preserve"> reactive </t>
        </is>
      </c>
      <c r="M3174" s="465" t="inlineStr">
        <is>
          <t xml:space="preserve"> RDN </t>
        </is>
      </c>
      <c r="N3174" s="466" t="n">
        <v>5.214497837115424</v>
      </c>
      <c r="O3174" s="467" t="n">
        <v>0.3766115071511</v>
      </c>
      <c r="P3174" s="468" t="n">
        <v>2003</v>
      </c>
      <c r="Q3174" s="469" t="inlineStr">
        <is>
          <t>NILU and geodata.no</t>
        </is>
      </c>
      <c r="R3174" s="469" t="inlineStr">
        <is>
          <t>ok</t>
        </is>
      </c>
      <c r="S3174" s="469" t="inlineStr">
        <is>
          <t xml:space="preserve"> text </t>
        </is>
      </c>
      <c r="T3174" s="426" t="inlineStr">
        <is>
          <t>Norway</t>
        </is>
      </c>
      <c r="U3174" s="465" t="inlineStr">
        <is>
          <t xml:space="preserve"> - </t>
        </is>
      </c>
      <c r="V3174" s="465" t="n">
        <v>0.04</v>
      </c>
    </row>
    <row r="3175" ht="16" customHeight="1">
      <c r="B3175" s="5" t="inlineStr">
        <is>
          <t>AT.AT-HY.SW</t>
        </is>
      </c>
      <c r="C3175" s="5" t="inlineStr">
        <is>
          <t>AT.AT-HY.SW-N2 fixation-N2</t>
        </is>
      </c>
      <c r="D3175" s="5" t="inlineStr">
        <is>
          <t>AT</t>
        </is>
      </c>
      <c r="E3175" s="5" t="inlineStr">
        <is>
          <t>AT</t>
        </is>
      </c>
      <c r="F3175" s="5">
        <f>VLOOKUP(E3175,'5.a Definitions'!E:F,2,FALSE)</f>
        <v/>
      </c>
      <c r="G3175" s="5" t="inlineStr">
        <is>
          <t>HY</t>
        </is>
      </c>
      <c r="H3175" s="5" t="inlineStr">
        <is>
          <t>SW</t>
        </is>
      </c>
      <c r="I3175" s="5">
        <f>VLOOKUP(H3175,'5.a Definitions'!E:F,2,FALSE)</f>
        <v/>
      </c>
      <c r="J3175" s="465" t="inlineStr">
        <is>
          <t xml:space="preserve"> N2 fixation </t>
        </is>
      </c>
      <c r="K3175" s="465" t="inlineStr">
        <is>
          <t xml:space="preserve"> N2 fixation surface water </t>
        </is>
      </c>
      <c r="L3175" s="465" t="inlineStr">
        <is>
          <t xml:space="preserve"> inert </t>
        </is>
      </c>
      <c r="M3175" s="465" t="inlineStr">
        <is>
          <t xml:space="preserve"> N2 </t>
        </is>
      </c>
      <c r="N3175" s="466" t="n">
        <v>2.0457</v>
      </c>
      <c r="O3175" s="467" t="n">
        <v>8.962723886426243</v>
      </c>
      <c r="P3175" s="468" t="n">
        <v>2003</v>
      </c>
      <c r="Q3175" s="469" t="inlineStr">
        <is>
          <t>NIBIO and Reddy &amp; DeLaune (2008)</t>
        </is>
      </c>
      <c r="R3175" s="469" t="inlineStr">
        <is>
          <t>ok</t>
        </is>
      </c>
      <c r="S3175" s="469" t="inlineStr">
        <is>
          <t xml:space="preserve"> text </t>
        </is>
      </c>
      <c r="T3175" s="426" t="inlineStr">
        <is>
          <t>Norway</t>
        </is>
      </c>
      <c r="U3175" s="465" t="inlineStr">
        <is>
          <t xml:space="preserve"> - </t>
        </is>
      </c>
      <c r="V3175" s="465" t="n">
        <v>0.04</v>
      </c>
    </row>
    <row r="3176" ht="16" customHeight="1">
      <c r="B3176" s="5" t="inlineStr">
        <is>
          <t>AT.AT-RW.RW</t>
        </is>
      </c>
      <c r="C3176" s="5" t="inlineStr">
        <is>
          <t>AT.AT-RW.RW-Atmospheric outflow-RDN</t>
        </is>
      </c>
      <c r="D3176" s="5" t="inlineStr">
        <is>
          <t>AT</t>
        </is>
      </c>
      <c r="E3176" s="5" t="inlineStr">
        <is>
          <t>AT</t>
        </is>
      </c>
      <c r="F3176" s="5">
        <f>VLOOKUP(E3176,'5.a Definitions'!E:F,2,FALSE)</f>
        <v/>
      </c>
      <c r="G3176" s="5" t="inlineStr">
        <is>
          <t>RW</t>
        </is>
      </c>
      <c r="H3176" s="5" t="inlineStr">
        <is>
          <t>RW</t>
        </is>
      </c>
      <c r="I3176" s="5">
        <f>VLOOKUP(H3176,'5.a Definitions'!E:F,2,FALSE)</f>
        <v/>
      </c>
      <c r="J3176" s="465" t="inlineStr">
        <is>
          <t xml:space="preserve"> Atmospheric outflow </t>
        </is>
      </c>
      <c r="K3176" s="465" t="inlineStr">
        <is>
          <t xml:space="preserve"> atmospheric outflow </t>
        </is>
      </c>
      <c r="L3176" s="465" t="inlineStr">
        <is>
          <t xml:space="preserve"> reactive </t>
        </is>
      </c>
      <c r="M3176" s="465" t="inlineStr">
        <is>
          <t xml:space="preserve"> RDN </t>
        </is>
      </c>
      <c r="N3176" s="466" t="n">
        <v>10.8379096790133</v>
      </c>
      <c r="O3176" s="467" t="n">
        <v>0.4978678205152003</v>
      </c>
      <c r="P3176" s="468" t="n">
        <v>2003</v>
      </c>
      <c r="Q3176" s="469" t="inlineStr">
        <is>
          <t>EMEP SR tables</t>
        </is>
      </c>
      <c r="R3176" s="469" t="inlineStr">
        <is>
          <t>ok</t>
        </is>
      </c>
      <c r="S3176" s="469" t="inlineStr">
        <is>
          <t xml:space="preserve"> text </t>
        </is>
      </c>
      <c r="T3176" s="426" t="inlineStr">
        <is>
          <t>Norway</t>
        </is>
      </c>
      <c r="U3176" s="465" t="inlineStr">
        <is>
          <t xml:space="preserve"> - </t>
        </is>
      </c>
      <c r="V3176" s="465" t="n">
        <v>0.04</v>
      </c>
    </row>
    <row r="3177" ht="16" customHeight="1" thickBot="1">
      <c r="A3177" s="493" t="n"/>
      <c r="B3177" s="6" t="inlineStr">
        <is>
          <t>AT.AT-RW.RW</t>
        </is>
      </c>
      <c r="C3177" s="6" t="inlineStr">
        <is>
          <t>AT.AT-RW.RW-Atmospheric outflow-OXN</t>
        </is>
      </c>
      <c r="D3177" s="6" t="inlineStr">
        <is>
          <t>AT</t>
        </is>
      </c>
      <c r="E3177" s="6" t="inlineStr">
        <is>
          <t>AT</t>
        </is>
      </c>
      <c r="F3177" s="5">
        <f>VLOOKUP(E3177,'5.a Definitions'!E:F,2,FALSE)</f>
        <v/>
      </c>
      <c r="G3177" s="6" t="inlineStr">
        <is>
          <t>RW</t>
        </is>
      </c>
      <c r="H3177" s="6" t="inlineStr">
        <is>
          <t>RW</t>
        </is>
      </c>
      <c r="I3177" s="5">
        <f>VLOOKUP(H3177,'5.a Definitions'!E:F,2,FALSE)</f>
        <v/>
      </c>
      <c r="J3177" s="470" t="inlineStr">
        <is>
          <t xml:space="preserve"> Atmospheric outflow </t>
        </is>
      </c>
      <c r="K3177" s="470" t="inlineStr">
        <is>
          <t xml:space="preserve"> atmospheric outflow </t>
        </is>
      </c>
      <c r="L3177" s="470" t="inlineStr">
        <is>
          <t xml:space="preserve"> reactive </t>
        </is>
      </c>
      <c r="M3177" s="470" t="inlineStr">
        <is>
          <t xml:space="preserve"> OXN </t>
        </is>
      </c>
      <c r="N3177" s="466" t="n">
        <v>38.6816028836</v>
      </c>
      <c r="O3177" s="471" t="n">
        <v>0.4978678205152003</v>
      </c>
      <c r="P3177" s="468" t="n">
        <v>2003</v>
      </c>
      <c r="Q3177" s="472" t="inlineStr">
        <is>
          <t>EMEP SR tables</t>
        </is>
      </c>
      <c r="R3177" s="469" t="inlineStr">
        <is>
          <t>ok</t>
        </is>
      </c>
      <c r="S3177" s="472" t="inlineStr">
        <is>
          <t xml:space="preserve"> text </t>
        </is>
      </c>
      <c r="T3177" s="426" t="inlineStr">
        <is>
          <t>Norway</t>
        </is>
      </c>
      <c r="U3177" s="470" t="inlineStr">
        <is>
          <t xml:space="preserve"> - </t>
        </is>
      </c>
      <c r="V3177" s="470" t="n">
        <v>0.04</v>
      </c>
    </row>
    <row r="3178" ht="16" customHeight="1">
      <c r="A3178" s="491" t="inlineStr">
        <is>
          <t>Hydrosphere</t>
        </is>
      </c>
      <c r="B3178" s="5" t="inlineStr">
        <is>
          <t>HY.CW-MP.FP</t>
        </is>
      </c>
      <c r="C3178" s="5" t="inlineStr">
        <is>
          <t>HY.CW-MP.FP-Fish (wild catch)-Nmix</t>
        </is>
      </c>
      <c r="D3178" s="5" t="inlineStr">
        <is>
          <t>HY</t>
        </is>
      </c>
      <c r="E3178" s="5" t="inlineStr">
        <is>
          <t>CW</t>
        </is>
      </c>
      <c r="F3178" s="5">
        <f>VLOOKUP(E3178,'5.a Definitions'!E:F,2,FALSE)</f>
        <v/>
      </c>
      <c r="G3178" s="5" t="inlineStr">
        <is>
          <t>MP</t>
        </is>
      </c>
      <c r="H3178" s="5" t="inlineStr">
        <is>
          <t>FP</t>
        </is>
      </c>
      <c r="I3178" s="5">
        <f>VLOOKUP(H3178,'5.a Definitions'!E:F,2,FALSE)</f>
        <v/>
      </c>
      <c r="J3178" s="465" t="inlineStr">
        <is>
          <t xml:space="preserve"> Fish (wild catch) </t>
        </is>
      </c>
      <c r="K3178" s="5" t="inlineStr">
        <is>
          <t>coastal water fish (wild catch)</t>
        </is>
      </c>
      <c r="L3178" s="465" t="inlineStr">
        <is>
          <t xml:space="preserve"> reactive </t>
        </is>
      </c>
      <c r="M3178" s="465" t="inlineStr">
        <is>
          <t xml:space="preserve"> Nmix </t>
        </is>
      </c>
      <c r="N3178" s="466" t="n">
        <v>69.33105842880001</v>
      </c>
      <c r="O3178" s="467" t="n">
        <v>0.1099098949966031</v>
      </c>
      <c r="P3178" s="468" t="n">
        <v>2003</v>
      </c>
      <c r="Q3178" s="469" t="inlineStr">
        <is>
          <t>Fiskeridirektoratet</t>
        </is>
      </c>
      <c r="R3178" s="469" t="inlineStr">
        <is>
          <t>ok</t>
        </is>
      </c>
      <c r="S3178" s="469" t="inlineStr">
        <is>
          <t xml:space="preserve"> text </t>
        </is>
      </c>
      <c r="T3178" s="426" t="inlineStr">
        <is>
          <t>Norway</t>
        </is>
      </c>
      <c r="U3178" s="5" t="inlineStr">
        <is>
          <t>useful output</t>
        </is>
      </c>
      <c r="V3178" s="465" t="n">
        <v>0.04</v>
      </c>
    </row>
    <row r="3179" ht="16" customHeight="1">
      <c r="B3179" s="5" t="inlineStr">
        <is>
          <t>HY.SW-AT.AT</t>
        </is>
      </c>
      <c r="C3179" s="5" t="inlineStr">
        <is>
          <t>HY.SW-AT.AT-Emissions-N2</t>
        </is>
      </c>
      <c r="D3179" s="5" t="inlineStr">
        <is>
          <t>HY</t>
        </is>
      </c>
      <c r="E3179" s="5" t="inlineStr">
        <is>
          <t>SW</t>
        </is>
      </c>
      <c r="F3179" s="5">
        <f>VLOOKUP(E3179,'5.a Definitions'!E:F,2,FALSE)</f>
        <v/>
      </c>
      <c r="G3179" s="5" t="inlineStr">
        <is>
          <t>AT</t>
        </is>
      </c>
      <c r="H3179" s="5" t="inlineStr">
        <is>
          <t>AT</t>
        </is>
      </c>
      <c r="I3179" s="5">
        <f>VLOOKUP(H3179,'5.a Definitions'!E:F,2,FALSE)</f>
        <v/>
      </c>
      <c r="J3179" s="465" t="inlineStr">
        <is>
          <t xml:space="preserve"> Emissions </t>
        </is>
      </c>
      <c r="K3179" s="465" t="inlineStr">
        <is>
          <t xml:space="preserve"> surface water emissions </t>
        </is>
      </c>
      <c r="L3179" s="465" t="inlineStr">
        <is>
          <t xml:space="preserve"> inert </t>
        </is>
      </c>
      <c r="M3179" s="465" t="inlineStr">
        <is>
          <t xml:space="preserve"> N2 </t>
        </is>
      </c>
      <c r="N3179" s="466" t="n">
        <v>12.7579548286426</v>
      </c>
      <c r="O3179" s="467" t="n">
        <v>0.6188251042008096</v>
      </c>
      <c r="P3179" s="468" t="n">
        <v>2003</v>
      </c>
      <c r="Q3179" s="469" t="inlineStr">
        <is>
          <t>Filled (extrapolated from 2013: inflow to coastal waters x TEOTIL3 retention ratio)</t>
        </is>
      </c>
      <c r="R3179" s="469" t="inlineStr">
        <is>
          <t>ok</t>
        </is>
      </c>
      <c r="S3179" s="469" t="inlineStr">
        <is>
          <t xml:space="preserve"> text </t>
        </is>
      </c>
      <c r="T3179" s="426" t="inlineStr">
        <is>
          <t>Norway</t>
        </is>
      </c>
      <c r="U3179" s="465" t="inlineStr">
        <is>
          <t xml:space="preserve"> N wasted </t>
        </is>
      </c>
      <c r="V3179" s="465" t="n">
        <v>0.04</v>
      </c>
    </row>
    <row r="3180" ht="16" customHeight="1">
      <c r="B3180" s="5" t="inlineStr">
        <is>
          <t>HY.SW-AT.AT</t>
        </is>
      </c>
      <c r="C3180" s="5" t="inlineStr">
        <is>
          <t>HY.SW-AT.AT-Emissions-N2O</t>
        </is>
      </c>
      <c r="D3180" s="5" t="inlineStr">
        <is>
          <t>HY</t>
        </is>
      </c>
      <c r="E3180" s="5" t="inlineStr">
        <is>
          <t>SW</t>
        </is>
      </c>
      <c r="F3180" s="5">
        <f>VLOOKUP(E3180,'5.a Definitions'!E:F,2,FALSE)</f>
        <v/>
      </c>
      <c r="G3180" s="5" t="inlineStr">
        <is>
          <t>AT</t>
        </is>
      </c>
      <c r="H3180" s="5" t="inlineStr">
        <is>
          <t>AT</t>
        </is>
      </c>
      <c r="I3180" s="5">
        <f>VLOOKUP(H3180,'5.a Definitions'!E:F,2,FALSE)</f>
        <v/>
      </c>
      <c r="J3180" s="465" t="inlineStr">
        <is>
          <t xml:space="preserve"> Emissions </t>
        </is>
      </c>
      <c r="K3180" s="465" t="inlineStr">
        <is>
          <t xml:space="preserve"> surface water emissions </t>
        </is>
      </c>
      <c r="L3180" s="465" t="inlineStr">
        <is>
          <t xml:space="preserve"> reactive </t>
        </is>
      </c>
      <c r="M3180" s="465" t="inlineStr">
        <is>
          <t xml:space="preserve"> N2O </t>
        </is>
      </c>
      <c r="N3180" s="466" t="n">
        <v>0.1288682305923496</v>
      </c>
      <c r="O3180" s="467" t="n">
        <v>10.84069644859592</v>
      </c>
      <c r="P3180" s="468" t="n">
        <v>2003</v>
      </c>
      <c r="Q3180" s="469" t="inlineStr">
        <is>
          <t>Filled (extrapolated from 2013: inflow to coastal waters x TEOTIL3 retention ratio)</t>
        </is>
      </c>
      <c r="R3180" s="469" t="inlineStr">
        <is>
          <t>ok</t>
        </is>
      </c>
      <c r="S3180" s="469" t="inlineStr">
        <is>
          <t xml:space="preserve"> text </t>
        </is>
      </c>
      <c r="T3180" s="426" t="inlineStr">
        <is>
          <t>Norway</t>
        </is>
      </c>
      <c r="U3180" s="465" t="inlineStr">
        <is>
          <t xml:space="preserve"> N wasted </t>
        </is>
      </c>
      <c r="V3180" s="465" t="n">
        <v>0.04</v>
      </c>
    </row>
    <row r="3181" ht="16" customHeight="1">
      <c r="B3181" s="5" t="inlineStr">
        <is>
          <t>HY.SW-HY.CW</t>
        </is>
      </c>
      <c r="C3181" s="5" t="inlineStr">
        <is>
          <t>HY.SW-HY.CW-Inflow to coastal waters-Nmix</t>
        </is>
      </c>
      <c r="D3181" s="5" t="inlineStr">
        <is>
          <t>HY</t>
        </is>
      </c>
      <c r="E3181" s="5" t="inlineStr">
        <is>
          <t>SW</t>
        </is>
      </c>
      <c r="F3181" s="5">
        <f>VLOOKUP(E3181,'5.a Definitions'!E:F,2,FALSE)</f>
        <v/>
      </c>
      <c r="G3181" s="5" t="inlineStr">
        <is>
          <t>HY</t>
        </is>
      </c>
      <c r="H3181" s="5" t="inlineStr">
        <is>
          <t>CW</t>
        </is>
      </c>
      <c r="I3181" s="5">
        <f>VLOOKUP(H3181,'5.a Definitions'!E:F,2,FALSE)</f>
        <v/>
      </c>
      <c r="J3181" s="465" t="inlineStr">
        <is>
          <t xml:space="preserve"> Inflow to coastal waters </t>
        </is>
      </c>
      <c r="K3181" s="465" t="inlineStr">
        <is>
          <t xml:space="preserve"> inflow to coastal water </t>
        </is>
      </c>
      <c r="L3181" s="465" t="inlineStr">
        <is>
          <t xml:space="preserve"> reactive </t>
        </is>
      </c>
      <c r="M3181" s="465" t="inlineStr">
        <is>
          <t xml:space="preserve"> Nmix </t>
        </is>
      </c>
      <c r="N3181" s="466" t="n">
        <v>107.1673529531564</v>
      </c>
      <c r="O3181" s="467" t="n">
        <v>0.2199426822332643</v>
      </c>
      <c r="P3181" s="468" t="n">
        <v>2003</v>
      </c>
      <c r="Q3181" s="469" t="inlineStr">
        <is>
          <t>NIVA TEOTIL2, bias-corrected to TEOTIL3</t>
        </is>
      </c>
      <c r="R3181" s="469" t="inlineStr">
        <is>
          <t>ok</t>
        </is>
      </c>
      <c r="S3181" s="469" t="inlineStr">
        <is>
          <t xml:space="preserve"> text </t>
        </is>
      </c>
      <c r="T3181" s="426" t="inlineStr">
        <is>
          <t>Norway</t>
        </is>
      </c>
      <c r="U3181" s="465" t="inlineStr">
        <is>
          <t xml:space="preserve"> - </t>
        </is>
      </c>
      <c r="V3181" s="465" t="n">
        <v>0.04</v>
      </c>
    </row>
    <row r="3182" ht="16" customHeight="1">
      <c r="B3182" s="5" t="inlineStr">
        <is>
          <t>HY.CW-MP.FP</t>
        </is>
      </c>
      <c r="C3182" s="5" t="inlineStr">
        <is>
          <t>HY.CW-MP.FP-Shellfish-Nmix</t>
        </is>
      </c>
      <c r="D3182" s="5" t="inlineStr">
        <is>
          <t>HY</t>
        </is>
      </c>
      <c r="E3182" s="5" t="inlineStr">
        <is>
          <t>CW</t>
        </is>
      </c>
      <c r="F3182" s="5">
        <f>VLOOKUP(E3182,'5.a Definitions'!E:F,2,FALSE)</f>
        <v/>
      </c>
      <c r="G3182" s="5" t="inlineStr">
        <is>
          <t>MP</t>
        </is>
      </c>
      <c r="H3182" s="5" t="inlineStr">
        <is>
          <t>FP</t>
        </is>
      </c>
      <c r="I3182" s="5">
        <f>VLOOKUP(H3182,'5.a Definitions'!E:F,2,FALSE)</f>
        <v/>
      </c>
      <c r="J3182" s="465" t="inlineStr">
        <is>
          <t xml:space="preserve"> Shellfish </t>
        </is>
      </c>
      <c r="K3182" s="465" t="inlineStr">
        <is>
          <t xml:space="preserve"> coastal water shellfish </t>
        </is>
      </c>
      <c r="L3182" s="465" t="inlineStr">
        <is>
          <t xml:space="preserve"> reactive </t>
        </is>
      </c>
      <c r="M3182" s="465" t="inlineStr">
        <is>
          <t xml:space="preserve"> Nmix </t>
        </is>
      </c>
      <c r="N3182" s="466" t="n">
        <v>2.329271842800001</v>
      </c>
      <c r="O3182" s="467" t="n">
        <v>0.133149382489084</v>
      </c>
      <c r="P3182" s="468" t="n">
        <v>2003</v>
      </c>
      <c r="Q3182" s="469" t="inlineStr">
        <is>
          <t>Fiskeridirektoratet</t>
        </is>
      </c>
      <c r="R3182" s="469" t="inlineStr">
        <is>
          <t>ok</t>
        </is>
      </c>
      <c r="S3182" s="469" t="inlineStr">
        <is>
          <t xml:space="preserve"> text </t>
        </is>
      </c>
      <c r="T3182" s="426" t="inlineStr">
        <is>
          <t>Norway</t>
        </is>
      </c>
      <c r="U3182" s="5" t="inlineStr">
        <is>
          <t>useful output</t>
        </is>
      </c>
      <c r="V3182" s="465" t="n">
        <v>0.04</v>
      </c>
    </row>
    <row r="3183" ht="16" customHeight="1">
      <c r="B3183" s="5" t="inlineStr">
        <is>
          <t>HY.AC-MP.FP</t>
        </is>
      </c>
      <c r="C3183" s="5" t="inlineStr">
        <is>
          <t>HY.AC-MP.FP-Coastal fish and seafood-Nmix</t>
        </is>
      </c>
      <c r="D3183" s="5" t="inlineStr">
        <is>
          <t>HY</t>
        </is>
      </c>
      <c r="E3183" s="5" t="inlineStr">
        <is>
          <t>AC</t>
        </is>
      </c>
      <c r="F3183" s="5">
        <f>VLOOKUP(E3183,'5.a Definitions'!E:F,2,FALSE)</f>
        <v/>
      </c>
      <c r="G3183" s="5" t="inlineStr">
        <is>
          <t>MP</t>
        </is>
      </c>
      <c r="H3183" s="5" t="inlineStr">
        <is>
          <t>FP</t>
        </is>
      </c>
      <c r="I3183" s="5">
        <f>VLOOKUP(H3183,'5.a Definitions'!E:F,2,FALSE)</f>
        <v/>
      </c>
      <c r="J3183" s="465" t="inlineStr">
        <is>
          <t xml:space="preserve"> Coastal fish and seafood </t>
        </is>
      </c>
      <c r="K3183" s="465" t="inlineStr">
        <is>
          <t xml:space="preserve"> aquaculture coastal fish and seafood </t>
        </is>
      </c>
      <c r="L3183" s="465" t="inlineStr">
        <is>
          <t xml:space="preserve"> reactive </t>
        </is>
      </c>
      <c r="M3183" s="465" t="inlineStr">
        <is>
          <t xml:space="preserve"> Nmix </t>
        </is>
      </c>
      <c r="N3183" s="466" t="n">
        <v>16.6762900419906</v>
      </c>
      <c r="O3183" s="467" t="n">
        <v>0.1177271406581707</v>
      </c>
      <c r="P3183" s="468" t="n">
        <v>2003</v>
      </c>
      <c r="Q3183" s="469" t="inlineStr">
        <is>
          <t>Fiskeridirektoratet; dead and discarded fish filled (extrapolated from 2007 as a share of harvest)</t>
        </is>
      </c>
      <c r="R3183" s="469" t="inlineStr">
        <is>
          <t>ok</t>
        </is>
      </c>
      <c r="S3183" s="469" t="inlineStr">
        <is>
          <t xml:space="preserve"> text </t>
        </is>
      </c>
      <c r="T3183" s="426" t="inlineStr">
        <is>
          <t>Norway</t>
        </is>
      </c>
      <c r="U3183" s="5" t="inlineStr">
        <is>
          <t>useful output</t>
        </is>
      </c>
      <c r="V3183" s="465" t="n">
        <v>0.04</v>
      </c>
    </row>
    <row r="3184" ht="16" customHeight="1">
      <c r="B3184" s="5" t="inlineStr">
        <is>
          <t>HY.AC-MP.FP</t>
        </is>
      </c>
      <c r="C3184" s="5" t="inlineStr">
        <is>
          <t>HY.AC-MP.FP-Freshwater fish and seafood-Nmix</t>
        </is>
      </c>
      <c r="D3184" s="5" t="inlineStr">
        <is>
          <t>HY</t>
        </is>
      </c>
      <c r="E3184" s="5" t="inlineStr">
        <is>
          <t>AC</t>
        </is>
      </c>
      <c r="F3184" s="5">
        <f>VLOOKUP(E3184,'5.a Definitions'!E:F,2,FALSE)</f>
        <v/>
      </c>
      <c r="G3184" s="5" t="inlineStr">
        <is>
          <t>MP</t>
        </is>
      </c>
      <c r="H3184" s="5" t="inlineStr">
        <is>
          <t>FP</t>
        </is>
      </c>
      <c r="I3184" s="5">
        <f>VLOOKUP(H3184,'5.a Definitions'!E:F,2,FALSE)</f>
        <v/>
      </c>
      <c r="J3184" s="465" t="inlineStr">
        <is>
          <t xml:space="preserve"> Freshwater fish and seafood </t>
        </is>
      </c>
      <c r="K3184" s="465" t="inlineStr">
        <is>
          <t xml:space="preserve"> aquaculture freshwater fish and seafood </t>
        </is>
      </c>
      <c r="L3184" s="465" t="inlineStr">
        <is>
          <t xml:space="preserve"> reactive </t>
        </is>
      </c>
      <c r="M3184" s="465" t="inlineStr">
        <is>
          <t xml:space="preserve"> Nmix </t>
        </is>
      </c>
      <c r="N3184" s="466" t="n">
        <v>0</v>
      </c>
      <c r="O3184" s="467" t="n">
        <v>20</v>
      </c>
      <c r="P3184" s="468" t="n">
        <v>2003</v>
      </c>
      <c r="Q3184" s="469" t="inlineStr">
        <is>
          <t>no production</t>
        </is>
      </c>
      <c r="R3184" s="469" t="inlineStr">
        <is>
          <t>ok</t>
        </is>
      </c>
      <c r="S3184" s="469" t="inlineStr">
        <is>
          <t xml:space="preserve"> text </t>
        </is>
      </c>
      <c r="T3184" s="426" t="inlineStr">
        <is>
          <t>Norway</t>
        </is>
      </c>
      <c r="U3184" s="5" t="inlineStr">
        <is>
          <t>useful output</t>
        </is>
      </c>
      <c r="V3184" s="465" t="n">
        <v>0.04</v>
      </c>
    </row>
    <row r="3185" ht="16" customHeight="1">
      <c r="B3185" s="5" t="inlineStr">
        <is>
          <t>HY.AC-HY.CW</t>
        </is>
      </c>
      <c r="C3185" s="5" t="inlineStr">
        <is>
          <t>HY.AC-HY.CW-Waste feed-Nmix</t>
        </is>
      </c>
      <c r="D3185" s="5" t="inlineStr">
        <is>
          <t>HY</t>
        </is>
      </c>
      <c r="E3185" s="5" t="inlineStr">
        <is>
          <t>AC</t>
        </is>
      </c>
      <c r="F3185" s="5">
        <f>VLOOKUP(E3185,'5.a Definitions'!E:F,2,FALSE)</f>
        <v/>
      </c>
      <c r="G3185" s="5" t="inlineStr">
        <is>
          <t>HY</t>
        </is>
      </c>
      <c r="H3185" s="5" t="inlineStr">
        <is>
          <t>CW</t>
        </is>
      </c>
      <c r="I3185" s="5">
        <f>VLOOKUP(H3185,'5.a Definitions'!E:F,2,FALSE)</f>
        <v/>
      </c>
      <c r="J3185" s="465" t="inlineStr">
        <is>
          <t xml:space="preserve"> Waste feed </t>
        </is>
      </c>
      <c r="K3185" s="465" t="inlineStr">
        <is>
          <t xml:space="preserve"> waste feed to coastal water </t>
        </is>
      </c>
      <c r="L3185" s="465" t="inlineStr">
        <is>
          <t xml:space="preserve"> reactive </t>
        </is>
      </c>
      <c r="M3185" s="465" t="inlineStr">
        <is>
          <t xml:space="preserve"> Nmix </t>
        </is>
      </c>
      <c r="N3185" s="466" t="n">
        <v>6.136993219524193</v>
      </c>
      <c r="O3185" s="467" t="n">
        <v>0.5030022269395172</v>
      </c>
      <c r="P3185" s="468" t="n">
        <v>2003</v>
      </c>
      <c r="Q3185" s="469" t="inlineStr">
        <is>
          <t>Mass balance</t>
        </is>
      </c>
      <c r="R3185" s="469" t="inlineStr">
        <is>
          <t>ok</t>
        </is>
      </c>
      <c r="S3185" s="469" t="inlineStr">
        <is>
          <t xml:space="preserve"> text </t>
        </is>
      </c>
      <c r="T3185" s="426" t="inlineStr">
        <is>
          <t>Norway</t>
        </is>
      </c>
      <c r="U3185" s="465" t="inlineStr">
        <is>
          <t xml:space="preserve"> N wasted </t>
        </is>
      </c>
      <c r="V3185" s="465" t="n">
        <v>0.04</v>
      </c>
    </row>
    <row r="3186" ht="16" customHeight="1">
      <c r="B3186" s="5" t="inlineStr">
        <is>
          <t>HY.AC-HY.CW</t>
        </is>
      </c>
      <c r="C3186" s="5" t="inlineStr">
        <is>
          <t>HY.AC-HY.CW-Excretia-Nmix</t>
        </is>
      </c>
      <c r="D3186" s="5" t="inlineStr">
        <is>
          <t>HY</t>
        </is>
      </c>
      <c r="E3186" s="5" t="inlineStr">
        <is>
          <t>AC</t>
        </is>
      </c>
      <c r="F3186" s="5">
        <f>VLOOKUP(E3186,'5.a Definitions'!E:F,2,FALSE)</f>
        <v/>
      </c>
      <c r="G3186" s="5" t="inlineStr">
        <is>
          <t>HY</t>
        </is>
      </c>
      <c r="H3186" s="5" t="inlineStr">
        <is>
          <t>CW</t>
        </is>
      </c>
      <c r="I3186" s="5">
        <f>VLOOKUP(H3186,'5.a Definitions'!E:F,2,FALSE)</f>
        <v/>
      </c>
      <c r="J3186" s="465" t="inlineStr">
        <is>
          <t xml:space="preserve"> Excretia </t>
        </is>
      </c>
      <c r="K3186" s="465" t="inlineStr">
        <is>
          <t xml:space="preserve"> excretia to coastal water </t>
        </is>
      </c>
      <c r="L3186" s="465" t="inlineStr">
        <is>
          <t xml:space="preserve"> reactive </t>
        </is>
      </c>
      <c r="M3186" s="465" t="inlineStr">
        <is>
          <t xml:space="preserve"> Nmix </t>
        </is>
      </c>
      <c r="N3186" s="466" t="n">
        <v>27.24746973423318</v>
      </c>
      <c r="O3186" s="467" t="n">
        <v>0.180171248056403</v>
      </c>
      <c r="P3186" s="468" t="n">
        <v>2003</v>
      </c>
      <c r="Q3186" s="469" t="inlineStr">
        <is>
          <t>Mass balance</t>
        </is>
      </c>
      <c r="R3186" s="469" t="inlineStr">
        <is>
          <t>ok</t>
        </is>
      </c>
      <c r="S3186" s="469" t="inlineStr">
        <is>
          <t xml:space="preserve"> text </t>
        </is>
      </c>
      <c r="T3186" s="426" t="inlineStr">
        <is>
          <t>Norway</t>
        </is>
      </c>
      <c r="U3186" s="465" t="inlineStr">
        <is>
          <t xml:space="preserve"> N wasted </t>
        </is>
      </c>
      <c r="V3186" s="465" t="n">
        <v>0.04</v>
      </c>
    </row>
    <row r="3187" ht="16" customHeight="1">
      <c r="A3187" s="490" t="inlineStr">
        <is>
          <t xml:space="preserve"> Rest of the world </t>
        </is>
      </c>
      <c r="B3187" s="5" t="inlineStr">
        <is>
          <t>RW.RW-EF.EC</t>
        </is>
      </c>
      <c r="C3187" s="5" t="inlineStr">
        <is>
          <t>RW.RW-EF.EC-Fuel import-Nmix</t>
        </is>
      </c>
      <c r="D3187" s="5" t="inlineStr">
        <is>
          <t>RW</t>
        </is>
      </c>
      <c r="E3187" s="5" t="inlineStr">
        <is>
          <t>RW</t>
        </is>
      </c>
      <c r="F3187" s="5">
        <f>VLOOKUP(E3187,'5.a Definitions'!E:F,2,FALSE)</f>
        <v/>
      </c>
      <c r="G3187" s="5" t="inlineStr">
        <is>
          <t>EF</t>
        </is>
      </c>
      <c r="H3187" s="5" t="inlineStr">
        <is>
          <t>EC</t>
        </is>
      </c>
      <c r="I3187" s="5">
        <f>VLOOKUP(H3187,'5.a Definitions'!E:F,2,FALSE)</f>
        <v/>
      </c>
      <c r="J3187" s="465" t="inlineStr">
        <is>
          <t xml:space="preserve"> Fuel import </t>
        </is>
      </c>
      <c r="K3187" s="465" t="inlineStr">
        <is>
          <t xml:space="preserve"> fuel import </t>
        </is>
      </c>
      <c r="L3187" s="465" t="inlineStr">
        <is>
          <t xml:space="preserve"> reactive </t>
        </is>
      </c>
      <c r="M3187" s="465" t="inlineStr">
        <is>
          <t xml:space="preserve"> Nmix </t>
        </is>
      </c>
      <c r="N3187" s="466" t="n">
        <v>22.091353139578</v>
      </c>
      <c r="O3187" s="467" t="n">
        <v>0.3516247236322958</v>
      </c>
      <c r="P3187" s="468" t="n">
        <v>2003</v>
      </c>
      <c r="Q3187" s="469" t="inlineStr">
        <is>
          <t>SSB tab 08801</t>
        </is>
      </c>
      <c r="R3187" s="469" t="inlineStr">
        <is>
          <t>ok</t>
        </is>
      </c>
      <c r="S3187" s="469" t="inlineStr">
        <is>
          <t xml:space="preserve"> text </t>
        </is>
      </c>
      <c r="T3187" s="426" t="inlineStr">
        <is>
          <t>Norway</t>
        </is>
      </c>
      <c r="U3187" s="5" t="inlineStr">
        <is>
          <t>import</t>
        </is>
      </c>
      <c r="V3187" s="465" t="n">
        <v>0.04</v>
      </c>
    </row>
    <row r="3188" ht="16" customHeight="1">
      <c r="B3188" s="5" t="inlineStr">
        <is>
          <t>RW.RW-EF.TR</t>
        </is>
      </c>
      <c r="C3188" s="5" t="inlineStr">
        <is>
          <t>RW.RW-EF.TR-Import of transport fuel-Nmix</t>
        </is>
      </c>
      <c r="D3188" s="5" t="inlineStr">
        <is>
          <t>RW</t>
        </is>
      </c>
      <c r="E3188" s="5" t="inlineStr">
        <is>
          <t>RW</t>
        </is>
      </c>
      <c r="F3188" s="5">
        <f>VLOOKUP(E3188,'5.a Definitions'!E:F,2,FALSE)</f>
        <v/>
      </c>
      <c r="G3188" s="5" t="inlineStr">
        <is>
          <t>EF</t>
        </is>
      </c>
      <c r="H3188" s="5" t="inlineStr">
        <is>
          <t>TR</t>
        </is>
      </c>
      <c r="I3188" s="5">
        <f>VLOOKUP(H3188,'5.a Definitions'!E:F,2,FALSE)</f>
        <v/>
      </c>
      <c r="J3188" s="465" t="inlineStr">
        <is>
          <t xml:space="preserve"> Import of transport fuel </t>
        </is>
      </c>
      <c r="K3188" s="465" t="inlineStr">
        <is>
          <t xml:space="preserve"> import of transport fuel </t>
        </is>
      </c>
      <c r="L3188" s="465" t="inlineStr">
        <is>
          <t xml:space="preserve"> reactive </t>
        </is>
      </c>
      <c r="M3188" s="465" t="inlineStr">
        <is>
          <t xml:space="preserve"> Nmix </t>
        </is>
      </c>
      <c r="N3188" s="466" t="n">
        <v>0.2619273</v>
      </c>
      <c r="O3188" s="467" t="n">
        <v>0.2319180499794753</v>
      </c>
      <c r="P3188" s="468" t="n">
        <v>2003</v>
      </c>
      <c r="Q3188" s="469" t="inlineStr">
        <is>
          <t>SSB tab 08801</t>
        </is>
      </c>
      <c r="R3188" s="469" t="inlineStr">
        <is>
          <t>ok</t>
        </is>
      </c>
      <c r="S3188" s="469" t="inlineStr">
        <is>
          <t xml:space="preserve"> text </t>
        </is>
      </c>
      <c r="T3188" s="426" t="inlineStr">
        <is>
          <t>Norway</t>
        </is>
      </c>
      <c r="U3188" s="5" t="inlineStr">
        <is>
          <t>import</t>
        </is>
      </c>
      <c r="V3188" s="465" t="n">
        <v>0.04</v>
      </c>
    </row>
    <row r="3189" ht="16" customHeight="1">
      <c r="B3189" s="5" t="inlineStr">
        <is>
          <t>RW.RW-MP.FP</t>
        </is>
      </c>
      <c r="C3189" s="5" t="inlineStr">
        <is>
          <t>RW.RW-MP.FP-Sea fish (landings)-Nmix</t>
        </is>
      </c>
      <c r="D3189" s="5" t="inlineStr">
        <is>
          <t>RW</t>
        </is>
      </c>
      <c r="E3189" s="5" t="inlineStr">
        <is>
          <t>RW</t>
        </is>
      </c>
      <c r="F3189" s="5">
        <f>VLOOKUP(E3189,'5.a Definitions'!E:F,2,FALSE)</f>
        <v/>
      </c>
      <c r="G3189" s="5" t="inlineStr">
        <is>
          <t>MP</t>
        </is>
      </c>
      <c r="H3189" s="5" t="inlineStr">
        <is>
          <t>FP</t>
        </is>
      </c>
      <c r="I3189" s="5">
        <f>VLOOKUP(H3189,'5.a Definitions'!E:F,2,FALSE)</f>
        <v/>
      </c>
      <c r="J3189" s="465" t="inlineStr">
        <is>
          <t xml:space="preserve"> Sea fish (landings) </t>
        </is>
      </c>
      <c r="K3189" s="465" t="inlineStr">
        <is>
          <t xml:space="preserve"> sea fish (landings) </t>
        </is>
      </c>
      <c r="L3189" s="465" t="inlineStr">
        <is>
          <t xml:space="preserve"> reactive </t>
        </is>
      </c>
      <c r="M3189" s="465" t="inlineStr">
        <is>
          <t xml:space="preserve"> Nmix </t>
        </is>
      </c>
      <c r="N3189" s="466" t="n">
        <v>0</v>
      </c>
      <c r="O3189" s="467" t="n">
        <v>20</v>
      </c>
      <c r="P3189" s="468" t="n">
        <v>2003</v>
      </c>
      <c r="Q3189" s="469" t="inlineStr">
        <is>
          <t>counted under Hydrosphere</t>
        </is>
      </c>
      <c r="R3189" s="469" t="inlineStr">
        <is>
          <t>ok</t>
        </is>
      </c>
      <c r="S3189" s="469" t="inlineStr">
        <is>
          <t xml:space="preserve"> text </t>
        </is>
      </c>
      <c r="T3189" s="426" t="inlineStr">
        <is>
          <t>Norway</t>
        </is>
      </c>
      <c r="U3189" s="5" t="inlineStr">
        <is>
          <t>import</t>
        </is>
      </c>
      <c r="V3189" s="465" t="n">
        <v>0.04</v>
      </c>
    </row>
    <row r="3190" ht="16" customHeight="1">
      <c r="B3190" s="5" t="inlineStr">
        <is>
          <t>RW.RW-MP.FP</t>
        </is>
      </c>
      <c r="C3190" s="5" t="inlineStr">
        <is>
          <t>RW.RW-MP.FP-Food import-Nmix</t>
        </is>
      </c>
      <c r="D3190" s="5" t="inlineStr">
        <is>
          <t>RW</t>
        </is>
      </c>
      <c r="E3190" s="5" t="inlineStr">
        <is>
          <t>RW</t>
        </is>
      </c>
      <c r="F3190" s="5">
        <f>VLOOKUP(E3190,'5.a Definitions'!E:F,2,FALSE)</f>
        <v/>
      </c>
      <c r="G3190" s="5" t="inlineStr">
        <is>
          <t>MP</t>
        </is>
      </c>
      <c r="H3190" s="5" t="inlineStr">
        <is>
          <t>FP</t>
        </is>
      </c>
      <c r="I3190" s="5">
        <f>VLOOKUP(H3190,'5.a Definitions'!E:F,2,FALSE)</f>
        <v/>
      </c>
      <c r="J3190" s="465" t="inlineStr">
        <is>
          <t xml:space="preserve"> Food import </t>
        </is>
      </c>
      <c r="K3190" s="465" t="inlineStr">
        <is>
          <t xml:space="preserve"> food and feed import </t>
        </is>
      </c>
      <c r="L3190" s="465" t="inlineStr">
        <is>
          <t xml:space="preserve"> reactive </t>
        </is>
      </c>
      <c r="M3190" s="465" t="inlineStr">
        <is>
          <t xml:space="preserve"> Nmix </t>
        </is>
      </c>
      <c r="N3190" s="466" t="n">
        <v>22.524801999</v>
      </c>
      <c r="O3190" s="467" t="n">
        <v>0.09709826577506295</v>
      </c>
      <c r="P3190" s="468" t="n">
        <v>2003</v>
      </c>
      <c r="Q3190" s="469" t="inlineStr">
        <is>
          <t>SSB tab 08801</t>
        </is>
      </c>
      <c r="R3190" s="469" t="inlineStr">
        <is>
          <t>ok</t>
        </is>
      </c>
      <c r="S3190" s="469" t="inlineStr">
        <is>
          <t xml:space="preserve"> text </t>
        </is>
      </c>
      <c r="T3190" s="426" t="inlineStr">
        <is>
          <t>Norway</t>
        </is>
      </c>
      <c r="U3190" s="5" t="inlineStr">
        <is>
          <t>import</t>
        </is>
      </c>
      <c r="V3190" s="465" t="n">
        <v>0.04</v>
      </c>
    </row>
    <row r="3191">
      <c r="B3191" s="5" t="inlineStr">
        <is>
          <t>RW.RW-MP.OP</t>
        </is>
      </c>
      <c r="C3191" s="5" t="inlineStr">
        <is>
          <t>RW.RW-MP.OP-Other goods import -Nmix</t>
        </is>
      </c>
      <c r="D3191" s="5" t="inlineStr">
        <is>
          <t>RW</t>
        </is>
      </c>
      <c r="E3191" s="5" t="inlineStr">
        <is>
          <t>RW</t>
        </is>
      </c>
      <c r="F3191" s="5">
        <f>VLOOKUP(E3191,'5.a Definitions'!E:F,2,FALSE)</f>
        <v/>
      </c>
      <c r="G3191" s="5" t="inlineStr">
        <is>
          <t>MP</t>
        </is>
      </c>
      <c r="H3191" s="5" t="inlineStr">
        <is>
          <t>OP</t>
        </is>
      </c>
      <c r="I3191" s="5">
        <f>VLOOKUP(H3191,'5.a Definitions'!E:F,2,FALSE)</f>
        <v/>
      </c>
      <c r="J3191" s="465" t="inlineStr">
        <is>
          <t xml:space="preserve"> Other goods import  </t>
        </is>
      </c>
      <c r="K3191" s="465" t="inlineStr">
        <is>
          <t xml:space="preserve"> other goods import </t>
        </is>
      </c>
      <c r="L3191" s="465" t="inlineStr">
        <is>
          <t xml:space="preserve"> reactive </t>
        </is>
      </c>
      <c r="M3191" s="465" t="inlineStr">
        <is>
          <t xml:space="preserve"> Nmix </t>
        </is>
      </c>
      <c r="N3191" s="466" t="n">
        <v>22.1316034432</v>
      </c>
      <c r="O3191" s="467" t="n">
        <v>0.08117257850773019</v>
      </c>
      <c r="P3191" s="468" t="n">
        <v>2003</v>
      </c>
      <c r="Q3191" s="469" t="inlineStr">
        <is>
          <t>SSB tab 08801</t>
        </is>
      </c>
      <c r="R3191" s="469" t="inlineStr">
        <is>
          <t>ok</t>
        </is>
      </c>
      <c r="S3191" s="469" t="inlineStr">
        <is>
          <t xml:space="preserve"> text </t>
        </is>
      </c>
      <c r="T3191" s="426" t="inlineStr">
        <is>
          <t>Norway</t>
        </is>
      </c>
      <c r="U3191" s="5" t="inlineStr">
        <is>
          <t>import</t>
        </is>
      </c>
      <c r="V3191" s="465" t="n">
        <v>0.04</v>
      </c>
    </row>
    <row r="3192">
      <c r="B3192" s="475" t="inlineStr">
        <is>
          <t>RW.RW-MP.OP</t>
        </is>
      </c>
      <c r="C3192" s="475" t="inlineStr">
        <is>
          <t>RW.RW-MP.OP-Ammonia import -Nmix</t>
        </is>
      </c>
      <c r="D3192" s="475" t="inlineStr">
        <is>
          <t>RW</t>
        </is>
      </c>
      <c r="E3192" s="475" t="inlineStr">
        <is>
          <t>RW</t>
        </is>
      </c>
      <c r="F3192" s="5">
        <f>VLOOKUP(E3192,'5.a Definitions'!E:F,2,FALSE)</f>
        <v/>
      </c>
      <c r="G3192" s="475" t="inlineStr">
        <is>
          <t>MP</t>
        </is>
      </c>
      <c r="H3192" s="475" t="inlineStr">
        <is>
          <t>OP</t>
        </is>
      </c>
      <c r="I3192" s="5">
        <f>VLOOKUP(H3192,'5.a Definitions'!E:F,2,FALSE)</f>
        <v/>
      </c>
      <c r="J3192" s="465" t="inlineStr">
        <is>
          <t>Ammonia import</t>
        </is>
      </c>
      <c r="K3192" s="465" t="inlineStr">
        <is>
          <t>ammonia import</t>
        </is>
      </c>
      <c r="L3192" s="465" t="inlineStr">
        <is>
          <t>reactive</t>
        </is>
      </c>
      <c r="M3192" s="465" t="inlineStr">
        <is>
          <t>Nmix</t>
        </is>
      </c>
      <c r="N3192" s="466" t="n">
        <v>294.2622236765</v>
      </c>
      <c r="O3192" s="467" t="n">
        <v>0.05044154953306927</v>
      </c>
      <c r="P3192" s="468" t="n">
        <v>2003</v>
      </c>
      <c r="Q3192" s="469" t="inlineStr">
        <is>
          <t>SSB tab 08801</t>
        </is>
      </c>
      <c r="R3192" s="469" t="inlineStr">
        <is>
          <t>ok</t>
        </is>
      </c>
      <c r="S3192" s="469" t="inlineStr">
        <is>
          <t>text</t>
        </is>
      </c>
      <c r="T3192" s="476" t="inlineStr">
        <is>
          <t>Norway</t>
        </is>
      </c>
      <c r="U3192" s="5" t="inlineStr">
        <is>
          <t>import</t>
        </is>
      </c>
      <c r="V3192" s="465">
        <f>(O3025*N3025)^2</f>
        <v/>
      </c>
    </row>
    <row r="3193">
      <c r="B3193" s="5" t="inlineStr">
        <is>
          <t>RW.RW-AG.MM</t>
        </is>
      </c>
      <c r="C3193" s="5" t="inlineStr">
        <is>
          <t>RW.RW-AG.MM-Animal feed import-Nmix</t>
        </is>
      </c>
      <c r="D3193" s="5" t="inlineStr">
        <is>
          <t>RW</t>
        </is>
      </c>
      <c r="E3193" s="5" t="inlineStr">
        <is>
          <t>RW</t>
        </is>
      </c>
      <c r="F3193" s="5">
        <f>VLOOKUP(E3193,'5.a Definitions'!E:F,2,FALSE)</f>
        <v/>
      </c>
      <c r="G3193" s="5" t="inlineStr">
        <is>
          <t>AG</t>
        </is>
      </c>
      <c r="H3193" s="5" t="inlineStr">
        <is>
          <t>MM</t>
        </is>
      </c>
      <c r="I3193" s="5">
        <f>VLOOKUP(H3193,'5.a Definitions'!E:F,2,FALSE)</f>
        <v/>
      </c>
      <c r="J3193" s="465" t="inlineStr">
        <is>
          <t xml:space="preserve"> Animal feed import </t>
        </is>
      </c>
      <c r="K3193" s="465" t="inlineStr">
        <is>
          <t xml:space="preserve"> animal feed import </t>
        </is>
      </c>
      <c r="L3193" s="465" t="inlineStr">
        <is>
          <t xml:space="preserve"> reactive </t>
        </is>
      </c>
      <c r="M3193" s="465" t="inlineStr">
        <is>
          <t xml:space="preserve"> Nmix </t>
        </is>
      </c>
      <c r="N3193" s="466" t="n">
        <v>23.0365358</v>
      </c>
      <c r="O3193" s="467" t="n">
        <v>0.09437431303929497</v>
      </c>
      <c r="P3193" s="468" t="n">
        <v>2003</v>
      </c>
      <c r="Q3193" s="469" t="inlineStr">
        <is>
          <t>Landbruksdirektoratets kraftfôrstatistikk</t>
        </is>
      </c>
      <c r="R3193" s="469" t="inlineStr">
        <is>
          <t>ok</t>
        </is>
      </c>
      <c r="S3193" s="469" t="inlineStr">
        <is>
          <t xml:space="preserve"> text </t>
        </is>
      </c>
      <c r="T3193" s="426" t="inlineStr">
        <is>
          <t>Norway</t>
        </is>
      </c>
      <c r="U3193" s="5" t="inlineStr">
        <is>
          <t>import</t>
        </is>
      </c>
      <c r="V3193" s="465" t="n">
        <v>0.04</v>
      </c>
    </row>
    <row r="3194" ht="16" customHeight="1">
      <c r="B3194" s="5" t="inlineStr">
        <is>
          <t>RW.RW-AG.MM</t>
        </is>
      </c>
      <c r="C3194" s="5" t="inlineStr">
        <is>
          <t>RW.RW-AG.MM-Live animal import-Nmix</t>
        </is>
      </c>
      <c r="D3194" s="5" t="inlineStr">
        <is>
          <t>RW</t>
        </is>
      </c>
      <c r="E3194" s="5" t="inlineStr">
        <is>
          <t>RW</t>
        </is>
      </c>
      <c r="F3194" s="5">
        <f>VLOOKUP(E3194,'5.a Definitions'!E:F,2,FALSE)</f>
        <v/>
      </c>
      <c r="G3194" s="5" t="inlineStr">
        <is>
          <t>AG</t>
        </is>
      </c>
      <c r="H3194" s="5" t="inlineStr">
        <is>
          <t>MM</t>
        </is>
      </c>
      <c r="I3194" s="5">
        <f>VLOOKUP(H3194,'5.a Definitions'!E:F,2,FALSE)</f>
        <v/>
      </c>
      <c r="J3194" s="465" t="inlineStr">
        <is>
          <t xml:space="preserve"> Live animal import </t>
        </is>
      </c>
      <c r="K3194" s="465" t="inlineStr">
        <is>
          <t xml:space="preserve"> live animal import </t>
        </is>
      </c>
      <c r="L3194" s="465" t="inlineStr">
        <is>
          <t xml:space="preserve"> reactive </t>
        </is>
      </c>
      <c r="M3194" s="465" t="inlineStr">
        <is>
          <t xml:space="preserve"> Nmix </t>
        </is>
      </c>
      <c r="N3194" s="466" t="n">
        <v>0.0169399808</v>
      </c>
      <c r="O3194" s="467" t="n">
        <v>0.4144469468193743</v>
      </c>
      <c r="P3194" s="468" t="n">
        <v>2003</v>
      </c>
      <c r="Q3194" s="469" t="inlineStr">
        <is>
          <t>FAOSTAT</t>
        </is>
      </c>
      <c r="R3194" s="469" t="inlineStr">
        <is>
          <t>ok</t>
        </is>
      </c>
      <c r="S3194" s="469" t="inlineStr">
        <is>
          <t xml:space="preserve"> text </t>
        </is>
      </c>
      <c r="T3194" s="426" t="inlineStr">
        <is>
          <t>Norway</t>
        </is>
      </c>
      <c r="U3194" s="5" t="inlineStr">
        <is>
          <t>import</t>
        </is>
      </c>
      <c r="V3194" s="465" t="n">
        <v>0.04</v>
      </c>
    </row>
    <row r="3195">
      <c r="B3195" s="5" t="inlineStr">
        <is>
          <t>RW.RW-AG.SM</t>
        </is>
      </c>
      <c r="C3195" s="5" t="inlineStr">
        <is>
          <t>RW.RW-AG.SM-Mineral fertilizer import-Nmix</t>
        </is>
      </c>
      <c r="D3195" s="5" t="inlineStr">
        <is>
          <t>RW</t>
        </is>
      </c>
      <c r="E3195" s="5" t="inlineStr">
        <is>
          <t>RW</t>
        </is>
      </c>
      <c r="F3195" s="5">
        <f>VLOOKUP(E3195,'5.a Definitions'!E:F,2,FALSE)</f>
        <v/>
      </c>
      <c r="G3195" s="5" t="inlineStr">
        <is>
          <t>AG</t>
        </is>
      </c>
      <c r="H3195" s="5" t="inlineStr">
        <is>
          <t>SM</t>
        </is>
      </c>
      <c r="I3195" s="5">
        <f>VLOOKUP(H3195,'5.a Definitions'!E:F,2,FALSE)</f>
        <v/>
      </c>
      <c r="J3195" s="465" t="inlineStr">
        <is>
          <t xml:space="preserve"> Mineral fertilizer import </t>
        </is>
      </c>
      <c r="K3195" s="465" t="inlineStr">
        <is>
          <t xml:space="preserve"> mineral fertilizer import </t>
        </is>
      </c>
      <c r="L3195" s="465" t="inlineStr">
        <is>
          <t xml:space="preserve"> reactive </t>
        </is>
      </c>
      <c r="M3195" s="465" t="inlineStr">
        <is>
          <t xml:space="preserve"> Nmix </t>
        </is>
      </c>
      <c r="N3195" s="466" t="n">
        <v>37.407</v>
      </c>
      <c r="O3195" s="467" t="n">
        <v>0.3033769670044503</v>
      </c>
      <c r="P3195" s="468" t="n">
        <v>2003</v>
      </c>
      <c r="Q3195" s="469" t="inlineStr">
        <is>
          <t>FAOSTAT</t>
        </is>
      </c>
      <c r="R3195" s="469" t="inlineStr">
        <is>
          <t>ok</t>
        </is>
      </c>
      <c r="S3195" s="469" t="inlineStr">
        <is>
          <t xml:space="preserve"> text </t>
        </is>
      </c>
      <c r="T3195" s="426" t="inlineStr">
        <is>
          <t>Norway</t>
        </is>
      </c>
      <c r="U3195" s="5" t="inlineStr">
        <is>
          <t>import</t>
        </is>
      </c>
      <c r="V3195" s="465" t="n">
        <v>0.04</v>
      </c>
    </row>
    <row r="3196" ht="16" customHeight="1">
      <c r="B3196" s="5" t="inlineStr">
        <is>
          <t>RW.RW-PR.SO</t>
        </is>
      </c>
      <c r="C3196" s="5" t="inlineStr">
        <is>
          <t>RW.RW-PR.SO-Solid waste import-Nmix</t>
        </is>
      </c>
      <c r="D3196" s="5" t="inlineStr">
        <is>
          <t>RW</t>
        </is>
      </c>
      <c r="E3196" s="5" t="inlineStr">
        <is>
          <t>RW</t>
        </is>
      </c>
      <c r="F3196" s="5">
        <f>VLOOKUP(E3196,'5.a Definitions'!E:F,2,FALSE)</f>
        <v/>
      </c>
      <c r="G3196" s="5" t="inlineStr">
        <is>
          <t>PR</t>
        </is>
      </c>
      <c r="H3196" s="5" t="inlineStr">
        <is>
          <t>SO</t>
        </is>
      </c>
      <c r="I3196" s="5">
        <f>VLOOKUP(H3196,'5.a Definitions'!E:F,2,FALSE)</f>
        <v/>
      </c>
      <c r="J3196" s="465" t="inlineStr">
        <is>
          <t xml:space="preserve"> Solid waste import </t>
        </is>
      </c>
      <c r="K3196" s="465" t="inlineStr">
        <is>
          <t xml:space="preserve"> solid waste import </t>
        </is>
      </c>
      <c r="L3196" s="465" t="inlineStr">
        <is>
          <t xml:space="preserve"> reactive </t>
        </is>
      </c>
      <c r="M3196" s="465" t="inlineStr">
        <is>
          <t xml:space="preserve"> Nmix </t>
        </is>
      </c>
      <c r="N3196" s="466" t="n">
        <v>0.3174598432</v>
      </c>
      <c r="O3196" s="467" t="n">
        <v>0.1670343202035747</v>
      </c>
      <c r="P3196" s="468" t="n">
        <v>2003</v>
      </c>
      <c r="Q3196" s="469" t="inlineStr">
        <is>
          <t>SSB tab 08801</t>
        </is>
      </c>
      <c r="R3196" s="469" t="inlineStr">
        <is>
          <t>ok</t>
        </is>
      </c>
      <c r="S3196" s="469" t="inlineStr">
        <is>
          <t xml:space="preserve"> text </t>
        </is>
      </c>
      <c r="T3196" s="426" t="inlineStr">
        <is>
          <t>Norway</t>
        </is>
      </c>
      <c r="U3196" s="5" t="inlineStr">
        <is>
          <t>import</t>
        </is>
      </c>
      <c r="V3196" s="465" t="n">
        <v>0.04</v>
      </c>
    </row>
    <row r="3197" ht="16" customHeight="1">
      <c r="B3197" s="5" t="inlineStr">
        <is>
          <t>RW.RW-AT.AT</t>
        </is>
      </c>
      <c r="C3197" s="5" t="inlineStr">
        <is>
          <t>RW.RW-AT.AT-Atmospheric inflow-OXN</t>
        </is>
      </c>
      <c r="D3197" s="5" t="inlineStr">
        <is>
          <t>RW</t>
        </is>
      </c>
      <c r="E3197" s="5" t="inlineStr">
        <is>
          <t>RW</t>
        </is>
      </c>
      <c r="F3197" s="5">
        <f>VLOOKUP(E3197,'5.a Definitions'!E:F,2,FALSE)</f>
        <v/>
      </c>
      <c r="G3197" s="5" t="inlineStr">
        <is>
          <t>AT</t>
        </is>
      </c>
      <c r="H3197" s="5" t="inlineStr">
        <is>
          <t>AT</t>
        </is>
      </c>
      <c r="I3197" s="5">
        <f>VLOOKUP(H3197,'5.a Definitions'!E:F,2,FALSE)</f>
        <v/>
      </c>
      <c r="J3197" s="465" t="inlineStr">
        <is>
          <t xml:space="preserve"> Atmospheric inflow </t>
        </is>
      </c>
      <c r="K3197" s="465" t="inlineStr">
        <is>
          <t xml:space="preserve"> atmospheric inflow </t>
        </is>
      </c>
      <c r="L3197" s="465" t="inlineStr">
        <is>
          <t xml:space="preserve"> reactive </t>
        </is>
      </c>
      <c r="M3197" s="465" t="inlineStr">
        <is>
          <t xml:space="preserve"> OXN </t>
        </is>
      </c>
      <c r="N3197" s="466" t="n">
        <v>38.08265590386567</v>
      </c>
      <c r="O3197" s="467" t="n">
        <v>0.5066127297766915</v>
      </c>
      <c r="P3197" s="468" t="n">
        <v>2003</v>
      </c>
      <c r="Q3197" s="469" t="inlineStr">
        <is>
          <t>EMEP SR tables</t>
        </is>
      </c>
      <c r="R3197" s="469" t="inlineStr">
        <is>
          <t>ok</t>
        </is>
      </c>
      <c r="S3197" s="469" t="inlineStr">
        <is>
          <t xml:space="preserve"> text </t>
        </is>
      </c>
      <c r="T3197" s="426" t="inlineStr">
        <is>
          <t>Norway</t>
        </is>
      </c>
      <c r="U3197" s="5" t="inlineStr">
        <is>
          <t>import</t>
        </is>
      </c>
      <c r="V3197" s="465" t="n">
        <v>0.04</v>
      </c>
    </row>
    <row r="3198" ht="16" customHeight="1">
      <c r="B3198" s="5" t="inlineStr">
        <is>
          <t>RW.RW-AT.AT</t>
        </is>
      </c>
      <c r="C3198" s="5" t="inlineStr">
        <is>
          <t>RW.RW-AT.AT-Atmospheric inflow-RDN</t>
        </is>
      </c>
      <c r="D3198" s="5" t="inlineStr">
        <is>
          <t>RW</t>
        </is>
      </c>
      <c r="E3198" s="5" t="inlineStr">
        <is>
          <t>RW</t>
        </is>
      </c>
      <c r="F3198" s="5">
        <f>VLOOKUP(E3198,'5.a Definitions'!E:F,2,FALSE)</f>
        <v/>
      </c>
      <c r="G3198" s="5" t="inlineStr">
        <is>
          <t>AT</t>
        </is>
      </c>
      <c r="H3198" s="5" t="inlineStr">
        <is>
          <t>AT</t>
        </is>
      </c>
      <c r="I3198" s="5">
        <f>VLOOKUP(H3198,'5.a Definitions'!E:F,2,FALSE)</f>
        <v/>
      </c>
      <c r="J3198" s="465" t="inlineStr">
        <is>
          <t xml:space="preserve"> Atmospheric inflow </t>
        </is>
      </c>
      <c r="K3198" s="465" t="inlineStr">
        <is>
          <t xml:space="preserve"> atmospheric inflow </t>
        </is>
      </c>
      <c r="L3198" s="465" t="inlineStr">
        <is>
          <t xml:space="preserve"> reactive </t>
        </is>
      </c>
      <c r="M3198" s="465" t="inlineStr">
        <is>
          <t xml:space="preserve"> RDN </t>
        </is>
      </c>
      <c r="N3198" s="466" t="n">
        <v>18.30103330252219</v>
      </c>
      <c r="O3198" s="467" t="n">
        <v>0.5214950526679345</v>
      </c>
      <c r="P3198" s="468" t="n">
        <v>2003</v>
      </c>
      <c r="Q3198" s="469" t="inlineStr">
        <is>
          <t>EMEP SR tables</t>
        </is>
      </c>
      <c r="R3198" s="469" t="inlineStr">
        <is>
          <t>ok</t>
        </is>
      </c>
      <c r="S3198" s="469" t="inlineStr">
        <is>
          <t xml:space="preserve"> text </t>
        </is>
      </c>
      <c r="T3198" s="426" t="inlineStr">
        <is>
          <t>Norway</t>
        </is>
      </c>
      <c r="U3198" s="5" t="inlineStr">
        <is>
          <t>import</t>
        </is>
      </c>
      <c r="V3198" s="465" t="n">
        <v>0.04</v>
      </c>
    </row>
    <row r="3199">
      <c r="B3199" s="475" t="inlineStr">
        <is>
          <t>RW.RW-HY.AC</t>
        </is>
      </c>
      <c r="C3199" s="475" t="inlineStr">
        <is>
          <t>RW.RW-HY.AC-Aquaculture feed import-Nmix</t>
        </is>
      </c>
      <c r="D3199" s="475" t="inlineStr">
        <is>
          <t>RW</t>
        </is>
      </c>
      <c r="E3199" s="475" t="inlineStr">
        <is>
          <t>RW</t>
        </is>
      </c>
      <c r="F3199" s="5">
        <f>VLOOKUP(E3199,'5.a Definitions'!E:F,2,FALSE)</f>
        <v/>
      </c>
      <c r="G3199" s="475" t="inlineStr">
        <is>
          <t>HY</t>
        </is>
      </c>
      <c r="H3199" s="475" t="inlineStr">
        <is>
          <t>AC</t>
        </is>
      </c>
      <c r="I3199" s="5">
        <f>VLOOKUP(H3199,'5.a Definitions'!E:F,2,FALSE)</f>
        <v/>
      </c>
      <c r="J3199" s="465" t="inlineStr">
        <is>
          <t>Aquaculture feed import</t>
        </is>
      </c>
      <c r="K3199" s="465" t="inlineStr">
        <is>
          <t>aquaculture feed import</t>
        </is>
      </c>
      <c r="L3199" s="465" t="inlineStr">
        <is>
          <t>reactive</t>
        </is>
      </c>
      <c r="M3199" s="465" t="inlineStr">
        <is>
          <t>Nmix</t>
        </is>
      </c>
      <c r="N3199" s="466" t="n">
        <v>39.2678930344028</v>
      </c>
      <c r="O3199" s="467" t="n">
        <v>0.1652743539499815</v>
      </c>
      <c r="P3199" s="468" t="n">
        <v>2003</v>
      </c>
      <c r="Q3199" s="469" t="inlineStr">
        <is>
          <t>Fiskeridirektoratet</t>
        </is>
      </c>
      <c r="R3199" s="469" t="inlineStr">
        <is>
          <t>ok</t>
        </is>
      </c>
      <c r="S3199" s="469" t="inlineStr">
        <is>
          <t>text</t>
        </is>
      </c>
      <c r="T3199" s="476" t="inlineStr">
        <is>
          <t>Norway</t>
        </is>
      </c>
      <c r="U3199" s="5" t="inlineStr">
        <is>
          <t>import</t>
        </is>
      </c>
      <c r="V3199" s="465">
        <f>(O2890*N2890)^2</f>
        <v/>
      </c>
    </row>
    <row r="3200" ht="16" customHeight="1">
      <c r="A3200" s="483" t="inlineStr">
        <is>
          <t xml:space="preserve"> Energy and fuels </t>
        </is>
      </c>
      <c r="B3200" s="5" t="inlineStr">
        <is>
          <t>EF.EC-EF.IC</t>
        </is>
      </c>
      <c r="C3200" s="5" t="inlineStr">
        <is>
          <t>EF.EC-EF.IC-Fuel for industry-Nmix</t>
        </is>
      </c>
      <c r="D3200" s="5" t="inlineStr">
        <is>
          <t>EF</t>
        </is>
      </c>
      <c r="E3200" s="5" t="inlineStr">
        <is>
          <t>EC</t>
        </is>
      </c>
      <c r="F3200" s="5">
        <f>VLOOKUP(E3200,'5.a Definitions'!E:F,2,FALSE)</f>
        <v/>
      </c>
      <c r="G3200" s="5" t="inlineStr">
        <is>
          <t>EF</t>
        </is>
      </c>
      <c r="H3200" s="5" t="inlineStr">
        <is>
          <t>IC</t>
        </is>
      </c>
      <c r="I3200" s="5">
        <f>VLOOKUP(H3200,'5.a Definitions'!E:F,2,FALSE)</f>
        <v/>
      </c>
      <c r="J3200" s="465" t="inlineStr">
        <is>
          <t xml:space="preserve"> Fuel for industry </t>
        </is>
      </c>
      <c r="K3200" s="465" t="inlineStr">
        <is>
          <t xml:space="preserve"> fuel for industry </t>
        </is>
      </c>
      <c r="L3200" s="465" t="inlineStr">
        <is>
          <t xml:space="preserve"> reactive </t>
        </is>
      </c>
      <c r="M3200" s="465" t="inlineStr">
        <is>
          <t xml:space="preserve"> Nmix </t>
        </is>
      </c>
      <c r="N3200" s="466" t="n">
        <v>4.331004783632913</v>
      </c>
      <c r="O3200" s="467" t="n">
        <v>0.5398071729582865</v>
      </c>
      <c r="P3200" s="468" t="n">
        <v>2002</v>
      </c>
      <c r="Q3200" s="469" t="inlineStr">
        <is>
          <t>UNFCCC CRT</t>
        </is>
      </c>
      <c r="R3200" s="469" t="inlineStr">
        <is>
          <t>ok</t>
        </is>
      </c>
      <c r="S3200" s="469" t="inlineStr">
        <is>
          <t xml:space="preserve"> text </t>
        </is>
      </c>
      <c r="T3200" s="426" t="inlineStr">
        <is>
          <t>Norway</t>
        </is>
      </c>
      <c r="U3200" s="5" t="inlineStr">
        <is>
          <t>useful output</t>
        </is>
      </c>
      <c r="V3200" s="465" t="n">
        <v>0.04</v>
      </c>
    </row>
    <row r="3201" ht="16" customHeight="1">
      <c r="B3201" s="5" t="inlineStr">
        <is>
          <t>EF.EC-EF.TR</t>
        </is>
      </c>
      <c r="C3201" s="5" t="inlineStr">
        <is>
          <t>EF.EC-EF.TR-Fuel for transport-Nmix</t>
        </is>
      </c>
      <c r="D3201" s="5" t="inlineStr">
        <is>
          <t>EF</t>
        </is>
      </c>
      <c r="E3201" s="5" t="inlineStr">
        <is>
          <t>EC</t>
        </is>
      </c>
      <c r="F3201" s="5">
        <f>VLOOKUP(E3201,'5.a Definitions'!E:F,2,FALSE)</f>
        <v/>
      </c>
      <c r="G3201" s="5" t="inlineStr">
        <is>
          <t>EF</t>
        </is>
      </c>
      <c r="H3201" s="5" t="inlineStr">
        <is>
          <t>TR</t>
        </is>
      </c>
      <c r="I3201" s="5">
        <f>VLOOKUP(H3201,'5.a Definitions'!E:F,2,FALSE)</f>
        <v/>
      </c>
      <c r="J3201" s="465" t="inlineStr">
        <is>
          <t xml:space="preserve"> Fuel for transport </t>
        </is>
      </c>
      <c r="K3201" s="465" t="inlineStr">
        <is>
          <t xml:space="preserve"> fuel for transport </t>
        </is>
      </c>
      <c r="L3201" s="465" t="inlineStr">
        <is>
          <t xml:space="preserve"> reactive </t>
        </is>
      </c>
      <c r="M3201" s="465" t="inlineStr">
        <is>
          <t xml:space="preserve"> Nmix </t>
        </is>
      </c>
      <c r="N3201" s="466" t="n">
        <v>0.5588203906489125</v>
      </c>
      <c r="O3201" s="467" t="n">
        <v>0.3614882303002334</v>
      </c>
      <c r="P3201" s="468" t="n">
        <v>2002</v>
      </c>
      <c r="Q3201" s="469" t="inlineStr">
        <is>
          <t>UNFCCC CRT</t>
        </is>
      </c>
      <c r="R3201" s="469" t="inlineStr">
        <is>
          <t>ok</t>
        </is>
      </c>
      <c r="S3201" s="469" t="inlineStr">
        <is>
          <t xml:space="preserve"> text </t>
        </is>
      </c>
      <c r="T3201" s="426" t="inlineStr">
        <is>
          <t>Norway</t>
        </is>
      </c>
      <c r="U3201" s="5" t="inlineStr">
        <is>
          <t>useful output</t>
        </is>
      </c>
      <c r="V3201" s="465" t="n">
        <v>0.04</v>
      </c>
    </row>
    <row r="3202">
      <c r="B3202" s="5" t="inlineStr">
        <is>
          <t>EF.EC-EF.OE</t>
        </is>
      </c>
      <c r="C3202" s="5" t="inlineStr">
        <is>
          <t>EF.EC-EF.OE-Fuel for heating-Nmix</t>
        </is>
      </c>
      <c r="D3202" s="5" t="inlineStr">
        <is>
          <t>EF</t>
        </is>
      </c>
      <c r="E3202" s="5" t="inlineStr">
        <is>
          <t>EC</t>
        </is>
      </c>
      <c r="F3202" s="5">
        <f>VLOOKUP(E3202,'5.a Definitions'!E:F,2,FALSE)</f>
        <v/>
      </c>
      <c r="G3202" s="5" t="inlineStr">
        <is>
          <t>EF</t>
        </is>
      </c>
      <c r="H3202" s="5" t="inlineStr">
        <is>
          <t>OE</t>
        </is>
      </c>
      <c r="I3202" s="5">
        <f>VLOOKUP(H3202,'5.a Definitions'!E:F,2,FALSE)</f>
        <v/>
      </c>
      <c r="J3202" s="465" t="inlineStr">
        <is>
          <t xml:space="preserve"> Fuel for heating </t>
        </is>
      </c>
      <c r="K3202" s="465" t="inlineStr">
        <is>
          <t xml:space="preserve"> fuel for heating </t>
        </is>
      </c>
      <c r="L3202" s="465" t="inlineStr">
        <is>
          <t xml:space="preserve"> reactive </t>
        </is>
      </c>
      <c r="M3202" s="465" t="inlineStr">
        <is>
          <t xml:space="preserve"> Nmix </t>
        </is>
      </c>
      <c r="N3202" s="466" t="n">
        <v>0.508411150331435</v>
      </c>
      <c r="O3202" s="467" t="n">
        <v>0.3288424982541749</v>
      </c>
      <c r="P3202" s="468" t="n">
        <v>2002</v>
      </c>
      <c r="Q3202" s="469" t="inlineStr">
        <is>
          <t>UNFCCC CRT</t>
        </is>
      </c>
      <c r="R3202" s="469" t="inlineStr">
        <is>
          <t>ok</t>
        </is>
      </c>
      <c r="S3202" s="469" t="inlineStr">
        <is>
          <t xml:space="preserve"> text </t>
        </is>
      </c>
      <c r="T3202" s="426" t="inlineStr">
        <is>
          <t>Norway</t>
        </is>
      </c>
      <c r="U3202" s="5" t="inlineStr">
        <is>
          <t>useful output</t>
        </is>
      </c>
      <c r="V3202" s="465" t="n">
        <v>0.04</v>
      </c>
    </row>
    <row r="3203" ht="16" customHeight="1">
      <c r="B3203" s="5" t="inlineStr">
        <is>
          <t>EF.EC-MP.OP</t>
        </is>
      </c>
      <c r="C3203" s="5" t="inlineStr">
        <is>
          <t>EF.EC-MP.OP-Fuel used as feedstock-Nmix</t>
        </is>
      </c>
      <c r="D3203" s="5" t="inlineStr">
        <is>
          <t>EF</t>
        </is>
      </c>
      <c r="E3203" s="5" t="inlineStr">
        <is>
          <t>EC</t>
        </is>
      </c>
      <c r="F3203" s="5">
        <f>VLOOKUP(E3203,'5.a Definitions'!E:F,2,FALSE)</f>
        <v/>
      </c>
      <c r="G3203" s="5" t="inlineStr">
        <is>
          <t>MP</t>
        </is>
      </c>
      <c r="H3203" s="5" t="inlineStr">
        <is>
          <t>OP</t>
        </is>
      </c>
      <c r="I3203" s="5">
        <f>VLOOKUP(H3203,'5.a Definitions'!E:F,2,FALSE)</f>
        <v/>
      </c>
      <c r="J3203" s="465" t="inlineStr">
        <is>
          <t xml:space="preserve"> Fuel used as feedstock </t>
        </is>
      </c>
      <c r="K3203" s="465" t="inlineStr">
        <is>
          <t xml:space="preserve"> fuel used as feedstock </t>
        </is>
      </c>
      <c r="L3203" s="465" t="inlineStr">
        <is>
          <t xml:space="preserve"> reactive </t>
        </is>
      </c>
      <c r="M3203" s="465" t="inlineStr">
        <is>
          <t xml:space="preserve"> Nmix </t>
        </is>
      </c>
      <c r="N3203" s="466" t="n">
        <v>1.70680783157266</v>
      </c>
      <c r="O3203" s="467" t="n">
        <v>0.8245387601332571</v>
      </c>
      <c r="P3203" s="468" t="n">
        <v>2002</v>
      </c>
      <c r="Q3203" s="469" t="inlineStr">
        <is>
          <t>SSB table 11561</t>
        </is>
      </c>
      <c r="R3203" s="469" t="inlineStr">
        <is>
          <t>ok</t>
        </is>
      </c>
      <c r="S3203" s="469" t="inlineStr">
        <is>
          <t xml:space="preserve"> text </t>
        </is>
      </c>
      <c r="T3203" s="426" t="inlineStr">
        <is>
          <t>Norway</t>
        </is>
      </c>
      <c r="U3203" s="5" t="inlineStr">
        <is>
          <t>useful output</t>
        </is>
      </c>
      <c r="V3203" s="465" t="n">
        <v>0.04</v>
      </c>
    </row>
    <row r="3204" ht="16" customHeight="1">
      <c r="B3204" s="5" t="inlineStr">
        <is>
          <t>EF.EC-AT.AT</t>
        </is>
      </c>
      <c r="C3204" s="5" t="inlineStr">
        <is>
          <t>EF.EC-AT.AT-Emissions-NH3</t>
        </is>
      </c>
      <c r="D3204" s="5" t="inlineStr">
        <is>
          <t>EF</t>
        </is>
      </c>
      <c r="E3204" s="5" t="inlineStr">
        <is>
          <t>EC</t>
        </is>
      </c>
      <c r="F3204" s="5">
        <f>VLOOKUP(E3204,'5.a Definitions'!E:F,2,FALSE)</f>
        <v/>
      </c>
      <c r="G3204" s="5" t="inlineStr">
        <is>
          <t>AT</t>
        </is>
      </c>
      <c r="H3204" s="5" t="inlineStr">
        <is>
          <t>AT</t>
        </is>
      </c>
      <c r="I3204" s="5">
        <f>VLOOKUP(H3204,'5.a Definitions'!E:F,2,FALSE)</f>
        <v/>
      </c>
      <c r="J3204" s="465" t="inlineStr">
        <is>
          <t xml:space="preserve"> Emissions </t>
        </is>
      </c>
      <c r="K3204" s="465" t="inlineStr">
        <is>
          <t xml:space="preserve"> energy conversion emissions </t>
        </is>
      </c>
      <c r="L3204" s="465" t="inlineStr">
        <is>
          <t xml:space="preserve"> reactive </t>
        </is>
      </c>
      <c r="M3204" s="465" t="inlineStr">
        <is>
          <t xml:space="preserve"> NH3 </t>
        </is>
      </c>
      <c r="N3204" s="466" t="n">
        <v>0</v>
      </c>
      <c r="O3204" s="467" t="n">
        <v>0.5</v>
      </c>
      <c r="P3204" s="468" t="n">
        <v>2002</v>
      </c>
      <c r="Q3204" s="469" t="inlineStr">
        <is>
          <t>CRLTAP Inventory Submissions</t>
        </is>
      </c>
      <c r="R3204" s="469" t="inlineStr">
        <is>
          <t>ok</t>
        </is>
      </c>
      <c r="S3204" s="469" t="inlineStr">
        <is>
          <t xml:space="preserve"> text </t>
        </is>
      </c>
      <c r="T3204" s="426" t="inlineStr">
        <is>
          <t>Norway</t>
        </is>
      </c>
      <c r="U3204" s="5" t="inlineStr">
        <is>
          <t>N wasted</t>
        </is>
      </c>
      <c r="V3204" s="465" t="n">
        <v>0.04</v>
      </c>
    </row>
    <row r="3205" ht="16" customHeight="1">
      <c r="B3205" s="5" t="inlineStr">
        <is>
          <t>EF.EC-AT.AT</t>
        </is>
      </c>
      <c r="C3205" s="5" t="inlineStr">
        <is>
          <t>EF.EC-AT.AT-Emissions-NOx</t>
        </is>
      </c>
      <c r="D3205" s="5" t="inlineStr">
        <is>
          <t>EF</t>
        </is>
      </c>
      <c r="E3205" s="5" t="inlineStr">
        <is>
          <t>EC</t>
        </is>
      </c>
      <c r="F3205" s="5">
        <f>VLOOKUP(E3205,'5.a Definitions'!E:F,2,FALSE)</f>
        <v/>
      </c>
      <c r="G3205" s="5" t="inlineStr">
        <is>
          <t>AT</t>
        </is>
      </c>
      <c r="H3205" s="5" t="inlineStr">
        <is>
          <t>AT</t>
        </is>
      </c>
      <c r="I3205" s="5">
        <f>VLOOKUP(H3205,'5.a Definitions'!E:F,2,FALSE)</f>
        <v/>
      </c>
      <c r="J3205" s="465" t="inlineStr">
        <is>
          <t xml:space="preserve"> Emissions </t>
        </is>
      </c>
      <c r="K3205" s="465" t="inlineStr">
        <is>
          <t xml:space="preserve"> energy conversion emissions </t>
        </is>
      </c>
      <c r="L3205" s="465" t="inlineStr">
        <is>
          <t xml:space="preserve"> reactive </t>
        </is>
      </c>
      <c r="M3205" s="465" t="inlineStr">
        <is>
          <t xml:space="preserve"> NOx </t>
        </is>
      </c>
      <c r="N3205" s="466" t="n">
        <v>13.98960975244553</v>
      </c>
      <c r="O3205" s="467" t="n">
        <v>0.1883009401046579</v>
      </c>
      <c r="P3205" s="468" t="n">
        <v>2002</v>
      </c>
      <c r="Q3205" s="469" t="inlineStr">
        <is>
          <t>CRLTAP Inventory Submissions</t>
        </is>
      </c>
      <c r="R3205" s="469" t="inlineStr">
        <is>
          <t>ok</t>
        </is>
      </c>
      <c r="S3205" s="469" t="inlineStr">
        <is>
          <t xml:space="preserve"> text </t>
        </is>
      </c>
      <c r="T3205" s="426" t="inlineStr">
        <is>
          <t>Norway</t>
        </is>
      </c>
      <c r="U3205" s="465" t="inlineStr">
        <is>
          <t xml:space="preserve"> N wasted </t>
        </is>
      </c>
      <c r="V3205" s="465" t="n">
        <v>0.04</v>
      </c>
    </row>
    <row r="3206">
      <c r="B3206" s="5" t="inlineStr">
        <is>
          <t>EF.EC-AT.AT</t>
        </is>
      </c>
      <c r="C3206" s="5" t="inlineStr">
        <is>
          <t>EF.EC-AT.AT-Emissions-N2O</t>
        </is>
      </c>
      <c r="D3206" s="5" t="inlineStr">
        <is>
          <t>EF</t>
        </is>
      </c>
      <c r="E3206" s="5" t="inlineStr">
        <is>
          <t>EC</t>
        </is>
      </c>
      <c r="F3206" s="5">
        <f>VLOOKUP(E3206,'5.a Definitions'!E:F,2,FALSE)</f>
        <v/>
      </c>
      <c r="G3206" s="5" t="inlineStr">
        <is>
          <t>AT</t>
        </is>
      </c>
      <c r="H3206" s="5" t="inlineStr">
        <is>
          <t>AT</t>
        </is>
      </c>
      <c r="I3206" s="5">
        <f>VLOOKUP(H3206,'5.a Definitions'!E:F,2,FALSE)</f>
        <v/>
      </c>
      <c r="J3206" s="465" t="inlineStr">
        <is>
          <t xml:space="preserve"> Emissions </t>
        </is>
      </c>
      <c r="K3206" s="465" t="inlineStr">
        <is>
          <t xml:space="preserve"> energy conversion emissions </t>
        </is>
      </c>
      <c r="L3206" s="465" t="inlineStr">
        <is>
          <t xml:space="preserve"> reactive </t>
        </is>
      </c>
      <c r="M3206" s="465" t="inlineStr">
        <is>
          <t xml:space="preserve"> N2O </t>
        </is>
      </c>
      <c r="N3206" s="466" t="n">
        <v>0.03941501595001026</v>
      </c>
      <c r="O3206" s="467" t="n">
        <v>1.394797542306526</v>
      </c>
      <c r="P3206" s="468" t="n">
        <v>2002</v>
      </c>
      <c r="Q3206" s="469" t="inlineStr">
        <is>
          <t>UNFCCC CRT</t>
        </is>
      </c>
      <c r="R3206" s="469" t="inlineStr">
        <is>
          <t>ok</t>
        </is>
      </c>
      <c r="S3206" s="469" t="inlineStr">
        <is>
          <t xml:space="preserve"> text </t>
        </is>
      </c>
      <c r="T3206" s="426" t="inlineStr">
        <is>
          <t>Norway</t>
        </is>
      </c>
      <c r="U3206" s="465" t="inlineStr">
        <is>
          <t xml:space="preserve"> N wasted </t>
        </is>
      </c>
      <c r="V3206" s="465" t="n">
        <v>0.04</v>
      </c>
    </row>
    <row r="3207" ht="16" customHeight="1">
      <c r="B3207" s="5" t="inlineStr">
        <is>
          <t>EF.EC-AT.AT</t>
        </is>
      </c>
      <c r="C3207" s="5" t="inlineStr">
        <is>
          <t>EF.EC-AT.AT-Emissions-N2</t>
        </is>
      </c>
      <c r="D3207" s="5" t="inlineStr">
        <is>
          <t>EF</t>
        </is>
      </c>
      <c r="E3207" s="5" t="inlineStr">
        <is>
          <t>EC</t>
        </is>
      </c>
      <c r="F3207" s="5">
        <f>VLOOKUP(E3207,'5.a Definitions'!E:F,2,FALSE)</f>
        <v/>
      </c>
      <c r="G3207" s="5" t="inlineStr">
        <is>
          <t>AT</t>
        </is>
      </c>
      <c r="H3207" s="5" t="inlineStr">
        <is>
          <t>AT</t>
        </is>
      </c>
      <c r="I3207" s="5">
        <f>VLOOKUP(H3207,'5.a Definitions'!E:F,2,FALSE)</f>
        <v/>
      </c>
      <c r="J3207" s="465" t="inlineStr">
        <is>
          <t xml:space="preserve"> Emissions </t>
        </is>
      </c>
      <c r="K3207" s="465" t="inlineStr">
        <is>
          <t xml:space="preserve"> energy conversion emissions </t>
        </is>
      </c>
      <c r="L3207" s="465" t="inlineStr">
        <is>
          <t xml:space="preserve"> inert </t>
        </is>
      </c>
      <c r="M3207" s="465" t="inlineStr">
        <is>
          <t xml:space="preserve"> N2 </t>
        </is>
      </c>
      <c r="N3207" s="466" t="n">
        <v>0</v>
      </c>
      <c r="O3207" s="467" t="n">
        <v>10</v>
      </c>
      <c r="P3207" s="468" t="n">
        <v>2002</v>
      </c>
      <c r="Q3207" s="469" t="inlineStr">
        <is>
          <t>mass balance</t>
        </is>
      </c>
      <c r="R3207" s="469" t="inlineStr">
        <is>
          <t>ok</t>
        </is>
      </c>
      <c r="S3207" s="469" t="inlineStr">
        <is>
          <t xml:space="preserve"> text </t>
        </is>
      </c>
      <c r="T3207" s="426" t="inlineStr">
        <is>
          <t>Norway</t>
        </is>
      </c>
      <c r="U3207" s="465" t="inlineStr">
        <is>
          <t xml:space="preserve"> N wasted </t>
        </is>
      </c>
      <c r="V3207" s="465" t="n">
        <v>0.04</v>
      </c>
    </row>
    <row r="3208" ht="16" customHeight="1">
      <c r="B3208" s="5" t="inlineStr">
        <is>
          <t>EF.EC-RW.RW</t>
        </is>
      </c>
      <c r="C3208" s="5" t="inlineStr">
        <is>
          <t>EF.EC-RW.RW-Fuel export-Nmix</t>
        </is>
      </c>
      <c r="D3208" s="5" t="inlineStr">
        <is>
          <t>EF</t>
        </is>
      </c>
      <c r="E3208" s="5" t="inlineStr">
        <is>
          <t>EC</t>
        </is>
      </c>
      <c r="F3208" s="5">
        <f>VLOOKUP(E3208,'5.a Definitions'!E:F,2,FALSE)</f>
        <v/>
      </c>
      <c r="G3208" s="5" t="inlineStr">
        <is>
          <t>RW</t>
        </is>
      </c>
      <c r="H3208" s="5" t="inlineStr">
        <is>
          <t>RW</t>
        </is>
      </c>
      <c r="I3208" s="5">
        <f>VLOOKUP(H3208,'5.a Definitions'!E:F,2,FALSE)</f>
        <v/>
      </c>
      <c r="J3208" s="465" t="inlineStr">
        <is>
          <t xml:space="preserve"> Fuel export </t>
        </is>
      </c>
      <c r="K3208" s="465" t="inlineStr">
        <is>
          <t xml:space="preserve"> fuel export </t>
        </is>
      </c>
      <c r="L3208" s="465" t="inlineStr">
        <is>
          <t xml:space="preserve"> reactive </t>
        </is>
      </c>
      <c r="M3208" s="465" t="inlineStr">
        <is>
          <t xml:space="preserve"> Nmix </t>
        </is>
      </c>
      <c r="N3208" s="466" t="n">
        <v>346.243553474883</v>
      </c>
      <c r="O3208" s="467" t="n">
        <v>2.788145938351616</v>
      </c>
      <c r="P3208" s="468" t="n">
        <v>2002</v>
      </c>
      <c r="Q3208" s="469" t="inlineStr">
        <is>
          <t>SSB tab 08801</t>
        </is>
      </c>
      <c r="R3208" s="469" t="inlineStr">
        <is>
          <t>ok</t>
        </is>
      </c>
      <c r="S3208" s="469" t="inlineStr">
        <is>
          <t xml:space="preserve"> text </t>
        </is>
      </c>
      <c r="T3208" s="426" t="inlineStr">
        <is>
          <t>Norway</t>
        </is>
      </c>
      <c r="U3208" s="5" t="inlineStr">
        <is>
          <t>useful output</t>
        </is>
      </c>
      <c r="V3208" s="465" t="n">
        <v>0.04</v>
      </c>
    </row>
    <row r="3209">
      <c r="B3209" s="5" t="inlineStr">
        <is>
          <t>EF.IC-AT.AT</t>
        </is>
      </c>
      <c r="C3209" s="5" t="inlineStr">
        <is>
          <t>EF.IC-AT.AT-Emissions-NH3</t>
        </is>
      </c>
      <c r="D3209" s="5" t="inlineStr">
        <is>
          <t>EF</t>
        </is>
      </c>
      <c r="E3209" s="5" t="inlineStr">
        <is>
          <t>IC</t>
        </is>
      </c>
      <c r="F3209" s="5">
        <f>VLOOKUP(E3209,'5.a Definitions'!E:F,2,FALSE)</f>
        <v/>
      </c>
      <c r="G3209" s="5" t="inlineStr">
        <is>
          <t>AT</t>
        </is>
      </c>
      <c r="H3209" s="5" t="inlineStr">
        <is>
          <t>AT</t>
        </is>
      </c>
      <c r="I3209" s="5">
        <f>VLOOKUP(H3209,'5.a Definitions'!E:F,2,FALSE)</f>
        <v/>
      </c>
      <c r="J3209" s="465" t="inlineStr">
        <is>
          <t xml:space="preserve"> Emissions </t>
        </is>
      </c>
      <c r="K3209" s="465" t="inlineStr">
        <is>
          <t xml:space="preserve"> industrial emissions </t>
        </is>
      </c>
      <c r="L3209" s="465" t="inlineStr">
        <is>
          <t xml:space="preserve"> reactive </t>
        </is>
      </c>
      <c r="M3209" s="465" t="inlineStr">
        <is>
          <t xml:space="preserve"> NH3 </t>
        </is>
      </c>
      <c r="N3209" s="466" t="n">
        <v>0.0100120228550784</v>
      </c>
      <c r="O3209" s="467" t="n">
        <v>0.1891799988251954</v>
      </c>
      <c r="P3209" s="468" t="n">
        <v>2002</v>
      </c>
      <c r="Q3209" s="469" t="inlineStr">
        <is>
          <t>CRLTAP Inventory Submissions</t>
        </is>
      </c>
      <c r="R3209" s="469" t="inlineStr">
        <is>
          <t>ok</t>
        </is>
      </c>
      <c r="S3209" s="469" t="inlineStr">
        <is>
          <t xml:space="preserve"> text </t>
        </is>
      </c>
      <c r="T3209" s="426" t="inlineStr">
        <is>
          <t>Norway</t>
        </is>
      </c>
      <c r="U3209" s="465" t="inlineStr">
        <is>
          <t xml:space="preserve"> N wasted </t>
        </is>
      </c>
      <c r="V3209" s="465" t="n">
        <v>0.04</v>
      </c>
    </row>
    <row r="3210">
      <c r="B3210" s="5" t="inlineStr">
        <is>
          <t>EF.IC-AT.AT</t>
        </is>
      </c>
      <c r="C3210" s="5" t="inlineStr">
        <is>
          <t>EF.IC-AT.AT-Emissions-NOx</t>
        </is>
      </c>
      <c r="D3210" s="5" t="inlineStr">
        <is>
          <t>EF</t>
        </is>
      </c>
      <c r="E3210" s="5" t="inlineStr">
        <is>
          <t>IC</t>
        </is>
      </c>
      <c r="F3210" s="5">
        <f>VLOOKUP(E3210,'5.a Definitions'!E:F,2,FALSE)</f>
        <v/>
      </c>
      <c r="G3210" s="5" t="inlineStr">
        <is>
          <t>AT</t>
        </is>
      </c>
      <c r="H3210" s="5" t="inlineStr">
        <is>
          <t>AT</t>
        </is>
      </c>
      <c r="I3210" s="5">
        <f>VLOOKUP(H3210,'5.a Definitions'!E:F,2,FALSE)</f>
        <v/>
      </c>
      <c r="J3210" s="465" t="inlineStr">
        <is>
          <t xml:space="preserve"> Emissions </t>
        </is>
      </c>
      <c r="K3210" s="465" t="inlineStr">
        <is>
          <t xml:space="preserve"> industrial emissions </t>
        </is>
      </c>
      <c r="L3210" s="465" t="inlineStr">
        <is>
          <t xml:space="preserve"> reactive </t>
        </is>
      </c>
      <c r="M3210" s="465" t="inlineStr">
        <is>
          <t xml:space="preserve"> NOx </t>
        </is>
      </c>
      <c r="N3210" s="466" t="n">
        <v>5.342534981822541</v>
      </c>
      <c r="O3210" s="467" t="n">
        <v>0.2641486016355599</v>
      </c>
      <c r="P3210" s="468" t="n">
        <v>2002</v>
      </c>
      <c r="Q3210" s="469" t="inlineStr">
        <is>
          <t>CRLTAP Inventory Submissions</t>
        </is>
      </c>
      <c r="R3210" s="469" t="inlineStr">
        <is>
          <t>ok</t>
        </is>
      </c>
      <c r="S3210" s="469" t="inlineStr">
        <is>
          <t xml:space="preserve"> text </t>
        </is>
      </c>
      <c r="T3210" s="426" t="inlineStr">
        <is>
          <t>Norway</t>
        </is>
      </c>
      <c r="U3210" s="465" t="inlineStr">
        <is>
          <t xml:space="preserve"> N wasted </t>
        </is>
      </c>
      <c r="V3210" s="465" t="n">
        <v>0.04</v>
      </c>
    </row>
    <row r="3211">
      <c r="B3211" s="5" t="inlineStr">
        <is>
          <t>EF.IC-AT.AT</t>
        </is>
      </c>
      <c r="C3211" s="5" t="inlineStr">
        <is>
          <t>EF.IC-AT.AT-Emissions-N2O</t>
        </is>
      </c>
      <c r="D3211" s="5" t="inlineStr">
        <is>
          <t>EF</t>
        </is>
      </c>
      <c r="E3211" s="5" t="inlineStr">
        <is>
          <t>IC</t>
        </is>
      </c>
      <c r="F3211" s="5">
        <f>VLOOKUP(E3211,'5.a Definitions'!E:F,2,FALSE)</f>
        <v/>
      </c>
      <c r="G3211" s="5" t="inlineStr">
        <is>
          <t>AT</t>
        </is>
      </c>
      <c r="H3211" s="5" t="inlineStr">
        <is>
          <t>AT</t>
        </is>
      </c>
      <c r="I3211" s="5">
        <f>VLOOKUP(H3211,'5.a Definitions'!E:F,2,FALSE)</f>
        <v/>
      </c>
      <c r="J3211" s="465" t="inlineStr">
        <is>
          <t xml:space="preserve"> Emissions </t>
        </is>
      </c>
      <c r="K3211" s="465" t="inlineStr">
        <is>
          <t xml:space="preserve"> industrial emissions </t>
        </is>
      </c>
      <c r="L3211" s="465" t="inlineStr">
        <is>
          <t xml:space="preserve"> reactive </t>
        </is>
      </c>
      <c r="M3211" s="465" t="inlineStr">
        <is>
          <t xml:space="preserve"> N2O </t>
        </is>
      </c>
      <c r="N3211" s="466" t="n">
        <v>0.07208832334899912</v>
      </c>
      <c r="O3211" s="467" t="n">
        <v>1.394797542306527</v>
      </c>
      <c r="P3211" s="468" t="n">
        <v>2002</v>
      </c>
      <c r="Q3211" s="469" t="inlineStr">
        <is>
          <t>UNFCCC CRT</t>
        </is>
      </c>
      <c r="R3211" s="469" t="inlineStr">
        <is>
          <t>ok</t>
        </is>
      </c>
      <c r="S3211" s="469" t="inlineStr">
        <is>
          <t xml:space="preserve"> text </t>
        </is>
      </c>
      <c r="T3211" s="426" t="inlineStr">
        <is>
          <t>Norway</t>
        </is>
      </c>
      <c r="U3211" s="465" t="inlineStr">
        <is>
          <t xml:space="preserve"> N wasted </t>
        </is>
      </c>
      <c r="V3211" s="465" t="n">
        <v>0.04</v>
      </c>
    </row>
    <row r="3212" ht="16" customHeight="1">
      <c r="B3212" s="5" t="inlineStr">
        <is>
          <t>EF.TR-AT.AT</t>
        </is>
      </c>
      <c r="C3212" s="5" t="inlineStr">
        <is>
          <t>EF.TR-AT.AT-Emissions-NH3</t>
        </is>
      </c>
      <c r="D3212" s="5" t="inlineStr">
        <is>
          <t>EF</t>
        </is>
      </c>
      <c r="E3212" s="5" t="inlineStr">
        <is>
          <t>TR</t>
        </is>
      </c>
      <c r="F3212" s="5">
        <f>VLOOKUP(E3212,'5.a Definitions'!E:F,2,FALSE)</f>
        <v/>
      </c>
      <c r="G3212" s="5" t="inlineStr">
        <is>
          <t>AT</t>
        </is>
      </c>
      <c r="H3212" s="5" t="inlineStr">
        <is>
          <t>AT</t>
        </is>
      </c>
      <c r="I3212" s="5">
        <f>VLOOKUP(H3212,'5.a Definitions'!E:F,2,FALSE)</f>
        <v/>
      </c>
      <c r="J3212" s="465" t="inlineStr">
        <is>
          <t xml:space="preserve"> Emissions </t>
        </is>
      </c>
      <c r="K3212" s="465" t="inlineStr">
        <is>
          <t xml:space="preserve"> transport emissions </t>
        </is>
      </c>
      <c r="L3212" s="465" t="inlineStr">
        <is>
          <t xml:space="preserve"> reactive </t>
        </is>
      </c>
      <c r="M3212" s="465" t="inlineStr">
        <is>
          <t xml:space="preserve"> NH3 </t>
        </is>
      </c>
      <c r="N3212" s="466" t="n">
        <v>1.65325773968955</v>
      </c>
      <c r="O3212" s="467" t="n">
        <v>0.4166491582968678</v>
      </c>
      <c r="P3212" s="468" t="n">
        <v>2002</v>
      </c>
      <c r="Q3212" s="469" t="inlineStr">
        <is>
          <t>CRLTAP Inventory Submissions</t>
        </is>
      </c>
      <c r="R3212" s="469" t="inlineStr">
        <is>
          <t>ok</t>
        </is>
      </c>
      <c r="S3212" s="469" t="inlineStr">
        <is>
          <t xml:space="preserve"> text </t>
        </is>
      </c>
      <c r="T3212" s="426" t="inlineStr">
        <is>
          <t>Norway</t>
        </is>
      </c>
      <c r="U3212" s="465" t="inlineStr">
        <is>
          <t xml:space="preserve"> N wasted </t>
        </is>
      </c>
      <c r="V3212" s="465" t="n">
        <v>0.04</v>
      </c>
    </row>
    <row r="3213">
      <c r="B3213" s="5" t="inlineStr">
        <is>
          <t>EF.TR-AT.AT</t>
        </is>
      </c>
      <c r="C3213" s="5" t="inlineStr">
        <is>
          <t>EF.TR-AT.AT-Emissions-NOx</t>
        </is>
      </c>
      <c r="D3213" s="5" t="inlineStr">
        <is>
          <t>EF</t>
        </is>
      </c>
      <c r="E3213" s="5" t="inlineStr">
        <is>
          <t>TR</t>
        </is>
      </c>
      <c r="F3213" s="5">
        <f>VLOOKUP(E3213,'5.a Definitions'!E:F,2,FALSE)</f>
        <v/>
      </c>
      <c r="G3213" s="5" t="inlineStr">
        <is>
          <t>AT</t>
        </is>
      </c>
      <c r="H3213" s="5" t="inlineStr">
        <is>
          <t>AT</t>
        </is>
      </c>
      <c r="I3213" s="5">
        <f>VLOOKUP(H3213,'5.a Definitions'!E:F,2,FALSE)</f>
        <v/>
      </c>
      <c r="J3213" s="465" t="inlineStr">
        <is>
          <t xml:space="preserve"> Emissions </t>
        </is>
      </c>
      <c r="K3213" s="465" t="inlineStr">
        <is>
          <t xml:space="preserve"> transport emissions </t>
        </is>
      </c>
      <c r="L3213" s="465" t="inlineStr">
        <is>
          <t xml:space="preserve"> reactive </t>
        </is>
      </c>
      <c r="M3213" s="465" t="inlineStr">
        <is>
          <t xml:space="preserve"> NOx </t>
        </is>
      </c>
      <c r="N3213" s="466" t="n">
        <v>27.82161512065199</v>
      </c>
      <c r="O3213" s="467" t="n">
        <v>0.1265717732874782</v>
      </c>
      <c r="P3213" s="468" t="n">
        <v>2002</v>
      </c>
      <c r="Q3213" s="469" t="inlineStr">
        <is>
          <t>CRLTAP Inventory Submissions</t>
        </is>
      </c>
      <c r="R3213" s="469" t="inlineStr">
        <is>
          <t>ok</t>
        </is>
      </c>
      <c r="S3213" s="469" t="inlineStr">
        <is>
          <t xml:space="preserve"> text </t>
        </is>
      </c>
      <c r="T3213" s="426" t="inlineStr">
        <is>
          <t>Norway</t>
        </is>
      </c>
      <c r="U3213" s="465" t="inlineStr">
        <is>
          <t xml:space="preserve"> N wasted </t>
        </is>
      </c>
      <c r="V3213" s="465" t="n">
        <v>0.04</v>
      </c>
    </row>
    <row r="3214" ht="16" customHeight="1">
      <c r="B3214" s="5" t="inlineStr">
        <is>
          <t>EF.TR-AT.AT</t>
        </is>
      </c>
      <c r="C3214" s="5" t="inlineStr">
        <is>
          <t>EF.TR-AT.AT-Emissions-N2O</t>
        </is>
      </c>
      <c r="D3214" s="5" t="inlineStr">
        <is>
          <t>EF</t>
        </is>
      </c>
      <c r="E3214" s="5" t="inlineStr">
        <is>
          <t>TR</t>
        </is>
      </c>
      <c r="F3214" s="5">
        <f>VLOOKUP(E3214,'5.a Definitions'!E:F,2,FALSE)</f>
        <v/>
      </c>
      <c r="G3214" s="5" t="inlineStr">
        <is>
          <t>AT</t>
        </is>
      </c>
      <c r="H3214" s="5" t="inlineStr">
        <is>
          <t>AT</t>
        </is>
      </c>
      <c r="I3214" s="5">
        <f>VLOOKUP(H3214,'5.a Definitions'!E:F,2,FALSE)</f>
        <v/>
      </c>
      <c r="J3214" s="465" t="inlineStr">
        <is>
          <t xml:space="preserve"> Emissions </t>
        </is>
      </c>
      <c r="K3214" s="465" t="inlineStr">
        <is>
          <t xml:space="preserve"> transport emissions </t>
        </is>
      </c>
      <c r="L3214" s="465" t="inlineStr">
        <is>
          <t xml:space="preserve"> reactive </t>
        </is>
      </c>
      <c r="M3214" s="465" t="inlineStr">
        <is>
          <t xml:space="preserve"> N2O </t>
        </is>
      </c>
      <c r="N3214" s="466" t="n">
        <v>0.2417775063260647</v>
      </c>
      <c r="O3214" s="467" t="n">
        <v>0.6463342428493242</v>
      </c>
      <c r="P3214" s="468" t="n">
        <v>2002</v>
      </c>
      <c r="Q3214" s="469" t="inlineStr">
        <is>
          <t>UNFCCC CRT</t>
        </is>
      </c>
      <c r="R3214" s="469" t="inlineStr">
        <is>
          <t>ok</t>
        </is>
      </c>
      <c r="S3214" s="469" t="inlineStr">
        <is>
          <t xml:space="preserve"> text </t>
        </is>
      </c>
      <c r="T3214" s="426" t="inlineStr">
        <is>
          <t>Norway</t>
        </is>
      </c>
      <c r="U3214" s="465" t="inlineStr">
        <is>
          <t xml:space="preserve"> N wasted </t>
        </is>
      </c>
      <c r="V3214" s="465" t="n">
        <v>0.04</v>
      </c>
    </row>
    <row r="3215" ht="16" customHeight="1">
      <c r="B3215" s="5" t="inlineStr">
        <is>
          <t>EF.TR-AT.AT</t>
        </is>
      </c>
      <c r="C3215" s="5" t="inlineStr">
        <is>
          <t>EF.TR-AT.AT-Emissions-N2</t>
        </is>
      </c>
      <c r="D3215" s="5" t="inlineStr">
        <is>
          <t>EF</t>
        </is>
      </c>
      <c r="E3215" s="5" t="inlineStr">
        <is>
          <t>TR</t>
        </is>
      </c>
      <c r="F3215" s="5">
        <f>VLOOKUP(E3215,'5.a Definitions'!E:F,2,FALSE)</f>
        <v/>
      </c>
      <c r="G3215" s="5" t="inlineStr">
        <is>
          <t>AT</t>
        </is>
      </c>
      <c r="H3215" s="5" t="inlineStr">
        <is>
          <t>AT</t>
        </is>
      </c>
      <c r="I3215" s="5">
        <f>VLOOKUP(H3215,'5.a Definitions'!E:F,2,FALSE)</f>
        <v/>
      </c>
      <c r="J3215" s="465" t="inlineStr">
        <is>
          <t xml:space="preserve"> Emissions </t>
        </is>
      </c>
      <c r="K3215" s="465" t="inlineStr">
        <is>
          <t xml:space="preserve"> transport emissions </t>
        </is>
      </c>
      <c r="L3215" s="465" t="inlineStr">
        <is>
          <t xml:space="preserve"> inert </t>
        </is>
      </c>
      <c r="M3215" s="465" t="inlineStr">
        <is>
          <t xml:space="preserve"> N2 </t>
        </is>
      </c>
      <c r="N3215" s="466" t="n">
        <v>0</v>
      </c>
      <c r="O3215" s="467" t="n">
        <v>0.2</v>
      </c>
      <c r="P3215" s="468" t="n">
        <v>2002</v>
      </c>
      <c r="Q3215" s="469" t="inlineStr">
        <is>
          <t>mass balance</t>
        </is>
      </c>
      <c r="R3215" s="469" t="inlineStr">
        <is>
          <t>ok</t>
        </is>
      </c>
      <c r="S3215" s="469" t="inlineStr">
        <is>
          <t xml:space="preserve"> text </t>
        </is>
      </c>
      <c r="T3215" s="426" t="inlineStr">
        <is>
          <t>Norway</t>
        </is>
      </c>
      <c r="U3215" s="465" t="inlineStr">
        <is>
          <t xml:space="preserve"> N wasted </t>
        </is>
      </c>
      <c r="V3215" s="465" t="n">
        <v>0.04</v>
      </c>
    </row>
    <row r="3216" ht="16" customHeight="1">
      <c r="B3216" s="5" t="inlineStr">
        <is>
          <t>EF.TR-RW.RW</t>
        </is>
      </c>
      <c r="C3216" s="5" t="inlineStr">
        <is>
          <t>EF.TR-RW.RW-Export of transport fuels-Nmix</t>
        </is>
      </c>
      <c r="D3216" s="5" t="inlineStr">
        <is>
          <t>EF</t>
        </is>
      </c>
      <c r="E3216" s="5" t="inlineStr">
        <is>
          <t>TR</t>
        </is>
      </c>
      <c r="F3216" s="5">
        <f>VLOOKUP(E3216,'5.a Definitions'!E:F,2,FALSE)</f>
        <v/>
      </c>
      <c r="G3216" s="5" t="inlineStr">
        <is>
          <t>RW</t>
        </is>
      </c>
      <c r="H3216" s="5" t="inlineStr">
        <is>
          <t>RW</t>
        </is>
      </c>
      <c r="I3216" s="5">
        <f>VLOOKUP(H3216,'5.a Definitions'!E:F,2,FALSE)</f>
        <v/>
      </c>
      <c r="J3216" s="465" t="inlineStr">
        <is>
          <t xml:space="preserve"> Export of transport fuels </t>
        </is>
      </c>
      <c r="K3216" s="465" t="inlineStr">
        <is>
          <t xml:space="preserve"> export of transport fuel </t>
        </is>
      </c>
      <c r="L3216" s="465" t="inlineStr">
        <is>
          <t xml:space="preserve"> reactive </t>
        </is>
      </c>
      <c r="M3216" s="465" t="inlineStr">
        <is>
          <t xml:space="preserve"> Nmix </t>
        </is>
      </c>
      <c r="N3216" s="466" t="n">
        <v>0.057978656</v>
      </c>
      <c r="O3216" s="467" t="n">
        <v>1.477634367083352</v>
      </c>
      <c r="P3216" s="468" t="n">
        <v>2002</v>
      </c>
      <c r="Q3216" s="469" t="inlineStr">
        <is>
          <t>SSB tab 08801</t>
        </is>
      </c>
      <c r="R3216" s="469" t="inlineStr">
        <is>
          <t>ok</t>
        </is>
      </c>
      <c r="S3216" s="469" t="inlineStr">
        <is>
          <t xml:space="preserve"> text </t>
        </is>
      </c>
      <c r="T3216" s="426" t="inlineStr">
        <is>
          <t>Norway</t>
        </is>
      </c>
      <c r="U3216" s="5" t="inlineStr">
        <is>
          <t>useful output</t>
        </is>
      </c>
      <c r="V3216" s="465" t="n">
        <v>0.04</v>
      </c>
    </row>
    <row r="3217" ht="16" customHeight="1">
      <c r="B3217" s="5" t="inlineStr">
        <is>
          <t>EF.OE-AT.AT</t>
        </is>
      </c>
      <c r="C3217" s="5" t="inlineStr">
        <is>
          <t>EF.OE-AT.AT-Emissions-NH3</t>
        </is>
      </c>
      <c r="D3217" s="5" t="inlineStr">
        <is>
          <t>EF</t>
        </is>
      </c>
      <c r="E3217" s="5" t="inlineStr">
        <is>
          <t>OE</t>
        </is>
      </c>
      <c r="F3217" s="5">
        <f>VLOOKUP(E3217,'5.a Definitions'!E:F,2,FALSE)</f>
        <v/>
      </c>
      <c r="G3217" s="5" t="inlineStr">
        <is>
          <t>AT</t>
        </is>
      </c>
      <c r="H3217" s="5" t="inlineStr">
        <is>
          <t>AT</t>
        </is>
      </c>
      <c r="I3217" s="5">
        <f>VLOOKUP(H3217,'5.a Definitions'!E:F,2,FALSE)</f>
        <v/>
      </c>
      <c r="J3217" s="465" t="inlineStr">
        <is>
          <t xml:space="preserve"> Emissions </t>
        </is>
      </c>
      <c r="K3217" s="465" t="inlineStr">
        <is>
          <t xml:space="preserve"> other fuels emissions </t>
        </is>
      </c>
      <c r="L3217" s="465" t="inlineStr">
        <is>
          <t xml:space="preserve"> reactive </t>
        </is>
      </c>
      <c r="M3217" s="465" t="inlineStr">
        <is>
          <t xml:space="preserve"> NH3 </t>
        </is>
      </c>
      <c r="N3217" s="466" t="n">
        <v>0.07722093631679999</v>
      </c>
      <c r="O3217" s="467" t="n">
        <v>0.5701409599464208</v>
      </c>
      <c r="P3217" s="468" t="n">
        <v>2002</v>
      </c>
      <c r="Q3217" s="469" t="inlineStr">
        <is>
          <t>CRLTAP Inventory Submissions</t>
        </is>
      </c>
      <c r="R3217" s="469" t="inlineStr">
        <is>
          <t>ok</t>
        </is>
      </c>
      <c r="S3217" s="469" t="inlineStr">
        <is>
          <t xml:space="preserve"> text </t>
        </is>
      </c>
      <c r="T3217" s="426" t="inlineStr">
        <is>
          <t>Norway</t>
        </is>
      </c>
      <c r="U3217" s="465" t="inlineStr">
        <is>
          <t xml:space="preserve"> N wasted </t>
        </is>
      </c>
      <c r="V3217" s="465" t="n">
        <v>0.04</v>
      </c>
    </row>
    <row r="3218" ht="16" customHeight="1">
      <c r="B3218" s="5" t="inlineStr">
        <is>
          <t>EF.OE-AT.AT</t>
        </is>
      </c>
      <c r="C3218" s="5" t="inlineStr">
        <is>
          <t>EF.OE-AT.AT-Emissions-NOx</t>
        </is>
      </c>
      <c r="D3218" s="5" t="inlineStr">
        <is>
          <t>EF</t>
        </is>
      </c>
      <c r="E3218" s="5" t="inlineStr">
        <is>
          <t>OE</t>
        </is>
      </c>
      <c r="F3218" s="5">
        <f>VLOOKUP(E3218,'5.a Definitions'!E:F,2,FALSE)</f>
        <v/>
      </c>
      <c r="G3218" s="5" t="inlineStr">
        <is>
          <t>AT</t>
        </is>
      </c>
      <c r="H3218" s="5" t="inlineStr">
        <is>
          <t>AT</t>
        </is>
      </c>
      <c r="I3218" s="5">
        <f>VLOOKUP(H3218,'5.a Definitions'!E:F,2,FALSE)</f>
        <v/>
      </c>
      <c r="J3218" s="465" t="inlineStr">
        <is>
          <t xml:space="preserve"> Emissions </t>
        </is>
      </c>
      <c r="K3218" s="465" t="inlineStr">
        <is>
          <t xml:space="preserve"> other fuels emissions </t>
        </is>
      </c>
      <c r="L3218" s="465" t="inlineStr">
        <is>
          <t xml:space="preserve"> reactive </t>
        </is>
      </c>
      <c r="M3218" s="465" t="inlineStr">
        <is>
          <t xml:space="preserve"> NOx </t>
        </is>
      </c>
      <c r="N3218" s="466" t="n">
        <v>9.946212524610019</v>
      </c>
      <c r="O3218" s="467" t="n">
        <v>0.2261795667445255</v>
      </c>
      <c r="P3218" s="468" t="n">
        <v>2002</v>
      </c>
      <c r="Q3218" s="469" t="inlineStr">
        <is>
          <t>CRLTAP Inventory Submissions</t>
        </is>
      </c>
      <c r="R3218" s="469" t="inlineStr">
        <is>
          <t>ok</t>
        </is>
      </c>
      <c r="S3218" s="469" t="inlineStr">
        <is>
          <t xml:space="preserve"> text </t>
        </is>
      </c>
      <c r="T3218" s="426" t="inlineStr">
        <is>
          <t>Norway</t>
        </is>
      </c>
      <c r="U3218" s="465" t="inlineStr">
        <is>
          <t xml:space="preserve"> N wasted </t>
        </is>
      </c>
      <c r="V3218" s="465" t="n">
        <v>0.04</v>
      </c>
    </row>
    <row r="3219" ht="16" customHeight="1">
      <c r="B3219" s="5" t="inlineStr">
        <is>
          <t>EF.OE-AT.AT</t>
        </is>
      </c>
      <c r="C3219" s="5" t="inlineStr">
        <is>
          <t>EF.OE-AT.AT-Emissions-N2O</t>
        </is>
      </c>
      <c r="D3219" s="5" t="inlineStr">
        <is>
          <t>EF</t>
        </is>
      </c>
      <c r="E3219" s="5" t="inlineStr">
        <is>
          <t>OE</t>
        </is>
      </c>
      <c r="F3219" s="5">
        <f>VLOOKUP(E3219,'5.a Definitions'!E:F,2,FALSE)</f>
        <v/>
      </c>
      <c r="G3219" s="5" t="inlineStr">
        <is>
          <t>AT</t>
        </is>
      </c>
      <c r="H3219" s="5" t="inlineStr">
        <is>
          <t>AT</t>
        </is>
      </c>
      <c r="I3219" s="5">
        <f>VLOOKUP(H3219,'5.a Definitions'!E:F,2,FALSE)</f>
        <v/>
      </c>
      <c r="J3219" s="465" t="inlineStr">
        <is>
          <t xml:space="preserve"> Emissions </t>
        </is>
      </c>
      <c r="K3219" s="465" t="inlineStr">
        <is>
          <t xml:space="preserve"> other fuels emissions </t>
        </is>
      </c>
      <c r="L3219" s="465" t="inlineStr">
        <is>
          <t xml:space="preserve"> reactive </t>
        </is>
      </c>
      <c r="M3219" s="465" t="inlineStr">
        <is>
          <t xml:space="preserve"> N2O </t>
        </is>
      </c>
      <c r="N3219" s="466" t="n">
        <v>0.08458472633832947</v>
      </c>
      <c r="O3219" s="467" t="n">
        <v>1.394797542306526</v>
      </c>
      <c r="P3219" s="468" t="n">
        <v>2002</v>
      </c>
      <c r="Q3219" s="469" t="inlineStr">
        <is>
          <t>UNFCCC CRT</t>
        </is>
      </c>
      <c r="R3219" s="469" t="inlineStr">
        <is>
          <t>ok</t>
        </is>
      </c>
      <c r="S3219" s="469" t="inlineStr">
        <is>
          <t xml:space="preserve"> text </t>
        </is>
      </c>
      <c r="T3219" s="426" t="inlineStr">
        <is>
          <t>Norway</t>
        </is>
      </c>
      <c r="U3219" s="465" t="inlineStr">
        <is>
          <t xml:space="preserve"> N wasted </t>
        </is>
      </c>
      <c r="V3219" s="465" t="n">
        <v>0.04</v>
      </c>
    </row>
    <row r="3220" ht="16" customHeight="1" thickBot="1">
      <c r="A3220" s="483" t="n"/>
      <c r="B3220" s="6" t="inlineStr">
        <is>
          <t>EF.OE-AT.AT</t>
        </is>
      </c>
      <c r="C3220" s="6" t="inlineStr">
        <is>
          <t>EF.OE-AT.AT-Emissions-N2</t>
        </is>
      </c>
      <c r="D3220" s="6" t="inlineStr">
        <is>
          <t>EF</t>
        </is>
      </c>
      <c r="E3220" s="6" t="inlineStr">
        <is>
          <t>OE</t>
        </is>
      </c>
      <c r="F3220" s="5">
        <f>VLOOKUP(E3220,'5.a Definitions'!E:F,2,FALSE)</f>
        <v/>
      </c>
      <c r="G3220" s="6" t="inlineStr">
        <is>
          <t>AT</t>
        </is>
      </c>
      <c r="H3220" s="6" t="inlineStr">
        <is>
          <t>AT</t>
        </is>
      </c>
      <c r="I3220" s="5">
        <f>VLOOKUP(H3220,'5.a Definitions'!E:F,2,FALSE)</f>
        <v/>
      </c>
      <c r="J3220" s="470" t="inlineStr">
        <is>
          <t xml:space="preserve"> Emissions </t>
        </is>
      </c>
      <c r="K3220" s="470" t="inlineStr">
        <is>
          <t xml:space="preserve"> other fuels emissions </t>
        </is>
      </c>
      <c r="L3220" s="470" t="inlineStr">
        <is>
          <t xml:space="preserve"> inert </t>
        </is>
      </c>
      <c r="M3220" s="470" t="inlineStr">
        <is>
          <t xml:space="preserve"> N2 </t>
        </is>
      </c>
      <c r="N3220" s="466" t="n">
        <v>0</v>
      </c>
      <c r="O3220" s="471" t="n">
        <v>0.2</v>
      </c>
      <c r="P3220" s="468" t="n">
        <v>2002</v>
      </c>
      <c r="Q3220" s="472" t="inlineStr">
        <is>
          <t>mass balance</t>
        </is>
      </c>
      <c r="R3220" s="469" t="inlineStr">
        <is>
          <t>ok</t>
        </is>
      </c>
      <c r="S3220" s="472" t="inlineStr">
        <is>
          <t xml:space="preserve"> text </t>
        </is>
      </c>
      <c r="T3220" s="426" t="inlineStr">
        <is>
          <t>Norway</t>
        </is>
      </c>
      <c r="U3220" s="470" t="inlineStr">
        <is>
          <t xml:space="preserve"> N wasted </t>
        </is>
      </c>
      <c r="V3220" s="470" t="n">
        <v>0.04</v>
      </c>
    </row>
    <row r="3221" ht="16" customHeight="1">
      <c r="A3221" s="487" t="inlineStr">
        <is>
          <t xml:space="preserve"> Materials and products </t>
        </is>
      </c>
      <c r="B3221" s="452" t="inlineStr">
        <is>
          <t>MP.FP-AG.SM</t>
        </is>
      </c>
      <c r="C3221" s="452" t="inlineStr">
        <is>
          <t>MP.FP-AG.SM-Seeds and planting material -Nmix</t>
        </is>
      </c>
      <c r="D3221" s="452" t="inlineStr">
        <is>
          <t>MP</t>
        </is>
      </c>
      <c r="E3221" s="452" t="inlineStr">
        <is>
          <t>FP</t>
        </is>
      </c>
      <c r="F3221" s="5">
        <f>VLOOKUP(E3221,'5.a Definitions'!E:F,2,FALSE)</f>
        <v/>
      </c>
      <c r="G3221" s="452" t="inlineStr">
        <is>
          <t>AG</t>
        </is>
      </c>
      <c r="H3221" s="452" t="inlineStr">
        <is>
          <t>SM</t>
        </is>
      </c>
      <c r="I3221" s="5">
        <f>VLOOKUP(H3221,'5.a Definitions'!E:F,2,FALSE)</f>
        <v/>
      </c>
      <c r="J3221" s="465" t="inlineStr">
        <is>
          <t xml:space="preserve"> Seeds and planting material  </t>
        </is>
      </c>
      <c r="K3221" s="465" t="inlineStr">
        <is>
          <t xml:space="preserve"> seeds and planting material </t>
        </is>
      </c>
      <c r="L3221" s="465" t="inlineStr">
        <is>
          <t xml:space="preserve"> reactive </t>
        </is>
      </c>
      <c r="M3221" s="465" t="inlineStr">
        <is>
          <t xml:space="preserve"> Nmix </t>
        </is>
      </c>
      <c r="N3221" s="466" t="n">
        <v>1.152837463602058</v>
      </c>
      <c r="O3221" s="467" t="n">
        <v>0.3206474724890265</v>
      </c>
      <c r="P3221" s="468" t="n">
        <v>2002</v>
      </c>
      <c r="Q3221" s="469" t="inlineStr">
        <is>
          <t>NIBIO Totalkalkylen</t>
        </is>
      </c>
      <c r="R3221" s="469" t="inlineStr">
        <is>
          <t>ok</t>
        </is>
      </c>
      <c r="S3221" s="469" t="inlineStr">
        <is>
          <t xml:space="preserve"> text </t>
        </is>
      </c>
      <c r="T3221" s="426" t="inlineStr">
        <is>
          <t>Norway</t>
        </is>
      </c>
      <c r="U3221" s="5" t="inlineStr">
        <is>
          <t>useful output</t>
        </is>
      </c>
      <c r="V3221" s="465" t="n">
        <v>0.04</v>
      </c>
    </row>
    <row r="3222" ht="16" customHeight="1">
      <c r="B3222" s="5" t="inlineStr">
        <is>
          <t>MP.FP-AG.MM</t>
        </is>
      </c>
      <c r="C3222" s="5" t="inlineStr">
        <is>
          <t>MP.FP-AG.MM-Farm animal feed-Nmix</t>
        </is>
      </c>
      <c r="D3222" s="5" t="inlineStr">
        <is>
          <t>MP</t>
        </is>
      </c>
      <c r="E3222" s="5" t="inlineStr">
        <is>
          <t>FP</t>
        </is>
      </c>
      <c r="F3222" s="5">
        <f>VLOOKUP(E3222,'5.a Definitions'!E:F,2,FALSE)</f>
        <v/>
      </c>
      <c r="G3222" s="5" t="inlineStr">
        <is>
          <t>AG</t>
        </is>
      </c>
      <c r="H3222" s="5" t="inlineStr">
        <is>
          <t>MM</t>
        </is>
      </c>
      <c r="I3222" s="5">
        <f>VLOOKUP(H3222,'5.a Definitions'!E:F,2,FALSE)</f>
        <v/>
      </c>
      <c r="J3222" s="465" t="inlineStr">
        <is>
          <t xml:space="preserve"> Farm animal feed </t>
        </is>
      </c>
      <c r="K3222" s="465" t="inlineStr">
        <is>
          <t xml:space="preserve"> farm animal feed </t>
        </is>
      </c>
      <c r="L3222" s="465" t="inlineStr">
        <is>
          <t xml:space="preserve"> reactive </t>
        </is>
      </c>
      <c r="M3222" s="465" t="inlineStr">
        <is>
          <t xml:space="preserve"> Nmix </t>
        </is>
      </c>
      <c r="N3222" s="466" t="n">
        <v>23.8400956</v>
      </c>
      <c r="O3222" s="467" t="n">
        <v>0.101643043811694</v>
      </c>
      <c r="P3222" s="468" t="n">
        <v>2002</v>
      </c>
      <c r="Q3222" s="469" t="inlineStr">
        <is>
          <t>Kraftfôrstatistikk</t>
        </is>
      </c>
      <c r="R3222" s="469" t="inlineStr">
        <is>
          <t>ok</t>
        </is>
      </c>
      <c r="S3222" s="469" t="inlineStr">
        <is>
          <t xml:space="preserve"> text </t>
        </is>
      </c>
      <c r="T3222" s="426" t="inlineStr">
        <is>
          <t>Norway</t>
        </is>
      </c>
      <c r="U3222" s="5" t="inlineStr">
        <is>
          <t>useful output</t>
        </is>
      </c>
      <c r="V3222" s="465" t="n">
        <v>0.04</v>
      </c>
    </row>
    <row r="3223" ht="16" customHeight="1">
      <c r="B3223" s="5" t="inlineStr">
        <is>
          <t>MP.FP-PR.SO</t>
        </is>
      </c>
      <c r="C3223" s="5" t="inlineStr">
        <is>
          <t>MP.FP-PR.SO-Food industry waste-Nmix</t>
        </is>
      </c>
      <c r="D3223" s="5" t="inlineStr">
        <is>
          <t>MP</t>
        </is>
      </c>
      <c r="E3223" s="5" t="inlineStr">
        <is>
          <t>FP</t>
        </is>
      </c>
      <c r="F3223" s="5">
        <f>VLOOKUP(E3223,'5.a Definitions'!E:F,2,FALSE)</f>
        <v/>
      </c>
      <c r="G3223" s="5" t="inlineStr">
        <is>
          <t>PR</t>
        </is>
      </c>
      <c r="H3223" s="5" t="inlineStr">
        <is>
          <t>SO</t>
        </is>
      </c>
      <c r="I3223" s="5">
        <f>VLOOKUP(H3223,'5.a Definitions'!E:F,2,FALSE)</f>
        <v/>
      </c>
      <c r="J3223" s="465" t="inlineStr">
        <is>
          <t xml:space="preserve"> Food industry waste </t>
        </is>
      </c>
      <c r="K3223" s="465" t="inlineStr">
        <is>
          <t xml:space="preserve"> food industry waste </t>
        </is>
      </c>
      <c r="L3223" s="465" t="inlineStr">
        <is>
          <t xml:space="preserve"> reactive </t>
        </is>
      </c>
      <c r="M3223" s="465" t="inlineStr">
        <is>
          <t xml:space="preserve"> Nmix </t>
        </is>
      </c>
      <c r="N3223" s="466" t="n">
        <v>1.237854330708661</v>
      </c>
      <c r="O3223" s="467" t="n">
        <v>0.798512978906231</v>
      </c>
      <c r="P3223" s="468" t="n">
        <v>2002</v>
      </c>
      <c r="Q3223" s="469" t="inlineStr">
        <is>
          <t>SSB</t>
        </is>
      </c>
      <c r="R3223" s="469" t="inlineStr">
        <is>
          <t>ok</t>
        </is>
      </c>
      <c r="S3223" s="469" t="inlineStr">
        <is>
          <t xml:space="preserve"> text </t>
        </is>
      </c>
      <c r="T3223" s="426" t="inlineStr">
        <is>
          <t>Norway</t>
        </is>
      </c>
      <c r="U3223" s="465" t="inlineStr">
        <is>
          <t xml:space="preserve"> N wasted </t>
        </is>
      </c>
      <c r="V3223" s="465" t="n">
        <v>0.04</v>
      </c>
    </row>
    <row r="3224" ht="16" customHeight="1">
      <c r="B3224" s="5" t="inlineStr">
        <is>
          <t>MP.FP-PR.WW</t>
        </is>
      </c>
      <c r="C3224" s="5" t="inlineStr">
        <is>
          <t>MP.FP-PR.WW-Food industry wastewater-Nmix</t>
        </is>
      </c>
      <c r="D3224" s="5" t="inlineStr">
        <is>
          <t>MP</t>
        </is>
      </c>
      <c r="E3224" s="5" t="inlineStr">
        <is>
          <t>FP</t>
        </is>
      </c>
      <c r="F3224" s="5">
        <f>VLOOKUP(E3224,'5.a Definitions'!E:F,2,FALSE)</f>
        <v/>
      </c>
      <c r="G3224" s="5" t="inlineStr">
        <is>
          <t>PR</t>
        </is>
      </c>
      <c r="H3224" s="5" t="inlineStr">
        <is>
          <t>WW</t>
        </is>
      </c>
      <c r="I3224" s="5">
        <f>VLOOKUP(H3224,'5.a Definitions'!E:F,2,FALSE)</f>
        <v/>
      </c>
      <c r="J3224" s="465" t="inlineStr">
        <is>
          <t xml:space="preserve"> Food industry wastewater </t>
        </is>
      </c>
      <c r="K3224" s="465" t="inlineStr">
        <is>
          <t xml:space="preserve"> food industry wastewater </t>
        </is>
      </c>
      <c r="L3224" s="465" t="inlineStr">
        <is>
          <t xml:space="preserve"> reactive </t>
        </is>
      </c>
      <c r="M3224" s="465" t="inlineStr">
        <is>
          <t xml:space="preserve"> Nmix </t>
        </is>
      </c>
      <c r="N3224" s="466" t="n">
        <v>0.06669111594202899</v>
      </c>
      <c r="O3224" s="467" t="n">
        <v>0.1607827513137396</v>
      </c>
      <c r="P3224" s="468" t="n">
        <v>2002</v>
      </c>
      <c r="Q3224" s="469" t="inlineStr">
        <is>
          <t>Miljødirektoratet</t>
        </is>
      </c>
      <c r="R3224" s="469" t="inlineStr">
        <is>
          <t>ok</t>
        </is>
      </c>
      <c r="S3224" s="469" t="inlineStr">
        <is>
          <t xml:space="preserve"> text </t>
        </is>
      </c>
      <c r="T3224" s="426" t="inlineStr">
        <is>
          <t>Norway</t>
        </is>
      </c>
      <c r="U3224" s="465" t="inlineStr">
        <is>
          <t xml:space="preserve"> N wasted </t>
        </is>
      </c>
      <c r="V3224" s="465" t="n">
        <v>0.04</v>
      </c>
    </row>
    <row r="3225" ht="16" customHeight="1">
      <c r="B3225" s="5" t="inlineStr">
        <is>
          <t>MP.FP-HS.HS</t>
        </is>
      </c>
      <c r="C3225" s="5" t="inlineStr">
        <is>
          <t>MP.FP-HS.HS-Food products-Nmix</t>
        </is>
      </c>
      <c r="D3225" s="5" t="inlineStr">
        <is>
          <t>MP</t>
        </is>
      </c>
      <c r="E3225" s="5" t="inlineStr">
        <is>
          <t>FP</t>
        </is>
      </c>
      <c r="F3225" s="5">
        <f>VLOOKUP(E3225,'5.a Definitions'!E:F,2,FALSE)</f>
        <v/>
      </c>
      <c r="G3225" s="5" t="inlineStr">
        <is>
          <t>HS</t>
        </is>
      </c>
      <c r="H3225" s="5" t="inlineStr">
        <is>
          <t>HS</t>
        </is>
      </c>
      <c r="I3225" s="5">
        <f>VLOOKUP(H3225,'5.a Definitions'!E:F,2,FALSE)</f>
        <v/>
      </c>
      <c r="J3225" s="465" t="inlineStr">
        <is>
          <t xml:space="preserve"> Food products </t>
        </is>
      </c>
      <c r="K3225" s="465" t="inlineStr">
        <is>
          <t xml:space="preserve"> food products </t>
        </is>
      </c>
      <c r="L3225" s="465" t="inlineStr">
        <is>
          <t xml:space="preserve"> reactive </t>
        </is>
      </c>
      <c r="M3225" s="465" t="inlineStr">
        <is>
          <t xml:space="preserve"> Nmix </t>
        </is>
      </c>
      <c r="N3225" s="466" t="n">
        <v>25.1988067814206</v>
      </c>
      <c r="O3225" s="467" t="n">
        <v>0.1788180661440076</v>
      </c>
      <c r="P3225" s="468" t="n">
        <v>2002</v>
      </c>
      <c r="Q3225" s="469" t="inlineStr">
        <is>
          <t>SSB</t>
        </is>
      </c>
      <c r="R3225" s="469" t="inlineStr">
        <is>
          <t>ok</t>
        </is>
      </c>
      <c r="S3225" s="469" t="inlineStr">
        <is>
          <t xml:space="preserve"> text </t>
        </is>
      </c>
      <c r="T3225" s="426" t="inlineStr">
        <is>
          <t>Norway</t>
        </is>
      </c>
      <c r="U3225" s="5" t="inlineStr">
        <is>
          <t>useful output</t>
        </is>
      </c>
      <c r="V3225" s="465" t="n">
        <v>0.04</v>
      </c>
    </row>
    <row r="3226" ht="16" customHeight="1">
      <c r="B3226" s="5" t="inlineStr">
        <is>
          <t>MP.FP-HY.SW</t>
        </is>
      </c>
      <c r="C3226" s="5" t="inlineStr">
        <is>
          <t>MP.FP-HY.SW-Untreated wastewater-Nmix</t>
        </is>
      </c>
      <c r="D3226" s="5" t="inlineStr">
        <is>
          <t>MP</t>
        </is>
      </c>
      <c r="E3226" s="5" t="inlineStr">
        <is>
          <t>FP</t>
        </is>
      </c>
      <c r="F3226" s="5">
        <f>VLOOKUP(E3226,'5.a Definitions'!E:F,2,FALSE)</f>
        <v/>
      </c>
      <c r="G3226" s="5" t="inlineStr">
        <is>
          <t>HY</t>
        </is>
      </c>
      <c r="H3226" s="5" t="inlineStr">
        <is>
          <t>SW</t>
        </is>
      </c>
      <c r="I3226" s="5">
        <f>VLOOKUP(H3226,'5.a Definitions'!E:F,2,FALSE)</f>
        <v/>
      </c>
      <c r="J3226" s="465" t="inlineStr">
        <is>
          <t xml:space="preserve"> Untreated wastewater </t>
        </is>
      </c>
      <c r="K3226" s="465" t="inlineStr">
        <is>
          <t xml:space="preserve"> food industry untreated wastewater </t>
        </is>
      </c>
      <c r="L3226" s="465" t="inlineStr">
        <is>
          <t xml:space="preserve"> reactive </t>
        </is>
      </c>
      <c r="M3226" s="465" t="inlineStr">
        <is>
          <t xml:space="preserve"> Nmix </t>
        </is>
      </c>
      <c r="N3226" s="466" t="n">
        <v>0.4021</v>
      </c>
      <c r="O3226" s="467" t="n">
        <v>0.2680871868291786</v>
      </c>
      <c r="P3226" s="468" t="n">
        <v>2002</v>
      </c>
      <c r="Q3226" s="469" t="inlineStr">
        <is>
          <t>Miljødirektoratet</t>
        </is>
      </c>
      <c r="R3226" s="469" t="inlineStr">
        <is>
          <t>ok</t>
        </is>
      </c>
      <c r="S3226" s="469" t="inlineStr">
        <is>
          <t xml:space="preserve"> text </t>
        </is>
      </c>
      <c r="T3226" s="426" t="inlineStr">
        <is>
          <t>Norway</t>
        </is>
      </c>
      <c r="U3226" s="465" t="inlineStr">
        <is>
          <t xml:space="preserve"> N wasted </t>
        </is>
      </c>
      <c r="V3226" s="465" t="n">
        <v>0.04</v>
      </c>
    </row>
    <row r="3227" ht="16" customHeight="1">
      <c r="B3227" s="5" t="inlineStr">
        <is>
          <t>MP.FP-HY.AC</t>
        </is>
      </c>
      <c r="C3227" s="5" t="inlineStr">
        <is>
          <t>MP.FP-HY.AC-Feed to freshwater aquaculture-Nmix</t>
        </is>
      </c>
      <c r="D3227" s="5" t="inlineStr">
        <is>
          <t>MP</t>
        </is>
      </c>
      <c r="E3227" s="5" t="inlineStr">
        <is>
          <t>FP</t>
        </is>
      </c>
      <c r="F3227" s="5">
        <f>VLOOKUP(E3227,'5.a Definitions'!E:F,2,FALSE)</f>
        <v/>
      </c>
      <c r="G3227" s="5" t="inlineStr">
        <is>
          <t>HY</t>
        </is>
      </c>
      <c r="H3227" s="5" t="inlineStr">
        <is>
          <t>AC</t>
        </is>
      </c>
      <c r="I3227" s="5">
        <f>VLOOKUP(H3227,'5.a Definitions'!E:F,2,FALSE)</f>
        <v/>
      </c>
      <c r="J3227" s="465" t="inlineStr">
        <is>
          <t xml:space="preserve"> Feed to freshwater aquaculture </t>
        </is>
      </c>
      <c r="K3227" s="465" t="inlineStr">
        <is>
          <t xml:space="preserve"> feed to freshwater aquaculture </t>
        </is>
      </c>
      <c r="L3227" s="465" t="inlineStr">
        <is>
          <t xml:space="preserve"> reactive </t>
        </is>
      </c>
      <c r="M3227" s="465" t="inlineStr">
        <is>
          <t xml:space="preserve"> Nmix </t>
        </is>
      </c>
      <c r="N3227" s="466" t="n">
        <v>0</v>
      </c>
      <c r="O3227" s="467" t="n">
        <v>0.2</v>
      </c>
      <c r="P3227" s="468" t="n">
        <v>2002</v>
      </c>
      <c r="Q3227" s="469" t="inlineStr">
        <is>
          <t>no production</t>
        </is>
      </c>
      <c r="R3227" s="469" t="inlineStr">
        <is>
          <t>ok</t>
        </is>
      </c>
      <c r="S3227" s="469" t="inlineStr">
        <is>
          <t xml:space="preserve"> text </t>
        </is>
      </c>
      <c r="T3227" s="426" t="inlineStr">
        <is>
          <t>Norway</t>
        </is>
      </c>
      <c r="U3227" s="5" t="inlineStr">
        <is>
          <t>useful output</t>
        </is>
      </c>
      <c r="V3227" s="465" t="n">
        <v>0.04</v>
      </c>
    </row>
    <row r="3228" ht="16" customHeight="1">
      <c r="B3228" s="5" t="inlineStr">
        <is>
          <t>MP.FP-HY.AC</t>
        </is>
      </c>
      <c r="C3228" s="5" t="inlineStr">
        <is>
          <t>MP.FP-HY.AC-Feed to coastal aquaculture-Nmix</t>
        </is>
      </c>
      <c r="D3228" s="5" t="inlineStr">
        <is>
          <t>MP</t>
        </is>
      </c>
      <c r="E3228" s="5" t="inlineStr">
        <is>
          <t>FP</t>
        </is>
      </c>
      <c r="F3228" s="5">
        <f>VLOOKUP(E3228,'5.a Definitions'!E:F,2,FALSE)</f>
        <v/>
      </c>
      <c r="G3228" s="5" t="inlineStr">
        <is>
          <t>HY</t>
        </is>
      </c>
      <c r="H3228" s="5" t="inlineStr">
        <is>
          <t>AC</t>
        </is>
      </c>
      <c r="I3228" s="5">
        <f>VLOOKUP(H3228,'5.a Definitions'!E:F,2,FALSE)</f>
        <v/>
      </c>
      <c r="J3228" s="465" t="inlineStr">
        <is>
          <t xml:space="preserve"> Feed to coastal aquaculture </t>
        </is>
      </c>
      <c r="K3228" s="465" t="inlineStr">
        <is>
          <t xml:space="preserve"> feed to coastal aquaculture </t>
        </is>
      </c>
      <c r="L3228" s="465" t="inlineStr">
        <is>
          <t xml:space="preserve"> reactive </t>
        </is>
      </c>
      <c r="M3228" s="465" t="inlineStr">
        <is>
          <t xml:space="preserve"> Nmix </t>
        </is>
      </c>
      <c r="N3228" s="466" t="n">
        <v>10.72297708006279</v>
      </c>
      <c r="O3228" s="467" t="n">
        <v>0.4163596473763527</v>
      </c>
      <c r="P3228" s="468" t="n">
        <v>2002</v>
      </c>
      <c r="Q3228" s="469" t="inlineStr">
        <is>
          <t>Fiskeridirektoratet</t>
        </is>
      </c>
      <c r="R3228" s="469" t="inlineStr">
        <is>
          <t>ok</t>
        </is>
      </c>
      <c r="S3228" s="469" t="inlineStr">
        <is>
          <t xml:space="preserve"> text </t>
        </is>
      </c>
      <c r="T3228" s="426" t="inlineStr">
        <is>
          <t>Norway</t>
        </is>
      </c>
      <c r="U3228" s="5" t="inlineStr">
        <is>
          <t>useful output</t>
        </is>
      </c>
      <c r="V3228" s="465" t="n">
        <v>0.04</v>
      </c>
    </row>
    <row r="3229" ht="16" customHeight="1">
      <c r="B3229" s="5" t="inlineStr">
        <is>
          <t>MP.FP-RW.RW</t>
        </is>
      </c>
      <c r="C3229" s="5" t="inlineStr">
        <is>
          <t>MP.FP-RW.RW-Food export-Nmix</t>
        </is>
      </c>
      <c r="D3229" s="5" t="inlineStr">
        <is>
          <t>MP</t>
        </is>
      </c>
      <c r="E3229" s="5" t="inlineStr">
        <is>
          <t>FP</t>
        </is>
      </c>
      <c r="F3229" s="5">
        <f>VLOOKUP(E3229,'5.a Definitions'!E:F,2,FALSE)</f>
        <v/>
      </c>
      <c r="G3229" s="5" t="inlineStr">
        <is>
          <t>RW</t>
        </is>
      </c>
      <c r="H3229" s="5" t="inlineStr">
        <is>
          <t>RW</t>
        </is>
      </c>
      <c r="I3229" s="5">
        <f>VLOOKUP(H3229,'5.a Definitions'!E:F,2,FALSE)</f>
        <v/>
      </c>
      <c r="J3229" s="465" t="inlineStr">
        <is>
          <t xml:space="preserve"> Food export </t>
        </is>
      </c>
      <c r="K3229" s="465" t="inlineStr">
        <is>
          <t xml:space="preserve"> food export </t>
        </is>
      </c>
      <c r="L3229" s="465" t="inlineStr">
        <is>
          <t xml:space="preserve"> reactive </t>
        </is>
      </c>
      <c r="M3229" s="465" t="inlineStr">
        <is>
          <t xml:space="preserve"> Nmix </t>
        </is>
      </c>
      <c r="N3229" s="466" t="n">
        <v>49.46094525800002</v>
      </c>
      <c r="O3229" s="467" t="n">
        <v>0.2037749159731964</v>
      </c>
      <c r="P3229" s="468" t="n">
        <v>2002</v>
      </c>
      <c r="Q3229" s="469" t="inlineStr">
        <is>
          <t>SSB tab 08801</t>
        </is>
      </c>
      <c r="R3229" s="469" t="inlineStr">
        <is>
          <t>ok</t>
        </is>
      </c>
      <c r="S3229" s="469" t="inlineStr">
        <is>
          <t xml:space="preserve"> text </t>
        </is>
      </c>
      <c r="T3229" s="426" t="inlineStr">
        <is>
          <t>Norway</t>
        </is>
      </c>
      <c r="U3229" s="5" t="inlineStr">
        <is>
          <t>useful output</t>
        </is>
      </c>
      <c r="V3229" s="465" t="n">
        <v>0.04</v>
      </c>
    </row>
    <row r="3230" ht="16" customHeight="1">
      <c r="B3230" s="475" t="inlineStr">
        <is>
          <t>MP.FP-RW.RW</t>
        </is>
      </c>
      <c r="C3230" s="475" t="inlineStr">
        <is>
          <t>MP.FP-RW.RW-Feed export-Nmix</t>
        </is>
      </c>
      <c r="D3230" s="475" t="inlineStr">
        <is>
          <t>MP</t>
        </is>
      </c>
      <c r="E3230" s="475" t="inlineStr">
        <is>
          <t>FP</t>
        </is>
      </c>
      <c r="F3230" s="5">
        <f>VLOOKUP(E3230,'5.a Definitions'!E:F,2,FALSE)</f>
        <v/>
      </c>
      <c r="G3230" s="475" t="inlineStr">
        <is>
          <t>RW</t>
        </is>
      </c>
      <c r="H3230" s="475" t="inlineStr">
        <is>
          <t>RW</t>
        </is>
      </c>
      <c r="I3230" s="5">
        <f>VLOOKUP(H3230,'5.a Definitions'!E:F,2,FALSE)</f>
        <v/>
      </c>
      <c r="J3230" s="465" t="inlineStr">
        <is>
          <t>Feed export</t>
        </is>
      </c>
      <c r="K3230" s="465" t="inlineStr">
        <is>
          <t>feed export</t>
        </is>
      </c>
      <c r="L3230" s="465" t="inlineStr">
        <is>
          <t>reactive</t>
        </is>
      </c>
      <c r="M3230" s="465" t="inlineStr">
        <is>
          <t>Nmix</t>
        </is>
      </c>
      <c r="N3230" s="466" t="n">
        <v>14.681630836</v>
      </c>
      <c r="O3230" s="467" t="n">
        <v>0.1367999846335673</v>
      </c>
      <c r="P3230" s="468" t="n">
        <v>2002</v>
      </c>
      <c r="Q3230" s="469" t="inlineStr">
        <is>
          <t>SSB tab 08801</t>
        </is>
      </c>
      <c r="R3230" s="469" t="inlineStr">
        <is>
          <t>ok</t>
        </is>
      </c>
      <c r="S3230" s="469" t="inlineStr">
        <is>
          <t>text</t>
        </is>
      </c>
      <c r="T3230" s="476" t="inlineStr">
        <is>
          <t>Norway</t>
        </is>
      </c>
      <c r="U3230" s="5" t="inlineStr">
        <is>
          <t>useful output</t>
        </is>
      </c>
      <c r="V3230" s="465">
        <f>(O3072*N3072)^2</f>
        <v/>
      </c>
    </row>
    <row r="3231" ht="16" customHeight="1">
      <c r="B3231" s="5" t="inlineStr">
        <is>
          <t>MP.OP-AG.SM</t>
        </is>
      </c>
      <c r="C3231" s="5" t="inlineStr">
        <is>
          <t>MP.OP-AG.SM-Mineral fertilizer-Nmix</t>
        </is>
      </c>
      <c r="D3231" s="5" t="inlineStr">
        <is>
          <t>MP</t>
        </is>
      </c>
      <c r="E3231" s="5" t="inlineStr">
        <is>
          <t>OP</t>
        </is>
      </c>
      <c r="F3231" s="5">
        <f>VLOOKUP(E3231,'5.a Definitions'!E:F,2,FALSE)</f>
        <v/>
      </c>
      <c r="G3231" s="5" t="inlineStr">
        <is>
          <t>AG</t>
        </is>
      </c>
      <c r="H3231" s="5" t="inlineStr">
        <is>
          <t>SM</t>
        </is>
      </c>
      <c r="I3231" s="5">
        <f>VLOOKUP(H3231,'5.a Definitions'!E:F,2,FALSE)</f>
        <v/>
      </c>
      <c r="J3231" s="465" t="inlineStr">
        <is>
          <t xml:space="preserve"> Mineral fertilizer </t>
        </is>
      </c>
      <c r="K3231" s="465" t="inlineStr">
        <is>
          <t xml:space="preserve"> mineral fertilizer to agriculture </t>
        </is>
      </c>
      <c r="L3231" s="465" t="inlineStr">
        <is>
          <t xml:space="preserve"> reactive </t>
        </is>
      </c>
      <c r="M3231" s="465" t="inlineStr">
        <is>
          <t xml:space="preserve"> Nmix </t>
        </is>
      </c>
      <c r="N3231" s="466" t="n">
        <v>60.085</v>
      </c>
      <c r="O3231" s="467" t="n">
        <v>0.5295032082476534</v>
      </c>
      <c r="P3231" s="468" t="n">
        <v>2002</v>
      </c>
      <c r="Q3231" s="469" t="inlineStr">
        <is>
          <t>FAOSTAT Fertilizer by nutrient (Agricultural Use - Import)</t>
        </is>
      </c>
      <c r="R3231" s="469" t="inlineStr">
        <is>
          <t>ok</t>
        </is>
      </c>
      <c r="S3231" s="469" t="inlineStr">
        <is>
          <t xml:space="preserve"> text </t>
        </is>
      </c>
      <c r="T3231" s="426" t="inlineStr">
        <is>
          <t>Norway</t>
        </is>
      </c>
      <c r="U3231" s="5" t="inlineStr">
        <is>
          <t>useful output</t>
        </is>
      </c>
      <c r="V3231" s="465" t="n">
        <v>0.04</v>
      </c>
    </row>
    <row r="3232" ht="16" customHeight="1">
      <c r="B3232" s="475" t="inlineStr">
        <is>
          <t>MP.OP-EF.IC</t>
        </is>
      </c>
      <c r="C3232" s="475" t="inlineStr">
        <is>
          <t>MP.OP-EF.IC-Industrial waste fuels-Nmix</t>
        </is>
      </c>
      <c r="D3232" s="475" t="inlineStr">
        <is>
          <t>MP</t>
        </is>
      </c>
      <c r="E3232" s="475" t="inlineStr">
        <is>
          <t>OP</t>
        </is>
      </c>
      <c r="F3232" s="5">
        <f>VLOOKUP(E3232,'5.a Definitions'!E:F,2,FALSE)</f>
        <v/>
      </c>
      <c r="G3232" s="475" t="inlineStr">
        <is>
          <t>EF</t>
        </is>
      </c>
      <c r="H3232" s="475" t="inlineStr">
        <is>
          <t>IC</t>
        </is>
      </c>
      <c r="I3232" s="5">
        <f>VLOOKUP(H3232,'5.a Definitions'!E:F,2,FALSE)</f>
        <v/>
      </c>
      <c r="J3232" s="465" t="inlineStr">
        <is>
          <t>Industrial waste fuel</t>
        </is>
      </c>
      <c r="K3232" s="465" t="inlineStr">
        <is>
          <t>industrial waste fuel</t>
        </is>
      </c>
      <c r="L3232" s="465" t="inlineStr">
        <is>
          <t>reactive</t>
        </is>
      </c>
      <c r="M3232" s="465" t="inlineStr">
        <is>
          <t>Nmix</t>
        </is>
      </c>
      <c r="N3232" s="466" t="n">
        <v>3.895894563339894</v>
      </c>
      <c r="O3232" s="467" t="n">
        <v>0.5217415704269001</v>
      </c>
      <c r="P3232" s="468" t="n">
        <v>2002</v>
      </c>
      <c r="Q3232" s="469" t="inlineStr">
        <is>
          <t>SSB</t>
        </is>
      </c>
      <c r="R3232" s="469" t="inlineStr">
        <is>
          <t>ok</t>
        </is>
      </c>
      <c r="S3232" s="469" t="inlineStr">
        <is>
          <t>text</t>
        </is>
      </c>
      <c r="T3232" s="476" t="inlineStr">
        <is>
          <t>Norway</t>
        </is>
      </c>
      <c r="U3232" s="5" t="inlineStr">
        <is>
          <t>useful output</t>
        </is>
      </c>
      <c r="V3232" s="465">
        <f>(#REF!*#REF!)^2</f>
        <v/>
      </c>
    </row>
    <row r="3233" ht="16" customHeight="1">
      <c r="B3233" s="5" t="inlineStr">
        <is>
          <t>MP.OP-PR.SO</t>
        </is>
      </c>
      <c r="C3233" s="5" t="inlineStr">
        <is>
          <t>MP.OP-PR.SO-Other industry waste-Nmix</t>
        </is>
      </c>
      <c r="D3233" s="5" t="inlineStr">
        <is>
          <t>MP</t>
        </is>
      </c>
      <c r="E3233" s="5" t="inlineStr">
        <is>
          <t>OP</t>
        </is>
      </c>
      <c r="F3233" s="5">
        <f>VLOOKUP(E3233,'5.a Definitions'!E:F,2,FALSE)</f>
        <v/>
      </c>
      <c r="G3233" s="5" t="inlineStr">
        <is>
          <t>PR</t>
        </is>
      </c>
      <c r="H3233" s="5" t="inlineStr">
        <is>
          <t>SO</t>
        </is>
      </c>
      <c r="I3233" s="5">
        <f>VLOOKUP(H3233,'5.a Definitions'!E:F,2,FALSE)</f>
        <v/>
      </c>
      <c r="J3233" s="465" t="inlineStr">
        <is>
          <t xml:space="preserve"> Other industry waste </t>
        </is>
      </c>
      <c r="K3233" s="465" t="inlineStr">
        <is>
          <t xml:space="preserve"> other industry waste </t>
        </is>
      </c>
      <c r="L3233" s="465" t="inlineStr">
        <is>
          <t xml:space="preserve"> reactive </t>
        </is>
      </c>
      <c r="M3233" s="465" t="inlineStr">
        <is>
          <t xml:space="preserve"> Nmix </t>
        </is>
      </c>
      <c r="N3233" s="466" t="n">
        <v>5.6366</v>
      </c>
      <c r="O3233" s="467" t="n">
        <v>0.5146586361379634</v>
      </c>
      <c r="P3233" s="468" t="n">
        <v>2002</v>
      </c>
      <c r="Q3233" s="469" t="inlineStr">
        <is>
          <t>SSB</t>
        </is>
      </c>
      <c r="R3233" s="469" t="inlineStr">
        <is>
          <t>ok</t>
        </is>
      </c>
      <c r="S3233" s="469" t="inlineStr">
        <is>
          <t xml:space="preserve"> text </t>
        </is>
      </c>
      <c r="T3233" s="426" t="inlineStr">
        <is>
          <t>Norway</t>
        </is>
      </c>
      <c r="U3233" s="465" t="inlineStr">
        <is>
          <t xml:space="preserve"> N wasted </t>
        </is>
      </c>
      <c r="V3233" s="465" t="n">
        <v>0.04</v>
      </c>
    </row>
    <row r="3234" ht="16" customHeight="1">
      <c r="B3234" s="5" t="inlineStr">
        <is>
          <t>MP.OP-PR.WW</t>
        </is>
      </c>
      <c r="C3234" s="5" t="inlineStr">
        <is>
          <t>MP.OP-PR.WW-Other industry wastewater-Nmix</t>
        </is>
      </c>
      <c r="D3234" s="5" t="inlineStr">
        <is>
          <t>MP</t>
        </is>
      </c>
      <c r="E3234" s="5" t="inlineStr">
        <is>
          <t>OP</t>
        </is>
      </c>
      <c r="F3234" s="5">
        <f>VLOOKUP(E3234,'5.a Definitions'!E:F,2,FALSE)</f>
        <v/>
      </c>
      <c r="G3234" s="5" t="inlineStr">
        <is>
          <t>PR</t>
        </is>
      </c>
      <c r="H3234" s="5" t="inlineStr">
        <is>
          <t>WW</t>
        </is>
      </c>
      <c r="I3234" s="5">
        <f>VLOOKUP(H3234,'5.a Definitions'!E:F,2,FALSE)</f>
        <v/>
      </c>
      <c r="J3234" s="465" t="inlineStr">
        <is>
          <t xml:space="preserve"> Other industry wastewater </t>
        </is>
      </c>
      <c r="K3234" s="465" t="inlineStr">
        <is>
          <t xml:space="preserve"> other industry wastewater </t>
        </is>
      </c>
      <c r="L3234" s="465" t="inlineStr">
        <is>
          <t xml:space="preserve"> reactive </t>
        </is>
      </c>
      <c r="M3234" s="465" t="inlineStr">
        <is>
          <t xml:space="preserve"> Nmix </t>
        </is>
      </c>
      <c r="N3234" s="466" t="n">
        <v>0.05269699999999999</v>
      </c>
      <c r="O3234" s="467" t="n">
        <v>0.1935105077384098</v>
      </c>
      <c r="P3234" s="468" t="n">
        <v>2002</v>
      </c>
      <c r="Q3234" s="469" t="inlineStr">
        <is>
          <t>Miljødirektoratet</t>
        </is>
      </c>
      <c r="R3234" s="469" t="inlineStr">
        <is>
          <t>ok</t>
        </is>
      </c>
      <c r="S3234" s="469" t="inlineStr">
        <is>
          <t xml:space="preserve"> text </t>
        </is>
      </c>
      <c r="T3234" s="426" t="inlineStr">
        <is>
          <t>Norway</t>
        </is>
      </c>
      <c r="U3234" s="465" t="inlineStr">
        <is>
          <t xml:space="preserve"> N wasted </t>
        </is>
      </c>
      <c r="V3234" s="465" t="n">
        <v>0.04</v>
      </c>
    </row>
    <row r="3235" ht="16" customHeight="1">
      <c r="B3235" s="5" t="inlineStr">
        <is>
          <t>MP.OP-HS.HS</t>
        </is>
      </c>
      <c r="C3235" s="5" t="inlineStr">
        <is>
          <t>MP.OP-HS.HS-Mineral fertilizer-Nmix</t>
        </is>
      </c>
      <c r="D3235" s="5" t="inlineStr">
        <is>
          <t>MP</t>
        </is>
      </c>
      <c r="E3235" s="5" t="inlineStr">
        <is>
          <t>OP</t>
        </is>
      </c>
      <c r="F3235" s="5">
        <f>VLOOKUP(E3235,'5.a Definitions'!E:F,2,FALSE)</f>
        <v/>
      </c>
      <c r="G3235" s="5" t="inlineStr">
        <is>
          <t>HS</t>
        </is>
      </c>
      <c r="H3235" s="5" t="inlineStr">
        <is>
          <t>HS</t>
        </is>
      </c>
      <c r="I3235" s="5">
        <f>VLOOKUP(H3235,'5.a Definitions'!E:F,2,FALSE)</f>
        <v/>
      </c>
      <c r="J3235" s="465" t="inlineStr">
        <is>
          <t xml:space="preserve"> Mineral fertilizer </t>
        </is>
      </c>
      <c r="K3235" s="465" t="inlineStr">
        <is>
          <t xml:space="preserve"> mineral fertilizer to settlements </t>
        </is>
      </c>
      <c r="L3235" s="465" t="inlineStr">
        <is>
          <t xml:space="preserve"> reactive </t>
        </is>
      </c>
      <c r="M3235" s="465" t="inlineStr">
        <is>
          <t xml:space="preserve"> Nmix </t>
        </is>
      </c>
      <c r="N3235" s="466" t="n">
        <v>2.02395918367347</v>
      </c>
      <c r="O3235" s="467" t="n">
        <v>0.5765018527396071</v>
      </c>
      <c r="P3235" s="468" t="n">
        <v>2002</v>
      </c>
      <c r="Q3235" s="469" t="inlineStr">
        <is>
          <t>FAOSTAT Fertilizer by nutrient</t>
        </is>
      </c>
      <c r="R3235" s="469" t="inlineStr">
        <is>
          <t>ok</t>
        </is>
      </c>
      <c r="S3235" s="469" t="inlineStr">
        <is>
          <t xml:space="preserve"> text </t>
        </is>
      </c>
      <c r="T3235" s="426" t="inlineStr">
        <is>
          <t>Norway</t>
        </is>
      </c>
      <c r="U3235" s="5" t="inlineStr">
        <is>
          <t>useful output</t>
        </is>
      </c>
      <c r="V3235" s="465" t="n">
        <v>0.04</v>
      </c>
    </row>
    <row r="3236" ht="16" customHeight="1">
      <c r="B3236" s="5" t="inlineStr">
        <is>
          <t>MP.OP-HS.HS</t>
        </is>
      </c>
      <c r="C3236" s="5" t="inlineStr">
        <is>
          <t>MP.OP-HS.HS-Consumer goods-Nmix</t>
        </is>
      </c>
      <c r="D3236" s="5" t="inlineStr">
        <is>
          <t>MP</t>
        </is>
      </c>
      <c r="E3236" s="5" t="inlineStr">
        <is>
          <t>OP</t>
        </is>
      </c>
      <c r="F3236" s="5">
        <f>VLOOKUP(E3236,'5.a Definitions'!E:F,2,FALSE)</f>
        <v/>
      </c>
      <c r="G3236" s="5" t="inlineStr">
        <is>
          <t>HS</t>
        </is>
      </c>
      <c r="H3236" s="5" t="inlineStr">
        <is>
          <t>HS</t>
        </is>
      </c>
      <c r="I3236" s="5">
        <f>VLOOKUP(H3236,'5.a Definitions'!E:F,2,FALSE)</f>
        <v/>
      </c>
      <c r="J3236" s="465" t="inlineStr">
        <is>
          <t xml:space="preserve"> Consumer goods </t>
        </is>
      </c>
      <c r="K3236" s="465" t="inlineStr">
        <is>
          <t xml:space="preserve"> consumer goods </t>
        </is>
      </c>
      <c r="L3236" s="465" t="inlineStr">
        <is>
          <t xml:space="preserve"> reactive </t>
        </is>
      </c>
      <c r="M3236" s="465" t="inlineStr">
        <is>
          <t xml:space="preserve"> Nmix </t>
        </is>
      </c>
      <c r="N3236" s="466" t="n">
        <v>11.42217931985776</v>
      </c>
      <c r="O3236" s="467" t="n">
        <v>0.3583114909340649</v>
      </c>
      <c r="P3236" s="468" t="n">
        <v>2002</v>
      </c>
      <c r="Q3236" s="469" t="inlineStr">
        <is>
          <t>Massebalanse (Inflows - Outflows)</t>
        </is>
      </c>
      <c r="R3236" s="469" t="inlineStr">
        <is>
          <t>ok</t>
        </is>
      </c>
      <c r="S3236" s="469" t="inlineStr">
        <is>
          <t xml:space="preserve"> text </t>
        </is>
      </c>
      <c r="T3236" s="426" t="inlineStr">
        <is>
          <t>Norway</t>
        </is>
      </c>
      <c r="U3236" s="5" t="inlineStr">
        <is>
          <t>useful output</t>
        </is>
      </c>
      <c r="V3236" s="465" t="n">
        <v>0.04</v>
      </c>
    </row>
    <row r="3237" ht="16" customHeight="1">
      <c r="B3237" s="5" t="inlineStr">
        <is>
          <t>MP.OP-AT.AT</t>
        </is>
      </c>
      <c r="C3237" s="5" t="inlineStr">
        <is>
          <t>MP.OP-AT.AT-Emissions-NH3</t>
        </is>
      </c>
      <c r="D3237" s="5" t="inlineStr">
        <is>
          <t>MP</t>
        </is>
      </c>
      <c r="E3237" s="5" t="inlineStr">
        <is>
          <t>OP</t>
        </is>
      </c>
      <c r="F3237" s="5">
        <f>VLOOKUP(E3237,'5.a Definitions'!E:F,2,FALSE)</f>
        <v/>
      </c>
      <c r="G3237" s="5" t="inlineStr">
        <is>
          <t>AT</t>
        </is>
      </c>
      <c r="H3237" s="5" t="inlineStr">
        <is>
          <t>AT</t>
        </is>
      </c>
      <c r="I3237" s="5">
        <f>VLOOKUP(H3237,'5.a Definitions'!E:F,2,FALSE)</f>
        <v/>
      </c>
      <c r="J3237" s="465" t="inlineStr">
        <is>
          <t xml:space="preserve"> Emissions </t>
        </is>
      </c>
      <c r="K3237" s="465" t="inlineStr">
        <is>
          <t xml:space="preserve"> process emissions </t>
        </is>
      </c>
      <c r="L3237" s="465" t="inlineStr">
        <is>
          <t xml:space="preserve"> reactive </t>
        </is>
      </c>
      <c r="M3237" s="465" t="inlineStr">
        <is>
          <t xml:space="preserve"> NH3 </t>
        </is>
      </c>
      <c r="N3237" s="466" t="n">
        <v>0.46910190193875</v>
      </c>
      <c r="O3237" s="467" t="n">
        <v>0.2843112978071436</v>
      </c>
      <c r="P3237" s="468" t="n">
        <v>2002</v>
      </c>
      <c r="Q3237" s="469" t="inlineStr">
        <is>
          <t>CRLTAP Inventory Submissions</t>
        </is>
      </c>
      <c r="R3237" s="469" t="inlineStr">
        <is>
          <t>ok</t>
        </is>
      </c>
      <c r="S3237" s="469" t="inlineStr">
        <is>
          <t xml:space="preserve"> text </t>
        </is>
      </c>
      <c r="T3237" s="426" t="inlineStr">
        <is>
          <t>Norway</t>
        </is>
      </c>
      <c r="U3237" s="465" t="inlineStr">
        <is>
          <t xml:space="preserve"> N wasted </t>
        </is>
      </c>
      <c r="V3237" s="465" t="n">
        <v>0.04</v>
      </c>
    </row>
    <row r="3238" ht="16" customHeight="1">
      <c r="B3238" s="5" t="inlineStr">
        <is>
          <t>MP.OP-AT.AT</t>
        </is>
      </c>
      <c r="C3238" s="5" t="inlineStr">
        <is>
          <t>MP.OP-AT.AT-Emissions-NOx</t>
        </is>
      </c>
      <c r="D3238" s="5" t="inlineStr">
        <is>
          <t>MP</t>
        </is>
      </c>
      <c r="E3238" s="5" t="inlineStr">
        <is>
          <t>OP</t>
        </is>
      </c>
      <c r="F3238" s="5">
        <f>VLOOKUP(E3238,'5.a Definitions'!E:F,2,FALSE)</f>
        <v/>
      </c>
      <c r="G3238" s="5" t="inlineStr">
        <is>
          <t>AT</t>
        </is>
      </c>
      <c r="H3238" s="5" t="inlineStr">
        <is>
          <t>AT</t>
        </is>
      </c>
      <c r="I3238" s="5">
        <f>VLOOKUP(H3238,'5.a Definitions'!E:F,2,FALSE)</f>
        <v/>
      </c>
      <c r="J3238" s="465" t="inlineStr">
        <is>
          <t xml:space="preserve"> Emissions </t>
        </is>
      </c>
      <c r="K3238" s="465" t="inlineStr">
        <is>
          <t xml:space="preserve"> process emissions </t>
        </is>
      </c>
      <c r="L3238" s="465" t="inlineStr">
        <is>
          <t xml:space="preserve"> reactive </t>
        </is>
      </c>
      <c r="M3238" s="465" t="inlineStr">
        <is>
          <t xml:space="preserve"> NOx </t>
        </is>
      </c>
      <c r="N3238" s="466" t="n">
        <v>4.07138116240372</v>
      </c>
      <c r="O3238" s="467" t="n">
        <v>0.1647077589178383</v>
      </c>
      <c r="P3238" s="468" t="n">
        <v>2002</v>
      </c>
      <c r="Q3238" s="469" t="inlineStr">
        <is>
          <t>CRLTAP Inventory Submissions</t>
        </is>
      </c>
      <c r="R3238" s="469" t="inlineStr">
        <is>
          <t>ok</t>
        </is>
      </c>
      <c r="S3238" s="469" t="inlineStr">
        <is>
          <t xml:space="preserve"> text </t>
        </is>
      </c>
      <c r="T3238" s="426" t="inlineStr">
        <is>
          <t>Norway</t>
        </is>
      </c>
      <c r="U3238" s="465" t="inlineStr">
        <is>
          <t xml:space="preserve"> N wasted </t>
        </is>
      </c>
      <c r="V3238" s="465" t="n">
        <v>0.04</v>
      </c>
    </row>
    <row r="3239" ht="16" customHeight="1">
      <c r="B3239" s="5" t="inlineStr">
        <is>
          <t>MP.OP-AT.AT</t>
        </is>
      </c>
      <c r="C3239" s="5" t="inlineStr">
        <is>
          <t>MP.OP-AT.AT-Emissions-N2O</t>
        </is>
      </c>
      <c r="D3239" s="5" t="inlineStr">
        <is>
          <t>MP</t>
        </is>
      </c>
      <c r="E3239" s="5" t="inlineStr">
        <is>
          <t>OP</t>
        </is>
      </c>
      <c r="F3239" s="5">
        <f>VLOOKUP(E3239,'5.a Definitions'!E:F,2,FALSE)</f>
        <v/>
      </c>
      <c r="G3239" s="5" t="inlineStr">
        <is>
          <t>AT</t>
        </is>
      </c>
      <c r="H3239" s="5" t="inlineStr">
        <is>
          <t>AT</t>
        </is>
      </c>
      <c r="I3239" s="5">
        <f>VLOOKUP(H3239,'5.a Definitions'!E:F,2,FALSE)</f>
        <v/>
      </c>
      <c r="J3239" s="465" t="inlineStr">
        <is>
          <t xml:space="preserve"> Emissions </t>
        </is>
      </c>
      <c r="K3239" s="465" t="inlineStr">
        <is>
          <t xml:space="preserve"> process emissions </t>
        </is>
      </c>
      <c r="L3239" s="465" t="inlineStr">
        <is>
          <t xml:space="preserve"> reactive </t>
        </is>
      </c>
      <c r="M3239" s="465" t="inlineStr">
        <is>
          <t xml:space="preserve"> N2O </t>
        </is>
      </c>
      <c r="N3239" s="466" t="n">
        <v>4.226207707275003</v>
      </c>
      <c r="O3239" s="467" t="n">
        <v>0.06511359277630061</v>
      </c>
      <c r="P3239" s="468" t="n">
        <v>2002</v>
      </c>
      <c r="Q3239" s="469" t="inlineStr">
        <is>
          <t>UNFCCC CRT</t>
        </is>
      </c>
      <c r="R3239" s="469" t="inlineStr">
        <is>
          <t>ok</t>
        </is>
      </c>
      <c r="S3239" s="469" t="inlineStr">
        <is>
          <t xml:space="preserve"> text </t>
        </is>
      </c>
      <c r="T3239" s="426" t="inlineStr">
        <is>
          <t>Norway</t>
        </is>
      </c>
      <c r="U3239" s="465" t="inlineStr">
        <is>
          <t xml:space="preserve"> N wasted </t>
        </is>
      </c>
      <c r="V3239" s="465" t="n">
        <v>0.04</v>
      </c>
    </row>
    <row r="3240" ht="16" customHeight="1">
      <c r="B3240" s="5" t="inlineStr">
        <is>
          <t>MP.OP-HY.SW</t>
        </is>
      </c>
      <c r="C3240" s="5" t="inlineStr">
        <is>
          <t>MP.OP-HY.SW-Untreated wastewater-Nmix</t>
        </is>
      </c>
      <c r="D3240" s="5" t="inlineStr">
        <is>
          <t>MP</t>
        </is>
      </c>
      <c r="E3240" s="5" t="inlineStr">
        <is>
          <t>OP</t>
        </is>
      </c>
      <c r="F3240" s="5">
        <f>VLOOKUP(E3240,'5.a Definitions'!E:F,2,FALSE)</f>
        <v/>
      </c>
      <c r="G3240" s="5" t="inlineStr">
        <is>
          <t>HY</t>
        </is>
      </c>
      <c r="H3240" s="5" t="inlineStr">
        <is>
          <t>SW</t>
        </is>
      </c>
      <c r="I3240" s="5">
        <f>VLOOKUP(H3240,'5.a Definitions'!E:F,2,FALSE)</f>
        <v/>
      </c>
      <c r="J3240" s="465" t="inlineStr">
        <is>
          <t xml:space="preserve"> Untreated wastewater </t>
        </is>
      </c>
      <c r="K3240" s="465" t="inlineStr">
        <is>
          <t xml:space="preserve"> other industry untreated wastewater </t>
        </is>
      </c>
      <c r="L3240" s="465" t="inlineStr">
        <is>
          <t xml:space="preserve"> reactive </t>
        </is>
      </c>
      <c r="M3240" s="465" t="inlineStr">
        <is>
          <t xml:space="preserve"> Nmix </t>
        </is>
      </c>
      <c r="N3240" s="466" t="n">
        <v>2.865744</v>
      </c>
      <c r="O3240" s="467" t="n">
        <v>0.1103419740817328</v>
      </c>
      <c r="P3240" s="468" t="n">
        <v>2002</v>
      </c>
      <c r="Q3240" s="469" t="inlineStr">
        <is>
          <t>Miljødirektoratet</t>
        </is>
      </c>
      <c r="R3240" s="469" t="inlineStr">
        <is>
          <t>ok</t>
        </is>
      </c>
      <c r="S3240" s="469" t="inlineStr">
        <is>
          <t xml:space="preserve"> text </t>
        </is>
      </c>
      <c r="T3240" s="426" t="inlineStr">
        <is>
          <t>Norway</t>
        </is>
      </c>
      <c r="U3240" s="465" t="inlineStr">
        <is>
          <t xml:space="preserve"> N wasted </t>
        </is>
      </c>
      <c r="V3240" s="465" t="n">
        <v>0.04</v>
      </c>
    </row>
    <row r="3241" ht="16" customHeight="1">
      <c r="B3241" s="5" t="inlineStr">
        <is>
          <t>MP.OP-FS.FO</t>
        </is>
      </c>
      <c r="C3241" s="5" t="inlineStr">
        <is>
          <t>MP.OP-FS.FO-Mineral fertilizer-Nmix</t>
        </is>
      </c>
      <c r="D3241" s="5" t="inlineStr">
        <is>
          <t>MP</t>
        </is>
      </c>
      <c r="E3241" s="5" t="inlineStr">
        <is>
          <t>OP</t>
        </is>
      </c>
      <c r="F3241" s="5">
        <f>VLOOKUP(E3241,'5.a Definitions'!E:F,2,FALSE)</f>
        <v/>
      </c>
      <c r="G3241" s="5" t="inlineStr">
        <is>
          <t>FS</t>
        </is>
      </c>
      <c r="H3241" s="5" t="inlineStr">
        <is>
          <t>FO</t>
        </is>
      </c>
      <c r="I3241" s="5">
        <f>VLOOKUP(H3241,'5.a Definitions'!E:F,2,FALSE)</f>
        <v/>
      </c>
      <c r="J3241" s="5" t="inlineStr">
        <is>
          <t>Mineral fertilizer</t>
        </is>
      </c>
      <c r="K3241" s="5" t="inlineStr">
        <is>
          <t>mineral fertilizer to forests</t>
        </is>
      </c>
      <c r="L3241" s="5" t="inlineStr">
        <is>
          <t>reactive</t>
        </is>
      </c>
      <c r="M3241" s="5" t="inlineStr">
        <is>
          <t>Nmix</t>
        </is>
      </c>
      <c r="N3241" s="422" t="n">
        <v>0.21585</v>
      </c>
      <c r="O3241" s="423" t="n">
        <v>0.2811628790652583</v>
      </c>
      <c r="P3241" s="468" t="n">
        <v>2002</v>
      </c>
      <c r="Q3241" s="425" t="inlineStr">
        <is>
          <t>SSB tabell 05543</t>
        </is>
      </c>
      <c r="R3241" s="425" t="inlineStr">
        <is>
          <t>ok</t>
        </is>
      </c>
      <c r="S3241" s="425" t="inlineStr">
        <is>
          <t>text</t>
        </is>
      </c>
      <c r="T3241" s="426" t="inlineStr">
        <is>
          <t>Norway</t>
        </is>
      </c>
      <c r="U3241" s="5" t="inlineStr">
        <is>
          <t>useful output</t>
        </is>
      </c>
      <c r="V3241" s="5">
        <f>(#REF!*#REF!)^2</f>
        <v/>
      </c>
    </row>
    <row r="3242" ht="16" customHeight="1">
      <c r="B3242" s="5" t="inlineStr">
        <is>
          <t>MP.OP-RW.RW</t>
        </is>
      </c>
      <c r="C3242" s="5" t="inlineStr">
        <is>
          <t>MP.OP-RW.RW-Mineral fertilizer export-Nmix</t>
        </is>
      </c>
      <c r="D3242" s="5" t="inlineStr">
        <is>
          <t>MP</t>
        </is>
      </c>
      <c r="E3242" s="5" t="inlineStr">
        <is>
          <t>OP</t>
        </is>
      </c>
      <c r="F3242" s="5">
        <f>VLOOKUP(E3242,'5.a Definitions'!E:F,2,FALSE)</f>
        <v/>
      </c>
      <c r="G3242" s="5" t="inlineStr">
        <is>
          <t>RW</t>
        </is>
      </c>
      <c r="H3242" s="5" t="inlineStr">
        <is>
          <t>RW</t>
        </is>
      </c>
      <c r="I3242" s="5">
        <f>VLOOKUP(H3242,'5.a Definitions'!E:F,2,FALSE)</f>
        <v/>
      </c>
      <c r="J3242" s="465" t="inlineStr">
        <is>
          <t xml:space="preserve"> Mineral fertilizer export </t>
        </is>
      </c>
      <c r="K3242" s="465" t="inlineStr">
        <is>
          <t xml:space="preserve"> mineral fertilizer export </t>
        </is>
      </c>
      <c r="L3242" s="465" t="inlineStr">
        <is>
          <t xml:space="preserve"> reactive </t>
        </is>
      </c>
      <c r="M3242" s="465" t="inlineStr">
        <is>
          <t xml:space="preserve"> Nmix </t>
        </is>
      </c>
      <c r="N3242" s="466" t="n">
        <v>647.364</v>
      </c>
      <c r="O3242" s="467" t="n">
        <v>0.2949457776486215</v>
      </c>
      <c r="P3242" s="468" t="n">
        <v>2002</v>
      </c>
      <c r="Q3242" s="469" t="inlineStr">
        <is>
          <t>FAOSTAT Fertilizer by Nutrient</t>
        </is>
      </c>
      <c r="R3242" s="469" t="inlineStr">
        <is>
          <t>ok</t>
        </is>
      </c>
      <c r="S3242" s="469" t="inlineStr">
        <is>
          <t xml:space="preserve"> text </t>
        </is>
      </c>
      <c r="T3242" s="426" t="inlineStr">
        <is>
          <t>Norway</t>
        </is>
      </c>
      <c r="U3242" s="5" t="inlineStr">
        <is>
          <t>useful output</t>
        </is>
      </c>
      <c r="V3242" s="465" t="n">
        <v>0.04</v>
      </c>
    </row>
    <row r="3243" ht="16" customHeight="1" thickBot="1">
      <c r="B3243" s="6" t="inlineStr">
        <is>
          <t>MP.OP-RW.RW</t>
        </is>
      </c>
      <c r="C3243" s="6" t="inlineStr">
        <is>
          <t>MP.OP-RW.RW-Other goods export-Nmix</t>
        </is>
      </c>
      <c r="D3243" s="6" t="inlineStr">
        <is>
          <t>MP</t>
        </is>
      </c>
      <c r="E3243" s="6" t="inlineStr">
        <is>
          <t>OP</t>
        </is>
      </c>
      <c r="F3243" s="5">
        <f>VLOOKUP(E3243,'5.a Definitions'!E:F,2,FALSE)</f>
        <v/>
      </c>
      <c r="G3243" s="6" t="inlineStr">
        <is>
          <t>RW</t>
        </is>
      </c>
      <c r="H3243" s="6" t="inlineStr">
        <is>
          <t>RW</t>
        </is>
      </c>
      <c r="I3243" s="5">
        <f>VLOOKUP(H3243,'5.a Definitions'!E:F,2,FALSE)</f>
        <v/>
      </c>
      <c r="J3243" s="470" t="inlineStr">
        <is>
          <t xml:space="preserve"> Other goods export </t>
        </is>
      </c>
      <c r="K3243" s="470" t="inlineStr">
        <is>
          <t xml:space="preserve"> other goods export </t>
        </is>
      </c>
      <c r="L3243" s="470" t="inlineStr">
        <is>
          <t xml:space="preserve"> reactive </t>
        </is>
      </c>
      <c r="M3243" s="470" t="inlineStr">
        <is>
          <t xml:space="preserve"> Nmix </t>
        </is>
      </c>
      <c r="N3243" s="466" t="n">
        <v>8.954994340800001</v>
      </c>
      <c r="O3243" s="471" t="n">
        <v>0.1050835994812871</v>
      </c>
      <c r="P3243" s="468" t="n">
        <v>2002</v>
      </c>
      <c r="Q3243" s="472" t="inlineStr">
        <is>
          <t>SSB tab 08801</t>
        </is>
      </c>
      <c r="R3243" s="469" t="inlineStr">
        <is>
          <t>ok</t>
        </is>
      </c>
      <c r="S3243" s="472" t="inlineStr">
        <is>
          <t xml:space="preserve"> text </t>
        </is>
      </c>
      <c r="T3243" s="426" t="inlineStr">
        <is>
          <t>Norway</t>
        </is>
      </c>
      <c r="U3243" s="5" t="inlineStr">
        <is>
          <t>useful output</t>
        </is>
      </c>
      <c r="V3243" s="470" t="n">
        <v>0.04</v>
      </c>
    </row>
    <row r="3244" ht="16" customHeight="1">
      <c r="A3244" s="488" t="inlineStr">
        <is>
          <t xml:space="preserve"> Agriculture </t>
        </is>
      </c>
      <c r="B3244" s="5" t="inlineStr">
        <is>
          <t>AG.SM-MP.FP</t>
        </is>
      </c>
      <c r="C3244" s="5" t="inlineStr">
        <is>
          <t>AG.SM-MP.FP-Food crop products-Nmix</t>
        </is>
      </c>
      <c r="D3244" s="5" t="inlineStr">
        <is>
          <t>AG</t>
        </is>
      </c>
      <c r="E3244" s="5" t="inlineStr">
        <is>
          <t>SM</t>
        </is>
      </c>
      <c r="F3244" s="5">
        <f>VLOOKUP(E3244,'5.a Definitions'!E:F,2,FALSE)</f>
        <v/>
      </c>
      <c r="G3244" s="5" t="inlineStr">
        <is>
          <t>MP</t>
        </is>
      </c>
      <c r="H3244" s="5" t="inlineStr">
        <is>
          <t>FP</t>
        </is>
      </c>
      <c r="I3244" s="5">
        <f>VLOOKUP(H3244,'5.a Definitions'!E:F,2,FALSE)</f>
        <v/>
      </c>
      <c r="J3244" s="465" t="inlineStr">
        <is>
          <t xml:space="preserve"> Food crop products </t>
        </is>
      </c>
      <c r="K3244" s="465" t="inlineStr">
        <is>
          <t xml:space="preserve"> food crop products </t>
        </is>
      </c>
      <c r="L3244" s="465" t="inlineStr">
        <is>
          <t xml:space="preserve"> reactive </t>
        </is>
      </c>
      <c r="M3244" s="465" t="inlineStr">
        <is>
          <t xml:space="preserve"> Nmix </t>
        </is>
      </c>
      <c r="N3244" s="466" t="n">
        <v>23.7836</v>
      </c>
      <c r="O3244" s="467" t="n">
        <v>0.4149602262584164</v>
      </c>
      <c r="P3244" s="468" t="n">
        <v>2002</v>
      </c>
      <c r="Q3244" s="469" t="inlineStr">
        <is>
          <t>Eurostat Gross nutrient balance</t>
        </is>
      </c>
      <c r="R3244" s="469" t="inlineStr">
        <is>
          <t>ok</t>
        </is>
      </c>
      <c r="S3244" s="469" t="inlineStr">
        <is>
          <t xml:space="preserve"> text </t>
        </is>
      </c>
      <c r="T3244" s="426" t="inlineStr">
        <is>
          <t>Norway</t>
        </is>
      </c>
      <c r="U3244" s="5" t="inlineStr">
        <is>
          <t>useful output</t>
        </is>
      </c>
      <c r="V3244" s="465" t="n">
        <v>0.04</v>
      </c>
    </row>
    <row r="3245" ht="16" customHeight="1">
      <c r="B3245" s="5" t="inlineStr">
        <is>
          <t>AG.SM-MP.OP</t>
        </is>
      </c>
      <c r="C3245" s="5" t="inlineStr">
        <is>
          <t>AG.SM-MP.OP-Crop products for industrial use-Nmix</t>
        </is>
      </c>
      <c r="D3245" s="5" t="inlineStr">
        <is>
          <t>AG</t>
        </is>
      </c>
      <c r="E3245" s="5" t="inlineStr">
        <is>
          <t>SM</t>
        </is>
      </c>
      <c r="F3245" s="5">
        <f>VLOOKUP(E3245,'5.a Definitions'!E:F,2,FALSE)</f>
        <v/>
      </c>
      <c r="G3245" s="5" t="inlineStr">
        <is>
          <t>MP</t>
        </is>
      </c>
      <c r="H3245" s="5" t="inlineStr">
        <is>
          <t>OP</t>
        </is>
      </c>
      <c r="I3245" s="5">
        <f>VLOOKUP(H3245,'5.a Definitions'!E:F,2,FALSE)</f>
        <v/>
      </c>
      <c r="J3245" s="465" t="inlineStr">
        <is>
          <t xml:space="preserve"> Crop products for industrial use </t>
        </is>
      </c>
      <c r="K3245" s="465" t="inlineStr">
        <is>
          <t xml:space="preserve"> crop products for industrial use </t>
        </is>
      </c>
      <c r="L3245" s="465" t="inlineStr">
        <is>
          <t xml:space="preserve"> reactive </t>
        </is>
      </c>
      <c r="M3245" s="465" t="inlineStr">
        <is>
          <t xml:space="preserve"> Nmix </t>
        </is>
      </c>
      <c r="N3245" s="466" t="n">
        <v>0.623</v>
      </c>
      <c r="O3245" s="467" t="n">
        <v>0.4149602262584166</v>
      </c>
      <c r="P3245" s="468" t="n">
        <v>2002</v>
      </c>
      <c r="Q3245" s="469" t="inlineStr">
        <is>
          <t>Eurostat Gross nutrient balance, Nutrient removal by harvest of industrial crops</t>
        </is>
      </c>
      <c r="R3245" s="469" t="inlineStr">
        <is>
          <t>ok</t>
        </is>
      </c>
      <c r="S3245" s="469" t="inlineStr">
        <is>
          <t xml:space="preserve"> text </t>
        </is>
      </c>
      <c r="T3245" s="426" t="inlineStr">
        <is>
          <t>Norway</t>
        </is>
      </c>
      <c r="U3245" s="5" t="inlineStr">
        <is>
          <t>useful output</t>
        </is>
      </c>
      <c r="V3245" s="465" t="n">
        <v>0.04</v>
      </c>
    </row>
    <row r="3246" ht="16" customHeight="1">
      <c r="B3246" s="5" t="inlineStr">
        <is>
          <t>AG.SM-AG.MM</t>
        </is>
      </c>
      <c r="C3246" s="5" t="inlineStr">
        <is>
          <t>AG.SM-AG.MM-Fodder crops-Nmix</t>
        </is>
      </c>
      <c r="D3246" s="5" t="inlineStr">
        <is>
          <t>AG</t>
        </is>
      </c>
      <c r="E3246" s="5" t="inlineStr">
        <is>
          <t>SM</t>
        </is>
      </c>
      <c r="F3246" s="5">
        <f>VLOOKUP(E3246,'5.a Definitions'!E:F,2,FALSE)</f>
        <v/>
      </c>
      <c r="G3246" s="5" t="inlineStr">
        <is>
          <t>AG</t>
        </is>
      </c>
      <c r="H3246" s="5" t="inlineStr">
        <is>
          <t>MM</t>
        </is>
      </c>
      <c r="I3246" s="5">
        <f>VLOOKUP(H3246,'5.a Definitions'!E:F,2,FALSE)</f>
        <v/>
      </c>
      <c r="J3246" s="465" t="inlineStr">
        <is>
          <t xml:space="preserve"> Fodder crops </t>
        </is>
      </c>
      <c r="K3246" s="465" t="inlineStr">
        <is>
          <t xml:space="preserve"> fodder crops </t>
        </is>
      </c>
      <c r="L3246" s="465" t="inlineStr">
        <is>
          <t xml:space="preserve"> reactive </t>
        </is>
      </c>
      <c r="M3246" s="465" t="inlineStr">
        <is>
          <t xml:space="preserve"> Nmix </t>
        </is>
      </c>
      <c r="N3246" s="466" t="n">
        <v>73.65848</v>
      </c>
      <c r="O3246" s="467" t="n">
        <v>0.2871537698107891</v>
      </c>
      <c r="P3246" s="468" t="n">
        <v>2002</v>
      </c>
      <c r="Q3246" s="469" t="inlineStr">
        <is>
          <t>SSB table 05772 + BFJ Totalkalkylen, Eng-beite</t>
        </is>
      </c>
      <c r="R3246" s="469" t="inlineStr">
        <is>
          <t>ok</t>
        </is>
      </c>
      <c r="S3246" s="469" t="inlineStr">
        <is>
          <t xml:space="preserve"> text </t>
        </is>
      </c>
      <c r="T3246" s="426" t="inlineStr">
        <is>
          <t>Norway</t>
        </is>
      </c>
      <c r="U3246" s="5" t="inlineStr">
        <is>
          <t>useful output</t>
        </is>
      </c>
      <c r="V3246" s="465" t="n">
        <v>0.04</v>
      </c>
    </row>
    <row r="3247" ht="16" customHeight="1">
      <c r="B3247" s="5" t="inlineStr">
        <is>
          <t>AG.SM-AT.AT</t>
        </is>
      </c>
      <c r="C3247" s="5" t="inlineStr">
        <is>
          <t>AG.SM-AT.AT-Emissions-NH3</t>
        </is>
      </c>
      <c r="D3247" s="5" t="inlineStr">
        <is>
          <t>AG</t>
        </is>
      </c>
      <c r="E3247" s="5" t="inlineStr">
        <is>
          <t>SM</t>
        </is>
      </c>
      <c r="F3247" s="5">
        <f>VLOOKUP(E3247,'5.a Definitions'!E:F,2,FALSE)</f>
        <v/>
      </c>
      <c r="G3247" s="5" t="inlineStr">
        <is>
          <t>AT</t>
        </is>
      </c>
      <c r="H3247" s="5" t="inlineStr">
        <is>
          <t>AT</t>
        </is>
      </c>
      <c r="I3247" s="5">
        <f>VLOOKUP(H3247,'5.a Definitions'!E:F,2,FALSE)</f>
        <v/>
      </c>
      <c r="J3247" s="465" t="inlineStr">
        <is>
          <t xml:space="preserve"> Emissions </t>
        </is>
      </c>
      <c r="K3247" s="465" t="inlineStr">
        <is>
          <t xml:space="preserve"> agricultural soil emissions </t>
        </is>
      </c>
      <c r="L3247" s="465" t="inlineStr">
        <is>
          <t xml:space="preserve"> reactive </t>
        </is>
      </c>
      <c r="M3247" s="465" t="inlineStr">
        <is>
          <t xml:space="preserve"> NH3 </t>
        </is>
      </c>
      <c r="N3247" s="466" t="n">
        <v>13.53026602043073</v>
      </c>
      <c r="O3247" s="467" t="n">
        <v>0.2940286946401554</v>
      </c>
      <c r="P3247" s="468" t="n">
        <v>2002</v>
      </c>
      <c r="Q3247" s="469" t="inlineStr">
        <is>
          <t>CRLTAP Inventory Submissions</t>
        </is>
      </c>
      <c r="R3247" s="469" t="inlineStr">
        <is>
          <t>ok</t>
        </is>
      </c>
      <c r="S3247" s="469" t="inlineStr">
        <is>
          <t xml:space="preserve"> text </t>
        </is>
      </c>
      <c r="T3247" s="426" t="inlineStr">
        <is>
          <t>Norway</t>
        </is>
      </c>
      <c r="U3247" s="465" t="inlineStr">
        <is>
          <t xml:space="preserve"> N wasted </t>
        </is>
      </c>
      <c r="V3247" s="465" t="n">
        <v>0.04</v>
      </c>
    </row>
    <row r="3248" ht="16" customHeight="1">
      <c r="B3248" s="5" t="inlineStr">
        <is>
          <t>AG.SM-AT.AT</t>
        </is>
      </c>
      <c r="C3248" s="5" t="inlineStr">
        <is>
          <t>AG.SM-AT.AT-Emissions-N2O</t>
        </is>
      </c>
      <c r="D3248" s="5" t="inlineStr">
        <is>
          <t>AG</t>
        </is>
      </c>
      <c r="E3248" s="5" t="inlineStr">
        <is>
          <t>SM</t>
        </is>
      </c>
      <c r="F3248" s="5">
        <f>VLOOKUP(E3248,'5.a Definitions'!E:F,2,FALSE)</f>
        <v/>
      </c>
      <c r="G3248" s="5" t="inlineStr">
        <is>
          <t>AT</t>
        </is>
      </c>
      <c r="H3248" s="5" t="inlineStr">
        <is>
          <t>AT</t>
        </is>
      </c>
      <c r="I3248" s="5">
        <f>VLOOKUP(H3248,'5.a Definitions'!E:F,2,FALSE)</f>
        <v/>
      </c>
      <c r="J3248" s="465" t="inlineStr">
        <is>
          <t xml:space="preserve"> Emissions </t>
        </is>
      </c>
      <c r="K3248" s="465" t="inlineStr">
        <is>
          <t xml:space="preserve"> agricultural soil emissions </t>
        </is>
      </c>
      <c r="L3248" s="465" t="inlineStr">
        <is>
          <t xml:space="preserve"> reactive </t>
        </is>
      </c>
      <c r="M3248" s="465" t="inlineStr">
        <is>
          <t xml:space="preserve"> N2O </t>
        </is>
      </c>
      <c r="N3248" s="466" t="n">
        <v>3.642688188118812</v>
      </c>
      <c r="O3248" s="467" t="n">
        <v>1.327879481481307</v>
      </c>
      <c r="P3248" s="468" t="n">
        <v>2002</v>
      </c>
      <c r="Q3248" s="469" t="inlineStr">
        <is>
          <t>UNFCCC CRT</t>
        </is>
      </c>
      <c r="R3248" s="469" t="inlineStr">
        <is>
          <t>ok</t>
        </is>
      </c>
      <c r="S3248" s="469" t="inlineStr">
        <is>
          <t xml:space="preserve"> text </t>
        </is>
      </c>
      <c r="T3248" s="426" t="inlineStr">
        <is>
          <t>Norway</t>
        </is>
      </c>
      <c r="U3248" s="465" t="inlineStr">
        <is>
          <t xml:space="preserve"> N wasted </t>
        </is>
      </c>
      <c r="V3248" s="465" t="n">
        <v>0.04</v>
      </c>
    </row>
    <row r="3249" ht="16" customHeight="1">
      <c r="B3249" s="5" t="inlineStr">
        <is>
          <t>AG.SM-AT.AT</t>
        </is>
      </c>
      <c r="C3249" s="5" t="inlineStr">
        <is>
          <t>AG.SM-AT.AT-Emissions-NOx</t>
        </is>
      </c>
      <c r="D3249" s="5" t="inlineStr">
        <is>
          <t>AG</t>
        </is>
      </c>
      <c r="E3249" s="5" t="inlineStr">
        <is>
          <t>SM</t>
        </is>
      </c>
      <c r="F3249" s="5">
        <f>VLOOKUP(E3249,'5.a Definitions'!E:F,2,FALSE)</f>
        <v/>
      </c>
      <c r="G3249" s="5" t="inlineStr">
        <is>
          <t>AT</t>
        </is>
      </c>
      <c r="H3249" s="5" t="inlineStr">
        <is>
          <t>AT</t>
        </is>
      </c>
      <c r="I3249" s="5">
        <f>VLOOKUP(H3249,'5.a Definitions'!E:F,2,FALSE)</f>
        <v/>
      </c>
      <c r="J3249" s="465" t="inlineStr">
        <is>
          <t xml:space="preserve"> Emissions </t>
        </is>
      </c>
      <c r="K3249" s="465" t="inlineStr">
        <is>
          <t xml:space="preserve"> agricultural soil emissions </t>
        </is>
      </c>
      <c r="L3249" s="465" t="inlineStr">
        <is>
          <t xml:space="preserve"> reactive </t>
        </is>
      </c>
      <c r="M3249" s="465" t="inlineStr">
        <is>
          <t xml:space="preserve"> NOx </t>
        </is>
      </c>
      <c r="N3249" s="466" t="n">
        <v>2.153760632736022</v>
      </c>
      <c r="O3249" s="467" t="n">
        <v>0.7006091374051256</v>
      </c>
      <c r="P3249" s="468" t="n">
        <v>2002</v>
      </c>
      <c r="Q3249" s="469" t="inlineStr">
        <is>
          <t>CRLTAP Inventory Submissions</t>
        </is>
      </c>
      <c r="R3249" s="469" t="inlineStr">
        <is>
          <t>ok</t>
        </is>
      </c>
      <c r="S3249" s="469" t="inlineStr">
        <is>
          <t xml:space="preserve"> text </t>
        </is>
      </c>
      <c r="T3249" s="426" t="inlineStr">
        <is>
          <t>Norway</t>
        </is>
      </c>
      <c r="U3249" s="465" t="inlineStr">
        <is>
          <t xml:space="preserve"> N wasted </t>
        </is>
      </c>
      <c r="V3249" s="465" t="n">
        <v>0.04</v>
      </c>
    </row>
    <row r="3250" ht="16" customHeight="1">
      <c r="B3250" s="5" t="inlineStr">
        <is>
          <t>AG.SM-AT.AT</t>
        </is>
      </c>
      <c r="C3250" s="5" t="inlineStr">
        <is>
          <t>AG.SM-AT.AT-Emissions-N2</t>
        </is>
      </c>
      <c r="D3250" s="5" t="inlineStr">
        <is>
          <t>AG</t>
        </is>
      </c>
      <c r="E3250" s="5" t="inlineStr">
        <is>
          <t>SM</t>
        </is>
      </c>
      <c r="F3250" s="5">
        <f>VLOOKUP(E3250,'5.a Definitions'!E:F,2,FALSE)</f>
        <v/>
      </c>
      <c r="G3250" s="5" t="inlineStr">
        <is>
          <t>AT</t>
        </is>
      </c>
      <c r="H3250" s="5" t="inlineStr">
        <is>
          <t>AT</t>
        </is>
      </c>
      <c r="I3250" s="5">
        <f>VLOOKUP(H3250,'5.a Definitions'!E:F,2,FALSE)</f>
        <v/>
      </c>
      <c r="J3250" s="465" t="inlineStr">
        <is>
          <t xml:space="preserve"> Emissions </t>
        </is>
      </c>
      <c r="K3250" s="465" t="inlineStr">
        <is>
          <t xml:space="preserve"> agricultural soil emissions </t>
        </is>
      </c>
      <c r="L3250" s="465" t="inlineStr">
        <is>
          <t xml:space="preserve"> inert </t>
        </is>
      </c>
      <c r="M3250" s="465" t="inlineStr">
        <is>
          <t xml:space="preserve"> N2 </t>
        </is>
      </c>
      <c r="N3250" s="466" t="n">
        <v>14.6527038</v>
      </c>
      <c r="O3250" s="467" t="n">
        <v>0.4956076723636978</v>
      </c>
      <c r="P3250" s="468" t="n">
        <v>2002</v>
      </c>
      <c r="Q3250" s="469" t="inlineStr">
        <is>
          <t>Schäppi2025Ann + SSB table 05982</t>
        </is>
      </c>
      <c r="R3250" s="469" t="inlineStr">
        <is>
          <t>ok</t>
        </is>
      </c>
      <c r="S3250" s="469" t="inlineStr">
        <is>
          <t xml:space="preserve"> text </t>
        </is>
      </c>
      <c r="T3250" s="426" t="inlineStr">
        <is>
          <t>Norway</t>
        </is>
      </c>
      <c r="U3250" s="465" t="inlineStr">
        <is>
          <t xml:space="preserve"> N wasted </t>
        </is>
      </c>
      <c r="V3250" s="465" t="n">
        <v>0.04</v>
      </c>
    </row>
    <row r="3251" ht="16" customHeight="1">
      <c r="B3251" s="5" t="inlineStr">
        <is>
          <t>AG.SM-HY.SW</t>
        </is>
      </c>
      <c r="C3251" s="5" t="inlineStr">
        <is>
          <t>AG.SM-HY.SW-Leaching-Nmix</t>
        </is>
      </c>
      <c r="D3251" s="5" t="inlineStr">
        <is>
          <t>AG</t>
        </is>
      </c>
      <c r="E3251" s="5" t="inlineStr">
        <is>
          <t>SM</t>
        </is>
      </c>
      <c r="F3251" s="5">
        <f>VLOOKUP(E3251,'5.a Definitions'!E:F,2,FALSE)</f>
        <v/>
      </c>
      <c r="G3251" s="5" t="inlineStr">
        <is>
          <t>HY</t>
        </is>
      </c>
      <c r="H3251" s="5" t="inlineStr">
        <is>
          <t>SW</t>
        </is>
      </c>
      <c r="I3251" s="5">
        <f>VLOOKUP(H3251,'5.a Definitions'!E:F,2,FALSE)</f>
        <v/>
      </c>
      <c r="J3251" s="465" t="inlineStr">
        <is>
          <t>Sewage sludge landfill</t>
        </is>
      </c>
      <c r="K3251" s="465" t="inlineStr">
        <is>
          <t>sewage sludge landfill</t>
        </is>
      </c>
      <c r="L3251" s="465" t="inlineStr">
        <is>
          <t xml:space="preserve"> reactive </t>
        </is>
      </c>
      <c r="M3251" s="465" t="inlineStr">
        <is>
          <t xml:space="preserve"> Nmix </t>
        </is>
      </c>
      <c r="N3251" s="466" t="n">
        <v>42.22626834362374</v>
      </c>
      <c r="O3251" s="467" t="n">
        <v>0.5498838412140907</v>
      </c>
      <c r="P3251" s="468" t="n">
        <v>2002</v>
      </c>
      <c r="Q3251" s="469" t="inlineStr">
        <is>
          <t>UNFCCC CRT</t>
        </is>
      </c>
      <c r="R3251" s="469" t="inlineStr">
        <is>
          <t>ok</t>
        </is>
      </c>
      <c r="S3251" s="469" t="inlineStr">
        <is>
          <t xml:space="preserve"> text </t>
        </is>
      </c>
      <c r="T3251" s="426" t="inlineStr">
        <is>
          <t>Norway</t>
        </is>
      </c>
      <c r="U3251" s="465" t="inlineStr">
        <is>
          <t>N wasted</t>
        </is>
      </c>
      <c r="V3251" s="465" t="n">
        <v>0.04</v>
      </c>
    </row>
    <row r="3252" ht="16" customHeight="1">
      <c r="B3252" s="5" t="inlineStr">
        <is>
          <t>AG.MM-MP.FP</t>
        </is>
      </c>
      <c r="C3252" s="5" t="inlineStr">
        <is>
          <t>AG.MM-MP.FP-Animal products-Nmix</t>
        </is>
      </c>
      <c r="D3252" s="5" t="inlineStr">
        <is>
          <t>AG</t>
        </is>
      </c>
      <c r="E3252" s="5" t="inlineStr">
        <is>
          <t>MM</t>
        </is>
      </c>
      <c r="F3252" s="5">
        <f>VLOOKUP(E3252,'5.a Definitions'!E:F,2,FALSE)</f>
        <v/>
      </c>
      <c r="G3252" s="5" t="inlineStr">
        <is>
          <t>MP</t>
        </is>
      </c>
      <c r="H3252" s="5" t="inlineStr">
        <is>
          <t>FP</t>
        </is>
      </c>
      <c r="I3252" s="5">
        <f>VLOOKUP(H3252,'5.a Definitions'!E:F,2,FALSE)</f>
        <v/>
      </c>
      <c r="J3252" s="465" t="inlineStr">
        <is>
          <t xml:space="preserve"> Animal products </t>
        </is>
      </c>
      <c r="K3252" s="465" t="inlineStr">
        <is>
          <t xml:space="preserve"> animal products </t>
        </is>
      </c>
      <c r="L3252" s="465" t="inlineStr">
        <is>
          <t xml:space="preserve"> reactive </t>
        </is>
      </c>
      <c r="M3252" s="465" t="inlineStr">
        <is>
          <t xml:space="preserve"> Nmix </t>
        </is>
      </c>
      <c r="N3252" s="466" t="n">
        <v>16.41790292</v>
      </c>
      <c r="O3252" s="467" t="n">
        <v>0.111182626681972</v>
      </c>
      <c r="P3252" s="468" t="n">
        <v>2002</v>
      </c>
      <c r="Q3252" s="469" t="inlineStr">
        <is>
          <t>FAOSTAT Crops and livestock products</t>
        </is>
      </c>
      <c r="R3252" s="469" t="inlineStr">
        <is>
          <t>ok</t>
        </is>
      </c>
      <c r="S3252" s="469" t="inlineStr">
        <is>
          <t xml:space="preserve"> text </t>
        </is>
      </c>
      <c r="T3252" s="426" t="inlineStr">
        <is>
          <t>Norway</t>
        </is>
      </c>
      <c r="U3252" s="5" t="inlineStr">
        <is>
          <t>useful output</t>
        </is>
      </c>
      <c r="V3252" s="465" t="n">
        <v>0.04</v>
      </c>
    </row>
    <row r="3253" ht="16" customHeight="1">
      <c r="B3253" s="5" t="inlineStr">
        <is>
          <t>AG.MM-MP.OP</t>
        </is>
      </c>
      <c r="C3253" s="5" t="inlineStr">
        <is>
          <t>AG.MM-MP.OP-Non-edible animal products-Nmix</t>
        </is>
      </c>
      <c r="D3253" s="5" t="inlineStr">
        <is>
          <t>AG</t>
        </is>
      </c>
      <c r="E3253" s="5" t="inlineStr">
        <is>
          <t>MM</t>
        </is>
      </c>
      <c r="F3253" s="5">
        <f>VLOOKUP(E3253,'5.a Definitions'!E:F,2,FALSE)</f>
        <v/>
      </c>
      <c r="G3253" s="5" t="inlineStr">
        <is>
          <t>MP</t>
        </is>
      </c>
      <c r="H3253" s="5" t="inlineStr">
        <is>
          <t>OP</t>
        </is>
      </c>
      <c r="I3253" s="5">
        <f>VLOOKUP(H3253,'5.a Definitions'!E:F,2,FALSE)</f>
        <v/>
      </c>
      <c r="J3253" s="465" t="inlineStr">
        <is>
          <t xml:space="preserve"> Non-edible animal products </t>
        </is>
      </c>
      <c r="K3253" s="465" t="inlineStr">
        <is>
          <t xml:space="preserve"> non-edible animal products </t>
        </is>
      </c>
      <c r="L3253" s="465" t="inlineStr">
        <is>
          <t xml:space="preserve"> reactive </t>
        </is>
      </c>
      <c r="M3253" s="465" t="inlineStr">
        <is>
          <t xml:space="preserve"> Nmix </t>
        </is>
      </c>
      <c r="N3253" s="466" t="n">
        <v>1.306638384625</v>
      </c>
      <c r="O3253" s="467" t="n">
        <v>0.1655034558825529</v>
      </c>
      <c r="P3253" s="468" t="n">
        <v>2002</v>
      </c>
      <c r="Q3253" s="469" t="inlineStr">
        <is>
          <t>FAOSTAT Crops and livestock products + SSB sheep numbers (table 03710) x wool per sheep</t>
        </is>
      </c>
      <c r="R3253" s="469" t="inlineStr">
        <is>
          <t>ok</t>
        </is>
      </c>
      <c r="S3253" s="469" t="inlineStr">
        <is>
          <t xml:space="preserve"> text </t>
        </is>
      </c>
      <c r="T3253" s="426" t="inlineStr">
        <is>
          <t>Norway</t>
        </is>
      </c>
      <c r="U3253" s="5" t="inlineStr">
        <is>
          <t>useful output</t>
        </is>
      </c>
      <c r="V3253" s="465" t="n">
        <v>0.04</v>
      </c>
    </row>
    <row r="3254" ht="16" customHeight="1">
      <c r="B3254" s="5" t="inlineStr">
        <is>
          <t>AG.MM-AG.SM</t>
        </is>
      </c>
      <c r="C3254" s="5" t="inlineStr">
        <is>
          <t>AG.MM-AG.SM-Manure application-Nmix</t>
        </is>
      </c>
      <c r="D3254" s="5" t="inlineStr">
        <is>
          <t>AG</t>
        </is>
      </c>
      <c r="E3254" s="5" t="inlineStr">
        <is>
          <t>MM</t>
        </is>
      </c>
      <c r="F3254" s="5">
        <f>VLOOKUP(E3254,'5.a Definitions'!E:F,2,FALSE)</f>
        <v/>
      </c>
      <c r="G3254" s="5" t="inlineStr">
        <is>
          <t>AG</t>
        </is>
      </c>
      <c r="H3254" s="5" t="inlineStr">
        <is>
          <t>SM</t>
        </is>
      </c>
      <c r="I3254" s="5">
        <f>VLOOKUP(H3254,'5.a Definitions'!E:F,2,FALSE)</f>
        <v/>
      </c>
      <c r="J3254" s="465" t="inlineStr">
        <is>
          <t xml:space="preserve"> Manure application </t>
        </is>
      </c>
      <c r="K3254" s="465" t="inlineStr">
        <is>
          <t xml:space="preserve"> manure application </t>
        </is>
      </c>
      <c r="L3254" s="465" t="inlineStr">
        <is>
          <t xml:space="preserve"> reactive </t>
        </is>
      </c>
      <c r="M3254" s="465" t="inlineStr">
        <is>
          <t xml:space="preserve"> Nmix </t>
        </is>
      </c>
      <c r="N3254" s="466" t="n">
        <v>68.72376173877927</v>
      </c>
      <c r="O3254" s="467" t="n">
        <v>0.199887760323543</v>
      </c>
      <c r="P3254" s="468" t="n">
        <v>2002</v>
      </c>
      <c r="Q3254" s="469" t="inlineStr">
        <is>
          <t>UNFCCC CRT Table3.D</t>
        </is>
      </c>
      <c r="R3254" s="469" t="inlineStr">
        <is>
          <t>ok</t>
        </is>
      </c>
      <c r="S3254" s="469" t="inlineStr">
        <is>
          <t xml:space="preserve"> text </t>
        </is>
      </c>
      <c r="T3254" s="426" t="inlineStr">
        <is>
          <t>Norway</t>
        </is>
      </c>
      <c r="U3254" s="5" t="inlineStr">
        <is>
          <t>recycling</t>
        </is>
      </c>
      <c r="V3254" s="465" t="n">
        <v>0.04</v>
      </c>
    </row>
    <row r="3255" ht="16" customHeight="1">
      <c r="B3255" s="475" t="inlineStr">
        <is>
          <t>AG.MM-FS.OL</t>
        </is>
      </c>
      <c r="C3255" s="475" t="inlineStr">
        <is>
          <t>AG.MM-FS.OL-Manure from grazing on unmanaged land-Nmix</t>
        </is>
      </c>
      <c r="D3255" s="475" t="inlineStr">
        <is>
          <t>AG</t>
        </is>
      </c>
      <c r="E3255" s="475" t="inlineStr">
        <is>
          <t>MM</t>
        </is>
      </c>
      <c r="F3255" s="5">
        <f>VLOOKUP(E3255,'5.a Definitions'!E:F,2,FALSE)</f>
        <v/>
      </c>
      <c r="G3255" s="475" t="inlineStr">
        <is>
          <t>FS</t>
        </is>
      </c>
      <c r="H3255" s="475" t="inlineStr">
        <is>
          <t>OL</t>
        </is>
      </c>
      <c r="I3255" s="5">
        <f>VLOOKUP(H3255,'5.a Definitions'!E:F,2,FALSE)</f>
        <v/>
      </c>
      <c r="J3255" s="465" t="inlineStr">
        <is>
          <t>Manure from grazing on unmanaged land</t>
        </is>
      </c>
      <c r="K3255" s="465" t="inlineStr">
        <is>
          <t>manure from grazing on unmanaged land</t>
        </is>
      </c>
      <c r="L3255" s="465" t="inlineStr">
        <is>
          <t>reactive</t>
        </is>
      </c>
      <c r="M3255" s="465" t="inlineStr">
        <is>
          <t>Nmix</t>
        </is>
      </c>
      <c r="N3255" s="466" t="n">
        <v>7.113419295857479</v>
      </c>
      <c r="O3255" s="467" t="n">
        <v>0.2426489971590313</v>
      </c>
      <c r="P3255" s="468" t="n">
        <v>2002</v>
      </c>
      <c r="Q3255" s="469" t="inlineStr">
        <is>
          <t>UNFCCC CRT Table3.D and 3.B(b), SSB</t>
        </is>
      </c>
      <c r="R3255" s="469" t="inlineStr">
        <is>
          <t>ok</t>
        </is>
      </c>
      <c r="S3255" s="469" t="inlineStr">
        <is>
          <t>text</t>
        </is>
      </c>
      <c r="T3255" s="476" t="inlineStr">
        <is>
          <t>Norway</t>
        </is>
      </c>
      <c r="U3255" s="475" t="inlineStr">
        <is>
          <t>recycling</t>
        </is>
      </c>
      <c r="V3255" s="465">
        <f>(O3163*N3163)^2</f>
        <v/>
      </c>
    </row>
    <row r="3256" ht="16" customHeight="1">
      <c r="B3256" s="5" t="inlineStr">
        <is>
          <t>AG.MM-AT.AT</t>
        </is>
      </c>
      <c r="C3256" s="5" t="inlineStr">
        <is>
          <t>AG.MM-AT.AT-Emissions-NH3</t>
        </is>
      </c>
      <c r="D3256" s="5" t="inlineStr">
        <is>
          <t>AG</t>
        </is>
      </c>
      <c r="E3256" s="5" t="inlineStr">
        <is>
          <t>MM</t>
        </is>
      </c>
      <c r="F3256" s="5">
        <f>VLOOKUP(E3256,'5.a Definitions'!E:F,2,FALSE)</f>
        <v/>
      </c>
      <c r="G3256" s="5" t="inlineStr">
        <is>
          <t>AT</t>
        </is>
      </c>
      <c r="H3256" s="5" t="inlineStr">
        <is>
          <t>AT</t>
        </is>
      </c>
      <c r="I3256" s="5">
        <f>VLOOKUP(H3256,'5.a Definitions'!E:F,2,FALSE)</f>
        <v/>
      </c>
      <c r="J3256" s="465" t="inlineStr">
        <is>
          <t xml:space="preserve"> Emissions </t>
        </is>
      </c>
      <c r="K3256" s="465" t="inlineStr">
        <is>
          <t xml:space="preserve"> manure and animal husbandry emissions </t>
        </is>
      </c>
      <c r="L3256" s="465" t="inlineStr">
        <is>
          <t xml:space="preserve"> reactive </t>
        </is>
      </c>
      <c r="M3256" s="465" t="inlineStr">
        <is>
          <t xml:space="preserve"> NH3 </t>
        </is>
      </c>
      <c r="N3256" s="466" t="n">
        <v>9.459172884919504</v>
      </c>
      <c r="O3256" s="467" t="n">
        <v>0.2415980047982754</v>
      </c>
      <c r="P3256" s="468" t="n">
        <v>2002</v>
      </c>
      <c r="Q3256" s="469" t="inlineStr">
        <is>
          <t>CRLTAP Inventory Submissions</t>
        </is>
      </c>
      <c r="R3256" s="469" t="inlineStr">
        <is>
          <t>ok</t>
        </is>
      </c>
      <c r="S3256" s="469" t="inlineStr">
        <is>
          <t xml:space="preserve"> text </t>
        </is>
      </c>
      <c r="T3256" s="426" t="inlineStr">
        <is>
          <t>Norway</t>
        </is>
      </c>
      <c r="U3256" s="465" t="inlineStr">
        <is>
          <t xml:space="preserve"> N wasted </t>
        </is>
      </c>
      <c r="V3256" s="465" t="n">
        <v>0.04</v>
      </c>
    </row>
    <row r="3257" ht="16" customHeight="1">
      <c r="B3257" s="5" t="inlineStr">
        <is>
          <t>AG.MM-AT.AT</t>
        </is>
      </c>
      <c r="C3257" s="5" t="inlineStr">
        <is>
          <t>AG.MM-AT.AT-Emissions-N2O</t>
        </is>
      </c>
      <c r="D3257" s="5" t="inlineStr">
        <is>
          <t>AG</t>
        </is>
      </c>
      <c r="E3257" s="5" t="inlineStr">
        <is>
          <t>MM</t>
        </is>
      </c>
      <c r="F3257" s="5">
        <f>VLOOKUP(E3257,'5.a Definitions'!E:F,2,FALSE)</f>
        <v/>
      </c>
      <c r="G3257" s="5" t="inlineStr">
        <is>
          <t>AT</t>
        </is>
      </c>
      <c r="H3257" s="5" t="inlineStr">
        <is>
          <t>AT</t>
        </is>
      </c>
      <c r="I3257" s="5">
        <f>VLOOKUP(H3257,'5.a Definitions'!E:F,2,FALSE)</f>
        <v/>
      </c>
      <c r="J3257" s="465" t="inlineStr">
        <is>
          <t xml:space="preserve"> Emissions </t>
        </is>
      </c>
      <c r="K3257" s="465" t="inlineStr">
        <is>
          <t xml:space="preserve"> manure and animal husbandry emissions </t>
        </is>
      </c>
      <c r="L3257" s="465" t="inlineStr">
        <is>
          <t xml:space="preserve"> reactive </t>
        </is>
      </c>
      <c r="M3257" s="465" t="inlineStr">
        <is>
          <t xml:space="preserve"> N2O </t>
        </is>
      </c>
      <c r="N3257" s="466" t="n">
        <v>0.3945866859768</v>
      </c>
      <c r="O3257" s="467" t="n">
        <v>0.7566826619845698</v>
      </c>
      <c r="P3257" s="468" t="n">
        <v>2002</v>
      </c>
      <c r="Q3257" s="469" t="inlineStr">
        <is>
          <t>UNFCCC CRT</t>
        </is>
      </c>
      <c r="R3257" s="469" t="inlineStr">
        <is>
          <t>ok</t>
        </is>
      </c>
      <c r="S3257" s="469" t="inlineStr">
        <is>
          <t xml:space="preserve"> text </t>
        </is>
      </c>
      <c r="T3257" s="426" t="inlineStr">
        <is>
          <t>Norway</t>
        </is>
      </c>
      <c r="U3257" s="465" t="inlineStr">
        <is>
          <t xml:space="preserve"> N wasted </t>
        </is>
      </c>
      <c r="V3257" s="465" t="n">
        <v>0.04</v>
      </c>
    </row>
    <row r="3258" ht="16" customHeight="1">
      <c r="B3258" s="5" t="inlineStr">
        <is>
          <t>AG.MM-AT.AT</t>
        </is>
      </c>
      <c r="C3258" s="5" t="inlineStr">
        <is>
          <t>AG.MM-AT.AT-Emissions-NOx</t>
        </is>
      </c>
      <c r="D3258" s="5" t="inlineStr">
        <is>
          <t>AG</t>
        </is>
      </c>
      <c r="E3258" s="5" t="inlineStr">
        <is>
          <t>MM</t>
        </is>
      </c>
      <c r="F3258" s="5">
        <f>VLOOKUP(E3258,'5.a Definitions'!E:F,2,FALSE)</f>
        <v/>
      </c>
      <c r="G3258" s="5" t="inlineStr">
        <is>
          <t>AT</t>
        </is>
      </c>
      <c r="H3258" s="5" t="inlineStr">
        <is>
          <t>AT</t>
        </is>
      </c>
      <c r="I3258" s="5">
        <f>VLOOKUP(H3258,'5.a Definitions'!E:F,2,FALSE)</f>
        <v/>
      </c>
      <c r="J3258" s="465" t="inlineStr">
        <is>
          <t xml:space="preserve"> Emissions </t>
        </is>
      </c>
      <c r="K3258" s="465" t="inlineStr">
        <is>
          <t xml:space="preserve"> manure and animal husbandry emissions </t>
        </is>
      </c>
      <c r="L3258" s="465" t="inlineStr">
        <is>
          <t xml:space="preserve"> reactive </t>
        </is>
      </c>
      <c r="M3258" s="465" t="inlineStr">
        <is>
          <t xml:space="preserve"> NOx </t>
        </is>
      </c>
      <c r="N3258" s="466" t="n">
        <v>0.0336879200911</v>
      </c>
      <c r="O3258" s="467" t="n">
        <v>0.7345743300109548</v>
      </c>
      <c r="P3258" s="468" t="n">
        <v>2002</v>
      </c>
      <c r="Q3258" s="469" t="inlineStr">
        <is>
          <t>CRLTAP Inventory Submissions</t>
        </is>
      </c>
      <c r="R3258" s="469" t="inlineStr">
        <is>
          <t>ok</t>
        </is>
      </c>
      <c r="S3258" s="469" t="inlineStr">
        <is>
          <t xml:space="preserve"> text </t>
        </is>
      </c>
      <c r="T3258" s="426" t="inlineStr">
        <is>
          <t>Norway</t>
        </is>
      </c>
      <c r="U3258" s="465" t="inlineStr">
        <is>
          <t xml:space="preserve"> N wasted </t>
        </is>
      </c>
      <c r="V3258" s="465" t="n">
        <v>0.04</v>
      </c>
    </row>
    <row r="3259" ht="16" customHeight="1">
      <c r="B3259" s="5" t="inlineStr">
        <is>
          <t>AG.MM-HY.SW-Leaching-Nmix</t>
        </is>
      </c>
      <c r="C3259" s="5" t="inlineStr">
        <is>
          <t>AG.MM-HY.SW-Leaching-Nmix</t>
        </is>
      </c>
      <c r="D3259" s="5" t="inlineStr">
        <is>
          <t>AG</t>
        </is>
      </c>
      <c r="E3259" s="5" t="inlineStr">
        <is>
          <t>MM</t>
        </is>
      </c>
      <c r="F3259" s="5">
        <f>VLOOKUP(E3259,'5.a Definitions'!E:F,2,FALSE)</f>
        <v/>
      </c>
      <c r="G3259" s="5" t="inlineStr">
        <is>
          <t>HY</t>
        </is>
      </c>
      <c r="H3259" s="5" t="inlineStr">
        <is>
          <t>SW</t>
        </is>
      </c>
      <c r="I3259" s="5">
        <f>VLOOKUP(H3259,'5.a Definitions'!E:F,2,FALSE)</f>
        <v/>
      </c>
      <c r="J3259" s="465" t="inlineStr">
        <is>
          <t xml:space="preserve"> Leaching </t>
        </is>
      </c>
      <c r="K3259" s="465" t="inlineStr">
        <is>
          <t xml:space="preserve"> manure storage leaching </t>
        </is>
      </c>
      <c r="L3259" s="465" t="inlineStr">
        <is>
          <t xml:space="preserve"> reactive </t>
        </is>
      </c>
      <c r="M3259" s="465" t="inlineStr">
        <is>
          <t xml:space="preserve"> Nmix </t>
        </is>
      </c>
      <c r="N3259" s="466" t="n">
        <v>3.223493496336466</v>
      </c>
      <c r="O3259" s="467" t="n">
        <v>0.5483540070383622</v>
      </c>
      <c r="P3259" s="468" t="n">
        <v>2002</v>
      </c>
      <c r="Q3259" s="469" t="inlineStr">
        <is>
          <t>UNFCCC CRT</t>
        </is>
      </c>
      <c r="R3259" s="469" t="inlineStr">
        <is>
          <t>ok</t>
        </is>
      </c>
      <c r="S3259" s="469" t="inlineStr">
        <is>
          <t xml:space="preserve"> text </t>
        </is>
      </c>
      <c r="T3259" s="426" t="inlineStr">
        <is>
          <t>Norway</t>
        </is>
      </c>
      <c r="U3259" s="465" t="inlineStr">
        <is>
          <t xml:space="preserve"> N wasted </t>
        </is>
      </c>
      <c r="V3259" s="465" t="n">
        <v>0.04</v>
      </c>
    </row>
    <row r="3260" ht="16" customHeight="1">
      <c r="B3260" s="5" t="inlineStr">
        <is>
          <t>AG.MM-RW.RW</t>
        </is>
      </c>
      <c r="C3260" s="5" t="inlineStr">
        <is>
          <t>AG.MM-RW.RW-Live animal export-Nmix</t>
        </is>
      </c>
      <c r="D3260" s="5" t="inlineStr">
        <is>
          <t>AG</t>
        </is>
      </c>
      <c r="E3260" s="5" t="inlineStr">
        <is>
          <t>MM</t>
        </is>
      </c>
      <c r="F3260" s="5">
        <f>VLOOKUP(E3260,'5.a Definitions'!E:F,2,FALSE)</f>
        <v/>
      </c>
      <c r="G3260" s="5" t="inlineStr">
        <is>
          <t>RW</t>
        </is>
      </c>
      <c r="H3260" s="5" t="inlineStr">
        <is>
          <t>RW</t>
        </is>
      </c>
      <c r="I3260" s="5">
        <f>VLOOKUP(H3260,'5.a Definitions'!E:F,2,FALSE)</f>
        <v/>
      </c>
      <c r="J3260" s="465" t="inlineStr">
        <is>
          <t xml:space="preserve"> Live animal export </t>
        </is>
      </c>
      <c r="K3260" s="465" t="inlineStr">
        <is>
          <t xml:space="preserve"> live animal export </t>
        </is>
      </c>
      <c r="L3260" s="465" t="inlineStr">
        <is>
          <t xml:space="preserve"> reactive </t>
        </is>
      </c>
      <c r="M3260" s="465" t="inlineStr">
        <is>
          <t xml:space="preserve"> Nmix </t>
        </is>
      </c>
      <c r="N3260" s="466" t="n">
        <v>0.0079626752</v>
      </c>
      <c r="O3260" s="467" t="n">
        <v>0.3643651283644369</v>
      </c>
      <c r="P3260" s="468" t="n">
        <v>2002</v>
      </c>
      <c r="Q3260" s="469" t="inlineStr">
        <is>
          <t>FAOSTAT Crops and livestock products</t>
        </is>
      </c>
      <c r="R3260" s="469" t="inlineStr">
        <is>
          <t>ok</t>
        </is>
      </c>
      <c r="S3260" s="469" t="inlineStr">
        <is>
          <t xml:space="preserve"> text </t>
        </is>
      </c>
      <c r="T3260" s="426" t="inlineStr">
        <is>
          <t>Norway</t>
        </is>
      </c>
      <c r="U3260" s="5" t="inlineStr">
        <is>
          <t>useful output</t>
        </is>
      </c>
      <c r="V3260" s="465" t="n">
        <v>0.04</v>
      </c>
    </row>
    <row r="3261" ht="16" customHeight="1">
      <c r="A3261" s="486" t="inlineStr">
        <is>
          <t xml:space="preserve"> Forests and Semi-natural vegetation </t>
        </is>
      </c>
      <c r="B3261" s="5" t="inlineStr">
        <is>
          <t>FS.FO-AT.AT</t>
        </is>
      </c>
      <c r="C3261" s="5" t="inlineStr">
        <is>
          <t>FS.FO-AT.AT-Emissions-N2</t>
        </is>
      </c>
      <c r="D3261" s="5" t="inlineStr">
        <is>
          <t>FS</t>
        </is>
      </c>
      <c r="E3261" s="5" t="inlineStr">
        <is>
          <t>FO</t>
        </is>
      </c>
      <c r="F3261" s="5">
        <f>VLOOKUP(E3261,'5.a Definitions'!E:F,2,FALSE)</f>
        <v/>
      </c>
      <c r="G3261" s="5" t="inlineStr">
        <is>
          <t>AT</t>
        </is>
      </c>
      <c r="H3261" s="5" t="inlineStr">
        <is>
          <t>AT</t>
        </is>
      </c>
      <c r="I3261" s="5">
        <f>VLOOKUP(H3261,'5.a Definitions'!E:F,2,FALSE)</f>
        <v/>
      </c>
      <c r="J3261" s="465" t="inlineStr">
        <is>
          <t xml:space="preserve"> Emissions </t>
        </is>
      </c>
      <c r="K3261" s="465" t="inlineStr">
        <is>
          <t xml:space="preserve"> forest emissions </t>
        </is>
      </c>
      <c r="L3261" s="465" t="inlineStr">
        <is>
          <t xml:space="preserve"> inert </t>
        </is>
      </c>
      <c r="M3261" s="465" t="inlineStr">
        <is>
          <t xml:space="preserve"> N2 </t>
        </is>
      </c>
      <c r="N3261" s="466" t="n">
        <v>7.146371835695334</v>
      </c>
      <c r="O3261" s="467" t="n">
        <v>1.876148950785864</v>
      </c>
      <c r="P3261" s="468" t="n">
        <v>2002</v>
      </c>
      <c r="Q3261" s="469" t="inlineStr">
        <is>
          <t>UNFCCC CRT + Butterbach-Bahl et al. (2013)</t>
        </is>
      </c>
      <c r="R3261" s="469" t="inlineStr">
        <is>
          <t>ok</t>
        </is>
      </c>
      <c r="S3261" s="469" t="inlineStr">
        <is>
          <t xml:space="preserve"> text </t>
        </is>
      </c>
      <c r="T3261" s="426" t="inlineStr">
        <is>
          <t>Norway</t>
        </is>
      </c>
      <c r="U3261" s="465" t="inlineStr">
        <is>
          <t xml:space="preserve"> N wasted </t>
        </is>
      </c>
      <c r="V3261" s="465" t="n">
        <v>0.04</v>
      </c>
    </row>
    <row r="3262" ht="16" customHeight="1">
      <c r="B3262" s="5" t="inlineStr">
        <is>
          <t>FS.FO-AT.AT</t>
        </is>
      </c>
      <c r="C3262" s="5" t="inlineStr">
        <is>
          <t>FS.FO-AT.AT-Emissions-N2O</t>
        </is>
      </c>
      <c r="D3262" s="5" t="inlineStr">
        <is>
          <t>FS</t>
        </is>
      </c>
      <c r="E3262" s="5" t="inlineStr">
        <is>
          <t>FO</t>
        </is>
      </c>
      <c r="F3262" s="5">
        <f>VLOOKUP(E3262,'5.a Definitions'!E:F,2,FALSE)</f>
        <v/>
      </c>
      <c r="G3262" s="5" t="inlineStr">
        <is>
          <t>AT</t>
        </is>
      </c>
      <c r="H3262" s="5" t="inlineStr">
        <is>
          <t>AT</t>
        </is>
      </c>
      <c r="I3262" s="5">
        <f>VLOOKUP(H3262,'5.a Definitions'!E:F,2,FALSE)</f>
        <v/>
      </c>
      <c r="J3262" s="465" t="inlineStr">
        <is>
          <t xml:space="preserve"> Emissions </t>
        </is>
      </c>
      <c r="K3262" s="465" t="inlineStr">
        <is>
          <t xml:space="preserve"> forest emissions </t>
        </is>
      </c>
      <c r="L3262" s="465" t="inlineStr">
        <is>
          <t xml:space="preserve"> reactive </t>
        </is>
      </c>
      <c r="M3262" s="465" t="inlineStr">
        <is>
          <t xml:space="preserve"> N2O </t>
        </is>
      </c>
      <c r="N3262" s="466" t="n">
        <v>0.3664806069587351</v>
      </c>
      <c r="O3262" s="467" t="n">
        <v>1.261544563046771</v>
      </c>
      <c r="P3262" s="468" t="n">
        <v>2002</v>
      </c>
      <c r="Q3262" s="469" t="inlineStr">
        <is>
          <t>UNFCCC CRT</t>
        </is>
      </c>
      <c r="R3262" s="469" t="inlineStr">
        <is>
          <t>ok</t>
        </is>
      </c>
      <c r="S3262" s="469" t="inlineStr">
        <is>
          <t xml:space="preserve"> text </t>
        </is>
      </c>
      <c r="T3262" s="426" t="inlineStr">
        <is>
          <t>Norway</t>
        </is>
      </c>
      <c r="U3262" s="465" t="inlineStr">
        <is>
          <t xml:space="preserve"> N wasted </t>
        </is>
      </c>
      <c r="V3262" s="465" t="n">
        <v>0.04</v>
      </c>
    </row>
    <row r="3263" ht="16" customHeight="1">
      <c r="B3263" s="5" t="inlineStr">
        <is>
          <t>FS.FO-HY.SW</t>
        </is>
      </c>
      <c r="C3263" s="5" t="inlineStr">
        <is>
          <t>FS.FO-HY.SW-Leaching-Nmix</t>
        </is>
      </c>
      <c r="D3263" s="5" t="inlineStr">
        <is>
          <t>FS</t>
        </is>
      </c>
      <c r="E3263" s="5" t="inlineStr">
        <is>
          <t>FO</t>
        </is>
      </c>
      <c r="F3263" s="5">
        <f>VLOOKUP(E3263,'5.a Definitions'!E:F,2,FALSE)</f>
        <v/>
      </c>
      <c r="G3263" s="5" t="inlineStr">
        <is>
          <t>HY</t>
        </is>
      </c>
      <c r="H3263" s="5" t="inlineStr">
        <is>
          <t>SW</t>
        </is>
      </c>
      <c r="I3263" s="5">
        <f>VLOOKUP(H3263,'5.a Definitions'!E:F,2,FALSE)</f>
        <v/>
      </c>
      <c r="J3263" s="465" t="inlineStr">
        <is>
          <t xml:space="preserve"> Leaching </t>
        </is>
      </c>
      <c r="K3263" s="465" t="inlineStr">
        <is>
          <t xml:space="preserve"> forest leaching </t>
        </is>
      </c>
      <c r="L3263" s="465" t="inlineStr">
        <is>
          <t xml:space="preserve"> reactive </t>
        </is>
      </c>
      <c r="M3263" s="465" t="inlineStr">
        <is>
          <t xml:space="preserve"> Nmix </t>
        </is>
      </c>
      <c r="N3263" s="466" t="n">
        <v>32.34367148831235</v>
      </c>
      <c r="O3263" s="467" t="n">
        <v>0.436858262160782</v>
      </c>
      <c r="P3263" s="468" t="n">
        <v>2002</v>
      </c>
      <c r="Q3263" s="469" t="inlineStr">
        <is>
          <t>NIVA TEOTIL2, bias-corrected to TEOTIL3</t>
        </is>
      </c>
      <c r="R3263" s="469" t="inlineStr">
        <is>
          <t>ok</t>
        </is>
      </c>
      <c r="S3263" s="469" t="inlineStr">
        <is>
          <t xml:space="preserve"> text </t>
        </is>
      </c>
      <c r="T3263" s="426" t="inlineStr">
        <is>
          <t>Norway</t>
        </is>
      </c>
      <c r="U3263" s="465" t="inlineStr">
        <is>
          <t xml:space="preserve"> N wasted </t>
        </is>
      </c>
      <c r="V3263" s="465" t="n">
        <v>0.04</v>
      </c>
    </row>
    <row r="3264" ht="16" customHeight="1">
      <c r="B3264" s="5" t="inlineStr">
        <is>
          <t>FS.FO-MP.OP</t>
        </is>
      </c>
      <c r="C3264" s="5" t="inlineStr">
        <is>
          <t>FS.FO-MP.OP-Industrial round wood-Nmix</t>
        </is>
      </c>
      <c r="D3264" s="5" t="inlineStr">
        <is>
          <t>FS</t>
        </is>
      </c>
      <c r="E3264" s="5" t="inlineStr">
        <is>
          <t>FO</t>
        </is>
      </c>
      <c r="F3264" s="5">
        <f>VLOOKUP(E3264,'5.a Definitions'!E:F,2,FALSE)</f>
        <v/>
      </c>
      <c r="G3264" s="5" t="inlineStr">
        <is>
          <t>MP</t>
        </is>
      </c>
      <c r="H3264" s="5" t="inlineStr">
        <is>
          <t>OP</t>
        </is>
      </c>
      <c r="I3264" s="5">
        <f>VLOOKUP(H3264,'5.a Definitions'!E:F,2,FALSE)</f>
        <v/>
      </c>
      <c r="J3264" s="465" t="inlineStr">
        <is>
          <t xml:space="preserve"> Industrial round wood </t>
        </is>
      </c>
      <c r="K3264" s="465" t="inlineStr">
        <is>
          <t xml:space="preserve"> industrial round wood </t>
        </is>
      </c>
      <c r="L3264" s="465" t="inlineStr">
        <is>
          <t xml:space="preserve"> reactive </t>
        </is>
      </c>
      <c r="M3264" s="465" t="inlineStr">
        <is>
          <t xml:space="preserve"> Nmix </t>
        </is>
      </c>
      <c r="N3264" s="466" t="n">
        <v>4.03489746</v>
      </c>
      <c r="O3264" s="467" t="n">
        <v>0.4107588963542842</v>
      </c>
      <c r="P3264" s="468" t="n">
        <v>2002</v>
      </c>
      <c r="Q3264" s="469" t="inlineStr">
        <is>
          <t>FAOSTAT</t>
        </is>
      </c>
      <c r="R3264" s="469" t="inlineStr">
        <is>
          <t>ok</t>
        </is>
      </c>
      <c r="S3264" s="469" t="inlineStr">
        <is>
          <t xml:space="preserve"> text </t>
        </is>
      </c>
      <c r="T3264" s="426" t="inlineStr">
        <is>
          <t>Norway</t>
        </is>
      </c>
      <c r="U3264" s="5" t="inlineStr">
        <is>
          <t>useful output</t>
        </is>
      </c>
      <c r="V3264" s="465" t="n">
        <v>0.04</v>
      </c>
    </row>
    <row r="3265" ht="16" customHeight="1">
      <c r="B3265" s="5" t="inlineStr">
        <is>
          <t>FS.FO-EF.OE</t>
        </is>
      </c>
      <c r="C3265" s="5" t="inlineStr">
        <is>
          <t>FS.FO-EF.OE-Fuel wood for households-Nmix</t>
        </is>
      </c>
      <c r="D3265" s="5" t="inlineStr">
        <is>
          <t>FS</t>
        </is>
      </c>
      <c r="E3265" s="5" t="inlineStr">
        <is>
          <t>FO</t>
        </is>
      </c>
      <c r="F3265" s="5">
        <f>VLOOKUP(E3265,'5.a Definitions'!E:F,2,FALSE)</f>
        <v/>
      </c>
      <c r="G3265" s="5" t="inlineStr">
        <is>
          <t>EF</t>
        </is>
      </c>
      <c r="H3265" s="5" t="inlineStr">
        <is>
          <t>OE</t>
        </is>
      </c>
      <c r="I3265" s="5">
        <f>VLOOKUP(H3265,'5.a Definitions'!E:F,2,FALSE)</f>
        <v/>
      </c>
      <c r="J3265" s="465" t="inlineStr">
        <is>
          <t xml:space="preserve"> Fuel wood for households </t>
        </is>
      </c>
      <c r="K3265" s="465" t="inlineStr">
        <is>
          <t xml:space="preserve"> fuel wood for households </t>
        </is>
      </c>
      <c r="L3265" s="465" t="inlineStr">
        <is>
          <t xml:space="preserve"> reactive </t>
        </is>
      </c>
      <c r="M3265" s="465" t="inlineStr">
        <is>
          <t xml:space="preserve"> Nmix </t>
        </is>
      </c>
      <c r="N3265" s="466" t="n">
        <v>2.35732</v>
      </c>
      <c r="O3265" s="467" t="n">
        <v>1.381319030954334</v>
      </c>
      <c r="P3265" s="468" t="n">
        <v>2002</v>
      </c>
      <c r="Q3265" s="469" t="inlineStr">
        <is>
          <t>SSB</t>
        </is>
      </c>
      <c r="R3265" s="469" t="inlineStr">
        <is>
          <t>ok</t>
        </is>
      </c>
      <c r="S3265" s="469" t="inlineStr">
        <is>
          <t xml:space="preserve"> text </t>
        </is>
      </c>
      <c r="T3265" s="426" t="inlineStr">
        <is>
          <t>Norway</t>
        </is>
      </c>
      <c r="U3265" s="5" t="inlineStr">
        <is>
          <t>useful output</t>
        </is>
      </c>
      <c r="V3265" s="465" t="n">
        <v>0.04</v>
      </c>
    </row>
    <row r="3266" ht="16" customHeight="1">
      <c r="B3266" s="475" t="inlineStr">
        <is>
          <t>FS.OL-AT.AT</t>
        </is>
      </c>
      <c r="C3266" s="475" t="inlineStr">
        <is>
          <t>FS.OL-AT.AT-Emissions-NH3</t>
        </is>
      </c>
      <c r="D3266" s="475" t="inlineStr">
        <is>
          <t>FS</t>
        </is>
      </c>
      <c r="E3266" s="475" t="inlineStr">
        <is>
          <t>OL</t>
        </is>
      </c>
      <c r="F3266" s="5">
        <f>VLOOKUP(E3266,'5.a Definitions'!E:F,2,FALSE)</f>
        <v/>
      </c>
      <c r="G3266" s="475" t="inlineStr">
        <is>
          <t>AT</t>
        </is>
      </c>
      <c r="H3266" s="475" t="inlineStr">
        <is>
          <t>AT</t>
        </is>
      </c>
      <c r="I3266" s="5">
        <f>VLOOKUP(H3266,'5.a Definitions'!E:F,2,FALSE)</f>
        <v/>
      </c>
      <c r="J3266" s="465" t="inlineStr">
        <is>
          <t>Emissions</t>
        </is>
      </c>
      <c r="K3266" s="465" t="inlineStr">
        <is>
          <t>other land emissions</t>
        </is>
      </c>
      <c r="L3266" s="465" t="inlineStr">
        <is>
          <t>reactive</t>
        </is>
      </c>
      <c r="M3266" s="465" t="inlineStr">
        <is>
          <t>NH3</t>
        </is>
      </c>
      <c r="N3266" s="466" t="n">
        <v>0.4333910771774729</v>
      </c>
      <c r="O3266" s="467" t="n">
        <v>0.9394494644252093</v>
      </c>
      <c r="P3266" s="468" t="n">
        <v>2002</v>
      </c>
      <c r="Q3266" s="469" t="inlineStr">
        <is>
          <t>CRLTAP Inventory Submissions (3Da3), utmark share</t>
        </is>
      </c>
      <c r="R3266" s="469" t="inlineStr">
        <is>
          <t>ok</t>
        </is>
      </c>
      <c r="S3266" s="469" t="inlineStr">
        <is>
          <t>text</t>
        </is>
      </c>
      <c r="T3266" s="476" t="inlineStr">
        <is>
          <t>Norway</t>
        </is>
      </c>
      <c r="U3266" s="475" t="inlineStr">
        <is>
          <t>useful output</t>
        </is>
      </c>
      <c r="V3266" s="465">
        <f>(O3197*N3197)^2</f>
        <v/>
      </c>
    </row>
    <row r="3267" ht="16" customHeight="1">
      <c r="B3267" s="475" t="inlineStr">
        <is>
          <t>FS.OL-AT.AT</t>
        </is>
      </c>
      <c r="C3267" s="475" t="inlineStr">
        <is>
          <t>FS.OL-AT.AT-Emissions-NOx</t>
        </is>
      </c>
      <c r="D3267" s="475" t="inlineStr">
        <is>
          <t>FS</t>
        </is>
      </c>
      <c r="E3267" s="475" t="inlineStr">
        <is>
          <t>OL</t>
        </is>
      </c>
      <c r="F3267" s="5">
        <f>VLOOKUP(E3267,'5.a Definitions'!E:F,2,FALSE)</f>
        <v/>
      </c>
      <c r="G3267" s="475" t="inlineStr">
        <is>
          <t>AT</t>
        </is>
      </c>
      <c r="H3267" s="475" t="inlineStr">
        <is>
          <t>AT</t>
        </is>
      </c>
      <c r="I3267" s="5">
        <f>VLOOKUP(H3267,'5.a Definitions'!E:F,2,FALSE)</f>
        <v/>
      </c>
      <c r="J3267" s="465" t="inlineStr">
        <is>
          <t>Emissions</t>
        </is>
      </c>
      <c r="K3267" s="465" t="inlineStr">
        <is>
          <t>other land emissions</t>
        </is>
      </c>
      <c r="L3267" s="465" t="inlineStr">
        <is>
          <t>reactive</t>
        </is>
      </c>
      <c r="M3267" s="465" t="inlineStr">
        <is>
          <t>NOx</t>
        </is>
      </c>
      <c r="N3267" s="466" t="n">
        <v>0.08658453968239817</v>
      </c>
      <c r="O3267" s="467" t="n">
        <v>0.8225244105491832</v>
      </c>
      <c r="P3267" s="468" t="n">
        <v>2002</v>
      </c>
      <c r="Q3267" s="469" t="inlineStr">
        <is>
          <t>CRLTAP Inventory Submissions (3Da3), utmark share</t>
        </is>
      </c>
      <c r="R3267" s="469" t="inlineStr">
        <is>
          <t>ok</t>
        </is>
      </c>
      <c r="S3267" s="469" t="inlineStr">
        <is>
          <t>text</t>
        </is>
      </c>
      <c r="T3267" s="476" t="inlineStr">
        <is>
          <t>Norway</t>
        </is>
      </c>
      <c r="U3267" s="475" t="inlineStr">
        <is>
          <t>useful output</t>
        </is>
      </c>
      <c r="V3267" s="465">
        <f>(O3221*N3221)^2</f>
        <v/>
      </c>
    </row>
    <row r="3268" ht="16" customHeight="1">
      <c r="B3268" s="475" t="inlineStr">
        <is>
          <t>FS.OL-AT.AT</t>
        </is>
      </c>
      <c r="C3268" s="475" t="inlineStr">
        <is>
          <t>FS.OL-AT.AT-Emissions-N2O</t>
        </is>
      </c>
      <c r="D3268" s="475" t="inlineStr">
        <is>
          <t>FS</t>
        </is>
      </c>
      <c r="E3268" s="475" t="inlineStr">
        <is>
          <t>OL</t>
        </is>
      </c>
      <c r="F3268" s="5">
        <f>VLOOKUP(E3268,'5.a Definitions'!E:F,2,FALSE)</f>
        <v/>
      </c>
      <c r="G3268" s="475" t="inlineStr">
        <is>
          <t>AT</t>
        </is>
      </c>
      <c r="H3268" s="475" t="inlineStr">
        <is>
          <t>AT</t>
        </is>
      </c>
      <c r="I3268" s="5">
        <f>VLOOKUP(H3268,'5.a Definitions'!E:F,2,FALSE)</f>
        <v/>
      </c>
      <c r="J3268" s="465" t="inlineStr">
        <is>
          <t>Emissions</t>
        </is>
      </c>
      <c r="K3268" s="465" t="inlineStr">
        <is>
          <t>other land emissions</t>
        </is>
      </c>
      <c r="L3268" s="465" t="inlineStr">
        <is>
          <t>reactive</t>
        </is>
      </c>
      <c r="M3268" s="465" t="inlineStr">
        <is>
          <t>N2O</t>
        </is>
      </c>
      <c r="N3268" s="466" t="n">
        <v>0.05806944941084591</v>
      </c>
      <c r="O3268" s="467" t="n">
        <v>1.333332090746311</v>
      </c>
      <c r="P3268" s="468" t="n">
        <v>2002</v>
      </c>
      <c r="Q3268" s="469" t="inlineStr">
        <is>
          <t>UNFCCC CRT Table3.D, utmark share</t>
        </is>
      </c>
      <c r="R3268" s="469" t="inlineStr">
        <is>
          <t>ok</t>
        </is>
      </c>
      <c r="S3268" s="469" t="inlineStr">
        <is>
          <t>text</t>
        </is>
      </c>
      <c r="T3268" s="476" t="inlineStr">
        <is>
          <t>Norway</t>
        </is>
      </c>
      <c r="U3268" s="475" t="inlineStr">
        <is>
          <t>useful output</t>
        </is>
      </c>
      <c r="V3268" s="465">
        <f>(O3245*N3245)^2</f>
        <v/>
      </c>
    </row>
    <row r="3269" ht="16" customHeight="1">
      <c r="B3269" s="475" t="inlineStr">
        <is>
          <t>FS.OL-AG.MM</t>
        </is>
      </c>
      <c r="C3269" s="475" t="inlineStr">
        <is>
          <t>FS.OL-AG.MM-Grazing-Nmix</t>
        </is>
      </c>
      <c r="D3269" s="475" t="inlineStr">
        <is>
          <t>FS</t>
        </is>
      </c>
      <c r="E3269" s="475" t="inlineStr">
        <is>
          <t>OL</t>
        </is>
      </c>
      <c r="F3269" s="5">
        <f>VLOOKUP(E3269,'5.a Definitions'!E:F,2,FALSE)</f>
        <v/>
      </c>
      <c r="G3269" s="475" t="inlineStr">
        <is>
          <t>AG</t>
        </is>
      </c>
      <c r="H3269" s="475" t="inlineStr">
        <is>
          <t>MM</t>
        </is>
      </c>
      <c r="I3269" s="5">
        <f>VLOOKUP(H3269,'5.a Definitions'!E:F,2,FALSE)</f>
        <v/>
      </c>
      <c r="J3269" s="473" t="inlineStr">
        <is>
          <t>Grazing</t>
        </is>
      </c>
      <c r="K3269" s="473" t="inlineStr">
        <is>
          <t>grazing</t>
        </is>
      </c>
      <c r="L3269" s="465" t="inlineStr">
        <is>
          <t>reactive</t>
        </is>
      </c>
      <c r="M3269" s="465" t="inlineStr">
        <is>
          <t>Nmix</t>
        </is>
      </c>
      <c r="N3269" s="466" t="n">
        <v>7.817928206559041</v>
      </c>
      <c r="O3269" s="467" t="n">
        <v>0.2417777106830897</v>
      </c>
      <c r="P3269" s="468" t="n">
        <v>2002</v>
      </c>
      <c r="Q3269" s="469" t="inlineStr">
        <is>
          <t>SSB table 12660</t>
        </is>
      </c>
      <c r="R3269" s="469" t="inlineStr">
        <is>
          <t>ok</t>
        </is>
      </c>
      <c r="S3269" s="469" t="inlineStr">
        <is>
          <t>text</t>
        </is>
      </c>
      <c r="T3269" s="476" t="inlineStr">
        <is>
          <t>Norway</t>
        </is>
      </c>
      <c r="U3269" s="5" t="inlineStr">
        <is>
          <t>useful output</t>
        </is>
      </c>
      <c r="V3269" s="465">
        <f>(O3152*N3152)^2</f>
        <v/>
      </c>
    </row>
    <row r="3270" ht="16" customHeight="1">
      <c r="B3270" s="5" t="inlineStr">
        <is>
          <t>FS.OL-HY.SW</t>
        </is>
      </c>
      <c r="C3270" s="5" t="inlineStr">
        <is>
          <t>FS.OL-HY.SW-Leaching-Nmix</t>
        </is>
      </c>
      <c r="D3270" s="5" t="inlineStr">
        <is>
          <t>FS</t>
        </is>
      </c>
      <c r="E3270" s="5" t="inlineStr">
        <is>
          <t>OL</t>
        </is>
      </c>
      <c r="F3270" s="5">
        <f>VLOOKUP(E3270,'5.a Definitions'!E:F,2,FALSE)</f>
        <v/>
      </c>
      <c r="G3270" s="5" t="inlineStr">
        <is>
          <t>HY</t>
        </is>
      </c>
      <c r="H3270" s="5" t="inlineStr">
        <is>
          <t>SW</t>
        </is>
      </c>
      <c r="I3270" s="5">
        <f>VLOOKUP(H3270,'5.a Definitions'!E:F,2,FALSE)</f>
        <v/>
      </c>
      <c r="J3270" s="465" t="inlineStr">
        <is>
          <t xml:space="preserve"> Leaching </t>
        </is>
      </c>
      <c r="K3270" s="465" t="inlineStr">
        <is>
          <t xml:space="preserve"> other land leaching </t>
        </is>
      </c>
      <c r="L3270" s="465" t="inlineStr">
        <is>
          <t xml:space="preserve"> reactive </t>
        </is>
      </c>
      <c r="M3270" s="465" t="inlineStr">
        <is>
          <t xml:space="preserve"> Nmix </t>
        </is>
      </c>
      <c r="N3270" s="466" t="n">
        <v>22.47611069526791</v>
      </c>
      <c r="O3270" s="467" t="n">
        <v>0.4253940035167165</v>
      </c>
      <c r="P3270" s="468" t="n">
        <v>2002</v>
      </c>
      <c r="Q3270" s="469" t="inlineStr">
        <is>
          <t>NIVA TEOTIL2, bias-corrected to TEOTIL3</t>
        </is>
      </c>
      <c r="R3270" s="469" t="inlineStr">
        <is>
          <t>ok</t>
        </is>
      </c>
      <c r="S3270" s="469" t="inlineStr">
        <is>
          <t xml:space="preserve"> text </t>
        </is>
      </c>
      <c r="T3270" s="426" t="inlineStr">
        <is>
          <t>Norway</t>
        </is>
      </c>
      <c r="U3270" s="465" t="inlineStr">
        <is>
          <t xml:space="preserve"> N wasted </t>
        </is>
      </c>
      <c r="V3270" s="465" t="n">
        <v>0.04</v>
      </c>
    </row>
    <row r="3271" ht="16" customHeight="1">
      <c r="A3271" s="485" t="inlineStr">
        <is>
          <t>Processing of residues</t>
        </is>
      </c>
      <c r="B3271" s="475" t="inlineStr">
        <is>
          <t>PR.SO-EF.EC</t>
        </is>
      </c>
      <c r="C3271" s="475" t="inlineStr">
        <is>
          <t>PR.SO-EF.EC-Waste to energy-Nmix</t>
        </is>
      </c>
      <c r="D3271" s="475" t="inlineStr">
        <is>
          <t>PR</t>
        </is>
      </c>
      <c r="E3271" s="475" t="inlineStr">
        <is>
          <t>SO</t>
        </is>
      </c>
      <c r="F3271" s="5">
        <f>VLOOKUP(E3271,'5.a Definitions'!E:F,2,FALSE)</f>
        <v/>
      </c>
      <c r="G3271" s="475" t="inlineStr">
        <is>
          <t>EF</t>
        </is>
      </c>
      <c r="H3271" s="475" t="inlineStr">
        <is>
          <t>EC</t>
        </is>
      </c>
      <c r="I3271" s="5">
        <f>VLOOKUP(H3271,'5.a Definitions'!E:F,2,FALSE)</f>
        <v/>
      </c>
      <c r="J3271" s="465" t="inlineStr">
        <is>
          <t>Waste for energy incineration</t>
        </is>
      </c>
      <c r="K3271" s="465" t="inlineStr">
        <is>
          <t>waste for energy incineration</t>
        </is>
      </c>
      <c r="L3271" s="465" t="inlineStr">
        <is>
          <t>reactive</t>
        </is>
      </c>
      <c r="M3271" s="465" t="inlineStr">
        <is>
          <t>Nmix</t>
        </is>
      </c>
      <c r="N3271" s="466" t="n">
        <v>12.93519209975019</v>
      </c>
      <c r="O3271" s="467" t="n">
        <v>0.5057868524628417</v>
      </c>
      <c r="P3271" s="468" t="n">
        <v>2002</v>
      </c>
      <c r="Q3271" s="469" t="inlineStr">
        <is>
          <t>SSB table 05281, scaled to the N content of table 10513</t>
        </is>
      </c>
      <c r="R3271" s="469" t="inlineStr">
        <is>
          <t>ok</t>
        </is>
      </c>
      <c r="S3271" s="469" t="inlineStr">
        <is>
          <t>text</t>
        </is>
      </c>
      <c r="T3271" s="476" t="inlineStr">
        <is>
          <t>Norway</t>
        </is>
      </c>
      <c r="U3271" s="475" t="inlineStr">
        <is>
          <t>N wasted</t>
        </is>
      </c>
      <c r="V3271" s="465">
        <f>(O2969*N2969)^2</f>
        <v/>
      </c>
    </row>
    <row r="3272" ht="16" customHeight="1">
      <c r="B3272" s="475" t="inlineStr">
        <is>
          <t>PR.SO-MP.OP</t>
        </is>
      </c>
      <c r="C3272" s="475" t="inlineStr">
        <is>
          <t>PR.SO-MP.OP-Recycling-Nmix</t>
        </is>
      </c>
      <c r="D3272" s="475" t="inlineStr">
        <is>
          <t>PR</t>
        </is>
      </c>
      <c r="E3272" s="475" t="inlineStr">
        <is>
          <t>SO</t>
        </is>
      </c>
      <c r="F3272" s="5">
        <f>VLOOKUP(E3272,'5.a Definitions'!E:F,2,FALSE)</f>
        <v/>
      </c>
      <c r="G3272" s="475" t="inlineStr">
        <is>
          <t>MP</t>
        </is>
      </c>
      <c r="H3272" s="475" t="inlineStr">
        <is>
          <t>OP</t>
        </is>
      </c>
      <c r="I3272" s="5">
        <f>VLOOKUP(H3272,'5.a Definitions'!E:F,2,FALSE)</f>
        <v/>
      </c>
      <c r="J3272" s="465" t="inlineStr">
        <is>
          <t>Recycling</t>
        </is>
      </c>
      <c r="K3272" s="465" t="inlineStr">
        <is>
          <t>recycling</t>
        </is>
      </c>
      <c r="L3272" s="465" t="inlineStr">
        <is>
          <t>reactive</t>
        </is>
      </c>
      <c r="M3272" s="465" t="inlineStr">
        <is>
          <t>Nmix</t>
        </is>
      </c>
      <c r="N3272" s="466" t="n">
        <v>2.4433941794</v>
      </c>
      <c r="O3272" s="467" t="n">
        <v>0.5192986875173778</v>
      </c>
      <c r="P3272" s="468" t="n">
        <v>2002</v>
      </c>
      <c r="Q3272" s="469" t="inlineStr">
        <is>
          <t>SSB</t>
        </is>
      </c>
      <c r="R3272" s="469" t="inlineStr">
        <is>
          <t>ok</t>
        </is>
      </c>
      <c r="S3272" s="469" t="inlineStr">
        <is>
          <t>text</t>
        </is>
      </c>
      <c r="T3272" s="476" t="inlineStr">
        <is>
          <t>Norway</t>
        </is>
      </c>
      <c r="U3272" s="475" t="inlineStr">
        <is>
          <t>recycling</t>
        </is>
      </c>
      <c r="V3272" s="465">
        <f>(#REF!*#REF!)^2</f>
        <v/>
      </c>
    </row>
    <row r="3273" ht="16" customHeight="1">
      <c r="B3273" s="5" t="inlineStr">
        <is>
          <t>PR.SO-AG.SM</t>
        </is>
      </c>
      <c r="C3273" s="5" t="inlineStr">
        <is>
          <t>PR.SO-AG.SM-Biologically treated organic waste-Nmix</t>
        </is>
      </c>
      <c r="D3273" s="5" t="inlineStr">
        <is>
          <t>PR</t>
        </is>
      </c>
      <c r="E3273" s="5" t="inlineStr">
        <is>
          <t>SO</t>
        </is>
      </c>
      <c r="F3273" s="5">
        <f>VLOOKUP(E3273,'5.a Definitions'!E:F,2,FALSE)</f>
        <v/>
      </c>
      <c r="G3273" s="5" t="inlineStr">
        <is>
          <t>AG</t>
        </is>
      </c>
      <c r="H3273" s="5" t="inlineStr">
        <is>
          <t>SM</t>
        </is>
      </c>
      <c r="I3273" s="5">
        <f>VLOOKUP(H3273,'5.a Definitions'!E:F,2,FALSE)</f>
        <v/>
      </c>
      <c r="J3273" s="5" t="inlineStr">
        <is>
          <t>Biologically treated organic waste</t>
        </is>
      </c>
      <c r="K3273" s="5" t="inlineStr">
        <is>
          <t>biologically treated organic waste</t>
        </is>
      </c>
      <c r="L3273" s="5" t="inlineStr">
        <is>
          <t>reactive</t>
        </is>
      </c>
      <c r="M3273" s="5" t="inlineStr">
        <is>
          <t>Nmix</t>
        </is>
      </c>
      <c r="N3273" s="422" t="n">
        <v>0.7102944055944055</v>
      </c>
      <c r="O3273" s="423" t="n">
        <v>0.8743656077181774</v>
      </c>
      <c r="P3273" s="468" t="n">
        <v>2002</v>
      </c>
      <c r="Q3273" s="425" t="inlineStr">
        <is>
          <t>Filled (held at 2012): SSB tables 10513 and 12818</t>
        </is>
      </c>
      <c r="R3273" s="425" t="inlineStr">
        <is>
          <t>ok</t>
        </is>
      </c>
      <c r="S3273" s="425" t="inlineStr">
        <is>
          <t>text</t>
        </is>
      </c>
      <c r="T3273" s="426" t="inlineStr">
        <is>
          <t>Norway</t>
        </is>
      </c>
      <c r="U3273" s="5" t="inlineStr">
        <is>
          <t>recycling</t>
        </is>
      </c>
      <c r="V3273" s="5" t="n"/>
    </row>
    <row r="3274" ht="16" customHeight="1">
      <c r="B3274" s="5" t="inlineStr">
        <is>
          <t>PR.SO-PR.WW</t>
        </is>
      </c>
      <c r="C3274" s="5" t="inlineStr">
        <is>
          <t>PR.SO-PR.WW-Wastewater from landfills-Nmix</t>
        </is>
      </c>
      <c r="D3274" s="5" t="inlineStr">
        <is>
          <t>PR</t>
        </is>
      </c>
      <c r="E3274" s="5" t="inlineStr">
        <is>
          <t>SO</t>
        </is>
      </c>
      <c r="F3274" s="5">
        <f>VLOOKUP(E3274,'5.a Definitions'!E:F,2,FALSE)</f>
        <v/>
      </c>
      <c r="G3274" s="5" t="inlineStr">
        <is>
          <t>PR</t>
        </is>
      </c>
      <c r="H3274" s="5" t="inlineStr">
        <is>
          <t>WW</t>
        </is>
      </c>
      <c r="I3274" s="5">
        <f>VLOOKUP(H3274,'5.a Definitions'!E:F,2,FALSE)</f>
        <v/>
      </c>
      <c r="J3274" s="465" t="inlineStr">
        <is>
          <t xml:space="preserve"> Wastewater from landfills </t>
        </is>
      </c>
      <c r="K3274" s="465" t="inlineStr">
        <is>
          <t xml:space="preserve"> wastewater from landfills </t>
        </is>
      </c>
      <c r="L3274" s="465" t="inlineStr">
        <is>
          <t xml:space="preserve"> reactive </t>
        </is>
      </c>
      <c r="M3274" s="465" t="inlineStr">
        <is>
          <t xml:space="preserve"> Nmix </t>
        </is>
      </c>
      <c r="N3274" s="466" t="n">
        <v>0.9571455913399664</v>
      </c>
      <c r="O3274" s="467" t="n">
        <v>0.4349490365517411</v>
      </c>
      <c r="P3274" s="468" t="n">
        <v>2002</v>
      </c>
      <c r="Q3274" s="469" t="inlineStr">
        <is>
          <t>Filled (extrapolated from 2011 with CRT 5.A landfill CH4)</t>
        </is>
      </c>
      <c r="R3274" s="469" t="inlineStr">
        <is>
          <t>ok</t>
        </is>
      </c>
      <c r="S3274" s="469" t="inlineStr">
        <is>
          <t xml:space="preserve"> text </t>
        </is>
      </c>
      <c r="T3274" s="426" t="inlineStr">
        <is>
          <t>Norway</t>
        </is>
      </c>
      <c r="U3274" s="465" t="inlineStr">
        <is>
          <t xml:space="preserve"> N wasted </t>
        </is>
      </c>
      <c r="V3274" s="465" t="n">
        <v>0.04</v>
      </c>
    </row>
    <row r="3275" ht="16" customHeight="1">
      <c r="B3275" s="5" t="inlineStr">
        <is>
          <t>PR.SO-HS.HS</t>
        </is>
      </c>
      <c r="C3275" s="5" t="inlineStr">
        <is>
          <t>PR.SO-HS.HS-Biologically treated organic waste-Nmix</t>
        </is>
      </c>
      <c r="D3275" s="5" t="inlineStr">
        <is>
          <t>PR</t>
        </is>
      </c>
      <c r="E3275" s="5" t="inlineStr">
        <is>
          <t>SO</t>
        </is>
      </c>
      <c r="F3275" s="5">
        <f>VLOOKUP(E3275,'5.a Definitions'!E:F,2,FALSE)</f>
        <v/>
      </c>
      <c r="G3275" s="5" t="inlineStr">
        <is>
          <t>HS</t>
        </is>
      </c>
      <c r="H3275" s="5" t="inlineStr">
        <is>
          <t>HS</t>
        </is>
      </c>
      <c r="I3275" s="5">
        <f>VLOOKUP(H3275,'5.a Definitions'!E:F,2,FALSE)</f>
        <v/>
      </c>
      <c r="J3275" s="5" t="inlineStr">
        <is>
          <t>Biologically treated organic waste</t>
        </is>
      </c>
      <c r="K3275" s="5" t="inlineStr">
        <is>
          <t>biologically treated organic waste</t>
        </is>
      </c>
      <c r="L3275" s="465" t="inlineStr">
        <is>
          <t xml:space="preserve"> reactive </t>
        </is>
      </c>
      <c r="M3275" s="465" t="inlineStr">
        <is>
          <t xml:space="preserve"> Nmix </t>
        </is>
      </c>
      <c r="N3275" s="466" t="n">
        <v>0.6450632867132866</v>
      </c>
      <c r="O3275" s="467" t="n">
        <v>0.90400632091973</v>
      </c>
      <c r="P3275" s="468" t="n">
        <v>2002</v>
      </c>
      <c r="Q3275" s="469" t="inlineStr">
        <is>
          <t>Filled (held at 2012): SSB tables 10513 and 12818</t>
        </is>
      </c>
      <c r="R3275" s="469" t="inlineStr">
        <is>
          <t>ok</t>
        </is>
      </c>
      <c r="S3275" s="469" t="inlineStr">
        <is>
          <t xml:space="preserve"> text </t>
        </is>
      </c>
      <c r="T3275" s="426" t="inlineStr">
        <is>
          <t>Norway</t>
        </is>
      </c>
      <c r="U3275" s="5" t="inlineStr">
        <is>
          <t>recycling</t>
        </is>
      </c>
      <c r="V3275" s="465" t="n">
        <v>0.04</v>
      </c>
    </row>
    <row r="3276" ht="16" customHeight="1">
      <c r="B3276" s="5" t="inlineStr">
        <is>
          <t>PR.SO-AT.AT</t>
        </is>
      </c>
      <c r="C3276" s="5" t="inlineStr">
        <is>
          <t>PR.SO-AT.AT-Emissions-NH3</t>
        </is>
      </c>
      <c r="D3276" s="5" t="inlineStr">
        <is>
          <t>PR</t>
        </is>
      </c>
      <c r="E3276" s="5" t="inlineStr">
        <is>
          <t>SO</t>
        </is>
      </c>
      <c r="F3276" s="5">
        <f>VLOOKUP(E3276,'5.a Definitions'!E:F,2,FALSE)</f>
        <v/>
      </c>
      <c r="G3276" s="5" t="inlineStr">
        <is>
          <t>AT</t>
        </is>
      </c>
      <c r="H3276" s="5" t="inlineStr">
        <is>
          <t>AT</t>
        </is>
      </c>
      <c r="I3276" s="5">
        <f>VLOOKUP(H3276,'5.a Definitions'!E:F,2,FALSE)</f>
        <v/>
      </c>
      <c r="J3276" s="465" t="inlineStr">
        <is>
          <t xml:space="preserve"> Emissions </t>
        </is>
      </c>
      <c r="K3276" s="465" t="inlineStr">
        <is>
          <t xml:space="preserve"> solid waste emissions </t>
        </is>
      </c>
      <c r="L3276" s="465" t="inlineStr">
        <is>
          <t xml:space="preserve"> reactive </t>
        </is>
      </c>
      <c r="M3276" s="465" t="inlineStr">
        <is>
          <t xml:space="preserve"> NH3 </t>
        </is>
      </c>
      <c r="N3276" s="466" t="n">
        <v>0.21457459094805</v>
      </c>
      <c r="O3276" s="467" t="n">
        <v>0.9299460040873216</v>
      </c>
      <c r="P3276" s="468" t="n">
        <v>2002</v>
      </c>
      <c r="Q3276" s="469" t="inlineStr">
        <is>
          <t>CRLTAP Inventory Submissions</t>
        </is>
      </c>
      <c r="R3276" s="469" t="inlineStr">
        <is>
          <t>ok</t>
        </is>
      </c>
      <c r="S3276" s="469" t="inlineStr">
        <is>
          <t xml:space="preserve"> text </t>
        </is>
      </c>
      <c r="T3276" s="426" t="inlineStr">
        <is>
          <t>Norway</t>
        </is>
      </c>
      <c r="U3276" s="465" t="inlineStr">
        <is>
          <t xml:space="preserve"> N wasted </t>
        </is>
      </c>
      <c r="V3276" s="465" t="n">
        <v>0.04</v>
      </c>
    </row>
    <row r="3277" ht="16" customHeight="1">
      <c r="B3277" s="5" t="inlineStr">
        <is>
          <t>PR.SO-AT.AT</t>
        </is>
      </c>
      <c r="C3277" s="5" t="inlineStr">
        <is>
          <t>PR.SO-AT.AT-Emissions-NOx</t>
        </is>
      </c>
      <c r="D3277" s="5" t="inlineStr">
        <is>
          <t>PR</t>
        </is>
      </c>
      <c r="E3277" s="5" t="inlineStr">
        <is>
          <t>SO</t>
        </is>
      </c>
      <c r="F3277" s="5">
        <f>VLOOKUP(E3277,'5.a Definitions'!E:F,2,FALSE)</f>
        <v/>
      </c>
      <c r="G3277" s="5" t="inlineStr">
        <is>
          <t>AT</t>
        </is>
      </c>
      <c r="H3277" s="5" t="inlineStr">
        <is>
          <t>AT</t>
        </is>
      </c>
      <c r="I3277" s="5">
        <f>VLOOKUP(H3277,'5.a Definitions'!E:F,2,FALSE)</f>
        <v/>
      </c>
      <c r="J3277" s="465" t="inlineStr">
        <is>
          <t xml:space="preserve"> Emissions </t>
        </is>
      </c>
      <c r="K3277" s="465" t="inlineStr">
        <is>
          <t xml:space="preserve"> solid waste emissions </t>
        </is>
      </c>
      <c r="L3277" s="465" t="inlineStr">
        <is>
          <t xml:space="preserve"> reactive </t>
        </is>
      </c>
      <c r="M3277" s="465" t="inlineStr">
        <is>
          <t xml:space="preserve"> NOx </t>
        </is>
      </c>
      <c r="N3277" s="466" t="n">
        <v>0.47019756431154</v>
      </c>
      <c r="O3277" s="467" t="n">
        <v>0.3580591719287129</v>
      </c>
      <c r="P3277" s="468" t="n">
        <v>2002</v>
      </c>
      <c r="Q3277" s="469" t="inlineStr">
        <is>
          <t>CRLTAP Inventory Submissions</t>
        </is>
      </c>
      <c r="R3277" s="469" t="inlineStr">
        <is>
          <t>ok</t>
        </is>
      </c>
      <c r="S3277" s="469" t="inlineStr">
        <is>
          <t xml:space="preserve"> text </t>
        </is>
      </c>
      <c r="T3277" s="426" t="inlineStr">
        <is>
          <t>Norway</t>
        </is>
      </c>
      <c r="U3277" s="465" t="inlineStr">
        <is>
          <t xml:space="preserve"> N wasted </t>
        </is>
      </c>
      <c r="V3277" s="465" t="n">
        <v>0.04</v>
      </c>
    </row>
    <row r="3278" ht="16" customHeight="1">
      <c r="B3278" s="5" t="inlineStr">
        <is>
          <t>PR.SO-AT.AT</t>
        </is>
      </c>
      <c r="C3278" s="5" t="inlineStr">
        <is>
          <t>PR.SO-AT.AT-Emissions-N2O</t>
        </is>
      </c>
      <c r="D3278" s="5" t="inlineStr">
        <is>
          <t>PR</t>
        </is>
      </c>
      <c r="E3278" s="5" t="inlineStr">
        <is>
          <t>SO</t>
        </is>
      </c>
      <c r="F3278" s="5">
        <f>VLOOKUP(E3278,'5.a Definitions'!E:F,2,FALSE)</f>
        <v/>
      </c>
      <c r="G3278" s="5" t="inlineStr">
        <is>
          <t>AT</t>
        </is>
      </c>
      <c r="H3278" s="5" t="inlineStr">
        <is>
          <t>AT</t>
        </is>
      </c>
      <c r="I3278" s="5">
        <f>VLOOKUP(H3278,'5.a Definitions'!E:F,2,FALSE)</f>
        <v/>
      </c>
      <c r="J3278" s="465" t="inlineStr">
        <is>
          <t xml:space="preserve"> Emissions </t>
        </is>
      </c>
      <c r="K3278" s="465" t="inlineStr">
        <is>
          <t xml:space="preserve"> solid waste emissions </t>
        </is>
      </c>
      <c r="L3278" s="465" t="inlineStr">
        <is>
          <t xml:space="preserve"> reactive </t>
        </is>
      </c>
      <c r="M3278" s="465" t="inlineStr">
        <is>
          <t xml:space="preserve"> N2O </t>
        </is>
      </c>
      <c r="N3278" s="466" t="n">
        <v>0.02595340765243034</v>
      </c>
      <c r="O3278" s="467" t="n">
        <v>1.272532052986043</v>
      </c>
      <c r="P3278" s="468" t="n">
        <v>2002</v>
      </c>
      <c r="Q3278" s="469" t="inlineStr">
        <is>
          <t>UNFCCC CRT</t>
        </is>
      </c>
      <c r="R3278" s="469" t="inlineStr">
        <is>
          <t>ok</t>
        </is>
      </c>
      <c r="S3278" s="469" t="inlineStr">
        <is>
          <t xml:space="preserve"> text </t>
        </is>
      </c>
      <c r="T3278" s="426" t="inlineStr">
        <is>
          <t>Norway</t>
        </is>
      </c>
      <c r="U3278" s="465" t="inlineStr">
        <is>
          <t xml:space="preserve"> N wasted </t>
        </is>
      </c>
      <c r="V3278" s="465" t="n">
        <v>0.04</v>
      </c>
    </row>
    <row r="3279" ht="16" customHeight="1">
      <c r="B3279" s="5" t="inlineStr">
        <is>
          <t>PR.SO-HY.SW</t>
        </is>
      </c>
      <c r="C3279" s="5" t="inlineStr">
        <is>
          <t>PR.SO-HY.SW-Leaching-Nmix</t>
        </is>
      </c>
      <c r="D3279" s="5" t="inlineStr">
        <is>
          <t>PR</t>
        </is>
      </c>
      <c r="E3279" s="5" t="inlineStr">
        <is>
          <t>SO</t>
        </is>
      </c>
      <c r="F3279" s="5">
        <f>VLOOKUP(E3279,'5.a Definitions'!E:F,2,FALSE)</f>
        <v/>
      </c>
      <c r="G3279" s="5" t="inlineStr">
        <is>
          <t>HY</t>
        </is>
      </c>
      <c r="H3279" s="5" t="inlineStr">
        <is>
          <t>SW</t>
        </is>
      </c>
      <c r="I3279" s="5">
        <f>VLOOKUP(H3279,'5.a Definitions'!E:F,2,FALSE)</f>
        <v/>
      </c>
      <c r="J3279" s="465" t="inlineStr">
        <is>
          <t xml:space="preserve"> Leaching </t>
        </is>
      </c>
      <c r="K3279" s="465" t="inlineStr">
        <is>
          <t xml:space="preserve"> solid waste leaching </t>
        </is>
      </c>
      <c r="L3279" s="465" t="inlineStr">
        <is>
          <t xml:space="preserve"> reactive </t>
        </is>
      </c>
      <c r="M3279" s="465" t="inlineStr">
        <is>
          <t xml:space="preserve"> Nmix </t>
        </is>
      </c>
      <c r="N3279" s="466" t="n">
        <v>0.7548199603961186</v>
      </c>
      <c r="O3279" s="467" t="n">
        <v>0.4381985958650327</v>
      </c>
      <c r="P3279" s="468" t="n">
        <v>2002</v>
      </c>
      <c r="Q3279" s="469" t="inlineStr">
        <is>
          <t>Filled (extrapolated from 2011 with CRT 5.A landfill CH4)</t>
        </is>
      </c>
      <c r="R3279" s="469" t="inlineStr">
        <is>
          <t>ok</t>
        </is>
      </c>
      <c r="S3279" s="469" t="inlineStr">
        <is>
          <t xml:space="preserve"> text </t>
        </is>
      </c>
      <c r="T3279" s="426" t="inlineStr">
        <is>
          <t>Norway</t>
        </is>
      </c>
      <c r="U3279" s="465" t="inlineStr">
        <is>
          <t xml:space="preserve"> N wasted </t>
        </is>
      </c>
      <c r="V3279" s="465" t="n">
        <v>0.04</v>
      </c>
    </row>
    <row r="3280" ht="16" customHeight="1">
      <c r="B3280" s="5" t="inlineStr">
        <is>
          <t>PR.SO-RW.RW</t>
        </is>
      </c>
      <c r="C3280" s="5" t="inlineStr">
        <is>
          <t>PR.SO-RW.RW-Solid waste export-Nmix</t>
        </is>
      </c>
      <c r="D3280" s="5" t="inlineStr">
        <is>
          <t>PR</t>
        </is>
      </c>
      <c r="E3280" s="5" t="inlineStr">
        <is>
          <t>SO</t>
        </is>
      </c>
      <c r="F3280" s="5">
        <f>VLOOKUP(E3280,'5.a Definitions'!E:F,2,FALSE)</f>
        <v/>
      </c>
      <c r="G3280" s="5" t="inlineStr">
        <is>
          <t>RW</t>
        </is>
      </c>
      <c r="H3280" s="5" t="inlineStr">
        <is>
          <t>RW</t>
        </is>
      </c>
      <c r="I3280" s="5">
        <f>VLOOKUP(H3280,'5.a Definitions'!E:F,2,FALSE)</f>
        <v/>
      </c>
      <c r="J3280" s="465" t="inlineStr">
        <is>
          <t xml:space="preserve"> Solid waste export </t>
        </is>
      </c>
      <c r="K3280" s="465" t="inlineStr">
        <is>
          <t xml:space="preserve"> solid waste export </t>
        </is>
      </c>
      <c r="L3280" s="465" t="inlineStr">
        <is>
          <t xml:space="preserve"> reactive </t>
        </is>
      </c>
      <c r="M3280" s="465" t="inlineStr">
        <is>
          <t xml:space="preserve"> Nmix </t>
        </is>
      </c>
      <c r="N3280" s="466" t="n">
        <v>0.000193536</v>
      </c>
      <c r="O3280" s="467" t="n">
        <v>0.495380558897517</v>
      </c>
      <c r="P3280" s="468" t="n">
        <v>2002</v>
      </c>
      <c r="Q3280" s="469" t="inlineStr">
        <is>
          <t>SSB tab 08801</t>
        </is>
      </c>
      <c r="R3280" s="469" t="inlineStr">
        <is>
          <t>ok</t>
        </is>
      </c>
      <c r="S3280" s="469" t="inlineStr">
        <is>
          <t xml:space="preserve"> text </t>
        </is>
      </c>
      <c r="T3280" s="426" t="inlineStr">
        <is>
          <t>Norway</t>
        </is>
      </c>
      <c r="U3280" s="465" t="inlineStr">
        <is>
          <t xml:space="preserve"> N wasted </t>
        </is>
      </c>
      <c r="V3280" s="465" t="n">
        <v>0.04</v>
      </c>
    </row>
    <row r="3281" ht="16" customHeight="1">
      <c r="B3281" s="475" t="inlineStr">
        <is>
          <t>PR.SO-RW.RW</t>
        </is>
      </c>
      <c r="C3281" s="475" t="inlineStr">
        <is>
          <t xml:space="preserve">PR.SO-RW.RW-Export for recycling-Nmix </t>
        </is>
      </c>
      <c r="D3281" s="475" t="inlineStr">
        <is>
          <t>PR</t>
        </is>
      </c>
      <c r="E3281" s="475" t="inlineStr">
        <is>
          <t>SO</t>
        </is>
      </c>
      <c r="F3281" s="5">
        <f>VLOOKUP(E3281,'5.a Definitions'!E:F,2,FALSE)</f>
        <v/>
      </c>
      <c r="G3281" s="475" t="inlineStr">
        <is>
          <t>RW</t>
        </is>
      </c>
      <c r="H3281" s="475" t="inlineStr">
        <is>
          <t>RW</t>
        </is>
      </c>
      <c r="I3281" s="5">
        <f>VLOOKUP(H3281,'5.a Definitions'!E:F,2,FALSE)</f>
        <v/>
      </c>
      <c r="J3281" s="465" t="inlineStr">
        <is>
          <t>Export-for-recycling</t>
        </is>
      </c>
      <c r="K3281" s="465" t="inlineStr">
        <is>
          <t>export-for-recycling</t>
        </is>
      </c>
      <c r="L3281" s="465" t="inlineStr">
        <is>
          <t>reactive</t>
        </is>
      </c>
      <c r="M3281" s="465" t="inlineStr">
        <is>
          <t>Nmix</t>
        </is>
      </c>
      <c r="N3281" s="466" t="n">
        <v>0.5382930806000001</v>
      </c>
      <c r="O3281" s="467" t="n">
        <v>0.2072833366093863</v>
      </c>
      <c r="P3281" s="468" t="n">
        <v>2002</v>
      </c>
      <c r="Q3281" s="469" t="inlineStr">
        <is>
          <t>SSB</t>
        </is>
      </c>
      <c r="R3281" s="469" t="inlineStr">
        <is>
          <t>ok</t>
        </is>
      </c>
      <c r="S3281" s="469" t="inlineStr">
        <is>
          <t>text</t>
        </is>
      </c>
      <c r="T3281" s="476" t="inlineStr">
        <is>
          <t>Norway</t>
        </is>
      </c>
      <c r="U3281" s="475" t="inlineStr">
        <is>
          <t>recycling</t>
        </is>
      </c>
      <c r="V3281" s="465">
        <f>(O3020*N3020)^2</f>
        <v/>
      </c>
    </row>
    <row r="3282" ht="16" customHeight="1">
      <c r="B3282" s="475" t="inlineStr">
        <is>
          <t>PR.SO-RW.RW</t>
        </is>
      </c>
      <c r="C3282" s="475" t="inlineStr">
        <is>
          <t>PR.SO-RW.RW-Export for reuse-Nmix</t>
        </is>
      </c>
      <c r="D3282" s="475" t="inlineStr">
        <is>
          <t>PR</t>
        </is>
      </c>
      <c r="E3282" s="475" t="inlineStr">
        <is>
          <t>SO</t>
        </is>
      </c>
      <c r="F3282" s="5">
        <f>VLOOKUP(E3282,'5.a Definitions'!E:F,2,FALSE)</f>
        <v/>
      </c>
      <c r="G3282" s="475" t="inlineStr">
        <is>
          <t>RW</t>
        </is>
      </c>
      <c r="H3282" s="475" t="inlineStr">
        <is>
          <t>RW</t>
        </is>
      </c>
      <c r="I3282" s="5">
        <f>VLOOKUP(H3282,'5.a Definitions'!E:F,2,FALSE)</f>
        <v/>
      </c>
      <c r="J3282" s="465" t="inlineStr">
        <is>
          <t>Export-for-reuse</t>
        </is>
      </c>
      <c r="K3282" s="465" t="inlineStr">
        <is>
          <t>export-for-reuse</t>
        </is>
      </c>
      <c r="L3282" s="465" t="inlineStr">
        <is>
          <t>reactive</t>
        </is>
      </c>
      <c r="M3282" s="465" t="inlineStr">
        <is>
          <t>Nmix</t>
        </is>
      </c>
      <c r="N3282" s="466" t="n">
        <v>0.08471274000000001</v>
      </c>
      <c r="O3282" s="467" t="n">
        <v>0.2020388339108739</v>
      </c>
      <c r="P3282" s="468" t="n">
        <v>2002</v>
      </c>
      <c r="Q3282" s="469" t="inlineStr">
        <is>
          <t>SSB</t>
        </is>
      </c>
      <c r="R3282" s="469" t="inlineStr">
        <is>
          <t>ok</t>
        </is>
      </c>
      <c r="S3282" s="469" t="inlineStr">
        <is>
          <t>text</t>
        </is>
      </c>
      <c r="T3282" s="476" t="inlineStr">
        <is>
          <t>Norway</t>
        </is>
      </c>
      <c r="U3282" s="475" t="inlineStr">
        <is>
          <t>recycling</t>
        </is>
      </c>
      <c r="V3282" s="465">
        <f>(O3033*N3033)^2</f>
        <v/>
      </c>
    </row>
    <row r="3283" ht="16" customHeight="1">
      <c r="B3283" s="5" t="inlineStr">
        <is>
          <t>PR.WW-AG.SM</t>
        </is>
      </c>
      <c r="C3283" s="5" t="inlineStr">
        <is>
          <t>PR.WW-AG.SM-Sewage sludge fertilizer-Nmix</t>
        </is>
      </c>
      <c r="D3283" s="5" t="inlineStr">
        <is>
          <t>PR</t>
        </is>
      </c>
      <c r="E3283" s="5" t="inlineStr">
        <is>
          <t>WW</t>
        </is>
      </c>
      <c r="F3283" s="5">
        <f>VLOOKUP(E3283,'5.a Definitions'!E:F,2,FALSE)</f>
        <v/>
      </c>
      <c r="G3283" s="5" t="inlineStr">
        <is>
          <t>AG</t>
        </is>
      </c>
      <c r="H3283" s="5" t="inlineStr">
        <is>
          <t>SM</t>
        </is>
      </c>
      <c r="I3283" s="5">
        <f>VLOOKUP(H3283,'5.a Definitions'!E:F,2,FALSE)</f>
        <v/>
      </c>
      <c r="J3283" s="465" t="inlineStr">
        <is>
          <t xml:space="preserve"> Sewage sludge fertilizer </t>
        </is>
      </c>
      <c r="K3283" s="465" t="inlineStr">
        <is>
          <t xml:space="preserve"> sewage sludge fertilizer </t>
        </is>
      </c>
      <c r="L3283" s="465" t="inlineStr">
        <is>
          <t xml:space="preserve"> reactive </t>
        </is>
      </c>
      <c r="M3283" s="465" t="inlineStr">
        <is>
          <t xml:space="preserve"> Nmix </t>
        </is>
      </c>
      <c r="N3283" s="466" t="n">
        <v>1.3068</v>
      </c>
      <c r="O3283" s="467" t="n">
        <v>0.3641365085281778</v>
      </c>
      <c r="P3283" s="468" t="n">
        <v>2002</v>
      </c>
      <c r="Q3283" s="469" t="inlineStr">
        <is>
          <t>SSB tab 05279</t>
        </is>
      </c>
      <c r="R3283" s="469" t="inlineStr">
        <is>
          <t>ok</t>
        </is>
      </c>
      <c r="S3283" s="469" t="inlineStr">
        <is>
          <t xml:space="preserve"> text </t>
        </is>
      </c>
      <c r="T3283" s="426" t="inlineStr">
        <is>
          <t>Norway</t>
        </is>
      </c>
      <c r="U3283" s="5" t="inlineStr">
        <is>
          <t>recycling</t>
        </is>
      </c>
      <c r="V3283" s="465" t="n">
        <v>0.04</v>
      </c>
    </row>
    <row r="3284" ht="16" customHeight="1">
      <c r="B3284" s="475" t="inlineStr">
        <is>
          <t>PR.WW-HS.HS</t>
        </is>
      </c>
      <c r="C3284" s="475" t="inlineStr">
        <is>
          <t xml:space="preserve">PR.WW-HS.HS-Sewage sludge fertilizer-Nmix </t>
        </is>
      </c>
      <c r="D3284" s="475" t="inlineStr">
        <is>
          <t>PR</t>
        </is>
      </c>
      <c r="E3284" s="475" t="inlineStr">
        <is>
          <t>WW</t>
        </is>
      </c>
      <c r="F3284" s="5">
        <f>VLOOKUP(E3284,'5.a Definitions'!E:F,2,FALSE)</f>
        <v/>
      </c>
      <c r="G3284" s="475" t="inlineStr">
        <is>
          <t>HS</t>
        </is>
      </c>
      <c r="H3284" s="475" t="inlineStr">
        <is>
          <t>HS</t>
        </is>
      </c>
      <c r="I3284" s="5">
        <f>VLOOKUP(H3284,'5.a Definitions'!E:F,2,FALSE)</f>
        <v/>
      </c>
      <c r="J3284" s="465" t="inlineStr">
        <is>
          <t>Sewage sludge fertilizer</t>
        </is>
      </c>
      <c r="K3284" s="465" t="inlineStr">
        <is>
          <t>sewage sludge fertilizer</t>
        </is>
      </c>
      <c r="L3284" s="465" t="inlineStr">
        <is>
          <t>reactive</t>
        </is>
      </c>
      <c r="M3284" s="465" t="inlineStr">
        <is>
          <t>Nmix</t>
        </is>
      </c>
      <c r="N3284" s="466" t="n">
        <v>0.44127</v>
      </c>
      <c r="O3284" s="467" t="n">
        <v>0.3641365085281777</v>
      </c>
      <c r="P3284" s="468" t="n">
        <v>2002</v>
      </c>
      <c r="Q3284" s="469" t="inlineStr">
        <is>
          <t>SSB table 05279</t>
        </is>
      </c>
      <c r="R3284" s="469" t="inlineStr">
        <is>
          <t>ok</t>
        </is>
      </c>
      <c r="S3284" s="469" t="inlineStr">
        <is>
          <t>text</t>
        </is>
      </c>
      <c r="T3284" s="476" t="inlineStr">
        <is>
          <t>Norway</t>
        </is>
      </c>
      <c r="U3284" s="5" t="inlineStr">
        <is>
          <t>recycling</t>
        </is>
      </c>
      <c r="V3284" s="465">
        <f>(#REF!*#REF!)^2</f>
        <v/>
      </c>
    </row>
    <row r="3285" ht="16" customFormat="1" customHeight="1" s="482">
      <c r="B3285" s="475" t="inlineStr">
        <is>
          <t>PR.WW-PR.SO</t>
        </is>
      </c>
      <c r="C3285" s="475" t="inlineStr">
        <is>
          <t xml:space="preserve">PR.WW-PR.SO-Sewage sludge landfill-Nmix </t>
        </is>
      </c>
      <c r="D3285" s="475" t="inlineStr">
        <is>
          <t>PR</t>
        </is>
      </c>
      <c r="E3285" s="475" t="inlineStr">
        <is>
          <t>WW</t>
        </is>
      </c>
      <c r="F3285" s="5">
        <f>VLOOKUP(E3285,'5.a Definitions'!E:F,2,FALSE)</f>
        <v/>
      </c>
      <c r="G3285" s="475" t="inlineStr">
        <is>
          <t>PR</t>
        </is>
      </c>
      <c r="H3285" s="475" t="inlineStr">
        <is>
          <t>SO</t>
        </is>
      </c>
      <c r="I3285" s="5">
        <f>VLOOKUP(H3285,'5.a Definitions'!E:F,2,FALSE)</f>
        <v/>
      </c>
      <c r="J3285" s="465" t="inlineStr">
        <is>
          <t>Sewage sludge landfill</t>
        </is>
      </c>
      <c r="K3285" s="465" t="inlineStr">
        <is>
          <t>sewage sludge landfill</t>
        </is>
      </c>
      <c r="L3285" s="465" t="inlineStr">
        <is>
          <t>reactive</t>
        </is>
      </c>
      <c r="M3285" s="465" t="inlineStr">
        <is>
          <t>Nmix</t>
        </is>
      </c>
      <c r="N3285" s="466" t="n">
        <v>0.48267</v>
      </c>
      <c r="O3285" s="467" t="n">
        <v>0.3641365085281777</v>
      </c>
      <c r="P3285" s="468" t="n">
        <v>2002</v>
      </c>
      <c r="Q3285" s="469" t="inlineStr">
        <is>
          <t>SSB table 05279</t>
        </is>
      </c>
      <c r="R3285" s="469" t="inlineStr">
        <is>
          <t>ok</t>
        </is>
      </c>
      <c r="S3285" s="469" t="inlineStr">
        <is>
          <t>text</t>
        </is>
      </c>
      <c r="T3285" s="476" t="inlineStr">
        <is>
          <t>Norway</t>
        </is>
      </c>
      <c r="U3285" s="465" t="inlineStr">
        <is>
          <t>N wasted</t>
        </is>
      </c>
      <c r="V3285" s="465">
        <f>(O2928*N2928)^2</f>
        <v/>
      </c>
    </row>
    <row r="3286" ht="16" customHeight="1">
      <c r="B3286" s="5" t="inlineStr">
        <is>
          <t>PR.WW-AT.AT</t>
        </is>
      </c>
      <c r="C3286" s="5" t="inlineStr">
        <is>
          <t>PR.WW-AT.AT-Emissions-NH3</t>
        </is>
      </c>
      <c r="D3286" s="5" t="inlineStr">
        <is>
          <t>PR</t>
        </is>
      </c>
      <c r="E3286" s="5" t="inlineStr">
        <is>
          <t>WW</t>
        </is>
      </c>
      <c r="F3286" s="5">
        <f>VLOOKUP(E3286,'5.a Definitions'!E:F,2,FALSE)</f>
        <v/>
      </c>
      <c r="G3286" s="5" t="inlineStr">
        <is>
          <t>AT</t>
        </is>
      </c>
      <c r="H3286" s="5" t="inlineStr">
        <is>
          <t>AT</t>
        </is>
      </c>
      <c r="I3286" s="5">
        <f>VLOOKUP(H3286,'5.a Definitions'!E:F,2,FALSE)</f>
        <v/>
      </c>
      <c r="J3286" s="465" t="inlineStr">
        <is>
          <t xml:space="preserve"> Emissions </t>
        </is>
      </c>
      <c r="K3286" s="465" t="inlineStr">
        <is>
          <t xml:space="preserve"> wastewater emissions </t>
        </is>
      </c>
      <c r="L3286" s="465" t="inlineStr">
        <is>
          <t xml:space="preserve"> reactive </t>
        </is>
      </c>
      <c r="M3286" s="465" t="inlineStr">
        <is>
          <t xml:space="preserve"> NH3 </t>
        </is>
      </c>
      <c r="N3286" s="466" t="n">
        <v>0</v>
      </c>
      <c r="O3286" s="467" t="n">
        <v>0.5</v>
      </c>
      <c r="P3286" s="468" t="n">
        <v>2002</v>
      </c>
      <c r="Q3286" s="469" t="inlineStr">
        <is>
          <t>CRLTAP Inventory Submissions</t>
        </is>
      </c>
      <c r="R3286" s="469" t="inlineStr">
        <is>
          <t>ok</t>
        </is>
      </c>
      <c r="S3286" s="469" t="inlineStr">
        <is>
          <t xml:space="preserve"> text </t>
        </is>
      </c>
      <c r="T3286" s="426" t="inlineStr">
        <is>
          <t>Norway</t>
        </is>
      </c>
      <c r="U3286" s="465" t="inlineStr">
        <is>
          <t xml:space="preserve"> N wasted </t>
        </is>
      </c>
      <c r="V3286" s="465" t="n">
        <v>0.04</v>
      </c>
    </row>
    <row r="3287" ht="16" customHeight="1">
      <c r="B3287" s="5" t="inlineStr">
        <is>
          <t>PR.WW-AT.AT</t>
        </is>
      </c>
      <c r="C3287" s="5" t="inlineStr">
        <is>
          <t>PR.WW-AT.AT-Emissions-NOx</t>
        </is>
      </c>
      <c r="D3287" s="5" t="inlineStr">
        <is>
          <t>PR</t>
        </is>
      </c>
      <c r="E3287" s="5" t="inlineStr">
        <is>
          <t>WW</t>
        </is>
      </c>
      <c r="F3287" s="5">
        <f>VLOOKUP(E3287,'5.a Definitions'!E:F,2,FALSE)</f>
        <v/>
      </c>
      <c r="G3287" s="5" t="inlineStr">
        <is>
          <t>AT</t>
        </is>
      </c>
      <c r="H3287" s="5" t="inlineStr">
        <is>
          <t>AT</t>
        </is>
      </c>
      <c r="I3287" s="5">
        <f>VLOOKUP(H3287,'5.a Definitions'!E:F,2,FALSE)</f>
        <v/>
      </c>
      <c r="J3287" s="465" t="inlineStr">
        <is>
          <t xml:space="preserve"> Emissions </t>
        </is>
      </c>
      <c r="K3287" s="465" t="inlineStr">
        <is>
          <t xml:space="preserve"> wastewater emissions </t>
        </is>
      </c>
      <c r="L3287" s="465" t="inlineStr">
        <is>
          <t xml:space="preserve"> reactive </t>
        </is>
      </c>
      <c r="M3287" s="465" t="inlineStr">
        <is>
          <t xml:space="preserve"> NOx </t>
        </is>
      </c>
      <c r="N3287" s="466" t="n">
        <v>0</v>
      </c>
      <c r="O3287" s="467" t="n">
        <v>0.5</v>
      </c>
      <c r="P3287" s="468" t="n">
        <v>2002</v>
      </c>
      <c r="Q3287" s="469" t="inlineStr">
        <is>
          <t>CRLTAP Inventory Submissions</t>
        </is>
      </c>
      <c r="R3287" s="469" t="inlineStr">
        <is>
          <t>ok</t>
        </is>
      </c>
      <c r="S3287" s="469" t="inlineStr">
        <is>
          <t xml:space="preserve"> text </t>
        </is>
      </c>
      <c r="T3287" s="426" t="inlineStr">
        <is>
          <t>Norway</t>
        </is>
      </c>
      <c r="U3287" s="465" t="inlineStr">
        <is>
          <t xml:space="preserve"> N wasted </t>
        </is>
      </c>
      <c r="V3287" s="465" t="n">
        <v>0.04</v>
      </c>
    </row>
    <row r="3288" ht="16" customHeight="1">
      <c r="B3288" s="5" t="inlineStr">
        <is>
          <t>PR.WW-AT.AT</t>
        </is>
      </c>
      <c r="C3288" s="5" t="inlineStr">
        <is>
          <t>PR.WW-AT.AT-Emissions-N2O</t>
        </is>
      </c>
      <c r="D3288" s="5" t="inlineStr">
        <is>
          <t>PR</t>
        </is>
      </c>
      <c r="E3288" s="5" t="inlineStr">
        <is>
          <t>WW</t>
        </is>
      </c>
      <c r="F3288" s="5">
        <f>VLOOKUP(E3288,'5.a Definitions'!E:F,2,FALSE)</f>
        <v/>
      </c>
      <c r="G3288" s="5" t="inlineStr">
        <is>
          <t>AT</t>
        </is>
      </c>
      <c r="H3288" s="5" t="inlineStr">
        <is>
          <t>AT</t>
        </is>
      </c>
      <c r="I3288" s="5">
        <f>VLOOKUP(H3288,'5.a Definitions'!E:F,2,FALSE)</f>
        <v/>
      </c>
      <c r="J3288" s="465" t="inlineStr">
        <is>
          <t xml:space="preserve"> Emissions </t>
        </is>
      </c>
      <c r="K3288" s="465" t="inlineStr">
        <is>
          <t xml:space="preserve"> wastewater emissions </t>
        </is>
      </c>
      <c r="L3288" s="465" t="inlineStr">
        <is>
          <t xml:space="preserve"> reactive </t>
        </is>
      </c>
      <c r="M3288" s="465" t="inlineStr">
        <is>
          <t xml:space="preserve"> N2O </t>
        </is>
      </c>
      <c r="N3288" s="466" t="n">
        <v>0.09862453509297141</v>
      </c>
      <c r="O3288" s="467" t="n">
        <v>0.506173197401774</v>
      </c>
      <c r="P3288" s="468" t="n">
        <v>2002</v>
      </c>
      <c r="Q3288" s="469" t="inlineStr">
        <is>
          <t>UNFCCC CRT</t>
        </is>
      </c>
      <c r="R3288" s="469" t="inlineStr">
        <is>
          <t>ok</t>
        </is>
      </c>
      <c r="S3288" s="469" t="inlineStr">
        <is>
          <t xml:space="preserve"> text </t>
        </is>
      </c>
      <c r="T3288" s="426" t="inlineStr">
        <is>
          <t>Norway</t>
        </is>
      </c>
      <c r="U3288" s="465" t="inlineStr">
        <is>
          <t xml:space="preserve"> N wasted </t>
        </is>
      </c>
      <c r="V3288" s="465" t="n">
        <v>0.04</v>
      </c>
    </row>
    <row r="3289" ht="16" customHeight="1">
      <c r="B3289" s="5" t="inlineStr">
        <is>
          <t>PR.WW-AT.AT</t>
        </is>
      </c>
      <c r="C3289" s="5" t="inlineStr">
        <is>
          <t>PR.WW-AT.AT-Emissions-N2</t>
        </is>
      </c>
      <c r="D3289" s="5" t="inlineStr">
        <is>
          <t>PR</t>
        </is>
      </c>
      <c r="E3289" s="5" t="inlineStr">
        <is>
          <t>WW</t>
        </is>
      </c>
      <c r="F3289" s="5">
        <f>VLOOKUP(E3289,'5.a Definitions'!E:F,2,FALSE)</f>
        <v/>
      </c>
      <c r="G3289" s="5" t="inlineStr">
        <is>
          <t>AT</t>
        </is>
      </c>
      <c r="H3289" s="5" t="inlineStr">
        <is>
          <t>AT</t>
        </is>
      </c>
      <c r="I3289" s="5">
        <f>VLOOKUP(H3289,'5.a Definitions'!E:F,2,FALSE)</f>
        <v/>
      </c>
      <c r="J3289" s="465" t="inlineStr">
        <is>
          <t xml:space="preserve"> Emissions </t>
        </is>
      </c>
      <c r="K3289" s="465" t="inlineStr">
        <is>
          <t xml:space="preserve"> wastewater emissions </t>
        </is>
      </c>
      <c r="L3289" s="465" t="inlineStr">
        <is>
          <t xml:space="preserve"> inert </t>
        </is>
      </c>
      <c r="M3289" s="465" t="inlineStr">
        <is>
          <t xml:space="preserve"> N2 </t>
        </is>
      </c>
      <c r="N3289" s="466" t="n">
        <v>2.388251862973761</v>
      </c>
      <c r="O3289" s="467" t="n">
        <v>0.4919923229140145</v>
      </c>
      <c r="P3289" s="468" t="n">
        <v>2002</v>
      </c>
      <c r="Q3289" s="469" t="inlineStr">
        <is>
          <t>treatment plant reports (norskeutslipp.no / veas.nu)</t>
        </is>
      </c>
      <c r="R3289" s="469" t="inlineStr">
        <is>
          <t>ok</t>
        </is>
      </c>
      <c r="S3289" s="469" t="inlineStr">
        <is>
          <t xml:space="preserve"> text </t>
        </is>
      </c>
      <c r="T3289" s="426" t="inlineStr">
        <is>
          <t>Norway</t>
        </is>
      </c>
      <c r="U3289" s="465" t="inlineStr">
        <is>
          <t xml:space="preserve"> N wasted </t>
        </is>
      </c>
      <c r="V3289" s="465" t="n">
        <v>0.04</v>
      </c>
    </row>
    <row r="3290" ht="16" customHeight="1" thickBot="1">
      <c r="B3290" s="6" t="inlineStr">
        <is>
          <t>PR.WW-HY.CW</t>
        </is>
      </c>
      <c r="C3290" s="6" t="inlineStr">
        <is>
          <t>PR.WW-HY.CW-Treated wastewater discharge-Nmix</t>
        </is>
      </c>
      <c r="D3290" s="6" t="inlineStr">
        <is>
          <t>PR</t>
        </is>
      </c>
      <c r="E3290" s="6" t="inlineStr">
        <is>
          <t>WW</t>
        </is>
      </c>
      <c r="F3290" s="5">
        <f>VLOOKUP(E3290,'5.a Definitions'!E:F,2,FALSE)</f>
        <v/>
      </c>
      <c r="G3290" s="6" t="inlineStr">
        <is>
          <t>HY</t>
        </is>
      </c>
      <c r="H3290" s="6" t="inlineStr">
        <is>
          <t>CW</t>
        </is>
      </c>
      <c r="I3290" s="5">
        <f>VLOOKUP(H3290,'5.a Definitions'!E:F,2,FALSE)</f>
        <v/>
      </c>
      <c r="J3290" s="470" t="inlineStr">
        <is>
          <t xml:space="preserve"> Treated wastewater discharge </t>
        </is>
      </c>
      <c r="K3290" s="470" t="inlineStr">
        <is>
          <t xml:space="preserve"> treated wastewater to coastal water </t>
        </is>
      </c>
      <c r="L3290" s="470" t="inlineStr">
        <is>
          <t xml:space="preserve"> reactive </t>
        </is>
      </c>
      <c r="M3290" s="470" t="inlineStr">
        <is>
          <t xml:space="preserve"> Nmix </t>
        </is>
      </c>
      <c r="N3290" s="466" t="n">
        <v>15.6548</v>
      </c>
      <c r="O3290" s="471" t="n">
        <v>0.1918024522466737</v>
      </c>
      <c r="P3290" s="468" t="n">
        <v>2002</v>
      </c>
      <c r="Q3290" s="472" t="inlineStr">
        <is>
          <t>SSB table 05280</t>
        </is>
      </c>
      <c r="R3290" s="469" t="inlineStr">
        <is>
          <t>ok</t>
        </is>
      </c>
      <c r="S3290" s="472" t="inlineStr">
        <is>
          <t xml:space="preserve"> text </t>
        </is>
      </c>
      <c r="T3290" s="426" t="inlineStr">
        <is>
          <t>Norway</t>
        </is>
      </c>
      <c r="U3290" s="470" t="inlineStr">
        <is>
          <t xml:space="preserve"> N wasted </t>
        </is>
      </c>
      <c r="V3290" s="470" t="n">
        <v>0.04</v>
      </c>
    </row>
    <row r="3291" ht="16" customHeight="1">
      <c r="A3291" s="489" t="inlineStr">
        <is>
          <t>Humans and Settlements</t>
        </is>
      </c>
      <c r="B3291" s="5" t="inlineStr">
        <is>
          <t>HS.HS-PR.SO</t>
        </is>
      </c>
      <c r="C3291" s="5" t="inlineStr">
        <is>
          <t>HS.HS-PR.SO-Household waste-Nmix</t>
        </is>
      </c>
      <c r="D3291" s="5" t="inlineStr">
        <is>
          <t>HS</t>
        </is>
      </c>
      <c r="E3291" s="5" t="inlineStr">
        <is>
          <t>HS</t>
        </is>
      </c>
      <c r="F3291" s="5">
        <f>VLOOKUP(E3291,'5.a Definitions'!E:F,2,FALSE)</f>
        <v/>
      </c>
      <c r="G3291" s="5" t="inlineStr">
        <is>
          <t>PR</t>
        </is>
      </c>
      <c r="H3291" s="5" t="inlineStr">
        <is>
          <t>SO</t>
        </is>
      </c>
      <c r="I3291" s="5">
        <f>VLOOKUP(H3291,'5.a Definitions'!E:F,2,FALSE)</f>
        <v/>
      </c>
      <c r="J3291" s="465" t="inlineStr">
        <is>
          <t xml:space="preserve"> Household waste </t>
        </is>
      </c>
      <c r="K3291" s="465" t="inlineStr">
        <is>
          <t xml:space="preserve"> household waste </t>
        </is>
      </c>
      <c r="L3291" s="465" t="inlineStr">
        <is>
          <t xml:space="preserve"> reactive </t>
        </is>
      </c>
      <c r="M3291" s="465" t="inlineStr">
        <is>
          <t xml:space="preserve"> Nmix </t>
        </is>
      </c>
      <c r="N3291" s="466" t="n">
        <v>22.01125760910248</v>
      </c>
      <c r="O3291" s="467" t="n">
        <v>0.3702304129759904</v>
      </c>
      <c r="P3291" s="468" t="n">
        <v>2002</v>
      </c>
      <c r="Q3291" s="469" t="inlineStr">
        <is>
          <t>SSB</t>
        </is>
      </c>
      <c r="R3291" s="469" t="inlineStr">
        <is>
          <t>ok</t>
        </is>
      </c>
      <c r="S3291" s="469" t="inlineStr">
        <is>
          <t xml:space="preserve"> text </t>
        </is>
      </c>
      <c r="T3291" s="426" t="inlineStr">
        <is>
          <t>Norway</t>
        </is>
      </c>
      <c r="U3291" s="465" t="inlineStr">
        <is>
          <t xml:space="preserve"> N wasted </t>
        </is>
      </c>
      <c r="V3291" s="465" t="n">
        <v>0.04</v>
      </c>
    </row>
    <row r="3292" ht="16" customHeight="1">
      <c r="B3292" s="5" t="inlineStr">
        <is>
          <t>HS.HS-PR.WW</t>
        </is>
      </c>
      <c r="C3292" s="5" t="inlineStr">
        <is>
          <t>HS.HS-PR.WW-Municipal wastewater-Nmix</t>
        </is>
      </c>
      <c r="D3292" s="5" t="inlineStr">
        <is>
          <t>HS</t>
        </is>
      </c>
      <c r="E3292" s="5" t="inlineStr">
        <is>
          <t>HS</t>
        </is>
      </c>
      <c r="F3292" s="5">
        <f>VLOOKUP(E3292,'5.a Definitions'!E:F,2,FALSE)</f>
        <v/>
      </c>
      <c r="G3292" s="5" t="inlineStr">
        <is>
          <t>PR</t>
        </is>
      </c>
      <c r="H3292" s="5" t="inlineStr">
        <is>
          <t>WW</t>
        </is>
      </c>
      <c r="I3292" s="5">
        <f>VLOOKUP(H3292,'5.a Definitions'!E:F,2,FALSE)</f>
        <v/>
      </c>
      <c r="J3292" s="465" t="inlineStr">
        <is>
          <t xml:space="preserve"> Municipal wastewater </t>
        </is>
      </c>
      <c r="K3292" s="465" t="inlineStr">
        <is>
          <t xml:space="preserve"> municipal wastewater </t>
        </is>
      </c>
      <c r="L3292" s="465" t="inlineStr">
        <is>
          <t xml:space="preserve"> reactive </t>
        </is>
      </c>
      <c r="M3292" s="465" t="inlineStr">
        <is>
          <t xml:space="preserve"> Nmix </t>
        </is>
      </c>
      <c r="N3292" s="466" t="n">
        <v>20.62974096</v>
      </c>
      <c r="O3292" s="467" t="n">
        <v>0.1006784398506076</v>
      </c>
      <c r="P3292" s="468" t="n">
        <v>2002</v>
      </c>
      <c r="Q3292" s="469" t="inlineStr">
        <is>
          <t>SSB table 06913</t>
        </is>
      </c>
      <c r="R3292" s="469" t="inlineStr">
        <is>
          <t>ok</t>
        </is>
      </c>
      <c r="S3292" s="469" t="inlineStr">
        <is>
          <t xml:space="preserve"> text </t>
        </is>
      </c>
      <c r="T3292" s="426" t="inlineStr">
        <is>
          <t>Norway</t>
        </is>
      </c>
      <c r="U3292" s="465" t="inlineStr">
        <is>
          <t xml:space="preserve"> N wasted </t>
        </is>
      </c>
      <c r="V3292" s="465" t="n">
        <v>0.04</v>
      </c>
    </row>
    <row r="3293" ht="16" customHeight="1">
      <c r="B3293" s="5" t="inlineStr">
        <is>
          <t>HS.HS-AT.AT</t>
        </is>
      </c>
      <c r="C3293" s="5" t="inlineStr">
        <is>
          <t>HS.HS-AT.AT-Emissions-NH3</t>
        </is>
      </c>
      <c r="D3293" s="5" t="inlineStr">
        <is>
          <t>HS</t>
        </is>
      </c>
      <c r="E3293" s="5" t="inlineStr">
        <is>
          <t>HS</t>
        </is>
      </c>
      <c r="F3293" s="5">
        <f>VLOOKUP(E3293,'5.a Definitions'!E:F,2,FALSE)</f>
        <v/>
      </c>
      <c r="G3293" s="5" t="inlineStr">
        <is>
          <t>AT</t>
        </is>
      </c>
      <c r="H3293" s="5" t="inlineStr">
        <is>
          <t>AT</t>
        </is>
      </c>
      <c r="I3293" s="5">
        <f>VLOOKUP(H3293,'5.a Definitions'!E:F,2,FALSE)</f>
        <v/>
      </c>
      <c r="J3293" s="465" t="inlineStr">
        <is>
          <t xml:space="preserve"> Emissions </t>
        </is>
      </c>
      <c r="K3293" s="465" t="inlineStr">
        <is>
          <t xml:space="preserve"> human NH3 emissions </t>
        </is>
      </c>
      <c r="L3293" s="465" t="inlineStr">
        <is>
          <t xml:space="preserve"> reactive </t>
        </is>
      </c>
      <c r="M3293" s="465" t="inlineStr">
        <is>
          <t xml:space="preserve"> NH3 </t>
        </is>
      </c>
      <c r="N3293" s="466" t="n">
        <v>0.09826205740853999</v>
      </c>
      <c r="O3293" s="467" t="n">
        <v>0.171212908956862</v>
      </c>
      <c r="P3293" s="468" t="n">
        <v>2002</v>
      </c>
      <c r="Q3293" s="469" t="inlineStr">
        <is>
          <t>SSB table 07459 &amp; 05307</t>
        </is>
      </c>
      <c r="R3293" s="469" t="inlineStr">
        <is>
          <t>ok</t>
        </is>
      </c>
      <c r="S3293" s="469" t="inlineStr">
        <is>
          <t xml:space="preserve"> text </t>
        </is>
      </c>
      <c r="T3293" s="426" t="inlineStr">
        <is>
          <t>Norway</t>
        </is>
      </c>
      <c r="U3293" s="465" t="inlineStr">
        <is>
          <t xml:space="preserve"> N wasted </t>
        </is>
      </c>
      <c r="V3293" s="465" t="n">
        <v>0.04</v>
      </c>
    </row>
    <row r="3294" ht="16" customHeight="1">
      <c r="B3294" s="5" t="inlineStr">
        <is>
          <t>HS.HS-AT.AT</t>
        </is>
      </c>
      <c r="C3294" s="5" t="inlineStr">
        <is>
          <t>HS.HS-AT.AT-LUC emissions-NH3</t>
        </is>
      </c>
      <c r="D3294" s="5" t="inlineStr">
        <is>
          <t>HS</t>
        </is>
      </c>
      <c r="E3294" s="5" t="inlineStr">
        <is>
          <t>HS</t>
        </is>
      </c>
      <c r="F3294" s="5">
        <f>VLOOKUP(E3294,'5.a Definitions'!E:F,2,FALSE)</f>
        <v/>
      </c>
      <c r="G3294" s="5" t="inlineStr">
        <is>
          <t>AT</t>
        </is>
      </c>
      <c r="H3294" s="5" t="inlineStr">
        <is>
          <t>AT</t>
        </is>
      </c>
      <c r="I3294" s="5">
        <f>VLOOKUP(H3294,'5.a Definitions'!E:F,2,FALSE)</f>
        <v/>
      </c>
      <c r="J3294" s="465" t="inlineStr">
        <is>
          <t xml:space="preserve"> LUC emissions </t>
        </is>
      </c>
      <c r="K3294" s="465" t="inlineStr">
        <is>
          <t xml:space="preserve"> LUC emissions </t>
        </is>
      </c>
      <c r="L3294" s="465" t="inlineStr">
        <is>
          <t xml:space="preserve"> reactive </t>
        </is>
      </c>
      <c r="M3294" s="465" t="inlineStr">
        <is>
          <t xml:space="preserve"> NH3 </t>
        </is>
      </c>
      <c r="N3294" s="466" t="inlineStr">
        <is>
          <t>nan</t>
        </is>
      </c>
      <c r="O3294" s="467" t="n">
        <v>0.2</v>
      </c>
      <c r="P3294" s="468" t="n">
        <v>2002</v>
      </c>
      <c r="Q3294" s="469" t="inlineStr">
        <is>
          <t>no data</t>
        </is>
      </c>
      <c r="R3294" s="469" t="inlineStr">
        <is>
          <t>not done</t>
        </is>
      </c>
      <c r="S3294" s="469" t="inlineStr">
        <is>
          <t xml:space="preserve"> text </t>
        </is>
      </c>
      <c r="T3294" s="426" t="inlineStr">
        <is>
          <t>Norway</t>
        </is>
      </c>
      <c r="U3294" s="465" t="inlineStr">
        <is>
          <t xml:space="preserve"> N wasted </t>
        </is>
      </c>
      <c r="V3294" s="465" t="n">
        <v>0.04</v>
      </c>
    </row>
    <row r="3295" ht="16" customHeight="1">
      <c r="B3295" s="5" t="inlineStr">
        <is>
          <t>HS.HS-AT.AT</t>
        </is>
      </c>
      <c r="C3295" s="5" t="inlineStr">
        <is>
          <t>HS.HS-AT.AT-LUC emissions-NOx</t>
        </is>
      </c>
      <c r="D3295" s="5" t="inlineStr">
        <is>
          <t>HS</t>
        </is>
      </c>
      <c r="E3295" s="5" t="inlineStr">
        <is>
          <t>HS</t>
        </is>
      </c>
      <c r="F3295" s="5">
        <f>VLOOKUP(E3295,'5.a Definitions'!E:F,2,FALSE)</f>
        <v/>
      </c>
      <c r="G3295" s="5" t="inlineStr">
        <is>
          <t>AT</t>
        </is>
      </c>
      <c r="H3295" s="5" t="inlineStr">
        <is>
          <t>AT</t>
        </is>
      </c>
      <c r="I3295" s="5">
        <f>VLOOKUP(H3295,'5.a Definitions'!E:F,2,FALSE)</f>
        <v/>
      </c>
      <c r="J3295" s="465" t="inlineStr">
        <is>
          <t xml:space="preserve"> LUC emissions </t>
        </is>
      </c>
      <c r="K3295" s="465" t="inlineStr">
        <is>
          <t xml:space="preserve"> LUC emissions </t>
        </is>
      </c>
      <c r="L3295" s="465" t="inlineStr">
        <is>
          <t xml:space="preserve"> reactive </t>
        </is>
      </c>
      <c r="M3295" s="465" t="inlineStr">
        <is>
          <t xml:space="preserve"> NOx </t>
        </is>
      </c>
      <c r="N3295" s="466" t="inlineStr">
        <is>
          <t>nan</t>
        </is>
      </c>
      <c r="O3295" s="467" t="n">
        <v>0.2</v>
      </c>
      <c r="P3295" s="468" t="n">
        <v>2002</v>
      </c>
      <c r="Q3295" s="469" t="inlineStr">
        <is>
          <t>no data</t>
        </is>
      </c>
      <c r="R3295" s="469" t="inlineStr">
        <is>
          <t>not done</t>
        </is>
      </c>
      <c r="S3295" s="469" t="inlineStr">
        <is>
          <t xml:space="preserve"> text </t>
        </is>
      </c>
      <c r="T3295" s="426" t="inlineStr">
        <is>
          <t>Norway</t>
        </is>
      </c>
      <c r="U3295" s="465" t="inlineStr">
        <is>
          <t xml:space="preserve"> N wasted </t>
        </is>
      </c>
      <c r="V3295" s="465" t="n">
        <v>0.04</v>
      </c>
    </row>
    <row r="3296" ht="16" customHeight="1">
      <c r="B3296" s="5" t="inlineStr">
        <is>
          <t>HS.HS-AT.AT</t>
        </is>
      </c>
      <c r="C3296" s="5" t="inlineStr">
        <is>
          <t>HS.HS-AT.AT-LUC emissions-N2O</t>
        </is>
      </c>
      <c r="D3296" s="5" t="inlineStr">
        <is>
          <t>HS</t>
        </is>
      </c>
      <c r="E3296" s="5" t="inlineStr">
        <is>
          <t>HS</t>
        </is>
      </c>
      <c r="F3296" s="5">
        <f>VLOOKUP(E3296,'5.a Definitions'!E:F,2,FALSE)</f>
        <v/>
      </c>
      <c r="G3296" s="5" t="inlineStr">
        <is>
          <t>AT</t>
        </is>
      </c>
      <c r="H3296" s="5" t="inlineStr">
        <is>
          <t>AT</t>
        </is>
      </c>
      <c r="I3296" s="5">
        <f>VLOOKUP(H3296,'5.a Definitions'!E:F,2,FALSE)</f>
        <v/>
      </c>
      <c r="J3296" s="465" t="inlineStr">
        <is>
          <t xml:space="preserve"> LUC emissions </t>
        </is>
      </c>
      <c r="K3296" s="465" t="inlineStr">
        <is>
          <t xml:space="preserve"> LUC emissions </t>
        </is>
      </c>
      <c r="L3296" s="465" t="inlineStr">
        <is>
          <t xml:space="preserve"> reactive </t>
        </is>
      </c>
      <c r="M3296" s="465" t="inlineStr">
        <is>
          <t xml:space="preserve"> N2O </t>
        </is>
      </c>
      <c r="N3296" s="466" t="n">
        <v>0.08532395274734161</v>
      </c>
      <c r="O3296" s="467" t="n">
        <v>1.261544563046772</v>
      </c>
      <c r="P3296" s="468" t="n">
        <v>2002</v>
      </c>
      <c r="Q3296" s="469" t="inlineStr">
        <is>
          <t>UNFCCC CRT</t>
        </is>
      </c>
      <c r="R3296" s="469" t="inlineStr">
        <is>
          <t>ok</t>
        </is>
      </c>
      <c r="S3296" s="469" t="inlineStr">
        <is>
          <t xml:space="preserve"> text </t>
        </is>
      </c>
      <c r="T3296" s="426" t="inlineStr">
        <is>
          <t>Norway</t>
        </is>
      </c>
      <c r="U3296" s="465" t="inlineStr">
        <is>
          <t xml:space="preserve"> N wasted </t>
        </is>
      </c>
      <c r="V3296" s="465" t="n">
        <v>0.04</v>
      </c>
    </row>
    <row r="3297" ht="16" customHeight="1">
      <c r="B3297" s="5" t="inlineStr">
        <is>
          <t>HS.HS-HY.SW</t>
        </is>
      </c>
      <c r="C3297" s="5" t="inlineStr">
        <is>
          <t>HS.HS-HY.SW-Untreated wastewater-Nmix</t>
        </is>
      </c>
      <c r="D3297" s="5" t="inlineStr">
        <is>
          <t>HS</t>
        </is>
      </c>
      <c r="E3297" s="5" t="inlineStr">
        <is>
          <t>HS</t>
        </is>
      </c>
      <c r="F3297" s="5">
        <f>VLOOKUP(E3297,'5.a Definitions'!E:F,2,FALSE)</f>
        <v/>
      </c>
      <c r="G3297" s="5" t="inlineStr">
        <is>
          <t>HY</t>
        </is>
      </c>
      <c r="H3297" s="5" t="inlineStr">
        <is>
          <t>SW</t>
        </is>
      </c>
      <c r="I3297" s="5">
        <f>VLOOKUP(H3297,'5.a Definitions'!E:F,2,FALSE)</f>
        <v/>
      </c>
      <c r="J3297" s="465" t="inlineStr">
        <is>
          <t xml:space="preserve"> Untreated wastewater </t>
        </is>
      </c>
      <c r="K3297" s="465" t="inlineStr">
        <is>
          <t xml:space="preserve"> untreated wastewater to groundwater </t>
        </is>
      </c>
      <c r="L3297" s="465" t="inlineStr">
        <is>
          <t xml:space="preserve"> reactive </t>
        </is>
      </c>
      <c r="M3297" s="465" t="inlineStr">
        <is>
          <t xml:space="preserve"> Nmix </t>
        </is>
      </c>
      <c r="N3297" s="466" t="n">
        <v>0</v>
      </c>
      <c r="O3297" s="467" t="n">
        <v>10</v>
      </c>
      <c r="P3297" s="468" t="n">
        <v>2002</v>
      </c>
      <c r="Q3297" s="469" t="inlineStr">
        <is>
          <t>neglected</t>
        </is>
      </c>
      <c r="R3297" s="469" t="inlineStr">
        <is>
          <t>ok</t>
        </is>
      </c>
      <c r="S3297" s="469" t="inlineStr">
        <is>
          <t xml:space="preserve"> text </t>
        </is>
      </c>
      <c r="T3297" s="426" t="inlineStr">
        <is>
          <t>Norway</t>
        </is>
      </c>
      <c r="U3297" s="465" t="inlineStr">
        <is>
          <t xml:space="preserve"> N wasted </t>
        </is>
      </c>
      <c r="V3297" s="465" t="n">
        <v>0.04</v>
      </c>
    </row>
    <row r="3298" ht="16" customHeight="1">
      <c r="B3298" s="475" t="inlineStr">
        <is>
          <t>HS.HS-HY.SW</t>
        </is>
      </c>
      <c r="C3298" s="475" t="inlineStr">
        <is>
          <t>HS.HS-HY.SW-Overland flow-Nmix</t>
        </is>
      </c>
      <c r="D3298" s="475" t="inlineStr">
        <is>
          <t>HS</t>
        </is>
      </c>
      <c r="E3298" s="475" t="inlineStr">
        <is>
          <t>HS</t>
        </is>
      </c>
      <c r="F3298" s="5">
        <f>VLOOKUP(E3298,'5.a Definitions'!E:F,2,FALSE)</f>
        <v/>
      </c>
      <c r="G3298" s="475" t="inlineStr">
        <is>
          <t>HY</t>
        </is>
      </c>
      <c r="H3298" s="475" t="inlineStr">
        <is>
          <t>SW</t>
        </is>
      </c>
      <c r="I3298" s="5">
        <f>VLOOKUP(H3298,'5.a Definitions'!E:F,2,FALSE)</f>
        <v/>
      </c>
      <c r="J3298" s="465" t="inlineStr">
        <is>
          <t>Overland flow</t>
        </is>
      </c>
      <c r="K3298" s="465" t="inlineStr">
        <is>
          <t>overland flow</t>
        </is>
      </c>
      <c r="L3298" s="465" t="inlineStr">
        <is>
          <t>reactive</t>
        </is>
      </c>
      <c r="M3298" s="465" t="inlineStr">
        <is>
          <t>Nmix</t>
        </is>
      </c>
      <c r="N3298" s="466" t="n">
        <v>6.8826</v>
      </c>
      <c r="O3298" s="467" t="n">
        <v>1.02312079582211</v>
      </c>
      <c r="P3298" s="468" t="n">
        <v>2002</v>
      </c>
      <c r="Q3298" s="469" t="inlineStr">
        <is>
          <t>Filled (held flat at the TEOTIL3 level; TEOTIL2 urban is constant): NIVA TEOTIL2, bias-corrected to TEOTIL3</t>
        </is>
      </c>
      <c r="R3298" s="469" t="inlineStr">
        <is>
          <t>ok</t>
        </is>
      </c>
      <c r="S3298" s="469" t="inlineStr">
        <is>
          <t>text</t>
        </is>
      </c>
      <c r="T3298" s="476" t="inlineStr">
        <is>
          <t>Norway</t>
        </is>
      </c>
      <c r="U3298" s="465" t="inlineStr">
        <is>
          <t>N wasted</t>
        </is>
      </c>
      <c r="V3298" s="465">
        <f>(O2958*N2958)^2</f>
        <v/>
      </c>
    </row>
    <row r="3299" ht="16" customHeight="1" thickBot="1">
      <c r="B3299" s="6" t="inlineStr">
        <is>
          <t>HS.HS-HY.CW</t>
        </is>
      </c>
      <c r="C3299" s="6" t="inlineStr">
        <is>
          <t>HS.HS-HY.CW-Untreated wastewater-Nmix</t>
        </is>
      </c>
      <c r="D3299" s="6" t="inlineStr">
        <is>
          <t>HS</t>
        </is>
      </c>
      <c r="E3299" s="6" t="inlineStr">
        <is>
          <t>HS</t>
        </is>
      </c>
      <c r="F3299" s="5">
        <f>VLOOKUP(E3299,'5.a Definitions'!E:F,2,FALSE)</f>
        <v/>
      </c>
      <c r="G3299" s="6" t="inlineStr">
        <is>
          <t>HY</t>
        </is>
      </c>
      <c r="H3299" s="6" t="inlineStr">
        <is>
          <t>CW</t>
        </is>
      </c>
      <c r="I3299" s="5">
        <f>VLOOKUP(H3299,'5.a Definitions'!E:F,2,FALSE)</f>
        <v/>
      </c>
      <c r="J3299" s="470" t="inlineStr">
        <is>
          <t xml:space="preserve"> Untreated wastewater </t>
        </is>
      </c>
      <c r="K3299" s="470" t="inlineStr">
        <is>
          <t xml:space="preserve"> untreated wastewater to coastal water </t>
        </is>
      </c>
      <c r="L3299" s="470" t="inlineStr">
        <is>
          <t xml:space="preserve"> reactive </t>
        </is>
      </c>
      <c r="M3299" s="470" t="inlineStr">
        <is>
          <t xml:space="preserve"> Nmix </t>
        </is>
      </c>
      <c r="N3299" s="466" t="n">
        <v>0</v>
      </c>
      <c r="O3299" s="471" t="n">
        <v>10</v>
      </c>
      <c r="P3299" s="468" t="n">
        <v>2002</v>
      </c>
      <c r="Q3299" s="472" t="inlineStr">
        <is>
          <t>neglected</t>
        </is>
      </c>
      <c r="R3299" s="469" t="inlineStr">
        <is>
          <t>ok</t>
        </is>
      </c>
      <c r="S3299" s="472" t="inlineStr">
        <is>
          <t xml:space="preserve"> text </t>
        </is>
      </c>
      <c r="T3299" s="426" t="inlineStr">
        <is>
          <t>Norway</t>
        </is>
      </c>
      <c r="U3299" s="470" t="inlineStr">
        <is>
          <t xml:space="preserve"> N wasted </t>
        </is>
      </c>
      <c r="V3299" s="470" t="n">
        <v>0.04</v>
      </c>
    </row>
    <row r="3300" ht="16" customHeight="1" thickBot="1">
      <c r="A3300" s="492" t="inlineStr">
        <is>
          <t>Atmosphere</t>
        </is>
      </c>
      <c r="B3300" s="5" t="inlineStr">
        <is>
          <t>AT.AT-MP.OP</t>
        </is>
      </c>
      <c r="C3300" s="5" t="inlineStr">
        <is>
          <t>AT.AT-MP.OP-Ammonia synthesis N2 fixation-N2</t>
        </is>
      </c>
      <c r="D3300" s="5" t="inlineStr">
        <is>
          <t>AT</t>
        </is>
      </c>
      <c r="E3300" s="5" t="inlineStr">
        <is>
          <t>AT</t>
        </is>
      </c>
      <c r="F3300" s="5">
        <f>VLOOKUP(E3300,'5.a Definitions'!E:F,2,FALSE)</f>
        <v/>
      </c>
      <c r="G3300" s="5" t="inlineStr">
        <is>
          <t>MP</t>
        </is>
      </c>
      <c r="H3300" s="5" t="inlineStr">
        <is>
          <t>OP</t>
        </is>
      </c>
      <c r="I3300" s="5">
        <f>VLOOKUP(H3300,'5.a Definitions'!E:F,2,FALSE)</f>
        <v/>
      </c>
      <c r="J3300" s="465" t="inlineStr">
        <is>
          <t xml:space="preserve"> Ammonia synthesis N2 fixation </t>
        </is>
      </c>
      <c r="K3300" s="465" t="inlineStr">
        <is>
          <t xml:space="preserve"> ammonia synthesis N2 fixation </t>
        </is>
      </c>
      <c r="L3300" s="465" t="inlineStr">
        <is>
          <t xml:space="preserve"> inert </t>
        </is>
      </c>
      <c r="M3300" s="465" t="inlineStr">
        <is>
          <t xml:space="preserve"> N2 </t>
        </is>
      </c>
      <c r="N3300" s="466" t="n">
        <v>364.4418016648572</v>
      </c>
      <c r="O3300" s="467" t="n">
        <v>0.3854317652778985</v>
      </c>
      <c r="P3300" s="468" t="n">
        <v>2002</v>
      </c>
      <c r="Q3300" s="469" t="inlineStr">
        <is>
          <t>FAOSTAT Fertilizer by nutrient + SSB (3-year moving average)</t>
        </is>
      </c>
      <c r="R3300" s="469" t="inlineStr">
        <is>
          <t>ok</t>
        </is>
      </c>
      <c r="S3300" s="469" t="inlineStr">
        <is>
          <t xml:space="preserve"> text </t>
        </is>
      </c>
      <c r="T3300" s="426" t="inlineStr">
        <is>
          <t>Norway</t>
        </is>
      </c>
      <c r="U3300" s="465" t="inlineStr">
        <is>
          <t xml:space="preserve"> - </t>
        </is>
      </c>
      <c r="V3300" s="465" t="n">
        <v>0.04</v>
      </c>
    </row>
    <row r="3301" ht="16" customHeight="1">
      <c r="B3301" s="5" t="inlineStr">
        <is>
          <t>AT.AT-AG.SM</t>
        </is>
      </c>
      <c r="C3301" s="5" t="inlineStr">
        <is>
          <t>AT.AT-AG.SM-Deposition-OXN</t>
        </is>
      </c>
      <c r="D3301" s="5" t="inlineStr">
        <is>
          <t>AT</t>
        </is>
      </c>
      <c r="E3301" s="5" t="inlineStr">
        <is>
          <t>AT</t>
        </is>
      </c>
      <c r="F3301" s="5">
        <f>VLOOKUP(E3301,'5.a Definitions'!E:F,2,FALSE)</f>
        <v/>
      </c>
      <c r="G3301" s="5" t="inlineStr">
        <is>
          <t>AG</t>
        </is>
      </c>
      <c r="H3301" s="5" t="inlineStr">
        <is>
          <t>SM</t>
        </is>
      </c>
      <c r="I3301" s="5">
        <f>VLOOKUP(H3301,'5.a Definitions'!E:F,2,FALSE)</f>
        <v/>
      </c>
      <c r="J3301" s="465" t="inlineStr">
        <is>
          <t xml:space="preserve"> Deposition </t>
        </is>
      </c>
      <c r="K3301" s="465" t="inlineStr">
        <is>
          <t xml:space="preserve"> deposition to agricultural soils </t>
        </is>
      </c>
      <c r="L3301" s="465" t="inlineStr">
        <is>
          <t xml:space="preserve"> reactive </t>
        </is>
      </c>
      <c r="M3301" s="465" t="inlineStr">
        <is>
          <t xml:space="preserve"> OXN </t>
        </is>
      </c>
      <c r="N3301" s="466" t="n">
        <v>3.372404704180842</v>
      </c>
      <c r="O3301" s="467" t="n">
        <v>0.3766115071511001</v>
      </c>
      <c r="P3301" s="468" t="n">
        <v>2002</v>
      </c>
      <c r="Q3301" s="469" t="inlineStr">
        <is>
          <t>NILU and geodata.no</t>
        </is>
      </c>
      <c r="R3301" s="469" t="inlineStr">
        <is>
          <t>ok</t>
        </is>
      </c>
      <c r="S3301" s="469" t="inlineStr">
        <is>
          <t xml:space="preserve"> text </t>
        </is>
      </c>
      <c r="T3301" s="426" t="inlineStr">
        <is>
          <t>Norway</t>
        </is>
      </c>
      <c r="U3301" s="465" t="inlineStr">
        <is>
          <t xml:space="preserve"> - </t>
        </is>
      </c>
      <c r="V3301" s="465" t="n">
        <v>0.04</v>
      </c>
    </row>
    <row r="3302" ht="16" customHeight="1">
      <c r="B3302" s="5" t="inlineStr">
        <is>
          <t>AT.AT-AG.SM</t>
        </is>
      </c>
      <c r="C3302" s="5" t="inlineStr">
        <is>
          <t>AT.AT-AG.SM-Deposition-RDN</t>
        </is>
      </c>
      <c r="D3302" s="5" t="inlineStr">
        <is>
          <t>AT</t>
        </is>
      </c>
      <c r="E3302" s="5" t="inlineStr">
        <is>
          <t>AT</t>
        </is>
      </c>
      <c r="F3302" s="5">
        <f>VLOOKUP(E3302,'5.a Definitions'!E:F,2,FALSE)</f>
        <v/>
      </c>
      <c r="G3302" s="5" t="inlineStr">
        <is>
          <t>AG</t>
        </is>
      </c>
      <c r="H3302" s="5" t="inlineStr">
        <is>
          <t>SM</t>
        </is>
      </c>
      <c r="I3302" s="5">
        <f>VLOOKUP(H3302,'5.a Definitions'!E:F,2,FALSE)</f>
        <v/>
      </c>
      <c r="J3302" s="465" t="inlineStr">
        <is>
          <t xml:space="preserve"> Deposition </t>
        </is>
      </c>
      <c r="K3302" s="465" t="inlineStr">
        <is>
          <t xml:space="preserve"> deposition to agricultural soils </t>
        </is>
      </c>
      <c r="L3302" s="465" t="inlineStr">
        <is>
          <t xml:space="preserve"> reactive </t>
        </is>
      </c>
      <c r="M3302" s="465" t="inlineStr">
        <is>
          <t xml:space="preserve"> RDN </t>
        </is>
      </c>
      <c r="N3302" s="466" t="n">
        <v>3.240904598425526</v>
      </c>
      <c r="O3302" s="467" t="n">
        <v>0.3766115071511001</v>
      </c>
      <c r="P3302" s="468" t="n">
        <v>2002</v>
      </c>
      <c r="Q3302" s="469" t="inlineStr">
        <is>
          <t>NILU and geodata.no</t>
        </is>
      </c>
      <c r="R3302" s="469" t="inlineStr">
        <is>
          <t>ok</t>
        </is>
      </c>
      <c r="S3302" s="469" t="inlineStr">
        <is>
          <t xml:space="preserve"> text </t>
        </is>
      </c>
      <c r="T3302" s="426" t="inlineStr">
        <is>
          <t>Norway</t>
        </is>
      </c>
      <c r="U3302" s="465" t="inlineStr">
        <is>
          <t xml:space="preserve"> - </t>
        </is>
      </c>
      <c r="V3302" s="465" t="n">
        <v>0.04</v>
      </c>
    </row>
    <row r="3303" ht="16" customHeight="1">
      <c r="B3303" s="5" t="inlineStr">
        <is>
          <t>AT.AT-AG.SM</t>
        </is>
      </c>
      <c r="C3303" s="5" t="inlineStr">
        <is>
          <t>AT.AT-AG.SM-Biological N2 fixation-N2</t>
        </is>
      </c>
      <c r="D3303" s="5" t="inlineStr">
        <is>
          <t>AT</t>
        </is>
      </c>
      <c r="E3303" s="5" t="inlineStr">
        <is>
          <t>AT</t>
        </is>
      </c>
      <c r="F3303" s="5">
        <f>VLOOKUP(E3303,'5.a Definitions'!E:F,2,FALSE)</f>
        <v/>
      </c>
      <c r="G3303" s="5" t="inlineStr">
        <is>
          <t>AG</t>
        </is>
      </c>
      <c r="H3303" s="5" t="inlineStr">
        <is>
          <t>SM</t>
        </is>
      </c>
      <c r="I3303" s="5">
        <f>VLOOKUP(H3303,'5.a Definitions'!E:F,2,FALSE)</f>
        <v/>
      </c>
      <c r="J3303" s="465" t="inlineStr">
        <is>
          <t xml:space="preserve"> Biological N2 fixation </t>
        </is>
      </c>
      <c r="K3303" s="465" t="inlineStr">
        <is>
          <t xml:space="preserve"> N2 fixation agriculture </t>
        </is>
      </c>
      <c r="L3303" s="465" t="inlineStr">
        <is>
          <t xml:space="preserve"> inert </t>
        </is>
      </c>
      <c r="M3303" s="465" t="inlineStr">
        <is>
          <t xml:space="preserve"> N2 </t>
        </is>
      </c>
      <c r="N3303" s="466" t="n">
        <v>12</v>
      </c>
      <c r="O3303" s="467" t="n">
        <v>0.3241098063913839</v>
      </c>
      <c r="P3303" s="468" t="n">
        <v>2002</v>
      </c>
      <c r="Q3303" s="469" t="inlineStr">
        <is>
          <t>Bechmann et al. (2023)</t>
        </is>
      </c>
      <c r="R3303" s="469" t="inlineStr">
        <is>
          <t>ok</t>
        </is>
      </c>
      <c r="S3303" s="469" t="inlineStr">
        <is>
          <t xml:space="preserve"> text </t>
        </is>
      </c>
      <c r="T3303" s="426" t="inlineStr">
        <is>
          <t>Norway</t>
        </is>
      </c>
      <c r="U3303" s="465" t="inlineStr">
        <is>
          <t xml:space="preserve"> - </t>
        </is>
      </c>
      <c r="V3303" s="465" t="n">
        <v>0.04</v>
      </c>
    </row>
    <row r="3304" ht="16" customHeight="1">
      <c r="B3304" s="5" t="inlineStr">
        <is>
          <t>AT.AT-FS.FO</t>
        </is>
      </c>
      <c r="C3304" s="5" t="inlineStr">
        <is>
          <t>AT.AT-FS.FO-Deposition-OXN</t>
        </is>
      </c>
      <c r="D3304" s="5" t="inlineStr">
        <is>
          <t>AT</t>
        </is>
      </c>
      <c r="E3304" s="5" t="inlineStr">
        <is>
          <t>AT</t>
        </is>
      </c>
      <c r="F3304" s="5">
        <f>VLOOKUP(E3304,'5.a Definitions'!E:F,2,FALSE)</f>
        <v/>
      </c>
      <c r="G3304" s="5" t="inlineStr">
        <is>
          <t>FS</t>
        </is>
      </c>
      <c r="H3304" s="5" t="inlineStr">
        <is>
          <t>FO</t>
        </is>
      </c>
      <c r="I3304" s="5">
        <f>VLOOKUP(H3304,'5.a Definitions'!E:F,2,FALSE)</f>
        <v/>
      </c>
      <c r="J3304" s="465" t="inlineStr">
        <is>
          <t xml:space="preserve"> Deposition </t>
        </is>
      </c>
      <c r="K3304" s="465" t="inlineStr">
        <is>
          <t xml:space="preserve"> deposition to forests </t>
        </is>
      </c>
      <c r="L3304" s="465" t="inlineStr">
        <is>
          <t xml:space="preserve"> reactive </t>
        </is>
      </c>
      <c r="M3304" s="465" t="inlineStr">
        <is>
          <t xml:space="preserve"> OXN </t>
        </is>
      </c>
      <c r="N3304" s="466" t="n">
        <v>29.31121606659338</v>
      </c>
      <c r="O3304" s="467" t="n">
        <v>0.3766115071511001</v>
      </c>
      <c r="P3304" s="468" t="n">
        <v>2002</v>
      </c>
      <c r="Q3304" s="469" t="inlineStr">
        <is>
          <t>NILU and geodata.no</t>
        </is>
      </c>
      <c r="R3304" s="469" t="inlineStr">
        <is>
          <t>ok</t>
        </is>
      </c>
      <c r="S3304" s="469" t="inlineStr">
        <is>
          <t xml:space="preserve"> text </t>
        </is>
      </c>
      <c r="T3304" s="426" t="inlineStr">
        <is>
          <t>Norway</t>
        </is>
      </c>
      <c r="U3304" s="465" t="inlineStr">
        <is>
          <t xml:space="preserve"> - </t>
        </is>
      </c>
      <c r="V3304" s="465" t="n">
        <v>0.04</v>
      </c>
    </row>
    <row r="3305" ht="16" customHeight="1">
      <c r="B3305" s="5" t="inlineStr">
        <is>
          <t>AT.AT-FS.FO</t>
        </is>
      </c>
      <c r="C3305" s="5" t="inlineStr">
        <is>
          <t>AT.AT-FS.FO-Deposition-RDN</t>
        </is>
      </c>
      <c r="D3305" s="5" t="inlineStr">
        <is>
          <t>AT</t>
        </is>
      </c>
      <c r="E3305" s="5" t="inlineStr">
        <is>
          <t>AT</t>
        </is>
      </c>
      <c r="F3305" s="5">
        <f>VLOOKUP(E3305,'5.a Definitions'!E:F,2,FALSE)</f>
        <v/>
      </c>
      <c r="G3305" s="5" t="inlineStr">
        <is>
          <t>FS</t>
        </is>
      </c>
      <c r="H3305" s="5" t="inlineStr">
        <is>
          <t>FO</t>
        </is>
      </c>
      <c r="I3305" s="5">
        <f>VLOOKUP(H3305,'5.a Definitions'!E:F,2,FALSE)</f>
        <v/>
      </c>
      <c r="J3305" s="465" t="inlineStr">
        <is>
          <t xml:space="preserve"> Deposition </t>
        </is>
      </c>
      <c r="K3305" s="465" t="inlineStr">
        <is>
          <t xml:space="preserve"> deposition to forests </t>
        </is>
      </c>
      <c r="L3305" s="465" t="inlineStr">
        <is>
          <t xml:space="preserve"> reactive </t>
        </is>
      </c>
      <c r="M3305" s="465" t="inlineStr">
        <is>
          <t xml:space="preserve"> RDN </t>
        </is>
      </c>
      <c r="N3305" s="466" t="n">
        <v>28.53659842877006</v>
      </c>
      <c r="O3305" s="467" t="n">
        <v>0.3766115071511</v>
      </c>
      <c r="P3305" s="468" t="n">
        <v>2002</v>
      </c>
      <c r="Q3305" s="469" t="inlineStr">
        <is>
          <t>NILU and geodata.no</t>
        </is>
      </c>
      <c r="R3305" s="469" t="inlineStr">
        <is>
          <t>ok</t>
        </is>
      </c>
      <c r="S3305" s="469" t="inlineStr">
        <is>
          <t xml:space="preserve"> text </t>
        </is>
      </c>
      <c r="T3305" s="426" t="inlineStr">
        <is>
          <t>Norway</t>
        </is>
      </c>
      <c r="U3305" s="465" t="inlineStr">
        <is>
          <t xml:space="preserve"> - </t>
        </is>
      </c>
      <c r="V3305" s="465" t="n">
        <v>0.04</v>
      </c>
    </row>
    <row r="3306" ht="16" customHeight="1">
      <c r="B3306" s="5" t="inlineStr">
        <is>
          <t>AT.AT-FS.FO</t>
        </is>
      </c>
      <c r="C3306" s="5" t="inlineStr">
        <is>
          <t>AT.AT-FS.FO-N2 fixation-N2</t>
        </is>
      </c>
      <c r="D3306" s="5" t="inlineStr">
        <is>
          <t>AT</t>
        </is>
      </c>
      <c r="E3306" s="5" t="inlineStr">
        <is>
          <t>AT</t>
        </is>
      </c>
      <c r="F3306" s="5">
        <f>VLOOKUP(E3306,'5.a Definitions'!E:F,2,FALSE)</f>
        <v/>
      </c>
      <c r="G3306" s="5" t="inlineStr">
        <is>
          <t>FS</t>
        </is>
      </c>
      <c r="H3306" s="5" t="inlineStr">
        <is>
          <t>FO</t>
        </is>
      </c>
      <c r="I3306" s="5">
        <f>VLOOKUP(H3306,'5.a Definitions'!E:F,2,FALSE)</f>
        <v/>
      </c>
      <c r="J3306" s="465" t="inlineStr">
        <is>
          <t xml:space="preserve"> N2 fixation </t>
        </is>
      </c>
      <c r="K3306" s="465" t="inlineStr">
        <is>
          <t xml:space="preserve"> N2 fixation forests </t>
        </is>
      </c>
      <c r="L3306" s="465" t="inlineStr">
        <is>
          <t xml:space="preserve"> inert </t>
        </is>
      </c>
      <c r="M3306" s="465" t="inlineStr">
        <is>
          <t xml:space="preserve"> N2 </t>
        </is>
      </c>
      <c r="N3306" s="466" t="n">
        <v>18</v>
      </c>
      <c r="O3306" s="467" t="n">
        <v>0.5019089907080868</v>
      </c>
      <c r="P3306" s="468" t="n">
        <v>2002</v>
      </c>
      <c r="Q3306" s="469" t="inlineStr">
        <is>
          <t>Moldan (2025) and SSB</t>
        </is>
      </c>
      <c r="R3306" s="469" t="inlineStr">
        <is>
          <t>ok</t>
        </is>
      </c>
      <c r="S3306" s="469" t="inlineStr">
        <is>
          <t xml:space="preserve"> text </t>
        </is>
      </c>
      <c r="T3306" s="426" t="inlineStr">
        <is>
          <t>Norway</t>
        </is>
      </c>
      <c r="U3306" s="465" t="inlineStr">
        <is>
          <t xml:space="preserve"> - </t>
        </is>
      </c>
      <c r="V3306" s="465" t="n">
        <v>0.04</v>
      </c>
    </row>
    <row r="3307" ht="16" customHeight="1">
      <c r="B3307" s="5" t="inlineStr">
        <is>
          <t>AT.AT-FS.OL</t>
        </is>
      </c>
      <c r="C3307" s="5" t="inlineStr">
        <is>
          <t>AT.AT-FS.OL-Deposition-OXN</t>
        </is>
      </c>
      <c r="D3307" s="5" t="inlineStr">
        <is>
          <t>AT</t>
        </is>
      </c>
      <c r="E3307" s="5" t="inlineStr">
        <is>
          <t>AT</t>
        </is>
      </c>
      <c r="F3307" s="5">
        <f>VLOOKUP(E3307,'5.a Definitions'!E:F,2,FALSE)</f>
        <v/>
      </c>
      <c r="G3307" s="5" t="inlineStr">
        <is>
          <t>FS</t>
        </is>
      </c>
      <c r="H3307" s="5" t="inlineStr">
        <is>
          <t>OL</t>
        </is>
      </c>
      <c r="I3307" s="5">
        <f>VLOOKUP(H3307,'5.a Definitions'!E:F,2,FALSE)</f>
        <v/>
      </c>
      <c r="J3307" s="465" t="inlineStr">
        <is>
          <t xml:space="preserve"> Deposition </t>
        </is>
      </c>
      <c r="K3307" s="465" t="inlineStr">
        <is>
          <t xml:space="preserve"> deposition to other land </t>
        </is>
      </c>
      <c r="L3307" s="465" t="inlineStr">
        <is>
          <t xml:space="preserve"> reactive </t>
        </is>
      </c>
      <c r="M3307" s="465" t="inlineStr">
        <is>
          <t xml:space="preserve"> OXN </t>
        </is>
      </c>
      <c r="N3307" s="466" t="n">
        <v>35.90346649164322</v>
      </c>
      <c r="O3307" s="467" t="n">
        <v>0.3766115071511001</v>
      </c>
      <c r="P3307" s="468" t="n">
        <v>2002</v>
      </c>
      <c r="Q3307" s="469" t="inlineStr">
        <is>
          <t>NILU and geodata.no</t>
        </is>
      </c>
      <c r="R3307" s="469" t="inlineStr">
        <is>
          <t>ok</t>
        </is>
      </c>
      <c r="S3307" s="469" t="inlineStr">
        <is>
          <t xml:space="preserve"> text </t>
        </is>
      </c>
      <c r="T3307" s="426" t="inlineStr">
        <is>
          <t>Norway</t>
        </is>
      </c>
      <c r="U3307" s="465" t="inlineStr">
        <is>
          <t xml:space="preserve"> - </t>
        </is>
      </c>
      <c r="V3307" s="465" t="n">
        <v>0.04</v>
      </c>
    </row>
    <row r="3308" ht="16" customHeight="1">
      <c r="B3308" s="5" t="inlineStr">
        <is>
          <t>AT.AT-FS.OL</t>
        </is>
      </c>
      <c r="C3308" s="5" t="inlineStr">
        <is>
          <t>AT.AT-FS.OL-Deposition-RDN</t>
        </is>
      </c>
      <c r="D3308" s="5" t="inlineStr">
        <is>
          <t>AT</t>
        </is>
      </c>
      <c r="E3308" s="5" t="inlineStr">
        <is>
          <t>AT</t>
        </is>
      </c>
      <c r="F3308" s="5">
        <f>VLOOKUP(E3308,'5.a Definitions'!E:F,2,FALSE)</f>
        <v/>
      </c>
      <c r="G3308" s="5" t="inlineStr">
        <is>
          <t>FS</t>
        </is>
      </c>
      <c r="H3308" s="5" t="inlineStr">
        <is>
          <t>OL</t>
        </is>
      </c>
      <c r="I3308" s="5">
        <f>VLOOKUP(H3308,'5.a Definitions'!E:F,2,FALSE)</f>
        <v/>
      </c>
      <c r="J3308" s="465" t="inlineStr">
        <is>
          <t xml:space="preserve"> Deposition </t>
        </is>
      </c>
      <c r="K3308" s="465" t="inlineStr">
        <is>
          <t xml:space="preserve"> deposition to other land </t>
        </is>
      </c>
      <c r="L3308" s="465" t="inlineStr">
        <is>
          <t xml:space="preserve"> reactive </t>
        </is>
      </c>
      <c r="M3308" s="465" t="inlineStr">
        <is>
          <t xml:space="preserve"> RDN </t>
        </is>
      </c>
      <c r="N3308" s="466" t="n">
        <v>40.42119879360219</v>
      </c>
      <c r="O3308" s="467" t="n">
        <v>0.3766115071511</v>
      </c>
      <c r="P3308" s="468" t="n">
        <v>2002</v>
      </c>
      <c r="Q3308" s="469" t="inlineStr">
        <is>
          <t>NILU and geodata.no</t>
        </is>
      </c>
      <c r="R3308" s="469" t="inlineStr">
        <is>
          <t>ok</t>
        </is>
      </c>
      <c r="S3308" s="469" t="inlineStr">
        <is>
          <t xml:space="preserve"> text </t>
        </is>
      </c>
      <c r="T3308" s="426" t="inlineStr">
        <is>
          <t>Norway</t>
        </is>
      </c>
      <c r="U3308" s="465" t="inlineStr">
        <is>
          <t xml:space="preserve"> - </t>
        </is>
      </c>
      <c r="V3308" s="465" t="n">
        <v>0.04</v>
      </c>
    </row>
    <row r="3309" ht="16" customHeight="1">
      <c r="B3309" s="5" t="inlineStr">
        <is>
          <t>AT.AT-FS.OL</t>
        </is>
      </c>
      <c r="C3309" s="5" t="inlineStr">
        <is>
          <t>AT.AT-FS.OL-N2 fixation-N2</t>
        </is>
      </c>
      <c r="D3309" s="5" t="inlineStr">
        <is>
          <t>AT</t>
        </is>
      </c>
      <c r="E3309" s="5" t="inlineStr">
        <is>
          <t>AT</t>
        </is>
      </c>
      <c r="F3309" s="5">
        <f>VLOOKUP(E3309,'5.a Definitions'!E:F,2,FALSE)</f>
        <v/>
      </c>
      <c r="G3309" s="5" t="inlineStr">
        <is>
          <t>FS</t>
        </is>
      </c>
      <c r="H3309" s="5" t="inlineStr">
        <is>
          <t>OL</t>
        </is>
      </c>
      <c r="I3309" s="5">
        <f>VLOOKUP(H3309,'5.a Definitions'!E:F,2,FALSE)</f>
        <v/>
      </c>
      <c r="J3309" s="465" t="inlineStr">
        <is>
          <t xml:space="preserve"> N2 fixation </t>
        </is>
      </c>
      <c r="K3309" s="465" t="inlineStr">
        <is>
          <t xml:space="preserve"> N2 fixation other land </t>
        </is>
      </c>
      <c r="L3309" s="465" t="inlineStr">
        <is>
          <t xml:space="preserve"> inert </t>
        </is>
      </c>
      <c r="M3309" s="465" t="inlineStr">
        <is>
          <t xml:space="preserve"> N2 </t>
        </is>
      </c>
      <c r="N3309" s="466" t="n">
        <v>23.228884</v>
      </c>
      <c r="O3309" s="467" t="n">
        <v>0.8373855850737826</v>
      </c>
      <c r="P3309" s="468" t="n">
        <v>2002</v>
      </c>
      <c r="Q3309" s="469" t="inlineStr">
        <is>
          <t>CORINE land cover inventory and Reddy &amp; DeLaune (2008)</t>
        </is>
      </c>
      <c r="R3309" s="469" t="inlineStr">
        <is>
          <t>ok</t>
        </is>
      </c>
      <c r="S3309" s="469" t="inlineStr">
        <is>
          <t xml:space="preserve"> text </t>
        </is>
      </c>
      <c r="T3309" s="426" t="inlineStr">
        <is>
          <t>Norway</t>
        </is>
      </c>
      <c r="U3309" s="465" t="inlineStr">
        <is>
          <t xml:space="preserve"> - </t>
        </is>
      </c>
      <c r="V3309" s="465" t="n">
        <v>0.04</v>
      </c>
    </row>
    <row r="3310" ht="16" customHeight="1">
      <c r="B3310" s="5" t="inlineStr">
        <is>
          <t>AT.AT-HS.HS</t>
        </is>
      </c>
      <c r="C3310" s="5" t="inlineStr">
        <is>
          <t>AT.AT-HS.HS-Deposition-OXN</t>
        </is>
      </c>
      <c r="D3310" s="5" t="inlineStr">
        <is>
          <t>AT</t>
        </is>
      </c>
      <c r="E3310" s="5" t="inlineStr">
        <is>
          <t>AT</t>
        </is>
      </c>
      <c r="F3310" s="5">
        <f>VLOOKUP(E3310,'5.a Definitions'!E:F,2,FALSE)</f>
        <v/>
      </c>
      <c r="G3310" s="5" t="inlineStr">
        <is>
          <t>HS</t>
        </is>
      </c>
      <c r="H3310" s="5" t="inlineStr">
        <is>
          <t>HS</t>
        </is>
      </c>
      <c r="I3310" s="5">
        <f>VLOOKUP(H3310,'5.a Definitions'!E:F,2,FALSE)</f>
        <v/>
      </c>
      <c r="J3310" s="465" t="inlineStr">
        <is>
          <t xml:space="preserve"> Deposition </t>
        </is>
      </c>
      <c r="K3310" s="465" t="inlineStr">
        <is>
          <t xml:space="preserve"> deposition to settlements </t>
        </is>
      </c>
      <c r="L3310" s="465" t="inlineStr">
        <is>
          <t xml:space="preserve"> reactive </t>
        </is>
      </c>
      <c r="M3310" s="465" t="inlineStr">
        <is>
          <t xml:space="preserve"> OXN </t>
        </is>
      </c>
      <c r="N3310" s="466" t="n">
        <v>1.947183830551937</v>
      </c>
      <c r="O3310" s="467" t="n">
        <v>0.3766115071511</v>
      </c>
      <c r="P3310" s="468" t="n">
        <v>2002</v>
      </c>
      <c r="Q3310" s="469" t="inlineStr">
        <is>
          <t>NILU and geodata.no</t>
        </is>
      </c>
      <c r="R3310" s="469" t="inlineStr">
        <is>
          <t>ok</t>
        </is>
      </c>
      <c r="S3310" s="469" t="inlineStr">
        <is>
          <t xml:space="preserve"> text </t>
        </is>
      </c>
      <c r="T3310" s="426" t="inlineStr">
        <is>
          <t>Norway</t>
        </is>
      </c>
      <c r="U3310" s="465" t="inlineStr">
        <is>
          <t xml:space="preserve"> - </t>
        </is>
      </c>
      <c r="V3310" s="465" t="n">
        <v>0.04</v>
      </c>
    </row>
    <row r="3311" ht="16" customHeight="1">
      <c r="B3311" s="5" t="inlineStr">
        <is>
          <t>AT.AT-HS.HS</t>
        </is>
      </c>
      <c r="C3311" s="5" t="inlineStr">
        <is>
          <t>AT.AT-HS.HS-Deposition-RDN</t>
        </is>
      </c>
      <c r="D3311" s="5" t="inlineStr">
        <is>
          <t>AT</t>
        </is>
      </c>
      <c r="E3311" s="5" t="inlineStr">
        <is>
          <t>AT</t>
        </is>
      </c>
      <c r="F3311" s="5">
        <f>VLOOKUP(E3311,'5.a Definitions'!E:F,2,FALSE)</f>
        <v/>
      </c>
      <c r="G3311" s="5" t="inlineStr">
        <is>
          <t>HS</t>
        </is>
      </c>
      <c r="H3311" s="5" t="inlineStr">
        <is>
          <t>HS</t>
        </is>
      </c>
      <c r="I3311" s="5">
        <f>VLOOKUP(H3311,'5.a Definitions'!E:F,2,FALSE)</f>
        <v/>
      </c>
      <c r="J3311" s="465" t="inlineStr">
        <is>
          <t xml:space="preserve"> Deposition </t>
        </is>
      </c>
      <c r="K3311" s="465" t="inlineStr">
        <is>
          <t xml:space="preserve"> deposition to settlements </t>
        </is>
      </c>
      <c r="L3311" s="465" t="inlineStr">
        <is>
          <t xml:space="preserve"> reactive </t>
        </is>
      </c>
      <c r="M3311" s="465" t="inlineStr">
        <is>
          <t xml:space="preserve"> RDN </t>
        </is>
      </c>
      <c r="N3311" s="466" t="n">
        <v>1.830473683232875</v>
      </c>
      <c r="O3311" s="467" t="n">
        <v>0.3766115071511001</v>
      </c>
      <c r="P3311" s="468" t="n">
        <v>2002</v>
      </c>
      <c r="Q3311" s="469" t="inlineStr">
        <is>
          <t>NILU and geodata.no</t>
        </is>
      </c>
      <c r="R3311" s="469" t="inlineStr">
        <is>
          <t>ok</t>
        </is>
      </c>
      <c r="S3311" s="469" t="inlineStr">
        <is>
          <t xml:space="preserve"> text </t>
        </is>
      </c>
      <c r="T3311" s="426" t="inlineStr">
        <is>
          <t>Norway</t>
        </is>
      </c>
      <c r="U3311" s="465" t="inlineStr">
        <is>
          <t xml:space="preserve"> - </t>
        </is>
      </c>
      <c r="V3311" s="465" t="n">
        <v>0.04</v>
      </c>
    </row>
    <row r="3312" ht="16" customHeight="1">
      <c r="B3312" s="5" t="inlineStr">
        <is>
          <t>AT.AT-HY.SW</t>
        </is>
      </c>
      <c r="C3312" s="5" t="inlineStr">
        <is>
          <t>AT.AT-HY.SW-Deposition-OXN</t>
        </is>
      </c>
      <c r="D3312" s="5" t="inlineStr">
        <is>
          <t>AT</t>
        </is>
      </c>
      <c r="E3312" s="5" t="inlineStr">
        <is>
          <t>AT</t>
        </is>
      </c>
      <c r="F3312" s="5">
        <f>VLOOKUP(E3312,'5.a Definitions'!E:F,2,FALSE)</f>
        <v/>
      </c>
      <c r="G3312" s="5" t="inlineStr">
        <is>
          <t>HY</t>
        </is>
      </c>
      <c r="H3312" s="5" t="inlineStr">
        <is>
          <t>SW</t>
        </is>
      </c>
      <c r="I3312" s="5">
        <f>VLOOKUP(H3312,'5.a Definitions'!E:F,2,FALSE)</f>
        <v/>
      </c>
      <c r="J3312" s="465" t="inlineStr">
        <is>
          <t xml:space="preserve"> Deposition </t>
        </is>
      </c>
      <c r="K3312" s="465" t="inlineStr">
        <is>
          <t xml:space="preserve"> deposition to surface water </t>
        </is>
      </c>
      <c r="L3312" s="465" t="inlineStr">
        <is>
          <t xml:space="preserve"> reactive </t>
        </is>
      </c>
      <c r="M3312" s="465" t="inlineStr">
        <is>
          <t xml:space="preserve"> OXN </t>
        </is>
      </c>
      <c r="N3312" s="466" t="n">
        <v>5.07781198928235</v>
      </c>
      <c r="O3312" s="467" t="n">
        <v>0.3766115071511001</v>
      </c>
      <c r="P3312" s="468" t="n">
        <v>2002</v>
      </c>
      <c r="Q3312" s="469" t="inlineStr">
        <is>
          <t>NILU and geodata.no</t>
        </is>
      </c>
      <c r="R3312" s="469" t="inlineStr">
        <is>
          <t>ok</t>
        </is>
      </c>
      <c r="S3312" s="469" t="inlineStr">
        <is>
          <t xml:space="preserve"> text </t>
        </is>
      </c>
      <c r="T3312" s="426" t="inlineStr">
        <is>
          <t>Norway</t>
        </is>
      </c>
      <c r="U3312" s="465" t="inlineStr">
        <is>
          <t xml:space="preserve"> - </t>
        </is>
      </c>
      <c r="V3312" s="465" t="n">
        <v>0.04</v>
      </c>
    </row>
    <row r="3313" ht="16" customHeight="1">
      <c r="B3313" s="5" t="inlineStr">
        <is>
          <t>AT.AT-HY.SW</t>
        </is>
      </c>
      <c r="C3313" s="5" t="inlineStr">
        <is>
          <t>AT.AT-HY.SW-Deposition-RDN</t>
        </is>
      </c>
      <c r="D3313" s="5" t="inlineStr">
        <is>
          <t>AT</t>
        </is>
      </c>
      <c r="E3313" s="5" t="inlineStr">
        <is>
          <t>AT</t>
        </is>
      </c>
      <c r="F3313" s="5">
        <f>VLOOKUP(E3313,'5.a Definitions'!E:F,2,FALSE)</f>
        <v/>
      </c>
      <c r="G3313" s="5" t="inlineStr">
        <is>
          <t>HY</t>
        </is>
      </c>
      <c r="H3313" s="5" t="inlineStr">
        <is>
          <t>SW</t>
        </is>
      </c>
      <c r="I3313" s="5">
        <f>VLOOKUP(H3313,'5.a Definitions'!E:F,2,FALSE)</f>
        <v/>
      </c>
      <c r="J3313" s="465" t="inlineStr">
        <is>
          <t xml:space="preserve"> Deposition </t>
        </is>
      </c>
      <c r="K3313" s="465" t="inlineStr">
        <is>
          <t xml:space="preserve"> deposition to surface water </t>
        </is>
      </c>
      <c r="L3313" s="465" t="inlineStr">
        <is>
          <t xml:space="preserve"> reactive </t>
        </is>
      </c>
      <c r="M3313" s="465" t="inlineStr">
        <is>
          <t xml:space="preserve"> RDN </t>
        </is>
      </c>
      <c r="N3313" s="466" t="n">
        <v>5.214497837115424</v>
      </c>
      <c r="O3313" s="467" t="n">
        <v>0.3766115071511</v>
      </c>
      <c r="P3313" s="468" t="n">
        <v>2002</v>
      </c>
      <c r="Q3313" s="469" t="inlineStr">
        <is>
          <t>NILU and geodata.no</t>
        </is>
      </c>
      <c r="R3313" s="469" t="inlineStr">
        <is>
          <t>ok</t>
        </is>
      </c>
      <c r="S3313" s="469" t="inlineStr">
        <is>
          <t xml:space="preserve"> text </t>
        </is>
      </c>
      <c r="T3313" s="426" t="inlineStr">
        <is>
          <t>Norway</t>
        </is>
      </c>
      <c r="U3313" s="465" t="inlineStr">
        <is>
          <t xml:space="preserve"> - </t>
        </is>
      </c>
      <c r="V3313" s="465" t="n">
        <v>0.04</v>
      </c>
    </row>
    <row r="3314" ht="16" customHeight="1">
      <c r="B3314" s="5" t="inlineStr">
        <is>
          <t>AT.AT-HY.SW</t>
        </is>
      </c>
      <c r="C3314" s="5" t="inlineStr">
        <is>
          <t>AT.AT-HY.SW-N2 fixation-N2</t>
        </is>
      </c>
      <c r="D3314" s="5" t="inlineStr">
        <is>
          <t>AT</t>
        </is>
      </c>
      <c r="E3314" s="5" t="inlineStr">
        <is>
          <t>AT</t>
        </is>
      </c>
      <c r="F3314" s="5">
        <f>VLOOKUP(E3314,'5.a Definitions'!E:F,2,FALSE)</f>
        <v/>
      </c>
      <c r="G3314" s="5" t="inlineStr">
        <is>
          <t>HY</t>
        </is>
      </c>
      <c r="H3314" s="5" t="inlineStr">
        <is>
          <t>SW</t>
        </is>
      </c>
      <c r="I3314" s="5">
        <f>VLOOKUP(H3314,'5.a Definitions'!E:F,2,FALSE)</f>
        <v/>
      </c>
      <c r="J3314" s="465" t="inlineStr">
        <is>
          <t xml:space="preserve"> N2 fixation </t>
        </is>
      </c>
      <c r="K3314" s="465" t="inlineStr">
        <is>
          <t xml:space="preserve"> N2 fixation surface water </t>
        </is>
      </c>
      <c r="L3314" s="465" t="inlineStr">
        <is>
          <t xml:space="preserve"> inert </t>
        </is>
      </c>
      <c r="M3314" s="465" t="inlineStr">
        <is>
          <t xml:space="preserve"> N2 </t>
        </is>
      </c>
      <c r="N3314" s="466" t="n">
        <v>2.0457</v>
      </c>
      <c r="O3314" s="467" t="n">
        <v>8.962723886426243</v>
      </c>
      <c r="P3314" s="468" t="n">
        <v>2002</v>
      </c>
      <c r="Q3314" s="469" t="inlineStr">
        <is>
          <t>NIBIO and Reddy &amp; DeLaune (2008)</t>
        </is>
      </c>
      <c r="R3314" s="469" t="inlineStr">
        <is>
          <t>ok</t>
        </is>
      </c>
      <c r="S3314" s="469" t="inlineStr">
        <is>
          <t xml:space="preserve"> text </t>
        </is>
      </c>
      <c r="T3314" s="426" t="inlineStr">
        <is>
          <t>Norway</t>
        </is>
      </c>
      <c r="U3314" s="465" t="inlineStr">
        <is>
          <t xml:space="preserve"> - </t>
        </is>
      </c>
      <c r="V3314" s="465" t="n">
        <v>0.04</v>
      </c>
    </row>
    <row r="3315" ht="16" customHeight="1">
      <c r="B3315" s="5" t="inlineStr">
        <is>
          <t>AT.AT-RW.RW</t>
        </is>
      </c>
      <c r="C3315" s="5" t="inlineStr">
        <is>
          <t>AT.AT-RW.RW-Atmospheric outflow-RDN</t>
        </is>
      </c>
      <c r="D3315" s="5" t="inlineStr">
        <is>
          <t>AT</t>
        </is>
      </c>
      <c r="E3315" s="5" t="inlineStr">
        <is>
          <t>AT</t>
        </is>
      </c>
      <c r="F3315" s="5">
        <f>VLOOKUP(E3315,'5.a Definitions'!E:F,2,FALSE)</f>
        <v/>
      </c>
      <c r="G3315" s="5" t="inlineStr">
        <is>
          <t>RW</t>
        </is>
      </c>
      <c r="H3315" s="5" t="inlineStr">
        <is>
          <t>RW</t>
        </is>
      </c>
      <c r="I3315" s="5">
        <f>VLOOKUP(H3315,'5.a Definitions'!E:F,2,FALSE)</f>
        <v/>
      </c>
      <c r="J3315" s="465" t="inlineStr">
        <is>
          <t xml:space="preserve"> Atmospheric outflow </t>
        </is>
      </c>
      <c r="K3315" s="465" t="inlineStr">
        <is>
          <t xml:space="preserve"> atmospheric outflow </t>
        </is>
      </c>
      <c r="L3315" s="465" t="inlineStr">
        <is>
          <t xml:space="preserve"> reactive </t>
        </is>
      </c>
      <c r="M3315" s="465" t="inlineStr">
        <is>
          <t xml:space="preserve"> RDN </t>
        </is>
      </c>
      <c r="N3315" s="466" t="n">
        <v>10.70907566678247</v>
      </c>
      <c r="O3315" s="467" t="n">
        <v>0.4978678205152002</v>
      </c>
      <c r="P3315" s="468" t="n">
        <v>2002</v>
      </c>
      <c r="Q3315" s="469" t="inlineStr">
        <is>
          <t>EMEP SR tables</t>
        </is>
      </c>
      <c r="R3315" s="469" t="inlineStr">
        <is>
          <t>ok</t>
        </is>
      </c>
      <c r="S3315" s="469" t="inlineStr">
        <is>
          <t xml:space="preserve"> text </t>
        </is>
      </c>
      <c r="T3315" s="426" t="inlineStr">
        <is>
          <t>Norway</t>
        </is>
      </c>
      <c r="U3315" s="465" t="inlineStr">
        <is>
          <t xml:space="preserve"> - </t>
        </is>
      </c>
      <c r="V3315" s="465" t="n">
        <v>0.04</v>
      </c>
    </row>
    <row r="3316" ht="16" customHeight="1" thickBot="1">
      <c r="A3316" s="493" t="n"/>
      <c r="B3316" s="6" t="inlineStr">
        <is>
          <t>AT.AT-RW.RW</t>
        </is>
      </c>
      <c r="C3316" s="6" t="inlineStr">
        <is>
          <t>AT.AT-RW.RW-Atmospheric outflow-OXN</t>
        </is>
      </c>
      <c r="D3316" s="6" t="inlineStr">
        <is>
          <t>AT</t>
        </is>
      </c>
      <c r="E3316" s="6" t="inlineStr">
        <is>
          <t>AT</t>
        </is>
      </c>
      <c r="F3316" s="5">
        <f>VLOOKUP(E3316,'5.a Definitions'!E:F,2,FALSE)</f>
        <v/>
      </c>
      <c r="G3316" s="6" t="inlineStr">
        <is>
          <t>RW</t>
        </is>
      </c>
      <c r="H3316" s="6" t="inlineStr">
        <is>
          <t>RW</t>
        </is>
      </c>
      <c r="I3316" s="5">
        <f>VLOOKUP(H3316,'5.a Definitions'!E:F,2,FALSE)</f>
        <v/>
      </c>
      <c r="J3316" s="470" t="inlineStr">
        <is>
          <t xml:space="preserve"> Atmospheric outflow </t>
        </is>
      </c>
      <c r="K3316" s="470" t="inlineStr">
        <is>
          <t xml:space="preserve"> atmospheric outflow </t>
        </is>
      </c>
      <c r="L3316" s="470" t="inlineStr">
        <is>
          <t xml:space="preserve"> reactive </t>
        </is>
      </c>
      <c r="M3316" s="470" t="inlineStr">
        <is>
          <t xml:space="preserve"> OXN </t>
        </is>
      </c>
      <c r="N3316" s="466" t="n">
        <v>37.9513150593867</v>
      </c>
      <c r="O3316" s="471" t="n">
        <v>0.4978678205152003</v>
      </c>
      <c r="P3316" s="468" t="n">
        <v>2002</v>
      </c>
      <c r="Q3316" s="472" t="inlineStr">
        <is>
          <t>EMEP SR tables</t>
        </is>
      </c>
      <c r="R3316" s="469" t="inlineStr">
        <is>
          <t>ok</t>
        </is>
      </c>
      <c r="S3316" s="472" t="inlineStr">
        <is>
          <t xml:space="preserve"> text </t>
        </is>
      </c>
      <c r="T3316" s="426" t="inlineStr">
        <is>
          <t>Norway</t>
        </is>
      </c>
      <c r="U3316" s="470" t="inlineStr">
        <is>
          <t xml:space="preserve"> - </t>
        </is>
      </c>
      <c r="V3316" s="470" t="n">
        <v>0.04</v>
      </c>
    </row>
    <row r="3317">
      <c r="A3317" s="491" t="inlineStr">
        <is>
          <t>Hydrosphere</t>
        </is>
      </c>
      <c r="B3317" s="5" t="inlineStr">
        <is>
          <t>HY.CW-MP.FP</t>
        </is>
      </c>
      <c r="C3317" s="5" t="inlineStr">
        <is>
          <t>HY.CW-MP.FP-Fish (wild catch)-Nmix</t>
        </is>
      </c>
      <c r="D3317" s="5" t="inlineStr">
        <is>
          <t>HY</t>
        </is>
      </c>
      <c r="E3317" s="5" t="inlineStr">
        <is>
          <t>CW</t>
        </is>
      </c>
      <c r="F3317" s="5">
        <f>VLOOKUP(E3317,'5.a Definitions'!E:F,2,FALSE)</f>
        <v/>
      </c>
      <c r="G3317" s="5" t="inlineStr">
        <is>
          <t>MP</t>
        </is>
      </c>
      <c r="H3317" s="5" t="inlineStr">
        <is>
          <t>FP</t>
        </is>
      </c>
      <c r="I3317" s="5">
        <f>VLOOKUP(H3317,'5.a Definitions'!E:F,2,FALSE)</f>
        <v/>
      </c>
      <c r="J3317" s="465" t="inlineStr">
        <is>
          <t xml:space="preserve"> Fish (wild catch) </t>
        </is>
      </c>
      <c r="K3317" s="5" t="inlineStr">
        <is>
          <t>coastal water fish (wild catch)</t>
        </is>
      </c>
      <c r="L3317" s="465" t="inlineStr">
        <is>
          <t xml:space="preserve"> reactive </t>
        </is>
      </c>
      <c r="M3317" s="465" t="inlineStr">
        <is>
          <t xml:space="preserve"> Nmix </t>
        </is>
      </c>
      <c r="N3317" s="466" t="n">
        <v>74.62132695640004</v>
      </c>
      <c r="O3317" s="467" t="n">
        <v>0.11080264006671</v>
      </c>
      <c r="P3317" s="468" t="n">
        <v>2002</v>
      </c>
      <c r="Q3317" s="469" t="inlineStr">
        <is>
          <t>Fiskeridirektoratet</t>
        </is>
      </c>
      <c r="R3317" s="469" t="inlineStr">
        <is>
          <t>ok</t>
        </is>
      </c>
      <c r="S3317" s="469" t="inlineStr">
        <is>
          <t xml:space="preserve"> text </t>
        </is>
      </c>
      <c r="T3317" s="426" t="inlineStr">
        <is>
          <t>Norway</t>
        </is>
      </c>
      <c r="U3317" s="5" t="inlineStr">
        <is>
          <t>useful output</t>
        </is>
      </c>
      <c r="V3317" s="465" t="n">
        <v>0.04</v>
      </c>
    </row>
    <row r="3318">
      <c r="B3318" s="5" t="inlineStr">
        <is>
          <t>HY.SW-AT.AT</t>
        </is>
      </c>
      <c r="C3318" s="5" t="inlineStr">
        <is>
          <t>HY.SW-AT.AT-Emissions-N2</t>
        </is>
      </c>
      <c r="D3318" s="5" t="inlineStr">
        <is>
          <t>HY</t>
        </is>
      </c>
      <c r="E3318" s="5" t="inlineStr">
        <is>
          <t>SW</t>
        </is>
      </c>
      <c r="F3318" s="5">
        <f>VLOOKUP(E3318,'5.a Definitions'!E:F,2,FALSE)</f>
        <v/>
      </c>
      <c r="G3318" s="5" t="inlineStr">
        <is>
          <t>AT</t>
        </is>
      </c>
      <c r="H3318" s="5" t="inlineStr">
        <is>
          <t>AT</t>
        </is>
      </c>
      <c r="I3318" s="5">
        <f>VLOOKUP(H3318,'5.a Definitions'!E:F,2,FALSE)</f>
        <v/>
      </c>
      <c r="J3318" s="465" t="inlineStr">
        <is>
          <t xml:space="preserve"> Emissions </t>
        </is>
      </c>
      <c r="K3318" s="465" t="inlineStr">
        <is>
          <t xml:space="preserve"> surface water emissions </t>
        </is>
      </c>
      <c r="L3318" s="465" t="inlineStr">
        <is>
          <t xml:space="preserve"> inert </t>
        </is>
      </c>
      <c r="M3318" s="465" t="inlineStr">
        <is>
          <t xml:space="preserve"> N2 </t>
        </is>
      </c>
      <c r="N3318" s="466" t="n">
        <v>13.01048647765041</v>
      </c>
      <c r="O3318" s="467" t="n">
        <v>0.6201515703104498</v>
      </c>
      <c r="P3318" s="468" t="n">
        <v>2002</v>
      </c>
      <c r="Q3318" s="469" t="inlineStr">
        <is>
          <t>Filled (extrapolated from 2013: inflow to coastal waters x TEOTIL3 retention ratio)</t>
        </is>
      </c>
      <c r="R3318" s="469" t="inlineStr">
        <is>
          <t>ok</t>
        </is>
      </c>
      <c r="S3318" s="469" t="inlineStr">
        <is>
          <t xml:space="preserve"> text </t>
        </is>
      </c>
      <c r="T3318" s="426" t="inlineStr">
        <is>
          <t>Norway</t>
        </is>
      </c>
      <c r="U3318" s="465" t="inlineStr">
        <is>
          <t xml:space="preserve"> N wasted </t>
        </is>
      </c>
      <c r="V3318" s="465" t="n">
        <v>0.04</v>
      </c>
    </row>
    <row r="3319" ht="16" customHeight="1">
      <c r="B3319" s="5" t="inlineStr">
        <is>
          <t>HY.SW-AT.AT</t>
        </is>
      </c>
      <c r="C3319" s="5" t="inlineStr">
        <is>
          <t>HY.SW-AT.AT-Emissions-N2O</t>
        </is>
      </c>
      <c r="D3319" s="5" t="inlineStr">
        <is>
          <t>HY</t>
        </is>
      </c>
      <c r="E3319" s="5" t="inlineStr">
        <is>
          <t>SW</t>
        </is>
      </c>
      <c r="F3319" s="5">
        <f>VLOOKUP(E3319,'5.a Definitions'!E:F,2,FALSE)</f>
        <v/>
      </c>
      <c r="G3319" s="5" t="inlineStr">
        <is>
          <t>AT</t>
        </is>
      </c>
      <c r="H3319" s="5" t="inlineStr">
        <is>
          <t>AT</t>
        </is>
      </c>
      <c r="I3319" s="5">
        <f>VLOOKUP(H3319,'5.a Definitions'!E:F,2,FALSE)</f>
        <v/>
      </c>
      <c r="J3319" s="465" t="inlineStr">
        <is>
          <t xml:space="preserve"> Emissions </t>
        </is>
      </c>
      <c r="K3319" s="465" t="inlineStr">
        <is>
          <t xml:space="preserve"> surface water emissions </t>
        </is>
      </c>
      <c r="L3319" s="465" t="inlineStr">
        <is>
          <t xml:space="preserve"> reactive </t>
        </is>
      </c>
      <c r="M3319" s="465" t="inlineStr">
        <is>
          <t xml:space="preserve"> N2O </t>
        </is>
      </c>
      <c r="N3319" s="466" t="n">
        <v>0.1314190553298021</v>
      </c>
      <c r="O3319" s="467" t="n">
        <v>10.84446403742921</v>
      </c>
      <c r="P3319" s="468" t="n">
        <v>2002</v>
      </c>
      <c r="Q3319" s="469" t="inlineStr">
        <is>
          <t>Filled (extrapolated from 2013: inflow to coastal waters x TEOTIL3 retention ratio)</t>
        </is>
      </c>
      <c r="R3319" s="469" t="inlineStr">
        <is>
          <t>ok</t>
        </is>
      </c>
      <c r="S3319" s="469" t="inlineStr">
        <is>
          <t xml:space="preserve"> text </t>
        </is>
      </c>
      <c r="T3319" s="426" t="inlineStr">
        <is>
          <t>Norway</t>
        </is>
      </c>
      <c r="U3319" s="465" t="inlineStr">
        <is>
          <t xml:space="preserve"> N wasted </t>
        </is>
      </c>
      <c r="V3319" s="465" t="n">
        <v>0.04</v>
      </c>
    </row>
    <row r="3320">
      <c r="B3320" s="5" t="inlineStr">
        <is>
          <t>HY.SW-HY.CW</t>
        </is>
      </c>
      <c r="C3320" s="5" t="inlineStr">
        <is>
          <t>HY.SW-HY.CW-Inflow to coastal waters-Nmix</t>
        </is>
      </c>
      <c r="D3320" s="5" t="inlineStr">
        <is>
          <t>HY</t>
        </is>
      </c>
      <c r="E3320" s="5" t="inlineStr">
        <is>
          <t>SW</t>
        </is>
      </c>
      <c r="F3320" s="5">
        <f>VLOOKUP(E3320,'5.a Definitions'!E:F,2,FALSE)</f>
        <v/>
      </c>
      <c r="G3320" s="5" t="inlineStr">
        <is>
          <t>HY</t>
        </is>
      </c>
      <c r="H3320" s="5" t="inlineStr">
        <is>
          <t>CW</t>
        </is>
      </c>
      <c r="I3320" s="5">
        <f>VLOOKUP(H3320,'5.a Definitions'!E:F,2,FALSE)</f>
        <v/>
      </c>
      <c r="J3320" s="465" t="inlineStr">
        <is>
          <t xml:space="preserve"> Inflow to coastal waters </t>
        </is>
      </c>
      <c r="K3320" s="465" t="inlineStr">
        <is>
          <t xml:space="preserve"> inflow to coastal water </t>
        </is>
      </c>
      <c r="L3320" s="465" t="inlineStr">
        <is>
          <t xml:space="preserve"> reactive </t>
        </is>
      </c>
      <c r="M3320" s="465" t="inlineStr">
        <is>
          <t xml:space="preserve"> Nmix </t>
        </is>
      </c>
      <c r="N3320" s="466" t="n">
        <v>109.2886293430291</v>
      </c>
      <c r="O3320" s="467" t="n">
        <v>0.2185951352841334</v>
      </c>
      <c r="P3320" s="468" t="n">
        <v>2002</v>
      </c>
      <c r="Q3320" s="469" t="inlineStr">
        <is>
          <t>NIVA TEOTIL2, bias-corrected to TEOTIL3</t>
        </is>
      </c>
      <c r="R3320" s="469" t="inlineStr">
        <is>
          <t>ok</t>
        </is>
      </c>
      <c r="S3320" s="469" t="inlineStr">
        <is>
          <t xml:space="preserve"> text </t>
        </is>
      </c>
      <c r="T3320" s="426" t="inlineStr">
        <is>
          <t>Norway</t>
        </is>
      </c>
      <c r="U3320" s="465" t="inlineStr">
        <is>
          <t xml:space="preserve"> - </t>
        </is>
      </c>
      <c r="V3320" s="465" t="n">
        <v>0.04</v>
      </c>
    </row>
    <row r="3321" ht="16" customHeight="1">
      <c r="B3321" s="5" t="inlineStr">
        <is>
          <t>HY.CW-MP.FP</t>
        </is>
      </c>
      <c r="C3321" s="5" t="inlineStr">
        <is>
          <t>HY.CW-MP.FP-Shellfish-Nmix</t>
        </is>
      </c>
      <c r="D3321" s="5" t="inlineStr">
        <is>
          <t>HY</t>
        </is>
      </c>
      <c r="E3321" s="5" t="inlineStr">
        <is>
          <t>CW</t>
        </is>
      </c>
      <c r="F3321" s="5">
        <f>VLOOKUP(E3321,'5.a Definitions'!E:F,2,FALSE)</f>
        <v/>
      </c>
      <c r="G3321" s="5" t="inlineStr">
        <is>
          <t>MP</t>
        </is>
      </c>
      <c r="H3321" s="5" t="inlineStr">
        <is>
          <t>FP</t>
        </is>
      </c>
      <c r="I3321" s="5">
        <f>VLOOKUP(H3321,'5.a Definitions'!E:F,2,FALSE)</f>
        <v/>
      </c>
      <c r="J3321" s="465" t="inlineStr">
        <is>
          <t xml:space="preserve"> Shellfish </t>
        </is>
      </c>
      <c r="K3321" s="465" t="inlineStr">
        <is>
          <t xml:space="preserve"> coastal water shellfish </t>
        </is>
      </c>
      <c r="L3321" s="465" t="inlineStr">
        <is>
          <t xml:space="preserve"> reactive </t>
        </is>
      </c>
      <c r="M3321" s="465" t="inlineStr">
        <is>
          <t xml:space="preserve"> Nmix </t>
        </is>
      </c>
      <c r="N3321" s="466" t="n">
        <v>2.463347031999999</v>
      </c>
      <c r="O3321" s="467" t="n">
        <v>0.1459976071117593</v>
      </c>
      <c r="P3321" s="468" t="n">
        <v>2002</v>
      </c>
      <c r="Q3321" s="469" t="inlineStr">
        <is>
          <t>Fiskeridirektoratet</t>
        </is>
      </c>
      <c r="R3321" s="469" t="inlineStr">
        <is>
          <t>ok</t>
        </is>
      </c>
      <c r="S3321" s="469" t="inlineStr">
        <is>
          <t xml:space="preserve"> text </t>
        </is>
      </c>
      <c r="T3321" s="426" t="inlineStr">
        <is>
          <t>Norway</t>
        </is>
      </c>
      <c r="U3321" s="5" t="inlineStr">
        <is>
          <t>useful output</t>
        </is>
      </c>
      <c r="V3321" s="465" t="n">
        <v>0.04</v>
      </c>
    </row>
    <row r="3322">
      <c r="B3322" s="5" t="inlineStr">
        <is>
          <t>HY.AC-MP.FP</t>
        </is>
      </c>
      <c r="C3322" s="5" t="inlineStr">
        <is>
          <t>HY.AC-MP.FP-Coastal fish and seafood-Nmix</t>
        </is>
      </c>
      <c r="D3322" s="5" t="inlineStr">
        <is>
          <t>HY</t>
        </is>
      </c>
      <c r="E3322" s="5" t="inlineStr">
        <is>
          <t>AC</t>
        </is>
      </c>
      <c r="F3322" s="5">
        <f>VLOOKUP(E3322,'5.a Definitions'!E:F,2,FALSE)</f>
        <v/>
      </c>
      <c r="G3322" s="5" t="inlineStr">
        <is>
          <t>MP</t>
        </is>
      </c>
      <c r="H3322" s="5" t="inlineStr">
        <is>
          <t>FP</t>
        </is>
      </c>
      <c r="I3322" s="5">
        <f>VLOOKUP(H3322,'5.a Definitions'!E:F,2,FALSE)</f>
        <v/>
      </c>
      <c r="J3322" s="465" t="inlineStr">
        <is>
          <t xml:space="preserve"> Coastal fish and seafood </t>
        </is>
      </c>
      <c r="K3322" s="465" t="inlineStr">
        <is>
          <t xml:space="preserve"> aquaculture coastal fish and seafood </t>
        </is>
      </c>
      <c r="L3322" s="465" t="inlineStr">
        <is>
          <t xml:space="preserve"> reactive </t>
        </is>
      </c>
      <c r="M3322" s="465" t="inlineStr">
        <is>
          <t xml:space="preserve"> Nmix </t>
        </is>
      </c>
      <c r="N3322" s="466" t="n">
        <v>15.73635458570737</v>
      </c>
      <c r="O3322" s="467" t="n">
        <v>0.117239952297475</v>
      </c>
      <c r="P3322" s="468" t="n">
        <v>2002</v>
      </c>
      <c r="Q3322" s="469" t="inlineStr">
        <is>
          <t>Fiskeridirektoratet; dead and discarded fish filled (extrapolated from 2007 as a share of harvest)</t>
        </is>
      </c>
      <c r="R3322" s="469" t="inlineStr">
        <is>
          <t>ok</t>
        </is>
      </c>
      <c r="S3322" s="469" t="inlineStr">
        <is>
          <t xml:space="preserve"> text </t>
        </is>
      </c>
      <c r="T3322" s="426" t="inlineStr">
        <is>
          <t>Norway</t>
        </is>
      </c>
      <c r="U3322" s="5" t="inlineStr">
        <is>
          <t>useful output</t>
        </is>
      </c>
      <c r="V3322" s="465" t="n">
        <v>0.04</v>
      </c>
    </row>
    <row r="3323">
      <c r="B3323" s="5" t="inlineStr">
        <is>
          <t>HY.AC-MP.FP</t>
        </is>
      </c>
      <c r="C3323" s="5" t="inlineStr">
        <is>
          <t>HY.AC-MP.FP-Freshwater fish and seafood-Nmix</t>
        </is>
      </c>
      <c r="D3323" s="5" t="inlineStr">
        <is>
          <t>HY</t>
        </is>
      </c>
      <c r="E3323" s="5" t="inlineStr">
        <is>
          <t>AC</t>
        </is>
      </c>
      <c r="F3323" s="5">
        <f>VLOOKUP(E3323,'5.a Definitions'!E:F,2,FALSE)</f>
        <v/>
      </c>
      <c r="G3323" s="5" t="inlineStr">
        <is>
          <t>MP</t>
        </is>
      </c>
      <c r="H3323" s="5" t="inlineStr">
        <is>
          <t>FP</t>
        </is>
      </c>
      <c r="I3323" s="5">
        <f>VLOOKUP(H3323,'5.a Definitions'!E:F,2,FALSE)</f>
        <v/>
      </c>
      <c r="J3323" s="465" t="inlineStr">
        <is>
          <t xml:space="preserve"> Freshwater fish and seafood </t>
        </is>
      </c>
      <c r="K3323" s="465" t="inlineStr">
        <is>
          <t xml:space="preserve"> aquaculture freshwater fish and seafood </t>
        </is>
      </c>
      <c r="L3323" s="465" t="inlineStr">
        <is>
          <t xml:space="preserve"> reactive </t>
        </is>
      </c>
      <c r="M3323" s="465" t="inlineStr">
        <is>
          <t xml:space="preserve"> Nmix </t>
        </is>
      </c>
      <c r="N3323" s="466" t="n">
        <v>0</v>
      </c>
      <c r="O3323" s="467" t="n">
        <v>20</v>
      </c>
      <c r="P3323" s="468" t="n">
        <v>2002</v>
      </c>
      <c r="Q3323" s="469" t="inlineStr">
        <is>
          <t>no production</t>
        </is>
      </c>
      <c r="R3323" s="469" t="inlineStr">
        <is>
          <t>ok</t>
        </is>
      </c>
      <c r="S3323" s="469" t="inlineStr">
        <is>
          <t xml:space="preserve"> text </t>
        </is>
      </c>
      <c r="T3323" s="426" t="inlineStr">
        <is>
          <t>Norway</t>
        </is>
      </c>
      <c r="U3323" s="5" t="inlineStr">
        <is>
          <t>useful output</t>
        </is>
      </c>
      <c r="V3323" s="465" t="n">
        <v>0.04</v>
      </c>
    </row>
    <row r="3324">
      <c r="B3324" s="5" t="inlineStr">
        <is>
          <t>HY.AC-HY.CW</t>
        </is>
      </c>
      <c r="C3324" s="5" t="inlineStr">
        <is>
          <t>HY.AC-HY.CW-Waste feed-Nmix</t>
        </is>
      </c>
      <c r="D3324" s="5" t="inlineStr">
        <is>
          <t>HY</t>
        </is>
      </c>
      <c r="E3324" s="5" t="inlineStr">
        <is>
          <t>AC</t>
        </is>
      </c>
      <c r="F3324" s="5">
        <f>VLOOKUP(E3324,'5.a Definitions'!E:F,2,FALSE)</f>
        <v/>
      </c>
      <c r="G3324" s="5" t="inlineStr">
        <is>
          <t>HY</t>
        </is>
      </c>
      <c r="H3324" s="5" t="inlineStr">
        <is>
          <t>CW</t>
        </is>
      </c>
      <c r="I3324" s="5">
        <f>VLOOKUP(H3324,'5.a Definitions'!E:F,2,FALSE)</f>
        <v/>
      </c>
      <c r="J3324" s="465" t="inlineStr">
        <is>
          <t xml:space="preserve"> Waste feed </t>
        </is>
      </c>
      <c r="K3324" s="465" t="inlineStr">
        <is>
          <t xml:space="preserve"> waste feed to coastal water </t>
        </is>
      </c>
      <c r="L3324" s="465" t="inlineStr">
        <is>
          <t xml:space="preserve"> reactive </t>
        </is>
      </c>
      <c r="M3324" s="465" t="inlineStr">
        <is>
          <t xml:space="preserve"> Nmix </t>
        </is>
      </c>
      <c r="N3324" s="466" t="n">
        <v>6.5141385014985</v>
      </c>
      <c r="O3324" s="467" t="n">
        <v>0.525940342722531</v>
      </c>
      <c r="P3324" s="468" t="n">
        <v>2002</v>
      </c>
      <c r="Q3324" s="469" t="inlineStr">
        <is>
          <t>Mass balance</t>
        </is>
      </c>
      <c r="R3324" s="469" t="inlineStr">
        <is>
          <t>ok</t>
        </is>
      </c>
      <c r="S3324" s="469" t="inlineStr">
        <is>
          <t xml:space="preserve"> text </t>
        </is>
      </c>
      <c r="T3324" s="426" t="inlineStr">
        <is>
          <t>Norway</t>
        </is>
      </c>
      <c r="U3324" s="465" t="inlineStr">
        <is>
          <t xml:space="preserve"> N wasted </t>
        </is>
      </c>
      <c r="V3324" s="465" t="n">
        <v>0.04</v>
      </c>
    </row>
    <row r="3325">
      <c r="B3325" s="5" t="inlineStr">
        <is>
          <t>HY.AC-HY.CW</t>
        </is>
      </c>
      <c r="C3325" s="5" t="inlineStr">
        <is>
          <t>HY.AC-HY.CW-Excretia-Nmix</t>
        </is>
      </c>
      <c r="D3325" s="5" t="inlineStr">
        <is>
          <t>HY</t>
        </is>
      </c>
      <c r="E3325" s="5" t="inlineStr">
        <is>
          <t>AC</t>
        </is>
      </c>
      <c r="F3325" s="5">
        <f>VLOOKUP(E3325,'5.a Definitions'!E:F,2,FALSE)</f>
        <v/>
      </c>
      <c r="G3325" s="5" t="inlineStr">
        <is>
          <t>HY</t>
        </is>
      </c>
      <c r="H3325" s="5" t="inlineStr">
        <is>
          <t>CW</t>
        </is>
      </c>
      <c r="I3325" s="5">
        <f>VLOOKUP(H3325,'5.a Definitions'!E:F,2,FALSE)</f>
        <v/>
      </c>
      <c r="J3325" s="465" t="inlineStr">
        <is>
          <t xml:space="preserve"> Excretia </t>
        </is>
      </c>
      <c r="K3325" s="465" t="inlineStr">
        <is>
          <t xml:space="preserve"> excretia to coastal water </t>
        </is>
      </c>
      <c r="L3325" s="465" t="inlineStr">
        <is>
          <t xml:space="preserve"> reactive </t>
        </is>
      </c>
      <c r="M3325" s="465" t="inlineStr">
        <is>
          <t xml:space="preserve"> Nmix </t>
        </is>
      </c>
      <c r="N3325" s="466" t="n">
        <v>25.71170471499194</v>
      </c>
      <c r="O3325" s="467" t="n">
        <v>0.1818614050340879</v>
      </c>
      <c r="P3325" s="468" t="n">
        <v>2002</v>
      </c>
      <c r="Q3325" s="469" t="inlineStr">
        <is>
          <t>Mass balance</t>
        </is>
      </c>
      <c r="R3325" s="469" t="inlineStr">
        <is>
          <t>ok</t>
        </is>
      </c>
      <c r="S3325" s="469" t="inlineStr">
        <is>
          <t xml:space="preserve"> text </t>
        </is>
      </c>
      <c r="T3325" s="426" t="inlineStr">
        <is>
          <t>Norway</t>
        </is>
      </c>
      <c r="U3325" s="465" t="inlineStr">
        <is>
          <t xml:space="preserve"> N wasted </t>
        </is>
      </c>
      <c r="V3325" s="465" t="n">
        <v>0.04</v>
      </c>
    </row>
    <row r="3326" ht="16" customHeight="1">
      <c r="A3326" s="490" t="inlineStr">
        <is>
          <t xml:space="preserve"> Rest of the world </t>
        </is>
      </c>
      <c r="B3326" s="5" t="inlineStr">
        <is>
          <t>RW.RW-EF.EC</t>
        </is>
      </c>
      <c r="C3326" s="5" t="inlineStr">
        <is>
          <t>RW.RW-EF.EC-Fuel import-Nmix</t>
        </is>
      </c>
      <c r="D3326" s="5" t="inlineStr">
        <is>
          <t>RW</t>
        </is>
      </c>
      <c r="E3326" s="5" t="inlineStr">
        <is>
          <t>RW</t>
        </is>
      </c>
      <c r="F3326" s="5">
        <f>VLOOKUP(E3326,'5.a Definitions'!E:F,2,FALSE)</f>
        <v/>
      </c>
      <c r="G3326" s="5" t="inlineStr">
        <is>
          <t>EF</t>
        </is>
      </c>
      <c r="H3326" s="5" t="inlineStr">
        <is>
          <t>EC</t>
        </is>
      </c>
      <c r="I3326" s="5">
        <f>VLOOKUP(H3326,'5.a Definitions'!E:F,2,FALSE)</f>
        <v/>
      </c>
      <c r="J3326" s="465" t="inlineStr">
        <is>
          <t xml:space="preserve"> Fuel import </t>
        </is>
      </c>
      <c r="K3326" s="465" t="inlineStr">
        <is>
          <t xml:space="preserve"> fuel import </t>
        </is>
      </c>
      <c r="L3326" s="465" t="inlineStr">
        <is>
          <t xml:space="preserve"> reactive </t>
        </is>
      </c>
      <c r="M3326" s="465" t="inlineStr">
        <is>
          <t xml:space="preserve"> Nmix </t>
        </is>
      </c>
      <c r="N3326" s="466" t="n">
        <v>20.135431495983</v>
      </c>
      <c r="O3326" s="467" t="n">
        <v>0.3613231021470288</v>
      </c>
      <c r="P3326" s="468" t="n">
        <v>2002</v>
      </c>
      <c r="Q3326" s="469" t="inlineStr">
        <is>
          <t>SSB tab 08801</t>
        </is>
      </c>
      <c r="R3326" s="469" t="inlineStr">
        <is>
          <t>ok</t>
        </is>
      </c>
      <c r="S3326" s="469" t="inlineStr">
        <is>
          <t xml:space="preserve"> text </t>
        </is>
      </c>
      <c r="T3326" s="426" t="inlineStr">
        <is>
          <t>Norway</t>
        </is>
      </c>
      <c r="U3326" s="5" t="inlineStr">
        <is>
          <t>import</t>
        </is>
      </c>
      <c r="V3326" s="465" t="n">
        <v>0.04</v>
      </c>
    </row>
    <row r="3327" ht="16" customHeight="1">
      <c r="B3327" s="5" t="inlineStr">
        <is>
          <t>RW.RW-EF.TR</t>
        </is>
      </c>
      <c r="C3327" s="5" t="inlineStr">
        <is>
          <t>RW.RW-EF.TR-Import of transport fuel-Nmix</t>
        </is>
      </c>
      <c r="D3327" s="5" t="inlineStr">
        <is>
          <t>RW</t>
        </is>
      </c>
      <c r="E3327" s="5" t="inlineStr">
        <is>
          <t>RW</t>
        </is>
      </c>
      <c r="F3327" s="5">
        <f>VLOOKUP(E3327,'5.a Definitions'!E:F,2,FALSE)</f>
        <v/>
      </c>
      <c r="G3327" s="5" t="inlineStr">
        <is>
          <t>EF</t>
        </is>
      </c>
      <c r="H3327" s="5" t="inlineStr">
        <is>
          <t>TR</t>
        </is>
      </c>
      <c r="I3327" s="5">
        <f>VLOOKUP(H3327,'5.a Definitions'!E:F,2,FALSE)</f>
        <v/>
      </c>
      <c r="J3327" s="465" t="inlineStr">
        <is>
          <t xml:space="preserve"> Import of transport fuel </t>
        </is>
      </c>
      <c r="K3327" s="465" t="inlineStr">
        <is>
          <t xml:space="preserve"> import of transport fuel </t>
        </is>
      </c>
      <c r="L3327" s="465" t="inlineStr">
        <is>
          <t xml:space="preserve"> reactive </t>
        </is>
      </c>
      <c r="M3327" s="465" t="inlineStr">
        <is>
          <t xml:space="preserve"> Nmix </t>
        </is>
      </c>
      <c r="N3327" s="466" t="n">
        <v>0.264421139</v>
      </c>
      <c r="O3327" s="467" t="n">
        <v>0.2356224867530195</v>
      </c>
      <c r="P3327" s="468" t="n">
        <v>2002</v>
      </c>
      <c r="Q3327" s="469" t="inlineStr">
        <is>
          <t>SSB tab 08801</t>
        </is>
      </c>
      <c r="R3327" s="469" t="inlineStr">
        <is>
          <t>ok</t>
        </is>
      </c>
      <c r="S3327" s="469" t="inlineStr">
        <is>
          <t xml:space="preserve"> text </t>
        </is>
      </c>
      <c r="T3327" s="426" t="inlineStr">
        <is>
          <t>Norway</t>
        </is>
      </c>
      <c r="U3327" s="5" t="inlineStr">
        <is>
          <t>import</t>
        </is>
      </c>
      <c r="V3327" s="465" t="n">
        <v>0.04</v>
      </c>
    </row>
    <row r="3328">
      <c r="B3328" s="5" t="inlineStr">
        <is>
          <t>RW.RW-MP.FP</t>
        </is>
      </c>
      <c r="C3328" s="5" t="inlineStr">
        <is>
          <t>RW.RW-MP.FP-Sea fish (landings)-Nmix</t>
        </is>
      </c>
      <c r="D3328" s="5" t="inlineStr">
        <is>
          <t>RW</t>
        </is>
      </c>
      <c r="E3328" s="5" t="inlineStr">
        <is>
          <t>RW</t>
        </is>
      </c>
      <c r="F3328" s="5">
        <f>VLOOKUP(E3328,'5.a Definitions'!E:F,2,FALSE)</f>
        <v/>
      </c>
      <c r="G3328" s="5" t="inlineStr">
        <is>
          <t>MP</t>
        </is>
      </c>
      <c r="H3328" s="5" t="inlineStr">
        <is>
          <t>FP</t>
        </is>
      </c>
      <c r="I3328" s="5">
        <f>VLOOKUP(H3328,'5.a Definitions'!E:F,2,FALSE)</f>
        <v/>
      </c>
      <c r="J3328" s="465" t="inlineStr">
        <is>
          <t xml:space="preserve"> Sea fish (landings) </t>
        </is>
      </c>
      <c r="K3328" s="465" t="inlineStr">
        <is>
          <t xml:space="preserve"> sea fish (landings) </t>
        </is>
      </c>
      <c r="L3328" s="465" t="inlineStr">
        <is>
          <t xml:space="preserve"> reactive </t>
        </is>
      </c>
      <c r="M3328" s="465" t="inlineStr">
        <is>
          <t xml:space="preserve"> Nmix </t>
        </is>
      </c>
      <c r="N3328" s="466" t="n">
        <v>0</v>
      </c>
      <c r="O3328" s="467" t="n">
        <v>20</v>
      </c>
      <c r="P3328" s="468" t="n">
        <v>2002</v>
      </c>
      <c r="Q3328" s="469" t="inlineStr">
        <is>
          <t>counted under Hydrosphere</t>
        </is>
      </c>
      <c r="R3328" s="469" t="inlineStr">
        <is>
          <t>ok</t>
        </is>
      </c>
      <c r="S3328" s="469" t="inlineStr">
        <is>
          <t xml:space="preserve"> text </t>
        </is>
      </c>
      <c r="T3328" s="426" t="inlineStr">
        <is>
          <t>Norway</t>
        </is>
      </c>
      <c r="U3328" s="5" t="inlineStr">
        <is>
          <t>import</t>
        </is>
      </c>
      <c r="V3328" s="465" t="n">
        <v>0.04</v>
      </c>
    </row>
    <row r="3329" ht="16" customHeight="1">
      <c r="B3329" s="5" t="inlineStr">
        <is>
          <t>RW.RW-MP.FP</t>
        </is>
      </c>
      <c r="C3329" s="5" t="inlineStr">
        <is>
          <t>RW.RW-MP.FP-Food import-Nmix</t>
        </is>
      </c>
      <c r="D3329" s="5" t="inlineStr">
        <is>
          <t>RW</t>
        </is>
      </c>
      <c r="E3329" s="5" t="inlineStr">
        <is>
          <t>RW</t>
        </is>
      </c>
      <c r="F3329" s="5">
        <f>VLOOKUP(E3329,'5.a Definitions'!E:F,2,FALSE)</f>
        <v/>
      </c>
      <c r="G3329" s="5" t="inlineStr">
        <is>
          <t>MP</t>
        </is>
      </c>
      <c r="H3329" s="5" t="inlineStr">
        <is>
          <t>FP</t>
        </is>
      </c>
      <c r="I3329" s="5">
        <f>VLOOKUP(H3329,'5.a Definitions'!E:F,2,FALSE)</f>
        <v/>
      </c>
      <c r="J3329" s="465" t="inlineStr">
        <is>
          <t xml:space="preserve"> Food import </t>
        </is>
      </c>
      <c r="K3329" s="465" t="inlineStr">
        <is>
          <t xml:space="preserve"> food and feed import </t>
        </is>
      </c>
      <c r="L3329" s="465" t="inlineStr">
        <is>
          <t xml:space="preserve"> reactive </t>
        </is>
      </c>
      <c r="M3329" s="465" t="inlineStr">
        <is>
          <t xml:space="preserve"> Nmix </t>
        </is>
      </c>
      <c r="N3329" s="466" t="n">
        <v>25.21062026400001</v>
      </c>
      <c r="O3329" s="467" t="n">
        <v>0.1088462442443337</v>
      </c>
      <c r="P3329" s="468" t="n">
        <v>2002</v>
      </c>
      <c r="Q3329" s="469" t="inlineStr">
        <is>
          <t>SSB tab 08801</t>
        </is>
      </c>
      <c r="R3329" s="469" t="inlineStr">
        <is>
          <t>ok</t>
        </is>
      </c>
      <c r="S3329" s="469" t="inlineStr">
        <is>
          <t xml:space="preserve"> text </t>
        </is>
      </c>
      <c r="T3329" s="426" t="inlineStr">
        <is>
          <t>Norway</t>
        </is>
      </c>
      <c r="U3329" s="5" t="inlineStr">
        <is>
          <t>import</t>
        </is>
      </c>
      <c r="V3329" s="465" t="n">
        <v>0.04</v>
      </c>
    </row>
    <row r="3330" ht="16" customHeight="1">
      <c r="B3330" s="5" t="inlineStr">
        <is>
          <t>RW.RW-MP.OP</t>
        </is>
      </c>
      <c r="C3330" s="5" t="inlineStr">
        <is>
          <t>RW.RW-MP.OP-Other goods import -Nmix</t>
        </is>
      </c>
      <c r="D3330" s="5" t="inlineStr">
        <is>
          <t>RW</t>
        </is>
      </c>
      <c r="E3330" s="5" t="inlineStr">
        <is>
          <t>RW</t>
        </is>
      </c>
      <c r="F3330" s="5">
        <f>VLOOKUP(E3330,'5.a Definitions'!E:F,2,FALSE)</f>
        <v/>
      </c>
      <c r="G3330" s="5" t="inlineStr">
        <is>
          <t>MP</t>
        </is>
      </c>
      <c r="H3330" s="5" t="inlineStr">
        <is>
          <t>OP</t>
        </is>
      </c>
      <c r="I3330" s="5">
        <f>VLOOKUP(H3330,'5.a Definitions'!E:F,2,FALSE)</f>
        <v/>
      </c>
      <c r="J3330" s="465" t="inlineStr">
        <is>
          <t xml:space="preserve"> Other goods import  </t>
        </is>
      </c>
      <c r="K3330" s="465" t="inlineStr">
        <is>
          <t xml:space="preserve"> other goods import </t>
        </is>
      </c>
      <c r="L3330" s="465" t="inlineStr">
        <is>
          <t xml:space="preserve"> reactive </t>
        </is>
      </c>
      <c r="M3330" s="465" t="inlineStr">
        <is>
          <t xml:space="preserve"> Nmix </t>
        </is>
      </c>
      <c r="N3330" s="466" t="n">
        <v>21.61705972239999</v>
      </c>
      <c r="O3330" s="467" t="n">
        <v>0.07941051771684084</v>
      </c>
      <c r="P3330" s="468" t="n">
        <v>2002</v>
      </c>
      <c r="Q3330" s="469" t="inlineStr">
        <is>
          <t>SSB tab 08801</t>
        </is>
      </c>
      <c r="R3330" s="469" t="inlineStr">
        <is>
          <t>ok</t>
        </is>
      </c>
      <c r="S3330" s="469" t="inlineStr">
        <is>
          <t xml:space="preserve"> text </t>
        </is>
      </c>
      <c r="T3330" s="426" t="inlineStr">
        <is>
          <t>Norway</t>
        </is>
      </c>
      <c r="U3330" s="5" t="inlineStr">
        <is>
          <t>import</t>
        </is>
      </c>
      <c r="V3330" s="465" t="n">
        <v>0.04</v>
      </c>
    </row>
    <row r="3331" ht="16" customHeight="1">
      <c r="B3331" s="475" t="inlineStr">
        <is>
          <t>RW.RW-MP.OP</t>
        </is>
      </c>
      <c r="C3331" s="475" t="inlineStr">
        <is>
          <t>RW.RW-MP.OP-Ammonia import -Nmix</t>
        </is>
      </c>
      <c r="D3331" s="475" t="inlineStr">
        <is>
          <t>RW</t>
        </is>
      </c>
      <c r="E3331" s="475" t="inlineStr">
        <is>
          <t>RW</t>
        </is>
      </c>
      <c r="F3331" s="5">
        <f>VLOOKUP(E3331,'5.a Definitions'!E:F,2,FALSE)</f>
        <v/>
      </c>
      <c r="G3331" s="475" t="inlineStr">
        <is>
          <t>MP</t>
        </is>
      </c>
      <c r="H3331" s="475" t="inlineStr">
        <is>
          <t>OP</t>
        </is>
      </c>
      <c r="I3331" s="5">
        <f>VLOOKUP(H3331,'5.a Definitions'!E:F,2,FALSE)</f>
        <v/>
      </c>
      <c r="J3331" s="465" t="inlineStr">
        <is>
          <t>Ammonia import</t>
        </is>
      </c>
      <c r="K3331" s="465" t="inlineStr">
        <is>
          <t>ammonia import</t>
        </is>
      </c>
      <c r="L3331" s="465" t="inlineStr">
        <is>
          <t>reactive</t>
        </is>
      </c>
      <c r="M3331" s="465" t="inlineStr">
        <is>
          <t>Nmix</t>
        </is>
      </c>
      <c r="N3331" s="466" t="n">
        <v>277.7375005915</v>
      </c>
      <c r="O3331" s="467" t="n">
        <v>0.0507073626806817</v>
      </c>
      <c r="P3331" s="468" t="n">
        <v>2002</v>
      </c>
      <c r="Q3331" s="469" t="inlineStr">
        <is>
          <t>SSB tab 08801</t>
        </is>
      </c>
      <c r="R3331" s="469" t="inlineStr">
        <is>
          <t>ok</t>
        </is>
      </c>
      <c r="S3331" s="469" t="inlineStr">
        <is>
          <t>text</t>
        </is>
      </c>
      <c r="T3331" s="476" t="inlineStr">
        <is>
          <t>Norway</t>
        </is>
      </c>
      <c r="U3331" s="5" t="inlineStr">
        <is>
          <t>import</t>
        </is>
      </c>
      <c r="V3331" s="465">
        <f>(O3157*N3157)^2</f>
        <v/>
      </c>
    </row>
    <row r="3332">
      <c r="B3332" s="5" t="inlineStr">
        <is>
          <t>RW.RW-AG.MM</t>
        </is>
      </c>
      <c r="C3332" s="5" t="inlineStr">
        <is>
          <t>RW.RW-AG.MM-Animal feed import-Nmix</t>
        </is>
      </c>
      <c r="D3332" s="5" t="inlineStr">
        <is>
          <t>RW</t>
        </is>
      </c>
      <c r="E3332" s="5" t="inlineStr">
        <is>
          <t>RW</t>
        </is>
      </c>
      <c r="F3332" s="5">
        <f>VLOOKUP(E3332,'5.a Definitions'!E:F,2,FALSE)</f>
        <v/>
      </c>
      <c r="G3332" s="5" t="inlineStr">
        <is>
          <t>AG</t>
        </is>
      </c>
      <c r="H3332" s="5" t="inlineStr">
        <is>
          <t>MM</t>
        </is>
      </c>
      <c r="I3332" s="5">
        <f>VLOOKUP(H3332,'5.a Definitions'!E:F,2,FALSE)</f>
        <v/>
      </c>
      <c r="J3332" s="465" t="inlineStr">
        <is>
          <t xml:space="preserve"> Animal feed import </t>
        </is>
      </c>
      <c r="K3332" s="465" t="inlineStr">
        <is>
          <t xml:space="preserve"> animal feed import </t>
        </is>
      </c>
      <c r="L3332" s="465" t="inlineStr">
        <is>
          <t xml:space="preserve"> reactive </t>
        </is>
      </c>
      <c r="M3332" s="465" t="inlineStr">
        <is>
          <t xml:space="preserve"> Nmix </t>
        </is>
      </c>
      <c r="N3332" s="466" t="n">
        <v>19.5510227</v>
      </c>
      <c r="O3332" s="467" t="n">
        <v>0.09581387847061137</v>
      </c>
      <c r="P3332" s="468" t="n">
        <v>2002</v>
      </c>
      <c r="Q3332" s="469" t="inlineStr">
        <is>
          <t>Landbruksdirektoratets kraftfôrstatistikk</t>
        </is>
      </c>
      <c r="R3332" s="469" t="inlineStr">
        <is>
          <t>ok</t>
        </is>
      </c>
      <c r="S3332" s="469" t="inlineStr">
        <is>
          <t xml:space="preserve"> text </t>
        </is>
      </c>
      <c r="T3332" s="426" t="inlineStr">
        <is>
          <t>Norway</t>
        </is>
      </c>
      <c r="U3332" s="5" t="inlineStr">
        <is>
          <t>import</t>
        </is>
      </c>
      <c r="V3332" s="465" t="n">
        <v>0.04</v>
      </c>
    </row>
    <row r="3333" ht="16" customHeight="1">
      <c r="B3333" s="5" t="inlineStr">
        <is>
          <t>RW.RW-AG.MM</t>
        </is>
      </c>
      <c r="C3333" s="5" t="inlineStr">
        <is>
          <t>RW.RW-AG.MM-Live animal import-Nmix</t>
        </is>
      </c>
      <c r="D3333" s="5" t="inlineStr">
        <is>
          <t>RW</t>
        </is>
      </c>
      <c r="E3333" s="5" t="inlineStr">
        <is>
          <t>RW</t>
        </is>
      </c>
      <c r="F3333" s="5">
        <f>VLOOKUP(E3333,'5.a Definitions'!E:F,2,FALSE)</f>
        <v/>
      </c>
      <c r="G3333" s="5" t="inlineStr">
        <is>
          <t>AG</t>
        </is>
      </c>
      <c r="H3333" s="5" t="inlineStr">
        <is>
          <t>MM</t>
        </is>
      </c>
      <c r="I3333" s="5">
        <f>VLOOKUP(H3333,'5.a Definitions'!E:F,2,FALSE)</f>
        <v/>
      </c>
      <c r="J3333" s="465" t="inlineStr">
        <is>
          <t xml:space="preserve"> Live animal import </t>
        </is>
      </c>
      <c r="K3333" s="465" t="inlineStr">
        <is>
          <t xml:space="preserve"> live animal import </t>
        </is>
      </c>
      <c r="L3333" s="465" t="inlineStr">
        <is>
          <t xml:space="preserve"> reactive </t>
        </is>
      </c>
      <c r="M3333" s="465" t="inlineStr">
        <is>
          <t xml:space="preserve"> Nmix </t>
        </is>
      </c>
      <c r="N3333" s="466" t="n">
        <v>0.0167682688</v>
      </c>
      <c r="O3333" s="467" t="n">
        <v>0.4178648352775305</v>
      </c>
      <c r="P3333" s="468" t="n">
        <v>2002</v>
      </c>
      <c r="Q3333" s="469" t="inlineStr">
        <is>
          <t>FAOSTAT</t>
        </is>
      </c>
      <c r="R3333" s="469" t="inlineStr">
        <is>
          <t>ok</t>
        </is>
      </c>
      <c r="S3333" s="469" t="inlineStr">
        <is>
          <t xml:space="preserve"> text </t>
        </is>
      </c>
      <c r="T3333" s="426" t="inlineStr">
        <is>
          <t>Norway</t>
        </is>
      </c>
      <c r="U3333" s="5" t="inlineStr">
        <is>
          <t>import</t>
        </is>
      </c>
      <c r="V3333" s="465" t="n">
        <v>0.04</v>
      </c>
    </row>
    <row r="3334">
      <c r="B3334" s="5" t="inlineStr">
        <is>
          <t>RW.RW-AG.SM</t>
        </is>
      </c>
      <c r="C3334" s="5" t="inlineStr">
        <is>
          <t>RW.RW-AG.SM-Mineral fertilizer import-Nmix</t>
        </is>
      </c>
      <c r="D3334" s="5" t="inlineStr">
        <is>
          <t>RW</t>
        </is>
      </c>
      <c r="E3334" s="5" t="inlineStr">
        <is>
          <t>RW</t>
        </is>
      </c>
      <c r="F3334" s="5">
        <f>VLOOKUP(E3334,'5.a Definitions'!E:F,2,FALSE)</f>
        <v/>
      </c>
      <c r="G3334" s="5" t="inlineStr">
        <is>
          <t>AG</t>
        </is>
      </c>
      <c r="H3334" s="5" t="inlineStr">
        <is>
          <t>SM</t>
        </is>
      </c>
      <c r="I3334" s="5">
        <f>VLOOKUP(H3334,'5.a Definitions'!E:F,2,FALSE)</f>
        <v/>
      </c>
      <c r="J3334" s="465" t="inlineStr">
        <is>
          <t xml:space="preserve"> Mineral fertilizer import </t>
        </is>
      </c>
      <c r="K3334" s="465" t="inlineStr">
        <is>
          <t xml:space="preserve"> mineral fertilizer import </t>
        </is>
      </c>
      <c r="L3334" s="465" t="inlineStr">
        <is>
          <t xml:space="preserve"> reactive </t>
        </is>
      </c>
      <c r="M3334" s="465" t="inlineStr">
        <is>
          <t xml:space="preserve"> Nmix </t>
        </is>
      </c>
      <c r="N3334" s="466" t="n">
        <v>39.089</v>
      </c>
      <c r="O3334" s="467" t="n">
        <v>0.3033769670044501</v>
      </c>
      <c r="P3334" s="468" t="n">
        <v>2002</v>
      </c>
      <c r="Q3334" s="469" t="inlineStr">
        <is>
          <t>FAOSTAT</t>
        </is>
      </c>
      <c r="R3334" s="469" t="inlineStr">
        <is>
          <t>ok</t>
        </is>
      </c>
      <c r="S3334" s="469" t="inlineStr">
        <is>
          <t xml:space="preserve"> text </t>
        </is>
      </c>
      <c r="T3334" s="426" t="inlineStr">
        <is>
          <t>Norway</t>
        </is>
      </c>
      <c r="U3334" s="5" t="inlineStr">
        <is>
          <t>import</t>
        </is>
      </c>
      <c r="V3334" s="465" t="n">
        <v>0.04</v>
      </c>
    </row>
    <row r="3335">
      <c r="B3335" s="5" t="inlineStr">
        <is>
          <t>RW.RW-PR.SO</t>
        </is>
      </c>
      <c r="C3335" s="5" t="inlineStr">
        <is>
          <t>RW.RW-PR.SO-Solid waste import-Nmix</t>
        </is>
      </c>
      <c r="D3335" s="5" t="inlineStr">
        <is>
          <t>RW</t>
        </is>
      </c>
      <c r="E3335" s="5" t="inlineStr">
        <is>
          <t>RW</t>
        </is>
      </c>
      <c r="F3335" s="5">
        <f>VLOOKUP(E3335,'5.a Definitions'!E:F,2,FALSE)</f>
        <v/>
      </c>
      <c r="G3335" s="5" t="inlineStr">
        <is>
          <t>PR</t>
        </is>
      </c>
      <c r="H3335" s="5" t="inlineStr">
        <is>
          <t>SO</t>
        </is>
      </c>
      <c r="I3335" s="5">
        <f>VLOOKUP(H3335,'5.a Definitions'!E:F,2,FALSE)</f>
        <v/>
      </c>
      <c r="J3335" s="465" t="inlineStr">
        <is>
          <t xml:space="preserve"> Solid waste import </t>
        </is>
      </c>
      <c r="K3335" s="465" t="inlineStr">
        <is>
          <t xml:space="preserve"> solid waste import </t>
        </is>
      </c>
      <c r="L3335" s="465" t="inlineStr">
        <is>
          <t xml:space="preserve"> reactive </t>
        </is>
      </c>
      <c r="M3335" s="465" t="inlineStr">
        <is>
          <t xml:space="preserve"> Nmix </t>
        </is>
      </c>
      <c r="N3335" s="466" t="n">
        <v>0.326129983</v>
      </c>
      <c r="O3335" s="467" t="n">
        <v>0.1660912526121235</v>
      </c>
      <c r="P3335" s="468" t="n">
        <v>2002</v>
      </c>
      <c r="Q3335" s="469" t="inlineStr">
        <is>
          <t>SSB tab 08801</t>
        </is>
      </c>
      <c r="R3335" s="469" t="inlineStr">
        <is>
          <t>ok</t>
        </is>
      </c>
      <c r="S3335" s="469" t="inlineStr">
        <is>
          <t xml:space="preserve"> text </t>
        </is>
      </c>
      <c r="T3335" s="426" t="inlineStr">
        <is>
          <t>Norway</t>
        </is>
      </c>
      <c r="U3335" s="5" t="inlineStr">
        <is>
          <t>import</t>
        </is>
      </c>
      <c r="V3335" s="465" t="n">
        <v>0.04</v>
      </c>
    </row>
    <row r="3336" ht="16" customHeight="1">
      <c r="B3336" s="5" t="inlineStr">
        <is>
          <t>RW.RW-AT.AT</t>
        </is>
      </c>
      <c r="C3336" s="5" t="inlineStr">
        <is>
          <t>RW.RW-AT.AT-Atmospheric inflow-OXN</t>
        </is>
      </c>
      <c r="D3336" s="5" t="inlineStr">
        <is>
          <t>RW</t>
        </is>
      </c>
      <c r="E3336" s="5" t="inlineStr">
        <is>
          <t>RW</t>
        </is>
      </c>
      <c r="F3336" s="5">
        <f>VLOOKUP(E3336,'5.a Definitions'!E:F,2,FALSE)</f>
        <v/>
      </c>
      <c r="G3336" s="5" t="inlineStr">
        <is>
          <t>AT</t>
        </is>
      </c>
      <c r="H3336" s="5" t="inlineStr">
        <is>
          <t>AT</t>
        </is>
      </c>
      <c r="I3336" s="5">
        <f>VLOOKUP(H3336,'5.a Definitions'!E:F,2,FALSE)</f>
        <v/>
      </c>
      <c r="J3336" s="465" t="inlineStr">
        <is>
          <t xml:space="preserve"> Atmospheric inflow </t>
        </is>
      </c>
      <c r="K3336" s="465" t="inlineStr">
        <is>
          <t xml:space="preserve"> atmospheric inflow </t>
        </is>
      </c>
      <c r="L3336" s="465" t="inlineStr">
        <is>
          <t xml:space="preserve"> reactive </t>
        </is>
      </c>
      <c r="M3336" s="465" t="inlineStr">
        <is>
          <t xml:space="preserve"> OXN </t>
        </is>
      </c>
      <c r="N3336" s="466" t="n">
        <v>32.16597698657703</v>
      </c>
      <c r="O3336" s="467" t="n">
        <v>0.5066127297766915</v>
      </c>
      <c r="P3336" s="468" t="n">
        <v>2002</v>
      </c>
      <c r="Q3336" s="469" t="inlineStr">
        <is>
          <t>EMEP SR tables</t>
        </is>
      </c>
      <c r="R3336" s="469" t="inlineStr">
        <is>
          <t>ok</t>
        </is>
      </c>
      <c r="S3336" s="469" t="inlineStr">
        <is>
          <t xml:space="preserve"> text </t>
        </is>
      </c>
      <c r="T3336" s="426" t="inlineStr">
        <is>
          <t>Norway</t>
        </is>
      </c>
      <c r="U3336" s="5" t="inlineStr">
        <is>
          <t>import</t>
        </is>
      </c>
      <c r="V3336" s="465" t="n">
        <v>0.04</v>
      </c>
    </row>
    <row r="3337" ht="16" customHeight="1">
      <c r="B3337" s="5" t="inlineStr">
        <is>
          <t>RW.RW-AT.AT</t>
        </is>
      </c>
      <c r="C3337" s="5" t="inlineStr">
        <is>
          <t>RW.RW-AT.AT-Atmospheric inflow-RDN</t>
        </is>
      </c>
      <c r="D3337" s="5" t="inlineStr">
        <is>
          <t>RW</t>
        </is>
      </c>
      <c r="E3337" s="5" t="inlineStr">
        <is>
          <t>RW</t>
        </is>
      </c>
      <c r="F3337" s="5">
        <f>VLOOKUP(E3337,'5.a Definitions'!E:F,2,FALSE)</f>
        <v/>
      </c>
      <c r="G3337" s="5" t="inlineStr">
        <is>
          <t>AT</t>
        </is>
      </c>
      <c r="H3337" s="5" t="inlineStr">
        <is>
          <t>AT</t>
        </is>
      </c>
      <c r="I3337" s="5">
        <f>VLOOKUP(H3337,'5.a Definitions'!E:F,2,FALSE)</f>
        <v/>
      </c>
      <c r="J3337" s="465" t="inlineStr">
        <is>
          <t xml:space="preserve"> Atmospheric inflow </t>
        </is>
      </c>
      <c r="K3337" s="465" t="inlineStr">
        <is>
          <t xml:space="preserve"> atmospheric inflow </t>
        </is>
      </c>
      <c r="L3337" s="465" t="inlineStr">
        <is>
          <t xml:space="preserve"> reactive </t>
        </is>
      </c>
      <c r="M3337" s="465" t="inlineStr">
        <is>
          <t xml:space="preserve"> RDN </t>
        </is>
      </c>
      <c r="N3337" s="466" t="n">
        <v>15.48018106590208</v>
      </c>
      <c r="O3337" s="467" t="n">
        <v>0.5214950526679344</v>
      </c>
      <c r="P3337" s="468" t="n">
        <v>2002</v>
      </c>
      <c r="Q3337" s="469" t="inlineStr">
        <is>
          <t>EMEP SR tables</t>
        </is>
      </c>
      <c r="R3337" s="469" t="inlineStr">
        <is>
          <t>ok</t>
        </is>
      </c>
      <c r="S3337" s="469" t="inlineStr">
        <is>
          <t xml:space="preserve"> text </t>
        </is>
      </c>
      <c r="T3337" s="426" t="inlineStr">
        <is>
          <t>Norway</t>
        </is>
      </c>
      <c r="U3337" s="5" t="inlineStr">
        <is>
          <t>import</t>
        </is>
      </c>
      <c r="V3337" s="465" t="n">
        <v>0.04</v>
      </c>
    </row>
    <row r="3338" ht="16" customHeight="1">
      <c r="B3338" s="475" t="inlineStr">
        <is>
          <t>RW.RW-HY.AC</t>
        </is>
      </c>
      <c r="C3338" s="475" t="inlineStr">
        <is>
          <t>RW.RW-HY.AC-Aquaculture feed import-Nmix</t>
        </is>
      </c>
      <c r="D3338" s="475" t="inlineStr">
        <is>
          <t>RW</t>
        </is>
      </c>
      <c r="E3338" s="475" t="inlineStr">
        <is>
          <t>RW</t>
        </is>
      </c>
      <c r="F3338" s="5">
        <f>VLOOKUP(E3338,'5.a Definitions'!E:F,2,FALSE)</f>
        <v/>
      </c>
      <c r="G3338" s="475" t="inlineStr">
        <is>
          <t>HY</t>
        </is>
      </c>
      <c r="H3338" s="475" t="inlineStr">
        <is>
          <t>AC</t>
        </is>
      </c>
      <c r="I3338" s="5">
        <f>VLOOKUP(H3338,'5.a Definitions'!E:F,2,FALSE)</f>
        <v/>
      </c>
      <c r="J3338" s="465" t="inlineStr">
        <is>
          <t>Aquaculture feed import</t>
        </is>
      </c>
      <c r="K3338" s="465" t="inlineStr">
        <is>
          <t>aquaculture feed import</t>
        </is>
      </c>
      <c r="L3338" s="465" t="inlineStr">
        <is>
          <t>reactive</t>
        </is>
      </c>
      <c r="M3338" s="465" t="inlineStr">
        <is>
          <t>Nmix</t>
        </is>
      </c>
      <c r="N3338" s="466" t="n">
        <v>37.23922072213502</v>
      </c>
      <c r="O3338" s="467" t="n">
        <v>0.1699210109627974</v>
      </c>
      <c r="P3338" s="468" t="n">
        <v>2002</v>
      </c>
      <c r="Q3338" s="469" t="inlineStr">
        <is>
          <t>Fiskeridirektoratet</t>
        </is>
      </c>
      <c r="R3338" s="469" t="inlineStr">
        <is>
          <t>ok</t>
        </is>
      </c>
      <c r="S3338" s="469" t="inlineStr">
        <is>
          <t>text</t>
        </is>
      </c>
      <c r="T3338" s="476" t="inlineStr">
        <is>
          <t>Norway</t>
        </is>
      </c>
      <c r="U3338" s="5" t="inlineStr">
        <is>
          <t>import</t>
        </is>
      </c>
      <c r="V3338" s="465">
        <f>(O3016*N3016)^2</f>
        <v/>
      </c>
    </row>
    <row r="3339" ht="16" customHeight="1">
      <c r="A3339" s="483" t="inlineStr">
        <is>
          <t xml:space="preserve"> Energy and fuels </t>
        </is>
      </c>
      <c r="B3339" s="5" t="inlineStr">
        <is>
          <t>EF.EC-EF.IC</t>
        </is>
      </c>
      <c r="C3339" s="5" t="inlineStr">
        <is>
          <t>EF.EC-EF.IC-Fuel for industry-Nmix</t>
        </is>
      </c>
      <c r="D3339" s="5" t="inlineStr">
        <is>
          <t>EF</t>
        </is>
      </c>
      <c r="E3339" s="5" t="inlineStr">
        <is>
          <t>EC</t>
        </is>
      </c>
      <c r="F3339" s="5">
        <f>VLOOKUP(E3339,'5.a Definitions'!E:F,2,FALSE)</f>
        <v/>
      </c>
      <c r="G3339" s="5" t="inlineStr">
        <is>
          <t>EF</t>
        </is>
      </c>
      <c r="H3339" s="5" t="inlineStr">
        <is>
          <t>IC</t>
        </is>
      </c>
      <c r="I3339" s="5">
        <f>VLOOKUP(H3339,'5.a Definitions'!E:F,2,FALSE)</f>
        <v/>
      </c>
      <c r="J3339" s="465" t="inlineStr">
        <is>
          <t xml:space="preserve"> Fuel for industry </t>
        </is>
      </c>
      <c r="K3339" s="465" t="inlineStr">
        <is>
          <t xml:space="preserve"> fuel for industry </t>
        </is>
      </c>
      <c r="L3339" s="465" t="inlineStr">
        <is>
          <t xml:space="preserve"> reactive </t>
        </is>
      </c>
      <c r="M3339" s="465" t="inlineStr">
        <is>
          <t xml:space="preserve"> Nmix </t>
        </is>
      </c>
      <c r="N3339" s="466" t="n">
        <v>4.5813641434379</v>
      </c>
      <c r="O3339" s="467" t="n">
        <v>0.5374899709370893</v>
      </c>
      <c r="P3339" s="468" t="n">
        <v>2001</v>
      </c>
      <c r="Q3339" s="469" t="inlineStr">
        <is>
          <t>UNFCCC CRT</t>
        </is>
      </c>
      <c r="R3339" s="469" t="inlineStr">
        <is>
          <t>ok</t>
        </is>
      </c>
      <c r="S3339" s="469" t="inlineStr">
        <is>
          <t xml:space="preserve"> text </t>
        </is>
      </c>
      <c r="T3339" s="426" t="inlineStr">
        <is>
          <t>Norway</t>
        </is>
      </c>
      <c r="U3339" s="5" t="inlineStr">
        <is>
          <t>useful output</t>
        </is>
      </c>
      <c r="V3339" s="465" t="n">
        <v>0.04</v>
      </c>
    </row>
    <row r="3340" ht="16" customHeight="1">
      <c r="B3340" s="5" t="inlineStr">
        <is>
          <t>EF.EC-EF.TR</t>
        </is>
      </c>
      <c r="C3340" s="5" t="inlineStr">
        <is>
          <t>EF.EC-EF.TR-Fuel for transport-Nmix</t>
        </is>
      </c>
      <c r="D3340" s="5" t="inlineStr">
        <is>
          <t>EF</t>
        </is>
      </c>
      <c r="E3340" s="5" t="inlineStr">
        <is>
          <t>EC</t>
        </is>
      </c>
      <c r="F3340" s="5">
        <f>VLOOKUP(E3340,'5.a Definitions'!E:F,2,FALSE)</f>
        <v/>
      </c>
      <c r="G3340" s="5" t="inlineStr">
        <is>
          <t>EF</t>
        </is>
      </c>
      <c r="H3340" s="5" t="inlineStr">
        <is>
          <t>TR</t>
        </is>
      </c>
      <c r="I3340" s="5">
        <f>VLOOKUP(H3340,'5.a Definitions'!E:F,2,FALSE)</f>
        <v/>
      </c>
      <c r="J3340" s="465" t="inlineStr">
        <is>
          <t xml:space="preserve"> Fuel for transport </t>
        </is>
      </c>
      <c r="K3340" s="465" t="inlineStr">
        <is>
          <t xml:space="preserve"> fuel for transport </t>
        </is>
      </c>
      <c r="L3340" s="465" t="inlineStr">
        <is>
          <t xml:space="preserve"> reactive </t>
        </is>
      </c>
      <c r="M3340" s="465" t="inlineStr">
        <is>
          <t xml:space="preserve"> Nmix </t>
        </is>
      </c>
      <c r="N3340" s="466" t="n">
        <v>0.607939654767806</v>
      </c>
      <c r="O3340" s="467" t="n">
        <v>0.3504232829605459</v>
      </c>
      <c r="P3340" s="468" t="n">
        <v>2001</v>
      </c>
      <c r="Q3340" s="469" t="inlineStr">
        <is>
          <t>UNFCCC CRT</t>
        </is>
      </c>
      <c r="R3340" s="469" t="inlineStr">
        <is>
          <t>ok</t>
        </is>
      </c>
      <c r="S3340" s="469" t="inlineStr">
        <is>
          <t xml:space="preserve"> text </t>
        </is>
      </c>
      <c r="T3340" s="426" t="inlineStr">
        <is>
          <t>Norway</t>
        </is>
      </c>
      <c r="U3340" s="5" t="inlineStr">
        <is>
          <t>useful output</t>
        </is>
      </c>
      <c r="V3340" s="465" t="n">
        <v>0.04</v>
      </c>
    </row>
    <row r="3341" ht="16" customHeight="1">
      <c r="B3341" s="5" t="inlineStr">
        <is>
          <t>EF.EC-EF.OE</t>
        </is>
      </c>
      <c r="C3341" s="5" t="inlineStr">
        <is>
          <t>EF.EC-EF.OE-Fuel for heating-Nmix</t>
        </is>
      </c>
      <c r="D3341" s="5" t="inlineStr">
        <is>
          <t>EF</t>
        </is>
      </c>
      <c r="E3341" s="5" t="inlineStr">
        <is>
          <t>EC</t>
        </is>
      </c>
      <c r="F3341" s="5">
        <f>VLOOKUP(E3341,'5.a Definitions'!E:F,2,FALSE)</f>
        <v/>
      </c>
      <c r="G3341" s="5" t="inlineStr">
        <is>
          <t>EF</t>
        </is>
      </c>
      <c r="H3341" s="5" t="inlineStr">
        <is>
          <t>OE</t>
        </is>
      </c>
      <c r="I3341" s="5">
        <f>VLOOKUP(H3341,'5.a Definitions'!E:F,2,FALSE)</f>
        <v/>
      </c>
      <c r="J3341" s="465" t="inlineStr">
        <is>
          <t xml:space="preserve"> Fuel for heating </t>
        </is>
      </c>
      <c r="K3341" s="465" t="inlineStr">
        <is>
          <t xml:space="preserve"> fuel for heating </t>
        </is>
      </c>
      <c r="L3341" s="465" t="inlineStr">
        <is>
          <t xml:space="preserve"> reactive </t>
        </is>
      </c>
      <c r="M3341" s="465" t="inlineStr">
        <is>
          <t xml:space="preserve"> Nmix </t>
        </is>
      </c>
      <c r="N3341" s="466" t="n">
        <v>0.399339785679053</v>
      </c>
      <c r="O3341" s="467" t="n">
        <v>0.307508335781697</v>
      </c>
      <c r="P3341" s="468" t="n">
        <v>2001</v>
      </c>
      <c r="Q3341" s="469" t="inlineStr">
        <is>
          <t>UNFCCC CRT</t>
        </is>
      </c>
      <c r="R3341" s="469" t="inlineStr">
        <is>
          <t>ok</t>
        </is>
      </c>
      <c r="S3341" s="469" t="inlineStr">
        <is>
          <t xml:space="preserve"> text </t>
        </is>
      </c>
      <c r="T3341" s="426" t="inlineStr">
        <is>
          <t>Norway</t>
        </is>
      </c>
      <c r="U3341" s="5" t="inlineStr">
        <is>
          <t>useful output</t>
        </is>
      </c>
      <c r="V3341" s="465" t="n">
        <v>0.04</v>
      </c>
    </row>
    <row r="3342" ht="16" customHeight="1">
      <c r="B3342" s="5" t="inlineStr">
        <is>
          <t>EF.EC-MP.OP</t>
        </is>
      </c>
      <c r="C3342" s="5" t="inlineStr">
        <is>
          <t>EF.EC-MP.OP-Fuel used as feedstock-Nmix</t>
        </is>
      </c>
      <c r="D3342" s="5" t="inlineStr">
        <is>
          <t>EF</t>
        </is>
      </c>
      <c r="E3342" s="5" t="inlineStr">
        <is>
          <t>EC</t>
        </is>
      </c>
      <c r="F3342" s="5">
        <f>VLOOKUP(E3342,'5.a Definitions'!E:F,2,FALSE)</f>
        <v/>
      </c>
      <c r="G3342" s="5" t="inlineStr">
        <is>
          <t>MP</t>
        </is>
      </c>
      <c r="H3342" s="5" t="inlineStr">
        <is>
          <t>OP</t>
        </is>
      </c>
      <c r="I3342" s="5">
        <f>VLOOKUP(H3342,'5.a Definitions'!E:F,2,FALSE)</f>
        <v/>
      </c>
      <c r="J3342" s="465" t="inlineStr">
        <is>
          <t xml:space="preserve"> Fuel used as feedstock </t>
        </is>
      </c>
      <c r="K3342" s="465" t="inlineStr">
        <is>
          <t xml:space="preserve"> fuel used as feedstock </t>
        </is>
      </c>
      <c r="L3342" s="465" t="inlineStr">
        <is>
          <t xml:space="preserve"> reactive </t>
        </is>
      </c>
      <c r="M3342" s="465" t="inlineStr">
        <is>
          <t xml:space="preserve"> Nmix </t>
        </is>
      </c>
      <c r="N3342" s="466" t="n">
        <v>1.767776886035313</v>
      </c>
      <c r="O3342" s="467" t="n">
        <v>0.8234747896808179</v>
      </c>
      <c r="P3342" s="468" t="n">
        <v>2001</v>
      </c>
      <c r="Q3342" s="469" t="inlineStr">
        <is>
          <t>SSB table 11561</t>
        </is>
      </c>
      <c r="R3342" s="469" t="inlineStr">
        <is>
          <t>ok</t>
        </is>
      </c>
      <c r="S3342" s="469" t="inlineStr">
        <is>
          <t xml:space="preserve"> text </t>
        </is>
      </c>
      <c r="T3342" s="426" t="inlineStr">
        <is>
          <t>Norway</t>
        </is>
      </c>
      <c r="U3342" s="5" t="inlineStr">
        <is>
          <t>useful output</t>
        </is>
      </c>
      <c r="V3342" s="465" t="n">
        <v>0.04</v>
      </c>
    </row>
    <row r="3343" ht="16" customHeight="1">
      <c r="B3343" s="5" t="inlineStr">
        <is>
          <t>EF.EC-AT.AT</t>
        </is>
      </c>
      <c r="C3343" s="5" t="inlineStr">
        <is>
          <t>EF.EC-AT.AT-Emissions-NH3</t>
        </is>
      </c>
      <c r="D3343" s="5" t="inlineStr">
        <is>
          <t>EF</t>
        </is>
      </c>
      <c r="E3343" s="5" t="inlineStr">
        <is>
          <t>EC</t>
        </is>
      </c>
      <c r="F3343" s="5">
        <f>VLOOKUP(E3343,'5.a Definitions'!E:F,2,FALSE)</f>
        <v/>
      </c>
      <c r="G3343" s="5" t="inlineStr">
        <is>
          <t>AT</t>
        </is>
      </c>
      <c r="H3343" s="5" t="inlineStr">
        <is>
          <t>AT</t>
        </is>
      </c>
      <c r="I3343" s="5">
        <f>VLOOKUP(H3343,'5.a Definitions'!E:F,2,FALSE)</f>
        <v/>
      </c>
      <c r="J3343" s="465" t="inlineStr">
        <is>
          <t xml:space="preserve"> Emissions </t>
        </is>
      </c>
      <c r="K3343" s="465" t="inlineStr">
        <is>
          <t xml:space="preserve"> energy conversion emissions </t>
        </is>
      </c>
      <c r="L3343" s="465" t="inlineStr">
        <is>
          <t xml:space="preserve"> reactive </t>
        </is>
      </c>
      <c r="M3343" s="465" t="inlineStr">
        <is>
          <t xml:space="preserve"> NH3 </t>
        </is>
      </c>
      <c r="N3343" s="466" t="n">
        <v>0</v>
      </c>
      <c r="O3343" s="467" t="n">
        <v>0.5</v>
      </c>
      <c r="P3343" s="468" t="n">
        <v>2001</v>
      </c>
      <c r="Q3343" s="469" t="inlineStr">
        <is>
          <t>CRLTAP Inventory Submissions</t>
        </is>
      </c>
      <c r="R3343" s="469" t="inlineStr">
        <is>
          <t>ok</t>
        </is>
      </c>
      <c r="S3343" s="469" t="inlineStr">
        <is>
          <t xml:space="preserve"> text </t>
        </is>
      </c>
      <c r="T3343" s="426" t="inlineStr">
        <is>
          <t>Norway</t>
        </is>
      </c>
      <c r="U3343" s="5" t="inlineStr">
        <is>
          <t>N wasted</t>
        </is>
      </c>
      <c r="V3343" s="465" t="n">
        <v>0.04</v>
      </c>
    </row>
    <row r="3344" ht="16" customHeight="1">
      <c r="B3344" s="5" t="inlineStr">
        <is>
          <t>EF.EC-AT.AT</t>
        </is>
      </c>
      <c r="C3344" s="5" t="inlineStr">
        <is>
          <t>EF.EC-AT.AT-Emissions-NOx</t>
        </is>
      </c>
      <c r="D3344" s="5" t="inlineStr">
        <is>
          <t>EF</t>
        </is>
      </c>
      <c r="E3344" s="5" t="inlineStr">
        <is>
          <t>EC</t>
        </is>
      </c>
      <c r="F3344" s="5">
        <f>VLOOKUP(E3344,'5.a Definitions'!E:F,2,FALSE)</f>
        <v/>
      </c>
      <c r="G3344" s="5" t="inlineStr">
        <is>
          <t>AT</t>
        </is>
      </c>
      <c r="H3344" s="5" t="inlineStr">
        <is>
          <t>AT</t>
        </is>
      </c>
      <c r="I3344" s="5">
        <f>VLOOKUP(H3344,'5.a Definitions'!E:F,2,FALSE)</f>
        <v/>
      </c>
      <c r="J3344" s="465" t="inlineStr">
        <is>
          <t xml:space="preserve"> Emissions </t>
        </is>
      </c>
      <c r="K3344" s="465" t="inlineStr">
        <is>
          <t xml:space="preserve"> energy conversion emissions </t>
        </is>
      </c>
      <c r="L3344" s="465" t="inlineStr">
        <is>
          <t xml:space="preserve"> reactive </t>
        </is>
      </c>
      <c r="M3344" s="465" t="inlineStr">
        <is>
          <t xml:space="preserve"> NOx </t>
        </is>
      </c>
      <c r="N3344" s="466" t="n">
        <v>13.95898092471219</v>
      </c>
      <c r="O3344" s="467" t="n">
        <v>0.1867531421608302</v>
      </c>
      <c r="P3344" s="468" t="n">
        <v>2001</v>
      </c>
      <c r="Q3344" s="469" t="inlineStr">
        <is>
          <t>CRLTAP Inventory Submissions</t>
        </is>
      </c>
      <c r="R3344" s="469" t="inlineStr">
        <is>
          <t>ok</t>
        </is>
      </c>
      <c r="S3344" s="469" t="inlineStr">
        <is>
          <t xml:space="preserve"> text </t>
        </is>
      </c>
      <c r="T3344" s="426" t="inlineStr">
        <is>
          <t>Norway</t>
        </is>
      </c>
      <c r="U3344" s="465" t="inlineStr">
        <is>
          <t xml:space="preserve"> N wasted </t>
        </is>
      </c>
      <c r="V3344" s="465" t="n">
        <v>0.04</v>
      </c>
    </row>
    <row r="3345" ht="16" customHeight="1">
      <c r="B3345" s="5" t="inlineStr">
        <is>
          <t>EF.EC-AT.AT</t>
        </is>
      </c>
      <c r="C3345" s="5" t="inlineStr">
        <is>
          <t>EF.EC-AT.AT-Emissions-N2O</t>
        </is>
      </c>
      <c r="D3345" s="5" t="inlineStr">
        <is>
          <t>EF</t>
        </is>
      </c>
      <c r="E3345" s="5" t="inlineStr">
        <is>
          <t>EC</t>
        </is>
      </c>
      <c r="F3345" s="5">
        <f>VLOOKUP(E3345,'5.a Definitions'!E:F,2,FALSE)</f>
        <v/>
      </c>
      <c r="G3345" s="5" t="inlineStr">
        <is>
          <t>AT</t>
        </is>
      </c>
      <c r="H3345" s="5" t="inlineStr">
        <is>
          <t>AT</t>
        </is>
      </c>
      <c r="I3345" s="5">
        <f>VLOOKUP(H3345,'5.a Definitions'!E:F,2,FALSE)</f>
        <v/>
      </c>
      <c r="J3345" s="465" t="inlineStr">
        <is>
          <t xml:space="preserve"> Emissions </t>
        </is>
      </c>
      <c r="K3345" s="465" t="inlineStr">
        <is>
          <t xml:space="preserve"> energy conversion emissions </t>
        </is>
      </c>
      <c r="L3345" s="465" t="inlineStr">
        <is>
          <t xml:space="preserve"> reactive </t>
        </is>
      </c>
      <c r="M3345" s="465" t="inlineStr">
        <is>
          <t xml:space="preserve"> N2O </t>
        </is>
      </c>
      <c r="N3345" s="466" t="n">
        <v>0.04019756610464552</v>
      </c>
      <c r="O3345" s="467" t="n">
        <v>1.394797542306526</v>
      </c>
      <c r="P3345" s="468" t="n">
        <v>2001</v>
      </c>
      <c r="Q3345" s="469" t="inlineStr">
        <is>
          <t>UNFCCC CRT</t>
        </is>
      </c>
      <c r="R3345" s="469" t="inlineStr">
        <is>
          <t>ok</t>
        </is>
      </c>
      <c r="S3345" s="469" t="inlineStr">
        <is>
          <t xml:space="preserve"> text </t>
        </is>
      </c>
      <c r="T3345" s="426" t="inlineStr">
        <is>
          <t>Norway</t>
        </is>
      </c>
      <c r="U3345" s="465" t="inlineStr">
        <is>
          <t xml:space="preserve"> N wasted </t>
        </is>
      </c>
      <c r="V3345" s="465" t="n">
        <v>0.04</v>
      </c>
    </row>
    <row r="3346" ht="16" customHeight="1">
      <c r="B3346" s="5" t="inlineStr">
        <is>
          <t>EF.EC-AT.AT</t>
        </is>
      </c>
      <c r="C3346" s="5" t="inlineStr">
        <is>
          <t>EF.EC-AT.AT-Emissions-N2</t>
        </is>
      </c>
      <c r="D3346" s="5" t="inlineStr">
        <is>
          <t>EF</t>
        </is>
      </c>
      <c r="E3346" s="5" t="inlineStr">
        <is>
          <t>EC</t>
        </is>
      </c>
      <c r="F3346" s="5">
        <f>VLOOKUP(E3346,'5.a Definitions'!E:F,2,FALSE)</f>
        <v/>
      </c>
      <c r="G3346" s="5" t="inlineStr">
        <is>
          <t>AT</t>
        </is>
      </c>
      <c r="H3346" s="5" t="inlineStr">
        <is>
          <t>AT</t>
        </is>
      </c>
      <c r="I3346" s="5">
        <f>VLOOKUP(H3346,'5.a Definitions'!E:F,2,FALSE)</f>
        <v/>
      </c>
      <c r="J3346" s="465" t="inlineStr">
        <is>
          <t xml:space="preserve"> Emissions </t>
        </is>
      </c>
      <c r="K3346" s="465" t="inlineStr">
        <is>
          <t xml:space="preserve"> energy conversion emissions </t>
        </is>
      </c>
      <c r="L3346" s="465" t="inlineStr">
        <is>
          <t xml:space="preserve"> inert </t>
        </is>
      </c>
      <c r="M3346" s="465" t="inlineStr">
        <is>
          <t xml:space="preserve"> N2 </t>
        </is>
      </c>
      <c r="N3346" s="466" t="n">
        <v>0</v>
      </c>
      <c r="O3346" s="467" t="n">
        <v>10</v>
      </c>
      <c r="P3346" s="468" t="n">
        <v>2001</v>
      </c>
      <c r="Q3346" s="469" t="inlineStr">
        <is>
          <t>mass balance</t>
        </is>
      </c>
      <c r="R3346" s="469" t="inlineStr">
        <is>
          <t>ok</t>
        </is>
      </c>
      <c r="S3346" s="469" t="inlineStr">
        <is>
          <t xml:space="preserve"> text </t>
        </is>
      </c>
      <c r="T3346" s="426" t="inlineStr">
        <is>
          <t>Norway</t>
        </is>
      </c>
      <c r="U3346" s="465" t="inlineStr">
        <is>
          <t xml:space="preserve"> N wasted </t>
        </is>
      </c>
      <c r="V3346" s="465" t="n">
        <v>0.04</v>
      </c>
    </row>
    <row r="3347" ht="16" customHeight="1">
      <c r="B3347" s="5" t="inlineStr">
        <is>
          <t>EF.EC-RW.RW</t>
        </is>
      </c>
      <c r="C3347" s="5" t="inlineStr">
        <is>
          <t>EF.EC-RW.RW-Fuel export-Nmix</t>
        </is>
      </c>
      <c r="D3347" s="5" t="inlineStr">
        <is>
          <t>EF</t>
        </is>
      </c>
      <c r="E3347" s="5" t="inlineStr">
        <is>
          <t>EC</t>
        </is>
      </c>
      <c r="F3347" s="5">
        <f>VLOOKUP(E3347,'5.a Definitions'!E:F,2,FALSE)</f>
        <v/>
      </c>
      <c r="G3347" s="5" t="inlineStr">
        <is>
          <t>RW</t>
        </is>
      </c>
      <c r="H3347" s="5" t="inlineStr">
        <is>
          <t>RW</t>
        </is>
      </c>
      <c r="I3347" s="5">
        <f>VLOOKUP(H3347,'5.a Definitions'!E:F,2,FALSE)</f>
        <v/>
      </c>
      <c r="J3347" s="465" t="inlineStr">
        <is>
          <t xml:space="preserve"> Fuel export </t>
        </is>
      </c>
      <c r="K3347" s="465" t="inlineStr">
        <is>
          <t xml:space="preserve"> fuel export </t>
        </is>
      </c>
      <c r="L3347" s="465" t="inlineStr">
        <is>
          <t xml:space="preserve"> reactive </t>
        </is>
      </c>
      <c r="M3347" s="465" t="inlineStr">
        <is>
          <t xml:space="preserve"> Nmix </t>
        </is>
      </c>
      <c r="N3347" s="466" t="n">
        <v>360.997409004613</v>
      </c>
      <c r="O3347" s="467" t="n">
        <v>2.772572223356865</v>
      </c>
      <c r="P3347" s="468" t="n">
        <v>2001</v>
      </c>
      <c r="Q3347" s="469" t="inlineStr">
        <is>
          <t>SSB tab 08801</t>
        </is>
      </c>
      <c r="R3347" s="469" t="inlineStr">
        <is>
          <t>ok</t>
        </is>
      </c>
      <c r="S3347" s="469" t="inlineStr">
        <is>
          <t xml:space="preserve"> text </t>
        </is>
      </c>
      <c r="T3347" s="426" t="inlineStr">
        <is>
          <t>Norway</t>
        </is>
      </c>
      <c r="U3347" s="5" t="inlineStr">
        <is>
          <t>useful output</t>
        </is>
      </c>
      <c r="V3347" s="465" t="n">
        <v>0.04</v>
      </c>
    </row>
    <row r="3348" ht="16" customHeight="1">
      <c r="B3348" s="5" t="inlineStr">
        <is>
          <t>EF.IC-AT.AT</t>
        </is>
      </c>
      <c r="C3348" s="5" t="inlineStr">
        <is>
          <t>EF.IC-AT.AT-Emissions-NH3</t>
        </is>
      </c>
      <c r="D3348" s="5" t="inlineStr">
        <is>
          <t>EF</t>
        </is>
      </c>
      <c r="E3348" s="5" t="inlineStr">
        <is>
          <t>IC</t>
        </is>
      </c>
      <c r="F3348" s="5">
        <f>VLOOKUP(E3348,'5.a Definitions'!E:F,2,FALSE)</f>
        <v/>
      </c>
      <c r="G3348" s="5" t="inlineStr">
        <is>
          <t>AT</t>
        </is>
      </c>
      <c r="H3348" s="5" t="inlineStr">
        <is>
          <t>AT</t>
        </is>
      </c>
      <c r="I3348" s="5">
        <f>VLOOKUP(H3348,'5.a Definitions'!E:F,2,FALSE)</f>
        <v/>
      </c>
      <c r="J3348" s="465" t="inlineStr">
        <is>
          <t xml:space="preserve"> Emissions </t>
        </is>
      </c>
      <c r="K3348" s="465" t="inlineStr">
        <is>
          <t xml:space="preserve"> industrial emissions </t>
        </is>
      </c>
      <c r="L3348" s="465" t="inlineStr">
        <is>
          <t xml:space="preserve"> reactive </t>
        </is>
      </c>
      <c r="M3348" s="465" t="inlineStr">
        <is>
          <t xml:space="preserve"> NH3 </t>
        </is>
      </c>
      <c r="N3348" s="466" t="n">
        <v>0.0100421005462956</v>
      </c>
      <c r="O3348" s="467" t="n">
        <v>0.1882802920480648</v>
      </c>
      <c r="P3348" s="468" t="n">
        <v>2001</v>
      </c>
      <c r="Q3348" s="469" t="inlineStr">
        <is>
          <t>CRLTAP Inventory Submissions</t>
        </is>
      </c>
      <c r="R3348" s="469" t="inlineStr">
        <is>
          <t>ok</t>
        </is>
      </c>
      <c r="S3348" s="469" t="inlineStr">
        <is>
          <t xml:space="preserve"> text </t>
        </is>
      </c>
      <c r="T3348" s="426" t="inlineStr">
        <is>
          <t>Norway</t>
        </is>
      </c>
      <c r="U3348" s="465" t="inlineStr">
        <is>
          <t xml:space="preserve"> N wasted </t>
        </is>
      </c>
      <c r="V3348" s="465" t="n">
        <v>0.04</v>
      </c>
    </row>
    <row r="3349" ht="16" customHeight="1">
      <c r="B3349" s="5" t="inlineStr">
        <is>
          <t>EF.IC-AT.AT</t>
        </is>
      </c>
      <c r="C3349" s="5" t="inlineStr">
        <is>
          <t>EF.IC-AT.AT-Emissions-NOx</t>
        </is>
      </c>
      <c r="D3349" s="5" t="inlineStr">
        <is>
          <t>EF</t>
        </is>
      </c>
      <c r="E3349" s="5" t="inlineStr">
        <is>
          <t>IC</t>
        </is>
      </c>
      <c r="F3349" s="5">
        <f>VLOOKUP(E3349,'5.a Definitions'!E:F,2,FALSE)</f>
        <v/>
      </c>
      <c r="G3349" s="5" t="inlineStr">
        <is>
          <t>AT</t>
        </is>
      </c>
      <c r="H3349" s="5" t="inlineStr">
        <is>
          <t>AT</t>
        </is>
      </c>
      <c r="I3349" s="5">
        <f>VLOOKUP(H3349,'5.a Definitions'!E:F,2,FALSE)</f>
        <v/>
      </c>
      <c r="J3349" s="465" t="inlineStr">
        <is>
          <t xml:space="preserve"> Emissions </t>
        </is>
      </c>
      <c r="K3349" s="465" t="inlineStr">
        <is>
          <t xml:space="preserve"> industrial emissions </t>
        </is>
      </c>
      <c r="L3349" s="465" t="inlineStr">
        <is>
          <t xml:space="preserve"> reactive </t>
        </is>
      </c>
      <c r="M3349" s="465" t="inlineStr">
        <is>
          <t xml:space="preserve"> NOx </t>
        </is>
      </c>
      <c r="N3349" s="466" t="n">
        <v>5.681561005813911</v>
      </c>
      <c r="O3349" s="467" t="n">
        <v>0.260516874295485</v>
      </c>
      <c r="P3349" s="468" t="n">
        <v>2001</v>
      </c>
      <c r="Q3349" s="469" t="inlineStr">
        <is>
          <t>CRLTAP Inventory Submissions</t>
        </is>
      </c>
      <c r="R3349" s="469" t="inlineStr">
        <is>
          <t>ok</t>
        </is>
      </c>
      <c r="S3349" s="469" t="inlineStr">
        <is>
          <t xml:space="preserve"> text </t>
        </is>
      </c>
      <c r="T3349" s="426" t="inlineStr">
        <is>
          <t>Norway</t>
        </is>
      </c>
      <c r="U3349" s="465" t="inlineStr">
        <is>
          <t xml:space="preserve"> N wasted </t>
        </is>
      </c>
      <c r="V3349" s="465" t="n">
        <v>0.04</v>
      </c>
    </row>
    <row r="3350" ht="16" customHeight="1">
      <c r="B3350" s="5" t="inlineStr">
        <is>
          <t>EF.IC-AT.AT</t>
        </is>
      </c>
      <c r="C3350" s="5" t="inlineStr">
        <is>
          <t>EF.IC-AT.AT-Emissions-N2O</t>
        </is>
      </c>
      <c r="D3350" s="5" t="inlineStr">
        <is>
          <t>EF</t>
        </is>
      </c>
      <c r="E3350" s="5" t="inlineStr">
        <is>
          <t>IC</t>
        </is>
      </c>
      <c r="F3350" s="5">
        <f>VLOOKUP(E3350,'5.a Definitions'!E:F,2,FALSE)</f>
        <v/>
      </c>
      <c r="G3350" s="5" t="inlineStr">
        <is>
          <t>AT</t>
        </is>
      </c>
      <c r="H3350" s="5" t="inlineStr">
        <is>
          <t>AT</t>
        </is>
      </c>
      <c r="I3350" s="5">
        <f>VLOOKUP(H3350,'5.a Definitions'!E:F,2,FALSE)</f>
        <v/>
      </c>
      <c r="J3350" s="465" t="inlineStr">
        <is>
          <t xml:space="preserve"> Emissions </t>
        </is>
      </c>
      <c r="K3350" s="465" t="inlineStr">
        <is>
          <t xml:space="preserve"> industrial emissions </t>
        </is>
      </c>
      <c r="L3350" s="465" t="inlineStr">
        <is>
          <t xml:space="preserve"> reactive </t>
        </is>
      </c>
      <c r="M3350" s="465" t="inlineStr">
        <is>
          <t xml:space="preserve"> N2O </t>
        </is>
      </c>
      <c r="N3350" s="466" t="n">
        <v>0.0738695587311821</v>
      </c>
      <c r="O3350" s="467" t="n">
        <v>1.394797542306527</v>
      </c>
      <c r="P3350" s="468" t="n">
        <v>2001</v>
      </c>
      <c r="Q3350" s="469" t="inlineStr">
        <is>
          <t>UNFCCC CRT</t>
        </is>
      </c>
      <c r="R3350" s="469" t="inlineStr">
        <is>
          <t>ok</t>
        </is>
      </c>
      <c r="S3350" s="469" t="inlineStr">
        <is>
          <t xml:space="preserve"> text </t>
        </is>
      </c>
      <c r="T3350" s="426" t="inlineStr">
        <is>
          <t>Norway</t>
        </is>
      </c>
      <c r="U3350" s="465" t="inlineStr">
        <is>
          <t xml:space="preserve"> N wasted </t>
        </is>
      </c>
      <c r="V3350" s="465" t="n">
        <v>0.04</v>
      </c>
    </row>
    <row r="3351" ht="16" customHeight="1">
      <c r="B3351" s="5" t="inlineStr">
        <is>
          <t>EF.TR-AT.AT</t>
        </is>
      </c>
      <c r="C3351" s="5" t="inlineStr">
        <is>
          <t>EF.TR-AT.AT-Emissions-NH3</t>
        </is>
      </c>
      <c r="D3351" s="5" t="inlineStr">
        <is>
          <t>EF</t>
        </is>
      </c>
      <c r="E3351" s="5" t="inlineStr">
        <is>
          <t>TR</t>
        </is>
      </c>
      <c r="F3351" s="5">
        <f>VLOOKUP(E3351,'5.a Definitions'!E:F,2,FALSE)</f>
        <v/>
      </c>
      <c r="G3351" s="5" t="inlineStr">
        <is>
          <t>AT</t>
        </is>
      </c>
      <c r="H3351" s="5" t="inlineStr">
        <is>
          <t>AT</t>
        </is>
      </c>
      <c r="I3351" s="5">
        <f>VLOOKUP(H3351,'5.a Definitions'!E:F,2,FALSE)</f>
        <v/>
      </c>
      <c r="J3351" s="465" t="inlineStr">
        <is>
          <t xml:space="preserve"> Emissions </t>
        </is>
      </c>
      <c r="K3351" s="465" t="inlineStr">
        <is>
          <t xml:space="preserve"> transport emissions </t>
        </is>
      </c>
      <c r="L3351" s="465" t="inlineStr">
        <is>
          <t xml:space="preserve"> reactive </t>
        </is>
      </c>
      <c r="M3351" s="465" t="inlineStr">
        <is>
          <t xml:space="preserve"> NH3 </t>
        </is>
      </c>
      <c r="N3351" s="466" t="n">
        <v>1.6397170404444</v>
      </c>
      <c r="O3351" s="467" t="n">
        <v>0.416646777970424</v>
      </c>
      <c r="P3351" s="468" t="n">
        <v>2001</v>
      </c>
      <c r="Q3351" s="469" t="inlineStr">
        <is>
          <t>CRLTAP Inventory Submissions</t>
        </is>
      </c>
      <c r="R3351" s="469" t="inlineStr">
        <is>
          <t>ok</t>
        </is>
      </c>
      <c r="S3351" s="469" t="inlineStr">
        <is>
          <t xml:space="preserve"> text </t>
        </is>
      </c>
      <c r="T3351" s="426" t="inlineStr">
        <is>
          <t>Norway</t>
        </is>
      </c>
      <c r="U3351" s="465" t="inlineStr">
        <is>
          <t xml:space="preserve"> N wasted </t>
        </is>
      </c>
      <c r="V3351" s="465" t="n">
        <v>0.04</v>
      </c>
    </row>
    <row r="3352" ht="16" customHeight="1">
      <c r="B3352" s="5" t="inlineStr">
        <is>
          <t>EF.TR-AT.AT</t>
        </is>
      </c>
      <c r="C3352" s="5" t="inlineStr">
        <is>
          <t>EF.TR-AT.AT-Emissions-NOx</t>
        </is>
      </c>
      <c r="D3352" s="5" t="inlineStr">
        <is>
          <t>EF</t>
        </is>
      </c>
      <c r="E3352" s="5" t="inlineStr">
        <is>
          <t>TR</t>
        </is>
      </c>
      <c r="F3352" s="5">
        <f>VLOOKUP(E3352,'5.a Definitions'!E:F,2,FALSE)</f>
        <v/>
      </c>
      <c r="G3352" s="5" t="inlineStr">
        <is>
          <t>AT</t>
        </is>
      </c>
      <c r="H3352" s="5" t="inlineStr">
        <is>
          <t>AT</t>
        </is>
      </c>
      <c r="I3352" s="5">
        <f>VLOOKUP(H3352,'5.a Definitions'!E:F,2,FALSE)</f>
        <v/>
      </c>
      <c r="J3352" s="465" t="inlineStr">
        <is>
          <t xml:space="preserve"> Emissions </t>
        </is>
      </c>
      <c r="K3352" s="465" t="inlineStr">
        <is>
          <t xml:space="preserve"> transport emissions </t>
        </is>
      </c>
      <c r="L3352" s="465" t="inlineStr">
        <is>
          <t xml:space="preserve"> reactive </t>
        </is>
      </c>
      <c r="M3352" s="465" t="inlineStr">
        <is>
          <t xml:space="preserve"> NOx </t>
        </is>
      </c>
      <c r="N3352" s="466" t="n">
        <v>28.77384917089375</v>
      </c>
      <c r="O3352" s="467" t="n">
        <v>0.1259143258675449</v>
      </c>
      <c r="P3352" s="468" t="n">
        <v>2001</v>
      </c>
      <c r="Q3352" s="469" t="inlineStr">
        <is>
          <t>CRLTAP Inventory Submissions</t>
        </is>
      </c>
      <c r="R3352" s="469" t="inlineStr">
        <is>
          <t>ok</t>
        </is>
      </c>
      <c r="S3352" s="469" t="inlineStr">
        <is>
          <t xml:space="preserve"> text </t>
        </is>
      </c>
      <c r="T3352" s="426" t="inlineStr">
        <is>
          <t>Norway</t>
        </is>
      </c>
      <c r="U3352" s="465" t="inlineStr">
        <is>
          <t xml:space="preserve"> N wasted </t>
        </is>
      </c>
      <c r="V3352" s="465" t="n">
        <v>0.04</v>
      </c>
    </row>
    <row r="3353" ht="16" customHeight="1">
      <c r="B3353" s="5" t="inlineStr">
        <is>
          <t>EF.TR-AT.AT</t>
        </is>
      </c>
      <c r="C3353" s="5" t="inlineStr">
        <is>
          <t>EF.TR-AT.AT-Emissions-N2O</t>
        </is>
      </c>
      <c r="D3353" s="5" t="inlineStr">
        <is>
          <t>EF</t>
        </is>
      </c>
      <c r="E3353" s="5" t="inlineStr">
        <is>
          <t>TR</t>
        </is>
      </c>
      <c r="F3353" s="5">
        <f>VLOOKUP(E3353,'5.a Definitions'!E:F,2,FALSE)</f>
        <v/>
      </c>
      <c r="G3353" s="5" t="inlineStr">
        <is>
          <t>AT</t>
        </is>
      </c>
      <c r="H3353" s="5" t="inlineStr">
        <is>
          <t>AT</t>
        </is>
      </c>
      <c r="I3353" s="5">
        <f>VLOOKUP(H3353,'5.a Definitions'!E:F,2,FALSE)</f>
        <v/>
      </c>
      <c r="J3353" s="465" t="inlineStr">
        <is>
          <t xml:space="preserve"> Emissions </t>
        </is>
      </c>
      <c r="K3353" s="465" t="inlineStr">
        <is>
          <t xml:space="preserve"> transport emissions </t>
        </is>
      </c>
      <c r="L3353" s="465" t="inlineStr">
        <is>
          <t xml:space="preserve"> reactive </t>
        </is>
      </c>
      <c r="M3353" s="465" t="inlineStr">
        <is>
          <t xml:space="preserve"> N2O </t>
        </is>
      </c>
      <c r="N3353" s="466" t="n">
        <v>0.2444053881131268</v>
      </c>
      <c r="O3353" s="467" t="n">
        <v>0.6463342428493241</v>
      </c>
      <c r="P3353" s="468" t="n">
        <v>2001</v>
      </c>
      <c r="Q3353" s="469" t="inlineStr">
        <is>
          <t>UNFCCC CRT</t>
        </is>
      </c>
      <c r="R3353" s="469" t="inlineStr">
        <is>
          <t>ok</t>
        </is>
      </c>
      <c r="S3353" s="469" t="inlineStr">
        <is>
          <t xml:space="preserve"> text </t>
        </is>
      </c>
      <c r="T3353" s="426" t="inlineStr">
        <is>
          <t>Norway</t>
        </is>
      </c>
      <c r="U3353" s="465" t="inlineStr">
        <is>
          <t xml:space="preserve"> N wasted </t>
        </is>
      </c>
      <c r="V3353" s="465" t="n">
        <v>0.04</v>
      </c>
    </row>
    <row r="3354" ht="16" customHeight="1">
      <c r="B3354" s="5" t="inlineStr">
        <is>
          <t>EF.TR-AT.AT</t>
        </is>
      </c>
      <c r="C3354" s="5" t="inlineStr">
        <is>
          <t>EF.TR-AT.AT-Emissions-N2</t>
        </is>
      </c>
      <c r="D3354" s="5" t="inlineStr">
        <is>
          <t>EF</t>
        </is>
      </c>
      <c r="E3354" s="5" t="inlineStr">
        <is>
          <t>TR</t>
        </is>
      </c>
      <c r="F3354" s="5">
        <f>VLOOKUP(E3354,'5.a Definitions'!E:F,2,FALSE)</f>
        <v/>
      </c>
      <c r="G3354" s="5" t="inlineStr">
        <is>
          <t>AT</t>
        </is>
      </c>
      <c r="H3354" s="5" t="inlineStr">
        <is>
          <t>AT</t>
        </is>
      </c>
      <c r="I3354" s="5">
        <f>VLOOKUP(H3354,'5.a Definitions'!E:F,2,FALSE)</f>
        <v/>
      </c>
      <c r="J3354" s="465" t="inlineStr">
        <is>
          <t xml:space="preserve"> Emissions </t>
        </is>
      </c>
      <c r="K3354" s="465" t="inlineStr">
        <is>
          <t xml:space="preserve"> transport emissions </t>
        </is>
      </c>
      <c r="L3354" s="465" t="inlineStr">
        <is>
          <t xml:space="preserve"> inert </t>
        </is>
      </c>
      <c r="M3354" s="465" t="inlineStr">
        <is>
          <t xml:space="preserve"> N2 </t>
        </is>
      </c>
      <c r="N3354" s="466" t="n">
        <v>0</v>
      </c>
      <c r="O3354" s="467" t="n">
        <v>0.2</v>
      </c>
      <c r="P3354" s="468" t="n">
        <v>2001</v>
      </c>
      <c r="Q3354" s="469" t="inlineStr">
        <is>
          <t>mass balance</t>
        </is>
      </c>
      <c r="R3354" s="469" t="inlineStr">
        <is>
          <t>ok</t>
        </is>
      </c>
      <c r="S3354" s="469" t="inlineStr">
        <is>
          <t xml:space="preserve"> text </t>
        </is>
      </c>
      <c r="T3354" s="426" t="inlineStr">
        <is>
          <t>Norway</t>
        </is>
      </c>
      <c r="U3354" s="465" t="inlineStr">
        <is>
          <t xml:space="preserve"> N wasted </t>
        </is>
      </c>
      <c r="V3354" s="465" t="n">
        <v>0.04</v>
      </c>
    </row>
    <row r="3355" ht="16" customHeight="1">
      <c r="B3355" s="5" t="inlineStr">
        <is>
          <t>EF.TR-RW.RW</t>
        </is>
      </c>
      <c r="C3355" s="5" t="inlineStr">
        <is>
          <t>EF.TR-RW.RW-Export of transport fuels-Nmix</t>
        </is>
      </c>
      <c r="D3355" s="5" t="inlineStr">
        <is>
          <t>EF</t>
        </is>
      </c>
      <c r="E3355" s="5" t="inlineStr">
        <is>
          <t>TR</t>
        </is>
      </c>
      <c r="F3355" s="5">
        <f>VLOOKUP(E3355,'5.a Definitions'!E:F,2,FALSE)</f>
        <v/>
      </c>
      <c r="G3355" s="5" t="inlineStr">
        <is>
          <t>RW</t>
        </is>
      </c>
      <c r="H3355" s="5" t="inlineStr">
        <is>
          <t>RW</t>
        </is>
      </c>
      <c r="I3355" s="5">
        <f>VLOOKUP(H3355,'5.a Definitions'!E:F,2,FALSE)</f>
        <v/>
      </c>
      <c r="J3355" s="465" t="inlineStr">
        <is>
          <t xml:space="preserve"> Export of transport fuels </t>
        </is>
      </c>
      <c r="K3355" s="465" t="inlineStr">
        <is>
          <t xml:space="preserve"> export of transport fuel </t>
        </is>
      </c>
      <c r="L3355" s="465" t="inlineStr">
        <is>
          <t xml:space="preserve"> reactive </t>
        </is>
      </c>
      <c r="M3355" s="465" t="inlineStr">
        <is>
          <t xml:space="preserve"> Nmix </t>
        </is>
      </c>
      <c r="N3355" s="466" t="n">
        <v>0.119702182</v>
      </c>
      <c r="O3355" s="467" t="n">
        <v>0.8003739626735819</v>
      </c>
      <c r="P3355" s="468" t="n">
        <v>2001</v>
      </c>
      <c r="Q3355" s="469" t="inlineStr">
        <is>
          <t>SSB tab 08801</t>
        </is>
      </c>
      <c r="R3355" s="469" t="inlineStr">
        <is>
          <t>ok</t>
        </is>
      </c>
      <c r="S3355" s="469" t="inlineStr">
        <is>
          <t xml:space="preserve"> text </t>
        </is>
      </c>
      <c r="T3355" s="426" t="inlineStr">
        <is>
          <t>Norway</t>
        </is>
      </c>
      <c r="U3355" s="5" t="inlineStr">
        <is>
          <t>useful output</t>
        </is>
      </c>
      <c r="V3355" s="465" t="n">
        <v>0.04</v>
      </c>
    </row>
    <row r="3356" ht="16" customHeight="1">
      <c r="B3356" s="5" t="inlineStr">
        <is>
          <t>EF.OE-AT.AT</t>
        </is>
      </c>
      <c r="C3356" s="5" t="inlineStr">
        <is>
          <t>EF.OE-AT.AT-Emissions-NH3</t>
        </is>
      </c>
      <c r="D3356" s="5" t="inlineStr">
        <is>
          <t>EF</t>
        </is>
      </c>
      <c r="E3356" s="5" t="inlineStr">
        <is>
          <t>OE</t>
        </is>
      </c>
      <c r="F3356" s="5">
        <f>VLOOKUP(E3356,'5.a Definitions'!E:F,2,FALSE)</f>
        <v/>
      </c>
      <c r="G3356" s="5" t="inlineStr">
        <is>
          <t>AT</t>
        </is>
      </c>
      <c r="H3356" s="5" t="inlineStr">
        <is>
          <t>AT</t>
        </is>
      </c>
      <c r="I3356" s="5">
        <f>VLOOKUP(H3356,'5.a Definitions'!E:F,2,FALSE)</f>
        <v/>
      </c>
      <c r="J3356" s="465" t="inlineStr">
        <is>
          <t xml:space="preserve"> Emissions </t>
        </is>
      </c>
      <c r="K3356" s="465" t="inlineStr">
        <is>
          <t xml:space="preserve"> other fuels emissions </t>
        </is>
      </c>
      <c r="L3356" s="465" t="inlineStr">
        <is>
          <t xml:space="preserve"> reactive </t>
        </is>
      </c>
      <c r="M3356" s="465" t="inlineStr">
        <is>
          <t xml:space="preserve"> NH3 </t>
        </is>
      </c>
      <c r="N3356" s="466" t="n">
        <v>0.068062803687</v>
      </c>
      <c r="O3356" s="467" t="n">
        <v>0.5665705500763816</v>
      </c>
      <c r="P3356" s="468" t="n">
        <v>2001</v>
      </c>
      <c r="Q3356" s="469" t="inlineStr">
        <is>
          <t>CRLTAP Inventory Submissions</t>
        </is>
      </c>
      <c r="R3356" s="469" t="inlineStr">
        <is>
          <t>ok</t>
        </is>
      </c>
      <c r="S3356" s="469" t="inlineStr">
        <is>
          <t xml:space="preserve"> text </t>
        </is>
      </c>
      <c r="T3356" s="426" t="inlineStr">
        <is>
          <t>Norway</t>
        </is>
      </c>
      <c r="U3356" s="465" t="inlineStr">
        <is>
          <t xml:space="preserve"> N wasted </t>
        </is>
      </c>
      <c r="V3356" s="465" t="n">
        <v>0.04</v>
      </c>
    </row>
    <row r="3357" ht="16" customHeight="1">
      <c r="B3357" s="5" t="inlineStr">
        <is>
          <t>EF.OE-AT.AT</t>
        </is>
      </c>
      <c r="C3357" s="5" t="inlineStr">
        <is>
          <t>EF.OE-AT.AT-Emissions-NOx</t>
        </is>
      </c>
      <c r="D3357" s="5" t="inlineStr">
        <is>
          <t>EF</t>
        </is>
      </c>
      <c r="E3357" s="5" t="inlineStr">
        <is>
          <t>OE</t>
        </is>
      </c>
      <c r="F3357" s="5">
        <f>VLOOKUP(E3357,'5.a Definitions'!E:F,2,FALSE)</f>
        <v/>
      </c>
      <c r="G3357" s="5" t="inlineStr">
        <is>
          <t>AT</t>
        </is>
      </c>
      <c r="H3357" s="5" t="inlineStr">
        <is>
          <t>AT</t>
        </is>
      </c>
      <c r="I3357" s="5">
        <f>VLOOKUP(H3357,'5.a Definitions'!E:F,2,FALSE)</f>
        <v/>
      </c>
      <c r="J3357" s="465" t="inlineStr">
        <is>
          <t xml:space="preserve"> Emissions </t>
        </is>
      </c>
      <c r="K3357" s="465" t="inlineStr">
        <is>
          <t xml:space="preserve"> other fuels emissions </t>
        </is>
      </c>
      <c r="L3357" s="465" t="inlineStr">
        <is>
          <t xml:space="preserve"> reactive </t>
        </is>
      </c>
      <c r="M3357" s="465" t="inlineStr">
        <is>
          <t xml:space="preserve"> NOx </t>
        </is>
      </c>
      <c r="N3357" s="466" t="n">
        <v>10.16820734072757</v>
      </c>
      <c r="O3357" s="467" t="n">
        <v>0.2255397389015693</v>
      </c>
      <c r="P3357" s="468" t="n">
        <v>2001</v>
      </c>
      <c r="Q3357" s="469" t="inlineStr">
        <is>
          <t>CRLTAP Inventory Submissions</t>
        </is>
      </c>
      <c r="R3357" s="469" t="inlineStr">
        <is>
          <t>ok</t>
        </is>
      </c>
      <c r="S3357" s="469" t="inlineStr">
        <is>
          <t xml:space="preserve"> text </t>
        </is>
      </c>
      <c r="T3357" s="426" t="inlineStr">
        <is>
          <t>Norway</t>
        </is>
      </c>
      <c r="U3357" s="465" t="inlineStr">
        <is>
          <t xml:space="preserve"> N wasted </t>
        </is>
      </c>
      <c r="V3357" s="465" t="n">
        <v>0.04</v>
      </c>
    </row>
    <row r="3358" ht="16" customHeight="1">
      <c r="B3358" s="5" t="inlineStr">
        <is>
          <t>EF.OE-AT.AT</t>
        </is>
      </c>
      <c r="C3358" s="5" t="inlineStr">
        <is>
          <t>EF.OE-AT.AT-Emissions-N2O</t>
        </is>
      </c>
      <c r="D3358" s="5" t="inlineStr">
        <is>
          <t>EF</t>
        </is>
      </c>
      <c r="E3358" s="5" t="inlineStr">
        <is>
          <t>OE</t>
        </is>
      </c>
      <c r="F3358" s="5">
        <f>VLOOKUP(E3358,'5.a Definitions'!E:F,2,FALSE)</f>
        <v/>
      </c>
      <c r="G3358" s="5" t="inlineStr">
        <is>
          <t>AT</t>
        </is>
      </c>
      <c r="H3358" s="5" t="inlineStr">
        <is>
          <t>AT</t>
        </is>
      </c>
      <c r="I3358" s="5">
        <f>VLOOKUP(H3358,'5.a Definitions'!E:F,2,FALSE)</f>
        <v/>
      </c>
      <c r="J3358" s="465" t="inlineStr">
        <is>
          <t xml:space="preserve"> Emissions </t>
        </is>
      </c>
      <c r="K3358" s="465" t="inlineStr">
        <is>
          <t xml:space="preserve"> other fuels emissions </t>
        </is>
      </c>
      <c r="L3358" s="465" t="inlineStr">
        <is>
          <t xml:space="preserve"> reactive </t>
        </is>
      </c>
      <c r="M3358" s="465" t="inlineStr">
        <is>
          <t xml:space="preserve"> N2O </t>
        </is>
      </c>
      <c r="N3358" s="466" t="n">
        <v>0.07725977888755914</v>
      </c>
      <c r="O3358" s="467" t="n">
        <v>1.394797542306527</v>
      </c>
      <c r="P3358" s="468" t="n">
        <v>2001</v>
      </c>
      <c r="Q3358" s="469" t="inlineStr">
        <is>
          <t>UNFCCC CRT</t>
        </is>
      </c>
      <c r="R3358" s="469" t="inlineStr">
        <is>
          <t>ok</t>
        </is>
      </c>
      <c r="S3358" s="469" t="inlineStr">
        <is>
          <t xml:space="preserve"> text </t>
        </is>
      </c>
      <c r="T3358" s="426" t="inlineStr">
        <is>
          <t>Norway</t>
        </is>
      </c>
      <c r="U3358" s="465" t="inlineStr">
        <is>
          <t xml:space="preserve"> N wasted </t>
        </is>
      </c>
      <c r="V3358" s="465" t="n">
        <v>0.04</v>
      </c>
    </row>
    <row r="3359" ht="16" customHeight="1" thickBot="1">
      <c r="A3359" s="483" t="n"/>
      <c r="B3359" s="6" t="inlineStr">
        <is>
          <t>EF.OE-AT.AT</t>
        </is>
      </c>
      <c r="C3359" s="6" t="inlineStr">
        <is>
          <t>EF.OE-AT.AT-Emissions-N2</t>
        </is>
      </c>
      <c r="D3359" s="6" t="inlineStr">
        <is>
          <t>EF</t>
        </is>
      </c>
      <c r="E3359" s="6" t="inlineStr">
        <is>
          <t>OE</t>
        </is>
      </c>
      <c r="F3359" s="5">
        <f>VLOOKUP(E3359,'5.a Definitions'!E:F,2,FALSE)</f>
        <v/>
      </c>
      <c r="G3359" s="6" t="inlineStr">
        <is>
          <t>AT</t>
        </is>
      </c>
      <c r="H3359" s="6" t="inlineStr">
        <is>
          <t>AT</t>
        </is>
      </c>
      <c r="I3359" s="5">
        <f>VLOOKUP(H3359,'5.a Definitions'!E:F,2,FALSE)</f>
        <v/>
      </c>
      <c r="J3359" s="470" t="inlineStr">
        <is>
          <t xml:space="preserve"> Emissions </t>
        </is>
      </c>
      <c r="K3359" s="470" t="inlineStr">
        <is>
          <t xml:space="preserve"> other fuels emissions </t>
        </is>
      </c>
      <c r="L3359" s="470" t="inlineStr">
        <is>
          <t xml:space="preserve"> inert </t>
        </is>
      </c>
      <c r="M3359" s="470" t="inlineStr">
        <is>
          <t xml:space="preserve"> N2 </t>
        </is>
      </c>
      <c r="N3359" s="466" t="n">
        <v>0</v>
      </c>
      <c r="O3359" s="471" t="n">
        <v>0.2</v>
      </c>
      <c r="P3359" s="468" t="n">
        <v>2001</v>
      </c>
      <c r="Q3359" s="472" t="inlineStr">
        <is>
          <t>mass balance</t>
        </is>
      </c>
      <c r="R3359" s="469" t="inlineStr">
        <is>
          <t>ok</t>
        </is>
      </c>
      <c r="S3359" s="472" t="inlineStr">
        <is>
          <t xml:space="preserve"> text </t>
        </is>
      </c>
      <c r="T3359" s="426" t="inlineStr">
        <is>
          <t>Norway</t>
        </is>
      </c>
      <c r="U3359" s="470" t="inlineStr">
        <is>
          <t xml:space="preserve"> N wasted </t>
        </is>
      </c>
      <c r="V3359" s="470" t="n">
        <v>0.04</v>
      </c>
    </row>
    <row r="3360" ht="16" customHeight="1">
      <c r="A3360" s="487" t="inlineStr">
        <is>
          <t xml:space="preserve"> Materials and products </t>
        </is>
      </c>
      <c r="B3360" s="452" t="inlineStr">
        <is>
          <t>MP.FP-AG.SM</t>
        </is>
      </c>
      <c r="C3360" s="452" t="inlineStr">
        <is>
          <t>MP.FP-AG.SM-Seeds and planting material -Nmix</t>
        </is>
      </c>
      <c r="D3360" s="452" t="inlineStr">
        <is>
          <t>MP</t>
        </is>
      </c>
      <c r="E3360" s="452" t="inlineStr">
        <is>
          <t>FP</t>
        </is>
      </c>
      <c r="F3360" s="5">
        <f>VLOOKUP(E3360,'5.a Definitions'!E:F,2,FALSE)</f>
        <v/>
      </c>
      <c r="G3360" s="452" t="inlineStr">
        <is>
          <t>AG</t>
        </is>
      </c>
      <c r="H3360" s="452" t="inlineStr">
        <is>
          <t>SM</t>
        </is>
      </c>
      <c r="I3360" s="5">
        <f>VLOOKUP(H3360,'5.a Definitions'!E:F,2,FALSE)</f>
        <v/>
      </c>
      <c r="J3360" s="465" t="inlineStr">
        <is>
          <t xml:space="preserve"> Seeds and planting material  </t>
        </is>
      </c>
      <c r="K3360" s="465" t="inlineStr">
        <is>
          <t xml:space="preserve"> seeds and planting material </t>
        </is>
      </c>
      <c r="L3360" s="465" t="inlineStr">
        <is>
          <t xml:space="preserve"> reactive </t>
        </is>
      </c>
      <c r="M3360" s="465" t="inlineStr">
        <is>
          <t xml:space="preserve"> Nmix </t>
        </is>
      </c>
      <c r="N3360" s="466" t="n">
        <v>1.215630636569468</v>
      </c>
      <c r="O3360" s="467" t="n">
        <v>0.3202570097310985</v>
      </c>
      <c r="P3360" s="468" t="n">
        <v>2001</v>
      </c>
      <c r="Q3360" s="469" t="inlineStr">
        <is>
          <t>NIBIO Totalkalkylen</t>
        </is>
      </c>
      <c r="R3360" s="469" t="inlineStr">
        <is>
          <t>ok</t>
        </is>
      </c>
      <c r="S3360" s="469" t="inlineStr">
        <is>
          <t xml:space="preserve"> text </t>
        </is>
      </c>
      <c r="T3360" s="426" t="inlineStr">
        <is>
          <t>Norway</t>
        </is>
      </c>
      <c r="U3360" s="5" t="inlineStr">
        <is>
          <t>useful output</t>
        </is>
      </c>
      <c r="V3360" s="465" t="n">
        <v>0.04</v>
      </c>
    </row>
    <row r="3361" ht="16" customHeight="1">
      <c r="B3361" s="5" t="inlineStr">
        <is>
          <t>MP.FP-AG.MM</t>
        </is>
      </c>
      <c r="C3361" s="5" t="inlineStr">
        <is>
          <t>MP.FP-AG.MM-Farm animal feed-Nmix</t>
        </is>
      </c>
      <c r="D3361" s="5" t="inlineStr">
        <is>
          <t>MP</t>
        </is>
      </c>
      <c r="E3361" s="5" t="inlineStr">
        <is>
          <t>FP</t>
        </is>
      </c>
      <c r="F3361" s="5">
        <f>VLOOKUP(E3361,'5.a Definitions'!E:F,2,FALSE)</f>
        <v/>
      </c>
      <c r="G3361" s="5" t="inlineStr">
        <is>
          <t>AG</t>
        </is>
      </c>
      <c r="H3361" s="5" t="inlineStr">
        <is>
          <t>MM</t>
        </is>
      </c>
      <c r="I3361" s="5">
        <f>VLOOKUP(H3361,'5.a Definitions'!E:F,2,FALSE)</f>
        <v/>
      </c>
      <c r="J3361" s="465" t="inlineStr">
        <is>
          <t xml:space="preserve"> Farm animal feed </t>
        </is>
      </c>
      <c r="K3361" s="465" t="inlineStr">
        <is>
          <t xml:space="preserve"> farm animal feed </t>
        </is>
      </c>
      <c r="L3361" s="465" t="inlineStr">
        <is>
          <t xml:space="preserve"> reactive </t>
        </is>
      </c>
      <c r="M3361" s="465" t="inlineStr">
        <is>
          <t xml:space="preserve"> Nmix </t>
        </is>
      </c>
      <c r="N3361" s="466" t="n">
        <v>24.5502596</v>
      </c>
      <c r="O3361" s="467" t="n">
        <v>0.1001785819108985</v>
      </c>
      <c r="P3361" s="468" t="n">
        <v>2001</v>
      </c>
      <c r="Q3361" s="469" t="inlineStr">
        <is>
          <t>Kraftfôrstatistikk</t>
        </is>
      </c>
      <c r="R3361" s="469" t="inlineStr">
        <is>
          <t>ok</t>
        </is>
      </c>
      <c r="S3361" s="469" t="inlineStr">
        <is>
          <t xml:space="preserve"> text </t>
        </is>
      </c>
      <c r="T3361" s="426" t="inlineStr">
        <is>
          <t>Norway</t>
        </is>
      </c>
      <c r="U3361" s="5" t="inlineStr">
        <is>
          <t>useful output</t>
        </is>
      </c>
      <c r="V3361" s="465" t="n">
        <v>0.04</v>
      </c>
    </row>
    <row r="3362" ht="16" customHeight="1">
      <c r="B3362" s="5" t="inlineStr">
        <is>
          <t>MP.FP-PR.SO</t>
        </is>
      </c>
      <c r="C3362" s="5" t="inlineStr">
        <is>
          <t>MP.FP-PR.SO-Food industry waste-Nmix</t>
        </is>
      </c>
      <c r="D3362" s="5" t="inlineStr">
        <is>
          <t>MP</t>
        </is>
      </c>
      <c r="E3362" s="5" t="inlineStr">
        <is>
          <t>FP</t>
        </is>
      </c>
      <c r="F3362" s="5">
        <f>VLOOKUP(E3362,'5.a Definitions'!E:F,2,FALSE)</f>
        <v/>
      </c>
      <c r="G3362" s="5" t="inlineStr">
        <is>
          <t>PR</t>
        </is>
      </c>
      <c r="H3362" s="5" t="inlineStr">
        <is>
          <t>SO</t>
        </is>
      </c>
      <c r="I3362" s="5">
        <f>VLOOKUP(H3362,'5.a Definitions'!E:F,2,FALSE)</f>
        <v/>
      </c>
      <c r="J3362" s="465" t="inlineStr">
        <is>
          <t xml:space="preserve"> Food industry waste </t>
        </is>
      </c>
      <c r="K3362" s="465" t="inlineStr">
        <is>
          <t xml:space="preserve"> food industry waste </t>
        </is>
      </c>
      <c r="L3362" s="465" t="inlineStr">
        <is>
          <t xml:space="preserve"> reactive </t>
        </is>
      </c>
      <c r="M3362" s="465" t="inlineStr">
        <is>
          <t xml:space="preserve"> Nmix </t>
        </is>
      </c>
      <c r="N3362" s="466" t="n">
        <v>1.308242125984252</v>
      </c>
      <c r="O3362" s="467" t="n">
        <v>0.7990846191027492</v>
      </c>
      <c r="P3362" s="468" t="n">
        <v>2001</v>
      </c>
      <c r="Q3362" s="469" t="inlineStr">
        <is>
          <t>SSB</t>
        </is>
      </c>
      <c r="R3362" s="469" t="inlineStr">
        <is>
          <t>ok</t>
        </is>
      </c>
      <c r="S3362" s="469" t="inlineStr">
        <is>
          <t xml:space="preserve"> text </t>
        </is>
      </c>
      <c r="T3362" s="426" t="inlineStr">
        <is>
          <t>Norway</t>
        </is>
      </c>
      <c r="U3362" s="465" t="inlineStr">
        <is>
          <t xml:space="preserve"> N wasted </t>
        </is>
      </c>
      <c r="V3362" s="465" t="n">
        <v>0.04</v>
      </c>
    </row>
    <row r="3363" ht="16" customHeight="1">
      <c r="B3363" s="5" t="inlineStr">
        <is>
          <t>MP.FP-PR.WW</t>
        </is>
      </c>
      <c r="C3363" s="5" t="inlineStr">
        <is>
          <t>MP.FP-PR.WW-Food industry wastewater-Nmix</t>
        </is>
      </c>
      <c r="D3363" s="5" t="inlineStr">
        <is>
          <t>MP</t>
        </is>
      </c>
      <c r="E3363" s="5" t="inlineStr">
        <is>
          <t>FP</t>
        </is>
      </c>
      <c r="F3363" s="5">
        <f>VLOOKUP(E3363,'5.a Definitions'!E:F,2,FALSE)</f>
        <v/>
      </c>
      <c r="G3363" s="5" t="inlineStr">
        <is>
          <t>PR</t>
        </is>
      </c>
      <c r="H3363" s="5" t="inlineStr">
        <is>
          <t>WW</t>
        </is>
      </c>
      <c r="I3363" s="5">
        <f>VLOOKUP(H3363,'5.a Definitions'!E:F,2,FALSE)</f>
        <v/>
      </c>
      <c r="J3363" s="465" t="inlineStr">
        <is>
          <t xml:space="preserve"> Food industry wastewater </t>
        </is>
      </c>
      <c r="K3363" s="465" t="inlineStr">
        <is>
          <t xml:space="preserve"> food industry wastewater </t>
        </is>
      </c>
      <c r="L3363" s="465" t="inlineStr">
        <is>
          <t xml:space="preserve"> reactive </t>
        </is>
      </c>
      <c r="M3363" s="465" t="inlineStr">
        <is>
          <t xml:space="preserve"> Nmix </t>
        </is>
      </c>
      <c r="N3363" s="466" t="n">
        <v>0.157314</v>
      </c>
      <c r="O3363" s="467" t="n">
        <v>0.153730086996565</v>
      </c>
      <c r="P3363" s="468" t="n">
        <v>2001</v>
      </c>
      <c r="Q3363" s="469" t="inlineStr">
        <is>
          <t>Miljødirektoratet</t>
        </is>
      </c>
      <c r="R3363" s="469" t="inlineStr">
        <is>
          <t>ok</t>
        </is>
      </c>
      <c r="S3363" s="469" t="inlineStr">
        <is>
          <t xml:space="preserve"> text </t>
        </is>
      </c>
      <c r="T3363" s="426" t="inlineStr">
        <is>
          <t>Norway</t>
        </is>
      </c>
      <c r="U3363" s="465" t="inlineStr">
        <is>
          <t xml:space="preserve"> N wasted </t>
        </is>
      </c>
      <c r="V3363" s="465" t="n">
        <v>0.04</v>
      </c>
    </row>
    <row r="3364" ht="16" customHeight="1">
      <c r="B3364" s="5" t="inlineStr">
        <is>
          <t>MP.FP-HS.HS</t>
        </is>
      </c>
      <c r="C3364" s="5" t="inlineStr">
        <is>
          <t>MP.FP-HS.HS-Food products-Nmix</t>
        </is>
      </c>
      <c r="D3364" s="5" t="inlineStr">
        <is>
          <t>MP</t>
        </is>
      </c>
      <c r="E3364" s="5" t="inlineStr">
        <is>
          <t>FP</t>
        </is>
      </c>
      <c r="F3364" s="5">
        <f>VLOOKUP(E3364,'5.a Definitions'!E:F,2,FALSE)</f>
        <v/>
      </c>
      <c r="G3364" s="5" t="inlineStr">
        <is>
          <t>HS</t>
        </is>
      </c>
      <c r="H3364" s="5" t="inlineStr">
        <is>
          <t>HS</t>
        </is>
      </c>
      <c r="I3364" s="5">
        <f>VLOOKUP(H3364,'5.a Definitions'!E:F,2,FALSE)</f>
        <v/>
      </c>
      <c r="J3364" s="465" t="inlineStr">
        <is>
          <t xml:space="preserve"> Food products </t>
        </is>
      </c>
      <c r="K3364" s="465" t="inlineStr">
        <is>
          <t xml:space="preserve"> food products </t>
        </is>
      </c>
      <c r="L3364" s="465" t="inlineStr">
        <is>
          <t xml:space="preserve"> reactive </t>
        </is>
      </c>
      <c r="M3364" s="465" t="inlineStr">
        <is>
          <t xml:space="preserve"> Nmix </t>
        </is>
      </c>
      <c r="N3364" s="466" t="n">
        <v>24.92769655458271</v>
      </c>
      <c r="O3364" s="467" t="n">
        <v>0.1857396294295153</v>
      </c>
      <c r="P3364" s="468" t="n">
        <v>2001</v>
      </c>
      <c r="Q3364" s="469" t="inlineStr">
        <is>
          <t>SSB</t>
        </is>
      </c>
      <c r="R3364" s="469" t="inlineStr">
        <is>
          <t>ok</t>
        </is>
      </c>
      <c r="S3364" s="469" t="inlineStr">
        <is>
          <t xml:space="preserve"> text </t>
        </is>
      </c>
      <c r="T3364" s="426" t="inlineStr">
        <is>
          <t>Norway</t>
        </is>
      </c>
      <c r="U3364" s="5" t="inlineStr">
        <is>
          <t>useful output</t>
        </is>
      </c>
      <c r="V3364" s="465" t="n">
        <v>0.04</v>
      </c>
    </row>
    <row r="3365" ht="16" customHeight="1">
      <c r="B3365" s="5" t="inlineStr">
        <is>
          <t>MP.FP-HY.SW</t>
        </is>
      </c>
      <c r="C3365" s="5" t="inlineStr">
        <is>
          <t>MP.FP-HY.SW-Untreated wastewater-Nmix</t>
        </is>
      </c>
      <c r="D3365" s="5" t="inlineStr">
        <is>
          <t>MP</t>
        </is>
      </c>
      <c r="E3365" s="5" t="inlineStr">
        <is>
          <t>FP</t>
        </is>
      </c>
      <c r="F3365" s="5">
        <f>VLOOKUP(E3365,'5.a Definitions'!E:F,2,FALSE)</f>
        <v/>
      </c>
      <c r="G3365" s="5" t="inlineStr">
        <is>
          <t>HY</t>
        </is>
      </c>
      <c r="H3365" s="5" t="inlineStr">
        <is>
          <t>SW</t>
        </is>
      </c>
      <c r="I3365" s="5">
        <f>VLOOKUP(H3365,'5.a Definitions'!E:F,2,FALSE)</f>
        <v/>
      </c>
      <c r="J3365" s="465" t="inlineStr">
        <is>
          <t xml:space="preserve"> Untreated wastewater </t>
        </is>
      </c>
      <c r="K3365" s="465" t="inlineStr">
        <is>
          <t xml:space="preserve"> food industry untreated wastewater </t>
        </is>
      </c>
      <c r="L3365" s="465" t="inlineStr">
        <is>
          <t xml:space="preserve"> reactive </t>
        </is>
      </c>
      <c r="M3365" s="465" t="inlineStr">
        <is>
          <t xml:space="preserve"> Nmix </t>
        </is>
      </c>
      <c r="N3365" s="466" t="n">
        <v>0.392018</v>
      </c>
      <c r="O3365" s="467" t="n">
        <v>0.2424468998612748</v>
      </c>
      <c r="P3365" s="468" t="n">
        <v>2001</v>
      </c>
      <c r="Q3365" s="469" t="inlineStr">
        <is>
          <t>Miljødirektoratet</t>
        </is>
      </c>
      <c r="R3365" s="469" t="inlineStr">
        <is>
          <t>ok</t>
        </is>
      </c>
      <c r="S3365" s="469" t="inlineStr">
        <is>
          <t xml:space="preserve"> text </t>
        </is>
      </c>
      <c r="T3365" s="426" t="inlineStr">
        <is>
          <t>Norway</t>
        </is>
      </c>
      <c r="U3365" s="465" t="inlineStr">
        <is>
          <t xml:space="preserve"> N wasted </t>
        </is>
      </c>
      <c r="V3365" s="465" t="n">
        <v>0.04</v>
      </c>
    </row>
    <row r="3366" ht="16" customHeight="1">
      <c r="B3366" s="5" t="inlineStr">
        <is>
          <t>MP.FP-HY.AC</t>
        </is>
      </c>
      <c r="C3366" s="5" t="inlineStr">
        <is>
          <t>MP.FP-HY.AC-Feed to freshwater aquaculture-Nmix</t>
        </is>
      </c>
      <c r="D3366" s="5" t="inlineStr">
        <is>
          <t>MP</t>
        </is>
      </c>
      <c r="E3366" s="5" t="inlineStr">
        <is>
          <t>FP</t>
        </is>
      </c>
      <c r="F3366" s="5">
        <f>VLOOKUP(E3366,'5.a Definitions'!E:F,2,FALSE)</f>
        <v/>
      </c>
      <c r="G3366" s="5" t="inlineStr">
        <is>
          <t>HY</t>
        </is>
      </c>
      <c r="H3366" s="5" t="inlineStr">
        <is>
          <t>AC</t>
        </is>
      </c>
      <c r="I3366" s="5">
        <f>VLOOKUP(H3366,'5.a Definitions'!E:F,2,FALSE)</f>
        <v/>
      </c>
      <c r="J3366" s="465" t="inlineStr">
        <is>
          <t xml:space="preserve"> Feed to freshwater aquaculture </t>
        </is>
      </c>
      <c r="K3366" s="465" t="inlineStr">
        <is>
          <t xml:space="preserve"> feed to freshwater aquaculture </t>
        </is>
      </c>
      <c r="L3366" s="465" t="inlineStr">
        <is>
          <t xml:space="preserve"> reactive </t>
        </is>
      </c>
      <c r="M3366" s="465" t="inlineStr">
        <is>
          <t xml:space="preserve"> Nmix </t>
        </is>
      </c>
      <c r="N3366" s="466" t="n">
        <v>0</v>
      </c>
      <c r="O3366" s="467" t="n">
        <v>0.2</v>
      </c>
      <c r="P3366" s="468" t="n">
        <v>2001</v>
      </c>
      <c r="Q3366" s="469" t="inlineStr">
        <is>
          <t>no production</t>
        </is>
      </c>
      <c r="R3366" s="469" t="inlineStr">
        <is>
          <t>ok</t>
        </is>
      </c>
      <c r="S3366" s="469" t="inlineStr">
        <is>
          <t xml:space="preserve"> text </t>
        </is>
      </c>
      <c r="T3366" s="426" t="inlineStr">
        <is>
          <t>Norway</t>
        </is>
      </c>
      <c r="U3366" s="5" t="inlineStr">
        <is>
          <t>useful output</t>
        </is>
      </c>
      <c r="V3366" s="465" t="n">
        <v>0.04</v>
      </c>
    </row>
    <row r="3367" ht="16" customHeight="1">
      <c r="B3367" s="5" t="inlineStr">
        <is>
          <t>MP.FP-HY.AC</t>
        </is>
      </c>
      <c r="C3367" s="5" t="inlineStr">
        <is>
          <t>MP.FP-HY.AC-Feed to coastal aquaculture-Nmix</t>
        </is>
      </c>
      <c r="D3367" s="5" t="inlineStr">
        <is>
          <t>MP</t>
        </is>
      </c>
      <c r="E3367" s="5" t="inlineStr">
        <is>
          <t>FP</t>
        </is>
      </c>
      <c r="F3367" s="5">
        <f>VLOOKUP(E3367,'5.a Definitions'!E:F,2,FALSE)</f>
        <v/>
      </c>
      <c r="G3367" s="5" t="inlineStr">
        <is>
          <t>HY</t>
        </is>
      </c>
      <c r="H3367" s="5" t="inlineStr">
        <is>
          <t>AC</t>
        </is>
      </c>
      <c r="I3367" s="5">
        <f>VLOOKUP(H3367,'5.a Definitions'!E:F,2,FALSE)</f>
        <v/>
      </c>
      <c r="J3367" s="465" t="inlineStr">
        <is>
          <t xml:space="preserve"> Feed to coastal aquaculture </t>
        </is>
      </c>
      <c r="K3367" s="465" t="inlineStr">
        <is>
          <t xml:space="preserve"> feed to coastal aquaculture </t>
        </is>
      </c>
      <c r="L3367" s="465" t="inlineStr">
        <is>
          <t xml:space="preserve"> reactive </t>
        </is>
      </c>
      <c r="M3367" s="465" t="inlineStr">
        <is>
          <t xml:space="preserve"> Nmix </t>
        </is>
      </c>
      <c r="N3367" s="466" t="n">
        <v>10.46406382356849</v>
      </c>
      <c r="O3367" s="467" t="n">
        <v>0.4262533366164895</v>
      </c>
      <c r="P3367" s="468" t="n">
        <v>2001</v>
      </c>
      <c r="Q3367" s="469" t="inlineStr">
        <is>
          <t>Fiskeridirektoratet</t>
        </is>
      </c>
      <c r="R3367" s="469" t="inlineStr">
        <is>
          <t>ok</t>
        </is>
      </c>
      <c r="S3367" s="469" t="inlineStr">
        <is>
          <t xml:space="preserve"> text </t>
        </is>
      </c>
      <c r="T3367" s="426" t="inlineStr">
        <is>
          <t>Norway</t>
        </is>
      </c>
      <c r="U3367" s="5" t="inlineStr">
        <is>
          <t>useful output</t>
        </is>
      </c>
      <c r="V3367" s="465" t="n">
        <v>0.04</v>
      </c>
    </row>
    <row r="3368" ht="16" customHeight="1">
      <c r="B3368" s="5" t="inlineStr">
        <is>
          <t>MP.FP-RW.RW</t>
        </is>
      </c>
      <c r="C3368" s="5" t="inlineStr">
        <is>
          <t>MP.FP-RW.RW-Food export-Nmix</t>
        </is>
      </c>
      <c r="D3368" s="5" t="inlineStr">
        <is>
          <t>MP</t>
        </is>
      </c>
      <c r="E3368" s="5" t="inlineStr">
        <is>
          <t>FP</t>
        </is>
      </c>
      <c r="F3368" s="5">
        <f>VLOOKUP(E3368,'5.a Definitions'!E:F,2,FALSE)</f>
        <v/>
      </c>
      <c r="G3368" s="5" t="inlineStr">
        <is>
          <t>RW</t>
        </is>
      </c>
      <c r="H3368" s="5" t="inlineStr">
        <is>
          <t>RW</t>
        </is>
      </c>
      <c r="I3368" s="5">
        <f>VLOOKUP(H3368,'5.a Definitions'!E:F,2,FALSE)</f>
        <v/>
      </c>
      <c r="J3368" s="465" t="inlineStr">
        <is>
          <t xml:space="preserve"> Food export </t>
        </is>
      </c>
      <c r="K3368" s="465" t="inlineStr">
        <is>
          <t xml:space="preserve"> food export </t>
        </is>
      </c>
      <c r="L3368" s="465" t="inlineStr">
        <is>
          <t xml:space="preserve"> reactive </t>
        </is>
      </c>
      <c r="M3368" s="465" t="inlineStr">
        <is>
          <t xml:space="preserve"> Nmix </t>
        </is>
      </c>
      <c r="N3368" s="466" t="n">
        <v>49.64818596199999</v>
      </c>
      <c r="O3368" s="467" t="n">
        <v>0.2031918429798044</v>
      </c>
      <c r="P3368" s="468" t="n">
        <v>2001</v>
      </c>
      <c r="Q3368" s="469" t="inlineStr">
        <is>
          <t>SSB tab 08801</t>
        </is>
      </c>
      <c r="R3368" s="469" t="inlineStr">
        <is>
          <t>ok</t>
        </is>
      </c>
      <c r="S3368" s="469" t="inlineStr">
        <is>
          <t xml:space="preserve"> text </t>
        </is>
      </c>
      <c r="T3368" s="426" t="inlineStr">
        <is>
          <t>Norway</t>
        </is>
      </c>
      <c r="U3368" s="5" t="inlineStr">
        <is>
          <t>useful output</t>
        </is>
      </c>
      <c r="V3368" s="465" t="n">
        <v>0.04</v>
      </c>
    </row>
    <row r="3369" ht="16" customHeight="1">
      <c r="B3369" s="475" t="inlineStr">
        <is>
          <t>MP.FP-RW.RW</t>
        </is>
      </c>
      <c r="C3369" s="475" t="inlineStr">
        <is>
          <t>MP.FP-RW.RW-Feed export-Nmix</t>
        </is>
      </c>
      <c r="D3369" s="475" t="inlineStr">
        <is>
          <t>MP</t>
        </is>
      </c>
      <c r="E3369" s="475" t="inlineStr">
        <is>
          <t>FP</t>
        </is>
      </c>
      <c r="F3369" s="5">
        <f>VLOOKUP(E3369,'5.a Definitions'!E:F,2,FALSE)</f>
        <v/>
      </c>
      <c r="G3369" s="475" t="inlineStr">
        <is>
          <t>RW</t>
        </is>
      </c>
      <c r="H3369" s="475" t="inlineStr">
        <is>
          <t>RW</t>
        </is>
      </c>
      <c r="I3369" s="5">
        <f>VLOOKUP(H3369,'5.a Definitions'!E:F,2,FALSE)</f>
        <v/>
      </c>
      <c r="J3369" s="465" t="inlineStr">
        <is>
          <t>Feed export</t>
        </is>
      </c>
      <c r="K3369" s="465" t="inlineStr">
        <is>
          <t>feed export</t>
        </is>
      </c>
      <c r="L3369" s="465" t="inlineStr">
        <is>
          <t>reactive</t>
        </is>
      </c>
      <c r="M3369" s="465" t="inlineStr">
        <is>
          <t>Nmix</t>
        </is>
      </c>
      <c r="N3369" s="466" t="n">
        <v>12.247858489</v>
      </c>
      <c r="O3369" s="467" t="n">
        <v>0.1499823118277337</v>
      </c>
      <c r="P3369" s="468" t="n">
        <v>2001</v>
      </c>
      <c r="Q3369" s="469" t="inlineStr">
        <is>
          <t>SSB tab 08801</t>
        </is>
      </c>
      <c r="R3369" s="469" t="inlineStr">
        <is>
          <t>ok</t>
        </is>
      </c>
      <c r="S3369" s="469" t="inlineStr">
        <is>
          <t>text</t>
        </is>
      </c>
      <c r="T3369" s="476" t="inlineStr">
        <is>
          <t>Norway</t>
        </is>
      </c>
      <c r="U3369" s="5" t="inlineStr">
        <is>
          <t>useful output</t>
        </is>
      </c>
      <c r="V3369" s="465">
        <f>(O3204*N3204)^2</f>
        <v/>
      </c>
    </row>
    <row r="3370" ht="16" customHeight="1">
      <c r="B3370" s="5" t="inlineStr">
        <is>
          <t>MP.OP-AG.SM</t>
        </is>
      </c>
      <c r="C3370" s="5" t="inlineStr">
        <is>
          <t>MP.OP-AG.SM-Mineral fertilizer-Nmix</t>
        </is>
      </c>
      <c r="D3370" s="5" t="inlineStr">
        <is>
          <t>MP</t>
        </is>
      </c>
      <c r="E3370" s="5" t="inlineStr">
        <is>
          <t>OP</t>
        </is>
      </c>
      <c r="F3370" s="5">
        <f>VLOOKUP(E3370,'5.a Definitions'!E:F,2,FALSE)</f>
        <v/>
      </c>
      <c r="G3370" s="5" t="inlineStr">
        <is>
          <t>AG</t>
        </is>
      </c>
      <c r="H3370" s="5" t="inlineStr">
        <is>
          <t>SM</t>
        </is>
      </c>
      <c r="I3370" s="5">
        <f>VLOOKUP(H3370,'5.a Definitions'!E:F,2,FALSE)</f>
        <v/>
      </c>
      <c r="J3370" s="465" t="inlineStr">
        <is>
          <t xml:space="preserve"> Mineral fertilizer </t>
        </is>
      </c>
      <c r="K3370" s="465" t="inlineStr">
        <is>
          <t xml:space="preserve"> mineral fertilizer to agriculture </t>
        </is>
      </c>
      <c r="L3370" s="465" t="inlineStr">
        <is>
          <t xml:space="preserve"> reactive </t>
        </is>
      </c>
      <c r="M3370" s="465" t="inlineStr">
        <is>
          <t xml:space="preserve"> Nmix </t>
        </is>
      </c>
      <c r="N3370" s="466" t="n">
        <v>83.592</v>
      </c>
      <c r="O3370" s="467" t="n">
        <v>0.3654758690872887</v>
      </c>
      <c r="P3370" s="468" t="n">
        <v>2001</v>
      </c>
      <c r="Q3370" s="469" t="inlineStr">
        <is>
          <t>FAOSTAT Fertilizer by nutrient (Agricultural Use - Import)</t>
        </is>
      </c>
      <c r="R3370" s="469" t="inlineStr">
        <is>
          <t>ok</t>
        </is>
      </c>
      <c r="S3370" s="469" t="inlineStr">
        <is>
          <t xml:space="preserve"> text </t>
        </is>
      </c>
      <c r="T3370" s="426" t="inlineStr">
        <is>
          <t>Norway</t>
        </is>
      </c>
      <c r="U3370" s="5" t="inlineStr">
        <is>
          <t>useful output</t>
        </is>
      </c>
      <c r="V3370" s="465" t="n">
        <v>0.04</v>
      </c>
    </row>
    <row r="3371" ht="16" customHeight="1">
      <c r="B3371" s="475" t="inlineStr">
        <is>
          <t>MP.OP-EF.IC</t>
        </is>
      </c>
      <c r="C3371" s="475" t="inlineStr">
        <is>
          <t>MP.OP-EF.IC-Industrial waste fuels-Nmix</t>
        </is>
      </c>
      <c r="D3371" s="475" t="inlineStr">
        <is>
          <t>MP</t>
        </is>
      </c>
      <c r="E3371" s="475" t="inlineStr">
        <is>
          <t>OP</t>
        </is>
      </c>
      <c r="F3371" s="5">
        <f>VLOOKUP(E3371,'5.a Definitions'!E:F,2,FALSE)</f>
        <v/>
      </c>
      <c r="G3371" s="475" t="inlineStr">
        <is>
          <t>EF</t>
        </is>
      </c>
      <c r="H3371" s="475" t="inlineStr">
        <is>
          <t>IC</t>
        </is>
      </c>
      <c r="I3371" s="5">
        <f>VLOOKUP(H3371,'5.a Definitions'!E:F,2,FALSE)</f>
        <v/>
      </c>
      <c r="J3371" s="465" t="inlineStr">
        <is>
          <t>Industrial waste fuel</t>
        </is>
      </c>
      <c r="K3371" s="465" t="inlineStr">
        <is>
          <t>industrial waste fuel</t>
        </is>
      </c>
      <c r="L3371" s="465" t="inlineStr">
        <is>
          <t>reactive</t>
        </is>
      </c>
      <c r="M3371" s="465" t="inlineStr">
        <is>
          <t>Nmix</t>
        </is>
      </c>
      <c r="N3371" s="466" t="n">
        <v>4.114437639069506</v>
      </c>
      <c r="O3371" s="467" t="n">
        <v>0.5217415704269002</v>
      </c>
      <c r="P3371" s="468" t="n">
        <v>2001</v>
      </c>
      <c r="Q3371" s="469" t="inlineStr">
        <is>
          <t>SSB</t>
        </is>
      </c>
      <c r="R3371" s="469" t="inlineStr">
        <is>
          <t>ok</t>
        </is>
      </c>
      <c r="S3371" s="469" t="inlineStr">
        <is>
          <t>text</t>
        </is>
      </c>
      <c r="T3371" s="476" t="inlineStr">
        <is>
          <t>Norway</t>
        </is>
      </c>
      <c r="U3371" s="5" t="inlineStr">
        <is>
          <t>useful output</t>
        </is>
      </c>
      <c r="V3371" s="465">
        <f>(O3228*N3228)^2</f>
        <v/>
      </c>
    </row>
    <row r="3372" ht="16" customHeight="1">
      <c r="B3372" s="5" t="inlineStr">
        <is>
          <t>MP.OP-PR.SO</t>
        </is>
      </c>
      <c r="C3372" s="5" t="inlineStr">
        <is>
          <t>MP.OP-PR.SO-Other industry waste-Nmix</t>
        </is>
      </c>
      <c r="D3372" s="5" t="inlineStr">
        <is>
          <t>MP</t>
        </is>
      </c>
      <c r="E3372" s="5" t="inlineStr">
        <is>
          <t>OP</t>
        </is>
      </c>
      <c r="F3372" s="5">
        <f>VLOOKUP(E3372,'5.a Definitions'!E:F,2,FALSE)</f>
        <v/>
      </c>
      <c r="G3372" s="5" t="inlineStr">
        <is>
          <t>PR</t>
        </is>
      </c>
      <c r="H3372" s="5" t="inlineStr">
        <is>
          <t>SO</t>
        </is>
      </c>
      <c r="I3372" s="5">
        <f>VLOOKUP(H3372,'5.a Definitions'!E:F,2,FALSE)</f>
        <v/>
      </c>
      <c r="J3372" s="465" t="inlineStr">
        <is>
          <t xml:space="preserve"> Other industry waste </t>
        </is>
      </c>
      <c r="K3372" s="465" t="inlineStr">
        <is>
          <t xml:space="preserve"> other industry waste </t>
        </is>
      </c>
      <c r="L3372" s="465" t="inlineStr">
        <is>
          <t xml:space="preserve"> reactive </t>
        </is>
      </c>
      <c r="M3372" s="465" t="inlineStr">
        <is>
          <t xml:space="preserve"> Nmix </t>
        </is>
      </c>
      <c r="N3372" s="466" t="n">
        <v>6.0415</v>
      </c>
      <c r="O3372" s="467" t="n">
        <v>0.4984730855335056</v>
      </c>
      <c r="P3372" s="468" t="n">
        <v>2001</v>
      </c>
      <c r="Q3372" s="469" t="inlineStr">
        <is>
          <t>SSB</t>
        </is>
      </c>
      <c r="R3372" s="469" t="inlineStr">
        <is>
          <t>ok</t>
        </is>
      </c>
      <c r="S3372" s="469" t="inlineStr">
        <is>
          <t xml:space="preserve"> text </t>
        </is>
      </c>
      <c r="T3372" s="426" t="inlineStr">
        <is>
          <t>Norway</t>
        </is>
      </c>
      <c r="U3372" s="465" t="inlineStr">
        <is>
          <t xml:space="preserve"> N wasted </t>
        </is>
      </c>
      <c r="V3372" s="465" t="n">
        <v>0.04</v>
      </c>
    </row>
    <row r="3373" ht="16" customHeight="1">
      <c r="B3373" s="5" t="inlineStr">
        <is>
          <t>MP.OP-PR.WW</t>
        </is>
      </c>
      <c r="C3373" s="5" t="inlineStr">
        <is>
          <t>MP.OP-PR.WW-Other industry wastewater-Nmix</t>
        </is>
      </c>
      <c r="D3373" s="5" t="inlineStr">
        <is>
          <t>MP</t>
        </is>
      </c>
      <c r="E3373" s="5" t="inlineStr">
        <is>
          <t>OP</t>
        </is>
      </c>
      <c r="F3373" s="5">
        <f>VLOOKUP(E3373,'5.a Definitions'!E:F,2,FALSE)</f>
        <v/>
      </c>
      <c r="G3373" s="5" t="inlineStr">
        <is>
          <t>PR</t>
        </is>
      </c>
      <c r="H3373" s="5" t="inlineStr">
        <is>
          <t>WW</t>
        </is>
      </c>
      <c r="I3373" s="5">
        <f>VLOOKUP(H3373,'5.a Definitions'!E:F,2,FALSE)</f>
        <v/>
      </c>
      <c r="J3373" s="465" t="inlineStr">
        <is>
          <t xml:space="preserve"> Other industry wastewater </t>
        </is>
      </c>
      <c r="K3373" s="465" t="inlineStr">
        <is>
          <t xml:space="preserve"> other industry wastewater </t>
        </is>
      </c>
      <c r="L3373" s="465" t="inlineStr">
        <is>
          <t xml:space="preserve"> reactive </t>
        </is>
      </c>
      <c r="M3373" s="465" t="inlineStr">
        <is>
          <t xml:space="preserve"> Nmix </t>
        </is>
      </c>
      <c r="N3373" s="466" t="n">
        <v>0.08454399999999999</v>
      </c>
      <c r="O3373" s="467" t="n">
        <v>0.22654255123708</v>
      </c>
      <c r="P3373" s="468" t="n">
        <v>2001</v>
      </c>
      <c r="Q3373" s="469" t="inlineStr">
        <is>
          <t>Miljødirektoratet</t>
        </is>
      </c>
      <c r="R3373" s="469" t="inlineStr">
        <is>
          <t>ok</t>
        </is>
      </c>
      <c r="S3373" s="469" t="inlineStr">
        <is>
          <t xml:space="preserve"> text </t>
        </is>
      </c>
      <c r="T3373" s="426" t="inlineStr">
        <is>
          <t>Norway</t>
        </is>
      </c>
      <c r="U3373" s="465" t="inlineStr">
        <is>
          <t xml:space="preserve"> N wasted </t>
        </is>
      </c>
      <c r="V3373" s="465" t="n">
        <v>0.04</v>
      </c>
    </row>
    <row r="3374" ht="16" customHeight="1">
      <c r="B3374" s="5" t="inlineStr">
        <is>
          <t>MP.OP-HS.HS</t>
        </is>
      </c>
      <c r="C3374" s="5" t="inlineStr">
        <is>
          <t>MP.OP-HS.HS-Mineral fertilizer-Nmix</t>
        </is>
      </c>
      <c r="D3374" s="5" t="inlineStr">
        <is>
          <t>MP</t>
        </is>
      </c>
      <c r="E3374" s="5" t="inlineStr">
        <is>
          <t>OP</t>
        </is>
      </c>
      <c r="F3374" s="5">
        <f>VLOOKUP(E3374,'5.a Definitions'!E:F,2,FALSE)</f>
        <v/>
      </c>
      <c r="G3374" s="5" t="inlineStr">
        <is>
          <t>HS</t>
        </is>
      </c>
      <c r="H3374" s="5" t="inlineStr">
        <is>
          <t>HS</t>
        </is>
      </c>
      <c r="I3374" s="5">
        <f>VLOOKUP(H3374,'5.a Definitions'!E:F,2,FALSE)</f>
        <v/>
      </c>
      <c r="J3374" s="465" t="inlineStr">
        <is>
          <t xml:space="preserve"> Mineral fertilizer </t>
        </is>
      </c>
      <c r="K3374" s="465" t="inlineStr">
        <is>
          <t xml:space="preserve"> mineral fertilizer to settlements </t>
        </is>
      </c>
      <c r="L3374" s="465" t="inlineStr">
        <is>
          <t xml:space="preserve"> reactive </t>
        </is>
      </c>
      <c r="M3374" s="465" t="inlineStr">
        <is>
          <t xml:space="preserve"> Nmix </t>
        </is>
      </c>
      <c r="N3374" s="466" t="n">
        <v>2.052897959183674</v>
      </c>
      <c r="O3374" s="467" t="n">
        <v>0.5765018527396072</v>
      </c>
      <c r="P3374" s="468" t="n">
        <v>2001</v>
      </c>
      <c r="Q3374" s="469" t="inlineStr">
        <is>
          <t>FAOSTAT Fertilizer by nutrient</t>
        </is>
      </c>
      <c r="R3374" s="469" t="inlineStr">
        <is>
          <t>ok</t>
        </is>
      </c>
      <c r="S3374" s="469" t="inlineStr">
        <is>
          <t xml:space="preserve"> text </t>
        </is>
      </c>
      <c r="T3374" s="426" t="inlineStr">
        <is>
          <t>Norway</t>
        </is>
      </c>
      <c r="U3374" s="5" t="inlineStr">
        <is>
          <t>useful output</t>
        </is>
      </c>
      <c r="V3374" s="465" t="n">
        <v>0.04</v>
      </c>
    </row>
    <row r="3375" ht="16" customHeight="1">
      <c r="B3375" s="5" t="inlineStr">
        <is>
          <t>MP.OP-HS.HS</t>
        </is>
      </c>
      <c r="C3375" s="5" t="inlineStr">
        <is>
          <t>MP.OP-HS.HS-Consumer goods-Nmix</t>
        </is>
      </c>
      <c r="D3375" s="5" t="inlineStr">
        <is>
          <t>MP</t>
        </is>
      </c>
      <c r="E3375" s="5" t="inlineStr">
        <is>
          <t>OP</t>
        </is>
      </c>
      <c r="F3375" s="5">
        <f>VLOOKUP(E3375,'5.a Definitions'!E:F,2,FALSE)</f>
        <v/>
      </c>
      <c r="G3375" s="5" t="inlineStr">
        <is>
          <t>HS</t>
        </is>
      </c>
      <c r="H3375" s="5" t="inlineStr">
        <is>
          <t>HS</t>
        </is>
      </c>
      <c r="I3375" s="5">
        <f>VLOOKUP(H3375,'5.a Definitions'!E:F,2,FALSE)</f>
        <v/>
      </c>
      <c r="J3375" s="465" t="inlineStr">
        <is>
          <t xml:space="preserve"> Consumer goods </t>
        </is>
      </c>
      <c r="K3375" s="465" t="inlineStr">
        <is>
          <t xml:space="preserve"> consumer goods </t>
        </is>
      </c>
      <c r="L3375" s="465" t="inlineStr">
        <is>
          <t xml:space="preserve"> reactive </t>
        </is>
      </c>
      <c r="M3375" s="465" t="inlineStr">
        <is>
          <t xml:space="preserve"> Nmix </t>
        </is>
      </c>
      <c r="N3375" s="466" t="n">
        <v>11.32111421685331</v>
      </c>
      <c r="O3375" s="467" t="n">
        <v>0.3971148297885289</v>
      </c>
      <c r="P3375" s="468" t="n">
        <v>2001</v>
      </c>
      <c r="Q3375" s="469" t="inlineStr">
        <is>
          <t>Massebalanse (Inflows - Outflows)</t>
        </is>
      </c>
      <c r="R3375" s="469" t="inlineStr">
        <is>
          <t>ok</t>
        </is>
      </c>
      <c r="S3375" s="469" t="inlineStr">
        <is>
          <t xml:space="preserve"> text </t>
        </is>
      </c>
      <c r="T3375" s="426" t="inlineStr">
        <is>
          <t>Norway</t>
        </is>
      </c>
      <c r="U3375" s="5" t="inlineStr">
        <is>
          <t>useful output</t>
        </is>
      </c>
      <c r="V3375" s="465" t="n">
        <v>0.04</v>
      </c>
    </row>
    <row r="3376" ht="16" customHeight="1">
      <c r="B3376" s="5" t="inlineStr">
        <is>
          <t>MP.OP-AT.AT</t>
        </is>
      </c>
      <c r="C3376" s="5" t="inlineStr">
        <is>
          <t>MP.OP-AT.AT-Emissions-NH3</t>
        </is>
      </c>
      <c r="D3376" s="5" t="inlineStr">
        <is>
          <t>MP</t>
        </is>
      </c>
      <c r="E3376" s="5" t="inlineStr">
        <is>
          <t>OP</t>
        </is>
      </c>
      <c r="F3376" s="5">
        <f>VLOOKUP(E3376,'5.a Definitions'!E:F,2,FALSE)</f>
        <v/>
      </c>
      <c r="G3376" s="5" t="inlineStr">
        <is>
          <t>AT</t>
        </is>
      </c>
      <c r="H3376" s="5" t="inlineStr">
        <is>
          <t>AT</t>
        </is>
      </c>
      <c r="I3376" s="5">
        <f>VLOOKUP(H3376,'5.a Definitions'!E:F,2,FALSE)</f>
        <v/>
      </c>
      <c r="J3376" s="465" t="inlineStr">
        <is>
          <t xml:space="preserve"> Emissions </t>
        </is>
      </c>
      <c r="K3376" s="465" t="inlineStr">
        <is>
          <t xml:space="preserve"> process emissions </t>
        </is>
      </c>
      <c r="L3376" s="465" t="inlineStr">
        <is>
          <t xml:space="preserve"> reactive </t>
        </is>
      </c>
      <c r="M3376" s="465" t="inlineStr">
        <is>
          <t xml:space="preserve"> NH3 </t>
        </is>
      </c>
      <c r="N3376" s="466" t="n">
        <v>0.5742347112967499</v>
      </c>
      <c r="O3376" s="467" t="n">
        <v>0.2311728659470678</v>
      </c>
      <c r="P3376" s="468" t="n">
        <v>2001</v>
      </c>
      <c r="Q3376" s="469" t="inlineStr">
        <is>
          <t>CRLTAP Inventory Submissions</t>
        </is>
      </c>
      <c r="R3376" s="469" t="inlineStr">
        <is>
          <t>ok</t>
        </is>
      </c>
      <c r="S3376" s="469" t="inlineStr">
        <is>
          <t xml:space="preserve"> text </t>
        </is>
      </c>
      <c r="T3376" s="426" t="inlineStr">
        <is>
          <t>Norway</t>
        </is>
      </c>
      <c r="U3376" s="465" t="inlineStr">
        <is>
          <t xml:space="preserve"> N wasted </t>
        </is>
      </c>
      <c r="V3376" s="465" t="n">
        <v>0.04</v>
      </c>
    </row>
    <row r="3377" ht="16" customHeight="1">
      <c r="B3377" s="5" t="inlineStr">
        <is>
          <t>MP.OP-AT.AT</t>
        </is>
      </c>
      <c r="C3377" s="5" t="inlineStr">
        <is>
          <t>MP.OP-AT.AT-Emissions-NOx</t>
        </is>
      </c>
      <c r="D3377" s="5" t="inlineStr">
        <is>
          <t>MP</t>
        </is>
      </c>
      <c r="E3377" s="5" t="inlineStr">
        <is>
          <t>OP</t>
        </is>
      </c>
      <c r="F3377" s="5">
        <f>VLOOKUP(E3377,'5.a Definitions'!E:F,2,FALSE)</f>
        <v/>
      </c>
      <c r="G3377" s="5" t="inlineStr">
        <is>
          <t>AT</t>
        </is>
      </c>
      <c r="H3377" s="5" t="inlineStr">
        <is>
          <t>AT</t>
        </is>
      </c>
      <c r="I3377" s="5">
        <f>VLOOKUP(H3377,'5.a Definitions'!E:F,2,FALSE)</f>
        <v/>
      </c>
      <c r="J3377" s="465" t="inlineStr">
        <is>
          <t xml:space="preserve"> Emissions </t>
        </is>
      </c>
      <c r="K3377" s="465" t="inlineStr">
        <is>
          <t xml:space="preserve"> process emissions </t>
        </is>
      </c>
      <c r="L3377" s="465" t="inlineStr">
        <is>
          <t xml:space="preserve"> reactive </t>
        </is>
      </c>
      <c r="M3377" s="465" t="inlineStr">
        <is>
          <t xml:space="preserve"> NOx </t>
        </is>
      </c>
      <c r="N3377" s="466" t="n">
        <v>4.410934279244501</v>
      </c>
      <c r="O3377" s="467" t="n">
        <v>0.1634304704103627</v>
      </c>
      <c r="P3377" s="468" t="n">
        <v>2001</v>
      </c>
      <c r="Q3377" s="469" t="inlineStr">
        <is>
          <t>CRLTAP Inventory Submissions</t>
        </is>
      </c>
      <c r="R3377" s="469" t="inlineStr">
        <is>
          <t>ok</t>
        </is>
      </c>
      <c r="S3377" s="469" t="inlineStr">
        <is>
          <t xml:space="preserve"> text </t>
        </is>
      </c>
      <c r="T3377" s="426" t="inlineStr">
        <is>
          <t>Norway</t>
        </is>
      </c>
      <c r="U3377" s="465" t="inlineStr">
        <is>
          <t xml:space="preserve"> N wasted </t>
        </is>
      </c>
      <c r="V3377" s="465" t="n">
        <v>0.04</v>
      </c>
    </row>
    <row r="3378" ht="16" customHeight="1">
      <c r="B3378" s="5" t="inlineStr">
        <is>
          <t>MP.OP-AT.AT</t>
        </is>
      </c>
      <c r="C3378" s="5" t="inlineStr">
        <is>
          <t>MP.OP-AT.AT-Emissions-N2O</t>
        </is>
      </c>
      <c r="D3378" s="5" t="inlineStr">
        <is>
          <t>MP</t>
        </is>
      </c>
      <c r="E3378" s="5" t="inlineStr">
        <is>
          <t>OP</t>
        </is>
      </c>
      <c r="F3378" s="5">
        <f>VLOOKUP(E3378,'5.a Definitions'!E:F,2,FALSE)</f>
        <v/>
      </c>
      <c r="G3378" s="5" t="inlineStr">
        <is>
          <t>AT</t>
        </is>
      </c>
      <c r="H3378" s="5" t="inlineStr">
        <is>
          <t>AT</t>
        </is>
      </c>
      <c r="I3378" s="5">
        <f>VLOOKUP(H3378,'5.a Definitions'!E:F,2,FALSE)</f>
        <v/>
      </c>
      <c r="J3378" s="465" t="inlineStr">
        <is>
          <t xml:space="preserve"> Emissions </t>
        </is>
      </c>
      <c r="K3378" s="465" t="inlineStr">
        <is>
          <t xml:space="preserve"> process emissions </t>
        </is>
      </c>
      <c r="L3378" s="465" t="inlineStr">
        <is>
          <t xml:space="preserve"> reactive </t>
        </is>
      </c>
      <c r="M3378" s="465" t="inlineStr">
        <is>
          <t xml:space="preserve"> N2O </t>
        </is>
      </c>
      <c r="N3378" s="466" t="n">
        <v>3.696989055694175</v>
      </c>
      <c r="O3378" s="467" t="n">
        <v>0.06511359277630061</v>
      </c>
      <c r="P3378" s="468" t="n">
        <v>2001</v>
      </c>
      <c r="Q3378" s="469" t="inlineStr">
        <is>
          <t>UNFCCC CRT</t>
        </is>
      </c>
      <c r="R3378" s="469" t="inlineStr">
        <is>
          <t>ok</t>
        </is>
      </c>
      <c r="S3378" s="469" t="inlineStr">
        <is>
          <t xml:space="preserve"> text </t>
        </is>
      </c>
      <c r="T3378" s="426" t="inlineStr">
        <is>
          <t>Norway</t>
        </is>
      </c>
      <c r="U3378" s="465" t="inlineStr">
        <is>
          <t xml:space="preserve"> N wasted </t>
        </is>
      </c>
      <c r="V3378" s="465" t="n">
        <v>0.04</v>
      </c>
    </row>
    <row r="3379" ht="16" customHeight="1">
      <c r="B3379" s="5" t="inlineStr">
        <is>
          <t>MP.OP-HY.SW</t>
        </is>
      </c>
      <c r="C3379" s="5" t="inlineStr">
        <is>
          <t>MP.OP-HY.SW-Untreated wastewater-Nmix</t>
        </is>
      </c>
      <c r="D3379" s="5" t="inlineStr">
        <is>
          <t>MP</t>
        </is>
      </c>
      <c r="E3379" s="5" t="inlineStr">
        <is>
          <t>OP</t>
        </is>
      </c>
      <c r="F3379" s="5">
        <f>VLOOKUP(E3379,'5.a Definitions'!E:F,2,FALSE)</f>
        <v/>
      </c>
      <c r="G3379" s="5" t="inlineStr">
        <is>
          <t>HY</t>
        </is>
      </c>
      <c r="H3379" s="5" t="inlineStr">
        <is>
          <t>SW</t>
        </is>
      </c>
      <c r="I3379" s="5">
        <f>VLOOKUP(H3379,'5.a Definitions'!E:F,2,FALSE)</f>
        <v/>
      </c>
      <c r="J3379" s="465" t="inlineStr">
        <is>
          <t xml:space="preserve"> Untreated wastewater </t>
        </is>
      </c>
      <c r="K3379" s="465" t="inlineStr">
        <is>
          <t xml:space="preserve"> other industry untreated wastewater </t>
        </is>
      </c>
      <c r="L3379" s="465" t="inlineStr">
        <is>
          <t xml:space="preserve"> reactive </t>
        </is>
      </c>
      <c r="M3379" s="465" t="inlineStr">
        <is>
          <t xml:space="preserve"> Nmix </t>
        </is>
      </c>
      <c r="N3379" s="466" t="n">
        <v>3.112547</v>
      </c>
      <c r="O3379" s="467" t="n">
        <v>0.12768374663438</v>
      </c>
      <c r="P3379" s="468" t="n">
        <v>2001</v>
      </c>
      <c r="Q3379" s="469" t="inlineStr">
        <is>
          <t>Miljødirektoratet</t>
        </is>
      </c>
      <c r="R3379" s="469" t="inlineStr">
        <is>
          <t>ok</t>
        </is>
      </c>
      <c r="S3379" s="469" t="inlineStr">
        <is>
          <t xml:space="preserve"> text </t>
        </is>
      </c>
      <c r="T3379" s="426" t="inlineStr">
        <is>
          <t>Norway</t>
        </is>
      </c>
      <c r="U3379" s="465" t="inlineStr">
        <is>
          <t xml:space="preserve"> N wasted </t>
        </is>
      </c>
      <c r="V3379" s="465" t="n">
        <v>0.04</v>
      </c>
    </row>
    <row r="3380" ht="16" customHeight="1">
      <c r="B3380" s="5" t="inlineStr">
        <is>
          <t>MP.OP-FS.FO</t>
        </is>
      </c>
      <c r="C3380" s="5" t="inlineStr">
        <is>
          <t>MP.OP-FS.FO-Mineral fertilizer-Nmix</t>
        </is>
      </c>
      <c r="D3380" s="5" t="inlineStr">
        <is>
          <t>MP</t>
        </is>
      </c>
      <c r="E3380" s="5" t="inlineStr">
        <is>
          <t>OP</t>
        </is>
      </c>
      <c r="F3380" s="5">
        <f>VLOOKUP(E3380,'5.a Definitions'!E:F,2,FALSE)</f>
        <v/>
      </c>
      <c r="G3380" s="5" t="inlineStr">
        <is>
          <t>FS</t>
        </is>
      </c>
      <c r="H3380" s="5" t="inlineStr">
        <is>
          <t>FO</t>
        </is>
      </c>
      <c r="I3380" s="5">
        <f>VLOOKUP(H3380,'5.a Definitions'!E:F,2,FALSE)</f>
        <v/>
      </c>
      <c r="J3380" s="5" t="inlineStr">
        <is>
          <t>Mineral fertilizer</t>
        </is>
      </c>
      <c r="K3380" s="5" t="inlineStr">
        <is>
          <t>mineral fertilizer to forests</t>
        </is>
      </c>
      <c r="L3380" s="5" t="inlineStr">
        <is>
          <t>reactive</t>
        </is>
      </c>
      <c r="M3380" s="5" t="inlineStr">
        <is>
          <t>Nmix</t>
        </is>
      </c>
      <c r="N3380" s="422" t="n">
        <v>0.224475</v>
      </c>
      <c r="O3380" s="423" t="n">
        <v>0.2790744596121273</v>
      </c>
      <c r="P3380" s="468" t="n">
        <v>2001</v>
      </c>
      <c r="Q3380" s="425" t="inlineStr">
        <is>
          <t>SSB tabell 05543</t>
        </is>
      </c>
      <c r="R3380" s="425" t="inlineStr">
        <is>
          <t>ok</t>
        </is>
      </c>
      <c r="S3380" s="425" t="inlineStr">
        <is>
          <t>text</t>
        </is>
      </c>
      <c r="T3380" s="426" t="inlineStr">
        <is>
          <t>Norway</t>
        </is>
      </c>
      <c r="U3380" s="5" t="inlineStr">
        <is>
          <t>useful output</t>
        </is>
      </c>
      <c r="V3380" s="5">
        <f>(#REF!*#REF!)^2</f>
        <v/>
      </c>
    </row>
    <row r="3381" ht="16" customHeight="1">
      <c r="B3381" s="5" t="inlineStr">
        <is>
          <t>MP.OP-RW.RW</t>
        </is>
      </c>
      <c r="C3381" s="5" t="inlineStr">
        <is>
          <t>MP.OP-RW.RW-Mineral fertilizer export-Nmix</t>
        </is>
      </c>
      <c r="D3381" s="5" t="inlineStr">
        <is>
          <t>MP</t>
        </is>
      </c>
      <c r="E3381" s="5" t="inlineStr">
        <is>
          <t>OP</t>
        </is>
      </c>
      <c r="F3381" s="5">
        <f>VLOOKUP(E3381,'5.a Definitions'!E:F,2,FALSE)</f>
        <v/>
      </c>
      <c r="G3381" s="5" t="inlineStr">
        <is>
          <t>RW</t>
        </is>
      </c>
      <c r="H3381" s="5" t="inlineStr">
        <is>
          <t>RW</t>
        </is>
      </c>
      <c r="I3381" s="5">
        <f>VLOOKUP(H3381,'5.a Definitions'!E:F,2,FALSE)</f>
        <v/>
      </c>
      <c r="J3381" s="465" t="inlineStr">
        <is>
          <t xml:space="preserve"> Mineral fertilizer export </t>
        </is>
      </c>
      <c r="K3381" s="465" t="inlineStr">
        <is>
          <t xml:space="preserve"> mineral fertilizer export </t>
        </is>
      </c>
      <c r="L3381" s="465" t="inlineStr">
        <is>
          <t xml:space="preserve"> reactive </t>
        </is>
      </c>
      <c r="M3381" s="465" t="inlineStr">
        <is>
          <t xml:space="preserve"> Nmix </t>
        </is>
      </c>
      <c r="N3381" s="466" t="n">
        <v>493</v>
      </c>
      <c r="O3381" s="467" t="n">
        <v>0.2949457776486215</v>
      </c>
      <c r="P3381" s="468" t="n">
        <v>2001</v>
      </c>
      <c r="Q3381" s="469" t="inlineStr">
        <is>
          <t>FAOSTAT Fertilizer by Nutrient</t>
        </is>
      </c>
      <c r="R3381" s="469" t="inlineStr">
        <is>
          <t>ok</t>
        </is>
      </c>
      <c r="S3381" s="469" t="inlineStr">
        <is>
          <t xml:space="preserve"> text </t>
        </is>
      </c>
      <c r="T3381" s="426" t="inlineStr">
        <is>
          <t>Norway</t>
        </is>
      </c>
      <c r="U3381" s="5" t="inlineStr">
        <is>
          <t>useful output</t>
        </is>
      </c>
      <c r="V3381" s="465" t="n">
        <v>0.04</v>
      </c>
    </row>
    <row r="3382" ht="16" customFormat="1" customHeight="1" s="482" thickBot="1">
      <c r="B3382" s="6" t="inlineStr">
        <is>
          <t>MP.OP-RW.RW</t>
        </is>
      </c>
      <c r="C3382" s="6" t="inlineStr">
        <is>
          <t>MP.OP-RW.RW-Other goods export-Nmix</t>
        </is>
      </c>
      <c r="D3382" s="6" t="inlineStr">
        <is>
          <t>MP</t>
        </is>
      </c>
      <c r="E3382" s="6" t="inlineStr">
        <is>
          <t>OP</t>
        </is>
      </c>
      <c r="F3382" s="5">
        <f>VLOOKUP(E3382,'5.a Definitions'!E:F,2,FALSE)</f>
        <v/>
      </c>
      <c r="G3382" s="6" t="inlineStr">
        <is>
          <t>RW</t>
        </is>
      </c>
      <c r="H3382" s="6" t="inlineStr">
        <is>
          <t>RW</t>
        </is>
      </c>
      <c r="I3382" s="5">
        <f>VLOOKUP(H3382,'5.a Definitions'!E:F,2,FALSE)</f>
        <v/>
      </c>
      <c r="J3382" s="470" t="inlineStr">
        <is>
          <t xml:space="preserve"> Other goods export </t>
        </is>
      </c>
      <c r="K3382" s="470" t="inlineStr">
        <is>
          <t xml:space="preserve"> other goods export </t>
        </is>
      </c>
      <c r="L3382" s="470" t="inlineStr">
        <is>
          <t xml:space="preserve"> reactive </t>
        </is>
      </c>
      <c r="M3382" s="470" t="inlineStr">
        <is>
          <t xml:space="preserve"> Nmix </t>
        </is>
      </c>
      <c r="N3382" s="466" t="n">
        <v>8.641627100800001</v>
      </c>
      <c r="O3382" s="471" t="n">
        <v>0.1112699623648147</v>
      </c>
      <c r="P3382" s="468" t="n">
        <v>2001</v>
      </c>
      <c r="Q3382" s="472" t="inlineStr">
        <is>
          <t>SSB tab 08801</t>
        </is>
      </c>
      <c r="R3382" s="469" t="inlineStr">
        <is>
          <t>ok</t>
        </is>
      </c>
      <c r="S3382" s="472" t="inlineStr">
        <is>
          <t xml:space="preserve"> text </t>
        </is>
      </c>
      <c r="T3382" s="426" t="inlineStr">
        <is>
          <t>Norway</t>
        </is>
      </c>
      <c r="U3382" s="5" t="inlineStr">
        <is>
          <t>useful output</t>
        </is>
      </c>
      <c r="V3382" s="470" t="n">
        <v>0.04</v>
      </c>
    </row>
    <row r="3383" ht="16" customHeight="1">
      <c r="A3383" s="488" t="inlineStr">
        <is>
          <t xml:space="preserve"> Agriculture </t>
        </is>
      </c>
      <c r="B3383" s="5" t="inlineStr">
        <is>
          <t>AG.SM-MP.FP</t>
        </is>
      </c>
      <c r="C3383" s="5" t="inlineStr">
        <is>
          <t>AG.SM-MP.FP-Food crop products-Nmix</t>
        </is>
      </c>
      <c r="D3383" s="5" t="inlineStr">
        <is>
          <t>AG</t>
        </is>
      </c>
      <c r="E3383" s="5" t="inlineStr">
        <is>
          <t>SM</t>
        </is>
      </c>
      <c r="F3383" s="5">
        <f>VLOOKUP(E3383,'5.a Definitions'!E:F,2,FALSE)</f>
        <v/>
      </c>
      <c r="G3383" s="5" t="inlineStr">
        <is>
          <t>MP</t>
        </is>
      </c>
      <c r="H3383" s="5" t="inlineStr">
        <is>
          <t>FP</t>
        </is>
      </c>
      <c r="I3383" s="5">
        <f>VLOOKUP(H3383,'5.a Definitions'!E:F,2,FALSE)</f>
        <v/>
      </c>
      <c r="J3383" s="465" t="inlineStr">
        <is>
          <t xml:space="preserve"> Food crop products </t>
        </is>
      </c>
      <c r="K3383" s="465" t="inlineStr">
        <is>
          <t xml:space="preserve"> food crop products </t>
        </is>
      </c>
      <c r="L3383" s="465" t="inlineStr">
        <is>
          <t xml:space="preserve"> reactive </t>
        </is>
      </c>
      <c r="M3383" s="465" t="inlineStr">
        <is>
          <t xml:space="preserve"> Nmix </t>
        </is>
      </c>
      <c r="N3383" s="466" t="n">
        <v>25.1963</v>
      </c>
      <c r="O3383" s="467" t="n">
        <v>0.4149602262584166</v>
      </c>
      <c r="P3383" s="468" t="n">
        <v>2001</v>
      </c>
      <c r="Q3383" s="469" t="inlineStr">
        <is>
          <t>Eurostat Gross nutrient balance</t>
        </is>
      </c>
      <c r="R3383" s="469" t="inlineStr">
        <is>
          <t>ok</t>
        </is>
      </c>
      <c r="S3383" s="469" t="inlineStr">
        <is>
          <t xml:space="preserve"> text </t>
        </is>
      </c>
      <c r="T3383" s="426" t="inlineStr">
        <is>
          <t>Norway</t>
        </is>
      </c>
      <c r="U3383" s="5" t="inlineStr">
        <is>
          <t>useful output</t>
        </is>
      </c>
      <c r="V3383" s="465" t="n">
        <v>0.04</v>
      </c>
    </row>
    <row r="3384" ht="16" customHeight="1">
      <c r="B3384" s="5" t="inlineStr">
        <is>
          <t>AG.SM-MP.OP</t>
        </is>
      </c>
      <c r="C3384" s="5" t="inlineStr">
        <is>
          <t>AG.SM-MP.OP-Crop products for industrial use-Nmix</t>
        </is>
      </c>
      <c r="D3384" s="5" t="inlineStr">
        <is>
          <t>AG</t>
        </is>
      </c>
      <c r="E3384" s="5" t="inlineStr">
        <is>
          <t>SM</t>
        </is>
      </c>
      <c r="F3384" s="5">
        <f>VLOOKUP(E3384,'5.a Definitions'!E:F,2,FALSE)</f>
        <v/>
      </c>
      <c r="G3384" s="5" t="inlineStr">
        <is>
          <t>MP</t>
        </is>
      </c>
      <c r="H3384" s="5" t="inlineStr">
        <is>
          <t>OP</t>
        </is>
      </c>
      <c r="I3384" s="5">
        <f>VLOOKUP(H3384,'5.a Definitions'!E:F,2,FALSE)</f>
        <v/>
      </c>
      <c r="J3384" s="465" t="inlineStr">
        <is>
          <t xml:space="preserve"> Crop products for industrial use </t>
        </is>
      </c>
      <c r="K3384" s="465" t="inlineStr">
        <is>
          <t xml:space="preserve"> crop products for industrial use </t>
        </is>
      </c>
      <c r="L3384" s="465" t="inlineStr">
        <is>
          <t xml:space="preserve"> reactive </t>
        </is>
      </c>
      <c r="M3384" s="465" t="inlineStr">
        <is>
          <t xml:space="preserve"> Nmix </t>
        </is>
      </c>
      <c r="N3384" s="466" t="n">
        <v>0.6755</v>
      </c>
      <c r="O3384" s="467" t="n">
        <v>0.4149602262584164</v>
      </c>
      <c r="P3384" s="468" t="n">
        <v>2001</v>
      </c>
      <c r="Q3384" s="469" t="inlineStr">
        <is>
          <t>Eurostat Gross nutrient balance, Nutrient removal by harvest of industrial crops</t>
        </is>
      </c>
      <c r="R3384" s="469" t="inlineStr">
        <is>
          <t>ok</t>
        </is>
      </c>
      <c r="S3384" s="469" t="inlineStr">
        <is>
          <t xml:space="preserve"> text </t>
        </is>
      </c>
      <c r="T3384" s="426" t="inlineStr">
        <is>
          <t>Norway</t>
        </is>
      </c>
      <c r="U3384" s="5" t="inlineStr">
        <is>
          <t>useful output</t>
        </is>
      </c>
      <c r="V3384" s="465" t="n">
        <v>0.04</v>
      </c>
    </row>
    <row r="3385" ht="16" customHeight="1">
      <c r="B3385" s="5" t="inlineStr">
        <is>
          <t>AG.SM-AG.MM</t>
        </is>
      </c>
      <c r="C3385" s="5" t="inlineStr">
        <is>
          <t>AG.SM-AG.MM-Fodder crops-Nmix</t>
        </is>
      </c>
      <c r="D3385" s="5" t="inlineStr">
        <is>
          <t>AG</t>
        </is>
      </c>
      <c r="E3385" s="5" t="inlineStr">
        <is>
          <t>SM</t>
        </is>
      </c>
      <c r="F3385" s="5">
        <f>VLOOKUP(E3385,'5.a Definitions'!E:F,2,FALSE)</f>
        <v/>
      </c>
      <c r="G3385" s="5" t="inlineStr">
        <is>
          <t>AG</t>
        </is>
      </c>
      <c r="H3385" s="5" t="inlineStr">
        <is>
          <t>MM</t>
        </is>
      </c>
      <c r="I3385" s="5">
        <f>VLOOKUP(H3385,'5.a Definitions'!E:F,2,FALSE)</f>
        <v/>
      </c>
      <c r="J3385" s="465" t="inlineStr">
        <is>
          <t xml:space="preserve"> Fodder crops </t>
        </is>
      </c>
      <c r="K3385" s="465" t="inlineStr">
        <is>
          <t xml:space="preserve"> fodder crops </t>
        </is>
      </c>
      <c r="L3385" s="465" t="inlineStr">
        <is>
          <t xml:space="preserve"> reactive </t>
        </is>
      </c>
      <c r="M3385" s="465" t="inlineStr">
        <is>
          <t xml:space="preserve"> Nmix </t>
        </is>
      </c>
      <c r="N3385" s="466" t="n">
        <v>77.1418424</v>
      </c>
      <c r="O3385" s="467" t="n">
        <v>0.3068078514394959</v>
      </c>
      <c r="P3385" s="468" t="n">
        <v>2001</v>
      </c>
      <c r="Q3385" s="469" t="inlineStr">
        <is>
          <t>SSB table 05772 + BFJ Totalkalkylen, Eng-beite</t>
        </is>
      </c>
      <c r="R3385" s="469" t="inlineStr">
        <is>
          <t>ok</t>
        </is>
      </c>
      <c r="S3385" s="469" t="inlineStr">
        <is>
          <t xml:space="preserve"> text </t>
        </is>
      </c>
      <c r="T3385" s="426" t="inlineStr">
        <is>
          <t>Norway</t>
        </is>
      </c>
      <c r="U3385" s="5" t="inlineStr">
        <is>
          <t>useful output</t>
        </is>
      </c>
      <c r="V3385" s="465" t="n">
        <v>0.04</v>
      </c>
    </row>
    <row r="3386" ht="16" customHeight="1">
      <c r="B3386" s="5" t="inlineStr">
        <is>
          <t>AG.SM-AT.AT</t>
        </is>
      </c>
      <c r="C3386" s="5" t="inlineStr">
        <is>
          <t>AG.SM-AT.AT-Emissions-NH3</t>
        </is>
      </c>
      <c r="D3386" s="5" t="inlineStr">
        <is>
          <t>AG</t>
        </is>
      </c>
      <c r="E3386" s="5" t="inlineStr">
        <is>
          <t>SM</t>
        </is>
      </c>
      <c r="F3386" s="5">
        <f>VLOOKUP(E3386,'5.a Definitions'!E:F,2,FALSE)</f>
        <v/>
      </c>
      <c r="G3386" s="5" t="inlineStr">
        <is>
          <t>AT</t>
        </is>
      </c>
      <c r="H3386" s="5" t="inlineStr">
        <is>
          <t>AT</t>
        </is>
      </c>
      <c r="I3386" s="5">
        <f>VLOOKUP(H3386,'5.a Definitions'!E:F,2,FALSE)</f>
        <v/>
      </c>
      <c r="J3386" s="465" t="inlineStr">
        <is>
          <t xml:space="preserve"> Emissions </t>
        </is>
      </c>
      <c r="K3386" s="465" t="inlineStr">
        <is>
          <t xml:space="preserve"> agricultural soil emissions </t>
        </is>
      </c>
      <c r="L3386" s="465" t="inlineStr">
        <is>
          <t xml:space="preserve"> reactive </t>
        </is>
      </c>
      <c r="M3386" s="465" t="inlineStr">
        <is>
          <t xml:space="preserve"> NH3 </t>
        </is>
      </c>
      <c r="N3386" s="466" t="n">
        <v>13.41747093225456</v>
      </c>
      <c r="O3386" s="467" t="n">
        <v>0.2921760392527742</v>
      </c>
      <c r="P3386" s="468" t="n">
        <v>2001</v>
      </c>
      <c r="Q3386" s="469" t="inlineStr">
        <is>
          <t>CRLTAP Inventory Submissions</t>
        </is>
      </c>
      <c r="R3386" s="469" t="inlineStr">
        <is>
          <t>ok</t>
        </is>
      </c>
      <c r="S3386" s="469" t="inlineStr">
        <is>
          <t xml:space="preserve"> text </t>
        </is>
      </c>
      <c r="T3386" s="426" t="inlineStr">
        <is>
          <t>Norway</t>
        </is>
      </c>
      <c r="U3386" s="465" t="inlineStr">
        <is>
          <t xml:space="preserve"> N wasted </t>
        </is>
      </c>
      <c r="V3386" s="465" t="n">
        <v>0.04</v>
      </c>
    </row>
    <row r="3387" ht="16" customHeight="1">
      <c r="B3387" s="5" t="inlineStr">
        <is>
          <t>AG.SM-AT.AT</t>
        </is>
      </c>
      <c r="C3387" s="5" t="inlineStr">
        <is>
          <t>AG.SM-AT.AT-Emissions-N2O</t>
        </is>
      </c>
      <c r="D3387" s="5" t="inlineStr">
        <is>
          <t>AG</t>
        </is>
      </c>
      <c r="E3387" s="5" t="inlineStr">
        <is>
          <t>SM</t>
        </is>
      </c>
      <c r="F3387" s="5">
        <f>VLOOKUP(E3387,'5.a Definitions'!E:F,2,FALSE)</f>
        <v/>
      </c>
      <c r="G3387" s="5" t="inlineStr">
        <is>
          <t>AT</t>
        </is>
      </c>
      <c r="H3387" s="5" t="inlineStr">
        <is>
          <t>AT</t>
        </is>
      </c>
      <c r="I3387" s="5">
        <f>VLOOKUP(H3387,'5.a Definitions'!E:F,2,FALSE)</f>
        <v/>
      </c>
      <c r="J3387" s="465" t="inlineStr">
        <is>
          <t xml:space="preserve"> Emissions </t>
        </is>
      </c>
      <c r="K3387" s="465" t="inlineStr">
        <is>
          <t xml:space="preserve"> agricultural soil emissions </t>
        </is>
      </c>
      <c r="L3387" s="465" t="inlineStr">
        <is>
          <t xml:space="preserve"> reactive </t>
        </is>
      </c>
      <c r="M3387" s="465" t="inlineStr">
        <is>
          <t xml:space="preserve"> N2O </t>
        </is>
      </c>
      <c r="N3387" s="466" t="n">
        <v>3.64191805282961</v>
      </c>
      <c r="O3387" s="467" t="n">
        <v>1.327895890005835</v>
      </c>
      <c r="P3387" s="468" t="n">
        <v>2001</v>
      </c>
      <c r="Q3387" s="469" t="inlineStr">
        <is>
          <t>UNFCCC CRT</t>
        </is>
      </c>
      <c r="R3387" s="469" t="inlineStr">
        <is>
          <t>ok</t>
        </is>
      </c>
      <c r="S3387" s="469" t="inlineStr">
        <is>
          <t xml:space="preserve"> text </t>
        </is>
      </c>
      <c r="T3387" s="426" t="inlineStr">
        <is>
          <t>Norway</t>
        </is>
      </c>
      <c r="U3387" s="465" t="inlineStr">
        <is>
          <t xml:space="preserve"> N wasted </t>
        </is>
      </c>
      <c r="V3387" s="465" t="n">
        <v>0.04</v>
      </c>
    </row>
    <row r="3388" ht="16" customHeight="1">
      <c r="B3388" s="5" t="inlineStr">
        <is>
          <t>AG.SM-AT.AT</t>
        </is>
      </c>
      <c r="C3388" s="5" t="inlineStr">
        <is>
          <t>AG.SM-AT.AT-Emissions-NOx</t>
        </is>
      </c>
      <c r="D3388" s="5" t="inlineStr">
        <is>
          <t>AG</t>
        </is>
      </c>
      <c r="E3388" s="5" t="inlineStr">
        <is>
          <t>SM</t>
        </is>
      </c>
      <c r="F3388" s="5">
        <f>VLOOKUP(E3388,'5.a Definitions'!E:F,2,FALSE)</f>
        <v/>
      </c>
      <c r="G3388" s="5" t="inlineStr">
        <is>
          <t>AT</t>
        </is>
      </c>
      <c r="H3388" s="5" t="inlineStr">
        <is>
          <t>AT</t>
        </is>
      </c>
      <c r="I3388" s="5">
        <f>VLOOKUP(H3388,'5.a Definitions'!E:F,2,FALSE)</f>
        <v/>
      </c>
      <c r="J3388" s="465" t="inlineStr">
        <is>
          <t xml:space="preserve"> Emissions </t>
        </is>
      </c>
      <c r="K3388" s="465" t="inlineStr">
        <is>
          <t xml:space="preserve"> agricultural soil emissions </t>
        </is>
      </c>
      <c r="L3388" s="465" t="inlineStr">
        <is>
          <t xml:space="preserve"> reactive </t>
        </is>
      </c>
      <c r="M3388" s="465" t="inlineStr">
        <is>
          <t xml:space="preserve"> NOx </t>
        </is>
      </c>
      <c r="N3388" s="466" t="n">
        <v>2.160408141877362</v>
      </c>
      <c r="O3388" s="467" t="n">
        <v>0.6945428317092294</v>
      </c>
      <c r="P3388" s="468" t="n">
        <v>2001</v>
      </c>
      <c r="Q3388" s="469" t="inlineStr">
        <is>
          <t>CRLTAP Inventory Submissions</t>
        </is>
      </c>
      <c r="R3388" s="469" t="inlineStr">
        <is>
          <t>ok</t>
        </is>
      </c>
      <c r="S3388" s="469" t="inlineStr">
        <is>
          <t xml:space="preserve"> text </t>
        </is>
      </c>
      <c r="T3388" s="426" t="inlineStr">
        <is>
          <t>Norway</t>
        </is>
      </c>
      <c r="U3388" s="465" t="inlineStr">
        <is>
          <t xml:space="preserve"> N wasted </t>
        </is>
      </c>
      <c r="V3388" s="465" t="n">
        <v>0.04</v>
      </c>
    </row>
    <row r="3389" ht="16" customHeight="1">
      <c r="B3389" s="5" t="inlineStr">
        <is>
          <t>AG.SM-AT.AT</t>
        </is>
      </c>
      <c r="C3389" s="5" t="inlineStr">
        <is>
          <t>AG.SM-AT.AT-Emissions-N2</t>
        </is>
      </c>
      <c r="D3389" s="5" t="inlineStr">
        <is>
          <t>AG</t>
        </is>
      </c>
      <c r="E3389" s="5" t="inlineStr">
        <is>
          <t>SM</t>
        </is>
      </c>
      <c r="F3389" s="5">
        <f>VLOOKUP(E3389,'5.a Definitions'!E:F,2,FALSE)</f>
        <v/>
      </c>
      <c r="G3389" s="5" t="inlineStr">
        <is>
          <t>AT</t>
        </is>
      </c>
      <c r="H3389" s="5" t="inlineStr">
        <is>
          <t>AT</t>
        </is>
      </c>
      <c r="I3389" s="5">
        <f>VLOOKUP(H3389,'5.a Definitions'!E:F,2,FALSE)</f>
        <v/>
      </c>
      <c r="J3389" s="465" t="inlineStr">
        <is>
          <t xml:space="preserve"> Emissions </t>
        </is>
      </c>
      <c r="K3389" s="465" t="inlineStr">
        <is>
          <t xml:space="preserve"> agricultural soil emissions </t>
        </is>
      </c>
      <c r="L3389" s="465" t="inlineStr">
        <is>
          <t xml:space="preserve"> inert </t>
        </is>
      </c>
      <c r="M3389" s="465" t="inlineStr">
        <is>
          <t xml:space="preserve"> N2 </t>
        </is>
      </c>
      <c r="N3389" s="466" t="n">
        <v>14.6540408</v>
      </c>
      <c r="O3389" s="467" t="n">
        <v>0.4956076723636976</v>
      </c>
      <c r="P3389" s="468" t="n">
        <v>2001</v>
      </c>
      <c r="Q3389" s="469" t="inlineStr">
        <is>
          <t>Schäppi2025Ann + SSB table 05982</t>
        </is>
      </c>
      <c r="R3389" s="469" t="inlineStr">
        <is>
          <t>ok</t>
        </is>
      </c>
      <c r="S3389" s="469" t="inlineStr">
        <is>
          <t xml:space="preserve"> text </t>
        </is>
      </c>
      <c r="T3389" s="426" t="inlineStr">
        <is>
          <t>Norway</t>
        </is>
      </c>
      <c r="U3389" s="465" t="inlineStr">
        <is>
          <t xml:space="preserve"> N wasted </t>
        </is>
      </c>
      <c r="V3389" s="465" t="n">
        <v>0.04</v>
      </c>
    </row>
    <row r="3390" ht="16" customHeight="1">
      <c r="B3390" s="5" t="inlineStr">
        <is>
          <t>AG.SM-HY.SW</t>
        </is>
      </c>
      <c r="C3390" s="5" t="inlineStr">
        <is>
          <t>AG.SM-HY.SW-Leaching-Nmix</t>
        </is>
      </c>
      <c r="D3390" s="5" t="inlineStr">
        <is>
          <t>AG</t>
        </is>
      </c>
      <c r="E3390" s="5" t="inlineStr">
        <is>
          <t>SM</t>
        </is>
      </c>
      <c r="F3390" s="5">
        <f>VLOOKUP(E3390,'5.a Definitions'!E:F,2,FALSE)</f>
        <v/>
      </c>
      <c r="G3390" s="5" t="inlineStr">
        <is>
          <t>HY</t>
        </is>
      </c>
      <c r="H3390" s="5" t="inlineStr">
        <is>
          <t>SW</t>
        </is>
      </c>
      <c r="I3390" s="5">
        <f>VLOOKUP(H3390,'5.a Definitions'!E:F,2,FALSE)</f>
        <v/>
      </c>
      <c r="J3390" s="465" t="inlineStr">
        <is>
          <t>Sewage sludge landfill</t>
        </is>
      </c>
      <c r="K3390" s="465" t="inlineStr">
        <is>
          <t>sewage sludge landfill</t>
        </is>
      </c>
      <c r="L3390" s="465" t="inlineStr">
        <is>
          <t xml:space="preserve"> reactive </t>
        </is>
      </c>
      <c r="M3390" s="465" t="inlineStr">
        <is>
          <t xml:space="preserve"> Nmix </t>
        </is>
      </c>
      <c r="N3390" s="466" t="n">
        <v>42.56036435544452</v>
      </c>
      <c r="O3390" s="467" t="n">
        <v>0.5499275700823947</v>
      </c>
      <c r="P3390" s="468" t="n">
        <v>2001</v>
      </c>
      <c r="Q3390" s="469" t="inlineStr">
        <is>
          <t>UNFCCC CRT</t>
        </is>
      </c>
      <c r="R3390" s="469" t="inlineStr">
        <is>
          <t>ok</t>
        </is>
      </c>
      <c r="S3390" s="469" t="inlineStr">
        <is>
          <t xml:space="preserve"> text </t>
        </is>
      </c>
      <c r="T3390" s="426" t="inlineStr">
        <is>
          <t>Norway</t>
        </is>
      </c>
      <c r="U3390" s="465" t="inlineStr">
        <is>
          <t>N wasted</t>
        </is>
      </c>
      <c r="V3390" s="465" t="n">
        <v>0.04</v>
      </c>
    </row>
    <row r="3391" ht="16" customHeight="1">
      <c r="B3391" s="5" t="inlineStr">
        <is>
          <t>AG.MM-MP.FP</t>
        </is>
      </c>
      <c r="C3391" s="5" t="inlineStr">
        <is>
          <t>AG.MM-MP.FP-Animal products-Nmix</t>
        </is>
      </c>
      <c r="D3391" s="5" t="inlineStr">
        <is>
          <t>AG</t>
        </is>
      </c>
      <c r="E3391" s="5" t="inlineStr">
        <is>
          <t>MM</t>
        </is>
      </c>
      <c r="F3391" s="5">
        <f>VLOOKUP(E3391,'5.a Definitions'!E:F,2,FALSE)</f>
        <v/>
      </c>
      <c r="G3391" s="5" t="inlineStr">
        <is>
          <t>MP</t>
        </is>
      </c>
      <c r="H3391" s="5" t="inlineStr">
        <is>
          <t>FP</t>
        </is>
      </c>
      <c r="I3391" s="5">
        <f>VLOOKUP(H3391,'5.a Definitions'!E:F,2,FALSE)</f>
        <v/>
      </c>
      <c r="J3391" s="465" t="inlineStr">
        <is>
          <t xml:space="preserve"> Animal products </t>
        </is>
      </c>
      <c r="K3391" s="465" t="inlineStr">
        <is>
          <t xml:space="preserve"> animal products </t>
        </is>
      </c>
      <c r="L3391" s="465" t="inlineStr">
        <is>
          <t xml:space="preserve"> reactive </t>
        </is>
      </c>
      <c r="M3391" s="465" t="inlineStr">
        <is>
          <t xml:space="preserve"> Nmix </t>
        </is>
      </c>
      <c r="N3391" s="466" t="n">
        <v>16.47615248</v>
      </c>
      <c r="O3391" s="467" t="n">
        <v>0.1041994652488912</v>
      </c>
      <c r="P3391" s="468" t="n">
        <v>2001</v>
      </c>
      <c r="Q3391" s="469" t="inlineStr">
        <is>
          <t>FAOSTAT Crops and livestock products</t>
        </is>
      </c>
      <c r="R3391" s="469" t="inlineStr">
        <is>
          <t>ok</t>
        </is>
      </c>
      <c r="S3391" s="469" t="inlineStr">
        <is>
          <t xml:space="preserve"> text </t>
        </is>
      </c>
      <c r="T3391" s="426" t="inlineStr">
        <is>
          <t>Norway</t>
        </is>
      </c>
      <c r="U3391" s="5" t="inlineStr">
        <is>
          <t>useful output</t>
        </is>
      </c>
      <c r="V3391" s="465" t="n">
        <v>0.04</v>
      </c>
    </row>
    <row r="3392" ht="16" customHeight="1">
      <c r="B3392" s="5" t="inlineStr">
        <is>
          <t>AG.MM-MP.OP</t>
        </is>
      </c>
      <c r="C3392" s="5" t="inlineStr">
        <is>
          <t>AG.MM-MP.OP-Non-edible animal products-Nmix</t>
        </is>
      </c>
      <c r="D3392" s="5" t="inlineStr">
        <is>
          <t>AG</t>
        </is>
      </c>
      <c r="E3392" s="5" t="inlineStr">
        <is>
          <t>MM</t>
        </is>
      </c>
      <c r="F3392" s="5">
        <f>VLOOKUP(E3392,'5.a Definitions'!E:F,2,FALSE)</f>
        <v/>
      </c>
      <c r="G3392" s="5" t="inlineStr">
        <is>
          <t>MP</t>
        </is>
      </c>
      <c r="H3392" s="5" t="inlineStr">
        <is>
          <t>OP</t>
        </is>
      </c>
      <c r="I3392" s="5">
        <f>VLOOKUP(H3392,'5.a Definitions'!E:F,2,FALSE)</f>
        <v/>
      </c>
      <c r="J3392" s="465" t="inlineStr">
        <is>
          <t xml:space="preserve"> Non-edible animal products </t>
        </is>
      </c>
      <c r="K3392" s="465" t="inlineStr">
        <is>
          <t xml:space="preserve"> non-edible animal products </t>
        </is>
      </c>
      <c r="L3392" s="465" t="inlineStr">
        <is>
          <t xml:space="preserve"> reactive </t>
        </is>
      </c>
      <c r="M3392" s="465" t="inlineStr">
        <is>
          <t xml:space="preserve"> Nmix </t>
        </is>
      </c>
      <c r="N3392" s="466" t="n">
        <v>1.2944442034875</v>
      </c>
      <c r="O3392" s="467" t="n">
        <v>0.1764898883094649</v>
      </c>
      <c r="P3392" s="468" t="n">
        <v>2001</v>
      </c>
      <c r="Q3392" s="469" t="inlineStr">
        <is>
          <t>FAOSTAT Crops and livestock products; wool filled (sheep numbers interpolated between 2000 and 2002)</t>
        </is>
      </c>
      <c r="R3392" s="469" t="inlineStr">
        <is>
          <t>ok</t>
        </is>
      </c>
      <c r="S3392" s="469" t="inlineStr">
        <is>
          <t xml:space="preserve"> text </t>
        </is>
      </c>
      <c r="T3392" s="426" t="inlineStr">
        <is>
          <t>Norway</t>
        </is>
      </c>
      <c r="U3392" s="5" t="inlineStr">
        <is>
          <t>useful output</t>
        </is>
      </c>
      <c r="V3392" s="465" t="n">
        <v>0.04</v>
      </c>
    </row>
    <row r="3393" ht="16" customHeight="1">
      <c r="B3393" s="5" t="inlineStr">
        <is>
          <t>AG.MM-AG.SM</t>
        </is>
      </c>
      <c r="C3393" s="5" t="inlineStr">
        <is>
          <t>AG.MM-AG.SM-Manure application-Nmix</t>
        </is>
      </c>
      <c r="D3393" s="5" t="inlineStr">
        <is>
          <t>AG</t>
        </is>
      </c>
      <c r="E3393" s="5" t="inlineStr">
        <is>
          <t>MM</t>
        </is>
      </c>
      <c r="F3393" s="5">
        <f>VLOOKUP(E3393,'5.a Definitions'!E:F,2,FALSE)</f>
        <v/>
      </c>
      <c r="G3393" s="5" t="inlineStr">
        <is>
          <t>AG</t>
        </is>
      </c>
      <c r="H3393" s="5" t="inlineStr">
        <is>
          <t>SM</t>
        </is>
      </c>
      <c r="I3393" s="5">
        <f>VLOOKUP(H3393,'5.a Definitions'!E:F,2,FALSE)</f>
        <v/>
      </c>
      <c r="J3393" s="465" t="inlineStr">
        <is>
          <t xml:space="preserve"> Manure application </t>
        </is>
      </c>
      <c r="K3393" s="465" t="inlineStr">
        <is>
          <t xml:space="preserve"> manure application </t>
        </is>
      </c>
      <c r="L3393" s="465" t="inlineStr">
        <is>
          <t xml:space="preserve"> reactive </t>
        </is>
      </c>
      <c r="M3393" s="465" t="inlineStr">
        <is>
          <t xml:space="preserve"> Nmix </t>
        </is>
      </c>
      <c r="N3393" s="466" t="n">
        <v>68.13734514624991</v>
      </c>
      <c r="O3393" s="467" t="n">
        <v>0.1998227442573431</v>
      </c>
      <c r="P3393" s="468" t="n">
        <v>2001</v>
      </c>
      <c r="Q3393" s="469" t="inlineStr">
        <is>
          <t>UNFCCC CRT Table3.D</t>
        </is>
      </c>
      <c r="R3393" s="469" t="inlineStr">
        <is>
          <t>ok</t>
        </is>
      </c>
      <c r="S3393" s="469" t="inlineStr">
        <is>
          <t xml:space="preserve"> text </t>
        </is>
      </c>
      <c r="T3393" s="426" t="inlineStr">
        <is>
          <t>Norway</t>
        </is>
      </c>
      <c r="U3393" s="5" t="inlineStr">
        <is>
          <t>recycling</t>
        </is>
      </c>
      <c r="V3393" s="465" t="n">
        <v>0.04</v>
      </c>
    </row>
    <row r="3394" ht="16" customHeight="1">
      <c r="B3394" s="475" t="inlineStr">
        <is>
          <t>AG.MM-FS.OL</t>
        </is>
      </c>
      <c r="C3394" s="475" t="inlineStr">
        <is>
          <t>AG.MM-FS.OL-Manure from grazing on unmanaged land-Nmix</t>
        </is>
      </c>
      <c r="D3394" s="475" t="inlineStr">
        <is>
          <t>AG</t>
        </is>
      </c>
      <c r="E3394" s="475" t="inlineStr">
        <is>
          <t>MM</t>
        </is>
      </c>
      <c r="F3394" s="5">
        <f>VLOOKUP(E3394,'5.a Definitions'!E:F,2,FALSE)</f>
        <v/>
      </c>
      <c r="G3394" s="475" t="inlineStr">
        <is>
          <t>FS</t>
        </is>
      </c>
      <c r="H3394" s="475" t="inlineStr">
        <is>
          <t>OL</t>
        </is>
      </c>
      <c r="I3394" s="5">
        <f>VLOOKUP(H3394,'5.a Definitions'!E:F,2,FALSE)</f>
        <v/>
      </c>
      <c r="J3394" s="465" t="inlineStr">
        <is>
          <t>Manure from grazing on unmanaged land</t>
        </is>
      </c>
      <c r="K3394" s="465" t="inlineStr">
        <is>
          <t>manure from grazing on unmanaged land</t>
        </is>
      </c>
      <c r="L3394" s="465" t="inlineStr">
        <is>
          <t>reactive</t>
        </is>
      </c>
      <c r="M3394" s="465" t="inlineStr">
        <is>
          <t>Nmix</t>
        </is>
      </c>
      <c r="N3394" s="466" t="n">
        <v>6.979741697079446</v>
      </c>
      <c r="O3394" s="467" t="n">
        <v>0.2445158947959437</v>
      </c>
      <c r="P3394" s="468" t="n">
        <v>2001</v>
      </c>
      <c r="Q3394" s="469" t="inlineStr">
        <is>
          <t>UNFCCC CRT Table3.D and 3.B(b), SSB</t>
        </is>
      </c>
      <c r="R3394" s="469" t="inlineStr">
        <is>
          <t>ok</t>
        </is>
      </c>
      <c r="S3394" s="469" t="inlineStr">
        <is>
          <t>text</t>
        </is>
      </c>
      <c r="T3394" s="476" t="inlineStr">
        <is>
          <t>Norway</t>
        </is>
      </c>
      <c r="U3394" s="475" t="inlineStr">
        <is>
          <t>recycling</t>
        </is>
      </c>
      <c r="V3394" s="465">
        <f>(O3298*N3298)^2</f>
        <v/>
      </c>
    </row>
    <row r="3395" ht="16" customHeight="1">
      <c r="B3395" s="5" t="inlineStr">
        <is>
          <t>AG.MM-AT.AT</t>
        </is>
      </c>
      <c r="C3395" s="5" t="inlineStr">
        <is>
          <t>AG.MM-AT.AT-Emissions-NH3</t>
        </is>
      </c>
      <c r="D3395" s="5" t="inlineStr">
        <is>
          <t>AG</t>
        </is>
      </c>
      <c r="E3395" s="5" t="inlineStr">
        <is>
          <t>MM</t>
        </is>
      </c>
      <c r="F3395" s="5">
        <f>VLOOKUP(E3395,'5.a Definitions'!E:F,2,FALSE)</f>
        <v/>
      </c>
      <c r="G3395" s="5" t="inlineStr">
        <is>
          <t>AT</t>
        </is>
      </c>
      <c r="H3395" s="5" t="inlineStr">
        <is>
          <t>AT</t>
        </is>
      </c>
      <c r="I3395" s="5">
        <f>VLOOKUP(H3395,'5.a Definitions'!E:F,2,FALSE)</f>
        <v/>
      </c>
      <c r="J3395" s="465" t="inlineStr">
        <is>
          <t xml:space="preserve"> Emissions </t>
        </is>
      </c>
      <c r="K3395" s="465" t="inlineStr">
        <is>
          <t xml:space="preserve"> manure and animal husbandry emissions </t>
        </is>
      </c>
      <c r="L3395" s="465" t="inlineStr">
        <is>
          <t xml:space="preserve"> reactive </t>
        </is>
      </c>
      <c r="M3395" s="465" t="inlineStr">
        <is>
          <t xml:space="preserve"> NH3 </t>
        </is>
      </c>
      <c r="N3395" s="466" t="n">
        <v>9.341424900472498</v>
      </c>
      <c r="O3395" s="467" t="n">
        <v>0.243999143592826</v>
      </c>
      <c r="P3395" s="468" t="n">
        <v>2001</v>
      </c>
      <c r="Q3395" s="469" t="inlineStr">
        <is>
          <t>CRLTAP Inventory Submissions</t>
        </is>
      </c>
      <c r="R3395" s="469" t="inlineStr">
        <is>
          <t>ok</t>
        </is>
      </c>
      <c r="S3395" s="469" t="inlineStr">
        <is>
          <t xml:space="preserve"> text </t>
        </is>
      </c>
      <c r="T3395" s="426" t="inlineStr">
        <is>
          <t>Norway</t>
        </is>
      </c>
      <c r="U3395" s="465" t="inlineStr">
        <is>
          <t xml:space="preserve"> N wasted </t>
        </is>
      </c>
      <c r="V3395" s="465" t="n">
        <v>0.04</v>
      </c>
    </row>
    <row r="3396" ht="16" customHeight="1">
      <c r="B3396" s="5" t="inlineStr">
        <is>
          <t>AG.MM-AT.AT</t>
        </is>
      </c>
      <c r="C3396" s="5" t="inlineStr">
        <is>
          <t>AG.MM-AT.AT-Emissions-N2O</t>
        </is>
      </c>
      <c r="D3396" s="5" t="inlineStr">
        <is>
          <t>AG</t>
        </is>
      </c>
      <c r="E3396" s="5" t="inlineStr">
        <is>
          <t>MM</t>
        </is>
      </c>
      <c r="F3396" s="5">
        <f>VLOOKUP(E3396,'5.a Definitions'!E:F,2,FALSE)</f>
        <v/>
      </c>
      <c r="G3396" s="5" t="inlineStr">
        <is>
          <t>AT</t>
        </is>
      </c>
      <c r="H3396" s="5" t="inlineStr">
        <is>
          <t>AT</t>
        </is>
      </c>
      <c r="I3396" s="5">
        <f>VLOOKUP(H3396,'5.a Definitions'!E:F,2,FALSE)</f>
        <v/>
      </c>
      <c r="J3396" s="465" t="inlineStr">
        <is>
          <t xml:space="preserve"> Emissions </t>
        </is>
      </c>
      <c r="K3396" s="465" t="inlineStr">
        <is>
          <t xml:space="preserve"> manure and animal husbandry emissions </t>
        </is>
      </c>
      <c r="L3396" s="465" t="inlineStr">
        <is>
          <t xml:space="preserve"> reactive </t>
        </is>
      </c>
      <c r="M3396" s="465" t="inlineStr">
        <is>
          <t xml:space="preserve"> N2O </t>
        </is>
      </c>
      <c r="N3396" s="466" t="n">
        <v>0.3980404192308</v>
      </c>
      <c r="O3396" s="467" t="n">
        <v>0.7566826619845696</v>
      </c>
      <c r="P3396" s="468" t="n">
        <v>2001</v>
      </c>
      <c r="Q3396" s="469" t="inlineStr">
        <is>
          <t>UNFCCC CRT</t>
        </is>
      </c>
      <c r="R3396" s="469" t="inlineStr">
        <is>
          <t>ok</t>
        </is>
      </c>
      <c r="S3396" s="469" t="inlineStr">
        <is>
          <t xml:space="preserve"> text </t>
        </is>
      </c>
      <c r="T3396" s="426" t="inlineStr">
        <is>
          <t>Norway</t>
        </is>
      </c>
      <c r="U3396" s="465" t="inlineStr">
        <is>
          <t xml:space="preserve"> N wasted </t>
        </is>
      </c>
      <c r="V3396" s="465" t="n">
        <v>0.04</v>
      </c>
    </row>
    <row r="3397" ht="16" customHeight="1">
      <c r="B3397" s="5" t="inlineStr">
        <is>
          <t>AG.MM-AT.AT</t>
        </is>
      </c>
      <c r="C3397" s="5" t="inlineStr">
        <is>
          <t>AG.MM-AT.AT-Emissions-NOx</t>
        </is>
      </c>
      <c r="D3397" s="5" t="inlineStr">
        <is>
          <t>AG</t>
        </is>
      </c>
      <c r="E3397" s="5" t="inlineStr">
        <is>
          <t>MM</t>
        </is>
      </c>
      <c r="F3397" s="5">
        <f>VLOOKUP(E3397,'5.a Definitions'!E:F,2,FALSE)</f>
        <v/>
      </c>
      <c r="G3397" s="5" t="inlineStr">
        <is>
          <t>AT</t>
        </is>
      </c>
      <c r="H3397" s="5" t="inlineStr">
        <is>
          <t>AT</t>
        </is>
      </c>
      <c r="I3397" s="5">
        <f>VLOOKUP(H3397,'5.a Definitions'!E:F,2,FALSE)</f>
        <v/>
      </c>
      <c r="J3397" s="465" t="inlineStr">
        <is>
          <t xml:space="preserve"> Emissions </t>
        </is>
      </c>
      <c r="K3397" s="465" t="inlineStr">
        <is>
          <t xml:space="preserve"> manure and animal husbandry emissions </t>
        </is>
      </c>
      <c r="L3397" s="465" t="inlineStr">
        <is>
          <t xml:space="preserve"> reactive </t>
        </is>
      </c>
      <c r="M3397" s="465" t="inlineStr">
        <is>
          <t xml:space="preserve"> NOx </t>
        </is>
      </c>
      <c r="N3397" s="466" t="n">
        <v>0.034928229546</v>
      </c>
      <c r="O3397" s="467" t="n">
        <v>0.734574330010955</v>
      </c>
      <c r="P3397" s="468" t="n">
        <v>2001</v>
      </c>
      <c r="Q3397" s="469" t="inlineStr">
        <is>
          <t>CRLTAP Inventory Submissions</t>
        </is>
      </c>
      <c r="R3397" s="469" t="inlineStr">
        <is>
          <t>ok</t>
        </is>
      </c>
      <c r="S3397" s="469" t="inlineStr">
        <is>
          <t xml:space="preserve"> text </t>
        </is>
      </c>
      <c r="T3397" s="426" t="inlineStr">
        <is>
          <t>Norway</t>
        </is>
      </c>
      <c r="U3397" s="465" t="inlineStr">
        <is>
          <t xml:space="preserve"> N wasted </t>
        </is>
      </c>
      <c r="V3397" s="465" t="n">
        <v>0.04</v>
      </c>
    </row>
    <row r="3398" ht="16" customHeight="1">
      <c r="B3398" s="5" t="inlineStr">
        <is>
          <t>AG.MM-HY.SW-Leaching-Nmix</t>
        </is>
      </c>
      <c r="C3398" s="5" t="inlineStr">
        <is>
          <t>AG.MM-HY.SW-Leaching-Nmix</t>
        </is>
      </c>
      <c r="D3398" s="5" t="inlineStr">
        <is>
          <t>AG</t>
        </is>
      </c>
      <c r="E3398" s="5" t="inlineStr">
        <is>
          <t>MM</t>
        </is>
      </c>
      <c r="F3398" s="5">
        <f>VLOOKUP(E3398,'5.a Definitions'!E:F,2,FALSE)</f>
        <v/>
      </c>
      <c r="G3398" s="5" t="inlineStr">
        <is>
          <t>HY</t>
        </is>
      </c>
      <c r="H3398" s="5" t="inlineStr">
        <is>
          <t>SW</t>
        </is>
      </c>
      <c r="I3398" s="5">
        <f>VLOOKUP(H3398,'5.a Definitions'!E:F,2,FALSE)</f>
        <v/>
      </c>
      <c r="J3398" s="465" t="inlineStr">
        <is>
          <t xml:space="preserve"> Leaching </t>
        </is>
      </c>
      <c r="K3398" s="465" t="inlineStr">
        <is>
          <t xml:space="preserve"> manure storage leaching </t>
        </is>
      </c>
      <c r="L3398" s="465" t="inlineStr">
        <is>
          <t xml:space="preserve"> reactive </t>
        </is>
      </c>
      <c r="M3398" s="465" t="inlineStr">
        <is>
          <t xml:space="preserve"> Nmix </t>
        </is>
      </c>
      <c r="N3398" s="466" t="n">
        <v>3.33239930011359</v>
      </c>
      <c r="O3398" s="467" t="n">
        <v>0.5483540070383621</v>
      </c>
      <c r="P3398" s="468" t="n">
        <v>2001</v>
      </c>
      <c r="Q3398" s="469" t="inlineStr">
        <is>
          <t>UNFCCC CRT</t>
        </is>
      </c>
      <c r="R3398" s="469" t="inlineStr">
        <is>
          <t>ok</t>
        </is>
      </c>
      <c r="S3398" s="469" t="inlineStr">
        <is>
          <t xml:space="preserve"> text </t>
        </is>
      </c>
      <c r="T3398" s="426" t="inlineStr">
        <is>
          <t>Norway</t>
        </is>
      </c>
      <c r="U3398" s="465" t="inlineStr">
        <is>
          <t xml:space="preserve"> N wasted </t>
        </is>
      </c>
      <c r="V3398" s="465" t="n">
        <v>0.04</v>
      </c>
    </row>
    <row r="3399" ht="16" customHeight="1">
      <c r="B3399" s="5" t="inlineStr">
        <is>
          <t>AG.MM-RW.RW</t>
        </is>
      </c>
      <c r="C3399" s="5" t="inlineStr">
        <is>
          <t>AG.MM-RW.RW-Live animal export-Nmix</t>
        </is>
      </c>
      <c r="D3399" s="5" t="inlineStr">
        <is>
          <t>AG</t>
        </is>
      </c>
      <c r="E3399" s="5" t="inlineStr">
        <is>
          <t>MM</t>
        </is>
      </c>
      <c r="F3399" s="5">
        <f>VLOOKUP(E3399,'5.a Definitions'!E:F,2,FALSE)</f>
        <v/>
      </c>
      <c r="G3399" s="5" t="inlineStr">
        <is>
          <t>RW</t>
        </is>
      </c>
      <c r="H3399" s="5" t="inlineStr">
        <is>
          <t>RW</t>
        </is>
      </c>
      <c r="I3399" s="5">
        <f>VLOOKUP(H3399,'5.a Definitions'!E:F,2,FALSE)</f>
        <v/>
      </c>
      <c r="J3399" s="465" t="inlineStr">
        <is>
          <t xml:space="preserve"> Live animal export </t>
        </is>
      </c>
      <c r="K3399" s="465" t="inlineStr">
        <is>
          <t xml:space="preserve"> live animal export </t>
        </is>
      </c>
      <c r="L3399" s="465" t="inlineStr">
        <is>
          <t xml:space="preserve"> reactive </t>
        </is>
      </c>
      <c r="M3399" s="465" t="inlineStr">
        <is>
          <t xml:space="preserve"> Nmix </t>
        </is>
      </c>
      <c r="N3399" s="466" t="n">
        <v>0.00415104</v>
      </c>
      <c r="O3399" s="467" t="n">
        <v>0.3967397118497395</v>
      </c>
      <c r="P3399" s="468" t="n">
        <v>2001</v>
      </c>
      <c r="Q3399" s="469" t="inlineStr">
        <is>
          <t>FAOSTAT Crops and livestock products</t>
        </is>
      </c>
      <c r="R3399" s="469" t="inlineStr">
        <is>
          <t>ok</t>
        </is>
      </c>
      <c r="S3399" s="469" t="inlineStr">
        <is>
          <t xml:space="preserve"> text </t>
        </is>
      </c>
      <c r="T3399" s="426" t="inlineStr">
        <is>
          <t>Norway</t>
        </is>
      </c>
      <c r="U3399" s="5" t="inlineStr">
        <is>
          <t>useful output</t>
        </is>
      </c>
      <c r="V3399" s="465" t="n">
        <v>0.04</v>
      </c>
    </row>
    <row r="3400" ht="16" customHeight="1">
      <c r="A3400" s="486" t="inlineStr">
        <is>
          <t xml:space="preserve"> Forests and Semi-natural vegetation </t>
        </is>
      </c>
      <c r="B3400" s="5" t="inlineStr">
        <is>
          <t>FS.FO-AT.AT</t>
        </is>
      </c>
      <c r="C3400" s="5" t="inlineStr">
        <is>
          <t>FS.FO-AT.AT-Emissions-N2</t>
        </is>
      </c>
      <c r="D3400" s="5" t="inlineStr">
        <is>
          <t>FS</t>
        </is>
      </c>
      <c r="E3400" s="5" t="inlineStr">
        <is>
          <t>FO</t>
        </is>
      </c>
      <c r="F3400" s="5">
        <f>VLOOKUP(E3400,'5.a Definitions'!E:F,2,FALSE)</f>
        <v/>
      </c>
      <c r="G3400" s="5" t="inlineStr">
        <is>
          <t>AT</t>
        </is>
      </c>
      <c r="H3400" s="5" t="inlineStr">
        <is>
          <t>AT</t>
        </is>
      </c>
      <c r="I3400" s="5">
        <f>VLOOKUP(H3400,'5.a Definitions'!E:F,2,FALSE)</f>
        <v/>
      </c>
      <c r="J3400" s="465" t="inlineStr">
        <is>
          <t xml:space="preserve"> Emissions </t>
        </is>
      </c>
      <c r="K3400" s="465" t="inlineStr">
        <is>
          <t xml:space="preserve"> forest emissions </t>
        </is>
      </c>
      <c r="L3400" s="465" t="inlineStr">
        <is>
          <t xml:space="preserve"> inert </t>
        </is>
      </c>
      <c r="M3400" s="465" t="inlineStr">
        <is>
          <t xml:space="preserve"> N2 </t>
        </is>
      </c>
      <c r="N3400" s="466" t="n">
        <v>7.138465254067791</v>
      </c>
      <c r="O3400" s="467" t="n">
        <v>1.876148950785864</v>
      </c>
      <c r="P3400" s="468" t="n">
        <v>2001</v>
      </c>
      <c r="Q3400" s="469" t="inlineStr">
        <is>
          <t>UNFCCC CRT + Butterbach-Bahl et al. (2013)</t>
        </is>
      </c>
      <c r="R3400" s="469" t="inlineStr">
        <is>
          <t>ok</t>
        </is>
      </c>
      <c r="S3400" s="469" t="inlineStr">
        <is>
          <t xml:space="preserve"> text </t>
        </is>
      </c>
      <c r="T3400" s="426" t="inlineStr">
        <is>
          <t>Norway</t>
        </is>
      </c>
      <c r="U3400" s="465" t="inlineStr">
        <is>
          <t xml:space="preserve"> N wasted </t>
        </is>
      </c>
      <c r="V3400" s="465" t="n">
        <v>0.04</v>
      </c>
    </row>
    <row r="3401" ht="16" customHeight="1">
      <c r="B3401" s="5" t="inlineStr">
        <is>
          <t>FS.FO-AT.AT</t>
        </is>
      </c>
      <c r="C3401" s="5" t="inlineStr">
        <is>
          <t>FS.FO-AT.AT-Emissions-N2O</t>
        </is>
      </c>
      <c r="D3401" s="5" t="inlineStr">
        <is>
          <t>FS</t>
        </is>
      </c>
      <c r="E3401" s="5" t="inlineStr">
        <is>
          <t>FO</t>
        </is>
      </c>
      <c r="F3401" s="5">
        <f>VLOOKUP(E3401,'5.a Definitions'!E:F,2,FALSE)</f>
        <v/>
      </c>
      <c r="G3401" s="5" t="inlineStr">
        <is>
          <t>AT</t>
        </is>
      </c>
      <c r="H3401" s="5" t="inlineStr">
        <is>
          <t>AT</t>
        </is>
      </c>
      <c r="I3401" s="5">
        <f>VLOOKUP(H3401,'5.a Definitions'!E:F,2,FALSE)</f>
        <v/>
      </c>
      <c r="J3401" s="465" t="inlineStr">
        <is>
          <t xml:space="preserve"> Emissions </t>
        </is>
      </c>
      <c r="K3401" s="465" t="inlineStr">
        <is>
          <t xml:space="preserve"> forest emissions </t>
        </is>
      </c>
      <c r="L3401" s="465" t="inlineStr">
        <is>
          <t xml:space="preserve"> reactive </t>
        </is>
      </c>
      <c r="M3401" s="465" t="inlineStr">
        <is>
          <t xml:space="preserve"> N2O </t>
        </is>
      </c>
      <c r="N3401" s="466" t="n">
        <v>0.3660751412342457</v>
      </c>
      <c r="O3401" s="467" t="n">
        <v>1.261544563046772</v>
      </c>
      <c r="P3401" s="468" t="n">
        <v>2001</v>
      </c>
      <c r="Q3401" s="469" t="inlineStr">
        <is>
          <t>UNFCCC CRT</t>
        </is>
      </c>
      <c r="R3401" s="469" t="inlineStr">
        <is>
          <t>ok</t>
        </is>
      </c>
      <c r="S3401" s="469" t="inlineStr">
        <is>
          <t xml:space="preserve"> text </t>
        </is>
      </c>
      <c r="T3401" s="426" t="inlineStr">
        <is>
          <t>Norway</t>
        </is>
      </c>
      <c r="U3401" s="465" t="inlineStr">
        <is>
          <t xml:space="preserve"> N wasted </t>
        </is>
      </c>
      <c r="V3401" s="465" t="n">
        <v>0.04</v>
      </c>
    </row>
    <row r="3402" ht="16" customHeight="1">
      <c r="B3402" s="5" t="inlineStr">
        <is>
          <t>FS.FO-HY.SW</t>
        </is>
      </c>
      <c r="C3402" s="5" t="inlineStr">
        <is>
          <t>FS.FO-HY.SW-Leaching-Nmix</t>
        </is>
      </c>
      <c r="D3402" s="5" t="inlineStr">
        <is>
          <t>FS</t>
        </is>
      </c>
      <c r="E3402" s="5" t="inlineStr">
        <is>
          <t>FO</t>
        </is>
      </c>
      <c r="F3402" s="5">
        <f>VLOOKUP(E3402,'5.a Definitions'!E:F,2,FALSE)</f>
        <v/>
      </c>
      <c r="G3402" s="5" t="inlineStr">
        <is>
          <t>HY</t>
        </is>
      </c>
      <c r="H3402" s="5" t="inlineStr">
        <is>
          <t>SW</t>
        </is>
      </c>
      <c r="I3402" s="5">
        <f>VLOOKUP(H3402,'5.a Definitions'!E:F,2,FALSE)</f>
        <v/>
      </c>
      <c r="J3402" s="465" t="inlineStr">
        <is>
          <t xml:space="preserve"> Leaching </t>
        </is>
      </c>
      <c r="K3402" s="465" t="inlineStr">
        <is>
          <t xml:space="preserve"> forest leaching </t>
        </is>
      </c>
      <c r="L3402" s="465" t="inlineStr">
        <is>
          <t xml:space="preserve"> reactive </t>
        </is>
      </c>
      <c r="M3402" s="465" t="inlineStr">
        <is>
          <t xml:space="preserve"> Nmix </t>
        </is>
      </c>
      <c r="N3402" s="466" t="n">
        <v>30.2425974876366</v>
      </c>
      <c r="O3402" s="467" t="n">
        <v>0.4368582621607821</v>
      </c>
      <c r="P3402" s="468" t="n">
        <v>2001</v>
      </c>
      <c r="Q3402" s="469" t="inlineStr">
        <is>
          <t>NIVA TEOTIL2, bias-corrected to TEOTIL3</t>
        </is>
      </c>
      <c r="R3402" s="469" t="inlineStr">
        <is>
          <t>ok</t>
        </is>
      </c>
      <c r="S3402" s="469" t="inlineStr">
        <is>
          <t xml:space="preserve"> text </t>
        </is>
      </c>
      <c r="T3402" s="426" t="inlineStr">
        <is>
          <t>Norway</t>
        </is>
      </c>
      <c r="U3402" s="465" t="inlineStr">
        <is>
          <t xml:space="preserve"> N wasted </t>
        </is>
      </c>
      <c r="V3402" s="465" t="n">
        <v>0.04</v>
      </c>
    </row>
    <row r="3403" ht="16" customHeight="1">
      <c r="B3403" s="5" t="inlineStr">
        <is>
          <t>FS.FO-MP.OP</t>
        </is>
      </c>
      <c r="C3403" s="5" t="inlineStr">
        <is>
          <t>FS.FO-MP.OP-Industrial round wood-Nmix</t>
        </is>
      </c>
      <c r="D3403" s="5" t="inlineStr">
        <is>
          <t>FS</t>
        </is>
      </c>
      <c r="E3403" s="5" t="inlineStr">
        <is>
          <t>FO</t>
        </is>
      </c>
      <c r="F3403" s="5">
        <f>VLOOKUP(E3403,'5.a Definitions'!E:F,2,FALSE)</f>
        <v/>
      </c>
      <c r="G3403" s="5" t="inlineStr">
        <is>
          <t>MP</t>
        </is>
      </c>
      <c r="H3403" s="5" t="inlineStr">
        <is>
          <t>OP</t>
        </is>
      </c>
      <c r="I3403" s="5">
        <f>VLOOKUP(H3403,'5.a Definitions'!E:F,2,FALSE)</f>
        <v/>
      </c>
      <c r="J3403" s="465" t="inlineStr">
        <is>
          <t xml:space="preserve"> Industrial round wood </t>
        </is>
      </c>
      <c r="K3403" s="465" t="inlineStr">
        <is>
          <t xml:space="preserve"> industrial round wood </t>
        </is>
      </c>
      <c r="L3403" s="465" t="inlineStr">
        <is>
          <t xml:space="preserve"> reactive </t>
        </is>
      </c>
      <c r="M3403" s="465" t="inlineStr">
        <is>
          <t xml:space="preserve"> Nmix </t>
        </is>
      </c>
      <c r="N3403" s="466" t="n">
        <v>4.2624477</v>
      </c>
      <c r="O3403" s="467" t="n">
        <v>0.4168594303743401</v>
      </c>
      <c r="P3403" s="468" t="n">
        <v>2001</v>
      </c>
      <c r="Q3403" s="469" t="inlineStr">
        <is>
          <t>FAOSTAT</t>
        </is>
      </c>
      <c r="R3403" s="469" t="inlineStr">
        <is>
          <t>ok</t>
        </is>
      </c>
      <c r="S3403" s="469" t="inlineStr">
        <is>
          <t xml:space="preserve"> text </t>
        </is>
      </c>
      <c r="T3403" s="426" t="inlineStr">
        <is>
          <t>Norway</t>
        </is>
      </c>
      <c r="U3403" s="5" t="inlineStr">
        <is>
          <t>useful output</t>
        </is>
      </c>
      <c r="V3403" s="465" t="n">
        <v>0.04</v>
      </c>
    </row>
    <row r="3404" ht="16" customHeight="1">
      <c r="B3404" s="5" t="inlineStr">
        <is>
          <t>FS.FO-EF.OE</t>
        </is>
      </c>
      <c r="C3404" s="5" t="inlineStr">
        <is>
          <t>FS.FO-EF.OE-Fuel wood for households-Nmix</t>
        </is>
      </c>
      <c r="D3404" s="5" t="inlineStr">
        <is>
          <t>FS</t>
        </is>
      </c>
      <c r="E3404" s="5" t="inlineStr">
        <is>
          <t>FO</t>
        </is>
      </c>
      <c r="F3404" s="5">
        <f>VLOOKUP(E3404,'5.a Definitions'!E:F,2,FALSE)</f>
        <v/>
      </c>
      <c r="G3404" s="5" t="inlineStr">
        <is>
          <t>EF</t>
        </is>
      </c>
      <c r="H3404" s="5" t="inlineStr">
        <is>
          <t>OE</t>
        </is>
      </c>
      <c r="I3404" s="5">
        <f>VLOOKUP(H3404,'5.a Definitions'!E:F,2,FALSE)</f>
        <v/>
      </c>
      <c r="J3404" s="465" t="inlineStr">
        <is>
          <t xml:space="preserve"> Fuel wood for households </t>
        </is>
      </c>
      <c r="K3404" s="465" t="inlineStr">
        <is>
          <t xml:space="preserve"> fuel wood for households </t>
        </is>
      </c>
      <c r="L3404" s="465" t="inlineStr">
        <is>
          <t xml:space="preserve"> reactive </t>
        </is>
      </c>
      <c r="M3404" s="465" t="inlineStr">
        <is>
          <t xml:space="preserve"> Nmix </t>
        </is>
      </c>
      <c r="N3404" s="466" t="n">
        <v>2.07158</v>
      </c>
      <c r="O3404" s="467" t="n">
        <v>1.381658907626144</v>
      </c>
      <c r="P3404" s="468" t="n">
        <v>2001</v>
      </c>
      <c r="Q3404" s="469" t="inlineStr">
        <is>
          <t>SSB</t>
        </is>
      </c>
      <c r="R3404" s="469" t="inlineStr">
        <is>
          <t>ok</t>
        </is>
      </c>
      <c r="S3404" s="469" t="inlineStr">
        <is>
          <t xml:space="preserve"> text </t>
        </is>
      </c>
      <c r="T3404" s="426" t="inlineStr">
        <is>
          <t>Norway</t>
        </is>
      </c>
      <c r="U3404" s="5" t="inlineStr">
        <is>
          <t>useful output</t>
        </is>
      </c>
      <c r="V3404" s="465" t="n">
        <v>0.04</v>
      </c>
    </row>
    <row r="3405" ht="16" customHeight="1">
      <c r="B3405" s="475" t="inlineStr">
        <is>
          <t>FS.OL-AT.AT</t>
        </is>
      </c>
      <c r="C3405" s="475" t="inlineStr">
        <is>
          <t>FS.OL-AT.AT-Emissions-NH3</t>
        </is>
      </c>
      <c r="D3405" s="475" t="inlineStr">
        <is>
          <t>FS</t>
        </is>
      </c>
      <c r="E3405" s="475" t="inlineStr">
        <is>
          <t>OL</t>
        </is>
      </c>
      <c r="F3405" s="5">
        <f>VLOOKUP(E3405,'5.a Definitions'!E:F,2,FALSE)</f>
        <v/>
      </c>
      <c r="G3405" s="475" t="inlineStr">
        <is>
          <t>AT</t>
        </is>
      </c>
      <c r="H3405" s="475" t="inlineStr">
        <is>
          <t>AT</t>
        </is>
      </c>
      <c r="I3405" s="5">
        <f>VLOOKUP(H3405,'5.a Definitions'!E:F,2,FALSE)</f>
        <v/>
      </c>
      <c r="J3405" s="465" t="inlineStr">
        <is>
          <t>Emissions</t>
        </is>
      </c>
      <c r="K3405" s="465" t="inlineStr">
        <is>
          <t>other land emissions</t>
        </is>
      </c>
      <c r="L3405" s="465" t="inlineStr">
        <is>
          <t>reactive</t>
        </is>
      </c>
      <c r="M3405" s="465" t="inlineStr">
        <is>
          <t>NH3</t>
        </is>
      </c>
      <c r="N3405" s="466" t="n">
        <v>0.4208933396219439</v>
      </c>
      <c r="O3405" s="467" t="n">
        <v>0.9397266785447188</v>
      </c>
      <c r="P3405" s="468" t="n">
        <v>2001</v>
      </c>
      <c r="Q3405" s="469" t="inlineStr">
        <is>
          <t>CRLTAP Inventory Submissions (3Da3), utmark share</t>
        </is>
      </c>
      <c r="R3405" s="469" t="inlineStr">
        <is>
          <t>ok</t>
        </is>
      </c>
      <c r="S3405" s="469" t="inlineStr">
        <is>
          <t>text</t>
        </is>
      </c>
      <c r="T3405" s="476" t="inlineStr">
        <is>
          <t>Norway</t>
        </is>
      </c>
      <c r="U3405" s="475" t="inlineStr">
        <is>
          <t>useful output</t>
        </is>
      </c>
      <c r="V3405" s="465">
        <f>(O3333*N3333)^2</f>
        <v/>
      </c>
    </row>
    <row r="3406" ht="16" customHeight="1">
      <c r="B3406" s="475" t="inlineStr">
        <is>
          <t>FS.OL-AT.AT</t>
        </is>
      </c>
      <c r="C3406" s="475" t="inlineStr">
        <is>
          <t>FS.OL-AT.AT-Emissions-NOx</t>
        </is>
      </c>
      <c r="D3406" s="475" t="inlineStr">
        <is>
          <t>FS</t>
        </is>
      </c>
      <c r="E3406" s="475" t="inlineStr">
        <is>
          <t>OL</t>
        </is>
      </c>
      <c r="F3406" s="5">
        <f>VLOOKUP(E3406,'5.a Definitions'!E:F,2,FALSE)</f>
        <v/>
      </c>
      <c r="G3406" s="475" t="inlineStr">
        <is>
          <t>AT</t>
        </is>
      </c>
      <c r="H3406" s="475" t="inlineStr">
        <is>
          <t>AT</t>
        </is>
      </c>
      <c r="I3406" s="5">
        <f>VLOOKUP(H3406,'5.a Definitions'!E:F,2,FALSE)</f>
        <v/>
      </c>
      <c r="J3406" s="465" t="inlineStr">
        <is>
          <t>Emissions</t>
        </is>
      </c>
      <c r="K3406" s="465" t="inlineStr">
        <is>
          <t>other land emissions</t>
        </is>
      </c>
      <c r="L3406" s="465" t="inlineStr">
        <is>
          <t>reactive</t>
        </is>
      </c>
      <c r="M3406" s="465" t="inlineStr">
        <is>
          <t>NOx</t>
        </is>
      </c>
      <c r="N3406" s="466" t="n">
        <v>0.08495741594283811</v>
      </c>
      <c r="O3406" s="467" t="n">
        <v>0.8239678860370134</v>
      </c>
      <c r="P3406" s="468" t="n">
        <v>2001</v>
      </c>
      <c r="Q3406" s="469" t="inlineStr">
        <is>
          <t>CRLTAP Inventory Submissions (3Da3), utmark share</t>
        </is>
      </c>
      <c r="R3406" s="469" t="inlineStr">
        <is>
          <t>ok</t>
        </is>
      </c>
      <c r="S3406" s="469" t="inlineStr">
        <is>
          <t>text</t>
        </is>
      </c>
      <c r="T3406" s="476" t="inlineStr">
        <is>
          <t>Norway</t>
        </is>
      </c>
      <c r="U3406" s="475" t="inlineStr">
        <is>
          <t>useful output</t>
        </is>
      </c>
      <c r="V3406" s="465">
        <f>(O3358*N3358)^2</f>
        <v/>
      </c>
    </row>
    <row r="3407" ht="16" customHeight="1">
      <c r="B3407" s="475" t="inlineStr">
        <is>
          <t>FS.OL-AT.AT</t>
        </is>
      </c>
      <c r="C3407" s="475" t="inlineStr">
        <is>
          <t>FS.OL-AT.AT-Emissions-N2O</t>
        </is>
      </c>
      <c r="D3407" s="475" t="inlineStr">
        <is>
          <t>FS</t>
        </is>
      </c>
      <c r="E3407" s="475" t="inlineStr">
        <is>
          <t>OL</t>
        </is>
      </c>
      <c r="F3407" s="5">
        <f>VLOOKUP(E3407,'5.a Definitions'!E:F,2,FALSE)</f>
        <v/>
      </c>
      <c r="G3407" s="475" t="inlineStr">
        <is>
          <t>AT</t>
        </is>
      </c>
      <c r="H3407" s="475" t="inlineStr">
        <is>
          <t>AT</t>
        </is>
      </c>
      <c r="I3407" s="5">
        <f>VLOOKUP(H3407,'5.a Definitions'!E:F,2,FALSE)</f>
        <v/>
      </c>
      <c r="J3407" s="465" t="inlineStr">
        <is>
          <t>Emissions</t>
        </is>
      </c>
      <c r="K3407" s="465" t="inlineStr">
        <is>
          <t>other land emissions</t>
        </is>
      </c>
      <c r="L3407" s="465" t="inlineStr">
        <is>
          <t>reactive</t>
        </is>
      </c>
      <c r="M3407" s="465" t="inlineStr">
        <is>
          <t>N2O</t>
        </is>
      </c>
      <c r="N3407" s="466" t="n">
        <v>0.05676006286618572</v>
      </c>
      <c r="O3407" s="467" t="n">
        <v>1.332444549895144</v>
      </c>
      <c r="P3407" s="468" t="n">
        <v>2001</v>
      </c>
      <c r="Q3407" s="469" t="inlineStr">
        <is>
          <t>UNFCCC CRT Table3.D, utmark share</t>
        </is>
      </c>
      <c r="R3407" s="469" t="inlineStr">
        <is>
          <t>ok</t>
        </is>
      </c>
      <c r="S3407" s="469" t="inlineStr">
        <is>
          <t>text</t>
        </is>
      </c>
      <c r="T3407" s="476" t="inlineStr">
        <is>
          <t>Norway</t>
        </is>
      </c>
      <c r="U3407" s="475" t="inlineStr">
        <is>
          <t>useful output</t>
        </is>
      </c>
      <c r="V3407" s="465">
        <f>(O3383*N3383)^2</f>
        <v/>
      </c>
    </row>
    <row r="3408" ht="16" customHeight="1">
      <c r="B3408" s="475" t="inlineStr">
        <is>
          <t>FS.OL-AG.MM</t>
        </is>
      </c>
      <c r="C3408" s="475" t="inlineStr">
        <is>
          <t>FS.OL-AG.MM-Grazing-Nmix</t>
        </is>
      </c>
      <c r="D3408" s="475" t="inlineStr">
        <is>
          <t>FS</t>
        </is>
      </c>
      <c r="E3408" s="475" t="inlineStr">
        <is>
          <t>OL</t>
        </is>
      </c>
      <c r="F3408" s="5">
        <f>VLOOKUP(E3408,'5.a Definitions'!E:F,2,FALSE)</f>
        <v/>
      </c>
      <c r="G3408" s="475" t="inlineStr">
        <is>
          <t>AG</t>
        </is>
      </c>
      <c r="H3408" s="475" t="inlineStr">
        <is>
          <t>MM</t>
        </is>
      </c>
      <c r="I3408" s="5">
        <f>VLOOKUP(H3408,'5.a Definitions'!E:F,2,FALSE)</f>
        <v/>
      </c>
      <c r="J3408" s="473" t="inlineStr">
        <is>
          <t>Grazing</t>
        </is>
      </c>
      <c r="K3408" s="473" t="inlineStr">
        <is>
          <t>grazing</t>
        </is>
      </c>
      <c r="L3408" s="465" t="inlineStr">
        <is>
          <t>reactive</t>
        </is>
      </c>
      <c r="M3408" s="465" t="inlineStr">
        <is>
          <t>Nmix</t>
        </is>
      </c>
      <c r="N3408" s="466" t="n">
        <v>7.583240555766278</v>
      </c>
      <c r="O3408" s="467" t="n">
        <v>0.2312794562031516</v>
      </c>
      <c r="P3408" s="468" t="n">
        <v>2001</v>
      </c>
      <c r="Q3408" s="469" t="inlineStr">
        <is>
          <t>SSB table 12660</t>
        </is>
      </c>
      <c r="R3408" s="469" t="inlineStr">
        <is>
          <t>ok</t>
        </is>
      </c>
      <c r="S3408" s="469" t="inlineStr">
        <is>
          <t>text</t>
        </is>
      </c>
      <c r="T3408" s="476" t="inlineStr">
        <is>
          <t>Norway</t>
        </is>
      </c>
      <c r="U3408" s="5" t="inlineStr">
        <is>
          <t>useful output</t>
        </is>
      </c>
      <c r="V3408" s="465">
        <f>(O3286*N3286)^2</f>
        <v/>
      </c>
    </row>
    <row r="3409" ht="16" customHeight="1">
      <c r="B3409" s="5" t="inlineStr">
        <is>
          <t>FS.OL-HY.SW</t>
        </is>
      </c>
      <c r="C3409" s="5" t="inlineStr">
        <is>
          <t>FS.OL-HY.SW-Leaching-Nmix</t>
        </is>
      </c>
      <c r="D3409" s="5" t="inlineStr">
        <is>
          <t>FS</t>
        </is>
      </c>
      <c r="E3409" s="5" t="inlineStr">
        <is>
          <t>OL</t>
        </is>
      </c>
      <c r="F3409" s="5">
        <f>VLOOKUP(E3409,'5.a Definitions'!E:F,2,FALSE)</f>
        <v/>
      </c>
      <c r="G3409" s="5" t="inlineStr">
        <is>
          <t>HY</t>
        </is>
      </c>
      <c r="H3409" s="5" t="inlineStr">
        <is>
          <t>SW</t>
        </is>
      </c>
      <c r="I3409" s="5">
        <f>VLOOKUP(H3409,'5.a Definitions'!E:F,2,FALSE)</f>
        <v/>
      </c>
      <c r="J3409" s="465" t="inlineStr">
        <is>
          <t xml:space="preserve"> Leaching </t>
        </is>
      </c>
      <c r="K3409" s="465" t="inlineStr">
        <is>
          <t xml:space="preserve"> other land leaching </t>
        </is>
      </c>
      <c r="L3409" s="465" t="inlineStr">
        <is>
          <t xml:space="preserve"> reactive </t>
        </is>
      </c>
      <c r="M3409" s="465" t="inlineStr">
        <is>
          <t xml:space="preserve"> Nmix </t>
        </is>
      </c>
      <c r="N3409" s="466" t="n">
        <v>21.01604232191696</v>
      </c>
      <c r="O3409" s="467" t="n">
        <v>0.4253940035167165</v>
      </c>
      <c r="P3409" s="468" t="n">
        <v>2001</v>
      </c>
      <c r="Q3409" s="469" t="inlineStr">
        <is>
          <t>NIVA TEOTIL2, bias-corrected to TEOTIL3</t>
        </is>
      </c>
      <c r="R3409" s="469" t="inlineStr">
        <is>
          <t>ok</t>
        </is>
      </c>
      <c r="S3409" s="469" t="inlineStr">
        <is>
          <t xml:space="preserve"> text </t>
        </is>
      </c>
      <c r="T3409" s="426" t="inlineStr">
        <is>
          <t>Norway</t>
        </is>
      </c>
      <c r="U3409" s="465" t="inlineStr">
        <is>
          <t xml:space="preserve"> N wasted </t>
        </is>
      </c>
      <c r="V3409" s="465" t="n">
        <v>0.04</v>
      </c>
    </row>
    <row r="3410" ht="16" customFormat="1" customHeight="1" s="482">
      <c r="A3410" s="485" t="inlineStr">
        <is>
          <t>Processing of residues</t>
        </is>
      </c>
      <c r="B3410" s="475" t="inlineStr">
        <is>
          <t>PR.SO-EF.EC</t>
        </is>
      </c>
      <c r="C3410" s="475" t="inlineStr">
        <is>
          <t>PR.SO-EF.EC-Waste to energy-Nmix</t>
        </is>
      </c>
      <c r="D3410" s="475" t="inlineStr">
        <is>
          <t>PR</t>
        </is>
      </c>
      <c r="E3410" s="475" t="inlineStr">
        <is>
          <t>SO</t>
        </is>
      </c>
      <c r="F3410" s="5">
        <f>VLOOKUP(E3410,'5.a Definitions'!E:F,2,FALSE)</f>
        <v/>
      </c>
      <c r="G3410" s="475" t="inlineStr">
        <is>
          <t>EF</t>
        </is>
      </c>
      <c r="H3410" s="475" t="inlineStr">
        <is>
          <t>EC</t>
        </is>
      </c>
      <c r="I3410" s="5">
        <f>VLOOKUP(H3410,'5.a Definitions'!E:F,2,FALSE)</f>
        <v/>
      </c>
      <c r="J3410" s="465" t="inlineStr">
        <is>
          <t>Waste for energy incineration</t>
        </is>
      </c>
      <c r="K3410" s="465" t="inlineStr">
        <is>
          <t>waste for energy incineration</t>
        </is>
      </c>
      <c r="L3410" s="465" t="inlineStr">
        <is>
          <t>reactive</t>
        </is>
      </c>
      <c r="M3410" s="465" t="inlineStr">
        <is>
          <t>Nmix</t>
        </is>
      </c>
      <c r="N3410" s="466" t="n">
        <v>12.06581244775816</v>
      </c>
      <c r="O3410" s="467" t="n">
        <v>0.5236490540681072</v>
      </c>
      <c r="P3410" s="468" t="n">
        <v>2001</v>
      </c>
      <c r="Q3410" s="469" t="inlineStr">
        <is>
          <t>SSB table 05281, scaled to the N content of table 10513</t>
        </is>
      </c>
      <c r="R3410" s="469" t="inlineStr">
        <is>
          <t>ok</t>
        </is>
      </c>
      <c r="S3410" s="469" t="inlineStr">
        <is>
          <t>text</t>
        </is>
      </c>
      <c r="T3410" s="476" t="inlineStr">
        <is>
          <t>Norway</t>
        </is>
      </c>
      <c r="U3410" s="475" t="inlineStr">
        <is>
          <t>N wasted</t>
        </is>
      </c>
      <c r="V3410" s="465">
        <f>(O3094*N3094)^2</f>
        <v/>
      </c>
    </row>
    <row r="3411" ht="16" customHeight="1">
      <c r="B3411" s="475" t="inlineStr">
        <is>
          <t>PR.SO-MP.OP</t>
        </is>
      </c>
      <c r="C3411" s="475" t="inlineStr">
        <is>
          <t>PR.SO-MP.OP-Recycling-Nmix</t>
        </is>
      </c>
      <c r="D3411" s="475" t="inlineStr">
        <is>
          <t>PR</t>
        </is>
      </c>
      <c r="E3411" s="475" t="inlineStr">
        <is>
          <t>SO</t>
        </is>
      </c>
      <c r="F3411" s="5">
        <f>VLOOKUP(E3411,'5.a Definitions'!E:F,2,FALSE)</f>
        <v/>
      </c>
      <c r="G3411" s="475" t="inlineStr">
        <is>
          <t>MP</t>
        </is>
      </c>
      <c r="H3411" s="475" t="inlineStr">
        <is>
          <t>OP</t>
        </is>
      </c>
      <c r="I3411" s="5">
        <f>VLOOKUP(H3411,'5.a Definitions'!E:F,2,FALSE)</f>
        <v/>
      </c>
      <c r="J3411" s="465" t="inlineStr">
        <is>
          <t>Recycling</t>
        </is>
      </c>
      <c r="K3411" s="465" t="inlineStr">
        <is>
          <t>recycling</t>
        </is>
      </c>
      <c r="L3411" s="465" t="inlineStr">
        <is>
          <t>reactive</t>
        </is>
      </c>
      <c r="M3411" s="465" t="inlineStr">
        <is>
          <t>Nmix</t>
        </is>
      </c>
      <c r="N3411" s="466" t="n">
        <v>2.1689017822</v>
      </c>
      <c r="O3411" s="467" t="n">
        <v>0.5331811801961116</v>
      </c>
      <c r="P3411" s="468" t="n">
        <v>2001</v>
      </c>
      <c r="Q3411" s="469" t="inlineStr">
        <is>
          <t>SSB</t>
        </is>
      </c>
      <c r="R3411" s="469" t="inlineStr">
        <is>
          <t>ok</t>
        </is>
      </c>
      <c r="S3411" s="469" t="inlineStr">
        <is>
          <t>text</t>
        </is>
      </c>
      <c r="T3411" s="476" t="inlineStr">
        <is>
          <t>Norway</t>
        </is>
      </c>
      <c r="U3411" s="475" t="inlineStr">
        <is>
          <t>recycling</t>
        </is>
      </c>
      <c r="V3411" s="465">
        <f>(O3116*N3116)^2</f>
        <v/>
      </c>
    </row>
    <row r="3412" ht="16" customHeight="1">
      <c r="B3412" s="5" t="inlineStr">
        <is>
          <t>PR.SO-AG.SM</t>
        </is>
      </c>
      <c r="C3412" s="5" t="inlineStr">
        <is>
          <t>PR.SO-AG.SM-Biologically treated organic waste-Nmix</t>
        </is>
      </c>
      <c r="D3412" s="5" t="inlineStr">
        <is>
          <t>PR</t>
        </is>
      </c>
      <c r="E3412" s="5" t="inlineStr">
        <is>
          <t>SO</t>
        </is>
      </c>
      <c r="F3412" s="5">
        <f>VLOOKUP(E3412,'5.a Definitions'!E:F,2,FALSE)</f>
        <v/>
      </c>
      <c r="G3412" s="5" t="inlineStr">
        <is>
          <t>AG</t>
        </is>
      </c>
      <c r="H3412" s="5" t="inlineStr">
        <is>
          <t>SM</t>
        </is>
      </c>
      <c r="I3412" s="5">
        <f>VLOOKUP(H3412,'5.a Definitions'!E:F,2,FALSE)</f>
        <v/>
      </c>
      <c r="J3412" s="5" t="inlineStr">
        <is>
          <t>Biologically treated organic waste</t>
        </is>
      </c>
      <c r="K3412" s="5" t="inlineStr">
        <is>
          <t>biologically treated organic waste</t>
        </is>
      </c>
      <c r="L3412" s="5" t="inlineStr">
        <is>
          <t>reactive</t>
        </is>
      </c>
      <c r="M3412" s="5" t="inlineStr">
        <is>
          <t>Nmix</t>
        </is>
      </c>
      <c r="N3412" s="422" t="n">
        <v>0.7102944055944055</v>
      </c>
      <c r="O3412" s="423" t="n">
        <v>0.8968165637666559</v>
      </c>
      <c r="P3412" s="468" t="n">
        <v>2001</v>
      </c>
      <c r="Q3412" s="425" t="inlineStr">
        <is>
          <t>Filled (held at 2012): SSB tables 10513 and 12818</t>
        </is>
      </c>
      <c r="R3412" s="425" t="inlineStr">
        <is>
          <t>ok</t>
        </is>
      </c>
      <c r="S3412" s="425" t="inlineStr">
        <is>
          <t>text</t>
        </is>
      </c>
      <c r="T3412" s="426" t="inlineStr">
        <is>
          <t>Norway</t>
        </is>
      </c>
      <c r="U3412" s="5" t="inlineStr">
        <is>
          <t>recycling</t>
        </is>
      </c>
      <c r="V3412" s="5" t="n"/>
    </row>
    <row r="3413" ht="16" customHeight="1">
      <c r="B3413" s="5" t="inlineStr">
        <is>
          <t>PR.SO-PR.WW</t>
        </is>
      </c>
      <c r="C3413" s="5" t="inlineStr">
        <is>
          <t>PR.SO-PR.WW-Wastewater from landfills-Nmix</t>
        </is>
      </c>
      <c r="D3413" s="5" t="inlineStr">
        <is>
          <t>PR</t>
        </is>
      </c>
      <c r="E3413" s="5" t="inlineStr">
        <is>
          <t>SO</t>
        </is>
      </c>
      <c r="F3413" s="5">
        <f>VLOOKUP(E3413,'5.a Definitions'!E:F,2,FALSE)</f>
        <v/>
      </c>
      <c r="G3413" s="5" t="inlineStr">
        <is>
          <t>PR</t>
        </is>
      </c>
      <c r="H3413" s="5" t="inlineStr">
        <is>
          <t>WW</t>
        </is>
      </c>
      <c r="I3413" s="5">
        <f>VLOOKUP(H3413,'5.a Definitions'!E:F,2,FALSE)</f>
        <v/>
      </c>
      <c r="J3413" s="465" t="inlineStr">
        <is>
          <t xml:space="preserve"> Wastewater from landfills </t>
        </is>
      </c>
      <c r="K3413" s="465" t="inlineStr">
        <is>
          <t xml:space="preserve"> wastewater from landfills </t>
        </is>
      </c>
      <c r="L3413" s="465" t="inlineStr">
        <is>
          <t xml:space="preserve"> reactive </t>
        </is>
      </c>
      <c r="M3413" s="465" t="inlineStr">
        <is>
          <t xml:space="preserve"> Nmix </t>
        </is>
      </c>
      <c r="N3413" s="466" t="n">
        <v>1.004445032948697</v>
      </c>
      <c r="O3413" s="467" t="n">
        <v>0.4349490365517411</v>
      </c>
      <c r="P3413" s="468" t="n">
        <v>2001</v>
      </c>
      <c r="Q3413" s="469" t="inlineStr">
        <is>
          <t>Filled (extrapolated from 2011 with CRT 5.A landfill CH4)</t>
        </is>
      </c>
      <c r="R3413" s="469" t="inlineStr">
        <is>
          <t>ok</t>
        </is>
      </c>
      <c r="S3413" s="469" t="inlineStr">
        <is>
          <t xml:space="preserve"> text </t>
        </is>
      </c>
      <c r="T3413" s="426" t="inlineStr">
        <is>
          <t>Norway</t>
        </is>
      </c>
      <c r="U3413" s="465" t="inlineStr">
        <is>
          <t xml:space="preserve"> N wasted </t>
        </is>
      </c>
      <c r="V3413" s="465" t="n">
        <v>0.04</v>
      </c>
    </row>
    <row r="3414" ht="16" customHeight="1">
      <c r="B3414" s="5" t="inlineStr">
        <is>
          <t>PR.SO-HS.HS</t>
        </is>
      </c>
      <c r="C3414" s="5" t="inlineStr">
        <is>
          <t>PR.SO-HS.HS-Biologically treated organic waste-Nmix</t>
        </is>
      </c>
      <c r="D3414" s="5" t="inlineStr">
        <is>
          <t>PR</t>
        </is>
      </c>
      <c r="E3414" s="5" t="inlineStr">
        <is>
          <t>SO</t>
        </is>
      </c>
      <c r="F3414" s="5">
        <f>VLOOKUP(E3414,'5.a Definitions'!E:F,2,FALSE)</f>
        <v/>
      </c>
      <c r="G3414" s="5" t="inlineStr">
        <is>
          <t>HS</t>
        </is>
      </c>
      <c r="H3414" s="5" t="inlineStr">
        <is>
          <t>HS</t>
        </is>
      </c>
      <c r="I3414" s="5">
        <f>VLOOKUP(H3414,'5.a Definitions'!E:F,2,FALSE)</f>
        <v/>
      </c>
      <c r="J3414" s="5" t="inlineStr">
        <is>
          <t>Biologically treated organic waste</t>
        </is>
      </c>
      <c r="K3414" s="5" t="inlineStr">
        <is>
          <t>biologically treated organic waste</t>
        </is>
      </c>
      <c r="L3414" s="465" t="inlineStr">
        <is>
          <t xml:space="preserve"> reactive </t>
        </is>
      </c>
      <c r="M3414" s="465" t="inlineStr">
        <is>
          <t xml:space="preserve"> Nmix </t>
        </is>
      </c>
      <c r="N3414" s="466" t="n">
        <v>0.6450632867132866</v>
      </c>
      <c r="O3414" s="467" t="n">
        <v>0.9425357942240751</v>
      </c>
      <c r="P3414" s="468" t="n">
        <v>2001</v>
      </c>
      <c r="Q3414" s="469" t="inlineStr">
        <is>
          <t>Filled (held at 2012): SSB tables 10513 and 12818</t>
        </is>
      </c>
      <c r="R3414" s="469" t="inlineStr">
        <is>
          <t>ok</t>
        </is>
      </c>
      <c r="S3414" s="469" t="inlineStr">
        <is>
          <t xml:space="preserve"> text </t>
        </is>
      </c>
      <c r="T3414" s="426" t="inlineStr">
        <is>
          <t>Norway</t>
        </is>
      </c>
      <c r="U3414" s="5" t="inlineStr">
        <is>
          <t>recycling</t>
        </is>
      </c>
      <c r="V3414" s="465" t="n">
        <v>0.04</v>
      </c>
    </row>
    <row r="3415" ht="16" customHeight="1">
      <c r="B3415" s="5" t="inlineStr">
        <is>
          <t>PR.SO-AT.AT</t>
        </is>
      </c>
      <c r="C3415" s="5" t="inlineStr">
        <is>
          <t>PR.SO-AT.AT-Emissions-NH3</t>
        </is>
      </c>
      <c r="D3415" s="5" t="inlineStr">
        <is>
          <t>PR</t>
        </is>
      </c>
      <c r="E3415" s="5" t="inlineStr">
        <is>
          <t>SO</t>
        </is>
      </c>
      <c r="F3415" s="5">
        <f>VLOOKUP(E3415,'5.a Definitions'!E:F,2,FALSE)</f>
        <v/>
      </c>
      <c r="G3415" s="5" t="inlineStr">
        <is>
          <t>AT</t>
        </is>
      </c>
      <c r="H3415" s="5" t="inlineStr">
        <is>
          <t>AT</t>
        </is>
      </c>
      <c r="I3415" s="5">
        <f>VLOOKUP(H3415,'5.a Definitions'!E:F,2,FALSE)</f>
        <v/>
      </c>
      <c r="J3415" s="465" t="inlineStr">
        <is>
          <t xml:space="preserve"> Emissions </t>
        </is>
      </c>
      <c r="K3415" s="465" t="inlineStr">
        <is>
          <t xml:space="preserve"> solid waste emissions </t>
        </is>
      </c>
      <c r="L3415" s="465" t="inlineStr">
        <is>
          <t xml:space="preserve"> reactive </t>
        </is>
      </c>
      <c r="M3415" s="465" t="inlineStr">
        <is>
          <t xml:space="preserve"> NH3 </t>
        </is>
      </c>
      <c r="N3415" s="466" t="n">
        <v>0.1898996894613</v>
      </c>
      <c r="O3415" s="467" t="n">
        <v>0.9135837593071487</v>
      </c>
      <c r="P3415" s="468" t="n">
        <v>2001</v>
      </c>
      <c r="Q3415" s="469" t="inlineStr">
        <is>
          <t>CRLTAP Inventory Submissions</t>
        </is>
      </c>
      <c r="R3415" s="469" t="inlineStr">
        <is>
          <t>ok</t>
        </is>
      </c>
      <c r="S3415" s="469" t="inlineStr">
        <is>
          <t xml:space="preserve"> text </t>
        </is>
      </c>
      <c r="T3415" s="426" t="inlineStr">
        <is>
          <t>Norway</t>
        </is>
      </c>
      <c r="U3415" s="465" t="inlineStr">
        <is>
          <t xml:space="preserve"> N wasted </t>
        </is>
      </c>
      <c r="V3415" s="465" t="n">
        <v>0.04</v>
      </c>
    </row>
    <row r="3416" ht="16" customHeight="1">
      <c r="B3416" s="5" t="inlineStr">
        <is>
          <t>PR.SO-AT.AT</t>
        </is>
      </c>
      <c r="C3416" s="5" t="inlineStr">
        <is>
          <t>PR.SO-AT.AT-Emissions-NOx</t>
        </is>
      </c>
      <c r="D3416" s="5" t="inlineStr">
        <is>
          <t>PR</t>
        </is>
      </c>
      <c r="E3416" s="5" t="inlineStr">
        <is>
          <t>SO</t>
        </is>
      </c>
      <c r="F3416" s="5">
        <f>VLOOKUP(E3416,'5.a Definitions'!E:F,2,FALSE)</f>
        <v/>
      </c>
      <c r="G3416" s="5" t="inlineStr">
        <is>
          <t>AT</t>
        </is>
      </c>
      <c r="H3416" s="5" t="inlineStr">
        <is>
          <t>AT</t>
        </is>
      </c>
      <c r="I3416" s="5">
        <f>VLOOKUP(H3416,'5.a Definitions'!E:F,2,FALSE)</f>
        <v/>
      </c>
      <c r="J3416" s="465" t="inlineStr">
        <is>
          <t xml:space="preserve"> Emissions </t>
        </is>
      </c>
      <c r="K3416" s="465" t="inlineStr">
        <is>
          <t xml:space="preserve"> solid waste emissions </t>
        </is>
      </c>
      <c r="L3416" s="465" t="inlineStr">
        <is>
          <t xml:space="preserve"> reactive </t>
        </is>
      </c>
      <c r="M3416" s="465" t="inlineStr">
        <is>
          <t xml:space="preserve"> NOx </t>
        </is>
      </c>
      <c r="N3416" s="466" t="n">
        <v>0.4338818316577501</v>
      </c>
      <c r="O3416" s="467" t="n">
        <v>0.3573558874197002</v>
      </c>
      <c r="P3416" s="468" t="n">
        <v>2001</v>
      </c>
      <c r="Q3416" s="469" t="inlineStr">
        <is>
          <t>CRLTAP Inventory Submissions</t>
        </is>
      </c>
      <c r="R3416" s="469" t="inlineStr">
        <is>
          <t>ok</t>
        </is>
      </c>
      <c r="S3416" s="469" t="inlineStr">
        <is>
          <t xml:space="preserve"> text </t>
        </is>
      </c>
      <c r="T3416" s="426" t="inlineStr">
        <is>
          <t>Norway</t>
        </is>
      </c>
      <c r="U3416" s="465" t="inlineStr">
        <is>
          <t xml:space="preserve"> N wasted </t>
        </is>
      </c>
      <c r="V3416" s="465" t="n">
        <v>0.04</v>
      </c>
    </row>
    <row r="3417" ht="16" customHeight="1">
      <c r="B3417" s="5" t="inlineStr">
        <is>
          <t>PR.SO-AT.AT</t>
        </is>
      </c>
      <c r="C3417" s="5" t="inlineStr">
        <is>
          <t>PR.SO-AT.AT-Emissions-N2O</t>
        </is>
      </c>
      <c r="D3417" s="5" t="inlineStr">
        <is>
          <t>PR</t>
        </is>
      </c>
      <c r="E3417" s="5" t="inlineStr">
        <is>
          <t>SO</t>
        </is>
      </c>
      <c r="F3417" s="5">
        <f>VLOOKUP(E3417,'5.a Definitions'!E:F,2,FALSE)</f>
        <v/>
      </c>
      <c r="G3417" s="5" t="inlineStr">
        <is>
          <t>AT</t>
        </is>
      </c>
      <c r="H3417" s="5" t="inlineStr">
        <is>
          <t>AT</t>
        </is>
      </c>
      <c r="I3417" s="5">
        <f>VLOOKUP(H3417,'5.a Definitions'!E:F,2,FALSE)</f>
        <v/>
      </c>
      <c r="J3417" s="465" t="inlineStr">
        <is>
          <t xml:space="preserve"> Emissions </t>
        </is>
      </c>
      <c r="K3417" s="465" t="inlineStr">
        <is>
          <t xml:space="preserve"> solid waste emissions </t>
        </is>
      </c>
      <c r="L3417" s="465" t="inlineStr">
        <is>
          <t xml:space="preserve"> reactive </t>
        </is>
      </c>
      <c r="M3417" s="465" t="inlineStr">
        <is>
          <t xml:space="preserve"> N2O </t>
        </is>
      </c>
      <c r="N3417" s="466" t="n">
        <v>0.02565697679535519</v>
      </c>
      <c r="O3417" s="467" t="n">
        <v>1.272532052986043</v>
      </c>
      <c r="P3417" s="468" t="n">
        <v>2001</v>
      </c>
      <c r="Q3417" s="469" t="inlineStr">
        <is>
          <t>UNFCCC CRT</t>
        </is>
      </c>
      <c r="R3417" s="469" t="inlineStr">
        <is>
          <t>ok</t>
        </is>
      </c>
      <c r="S3417" s="469" t="inlineStr">
        <is>
          <t xml:space="preserve"> text </t>
        </is>
      </c>
      <c r="T3417" s="426" t="inlineStr">
        <is>
          <t>Norway</t>
        </is>
      </c>
      <c r="U3417" s="465" t="inlineStr">
        <is>
          <t xml:space="preserve"> N wasted </t>
        </is>
      </c>
      <c r="V3417" s="465" t="n">
        <v>0.04</v>
      </c>
    </row>
    <row r="3418" ht="16" customHeight="1">
      <c r="B3418" s="5" t="inlineStr">
        <is>
          <t>PR.SO-HY.SW</t>
        </is>
      </c>
      <c r="C3418" s="5" t="inlineStr">
        <is>
          <t>PR.SO-HY.SW-Leaching-Nmix</t>
        </is>
      </c>
      <c r="D3418" s="5" t="inlineStr">
        <is>
          <t>PR</t>
        </is>
      </c>
      <c r="E3418" s="5" t="inlineStr">
        <is>
          <t>SO</t>
        </is>
      </c>
      <c r="F3418" s="5">
        <f>VLOOKUP(E3418,'5.a Definitions'!E:F,2,FALSE)</f>
        <v/>
      </c>
      <c r="G3418" s="5" t="inlineStr">
        <is>
          <t>HY</t>
        </is>
      </c>
      <c r="H3418" s="5" t="inlineStr">
        <is>
          <t>SW</t>
        </is>
      </c>
      <c r="I3418" s="5">
        <f>VLOOKUP(H3418,'5.a Definitions'!E:F,2,FALSE)</f>
        <v/>
      </c>
      <c r="J3418" s="465" t="inlineStr">
        <is>
          <t xml:space="preserve"> Leaching </t>
        </is>
      </c>
      <c r="K3418" s="465" t="inlineStr">
        <is>
          <t xml:space="preserve"> solid waste leaching </t>
        </is>
      </c>
      <c r="L3418" s="465" t="inlineStr">
        <is>
          <t xml:space="preserve"> reactive </t>
        </is>
      </c>
      <c r="M3418" s="465" t="inlineStr">
        <is>
          <t xml:space="preserve"> Nmix </t>
        </is>
      </c>
      <c r="N3418" s="466" t="n">
        <v>0.7921210386906737</v>
      </c>
      <c r="O3418" s="467" t="n">
        <v>0.4381985958650327</v>
      </c>
      <c r="P3418" s="468" t="n">
        <v>2001</v>
      </c>
      <c r="Q3418" s="469" t="inlineStr">
        <is>
          <t>Filled (extrapolated from 2011 with CRT 5.A landfill CH4)</t>
        </is>
      </c>
      <c r="R3418" s="469" t="inlineStr">
        <is>
          <t>ok</t>
        </is>
      </c>
      <c r="S3418" s="469" t="inlineStr">
        <is>
          <t xml:space="preserve"> text </t>
        </is>
      </c>
      <c r="T3418" s="426" t="inlineStr">
        <is>
          <t>Norway</t>
        </is>
      </c>
      <c r="U3418" s="465" t="inlineStr">
        <is>
          <t xml:space="preserve"> N wasted </t>
        </is>
      </c>
      <c r="V3418" s="465" t="n">
        <v>0.04</v>
      </c>
    </row>
    <row r="3419" ht="16" customHeight="1">
      <c r="B3419" s="5" t="inlineStr">
        <is>
          <t>PR.SO-RW.RW</t>
        </is>
      </c>
      <c r="C3419" s="5" t="inlineStr">
        <is>
          <t>PR.SO-RW.RW-Solid waste export-Nmix</t>
        </is>
      </c>
      <c r="D3419" s="5" t="inlineStr">
        <is>
          <t>PR</t>
        </is>
      </c>
      <c r="E3419" s="5" t="inlineStr">
        <is>
          <t>SO</t>
        </is>
      </c>
      <c r="F3419" s="5">
        <f>VLOOKUP(E3419,'5.a Definitions'!E:F,2,FALSE)</f>
        <v/>
      </c>
      <c r="G3419" s="5" t="inlineStr">
        <is>
          <t>RW</t>
        </is>
      </c>
      <c r="H3419" s="5" t="inlineStr">
        <is>
          <t>RW</t>
        </is>
      </c>
      <c r="I3419" s="5">
        <f>VLOOKUP(H3419,'5.a Definitions'!E:F,2,FALSE)</f>
        <v/>
      </c>
      <c r="J3419" s="465" t="inlineStr">
        <is>
          <t xml:space="preserve"> Solid waste export </t>
        </is>
      </c>
      <c r="K3419" s="465" t="inlineStr">
        <is>
          <t xml:space="preserve"> solid waste export </t>
        </is>
      </c>
      <c r="L3419" s="465" t="inlineStr">
        <is>
          <t xml:space="preserve"> reactive </t>
        </is>
      </c>
      <c r="M3419" s="465" t="inlineStr">
        <is>
          <t xml:space="preserve"> Nmix </t>
        </is>
      </c>
      <c r="N3419" s="466" t="n">
        <v>0</v>
      </c>
      <c r="O3419" s="467" t="n">
        <v>0</v>
      </c>
      <c r="P3419" s="468" t="n">
        <v>2001</v>
      </c>
      <c r="Q3419" s="469" t="inlineStr">
        <is>
          <t>SSB tab 08801</t>
        </is>
      </c>
      <c r="R3419" s="469" t="inlineStr">
        <is>
          <t>ok</t>
        </is>
      </c>
      <c r="S3419" s="469" t="inlineStr">
        <is>
          <t xml:space="preserve"> text </t>
        </is>
      </c>
      <c r="T3419" s="426" t="inlineStr">
        <is>
          <t>Norway</t>
        </is>
      </c>
      <c r="U3419" s="465" t="inlineStr">
        <is>
          <t xml:space="preserve"> N wasted </t>
        </is>
      </c>
      <c r="V3419" s="465" t="n">
        <v>0.04</v>
      </c>
    </row>
    <row r="3420" ht="16" customHeight="1">
      <c r="B3420" s="475" t="inlineStr">
        <is>
          <t>PR.SO-RW.RW</t>
        </is>
      </c>
      <c r="C3420" s="475" t="inlineStr">
        <is>
          <t xml:space="preserve">PR.SO-RW.RW-Export for recycling-Nmix </t>
        </is>
      </c>
      <c r="D3420" s="475" t="inlineStr">
        <is>
          <t>PR</t>
        </is>
      </c>
      <c r="E3420" s="475" t="inlineStr">
        <is>
          <t>SO</t>
        </is>
      </c>
      <c r="F3420" s="5">
        <f>VLOOKUP(E3420,'5.a Definitions'!E:F,2,FALSE)</f>
        <v/>
      </c>
      <c r="G3420" s="475" t="inlineStr">
        <is>
          <t>RW</t>
        </is>
      </c>
      <c r="H3420" s="475" t="inlineStr">
        <is>
          <t>RW</t>
        </is>
      </c>
      <c r="I3420" s="5">
        <f>VLOOKUP(H3420,'5.a Definitions'!E:F,2,FALSE)</f>
        <v/>
      </c>
      <c r="J3420" s="465" t="inlineStr">
        <is>
          <t>Export-for-recycling</t>
        </is>
      </c>
      <c r="K3420" s="465" t="inlineStr">
        <is>
          <t>export-for-recycling</t>
        </is>
      </c>
      <c r="L3420" s="465" t="inlineStr">
        <is>
          <t>reactive</t>
        </is>
      </c>
      <c r="M3420" s="465" t="inlineStr">
        <is>
          <t>Nmix</t>
        </is>
      </c>
      <c r="N3420" s="466" t="n">
        <v>0.6399203578</v>
      </c>
      <c r="O3420" s="467" t="n">
        <v>0.1996574231875244</v>
      </c>
      <c r="P3420" s="468" t="n">
        <v>2001</v>
      </c>
      <c r="Q3420" s="469" t="inlineStr">
        <is>
          <t>SSB</t>
        </is>
      </c>
      <c r="R3420" s="469" t="inlineStr">
        <is>
          <t>ok</t>
        </is>
      </c>
      <c r="S3420" s="469" t="inlineStr">
        <is>
          <t>text</t>
        </is>
      </c>
      <c r="T3420" s="476" t="inlineStr">
        <is>
          <t>Norway</t>
        </is>
      </c>
      <c r="U3420" s="475" t="inlineStr">
        <is>
          <t>recycling</t>
        </is>
      </c>
      <c r="V3420" s="465">
        <f>(#REF!*#REF!)^2</f>
        <v/>
      </c>
    </row>
    <row r="3421" ht="16" customHeight="1">
      <c r="B3421" s="475" t="inlineStr">
        <is>
          <t>PR.SO-RW.RW</t>
        </is>
      </c>
      <c r="C3421" s="475" t="inlineStr">
        <is>
          <t>PR.SO-RW.RW-Export for reuse-Nmix</t>
        </is>
      </c>
      <c r="D3421" s="475" t="inlineStr">
        <is>
          <t>PR</t>
        </is>
      </c>
      <c r="E3421" s="475" t="inlineStr">
        <is>
          <t>SO</t>
        </is>
      </c>
      <c r="F3421" s="5">
        <f>VLOOKUP(E3421,'5.a Definitions'!E:F,2,FALSE)</f>
        <v/>
      </c>
      <c r="G3421" s="475" t="inlineStr">
        <is>
          <t>RW</t>
        </is>
      </c>
      <c r="H3421" s="475" t="inlineStr">
        <is>
          <t>RW</t>
        </is>
      </c>
      <c r="I3421" s="5">
        <f>VLOOKUP(H3421,'5.a Definitions'!E:F,2,FALSE)</f>
        <v/>
      </c>
      <c r="J3421" s="465" t="inlineStr">
        <is>
          <t>Export-for-reuse</t>
        </is>
      </c>
      <c r="K3421" s="465" t="inlineStr">
        <is>
          <t>export-for-reuse</t>
        </is>
      </c>
      <c r="L3421" s="465" t="inlineStr">
        <is>
          <t>reactive</t>
        </is>
      </c>
      <c r="M3421" s="465" t="inlineStr">
        <is>
          <t>Nmix</t>
        </is>
      </c>
      <c r="N3421" s="466" t="n">
        <v>0.08347786</v>
      </c>
      <c r="O3421" s="467" t="n">
        <v>0.2056761620134239</v>
      </c>
      <c r="P3421" s="468" t="n">
        <v>2001</v>
      </c>
      <c r="Q3421" s="469" t="inlineStr">
        <is>
          <t>SSB</t>
        </is>
      </c>
      <c r="R3421" s="469" t="inlineStr">
        <is>
          <t>ok</t>
        </is>
      </c>
      <c r="S3421" s="469" t="inlineStr">
        <is>
          <t>text</t>
        </is>
      </c>
      <c r="T3421" s="476" t="inlineStr">
        <is>
          <t>Norway</t>
        </is>
      </c>
      <c r="U3421" s="475" t="inlineStr">
        <is>
          <t>recycling</t>
        </is>
      </c>
      <c r="V3421" s="465">
        <f>(#REF!*#REF!)^2</f>
        <v/>
      </c>
    </row>
    <row r="3422" ht="16" customHeight="1">
      <c r="B3422" s="5" t="inlineStr">
        <is>
          <t>PR.WW-AG.SM</t>
        </is>
      </c>
      <c r="C3422" s="5" t="inlineStr">
        <is>
          <t>PR.WW-AG.SM-Sewage sludge fertilizer-Nmix</t>
        </is>
      </c>
      <c r="D3422" s="5" t="inlineStr">
        <is>
          <t>PR</t>
        </is>
      </c>
      <c r="E3422" s="5" t="inlineStr">
        <is>
          <t>WW</t>
        </is>
      </c>
      <c r="F3422" s="5">
        <f>VLOOKUP(E3422,'5.a Definitions'!E:F,2,FALSE)</f>
        <v/>
      </c>
      <c r="G3422" s="5" t="inlineStr">
        <is>
          <t>AG</t>
        </is>
      </c>
      <c r="H3422" s="5" t="inlineStr">
        <is>
          <t>SM</t>
        </is>
      </c>
      <c r="I3422" s="5">
        <f>VLOOKUP(H3422,'5.a Definitions'!E:F,2,FALSE)</f>
        <v/>
      </c>
      <c r="J3422" s="465" t="inlineStr">
        <is>
          <t xml:space="preserve"> Sewage sludge fertilizer </t>
        </is>
      </c>
      <c r="K3422" s="465" t="inlineStr">
        <is>
          <t xml:space="preserve"> sewage sludge fertilizer </t>
        </is>
      </c>
      <c r="L3422" s="465" t="inlineStr">
        <is>
          <t xml:space="preserve"> reactive </t>
        </is>
      </c>
      <c r="M3422" s="465" t="inlineStr">
        <is>
          <t xml:space="preserve"> Nmix </t>
        </is>
      </c>
      <c r="N3422" s="466" t="n">
        <v>1.634418</v>
      </c>
      <c r="O3422" s="467" t="n">
        <v>0.6332776129872021</v>
      </c>
      <c r="P3422" s="468" t="n">
        <v>2001</v>
      </c>
      <c r="Q3422" s="469" t="inlineStr">
        <is>
          <t>SSB tab 05279</t>
        </is>
      </c>
      <c r="R3422" s="469" t="inlineStr">
        <is>
          <t>ok</t>
        </is>
      </c>
      <c r="S3422" s="469" t="inlineStr">
        <is>
          <t xml:space="preserve"> text </t>
        </is>
      </c>
      <c r="T3422" s="426" t="inlineStr">
        <is>
          <t>Norway</t>
        </is>
      </c>
      <c r="U3422" s="5" t="inlineStr">
        <is>
          <t>recycling</t>
        </is>
      </c>
      <c r="V3422" s="465" t="n">
        <v>0.04</v>
      </c>
    </row>
    <row r="3423" ht="16" customHeight="1">
      <c r="B3423" s="475" t="inlineStr">
        <is>
          <t>PR.WW-HS.HS</t>
        </is>
      </c>
      <c r="C3423" s="475" t="inlineStr">
        <is>
          <t xml:space="preserve">PR.WW-HS.HS-Sewage sludge fertilizer-Nmix </t>
        </is>
      </c>
      <c r="D3423" s="475" t="inlineStr">
        <is>
          <t>PR</t>
        </is>
      </c>
      <c r="E3423" s="475" t="inlineStr">
        <is>
          <t>WW</t>
        </is>
      </c>
      <c r="F3423" s="5">
        <f>VLOOKUP(E3423,'5.a Definitions'!E:F,2,FALSE)</f>
        <v/>
      </c>
      <c r="G3423" s="475" t="inlineStr">
        <is>
          <t>HS</t>
        </is>
      </c>
      <c r="H3423" s="475" t="inlineStr">
        <is>
          <t>HS</t>
        </is>
      </c>
      <c r="I3423" s="5">
        <f>VLOOKUP(H3423,'5.a Definitions'!E:F,2,FALSE)</f>
        <v/>
      </c>
      <c r="J3423" s="465" t="inlineStr">
        <is>
          <t>Sewage sludge fertilizer</t>
        </is>
      </c>
      <c r="K3423" s="465" t="inlineStr">
        <is>
          <t>sewage sludge fertilizer</t>
        </is>
      </c>
      <c r="L3423" s="465" t="inlineStr">
        <is>
          <t>reactive</t>
        </is>
      </c>
      <c r="M3423" s="465" t="inlineStr">
        <is>
          <t>Nmix</t>
        </is>
      </c>
      <c r="N3423" s="466" t="n">
        <v>0.4607309999999999</v>
      </c>
      <c r="O3423" s="467" t="n">
        <v>0.6332776129872022</v>
      </c>
      <c r="P3423" s="468" t="n">
        <v>2001</v>
      </c>
      <c r="Q3423" s="469" t="inlineStr">
        <is>
          <t>SSB table 05279</t>
        </is>
      </c>
      <c r="R3423" s="469" t="inlineStr">
        <is>
          <t>ok</t>
        </is>
      </c>
      <c r="S3423" s="469" t="inlineStr">
        <is>
          <t>text</t>
        </is>
      </c>
      <c r="T3423" s="476" t="inlineStr">
        <is>
          <t>Norway</t>
        </is>
      </c>
      <c r="U3423" s="5" t="inlineStr">
        <is>
          <t>recycling</t>
        </is>
      </c>
      <c r="V3423" s="465">
        <f>(O3043*N3043)^2</f>
        <v/>
      </c>
    </row>
    <row r="3424" ht="16" customHeight="1">
      <c r="B3424" s="475" t="inlineStr">
        <is>
          <t>PR.WW-PR.SO</t>
        </is>
      </c>
      <c r="C3424" s="475" t="inlineStr">
        <is>
          <t xml:space="preserve">PR.WW-PR.SO-Sewage sludge landfill-Nmix </t>
        </is>
      </c>
      <c r="D3424" s="475" t="inlineStr">
        <is>
          <t>PR</t>
        </is>
      </c>
      <c r="E3424" s="475" t="inlineStr">
        <is>
          <t>WW</t>
        </is>
      </c>
      <c r="F3424" s="5">
        <f>VLOOKUP(E3424,'5.a Definitions'!E:F,2,FALSE)</f>
        <v/>
      </c>
      <c r="G3424" s="475" t="inlineStr">
        <is>
          <t>PR</t>
        </is>
      </c>
      <c r="H3424" s="475" t="inlineStr">
        <is>
          <t>SO</t>
        </is>
      </c>
      <c r="I3424" s="5">
        <f>VLOOKUP(H3424,'5.a Definitions'!E:F,2,FALSE)</f>
        <v/>
      </c>
      <c r="J3424" s="465" t="inlineStr">
        <is>
          <t>Sewage sludge landfill</t>
        </is>
      </c>
      <c r="K3424" s="465" t="inlineStr">
        <is>
          <t>sewage sludge landfill</t>
        </is>
      </c>
      <c r="L3424" s="465" t="inlineStr">
        <is>
          <t>reactive</t>
        </is>
      </c>
      <c r="M3424" s="465" t="inlineStr">
        <is>
          <t>Nmix</t>
        </is>
      </c>
      <c r="N3424" s="466" t="n">
        <v>0.221958</v>
      </c>
      <c r="O3424" s="467" t="n">
        <v>0.608795529747002</v>
      </c>
      <c r="P3424" s="468" t="n">
        <v>2001</v>
      </c>
      <c r="Q3424" s="469" t="inlineStr">
        <is>
          <t>SSB table 05279</t>
        </is>
      </c>
      <c r="R3424" s="469" t="inlineStr">
        <is>
          <t>ok</t>
        </is>
      </c>
      <c r="S3424" s="469" t="inlineStr">
        <is>
          <t>text</t>
        </is>
      </c>
      <c r="T3424" s="476" t="inlineStr">
        <is>
          <t>Norway</t>
        </is>
      </c>
      <c r="U3424" s="465" t="inlineStr">
        <is>
          <t>N wasted</t>
        </is>
      </c>
      <c r="V3424" s="465">
        <f>(O3050*N3050)^2</f>
        <v/>
      </c>
    </row>
    <row r="3425" ht="16" customHeight="1">
      <c r="B3425" s="5" t="inlineStr">
        <is>
          <t>PR.WW-AT.AT</t>
        </is>
      </c>
      <c r="C3425" s="5" t="inlineStr">
        <is>
          <t>PR.WW-AT.AT-Emissions-NH3</t>
        </is>
      </c>
      <c r="D3425" s="5" t="inlineStr">
        <is>
          <t>PR</t>
        </is>
      </c>
      <c r="E3425" s="5" t="inlineStr">
        <is>
          <t>WW</t>
        </is>
      </c>
      <c r="F3425" s="5">
        <f>VLOOKUP(E3425,'5.a Definitions'!E:F,2,FALSE)</f>
        <v/>
      </c>
      <c r="G3425" s="5" t="inlineStr">
        <is>
          <t>AT</t>
        </is>
      </c>
      <c r="H3425" s="5" t="inlineStr">
        <is>
          <t>AT</t>
        </is>
      </c>
      <c r="I3425" s="5">
        <f>VLOOKUP(H3425,'5.a Definitions'!E:F,2,FALSE)</f>
        <v/>
      </c>
      <c r="J3425" s="465" t="inlineStr">
        <is>
          <t xml:space="preserve"> Emissions </t>
        </is>
      </c>
      <c r="K3425" s="465" t="inlineStr">
        <is>
          <t xml:space="preserve"> wastewater emissions </t>
        </is>
      </c>
      <c r="L3425" s="465" t="inlineStr">
        <is>
          <t xml:space="preserve"> reactive </t>
        </is>
      </c>
      <c r="M3425" s="465" t="inlineStr">
        <is>
          <t xml:space="preserve"> NH3 </t>
        </is>
      </c>
      <c r="N3425" s="466" t="n">
        <v>0</v>
      </c>
      <c r="O3425" s="467" t="n">
        <v>0.5</v>
      </c>
      <c r="P3425" s="468" t="n">
        <v>2001</v>
      </c>
      <c r="Q3425" s="469" t="inlineStr">
        <is>
          <t>CRLTAP Inventory Submissions</t>
        </is>
      </c>
      <c r="R3425" s="469" t="inlineStr">
        <is>
          <t>ok</t>
        </is>
      </c>
      <c r="S3425" s="469" t="inlineStr">
        <is>
          <t xml:space="preserve"> text </t>
        </is>
      </c>
      <c r="T3425" s="426" t="inlineStr">
        <is>
          <t>Norway</t>
        </is>
      </c>
      <c r="U3425" s="465" t="inlineStr">
        <is>
          <t xml:space="preserve"> N wasted </t>
        </is>
      </c>
      <c r="V3425" s="465" t="n">
        <v>0.04</v>
      </c>
    </row>
    <row r="3426" ht="16" customHeight="1">
      <c r="B3426" s="5" t="inlineStr">
        <is>
          <t>PR.WW-AT.AT</t>
        </is>
      </c>
      <c r="C3426" s="5" t="inlineStr">
        <is>
          <t>PR.WW-AT.AT-Emissions-NOx</t>
        </is>
      </c>
      <c r="D3426" s="5" t="inlineStr">
        <is>
          <t>PR</t>
        </is>
      </c>
      <c r="E3426" s="5" t="inlineStr">
        <is>
          <t>WW</t>
        </is>
      </c>
      <c r="F3426" s="5">
        <f>VLOOKUP(E3426,'5.a Definitions'!E:F,2,FALSE)</f>
        <v/>
      </c>
      <c r="G3426" s="5" t="inlineStr">
        <is>
          <t>AT</t>
        </is>
      </c>
      <c r="H3426" s="5" t="inlineStr">
        <is>
          <t>AT</t>
        </is>
      </c>
      <c r="I3426" s="5">
        <f>VLOOKUP(H3426,'5.a Definitions'!E:F,2,FALSE)</f>
        <v/>
      </c>
      <c r="J3426" s="465" t="inlineStr">
        <is>
          <t xml:space="preserve"> Emissions </t>
        </is>
      </c>
      <c r="K3426" s="465" t="inlineStr">
        <is>
          <t xml:space="preserve"> wastewater emissions </t>
        </is>
      </c>
      <c r="L3426" s="465" t="inlineStr">
        <is>
          <t xml:space="preserve"> reactive </t>
        </is>
      </c>
      <c r="M3426" s="465" t="inlineStr">
        <is>
          <t xml:space="preserve"> NOx </t>
        </is>
      </c>
      <c r="N3426" s="466" t="n">
        <v>0</v>
      </c>
      <c r="O3426" s="467" t="n">
        <v>0.5</v>
      </c>
      <c r="P3426" s="468" t="n">
        <v>2001</v>
      </c>
      <c r="Q3426" s="469" t="inlineStr">
        <is>
          <t>CRLTAP Inventory Submissions</t>
        </is>
      </c>
      <c r="R3426" s="469" t="inlineStr">
        <is>
          <t>ok</t>
        </is>
      </c>
      <c r="S3426" s="469" t="inlineStr">
        <is>
          <t xml:space="preserve"> text </t>
        </is>
      </c>
      <c r="T3426" s="426" t="inlineStr">
        <is>
          <t>Norway</t>
        </is>
      </c>
      <c r="U3426" s="465" t="inlineStr">
        <is>
          <t xml:space="preserve"> N wasted </t>
        </is>
      </c>
      <c r="V3426" s="465" t="n">
        <v>0.04</v>
      </c>
    </row>
    <row r="3427" ht="16" customHeight="1">
      <c r="B3427" s="5" t="inlineStr">
        <is>
          <t>PR.WW-AT.AT</t>
        </is>
      </c>
      <c r="C3427" s="5" t="inlineStr">
        <is>
          <t>PR.WW-AT.AT-Emissions-N2O</t>
        </is>
      </c>
      <c r="D3427" s="5" t="inlineStr">
        <is>
          <t>PR</t>
        </is>
      </c>
      <c r="E3427" s="5" t="inlineStr">
        <is>
          <t>WW</t>
        </is>
      </c>
      <c r="F3427" s="5">
        <f>VLOOKUP(E3427,'5.a Definitions'!E:F,2,FALSE)</f>
        <v/>
      </c>
      <c r="G3427" s="5" t="inlineStr">
        <is>
          <t>AT</t>
        </is>
      </c>
      <c r="H3427" s="5" t="inlineStr">
        <is>
          <t>AT</t>
        </is>
      </c>
      <c r="I3427" s="5">
        <f>VLOOKUP(H3427,'5.a Definitions'!E:F,2,FALSE)</f>
        <v/>
      </c>
      <c r="J3427" s="465" t="inlineStr">
        <is>
          <t xml:space="preserve"> Emissions </t>
        </is>
      </c>
      <c r="K3427" s="465" t="inlineStr">
        <is>
          <t xml:space="preserve"> wastewater emissions </t>
        </is>
      </c>
      <c r="L3427" s="465" t="inlineStr">
        <is>
          <t xml:space="preserve"> reactive </t>
        </is>
      </c>
      <c r="M3427" s="465" t="inlineStr">
        <is>
          <t xml:space="preserve"> N2O </t>
        </is>
      </c>
      <c r="N3427" s="466" t="n">
        <v>0.1010870846202286</v>
      </c>
      <c r="O3427" s="467" t="n">
        <v>0.5061731974017739</v>
      </c>
      <c r="P3427" s="468" t="n">
        <v>2001</v>
      </c>
      <c r="Q3427" s="469" t="inlineStr">
        <is>
          <t>UNFCCC CRT</t>
        </is>
      </c>
      <c r="R3427" s="469" t="inlineStr">
        <is>
          <t>ok</t>
        </is>
      </c>
      <c r="S3427" s="469" t="inlineStr">
        <is>
          <t xml:space="preserve"> text </t>
        </is>
      </c>
      <c r="T3427" s="426" t="inlineStr">
        <is>
          <t>Norway</t>
        </is>
      </c>
      <c r="U3427" s="465" t="inlineStr">
        <is>
          <t xml:space="preserve"> N wasted </t>
        </is>
      </c>
      <c r="V3427" s="465" t="n">
        <v>0.04</v>
      </c>
    </row>
    <row r="3428" ht="16" customHeight="1">
      <c r="B3428" s="5" t="inlineStr">
        <is>
          <t>PR.WW-AT.AT</t>
        </is>
      </c>
      <c r="C3428" s="5" t="inlineStr">
        <is>
          <t>PR.WW-AT.AT-Emissions-N2</t>
        </is>
      </c>
      <c r="D3428" s="5" t="inlineStr">
        <is>
          <t>PR</t>
        </is>
      </c>
      <c r="E3428" s="5" t="inlineStr">
        <is>
          <t>WW</t>
        </is>
      </c>
      <c r="F3428" s="5">
        <f>VLOOKUP(E3428,'5.a Definitions'!E:F,2,FALSE)</f>
        <v/>
      </c>
      <c r="G3428" s="5" t="inlineStr">
        <is>
          <t>AT</t>
        </is>
      </c>
      <c r="H3428" s="5" t="inlineStr">
        <is>
          <t>AT</t>
        </is>
      </c>
      <c r="I3428" s="5">
        <f>VLOOKUP(H3428,'5.a Definitions'!E:F,2,FALSE)</f>
        <v/>
      </c>
      <c r="J3428" s="465" t="inlineStr">
        <is>
          <t xml:space="preserve"> Emissions </t>
        </is>
      </c>
      <c r="K3428" s="465" t="inlineStr">
        <is>
          <t xml:space="preserve"> wastewater emissions </t>
        </is>
      </c>
      <c r="L3428" s="465" t="inlineStr">
        <is>
          <t xml:space="preserve"> inert </t>
        </is>
      </c>
      <c r="M3428" s="465" t="inlineStr">
        <is>
          <t xml:space="preserve"> N2 </t>
        </is>
      </c>
      <c r="N3428" s="466" t="n">
        <v>1.585694132565789</v>
      </c>
      <c r="O3428" s="467" t="n">
        <v>0.6521462263877729</v>
      </c>
      <c r="P3428" s="468" t="n">
        <v>2001</v>
      </c>
      <c r="Q3428" s="469" t="inlineStr">
        <is>
          <t>treatment plant reports (norskeutslipp.no / veas.nu)</t>
        </is>
      </c>
      <c r="R3428" s="469" t="inlineStr">
        <is>
          <t>ok</t>
        </is>
      </c>
      <c r="S3428" s="469" t="inlineStr">
        <is>
          <t xml:space="preserve"> text </t>
        </is>
      </c>
      <c r="T3428" s="426" t="inlineStr">
        <is>
          <t>Norway</t>
        </is>
      </c>
      <c r="U3428" s="465" t="inlineStr">
        <is>
          <t xml:space="preserve"> N wasted </t>
        </is>
      </c>
      <c r="V3428" s="465" t="n">
        <v>0.04</v>
      </c>
    </row>
    <row r="3429" ht="16" customHeight="1" thickBot="1">
      <c r="B3429" s="6" t="inlineStr">
        <is>
          <t>PR.WW-HY.CW</t>
        </is>
      </c>
      <c r="C3429" s="6" t="inlineStr">
        <is>
          <t>PR.WW-HY.CW-Treated wastewater discharge-Nmix</t>
        </is>
      </c>
      <c r="D3429" s="6" t="inlineStr">
        <is>
          <t>PR</t>
        </is>
      </c>
      <c r="E3429" s="6" t="inlineStr">
        <is>
          <t>WW</t>
        </is>
      </c>
      <c r="F3429" s="5">
        <f>VLOOKUP(E3429,'5.a Definitions'!E:F,2,FALSE)</f>
        <v/>
      </c>
      <c r="G3429" s="6" t="inlineStr">
        <is>
          <t>HY</t>
        </is>
      </c>
      <c r="H3429" s="6" t="inlineStr">
        <is>
          <t>CW</t>
        </is>
      </c>
      <c r="I3429" s="5">
        <f>VLOOKUP(H3429,'5.a Definitions'!E:F,2,FALSE)</f>
        <v/>
      </c>
      <c r="J3429" s="470" t="inlineStr">
        <is>
          <t xml:space="preserve"> Treated wastewater discharge </t>
        </is>
      </c>
      <c r="K3429" s="470" t="inlineStr">
        <is>
          <t xml:space="preserve"> treated wastewater to coastal water </t>
        </is>
      </c>
      <c r="L3429" s="470" t="inlineStr">
        <is>
          <t xml:space="preserve"> reactive </t>
        </is>
      </c>
      <c r="M3429" s="470" t="inlineStr">
        <is>
          <t xml:space="preserve"> Nmix </t>
        </is>
      </c>
      <c r="N3429" s="466" t="n">
        <v>16.7</v>
      </c>
      <c r="O3429" s="471" t="n">
        <v>0.3158574364169626</v>
      </c>
      <c r="P3429" s="468" t="n">
        <v>2001</v>
      </c>
      <c r="Q3429" s="472" t="inlineStr">
        <is>
          <t>SSB table 05280</t>
        </is>
      </c>
      <c r="R3429" s="469" t="inlineStr">
        <is>
          <t>ok</t>
        </is>
      </c>
      <c r="S3429" s="472" t="inlineStr">
        <is>
          <t xml:space="preserve"> text </t>
        </is>
      </c>
      <c r="T3429" s="426" t="inlineStr">
        <is>
          <t>Norway</t>
        </is>
      </c>
      <c r="U3429" s="470" t="inlineStr">
        <is>
          <t xml:space="preserve"> N wasted </t>
        </is>
      </c>
      <c r="V3429" s="470" t="n">
        <v>0.04</v>
      </c>
    </row>
    <row r="3430" ht="16" customHeight="1">
      <c r="A3430" s="489" t="inlineStr">
        <is>
          <t>Humans and Settlements</t>
        </is>
      </c>
      <c r="B3430" s="5" t="inlineStr">
        <is>
          <t>HS.HS-PR.SO</t>
        </is>
      </c>
      <c r="C3430" s="5" t="inlineStr">
        <is>
          <t>HS.HS-PR.SO-Household waste-Nmix</t>
        </is>
      </c>
      <c r="D3430" s="5" t="inlineStr">
        <is>
          <t>HS</t>
        </is>
      </c>
      <c r="E3430" s="5" t="inlineStr">
        <is>
          <t>HS</t>
        </is>
      </c>
      <c r="F3430" s="5">
        <f>VLOOKUP(E3430,'5.a Definitions'!E:F,2,FALSE)</f>
        <v/>
      </c>
      <c r="G3430" s="5" t="inlineStr">
        <is>
          <t>PR</t>
        </is>
      </c>
      <c r="H3430" s="5" t="inlineStr">
        <is>
          <t>SO</t>
        </is>
      </c>
      <c r="I3430" s="5">
        <f>VLOOKUP(H3430,'5.a Definitions'!E:F,2,FALSE)</f>
        <v/>
      </c>
      <c r="J3430" s="465" t="inlineStr">
        <is>
          <t xml:space="preserve"> Household waste </t>
        </is>
      </c>
      <c r="K3430" s="465" t="inlineStr">
        <is>
          <t xml:space="preserve"> household waste </t>
        </is>
      </c>
      <c r="L3430" s="465" t="inlineStr">
        <is>
          <t xml:space="preserve"> reactive </t>
        </is>
      </c>
      <c r="M3430" s="465" t="inlineStr">
        <is>
          <t xml:space="preserve"> Nmix </t>
        </is>
      </c>
      <c r="N3430" s="466" t="n">
        <v>20.62625202734736</v>
      </c>
      <c r="O3430" s="467" t="n">
        <v>0.3738319449176046</v>
      </c>
      <c r="P3430" s="468" t="n">
        <v>2001</v>
      </c>
      <c r="Q3430" s="469" t="inlineStr">
        <is>
          <t>SSB</t>
        </is>
      </c>
      <c r="R3430" s="469" t="inlineStr">
        <is>
          <t>ok</t>
        </is>
      </c>
      <c r="S3430" s="469" t="inlineStr">
        <is>
          <t xml:space="preserve"> text </t>
        </is>
      </c>
      <c r="T3430" s="426" t="inlineStr">
        <is>
          <t>Norway</t>
        </is>
      </c>
      <c r="U3430" s="465" t="inlineStr">
        <is>
          <t xml:space="preserve"> N wasted </t>
        </is>
      </c>
      <c r="V3430" s="465" t="n">
        <v>0.04</v>
      </c>
    </row>
    <row r="3431" ht="16" customHeight="1">
      <c r="B3431" s="5" t="inlineStr">
        <is>
          <t>HS.HS-PR.WW</t>
        </is>
      </c>
      <c r="C3431" s="5" t="inlineStr">
        <is>
          <t>HS.HS-PR.WW-Municipal wastewater-Nmix</t>
        </is>
      </c>
      <c r="D3431" s="5" t="inlineStr">
        <is>
          <t>HS</t>
        </is>
      </c>
      <c r="E3431" s="5" t="inlineStr">
        <is>
          <t>HS</t>
        </is>
      </c>
      <c r="F3431" s="5">
        <f>VLOOKUP(E3431,'5.a Definitions'!E:F,2,FALSE)</f>
        <v/>
      </c>
      <c r="G3431" s="5" t="inlineStr">
        <is>
          <t>PR</t>
        </is>
      </c>
      <c r="H3431" s="5" t="inlineStr">
        <is>
          <t>WW</t>
        </is>
      </c>
      <c r="I3431" s="5">
        <f>VLOOKUP(H3431,'5.a Definitions'!E:F,2,FALSE)</f>
        <v/>
      </c>
      <c r="J3431" s="465" t="inlineStr">
        <is>
          <t xml:space="preserve"> Municipal wastewater </t>
        </is>
      </c>
      <c r="K3431" s="465" t="inlineStr">
        <is>
          <t xml:space="preserve"> municipal wastewater </t>
        </is>
      </c>
      <c r="L3431" s="465" t="inlineStr">
        <is>
          <t xml:space="preserve"> reactive </t>
        </is>
      </c>
      <c r="M3431" s="465" t="inlineStr">
        <is>
          <t xml:space="preserve"> Nmix </t>
        </is>
      </c>
      <c r="N3431" s="466" t="n">
        <v>20.53566816</v>
      </c>
      <c r="O3431" s="467" t="n">
        <v>0.1024894902038084</v>
      </c>
      <c r="P3431" s="468" t="n">
        <v>2001</v>
      </c>
      <c r="Q3431" s="469" t="inlineStr">
        <is>
          <t>SSB table 06913</t>
        </is>
      </c>
      <c r="R3431" s="469" t="inlineStr">
        <is>
          <t>ok</t>
        </is>
      </c>
      <c r="S3431" s="469" t="inlineStr">
        <is>
          <t xml:space="preserve"> text </t>
        </is>
      </c>
      <c r="T3431" s="426" t="inlineStr">
        <is>
          <t>Norway</t>
        </is>
      </c>
      <c r="U3431" s="465" t="inlineStr">
        <is>
          <t xml:space="preserve"> N wasted </t>
        </is>
      </c>
      <c r="V3431" s="465" t="n">
        <v>0.04</v>
      </c>
    </row>
    <row r="3432" ht="16" customHeight="1">
      <c r="B3432" s="5" t="inlineStr">
        <is>
          <t>HS.HS-AT.AT</t>
        </is>
      </c>
      <c r="C3432" s="5" t="inlineStr">
        <is>
          <t>HS.HS-AT.AT-Emissions-NH3</t>
        </is>
      </c>
      <c r="D3432" s="5" t="inlineStr">
        <is>
          <t>HS</t>
        </is>
      </c>
      <c r="E3432" s="5" t="inlineStr">
        <is>
          <t>HS</t>
        </is>
      </c>
      <c r="F3432" s="5">
        <f>VLOOKUP(E3432,'5.a Definitions'!E:F,2,FALSE)</f>
        <v/>
      </c>
      <c r="G3432" s="5" t="inlineStr">
        <is>
          <t>AT</t>
        </is>
      </c>
      <c r="H3432" s="5" t="inlineStr">
        <is>
          <t>AT</t>
        </is>
      </c>
      <c r="I3432" s="5">
        <f>VLOOKUP(H3432,'5.a Definitions'!E:F,2,FALSE)</f>
        <v/>
      </c>
      <c r="J3432" s="465" t="inlineStr">
        <is>
          <t xml:space="preserve"> Emissions </t>
        </is>
      </c>
      <c r="K3432" s="465" t="inlineStr">
        <is>
          <t xml:space="preserve"> human NH3 emissions </t>
        </is>
      </c>
      <c r="L3432" s="465" t="inlineStr">
        <is>
          <t xml:space="preserve"> reactive </t>
        </is>
      </c>
      <c r="M3432" s="465" t="inlineStr">
        <is>
          <t xml:space="preserve"> NH3 </t>
        </is>
      </c>
      <c r="N3432" s="466" t="n">
        <v>0.09787063580884001</v>
      </c>
      <c r="O3432" s="467" t="n">
        <v>0.1684257930081293</v>
      </c>
      <c r="P3432" s="468" t="n">
        <v>2001</v>
      </c>
      <c r="Q3432" s="469" t="inlineStr">
        <is>
          <t>SSB table 07459 &amp; 05307</t>
        </is>
      </c>
      <c r="R3432" s="469" t="inlineStr">
        <is>
          <t>ok</t>
        </is>
      </c>
      <c r="S3432" s="469" t="inlineStr">
        <is>
          <t xml:space="preserve"> text </t>
        </is>
      </c>
      <c r="T3432" s="426" t="inlineStr">
        <is>
          <t>Norway</t>
        </is>
      </c>
      <c r="U3432" s="465" t="inlineStr">
        <is>
          <t xml:space="preserve"> N wasted </t>
        </is>
      </c>
      <c r="V3432" s="465" t="n">
        <v>0.04</v>
      </c>
    </row>
    <row r="3433" ht="16" customHeight="1">
      <c r="B3433" s="5" t="inlineStr">
        <is>
          <t>HS.HS-AT.AT</t>
        </is>
      </c>
      <c r="C3433" s="5" t="inlineStr">
        <is>
          <t>HS.HS-AT.AT-LUC emissions-NH3</t>
        </is>
      </c>
      <c r="D3433" s="5" t="inlineStr">
        <is>
          <t>HS</t>
        </is>
      </c>
      <c r="E3433" s="5" t="inlineStr">
        <is>
          <t>HS</t>
        </is>
      </c>
      <c r="F3433" s="5">
        <f>VLOOKUP(E3433,'5.a Definitions'!E:F,2,FALSE)</f>
        <v/>
      </c>
      <c r="G3433" s="5" t="inlineStr">
        <is>
          <t>AT</t>
        </is>
      </c>
      <c r="H3433" s="5" t="inlineStr">
        <is>
          <t>AT</t>
        </is>
      </c>
      <c r="I3433" s="5">
        <f>VLOOKUP(H3433,'5.a Definitions'!E:F,2,FALSE)</f>
        <v/>
      </c>
      <c r="J3433" s="465" t="inlineStr">
        <is>
          <t xml:space="preserve"> LUC emissions </t>
        </is>
      </c>
      <c r="K3433" s="465" t="inlineStr">
        <is>
          <t xml:space="preserve"> LUC emissions </t>
        </is>
      </c>
      <c r="L3433" s="465" t="inlineStr">
        <is>
          <t xml:space="preserve"> reactive </t>
        </is>
      </c>
      <c r="M3433" s="465" t="inlineStr">
        <is>
          <t xml:space="preserve"> NH3 </t>
        </is>
      </c>
      <c r="N3433" s="466" t="inlineStr">
        <is>
          <t>nan</t>
        </is>
      </c>
      <c r="O3433" s="467" t="n">
        <v>0.2</v>
      </c>
      <c r="P3433" s="468" t="n">
        <v>2001</v>
      </c>
      <c r="Q3433" s="469" t="inlineStr">
        <is>
          <t>no data</t>
        </is>
      </c>
      <c r="R3433" s="469" t="inlineStr">
        <is>
          <t>not done</t>
        </is>
      </c>
      <c r="S3433" s="469" t="inlineStr">
        <is>
          <t xml:space="preserve"> text </t>
        </is>
      </c>
      <c r="T3433" s="426" t="inlineStr">
        <is>
          <t>Norway</t>
        </is>
      </c>
      <c r="U3433" s="465" t="inlineStr">
        <is>
          <t xml:space="preserve"> N wasted </t>
        </is>
      </c>
      <c r="V3433" s="465" t="n">
        <v>0.04</v>
      </c>
    </row>
    <row r="3434" ht="16" customHeight="1">
      <c r="B3434" s="5" t="inlineStr">
        <is>
          <t>HS.HS-AT.AT</t>
        </is>
      </c>
      <c r="C3434" s="5" t="inlineStr">
        <is>
          <t>HS.HS-AT.AT-LUC emissions-NOx</t>
        </is>
      </c>
      <c r="D3434" s="5" t="inlineStr">
        <is>
          <t>HS</t>
        </is>
      </c>
      <c r="E3434" s="5" t="inlineStr">
        <is>
          <t>HS</t>
        </is>
      </c>
      <c r="F3434" s="5">
        <f>VLOOKUP(E3434,'5.a Definitions'!E:F,2,FALSE)</f>
        <v/>
      </c>
      <c r="G3434" s="5" t="inlineStr">
        <is>
          <t>AT</t>
        </is>
      </c>
      <c r="H3434" s="5" t="inlineStr">
        <is>
          <t>AT</t>
        </is>
      </c>
      <c r="I3434" s="5">
        <f>VLOOKUP(H3434,'5.a Definitions'!E:F,2,FALSE)</f>
        <v/>
      </c>
      <c r="J3434" s="465" t="inlineStr">
        <is>
          <t xml:space="preserve"> LUC emissions </t>
        </is>
      </c>
      <c r="K3434" s="465" t="inlineStr">
        <is>
          <t xml:space="preserve"> LUC emissions </t>
        </is>
      </c>
      <c r="L3434" s="465" t="inlineStr">
        <is>
          <t xml:space="preserve"> reactive </t>
        </is>
      </c>
      <c r="M3434" s="465" t="inlineStr">
        <is>
          <t xml:space="preserve"> NOx </t>
        </is>
      </c>
      <c r="N3434" s="466" t="inlineStr">
        <is>
          <t>nan</t>
        </is>
      </c>
      <c r="O3434" s="467" t="n">
        <v>0.2</v>
      </c>
      <c r="P3434" s="468" t="n">
        <v>2001</v>
      </c>
      <c r="Q3434" s="469" t="inlineStr">
        <is>
          <t>no data</t>
        </is>
      </c>
      <c r="R3434" s="469" t="inlineStr">
        <is>
          <t>not done</t>
        </is>
      </c>
      <c r="S3434" s="469" t="inlineStr">
        <is>
          <t xml:space="preserve"> text </t>
        </is>
      </c>
      <c r="T3434" s="426" t="inlineStr">
        <is>
          <t>Norway</t>
        </is>
      </c>
      <c r="U3434" s="465" t="inlineStr">
        <is>
          <t xml:space="preserve"> N wasted </t>
        </is>
      </c>
      <c r="V3434" s="465" t="n">
        <v>0.04</v>
      </c>
    </row>
    <row r="3435" ht="16" customHeight="1">
      <c r="B3435" s="5" t="inlineStr">
        <is>
          <t>HS.HS-AT.AT</t>
        </is>
      </c>
      <c r="C3435" s="5" t="inlineStr">
        <is>
          <t>HS.HS-AT.AT-LUC emissions-N2O</t>
        </is>
      </c>
      <c r="D3435" s="5" t="inlineStr">
        <is>
          <t>HS</t>
        </is>
      </c>
      <c r="E3435" s="5" t="inlineStr">
        <is>
          <t>HS</t>
        </is>
      </c>
      <c r="F3435" s="5">
        <f>VLOOKUP(E3435,'5.a Definitions'!E:F,2,FALSE)</f>
        <v/>
      </c>
      <c r="G3435" s="5" t="inlineStr">
        <is>
          <t>AT</t>
        </is>
      </c>
      <c r="H3435" s="5" t="inlineStr">
        <is>
          <t>AT</t>
        </is>
      </c>
      <c r="I3435" s="5">
        <f>VLOOKUP(H3435,'5.a Definitions'!E:F,2,FALSE)</f>
        <v/>
      </c>
      <c r="J3435" s="465" t="inlineStr">
        <is>
          <t xml:space="preserve"> LUC emissions </t>
        </is>
      </c>
      <c r="K3435" s="465" t="inlineStr">
        <is>
          <t xml:space="preserve"> LUC emissions </t>
        </is>
      </c>
      <c r="L3435" s="465" t="inlineStr">
        <is>
          <t xml:space="preserve"> reactive </t>
        </is>
      </c>
      <c r="M3435" s="465" t="inlineStr">
        <is>
          <t xml:space="preserve"> N2O </t>
        </is>
      </c>
      <c r="N3435" s="466" t="n">
        <v>0.08300186565638654</v>
      </c>
      <c r="O3435" s="467" t="n">
        <v>1.261544563046772</v>
      </c>
      <c r="P3435" s="468" t="n">
        <v>2001</v>
      </c>
      <c r="Q3435" s="469" t="inlineStr">
        <is>
          <t>UNFCCC CRT</t>
        </is>
      </c>
      <c r="R3435" s="469" t="inlineStr">
        <is>
          <t>ok</t>
        </is>
      </c>
      <c r="S3435" s="469" t="inlineStr">
        <is>
          <t xml:space="preserve"> text </t>
        </is>
      </c>
      <c r="T3435" s="426" t="inlineStr">
        <is>
          <t>Norway</t>
        </is>
      </c>
      <c r="U3435" s="465" t="inlineStr">
        <is>
          <t xml:space="preserve"> N wasted </t>
        </is>
      </c>
      <c r="V3435" s="465" t="n">
        <v>0.04</v>
      </c>
    </row>
    <row r="3436" ht="16" customHeight="1">
      <c r="B3436" s="5" t="inlineStr">
        <is>
          <t>HS.HS-HY.SW</t>
        </is>
      </c>
      <c r="C3436" s="5" t="inlineStr">
        <is>
          <t>HS.HS-HY.SW-Untreated wastewater-Nmix</t>
        </is>
      </c>
      <c r="D3436" s="5" t="inlineStr">
        <is>
          <t>HS</t>
        </is>
      </c>
      <c r="E3436" s="5" t="inlineStr">
        <is>
          <t>HS</t>
        </is>
      </c>
      <c r="F3436" s="5">
        <f>VLOOKUP(E3436,'5.a Definitions'!E:F,2,FALSE)</f>
        <v/>
      </c>
      <c r="G3436" s="5" t="inlineStr">
        <is>
          <t>HY</t>
        </is>
      </c>
      <c r="H3436" s="5" t="inlineStr">
        <is>
          <t>SW</t>
        </is>
      </c>
      <c r="I3436" s="5">
        <f>VLOOKUP(H3436,'5.a Definitions'!E:F,2,FALSE)</f>
        <v/>
      </c>
      <c r="J3436" s="465" t="inlineStr">
        <is>
          <t xml:space="preserve"> Untreated wastewater </t>
        </is>
      </c>
      <c r="K3436" s="465" t="inlineStr">
        <is>
          <t xml:space="preserve"> untreated wastewater to groundwater </t>
        </is>
      </c>
      <c r="L3436" s="465" t="inlineStr">
        <is>
          <t xml:space="preserve"> reactive </t>
        </is>
      </c>
      <c r="M3436" s="465" t="inlineStr">
        <is>
          <t xml:space="preserve"> Nmix </t>
        </is>
      </c>
      <c r="N3436" s="466" t="n">
        <v>0</v>
      </c>
      <c r="O3436" s="467" t="n">
        <v>10</v>
      </c>
      <c r="P3436" s="468" t="n">
        <v>2001</v>
      </c>
      <c r="Q3436" s="469" t="inlineStr">
        <is>
          <t>neglected</t>
        </is>
      </c>
      <c r="R3436" s="469" t="inlineStr">
        <is>
          <t>ok</t>
        </is>
      </c>
      <c r="S3436" s="469" t="inlineStr">
        <is>
          <t xml:space="preserve"> text </t>
        </is>
      </c>
      <c r="T3436" s="426" t="inlineStr">
        <is>
          <t>Norway</t>
        </is>
      </c>
      <c r="U3436" s="465" t="inlineStr">
        <is>
          <t xml:space="preserve"> N wasted </t>
        </is>
      </c>
      <c r="V3436" s="465" t="n">
        <v>0.04</v>
      </c>
    </row>
    <row r="3437" ht="16" customHeight="1">
      <c r="B3437" s="475" t="inlineStr">
        <is>
          <t>HS.HS-HY.SW</t>
        </is>
      </c>
      <c r="C3437" s="475" t="inlineStr">
        <is>
          <t>HS.HS-HY.SW-Overland flow-Nmix</t>
        </is>
      </c>
      <c r="D3437" s="475" t="inlineStr">
        <is>
          <t>HS</t>
        </is>
      </c>
      <c r="E3437" s="475" t="inlineStr">
        <is>
          <t>HS</t>
        </is>
      </c>
      <c r="F3437" s="5">
        <f>VLOOKUP(E3437,'5.a Definitions'!E:F,2,FALSE)</f>
        <v/>
      </c>
      <c r="G3437" s="475" t="inlineStr">
        <is>
          <t>HY</t>
        </is>
      </c>
      <c r="H3437" s="475" t="inlineStr">
        <is>
          <t>SW</t>
        </is>
      </c>
      <c r="I3437" s="5">
        <f>VLOOKUP(H3437,'5.a Definitions'!E:F,2,FALSE)</f>
        <v/>
      </c>
      <c r="J3437" s="465" t="inlineStr">
        <is>
          <t>Overland flow</t>
        </is>
      </c>
      <c r="K3437" s="465" t="inlineStr">
        <is>
          <t>overland flow</t>
        </is>
      </c>
      <c r="L3437" s="465" t="inlineStr">
        <is>
          <t>reactive</t>
        </is>
      </c>
      <c r="M3437" s="465" t="inlineStr">
        <is>
          <t>Nmix</t>
        </is>
      </c>
      <c r="N3437" s="466" t="n">
        <v>6.8826</v>
      </c>
      <c r="O3437" s="467" t="n">
        <v>1.046742263716673</v>
      </c>
      <c r="P3437" s="468" t="n">
        <v>2001</v>
      </c>
      <c r="Q3437" s="469" t="inlineStr">
        <is>
          <t>Filled (held flat at the TEOTIL3 level; TEOTIL2 urban is constant): NIVA TEOTIL2, bias-corrected to TEOTIL3</t>
        </is>
      </c>
      <c r="R3437" s="469" t="inlineStr">
        <is>
          <t>ok</t>
        </is>
      </c>
      <c r="S3437" s="469" t="inlineStr">
        <is>
          <t>text</t>
        </is>
      </c>
      <c r="T3437" s="476" t="inlineStr">
        <is>
          <t>Norway</t>
        </is>
      </c>
      <c r="U3437" s="465" t="inlineStr">
        <is>
          <t>N wasted</t>
        </is>
      </c>
      <c r="V3437" s="465">
        <f>(O3084*N3084)^2</f>
        <v/>
      </c>
    </row>
    <row r="3438" ht="16" customHeight="1" thickBot="1">
      <c r="B3438" s="6" t="inlineStr">
        <is>
          <t>HS.HS-HY.CW</t>
        </is>
      </c>
      <c r="C3438" s="6" t="inlineStr">
        <is>
          <t>HS.HS-HY.CW-Untreated wastewater-Nmix</t>
        </is>
      </c>
      <c r="D3438" s="6" t="inlineStr">
        <is>
          <t>HS</t>
        </is>
      </c>
      <c r="E3438" s="6" t="inlineStr">
        <is>
          <t>HS</t>
        </is>
      </c>
      <c r="F3438" s="5">
        <f>VLOOKUP(E3438,'5.a Definitions'!E:F,2,FALSE)</f>
        <v/>
      </c>
      <c r="G3438" s="6" t="inlineStr">
        <is>
          <t>HY</t>
        </is>
      </c>
      <c r="H3438" s="6" t="inlineStr">
        <is>
          <t>CW</t>
        </is>
      </c>
      <c r="I3438" s="5">
        <f>VLOOKUP(H3438,'5.a Definitions'!E:F,2,FALSE)</f>
        <v/>
      </c>
      <c r="J3438" s="470" t="inlineStr">
        <is>
          <t xml:space="preserve"> Untreated wastewater </t>
        </is>
      </c>
      <c r="K3438" s="470" t="inlineStr">
        <is>
          <t xml:space="preserve"> untreated wastewater to coastal water </t>
        </is>
      </c>
      <c r="L3438" s="470" t="inlineStr">
        <is>
          <t xml:space="preserve"> reactive </t>
        </is>
      </c>
      <c r="M3438" s="470" t="inlineStr">
        <is>
          <t xml:space="preserve"> Nmix </t>
        </is>
      </c>
      <c r="N3438" s="466" t="n">
        <v>0</v>
      </c>
      <c r="O3438" s="471" t="n">
        <v>10</v>
      </c>
      <c r="P3438" s="468" t="n">
        <v>2001</v>
      </c>
      <c r="Q3438" s="472" t="inlineStr">
        <is>
          <t>neglected</t>
        </is>
      </c>
      <c r="R3438" s="469" t="inlineStr">
        <is>
          <t>ok</t>
        </is>
      </c>
      <c r="S3438" s="472" t="inlineStr">
        <is>
          <t xml:space="preserve"> text </t>
        </is>
      </c>
      <c r="T3438" s="426" t="inlineStr">
        <is>
          <t>Norway</t>
        </is>
      </c>
      <c r="U3438" s="470" t="inlineStr">
        <is>
          <t xml:space="preserve"> N wasted </t>
        </is>
      </c>
      <c r="V3438" s="470" t="n">
        <v>0.04</v>
      </c>
    </row>
    <row r="3439" ht="16" customHeight="1" thickBot="1">
      <c r="A3439" s="492" t="inlineStr">
        <is>
          <t>Atmosphere</t>
        </is>
      </c>
      <c r="B3439" s="5" t="inlineStr">
        <is>
          <t>AT.AT-MP.OP</t>
        </is>
      </c>
      <c r="C3439" s="5" t="inlineStr">
        <is>
          <t>AT.AT-MP.OP-Ammonia synthesis N2 fixation-N2</t>
        </is>
      </c>
      <c r="D3439" s="5" t="inlineStr">
        <is>
          <t>AT</t>
        </is>
      </c>
      <c r="E3439" s="5" t="inlineStr">
        <is>
          <t>AT</t>
        </is>
      </c>
      <c r="F3439" s="5">
        <f>VLOOKUP(E3439,'5.a Definitions'!E:F,2,FALSE)</f>
        <v/>
      </c>
      <c r="G3439" s="5" t="inlineStr">
        <is>
          <t>MP</t>
        </is>
      </c>
      <c r="H3439" s="5" t="inlineStr">
        <is>
          <t>OP</t>
        </is>
      </c>
      <c r="I3439" s="5">
        <f>VLOOKUP(H3439,'5.a Definitions'!E:F,2,FALSE)</f>
        <v/>
      </c>
      <c r="J3439" s="465" t="inlineStr">
        <is>
          <t xml:space="preserve"> Ammonia synthesis N2 fixation </t>
        </is>
      </c>
      <c r="K3439" s="465" t="inlineStr">
        <is>
          <t xml:space="preserve"> ammonia synthesis N2 fixation </t>
        </is>
      </c>
      <c r="L3439" s="465" t="inlineStr">
        <is>
          <t xml:space="preserve"> inert </t>
        </is>
      </c>
      <c r="M3439" s="465" t="inlineStr">
        <is>
          <t xml:space="preserve"> N2 </t>
        </is>
      </c>
      <c r="N3439" s="466" t="n">
        <v>366.1170168715578</v>
      </c>
      <c r="O3439" s="467" t="n">
        <v>0.3802576386504506</v>
      </c>
      <c r="P3439" s="468" t="n">
        <v>2001</v>
      </c>
      <c r="Q3439" s="469" t="inlineStr">
        <is>
          <t>FAOSTAT Fertilizer by nutrient + SSB (3-year moving average)</t>
        </is>
      </c>
      <c r="R3439" s="469" t="inlineStr">
        <is>
          <t>ok</t>
        </is>
      </c>
      <c r="S3439" s="469" t="inlineStr">
        <is>
          <t xml:space="preserve"> text </t>
        </is>
      </c>
      <c r="T3439" s="426" t="inlineStr">
        <is>
          <t>Norway</t>
        </is>
      </c>
      <c r="U3439" s="465" t="inlineStr">
        <is>
          <t xml:space="preserve"> - </t>
        </is>
      </c>
      <c r="V3439" s="465" t="n">
        <v>0.04</v>
      </c>
    </row>
    <row r="3440">
      <c r="B3440" s="5" t="inlineStr">
        <is>
          <t>AT.AT-AG.SM</t>
        </is>
      </c>
      <c r="C3440" s="5" t="inlineStr">
        <is>
          <t>AT.AT-AG.SM-Deposition-OXN</t>
        </is>
      </c>
      <c r="D3440" s="5" t="inlineStr">
        <is>
          <t>AT</t>
        </is>
      </c>
      <c r="E3440" s="5" t="inlineStr">
        <is>
          <t>AT</t>
        </is>
      </c>
      <c r="F3440" s="5">
        <f>VLOOKUP(E3440,'5.a Definitions'!E:F,2,FALSE)</f>
        <v/>
      </c>
      <c r="G3440" s="5" t="inlineStr">
        <is>
          <t>AG</t>
        </is>
      </c>
      <c r="H3440" s="5" t="inlineStr">
        <is>
          <t>SM</t>
        </is>
      </c>
      <c r="I3440" s="5">
        <f>VLOOKUP(H3440,'5.a Definitions'!E:F,2,FALSE)</f>
        <v/>
      </c>
      <c r="J3440" s="465" t="inlineStr">
        <is>
          <t xml:space="preserve"> Deposition </t>
        </is>
      </c>
      <c r="K3440" s="465" t="inlineStr">
        <is>
          <t xml:space="preserve"> deposition to agricultural soils </t>
        </is>
      </c>
      <c r="L3440" s="465" t="inlineStr">
        <is>
          <t xml:space="preserve"> reactive </t>
        </is>
      </c>
      <c r="M3440" s="465" t="inlineStr">
        <is>
          <t xml:space="preserve"> OXN </t>
        </is>
      </c>
      <c r="N3440" s="466" t="n">
        <v>3.457031150190385</v>
      </c>
      <c r="O3440" s="467" t="n">
        <v>0.3766115071511001</v>
      </c>
      <c r="P3440" s="468" t="n">
        <v>2001</v>
      </c>
      <c r="Q3440" s="469" t="inlineStr">
        <is>
          <t>NILU and geodata.no</t>
        </is>
      </c>
      <c r="R3440" s="469" t="inlineStr">
        <is>
          <t>ok</t>
        </is>
      </c>
      <c r="S3440" s="469" t="inlineStr">
        <is>
          <t xml:space="preserve"> text </t>
        </is>
      </c>
      <c r="T3440" s="426" t="inlineStr">
        <is>
          <t>Norway</t>
        </is>
      </c>
      <c r="U3440" s="465" t="inlineStr">
        <is>
          <t xml:space="preserve"> - </t>
        </is>
      </c>
      <c r="V3440" s="465" t="n">
        <v>0.04</v>
      </c>
    </row>
    <row r="3441">
      <c r="B3441" s="5" t="inlineStr">
        <is>
          <t>AT.AT-AG.SM</t>
        </is>
      </c>
      <c r="C3441" s="5" t="inlineStr">
        <is>
          <t>AT.AT-AG.SM-Deposition-RDN</t>
        </is>
      </c>
      <c r="D3441" s="5" t="inlineStr">
        <is>
          <t>AT</t>
        </is>
      </c>
      <c r="E3441" s="5" t="inlineStr">
        <is>
          <t>AT</t>
        </is>
      </c>
      <c r="F3441" s="5">
        <f>VLOOKUP(E3441,'5.a Definitions'!E:F,2,FALSE)</f>
        <v/>
      </c>
      <c r="G3441" s="5" t="inlineStr">
        <is>
          <t>AG</t>
        </is>
      </c>
      <c r="H3441" s="5" t="inlineStr">
        <is>
          <t>SM</t>
        </is>
      </c>
      <c r="I3441" s="5">
        <f>VLOOKUP(H3441,'5.a Definitions'!E:F,2,FALSE)</f>
        <v/>
      </c>
      <c r="J3441" s="465" t="inlineStr">
        <is>
          <t xml:space="preserve"> Deposition </t>
        </is>
      </c>
      <c r="K3441" s="465" t="inlineStr">
        <is>
          <t xml:space="preserve"> deposition to agricultural soils </t>
        </is>
      </c>
      <c r="L3441" s="465" t="inlineStr">
        <is>
          <t xml:space="preserve"> reactive </t>
        </is>
      </c>
      <c r="M3441" s="465" t="inlineStr">
        <is>
          <t xml:space="preserve"> RDN </t>
        </is>
      </c>
      <c r="N3441" s="466" t="n">
        <v>3.179394338446073</v>
      </c>
      <c r="O3441" s="467" t="n">
        <v>0.3766115071511001</v>
      </c>
      <c r="P3441" s="468" t="n">
        <v>2001</v>
      </c>
      <c r="Q3441" s="469" t="inlineStr">
        <is>
          <t>NILU and geodata.no</t>
        </is>
      </c>
      <c r="R3441" s="469" t="inlineStr">
        <is>
          <t>ok</t>
        </is>
      </c>
      <c r="S3441" s="469" t="inlineStr">
        <is>
          <t xml:space="preserve"> text </t>
        </is>
      </c>
      <c r="T3441" s="426" t="inlineStr">
        <is>
          <t>Norway</t>
        </is>
      </c>
      <c r="U3441" s="465" t="inlineStr">
        <is>
          <t xml:space="preserve"> - </t>
        </is>
      </c>
      <c r="V3441" s="465" t="n">
        <v>0.04</v>
      </c>
    </row>
    <row r="3442" ht="16" customHeight="1">
      <c r="B3442" s="5" t="inlineStr">
        <is>
          <t>AT.AT-AG.SM</t>
        </is>
      </c>
      <c r="C3442" s="5" t="inlineStr">
        <is>
          <t>AT.AT-AG.SM-Biological N2 fixation-N2</t>
        </is>
      </c>
      <c r="D3442" s="5" t="inlineStr">
        <is>
          <t>AT</t>
        </is>
      </c>
      <c r="E3442" s="5" t="inlineStr">
        <is>
          <t>AT</t>
        </is>
      </c>
      <c r="F3442" s="5">
        <f>VLOOKUP(E3442,'5.a Definitions'!E:F,2,FALSE)</f>
        <v/>
      </c>
      <c r="G3442" s="5" t="inlineStr">
        <is>
          <t>AG</t>
        </is>
      </c>
      <c r="H3442" s="5" t="inlineStr">
        <is>
          <t>SM</t>
        </is>
      </c>
      <c r="I3442" s="5">
        <f>VLOOKUP(H3442,'5.a Definitions'!E:F,2,FALSE)</f>
        <v/>
      </c>
      <c r="J3442" s="465" t="inlineStr">
        <is>
          <t xml:space="preserve"> Biological N2 fixation </t>
        </is>
      </c>
      <c r="K3442" s="465" t="inlineStr">
        <is>
          <t xml:space="preserve"> N2 fixation agriculture </t>
        </is>
      </c>
      <c r="L3442" s="465" t="inlineStr">
        <is>
          <t xml:space="preserve"> inert </t>
        </is>
      </c>
      <c r="M3442" s="465" t="inlineStr">
        <is>
          <t xml:space="preserve"> N2 </t>
        </is>
      </c>
      <c r="N3442" s="466" t="n">
        <v>12</v>
      </c>
      <c r="O3442" s="467" t="n">
        <v>0.3241098063913839</v>
      </c>
      <c r="P3442" s="468" t="n">
        <v>2001</v>
      </c>
      <c r="Q3442" s="469" t="inlineStr">
        <is>
          <t>Bechmann et al. (2023)</t>
        </is>
      </c>
      <c r="R3442" s="469" t="inlineStr">
        <is>
          <t>ok</t>
        </is>
      </c>
      <c r="S3442" s="469" t="inlineStr">
        <is>
          <t xml:space="preserve"> text </t>
        </is>
      </c>
      <c r="T3442" s="426" t="inlineStr">
        <is>
          <t>Norway</t>
        </is>
      </c>
      <c r="U3442" s="465" t="inlineStr">
        <is>
          <t xml:space="preserve"> - </t>
        </is>
      </c>
      <c r="V3442" s="465" t="n">
        <v>0.04</v>
      </c>
    </row>
    <row r="3443" ht="16" customHeight="1">
      <c r="B3443" s="5" t="inlineStr">
        <is>
          <t>AT.AT-FS.FO</t>
        </is>
      </c>
      <c r="C3443" s="5" t="inlineStr">
        <is>
          <t>AT.AT-FS.FO-Deposition-OXN</t>
        </is>
      </c>
      <c r="D3443" s="5" t="inlineStr">
        <is>
          <t>AT</t>
        </is>
      </c>
      <c r="E3443" s="5" t="inlineStr">
        <is>
          <t>AT</t>
        </is>
      </c>
      <c r="F3443" s="5">
        <f>VLOOKUP(E3443,'5.a Definitions'!E:F,2,FALSE)</f>
        <v/>
      </c>
      <c r="G3443" s="5" t="inlineStr">
        <is>
          <t>FS</t>
        </is>
      </c>
      <c r="H3443" s="5" t="inlineStr">
        <is>
          <t>FO</t>
        </is>
      </c>
      <c r="I3443" s="5">
        <f>VLOOKUP(H3443,'5.a Definitions'!E:F,2,FALSE)</f>
        <v/>
      </c>
      <c r="J3443" s="465" t="inlineStr">
        <is>
          <t xml:space="preserve"> Deposition </t>
        </is>
      </c>
      <c r="K3443" s="465" t="inlineStr">
        <is>
          <t xml:space="preserve"> deposition to forests </t>
        </is>
      </c>
      <c r="L3443" s="465" t="inlineStr">
        <is>
          <t xml:space="preserve"> reactive </t>
        </is>
      </c>
      <c r="M3443" s="465" t="inlineStr">
        <is>
          <t xml:space="preserve"> OXN </t>
        </is>
      </c>
      <c r="N3443" s="466" t="n">
        <v>29.88982023797268</v>
      </c>
      <c r="O3443" s="467" t="n">
        <v>0.3766115071511001</v>
      </c>
      <c r="P3443" s="468" t="n">
        <v>2001</v>
      </c>
      <c r="Q3443" s="469" t="inlineStr">
        <is>
          <t>NILU and geodata.no</t>
        </is>
      </c>
      <c r="R3443" s="469" t="inlineStr">
        <is>
          <t>ok</t>
        </is>
      </c>
      <c r="S3443" s="469" t="inlineStr">
        <is>
          <t xml:space="preserve"> text </t>
        </is>
      </c>
      <c r="T3443" s="426" t="inlineStr">
        <is>
          <t>Norway</t>
        </is>
      </c>
      <c r="U3443" s="465" t="inlineStr">
        <is>
          <t xml:space="preserve"> - </t>
        </is>
      </c>
      <c r="V3443" s="465" t="n">
        <v>0.04</v>
      </c>
    </row>
    <row r="3444">
      <c r="B3444" s="5" t="inlineStr">
        <is>
          <t>AT.AT-FS.FO</t>
        </is>
      </c>
      <c r="C3444" s="5" t="inlineStr">
        <is>
          <t>AT.AT-FS.FO-Deposition-RDN</t>
        </is>
      </c>
      <c r="D3444" s="5" t="inlineStr">
        <is>
          <t>AT</t>
        </is>
      </c>
      <c r="E3444" s="5" t="inlineStr">
        <is>
          <t>AT</t>
        </is>
      </c>
      <c r="F3444" s="5">
        <f>VLOOKUP(E3444,'5.a Definitions'!E:F,2,FALSE)</f>
        <v/>
      </c>
      <c r="G3444" s="5" t="inlineStr">
        <is>
          <t>FS</t>
        </is>
      </c>
      <c r="H3444" s="5" t="inlineStr">
        <is>
          <t>FO</t>
        </is>
      </c>
      <c r="I3444" s="5">
        <f>VLOOKUP(H3444,'5.a Definitions'!E:F,2,FALSE)</f>
        <v/>
      </c>
      <c r="J3444" s="465" t="inlineStr">
        <is>
          <t xml:space="preserve"> Deposition </t>
        </is>
      </c>
      <c r="K3444" s="465" t="inlineStr">
        <is>
          <t xml:space="preserve"> deposition to forests </t>
        </is>
      </c>
      <c r="L3444" s="465" t="inlineStr">
        <is>
          <t xml:space="preserve"> reactive </t>
        </is>
      </c>
      <c r="M3444" s="465" t="inlineStr">
        <is>
          <t xml:space="preserve"> RDN </t>
        </is>
      </c>
      <c r="N3444" s="466" t="n">
        <v>28.39767440259556</v>
      </c>
      <c r="O3444" s="467" t="n">
        <v>0.3766115071511001</v>
      </c>
      <c r="P3444" s="468" t="n">
        <v>2001</v>
      </c>
      <c r="Q3444" s="469" t="inlineStr">
        <is>
          <t>NILU and geodata.no</t>
        </is>
      </c>
      <c r="R3444" s="469" t="inlineStr">
        <is>
          <t>ok</t>
        </is>
      </c>
      <c r="S3444" s="469" t="inlineStr">
        <is>
          <t xml:space="preserve"> text </t>
        </is>
      </c>
      <c r="T3444" s="426" t="inlineStr">
        <is>
          <t>Norway</t>
        </is>
      </c>
      <c r="U3444" s="465" t="inlineStr">
        <is>
          <t xml:space="preserve"> - </t>
        </is>
      </c>
      <c r="V3444" s="465" t="n">
        <v>0.04</v>
      </c>
    </row>
    <row r="3445" ht="16" customHeight="1">
      <c r="B3445" s="5" t="inlineStr">
        <is>
          <t>AT.AT-FS.FO</t>
        </is>
      </c>
      <c r="C3445" s="5" t="inlineStr">
        <is>
          <t>AT.AT-FS.FO-N2 fixation-N2</t>
        </is>
      </c>
      <c r="D3445" s="5" t="inlineStr">
        <is>
          <t>AT</t>
        </is>
      </c>
      <c r="E3445" s="5" t="inlineStr">
        <is>
          <t>AT</t>
        </is>
      </c>
      <c r="F3445" s="5">
        <f>VLOOKUP(E3445,'5.a Definitions'!E:F,2,FALSE)</f>
        <v/>
      </c>
      <c r="G3445" s="5" t="inlineStr">
        <is>
          <t>FS</t>
        </is>
      </c>
      <c r="H3445" s="5" t="inlineStr">
        <is>
          <t>FO</t>
        </is>
      </c>
      <c r="I3445" s="5">
        <f>VLOOKUP(H3445,'5.a Definitions'!E:F,2,FALSE)</f>
        <v/>
      </c>
      <c r="J3445" s="465" t="inlineStr">
        <is>
          <t xml:space="preserve"> N2 fixation </t>
        </is>
      </c>
      <c r="K3445" s="465" t="inlineStr">
        <is>
          <t xml:space="preserve"> N2 fixation forests </t>
        </is>
      </c>
      <c r="L3445" s="465" t="inlineStr">
        <is>
          <t xml:space="preserve"> inert </t>
        </is>
      </c>
      <c r="M3445" s="465" t="inlineStr">
        <is>
          <t xml:space="preserve"> N2 </t>
        </is>
      </c>
      <c r="N3445" s="466" t="n">
        <v>18</v>
      </c>
      <c r="O3445" s="467" t="n">
        <v>0.5019089907080868</v>
      </c>
      <c r="P3445" s="468" t="n">
        <v>2001</v>
      </c>
      <c r="Q3445" s="469" t="inlineStr">
        <is>
          <t>Moldan (2025) and SSB</t>
        </is>
      </c>
      <c r="R3445" s="469" t="inlineStr">
        <is>
          <t>ok</t>
        </is>
      </c>
      <c r="S3445" s="469" t="inlineStr">
        <is>
          <t xml:space="preserve"> text </t>
        </is>
      </c>
      <c r="T3445" s="426" t="inlineStr">
        <is>
          <t>Norway</t>
        </is>
      </c>
      <c r="U3445" s="465" t="inlineStr">
        <is>
          <t xml:space="preserve"> - </t>
        </is>
      </c>
      <c r="V3445" s="465" t="n">
        <v>0.04</v>
      </c>
    </row>
    <row r="3446">
      <c r="B3446" s="5" t="inlineStr">
        <is>
          <t>AT.AT-FS.OL</t>
        </is>
      </c>
      <c r="C3446" s="5" t="inlineStr">
        <is>
          <t>AT.AT-FS.OL-Deposition-OXN</t>
        </is>
      </c>
      <c r="D3446" s="5" t="inlineStr">
        <is>
          <t>AT</t>
        </is>
      </c>
      <c r="E3446" s="5" t="inlineStr">
        <is>
          <t>AT</t>
        </is>
      </c>
      <c r="F3446" s="5">
        <f>VLOOKUP(E3446,'5.a Definitions'!E:F,2,FALSE)</f>
        <v/>
      </c>
      <c r="G3446" s="5" t="inlineStr">
        <is>
          <t>FS</t>
        </is>
      </c>
      <c r="H3446" s="5" t="inlineStr">
        <is>
          <t>OL</t>
        </is>
      </c>
      <c r="I3446" s="5">
        <f>VLOOKUP(H3446,'5.a Definitions'!E:F,2,FALSE)</f>
        <v/>
      </c>
      <c r="J3446" s="465" t="inlineStr">
        <is>
          <t xml:space="preserve"> Deposition </t>
        </is>
      </c>
      <c r="K3446" s="465" t="inlineStr">
        <is>
          <t xml:space="preserve"> deposition to other land </t>
        </is>
      </c>
      <c r="L3446" s="465" t="inlineStr">
        <is>
          <t xml:space="preserve"> reactive </t>
        </is>
      </c>
      <c r="M3446" s="465" t="inlineStr">
        <is>
          <t xml:space="preserve"> OXN </t>
        </is>
      </c>
      <c r="N3446" s="466" t="n">
        <v>33.32181473398641</v>
      </c>
      <c r="O3446" s="467" t="n">
        <v>0.3766115071511001</v>
      </c>
      <c r="P3446" s="468" t="n">
        <v>2001</v>
      </c>
      <c r="Q3446" s="469" t="inlineStr">
        <is>
          <t>NILU and geodata.no</t>
        </is>
      </c>
      <c r="R3446" s="469" t="inlineStr">
        <is>
          <t>ok</t>
        </is>
      </c>
      <c r="S3446" s="469" t="inlineStr">
        <is>
          <t xml:space="preserve"> text </t>
        </is>
      </c>
      <c r="T3446" s="426" t="inlineStr">
        <is>
          <t>Norway</t>
        </is>
      </c>
      <c r="U3446" s="465" t="inlineStr">
        <is>
          <t xml:space="preserve"> - </t>
        </is>
      </c>
      <c r="V3446" s="465" t="n">
        <v>0.04</v>
      </c>
    </row>
    <row r="3447">
      <c r="B3447" s="5" t="inlineStr">
        <is>
          <t>AT.AT-FS.OL</t>
        </is>
      </c>
      <c r="C3447" s="5" t="inlineStr">
        <is>
          <t>AT.AT-FS.OL-Deposition-RDN</t>
        </is>
      </c>
      <c r="D3447" s="5" t="inlineStr">
        <is>
          <t>AT</t>
        </is>
      </c>
      <c r="E3447" s="5" t="inlineStr">
        <is>
          <t>AT</t>
        </is>
      </c>
      <c r="F3447" s="5">
        <f>VLOOKUP(E3447,'5.a Definitions'!E:F,2,FALSE)</f>
        <v/>
      </c>
      <c r="G3447" s="5" t="inlineStr">
        <is>
          <t>FS</t>
        </is>
      </c>
      <c r="H3447" s="5" t="inlineStr">
        <is>
          <t>OL</t>
        </is>
      </c>
      <c r="I3447" s="5">
        <f>VLOOKUP(H3447,'5.a Definitions'!E:F,2,FALSE)</f>
        <v/>
      </c>
      <c r="J3447" s="465" t="inlineStr">
        <is>
          <t xml:space="preserve"> Deposition </t>
        </is>
      </c>
      <c r="K3447" s="465" t="inlineStr">
        <is>
          <t xml:space="preserve"> deposition to other land </t>
        </is>
      </c>
      <c r="L3447" s="465" t="inlineStr">
        <is>
          <t xml:space="preserve"> reactive </t>
        </is>
      </c>
      <c r="M3447" s="465" t="inlineStr">
        <is>
          <t xml:space="preserve"> RDN </t>
        </is>
      </c>
      <c r="N3447" s="466" t="n">
        <v>39.06363021515435</v>
      </c>
      <c r="O3447" s="467" t="n">
        <v>0.3766115071511</v>
      </c>
      <c r="P3447" s="468" t="n">
        <v>2001</v>
      </c>
      <c r="Q3447" s="469" t="inlineStr">
        <is>
          <t>NILU and geodata.no</t>
        </is>
      </c>
      <c r="R3447" s="469" t="inlineStr">
        <is>
          <t>ok</t>
        </is>
      </c>
      <c r="S3447" s="469" t="inlineStr">
        <is>
          <t xml:space="preserve"> text </t>
        </is>
      </c>
      <c r="T3447" s="426" t="inlineStr">
        <is>
          <t>Norway</t>
        </is>
      </c>
      <c r="U3447" s="465" t="inlineStr">
        <is>
          <t xml:space="preserve"> - </t>
        </is>
      </c>
      <c r="V3447" s="465" t="n">
        <v>0.04</v>
      </c>
    </row>
    <row r="3448">
      <c r="B3448" s="5" t="inlineStr">
        <is>
          <t>AT.AT-FS.OL</t>
        </is>
      </c>
      <c r="C3448" s="5" t="inlineStr">
        <is>
          <t>AT.AT-FS.OL-N2 fixation-N2</t>
        </is>
      </c>
      <c r="D3448" s="5" t="inlineStr">
        <is>
          <t>AT</t>
        </is>
      </c>
      <c r="E3448" s="5" t="inlineStr">
        <is>
          <t>AT</t>
        </is>
      </c>
      <c r="F3448" s="5">
        <f>VLOOKUP(E3448,'5.a Definitions'!E:F,2,FALSE)</f>
        <v/>
      </c>
      <c r="G3448" s="5" t="inlineStr">
        <is>
          <t>FS</t>
        </is>
      </c>
      <c r="H3448" s="5" t="inlineStr">
        <is>
          <t>OL</t>
        </is>
      </c>
      <c r="I3448" s="5">
        <f>VLOOKUP(H3448,'5.a Definitions'!E:F,2,FALSE)</f>
        <v/>
      </c>
      <c r="J3448" s="465" t="inlineStr">
        <is>
          <t xml:space="preserve"> N2 fixation </t>
        </is>
      </c>
      <c r="K3448" s="465" t="inlineStr">
        <is>
          <t xml:space="preserve"> N2 fixation other land </t>
        </is>
      </c>
      <c r="L3448" s="465" t="inlineStr">
        <is>
          <t xml:space="preserve"> inert </t>
        </is>
      </c>
      <c r="M3448" s="465" t="inlineStr">
        <is>
          <t xml:space="preserve"> N2 </t>
        </is>
      </c>
      <c r="N3448" s="466" t="n">
        <v>23.228884</v>
      </c>
      <c r="O3448" s="467" t="n">
        <v>0.8373855850737826</v>
      </c>
      <c r="P3448" s="468" t="n">
        <v>2001</v>
      </c>
      <c r="Q3448" s="469" t="inlineStr">
        <is>
          <t>CORINE land cover inventory and Reddy &amp; DeLaune (2008)</t>
        </is>
      </c>
      <c r="R3448" s="469" t="inlineStr">
        <is>
          <t>ok</t>
        </is>
      </c>
      <c r="S3448" s="469" t="inlineStr">
        <is>
          <t xml:space="preserve"> text </t>
        </is>
      </c>
      <c r="T3448" s="426" t="inlineStr">
        <is>
          <t>Norway</t>
        </is>
      </c>
      <c r="U3448" s="465" t="inlineStr">
        <is>
          <t xml:space="preserve"> - </t>
        </is>
      </c>
      <c r="V3448" s="465" t="n">
        <v>0.04</v>
      </c>
    </row>
    <row r="3449" ht="16" customHeight="1">
      <c r="B3449" s="5" t="inlineStr">
        <is>
          <t>AT.AT-HS.HS</t>
        </is>
      </c>
      <c r="C3449" s="5" t="inlineStr">
        <is>
          <t>AT.AT-HS.HS-Deposition-OXN</t>
        </is>
      </c>
      <c r="D3449" s="5" t="inlineStr">
        <is>
          <t>AT</t>
        </is>
      </c>
      <c r="E3449" s="5" t="inlineStr">
        <is>
          <t>AT</t>
        </is>
      </c>
      <c r="F3449" s="5">
        <f>VLOOKUP(E3449,'5.a Definitions'!E:F,2,FALSE)</f>
        <v/>
      </c>
      <c r="G3449" s="5" t="inlineStr">
        <is>
          <t>HS</t>
        </is>
      </c>
      <c r="H3449" s="5" t="inlineStr">
        <is>
          <t>HS</t>
        </is>
      </c>
      <c r="I3449" s="5">
        <f>VLOOKUP(H3449,'5.a Definitions'!E:F,2,FALSE)</f>
        <v/>
      </c>
      <c r="J3449" s="465" t="inlineStr">
        <is>
          <t xml:space="preserve"> Deposition </t>
        </is>
      </c>
      <c r="K3449" s="465" t="inlineStr">
        <is>
          <t xml:space="preserve"> deposition to settlements </t>
        </is>
      </c>
      <c r="L3449" s="465" t="inlineStr">
        <is>
          <t xml:space="preserve"> reactive </t>
        </is>
      </c>
      <c r="M3449" s="465" t="inlineStr">
        <is>
          <t xml:space="preserve"> OXN </t>
        </is>
      </c>
      <c r="N3449" s="466" t="n">
        <v>2.027976193613301</v>
      </c>
      <c r="O3449" s="467" t="n">
        <v>0.3766115071511002</v>
      </c>
      <c r="P3449" s="468" t="n">
        <v>2001</v>
      </c>
      <c r="Q3449" s="469" t="inlineStr">
        <is>
          <t>NILU and geodata.no</t>
        </is>
      </c>
      <c r="R3449" s="469" t="inlineStr">
        <is>
          <t>ok</t>
        </is>
      </c>
      <c r="S3449" s="469" t="inlineStr">
        <is>
          <t xml:space="preserve"> text </t>
        </is>
      </c>
      <c r="T3449" s="426" t="inlineStr">
        <is>
          <t>Norway</t>
        </is>
      </c>
      <c r="U3449" s="465" t="inlineStr">
        <is>
          <t xml:space="preserve"> - </t>
        </is>
      </c>
      <c r="V3449" s="465" t="n">
        <v>0.04</v>
      </c>
    </row>
    <row r="3450">
      <c r="B3450" s="5" t="inlineStr">
        <is>
          <t>AT.AT-HS.HS</t>
        </is>
      </c>
      <c r="C3450" s="5" t="inlineStr">
        <is>
          <t>AT.AT-HS.HS-Deposition-RDN</t>
        </is>
      </c>
      <c r="D3450" s="5" t="inlineStr">
        <is>
          <t>AT</t>
        </is>
      </c>
      <c r="E3450" s="5" t="inlineStr">
        <is>
          <t>AT</t>
        </is>
      </c>
      <c r="F3450" s="5">
        <f>VLOOKUP(E3450,'5.a Definitions'!E:F,2,FALSE)</f>
        <v/>
      </c>
      <c r="G3450" s="5" t="inlineStr">
        <is>
          <t>HS</t>
        </is>
      </c>
      <c r="H3450" s="5" t="inlineStr">
        <is>
          <t>HS</t>
        </is>
      </c>
      <c r="I3450" s="5">
        <f>VLOOKUP(H3450,'5.a Definitions'!E:F,2,FALSE)</f>
        <v/>
      </c>
      <c r="J3450" s="465" t="inlineStr">
        <is>
          <t xml:space="preserve"> Deposition </t>
        </is>
      </c>
      <c r="K3450" s="465" t="inlineStr">
        <is>
          <t xml:space="preserve"> deposition to settlements </t>
        </is>
      </c>
      <c r="L3450" s="465" t="inlineStr">
        <is>
          <t xml:space="preserve"> reactive </t>
        </is>
      </c>
      <c r="M3450" s="465" t="inlineStr">
        <is>
          <t xml:space="preserve"> RDN </t>
        </is>
      </c>
      <c r="N3450" s="466" t="n">
        <v>1.806629401404077</v>
      </c>
      <c r="O3450" s="467" t="n">
        <v>0.3766115071511</v>
      </c>
      <c r="P3450" s="468" t="n">
        <v>2001</v>
      </c>
      <c r="Q3450" s="469" t="inlineStr">
        <is>
          <t>NILU and geodata.no</t>
        </is>
      </c>
      <c r="R3450" s="469" t="inlineStr">
        <is>
          <t>ok</t>
        </is>
      </c>
      <c r="S3450" s="469" t="inlineStr">
        <is>
          <t xml:space="preserve"> text </t>
        </is>
      </c>
      <c r="T3450" s="426" t="inlineStr">
        <is>
          <t>Norway</t>
        </is>
      </c>
      <c r="U3450" s="465" t="inlineStr">
        <is>
          <t xml:space="preserve"> - </t>
        </is>
      </c>
      <c r="V3450" s="465" t="n">
        <v>0.04</v>
      </c>
    </row>
    <row r="3451">
      <c r="B3451" s="5" t="inlineStr">
        <is>
          <t>AT.AT-HY.SW</t>
        </is>
      </c>
      <c r="C3451" s="5" t="inlineStr">
        <is>
          <t>AT.AT-HY.SW-Deposition-OXN</t>
        </is>
      </c>
      <c r="D3451" s="5" t="inlineStr">
        <is>
          <t>AT</t>
        </is>
      </c>
      <c r="E3451" s="5" t="inlineStr">
        <is>
          <t>AT</t>
        </is>
      </c>
      <c r="F3451" s="5">
        <f>VLOOKUP(E3451,'5.a Definitions'!E:F,2,FALSE)</f>
        <v/>
      </c>
      <c r="G3451" s="5" t="inlineStr">
        <is>
          <t>HY</t>
        </is>
      </c>
      <c r="H3451" s="5" t="inlineStr">
        <is>
          <t>SW</t>
        </is>
      </c>
      <c r="I3451" s="5">
        <f>VLOOKUP(H3451,'5.a Definitions'!E:F,2,FALSE)</f>
        <v/>
      </c>
      <c r="J3451" s="465" t="inlineStr">
        <is>
          <t xml:space="preserve"> Deposition </t>
        </is>
      </c>
      <c r="K3451" s="465" t="inlineStr">
        <is>
          <t xml:space="preserve"> deposition to surface water </t>
        </is>
      </c>
      <c r="L3451" s="465" t="inlineStr">
        <is>
          <t xml:space="preserve"> reactive </t>
        </is>
      </c>
      <c r="M3451" s="465" t="inlineStr">
        <is>
          <t xml:space="preserve"> OXN </t>
        </is>
      </c>
      <c r="N3451" s="466" t="n">
        <v>4.867198289090563</v>
      </c>
      <c r="O3451" s="467" t="n">
        <v>0.3766115071511002</v>
      </c>
      <c r="P3451" s="468" t="n">
        <v>2001</v>
      </c>
      <c r="Q3451" s="469" t="inlineStr">
        <is>
          <t>NILU and geodata.no</t>
        </is>
      </c>
      <c r="R3451" s="469" t="inlineStr">
        <is>
          <t>ok</t>
        </is>
      </c>
      <c r="S3451" s="469" t="inlineStr">
        <is>
          <t xml:space="preserve"> text </t>
        </is>
      </c>
      <c r="T3451" s="426" t="inlineStr">
        <is>
          <t>Norway</t>
        </is>
      </c>
      <c r="U3451" s="465" t="inlineStr">
        <is>
          <t xml:space="preserve"> - </t>
        </is>
      </c>
      <c r="V3451" s="465" t="n">
        <v>0.04</v>
      </c>
    </row>
    <row r="3452" ht="16" customHeight="1">
      <c r="B3452" s="5" t="inlineStr">
        <is>
          <t>AT.AT-HY.SW</t>
        </is>
      </c>
      <c r="C3452" s="5" t="inlineStr">
        <is>
          <t>AT.AT-HY.SW-Deposition-RDN</t>
        </is>
      </c>
      <c r="D3452" s="5" t="inlineStr">
        <is>
          <t>AT</t>
        </is>
      </c>
      <c r="E3452" s="5" t="inlineStr">
        <is>
          <t>AT</t>
        </is>
      </c>
      <c r="F3452" s="5">
        <f>VLOOKUP(E3452,'5.a Definitions'!E:F,2,FALSE)</f>
        <v/>
      </c>
      <c r="G3452" s="5" t="inlineStr">
        <is>
          <t>HY</t>
        </is>
      </c>
      <c r="H3452" s="5" t="inlineStr">
        <is>
          <t>SW</t>
        </is>
      </c>
      <c r="I3452" s="5">
        <f>VLOOKUP(H3452,'5.a Definitions'!E:F,2,FALSE)</f>
        <v/>
      </c>
      <c r="J3452" s="465" t="inlineStr">
        <is>
          <t xml:space="preserve"> Deposition </t>
        </is>
      </c>
      <c r="K3452" s="465" t="inlineStr">
        <is>
          <t xml:space="preserve"> deposition to surface water </t>
        </is>
      </c>
      <c r="L3452" s="465" t="inlineStr">
        <is>
          <t xml:space="preserve"> reactive </t>
        </is>
      </c>
      <c r="M3452" s="465" t="inlineStr">
        <is>
          <t xml:space="preserve"> RDN </t>
        </is>
      </c>
      <c r="N3452" s="466" t="n">
        <v>5.124443013915426</v>
      </c>
      <c r="O3452" s="467" t="n">
        <v>0.3766115071511001</v>
      </c>
      <c r="P3452" s="468" t="n">
        <v>2001</v>
      </c>
      <c r="Q3452" s="469" t="inlineStr">
        <is>
          <t>NILU and geodata.no</t>
        </is>
      </c>
      <c r="R3452" s="469" t="inlineStr">
        <is>
          <t>ok</t>
        </is>
      </c>
      <c r="S3452" s="469" t="inlineStr">
        <is>
          <t xml:space="preserve"> text </t>
        </is>
      </c>
      <c r="T3452" s="426" t="inlineStr">
        <is>
          <t>Norway</t>
        </is>
      </c>
      <c r="U3452" s="465" t="inlineStr">
        <is>
          <t xml:space="preserve"> - </t>
        </is>
      </c>
      <c r="V3452" s="465" t="n">
        <v>0.04</v>
      </c>
    </row>
    <row r="3453" ht="16" customHeight="1">
      <c r="B3453" s="5" t="inlineStr">
        <is>
          <t>AT.AT-HY.SW</t>
        </is>
      </c>
      <c r="C3453" s="5" t="inlineStr">
        <is>
          <t>AT.AT-HY.SW-N2 fixation-N2</t>
        </is>
      </c>
      <c r="D3453" s="5" t="inlineStr">
        <is>
          <t>AT</t>
        </is>
      </c>
      <c r="E3453" s="5" t="inlineStr">
        <is>
          <t>AT</t>
        </is>
      </c>
      <c r="F3453" s="5">
        <f>VLOOKUP(E3453,'5.a Definitions'!E:F,2,FALSE)</f>
        <v/>
      </c>
      <c r="G3453" s="5" t="inlineStr">
        <is>
          <t>HY</t>
        </is>
      </c>
      <c r="H3453" s="5" t="inlineStr">
        <is>
          <t>SW</t>
        </is>
      </c>
      <c r="I3453" s="5">
        <f>VLOOKUP(H3453,'5.a Definitions'!E:F,2,FALSE)</f>
        <v/>
      </c>
      <c r="J3453" s="465" t="inlineStr">
        <is>
          <t xml:space="preserve"> N2 fixation </t>
        </is>
      </c>
      <c r="K3453" s="465" t="inlineStr">
        <is>
          <t xml:space="preserve"> N2 fixation surface water </t>
        </is>
      </c>
      <c r="L3453" s="465" t="inlineStr">
        <is>
          <t xml:space="preserve"> inert </t>
        </is>
      </c>
      <c r="M3453" s="465" t="inlineStr">
        <is>
          <t xml:space="preserve"> N2 </t>
        </is>
      </c>
      <c r="N3453" s="466" t="n">
        <v>2.0457</v>
      </c>
      <c r="O3453" s="467" t="n">
        <v>8.962723886426243</v>
      </c>
      <c r="P3453" s="468" t="n">
        <v>2001</v>
      </c>
      <c r="Q3453" s="469" t="inlineStr">
        <is>
          <t>NIBIO and Reddy &amp; DeLaune (2008)</t>
        </is>
      </c>
      <c r="R3453" s="469" t="inlineStr">
        <is>
          <t>ok</t>
        </is>
      </c>
      <c r="S3453" s="469" t="inlineStr">
        <is>
          <t xml:space="preserve"> text </t>
        </is>
      </c>
      <c r="T3453" s="426" t="inlineStr">
        <is>
          <t>Norway</t>
        </is>
      </c>
      <c r="U3453" s="465" t="inlineStr">
        <is>
          <t xml:space="preserve"> - </t>
        </is>
      </c>
      <c r="V3453" s="465" t="n">
        <v>0.04</v>
      </c>
    </row>
    <row r="3454" ht="16" customHeight="1">
      <c r="B3454" s="5" t="inlineStr">
        <is>
          <t>AT.AT-RW.RW</t>
        </is>
      </c>
      <c r="C3454" s="5" t="inlineStr">
        <is>
          <t>AT.AT-RW.RW-Atmospheric outflow-RDN</t>
        </is>
      </c>
      <c r="D3454" s="5" t="inlineStr">
        <is>
          <t>AT</t>
        </is>
      </c>
      <c r="E3454" s="5" t="inlineStr">
        <is>
          <t>AT</t>
        </is>
      </c>
      <c r="F3454" s="5">
        <f>VLOOKUP(E3454,'5.a Definitions'!E:F,2,FALSE)</f>
        <v/>
      </c>
      <c r="G3454" s="5" t="inlineStr">
        <is>
          <t>RW</t>
        </is>
      </c>
      <c r="H3454" s="5" t="inlineStr">
        <is>
          <t>RW</t>
        </is>
      </c>
      <c r="I3454" s="5">
        <f>VLOOKUP(H3454,'5.a Definitions'!E:F,2,FALSE)</f>
        <v/>
      </c>
      <c r="J3454" s="465" t="inlineStr">
        <is>
          <t xml:space="preserve"> Atmospheric outflow </t>
        </is>
      </c>
      <c r="K3454" s="465" t="inlineStr">
        <is>
          <t xml:space="preserve"> atmospheric outflow </t>
        </is>
      </c>
      <c r="L3454" s="465" t="inlineStr">
        <is>
          <t xml:space="preserve"> reactive </t>
        </is>
      </c>
      <c r="M3454" s="465" t="inlineStr">
        <is>
          <t xml:space="preserve"> RDN </t>
        </is>
      </c>
      <c r="N3454" s="466" t="n">
        <v>10.66793866128663</v>
      </c>
      <c r="O3454" s="467" t="n">
        <v>0.4978678205152002</v>
      </c>
      <c r="P3454" s="468" t="n">
        <v>2001</v>
      </c>
      <c r="Q3454" s="469" t="inlineStr">
        <is>
          <t>EMEP SR tables</t>
        </is>
      </c>
      <c r="R3454" s="469" t="inlineStr">
        <is>
          <t>ok</t>
        </is>
      </c>
      <c r="S3454" s="469" t="inlineStr">
        <is>
          <t xml:space="preserve"> text </t>
        </is>
      </c>
      <c r="T3454" s="426" t="inlineStr">
        <is>
          <t>Norway</t>
        </is>
      </c>
      <c r="U3454" s="465" t="inlineStr">
        <is>
          <t xml:space="preserve"> - </t>
        </is>
      </c>
      <c r="V3454" s="465" t="n">
        <v>0.04</v>
      </c>
    </row>
    <row r="3455" ht="16" customHeight="1" thickBot="1">
      <c r="A3455" s="493" t="n"/>
      <c r="B3455" s="6" t="inlineStr">
        <is>
          <t>AT.AT-RW.RW</t>
        </is>
      </c>
      <c r="C3455" s="6" t="inlineStr">
        <is>
          <t>AT.AT-RW.RW-Atmospheric outflow-OXN</t>
        </is>
      </c>
      <c r="D3455" s="6" t="inlineStr">
        <is>
          <t>AT</t>
        </is>
      </c>
      <c r="E3455" s="6" t="inlineStr">
        <is>
          <t>AT</t>
        </is>
      </c>
      <c r="F3455" s="5">
        <f>VLOOKUP(E3455,'5.a Definitions'!E:F,2,FALSE)</f>
        <v/>
      </c>
      <c r="G3455" s="6" t="inlineStr">
        <is>
          <t>RW</t>
        </is>
      </c>
      <c r="H3455" s="6" t="inlineStr">
        <is>
          <t>RW</t>
        </is>
      </c>
      <c r="I3455" s="5">
        <f>VLOOKUP(H3455,'5.a Definitions'!E:F,2,FALSE)</f>
        <v/>
      </c>
      <c r="J3455" s="470" t="inlineStr">
        <is>
          <t xml:space="preserve"> Atmospheric outflow </t>
        </is>
      </c>
      <c r="K3455" s="470" t="inlineStr">
        <is>
          <t xml:space="preserve"> atmospheric outflow </t>
        </is>
      </c>
      <c r="L3455" s="470" t="inlineStr">
        <is>
          <t xml:space="preserve"> reactive </t>
        </is>
      </c>
      <c r="M3455" s="470" t="inlineStr">
        <is>
          <t xml:space="preserve"> OXN </t>
        </is>
      </c>
      <c r="N3455" s="466" t="n">
        <v>39.61545449434667</v>
      </c>
      <c r="O3455" s="471" t="n">
        <v>0.4978678205152002</v>
      </c>
      <c r="P3455" s="468" t="n">
        <v>2001</v>
      </c>
      <c r="Q3455" s="472" t="inlineStr">
        <is>
          <t>EMEP SR tables</t>
        </is>
      </c>
      <c r="R3455" s="469" t="inlineStr">
        <is>
          <t>ok</t>
        </is>
      </c>
      <c r="S3455" s="472" t="inlineStr">
        <is>
          <t xml:space="preserve"> text </t>
        </is>
      </c>
      <c r="T3455" s="426" t="inlineStr">
        <is>
          <t>Norway</t>
        </is>
      </c>
      <c r="U3455" s="470" t="inlineStr">
        <is>
          <t xml:space="preserve"> - </t>
        </is>
      </c>
      <c r="V3455" s="470" t="n">
        <v>0.04</v>
      </c>
    </row>
    <row r="3456">
      <c r="A3456" s="491" t="inlineStr">
        <is>
          <t>Hydrosphere</t>
        </is>
      </c>
      <c r="B3456" s="5" t="inlineStr">
        <is>
          <t>HY.CW-MP.FP</t>
        </is>
      </c>
      <c r="C3456" s="5" t="inlineStr">
        <is>
          <t>HY.CW-MP.FP-Fish (wild catch)-Nmix</t>
        </is>
      </c>
      <c r="D3456" s="5" t="inlineStr">
        <is>
          <t>HY</t>
        </is>
      </c>
      <c r="E3456" s="5" t="inlineStr">
        <is>
          <t>CW</t>
        </is>
      </c>
      <c r="F3456" s="5">
        <f>VLOOKUP(E3456,'5.a Definitions'!E:F,2,FALSE)</f>
        <v/>
      </c>
      <c r="G3456" s="5" t="inlineStr">
        <is>
          <t>MP</t>
        </is>
      </c>
      <c r="H3456" s="5" t="inlineStr">
        <is>
          <t>FP</t>
        </is>
      </c>
      <c r="I3456" s="5">
        <f>VLOOKUP(H3456,'5.a Definitions'!E:F,2,FALSE)</f>
        <v/>
      </c>
      <c r="J3456" s="465" t="inlineStr">
        <is>
          <t xml:space="preserve"> Fish (wild catch) </t>
        </is>
      </c>
      <c r="K3456" s="5" t="inlineStr">
        <is>
          <t>coastal water fish (wild catch)</t>
        </is>
      </c>
      <c r="L3456" s="465" t="inlineStr">
        <is>
          <t xml:space="preserve"> reactive </t>
        </is>
      </c>
      <c r="M3456" s="465" t="inlineStr">
        <is>
          <t xml:space="preserve"> Nmix </t>
        </is>
      </c>
      <c r="N3456" s="466" t="n">
        <v>73.25395716800001</v>
      </c>
      <c r="O3456" s="467" t="n">
        <v>0.1106357343759252</v>
      </c>
      <c r="P3456" s="468" t="n">
        <v>2001</v>
      </c>
      <c r="Q3456" s="469" t="inlineStr">
        <is>
          <t>Fiskeridirektoratet</t>
        </is>
      </c>
      <c r="R3456" s="469" t="inlineStr">
        <is>
          <t>ok</t>
        </is>
      </c>
      <c r="S3456" s="469" t="inlineStr">
        <is>
          <t xml:space="preserve"> text </t>
        </is>
      </c>
      <c r="T3456" s="426" t="inlineStr">
        <is>
          <t>Norway</t>
        </is>
      </c>
      <c r="U3456" s="5" t="inlineStr">
        <is>
          <t>useful output</t>
        </is>
      </c>
      <c r="V3456" s="465" t="n">
        <v>0.04</v>
      </c>
    </row>
    <row r="3457" ht="16" customHeight="1">
      <c r="B3457" s="5" t="inlineStr">
        <is>
          <t>HY.SW-AT.AT</t>
        </is>
      </c>
      <c r="C3457" s="5" t="inlineStr">
        <is>
          <t>HY.SW-AT.AT-Emissions-N2</t>
        </is>
      </c>
      <c r="D3457" s="5" t="inlineStr">
        <is>
          <t>HY</t>
        </is>
      </c>
      <c r="E3457" s="5" t="inlineStr">
        <is>
          <t>SW</t>
        </is>
      </c>
      <c r="F3457" s="5">
        <f>VLOOKUP(E3457,'5.a Definitions'!E:F,2,FALSE)</f>
        <v/>
      </c>
      <c r="G3457" s="5" t="inlineStr">
        <is>
          <t>AT</t>
        </is>
      </c>
      <c r="H3457" s="5" t="inlineStr">
        <is>
          <t>AT</t>
        </is>
      </c>
      <c r="I3457" s="5">
        <f>VLOOKUP(H3457,'5.a Definitions'!E:F,2,FALSE)</f>
        <v/>
      </c>
      <c r="J3457" s="465" t="inlineStr">
        <is>
          <t xml:space="preserve"> Emissions </t>
        </is>
      </c>
      <c r="K3457" s="465" t="inlineStr">
        <is>
          <t xml:space="preserve"> surface water emissions </t>
        </is>
      </c>
      <c r="L3457" s="465" t="inlineStr">
        <is>
          <t xml:space="preserve"> inert </t>
        </is>
      </c>
      <c r="M3457" s="465" t="inlineStr">
        <is>
          <t xml:space="preserve"> N2 </t>
        </is>
      </c>
      <c r="N3457" s="466" t="n">
        <v>12.71932591300672</v>
      </c>
      <c r="O3457" s="467" t="n">
        <v>0.6188638856092707</v>
      </c>
      <c r="P3457" s="468" t="n">
        <v>2001</v>
      </c>
      <c r="Q3457" s="469" t="inlineStr">
        <is>
          <t>Filled (extrapolated from 2013: inflow to coastal waters x TEOTIL3 retention ratio)</t>
        </is>
      </c>
      <c r="R3457" s="469" t="inlineStr">
        <is>
          <t>ok</t>
        </is>
      </c>
      <c r="S3457" s="469" t="inlineStr">
        <is>
          <t xml:space="preserve"> text </t>
        </is>
      </c>
      <c r="T3457" s="426" t="inlineStr">
        <is>
          <t>Norway</t>
        </is>
      </c>
      <c r="U3457" s="465" t="inlineStr">
        <is>
          <t xml:space="preserve"> N wasted </t>
        </is>
      </c>
      <c r="V3457" s="465" t="n">
        <v>0.04</v>
      </c>
    </row>
    <row r="3458" ht="16" customHeight="1">
      <c r="B3458" s="5" t="inlineStr">
        <is>
          <t>HY.SW-AT.AT</t>
        </is>
      </c>
      <c r="C3458" s="5" t="inlineStr">
        <is>
          <t>HY.SW-AT.AT-Emissions-N2O</t>
        </is>
      </c>
      <c r="D3458" s="5" t="inlineStr">
        <is>
          <t>HY</t>
        </is>
      </c>
      <c r="E3458" s="5" t="inlineStr">
        <is>
          <t>SW</t>
        </is>
      </c>
      <c r="F3458" s="5">
        <f>VLOOKUP(E3458,'5.a Definitions'!E:F,2,FALSE)</f>
        <v/>
      </c>
      <c r="G3458" s="5" t="inlineStr">
        <is>
          <t>AT</t>
        </is>
      </c>
      <c r="H3458" s="5" t="inlineStr">
        <is>
          <t>AT</t>
        </is>
      </c>
      <c r="I3458" s="5">
        <f>VLOOKUP(H3458,'5.a Definitions'!E:F,2,FALSE)</f>
        <v/>
      </c>
      <c r="J3458" s="465" t="inlineStr">
        <is>
          <t xml:space="preserve"> Emissions </t>
        </is>
      </c>
      <c r="K3458" s="465" t="inlineStr">
        <is>
          <t xml:space="preserve"> surface water emissions </t>
        </is>
      </c>
      <c r="L3458" s="465" t="inlineStr">
        <is>
          <t xml:space="preserve"> reactive </t>
        </is>
      </c>
      <c r="M3458" s="465" t="inlineStr">
        <is>
          <t xml:space="preserve"> N2O </t>
        </is>
      </c>
      <c r="N3458" s="466" t="n">
        <v>0.1284780395253204</v>
      </c>
      <c r="O3458" s="467" t="n">
        <v>10.84577879741347</v>
      </c>
      <c r="P3458" s="468" t="n">
        <v>2001</v>
      </c>
      <c r="Q3458" s="469" t="inlineStr">
        <is>
          <t>Filled (extrapolated from 2013: inflow to coastal waters x TEOTIL3 retention ratio)</t>
        </is>
      </c>
      <c r="R3458" s="469" t="inlineStr">
        <is>
          <t>ok</t>
        </is>
      </c>
      <c r="S3458" s="469" t="inlineStr">
        <is>
          <t xml:space="preserve"> text </t>
        </is>
      </c>
      <c r="T3458" s="426" t="inlineStr">
        <is>
          <t>Norway</t>
        </is>
      </c>
      <c r="U3458" s="465" t="inlineStr">
        <is>
          <t xml:space="preserve"> N wasted </t>
        </is>
      </c>
      <c r="V3458" s="465" t="n">
        <v>0.04</v>
      </c>
    </row>
    <row r="3459" ht="16" customHeight="1">
      <c r="B3459" s="5" t="inlineStr">
        <is>
          <t>HY.SW-HY.CW</t>
        </is>
      </c>
      <c r="C3459" s="5" t="inlineStr">
        <is>
          <t>HY.SW-HY.CW-Inflow to coastal waters-Nmix</t>
        </is>
      </c>
      <c r="D3459" s="5" t="inlineStr">
        <is>
          <t>HY</t>
        </is>
      </c>
      <c r="E3459" s="5" t="inlineStr">
        <is>
          <t>SW</t>
        </is>
      </c>
      <c r="F3459" s="5">
        <f>VLOOKUP(E3459,'5.a Definitions'!E:F,2,FALSE)</f>
        <v/>
      </c>
      <c r="G3459" s="5" t="inlineStr">
        <is>
          <t>HY</t>
        </is>
      </c>
      <c r="H3459" s="5" t="inlineStr">
        <is>
          <t>CW</t>
        </is>
      </c>
      <c r="I3459" s="5">
        <f>VLOOKUP(H3459,'5.a Definitions'!E:F,2,FALSE)</f>
        <v/>
      </c>
      <c r="J3459" s="465" t="inlineStr">
        <is>
          <t xml:space="preserve"> Inflow to coastal waters </t>
        </is>
      </c>
      <c r="K3459" s="465" t="inlineStr">
        <is>
          <t xml:space="preserve"> inflow to coastal water </t>
        </is>
      </c>
      <c r="L3459" s="465" t="inlineStr">
        <is>
          <t xml:space="preserve"> reactive </t>
        </is>
      </c>
      <c r="M3459" s="465" t="inlineStr">
        <is>
          <t xml:space="preserve"> Nmix </t>
        </is>
      </c>
      <c r="N3459" s="466" t="n">
        <v>106.8428684498209</v>
      </c>
      <c r="O3459" s="467" t="n">
        <v>0.2205777991259839</v>
      </c>
      <c r="P3459" s="468" t="n">
        <v>2001</v>
      </c>
      <c r="Q3459" s="469" t="inlineStr">
        <is>
          <t>NIVA TEOTIL2, bias-corrected to TEOTIL3</t>
        </is>
      </c>
      <c r="R3459" s="469" t="inlineStr">
        <is>
          <t>ok</t>
        </is>
      </c>
      <c r="S3459" s="469" t="inlineStr">
        <is>
          <t xml:space="preserve"> text </t>
        </is>
      </c>
      <c r="T3459" s="426" t="inlineStr">
        <is>
          <t>Norway</t>
        </is>
      </c>
      <c r="U3459" s="465" t="inlineStr">
        <is>
          <t xml:space="preserve"> - </t>
        </is>
      </c>
      <c r="V3459" s="465" t="n">
        <v>0.04</v>
      </c>
    </row>
    <row r="3460" ht="16" customHeight="1">
      <c r="B3460" s="5" t="inlineStr">
        <is>
          <t>HY.CW-MP.FP</t>
        </is>
      </c>
      <c r="C3460" s="5" t="inlineStr">
        <is>
          <t>HY.CW-MP.FP-Shellfish-Nmix</t>
        </is>
      </c>
      <c r="D3460" s="5" t="inlineStr">
        <is>
          <t>HY</t>
        </is>
      </c>
      <c r="E3460" s="5" t="inlineStr">
        <is>
          <t>CW</t>
        </is>
      </c>
      <c r="F3460" s="5">
        <f>VLOOKUP(E3460,'5.a Definitions'!E:F,2,FALSE)</f>
        <v/>
      </c>
      <c r="G3460" s="5" t="inlineStr">
        <is>
          <t>MP</t>
        </is>
      </c>
      <c r="H3460" s="5" t="inlineStr">
        <is>
          <t>FP</t>
        </is>
      </c>
      <c r="I3460" s="5">
        <f>VLOOKUP(H3460,'5.a Definitions'!E:F,2,FALSE)</f>
        <v/>
      </c>
      <c r="J3460" s="465" t="inlineStr">
        <is>
          <t xml:space="preserve"> Shellfish </t>
        </is>
      </c>
      <c r="K3460" s="465" t="inlineStr">
        <is>
          <t xml:space="preserve"> coastal water shellfish </t>
        </is>
      </c>
      <c r="L3460" s="465" t="inlineStr">
        <is>
          <t xml:space="preserve"> reactive </t>
        </is>
      </c>
      <c r="M3460" s="465" t="inlineStr">
        <is>
          <t xml:space="preserve"> Nmix </t>
        </is>
      </c>
      <c r="N3460" s="466" t="n">
        <v>2.3161435224</v>
      </c>
      <c r="O3460" s="467" t="n">
        <v>0.1422110449906434</v>
      </c>
      <c r="P3460" s="468" t="n">
        <v>2001</v>
      </c>
      <c r="Q3460" s="469" t="inlineStr">
        <is>
          <t>Fiskeridirektoratet</t>
        </is>
      </c>
      <c r="R3460" s="469" t="inlineStr">
        <is>
          <t>ok</t>
        </is>
      </c>
      <c r="S3460" s="469" t="inlineStr">
        <is>
          <t xml:space="preserve"> text </t>
        </is>
      </c>
      <c r="T3460" s="426" t="inlineStr">
        <is>
          <t>Norway</t>
        </is>
      </c>
      <c r="U3460" s="5" t="inlineStr">
        <is>
          <t>useful output</t>
        </is>
      </c>
      <c r="V3460" s="465" t="n">
        <v>0.04</v>
      </c>
    </row>
    <row r="3461" ht="16" customHeight="1">
      <c r="B3461" s="5" t="inlineStr">
        <is>
          <t>HY.AC-MP.FP</t>
        </is>
      </c>
      <c r="C3461" s="5" t="inlineStr">
        <is>
          <t>HY.AC-MP.FP-Coastal fish and seafood-Nmix</t>
        </is>
      </c>
      <c r="D3461" s="5" t="inlineStr">
        <is>
          <t>HY</t>
        </is>
      </c>
      <c r="E3461" s="5" t="inlineStr">
        <is>
          <t>AC</t>
        </is>
      </c>
      <c r="F3461" s="5">
        <f>VLOOKUP(E3461,'5.a Definitions'!E:F,2,FALSE)</f>
        <v/>
      </c>
      <c r="G3461" s="5" t="inlineStr">
        <is>
          <t>MP</t>
        </is>
      </c>
      <c r="H3461" s="5" t="inlineStr">
        <is>
          <t>FP</t>
        </is>
      </c>
      <c r="I3461" s="5">
        <f>VLOOKUP(H3461,'5.a Definitions'!E:F,2,FALSE)</f>
        <v/>
      </c>
      <c r="J3461" s="465" t="inlineStr">
        <is>
          <t xml:space="preserve"> Coastal fish and seafood </t>
        </is>
      </c>
      <c r="K3461" s="465" t="inlineStr">
        <is>
          <t xml:space="preserve"> aquaculture coastal fish and seafood </t>
        </is>
      </c>
      <c r="L3461" s="465" t="inlineStr">
        <is>
          <t xml:space="preserve"> reactive </t>
        </is>
      </c>
      <c r="M3461" s="465" t="inlineStr">
        <is>
          <t xml:space="preserve"> Nmix </t>
        </is>
      </c>
      <c r="N3461" s="466" t="n">
        <v>14.6004538214796</v>
      </c>
      <c r="O3461" s="467" t="n">
        <v>0.112407135628016</v>
      </c>
      <c r="P3461" s="468" t="n">
        <v>2001</v>
      </c>
      <c r="Q3461" s="469" t="inlineStr">
        <is>
          <t>Fiskeridirektoratet; dead and discarded fish filled (extrapolated from 2007 as a share of harvest)</t>
        </is>
      </c>
      <c r="R3461" s="469" t="inlineStr">
        <is>
          <t>ok</t>
        </is>
      </c>
      <c r="S3461" s="469" t="inlineStr">
        <is>
          <t xml:space="preserve"> text </t>
        </is>
      </c>
      <c r="T3461" s="426" t="inlineStr">
        <is>
          <t>Norway</t>
        </is>
      </c>
      <c r="U3461" s="5" t="inlineStr">
        <is>
          <t>useful output</t>
        </is>
      </c>
      <c r="V3461" s="465" t="n">
        <v>0.04</v>
      </c>
    </row>
    <row r="3462" ht="16" customHeight="1">
      <c r="B3462" s="5" t="inlineStr">
        <is>
          <t>HY.AC-MP.FP</t>
        </is>
      </c>
      <c r="C3462" s="5" t="inlineStr">
        <is>
          <t>HY.AC-MP.FP-Freshwater fish and seafood-Nmix</t>
        </is>
      </c>
      <c r="D3462" s="5" t="inlineStr">
        <is>
          <t>HY</t>
        </is>
      </c>
      <c r="E3462" s="5" t="inlineStr">
        <is>
          <t>AC</t>
        </is>
      </c>
      <c r="F3462" s="5">
        <f>VLOOKUP(E3462,'5.a Definitions'!E:F,2,FALSE)</f>
        <v/>
      </c>
      <c r="G3462" s="5" t="inlineStr">
        <is>
          <t>MP</t>
        </is>
      </c>
      <c r="H3462" s="5" t="inlineStr">
        <is>
          <t>FP</t>
        </is>
      </c>
      <c r="I3462" s="5">
        <f>VLOOKUP(H3462,'5.a Definitions'!E:F,2,FALSE)</f>
        <v/>
      </c>
      <c r="J3462" s="465" t="inlineStr">
        <is>
          <t xml:space="preserve"> Freshwater fish and seafood </t>
        </is>
      </c>
      <c r="K3462" s="465" t="inlineStr">
        <is>
          <t xml:space="preserve"> aquaculture freshwater fish and seafood </t>
        </is>
      </c>
      <c r="L3462" s="465" t="inlineStr">
        <is>
          <t xml:space="preserve"> reactive </t>
        </is>
      </c>
      <c r="M3462" s="465" t="inlineStr">
        <is>
          <t xml:space="preserve"> Nmix </t>
        </is>
      </c>
      <c r="N3462" s="466" t="n">
        <v>0</v>
      </c>
      <c r="O3462" s="467" t="n">
        <v>20</v>
      </c>
      <c r="P3462" s="468" t="n">
        <v>2001</v>
      </c>
      <c r="Q3462" s="469" t="inlineStr">
        <is>
          <t>no production</t>
        </is>
      </c>
      <c r="R3462" s="469" t="inlineStr">
        <is>
          <t>ok</t>
        </is>
      </c>
      <c r="S3462" s="469" t="inlineStr">
        <is>
          <t xml:space="preserve"> text </t>
        </is>
      </c>
      <c r="T3462" s="426" t="inlineStr">
        <is>
          <t>Norway</t>
        </is>
      </c>
      <c r="U3462" s="5" t="inlineStr">
        <is>
          <t>useful output</t>
        </is>
      </c>
      <c r="V3462" s="465" t="n">
        <v>0.04</v>
      </c>
    </row>
    <row r="3463" ht="16" customHeight="1">
      <c r="B3463" s="5" t="inlineStr">
        <is>
          <t>HY.AC-HY.CW</t>
        </is>
      </c>
      <c r="C3463" s="5" t="inlineStr">
        <is>
          <t>HY.AC-HY.CW-Waste feed-Nmix</t>
        </is>
      </c>
      <c r="D3463" s="5" t="inlineStr">
        <is>
          <t>HY</t>
        </is>
      </c>
      <c r="E3463" s="5" t="inlineStr">
        <is>
          <t>AC</t>
        </is>
      </c>
      <c r="F3463" s="5">
        <f>VLOOKUP(E3463,'5.a Definitions'!E:F,2,FALSE)</f>
        <v/>
      </c>
      <c r="G3463" s="5" t="inlineStr">
        <is>
          <t>HY</t>
        </is>
      </c>
      <c r="H3463" s="5" t="inlineStr">
        <is>
          <t>CW</t>
        </is>
      </c>
      <c r="I3463" s="5">
        <f>VLOOKUP(H3463,'5.a Definitions'!E:F,2,FALSE)</f>
        <v/>
      </c>
      <c r="J3463" s="465" t="inlineStr">
        <is>
          <t xml:space="preserve"> Waste feed </t>
        </is>
      </c>
      <c r="K3463" s="465" t="inlineStr">
        <is>
          <t xml:space="preserve"> waste feed to coastal water </t>
        </is>
      </c>
      <c r="L3463" s="465" t="inlineStr">
        <is>
          <t xml:space="preserve"> reactive </t>
        </is>
      </c>
      <c r="M3463" s="465" t="inlineStr">
        <is>
          <t xml:space="preserve"> Nmix </t>
        </is>
      </c>
      <c r="N3463" s="466" t="n">
        <v>6.735638895322296</v>
      </c>
      <c r="O3463" s="467" t="n">
        <v>0.5471594671947817</v>
      </c>
      <c r="P3463" s="468" t="n">
        <v>2001</v>
      </c>
      <c r="Q3463" s="469" t="inlineStr">
        <is>
          <t>Mass balance</t>
        </is>
      </c>
      <c r="R3463" s="469" t="inlineStr">
        <is>
          <t>ok</t>
        </is>
      </c>
      <c r="S3463" s="469" t="inlineStr">
        <is>
          <t xml:space="preserve"> text </t>
        </is>
      </c>
      <c r="T3463" s="426" t="inlineStr">
        <is>
          <t>Norway</t>
        </is>
      </c>
      <c r="U3463" s="465" t="inlineStr">
        <is>
          <t xml:space="preserve"> N wasted </t>
        </is>
      </c>
      <c r="V3463" s="465" t="n">
        <v>0.04</v>
      </c>
    </row>
    <row r="3464" ht="16" customHeight="1">
      <c r="B3464" s="5" t="inlineStr">
        <is>
          <t>HY.AC-HY.CW</t>
        </is>
      </c>
      <c r="C3464" s="5" t="inlineStr">
        <is>
          <t>HY.AC-HY.CW-Excretia-Nmix</t>
        </is>
      </c>
      <c r="D3464" s="5" t="inlineStr">
        <is>
          <t>HY</t>
        </is>
      </c>
      <c r="E3464" s="5" t="inlineStr">
        <is>
          <t>AC</t>
        </is>
      </c>
      <c r="F3464" s="5">
        <f>VLOOKUP(E3464,'5.a Definitions'!E:F,2,FALSE)</f>
        <v/>
      </c>
      <c r="G3464" s="5" t="inlineStr">
        <is>
          <t>HY</t>
        </is>
      </c>
      <c r="H3464" s="5" t="inlineStr">
        <is>
          <t>CW</t>
        </is>
      </c>
      <c r="I3464" s="5">
        <f>VLOOKUP(H3464,'5.a Definitions'!E:F,2,FALSE)</f>
        <v/>
      </c>
      <c r="J3464" s="465" t="inlineStr">
        <is>
          <t xml:space="preserve"> Excretia </t>
        </is>
      </c>
      <c r="K3464" s="465" t="inlineStr">
        <is>
          <t xml:space="preserve"> excretia to coastal water </t>
        </is>
      </c>
      <c r="L3464" s="465" t="inlineStr">
        <is>
          <t xml:space="preserve"> reactive </t>
        </is>
      </c>
      <c r="M3464" s="465" t="inlineStr">
        <is>
          <t xml:space="preserve"> Nmix </t>
        </is>
      </c>
      <c r="N3464" s="466" t="n">
        <v>23.85575104565327</v>
      </c>
      <c r="O3464" s="467" t="n">
        <v>0.1761243756372454</v>
      </c>
      <c r="P3464" s="468" t="n">
        <v>2001</v>
      </c>
      <c r="Q3464" s="469" t="inlineStr">
        <is>
          <t>Mass balance</t>
        </is>
      </c>
      <c r="R3464" s="469" t="inlineStr">
        <is>
          <t>ok</t>
        </is>
      </c>
      <c r="S3464" s="469" t="inlineStr">
        <is>
          <t xml:space="preserve"> text </t>
        </is>
      </c>
      <c r="T3464" s="426" t="inlineStr">
        <is>
          <t>Norway</t>
        </is>
      </c>
      <c r="U3464" s="465" t="inlineStr">
        <is>
          <t xml:space="preserve"> N wasted </t>
        </is>
      </c>
      <c r="V3464" s="465" t="n">
        <v>0.04</v>
      </c>
    </row>
    <row r="3465" ht="16" customHeight="1">
      <c r="A3465" s="490" t="inlineStr">
        <is>
          <t xml:space="preserve"> Rest of the world </t>
        </is>
      </c>
      <c r="B3465" s="5" t="inlineStr">
        <is>
          <t>RW.RW-EF.EC</t>
        </is>
      </c>
      <c r="C3465" s="5" t="inlineStr">
        <is>
          <t>RW.RW-EF.EC-Fuel import-Nmix</t>
        </is>
      </c>
      <c r="D3465" s="5" t="inlineStr">
        <is>
          <t>RW</t>
        </is>
      </c>
      <c r="E3465" s="5" t="inlineStr">
        <is>
          <t>RW</t>
        </is>
      </c>
      <c r="F3465" s="5">
        <f>VLOOKUP(E3465,'5.a Definitions'!E:F,2,FALSE)</f>
        <v/>
      </c>
      <c r="G3465" s="5" t="inlineStr">
        <is>
          <t>EF</t>
        </is>
      </c>
      <c r="H3465" s="5" t="inlineStr">
        <is>
          <t>EC</t>
        </is>
      </c>
      <c r="I3465" s="5">
        <f>VLOOKUP(H3465,'5.a Definitions'!E:F,2,FALSE)</f>
        <v/>
      </c>
      <c r="J3465" s="465" t="inlineStr">
        <is>
          <t xml:space="preserve"> Fuel import </t>
        </is>
      </c>
      <c r="K3465" s="465" t="inlineStr">
        <is>
          <t xml:space="preserve"> fuel import </t>
        </is>
      </c>
      <c r="L3465" s="465" t="inlineStr">
        <is>
          <t xml:space="preserve"> reactive </t>
        </is>
      </c>
      <c r="M3465" s="465" t="inlineStr">
        <is>
          <t xml:space="preserve"> Nmix </t>
        </is>
      </c>
      <c r="N3465" s="466" t="n">
        <v>25.321065295275</v>
      </c>
      <c r="O3465" s="467" t="n">
        <v>0.4064364415970225</v>
      </c>
      <c r="P3465" s="468" t="n">
        <v>2001</v>
      </c>
      <c r="Q3465" s="469" t="inlineStr">
        <is>
          <t>SSB tab 08801</t>
        </is>
      </c>
      <c r="R3465" s="469" t="inlineStr">
        <is>
          <t>ok</t>
        </is>
      </c>
      <c r="S3465" s="469" t="inlineStr">
        <is>
          <t xml:space="preserve"> text </t>
        </is>
      </c>
      <c r="T3465" s="426" t="inlineStr">
        <is>
          <t>Norway</t>
        </is>
      </c>
      <c r="U3465" s="5" t="inlineStr">
        <is>
          <t>import</t>
        </is>
      </c>
      <c r="V3465" s="465" t="n">
        <v>0.04</v>
      </c>
    </row>
    <row r="3466" ht="16" customHeight="1">
      <c r="B3466" s="5" t="inlineStr">
        <is>
          <t>RW.RW-EF.TR</t>
        </is>
      </c>
      <c r="C3466" s="5" t="inlineStr">
        <is>
          <t>RW.RW-EF.TR-Import of transport fuel-Nmix</t>
        </is>
      </c>
      <c r="D3466" s="5" t="inlineStr">
        <is>
          <t>RW</t>
        </is>
      </c>
      <c r="E3466" s="5" t="inlineStr">
        <is>
          <t>RW</t>
        </is>
      </c>
      <c r="F3466" s="5">
        <f>VLOOKUP(E3466,'5.a Definitions'!E:F,2,FALSE)</f>
        <v/>
      </c>
      <c r="G3466" s="5" t="inlineStr">
        <is>
          <t>EF</t>
        </is>
      </c>
      <c r="H3466" s="5" t="inlineStr">
        <is>
          <t>TR</t>
        </is>
      </c>
      <c r="I3466" s="5">
        <f>VLOOKUP(H3466,'5.a Definitions'!E:F,2,FALSE)</f>
        <v/>
      </c>
      <c r="J3466" s="465" t="inlineStr">
        <is>
          <t xml:space="preserve"> Import of transport fuel </t>
        </is>
      </c>
      <c r="K3466" s="465" t="inlineStr">
        <is>
          <t xml:space="preserve"> import of transport fuel </t>
        </is>
      </c>
      <c r="L3466" s="465" t="inlineStr">
        <is>
          <t xml:space="preserve"> reactive </t>
        </is>
      </c>
      <c r="M3466" s="465" t="inlineStr">
        <is>
          <t xml:space="preserve"> Nmix </t>
        </is>
      </c>
      <c r="N3466" s="466" t="n">
        <v>0.21188858</v>
      </c>
      <c r="O3466" s="467" t="n">
        <v>0.2331829809648349</v>
      </c>
      <c r="P3466" s="468" t="n">
        <v>2001</v>
      </c>
      <c r="Q3466" s="469" t="inlineStr">
        <is>
          <t>SSB tab 08801</t>
        </is>
      </c>
      <c r="R3466" s="469" t="inlineStr">
        <is>
          <t>ok</t>
        </is>
      </c>
      <c r="S3466" s="469" t="inlineStr">
        <is>
          <t xml:space="preserve"> text </t>
        </is>
      </c>
      <c r="T3466" s="426" t="inlineStr">
        <is>
          <t>Norway</t>
        </is>
      </c>
      <c r="U3466" s="5" t="inlineStr">
        <is>
          <t>import</t>
        </is>
      </c>
      <c r="V3466" s="465" t="n">
        <v>0.04</v>
      </c>
    </row>
    <row r="3467" ht="16" customHeight="1">
      <c r="B3467" s="5" t="inlineStr">
        <is>
          <t>RW.RW-MP.FP</t>
        </is>
      </c>
      <c r="C3467" s="5" t="inlineStr">
        <is>
          <t>RW.RW-MP.FP-Sea fish (landings)-Nmix</t>
        </is>
      </c>
      <c r="D3467" s="5" t="inlineStr">
        <is>
          <t>RW</t>
        </is>
      </c>
      <c r="E3467" s="5" t="inlineStr">
        <is>
          <t>RW</t>
        </is>
      </c>
      <c r="F3467" s="5">
        <f>VLOOKUP(E3467,'5.a Definitions'!E:F,2,FALSE)</f>
        <v/>
      </c>
      <c r="G3467" s="5" t="inlineStr">
        <is>
          <t>MP</t>
        </is>
      </c>
      <c r="H3467" s="5" t="inlineStr">
        <is>
          <t>FP</t>
        </is>
      </c>
      <c r="I3467" s="5">
        <f>VLOOKUP(H3467,'5.a Definitions'!E:F,2,FALSE)</f>
        <v/>
      </c>
      <c r="J3467" s="465" t="inlineStr">
        <is>
          <t xml:space="preserve"> Sea fish (landings) </t>
        </is>
      </c>
      <c r="K3467" s="465" t="inlineStr">
        <is>
          <t xml:space="preserve"> sea fish (landings) </t>
        </is>
      </c>
      <c r="L3467" s="465" t="inlineStr">
        <is>
          <t xml:space="preserve"> reactive </t>
        </is>
      </c>
      <c r="M3467" s="465" t="inlineStr">
        <is>
          <t xml:space="preserve"> Nmix </t>
        </is>
      </c>
      <c r="N3467" s="466" t="n">
        <v>0</v>
      </c>
      <c r="O3467" s="467" t="n">
        <v>20</v>
      </c>
      <c r="P3467" s="468" t="n">
        <v>2001</v>
      </c>
      <c r="Q3467" s="469" t="inlineStr">
        <is>
          <t>counted under Hydrosphere</t>
        </is>
      </c>
      <c r="R3467" s="469" t="inlineStr">
        <is>
          <t>ok</t>
        </is>
      </c>
      <c r="S3467" s="469" t="inlineStr">
        <is>
          <t xml:space="preserve"> text </t>
        </is>
      </c>
      <c r="T3467" s="426" t="inlineStr">
        <is>
          <t>Norway</t>
        </is>
      </c>
      <c r="U3467" s="5" t="inlineStr">
        <is>
          <t>import</t>
        </is>
      </c>
      <c r="V3467" s="465" t="n">
        <v>0.04</v>
      </c>
    </row>
    <row r="3468" ht="16" customHeight="1">
      <c r="B3468" s="5" t="inlineStr">
        <is>
          <t>RW.RW-MP.FP</t>
        </is>
      </c>
      <c r="C3468" s="5" t="inlineStr">
        <is>
          <t>RW.RW-MP.FP-Food import-Nmix</t>
        </is>
      </c>
      <c r="D3468" s="5" t="inlineStr">
        <is>
          <t>RW</t>
        </is>
      </c>
      <c r="E3468" s="5" t="inlineStr">
        <is>
          <t>RW</t>
        </is>
      </c>
      <c r="F3468" s="5">
        <f>VLOOKUP(E3468,'5.a Definitions'!E:F,2,FALSE)</f>
        <v/>
      </c>
      <c r="G3468" s="5" t="inlineStr">
        <is>
          <t>MP</t>
        </is>
      </c>
      <c r="H3468" s="5" t="inlineStr">
        <is>
          <t>FP</t>
        </is>
      </c>
      <c r="I3468" s="5">
        <f>VLOOKUP(H3468,'5.a Definitions'!E:F,2,FALSE)</f>
        <v/>
      </c>
      <c r="J3468" s="465" t="inlineStr">
        <is>
          <t xml:space="preserve"> Food import </t>
        </is>
      </c>
      <c r="K3468" s="465" t="inlineStr">
        <is>
          <t xml:space="preserve"> food and feed import </t>
        </is>
      </c>
      <c r="L3468" s="465" t="inlineStr">
        <is>
          <t xml:space="preserve"> reactive </t>
        </is>
      </c>
      <c r="M3468" s="465" t="inlineStr">
        <is>
          <t xml:space="preserve"> Nmix </t>
        </is>
      </c>
      <c r="N3468" s="466" t="n">
        <v>24.580768689</v>
      </c>
      <c r="O3468" s="467" t="n">
        <v>0.1110548870537459</v>
      </c>
      <c r="P3468" s="468" t="n">
        <v>2001</v>
      </c>
      <c r="Q3468" s="469" t="inlineStr">
        <is>
          <t>SSB tab 08801</t>
        </is>
      </c>
      <c r="R3468" s="469" t="inlineStr">
        <is>
          <t>ok</t>
        </is>
      </c>
      <c r="S3468" s="469" t="inlineStr">
        <is>
          <t xml:space="preserve"> text </t>
        </is>
      </c>
      <c r="T3468" s="426" t="inlineStr">
        <is>
          <t>Norway</t>
        </is>
      </c>
      <c r="U3468" s="5" t="inlineStr">
        <is>
          <t>import</t>
        </is>
      </c>
      <c r="V3468" s="465" t="n">
        <v>0.04</v>
      </c>
    </row>
    <row r="3469" ht="16" customHeight="1">
      <c r="B3469" s="5" t="inlineStr">
        <is>
          <t>RW.RW-MP.OP</t>
        </is>
      </c>
      <c r="C3469" s="5" t="inlineStr">
        <is>
          <t>RW.RW-MP.OP-Other goods import -Nmix</t>
        </is>
      </c>
      <c r="D3469" s="5" t="inlineStr">
        <is>
          <t>RW</t>
        </is>
      </c>
      <c r="E3469" s="5" t="inlineStr">
        <is>
          <t>RW</t>
        </is>
      </c>
      <c r="F3469" s="5">
        <f>VLOOKUP(E3469,'5.a Definitions'!E:F,2,FALSE)</f>
        <v/>
      </c>
      <c r="G3469" s="5" t="inlineStr">
        <is>
          <t>MP</t>
        </is>
      </c>
      <c r="H3469" s="5" t="inlineStr">
        <is>
          <t>OP</t>
        </is>
      </c>
      <c r="I3469" s="5">
        <f>VLOOKUP(H3469,'5.a Definitions'!E:F,2,FALSE)</f>
        <v/>
      </c>
      <c r="J3469" s="465" t="inlineStr">
        <is>
          <t xml:space="preserve"> Other goods import  </t>
        </is>
      </c>
      <c r="K3469" s="465" t="inlineStr">
        <is>
          <t xml:space="preserve"> other goods import </t>
        </is>
      </c>
      <c r="L3469" s="465" t="inlineStr">
        <is>
          <t xml:space="preserve"> reactive </t>
        </is>
      </c>
      <c r="M3469" s="465" t="inlineStr">
        <is>
          <t xml:space="preserve"> Nmix </t>
        </is>
      </c>
      <c r="N3469" s="466" t="n">
        <v>22.307949817</v>
      </c>
      <c r="O3469" s="467" t="n">
        <v>0.08035029812517749</v>
      </c>
      <c r="P3469" s="468" t="n">
        <v>2001</v>
      </c>
      <c r="Q3469" s="469" t="inlineStr">
        <is>
          <t>SSB tab 08801</t>
        </is>
      </c>
      <c r="R3469" s="469" t="inlineStr">
        <is>
          <t>ok</t>
        </is>
      </c>
      <c r="S3469" s="469" t="inlineStr">
        <is>
          <t xml:space="preserve"> text </t>
        </is>
      </c>
      <c r="T3469" s="426" t="inlineStr">
        <is>
          <t>Norway</t>
        </is>
      </c>
      <c r="U3469" s="5" t="inlineStr">
        <is>
          <t>import</t>
        </is>
      </c>
      <c r="V3469" s="465" t="n">
        <v>0.04</v>
      </c>
    </row>
    <row r="3470" ht="16" customHeight="1">
      <c r="B3470" s="475" t="inlineStr">
        <is>
          <t>RW.RW-MP.OP</t>
        </is>
      </c>
      <c r="C3470" s="475" t="inlineStr">
        <is>
          <t>RW.RW-MP.OP-Ammonia import -Nmix</t>
        </is>
      </c>
      <c r="D3470" s="475" t="inlineStr">
        <is>
          <t>RW</t>
        </is>
      </c>
      <c r="E3470" s="475" t="inlineStr">
        <is>
          <t>RW</t>
        </is>
      </c>
      <c r="F3470" s="5">
        <f>VLOOKUP(E3470,'5.a Definitions'!E:F,2,FALSE)</f>
        <v/>
      </c>
      <c r="G3470" s="475" t="inlineStr">
        <is>
          <t>MP</t>
        </is>
      </c>
      <c r="H3470" s="475" t="inlineStr">
        <is>
          <t>OP</t>
        </is>
      </c>
      <c r="I3470" s="5">
        <f>VLOOKUP(H3470,'5.a Definitions'!E:F,2,FALSE)</f>
        <v/>
      </c>
      <c r="J3470" s="465" t="inlineStr">
        <is>
          <t>Ammonia import</t>
        </is>
      </c>
      <c r="K3470" s="465" t="inlineStr">
        <is>
          <t>ammonia import</t>
        </is>
      </c>
      <c r="L3470" s="465" t="inlineStr">
        <is>
          <t>reactive</t>
        </is>
      </c>
      <c r="M3470" s="465" t="inlineStr">
        <is>
          <t>Nmix</t>
        </is>
      </c>
      <c r="N3470" s="466" t="n">
        <v>286.571668566</v>
      </c>
      <c r="O3470" s="467" t="n">
        <v>0.04981966118435553</v>
      </c>
      <c r="P3470" s="468" t="n">
        <v>2001</v>
      </c>
      <c r="Q3470" s="469" t="inlineStr">
        <is>
          <t>SSB tab 08801</t>
        </is>
      </c>
      <c r="R3470" s="469" t="inlineStr">
        <is>
          <t>ok</t>
        </is>
      </c>
      <c r="S3470" s="469" t="inlineStr">
        <is>
          <t>text</t>
        </is>
      </c>
      <c r="T3470" s="476" t="inlineStr">
        <is>
          <t>Norway</t>
        </is>
      </c>
      <c r="U3470" s="5" t="inlineStr">
        <is>
          <t>import</t>
        </is>
      </c>
      <c r="V3470" s="465">
        <f>(O3288*N3288)^2</f>
        <v/>
      </c>
    </row>
    <row r="3471" ht="16" customHeight="1">
      <c r="B3471" s="5" t="inlineStr">
        <is>
          <t>RW.RW-AG.MM</t>
        </is>
      </c>
      <c r="C3471" s="5" t="inlineStr">
        <is>
          <t>RW.RW-AG.MM-Animal feed import-Nmix</t>
        </is>
      </c>
      <c r="D3471" s="5" t="inlineStr">
        <is>
          <t>RW</t>
        </is>
      </c>
      <c r="E3471" s="5" t="inlineStr">
        <is>
          <t>RW</t>
        </is>
      </c>
      <c r="F3471" s="5">
        <f>VLOOKUP(E3471,'5.a Definitions'!E:F,2,FALSE)</f>
        <v/>
      </c>
      <c r="G3471" s="5" t="inlineStr">
        <is>
          <t>AG</t>
        </is>
      </c>
      <c r="H3471" s="5" t="inlineStr">
        <is>
          <t>MM</t>
        </is>
      </c>
      <c r="I3471" s="5">
        <f>VLOOKUP(H3471,'5.a Definitions'!E:F,2,FALSE)</f>
        <v/>
      </c>
      <c r="J3471" s="465" t="inlineStr">
        <is>
          <t xml:space="preserve"> Animal feed import </t>
        </is>
      </c>
      <c r="K3471" s="465" t="inlineStr">
        <is>
          <t xml:space="preserve"> animal feed import </t>
        </is>
      </c>
      <c r="L3471" s="465" t="inlineStr">
        <is>
          <t xml:space="preserve"> reactive </t>
        </is>
      </c>
      <c r="M3471" s="465" t="inlineStr">
        <is>
          <t xml:space="preserve"> Nmix </t>
        </is>
      </c>
      <c r="N3471" s="466" t="n">
        <v>17.294779</v>
      </c>
      <c r="O3471" s="467" t="n">
        <v>0.09822150163779415</v>
      </c>
      <c r="P3471" s="468" t="n">
        <v>2001</v>
      </c>
      <c r="Q3471" s="469" t="inlineStr">
        <is>
          <t>Landbruksdirektoratets kraftfôrstatistikk</t>
        </is>
      </c>
      <c r="R3471" s="469" t="inlineStr">
        <is>
          <t>ok</t>
        </is>
      </c>
      <c r="S3471" s="469" t="inlineStr">
        <is>
          <t xml:space="preserve"> text </t>
        </is>
      </c>
      <c r="T3471" s="426" t="inlineStr">
        <is>
          <t>Norway</t>
        </is>
      </c>
      <c r="U3471" s="5" t="inlineStr">
        <is>
          <t>import</t>
        </is>
      </c>
      <c r="V3471" s="465" t="n">
        <v>0.04</v>
      </c>
    </row>
    <row r="3472" ht="16" customHeight="1">
      <c r="B3472" s="5" t="inlineStr">
        <is>
          <t>RW.RW-AG.MM</t>
        </is>
      </c>
      <c r="C3472" s="5" t="inlineStr">
        <is>
          <t>RW.RW-AG.MM-Live animal import-Nmix</t>
        </is>
      </c>
      <c r="D3472" s="5" t="inlineStr">
        <is>
          <t>RW</t>
        </is>
      </c>
      <c r="E3472" s="5" t="inlineStr">
        <is>
          <t>RW</t>
        </is>
      </c>
      <c r="F3472" s="5">
        <f>VLOOKUP(E3472,'5.a Definitions'!E:F,2,FALSE)</f>
        <v/>
      </c>
      <c r="G3472" s="5" t="inlineStr">
        <is>
          <t>AG</t>
        </is>
      </c>
      <c r="H3472" s="5" t="inlineStr">
        <is>
          <t>MM</t>
        </is>
      </c>
      <c r="I3472" s="5">
        <f>VLOOKUP(H3472,'5.a Definitions'!E:F,2,FALSE)</f>
        <v/>
      </c>
      <c r="J3472" s="465" t="inlineStr">
        <is>
          <t xml:space="preserve"> Live animal import </t>
        </is>
      </c>
      <c r="K3472" s="465" t="inlineStr">
        <is>
          <t xml:space="preserve"> live animal import </t>
        </is>
      </c>
      <c r="L3472" s="465" t="inlineStr">
        <is>
          <t xml:space="preserve"> reactive </t>
        </is>
      </c>
      <c r="M3472" s="465" t="inlineStr">
        <is>
          <t xml:space="preserve"> Nmix </t>
        </is>
      </c>
      <c r="N3472" s="466" t="n">
        <v>0.0173676288</v>
      </c>
      <c r="O3472" s="467" t="n">
        <v>0.4095236105882745</v>
      </c>
      <c r="P3472" s="468" t="n">
        <v>2001</v>
      </c>
      <c r="Q3472" s="469" t="inlineStr">
        <is>
          <t>FAOSTAT</t>
        </is>
      </c>
      <c r="R3472" s="469" t="inlineStr">
        <is>
          <t>ok</t>
        </is>
      </c>
      <c r="S3472" s="469" t="inlineStr">
        <is>
          <t xml:space="preserve"> text </t>
        </is>
      </c>
      <c r="T3472" s="426" t="inlineStr">
        <is>
          <t>Norway</t>
        </is>
      </c>
      <c r="U3472" s="5" t="inlineStr">
        <is>
          <t>import</t>
        </is>
      </c>
      <c r="V3472" s="465" t="n">
        <v>0.04</v>
      </c>
    </row>
    <row r="3473" ht="16" customHeight="1">
      <c r="B3473" s="5" t="inlineStr">
        <is>
          <t>RW.RW-AG.SM</t>
        </is>
      </c>
      <c r="C3473" s="5" t="inlineStr">
        <is>
          <t>RW.RW-AG.SM-Mineral fertilizer import-Nmix</t>
        </is>
      </c>
      <c r="D3473" s="5" t="inlineStr">
        <is>
          <t>RW</t>
        </is>
      </c>
      <c r="E3473" s="5" t="inlineStr">
        <is>
          <t>RW</t>
        </is>
      </c>
      <c r="F3473" s="5">
        <f>VLOOKUP(E3473,'5.a Definitions'!E:F,2,FALSE)</f>
        <v/>
      </c>
      <c r="G3473" s="5" t="inlineStr">
        <is>
          <t>AG</t>
        </is>
      </c>
      <c r="H3473" s="5" t="inlineStr">
        <is>
          <t>SM</t>
        </is>
      </c>
      <c r="I3473" s="5">
        <f>VLOOKUP(H3473,'5.a Definitions'!E:F,2,FALSE)</f>
        <v/>
      </c>
      <c r="J3473" s="465" t="inlineStr">
        <is>
          <t xml:space="preserve"> Mineral fertilizer import </t>
        </is>
      </c>
      <c r="K3473" s="465" t="inlineStr">
        <is>
          <t xml:space="preserve"> mineral fertilizer import </t>
        </is>
      </c>
      <c r="L3473" s="465" t="inlineStr">
        <is>
          <t xml:space="preserve"> reactive </t>
        </is>
      </c>
      <c r="M3473" s="465" t="inlineStr">
        <is>
          <t xml:space="preserve"> Nmix </t>
        </is>
      </c>
      <c r="N3473" s="466" t="n">
        <v>17</v>
      </c>
      <c r="O3473" s="467" t="n">
        <v>0.3033769670044501</v>
      </c>
      <c r="P3473" s="468" t="n">
        <v>2001</v>
      </c>
      <c r="Q3473" s="469" t="inlineStr">
        <is>
          <t>FAOSTAT</t>
        </is>
      </c>
      <c r="R3473" s="469" t="inlineStr">
        <is>
          <t>ok</t>
        </is>
      </c>
      <c r="S3473" s="469" t="inlineStr">
        <is>
          <t xml:space="preserve"> text </t>
        </is>
      </c>
      <c r="T3473" s="426" t="inlineStr">
        <is>
          <t>Norway</t>
        </is>
      </c>
      <c r="U3473" s="5" t="inlineStr">
        <is>
          <t>import</t>
        </is>
      </c>
      <c r="V3473" s="465" t="n">
        <v>0.04</v>
      </c>
    </row>
    <row r="3474" ht="16" customHeight="1">
      <c r="B3474" s="5" t="inlineStr">
        <is>
          <t>RW.RW-PR.SO</t>
        </is>
      </c>
      <c r="C3474" s="5" t="inlineStr">
        <is>
          <t>RW.RW-PR.SO-Solid waste import-Nmix</t>
        </is>
      </c>
      <c r="D3474" s="5" t="inlineStr">
        <is>
          <t>RW</t>
        </is>
      </c>
      <c r="E3474" s="5" t="inlineStr">
        <is>
          <t>RW</t>
        </is>
      </c>
      <c r="F3474" s="5">
        <f>VLOOKUP(E3474,'5.a Definitions'!E:F,2,FALSE)</f>
        <v/>
      </c>
      <c r="G3474" s="5" t="inlineStr">
        <is>
          <t>PR</t>
        </is>
      </c>
      <c r="H3474" s="5" t="inlineStr">
        <is>
          <t>SO</t>
        </is>
      </c>
      <c r="I3474" s="5">
        <f>VLOOKUP(H3474,'5.a Definitions'!E:F,2,FALSE)</f>
        <v/>
      </c>
      <c r="J3474" s="465" t="inlineStr">
        <is>
          <t xml:space="preserve"> Solid waste import </t>
        </is>
      </c>
      <c r="K3474" s="465" t="inlineStr">
        <is>
          <t xml:space="preserve"> solid waste import </t>
        </is>
      </c>
      <c r="L3474" s="465" t="inlineStr">
        <is>
          <t xml:space="preserve"> reactive </t>
        </is>
      </c>
      <c r="M3474" s="465" t="inlineStr">
        <is>
          <t xml:space="preserve"> Nmix </t>
        </is>
      </c>
      <c r="N3474" s="466" t="n">
        <v>0.2677261574000001</v>
      </c>
      <c r="O3474" s="467" t="n">
        <v>0.1736441484713467</v>
      </c>
      <c r="P3474" s="468" t="n">
        <v>2001</v>
      </c>
      <c r="Q3474" s="469" t="inlineStr">
        <is>
          <t>SSB tab 08801</t>
        </is>
      </c>
      <c r="R3474" s="469" t="inlineStr">
        <is>
          <t>ok</t>
        </is>
      </c>
      <c r="S3474" s="469" t="inlineStr">
        <is>
          <t xml:space="preserve"> text </t>
        </is>
      </c>
      <c r="T3474" s="426" t="inlineStr">
        <is>
          <t>Norway</t>
        </is>
      </c>
      <c r="U3474" s="5" t="inlineStr">
        <is>
          <t>import</t>
        </is>
      </c>
      <c r="V3474" s="465" t="n">
        <v>0.04</v>
      </c>
    </row>
    <row r="3475" ht="16" customHeight="1">
      <c r="B3475" s="5" t="inlineStr">
        <is>
          <t>RW.RW-AT.AT</t>
        </is>
      </c>
      <c r="C3475" s="5" t="inlineStr">
        <is>
          <t>RW.RW-AT.AT-Atmospheric inflow-OXN</t>
        </is>
      </c>
      <c r="D3475" s="5" t="inlineStr">
        <is>
          <t>RW</t>
        </is>
      </c>
      <c r="E3475" s="5" t="inlineStr">
        <is>
          <t>RW</t>
        </is>
      </c>
      <c r="F3475" s="5">
        <f>VLOOKUP(E3475,'5.a Definitions'!E:F,2,FALSE)</f>
        <v/>
      </c>
      <c r="G3475" s="5" t="inlineStr">
        <is>
          <t>AT</t>
        </is>
      </c>
      <c r="H3475" s="5" t="inlineStr">
        <is>
          <t>AT</t>
        </is>
      </c>
      <c r="I3475" s="5">
        <f>VLOOKUP(H3475,'5.a Definitions'!E:F,2,FALSE)</f>
        <v/>
      </c>
      <c r="J3475" s="465" t="inlineStr">
        <is>
          <t xml:space="preserve"> Atmospheric inflow </t>
        </is>
      </c>
      <c r="K3475" s="465" t="inlineStr">
        <is>
          <t xml:space="preserve"> atmospheric inflow </t>
        </is>
      </c>
      <c r="L3475" s="465" t="inlineStr">
        <is>
          <t xml:space="preserve"> reactive </t>
        </is>
      </c>
      <c r="M3475" s="465" t="inlineStr">
        <is>
          <t xml:space="preserve"> OXN </t>
        </is>
      </c>
      <c r="N3475" s="466" t="n">
        <v>32.75805351281027</v>
      </c>
      <c r="O3475" s="467" t="n">
        <v>0.5066127297766915</v>
      </c>
      <c r="P3475" s="468" t="n">
        <v>2001</v>
      </c>
      <c r="Q3475" s="469" t="inlineStr">
        <is>
          <t>EMEP SR tables</t>
        </is>
      </c>
      <c r="R3475" s="469" t="inlineStr">
        <is>
          <t>ok</t>
        </is>
      </c>
      <c r="S3475" s="469" t="inlineStr">
        <is>
          <t xml:space="preserve"> text </t>
        </is>
      </c>
      <c r="T3475" s="426" t="inlineStr">
        <is>
          <t>Norway</t>
        </is>
      </c>
      <c r="U3475" s="5" t="inlineStr">
        <is>
          <t>import</t>
        </is>
      </c>
      <c r="V3475" s="465" t="n">
        <v>0.04</v>
      </c>
    </row>
    <row r="3476" ht="16" customHeight="1">
      <c r="B3476" s="5" t="inlineStr">
        <is>
          <t>RW.RW-AT.AT</t>
        </is>
      </c>
      <c r="C3476" s="5" t="inlineStr">
        <is>
          <t>RW.RW-AT.AT-Atmospheric inflow-RDN</t>
        </is>
      </c>
      <c r="D3476" s="5" t="inlineStr">
        <is>
          <t>RW</t>
        </is>
      </c>
      <c r="E3476" s="5" t="inlineStr">
        <is>
          <t>RW</t>
        </is>
      </c>
      <c r="F3476" s="5">
        <f>VLOOKUP(E3476,'5.a Definitions'!E:F,2,FALSE)</f>
        <v/>
      </c>
      <c r="G3476" s="5" t="inlineStr">
        <is>
          <t>AT</t>
        </is>
      </c>
      <c r="H3476" s="5" t="inlineStr">
        <is>
          <t>AT</t>
        </is>
      </c>
      <c r="I3476" s="5">
        <f>VLOOKUP(H3476,'5.a Definitions'!E:F,2,FALSE)</f>
        <v/>
      </c>
      <c r="J3476" s="465" t="inlineStr">
        <is>
          <t xml:space="preserve"> Atmospheric inflow </t>
        </is>
      </c>
      <c r="K3476" s="465" t="inlineStr">
        <is>
          <t xml:space="preserve"> atmospheric inflow </t>
        </is>
      </c>
      <c r="L3476" s="465" t="inlineStr">
        <is>
          <t xml:space="preserve"> reactive </t>
        </is>
      </c>
      <c r="M3476" s="465" t="inlineStr">
        <is>
          <t xml:space="preserve"> RDN </t>
        </is>
      </c>
      <c r="N3476" s="466" t="n">
        <v>15.38499623370752</v>
      </c>
      <c r="O3476" s="467" t="n">
        <v>0.5214950526679345</v>
      </c>
      <c r="P3476" s="468" t="n">
        <v>2001</v>
      </c>
      <c r="Q3476" s="469" t="inlineStr">
        <is>
          <t>EMEP SR tables</t>
        </is>
      </c>
      <c r="R3476" s="469" t="inlineStr">
        <is>
          <t>ok</t>
        </is>
      </c>
      <c r="S3476" s="469" t="inlineStr">
        <is>
          <t xml:space="preserve"> text </t>
        </is>
      </c>
      <c r="T3476" s="426" t="inlineStr">
        <is>
          <t>Norway</t>
        </is>
      </c>
      <c r="U3476" s="5" t="inlineStr">
        <is>
          <t>import</t>
        </is>
      </c>
      <c r="V3476" s="465" t="n">
        <v>0.04</v>
      </c>
    </row>
    <row r="3477" ht="16" customHeight="1">
      <c r="B3477" s="475" t="inlineStr">
        <is>
          <t>RW.RW-HY.AC</t>
        </is>
      </c>
      <c r="C3477" s="475" t="inlineStr">
        <is>
          <t>RW.RW-HY.AC-Aquaculture feed import-Nmix</t>
        </is>
      </c>
      <c r="D3477" s="475" t="inlineStr">
        <is>
          <t>RW</t>
        </is>
      </c>
      <c r="E3477" s="475" t="inlineStr">
        <is>
          <t>RW</t>
        </is>
      </c>
      <c r="F3477" s="5">
        <f>VLOOKUP(E3477,'5.a Definitions'!E:F,2,FALSE)</f>
        <v/>
      </c>
      <c r="G3477" s="475" t="inlineStr">
        <is>
          <t>HY</t>
        </is>
      </c>
      <c r="H3477" s="475" t="inlineStr">
        <is>
          <t>AC</t>
        </is>
      </c>
      <c r="I3477" s="5">
        <f>VLOOKUP(H3477,'5.a Definitions'!E:F,2,FALSE)</f>
        <v/>
      </c>
      <c r="J3477" s="465" t="inlineStr">
        <is>
          <t>Aquaculture feed import</t>
        </is>
      </c>
      <c r="K3477" s="465" t="inlineStr">
        <is>
          <t>aquaculture feed import</t>
        </is>
      </c>
      <c r="L3477" s="465" t="inlineStr">
        <is>
          <t>reactive</t>
        </is>
      </c>
      <c r="M3477" s="465" t="inlineStr">
        <is>
          <t>Nmix</t>
        </is>
      </c>
      <c r="N3477" s="466" t="n">
        <v>34.72777993888668</v>
      </c>
      <c r="O3477" s="467" t="n">
        <v>0.1727667857610825</v>
      </c>
      <c r="P3477" s="468" t="n">
        <v>2001</v>
      </c>
      <c r="Q3477" s="469" t="inlineStr">
        <is>
          <t>Fiskeridirektoratet</t>
        </is>
      </c>
      <c r="R3477" s="469" t="inlineStr">
        <is>
          <t>ok</t>
        </is>
      </c>
      <c r="S3477" s="469" t="inlineStr">
        <is>
          <t>text</t>
        </is>
      </c>
      <c r="T3477" s="476" t="inlineStr">
        <is>
          <t>Norway</t>
        </is>
      </c>
      <c r="U3477" s="5" t="inlineStr">
        <is>
          <t>import</t>
        </is>
      </c>
      <c r="V3477" s="465">
        <f>(O3141*N3141)^2</f>
        <v/>
      </c>
    </row>
    <row r="3478" ht="16" customHeight="1">
      <c r="A3478" s="483" t="inlineStr">
        <is>
          <t xml:space="preserve"> Energy and fuels </t>
        </is>
      </c>
      <c r="B3478" s="5" t="inlineStr">
        <is>
          <t>EF.EC-EF.IC</t>
        </is>
      </c>
      <c r="C3478" s="5" t="inlineStr">
        <is>
          <t>EF.EC-EF.IC-Fuel for industry-Nmix</t>
        </is>
      </c>
      <c r="D3478" s="5" t="inlineStr">
        <is>
          <t>EF</t>
        </is>
      </c>
      <c r="E3478" s="5" t="inlineStr">
        <is>
          <t>EC</t>
        </is>
      </c>
      <c r="F3478" s="5">
        <f>VLOOKUP(E3478,'5.a Definitions'!E:F,2,FALSE)</f>
        <v/>
      </c>
      <c r="G3478" s="5" t="inlineStr">
        <is>
          <t>EF</t>
        </is>
      </c>
      <c r="H3478" s="5" t="inlineStr">
        <is>
          <t>IC</t>
        </is>
      </c>
      <c r="I3478" s="5">
        <f>VLOOKUP(H3478,'5.a Definitions'!E:F,2,FALSE)</f>
        <v/>
      </c>
      <c r="J3478" s="465" t="inlineStr">
        <is>
          <t xml:space="preserve"> Fuel for industry </t>
        </is>
      </c>
      <c r="K3478" s="465" t="inlineStr">
        <is>
          <t xml:space="preserve"> fuel for industry </t>
        </is>
      </c>
      <c r="L3478" s="465" t="inlineStr">
        <is>
          <t xml:space="preserve"> reactive </t>
        </is>
      </c>
      <c r="M3478" s="465" t="inlineStr">
        <is>
          <t xml:space="preserve"> Nmix </t>
        </is>
      </c>
      <c r="N3478" s="466" t="n">
        <v>4.52420175452473</v>
      </c>
      <c r="O3478" s="467" t="n">
        <v>0.5594422864010955</v>
      </c>
      <c r="P3478" s="468" t="n">
        <v>2000</v>
      </c>
      <c r="Q3478" s="469" t="inlineStr">
        <is>
          <t>UNFCCC CRT</t>
        </is>
      </c>
      <c r="R3478" s="469" t="inlineStr">
        <is>
          <t>ok</t>
        </is>
      </c>
      <c r="S3478" s="469" t="inlineStr">
        <is>
          <t xml:space="preserve"> text </t>
        </is>
      </c>
      <c r="T3478" s="426" t="inlineStr">
        <is>
          <t>Norway</t>
        </is>
      </c>
      <c r="U3478" s="5" t="inlineStr">
        <is>
          <t>useful output</t>
        </is>
      </c>
      <c r="V3478" s="465" t="n">
        <v>0.04</v>
      </c>
    </row>
    <row r="3479" ht="16" customHeight="1">
      <c r="B3479" s="5" t="inlineStr">
        <is>
          <t>EF.EC-EF.TR</t>
        </is>
      </c>
      <c r="C3479" s="5" t="inlineStr">
        <is>
          <t>EF.EC-EF.TR-Fuel for transport-Nmix</t>
        </is>
      </c>
      <c r="D3479" s="5" t="inlineStr">
        <is>
          <t>EF</t>
        </is>
      </c>
      <c r="E3479" s="5" t="inlineStr">
        <is>
          <t>EC</t>
        </is>
      </c>
      <c r="F3479" s="5">
        <f>VLOOKUP(E3479,'5.a Definitions'!E:F,2,FALSE)</f>
        <v/>
      </c>
      <c r="G3479" s="5" t="inlineStr">
        <is>
          <t>EF</t>
        </is>
      </c>
      <c r="H3479" s="5" t="inlineStr">
        <is>
          <t>TR</t>
        </is>
      </c>
      <c r="I3479" s="5">
        <f>VLOOKUP(H3479,'5.a Definitions'!E:F,2,FALSE)</f>
        <v/>
      </c>
      <c r="J3479" s="465" t="inlineStr">
        <is>
          <t xml:space="preserve"> Fuel for transport </t>
        </is>
      </c>
      <c r="K3479" s="465" t="inlineStr">
        <is>
          <t xml:space="preserve"> fuel for transport </t>
        </is>
      </c>
      <c r="L3479" s="465" t="inlineStr">
        <is>
          <t xml:space="preserve"> reactive </t>
        </is>
      </c>
      <c r="M3479" s="465" t="inlineStr">
        <is>
          <t xml:space="preserve"> Nmix </t>
        </is>
      </c>
      <c r="N3479" s="466" t="n">
        <v>0.5837290740052832</v>
      </c>
      <c r="O3479" s="467" t="n">
        <v>0.3595240528578465</v>
      </c>
      <c r="P3479" s="468" t="n">
        <v>2000</v>
      </c>
      <c r="Q3479" s="469" t="inlineStr">
        <is>
          <t>UNFCCC CRT</t>
        </is>
      </c>
      <c r="R3479" s="469" t="inlineStr">
        <is>
          <t>ok</t>
        </is>
      </c>
      <c r="S3479" s="469" t="inlineStr">
        <is>
          <t xml:space="preserve"> text </t>
        </is>
      </c>
      <c r="T3479" s="426" t="inlineStr">
        <is>
          <t>Norway</t>
        </is>
      </c>
      <c r="U3479" s="5" t="inlineStr">
        <is>
          <t>useful output</t>
        </is>
      </c>
      <c r="V3479" s="465" t="n">
        <v>0.04</v>
      </c>
    </row>
    <row r="3480" ht="16" customHeight="1">
      <c r="B3480" s="5" t="inlineStr">
        <is>
          <t>EF.EC-EF.OE</t>
        </is>
      </c>
      <c r="C3480" s="5" t="inlineStr">
        <is>
          <t>EF.EC-EF.OE-Fuel for heating-Nmix</t>
        </is>
      </c>
      <c r="D3480" s="5" t="inlineStr">
        <is>
          <t>EF</t>
        </is>
      </c>
      <c r="E3480" s="5" t="inlineStr">
        <is>
          <t>EC</t>
        </is>
      </c>
      <c r="F3480" s="5">
        <f>VLOOKUP(E3480,'5.a Definitions'!E:F,2,FALSE)</f>
        <v/>
      </c>
      <c r="G3480" s="5" t="inlineStr">
        <is>
          <t>EF</t>
        </is>
      </c>
      <c r="H3480" s="5" t="inlineStr">
        <is>
          <t>OE</t>
        </is>
      </c>
      <c r="I3480" s="5">
        <f>VLOOKUP(H3480,'5.a Definitions'!E:F,2,FALSE)</f>
        <v/>
      </c>
      <c r="J3480" s="465" t="inlineStr">
        <is>
          <t xml:space="preserve"> Fuel for heating </t>
        </is>
      </c>
      <c r="K3480" s="465" t="inlineStr">
        <is>
          <t xml:space="preserve"> fuel for heating </t>
        </is>
      </c>
      <c r="L3480" s="465" t="inlineStr">
        <is>
          <t xml:space="preserve"> reactive </t>
        </is>
      </c>
      <c r="M3480" s="465" t="inlineStr">
        <is>
          <t xml:space="preserve"> Nmix </t>
        </is>
      </c>
      <c r="N3480" s="466" t="n">
        <v>0.3561705731794406</v>
      </c>
      <c r="O3480" s="467" t="n">
        <v>0.3216372129283415</v>
      </c>
      <c r="P3480" s="468" t="n">
        <v>2000</v>
      </c>
      <c r="Q3480" s="469" t="inlineStr">
        <is>
          <t>UNFCCC CRT</t>
        </is>
      </c>
      <c r="R3480" s="469" t="inlineStr">
        <is>
          <t>ok</t>
        </is>
      </c>
      <c r="S3480" s="469" t="inlineStr">
        <is>
          <t xml:space="preserve"> text </t>
        </is>
      </c>
      <c r="T3480" s="426" t="inlineStr">
        <is>
          <t>Norway</t>
        </is>
      </c>
      <c r="U3480" s="5" t="inlineStr">
        <is>
          <t>useful output</t>
        </is>
      </c>
      <c r="V3480" s="465" t="n">
        <v>0.04</v>
      </c>
    </row>
    <row r="3481" ht="16" customHeight="1">
      <c r="B3481" s="5" t="inlineStr">
        <is>
          <t>EF.EC-MP.OP</t>
        </is>
      </c>
      <c r="C3481" s="5" t="inlineStr">
        <is>
          <t>EF.EC-MP.OP-Fuel used as feedstock-Nmix</t>
        </is>
      </c>
      <c r="D3481" s="5" t="inlineStr">
        <is>
          <t>EF</t>
        </is>
      </c>
      <c r="E3481" s="5" t="inlineStr">
        <is>
          <t>EC</t>
        </is>
      </c>
      <c r="F3481" s="5">
        <f>VLOOKUP(E3481,'5.a Definitions'!E:F,2,FALSE)</f>
        <v/>
      </c>
      <c r="G3481" s="5" t="inlineStr">
        <is>
          <t>MP</t>
        </is>
      </c>
      <c r="H3481" s="5" t="inlineStr">
        <is>
          <t>OP</t>
        </is>
      </c>
      <c r="I3481" s="5">
        <f>VLOOKUP(H3481,'5.a Definitions'!E:F,2,FALSE)</f>
        <v/>
      </c>
      <c r="J3481" s="465" t="inlineStr">
        <is>
          <t xml:space="preserve"> Fuel used as feedstock </t>
        </is>
      </c>
      <c r="K3481" s="465" t="inlineStr">
        <is>
          <t xml:space="preserve"> fuel used as feedstock </t>
        </is>
      </c>
      <c r="L3481" s="465" t="inlineStr">
        <is>
          <t xml:space="preserve"> reactive </t>
        </is>
      </c>
      <c r="M3481" s="465" t="inlineStr">
        <is>
          <t xml:space="preserve"> Nmix </t>
        </is>
      </c>
      <c r="N3481" s="466" t="n">
        <v>1.966061163163985</v>
      </c>
      <c r="O3481" s="467" t="n">
        <v>0.8131440372322066</v>
      </c>
      <c r="P3481" s="468" t="n">
        <v>2000</v>
      </c>
      <c r="Q3481" s="469" t="inlineStr">
        <is>
          <t>SSB table 11561</t>
        </is>
      </c>
      <c r="R3481" s="469" t="inlineStr">
        <is>
          <t>ok</t>
        </is>
      </c>
      <c r="S3481" s="469" t="inlineStr">
        <is>
          <t xml:space="preserve"> text </t>
        </is>
      </c>
      <c r="T3481" s="426" t="inlineStr">
        <is>
          <t>Norway</t>
        </is>
      </c>
      <c r="U3481" s="5" t="inlineStr">
        <is>
          <t>useful output</t>
        </is>
      </c>
      <c r="V3481" s="465" t="n">
        <v>0.04</v>
      </c>
    </row>
    <row r="3482" ht="16" customHeight="1">
      <c r="B3482" s="5" t="inlineStr">
        <is>
          <t>EF.EC-AT.AT</t>
        </is>
      </c>
      <c r="C3482" s="5" t="inlineStr">
        <is>
          <t>EF.EC-AT.AT-Emissions-NH3</t>
        </is>
      </c>
      <c r="D3482" s="5" t="inlineStr">
        <is>
          <t>EF</t>
        </is>
      </c>
      <c r="E3482" s="5" t="inlineStr">
        <is>
          <t>EC</t>
        </is>
      </c>
      <c r="F3482" s="5">
        <f>VLOOKUP(E3482,'5.a Definitions'!E:F,2,FALSE)</f>
        <v/>
      </c>
      <c r="G3482" s="5" t="inlineStr">
        <is>
          <t>AT</t>
        </is>
      </c>
      <c r="H3482" s="5" t="inlineStr">
        <is>
          <t>AT</t>
        </is>
      </c>
      <c r="I3482" s="5">
        <f>VLOOKUP(H3482,'5.a Definitions'!E:F,2,FALSE)</f>
        <v/>
      </c>
      <c r="J3482" s="465" t="inlineStr">
        <is>
          <t xml:space="preserve"> Emissions </t>
        </is>
      </c>
      <c r="K3482" s="465" t="inlineStr">
        <is>
          <t xml:space="preserve"> energy conversion emissions </t>
        </is>
      </c>
      <c r="L3482" s="465" t="inlineStr">
        <is>
          <t xml:space="preserve"> reactive </t>
        </is>
      </c>
      <c r="M3482" s="465" t="inlineStr">
        <is>
          <t xml:space="preserve"> NH3 </t>
        </is>
      </c>
      <c r="N3482" s="466" t="n">
        <v>0</v>
      </c>
      <c r="O3482" s="467" t="n">
        <v>0.5</v>
      </c>
      <c r="P3482" s="468" t="n">
        <v>2000</v>
      </c>
      <c r="Q3482" s="469" t="inlineStr">
        <is>
          <t>CRLTAP Inventory Submissions</t>
        </is>
      </c>
      <c r="R3482" s="469" t="inlineStr">
        <is>
          <t>ok</t>
        </is>
      </c>
      <c r="S3482" s="469" t="inlineStr">
        <is>
          <t xml:space="preserve"> text </t>
        </is>
      </c>
      <c r="T3482" s="426" t="inlineStr">
        <is>
          <t>Norway</t>
        </is>
      </c>
      <c r="U3482" s="5" t="inlineStr">
        <is>
          <t>N wasted</t>
        </is>
      </c>
      <c r="V3482" s="465" t="n">
        <v>0.04</v>
      </c>
    </row>
    <row r="3483" ht="16" customHeight="1">
      <c r="B3483" s="5" t="inlineStr">
        <is>
          <t>EF.EC-AT.AT</t>
        </is>
      </c>
      <c r="C3483" s="5" t="inlineStr">
        <is>
          <t>EF.EC-AT.AT-Emissions-NOx</t>
        </is>
      </c>
      <c r="D3483" s="5" t="inlineStr">
        <is>
          <t>EF</t>
        </is>
      </c>
      <c r="E3483" s="5" t="inlineStr">
        <is>
          <t>EC</t>
        </is>
      </c>
      <c r="F3483" s="5">
        <f>VLOOKUP(E3483,'5.a Definitions'!E:F,2,FALSE)</f>
        <v/>
      </c>
      <c r="G3483" s="5" t="inlineStr">
        <is>
          <t>AT</t>
        </is>
      </c>
      <c r="H3483" s="5" t="inlineStr">
        <is>
          <t>AT</t>
        </is>
      </c>
      <c r="I3483" s="5">
        <f>VLOOKUP(H3483,'5.a Definitions'!E:F,2,FALSE)</f>
        <v/>
      </c>
      <c r="J3483" s="465" t="inlineStr">
        <is>
          <t xml:space="preserve"> Emissions </t>
        </is>
      </c>
      <c r="K3483" s="465" t="inlineStr">
        <is>
          <t xml:space="preserve"> energy conversion emissions </t>
        </is>
      </c>
      <c r="L3483" s="465" t="inlineStr">
        <is>
          <t xml:space="preserve"> reactive </t>
        </is>
      </c>
      <c r="M3483" s="465" t="inlineStr">
        <is>
          <t xml:space="preserve"> NOx </t>
        </is>
      </c>
      <c r="N3483" s="466" t="n">
        <v>13.44077956948692</v>
      </c>
      <c r="O3483" s="467" t="n">
        <v>0.1853419445226901</v>
      </c>
      <c r="P3483" s="468" t="n">
        <v>2000</v>
      </c>
      <c r="Q3483" s="469" t="inlineStr">
        <is>
          <t>CRLTAP Inventory Submissions</t>
        </is>
      </c>
      <c r="R3483" s="469" t="inlineStr">
        <is>
          <t>ok</t>
        </is>
      </c>
      <c r="S3483" s="469" t="inlineStr">
        <is>
          <t xml:space="preserve"> text </t>
        </is>
      </c>
      <c r="T3483" s="426" t="inlineStr">
        <is>
          <t>Norway</t>
        </is>
      </c>
      <c r="U3483" s="465" t="inlineStr">
        <is>
          <t xml:space="preserve"> N wasted </t>
        </is>
      </c>
      <c r="V3483" s="465" t="n">
        <v>0.04</v>
      </c>
    </row>
    <row r="3484" ht="16" customHeight="1">
      <c r="B3484" s="5" t="inlineStr">
        <is>
          <t>EF.EC-AT.AT</t>
        </is>
      </c>
      <c r="C3484" s="5" t="inlineStr">
        <is>
          <t>EF.EC-AT.AT-Emissions-N2O</t>
        </is>
      </c>
      <c r="D3484" s="5" t="inlineStr">
        <is>
          <t>EF</t>
        </is>
      </c>
      <c r="E3484" s="5" t="inlineStr">
        <is>
          <t>EC</t>
        </is>
      </c>
      <c r="F3484" s="5">
        <f>VLOOKUP(E3484,'5.a Definitions'!E:F,2,FALSE)</f>
        <v/>
      </c>
      <c r="G3484" s="5" t="inlineStr">
        <is>
          <t>AT</t>
        </is>
      </c>
      <c r="H3484" s="5" t="inlineStr">
        <is>
          <t>AT</t>
        </is>
      </c>
      <c r="I3484" s="5">
        <f>VLOOKUP(H3484,'5.a Definitions'!E:F,2,FALSE)</f>
        <v/>
      </c>
      <c r="J3484" s="465" t="inlineStr">
        <is>
          <t xml:space="preserve"> Emissions </t>
        </is>
      </c>
      <c r="K3484" s="465" t="inlineStr">
        <is>
          <t xml:space="preserve"> energy conversion emissions </t>
        </is>
      </c>
      <c r="L3484" s="465" t="inlineStr">
        <is>
          <t xml:space="preserve"> reactive </t>
        </is>
      </c>
      <c r="M3484" s="465" t="inlineStr">
        <is>
          <t xml:space="preserve"> N2O </t>
        </is>
      </c>
      <c r="N3484" s="466" t="n">
        <v>0.0414221739287985</v>
      </c>
      <c r="O3484" s="467" t="n">
        <v>1.394797542306527</v>
      </c>
      <c r="P3484" s="468" t="n">
        <v>2000</v>
      </c>
      <c r="Q3484" s="469" t="inlineStr">
        <is>
          <t>UNFCCC CRT</t>
        </is>
      </c>
      <c r="R3484" s="469" t="inlineStr">
        <is>
          <t>ok</t>
        </is>
      </c>
      <c r="S3484" s="469" t="inlineStr">
        <is>
          <t xml:space="preserve"> text </t>
        </is>
      </c>
      <c r="T3484" s="426" t="inlineStr">
        <is>
          <t>Norway</t>
        </is>
      </c>
      <c r="U3484" s="465" t="inlineStr">
        <is>
          <t xml:space="preserve"> N wasted </t>
        </is>
      </c>
      <c r="V3484" s="465" t="n">
        <v>0.04</v>
      </c>
    </row>
    <row r="3485" ht="16" customHeight="1">
      <c r="B3485" s="5" t="inlineStr">
        <is>
          <t>EF.EC-AT.AT</t>
        </is>
      </c>
      <c r="C3485" s="5" t="inlineStr">
        <is>
          <t>EF.EC-AT.AT-Emissions-N2</t>
        </is>
      </c>
      <c r="D3485" s="5" t="inlineStr">
        <is>
          <t>EF</t>
        </is>
      </c>
      <c r="E3485" s="5" t="inlineStr">
        <is>
          <t>EC</t>
        </is>
      </c>
      <c r="F3485" s="5">
        <f>VLOOKUP(E3485,'5.a Definitions'!E:F,2,FALSE)</f>
        <v/>
      </c>
      <c r="G3485" s="5" t="inlineStr">
        <is>
          <t>AT</t>
        </is>
      </c>
      <c r="H3485" s="5" t="inlineStr">
        <is>
          <t>AT</t>
        </is>
      </c>
      <c r="I3485" s="5">
        <f>VLOOKUP(H3485,'5.a Definitions'!E:F,2,FALSE)</f>
        <v/>
      </c>
      <c r="J3485" s="465" t="inlineStr">
        <is>
          <t xml:space="preserve"> Emissions </t>
        </is>
      </c>
      <c r="K3485" s="465" t="inlineStr">
        <is>
          <t xml:space="preserve"> energy conversion emissions </t>
        </is>
      </c>
      <c r="L3485" s="465" t="inlineStr">
        <is>
          <t xml:space="preserve"> inert </t>
        </is>
      </c>
      <c r="M3485" s="465" t="inlineStr">
        <is>
          <t xml:space="preserve"> N2 </t>
        </is>
      </c>
      <c r="N3485" s="466" t="n">
        <v>0</v>
      </c>
      <c r="O3485" s="467" t="n">
        <v>10</v>
      </c>
      <c r="P3485" s="468" t="n">
        <v>2000</v>
      </c>
      <c r="Q3485" s="469" t="inlineStr">
        <is>
          <t>mass balance</t>
        </is>
      </c>
      <c r="R3485" s="469" t="inlineStr">
        <is>
          <t>ok</t>
        </is>
      </c>
      <c r="S3485" s="469" t="inlineStr">
        <is>
          <t xml:space="preserve"> text </t>
        </is>
      </c>
      <c r="T3485" s="426" t="inlineStr">
        <is>
          <t>Norway</t>
        </is>
      </c>
      <c r="U3485" s="465" t="inlineStr">
        <is>
          <t xml:space="preserve"> N wasted </t>
        </is>
      </c>
      <c r="V3485" s="465" t="n">
        <v>0.04</v>
      </c>
    </row>
    <row r="3486" ht="16" customHeight="1">
      <c r="B3486" s="5" t="inlineStr">
        <is>
          <t>EF.EC-RW.RW</t>
        </is>
      </c>
      <c r="C3486" s="5" t="inlineStr">
        <is>
          <t>EF.EC-RW.RW-Fuel export-Nmix</t>
        </is>
      </c>
      <c r="D3486" s="5" t="inlineStr">
        <is>
          <t>EF</t>
        </is>
      </c>
      <c r="E3486" s="5" t="inlineStr">
        <is>
          <t>EC</t>
        </is>
      </c>
      <c r="F3486" s="5">
        <f>VLOOKUP(E3486,'5.a Definitions'!E:F,2,FALSE)</f>
        <v/>
      </c>
      <c r="G3486" s="5" t="inlineStr">
        <is>
          <t>RW</t>
        </is>
      </c>
      <c r="H3486" s="5" t="inlineStr">
        <is>
          <t>RW</t>
        </is>
      </c>
      <c r="I3486" s="5">
        <f>VLOOKUP(H3486,'5.a Definitions'!E:F,2,FALSE)</f>
        <v/>
      </c>
      <c r="J3486" s="465" t="inlineStr">
        <is>
          <t xml:space="preserve"> Fuel export </t>
        </is>
      </c>
      <c r="K3486" s="465" t="inlineStr">
        <is>
          <t xml:space="preserve"> fuel export </t>
        </is>
      </c>
      <c r="L3486" s="465" t="inlineStr">
        <is>
          <t xml:space="preserve"> reactive </t>
        </is>
      </c>
      <c r="M3486" s="465" t="inlineStr">
        <is>
          <t xml:space="preserve"> Nmix </t>
        </is>
      </c>
      <c r="N3486" s="466" t="n">
        <v>351.701465867322</v>
      </c>
      <c r="O3486" s="467" t="n">
        <v>2.803724487745821</v>
      </c>
      <c r="P3486" s="468" t="n">
        <v>2000</v>
      </c>
      <c r="Q3486" s="469" t="inlineStr">
        <is>
          <t>SSB tab 08801</t>
        </is>
      </c>
      <c r="R3486" s="469" t="inlineStr">
        <is>
          <t>ok</t>
        </is>
      </c>
      <c r="S3486" s="469" t="inlineStr">
        <is>
          <t xml:space="preserve"> text </t>
        </is>
      </c>
      <c r="T3486" s="426" t="inlineStr">
        <is>
          <t>Norway</t>
        </is>
      </c>
      <c r="U3486" s="5" t="inlineStr">
        <is>
          <t>useful output</t>
        </is>
      </c>
      <c r="V3486" s="465" t="n">
        <v>0.04</v>
      </c>
    </row>
    <row r="3487" ht="16" customHeight="1">
      <c r="B3487" s="5" t="inlineStr">
        <is>
          <t>EF.IC-AT.AT</t>
        </is>
      </c>
      <c r="C3487" s="5" t="inlineStr">
        <is>
          <t>EF.IC-AT.AT-Emissions-NH3</t>
        </is>
      </c>
      <c r="D3487" s="5" t="inlineStr">
        <is>
          <t>EF</t>
        </is>
      </c>
      <c r="E3487" s="5" t="inlineStr">
        <is>
          <t>IC</t>
        </is>
      </c>
      <c r="F3487" s="5">
        <f>VLOOKUP(E3487,'5.a Definitions'!E:F,2,FALSE)</f>
        <v/>
      </c>
      <c r="G3487" s="5" t="inlineStr">
        <is>
          <t>AT</t>
        </is>
      </c>
      <c r="H3487" s="5" t="inlineStr">
        <is>
          <t>AT</t>
        </is>
      </c>
      <c r="I3487" s="5">
        <f>VLOOKUP(H3487,'5.a Definitions'!E:F,2,FALSE)</f>
        <v/>
      </c>
      <c r="J3487" s="465" t="inlineStr">
        <is>
          <t xml:space="preserve"> Emissions </t>
        </is>
      </c>
      <c r="K3487" s="465" t="inlineStr">
        <is>
          <t xml:space="preserve"> industrial emissions </t>
        </is>
      </c>
      <c r="L3487" s="465" t="inlineStr">
        <is>
          <t xml:space="preserve"> reactive </t>
        </is>
      </c>
      <c r="M3487" s="465" t="inlineStr">
        <is>
          <t xml:space="preserve"> NH3 </t>
        </is>
      </c>
      <c r="N3487" s="466" t="n">
        <v>0.009714228427349999</v>
      </c>
      <c r="O3487" s="467" t="n">
        <v>0.1848597038000249</v>
      </c>
      <c r="P3487" s="468" t="n">
        <v>2000</v>
      </c>
      <c r="Q3487" s="469" t="inlineStr">
        <is>
          <t>CRLTAP Inventory Submissions</t>
        </is>
      </c>
      <c r="R3487" s="469" t="inlineStr">
        <is>
          <t>ok</t>
        </is>
      </c>
      <c r="S3487" s="469" t="inlineStr">
        <is>
          <t xml:space="preserve"> text </t>
        </is>
      </c>
      <c r="T3487" s="426" t="inlineStr">
        <is>
          <t>Norway</t>
        </is>
      </c>
      <c r="U3487" s="465" t="inlineStr">
        <is>
          <t xml:space="preserve"> N wasted </t>
        </is>
      </c>
      <c r="V3487" s="465" t="n">
        <v>0.04</v>
      </c>
    </row>
    <row r="3488" ht="16" customHeight="1">
      <c r="B3488" s="5" t="inlineStr">
        <is>
          <t>EF.IC-AT.AT</t>
        </is>
      </c>
      <c r="C3488" s="5" t="inlineStr">
        <is>
          <t>EF.IC-AT.AT-Emissions-NOx</t>
        </is>
      </c>
      <c r="D3488" s="5" t="inlineStr">
        <is>
          <t>EF</t>
        </is>
      </c>
      <c r="E3488" s="5" t="inlineStr">
        <is>
          <t>IC</t>
        </is>
      </c>
      <c r="F3488" s="5">
        <f>VLOOKUP(E3488,'5.a Definitions'!E:F,2,FALSE)</f>
        <v/>
      </c>
      <c r="G3488" s="5" t="inlineStr">
        <is>
          <t>AT</t>
        </is>
      </c>
      <c r="H3488" s="5" t="inlineStr">
        <is>
          <t>AT</t>
        </is>
      </c>
      <c r="I3488" s="5">
        <f>VLOOKUP(H3488,'5.a Definitions'!E:F,2,FALSE)</f>
        <v/>
      </c>
      <c r="J3488" s="465" t="inlineStr">
        <is>
          <t xml:space="preserve"> Emissions </t>
        </is>
      </c>
      <c r="K3488" s="465" t="inlineStr">
        <is>
          <t xml:space="preserve"> industrial emissions </t>
        </is>
      </c>
      <c r="L3488" s="465" t="inlineStr">
        <is>
          <t xml:space="preserve"> reactive </t>
        </is>
      </c>
      <c r="M3488" s="465" t="inlineStr">
        <is>
          <t xml:space="preserve"> NOx </t>
        </is>
      </c>
      <c r="N3488" s="466" t="n">
        <v>5.633624674771591</v>
      </c>
      <c r="O3488" s="467" t="n">
        <v>0.2531077497935057</v>
      </c>
      <c r="P3488" s="468" t="n">
        <v>2000</v>
      </c>
      <c r="Q3488" s="469" t="inlineStr">
        <is>
          <t>CRLTAP Inventory Submissions</t>
        </is>
      </c>
      <c r="R3488" s="469" t="inlineStr">
        <is>
          <t>ok</t>
        </is>
      </c>
      <c r="S3488" s="469" t="inlineStr">
        <is>
          <t xml:space="preserve"> text </t>
        </is>
      </c>
      <c r="T3488" s="426" t="inlineStr">
        <is>
          <t>Norway</t>
        </is>
      </c>
      <c r="U3488" s="465" t="inlineStr">
        <is>
          <t xml:space="preserve"> N wasted </t>
        </is>
      </c>
      <c r="V3488" s="465" t="n">
        <v>0.04</v>
      </c>
    </row>
    <row r="3489" ht="16" customHeight="1">
      <c r="B3489" s="5" t="inlineStr">
        <is>
          <t>EF.IC-AT.AT</t>
        </is>
      </c>
      <c r="C3489" s="5" t="inlineStr">
        <is>
          <t>EF.IC-AT.AT-Emissions-N2O</t>
        </is>
      </c>
      <c r="D3489" s="5" t="inlineStr">
        <is>
          <t>EF</t>
        </is>
      </c>
      <c r="E3489" s="5" t="inlineStr">
        <is>
          <t>IC</t>
        </is>
      </c>
      <c r="F3489" s="5">
        <f>VLOOKUP(E3489,'5.a Definitions'!E:F,2,FALSE)</f>
        <v/>
      </c>
      <c r="G3489" s="5" t="inlineStr">
        <is>
          <t>AT</t>
        </is>
      </c>
      <c r="H3489" s="5" t="inlineStr">
        <is>
          <t>AT</t>
        </is>
      </c>
      <c r="I3489" s="5">
        <f>VLOOKUP(H3489,'5.a Definitions'!E:F,2,FALSE)</f>
        <v/>
      </c>
      <c r="J3489" s="465" t="inlineStr">
        <is>
          <t xml:space="preserve"> Emissions </t>
        </is>
      </c>
      <c r="K3489" s="465" t="inlineStr">
        <is>
          <t xml:space="preserve"> industrial emissions </t>
        </is>
      </c>
      <c r="L3489" s="465" t="inlineStr">
        <is>
          <t xml:space="preserve"> reactive </t>
        </is>
      </c>
      <c r="M3489" s="465" t="inlineStr">
        <is>
          <t xml:space="preserve"> N2O </t>
        </is>
      </c>
      <c r="N3489" s="466" t="n">
        <v>0.07066436743275763</v>
      </c>
      <c r="O3489" s="467" t="n">
        <v>1.394797542306526</v>
      </c>
      <c r="P3489" s="468" t="n">
        <v>2000</v>
      </c>
      <c r="Q3489" s="469" t="inlineStr">
        <is>
          <t>UNFCCC CRT</t>
        </is>
      </c>
      <c r="R3489" s="469" t="inlineStr">
        <is>
          <t>ok</t>
        </is>
      </c>
      <c r="S3489" s="469" t="inlineStr">
        <is>
          <t xml:space="preserve"> text </t>
        </is>
      </c>
      <c r="T3489" s="426" t="inlineStr">
        <is>
          <t>Norway</t>
        </is>
      </c>
      <c r="U3489" s="465" t="inlineStr">
        <is>
          <t xml:space="preserve"> N wasted </t>
        </is>
      </c>
      <c r="V3489" s="465" t="n">
        <v>0.04</v>
      </c>
    </row>
    <row r="3490" ht="16" customHeight="1">
      <c r="B3490" s="5" t="inlineStr">
        <is>
          <t>EF.TR-AT.AT</t>
        </is>
      </c>
      <c r="C3490" s="5" t="inlineStr">
        <is>
          <t>EF.TR-AT.AT-Emissions-NH3</t>
        </is>
      </c>
      <c r="D3490" s="5" t="inlineStr">
        <is>
          <t>EF</t>
        </is>
      </c>
      <c r="E3490" s="5" t="inlineStr">
        <is>
          <t>TR</t>
        </is>
      </c>
      <c r="F3490" s="5">
        <f>VLOOKUP(E3490,'5.a Definitions'!E:F,2,FALSE)</f>
        <v/>
      </c>
      <c r="G3490" s="5" t="inlineStr">
        <is>
          <t>AT</t>
        </is>
      </c>
      <c r="H3490" s="5" t="inlineStr">
        <is>
          <t>AT</t>
        </is>
      </c>
      <c r="I3490" s="5">
        <f>VLOOKUP(H3490,'5.a Definitions'!E:F,2,FALSE)</f>
        <v/>
      </c>
      <c r="J3490" s="465" t="inlineStr">
        <is>
          <t xml:space="preserve"> Emissions </t>
        </is>
      </c>
      <c r="K3490" s="465" t="inlineStr">
        <is>
          <t xml:space="preserve"> transport emissions </t>
        </is>
      </c>
      <c r="L3490" s="465" t="inlineStr">
        <is>
          <t xml:space="preserve"> reactive </t>
        </is>
      </c>
      <c r="M3490" s="465" t="inlineStr">
        <is>
          <t xml:space="preserve"> NH3 </t>
        </is>
      </c>
      <c r="N3490" s="466" t="n">
        <v>1.5569889351957</v>
      </c>
      <c r="O3490" s="467" t="n">
        <v>0.416644041208187</v>
      </c>
      <c r="P3490" s="468" t="n">
        <v>2000</v>
      </c>
      <c r="Q3490" s="469" t="inlineStr">
        <is>
          <t>CRLTAP Inventory Submissions</t>
        </is>
      </c>
      <c r="R3490" s="469" t="inlineStr">
        <is>
          <t>ok</t>
        </is>
      </c>
      <c r="S3490" s="469" t="inlineStr">
        <is>
          <t xml:space="preserve"> text </t>
        </is>
      </c>
      <c r="T3490" s="426" t="inlineStr">
        <is>
          <t>Norway</t>
        </is>
      </c>
      <c r="U3490" s="465" t="inlineStr">
        <is>
          <t xml:space="preserve"> N wasted </t>
        </is>
      </c>
      <c r="V3490" s="465" t="n">
        <v>0.04</v>
      </c>
    </row>
    <row r="3491" ht="16" customHeight="1">
      <c r="B3491" s="5" t="inlineStr">
        <is>
          <t>EF.TR-AT.AT</t>
        </is>
      </c>
      <c r="C3491" s="5" t="inlineStr">
        <is>
          <t>EF.TR-AT.AT-Emissions-NOx</t>
        </is>
      </c>
      <c r="D3491" s="5" t="inlineStr">
        <is>
          <t>EF</t>
        </is>
      </c>
      <c r="E3491" s="5" t="inlineStr">
        <is>
          <t>TR</t>
        </is>
      </c>
      <c r="F3491" s="5">
        <f>VLOOKUP(E3491,'5.a Definitions'!E:F,2,FALSE)</f>
        <v/>
      </c>
      <c r="G3491" s="5" t="inlineStr">
        <is>
          <t>AT</t>
        </is>
      </c>
      <c r="H3491" s="5" t="inlineStr">
        <is>
          <t>AT</t>
        </is>
      </c>
      <c r="I3491" s="5">
        <f>VLOOKUP(H3491,'5.a Definitions'!E:F,2,FALSE)</f>
        <v/>
      </c>
      <c r="J3491" s="465" t="inlineStr">
        <is>
          <t xml:space="preserve"> Emissions </t>
        </is>
      </c>
      <c r="K3491" s="465" t="inlineStr">
        <is>
          <t xml:space="preserve"> transport emissions </t>
        </is>
      </c>
      <c r="L3491" s="465" t="inlineStr">
        <is>
          <t xml:space="preserve"> reactive </t>
        </is>
      </c>
      <c r="M3491" s="465" t="inlineStr">
        <is>
          <t xml:space="preserve"> NOx </t>
        </is>
      </c>
      <c r="N3491" s="466" t="n">
        <v>30.27289358107521</v>
      </c>
      <c r="O3491" s="467" t="n">
        <v>0.1258971242010585</v>
      </c>
      <c r="P3491" s="468" t="n">
        <v>2000</v>
      </c>
      <c r="Q3491" s="469" t="inlineStr">
        <is>
          <t>CRLTAP Inventory Submissions</t>
        </is>
      </c>
      <c r="R3491" s="469" t="inlineStr">
        <is>
          <t>ok</t>
        </is>
      </c>
      <c r="S3491" s="469" t="inlineStr">
        <is>
          <t xml:space="preserve"> text </t>
        </is>
      </c>
      <c r="T3491" s="426" t="inlineStr">
        <is>
          <t>Norway</t>
        </is>
      </c>
      <c r="U3491" s="465" t="inlineStr">
        <is>
          <t xml:space="preserve"> N wasted </t>
        </is>
      </c>
      <c r="V3491" s="465" t="n">
        <v>0.04</v>
      </c>
    </row>
    <row r="3492" ht="16" customHeight="1">
      <c r="B3492" s="5" t="inlineStr">
        <is>
          <t>EF.TR-AT.AT</t>
        </is>
      </c>
      <c r="C3492" s="5" t="inlineStr">
        <is>
          <t>EF.TR-AT.AT-Emissions-N2O</t>
        </is>
      </c>
      <c r="D3492" s="5" t="inlineStr">
        <is>
          <t>EF</t>
        </is>
      </c>
      <c r="E3492" s="5" t="inlineStr">
        <is>
          <t>TR</t>
        </is>
      </c>
      <c r="F3492" s="5">
        <f>VLOOKUP(E3492,'5.a Definitions'!E:F,2,FALSE)</f>
        <v/>
      </c>
      <c r="G3492" s="5" t="inlineStr">
        <is>
          <t>AT</t>
        </is>
      </c>
      <c r="H3492" s="5" t="inlineStr">
        <is>
          <t>AT</t>
        </is>
      </c>
      <c r="I3492" s="5">
        <f>VLOOKUP(H3492,'5.a Definitions'!E:F,2,FALSE)</f>
        <v/>
      </c>
      <c r="J3492" s="465" t="inlineStr">
        <is>
          <t xml:space="preserve"> Emissions </t>
        </is>
      </c>
      <c r="K3492" s="465" t="inlineStr">
        <is>
          <t xml:space="preserve"> transport emissions </t>
        </is>
      </c>
      <c r="L3492" s="465" t="inlineStr">
        <is>
          <t xml:space="preserve"> reactive </t>
        </is>
      </c>
      <c r="M3492" s="465" t="inlineStr">
        <is>
          <t xml:space="preserve"> N2O </t>
        </is>
      </c>
      <c r="N3492" s="466" t="n">
        <v>0.2419422526255484</v>
      </c>
      <c r="O3492" s="467" t="n">
        <v>0.6463342428493241</v>
      </c>
      <c r="P3492" s="468" t="n">
        <v>2000</v>
      </c>
      <c r="Q3492" s="469" t="inlineStr">
        <is>
          <t>UNFCCC CRT</t>
        </is>
      </c>
      <c r="R3492" s="469" t="inlineStr">
        <is>
          <t>ok</t>
        </is>
      </c>
      <c r="S3492" s="469" t="inlineStr">
        <is>
          <t xml:space="preserve"> text </t>
        </is>
      </c>
      <c r="T3492" s="426" t="inlineStr">
        <is>
          <t>Norway</t>
        </is>
      </c>
      <c r="U3492" s="465" t="inlineStr">
        <is>
          <t xml:space="preserve"> N wasted </t>
        </is>
      </c>
      <c r="V3492" s="465" t="n">
        <v>0.04</v>
      </c>
    </row>
    <row r="3493" ht="16" customHeight="1">
      <c r="B3493" s="5" t="inlineStr">
        <is>
          <t>EF.TR-AT.AT</t>
        </is>
      </c>
      <c r="C3493" s="5" t="inlineStr">
        <is>
          <t>EF.TR-AT.AT-Emissions-N2</t>
        </is>
      </c>
      <c r="D3493" s="5" t="inlineStr">
        <is>
          <t>EF</t>
        </is>
      </c>
      <c r="E3493" s="5" t="inlineStr">
        <is>
          <t>TR</t>
        </is>
      </c>
      <c r="F3493" s="5">
        <f>VLOOKUP(E3493,'5.a Definitions'!E:F,2,FALSE)</f>
        <v/>
      </c>
      <c r="G3493" s="5" t="inlineStr">
        <is>
          <t>AT</t>
        </is>
      </c>
      <c r="H3493" s="5" t="inlineStr">
        <is>
          <t>AT</t>
        </is>
      </c>
      <c r="I3493" s="5">
        <f>VLOOKUP(H3493,'5.a Definitions'!E:F,2,FALSE)</f>
        <v/>
      </c>
      <c r="J3493" s="465" t="inlineStr">
        <is>
          <t xml:space="preserve"> Emissions </t>
        </is>
      </c>
      <c r="K3493" s="465" t="inlineStr">
        <is>
          <t xml:space="preserve"> transport emissions </t>
        </is>
      </c>
      <c r="L3493" s="465" t="inlineStr">
        <is>
          <t xml:space="preserve"> inert </t>
        </is>
      </c>
      <c r="M3493" s="465" t="inlineStr">
        <is>
          <t xml:space="preserve"> N2 </t>
        </is>
      </c>
      <c r="N3493" s="466" t="n">
        <v>0</v>
      </c>
      <c r="O3493" s="467" t="n">
        <v>0.2</v>
      </c>
      <c r="P3493" s="468" t="n">
        <v>2000</v>
      </c>
      <c r="Q3493" s="469" t="inlineStr">
        <is>
          <t>mass balance</t>
        </is>
      </c>
      <c r="R3493" s="469" t="inlineStr">
        <is>
          <t>ok</t>
        </is>
      </c>
      <c r="S3493" s="469" t="inlineStr">
        <is>
          <t xml:space="preserve"> text </t>
        </is>
      </c>
      <c r="T3493" s="426" t="inlineStr">
        <is>
          <t>Norway</t>
        </is>
      </c>
      <c r="U3493" s="465" t="inlineStr">
        <is>
          <t xml:space="preserve"> N wasted </t>
        </is>
      </c>
      <c r="V3493" s="465" t="n">
        <v>0.04</v>
      </c>
    </row>
    <row r="3494" ht="16" customHeight="1">
      <c r="B3494" s="5" t="inlineStr">
        <is>
          <t>EF.TR-RW.RW</t>
        </is>
      </c>
      <c r="C3494" s="5" t="inlineStr">
        <is>
          <t>EF.TR-RW.RW-Export of transport fuels-Nmix</t>
        </is>
      </c>
      <c r="D3494" s="5" t="inlineStr">
        <is>
          <t>EF</t>
        </is>
      </c>
      <c r="E3494" s="5" t="inlineStr">
        <is>
          <t>TR</t>
        </is>
      </c>
      <c r="F3494" s="5">
        <f>VLOOKUP(E3494,'5.a Definitions'!E:F,2,FALSE)</f>
        <v/>
      </c>
      <c r="G3494" s="5" t="inlineStr">
        <is>
          <t>RW</t>
        </is>
      </c>
      <c r="H3494" s="5" t="inlineStr">
        <is>
          <t>RW</t>
        </is>
      </c>
      <c r="I3494" s="5">
        <f>VLOOKUP(H3494,'5.a Definitions'!E:F,2,FALSE)</f>
        <v/>
      </c>
      <c r="J3494" s="465" t="inlineStr">
        <is>
          <t xml:space="preserve"> Export of transport fuels </t>
        </is>
      </c>
      <c r="K3494" s="465" t="inlineStr">
        <is>
          <t xml:space="preserve"> export of transport fuel </t>
        </is>
      </c>
      <c r="L3494" s="465" t="inlineStr">
        <is>
          <t xml:space="preserve"> reactive </t>
        </is>
      </c>
      <c r="M3494" s="465" t="inlineStr">
        <is>
          <t xml:space="preserve"> Nmix </t>
        </is>
      </c>
      <c r="N3494" s="466" t="n">
        <v>0.21612881</v>
      </c>
      <c r="O3494" s="467" t="n">
        <v>0.4468450961305095</v>
      </c>
      <c r="P3494" s="468" t="n">
        <v>2000</v>
      </c>
      <c r="Q3494" s="469" t="inlineStr">
        <is>
          <t>SSB tab 08801</t>
        </is>
      </c>
      <c r="R3494" s="469" t="inlineStr">
        <is>
          <t>ok</t>
        </is>
      </c>
      <c r="S3494" s="469" t="inlineStr">
        <is>
          <t xml:space="preserve"> text </t>
        </is>
      </c>
      <c r="T3494" s="426" t="inlineStr">
        <is>
          <t>Norway</t>
        </is>
      </c>
      <c r="U3494" s="5" t="inlineStr">
        <is>
          <t>useful output</t>
        </is>
      </c>
      <c r="V3494" s="465" t="n">
        <v>0.04</v>
      </c>
    </row>
    <row r="3495" ht="16" customHeight="1">
      <c r="B3495" s="5" t="inlineStr">
        <is>
          <t>EF.OE-AT.AT</t>
        </is>
      </c>
      <c r="C3495" s="5" t="inlineStr">
        <is>
          <t>EF.OE-AT.AT-Emissions-NH3</t>
        </is>
      </c>
      <c r="D3495" s="5" t="inlineStr">
        <is>
          <t>EF</t>
        </is>
      </c>
      <c r="E3495" s="5" t="inlineStr">
        <is>
          <t>OE</t>
        </is>
      </c>
      <c r="F3495" s="5">
        <f>VLOOKUP(E3495,'5.a Definitions'!E:F,2,FALSE)</f>
        <v/>
      </c>
      <c r="G3495" s="5" t="inlineStr">
        <is>
          <t>AT</t>
        </is>
      </c>
      <c r="H3495" s="5" t="inlineStr">
        <is>
          <t>AT</t>
        </is>
      </c>
      <c r="I3495" s="5">
        <f>VLOOKUP(H3495,'5.a Definitions'!E:F,2,FALSE)</f>
        <v/>
      </c>
      <c r="J3495" s="465" t="inlineStr">
        <is>
          <t xml:space="preserve"> Emissions </t>
        </is>
      </c>
      <c r="K3495" s="465" t="inlineStr">
        <is>
          <t xml:space="preserve"> other fuels emissions </t>
        </is>
      </c>
      <c r="L3495" s="465" t="inlineStr">
        <is>
          <t xml:space="preserve"> reactive </t>
        </is>
      </c>
      <c r="M3495" s="465" t="inlineStr">
        <is>
          <t xml:space="preserve"> NH3 </t>
        </is>
      </c>
      <c r="N3495" s="466" t="n">
        <v>0.06515496548324999</v>
      </c>
      <c r="O3495" s="467" t="n">
        <v>0.5666376852941297</v>
      </c>
      <c r="P3495" s="468" t="n">
        <v>2000</v>
      </c>
      <c r="Q3495" s="469" t="inlineStr">
        <is>
          <t>CRLTAP Inventory Submissions</t>
        </is>
      </c>
      <c r="R3495" s="469" t="inlineStr">
        <is>
          <t>ok</t>
        </is>
      </c>
      <c r="S3495" s="469" t="inlineStr">
        <is>
          <t xml:space="preserve"> text </t>
        </is>
      </c>
      <c r="T3495" s="426" t="inlineStr">
        <is>
          <t>Norway</t>
        </is>
      </c>
      <c r="U3495" s="465" t="inlineStr">
        <is>
          <t xml:space="preserve"> N wasted </t>
        </is>
      </c>
      <c r="V3495" s="465" t="n">
        <v>0.04</v>
      </c>
    </row>
    <row r="3496" ht="16" customHeight="1">
      <c r="B3496" s="5" t="inlineStr">
        <is>
          <t>EF.OE-AT.AT</t>
        </is>
      </c>
      <c r="C3496" s="5" t="inlineStr">
        <is>
          <t>EF.OE-AT.AT-Emissions-NOx</t>
        </is>
      </c>
      <c r="D3496" s="5" t="inlineStr">
        <is>
          <t>EF</t>
        </is>
      </c>
      <c r="E3496" s="5" t="inlineStr">
        <is>
          <t>OE</t>
        </is>
      </c>
      <c r="F3496" s="5">
        <f>VLOOKUP(E3496,'5.a Definitions'!E:F,2,FALSE)</f>
        <v/>
      </c>
      <c r="G3496" s="5" t="inlineStr">
        <is>
          <t>AT</t>
        </is>
      </c>
      <c r="H3496" s="5" t="inlineStr">
        <is>
          <t>AT</t>
        </is>
      </c>
      <c r="I3496" s="5">
        <f>VLOOKUP(H3496,'5.a Definitions'!E:F,2,FALSE)</f>
        <v/>
      </c>
      <c r="J3496" s="465" t="inlineStr">
        <is>
          <t xml:space="preserve"> Emissions </t>
        </is>
      </c>
      <c r="K3496" s="465" t="inlineStr">
        <is>
          <t xml:space="preserve"> other fuels emissions </t>
        </is>
      </c>
      <c r="L3496" s="465" t="inlineStr">
        <is>
          <t xml:space="preserve"> reactive </t>
        </is>
      </c>
      <c r="M3496" s="465" t="inlineStr">
        <is>
          <t xml:space="preserve"> NOx </t>
        </is>
      </c>
      <c r="N3496" s="466" t="n">
        <v>9.55321636104309</v>
      </c>
      <c r="O3496" s="467" t="n">
        <v>0.2334646568630528</v>
      </c>
      <c r="P3496" s="468" t="n">
        <v>2000</v>
      </c>
      <c r="Q3496" s="469" t="inlineStr">
        <is>
          <t>CRLTAP Inventory Submissions</t>
        </is>
      </c>
      <c r="R3496" s="469" t="inlineStr">
        <is>
          <t>ok</t>
        </is>
      </c>
      <c r="S3496" s="469" t="inlineStr">
        <is>
          <t xml:space="preserve"> text </t>
        </is>
      </c>
      <c r="T3496" s="426" t="inlineStr">
        <is>
          <t>Norway</t>
        </is>
      </c>
      <c r="U3496" s="465" t="inlineStr">
        <is>
          <t xml:space="preserve"> N wasted </t>
        </is>
      </c>
      <c r="V3496" s="465" t="n">
        <v>0.04</v>
      </c>
    </row>
    <row r="3497" ht="16" customHeight="1">
      <c r="B3497" s="5" t="inlineStr">
        <is>
          <t>EF.OE-AT.AT</t>
        </is>
      </c>
      <c r="C3497" s="5" t="inlineStr">
        <is>
          <t>EF.OE-AT.AT-Emissions-N2O</t>
        </is>
      </c>
      <c r="D3497" s="5" t="inlineStr">
        <is>
          <t>EF</t>
        </is>
      </c>
      <c r="E3497" s="5" t="inlineStr">
        <is>
          <t>OE</t>
        </is>
      </c>
      <c r="F3497" s="5">
        <f>VLOOKUP(E3497,'5.a Definitions'!E:F,2,FALSE)</f>
        <v/>
      </c>
      <c r="G3497" s="5" t="inlineStr">
        <is>
          <t>AT</t>
        </is>
      </c>
      <c r="H3497" s="5" t="inlineStr">
        <is>
          <t>AT</t>
        </is>
      </c>
      <c r="I3497" s="5">
        <f>VLOOKUP(H3497,'5.a Definitions'!E:F,2,FALSE)</f>
        <v/>
      </c>
      <c r="J3497" s="465" t="inlineStr">
        <is>
          <t xml:space="preserve"> Emissions </t>
        </is>
      </c>
      <c r="K3497" s="465" t="inlineStr">
        <is>
          <t xml:space="preserve"> other fuels emissions </t>
        </is>
      </c>
      <c r="L3497" s="465" t="inlineStr">
        <is>
          <t xml:space="preserve"> reactive </t>
        </is>
      </c>
      <c r="M3497" s="465" t="inlineStr">
        <is>
          <t xml:space="preserve"> N2O </t>
        </is>
      </c>
      <c r="N3497" s="466" t="n">
        <v>0.07082525305609887</v>
      </c>
      <c r="O3497" s="467" t="n">
        <v>1.394797542306527</v>
      </c>
      <c r="P3497" s="468" t="n">
        <v>2000</v>
      </c>
      <c r="Q3497" s="469" t="inlineStr">
        <is>
          <t>UNFCCC CRT</t>
        </is>
      </c>
      <c r="R3497" s="469" t="inlineStr">
        <is>
          <t>ok</t>
        </is>
      </c>
      <c r="S3497" s="469" t="inlineStr">
        <is>
          <t xml:space="preserve"> text </t>
        </is>
      </c>
      <c r="T3497" s="426" t="inlineStr">
        <is>
          <t>Norway</t>
        </is>
      </c>
      <c r="U3497" s="465" t="inlineStr">
        <is>
          <t xml:space="preserve"> N wasted </t>
        </is>
      </c>
      <c r="V3497" s="465" t="n">
        <v>0.04</v>
      </c>
    </row>
    <row r="3498" ht="16" customHeight="1" thickBot="1">
      <c r="A3498" s="483" t="n"/>
      <c r="B3498" s="6" t="inlineStr">
        <is>
          <t>EF.OE-AT.AT</t>
        </is>
      </c>
      <c r="C3498" s="6" t="inlineStr">
        <is>
          <t>EF.OE-AT.AT-Emissions-N2</t>
        </is>
      </c>
      <c r="D3498" s="6" t="inlineStr">
        <is>
          <t>EF</t>
        </is>
      </c>
      <c r="E3498" s="6" t="inlineStr">
        <is>
          <t>OE</t>
        </is>
      </c>
      <c r="F3498" s="5">
        <f>VLOOKUP(E3498,'5.a Definitions'!E:F,2,FALSE)</f>
        <v/>
      </c>
      <c r="G3498" s="6" t="inlineStr">
        <is>
          <t>AT</t>
        </is>
      </c>
      <c r="H3498" s="6" t="inlineStr">
        <is>
          <t>AT</t>
        </is>
      </c>
      <c r="I3498" s="5">
        <f>VLOOKUP(H3498,'5.a Definitions'!E:F,2,FALSE)</f>
        <v/>
      </c>
      <c r="J3498" s="470" t="inlineStr">
        <is>
          <t xml:space="preserve"> Emissions </t>
        </is>
      </c>
      <c r="K3498" s="470" t="inlineStr">
        <is>
          <t xml:space="preserve"> other fuels emissions </t>
        </is>
      </c>
      <c r="L3498" s="470" t="inlineStr">
        <is>
          <t xml:space="preserve"> inert </t>
        </is>
      </c>
      <c r="M3498" s="470" t="inlineStr">
        <is>
          <t xml:space="preserve"> N2 </t>
        </is>
      </c>
      <c r="N3498" s="466" t="n">
        <v>0</v>
      </c>
      <c r="O3498" s="471" t="n">
        <v>0.2</v>
      </c>
      <c r="P3498" s="468" t="n">
        <v>2000</v>
      </c>
      <c r="Q3498" s="472" t="inlineStr">
        <is>
          <t>mass balance</t>
        </is>
      </c>
      <c r="R3498" s="469" t="inlineStr">
        <is>
          <t>ok</t>
        </is>
      </c>
      <c r="S3498" s="472" t="inlineStr">
        <is>
          <t xml:space="preserve"> text </t>
        </is>
      </c>
      <c r="T3498" s="426" t="inlineStr">
        <is>
          <t>Norway</t>
        </is>
      </c>
      <c r="U3498" s="470" t="inlineStr">
        <is>
          <t xml:space="preserve"> N wasted </t>
        </is>
      </c>
      <c r="V3498" s="470" t="n">
        <v>0.04</v>
      </c>
    </row>
    <row r="3499" ht="16" customHeight="1">
      <c r="A3499" s="487" t="inlineStr">
        <is>
          <t xml:space="preserve"> Materials and products </t>
        </is>
      </c>
      <c r="B3499" s="452" t="inlineStr">
        <is>
          <t>MP.FP-AG.SM</t>
        </is>
      </c>
      <c r="C3499" s="452" t="inlineStr">
        <is>
          <t>MP.FP-AG.SM-Seeds and planting material -Nmix</t>
        </is>
      </c>
      <c r="D3499" s="452" t="inlineStr">
        <is>
          <t>MP</t>
        </is>
      </c>
      <c r="E3499" s="452" t="inlineStr">
        <is>
          <t>FP</t>
        </is>
      </c>
      <c r="F3499" s="5">
        <f>VLOOKUP(E3499,'5.a Definitions'!E:F,2,FALSE)</f>
        <v/>
      </c>
      <c r="G3499" s="452" t="inlineStr">
        <is>
          <t>AG</t>
        </is>
      </c>
      <c r="H3499" s="452" t="inlineStr">
        <is>
          <t>SM</t>
        </is>
      </c>
      <c r="I3499" s="5">
        <f>VLOOKUP(H3499,'5.a Definitions'!E:F,2,FALSE)</f>
        <v/>
      </c>
      <c r="J3499" s="465" t="inlineStr">
        <is>
          <t xml:space="preserve"> Seeds and planting material  </t>
        </is>
      </c>
      <c r="K3499" s="465" t="inlineStr">
        <is>
          <t xml:space="preserve"> seeds and planting material </t>
        </is>
      </c>
      <c r="L3499" s="465" t="inlineStr">
        <is>
          <t xml:space="preserve"> reactive </t>
        </is>
      </c>
      <c r="M3499" s="465" t="inlineStr">
        <is>
          <t xml:space="preserve"> Nmix </t>
        </is>
      </c>
      <c r="N3499" s="466" t="n">
        <v>1.17635398806175</v>
      </c>
      <c r="O3499" s="467" t="n">
        <v>0.3200985283728988</v>
      </c>
      <c r="P3499" s="468" t="n">
        <v>2000</v>
      </c>
      <c r="Q3499" s="469" t="inlineStr">
        <is>
          <t>NIBIO Totalkalkylen</t>
        </is>
      </c>
      <c r="R3499" s="469" t="inlineStr">
        <is>
          <t>ok</t>
        </is>
      </c>
      <c r="S3499" s="469" t="inlineStr">
        <is>
          <t xml:space="preserve"> text </t>
        </is>
      </c>
      <c r="T3499" s="426" t="inlineStr">
        <is>
          <t>Norway</t>
        </is>
      </c>
      <c r="U3499" s="5" t="inlineStr">
        <is>
          <t>useful output</t>
        </is>
      </c>
      <c r="V3499" s="465" t="n">
        <v>0.04</v>
      </c>
    </row>
    <row r="3500" ht="16" customHeight="1">
      <c r="B3500" s="5" t="inlineStr">
        <is>
          <t>MP.FP-AG.MM</t>
        </is>
      </c>
      <c r="C3500" s="5" t="inlineStr">
        <is>
          <t>MP.FP-AG.MM-Farm animal feed-Nmix</t>
        </is>
      </c>
      <c r="D3500" s="5" t="inlineStr">
        <is>
          <t>MP</t>
        </is>
      </c>
      <c r="E3500" s="5" t="inlineStr">
        <is>
          <t>FP</t>
        </is>
      </c>
      <c r="F3500" s="5">
        <f>VLOOKUP(E3500,'5.a Definitions'!E:F,2,FALSE)</f>
        <v/>
      </c>
      <c r="G3500" s="5" t="inlineStr">
        <is>
          <t>AG</t>
        </is>
      </c>
      <c r="H3500" s="5" t="inlineStr">
        <is>
          <t>MM</t>
        </is>
      </c>
      <c r="I3500" s="5">
        <f>VLOOKUP(H3500,'5.a Definitions'!E:F,2,FALSE)</f>
        <v/>
      </c>
      <c r="J3500" s="465" t="inlineStr">
        <is>
          <t xml:space="preserve"> Farm animal feed </t>
        </is>
      </c>
      <c r="K3500" s="465" t="inlineStr">
        <is>
          <t xml:space="preserve"> farm animal feed </t>
        </is>
      </c>
      <c r="L3500" s="465" t="inlineStr">
        <is>
          <t xml:space="preserve"> reactive </t>
        </is>
      </c>
      <c r="M3500" s="465" t="inlineStr">
        <is>
          <t xml:space="preserve"> Nmix </t>
        </is>
      </c>
      <c r="N3500" s="466" t="n">
        <v>26.4389661</v>
      </c>
      <c r="O3500" s="467" t="n">
        <v>0.09247837660542445</v>
      </c>
      <c r="P3500" s="468" t="n">
        <v>2000</v>
      </c>
      <c r="Q3500" s="469" t="inlineStr">
        <is>
          <t>Kraftfôrstatistikk</t>
        </is>
      </c>
      <c r="R3500" s="469" t="inlineStr">
        <is>
          <t>ok</t>
        </is>
      </c>
      <c r="S3500" s="469" t="inlineStr">
        <is>
          <t xml:space="preserve"> text </t>
        </is>
      </c>
      <c r="T3500" s="426" t="inlineStr">
        <is>
          <t>Norway</t>
        </is>
      </c>
      <c r="U3500" s="5" t="inlineStr">
        <is>
          <t>useful output</t>
        </is>
      </c>
      <c r="V3500" s="465" t="n">
        <v>0.04</v>
      </c>
    </row>
    <row r="3501" ht="16" customHeight="1">
      <c r="B3501" s="5" t="inlineStr">
        <is>
          <t>MP.FP-PR.SO</t>
        </is>
      </c>
      <c r="C3501" s="5" t="inlineStr">
        <is>
          <t>MP.FP-PR.SO-Food industry waste-Nmix</t>
        </is>
      </c>
      <c r="D3501" s="5" t="inlineStr">
        <is>
          <t>MP</t>
        </is>
      </c>
      <c r="E3501" s="5" t="inlineStr">
        <is>
          <t>FP</t>
        </is>
      </c>
      <c r="F3501" s="5">
        <f>VLOOKUP(E3501,'5.a Definitions'!E:F,2,FALSE)</f>
        <v/>
      </c>
      <c r="G3501" s="5" t="inlineStr">
        <is>
          <t>PR</t>
        </is>
      </c>
      <c r="H3501" s="5" t="inlineStr">
        <is>
          <t>SO</t>
        </is>
      </c>
      <c r="I3501" s="5">
        <f>VLOOKUP(H3501,'5.a Definitions'!E:F,2,FALSE)</f>
        <v/>
      </c>
      <c r="J3501" s="465" t="inlineStr">
        <is>
          <t xml:space="preserve"> Food industry waste </t>
        </is>
      </c>
      <c r="K3501" s="465" t="inlineStr">
        <is>
          <t xml:space="preserve"> food industry waste </t>
        </is>
      </c>
      <c r="L3501" s="465" t="inlineStr">
        <is>
          <t xml:space="preserve"> reactive </t>
        </is>
      </c>
      <c r="M3501" s="465" t="inlineStr">
        <is>
          <t xml:space="preserve"> Nmix </t>
        </is>
      </c>
      <c r="N3501" s="466" t="n">
        <v>1.383484251968504</v>
      </c>
      <c r="O3501" s="467" t="n">
        <v>0.7987613041965862</v>
      </c>
      <c r="P3501" s="468" t="n">
        <v>2000</v>
      </c>
      <c r="Q3501" s="469" t="inlineStr">
        <is>
          <t>SSB</t>
        </is>
      </c>
      <c r="R3501" s="469" t="inlineStr">
        <is>
          <t>ok</t>
        </is>
      </c>
      <c r="S3501" s="469" t="inlineStr">
        <is>
          <t xml:space="preserve"> text </t>
        </is>
      </c>
      <c r="T3501" s="426" t="inlineStr">
        <is>
          <t>Norway</t>
        </is>
      </c>
      <c r="U3501" s="465" t="inlineStr">
        <is>
          <t xml:space="preserve"> N wasted </t>
        </is>
      </c>
      <c r="V3501" s="465" t="n">
        <v>0.04</v>
      </c>
    </row>
    <row r="3502" ht="16" customHeight="1">
      <c r="B3502" s="5" t="inlineStr">
        <is>
          <t>MP.FP-PR.WW</t>
        </is>
      </c>
      <c r="C3502" s="5" t="inlineStr">
        <is>
          <t>MP.FP-PR.WW-Food industry wastewater-Nmix</t>
        </is>
      </c>
      <c r="D3502" s="5" t="inlineStr">
        <is>
          <t>MP</t>
        </is>
      </c>
      <c r="E3502" s="5" t="inlineStr">
        <is>
          <t>FP</t>
        </is>
      </c>
      <c r="F3502" s="5">
        <f>VLOOKUP(E3502,'5.a Definitions'!E:F,2,FALSE)</f>
        <v/>
      </c>
      <c r="G3502" s="5" t="inlineStr">
        <is>
          <t>PR</t>
        </is>
      </c>
      <c r="H3502" s="5" t="inlineStr">
        <is>
          <t>WW</t>
        </is>
      </c>
      <c r="I3502" s="5">
        <f>VLOOKUP(H3502,'5.a Definitions'!E:F,2,FALSE)</f>
        <v/>
      </c>
      <c r="J3502" s="465" t="inlineStr">
        <is>
          <t xml:space="preserve"> Food industry wastewater </t>
        </is>
      </c>
      <c r="K3502" s="465" t="inlineStr">
        <is>
          <t xml:space="preserve"> food industry wastewater </t>
        </is>
      </c>
      <c r="L3502" s="465" t="inlineStr">
        <is>
          <t xml:space="preserve"> reactive </t>
        </is>
      </c>
      <c r="M3502" s="465" t="inlineStr">
        <is>
          <t xml:space="preserve"> Nmix </t>
        </is>
      </c>
      <c r="N3502" s="466" t="n">
        <v>0.06601700000000001</v>
      </c>
      <c r="O3502" s="467" t="n">
        <v>0.1730265547201726</v>
      </c>
      <c r="P3502" s="468" t="n">
        <v>2000</v>
      </c>
      <c r="Q3502" s="469" t="inlineStr">
        <is>
          <t>Miljødirektoratet</t>
        </is>
      </c>
      <c r="R3502" s="469" t="inlineStr">
        <is>
          <t>ok</t>
        </is>
      </c>
      <c r="S3502" s="469" t="inlineStr">
        <is>
          <t xml:space="preserve"> text </t>
        </is>
      </c>
      <c r="T3502" s="426" t="inlineStr">
        <is>
          <t>Norway</t>
        </is>
      </c>
      <c r="U3502" s="465" t="inlineStr">
        <is>
          <t xml:space="preserve"> N wasted </t>
        </is>
      </c>
      <c r="V3502" s="465" t="n">
        <v>0.04</v>
      </c>
    </row>
    <row r="3503" ht="16" customHeight="1">
      <c r="B3503" s="5" t="inlineStr">
        <is>
          <t>MP.FP-HS.HS</t>
        </is>
      </c>
      <c r="C3503" s="5" t="inlineStr">
        <is>
          <t>MP.FP-HS.HS-Food products-Nmix</t>
        </is>
      </c>
      <c r="D3503" s="5" t="inlineStr">
        <is>
          <t>MP</t>
        </is>
      </c>
      <c r="E3503" s="5" t="inlineStr">
        <is>
          <t>FP</t>
        </is>
      </c>
      <c r="F3503" s="5">
        <f>VLOOKUP(E3503,'5.a Definitions'!E:F,2,FALSE)</f>
        <v/>
      </c>
      <c r="G3503" s="5" t="inlineStr">
        <is>
          <t>HS</t>
        </is>
      </c>
      <c r="H3503" s="5" t="inlineStr">
        <is>
          <t>HS</t>
        </is>
      </c>
      <c r="I3503" s="5">
        <f>VLOOKUP(H3503,'5.a Definitions'!E:F,2,FALSE)</f>
        <v/>
      </c>
      <c r="J3503" s="465" t="inlineStr">
        <is>
          <t xml:space="preserve"> Food products </t>
        </is>
      </c>
      <c r="K3503" s="465" t="inlineStr">
        <is>
          <t xml:space="preserve"> food products </t>
        </is>
      </c>
      <c r="L3503" s="465" t="inlineStr">
        <is>
          <t xml:space="preserve"> reactive </t>
        </is>
      </c>
      <c r="M3503" s="465" t="inlineStr">
        <is>
          <t xml:space="preserve"> Nmix </t>
        </is>
      </c>
      <c r="N3503" s="466" t="n">
        <v>24.79632512716685</v>
      </c>
      <c r="O3503" s="467" t="n">
        <v>0.1839318876383165</v>
      </c>
      <c r="P3503" s="468" t="n">
        <v>2000</v>
      </c>
      <c r="Q3503" s="469" t="inlineStr">
        <is>
          <t>SSB</t>
        </is>
      </c>
      <c r="R3503" s="469" t="inlineStr">
        <is>
          <t>ok</t>
        </is>
      </c>
      <c r="S3503" s="469" t="inlineStr">
        <is>
          <t xml:space="preserve"> text </t>
        </is>
      </c>
      <c r="T3503" s="426" t="inlineStr">
        <is>
          <t>Norway</t>
        </is>
      </c>
      <c r="U3503" s="5" t="inlineStr">
        <is>
          <t>useful output</t>
        </is>
      </c>
      <c r="V3503" s="465" t="n">
        <v>0.04</v>
      </c>
    </row>
    <row r="3504" ht="16" customHeight="1">
      <c r="B3504" s="5" t="inlineStr">
        <is>
          <t>MP.FP-HY.SW</t>
        </is>
      </c>
      <c r="C3504" s="5" t="inlineStr">
        <is>
          <t>MP.FP-HY.SW-Untreated wastewater-Nmix</t>
        </is>
      </c>
      <c r="D3504" s="5" t="inlineStr">
        <is>
          <t>MP</t>
        </is>
      </c>
      <c r="E3504" s="5" t="inlineStr">
        <is>
          <t>FP</t>
        </is>
      </c>
      <c r="F3504" s="5">
        <f>VLOOKUP(E3504,'5.a Definitions'!E:F,2,FALSE)</f>
        <v/>
      </c>
      <c r="G3504" s="5" t="inlineStr">
        <is>
          <t>HY</t>
        </is>
      </c>
      <c r="H3504" s="5" t="inlineStr">
        <is>
          <t>SW</t>
        </is>
      </c>
      <c r="I3504" s="5">
        <f>VLOOKUP(H3504,'5.a Definitions'!E:F,2,FALSE)</f>
        <v/>
      </c>
      <c r="J3504" s="465" t="inlineStr">
        <is>
          <t xml:space="preserve"> Untreated wastewater </t>
        </is>
      </c>
      <c r="K3504" s="465" t="inlineStr">
        <is>
          <t xml:space="preserve"> food industry untreated wastewater </t>
        </is>
      </c>
      <c r="L3504" s="465" t="inlineStr">
        <is>
          <t xml:space="preserve"> reactive </t>
        </is>
      </c>
      <c r="M3504" s="465" t="inlineStr">
        <is>
          <t xml:space="preserve"> Nmix </t>
        </is>
      </c>
      <c r="N3504" s="466" t="n">
        <v>0.3744575</v>
      </c>
      <c r="O3504" s="467" t="n">
        <v>0.2459171523504828</v>
      </c>
      <c r="P3504" s="468" t="n">
        <v>2000</v>
      </c>
      <c r="Q3504" s="469" t="inlineStr">
        <is>
          <t>Miljødirektoratet</t>
        </is>
      </c>
      <c r="R3504" s="469" t="inlineStr">
        <is>
          <t>ok</t>
        </is>
      </c>
      <c r="S3504" s="469" t="inlineStr">
        <is>
          <t xml:space="preserve"> text </t>
        </is>
      </c>
      <c r="T3504" s="426" t="inlineStr">
        <is>
          <t>Norway</t>
        </is>
      </c>
      <c r="U3504" s="465" t="inlineStr">
        <is>
          <t xml:space="preserve"> N wasted </t>
        </is>
      </c>
      <c r="V3504" s="465" t="n">
        <v>0.04</v>
      </c>
    </row>
    <row r="3505" ht="16" customHeight="1">
      <c r="B3505" s="5" t="inlineStr">
        <is>
          <t>MP.FP-HY.AC</t>
        </is>
      </c>
      <c r="C3505" s="5" t="inlineStr">
        <is>
          <t>MP.FP-HY.AC-Feed to freshwater aquaculture-Nmix</t>
        </is>
      </c>
      <c r="D3505" s="5" t="inlineStr">
        <is>
          <t>MP</t>
        </is>
      </c>
      <c r="E3505" s="5" t="inlineStr">
        <is>
          <t>FP</t>
        </is>
      </c>
      <c r="F3505" s="5">
        <f>VLOOKUP(E3505,'5.a Definitions'!E:F,2,FALSE)</f>
        <v/>
      </c>
      <c r="G3505" s="5" t="inlineStr">
        <is>
          <t>HY</t>
        </is>
      </c>
      <c r="H3505" s="5" t="inlineStr">
        <is>
          <t>AC</t>
        </is>
      </c>
      <c r="I3505" s="5">
        <f>VLOOKUP(H3505,'5.a Definitions'!E:F,2,FALSE)</f>
        <v/>
      </c>
      <c r="J3505" s="465" t="inlineStr">
        <is>
          <t xml:space="preserve"> Feed to freshwater aquaculture </t>
        </is>
      </c>
      <c r="K3505" s="465" t="inlineStr">
        <is>
          <t xml:space="preserve"> feed to freshwater aquaculture </t>
        </is>
      </c>
      <c r="L3505" s="465" t="inlineStr">
        <is>
          <t xml:space="preserve"> reactive </t>
        </is>
      </c>
      <c r="M3505" s="465" t="inlineStr">
        <is>
          <t xml:space="preserve"> Nmix </t>
        </is>
      </c>
      <c r="N3505" s="466" t="n">
        <v>0</v>
      </c>
      <c r="O3505" s="467" t="n">
        <v>0.2</v>
      </c>
      <c r="P3505" s="468" t="n">
        <v>2000</v>
      </c>
      <c r="Q3505" s="469" t="inlineStr">
        <is>
          <t>no production</t>
        </is>
      </c>
      <c r="R3505" s="469" t="inlineStr">
        <is>
          <t>ok</t>
        </is>
      </c>
      <c r="S3505" s="469" t="inlineStr">
        <is>
          <t xml:space="preserve"> text </t>
        </is>
      </c>
      <c r="T3505" s="426" t="inlineStr">
        <is>
          <t>Norway</t>
        </is>
      </c>
      <c r="U3505" s="5" t="inlineStr">
        <is>
          <t>useful output</t>
        </is>
      </c>
      <c r="V3505" s="465" t="n">
        <v>0.04</v>
      </c>
    </row>
    <row r="3506" ht="16" customHeight="1">
      <c r="B3506" s="5" t="inlineStr">
        <is>
          <t>MP.FP-HY.AC</t>
        </is>
      </c>
      <c r="C3506" s="5" t="inlineStr">
        <is>
          <t>MP.FP-HY.AC-Feed to coastal aquaculture-Nmix</t>
        </is>
      </c>
      <c r="D3506" s="5" t="inlineStr">
        <is>
          <t>MP</t>
        </is>
      </c>
      <c r="E3506" s="5" t="inlineStr">
        <is>
          <t>FP</t>
        </is>
      </c>
      <c r="F3506" s="5">
        <f>VLOOKUP(E3506,'5.a Definitions'!E:F,2,FALSE)</f>
        <v/>
      </c>
      <c r="G3506" s="5" t="inlineStr">
        <is>
          <t>HY</t>
        </is>
      </c>
      <c r="H3506" s="5" t="inlineStr">
        <is>
          <t>AC</t>
        </is>
      </c>
      <c r="I3506" s="5">
        <f>VLOOKUP(H3506,'5.a Definitions'!E:F,2,FALSE)</f>
        <v/>
      </c>
      <c r="J3506" s="465" t="inlineStr">
        <is>
          <t xml:space="preserve"> Feed to coastal aquaculture </t>
        </is>
      </c>
      <c r="K3506" s="465" t="inlineStr">
        <is>
          <t xml:space="preserve"> feed to coastal aquaculture </t>
        </is>
      </c>
      <c r="L3506" s="465" t="inlineStr">
        <is>
          <t xml:space="preserve"> reactive </t>
        </is>
      </c>
      <c r="M3506" s="465" t="inlineStr">
        <is>
          <t xml:space="preserve"> Nmix </t>
        </is>
      </c>
      <c r="N3506" s="466" t="n">
        <v>10.60615617813765</v>
      </c>
      <c r="O3506" s="467" t="n">
        <v>0.426037506070806</v>
      </c>
      <c r="P3506" s="468" t="n">
        <v>2000</v>
      </c>
      <c r="Q3506" s="469" t="inlineStr">
        <is>
          <t>Fiskeridirektoratet</t>
        </is>
      </c>
      <c r="R3506" s="469" t="inlineStr">
        <is>
          <t>ok</t>
        </is>
      </c>
      <c r="S3506" s="469" t="inlineStr">
        <is>
          <t xml:space="preserve"> text </t>
        </is>
      </c>
      <c r="T3506" s="426" t="inlineStr">
        <is>
          <t>Norway</t>
        </is>
      </c>
      <c r="U3506" s="5" t="inlineStr">
        <is>
          <t>useful output</t>
        </is>
      </c>
      <c r="V3506" s="465" t="n">
        <v>0.04</v>
      </c>
    </row>
    <row r="3507" ht="16" customHeight="1">
      <c r="B3507" s="5" t="inlineStr">
        <is>
          <t>MP.FP-RW.RW</t>
        </is>
      </c>
      <c r="C3507" s="5" t="inlineStr">
        <is>
          <t>MP.FP-RW.RW-Food export-Nmix</t>
        </is>
      </c>
      <c r="D3507" s="5" t="inlineStr">
        <is>
          <t>MP</t>
        </is>
      </c>
      <c r="E3507" s="5" t="inlineStr">
        <is>
          <t>FP</t>
        </is>
      </c>
      <c r="F3507" s="5">
        <f>VLOOKUP(E3507,'5.a Definitions'!E:F,2,FALSE)</f>
        <v/>
      </c>
      <c r="G3507" s="5" t="inlineStr">
        <is>
          <t>RW</t>
        </is>
      </c>
      <c r="H3507" s="5" t="inlineStr">
        <is>
          <t>RW</t>
        </is>
      </c>
      <c r="I3507" s="5">
        <f>VLOOKUP(H3507,'5.a Definitions'!E:F,2,FALSE)</f>
        <v/>
      </c>
      <c r="J3507" s="465" t="inlineStr">
        <is>
          <t xml:space="preserve"> Food export </t>
        </is>
      </c>
      <c r="K3507" s="465" t="inlineStr">
        <is>
          <t xml:space="preserve"> food export </t>
        </is>
      </c>
      <c r="L3507" s="465" t="inlineStr">
        <is>
          <t xml:space="preserve"> reactive </t>
        </is>
      </c>
      <c r="M3507" s="465" t="inlineStr">
        <is>
          <t xml:space="preserve"> Nmix </t>
        </is>
      </c>
      <c r="N3507" s="466" t="n">
        <v>52.232424747</v>
      </c>
      <c r="O3507" s="467" t="n">
        <v>0.2014818439046977</v>
      </c>
      <c r="P3507" s="468" t="n">
        <v>2000</v>
      </c>
      <c r="Q3507" s="469" t="inlineStr">
        <is>
          <t>SSB tab 08801</t>
        </is>
      </c>
      <c r="R3507" s="469" t="inlineStr">
        <is>
          <t>ok</t>
        </is>
      </c>
      <c r="S3507" s="469" t="inlineStr">
        <is>
          <t xml:space="preserve"> text </t>
        </is>
      </c>
      <c r="T3507" s="426" t="inlineStr">
        <is>
          <t>Norway</t>
        </is>
      </c>
      <c r="U3507" s="5" t="inlineStr">
        <is>
          <t>useful output</t>
        </is>
      </c>
      <c r="V3507" s="465" t="n">
        <v>0.04</v>
      </c>
    </row>
    <row r="3508" ht="16" customHeight="1">
      <c r="B3508" s="475" t="inlineStr">
        <is>
          <t>MP.FP-RW.RW</t>
        </is>
      </c>
      <c r="C3508" s="475" t="inlineStr">
        <is>
          <t>MP.FP-RW.RW-Feed export-Nmix</t>
        </is>
      </c>
      <c r="D3508" s="475" t="inlineStr">
        <is>
          <t>MP</t>
        </is>
      </c>
      <c r="E3508" s="475" t="inlineStr">
        <is>
          <t>FP</t>
        </is>
      </c>
      <c r="F3508" s="5">
        <f>VLOOKUP(E3508,'5.a Definitions'!E:F,2,FALSE)</f>
        <v/>
      </c>
      <c r="G3508" s="475" t="inlineStr">
        <is>
          <t>RW</t>
        </is>
      </c>
      <c r="H3508" s="475" t="inlineStr">
        <is>
          <t>RW</t>
        </is>
      </c>
      <c r="I3508" s="5">
        <f>VLOOKUP(H3508,'5.a Definitions'!E:F,2,FALSE)</f>
        <v/>
      </c>
      <c r="J3508" s="465" t="inlineStr">
        <is>
          <t>Feed export</t>
        </is>
      </c>
      <c r="K3508" s="465" t="inlineStr">
        <is>
          <t>feed export</t>
        </is>
      </c>
      <c r="L3508" s="465" t="inlineStr">
        <is>
          <t>reactive</t>
        </is>
      </c>
      <c r="M3508" s="465" t="inlineStr">
        <is>
          <t>Nmix</t>
        </is>
      </c>
      <c r="N3508" s="466" t="n">
        <v>12.307959187</v>
      </c>
      <c r="O3508" s="467" t="n">
        <v>0.1373276775579857</v>
      </c>
      <c r="P3508" s="468" t="n">
        <v>2000</v>
      </c>
      <c r="Q3508" s="469" t="inlineStr">
        <is>
          <t>SSB tab 08801</t>
        </is>
      </c>
      <c r="R3508" s="469" t="inlineStr">
        <is>
          <t>ok</t>
        </is>
      </c>
      <c r="S3508" s="469" t="inlineStr">
        <is>
          <t>text</t>
        </is>
      </c>
      <c r="T3508" s="476" t="inlineStr">
        <is>
          <t>Norway</t>
        </is>
      </c>
      <c r="U3508" s="5" t="inlineStr">
        <is>
          <t>useful output</t>
        </is>
      </c>
      <c r="V3508" s="465">
        <f>(O3336*N3336)^2</f>
        <v/>
      </c>
    </row>
    <row r="3509" ht="16" customHeight="1">
      <c r="B3509" s="5" t="inlineStr">
        <is>
          <t>MP.OP-AG.SM</t>
        </is>
      </c>
      <c r="C3509" s="5" t="inlineStr">
        <is>
          <t>MP.OP-AG.SM-Mineral fertilizer-Nmix</t>
        </is>
      </c>
      <c r="D3509" s="5" t="inlineStr">
        <is>
          <t>MP</t>
        </is>
      </c>
      <c r="E3509" s="5" t="inlineStr">
        <is>
          <t>OP</t>
        </is>
      </c>
      <c r="F3509" s="5">
        <f>VLOOKUP(E3509,'5.a Definitions'!E:F,2,FALSE)</f>
        <v/>
      </c>
      <c r="G3509" s="5" t="inlineStr">
        <is>
          <t>AG</t>
        </is>
      </c>
      <c r="H3509" s="5" t="inlineStr">
        <is>
          <t>SM</t>
        </is>
      </c>
      <c r="I3509" s="5">
        <f>VLOOKUP(H3509,'5.a Definitions'!E:F,2,FALSE)</f>
        <v/>
      </c>
      <c r="J3509" s="465" t="inlineStr">
        <is>
          <t xml:space="preserve"> Mineral fertilizer </t>
        </is>
      </c>
      <c r="K3509" s="465" t="inlineStr">
        <is>
          <t xml:space="preserve"> mineral fertilizer to agriculture </t>
        </is>
      </c>
      <c r="L3509" s="465" t="inlineStr">
        <is>
          <t xml:space="preserve"> reactive </t>
        </is>
      </c>
      <c r="M3509" s="465" t="inlineStr">
        <is>
          <t xml:space="preserve"> Nmix </t>
        </is>
      </c>
      <c r="N3509" s="466" t="n">
        <v>90</v>
      </c>
      <c r="O3509" s="467" t="n">
        <v>0.3438076815050263</v>
      </c>
      <c r="P3509" s="468" t="n">
        <v>2000</v>
      </c>
      <c r="Q3509" s="469" t="inlineStr">
        <is>
          <t>FAOSTAT Fertilizer by nutrient (Agricultural Use - Import)</t>
        </is>
      </c>
      <c r="R3509" s="469" t="inlineStr">
        <is>
          <t>ok</t>
        </is>
      </c>
      <c r="S3509" s="469" t="inlineStr">
        <is>
          <t xml:space="preserve"> text </t>
        </is>
      </c>
      <c r="T3509" s="426" t="inlineStr">
        <is>
          <t>Norway</t>
        </is>
      </c>
      <c r="U3509" s="5" t="inlineStr">
        <is>
          <t>useful output</t>
        </is>
      </c>
      <c r="V3509" s="465" t="n">
        <v>0.04</v>
      </c>
    </row>
    <row r="3510" ht="16" customHeight="1">
      <c r="B3510" s="475" t="inlineStr">
        <is>
          <t>MP.OP-EF.IC</t>
        </is>
      </c>
      <c r="C3510" s="475" t="inlineStr">
        <is>
          <t>MP.OP-EF.IC-Industrial waste fuels-Nmix</t>
        </is>
      </c>
      <c r="D3510" s="475" t="inlineStr">
        <is>
          <t>MP</t>
        </is>
      </c>
      <c r="E3510" s="475" t="inlineStr">
        <is>
          <t>OP</t>
        </is>
      </c>
      <c r="F3510" s="5">
        <f>VLOOKUP(E3510,'5.a Definitions'!E:F,2,FALSE)</f>
        <v/>
      </c>
      <c r="G3510" s="475" t="inlineStr">
        <is>
          <t>EF</t>
        </is>
      </c>
      <c r="H3510" s="475" t="inlineStr">
        <is>
          <t>IC</t>
        </is>
      </c>
      <c r="I3510" s="5">
        <f>VLOOKUP(H3510,'5.a Definitions'!E:F,2,FALSE)</f>
        <v/>
      </c>
      <c r="J3510" s="465" t="inlineStr">
        <is>
          <t>Industrial waste fuel</t>
        </is>
      </c>
      <c r="K3510" s="465" t="inlineStr">
        <is>
          <t>industrial waste fuel</t>
        </is>
      </c>
      <c r="L3510" s="465" t="inlineStr">
        <is>
          <t>reactive</t>
        </is>
      </c>
      <c r="M3510" s="465" t="inlineStr">
        <is>
          <t>Nmix</t>
        </is>
      </c>
      <c r="N3510" s="466" t="n">
        <v>3.829845989341611</v>
      </c>
      <c r="O3510" s="467" t="n">
        <v>0.5217415704269002</v>
      </c>
      <c r="P3510" s="468" t="n">
        <v>2000</v>
      </c>
      <c r="Q3510" s="469" t="inlineStr">
        <is>
          <t>SSB</t>
        </is>
      </c>
      <c r="R3510" s="469" t="inlineStr">
        <is>
          <t>ok</t>
        </is>
      </c>
      <c r="S3510" s="469" t="inlineStr">
        <is>
          <t>text</t>
        </is>
      </c>
      <c r="T3510" s="476" t="inlineStr">
        <is>
          <t>Norway</t>
        </is>
      </c>
      <c r="U3510" s="5" t="inlineStr">
        <is>
          <t>useful output</t>
        </is>
      </c>
      <c r="V3510" s="465">
        <f>(O3361*N3361)^2</f>
        <v/>
      </c>
    </row>
    <row r="3511" ht="16" customHeight="1">
      <c r="B3511" s="5" t="inlineStr">
        <is>
          <t>MP.OP-PR.SO</t>
        </is>
      </c>
      <c r="C3511" s="5" t="inlineStr">
        <is>
          <t>MP.OP-PR.SO-Other industry waste-Nmix</t>
        </is>
      </c>
      <c r="D3511" s="5" t="inlineStr">
        <is>
          <t>MP</t>
        </is>
      </c>
      <c r="E3511" s="5" t="inlineStr">
        <is>
          <t>OP</t>
        </is>
      </c>
      <c r="F3511" s="5">
        <f>VLOOKUP(E3511,'5.a Definitions'!E:F,2,FALSE)</f>
        <v/>
      </c>
      <c r="G3511" s="5" t="inlineStr">
        <is>
          <t>PR</t>
        </is>
      </c>
      <c r="H3511" s="5" t="inlineStr">
        <is>
          <t>SO</t>
        </is>
      </c>
      <c r="I3511" s="5">
        <f>VLOOKUP(H3511,'5.a Definitions'!E:F,2,FALSE)</f>
        <v/>
      </c>
      <c r="J3511" s="465" t="inlineStr">
        <is>
          <t xml:space="preserve"> Other industry waste </t>
        </is>
      </c>
      <c r="K3511" s="465" t="inlineStr">
        <is>
          <t xml:space="preserve"> other industry waste </t>
        </is>
      </c>
      <c r="L3511" s="465" t="inlineStr">
        <is>
          <t xml:space="preserve"> reactive </t>
        </is>
      </c>
      <c r="M3511" s="465" t="inlineStr">
        <is>
          <t xml:space="preserve"> Nmix </t>
        </is>
      </c>
      <c r="N3511" s="466" t="n">
        <v>6.3315</v>
      </c>
      <c r="O3511" s="467" t="n">
        <v>0.495642678141805</v>
      </c>
      <c r="P3511" s="468" t="n">
        <v>2000</v>
      </c>
      <c r="Q3511" s="469" t="inlineStr">
        <is>
          <t>SSB</t>
        </is>
      </c>
      <c r="R3511" s="469" t="inlineStr">
        <is>
          <t>ok</t>
        </is>
      </c>
      <c r="S3511" s="469" t="inlineStr">
        <is>
          <t xml:space="preserve"> text </t>
        </is>
      </c>
      <c r="T3511" s="426" t="inlineStr">
        <is>
          <t>Norway</t>
        </is>
      </c>
      <c r="U3511" s="465" t="inlineStr">
        <is>
          <t xml:space="preserve"> N wasted </t>
        </is>
      </c>
      <c r="V3511" s="465" t="n">
        <v>0.04</v>
      </c>
    </row>
    <row r="3512" ht="16" customHeight="1">
      <c r="B3512" s="5" t="inlineStr">
        <is>
          <t>MP.OP-PR.WW</t>
        </is>
      </c>
      <c r="C3512" s="5" t="inlineStr">
        <is>
          <t>MP.OP-PR.WW-Other industry wastewater-Nmix</t>
        </is>
      </c>
      <c r="D3512" s="5" t="inlineStr">
        <is>
          <t>MP</t>
        </is>
      </c>
      <c r="E3512" s="5" t="inlineStr">
        <is>
          <t>OP</t>
        </is>
      </c>
      <c r="F3512" s="5">
        <f>VLOOKUP(E3512,'5.a Definitions'!E:F,2,FALSE)</f>
        <v/>
      </c>
      <c r="G3512" s="5" t="inlineStr">
        <is>
          <t>PR</t>
        </is>
      </c>
      <c r="H3512" s="5" t="inlineStr">
        <is>
          <t>WW</t>
        </is>
      </c>
      <c r="I3512" s="5">
        <f>VLOOKUP(H3512,'5.a Definitions'!E:F,2,FALSE)</f>
        <v/>
      </c>
      <c r="J3512" s="465" t="inlineStr">
        <is>
          <t xml:space="preserve"> Other industry wastewater </t>
        </is>
      </c>
      <c r="K3512" s="465" t="inlineStr">
        <is>
          <t xml:space="preserve"> other industry wastewater </t>
        </is>
      </c>
      <c r="L3512" s="465" t="inlineStr">
        <is>
          <t xml:space="preserve"> reactive </t>
        </is>
      </c>
      <c r="M3512" s="465" t="inlineStr">
        <is>
          <t xml:space="preserve"> Nmix </t>
        </is>
      </c>
      <c r="N3512" s="466" t="n">
        <v>0.072529</v>
      </c>
      <c r="O3512" s="467" t="n">
        <v>0.2404809188349405</v>
      </c>
      <c r="P3512" s="468" t="n">
        <v>2000</v>
      </c>
      <c r="Q3512" s="469" t="inlineStr">
        <is>
          <t>Miljødirektoratet</t>
        </is>
      </c>
      <c r="R3512" s="469" t="inlineStr">
        <is>
          <t>ok</t>
        </is>
      </c>
      <c r="S3512" s="469" t="inlineStr">
        <is>
          <t xml:space="preserve"> text </t>
        </is>
      </c>
      <c r="T3512" s="426" t="inlineStr">
        <is>
          <t>Norway</t>
        </is>
      </c>
      <c r="U3512" s="465" t="inlineStr">
        <is>
          <t xml:space="preserve"> N wasted </t>
        </is>
      </c>
      <c r="V3512" s="465" t="n">
        <v>0.04</v>
      </c>
    </row>
    <row r="3513" ht="16" customHeight="1">
      <c r="B3513" s="5" t="inlineStr">
        <is>
          <t>MP.OP-HS.HS</t>
        </is>
      </c>
      <c r="C3513" s="5" t="inlineStr">
        <is>
          <t>MP.OP-HS.HS-Mineral fertilizer-Nmix</t>
        </is>
      </c>
      <c r="D3513" s="5" t="inlineStr">
        <is>
          <t>MP</t>
        </is>
      </c>
      <c r="E3513" s="5" t="inlineStr">
        <is>
          <t>OP</t>
        </is>
      </c>
      <c r="F3513" s="5">
        <f>VLOOKUP(E3513,'5.a Definitions'!E:F,2,FALSE)</f>
        <v/>
      </c>
      <c r="G3513" s="5" t="inlineStr">
        <is>
          <t>HS</t>
        </is>
      </c>
      <c r="H3513" s="5" t="inlineStr">
        <is>
          <t>HS</t>
        </is>
      </c>
      <c r="I3513" s="5">
        <f>VLOOKUP(H3513,'5.a Definitions'!E:F,2,FALSE)</f>
        <v/>
      </c>
      <c r="J3513" s="465" t="inlineStr">
        <is>
          <t xml:space="preserve"> Mineral fertilizer </t>
        </is>
      </c>
      <c r="K3513" s="465" t="inlineStr">
        <is>
          <t xml:space="preserve"> mineral fertilizer to settlements </t>
        </is>
      </c>
      <c r="L3513" s="465" t="inlineStr">
        <is>
          <t xml:space="preserve"> reactive </t>
        </is>
      </c>
      <c r="M3513" s="465" t="inlineStr">
        <is>
          <t xml:space="preserve"> Nmix </t>
        </is>
      </c>
      <c r="N3513" s="466" t="n">
        <v>2.081632653061225</v>
      </c>
      <c r="O3513" s="467" t="n">
        <v>0.576501852739607</v>
      </c>
      <c r="P3513" s="468" t="n">
        <v>2000</v>
      </c>
      <c r="Q3513" s="469" t="inlineStr">
        <is>
          <t>FAOSTAT Fertilizer by nutrient</t>
        </is>
      </c>
      <c r="R3513" s="469" t="inlineStr">
        <is>
          <t>ok</t>
        </is>
      </c>
      <c r="S3513" s="469" t="inlineStr">
        <is>
          <t xml:space="preserve"> text </t>
        </is>
      </c>
      <c r="T3513" s="426" t="inlineStr">
        <is>
          <t>Norway</t>
        </is>
      </c>
      <c r="U3513" s="5" t="inlineStr">
        <is>
          <t>useful output</t>
        </is>
      </c>
      <c r="V3513" s="465" t="n">
        <v>0.04</v>
      </c>
    </row>
    <row r="3514" ht="16" customHeight="1">
      <c r="B3514" s="5" t="inlineStr">
        <is>
          <t>MP.OP-HS.HS</t>
        </is>
      </c>
      <c r="C3514" s="5" t="inlineStr">
        <is>
          <t>MP.OP-HS.HS-Consumer goods-Nmix</t>
        </is>
      </c>
      <c r="D3514" s="5" t="inlineStr">
        <is>
          <t>MP</t>
        </is>
      </c>
      <c r="E3514" s="5" t="inlineStr">
        <is>
          <t>OP</t>
        </is>
      </c>
      <c r="F3514" s="5">
        <f>VLOOKUP(E3514,'5.a Definitions'!E:F,2,FALSE)</f>
        <v/>
      </c>
      <c r="G3514" s="5" t="inlineStr">
        <is>
          <t>HS</t>
        </is>
      </c>
      <c r="H3514" s="5" t="inlineStr">
        <is>
          <t>HS</t>
        </is>
      </c>
      <c r="I3514" s="5">
        <f>VLOOKUP(H3514,'5.a Definitions'!E:F,2,FALSE)</f>
        <v/>
      </c>
      <c r="J3514" s="465" t="inlineStr">
        <is>
          <t xml:space="preserve"> Consumer goods </t>
        </is>
      </c>
      <c r="K3514" s="465" t="inlineStr">
        <is>
          <t xml:space="preserve"> consumer goods </t>
        </is>
      </c>
      <c r="L3514" s="465" t="inlineStr">
        <is>
          <t xml:space="preserve"> reactive </t>
        </is>
      </c>
      <c r="M3514" s="465" t="inlineStr">
        <is>
          <t xml:space="preserve"> Nmix </t>
        </is>
      </c>
      <c r="N3514" s="466" t="n">
        <v>11.02549919017237</v>
      </c>
      <c r="O3514" s="467" t="n">
        <v>0.4053349025188623</v>
      </c>
      <c r="P3514" s="468" t="n">
        <v>2000</v>
      </c>
      <c r="Q3514" s="469" t="inlineStr">
        <is>
          <t>Massebalanse (Inflows - Outflows)</t>
        </is>
      </c>
      <c r="R3514" s="469" t="inlineStr">
        <is>
          <t>ok</t>
        </is>
      </c>
      <c r="S3514" s="469" t="inlineStr">
        <is>
          <t xml:space="preserve"> text </t>
        </is>
      </c>
      <c r="T3514" s="426" t="inlineStr">
        <is>
          <t>Norway</t>
        </is>
      </c>
      <c r="U3514" s="5" t="inlineStr">
        <is>
          <t>useful output</t>
        </is>
      </c>
      <c r="V3514" s="465" t="n">
        <v>0.04</v>
      </c>
    </row>
    <row r="3515" ht="16" customHeight="1">
      <c r="B3515" s="5" t="inlineStr">
        <is>
          <t>MP.OP-AT.AT</t>
        </is>
      </c>
      <c r="C3515" s="5" t="inlineStr">
        <is>
          <t>MP.OP-AT.AT-Emissions-NH3</t>
        </is>
      </c>
      <c r="D3515" s="5" t="inlineStr">
        <is>
          <t>MP</t>
        </is>
      </c>
      <c r="E3515" s="5" t="inlineStr">
        <is>
          <t>OP</t>
        </is>
      </c>
      <c r="F3515" s="5">
        <f>VLOOKUP(E3515,'5.a Definitions'!E:F,2,FALSE)</f>
        <v/>
      </c>
      <c r="G3515" s="5" t="inlineStr">
        <is>
          <t>AT</t>
        </is>
      </c>
      <c r="H3515" s="5" t="inlineStr">
        <is>
          <t>AT</t>
        </is>
      </c>
      <c r="I3515" s="5">
        <f>VLOOKUP(H3515,'5.a Definitions'!E:F,2,FALSE)</f>
        <v/>
      </c>
      <c r="J3515" s="465" t="inlineStr">
        <is>
          <t xml:space="preserve"> Emissions </t>
        </is>
      </c>
      <c r="K3515" s="465" t="inlineStr">
        <is>
          <t xml:space="preserve"> process emissions </t>
        </is>
      </c>
      <c r="L3515" s="465" t="inlineStr">
        <is>
          <t xml:space="preserve"> reactive </t>
        </is>
      </c>
      <c r="M3515" s="465" t="inlineStr">
        <is>
          <t xml:space="preserve"> NH3 </t>
        </is>
      </c>
      <c r="N3515" s="466" t="n">
        <v>0.59736324407175</v>
      </c>
      <c r="O3515" s="467" t="n">
        <v>0.1825187463534934</v>
      </c>
      <c r="P3515" s="468" t="n">
        <v>2000</v>
      </c>
      <c r="Q3515" s="469" t="inlineStr">
        <is>
          <t>CRLTAP Inventory Submissions</t>
        </is>
      </c>
      <c r="R3515" s="469" t="inlineStr">
        <is>
          <t>ok</t>
        </is>
      </c>
      <c r="S3515" s="469" t="inlineStr">
        <is>
          <t xml:space="preserve"> text </t>
        </is>
      </c>
      <c r="T3515" s="426" t="inlineStr">
        <is>
          <t>Norway</t>
        </is>
      </c>
      <c r="U3515" s="465" t="inlineStr">
        <is>
          <t xml:space="preserve"> N wasted </t>
        </is>
      </c>
      <c r="V3515" s="465" t="n">
        <v>0.04</v>
      </c>
    </row>
    <row r="3516" ht="16" customHeight="1">
      <c r="B3516" s="5" t="inlineStr">
        <is>
          <t>MP.OP-AT.AT</t>
        </is>
      </c>
      <c r="C3516" s="5" t="inlineStr">
        <is>
          <t>MP.OP-AT.AT-Emissions-NOx</t>
        </is>
      </c>
      <c r="D3516" s="5" t="inlineStr">
        <is>
          <t>MP</t>
        </is>
      </c>
      <c r="E3516" s="5" t="inlineStr">
        <is>
          <t>OP</t>
        </is>
      </c>
      <c r="F3516" s="5">
        <f>VLOOKUP(E3516,'5.a Definitions'!E:F,2,FALSE)</f>
        <v/>
      </c>
      <c r="G3516" s="5" t="inlineStr">
        <is>
          <t>AT</t>
        </is>
      </c>
      <c r="H3516" s="5" t="inlineStr">
        <is>
          <t>AT</t>
        </is>
      </c>
      <c r="I3516" s="5">
        <f>VLOOKUP(H3516,'5.a Definitions'!E:F,2,FALSE)</f>
        <v/>
      </c>
      <c r="J3516" s="465" t="inlineStr">
        <is>
          <t xml:space="preserve"> Emissions </t>
        </is>
      </c>
      <c r="K3516" s="465" t="inlineStr">
        <is>
          <t xml:space="preserve"> process emissions </t>
        </is>
      </c>
      <c r="L3516" s="465" t="inlineStr">
        <is>
          <t xml:space="preserve"> reactive </t>
        </is>
      </c>
      <c r="M3516" s="465" t="inlineStr">
        <is>
          <t xml:space="preserve"> NOx </t>
        </is>
      </c>
      <c r="N3516" s="466" t="n">
        <v>4.485216834267391</v>
      </c>
      <c r="O3516" s="467" t="n">
        <v>0.1677871566822489</v>
      </c>
      <c r="P3516" s="468" t="n">
        <v>2000</v>
      </c>
      <c r="Q3516" s="469" t="inlineStr">
        <is>
          <t>CRLTAP Inventory Submissions</t>
        </is>
      </c>
      <c r="R3516" s="469" t="inlineStr">
        <is>
          <t>ok</t>
        </is>
      </c>
      <c r="S3516" s="469" t="inlineStr">
        <is>
          <t xml:space="preserve"> text </t>
        </is>
      </c>
      <c r="T3516" s="426" t="inlineStr">
        <is>
          <t>Norway</t>
        </is>
      </c>
      <c r="U3516" s="465" t="inlineStr">
        <is>
          <t xml:space="preserve"> N wasted </t>
        </is>
      </c>
      <c r="V3516" s="465" t="n">
        <v>0.04</v>
      </c>
    </row>
    <row r="3517" ht="16" customHeight="1">
      <c r="B3517" s="5" t="inlineStr">
        <is>
          <t>MP.OP-AT.AT</t>
        </is>
      </c>
      <c r="C3517" s="5" t="inlineStr">
        <is>
          <t>MP.OP-AT.AT-Emissions-N2O</t>
        </is>
      </c>
      <c r="D3517" s="5" t="inlineStr">
        <is>
          <t>MP</t>
        </is>
      </c>
      <c r="E3517" s="5" t="inlineStr">
        <is>
          <t>OP</t>
        </is>
      </c>
      <c r="F3517" s="5">
        <f>VLOOKUP(E3517,'5.a Definitions'!E:F,2,FALSE)</f>
        <v/>
      </c>
      <c r="G3517" s="5" t="inlineStr">
        <is>
          <t>AT</t>
        </is>
      </c>
      <c r="H3517" s="5" t="inlineStr">
        <is>
          <t>AT</t>
        </is>
      </c>
      <c r="I3517" s="5">
        <f>VLOOKUP(H3517,'5.a Definitions'!E:F,2,FALSE)</f>
        <v/>
      </c>
      <c r="J3517" s="465" t="inlineStr">
        <is>
          <t xml:space="preserve"> Emissions </t>
        </is>
      </c>
      <c r="K3517" s="465" t="inlineStr">
        <is>
          <t xml:space="preserve"> process emissions </t>
        </is>
      </c>
      <c r="L3517" s="465" t="inlineStr">
        <is>
          <t xml:space="preserve"> reactive </t>
        </is>
      </c>
      <c r="M3517" s="465" t="inlineStr">
        <is>
          <t xml:space="preserve"> N2O </t>
        </is>
      </c>
      <c r="N3517" s="466" t="n">
        <v>3.801670232540004</v>
      </c>
      <c r="O3517" s="467" t="n">
        <v>0.06511359277630061</v>
      </c>
      <c r="P3517" s="468" t="n">
        <v>2000</v>
      </c>
      <c r="Q3517" s="469" t="inlineStr">
        <is>
          <t>UNFCCC CRT</t>
        </is>
      </c>
      <c r="R3517" s="469" t="inlineStr">
        <is>
          <t>ok</t>
        </is>
      </c>
      <c r="S3517" s="469" t="inlineStr">
        <is>
          <t xml:space="preserve"> text </t>
        </is>
      </c>
      <c r="T3517" s="426" t="inlineStr">
        <is>
          <t>Norway</t>
        </is>
      </c>
      <c r="U3517" s="465" t="inlineStr">
        <is>
          <t xml:space="preserve"> N wasted </t>
        </is>
      </c>
      <c r="V3517" s="465" t="n">
        <v>0.04</v>
      </c>
    </row>
    <row r="3518" ht="16" customHeight="1">
      <c r="B3518" s="5" t="inlineStr">
        <is>
          <t>MP.OP-HY.SW</t>
        </is>
      </c>
      <c r="C3518" s="5" t="inlineStr">
        <is>
          <t>MP.OP-HY.SW-Untreated wastewater-Nmix</t>
        </is>
      </c>
      <c r="D3518" s="5" t="inlineStr">
        <is>
          <t>MP</t>
        </is>
      </c>
      <c r="E3518" s="5" t="inlineStr">
        <is>
          <t>OP</t>
        </is>
      </c>
      <c r="F3518" s="5">
        <f>VLOOKUP(E3518,'5.a Definitions'!E:F,2,FALSE)</f>
        <v/>
      </c>
      <c r="G3518" s="5" t="inlineStr">
        <is>
          <t>HY</t>
        </is>
      </c>
      <c r="H3518" s="5" t="inlineStr">
        <is>
          <t>SW</t>
        </is>
      </c>
      <c r="I3518" s="5">
        <f>VLOOKUP(H3518,'5.a Definitions'!E:F,2,FALSE)</f>
        <v/>
      </c>
      <c r="J3518" s="465" t="inlineStr">
        <is>
          <t xml:space="preserve"> Untreated wastewater </t>
        </is>
      </c>
      <c r="K3518" s="465" t="inlineStr">
        <is>
          <t xml:space="preserve"> other industry untreated wastewater </t>
        </is>
      </c>
      <c r="L3518" s="465" t="inlineStr">
        <is>
          <t xml:space="preserve"> reactive </t>
        </is>
      </c>
      <c r="M3518" s="465" t="inlineStr">
        <is>
          <t xml:space="preserve"> Nmix </t>
        </is>
      </c>
      <c r="N3518" s="466" t="n">
        <v>3.229228</v>
      </c>
      <c r="O3518" s="467" t="n">
        <v>0.1268178872160288</v>
      </c>
      <c r="P3518" s="468" t="n">
        <v>2000</v>
      </c>
      <c r="Q3518" s="469" t="inlineStr">
        <is>
          <t>Miljødirektoratet</t>
        </is>
      </c>
      <c r="R3518" s="469" t="inlineStr">
        <is>
          <t>ok</t>
        </is>
      </c>
      <c r="S3518" s="469" t="inlineStr">
        <is>
          <t xml:space="preserve"> text </t>
        </is>
      </c>
      <c r="T3518" s="426" t="inlineStr">
        <is>
          <t>Norway</t>
        </is>
      </c>
      <c r="U3518" s="465" t="inlineStr">
        <is>
          <t xml:space="preserve"> N wasted </t>
        </is>
      </c>
      <c r="V3518" s="465" t="n">
        <v>0.04</v>
      </c>
    </row>
    <row r="3519" ht="16" customHeight="1">
      <c r="B3519" s="5" t="inlineStr">
        <is>
          <t>MP.OP-FS.FO</t>
        </is>
      </c>
      <c r="C3519" s="5" t="inlineStr">
        <is>
          <t>MP.OP-FS.FO-Mineral fertilizer-Nmix</t>
        </is>
      </c>
      <c r="D3519" s="5" t="inlineStr">
        <is>
          <t>MP</t>
        </is>
      </c>
      <c r="E3519" s="5" t="inlineStr">
        <is>
          <t>OP</t>
        </is>
      </c>
      <c r="F3519" s="5">
        <f>VLOOKUP(E3519,'5.a Definitions'!E:F,2,FALSE)</f>
        <v/>
      </c>
      <c r="G3519" s="5" t="inlineStr">
        <is>
          <t>FS</t>
        </is>
      </c>
      <c r="H3519" s="5" t="inlineStr">
        <is>
          <t>FO</t>
        </is>
      </c>
      <c r="I3519" s="5">
        <f>VLOOKUP(H3519,'5.a Definitions'!E:F,2,FALSE)</f>
        <v/>
      </c>
      <c r="J3519" s="5" t="inlineStr">
        <is>
          <t>Mineral fertilizer</t>
        </is>
      </c>
      <c r="K3519" s="5" t="inlineStr">
        <is>
          <t>mineral fertilizer to forests</t>
        </is>
      </c>
      <c r="L3519" s="5" t="inlineStr">
        <is>
          <t>reactive</t>
        </is>
      </c>
      <c r="M3519" s="5" t="inlineStr">
        <is>
          <t>Nmix</t>
        </is>
      </c>
      <c r="N3519" s="422" t="n">
        <v>0.255555</v>
      </c>
      <c r="O3519" s="423" t="n">
        <v>0.2796077094768118</v>
      </c>
      <c r="P3519" s="468" t="n">
        <v>2000</v>
      </c>
      <c r="Q3519" s="425" t="inlineStr">
        <is>
          <t>SSB tabell 05543</t>
        </is>
      </c>
      <c r="R3519" s="425" t="inlineStr">
        <is>
          <t>ok</t>
        </is>
      </c>
      <c r="S3519" s="425" t="inlineStr">
        <is>
          <t>text</t>
        </is>
      </c>
      <c r="T3519" s="426" t="inlineStr">
        <is>
          <t>Norway</t>
        </is>
      </c>
      <c r="U3519" s="5" t="inlineStr">
        <is>
          <t>useful output</t>
        </is>
      </c>
      <c r="V3519" s="5">
        <f>(#REF!*#REF!)^2</f>
        <v/>
      </c>
    </row>
    <row r="3520" ht="16" customHeight="1">
      <c r="B3520" s="5" t="inlineStr">
        <is>
          <t>MP.OP-RW.RW</t>
        </is>
      </c>
      <c r="C3520" s="5" t="inlineStr">
        <is>
          <t>MP.OP-RW.RW-Mineral fertilizer export-Nmix</t>
        </is>
      </c>
      <c r="D3520" s="5" t="inlineStr">
        <is>
          <t>MP</t>
        </is>
      </c>
      <c r="E3520" s="5" t="inlineStr">
        <is>
          <t>OP</t>
        </is>
      </c>
      <c r="F3520" s="5">
        <f>VLOOKUP(E3520,'5.a Definitions'!E:F,2,FALSE)</f>
        <v/>
      </c>
      <c r="G3520" s="5" t="inlineStr">
        <is>
          <t>RW</t>
        </is>
      </c>
      <c r="H3520" s="5" t="inlineStr">
        <is>
          <t>RW</t>
        </is>
      </c>
      <c r="I3520" s="5">
        <f>VLOOKUP(H3520,'5.a Definitions'!E:F,2,FALSE)</f>
        <v/>
      </c>
      <c r="J3520" s="465" t="inlineStr">
        <is>
          <t xml:space="preserve"> Mineral fertilizer export </t>
        </is>
      </c>
      <c r="K3520" s="465" t="inlineStr">
        <is>
          <t xml:space="preserve"> mineral fertilizer export </t>
        </is>
      </c>
      <c r="L3520" s="465" t="inlineStr">
        <is>
          <t xml:space="preserve"> reactive </t>
        </is>
      </c>
      <c r="M3520" s="465" t="inlineStr">
        <is>
          <t xml:space="preserve"> Nmix </t>
        </is>
      </c>
      <c r="N3520" s="466" t="n">
        <v>528</v>
      </c>
      <c r="O3520" s="467" t="n">
        <v>0.2949457776486215</v>
      </c>
      <c r="P3520" s="468" t="n">
        <v>2000</v>
      </c>
      <c r="Q3520" s="469" t="inlineStr">
        <is>
          <t>FAOSTAT Fertilizer by Nutrient</t>
        </is>
      </c>
      <c r="R3520" s="469" t="inlineStr">
        <is>
          <t>ok</t>
        </is>
      </c>
      <c r="S3520" s="469" t="inlineStr">
        <is>
          <t xml:space="preserve"> text </t>
        </is>
      </c>
      <c r="T3520" s="426" t="inlineStr">
        <is>
          <t>Norway</t>
        </is>
      </c>
      <c r="U3520" s="5" t="inlineStr">
        <is>
          <t>useful output</t>
        </is>
      </c>
      <c r="V3520" s="465" t="n">
        <v>0.04</v>
      </c>
    </row>
    <row r="3521" ht="16" customHeight="1" thickBot="1">
      <c r="B3521" s="6" t="inlineStr">
        <is>
          <t>MP.OP-RW.RW</t>
        </is>
      </c>
      <c r="C3521" s="6" t="inlineStr">
        <is>
          <t>MP.OP-RW.RW-Other goods export-Nmix</t>
        </is>
      </c>
      <c r="D3521" s="6" t="inlineStr">
        <is>
          <t>MP</t>
        </is>
      </c>
      <c r="E3521" s="6" t="inlineStr">
        <is>
          <t>OP</t>
        </is>
      </c>
      <c r="F3521" s="5">
        <f>VLOOKUP(E3521,'5.a Definitions'!E:F,2,FALSE)</f>
        <v/>
      </c>
      <c r="G3521" s="6" t="inlineStr">
        <is>
          <t>RW</t>
        </is>
      </c>
      <c r="H3521" s="6" t="inlineStr">
        <is>
          <t>RW</t>
        </is>
      </c>
      <c r="I3521" s="5">
        <f>VLOOKUP(H3521,'5.a Definitions'!E:F,2,FALSE)</f>
        <v/>
      </c>
      <c r="J3521" s="470" t="inlineStr">
        <is>
          <t xml:space="preserve"> Other goods export </t>
        </is>
      </c>
      <c r="K3521" s="470" t="inlineStr">
        <is>
          <t xml:space="preserve"> other goods export </t>
        </is>
      </c>
      <c r="L3521" s="470" t="inlineStr">
        <is>
          <t xml:space="preserve"> reactive </t>
        </is>
      </c>
      <c r="M3521" s="470" t="inlineStr">
        <is>
          <t xml:space="preserve"> Nmix </t>
        </is>
      </c>
      <c r="N3521" s="466" t="n">
        <v>8.871130813600001</v>
      </c>
      <c r="O3521" s="471" t="n">
        <v>0.1088041844272014</v>
      </c>
      <c r="P3521" s="468" t="n">
        <v>2000</v>
      </c>
      <c r="Q3521" s="472" t="inlineStr">
        <is>
          <t>SSB tab 08801</t>
        </is>
      </c>
      <c r="R3521" s="469" t="inlineStr">
        <is>
          <t>ok</t>
        </is>
      </c>
      <c r="S3521" s="472" t="inlineStr">
        <is>
          <t xml:space="preserve"> text </t>
        </is>
      </c>
      <c r="T3521" s="426" t="inlineStr">
        <is>
          <t>Norway</t>
        </is>
      </c>
      <c r="U3521" s="5" t="inlineStr">
        <is>
          <t>useful output</t>
        </is>
      </c>
      <c r="V3521" s="470" t="n">
        <v>0.04</v>
      </c>
    </row>
    <row r="3522" ht="16" customHeight="1">
      <c r="A3522" s="488" t="inlineStr">
        <is>
          <t xml:space="preserve"> Agriculture </t>
        </is>
      </c>
      <c r="B3522" s="5" t="inlineStr">
        <is>
          <t>AG.SM-MP.FP</t>
        </is>
      </c>
      <c r="C3522" s="5" t="inlineStr">
        <is>
          <t>AG.SM-MP.FP-Food crop products-Nmix</t>
        </is>
      </c>
      <c r="D3522" s="5" t="inlineStr">
        <is>
          <t>AG</t>
        </is>
      </c>
      <c r="E3522" s="5" t="inlineStr">
        <is>
          <t>SM</t>
        </is>
      </c>
      <c r="F3522" s="5">
        <f>VLOOKUP(E3522,'5.a Definitions'!E:F,2,FALSE)</f>
        <v/>
      </c>
      <c r="G3522" s="5" t="inlineStr">
        <is>
          <t>MP</t>
        </is>
      </c>
      <c r="H3522" s="5" t="inlineStr">
        <is>
          <t>FP</t>
        </is>
      </c>
      <c r="I3522" s="5">
        <f>VLOOKUP(H3522,'5.a Definitions'!E:F,2,FALSE)</f>
        <v/>
      </c>
      <c r="J3522" s="465" t="inlineStr">
        <is>
          <t xml:space="preserve"> Food crop products </t>
        </is>
      </c>
      <c r="K3522" s="465" t="inlineStr">
        <is>
          <t xml:space="preserve"> food crop products </t>
        </is>
      </c>
      <c r="L3522" s="465" t="inlineStr">
        <is>
          <t xml:space="preserve"> reactive </t>
        </is>
      </c>
      <c r="M3522" s="465" t="inlineStr">
        <is>
          <t xml:space="preserve"> Nmix </t>
        </is>
      </c>
      <c r="N3522" s="466" t="n">
        <v>26.6267</v>
      </c>
      <c r="O3522" s="467" t="n">
        <v>0.4149602262584166</v>
      </c>
      <c r="P3522" s="468" t="n">
        <v>2000</v>
      </c>
      <c r="Q3522" s="469" t="inlineStr">
        <is>
          <t>Eurostat Gross nutrient balance</t>
        </is>
      </c>
      <c r="R3522" s="469" t="inlineStr">
        <is>
          <t>ok</t>
        </is>
      </c>
      <c r="S3522" s="469" t="inlineStr">
        <is>
          <t xml:space="preserve"> text </t>
        </is>
      </c>
      <c r="T3522" s="426" t="inlineStr">
        <is>
          <t>Norway</t>
        </is>
      </c>
      <c r="U3522" s="5" t="inlineStr">
        <is>
          <t>useful output</t>
        </is>
      </c>
      <c r="V3522" s="465" t="n">
        <v>0.04</v>
      </c>
    </row>
    <row r="3523" ht="16" customHeight="1">
      <c r="B3523" s="5" t="inlineStr">
        <is>
          <t>AG.SM-MP.OP</t>
        </is>
      </c>
      <c r="C3523" s="5" t="inlineStr">
        <is>
          <t>AG.SM-MP.OP-Crop products for industrial use-Nmix</t>
        </is>
      </c>
      <c r="D3523" s="5" t="inlineStr">
        <is>
          <t>AG</t>
        </is>
      </c>
      <c r="E3523" s="5" t="inlineStr">
        <is>
          <t>SM</t>
        </is>
      </c>
      <c r="F3523" s="5">
        <f>VLOOKUP(E3523,'5.a Definitions'!E:F,2,FALSE)</f>
        <v/>
      </c>
      <c r="G3523" s="5" t="inlineStr">
        <is>
          <t>MP</t>
        </is>
      </c>
      <c r="H3523" s="5" t="inlineStr">
        <is>
          <t>OP</t>
        </is>
      </c>
      <c r="I3523" s="5">
        <f>VLOOKUP(H3523,'5.a Definitions'!E:F,2,FALSE)</f>
        <v/>
      </c>
      <c r="J3523" s="465" t="inlineStr">
        <is>
          <t xml:space="preserve"> Crop products for industrial use </t>
        </is>
      </c>
      <c r="K3523" s="465" t="inlineStr">
        <is>
          <t xml:space="preserve"> crop products for industrial use </t>
        </is>
      </c>
      <c r="L3523" s="465" t="inlineStr">
        <is>
          <t xml:space="preserve"> reactive </t>
        </is>
      </c>
      <c r="M3523" s="465" t="inlineStr">
        <is>
          <t xml:space="preserve"> Nmix </t>
        </is>
      </c>
      <c r="N3523" s="466" t="n">
        <v>0.3185</v>
      </c>
      <c r="O3523" s="467" t="n">
        <v>0.4149602262584164</v>
      </c>
      <c r="P3523" s="468" t="n">
        <v>2000</v>
      </c>
      <c r="Q3523" s="469" t="inlineStr">
        <is>
          <t>Eurostat Gross nutrient balance, Nutrient removal by harvest of industrial crops</t>
        </is>
      </c>
      <c r="R3523" s="469" t="inlineStr">
        <is>
          <t>ok</t>
        </is>
      </c>
      <c r="S3523" s="469" t="inlineStr">
        <is>
          <t xml:space="preserve"> text </t>
        </is>
      </c>
      <c r="T3523" s="426" t="inlineStr">
        <is>
          <t>Norway</t>
        </is>
      </c>
      <c r="U3523" s="5" t="inlineStr">
        <is>
          <t>useful output</t>
        </is>
      </c>
      <c r="V3523" s="465" t="n">
        <v>0.04</v>
      </c>
    </row>
    <row r="3524" ht="16" customHeight="1">
      <c r="B3524" s="5" t="inlineStr">
        <is>
          <t>AG.SM-AG.MM</t>
        </is>
      </c>
      <c r="C3524" s="5" t="inlineStr">
        <is>
          <t>AG.SM-AG.MM-Fodder crops-Nmix</t>
        </is>
      </c>
      <c r="D3524" s="5" t="inlineStr">
        <is>
          <t>AG</t>
        </is>
      </c>
      <c r="E3524" s="5" t="inlineStr">
        <is>
          <t>SM</t>
        </is>
      </c>
      <c r="F3524" s="5">
        <f>VLOOKUP(E3524,'5.a Definitions'!E:F,2,FALSE)</f>
        <v/>
      </c>
      <c r="G3524" s="5" t="inlineStr">
        <is>
          <t>AG</t>
        </is>
      </c>
      <c r="H3524" s="5" t="inlineStr">
        <is>
          <t>MM</t>
        </is>
      </c>
      <c r="I3524" s="5">
        <f>VLOOKUP(H3524,'5.a Definitions'!E:F,2,FALSE)</f>
        <v/>
      </c>
      <c r="J3524" s="465" t="inlineStr">
        <is>
          <t xml:space="preserve"> Fodder crops </t>
        </is>
      </c>
      <c r="K3524" s="465" t="inlineStr">
        <is>
          <t xml:space="preserve"> fodder crops </t>
        </is>
      </c>
      <c r="L3524" s="465" t="inlineStr">
        <is>
          <t xml:space="preserve"> reactive </t>
        </is>
      </c>
      <c r="M3524" s="465" t="inlineStr">
        <is>
          <t xml:space="preserve"> Nmix </t>
        </is>
      </c>
      <c r="N3524" s="466" t="n">
        <v>77.2697656</v>
      </c>
      <c r="O3524" s="467" t="n">
        <v>0.2955864855787209</v>
      </c>
      <c r="P3524" s="468" t="n">
        <v>2000</v>
      </c>
      <c r="Q3524" s="469" t="inlineStr">
        <is>
          <t>SSB table 05772 + BFJ Totalkalkylen, Eng-beite</t>
        </is>
      </c>
      <c r="R3524" s="469" t="inlineStr">
        <is>
          <t>ok</t>
        </is>
      </c>
      <c r="S3524" s="469" t="inlineStr">
        <is>
          <t xml:space="preserve"> text </t>
        </is>
      </c>
      <c r="T3524" s="426" t="inlineStr">
        <is>
          <t>Norway</t>
        </is>
      </c>
      <c r="U3524" s="5" t="inlineStr">
        <is>
          <t>useful output</t>
        </is>
      </c>
      <c r="V3524" s="465" t="n">
        <v>0.04</v>
      </c>
    </row>
    <row r="3525" ht="16" customHeight="1">
      <c r="B3525" s="5" t="inlineStr">
        <is>
          <t>AG.SM-AT.AT</t>
        </is>
      </c>
      <c r="C3525" s="5" t="inlineStr">
        <is>
          <t>AG.SM-AT.AT-Emissions-NH3</t>
        </is>
      </c>
      <c r="D3525" s="5" t="inlineStr">
        <is>
          <t>AG</t>
        </is>
      </c>
      <c r="E3525" s="5" t="inlineStr">
        <is>
          <t>SM</t>
        </is>
      </c>
      <c r="F3525" s="5">
        <f>VLOOKUP(E3525,'5.a Definitions'!E:F,2,FALSE)</f>
        <v/>
      </c>
      <c r="G3525" s="5" t="inlineStr">
        <is>
          <t>AT</t>
        </is>
      </c>
      <c r="H3525" s="5" t="inlineStr">
        <is>
          <t>AT</t>
        </is>
      </c>
      <c r="I3525" s="5">
        <f>VLOOKUP(H3525,'5.a Definitions'!E:F,2,FALSE)</f>
        <v/>
      </c>
      <c r="J3525" s="465" t="inlineStr">
        <is>
          <t xml:space="preserve"> Emissions </t>
        </is>
      </c>
      <c r="K3525" s="465" t="inlineStr">
        <is>
          <t xml:space="preserve"> agricultural soil emissions </t>
        </is>
      </c>
      <c r="L3525" s="465" t="inlineStr">
        <is>
          <t xml:space="preserve"> reactive </t>
        </is>
      </c>
      <c r="M3525" s="465" t="inlineStr">
        <is>
          <t xml:space="preserve"> NH3 </t>
        </is>
      </c>
      <c r="N3525" s="466" t="n">
        <v>13.44429170991452</v>
      </c>
      <c r="O3525" s="467" t="n">
        <v>0.2885046094527132</v>
      </c>
      <c r="P3525" s="468" t="n">
        <v>2000</v>
      </c>
      <c r="Q3525" s="469" t="inlineStr">
        <is>
          <t>CRLTAP Inventory Submissions</t>
        </is>
      </c>
      <c r="R3525" s="469" t="inlineStr">
        <is>
          <t>ok</t>
        </is>
      </c>
      <c r="S3525" s="469" t="inlineStr">
        <is>
          <t xml:space="preserve"> text </t>
        </is>
      </c>
      <c r="T3525" s="426" t="inlineStr">
        <is>
          <t>Norway</t>
        </is>
      </c>
      <c r="U3525" s="465" t="inlineStr">
        <is>
          <t xml:space="preserve"> N wasted </t>
        </is>
      </c>
      <c r="V3525" s="465" t="n">
        <v>0.04</v>
      </c>
    </row>
    <row r="3526" ht="16" customHeight="1">
      <c r="B3526" s="5" t="inlineStr">
        <is>
          <t>AG.SM-AT.AT</t>
        </is>
      </c>
      <c r="C3526" s="5" t="inlineStr">
        <is>
          <t>AG.SM-AT.AT-Emissions-N2O</t>
        </is>
      </c>
      <c r="D3526" s="5" t="inlineStr">
        <is>
          <t>AG</t>
        </is>
      </c>
      <c r="E3526" s="5" t="inlineStr">
        <is>
          <t>SM</t>
        </is>
      </c>
      <c r="F3526" s="5">
        <f>VLOOKUP(E3526,'5.a Definitions'!E:F,2,FALSE)</f>
        <v/>
      </c>
      <c r="G3526" s="5" t="inlineStr">
        <is>
          <t>AT</t>
        </is>
      </c>
      <c r="H3526" s="5" t="inlineStr">
        <is>
          <t>AT</t>
        </is>
      </c>
      <c r="I3526" s="5">
        <f>VLOOKUP(H3526,'5.a Definitions'!E:F,2,FALSE)</f>
        <v/>
      </c>
      <c r="J3526" s="465" t="inlineStr">
        <is>
          <t xml:space="preserve"> Emissions </t>
        </is>
      </c>
      <c r="K3526" s="465" t="inlineStr">
        <is>
          <t xml:space="preserve"> agricultural soil emissions </t>
        </is>
      </c>
      <c r="L3526" s="465" t="inlineStr">
        <is>
          <t xml:space="preserve"> reactive </t>
        </is>
      </c>
      <c r="M3526" s="465" t="inlineStr">
        <is>
          <t xml:space="preserve"> N2O </t>
        </is>
      </c>
      <c r="N3526" s="466" t="n">
        <v>3.767956641802194</v>
      </c>
      <c r="O3526" s="467" t="n">
        <v>1.327890004917993</v>
      </c>
      <c r="P3526" s="468" t="n">
        <v>2000</v>
      </c>
      <c r="Q3526" s="469" t="inlineStr">
        <is>
          <t>UNFCCC CRT</t>
        </is>
      </c>
      <c r="R3526" s="469" t="inlineStr">
        <is>
          <t>ok</t>
        </is>
      </c>
      <c r="S3526" s="469" t="inlineStr">
        <is>
          <t xml:space="preserve"> text </t>
        </is>
      </c>
      <c r="T3526" s="426" t="inlineStr">
        <is>
          <t>Norway</t>
        </is>
      </c>
      <c r="U3526" s="465" t="inlineStr">
        <is>
          <t xml:space="preserve"> N wasted </t>
        </is>
      </c>
      <c r="V3526" s="465" t="n">
        <v>0.04</v>
      </c>
    </row>
    <row r="3527" ht="16" customHeight="1">
      <c r="B3527" s="5" t="inlineStr">
        <is>
          <t>AG.SM-AT.AT</t>
        </is>
      </c>
      <c r="C3527" s="5" t="inlineStr">
        <is>
          <t>AG.SM-AT.AT-Emissions-NOx</t>
        </is>
      </c>
      <c r="D3527" s="5" t="inlineStr">
        <is>
          <t>AG</t>
        </is>
      </c>
      <c r="E3527" s="5" t="inlineStr">
        <is>
          <t>SM</t>
        </is>
      </c>
      <c r="F3527" s="5">
        <f>VLOOKUP(E3527,'5.a Definitions'!E:F,2,FALSE)</f>
        <v/>
      </c>
      <c r="G3527" s="5" t="inlineStr">
        <is>
          <t>AT</t>
        </is>
      </c>
      <c r="H3527" s="5" t="inlineStr">
        <is>
          <t>AT</t>
        </is>
      </c>
      <c r="I3527" s="5">
        <f>VLOOKUP(H3527,'5.a Definitions'!E:F,2,FALSE)</f>
        <v/>
      </c>
      <c r="J3527" s="465" t="inlineStr">
        <is>
          <t xml:space="preserve"> Emissions </t>
        </is>
      </c>
      <c r="K3527" s="465" t="inlineStr">
        <is>
          <t xml:space="preserve"> agricultural soil emissions </t>
        </is>
      </c>
      <c r="L3527" s="465" t="inlineStr">
        <is>
          <t xml:space="preserve"> reactive </t>
        </is>
      </c>
      <c r="M3527" s="465" t="inlineStr">
        <is>
          <t xml:space="preserve"> NOx </t>
        </is>
      </c>
      <c r="N3527" s="466" t="n">
        <v>2.267644238845745</v>
      </c>
      <c r="O3527" s="467" t="n">
        <v>0.7033639071767799</v>
      </c>
      <c r="P3527" s="468" t="n">
        <v>2000</v>
      </c>
      <c r="Q3527" s="469" t="inlineStr">
        <is>
          <t>CRLTAP Inventory Submissions</t>
        </is>
      </c>
      <c r="R3527" s="469" t="inlineStr">
        <is>
          <t>ok</t>
        </is>
      </c>
      <c r="S3527" s="469" t="inlineStr">
        <is>
          <t xml:space="preserve"> text </t>
        </is>
      </c>
      <c r="T3527" s="426" t="inlineStr">
        <is>
          <t>Norway</t>
        </is>
      </c>
      <c r="U3527" s="465" t="inlineStr">
        <is>
          <t xml:space="preserve"> N wasted </t>
        </is>
      </c>
      <c r="V3527" s="465" t="n">
        <v>0.04</v>
      </c>
    </row>
    <row r="3528" ht="16" customHeight="1">
      <c r="B3528" s="5" t="inlineStr">
        <is>
          <t>AG.SM-AT.AT</t>
        </is>
      </c>
      <c r="C3528" s="5" t="inlineStr">
        <is>
          <t>AG.SM-AT.AT-Emissions-N2</t>
        </is>
      </c>
      <c r="D3528" s="5" t="inlineStr">
        <is>
          <t>AG</t>
        </is>
      </c>
      <c r="E3528" s="5" t="inlineStr">
        <is>
          <t>SM</t>
        </is>
      </c>
      <c r="F3528" s="5">
        <f>VLOOKUP(E3528,'5.a Definitions'!E:F,2,FALSE)</f>
        <v/>
      </c>
      <c r="G3528" s="5" t="inlineStr">
        <is>
          <t>AT</t>
        </is>
      </c>
      <c r="H3528" s="5" t="inlineStr">
        <is>
          <t>AT</t>
        </is>
      </c>
      <c r="I3528" s="5">
        <f>VLOOKUP(H3528,'5.a Definitions'!E:F,2,FALSE)</f>
        <v/>
      </c>
      <c r="J3528" s="465" t="inlineStr">
        <is>
          <t xml:space="preserve"> Emissions </t>
        </is>
      </c>
      <c r="K3528" s="465" t="inlineStr">
        <is>
          <t xml:space="preserve"> agricultural soil emissions </t>
        </is>
      </c>
      <c r="L3528" s="465" t="inlineStr">
        <is>
          <t xml:space="preserve"> inert </t>
        </is>
      </c>
      <c r="M3528" s="465" t="inlineStr">
        <is>
          <t xml:space="preserve"> N2 </t>
        </is>
      </c>
      <c r="N3528" s="466" t="n">
        <v>14.5905172</v>
      </c>
      <c r="O3528" s="467" t="n">
        <v>0.4956076723636978</v>
      </c>
      <c r="P3528" s="468" t="n">
        <v>2000</v>
      </c>
      <c r="Q3528" s="469" t="inlineStr">
        <is>
          <t>Schäppi2025Ann + SSB table 05982</t>
        </is>
      </c>
      <c r="R3528" s="469" t="inlineStr">
        <is>
          <t>ok</t>
        </is>
      </c>
      <c r="S3528" s="469" t="inlineStr">
        <is>
          <t xml:space="preserve"> text </t>
        </is>
      </c>
      <c r="T3528" s="426" t="inlineStr">
        <is>
          <t>Norway</t>
        </is>
      </c>
      <c r="U3528" s="465" t="inlineStr">
        <is>
          <t xml:space="preserve"> N wasted </t>
        </is>
      </c>
      <c r="V3528" s="465" t="n">
        <v>0.04</v>
      </c>
    </row>
    <row r="3529" ht="16" customHeight="1">
      <c r="B3529" s="5" t="inlineStr">
        <is>
          <t>AG.SM-HY.SW</t>
        </is>
      </c>
      <c r="C3529" s="5" t="inlineStr">
        <is>
          <t>AG.SM-HY.SW-Leaching-Nmix</t>
        </is>
      </c>
      <c r="D3529" s="5" t="inlineStr">
        <is>
          <t>AG</t>
        </is>
      </c>
      <c r="E3529" s="5" t="inlineStr">
        <is>
          <t>SM</t>
        </is>
      </c>
      <c r="F3529" s="5">
        <f>VLOOKUP(E3529,'5.a Definitions'!E:F,2,FALSE)</f>
        <v/>
      </c>
      <c r="G3529" s="5" t="inlineStr">
        <is>
          <t>HY</t>
        </is>
      </c>
      <c r="H3529" s="5" t="inlineStr">
        <is>
          <t>SW</t>
        </is>
      </c>
      <c r="I3529" s="5">
        <f>VLOOKUP(H3529,'5.a Definitions'!E:F,2,FALSE)</f>
        <v/>
      </c>
      <c r="J3529" s="465" t="inlineStr">
        <is>
          <t>Sewage sludge landfill</t>
        </is>
      </c>
      <c r="K3529" s="465" t="inlineStr">
        <is>
          <t>sewage sludge landfill</t>
        </is>
      </c>
      <c r="L3529" s="465" t="inlineStr">
        <is>
          <t xml:space="preserve"> reactive </t>
        </is>
      </c>
      <c r="M3529" s="465" t="inlineStr">
        <is>
          <t xml:space="preserve"> Nmix </t>
        </is>
      </c>
      <c r="N3529" s="466" t="n">
        <v>44.3139537685414</v>
      </c>
      <c r="O3529" s="467" t="n">
        <v>0.5498154878134571</v>
      </c>
      <c r="P3529" s="468" t="n">
        <v>2000</v>
      </c>
      <c r="Q3529" s="469" t="inlineStr">
        <is>
          <t>UNFCCC CRT</t>
        </is>
      </c>
      <c r="R3529" s="469" t="inlineStr">
        <is>
          <t>ok</t>
        </is>
      </c>
      <c r="S3529" s="469" t="inlineStr">
        <is>
          <t xml:space="preserve"> text </t>
        </is>
      </c>
      <c r="T3529" s="426" t="inlineStr">
        <is>
          <t>Norway</t>
        </is>
      </c>
      <c r="U3529" s="465" t="inlineStr">
        <is>
          <t>N wasted</t>
        </is>
      </c>
      <c r="V3529" s="465" t="n">
        <v>0.04</v>
      </c>
    </row>
    <row r="3530" ht="16" customHeight="1">
      <c r="B3530" s="5" t="inlineStr">
        <is>
          <t>AG.MM-MP.FP</t>
        </is>
      </c>
      <c r="C3530" s="5" t="inlineStr">
        <is>
          <t>AG.MM-MP.FP-Animal products-Nmix</t>
        </is>
      </c>
      <c r="D3530" s="5" t="inlineStr">
        <is>
          <t>AG</t>
        </is>
      </c>
      <c r="E3530" s="5" t="inlineStr">
        <is>
          <t>MM</t>
        </is>
      </c>
      <c r="F3530" s="5">
        <f>VLOOKUP(E3530,'5.a Definitions'!E:F,2,FALSE)</f>
        <v/>
      </c>
      <c r="G3530" s="5" t="inlineStr">
        <is>
          <t>MP</t>
        </is>
      </c>
      <c r="H3530" s="5" t="inlineStr">
        <is>
          <t>FP</t>
        </is>
      </c>
      <c r="I3530" s="5">
        <f>VLOOKUP(H3530,'5.a Definitions'!E:F,2,FALSE)</f>
        <v/>
      </c>
      <c r="J3530" s="465" t="inlineStr">
        <is>
          <t xml:space="preserve"> Animal products </t>
        </is>
      </c>
      <c r="K3530" s="465" t="inlineStr">
        <is>
          <t xml:space="preserve"> animal products </t>
        </is>
      </c>
      <c r="L3530" s="465" t="inlineStr">
        <is>
          <t xml:space="preserve"> reactive </t>
        </is>
      </c>
      <c r="M3530" s="465" t="inlineStr">
        <is>
          <t xml:space="preserve"> Nmix </t>
        </is>
      </c>
      <c r="N3530" s="466" t="n">
        <v>16.6728698</v>
      </c>
      <c r="O3530" s="467" t="n">
        <v>0.108573550027311</v>
      </c>
      <c r="P3530" s="468" t="n">
        <v>2000</v>
      </c>
      <c r="Q3530" s="469" t="inlineStr">
        <is>
          <t>FAOSTAT Crops and livestock products</t>
        </is>
      </c>
      <c r="R3530" s="469" t="inlineStr">
        <is>
          <t>ok</t>
        </is>
      </c>
      <c r="S3530" s="469" t="inlineStr">
        <is>
          <t xml:space="preserve"> text </t>
        </is>
      </c>
      <c r="T3530" s="426" t="inlineStr">
        <is>
          <t>Norway</t>
        </is>
      </c>
      <c r="U3530" s="5" t="inlineStr">
        <is>
          <t>useful output</t>
        </is>
      </c>
      <c r="V3530" s="465" t="n">
        <v>0.04</v>
      </c>
    </row>
    <row r="3531" ht="16" customHeight="1">
      <c r="B3531" s="5" t="inlineStr">
        <is>
          <t>AG.MM-MP.OP</t>
        </is>
      </c>
      <c r="C3531" s="5" t="inlineStr">
        <is>
          <t>AG.MM-MP.OP-Non-edible animal products-Nmix</t>
        </is>
      </c>
      <c r="D3531" s="5" t="inlineStr">
        <is>
          <t>AG</t>
        </is>
      </c>
      <c r="E3531" s="5" t="inlineStr">
        <is>
          <t>MM</t>
        </is>
      </c>
      <c r="F3531" s="5">
        <f>VLOOKUP(E3531,'5.a Definitions'!E:F,2,FALSE)</f>
        <v/>
      </c>
      <c r="G3531" s="5" t="inlineStr">
        <is>
          <t>MP</t>
        </is>
      </c>
      <c r="H3531" s="5" t="inlineStr">
        <is>
          <t>OP</t>
        </is>
      </c>
      <c r="I3531" s="5">
        <f>VLOOKUP(H3531,'5.a Definitions'!E:F,2,FALSE)</f>
        <v/>
      </c>
      <c r="J3531" s="465" t="inlineStr">
        <is>
          <t xml:space="preserve"> Non-edible animal products </t>
        </is>
      </c>
      <c r="K3531" s="465" t="inlineStr">
        <is>
          <t xml:space="preserve"> non-edible animal products </t>
        </is>
      </c>
      <c r="L3531" s="465" t="inlineStr">
        <is>
          <t xml:space="preserve"> reactive </t>
        </is>
      </c>
      <c r="M3531" s="465" t="inlineStr">
        <is>
          <t xml:space="preserve"> Nmix </t>
        </is>
      </c>
      <c r="N3531" s="466" t="n">
        <v>1.29193294235</v>
      </c>
      <c r="O3531" s="467" t="n">
        <v>0.1671597576863899</v>
      </c>
      <c r="P3531" s="468" t="n">
        <v>2000</v>
      </c>
      <c r="Q3531" s="469" t="inlineStr">
        <is>
          <t>FAOSTAT Crops and livestock products + SSB sheep numbers (table 03710) x wool per sheep</t>
        </is>
      </c>
      <c r="R3531" s="469" t="inlineStr">
        <is>
          <t>ok</t>
        </is>
      </c>
      <c r="S3531" s="469" t="inlineStr">
        <is>
          <t xml:space="preserve"> text </t>
        </is>
      </c>
      <c r="T3531" s="426" t="inlineStr">
        <is>
          <t>Norway</t>
        </is>
      </c>
      <c r="U3531" s="5" t="inlineStr">
        <is>
          <t>useful output</t>
        </is>
      </c>
      <c r="V3531" s="465" t="n">
        <v>0.04</v>
      </c>
    </row>
    <row r="3532" ht="16" customHeight="1">
      <c r="B3532" s="5" t="inlineStr">
        <is>
          <t>AG.MM-AG.SM</t>
        </is>
      </c>
      <c r="C3532" s="5" t="inlineStr">
        <is>
          <t>AG.MM-AG.SM-Manure application-Nmix</t>
        </is>
      </c>
      <c r="D3532" s="5" t="inlineStr">
        <is>
          <t>AG</t>
        </is>
      </c>
      <c r="E3532" s="5" t="inlineStr">
        <is>
          <t>MM</t>
        </is>
      </c>
      <c r="F3532" s="5">
        <f>VLOOKUP(E3532,'5.a Definitions'!E:F,2,FALSE)</f>
        <v/>
      </c>
      <c r="G3532" s="5" t="inlineStr">
        <is>
          <t>AG</t>
        </is>
      </c>
      <c r="H3532" s="5" t="inlineStr">
        <is>
          <t>SM</t>
        </is>
      </c>
      <c r="I3532" s="5">
        <f>VLOOKUP(H3532,'5.a Definitions'!E:F,2,FALSE)</f>
        <v/>
      </c>
      <c r="J3532" s="465" t="inlineStr">
        <is>
          <t xml:space="preserve"> Manure application </t>
        </is>
      </c>
      <c r="K3532" s="465" t="inlineStr">
        <is>
          <t xml:space="preserve"> manure application </t>
        </is>
      </c>
      <c r="L3532" s="465" t="inlineStr">
        <is>
          <t xml:space="preserve"> reactive </t>
        </is>
      </c>
      <c r="M3532" s="465" t="inlineStr">
        <is>
          <t xml:space="preserve"> Nmix </t>
        </is>
      </c>
      <c r="N3532" s="466" t="n">
        <v>67.94439417226552</v>
      </c>
      <c r="O3532" s="467" t="n">
        <v>0.199664857727341</v>
      </c>
      <c r="P3532" s="468" t="n">
        <v>2000</v>
      </c>
      <c r="Q3532" s="469" t="inlineStr">
        <is>
          <t>UNFCCC CRT Table3.D</t>
        </is>
      </c>
      <c r="R3532" s="469" t="inlineStr">
        <is>
          <t>ok</t>
        </is>
      </c>
      <c r="S3532" s="469" t="inlineStr">
        <is>
          <t xml:space="preserve"> text </t>
        </is>
      </c>
      <c r="T3532" s="426" t="inlineStr">
        <is>
          <t>Norway</t>
        </is>
      </c>
      <c r="U3532" s="5" t="inlineStr">
        <is>
          <t>recycling</t>
        </is>
      </c>
      <c r="V3532" s="465" t="n">
        <v>0.04</v>
      </c>
    </row>
    <row r="3533" ht="16" customHeight="1">
      <c r="B3533" s="475" t="inlineStr">
        <is>
          <t>AG.MM-FS.OL</t>
        </is>
      </c>
      <c r="C3533" s="475" t="inlineStr">
        <is>
          <t>AG.MM-FS.OL-Manure from grazing on unmanaged land-Nmix</t>
        </is>
      </c>
      <c r="D3533" s="475" t="inlineStr">
        <is>
          <t>AG</t>
        </is>
      </c>
      <c r="E3533" s="475" t="inlineStr">
        <is>
          <t>MM</t>
        </is>
      </c>
      <c r="F3533" s="5">
        <f>VLOOKUP(E3533,'5.a Definitions'!E:F,2,FALSE)</f>
        <v/>
      </c>
      <c r="G3533" s="475" t="inlineStr">
        <is>
          <t>FS</t>
        </is>
      </c>
      <c r="H3533" s="475" t="inlineStr">
        <is>
          <t>OL</t>
        </is>
      </c>
      <c r="I3533" s="5">
        <f>VLOOKUP(H3533,'5.a Definitions'!E:F,2,FALSE)</f>
        <v/>
      </c>
      <c r="J3533" s="465" t="inlineStr">
        <is>
          <t>Manure from grazing on unmanaged land</t>
        </is>
      </c>
      <c r="K3533" s="465" t="inlineStr">
        <is>
          <t>manure from grazing on unmanaged land</t>
        </is>
      </c>
      <c r="L3533" s="465" t="inlineStr">
        <is>
          <t>reactive</t>
        </is>
      </c>
      <c r="M3533" s="465" t="inlineStr">
        <is>
          <t>Nmix</t>
        </is>
      </c>
      <c r="N3533" s="466" t="n">
        <v>6.850508220834815</v>
      </c>
      <c r="O3533" s="467" t="n">
        <v>0.2435247695764524</v>
      </c>
      <c r="P3533" s="468" t="n">
        <v>2000</v>
      </c>
      <c r="Q3533" s="469" t="inlineStr">
        <is>
          <t>UNFCCC CRT Table3.D and 3.B(b), SSB</t>
        </is>
      </c>
      <c r="R3533" s="469" t="inlineStr">
        <is>
          <t>ok</t>
        </is>
      </c>
      <c r="S3533" s="469" t="inlineStr">
        <is>
          <t>text</t>
        </is>
      </c>
      <c r="T3533" s="476" t="inlineStr">
        <is>
          <t>Norway</t>
        </is>
      </c>
      <c r="U3533" s="475" t="inlineStr">
        <is>
          <t>recycling</t>
        </is>
      </c>
      <c r="V3533" s="465">
        <f>(O3433*N3433)^2</f>
        <v/>
      </c>
    </row>
    <row r="3534" ht="16" customHeight="1">
      <c r="B3534" s="5" t="inlineStr">
        <is>
          <t>AG.MM-AT.AT</t>
        </is>
      </c>
      <c r="C3534" s="5" t="inlineStr">
        <is>
          <t>AG.MM-AT.AT-Emissions-NH3</t>
        </is>
      </c>
      <c r="D3534" s="5" t="inlineStr">
        <is>
          <t>AG</t>
        </is>
      </c>
      <c r="E3534" s="5" t="inlineStr">
        <is>
          <t>MM</t>
        </is>
      </c>
      <c r="F3534" s="5">
        <f>VLOOKUP(E3534,'5.a Definitions'!E:F,2,FALSE)</f>
        <v/>
      </c>
      <c r="G3534" s="5" t="inlineStr">
        <is>
          <t>AT</t>
        </is>
      </c>
      <c r="H3534" s="5" t="inlineStr">
        <is>
          <t>AT</t>
        </is>
      </c>
      <c r="I3534" s="5">
        <f>VLOOKUP(H3534,'5.a Definitions'!E:F,2,FALSE)</f>
        <v/>
      </c>
      <c r="J3534" s="465" t="inlineStr">
        <is>
          <t xml:space="preserve"> Emissions </t>
        </is>
      </c>
      <c r="K3534" s="465" t="inlineStr">
        <is>
          <t xml:space="preserve"> manure and animal husbandry emissions </t>
        </is>
      </c>
      <c r="L3534" s="465" t="inlineStr">
        <is>
          <t xml:space="preserve"> reactive </t>
        </is>
      </c>
      <c r="M3534" s="465" t="inlineStr">
        <is>
          <t xml:space="preserve"> NH3 </t>
        </is>
      </c>
      <c r="N3534" s="466" t="n">
        <v>9.337307370003002</v>
      </c>
      <c r="O3534" s="467" t="n">
        <v>0.2375369030685011</v>
      </c>
      <c r="P3534" s="468" t="n">
        <v>2000</v>
      </c>
      <c r="Q3534" s="469" t="inlineStr">
        <is>
          <t>CRLTAP Inventory Submissions</t>
        </is>
      </c>
      <c r="R3534" s="469" t="inlineStr">
        <is>
          <t>ok</t>
        </is>
      </c>
      <c r="S3534" s="469" t="inlineStr">
        <is>
          <t xml:space="preserve"> text </t>
        </is>
      </c>
      <c r="T3534" s="426" t="inlineStr">
        <is>
          <t>Norway</t>
        </is>
      </c>
      <c r="U3534" s="465" t="inlineStr">
        <is>
          <t xml:space="preserve"> N wasted </t>
        </is>
      </c>
      <c r="V3534" s="465" t="n">
        <v>0.04</v>
      </c>
    </row>
    <row r="3535" ht="16" customFormat="1" customHeight="1" s="482">
      <c r="B3535" s="5" t="inlineStr">
        <is>
          <t>AG.MM-AT.AT</t>
        </is>
      </c>
      <c r="C3535" s="5" t="inlineStr">
        <is>
          <t>AG.MM-AT.AT-Emissions-N2O</t>
        </is>
      </c>
      <c r="D3535" s="5" t="inlineStr">
        <is>
          <t>AG</t>
        </is>
      </c>
      <c r="E3535" s="5" t="inlineStr">
        <is>
          <t>MM</t>
        </is>
      </c>
      <c r="F3535" s="5">
        <f>VLOOKUP(E3535,'5.a Definitions'!E:F,2,FALSE)</f>
        <v/>
      </c>
      <c r="G3535" s="5" t="inlineStr">
        <is>
          <t>AT</t>
        </is>
      </c>
      <c r="H3535" s="5" t="inlineStr">
        <is>
          <t>AT</t>
        </is>
      </c>
      <c r="I3535" s="5">
        <f>VLOOKUP(H3535,'5.a Definitions'!E:F,2,FALSE)</f>
        <v/>
      </c>
      <c r="J3535" s="465" t="inlineStr">
        <is>
          <t xml:space="preserve"> Emissions </t>
        </is>
      </c>
      <c r="K3535" s="465" t="inlineStr">
        <is>
          <t xml:space="preserve"> manure and animal husbandry emissions </t>
        </is>
      </c>
      <c r="L3535" s="465" t="inlineStr">
        <is>
          <t xml:space="preserve"> reactive </t>
        </is>
      </c>
      <c r="M3535" s="465" t="inlineStr">
        <is>
          <t xml:space="preserve"> N2O </t>
        </is>
      </c>
      <c r="N3535" s="466" t="n">
        <v>0.3953058440692</v>
      </c>
      <c r="O3535" s="467" t="n">
        <v>0.7566826619845698</v>
      </c>
      <c r="P3535" s="468" t="n">
        <v>2000</v>
      </c>
      <c r="Q3535" s="469" t="inlineStr">
        <is>
          <t>UNFCCC CRT</t>
        </is>
      </c>
      <c r="R3535" s="469" t="inlineStr">
        <is>
          <t>ok</t>
        </is>
      </c>
      <c r="S3535" s="469" t="inlineStr">
        <is>
          <t xml:space="preserve"> text </t>
        </is>
      </c>
      <c r="T3535" s="426" t="inlineStr">
        <is>
          <t>Norway</t>
        </is>
      </c>
      <c r="U3535" s="465" t="inlineStr">
        <is>
          <t xml:space="preserve"> N wasted </t>
        </is>
      </c>
      <c r="V3535" s="465" t="n">
        <v>0.04</v>
      </c>
    </row>
    <row r="3536" ht="16" customHeight="1">
      <c r="B3536" s="5" t="inlineStr">
        <is>
          <t>AG.MM-AT.AT</t>
        </is>
      </c>
      <c r="C3536" s="5" t="inlineStr">
        <is>
          <t>AG.MM-AT.AT-Emissions-NOx</t>
        </is>
      </c>
      <c r="D3536" s="5" t="inlineStr">
        <is>
          <t>AG</t>
        </is>
      </c>
      <c r="E3536" s="5" t="inlineStr">
        <is>
          <t>MM</t>
        </is>
      </c>
      <c r="F3536" s="5">
        <f>VLOOKUP(E3536,'5.a Definitions'!E:F,2,FALSE)</f>
        <v/>
      </c>
      <c r="G3536" s="5" t="inlineStr">
        <is>
          <t>AT</t>
        </is>
      </c>
      <c r="H3536" s="5" t="inlineStr">
        <is>
          <t>AT</t>
        </is>
      </c>
      <c r="I3536" s="5">
        <f>VLOOKUP(H3536,'5.a Definitions'!E:F,2,FALSE)</f>
        <v/>
      </c>
      <c r="J3536" s="465" t="inlineStr">
        <is>
          <t xml:space="preserve"> Emissions </t>
        </is>
      </c>
      <c r="K3536" s="465" t="inlineStr">
        <is>
          <t xml:space="preserve"> manure and animal husbandry emissions </t>
        </is>
      </c>
      <c r="L3536" s="465" t="inlineStr">
        <is>
          <t xml:space="preserve"> reactive </t>
        </is>
      </c>
      <c r="M3536" s="465" t="inlineStr">
        <is>
          <t xml:space="preserve"> NOx </t>
        </is>
      </c>
      <c r="N3536" s="466" t="n">
        <v>0.0356847108256</v>
      </c>
      <c r="O3536" s="467" t="n">
        <v>0.7345743300109548</v>
      </c>
      <c r="P3536" s="468" t="n">
        <v>2000</v>
      </c>
      <c r="Q3536" s="469" t="inlineStr">
        <is>
          <t>CRLTAP Inventory Submissions</t>
        </is>
      </c>
      <c r="R3536" s="469" t="inlineStr">
        <is>
          <t>ok</t>
        </is>
      </c>
      <c r="S3536" s="469" t="inlineStr">
        <is>
          <t xml:space="preserve"> text </t>
        </is>
      </c>
      <c r="T3536" s="426" t="inlineStr">
        <is>
          <t>Norway</t>
        </is>
      </c>
      <c r="U3536" s="465" t="inlineStr">
        <is>
          <t xml:space="preserve"> N wasted </t>
        </is>
      </c>
      <c r="V3536" s="465" t="n">
        <v>0.04</v>
      </c>
    </row>
    <row r="3537" ht="16" customHeight="1">
      <c r="B3537" s="5" t="inlineStr">
        <is>
          <t>AG.MM-HY.SW-Leaching-Nmix</t>
        </is>
      </c>
      <c r="C3537" s="5" t="inlineStr">
        <is>
          <t>AG.MM-HY.SW-Leaching-Nmix</t>
        </is>
      </c>
      <c r="D3537" s="5" t="inlineStr">
        <is>
          <t>AG</t>
        </is>
      </c>
      <c r="E3537" s="5" t="inlineStr">
        <is>
          <t>MM</t>
        </is>
      </c>
      <c r="F3537" s="5">
        <f>VLOOKUP(E3537,'5.a Definitions'!E:F,2,FALSE)</f>
        <v/>
      </c>
      <c r="G3537" s="5" t="inlineStr">
        <is>
          <t>HY</t>
        </is>
      </c>
      <c r="H3537" s="5" t="inlineStr">
        <is>
          <t>SW</t>
        </is>
      </c>
      <c r="I3537" s="5">
        <f>VLOOKUP(H3537,'5.a Definitions'!E:F,2,FALSE)</f>
        <v/>
      </c>
      <c r="J3537" s="465" t="inlineStr">
        <is>
          <t xml:space="preserve"> Leaching </t>
        </is>
      </c>
      <c r="K3537" s="465" t="inlineStr">
        <is>
          <t xml:space="preserve"> manure storage leaching </t>
        </is>
      </c>
      <c r="L3537" s="465" t="inlineStr">
        <is>
          <t xml:space="preserve"> reactive </t>
        </is>
      </c>
      <c r="M3537" s="465" t="inlineStr">
        <is>
          <t xml:space="preserve"> Nmix </t>
        </is>
      </c>
      <c r="N3537" s="466" t="n">
        <v>3.447691581800533</v>
      </c>
      <c r="O3537" s="467" t="n">
        <v>0.5483540070383622</v>
      </c>
      <c r="P3537" s="468" t="n">
        <v>2000</v>
      </c>
      <c r="Q3537" s="469" t="inlineStr">
        <is>
          <t>UNFCCC CRT</t>
        </is>
      </c>
      <c r="R3537" s="469" t="inlineStr">
        <is>
          <t>ok</t>
        </is>
      </c>
      <c r="S3537" s="469" t="inlineStr">
        <is>
          <t xml:space="preserve"> text </t>
        </is>
      </c>
      <c r="T3537" s="426" t="inlineStr">
        <is>
          <t>Norway</t>
        </is>
      </c>
      <c r="U3537" s="465" t="inlineStr">
        <is>
          <t xml:space="preserve"> N wasted </t>
        </is>
      </c>
      <c r="V3537" s="465" t="n">
        <v>0.04</v>
      </c>
    </row>
    <row r="3538" ht="16" customHeight="1">
      <c r="B3538" s="5" t="inlineStr">
        <is>
          <t>AG.MM-RW.RW</t>
        </is>
      </c>
      <c r="C3538" s="5" t="inlineStr">
        <is>
          <t>AG.MM-RW.RW-Live animal export-Nmix</t>
        </is>
      </c>
      <c r="D3538" s="5" t="inlineStr">
        <is>
          <t>AG</t>
        </is>
      </c>
      <c r="E3538" s="5" t="inlineStr">
        <is>
          <t>MM</t>
        </is>
      </c>
      <c r="F3538" s="5">
        <f>VLOOKUP(E3538,'5.a Definitions'!E:F,2,FALSE)</f>
        <v/>
      </c>
      <c r="G3538" s="5" t="inlineStr">
        <is>
          <t>RW</t>
        </is>
      </c>
      <c r="H3538" s="5" t="inlineStr">
        <is>
          <t>RW</t>
        </is>
      </c>
      <c r="I3538" s="5">
        <f>VLOOKUP(H3538,'5.a Definitions'!E:F,2,FALSE)</f>
        <v/>
      </c>
      <c r="J3538" s="465" t="inlineStr">
        <is>
          <t xml:space="preserve"> Live animal export </t>
        </is>
      </c>
      <c r="K3538" s="465" t="inlineStr">
        <is>
          <t xml:space="preserve"> live animal export </t>
        </is>
      </c>
      <c r="L3538" s="465" t="inlineStr">
        <is>
          <t xml:space="preserve"> reactive </t>
        </is>
      </c>
      <c r="M3538" s="465" t="inlineStr">
        <is>
          <t xml:space="preserve"> Nmix </t>
        </is>
      </c>
      <c r="N3538" s="466" t="n">
        <v>0.0101309184</v>
      </c>
      <c r="O3538" s="467" t="n">
        <v>0.3462779522827132</v>
      </c>
      <c r="P3538" s="468" t="n">
        <v>2000</v>
      </c>
      <c r="Q3538" s="469" t="inlineStr">
        <is>
          <t>FAOSTAT Crops and livestock products</t>
        </is>
      </c>
      <c r="R3538" s="469" t="inlineStr">
        <is>
          <t>ok</t>
        </is>
      </c>
      <c r="S3538" s="469" t="inlineStr">
        <is>
          <t xml:space="preserve"> text </t>
        </is>
      </c>
      <c r="T3538" s="426" t="inlineStr">
        <is>
          <t>Norway</t>
        </is>
      </c>
      <c r="U3538" s="5" t="inlineStr">
        <is>
          <t>useful output</t>
        </is>
      </c>
      <c r="V3538" s="465" t="n">
        <v>0.04</v>
      </c>
    </row>
    <row r="3539" ht="16" customHeight="1">
      <c r="A3539" s="486" t="inlineStr">
        <is>
          <t xml:space="preserve"> Forests and Semi-natural vegetation </t>
        </is>
      </c>
      <c r="B3539" s="5" t="inlineStr">
        <is>
          <t>FS.FO-AT.AT</t>
        </is>
      </c>
      <c r="C3539" s="5" t="inlineStr">
        <is>
          <t>FS.FO-AT.AT-Emissions-N2</t>
        </is>
      </c>
      <c r="D3539" s="5" t="inlineStr">
        <is>
          <t>FS</t>
        </is>
      </c>
      <c r="E3539" s="5" t="inlineStr">
        <is>
          <t>FO</t>
        </is>
      </c>
      <c r="F3539" s="5">
        <f>VLOOKUP(E3539,'5.a Definitions'!E:F,2,FALSE)</f>
        <v/>
      </c>
      <c r="G3539" s="5" t="inlineStr">
        <is>
          <t>AT</t>
        </is>
      </c>
      <c r="H3539" s="5" t="inlineStr">
        <is>
          <t>AT</t>
        </is>
      </c>
      <c r="I3539" s="5">
        <f>VLOOKUP(H3539,'5.a Definitions'!E:F,2,FALSE)</f>
        <v/>
      </c>
      <c r="J3539" s="465" t="inlineStr">
        <is>
          <t xml:space="preserve"> Emissions </t>
        </is>
      </c>
      <c r="K3539" s="465" t="inlineStr">
        <is>
          <t xml:space="preserve"> forest emissions </t>
        </is>
      </c>
      <c r="L3539" s="465" t="inlineStr">
        <is>
          <t xml:space="preserve"> inert </t>
        </is>
      </c>
      <c r="M3539" s="465" t="inlineStr">
        <is>
          <t xml:space="preserve"> N2 </t>
        </is>
      </c>
      <c r="N3539" s="466" t="n">
        <v>7.171510731441366</v>
      </c>
      <c r="O3539" s="467" t="n">
        <v>1.876148950785864</v>
      </c>
      <c r="P3539" s="468" t="n">
        <v>2000</v>
      </c>
      <c r="Q3539" s="469" t="inlineStr">
        <is>
          <t>UNFCCC CRT + Butterbach-Bahl et al. (2013)</t>
        </is>
      </c>
      <c r="R3539" s="469" t="inlineStr">
        <is>
          <t>ok</t>
        </is>
      </c>
      <c r="S3539" s="469" t="inlineStr">
        <is>
          <t xml:space="preserve"> text </t>
        </is>
      </c>
      <c r="T3539" s="426" t="inlineStr">
        <is>
          <t>Norway</t>
        </is>
      </c>
      <c r="U3539" s="465" t="inlineStr">
        <is>
          <t xml:space="preserve"> N wasted </t>
        </is>
      </c>
      <c r="V3539" s="465" t="n">
        <v>0.04</v>
      </c>
    </row>
    <row r="3540" ht="16" customHeight="1">
      <c r="B3540" s="5" t="inlineStr">
        <is>
          <t>FS.FO-AT.AT</t>
        </is>
      </c>
      <c r="C3540" s="5" t="inlineStr">
        <is>
          <t>FS.FO-AT.AT-Emissions-N2O</t>
        </is>
      </c>
      <c r="D3540" s="5" t="inlineStr">
        <is>
          <t>FS</t>
        </is>
      </c>
      <c r="E3540" s="5" t="inlineStr">
        <is>
          <t>FO</t>
        </is>
      </c>
      <c r="F3540" s="5">
        <f>VLOOKUP(E3540,'5.a Definitions'!E:F,2,FALSE)</f>
        <v/>
      </c>
      <c r="G3540" s="5" t="inlineStr">
        <is>
          <t>AT</t>
        </is>
      </c>
      <c r="H3540" s="5" t="inlineStr">
        <is>
          <t>AT</t>
        </is>
      </c>
      <c r="I3540" s="5">
        <f>VLOOKUP(H3540,'5.a Definitions'!E:F,2,FALSE)</f>
        <v/>
      </c>
      <c r="J3540" s="465" t="inlineStr">
        <is>
          <t xml:space="preserve"> Emissions </t>
        </is>
      </c>
      <c r="K3540" s="465" t="inlineStr">
        <is>
          <t xml:space="preserve"> forest emissions </t>
        </is>
      </c>
      <c r="L3540" s="465" t="inlineStr">
        <is>
          <t xml:space="preserve"> reactive </t>
        </is>
      </c>
      <c r="M3540" s="465" t="inlineStr">
        <is>
          <t xml:space="preserve"> N2O </t>
        </is>
      </c>
      <c r="N3540" s="466" t="n">
        <v>0.3677697810995572</v>
      </c>
      <c r="O3540" s="467" t="n">
        <v>1.261544563046771</v>
      </c>
      <c r="P3540" s="468" t="n">
        <v>2000</v>
      </c>
      <c r="Q3540" s="469" t="inlineStr">
        <is>
          <t>UNFCCC CRT</t>
        </is>
      </c>
      <c r="R3540" s="469" t="inlineStr">
        <is>
          <t>ok</t>
        </is>
      </c>
      <c r="S3540" s="469" t="inlineStr">
        <is>
          <t xml:space="preserve"> text </t>
        </is>
      </c>
      <c r="T3540" s="426" t="inlineStr">
        <is>
          <t>Norway</t>
        </is>
      </c>
      <c r="U3540" s="465" t="inlineStr">
        <is>
          <t xml:space="preserve"> N wasted </t>
        </is>
      </c>
      <c r="V3540" s="465" t="n">
        <v>0.04</v>
      </c>
    </row>
    <row r="3541" ht="16" customHeight="1">
      <c r="B3541" s="5" t="inlineStr">
        <is>
          <t>FS.FO-HY.SW</t>
        </is>
      </c>
      <c r="C3541" s="5" t="inlineStr">
        <is>
          <t>FS.FO-HY.SW-Leaching-Nmix</t>
        </is>
      </c>
      <c r="D3541" s="5" t="inlineStr">
        <is>
          <t>FS</t>
        </is>
      </c>
      <c r="E3541" s="5" t="inlineStr">
        <is>
          <t>FO</t>
        </is>
      </c>
      <c r="F3541" s="5">
        <f>VLOOKUP(E3541,'5.a Definitions'!E:F,2,FALSE)</f>
        <v/>
      </c>
      <c r="G3541" s="5" t="inlineStr">
        <is>
          <t>HY</t>
        </is>
      </c>
      <c r="H3541" s="5" t="inlineStr">
        <is>
          <t>SW</t>
        </is>
      </c>
      <c r="I3541" s="5">
        <f>VLOOKUP(H3541,'5.a Definitions'!E:F,2,FALSE)</f>
        <v/>
      </c>
      <c r="J3541" s="465" t="inlineStr">
        <is>
          <t xml:space="preserve"> Leaching </t>
        </is>
      </c>
      <c r="K3541" s="465" t="inlineStr">
        <is>
          <t xml:space="preserve"> forest leaching </t>
        </is>
      </c>
      <c r="L3541" s="465" t="inlineStr">
        <is>
          <t xml:space="preserve"> reactive </t>
        </is>
      </c>
      <c r="M3541" s="465" t="inlineStr">
        <is>
          <t xml:space="preserve"> Nmix </t>
        </is>
      </c>
      <c r="N3541" s="466" t="n">
        <v>39.25788612520114</v>
      </c>
      <c r="O3541" s="467" t="n">
        <v>0.4368582621607821</v>
      </c>
      <c r="P3541" s="468" t="n">
        <v>2000</v>
      </c>
      <c r="Q3541" s="469" t="inlineStr">
        <is>
          <t>NIVA TEOTIL2, bias-corrected to TEOTIL3</t>
        </is>
      </c>
      <c r="R3541" s="469" t="inlineStr">
        <is>
          <t>ok</t>
        </is>
      </c>
      <c r="S3541" s="469" t="inlineStr">
        <is>
          <t xml:space="preserve"> text </t>
        </is>
      </c>
      <c r="T3541" s="426" t="inlineStr">
        <is>
          <t>Norway</t>
        </is>
      </c>
      <c r="U3541" s="465" t="inlineStr">
        <is>
          <t xml:space="preserve"> N wasted </t>
        </is>
      </c>
      <c r="V3541" s="465" t="n">
        <v>0.04</v>
      </c>
    </row>
    <row r="3542" ht="16" customHeight="1">
      <c r="B3542" s="5" t="inlineStr">
        <is>
          <t>FS.FO-MP.OP</t>
        </is>
      </c>
      <c r="C3542" s="5" t="inlineStr">
        <is>
          <t>FS.FO-MP.OP-Industrial round wood-Nmix</t>
        </is>
      </c>
      <c r="D3542" s="5" t="inlineStr">
        <is>
          <t>FS</t>
        </is>
      </c>
      <c r="E3542" s="5" t="inlineStr">
        <is>
          <t>FO</t>
        </is>
      </c>
      <c r="F3542" s="5">
        <f>VLOOKUP(E3542,'5.a Definitions'!E:F,2,FALSE)</f>
        <v/>
      </c>
      <c r="G3542" s="5" t="inlineStr">
        <is>
          <t>MP</t>
        </is>
      </c>
      <c r="H3542" s="5" t="inlineStr">
        <is>
          <t>OP</t>
        </is>
      </c>
      <c r="I3542" s="5">
        <f>VLOOKUP(H3542,'5.a Definitions'!E:F,2,FALSE)</f>
        <v/>
      </c>
      <c r="J3542" s="465" t="inlineStr">
        <is>
          <t xml:space="preserve"> Industrial round wood </t>
        </is>
      </c>
      <c r="K3542" s="465" t="inlineStr">
        <is>
          <t xml:space="preserve"> industrial round wood </t>
        </is>
      </c>
      <c r="L3542" s="465" t="inlineStr">
        <is>
          <t xml:space="preserve"> reactive </t>
        </is>
      </c>
      <c r="M3542" s="465" t="inlineStr">
        <is>
          <t xml:space="preserve"> Nmix </t>
        </is>
      </c>
      <c r="N3542" s="466" t="n">
        <v>4.04351739</v>
      </c>
      <c r="O3542" s="467" t="n">
        <v>0.4091375419974223</v>
      </c>
      <c r="P3542" s="468" t="n">
        <v>2000</v>
      </c>
      <c r="Q3542" s="469" t="inlineStr">
        <is>
          <t>FAOSTAT</t>
        </is>
      </c>
      <c r="R3542" s="469" t="inlineStr">
        <is>
          <t>ok</t>
        </is>
      </c>
      <c r="S3542" s="469" t="inlineStr">
        <is>
          <t xml:space="preserve"> text </t>
        </is>
      </c>
      <c r="T3542" s="426" t="inlineStr">
        <is>
          <t>Norway</t>
        </is>
      </c>
      <c r="U3542" s="5" t="inlineStr">
        <is>
          <t>useful output</t>
        </is>
      </c>
      <c r="V3542" s="465" t="n">
        <v>0.04</v>
      </c>
    </row>
    <row r="3543" ht="16" customHeight="1">
      <c r="B3543" s="5" t="inlineStr">
        <is>
          <t>FS.FO-EF.OE</t>
        </is>
      </c>
      <c r="C3543" s="5" t="inlineStr">
        <is>
          <t>FS.FO-EF.OE-Fuel wood for households-Nmix</t>
        </is>
      </c>
      <c r="D3543" s="5" t="inlineStr">
        <is>
          <t>FS</t>
        </is>
      </c>
      <c r="E3543" s="5" t="inlineStr">
        <is>
          <t>FO</t>
        </is>
      </c>
      <c r="F3543" s="5">
        <f>VLOOKUP(E3543,'5.a Definitions'!E:F,2,FALSE)</f>
        <v/>
      </c>
      <c r="G3543" s="5" t="inlineStr">
        <is>
          <t>EF</t>
        </is>
      </c>
      <c r="H3543" s="5" t="inlineStr">
        <is>
          <t>OE</t>
        </is>
      </c>
      <c r="I3543" s="5">
        <f>VLOOKUP(H3543,'5.a Definitions'!E:F,2,FALSE)</f>
        <v/>
      </c>
      <c r="J3543" s="465" t="inlineStr">
        <is>
          <t xml:space="preserve"> Fuel wood for households </t>
        </is>
      </c>
      <c r="K3543" s="465" t="inlineStr">
        <is>
          <t xml:space="preserve"> fuel wood for households </t>
        </is>
      </c>
      <c r="L3543" s="465" t="inlineStr">
        <is>
          <t xml:space="preserve"> reactive </t>
        </is>
      </c>
      <c r="M3543" s="465" t="inlineStr">
        <is>
          <t xml:space="preserve"> Nmix </t>
        </is>
      </c>
      <c r="N3543" s="466" t="n">
        <v>1.98422</v>
      </c>
      <c r="O3543" s="467" t="n">
        <v>1.37488495944828</v>
      </c>
      <c r="P3543" s="468" t="n">
        <v>2000</v>
      </c>
      <c r="Q3543" s="469" t="inlineStr">
        <is>
          <t>SSB</t>
        </is>
      </c>
      <c r="R3543" s="469" t="inlineStr">
        <is>
          <t>ok</t>
        </is>
      </c>
      <c r="S3543" s="469" t="inlineStr">
        <is>
          <t xml:space="preserve"> text </t>
        </is>
      </c>
      <c r="T3543" s="426" t="inlineStr">
        <is>
          <t>Norway</t>
        </is>
      </c>
      <c r="U3543" s="5" t="inlineStr">
        <is>
          <t>useful output</t>
        </is>
      </c>
      <c r="V3543" s="465" t="n">
        <v>0.04</v>
      </c>
    </row>
    <row r="3544" ht="16" customHeight="1">
      <c r="B3544" s="475" t="inlineStr">
        <is>
          <t>FS.OL-AT.AT</t>
        </is>
      </c>
      <c r="C3544" s="475" t="inlineStr">
        <is>
          <t>FS.OL-AT.AT-Emissions-NH3</t>
        </is>
      </c>
      <c r="D3544" s="475" t="inlineStr">
        <is>
          <t>FS</t>
        </is>
      </c>
      <c r="E3544" s="475" t="inlineStr">
        <is>
          <t>OL</t>
        </is>
      </c>
      <c r="F3544" s="5">
        <f>VLOOKUP(E3544,'5.a Definitions'!E:F,2,FALSE)</f>
        <v/>
      </c>
      <c r="G3544" s="475" t="inlineStr">
        <is>
          <t>AT</t>
        </is>
      </c>
      <c r="H3544" s="475" t="inlineStr">
        <is>
          <t>AT</t>
        </is>
      </c>
      <c r="I3544" s="5">
        <f>VLOOKUP(H3544,'5.a Definitions'!E:F,2,FALSE)</f>
        <v/>
      </c>
      <c r="J3544" s="465" t="inlineStr">
        <is>
          <t>Emissions</t>
        </is>
      </c>
      <c r="K3544" s="465" t="inlineStr">
        <is>
          <t>other land emissions</t>
        </is>
      </c>
      <c r="L3544" s="465" t="inlineStr">
        <is>
          <t>reactive</t>
        </is>
      </c>
      <c r="M3544" s="465" t="inlineStr">
        <is>
          <t>NH3</t>
        </is>
      </c>
      <c r="N3544" s="466" t="n">
        <v>0.4095193989518786</v>
      </c>
      <c r="O3544" s="467" t="n">
        <v>0.9394499874520839</v>
      </c>
      <c r="P3544" s="468" t="n">
        <v>2000</v>
      </c>
      <c r="Q3544" s="469" t="inlineStr">
        <is>
          <t>CRLTAP Inventory Submissions (3Da3), utmark share</t>
        </is>
      </c>
      <c r="R3544" s="469" t="inlineStr">
        <is>
          <t>ok</t>
        </is>
      </c>
      <c r="S3544" s="469" t="inlineStr">
        <is>
          <t>text</t>
        </is>
      </c>
      <c r="T3544" s="476" t="inlineStr">
        <is>
          <t>Norway</t>
        </is>
      </c>
      <c r="U3544" s="475" t="inlineStr">
        <is>
          <t>useful output</t>
        </is>
      </c>
      <c r="V3544" s="465">
        <f>(O3469*N3469)^2</f>
        <v/>
      </c>
    </row>
    <row r="3545" ht="16" customHeight="1">
      <c r="B3545" s="475" t="inlineStr">
        <is>
          <t>FS.OL-AT.AT</t>
        </is>
      </c>
      <c r="C3545" s="475" t="inlineStr">
        <is>
          <t>FS.OL-AT.AT-Emissions-NOx</t>
        </is>
      </c>
      <c r="D3545" s="475" t="inlineStr">
        <is>
          <t>FS</t>
        </is>
      </c>
      <c r="E3545" s="475" t="inlineStr">
        <is>
          <t>OL</t>
        </is>
      </c>
      <c r="F3545" s="5">
        <f>VLOOKUP(E3545,'5.a Definitions'!E:F,2,FALSE)</f>
        <v/>
      </c>
      <c r="G3545" s="475" t="inlineStr">
        <is>
          <t>AT</t>
        </is>
      </c>
      <c r="H3545" s="475" t="inlineStr">
        <is>
          <t>AT</t>
        </is>
      </c>
      <c r="I3545" s="5">
        <f>VLOOKUP(H3545,'5.a Definitions'!E:F,2,FALSE)</f>
        <v/>
      </c>
      <c r="J3545" s="465" t="inlineStr">
        <is>
          <t>Emissions</t>
        </is>
      </c>
      <c r="K3545" s="465" t="inlineStr">
        <is>
          <t>other land emissions</t>
        </is>
      </c>
      <c r="L3545" s="465" t="inlineStr">
        <is>
          <t>reactive</t>
        </is>
      </c>
      <c r="M3545" s="465" t="inlineStr">
        <is>
          <t>NOx</t>
        </is>
      </c>
      <c r="N3545" s="466" t="n">
        <v>0.08338438608594562</v>
      </c>
      <c r="O3545" s="467" t="n">
        <v>0.8230855068594454</v>
      </c>
      <c r="P3545" s="468" t="n">
        <v>2000</v>
      </c>
      <c r="Q3545" s="469" t="inlineStr">
        <is>
          <t>CRLTAP Inventory Submissions (3Da3), utmark share</t>
        </is>
      </c>
      <c r="R3545" s="469" t="inlineStr">
        <is>
          <t>ok</t>
        </is>
      </c>
      <c r="S3545" s="469" t="inlineStr">
        <is>
          <t>text</t>
        </is>
      </c>
      <c r="T3545" s="476" t="inlineStr">
        <is>
          <t>Norway</t>
        </is>
      </c>
      <c r="U3545" s="475" t="inlineStr">
        <is>
          <t>useful output</t>
        </is>
      </c>
      <c r="V3545" s="465">
        <f>(O3495*N3495)^2</f>
        <v/>
      </c>
    </row>
    <row r="3546" ht="16" customHeight="1">
      <c r="B3546" s="475" t="inlineStr">
        <is>
          <t>FS.OL-AT.AT</t>
        </is>
      </c>
      <c r="C3546" s="475" t="inlineStr">
        <is>
          <t>FS.OL-AT.AT-Emissions-N2O</t>
        </is>
      </c>
      <c r="D3546" s="475" t="inlineStr">
        <is>
          <t>FS</t>
        </is>
      </c>
      <c r="E3546" s="475" t="inlineStr">
        <is>
          <t>OL</t>
        </is>
      </c>
      <c r="F3546" s="5">
        <f>VLOOKUP(E3546,'5.a Definitions'!E:F,2,FALSE)</f>
        <v/>
      </c>
      <c r="G3546" s="475" t="inlineStr">
        <is>
          <t>AT</t>
        </is>
      </c>
      <c r="H3546" s="475" t="inlineStr">
        <is>
          <t>AT</t>
        </is>
      </c>
      <c r="I3546" s="5">
        <f>VLOOKUP(H3546,'5.a Definitions'!E:F,2,FALSE)</f>
        <v/>
      </c>
      <c r="J3546" s="465" t="inlineStr">
        <is>
          <t>Emissions</t>
        </is>
      </c>
      <c r="K3546" s="465" t="inlineStr">
        <is>
          <t>other land emissions</t>
        </is>
      </c>
      <c r="L3546" s="465" t="inlineStr">
        <is>
          <t>reactive</t>
        </is>
      </c>
      <c r="M3546" s="465" t="inlineStr">
        <is>
          <t>N2O</t>
        </is>
      </c>
      <c r="N3546" s="466" t="n">
        <v>0.05586962263318689</v>
      </c>
      <c r="O3546" s="467" t="n">
        <v>1.333103597038265</v>
      </c>
      <c r="P3546" s="468" t="n">
        <v>2000</v>
      </c>
      <c r="Q3546" s="469" t="inlineStr">
        <is>
          <t>UNFCCC CRT Table3.D, utmark share</t>
        </is>
      </c>
      <c r="R3546" s="469" t="inlineStr">
        <is>
          <t>ok</t>
        </is>
      </c>
      <c r="S3546" s="469" t="inlineStr">
        <is>
          <t>text</t>
        </is>
      </c>
      <c r="T3546" s="476" t="inlineStr">
        <is>
          <t>Norway</t>
        </is>
      </c>
      <c r="U3546" s="475" t="inlineStr">
        <is>
          <t>useful output</t>
        </is>
      </c>
      <c r="V3546" s="465">
        <f>(O3521*N3521)^2</f>
        <v/>
      </c>
    </row>
    <row r="3547" ht="16" customHeight="1">
      <c r="B3547" s="475" t="inlineStr">
        <is>
          <t>FS.OL-AG.MM</t>
        </is>
      </c>
      <c r="C3547" s="475" t="inlineStr">
        <is>
          <t>FS.OL-AG.MM-Grazing-Nmix</t>
        </is>
      </c>
      <c r="D3547" s="475" t="inlineStr">
        <is>
          <t>FS</t>
        </is>
      </c>
      <c r="E3547" s="475" t="inlineStr">
        <is>
          <t>OL</t>
        </is>
      </c>
      <c r="F3547" s="5">
        <f>VLOOKUP(E3547,'5.a Definitions'!E:F,2,FALSE)</f>
        <v/>
      </c>
      <c r="G3547" s="475" t="inlineStr">
        <is>
          <t>AG</t>
        </is>
      </c>
      <c r="H3547" s="475" t="inlineStr">
        <is>
          <t>MM</t>
        </is>
      </c>
      <c r="I3547" s="5">
        <f>VLOOKUP(H3547,'5.a Definitions'!E:F,2,FALSE)</f>
        <v/>
      </c>
      <c r="J3547" s="473" t="inlineStr">
        <is>
          <t>Grazing</t>
        </is>
      </c>
      <c r="K3547" s="473" t="inlineStr">
        <is>
          <t>grazing</t>
        </is>
      </c>
      <c r="L3547" s="465" t="inlineStr">
        <is>
          <t>reactive</t>
        </is>
      </c>
      <c r="M3547" s="465" t="inlineStr">
        <is>
          <t>Nmix</t>
        </is>
      </c>
      <c r="N3547" s="466" t="n">
        <v>7.551921988834797</v>
      </c>
      <c r="O3547" s="467" t="n">
        <v>0.2386288389141233</v>
      </c>
      <c r="P3547" s="468" t="n">
        <v>2000</v>
      </c>
      <c r="Q3547" s="469" t="inlineStr">
        <is>
          <t>SSB table 12660</t>
        </is>
      </c>
      <c r="R3547" s="469" t="inlineStr">
        <is>
          <t>ok</t>
        </is>
      </c>
      <c r="S3547" s="469" t="inlineStr">
        <is>
          <t>text</t>
        </is>
      </c>
      <c r="T3547" s="476" t="inlineStr">
        <is>
          <t>Norway</t>
        </is>
      </c>
      <c r="U3547" s="5" t="inlineStr">
        <is>
          <t>useful output</t>
        </is>
      </c>
      <c r="V3547" s="465">
        <f>(O3420*N3420)^2</f>
        <v/>
      </c>
    </row>
    <row r="3548" ht="16" customHeight="1">
      <c r="B3548" s="5" t="inlineStr">
        <is>
          <t>FS.OL-HY.SW</t>
        </is>
      </c>
      <c r="C3548" s="5" t="inlineStr">
        <is>
          <t>FS.OL-HY.SW-Leaching-Nmix</t>
        </is>
      </c>
      <c r="D3548" s="5" t="inlineStr">
        <is>
          <t>FS</t>
        </is>
      </c>
      <c r="E3548" s="5" t="inlineStr">
        <is>
          <t>OL</t>
        </is>
      </c>
      <c r="F3548" s="5">
        <f>VLOOKUP(E3548,'5.a Definitions'!E:F,2,FALSE)</f>
        <v/>
      </c>
      <c r="G3548" s="5" t="inlineStr">
        <is>
          <t>HY</t>
        </is>
      </c>
      <c r="H3548" s="5" t="inlineStr">
        <is>
          <t>SW</t>
        </is>
      </c>
      <c r="I3548" s="5">
        <f>VLOOKUP(H3548,'5.a Definitions'!E:F,2,FALSE)</f>
        <v/>
      </c>
      <c r="J3548" s="465" t="inlineStr">
        <is>
          <t xml:space="preserve"> Leaching </t>
        </is>
      </c>
      <c r="K3548" s="465" t="inlineStr">
        <is>
          <t xml:space="preserve"> other land leaching </t>
        </is>
      </c>
      <c r="L3548" s="465" t="inlineStr">
        <is>
          <t xml:space="preserve"> reactive </t>
        </is>
      </c>
      <c r="M3548" s="465" t="inlineStr">
        <is>
          <t xml:space="preserve"> Nmix </t>
        </is>
      </c>
      <c r="N3548" s="466" t="n">
        <v>27.28090391751266</v>
      </c>
      <c r="O3548" s="467" t="n">
        <v>0.4253940035167166</v>
      </c>
      <c r="P3548" s="468" t="n">
        <v>2000</v>
      </c>
      <c r="Q3548" s="469" t="inlineStr">
        <is>
          <t>NIVA TEOTIL2, bias-corrected to TEOTIL3</t>
        </is>
      </c>
      <c r="R3548" s="469" t="inlineStr">
        <is>
          <t>ok</t>
        </is>
      </c>
      <c r="S3548" s="469" t="inlineStr">
        <is>
          <t xml:space="preserve"> text </t>
        </is>
      </c>
      <c r="T3548" s="426" t="inlineStr">
        <is>
          <t>Norway</t>
        </is>
      </c>
      <c r="U3548" s="465" t="inlineStr">
        <is>
          <t xml:space="preserve"> N wasted </t>
        </is>
      </c>
      <c r="V3548" s="465" t="n">
        <v>0.04</v>
      </c>
    </row>
    <row r="3549" ht="16" customHeight="1">
      <c r="A3549" s="485" t="inlineStr">
        <is>
          <t>Processing of residues</t>
        </is>
      </c>
      <c r="B3549" s="475" t="inlineStr">
        <is>
          <t>PR.SO-EF.EC</t>
        </is>
      </c>
      <c r="C3549" s="475" t="inlineStr">
        <is>
          <t>PR.SO-EF.EC-Waste to energy-Nmix</t>
        </is>
      </c>
      <c r="D3549" s="475" t="inlineStr">
        <is>
          <t>PR</t>
        </is>
      </c>
      <c r="E3549" s="475" t="inlineStr">
        <is>
          <t>SO</t>
        </is>
      </c>
      <c r="F3549" s="5">
        <f>VLOOKUP(E3549,'5.a Definitions'!E:F,2,FALSE)</f>
        <v/>
      </c>
      <c r="G3549" s="475" t="inlineStr">
        <is>
          <t>EF</t>
        </is>
      </c>
      <c r="H3549" s="475" t="inlineStr">
        <is>
          <t>EC</t>
        </is>
      </c>
      <c r="I3549" s="5">
        <f>VLOOKUP(H3549,'5.a Definitions'!E:F,2,FALSE)</f>
        <v/>
      </c>
      <c r="J3549" s="465" t="inlineStr">
        <is>
          <t>Waste for energy incineration</t>
        </is>
      </c>
      <c r="K3549" s="465" t="inlineStr">
        <is>
          <t>waste for energy incineration</t>
        </is>
      </c>
      <c r="L3549" s="465" t="inlineStr">
        <is>
          <t>reactive</t>
        </is>
      </c>
      <c r="M3549" s="465" t="inlineStr">
        <is>
          <t>Nmix</t>
        </is>
      </c>
      <c r="N3549" s="466" t="n">
        <v>10.9608518853866</v>
      </c>
      <c r="O3549" s="467" t="n">
        <v>0.5292219734802708</v>
      </c>
      <c r="P3549" s="468" t="n">
        <v>2000</v>
      </c>
      <c r="Q3549" s="469" t="inlineStr">
        <is>
          <t>SSB table 05281, scaled to the N content of table 10513</t>
        </is>
      </c>
      <c r="R3549" s="469" t="inlineStr">
        <is>
          <t>ok</t>
        </is>
      </c>
      <c r="S3549" s="469" t="inlineStr">
        <is>
          <t>text</t>
        </is>
      </c>
      <c r="T3549" s="476" t="inlineStr">
        <is>
          <t>Norway</t>
        </is>
      </c>
      <c r="U3549" s="475" t="inlineStr">
        <is>
          <t>N wasted</t>
        </is>
      </c>
      <c r="V3549" s="465">
        <f>(#REF!*#REF!)^2</f>
        <v/>
      </c>
    </row>
    <row r="3550" ht="16" customHeight="1">
      <c r="B3550" s="475" t="inlineStr">
        <is>
          <t>PR.SO-MP.OP</t>
        </is>
      </c>
      <c r="C3550" s="475" t="inlineStr">
        <is>
          <t>PR.SO-MP.OP-Recycling-Nmix</t>
        </is>
      </c>
      <c r="D3550" s="475" t="inlineStr">
        <is>
          <t>PR</t>
        </is>
      </c>
      <c r="E3550" s="475" t="inlineStr">
        <is>
          <t>SO</t>
        </is>
      </c>
      <c r="F3550" s="5">
        <f>VLOOKUP(E3550,'5.a Definitions'!E:F,2,FALSE)</f>
        <v/>
      </c>
      <c r="G3550" s="475" t="inlineStr">
        <is>
          <t>MP</t>
        </is>
      </c>
      <c r="H3550" s="475" t="inlineStr">
        <is>
          <t>OP</t>
        </is>
      </c>
      <c r="I3550" s="5">
        <f>VLOOKUP(H3550,'5.a Definitions'!E:F,2,FALSE)</f>
        <v/>
      </c>
      <c r="J3550" s="465" t="inlineStr">
        <is>
          <t>Recycling</t>
        </is>
      </c>
      <c r="K3550" s="465" t="inlineStr">
        <is>
          <t>recycling</t>
        </is>
      </c>
      <c r="L3550" s="465" t="inlineStr">
        <is>
          <t>reactive</t>
        </is>
      </c>
      <c r="M3550" s="465" t="inlineStr">
        <is>
          <t>Nmix</t>
        </is>
      </c>
      <c r="N3550" s="466" t="n">
        <v>1.791568077</v>
      </c>
      <c r="O3550" s="467" t="n">
        <v>0.5724945167958885</v>
      </c>
      <c r="P3550" s="468" t="n">
        <v>2000</v>
      </c>
      <c r="Q3550" s="469" t="inlineStr">
        <is>
          <t>SSB</t>
        </is>
      </c>
      <c r="R3550" s="469" t="inlineStr">
        <is>
          <t>ok</t>
        </is>
      </c>
      <c r="S3550" s="469" t="inlineStr">
        <is>
          <t>text</t>
        </is>
      </c>
      <c r="T3550" s="476" t="inlineStr">
        <is>
          <t>Norway</t>
        </is>
      </c>
      <c r="U3550" s="475" t="inlineStr">
        <is>
          <t>recycling</t>
        </is>
      </c>
      <c r="V3550" s="465">
        <f>(O3240*N3240)^2</f>
        <v/>
      </c>
    </row>
    <row r="3551" ht="16" customHeight="1">
      <c r="B3551" s="5" t="inlineStr">
        <is>
          <t>PR.SO-AG.SM</t>
        </is>
      </c>
      <c r="C3551" s="5" t="inlineStr">
        <is>
          <t>PR.SO-AG.SM-Biologically treated organic waste-Nmix</t>
        </is>
      </c>
      <c r="D3551" s="5" t="inlineStr">
        <is>
          <t>PR</t>
        </is>
      </c>
      <c r="E3551" s="5" t="inlineStr">
        <is>
          <t>SO</t>
        </is>
      </c>
      <c r="F3551" s="5">
        <f>VLOOKUP(E3551,'5.a Definitions'!E:F,2,FALSE)</f>
        <v/>
      </c>
      <c r="G3551" s="5" t="inlineStr">
        <is>
          <t>AG</t>
        </is>
      </c>
      <c r="H3551" s="5" t="inlineStr">
        <is>
          <t>SM</t>
        </is>
      </c>
      <c r="I3551" s="5">
        <f>VLOOKUP(H3551,'5.a Definitions'!E:F,2,FALSE)</f>
        <v/>
      </c>
      <c r="J3551" s="5" t="inlineStr">
        <is>
          <t>Biologically treated organic waste</t>
        </is>
      </c>
      <c r="K3551" s="5" t="inlineStr">
        <is>
          <t>biologically treated organic waste</t>
        </is>
      </c>
      <c r="L3551" s="5" t="inlineStr">
        <is>
          <t>reactive</t>
        </is>
      </c>
      <c r="M3551" s="5" t="inlineStr">
        <is>
          <t>Nmix</t>
        </is>
      </c>
      <c r="N3551" s="422" t="n">
        <v>0.7102944055944055</v>
      </c>
      <c r="O3551" s="423" t="n">
        <v>0.9252788396326972</v>
      </c>
      <c r="P3551" s="468" t="n">
        <v>2000</v>
      </c>
      <c r="Q3551" s="425" t="inlineStr">
        <is>
          <t>Filled (held at 2012): SSB tables 10513 and 12818</t>
        </is>
      </c>
      <c r="R3551" s="425" t="inlineStr">
        <is>
          <t>ok</t>
        </is>
      </c>
      <c r="S3551" s="425" t="inlineStr">
        <is>
          <t>text</t>
        </is>
      </c>
      <c r="T3551" s="426" t="inlineStr">
        <is>
          <t>Norway</t>
        </is>
      </c>
      <c r="U3551" s="5" t="inlineStr">
        <is>
          <t>recycling</t>
        </is>
      </c>
      <c r="V3551" s="5" t="n"/>
    </row>
    <row r="3552" ht="16" customHeight="1">
      <c r="B3552" s="5" t="inlineStr">
        <is>
          <t>PR.SO-PR.WW</t>
        </is>
      </c>
      <c r="C3552" s="5" t="inlineStr">
        <is>
          <t>PR.SO-PR.WW-Wastewater from landfills-Nmix</t>
        </is>
      </c>
      <c r="D3552" s="5" t="inlineStr">
        <is>
          <t>PR</t>
        </is>
      </c>
      <c r="E3552" s="5" t="inlineStr">
        <is>
          <t>SO</t>
        </is>
      </c>
      <c r="F3552" s="5">
        <f>VLOOKUP(E3552,'5.a Definitions'!E:F,2,FALSE)</f>
        <v/>
      </c>
      <c r="G3552" s="5" t="inlineStr">
        <is>
          <t>PR</t>
        </is>
      </c>
      <c r="H3552" s="5" t="inlineStr">
        <is>
          <t>WW</t>
        </is>
      </c>
      <c r="I3552" s="5">
        <f>VLOOKUP(H3552,'5.a Definitions'!E:F,2,FALSE)</f>
        <v/>
      </c>
      <c r="J3552" s="465" t="inlineStr">
        <is>
          <t xml:space="preserve"> Wastewater from landfills </t>
        </is>
      </c>
      <c r="K3552" s="465" t="inlineStr">
        <is>
          <t xml:space="preserve"> wastewater from landfills </t>
        </is>
      </c>
      <c r="L3552" s="465" t="inlineStr">
        <is>
          <t xml:space="preserve"> reactive </t>
        </is>
      </c>
      <c r="M3552" s="465" t="inlineStr">
        <is>
          <t xml:space="preserve"> Nmix </t>
        </is>
      </c>
      <c r="N3552" s="466" t="n">
        <v>1.048841205200578</v>
      </c>
      <c r="O3552" s="467" t="n">
        <v>0.4349490365517409</v>
      </c>
      <c r="P3552" s="468" t="n">
        <v>2000</v>
      </c>
      <c r="Q3552" s="469" t="inlineStr">
        <is>
          <t>Filled (extrapolated from 2011 with CRT 5.A landfill CH4)</t>
        </is>
      </c>
      <c r="R3552" s="469" t="inlineStr">
        <is>
          <t>ok</t>
        </is>
      </c>
      <c r="S3552" s="469" t="inlineStr">
        <is>
          <t xml:space="preserve"> text </t>
        </is>
      </c>
      <c r="T3552" s="426" t="inlineStr">
        <is>
          <t>Norway</t>
        </is>
      </c>
      <c r="U3552" s="465" t="inlineStr">
        <is>
          <t xml:space="preserve"> N wasted </t>
        </is>
      </c>
      <c r="V3552" s="465" t="n">
        <v>0.04</v>
      </c>
    </row>
    <row r="3553" ht="16" customHeight="1">
      <c r="B3553" s="5" t="inlineStr">
        <is>
          <t>PR.SO-HS.HS</t>
        </is>
      </c>
      <c r="C3553" s="5" t="inlineStr">
        <is>
          <t>PR.SO-HS.HS-Biologically treated organic waste-Nmix</t>
        </is>
      </c>
      <c r="D3553" s="5" t="inlineStr">
        <is>
          <t>PR</t>
        </is>
      </c>
      <c r="E3553" s="5" t="inlineStr">
        <is>
          <t>SO</t>
        </is>
      </c>
      <c r="F3553" s="5">
        <f>VLOOKUP(E3553,'5.a Definitions'!E:F,2,FALSE)</f>
        <v/>
      </c>
      <c r="G3553" s="5" t="inlineStr">
        <is>
          <t>HS</t>
        </is>
      </c>
      <c r="H3553" s="5" t="inlineStr">
        <is>
          <t>HS</t>
        </is>
      </c>
      <c r="I3553" s="5">
        <f>VLOOKUP(H3553,'5.a Definitions'!E:F,2,FALSE)</f>
        <v/>
      </c>
      <c r="J3553" s="5" t="inlineStr">
        <is>
          <t>Biologically treated organic waste</t>
        </is>
      </c>
      <c r="K3553" s="5" t="inlineStr">
        <is>
          <t>biologically treated organic waste</t>
        </is>
      </c>
      <c r="L3553" s="465" t="inlineStr">
        <is>
          <t xml:space="preserve"> reactive </t>
        </is>
      </c>
      <c r="M3553" s="465" t="inlineStr">
        <is>
          <t xml:space="preserve"> Nmix </t>
        </is>
      </c>
      <c r="N3553" s="466" t="n">
        <v>0.6450632867132866</v>
      </c>
      <c r="O3553" s="467" t="n">
        <v>0.9505476195427834</v>
      </c>
      <c r="P3553" s="468" t="n">
        <v>2000</v>
      </c>
      <c r="Q3553" s="469" t="inlineStr">
        <is>
          <t>Filled (held at 2012): SSB tables 10513 and 12818</t>
        </is>
      </c>
      <c r="R3553" s="469" t="inlineStr">
        <is>
          <t>ok</t>
        </is>
      </c>
      <c r="S3553" s="469" t="inlineStr">
        <is>
          <t xml:space="preserve"> text </t>
        </is>
      </c>
      <c r="T3553" s="426" t="inlineStr">
        <is>
          <t>Norway</t>
        </is>
      </c>
      <c r="U3553" s="5" t="inlineStr">
        <is>
          <t>recycling</t>
        </is>
      </c>
      <c r="V3553" s="465" t="n">
        <v>0.04</v>
      </c>
    </row>
    <row r="3554" ht="16" customHeight="1">
      <c r="B3554" s="5" t="inlineStr">
        <is>
          <t>PR.SO-AT.AT</t>
        </is>
      </c>
      <c r="C3554" s="5" t="inlineStr">
        <is>
          <t>PR.SO-AT.AT-Emissions-NH3</t>
        </is>
      </c>
      <c r="D3554" s="5" t="inlineStr">
        <is>
          <t>PR</t>
        </is>
      </c>
      <c r="E3554" s="5" t="inlineStr">
        <is>
          <t>SO</t>
        </is>
      </c>
      <c r="F3554" s="5">
        <f>VLOOKUP(E3554,'5.a Definitions'!E:F,2,FALSE)</f>
        <v/>
      </c>
      <c r="G3554" s="5" t="inlineStr">
        <is>
          <t>AT</t>
        </is>
      </c>
      <c r="H3554" s="5" t="inlineStr">
        <is>
          <t>AT</t>
        </is>
      </c>
      <c r="I3554" s="5">
        <f>VLOOKUP(H3554,'5.a Definitions'!E:F,2,FALSE)</f>
        <v/>
      </c>
      <c r="J3554" s="465" t="inlineStr">
        <is>
          <t xml:space="preserve"> Emissions </t>
        </is>
      </c>
      <c r="K3554" s="465" t="inlineStr">
        <is>
          <t xml:space="preserve"> solid waste emissions </t>
        </is>
      </c>
      <c r="L3554" s="465" t="inlineStr">
        <is>
          <t xml:space="preserve"> reactive </t>
        </is>
      </c>
      <c r="M3554" s="465" t="inlineStr">
        <is>
          <t xml:space="preserve"> NH3 </t>
        </is>
      </c>
      <c r="N3554" s="466" t="n">
        <v>0.188446309299</v>
      </c>
      <c r="O3554" s="467" t="n">
        <v>0.9341766553808271</v>
      </c>
      <c r="P3554" s="468" t="n">
        <v>2000</v>
      </c>
      <c r="Q3554" s="469" t="inlineStr">
        <is>
          <t>CRLTAP Inventory Submissions</t>
        </is>
      </c>
      <c r="R3554" s="469" t="inlineStr">
        <is>
          <t>ok</t>
        </is>
      </c>
      <c r="S3554" s="469" t="inlineStr">
        <is>
          <t xml:space="preserve"> text </t>
        </is>
      </c>
      <c r="T3554" s="426" t="inlineStr">
        <is>
          <t>Norway</t>
        </is>
      </c>
      <c r="U3554" s="465" t="inlineStr">
        <is>
          <t xml:space="preserve"> N wasted </t>
        </is>
      </c>
      <c r="V3554" s="465" t="n">
        <v>0.04</v>
      </c>
    </row>
    <row r="3555" ht="16" customHeight="1">
      <c r="B3555" s="5" t="inlineStr">
        <is>
          <t>PR.SO-AT.AT</t>
        </is>
      </c>
      <c r="C3555" s="5" t="inlineStr">
        <is>
          <t>PR.SO-AT.AT-Emissions-NOx</t>
        </is>
      </c>
      <c r="D3555" s="5" t="inlineStr">
        <is>
          <t>PR</t>
        </is>
      </c>
      <c r="E3555" s="5" t="inlineStr">
        <is>
          <t>SO</t>
        </is>
      </c>
      <c r="F3555" s="5">
        <f>VLOOKUP(E3555,'5.a Definitions'!E:F,2,FALSE)</f>
        <v/>
      </c>
      <c r="G3555" s="5" t="inlineStr">
        <is>
          <t>AT</t>
        </is>
      </c>
      <c r="H3555" s="5" t="inlineStr">
        <is>
          <t>AT</t>
        </is>
      </c>
      <c r="I3555" s="5">
        <f>VLOOKUP(H3555,'5.a Definitions'!E:F,2,FALSE)</f>
        <v/>
      </c>
      <c r="J3555" s="465" t="inlineStr">
        <is>
          <t xml:space="preserve"> Emissions </t>
        </is>
      </c>
      <c r="K3555" s="465" t="inlineStr">
        <is>
          <t xml:space="preserve"> solid waste emissions </t>
        </is>
      </c>
      <c r="L3555" s="465" t="inlineStr">
        <is>
          <t xml:space="preserve"> reactive </t>
        </is>
      </c>
      <c r="M3555" s="465" t="inlineStr">
        <is>
          <t xml:space="preserve"> NOx </t>
        </is>
      </c>
      <c r="N3555" s="466" t="n">
        <v>0.41501710060749</v>
      </c>
      <c r="O3555" s="467" t="n">
        <v>0.3570691086888197</v>
      </c>
      <c r="P3555" s="468" t="n">
        <v>2000</v>
      </c>
      <c r="Q3555" s="469" t="inlineStr">
        <is>
          <t>CRLTAP Inventory Submissions</t>
        </is>
      </c>
      <c r="R3555" s="469" t="inlineStr">
        <is>
          <t>ok</t>
        </is>
      </c>
      <c r="S3555" s="469" t="inlineStr">
        <is>
          <t xml:space="preserve"> text </t>
        </is>
      </c>
      <c r="T3555" s="426" t="inlineStr">
        <is>
          <t>Norway</t>
        </is>
      </c>
      <c r="U3555" s="465" t="inlineStr">
        <is>
          <t xml:space="preserve"> N wasted </t>
        </is>
      </c>
      <c r="V3555" s="465" t="n">
        <v>0.04</v>
      </c>
    </row>
    <row r="3556" ht="16" customHeight="1">
      <c r="B3556" s="5" t="inlineStr">
        <is>
          <t>PR.SO-AT.AT</t>
        </is>
      </c>
      <c r="C3556" s="5" t="inlineStr">
        <is>
          <t>PR.SO-AT.AT-Emissions-N2O</t>
        </is>
      </c>
      <c r="D3556" s="5" t="inlineStr">
        <is>
          <t>PR</t>
        </is>
      </c>
      <c r="E3556" s="5" t="inlineStr">
        <is>
          <t>SO</t>
        </is>
      </c>
      <c r="F3556" s="5">
        <f>VLOOKUP(E3556,'5.a Definitions'!E:F,2,FALSE)</f>
        <v/>
      </c>
      <c r="G3556" s="5" t="inlineStr">
        <is>
          <t>AT</t>
        </is>
      </c>
      <c r="H3556" s="5" t="inlineStr">
        <is>
          <t>AT</t>
        </is>
      </c>
      <c r="I3556" s="5">
        <f>VLOOKUP(H3556,'5.a Definitions'!E:F,2,FALSE)</f>
        <v/>
      </c>
      <c r="J3556" s="465" t="inlineStr">
        <is>
          <t xml:space="preserve"> Emissions </t>
        </is>
      </c>
      <c r="K3556" s="465" t="inlineStr">
        <is>
          <t xml:space="preserve"> solid waste emissions </t>
        </is>
      </c>
      <c r="L3556" s="465" t="inlineStr">
        <is>
          <t xml:space="preserve"> reactive </t>
        </is>
      </c>
      <c r="M3556" s="465" t="inlineStr">
        <is>
          <t xml:space="preserve"> N2O </t>
        </is>
      </c>
      <c r="N3556" s="466" t="n">
        <v>0.02168353987459812</v>
      </c>
      <c r="O3556" s="467" t="n">
        <v>1.272532052986043</v>
      </c>
      <c r="P3556" s="468" t="n">
        <v>2000</v>
      </c>
      <c r="Q3556" s="469" t="inlineStr">
        <is>
          <t>UNFCCC CRT</t>
        </is>
      </c>
      <c r="R3556" s="469" t="inlineStr">
        <is>
          <t>ok</t>
        </is>
      </c>
      <c r="S3556" s="469" t="inlineStr">
        <is>
          <t xml:space="preserve"> text </t>
        </is>
      </c>
      <c r="T3556" s="426" t="inlineStr">
        <is>
          <t>Norway</t>
        </is>
      </c>
      <c r="U3556" s="465" t="inlineStr">
        <is>
          <t xml:space="preserve"> N wasted </t>
        </is>
      </c>
      <c r="V3556" s="465" t="n">
        <v>0.04</v>
      </c>
    </row>
    <row r="3557" ht="16" customHeight="1">
      <c r="B3557" s="5" t="inlineStr">
        <is>
          <t>PR.SO-HY.SW</t>
        </is>
      </c>
      <c r="C3557" s="5" t="inlineStr">
        <is>
          <t>PR.SO-HY.SW-Leaching-Nmix</t>
        </is>
      </c>
      <c r="D3557" s="5" t="inlineStr">
        <is>
          <t>PR</t>
        </is>
      </c>
      <c r="E3557" s="5" t="inlineStr">
        <is>
          <t>SO</t>
        </is>
      </c>
      <c r="F3557" s="5">
        <f>VLOOKUP(E3557,'5.a Definitions'!E:F,2,FALSE)</f>
        <v/>
      </c>
      <c r="G3557" s="5" t="inlineStr">
        <is>
          <t>HY</t>
        </is>
      </c>
      <c r="H3557" s="5" t="inlineStr">
        <is>
          <t>SW</t>
        </is>
      </c>
      <c r="I3557" s="5">
        <f>VLOOKUP(H3557,'5.a Definitions'!E:F,2,FALSE)</f>
        <v/>
      </c>
      <c r="J3557" s="465" t="inlineStr">
        <is>
          <t xml:space="preserve"> Leaching </t>
        </is>
      </c>
      <c r="K3557" s="465" t="inlineStr">
        <is>
          <t xml:space="preserve"> solid waste leaching </t>
        </is>
      </c>
      <c r="L3557" s="465" t="inlineStr">
        <is>
          <t xml:space="preserve"> reactive </t>
        </is>
      </c>
      <c r="M3557" s="465" t="inlineStr">
        <is>
          <t xml:space="preserve"> Nmix </t>
        </is>
      </c>
      <c r="N3557" s="466" t="n">
        <v>0.8271325534321147</v>
      </c>
      <c r="O3557" s="467" t="n">
        <v>0.438198595865033</v>
      </c>
      <c r="P3557" s="468" t="n">
        <v>2000</v>
      </c>
      <c r="Q3557" s="469" t="inlineStr">
        <is>
          <t>Filled (extrapolated from 2011 with CRT 5.A landfill CH4)</t>
        </is>
      </c>
      <c r="R3557" s="469" t="inlineStr">
        <is>
          <t>ok</t>
        </is>
      </c>
      <c r="S3557" s="469" t="inlineStr">
        <is>
          <t xml:space="preserve"> text </t>
        </is>
      </c>
      <c r="T3557" s="426" t="inlineStr">
        <is>
          <t>Norway</t>
        </is>
      </c>
      <c r="U3557" s="465" t="inlineStr">
        <is>
          <t xml:space="preserve"> N wasted </t>
        </is>
      </c>
      <c r="V3557" s="465" t="n">
        <v>0.04</v>
      </c>
    </row>
    <row r="3558" ht="16" customHeight="1">
      <c r="B3558" s="5" t="inlineStr">
        <is>
          <t>PR.SO-RW.RW</t>
        </is>
      </c>
      <c r="C3558" s="5" t="inlineStr">
        <is>
          <t>PR.SO-RW.RW-Solid waste export-Nmix</t>
        </is>
      </c>
      <c r="D3558" s="5" t="inlineStr">
        <is>
          <t>PR</t>
        </is>
      </c>
      <c r="E3558" s="5" t="inlineStr">
        <is>
          <t>SO</t>
        </is>
      </c>
      <c r="F3558" s="5">
        <f>VLOOKUP(E3558,'5.a Definitions'!E:F,2,FALSE)</f>
        <v/>
      </c>
      <c r="G3558" s="5" t="inlineStr">
        <is>
          <t>RW</t>
        </is>
      </c>
      <c r="H3558" s="5" t="inlineStr">
        <is>
          <t>RW</t>
        </is>
      </c>
      <c r="I3558" s="5">
        <f>VLOOKUP(H3558,'5.a Definitions'!E:F,2,FALSE)</f>
        <v/>
      </c>
      <c r="J3558" s="465" t="inlineStr">
        <is>
          <t xml:space="preserve"> Solid waste export </t>
        </is>
      </c>
      <c r="K3558" s="465" t="inlineStr">
        <is>
          <t xml:space="preserve"> solid waste export </t>
        </is>
      </c>
      <c r="L3558" s="465" t="inlineStr">
        <is>
          <t xml:space="preserve"> reactive </t>
        </is>
      </c>
      <c r="M3558" s="465" t="inlineStr">
        <is>
          <t xml:space="preserve"> Nmix </t>
        </is>
      </c>
      <c r="N3558" s="466" t="n">
        <v>0</v>
      </c>
      <c r="O3558" s="467" t="n">
        <v>0</v>
      </c>
      <c r="P3558" s="468" t="n">
        <v>2000</v>
      </c>
      <c r="Q3558" s="469" t="inlineStr">
        <is>
          <t>SSB tab 08801</t>
        </is>
      </c>
      <c r="R3558" s="469" t="inlineStr">
        <is>
          <t>ok</t>
        </is>
      </c>
      <c r="S3558" s="469" t="inlineStr">
        <is>
          <t xml:space="preserve"> text </t>
        </is>
      </c>
      <c r="T3558" s="426" t="inlineStr">
        <is>
          <t>Norway</t>
        </is>
      </c>
      <c r="U3558" s="465" t="inlineStr">
        <is>
          <t xml:space="preserve"> N wasted </t>
        </is>
      </c>
      <c r="V3558" s="465" t="n">
        <v>0.04</v>
      </c>
    </row>
    <row r="3559" ht="16" customHeight="1">
      <c r="B3559" s="475" t="inlineStr">
        <is>
          <t>PR.SO-RW.RW</t>
        </is>
      </c>
      <c r="C3559" s="475" t="inlineStr">
        <is>
          <t xml:space="preserve">PR.SO-RW.RW-Export for recycling-Nmix </t>
        </is>
      </c>
      <c r="D3559" s="475" t="inlineStr">
        <is>
          <t>PR</t>
        </is>
      </c>
      <c r="E3559" s="475" t="inlineStr">
        <is>
          <t>SO</t>
        </is>
      </c>
      <c r="F3559" s="5">
        <f>VLOOKUP(E3559,'5.a Definitions'!E:F,2,FALSE)</f>
        <v/>
      </c>
      <c r="G3559" s="475" t="inlineStr">
        <is>
          <t>RW</t>
        </is>
      </c>
      <c r="H3559" s="475" t="inlineStr">
        <is>
          <t>RW</t>
        </is>
      </c>
      <c r="I3559" s="5">
        <f>VLOOKUP(H3559,'5.a Definitions'!E:F,2,FALSE)</f>
        <v/>
      </c>
      <c r="J3559" s="465" t="inlineStr">
        <is>
          <t>Export-for-recycling</t>
        </is>
      </c>
      <c r="K3559" s="465" t="inlineStr">
        <is>
          <t>export-for-recycling</t>
        </is>
      </c>
      <c r="L3559" s="465" t="inlineStr">
        <is>
          <t>reactive</t>
        </is>
      </c>
      <c r="M3559" s="465" t="inlineStr">
        <is>
          <t>Nmix</t>
        </is>
      </c>
      <c r="N3559" s="466" t="n">
        <v>0.7578986929999998</v>
      </c>
      <c r="O3559" s="467" t="n">
        <v>0.2066059779477331</v>
      </c>
      <c r="P3559" s="468" t="n">
        <v>2000</v>
      </c>
      <c r="Q3559" s="469" t="inlineStr">
        <is>
          <t>SSB</t>
        </is>
      </c>
      <c r="R3559" s="469" t="inlineStr">
        <is>
          <t>ok</t>
        </is>
      </c>
      <c r="S3559" s="469" t="inlineStr">
        <is>
          <t>text</t>
        </is>
      </c>
      <c r="T3559" s="476" t="inlineStr">
        <is>
          <t>Norway</t>
        </is>
      </c>
      <c r="U3559" s="475" t="inlineStr">
        <is>
          <t>recycling</t>
        </is>
      </c>
      <c r="V3559" s="465">
        <f>(O3275*N3275)^2</f>
        <v/>
      </c>
    </row>
    <row r="3560" ht="16" customHeight="1">
      <c r="B3560" s="475" t="inlineStr">
        <is>
          <t>PR.SO-RW.RW</t>
        </is>
      </c>
      <c r="C3560" s="475" t="inlineStr">
        <is>
          <t>PR.SO-RW.RW-Export for reuse-Nmix</t>
        </is>
      </c>
      <c r="D3560" s="475" t="inlineStr">
        <is>
          <t>PR</t>
        </is>
      </c>
      <c r="E3560" s="475" t="inlineStr">
        <is>
          <t>SO</t>
        </is>
      </c>
      <c r="F3560" s="5">
        <f>VLOOKUP(E3560,'5.a Definitions'!E:F,2,FALSE)</f>
        <v/>
      </c>
      <c r="G3560" s="475" t="inlineStr">
        <is>
          <t>RW</t>
        </is>
      </c>
      <c r="H3560" s="475" t="inlineStr">
        <is>
          <t>RW</t>
        </is>
      </c>
      <c r="I3560" s="5">
        <f>VLOOKUP(H3560,'5.a Definitions'!E:F,2,FALSE)</f>
        <v/>
      </c>
      <c r="J3560" s="465" t="inlineStr">
        <is>
          <t>Export-for-reuse</t>
        </is>
      </c>
      <c r="K3560" s="465" t="inlineStr">
        <is>
          <t>export-for-reuse</t>
        </is>
      </c>
      <c r="L3560" s="465" t="inlineStr">
        <is>
          <t>reactive</t>
        </is>
      </c>
      <c r="M3560" s="465" t="inlineStr">
        <is>
          <t>Nmix</t>
        </is>
      </c>
      <c r="N3560" s="466" t="n">
        <v>0.08273322999999999</v>
      </c>
      <c r="O3560" s="467" t="n">
        <v>0.2015237903971147</v>
      </c>
      <c r="P3560" s="468" t="n">
        <v>2000</v>
      </c>
      <c r="Q3560" s="469" t="inlineStr">
        <is>
          <t>SSB</t>
        </is>
      </c>
      <c r="R3560" s="469" t="inlineStr">
        <is>
          <t>ok</t>
        </is>
      </c>
      <c r="S3560" s="469" t="inlineStr">
        <is>
          <t>text</t>
        </is>
      </c>
      <c r="T3560" s="476" t="inlineStr">
        <is>
          <t>Norway</t>
        </is>
      </c>
      <c r="U3560" s="475" t="inlineStr">
        <is>
          <t>recycling</t>
        </is>
      </c>
      <c r="V3560" s="465">
        <f>(O3293*N3293)^2</f>
        <v/>
      </c>
    </row>
    <row r="3561">
      <c r="B3561" s="5" t="inlineStr">
        <is>
          <t>PR.WW-AG.SM</t>
        </is>
      </c>
      <c r="C3561" s="5" t="inlineStr">
        <is>
          <t>PR.WW-AG.SM-Sewage sludge fertilizer-Nmix</t>
        </is>
      </c>
      <c r="D3561" s="5" t="inlineStr">
        <is>
          <t>PR</t>
        </is>
      </c>
      <c r="E3561" s="5" t="inlineStr">
        <is>
          <t>WW</t>
        </is>
      </c>
      <c r="F3561" s="5">
        <f>VLOOKUP(E3561,'5.a Definitions'!E:F,2,FALSE)</f>
        <v/>
      </c>
      <c r="G3561" s="5" t="inlineStr">
        <is>
          <t>AG</t>
        </is>
      </c>
      <c r="H3561" s="5" t="inlineStr">
        <is>
          <t>SM</t>
        </is>
      </c>
      <c r="I3561" s="5">
        <f>VLOOKUP(H3561,'5.a Definitions'!E:F,2,FALSE)</f>
        <v/>
      </c>
      <c r="J3561" s="465" t="inlineStr">
        <is>
          <t xml:space="preserve"> Sewage sludge fertilizer </t>
        </is>
      </c>
      <c r="K3561" s="465" t="inlineStr">
        <is>
          <t xml:space="preserve"> sewage sludge fertilizer </t>
        </is>
      </c>
      <c r="L3561" s="465" t="inlineStr">
        <is>
          <t xml:space="preserve"> reactive </t>
        </is>
      </c>
      <c r="M3561" s="465" t="inlineStr">
        <is>
          <t xml:space="preserve"> Nmix </t>
        </is>
      </c>
      <c r="N3561" s="466" t="n">
        <v>1.8711</v>
      </c>
      <c r="O3561" s="467" t="n">
        <v>0.6332776129872021</v>
      </c>
      <c r="P3561" s="468" t="n">
        <v>2000</v>
      </c>
      <c r="Q3561" s="469" t="inlineStr">
        <is>
          <t>SSB tab 05279</t>
        </is>
      </c>
      <c r="R3561" s="469" t="inlineStr">
        <is>
          <t>ok</t>
        </is>
      </c>
      <c r="S3561" s="469" t="inlineStr">
        <is>
          <t xml:space="preserve"> text </t>
        </is>
      </c>
      <c r="T3561" s="426" t="inlineStr">
        <is>
          <t>Norway</t>
        </is>
      </c>
      <c r="U3561" s="5" t="inlineStr">
        <is>
          <t>recycling</t>
        </is>
      </c>
      <c r="V3561" s="465" t="n">
        <v>0.04</v>
      </c>
    </row>
    <row r="3562" ht="16" customHeight="1">
      <c r="B3562" s="475" t="inlineStr">
        <is>
          <t>PR.WW-HS.HS</t>
        </is>
      </c>
      <c r="C3562" s="475" t="inlineStr">
        <is>
          <t xml:space="preserve">PR.WW-HS.HS-Sewage sludge fertilizer-Nmix </t>
        </is>
      </c>
      <c r="D3562" s="475" t="inlineStr">
        <is>
          <t>PR</t>
        </is>
      </c>
      <c r="E3562" s="475" t="inlineStr">
        <is>
          <t>WW</t>
        </is>
      </c>
      <c r="F3562" s="5">
        <f>VLOOKUP(E3562,'5.a Definitions'!E:F,2,FALSE)</f>
        <v/>
      </c>
      <c r="G3562" s="475" t="inlineStr">
        <is>
          <t>HS</t>
        </is>
      </c>
      <c r="H3562" s="475" t="inlineStr">
        <is>
          <t>HS</t>
        </is>
      </c>
      <c r="I3562" s="5">
        <f>VLOOKUP(H3562,'5.a Definitions'!E:F,2,FALSE)</f>
        <v/>
      </c>
      <c r="J3562" s="465" t="inlineStr">
        <is>
          <t>Sewage sludge fertilizer</t>
        </is>
      </c>
      <c r="K3562" s="465" t="inlineStr">
        <is>
          <t>sewage sludge fertilizer</t>
        </is>
      </c>
      <c r="L3562" s="465" t="inlineStr">
        <is>
          <t>reactive</t>
        </is>
      </c>
      <c r="M3562" s="465" t="inlineStr">
        <is>
          <t>Nmix</t>
        </is>
      </c>
      <c r="N3562" s="466" t="n">
        <v>0.46305</v>
      </c>
      <c r="O3562" s="467" t="n">
        <v>0.6332776129872021</v>
      </c>
      <c r="P3562" s="468" t="n">
        <v>2000</v>
      </c>
      <c r="Q3562" s="469" t="inlineStr">
        <is>
          <t>SSB table 05279</t>
        </is>
      </c>
      <c r="R3562" s="469" t="inlineStr">
        <is>
          <t>ok</t>
        </is>
      </c>
      <c r="S3562" s="469" t="inlineStr">
        <is>
          <t>text</t>
        </is>
      </c>
      <c r="T3562" s="476" t="inlineStr">
        <is>
          <t>Norway</t>
        </is>
      </c>
      <c r="U3562" s="5" t="inlineStr">
        <is>
          <t>recycling</t>
        </is>
      </c>
      <c r="V3562" s="465">
        <f>(O3167*N3167)^2</f>
        <v/>
      </c>
    </row>
    <row r="3563" ht="16" customHeight="1">
      <c r="B3563" s="475" t="inlineStr">
        <is>
          <t>PR.WW-PR.SO</t>
        </is>
      </c>
      <c r="C3563" s="475" t="inlineStr">
        <is>
          <t xml:space="preserve">PR.WW-PR.SO-Sewage sludge landfill-Nmix </t>
        </is>
      </c>
      <c r="D3563" s="475" t="inlineStr">
        <is>
          <t>PR</t>
        </is>
      </c>
      <c r="E3563" s="475" t="inlineStr">
        <is>
          <t>WW</t>
        </is>
      </c>
      <c r="F3563" s="5">
        <f>VLOOKUP(E3563,'5.a Definitions'!E:F,2,FALSE)</f>
        <v/>
      </c>
      <c r="G3563" s="475" t="inlineStr">
        <is>
          <t>PR</t>
        </is>
      </c>
      <c r="H3563" s="475" t="inlineStr">
        <is>
          <t>SO</t>
        </is>
      </c>
      <c r="I3563" s="5">
        <f>VLOOKUP(H3563,'5.a Definitions'!E:F,2,FALSE)</f>
        <v/>
      </c>
      <c r="J3563" s="465" t="inlineStr">
        <is>
          <t>Sewage sludge landfill</t>
        </is>
      </c>
      <c r="K3563" s="465" t="inlineStr">
        <is>
          <t>sewage sludge landfill</t>
        </is>
      </c>
      <c r="L3563" s="465" t="inlineStr">
        <is>
          <t>reactive</t>
        </is>
      </c>
      <c r="M3563" s="465" t="inlineStr">
        <is>
          <t>Nmix</t>
        </is>
      </c>
      <c r="N3563" s="466" t="n">
        <v>0.6804000000000001</v>
      </c>
      <c r="O3563" s="467" t="n">
        <v>0.608795529747002</v>
      </c>
      <c r="P3563" s="468" t="n">
        <v>2000</v>
      </c>
      <c r="Q3563" s="469" t="inlineStr">
        <is>
          <t>SSB table 05279</t>
        </is>
      </c>
      <c r="R3563" s="469" t="inlineStr">
        <is>
          <t>ok</t>
        </is>
      </c>
      <c r="S3563" s="469" t="inlineStr">
        <is>
          <t>text</t>
        </is>
      </c>
      <c r="T3563" s="476" t="inlineStr">
        <is>
          <t>Norway</t>
        </is>
      </c>
      <c r="U3563" s="465" t="inlineStr">
        <is>
          <t>N wasted</t>
        </is>
      </c>
      <c r="V3563" s="465">
        <f>(#REF!*#REF!)^2</f>
        <v/>
      </c>
    </row>
    <row r="3564">
      <c r="B3564" s="5" t="inlineStr">
        <is>
          <t>PR.WW-AT.AT</t>
        </is>
      </c>
      <c r="C3564" s="5" t="inlineStr">
        <is>
          <t>PR.WW-AT.AT-Emissions-NH3</t>
        </is>
      </c>
      <c r="D3564" s="5" t="inlineStr">
        <is>
          <t>PR</t>
        </is>
      </c>
      <c r="E3564" s="5" t="inlineStr">
        <is>
          <t>WW</t>
        </is>
      </c>
      <c r="F3564" s="5">
        <f>VLOOKUP(E3564,'5.a Definitions'!E:F,2,FALSE)</f>
        <v/>
      </c>
      <c r="G3564" s="5" t="inlineStr">
        <is>
          <t>AT</t>
        </is>
      </c>
      <c r="H3564" s="5" t="inlineStr">
        <is>
          <t>AT</t>
        </is>
      </c>
      <c r="I3564" s="5">
        <f>VLOOKUP(H3564,'5.a Definitions'!E:F,2,FALSE)</f>
        <v/>
      </c>
      <c r="J3564" s="465" t="inlineStr">
        <is>
          <t xml:space="preserve"> Emissions </t>
        </is>
      </c>
      <c r="K3564" s="465" t="inlineStr">
        <is>
          <t xml:space="preserve"> wastewater emissions </t>
        </is>
      </c>
      <c r="L3564" s="465" t="inlineStr">
        <is>
          <t xml:space="preserve"> reactive </t>
        </is>
      </c>
      <c r="M3564" s="465" t="inlineStr">
        <is>
          <t xml:space="preserve"> NH3 </t>
        </is>
      </c>
      <c r="N3564" s="466" t="n">
        <v>0</v>
      </c>
      <c r="O3564" s="467" t="n">
        <v>0.5</v>
      </c>
      <c r="P3564" s="468" t="n">
        <v>2000</v>
      </c>
      <c r="Q3564" s="469" t="inlineStr">
        <is>
          <t>CRLTAP Inventory Submissions</t>
        </is>
      </c>
      <c r="R3564" s="469" t="inlineStr">
        <is>
          <t>ok</t>
        </is>
      </c>
      <c r="S3564" s="469" t="inlineStr">
        <is>
          <t xml:space="preserve"> text </t>
        </is>
      </c>
      <c r="T3564" s="426" t="inlineStr">
        <is>
          <t>Norway</t>
        </is>
      </c>
      <c r="U3564" s="465" t="inlineStr">
        <is>
          <t xml:space="preserve"> N wasted </t>
        </is>
      </c>
      <c r="V3564" s="465" t="n">
        <v>0.04</v>
      </c>
    </row>
    <row r="3565">
      <c r="B3565" s="5" t="inlineStr">
        <is>
          <t>PR.WW-AT.AT</t>
        </is>
      </c>
      <c r="C3565" s="5" t="inlineStr">
        <is>
          <t>PR.WW-AT.AT-Emissions-NOx</t>
        </is>
      </c>
      <c r="D3565" s="5" t="inlineStr">
        <is>
          <t>PR</t>
        </is>
      </c>
      <c r="E3565" s="5" t="inlineStr">
        <is>
          <t>WW</t>
        </is>
      </c>
      <c r="F3565" s="5">
        <f>VLOOKUP(E3565,'5.a Definitions'!E:F,2,FALSE)</f>
        <v/>
      </c>
      <c r="G3565" s="5" t="inlineStr">
        <is>
          <t>AT</t>
        </is>
      </c>
      <c r="H3565" s="5" t="inlineStr">
        <is>
          <t>AT</t>
        </is>
      </c>
      <c r="I3565" s="5">
        <f>VLOOKUP(H3565,'5.a Definitions'!E:F,2,FALSE)</f>
        <v/>
      </c>
      <c r="J3565" s="465" t="inlineStr">
        <is>
          <t xml:space="preserve"> Emissions </t>
        </is>
      </c>
      <c r="K3565" s="465" t="inlineStr">
        <is>
          <t xml:space="preserve"> wastewater emissions </t>
        </is>
      </c>
      <c r="L3565" s="465" t="inlineStr">
        <is>
          <t xml:space="preserve"> reactive </t>
        </is>
      </c>
      <c r="M3565" s="465" t="inlineStr">
        <is>
          <t xml:space="preserve"> NOx </t>
        </is>
      </c>
      <c r="N3565" s="466" t="n">
        <v>0</v>
      </c>
      <c r="O3565" s="467" t="n">
        <v>0.5</v>
      </c>
      <c r="P3565" s="468" t="n">
        <v>2000</v>
      </c>
      <c r="Q3565" s="469" t="inlineStr">
        <is>
          <t>CRLTAP Inventory Submissions</t>
        </is>
      </c>
      <c r="R3565" s="469" t="inlineStr">
        <is>
          <t>ok</t>
        </is>
      </c>
      <c r="S3565" s="469" t="inlineStr">
        <is>
          <t xml:space="preserve"> text </t>
        </is>
      </c>
      <c r="T3565" s="426" t="inlineStr">
        <is>
          <t>Norway</t>
        </is>
      </c>
      <c r="U3565" s="465" t="inlineStr">
        <is>
          <t xml:space="preserve"> N wasted </t>
        </is>
      </c>
      <c r="V3565" s="465" t="n">
        <v>0.04</v>
      </c>
    </row>
    <row r="3566">
      <c r="B3566" s="5" t="inlineStr">
        <is>
          <t>PR.WW-AT.AT</t>
        </is>
      </c>
      <c r="C3566" s="5" t="inlineStr">
        <is>
          <t>PR.WW-AT.AT-Emissions-N2O</t>
        </is>
      </c>
      <c r="D3566" s="5" t="inlineStr">
        <is>
          <t>PR</t>
        </is>
      </c>
      <c r="E3566" s="5" t="inlineStr">
        <is>
          <t>WW</t>
        </is>
      </c>
      <c r="F3566" s="5">
        <f>VLOOKUP(E3566,'5.a Definitions'!E:F,2,FALSE)</f>
        <v/>
      </c>
      <c r="G3566" s="5" t="inlineStr">
        <is>
          <t>AT</t>
        </is>
      </c>
      <c r="H3566" s="5" t="inlineStr">
        <is>
          <t>AT</t>
        </is>
      </c>
      <c r="I3566" s="5">
        <f>VLOOKUP(H3566,'5.a Definitions'!E:F,2,FALSE)</f>
        <v/>
      </c>
      <c r="J3566" s="465" t="inlineStr">
        <is>
          <t xml:space="preserve"> Emissions </t>
        </is>
      </c>
      <c r="K3566" s="465" t="inlineStr">
        <is>
          <t xml:space="preserve"> wastewater emissions </t>
        </is>
      </c>
      <c r="L3566" s="465" t="inlineStr">
        <is>
          <t xml:space="preserve"> reactive </t>
        </is>
      </c>
      <c r="M3566" s="465" t="inlineStr">
        <is>
          <t xml:space="preserve"> N2O </t>
        </is>
      </c>
      <c r="N3566" s="466" t="n">
        <v>0.1011677111362857</v>
      </c>
      <c r="O3566" s="467" t="n">
        <v>0.506173197401774</v>
      </c>
      <c r="P3566" s="468" t="n">
        <v>2000</v>
      </c>
      <c r="Q3566" s="469" t="inlineStr">
        <is>
          <t>UNFCCC CRT</t>
        </is>
      </c>
      <c r="R3566" s="469" t="inlineStr">
        <is>
          <t>ok</t>
        </is>
      </c>
      <c r="S3566" s="469" t="inlineStr">
        <is>
          <t xml:space="preserve"> text </t>
        </is>
      </c>
      <c r="T3566" s="426" t="inlineStr">
        <is>
          <t>Norway</t>
        </is>
      </c>
      <c r="U3566" s="465" t="inlineStr">
        <is>
          <t xml:space="preserve"> N wasted </t>
        </is>
      </c>
      <c r="V3566" s="465" t="n">
        <v>0.04</v>
      </c>
    </row>
    <row r="3567">
      <c r="B3567" s="5" t="inlineStr">
        <is>
          <t>PR.WW-AT.AT</t>
        </is>
      </c>
      <c r="C3567" s="5" t="inlineStr">
        <is>
          <t>PR.WW-AT.AT-Emissions-N2</t>
        </is>
      </c>
      <c r="D3567" s="5" t="inlineStr">
        <is>
          <t>PR</t>
        </is>
      </c>
      <c r="E3567" s="5" t="inlineStr">
        <is>
          <t>WW</t>
        </is>
      </c>
      <c r="F3567" s="5">
        <f>VLOOKUP(E3567,'5.a Definitions'!E:F,2,FALSE)</f>
        <v/>
      </c>
      <c r="G3567" s="5" t="inlineStr">
        <is>
          <t>AT</t>
        </is>
      </c>
      <c r="H3567" s="5" t="inlineStr">
        <is>
          <t>AT</t>
        </is>
      </c>
      <c r="I3567" s="5">
        <f>VLOOKUP(H3567,'5.a Definitions'!E:F,2,FALSE)</f>
        <v/>
      </c>
      <c r="J3567" s="465" t="inlineStr">
        <is>
          <t xml:space="preserve"> Emissions </t>
        </is>
      </c>
      <c r="K3567" s="465" t="inlineStr">
        <is>
          <t xml:space="preserve"> wastewater emissions </t>
        </is>
      </c>
      <c r="L3567" s="465" t="inlineStr">
        <is>
          <t xml:space="preserve"> inert </t>
        </is>
      </c>
      <c r="M3567" s="465" t="inlineStr">
        <is>
          <t xml:space="preserve"> N2 </t>
        </is>
      </c>
      <c r="N3567" s="466" t="n">
        <v>1.585694132565789</v>
      </c>
      <c r="O3567" s="467" t="n">
        <v>0.6649857469521122</v>
      </c>
      <c r="P3567" s="468" t="n">
        <v>2000</v>
      </c>
      <c r="Q3567" s="469" t="inlineStr">
        <is>
          <t>treatment plant reports (norskeutslipp.no / veas.nu)</t>
        </is>
      </c>
      <c r="R3567" s="469" t="inlineStr">
        <is>
          <t>ok</t>
        </is>
      </c>
      <c r="S3567" s="469" t="inlineStr">
        <is>
          <t xml:space="preserve"> text </t>
        </is>
      </c>
      <c r="T3567" s="426" t="inlineStr">
        <is>
          <t>Norway</t>
        </is>
      </c>
      <c r="U3567" s="465" t="inlineStr">
        <is>
          <t xml:space="preserve"> N wasted </t>
        </is>
      </c>
      <c r="V3567" s="465" t="n">
        <v>0.04</v>
      </c>
    </row>
    <row r="3568" ht="16" customHeight="1" thickBot="1">
      <c r="B3568" s="6" t="inlineStr">
        <is>
          <t>PR.WW-HY.CW</t>
        </is>
      </c>
      <c r="C3568" s="6" t="inlineStr">
        <is>
          <t>PR.WW-HY.CW-Treated wastewater discharge-Nmix</t>
        </is>
      </c>
      <c r="D3568" s="6" t="inlineStr">
        <is>
          <t>PR</t>
        </is>
      </c>
      <c r="E3568" s="6" t="inlineStr">
        <is>
          <t>WW</t>
        </is>
      </c>
      <c r="F3568" s="5">
        <f>VLOOKUP(E3568,'5.a Definitions'!E:F,2,FALSE)</f>
        <v/>
      </c>
      <c r="G3568" s="6" t="inlineStr">
        <is>
          <t>HY</t>
        </is>
      </c>
      <c r="H3568" s="6" t="inlineStr">
        <is>
          <t>CW</t>
        </is>
      </c>
      <c r="I3568" s="5">
        <f>VLOOKUP(H3568,'5.a Definitions'!E:F,2,FALSE)</f>
        <v/>
      </c>
      <c r="J3568" s="470" t="inlineStr">
        <is>
          <t xml:space="preserve"> Treated wastewater discharge </t>
        </is>
      </c>
      <c r="K3568" s="470" t="inlineStr">
        <is>
          <t xml:space="preserve"> treated wastewater to coastal water </t>
        </is>
      </c>
      <c r="L3568" s="470" t="inlineStr">
        <is>
          <t xml:space="preserve"> reactive </t>
        </is>
      </c>
      <c r="M3568" s="470" t="inlineStr">
        <is>
          <t xml:space="preserve"> Nmix </t>
        </is>
      </c>
      <c r="N3568" s="466" t="n">
        <v>17.3</v>
      </c>
      <c r="O3568" s="471" t="n">
        <v>0.3075620142046217</v>
      </c>
      <c r="P3568" s="468" t="n">
        <v>2000</v>
      </c>
      <c r="Q3568" s="472" t="inlineStr">
        <is>
          <t>SSB table 05280</t>
        </is>
      </c>
      <c r="R3568" s="469" t="inlineStr">
        <is>
          <t>ok</t>
        </is>
      </c>
      <c r="S3568" s="472" t="inlineStr">
        <is>
          <t xml:space="preserve"> text </t>
        </is>
      </c>
      <c r="T3568" s="426" t="inlineStr">
        <is>
          <t>Norway</t>
        </is>
      </c>
      <c r="U3568" s="470" t="inlineStr">
        <is>
          <t xml:space="preserve"> N wasted </t>
        </is>
      </c>
      <c r="V3568" s="470" t="n">
        <v>0.04</v>
      </c>
    </row>
    <row r="3569">
      <c r="A3569" s="489" t="inlineStr">
        <is>
          <t>Humans and Settlements</t>
        </is>
      </c>
      <c r="B3569" s="5" t="inlineStr">
        <is>
          <t>HS.HS-PR.SO</t>
        </is>
      </c>
      <c r="C3569" s="5" t="inlineStr">
        <is>
          <t>HS.HS-PR.SO-Household waste-Nmix</t>
        </is>
      </c>
      <c r="D3569" s="5" t="inlineStr">
        <is>
          <t>HS</t>
        </is>
      </c>
      <c r="E3569" s="5" t="inlineStr">
        <is>
          <t>HS</t>
        </is>
      </c>
      <c r="F3569" s="5">
        <f>VLOOKUP(E3569,'5.a Definitions'!E:F,2,FALSE)</f>
        <v/>
      </c>
      <c r="G3569" s="5" t="inlineStr">
        <is>
          <t>PR</t>
        </is>
      </c>
      <c r="H3569" s="5" t="inlineStr">
        <is>
          <t>SO</t>
        </is>
      </c>
      <c r="I3569" s="5">
        <f>VLOOKUP(H3569,'5.a Definitions'!E:F,2,FALSE)</f>
        <v/>
      </c>
      <c r="J3569" s="465" t="inlineStr">
        <is>
          <t xml:space="preserve"> Household waste </t>
        </is>
      </c>
      <c r="K3569" s="465" t="inlineStr">
        <is>
          <t xml:space="preserve"> household waste </t>
        </is>
      </c>
      <c r="L3569" s="465" t="inlineStr">
        <is>
          <t xml:space="preserve"> reactive </t>
        </is>
      </c>
      <c r="M3569" s="465" t="inlineStr">
        <is>
          <t xml:space="preserve"> Nmix </t>
        </is>
      </c>
      <c r="N3569" s="466" t="n">
        <v>19.50821297502308</v>
      </c>
      <c r="O3569" s="467" t="n">
        <v>0.3688120860442683</v>
      </c>
      <c r="P3569" s="468" t="n">
        <v>2000</v>
      </c>
      <c r="Q3569" s="469" t="inlineStr">
        <is>
          <t>SSB</t>
        </is>
      </c>
      <c r="R3569" s="469" t="inlineStr">
        <is>
          <t>ok</t>
        </is>
      </c>
      <c r="S3569" s="469" t="inlineStr">
        <is>
          <t xml:space="preserve"> text </t>
        </is>
      </c>
      <c r="T3569" s="426" t="inlineStr">
        <is>
          <t>Norway</t>
        </is>
      </c>
      <c r="U3569" s="465" t="inlineStr">
        <is>
          <t xml:space="preserve"> N wasted </t>
        </is>
      </c>
      <c r="V3569" s="465" t="n">
        <v>0.04</v>
      </c>
    </row>
    <row r="3570">
      <c r="B3570" s="5" t="inlineStr">
        <is>
          <t>HS.HS-PR.WW</t>
        </is>
      </c>
      <c r="C3570" s="5" t="inlineStr">
        <is>
          <t>HS.HS-PR.WW-Municipal wastewater-Nmix</t>
        </is>
      </c>
      <c r="D3570" s="5" t="inlineStr">
        <is>
          <t>HS</t>
        </is>
      </c>
      <c r="E3570" s="5" t="inlineStr">
        <is>
          <t>HS</t>
        </is>
      </c>
      <c r="F3570" s="5">
        <f>VLOOKUP(E3570,'5.a Definitions'!E:F,2,FALSE)</f>
        <v/>
      </c>
      <c r="G3570" s="5" t="inlineStr">
        <is>
          <t>PR</t>
        </is>
      </c>
      <c r="H3570" s="5" t="inlineStr">
        <is>
          <t>WW</t>
        </is>
      </c>
      <c r="I3570" s="5">
        <f>VLOOKUP(H3570,'5.a Definitions'!E:F,2,FALSE)</f>
        <v/>
      </c>
      <c r="J3570" s="465" t="inlineStr">
        <is>
          <t xml:space="preserve"> Municipal wastewater </t>
        </is>
      </c>
      <c r="K3570" s="465" t="inlineStr">
        <is>
          <t xml:space="preserve"> municipal wastewater </t>
        </is>
      </c>
      <c r="L3570" s="465" t="inlineStr">
        <is>
          <t xml:space="preserve"> reactive </t>
        </is>
      </c>
      <c r="M3570" s="465" t="inlineStr">
        <is>
          <t xml:space="preserve"> Nmix </t>
        </is>
      </c>
      <c r="N3570" s="466" t="n">
        <v>20.42194632</v>
      </c>
      <c r="O3570" s="467" t="n">
        <v>0.1026728061812058</v>
      </c>
      <c r="P3570" s="468" t="n">
        <v>2000</v>
      </c>
      <c r="Q3570" s="469" t="inlineStr">
        <is>
          <t>SSB table 06913</t>
        </is>
      </c>
      <c r="R3570" s="469" t="inlineStr">
        <is>
          <t>ok</t>
        </is>
      </c>
      <c r="S3570" s="469" t="inlineStr">
        <is>
          <t xml:space="preserve"> text </t>
        </is>
      </c>
      <c r="T3570" s="426" t="inlineStr">
        <is>
          <t>Norway</t>
        </is>
      </c>
      <c r="U3570" s="465" t="inlineStr">
        <is>
          <t xml:space="preserve"> N wasted </t>
        </is>
      </c>
      <c r="V3570" s="465" t="n">
        <v>0.04</v>
      </c>
    </row>
    <row r="3571" ht="16" customHeight="1">
      <c r="B3571" s="5" t="inlineStr">
        <is>
          <t>HS.HS-AT.AT</t>
        </is>
      </c>
      <c r="C3571" s="5" t="inlineStr">
        <is>
          <t>HS.HS-AT.AT-Emissions-NH3</t>
        </is>
      </c>
      <c r="D3571" s="5" t="inlineStr">
        <is>
          <t>HS</t>
        </is>
      </c>
      <c r="E3571" s="5" t="inlineStr">
        <is>
          <t>HS</t>
        </is>
      </c>
      <c r="F3571" s="5">
        <f>VLOOKUP(E3571,'5.a Definitions'!E:F,2,FALSE)</f>
        <v/>
      </c>
      <c r="G3571" s="5" t="inlineStr">
        <is>
          <t>AT</t>
        </is>
      </c>
      <c r="H3571" s="5" t="inlineStr">
        <is>
          <t>AT</t>
        </is>
      </c>
      <c r="I3571" s="5">
        <f>VLOOKUP(H3571,'5.a Definitions'!E:F,2,FALSE)</f>
        <v/>
      </c>
      <c r="J3571" s="465" t="inlineStr">
        <is>
          <t xml:space="preserve"> Emissions </t>
        </is>
      </c>
      <c r="K3571" s="465" t="inlineStr">
        <is>
          <t xml:space="preserve"> human NH3 emissions </t>
        </is>
      </c>
      <c r="L3571" s="465" t="inlineStr">
        <is>
          <t xml:space="preserve"> reactive </t>
        </is>
      </c>
      <c r="M3571" s="465" t="inlineStr">
        <is>
          <t xml:space="preserve"> NH3 </t>
        </is>
      </c>
      <c r="N3571" s="466" t="n">
        <v>0.09858476188757</v>
      </c>
      <c r="O3571" s="467" t="n">
        <v>0.16892391973477</v>
      </c>
      <c r="P3571" s="468" t="n">
        <v>2000</v>
      </c>
      <c r="Q3571" s="469" t="inlineStr">
        <is>
          <t>SSB table 07459 &amp; 05307</t>
        </is>
      </c>
      <c r="R3571" s="469" t="inlineStr">
        <is>
          <t>ok</t>
        </is>
      </c>
      <c r="S3571" s="469" t="inlineStr">
        <is>
          <t xml:space="preserve"> text </t>
        </is>
      </c>
      <c r="T3571" s="426" t="inlineStr">
        <is>
          <t>Norway</t>
        </is>
      </c>
      <c r="U3571" s="465" t="inlineStr">
        <is>
          <t xml:space="preserve"> N wasted </t>
        </is>
      </c>
      <c r="V3571" s="465" t="n">
        <v>0.04</v>
      </c>
    </row>
    <row r="3572" ht="16" customHeight="1">
      <c r="B3572" s="5" t="inlineStr">
        <is>
          <t>HS.HS-AT.AT</t>
        </is>
      </c>
      <c r="C3572" s="5" t="inlineStr">
        <is>
          <t>HS.HS-AT.AT-LUC emissions-NH3</t>
        </is>
      </c>
      <c r="D3572" s="5" t="inlineStr">
        <is>
          <t>HS</t>
        </is>
      </c>
      <c r="E3572" s="5" t="inlineStr">
        <is>
          <t>HS</t>
        </is>
      </c>
      <c r="F3572" s="5">
        <f>VLOOKUP(E3572,'5.a Definitions'!E:F,2,FALSE)</f>
        <v/>
      </c>
      <c r="G3572" s="5" t="inlineStr">
        <is>
          <t>AT</t>
        </is>
      </c>
      <c r="H3572" s="5" t="inlineStr">
        <is>
          <t>AT</t>
        </is>
      </c>
      <c r="I3572" s="5">
        <f>VLOOKUP(H3572,'5.a Definitions'!E:F,2,FALSE)</f>
        <v/>
      </c>
      <c r="J3572" s="465" t="inlineStr">
        <is>
          <t xml:space="preserve"> LUC emissions </t>
        </is>
      </c>
      <c r="K3572" s="465" t="inlineStr">
        <is>
          <t xml:space="preserve"> LUC emissions </t>
        </is>
      </c>
      <c r="L3572" s="465" t="inlineStr">
        <is>
          <t xml:space="preserve"> reactive </t>
        </is>
      </c>
      <c r="M3572" s="465" t="inlineStr">
        <is>
          <t xml:space="preserve"> NH3 </t>
        </is>
      </c>
      <c r="N3572" s="466" t="inlineStr">
        <is>
          <t>nan</t>
        </is>
      </c>
      <c r="O3572" s="467" t="n">
        <v>0.2</v>
      </c>
      <c r="P3572" s="468" t="n">
        <v>2000</v>
      </c>
      <c r="Q3572" s="469" t="inlineStr">
        <is>
          <t>no data</t>
        </is>
      </c>
      <c r="R3572" s="469" t="inlineStr">
        <is>
          <t>not done</t>
        </is>
      </c>
      <c r="S3572" s="469" t="inlineStr">
        <is>
          <t xml:space="preserve"> text </t>
        </is>
      </c>
      <c r="T3572" s="426" t="inlineStr">
        <is>
          <t>Norway</t>
        </is>
      </c>
      <c r="U3572" s="465" t="inlineStr">
        <is>
          <t xml:space="preserve"> N wasted </t>
        </is>
      </c>
      <c r="V3572" s="465" t="n">
        <v>0.04</v>
      </c>
    </row>
    <row r="3573">
      <c r="B3573" s="5" t="inlineStr">
        <is>
          <t>HS.HS-AT.AT</t>
        </is>
      </c>
      <c r="C3573" s="5" t="inlineStr">
        <is>
          <t>HS.HS-AT.AT-LUC emissions-NOx</t>
        </is>
      </c>
      <c r="D3573" s="5" t="inlineStr">
        <is>
          <t>HS</t>
        </is>
      </c>
      <c r="E3573" s="5" t="inlineStr">
        <is>
          <t>HS</t>
        </is>
      </c>
      <c r="F3573" s="5">
        <f>VLOOKUP(E3573,'5.a Definitions'!E:F,2,FALSE)</f>
        <v/>
      </c>
      <c r="G3573" s="5" t="inlineStr">
        <is>
          <t>AT</t>
        </is>
      </c>
      <c r="H3573" s="5" t="inlineStr">
        <is>
          <t>AT</t>
        </is>
      </c>
      <c r="I3573" s="5">
        <f>VLOOKUP(H3573,'5.a Definitions'!E:F,2,FALSE)</f>
        <v/>
      </c>
      <c r="J3573" s="465" t="inlineStr">
        <is>
          <t xml:space="preserve"> LUC emissions </t>
        </is>
      </c>
      <c r="K3573" s="465" t="inlineStr">
        <is>
          <t xml:space="preserve"> LUC emissions </t>
        </is>
      </c>
      <c r="L3573" s="465" t="inlineStr">
        <is>
          <t xml:space="preserve"> reactive </t>
        </is>
      </c>
      <c r="M3573" s="465" t="inlineStr">
        <is>
          <t xml:space="preserve"> NOx </t>
        </is>
      </c>
      <c r="N3573" s="466" t="inlineStr">
        <is>
          <t>nan</t>
        </is>
      </c>
      <c r="O3573" s="467" t="n">
        <v>0.2</v>
      </c>
      <c r="P3573" s="468" t="n">
        <v>2000</v>
      </c>
      <c r="Q3573" s="469" t="inlineStr">
        <is>
          <t>no data</t>
        </is>
      </c>
      <c r="R3573" s="469" t="inlineStr">
        <is>
          <t>not done</t>
        </is>
      </c>
      <c r="S3573" s="469" t="inlineStr">
        <is>
          <t xml:space="preserve"> text </t>
        </is>
      </c>
      <c r="T3573" s="426" t="inlineStr">
        <is>
          <t>Norway</t>
        </is>
      </c>
      <c r="U3573" s="465" t="inlineStr">
        <is>
          <t xml:space="preserve"> N wasted </t>
        </is>
      </c>
      <c r="V3573" s="465" t="n">
        <v>0.04</v>
      </c>
    </row>
    <row r="3574">
      <c r="B3574" s="5" t="inlineStr">
        <is>
          <t>HS.HS-AT.AT</t>
        </is>
      </c>
      <c r="C3574" s="5" t="inlineStr">
        <is>
          <t>HS.HS-AT.AT-LUC emissions-N2O</t>
        </is>
      </c>
      <c r="D3574" s="5" t="inlineStr">
        <is>
          <t>HS</t>
        </is>
      </c>
      <c r="E3574" s="5" t="inlineStr">
        <is>
          <t>HS</t>
        </is>
      </c>
      <c r="F3574" s="5">
        <f>VLOOKUP(E3574,'5.a Definitions'!E:F,2,FALSE)</f>
        <v/>
      </c>
      <c r="G3574" s="5" t="inlineStr">
        <is>
          <t>AT</t>
        </is>
      </c>
      <c r="H3574" s="5" t="inlineStr">
        <is>
          <t>AT</t>
        </is>
      </c>
      <c r="I3574" s="5">
        <f>VLOOKUP(H3574,'5.a Definitions'!E:F,2,FALSE)</f>
        <v/>
      </c>
      <c r="J3574" s="465" t="inlineStr">
        <is>
          <t xml:space="preserve"> LUC emissions </t>
        </is>
      </c>
      <c r="K3574" s="465" t="inlineStr">
        <is>
          <t xml:space="preserve"> LUC emissions </t>
        </is>
      </c>
      <c r="L3574" s="465" t="inlineStr">
        <is>
          <t xml:space="preserve"> reactive </t>
        </is>
      </c>
      <c r="M3574" s="465" t="inlineStr">
        <is>
          <t xml:space="preserve"> N2O </t>
        </is>
      </c>
      <c r="N3574" s="466" t="n">
        <v>0.08187309646078716</v>
      </c>
      <c r="O3574" s="467" t="n">
        <v>1.261544563046772</v>
      </c>
      <c r="P3574" s="468" t="n">
        <v>2000</v>
      </c>
      <c r="Q3574" s="469" t="inlineStr">
        <is>
          <t>UNFCCC CRT</t>
        </is>
      </c>
      <c r="R3574" s="469" t="inlineStr">
        <is>
          <t>ok</t>
        </is>
      </c>
      <c r="S3574" s="469" t="inlineStr">
        <is>
          <t xml:space="preserve"> text </t>
        </is>
      </c>
      <c r="T3574" s="426" t="inlineStr">
        <is>
          <t>Norway</t>
        </is>
      </c>
      <c r="U3574" s="465" t="inlineStr">
        <is>
          <t xml:space="preserve"> N wasted </t>
        </is>
      </c>
      <c r="V3574" s="465" t="n">
        <v>0.04</v>
      </c>
    </row>
    <row r="3575">
      <c r="B3575" s="5" t="inlineStr">
        <is>
          <t>HS.HS-HY.SW</t>
        </is>
      </c>
      <c r="C3575" s="5" t="inlineStr">
        <is>
          <t>HS.HS-HY.SW-Untreated wastewater-Nmix</t>
        </is>
      </c>
      <c r="D3575" s="5" t="inlineStr">
        <is>
          <t>HS</t>
        </is>
      </c>
      <c r="E3575" s="5" t="inlineStr">
        <is>
          <t>HS</t>
        </is>
      </c>
      <c r="F3575" s="5">
        <f>VLOOKUP(E3575,'5.a Definitions'!E:F,2,FALSE)</f>
        <v/>
      </c>
      <c r="G3575" s="5" t="inlineStr">
        <is>
          <t>HY</t>
        </is>
      </c>
      <c r="H3575" s="5" t="inlineStr">
        <is>
          <t>SW</t>
        </is>
      </c>
      <c r="I3575" s="5">
        <f>VLOOKUP(H3575,'5.a Definitions'!E:F,2,FALSE)</f>
        <v/>
      </c>
      <c r="J3575" s="465" t="inlineStr">
        <is>
          <t xml:space="preserve"> Untreated wastewater </t>
        </is>
      </c>
      <c r="K3575" s="465" t="inlineStr">
        <is>
          <t xml:space="preserve"> untreated wastewater to groundwater </t>
        </is>
      </c>
      <c r="L3575" s="465" t="inlineStr">
        <is>
          <t xml:space="preserve"> reactive </t>
        </is>
      </c>
      <c r="M3575" s="465" t="inlineStr">
        <is>
          <t xml:space="preserve"> Nmix </t>
        </is>
      </c>
      <c r="N3575" s="466" t="n">
        <v>0</v>
      </c>
      <c r="O3575" s="467" t="n">
        <v>10</v>
      </c>
      <c r="P3575" s="468" t="n">
        <v>2000</v>
      </c>
      <c r="Q3575" s="469" t="inlineStr">
        <is>
          <t>neglected</t>
        </is>
      </c>
      <c r="R3575" s="469" t="inlineStr">
        <is>
          <t>ok</t>
        </is>
      </c>
      <c r="S3575" s="469" t="inlineStr">
        <is>
          <t xml:space="preserve"> text </t>
        </is>
      </c>
      <c r="T3575" s="426" t="inlineStr">
        <is>
          <t>Norway</t>
        </is>
      </c>
      <c r="U3575" s="465" t="inlineStr">
        <is>
          <t xml:space="preserve"> N wasted </t>
        </is>
      </c>
      <c r="V3575" s="465" t="n">
        <v>0.04</v>
      </c>
    </row>
    <row r="3576">
      <c r="B3576" s="475" t="inlineStr">
        <is>
          <t>HS.HS-HY.SW</t>
        </is>
      </c>
      <c r="C3576" s="475" t="inlineStr">
        <is>
          <t>HS.HS-HY.SW-Overland flow-Nmix</t>
        </is>
      </c>
      <c r="D3576" s="475" t="inlineStr">
        <is>
          <t>HS</t>
        </is>
      </c>
      <c r="E3576" s="475" t="inlineStr">
        <is>
          <t>HS</t>
        </is>
      </c>
      <c r="F3576" s="5">
        <f>VLOOKUP(E3576,'5.a Definitions'!E:F,2,FALSE)</f>
        <v/>
      </c>
      <c r="G3576" s="475" t="inlineStr">
        <is>
          <t>HY</t>
        </is>
      </c>
      <c r="H3576" s="475" t="inlineStr">
        <is>
          <t>SW</t>
        </is>
      </c>
      <c r="I3576" s="5">
        <f>VLOOKUP(H3576,'5.a Definitions'!E:F,2,FALSE)</f>
        <v/>
      </c>
      <c r="J3576" s="465" t="inlineStr">
        <is>
          <t>Overland flow</t>
        </is>
      </c>
      <c r="K3576" s="465" t="inlineStr">
        <is>
          <t>overland flow</t>
        </is>
      </c>
      <c r="L3576" s="465" t="inlineStr">
        <is>
          <t>reactive</t>
        </is>
      </c>
      <c r="M3576" s="465" t="inlineStr">
        <is>
          <t>Nmix</t>
        </is>
      </c>
      <c r="N3576" s="466" t="n">
        <v>6.8826</v>
      </c>
      <c r="O3576" s="467" t="n">
        <v>1.063024463888379</v>
      </c>
      <c r="P3576" s="468" t="n">
        <v>2000</v>
      </c>
      <c r="Q3576" s="469" t="inlineStr">
        <is>
          <t>Filled (held flat at the TEOTIL3 level; TEOTIL2 urban is constant): NIVA TEOTIL2, bias-corrected to TEOTIL3</t>
        </is>
      </c>
      <c r="R3576" s="469" t="inlineStr">
        <is>
          <t>ok</t>
        </is>
      </c>
      <c r="S3576" s="469" t="inlineStr">
        <is>
          <t>text</t>
        </is>
      </c>
      <c r="T3576" s="476" t="inlineStr">
        <is>
          <t>Norway</t>
        </is>
      </c>
      <c r="U3576" s="465" t="inlineStr">
        <is>
          <t>N wasted</t>
        </is>
      </c>
      <c r="V3576" s="465">
        <f>(O3206*N3206)^2</f>
        <v/>
      </c>
    </row>
    <row r="3577" ht="16" customHeight="1" thickBot="1">
      <c r="B3577" s="6" t="inlineStr">
        <is>
          <t>HS.HS-HY.CW</t>
        </is>
      </c>
      <c r="C3577" s="6" t="inlineStr">
        <is>
          <t>HS.HS-HY.CW-Untreated wastewater-Nmix</t>
        </is>
      </c>
      <c r="D3577" s="6" t="inlineStr">
        <is>
          <t>HS</t>
        </is>
      </c>
      <c r="E3577" s="6" t="inlineStr">
        <is>
          <t>HS</t>
        </is>
      </c>
      <c r="F3577" s="5">
        <f>VLOOKUP(E3577,'5.a Definitions'!E:F,2,FALSE)</f>
        <v/>
      </c>
      <c r="G3577" s="6" t="inlineStr">
        <is>
          <t>HY</t>
        </is>
      </c>
      <c r="H3577" s="6" t="inlineStr">
        <is>
          <t>CW</t>
        </is>
      </c>
      <c r="I3577" s="5">
        <f>VLOOKUP(H3577,'5.a Definitions'!E:F,2,FALSE)</f>
        <v/>
      </c>
      <c r="J3577" s="470" t="inlineStr">
        <is>
          <t xml:space="preserve"> Untreated wastewater </t>
        </is>
      </c>
      <c r="K3577" s="470" t="inlineStr">
        <is>
          <t xml:space="preserve"> untreated wastewater to coastal water </t>
        </is>
      </c>
      <c r="L3577" s="470" t="inlineStr">
        <is>
          <t xml:space="preserve"> reactive </t>
        </is>
      </c>
      <c r="M3577" s="470" t="inlineStr">
        <is>
          <t xml:space="preserve"> Nmix </t>
        </is>
      </c>
      <c r="N3577" s="466" t="n">
        <v>0</v>
      </c>
      <c r="O3577" s="471" t="n">
        <v>10</v>
      </c>
      <c r="P3577" s="468" t="n">
        <v>2000</v>
      </c>
      <c r="Q3577" s="472" t="inlineStr">
        <is>
          <t>neglected</t>
        </is>
      </c>
      <c r="R3577" s="469" t="inlineStr">
        <is>
          <t>ok</t>
        </is>
      </c>
      <c r="S3577" s="472" t="inlineStr">
        <is>
          <t xml:space="preserve"> text </t>
        </is>
      </c>
      <c r="T3577" s="426" t="inlineStr">
        <is>
          <t>Norway</t>
        </is>
      </c>
      <c r="U3577" s="470" t="inlineStr">
        <is>
          <t xml:space="preserve"> N wasted </t>
        </is>
      </c>
      <c r="V3577" s="470" t="n">
        <v>0.04</v>
      </c>
    </row>
    <row r="3578" ht="16" customHeight="1" thickBot="1">
      <c r="A3578" s="492" t="inlineStr">
        <is>
          <t>Atmosphere</t>
        </is>
      </c>
      <c r="B3578" s="5" t="inlineStr">
        <is>
          <t>AT.AT-MP.OP</t>
        </is>
      </c>
      <c r="C3578" s="5" t="inlineStr">
        <is>
          <t>AT.AT-MP.OP-Ammonia synthesis N2 fixation-N2</t>
        </is>
      </c>
      <c r="D3578" s="5" t="inlineStr">
        <is>
          <t>AT</t>
        </is>
      </c>
      <c r="E3578" s="5" t="inlineStr">
        <is>
          <t>AT</t>
        </is>
      </c>
      <c r="F3578" s="5">
        <f>VLOOKUP(E3578,'5.a Definitions'!E:F,2,FALSE)</f>
        <v/>
      </c>
      <c r="G3578" s="5" t="inlineStr">
        <is>
          <t>MP</t>
        </is>
      </c>
      <c r="H3578" s="5" t="inlineStr">
        <is>
          <t>OP</t>
        </is>
      </c>
      <c r="I3578" s="5">
        <f>VLOOKUP(H3578,'5.a Definitions'!E:F,2,FALSE)</f>
        <v/>
      </c>
      <c r="J3578" s="465" t="inlineStr">
        <is>
          <t xml:space="preserve"> Ammonia synthesis N2 fixation </t>
        </is>
      </c>
      <c r="K3578" s="465" t="inlineStr">
        <is>
          <t xml:space="preserve"> ammonia synthesis N2 fixation </t>
        </is>
      </c>
      <c r="L3578" s="465" t="inlineStr">
        <is>
          <t xml:space="preserve"> inert </t>
        </is>
      </c>
      <c r="M3578" s="465" t="inlineStr">
        <is>
          <t xml:space="preserve"> N2 </t>
        </is>
      </c>
      <c r="N3578" s="466" t="n">
        <v>234.2432099103333</v>
      </c>
      <c r="O3578" s="467" t="n">
        <v>0.7370800892063177</v>
      </c>
      <c r="P3578" s="468" t="n">
        <v>2000</v>
      </c>
      <c r="Q3578" s="469" t="inlineStr">
        <is>
          <t>FAOSTAT Fertilizer by nutrient + SSB (3-year moving average)</t>
        </is>
      </c>
      <c r="R3578" s="469" t="inlineStr">
        <is>
          <t>ok</t>
        </is>
      </c>
      <c r="S3578" s="469" t="inlineStr">
        <is>
          <t xml:space="preserve"> text </t>
        </is>
      </c>
      <c r="T3578" s="426" t="inlineStr">
        <is>
          <t>Norway</t>
        </is>
      </c>
      <c r="U3578" s="465" t="inlineStr">
        <is>
          <t xml:space="preserve"> - </t>
        </is>
      </c>
      <c r="V3578" s="465" t="n">
        <v>0.04</v>
      </c>
    </row>
    <row r="3579" ht="16" customHeight="1">
      <c r="B3579" s="5" t="inlineStr">
        <is>
          <t>AT.AT-AG.SM</t>
        </is>
      </c>
      <c r="C3579" s="5" t="inlineStr">
        <is>
          <t>AT.AT-AG.SM-Deposition-OXN</t>
        </is>
      </c>
      <c r="D3579" s="5" t="inlineStr">
        <is>
          <t>AT</t>
        </is>
      </c>
      <c r="E3579" s="5" t="inlineStr">
        <is>
          <t>AT</t>
        </is>
      </c>
      <c r="F3579" s="5">
        <f>VLOOKUP(E3579,'5.a Definitions'!E:F,2,FALSE)</f>
        <v/>
      </c>
      <c r="G3579" s="5" t="inlineStr">
        <is>
          <t>AG</t>
        </is>
      </c>
      <c r="H3579" s="5" t="inlineStr">
        <is>
          <t>SM</t>
        </is>
      </c>
      <c r="I3579" s="5">
        <f>VLOOKUP(H3579,'5.a Definitions'!E:F,2,FALSE)</f>
        <v/>
      </c>
      <c r="J3579" s="465" t="inlineStr">
        <is>
          <t xml:space="preserve"> Deposition </t>
        </is>
      </c>
      <c r="K3579" s="465" t="inlineStr">
        <is>
          <t xml:space="preserve"> deposition to agricultural soils </t>
        </is>
      </c>
      <c r="L3579" s="465" t="inlineStr">
        <is>
          <t xml:space="preserve"> reactive </t>
        </is>
      </c>
      <c r="M3579" s="465" t="inlineStr">
        <is>
          <t xml:space="preserve"> OXN </t>
        </is>
      </c>
      <c r="N3579" s="466" t="n">
        <v>3.457031150190385</v>
      </c>
      <c r="O3579" s="467" t="n">
        <v>0.3766115071511001</v>
      </c>
      <c r="P3579" s="468" t="n">
        <v>2000</v>
      </c>
      <c r="Q3579" s="469" t="inlineStr">
        <is>
          <t>NILU and geodata.no</t>
        </is>
      </c>
      <c r="R3579" s="469" t="inlineStr">
        <is>
          <t>ok</t>
        </is>
      </c>
      <c r="S3579" s="469" t="inlineStr">
        <is>
          <t xml:space="preserve"> text </t>
        </is>
      </c>
      <c r="T3579" s="426" t="inlineStr">
        <is>
          <t>Norway</t>
        </is>
      </c>
      <c r="U3579" s="465" t="inlineStr">
        <is>
          <t xml:space="preserve"> - </t>
        </is>
      </c>
      <c r="V3579" s="465" t="n">
        <v>0.04</v>
      </c>
    </row>
    <row r="3580" ht="16" customHeight="1">
      <c r="B3580" s="5" t="inlineStr">
        <is>
          <t>AT.AT-AG.SM</t>
        </is>
      </c>
      <c r="C3580" s="5" t="inlineStr">
        <is>
          <t>AT.AT-AG.SM-Deposition-RDN</t>
        </is>
      </c>
      <c r="D3580" s="5" t="inlineStr">
        <is>
          <t>AT</t>
        </is>
      </c>
      <c r="E3580" s="5" t="inlineStr">
        <is>
          <t>AT</t>
        </is>
      </c>
      <c r="F3580" s="5">
        <f>VLOOKUP(E3580,'5.a Definitions'!E:F,2,FALSE)</f>
        <v/>
      </c>
      <c r="G3580" s="5" t="inlineStr">
        <is>
          <t>AG</t>
        </is>
      </c>
      <c r="H3580" s="5" t="inlineStr">
        <is>
          <t>SM</t>
        </is>
      </c>
      <c r="I3580" s="5">
        <f>VLOOKUP(H3580,'5.a Definitions'!E:F,2,FALSE)</f>
        <v/>
      </c>
      <c r="J3580" s="465" t="inlineStr">
        <is>
          <t xml:space="preserve"> Deposition </t>
        </is>
      </c>
      <c r="K3580" s="465" t="inlineStr">
        <is>
          <t xml:space="preserve"> deposition to agricultural soils </t>
        </is>
      </c>
      <c r="L3580" s="465" t="inlineStr">
        <is>
          <t xml:space="preserve"> reactive </t>
        </is>
      </c>
      <c r="M3580" s="465" t="inlineStr">
        <is>
          <t xml:space="preserve"> RDN </t>
        </is>
      </c>
      <c r="N3580" s="466" t="n">
        <v>3.179394338446073</v>
      </c>
      <c r="O3580" s="467" t="n">
        <v>0.3766115071511001</v>
      </c>
      <c r="P3580" s="468" t="n">
        <v>2000</v>
      </c>
      <c r="Q3580" s="469" t="inlineStr">
        <is>
          <t>NILU and geodata.no</t>
        </is>
      </c>
      <c r="R3580" s="469" t="inlineStr">
        <is>
          <t>ok</t>
        </is>
      </c>
      <c r="S3580" s="469" t="inlineStr">
        <is>
          <t xml:space="preserve"> text </t>
        </is>
      </c>
      <c r="T3580" s="426" t="inlineStr">
        <is>
          <t>Norway</t>
        </is>
      </c>
      <c r="U3580" s="465" t="inlineStr">
        <is>
          <t xml:space="preserve"> - </t>
        </is>
      </c>
      <c r="V3580" s="465" t="n">
        <v>0.04</v>
      </c>
    </row>
    <row r="3581" ht="16" customHeight="1">
      <c r="B3581" s="5" t="inlineStr">
        <is>
          <t>AT.AT-AG.SM</t>
        </is>
      </c>
      <c r="C3581" s="5" t="inlineStr">
        <is>
          <t>AT.AT-AG.SM-Biological N2 fixation-N2</t>
        </is>
      </c>
      <c r="D3581" s="5" t="inlineStr">
        <is>
          <t>AT</t>
        </is>
      </c>
      <c r="E3581" s="5" t="inlineStr">
        <is>
          <t>AT</t>
        </is>
      </c>
      <c r="F3581" s="5">
        <f>VLOOKUP(E3581,'5.a Definitions'!E:F,2,FALSE)</f>
        <v/>
      </c>
      <c r="G3581" s="5" t="inlineStr">
        <is>
          <t>AG</t>
        </is>
      </c>
      <c r="H3581" s="5" t="inlineStr">
        <is>
          <t>SM</t>
        </is>
      </c>
      <c r="I3581" s="5">
        <f>VLOOKUP(H3581,'5.a Definitions'!E:F,2,FALSE)</f>
        <v/>
      </c>
      <c r="J3581" s="465" t="inlineStr">
        <is>
          <t xml:space="preserve"> Biological N2 fixation </t>
        </is>
      </c>
      <c r="K3581" s="465" t="inlineStr">
        <is>
          <t xml:space="preserve"> N2 fixation agriculture </t>
        </is>
      </c>
      <c r="L3581" s="465" t="inlineStr">
        <is>
          <t xml:space="preserve"> inert </t>
        </is>
      </c>
      <c r="M3581" s="465" t="inlineStr">
        <is>
          <t xml:space="preserve"> N2 </t>
        </is>
      </c>
      <c r="N3581" s="466" t="n">
        <v>12</v>
      </c>
      <c r="O3581" s="467" t="n">
        <v>0.3241098063913839</v>
      </c>
      <c r="P3581" s="468" t="n">
        <v>2000</v>
      </c>
      <c r="Q3581" s="469" t="inlineStr">
        <is>
          <t>Bechmann et al. (2023)</t>
        </is>
      </c>
      <c r="R3581" s="469" t="inlineStr">
        <is>
          <t>ok</t>
        </is>
      </c>
      <c r="S3581" s="469" t="inlineStr">
        <is>
          <t xml:space="preserve"> text </t>
        </is>
      </c>
      <c r="T3581" s="426" t="inlineStr">
        <is>
          <t>Norway</t>
        </is>
      </c>
      <c r="U3581" s="465" t="inlineStr">
        <is>
          <t xml:space="preserve"> - </t>
        </is>
      </c>
      <c r="V3581" s="465" t="n">
        <v>0.04</v>
      </c>
    </row>
    <row r="3582" ht="16" customHeight="1">
      <c r="B3582" s="5" t="inlineStr">
        <is>
          <t>AT.AT-FS.FO</t>
        </is>
      </c>
      <c r="C3582" s="5" t="inlineStr">
        <is>
          <t>AT.AT-FS.FO-Deposition-OXN</t>
        </is>
      </c>
      <c r="D3582" s="5" t="inlineStr">
        <is>
          <t>AT</t>
        </is>
      </c>
      <c r="E3582" s="5" t="inlineStr">
        <is>
          <t>AT</t>
        </is>
      </c>
      <c r="F3582" s="5">
        <f>VLOOKUP(E3582,'5.a Definitions'!E:F,2,FALSE)</f>
        <v/>
      </c>
      <c r="G3582" s="5" t="inlineStr">
        <is>
          <t>FS</t>
        </is>
      </c>
      <c r="H3582" s="5" t="inlineStr">
        <is>
          <t>FO</t>
        </is>
      </c>
      <c r="I3582" s="5">
        <f>VLOOKUP(H3582,'5.a Definitions'!E:F,2,FALSE)</f>
        <v/>
      </c>
      <c r="J3582" s="465" t="inlineStr">
        <is>
          <t xml:space="preserve"> Deposition </t>
        </is>
      </c>
      <c r="K3582" s="465" t="inlineStr">
        <is>
          <t xml:space="preserve"> deposition to forests </t>
        </is>
      </c>
      <c r="L3582" s="465" t="inlineStr">
        <is>
          <t xml:space="preserve"> reactive </t>
        </is>
      </c>
      <c r="M3582" s="465" t="inlineStr">
        <is>
          <t xml:space="preserve"> OXN </t>
        </is>
      </c>
      <c r="N3582" s="466" t="n">
        <v>29.88982023797268</v>
      </c>
      <c r="O3582" s="467" t="n">
        <v>0.3766115071511001</v>
      </c>
      <c r="P3582" s="468" t="n">
        <v>2000</v>
      </c>
      <c r="Q3582" s="469" t="inlineStr">
        <is>
          <t>NILU and geodata.no</t>
        </is>
      </c>
      <c r="R3582" s="469" t="inlineStr">
        <is>
          <t>ok</t>
        </is>
      </c>
      <c r="S3582" s="469" t="inlineStr">
        <is>
          <t xml:space="preserve"> text </t>
        </is>
      </c>
      <c r="T3582" s="426" t="inlineStr">
        <is>
          <t>Norway</t>
        </is>
      </c>
      <c r="U3582" s="465" t="inlineStr">
        <is>
          <t xml:space="preserve"> - </t>
        </is>
      </c>
      <c r="V3582" s="465" t="n">
        <v>0.04</v>
      </c>
    </row>
    <row r="3583" ht="16" customHeight="1">
      <c r="B3583" s="5" t="inlineStr">
        <is>
          <t>AT.AT-FS.FO</t>
        </is>
      </c>
      <c r="C3583" s="5" t="inlineStr">
        <is>
          <t>AT.AT-FS.FO-Deposition-RDN</t>
        </is>
      </c>
      <c r="D3583" s="5" t="inlineStr">
        <is>
          <t>AT</t>
        </is>
      </c>
      <c r="E3583" s="5" t="inlineStr">
        <is>
          <t>AT</t>
        </is>
      </c>
      <c r="F3583" s="5">
        <f>VLOOKUP(E3583,'5.a Definitions'!E:F,2,FALSE)</f>
        <v/>
      </c>
      <c r="G3583" s="5" t="inlineStr">
        <is>
          <t>FS</t>
        </is>
      </c>
      <c r="H3583" s="5" t="inlineStr">
        <is>
          <t>FO</t>
        </is>
      </c>
      <c r="I3583" s="5">
        <f>VLOOKUP(H3583,'5.a Definitions'!E:F,2,FALSE)</f>
        <v/>
      </c>
      <c r="J3583" s="465" t="inlineStr">
        <is>
          <t xml:space="preserve"> Deposition </t>
        </is>
      </c>
      <c r="K3583" s="465" t="inlineStr">
        <is>
          <t xml:space="preserve"> deposition to forests </t>
        </is>
      </c>
      <c r="L3583" s="465" t="inlineStr">
        <is>
          <t xml:space="preserve"> reactive </t>
        </is>
      </c>
      <c r="M3583" s="465" t="inlineStr">
        <is>
          <t xml:space="preserve"> RDN </t>
        </is>
      </c>
      <c r="N3583" s="466" t="n">
        <v>28.39767440259556</v>
      </c>
      <c r="O3583" s="467" t="n">
        <v>0.3766115071511001</v>
      </c>
      <c r="P3583" s="468" t="n">
        <v>2000</v>
      </c>
      <c r="Q3583" s="469" t="inlineStr">
        <is>
          <t>NILU and geodata.no</t>
        </is>
      </c>
      <c r="R3583" s="469" t="inlineStr">
        <is>
          <t>ok</t>
        </is>
      </c>
      <c r="S3583" s="469" t="inlineStr">
        <is>
          <t xml:space="preserve"> text </t>
        </is>
      </c>
      <c r="T3583" s="426" t="inlineStr">
        <is>
          <t>Norway</t>
        </is>
      </c>
      <c r="U3583" s="465" t="inlineStr">
        <is>
          <t xml:space="preserve"> - </t>
        </is>
      </c>
      <c r="V3583" s="465" t="n">
        <v>0.04</v>
      </c>
    </row>
    <row r="3584" ht="16" customHeight="1">
      <c r="B3584" s="5" t="inlineStr">
        <is>
          <t>AT.AT-FS.FO</t>
        </is>
      </c>
      <c r="C3584" s="5" t="inlineStr">
        <is>
          <t>AT.AT-FS.FO-N2 fixation-N2</t>
        </is>
      </c>
      <c r="D3584" s="5" t="inlineStr">
        <is>
          <t>AT</t>
        </is>
      </c>
      <c r="E3584" s="5" t="inlineStr">
        <is>
          <t>AT</t>
        </is>
      </c>
      <c r="F3584" s="5">
        <f>VLOOKUP(E3584,'5.a Definitions'!E:F,2,FALSE)</f>
        <v/>
      </c>
      <c r="G3584" s="5" t="inlineStr">
        <is>
          <t>FS</t>
        </is>
      </c>
      <c r="H3584" s="5" t="inlineStr">
        <is>
          <t>FO</t>
        </is>
      </c>
      <c r="I3584" s="5">
        <f>VLOOKUP(H3584,'5.a Definitions'!E:F,2,FALSE)</f>
        <v/>
      </c>
      <c r="J3584" s="465" t="inlineStr">
        <is>
          <t xml:space="preserve"> N2 fixation </t>
        </is>
      </c>
      <c r="K3584" s="465" t="inlineStr">
        <is>
          <t xml:space="preserve"> N2 fixation forests </t>
        </is>
      </c>
      <c r="L3584" s="465" t="inlineStr">
        <is>
          <t xml:space="preserve"> inert </t>
        </is>
      </c>
      <c r="M3584" s="465" t="inlineStr">
        <is>
          <t xml:space="preserve"> N2 </t>
        </is>
      </c>
      <c r="N3584" s="466" t="n">
        <v>18</v>
      </c>
      <c r="O3584" s="467" t="n">
        <v>0.5019089907080868</v>
      </c>
      <c r="P3584" s="468" t="n">
        <v>2000</v>
      </c>
      <c r="Q3584" s="469" t="inlineStr">
        <is>
          <t>Moldan (2025) and SSB</t>
        </is>
      </c>
      <c r="R3584" s="469" t="inlineStr">
        <is>
          <t>ok</t>
        </is>
      </c>
      <c r="S3584" s="469" t="inlineStr">
        <is>
          <t xml:space="preserve"> text </t>
        </is>
      </c>
      <c r="T3584" s="426" t="inlineStr">
        <is>
          <t>Norway</t>
        </is>
      </c>
      <c r="U3584" s="465" t="inlineStr">
        <is>
          <t xml:space="preserve"> - </t>
        </is>
      </c>
      <c r="V3584" s="465" t="n">
        <v>0.04</v>
      </c>
    </row>
    <row r="3585" ht="16" customHeight="1">
      <c r="B3585" s="5" t="inlineStr">
        <is>
          <t>AT.AT-FS.OL</t>
        </is>
      </c>
      <c r="C3585" s="5" t="inlineStr">
        <is>
          <t>AT.AT-FS.OL-Deposition-OXN</t>
        </is>
      </c>
      <c r="D3585" s="5" t="inlineStr">
        <is>
          <t>AT</t>
        </is>
      </c>
      <c r="E3585" s="5" t="inlineStr">
        <is>
          <t>AT</t>
        </is>
      </c>
      <c r="F3585" s="5">
        <f>VLOOKUP(E3585,'5.a Definitions'!E:F,2,FALSE)</f>
        <v/>
      </c>
      <c r="G3585" s="5" t="inlineStr">
        <is>
          <t>FS</t>
        </is>
      </c>
      <c r="H3585" s="5" t="inlineStr">
        <is>
          <t>OL</t>
        </is>
      </c>
      <c r="I3585" s="5">
        <f>VLOOKUP(H3585,'5.a Definitions'!E:F,2,FALSE)</f>
        <v/>
      </c>
      <c r="J3585" s="465" t="inlineStr">
        <is>
          <t xml:space="preserve"> Deposition </t>
        </is>
      </c>
      <c r="K3585" s="465" t="inlineStr">
        <is>
          <t xml:space="preserve"> deposition to other land </t>
        </is>
      </c>
      <c r="L3585" s="465" t="inlineStr">
        <is>
          <t xml:space="preserve"> reactive </t>
        </is>
      </c>
      <c r="M3585" s="465" t="inlineStr">
        <is>
          <t xml:space="preserve"> OXN </t>
        </is>
      </c>
      <c r="N3585" s="466" t="n">
        <v>33.32181473398641</v>
      </c>
      <c r="O3585" s="467" t="n">
        <v>0.3766115071511001</v>
      </c>
      <c r="P3585" s="468" t="n">
        <v>2000</v>
      </c>
      <c r="Q3585" s="469" t="inlineStr">
        <is>
          <t>NILU and geodata.no</t>
        </is>
      </c>
      <c r="R3585" s="469" t="inlineStr">
        <is>
          <t>ok</t>
        </is>
      </c>
      <c r="S3585" s="469" t="inlineStr">
        <is>
          <t xml:space="preserve"> text </t>
        </is>
      </c>
      <c r="T3585" s="426" t="inlineStr">
        <is>
          <t>Norway</t>
        </is>
      </c>
      <c r="U3585" s="465" t="inlineStr">
        <is>
          <t xml:space="preserve"> - </t>
        </is>
      </c>
      <c r="V3585" s="465" t="n">
        <v>0.04</v>
      </c>
    </row>
    <row r="3586" ht="16" customHeight="1">
      <c r="B3586" s="5" t="inlineStr">
        <is>
          <t>AT.AT-FS.OL</t>
        </is>
      </c>
      <c r="C3586" s="5" t="inlineStr">
        <is>
          <t>AT.AT-FS.OL-Deposition-RDN</t>
        </is>
      </c>
      <c r="D3586" s="5" t="inlineStr">
        <is>
          <t>AT</t>
        </is>
      </c>
      <c r="E3586" s="5" t="inlineStr">
        <is>
          <t>AT</t>
        </is>
      </c>
      <c r="F3586" s="5">
        <f>VLOOKUP(E3586,'5.a Definitions'!E:F,2,FALSE)</f>
        <v/>
      </c>
      <c r="G3586" s="5" t="inlineStr">
        <is>
          <t>FS</t>
        </is>
      </c>
      <c r="H3586" s="5" t="inlineStr">
        <is>
          <t>OL</t>
        </is>
      </c>
      <c r="I3586" s="5">
        <f>VLOOKUP(H3586,'5.a Definitions'!E:F,2,FALSE)</f>
        <v/>
      </c>
      <c r="J3586" s="465" t="inlineStr">
        <is>
          <t xml:space="preserve"> Deposition </t>
        </is>
      </c>
      <c r="K3586" s="465" t="inlineStr">
        <is>
          <t xml:space="preserve"> deposition to other land </t>
        </is>
      </c>
      <c r="L3586" s="465" t="inlineStr">
        <is>
          <t xml:space="preserve"> reactive </t>
        </is>
      </c>
      <c r="M3586" s="465" t="inlineStr">
        <is>
          <t xml:space="preserve"> RDN </t>
        </is>
      </c>
      <c r="N3586" s="466" t="n">
        <v>39.06363021515435</v>
      </c>
      <c r="O3586" s="467" t="n">
        <v>0.3766115071511</v>
      </c>
      <c r="P3586" s="468" t="n">
        <v>2000</v>
      </c>
      <c r="Q3586" s="469" t="inlineStr">
        <is>
          <t>NILU and geodata.no</t>
        </is>
      </c>
      <c r="R3586" s="469" t="inlineStr">
        <is>
          <t>ok</t>
        </is>
      </c>
      <c r="S3586" s="469" t="inlineStr">
        <is>
          <t xml:space="preserve"> text </t>
        </is>
      </c>
      <c r="T3586" s="426" t="inlineStr">
        <is>
          <t>Norway</t>
        </is>
      </c>
      <c r="U3586" s="465" t="inlineStr">
        <is>
          <t xml:space="preserve"> - </t>
        </is>
      </c>
      <c r="V3586" s="465" t="n">
        <v>0.04</v>
      </c>
    </row>
    <row r="3587" ht="16" customHeight="1">
      <c r="B3587" s="5" t="inlineStr">
        <is>
          <t>AT.AT-FS.OL</t>
        </is>
      </c>
      <c r="C3587" s="5" t="inlineStr">
        <is>
          <t>AT.AT-FS.OL-N2 fixation-N2</t>
        </is>
      </c>
      <c r="D3587" s="5" t="inlineStr">
        <is>
          <t>AT</t>
        </is>
      </c>
      <c r="E3587" s="5" t="inlineStr">
        <is>
          <t>AT</t>
        </is>
      </c>
      <c r="F3587" s="5">
        <f>VLOOKUP(E3587,'5.a Definitions'!E:F,2,FALSE)</f>
        <v/>
      </c>
      <c r="G3587" s="5" t="inlineStr">
        <is>
          <t>FS</t>
        </is>
      </c>
      <c r="H3587" s="5" t="inlineStr">
        <is>
          <t>OL</t>
        </is>
      </c>
      <c r="I3587" s="5">
        <f>VLOOKUP(H3587,'5.a Definitions'!E:F,2,FALSE)</f>
        <v/>
      </c>
      <c r="J3587" s="465" t="inlineStr">
        <is>
          <t xml:space="preserve"> N2 fixation </t>
        </is>
      </c>
      <c r="K3587" s="465" t="inlineStr">
        <is>
          <t xml:space="preserve"> N2 fixation other land </t>
        </is>
      </c>
      <c r="L3587" s="465" t="inlineStr">
        <is>
          <t xml:space="preserve"> inert </t>
        </is>
      </c>
      <c r="M3587" s="465" t="inlineStr">
        <is>
          <t xml:space="preserve"> N2 </t>
        </is>
      </c>
      <c r="N3587" s="466" t="n">
        <v>23.228884</v>
      </c>
      <c r="O3587" s="467" t="n">
        <v>0.8373855850737826</v>
      </c>
      <c r="P3587" s="468" t="n">
        <v>2000</v>
      </c>
      <c r="Q3587" s="469" t="inlineStr">
        <is>
          <t>CORINE land cover inventory and Reddy &amp; DeLaune (2008)</t>
        </is>
      </c>
      <c r="R3587" s="469" t="inlineStr">
        <is>
          <t>ok</t>
        </is>
      </c>
      <c r="S3587" s="469" t="inlineStr">
        <is>
          <t xml:space="preserve"> text </t>
        </is>
      </c>
      <c r="T3587" s="426" t="inlineStr">
        <is>
          <t>Norway</t>
        </is>
      </c>
      <c r="U3587" s="465" t="inlineStr">
        <is>
          <t xml:space="preserve"> - </t>
        </is>
      </c>
      <c r="V3587" s="465" t="n">
        <v>0.04</v>
      </c>
    </row>
    <row r="3588" ht="16" customHeight="1">
      <c r="B3588" s="5" t="inlineStr">
        <is>
          <t>AT.AT-HS.HS</t>
        </is>
      </c>
      <c r="C3588" s="5" t="inlineStr">
        <is>
          <t>AT.AT-HS.HS-Deposition-OXN</t>
        </is>
      </c>
      <c r="D3588" s="5" t="inlineStr">
        <is>
          <t>AT</t>
        </is>
      </c>
      <c r="E3588" s="5" t="inlineStr">
        <is>
          <t>AT</t>
        </is>
      </c>
      <c r="F3588" s="5">
        <f>VLOOKUP(E3588,'5.a Definitions'!E:F,2,FALSE)</f>
        <v/>
      </c>
      <c r="G3588" s="5" t="inlineStr">
        <is>
          <t>HS</t>
        </is>
      </c>
      <c r="H3588" s="5" t="inlineStr">
        <is>
          <t>HS</t>
        </is>
      </c>
      <c r="I3588" s="5">
        <f>VLOOKUP(H3588,'5.a Definitions'!E:F,2,FALSE)</f>
        <v/>
      </c>
      <c r="J3588" s="465" t="inlineStr">
        <is>
          <t xml:space="preserve"> Deposition </t>
        </is>
      </c>
      <c r="K3588" s="465" t="inlineStr">
        <is>
          <t xml:space="preserve"> deposition to settlements </t>
        </is>
      </c>
      <c r="L3588" s="465" t="inlineStr">
        <is>
          <t xml:space="preserve"> reactive </t>
        </is>
      </c>
      <c r="M3588" s="465" t="inlineStr">
        <is>
          <t xml:space="preserve"> OXN </t>
        </is>
      </c>
      <c r="N3588" s="466" t="n">
        <v>2.027976193613301</v>
      </c>
      <c r="O3588" s="467" t="n">
        <v>0.3766115071511002</v>
      </c>
      <c r="P3588" s="468" t="n">
        <v>2000</v>
      </c>
      <c r="Q3588" s="469" t="inlineStr">
        <is>
          <t>NILU and geodata.no</t>
        </is>
      </c>
      <c r="R3588" s="469" t="inlineStr">
        <is>
          <t>ok</t>
        </is>
      </c>
      <c r="S3588" s="469" t="inlineStr">
        <is>
          <t xml:space="preserve"> text </t>
        </is>
      </c>
      <c r="T3588" s="426" t="inlineStr">
        <is>
          <t>Norway</t>
        </is>
      </c>
      <c r="U3588" s="465" t="inlineStr">
        <is>
          <t xml:space="preserve"> - </t>
        </is>
      </c>
      <c r="V3588" s="465" t="n">
        <v>0.04</v>
      </c>
    </row>
    <row r="3589" ht="16" customHeight="1">
      <c r="B3589" s="5" t="inlineStr">
        <is>
          <t>AT.AT-HS.HS</t>
        </is>
      </c>
      <c r="C3589" s="5" t="inlineStr">
        <is>
          <t>AT.AT-HS.HS-Deposition-RDN</t>
        </is>
      </c>
      <c r="D3589" s="5" t="inlineStr">
        <is>
          <t>AT</t>
        </is>
      </c>
      <c r="E3589" s="5" t="inlineStr">
        <is>
          <t>AT</t>
        </is>
      </c>
      <c r="F3589" s="5">
        <f>VLOOKUP(E3589,'5.a Definitions'!E:F,2,FALSE)</f>
        <v/>
      </c>
      <c r="G3589" s="5" t="inlineStr">
        <is>
          <t>HS</t>
        </is>
      </c>
      <c r="H3589" s="5" t="inlineStr">
        <is>
          <t>HS</t>
        </is>
      </c>
      <c r="I3589" s="5">
        <f>VLOOKUP(H3589,'5.a Definitions'!E:F,2,FALSE)</f>
        <v/>
      </c>
      <c r="J3589" s="465" t="inlineStr">
        <is>
          <t xml:space="preserve"> Deposition </t>
        </is>
      </c>
      <c r="K3589" s="465" t="inlineStr">
        <is>
          <t xml:space="preserve"> deposition to settlements </t>
        </is>
      </c>
      <c r="L3589" s="465" t="inlineStr">
        <is>
          <t xml:space="preserve"> reactive </t>
        </is>
      </c>
      <c r="M3589" s="465" t="inlineStr">
        <is>
          <t xml:space="preserve"> RDN </t>
        </is>
      </c>
      <c r="N3589" s="466" t="n">
        <v>1.806629401404077</v>
      </c>
      <c r="O3589" s="467" t="n">
        <v>0.3766115071511</v>
      </c>
      <c r="P3589" s="468" t="n">
        <v>2000</v>
      </c>
      <c r="Q3589" s="469" t="inlineStr">
        <is>
          <t>NILU and geodata.no</t>
        </is>
      </c>
      <c r="R3589" s="469" t="inlineStr">
        <is>
          <t>ok</t>
        </is>
      </c>
      <c r="S3589" s="469" t="inlineStr">
        <is>
          <t xml:space="preserve"> text </t>
        </is>
      </c>
      <c r="T3589" s="426" t="inlineStr">
        <is>
          <t>Norway</t>
        </is>
      </c>
      <c r="U3589" s="465" t="inlineStr">
        <is>
          <t xml:space="preserve"> - </t>
        </is>
      </c>
      <c r="V3589" s="465" t="n">
        <v>0.04</v>
      </c>
    </row>
    <row r="3590" ht="16" customHeight="1">
      <c r="B3590" s="5" t="inlineStr">
        <is>
          <t>AT.AT-HY.SW</t>
        </is>
      </c>
      <c r="C3590" s="5" t="inlineStr">
        <is>
          <t>AT.AT-HY.SW-Deposition-OXN</t>
        </is>
      </c>
      <c r="D3590" s="5" t="inlineStr">
        <is>
          <t>AT</t>
        </is>
      </c>
      <c r="E3590" s="5" t="inlineStr">
        <is>
          <t>AT</t>
        </is>
      </c>
      <c r="F3590" s="5">
        <f>VLOOKUP(E3590,'5.a Definitions'!E:F,2,FALSE)</f>
        <v/>
      </c>
      <c r="G3590" s="5" t="inlineStr">
        <is>
          <t>HY</t>
        </is>
      </c>
      <c r="H3590" s="5" t="inlineStr">
        <is>
          <t>SW</t>
        </is>
      </c>
      <c r="I3590" s="5">
        <f>VLOOKUP(H3590,'5.a Definitions'!E:F,2,FALSE)</f>
        <v/>
      </c>
      <c r="J3590" s="465" t="inlineStr">
        <is>
          <t xml:space="preserve"> Deposition </t>
        </is>
      </c>
      <c r="K3590" s="465" t="inlineStr">
        <is>
          <t xml:space="preserve"> deposition to surface water </t>
        </is>
      </c>
      <c r="L3590" s="465" t="inlineStr">
        <is>
          <t xml:space="preserve"> reactive </t>
        </is>
      </c>
      <c r="M3590" s="465" t="inlineStr">
        <is>
          <t xml:space="preserve"> OXN </t>
        </is>
      </c>
      <c r="N3590" s="466" t="n">
        <v>4.867198289090563</v>
      </c>
      <c r="O3590" s="467" t="n">
        <v>0.3766115071511002</v>
      </c>
      <c r="P3590" s="468" t="n">
        <v>2000</v>
      </c>
      <c r="Q3590" s="469" t="inlineStr">
        <is>
          <t>NILU and geodata.no</t>
        </is>
      </c>
      <c r="R3590" s="469" t="inlineStr">
        <is>
          <t>ok</t>
        </is>
      </c>
      <c r="S3590" s="469" t="inlineStr">
        <is>
          <t xml:space="preserve"> text </t>
        </is>
      </c>
      <c r="T3590" s="426" t="inlineStr">
        <is>
          <t>Norway</t>
        </is>
      </c>
      <c r="U3590" s="465" t="inlineStr">
        <is>
          <t xml:space="preserve"> - </t>
        </is>
      </c>
      <c r="V3590" s="465" t="n">
        <v>0.04</v>
      </c>
    </row>
    <row r="3591" ht="16" customHeight="1">
      <c r="B3591" s="5" t="inlineStr">
        <is>
          <t>AT.AT-HY.SW</t>
        </is>
      </c>
      <c r="C3591" s="5" t="inlineStr">
        <is>
          <t>AT.AT-HY.SW-Deposition-RDN</t>
        </is>
      </c>
      <c r="D3591" s="5" t="inlineStr">
        <is>
          <t>AT</t>
        </is>
      </c>
      <c r="E3591" s="5" t="inlineStr">
        <is>
          <t>AT</t>
        </is>
      </c>
      <c r="F3591" s="5">
        <f>VLOOKUP(E3591,'5.a Definitions'!E:F,2,FALSE)</f>
        <v/>
      </c>
      <c r="G3591" s="5" t="inlineStr">
        <is>
          <t>HY</t>
        </is>
      </c>
      <c r="H3591" s="5" t="inlineStr">
        <is>
          <t>SW</t>
        </is>
      </c>
      <c r="I3591" s="5">
        <f>VLOOKUP(H3591,'5.a Definitions'!E:F,2,FALSE)</f>
        <v/>
      </c>
      <c r="J3591" s="465" t="inlineStr">
        <is>
          <t xml:space="preserve"> Deposition </t>
        </is>
      </c>
      <c r="K3591" s="465" t="inlineStr">
        <is>
          <t xml:space="preserve"> deposition to surface water </t>
        </is>
      </c>
      <c r="L3591" s="465" t="inlineStr">
        <is>
          <t xml:space="preserve"> reactive </t>
        </is>
      </c>
      <c r="M3591" s="465" t="inlineStr">
        <is>
          <t xml:space="preserve"> RDN </t>
        </is>
      </c>
      <c r="N3591" s="466" t="n">
        <v>5.124443013915426</v>
      </c>
      <c r="O3591" s="467" t="n">
        <v>0.3766115071511001</v>
      </c>
      <c r="P3591" s="468" t="n">
        <v>2000</v>
      </c>
      <c r="Q3591" s="469" t="inlineStr">
        <is>
          <t>NILU and geodata.no</t>
        </is>
      </c>
      <c r="R3591" s="469" t="inlineStr">
        <is>
          <t>ok</t>
        </is>
      </c>
      <c r="S3591" s="469" t="inlineStr">
        <is>
          <t xml:space="preserve"> text </t>
        </is>
      </c>
      <c r="T3591" s="426" t="inlineStr">
        <is>
          <t>Norway</t>
        </is>
      </c>
      <c r="U3591" s="465" t="inlineStr">
        <is>
          <t xml:space="preserve"> - </t>
        </is>
      </c>
      <c r="V3591" s="465" t="n">
        <v>0.04</v>
      </c>
    </row>
    <row r="3592" ht="16" customHeight="1">
      <c r="B3592" s="5" t="inlineStr">
        <is>
          <t>AT.AT-HY.SW</t>
        </is>
      </c>
      <c r="C3592" s="5" t="inlineStr">
        <is>
          <t>AT.AT-HY.SW-N2 fixation-N2</t>
        </is>
      </c>
      <c r="D3592" s="5" t="inlineStr">
        <is>
          <t>AT</t>
        </is>
      </c>
      <c r="E3592" s="5" t="inlineStr">
        <is>
          <t>AT</t>
        </is>
      </c>
      <c r="F3592" s="5">
        <f>VLOOKUP(E3592,'5.a Definitions'!E:F,2,FALSE)</f>
        <v/>
      </c>
      <c r="G3592" s="5" t="inlineStr">
        <is>
          <t>HY</t>
        </is>
      </c>
      <c r="H3592" s="5" t="inlineStr">
        <is>
          <t>SW</t>
        </is>
      </c>
      <c r="I3592" s="5">
        <f>VLOOKUP(H3592,'5.a Definitions'!E:F,2,FALSE)</f>
        <v/>
      </c>
      <c r="J3592" s="465" t="inlineStr">
        <is>
          <t xml:space="preserve"> N2 fixation </t>
        </is>
      </c>
      <c r="K3592" s="465" t="inlineStr">
        <is>
          <t xml:space="preserve"> N2 fixation surface water </t>
        </is>
      </c>
      <c r="L3592" s="465" t="inlineStr">
        <is>
          <t xml:space="preserve"> inert </t>
        </is>
      </c>
      <c r="M3592" s="465" t="inlineStr">
        <is>
          <t xml:space="preserve"> N2 </t>
        </is>
      </c>
      <c r="N3592" s="466" t="n">
        <v>2.0457</v>
      </c>
      <c r="O3592" s="467" t="n">
        <v>8.962723886426243</v>
      </c>
      <c r="P3592" s="468" t="n">
        <v>2000</v>
      </c>
      <c r="Q3592" s="469" t="inlineStr">
        <is>
          <t>NIBIO and Reddy &amp; DeLaune (2008)</t>
        </is>
      </c>
      <c r="R3592" s="469" t="inlineStr">
        <is>
          <t>ok</t>
        </is>
      </c>
      <c r="S3592" s="469" t="inlineStr">
        <is>
          <t xml:space="preserve"> text </t>
        </is>
      </c>
      <c r="T3592" s="426" t="inlineStr">
        <is>
          <t>Norway</t>
        </is>
      </c>
      <c r="U3592" s="465" t="inlineStr">
        <is>
          <t xml:space="preserve"> - </t>
        </is>
      </c>
      <c r="V3592" s="465" t="n">
        <v>0.04</v>
      </c>
    </row>
    <row r="3593" ht="16" customHeight="1">
      <c r="B3593" s="5" t="inlineStr">
        <is>
          <t>AT.AT-RW.RW</t>
        </is>
      </c>
      <c r="C3593" s="5" t="inlineStr">
        <is>
          <t>AT.AT-RW.RW-Atmospheric outflow-RDN</t>
        </is>
      </c>
      <c r="D3593" s="5" t="inlineStr">
        <is>
          <t>AT</t>
        </is>
      </c>
      <c r="E3593" s="5" t="inlineStr">
        <is>
          <t>AT</t>
        </is>
      </c>
      <c r="F3593" s="5">
        <f>VLOOKUP(E3593,'5.a Definitions'!E:F,2,FALSE)</f>
        <v/>
      </c>
      <c r="G3593" s="5" t="inlineStr">
        <is>
          <t>RW</t>
        </is>
      </c>
      <c r="H3593" s="5" t="inlineStr">
        <is>
          <t>RW</t>
        </is>
      </c>
      <c r="I3593" s="5">
        <f>VLOOKUP(H3593,'5.a Definitions'!E:F,2,FALSE)</f>
        <v/>
      </c>
      <c r="J3593" s="465" t="inlineStr">
        <is>
          <t xml:space="preserve"> Atmospheric outflow </t>
        </is>
      </c>
      <c r="K3593" s="465" t="inlineStr">
        <is>
          <t xml:space="preserve"> atmospheric outflow </t>
        </is>
      </c>
      <c r="L3593" s="465" t="inlineStr">
        <is>
          <t xml:space="preserve"> reactive </t>
        </is>
      </c>
      <c r="M3593" s="465" t="inlineStr">
        <is>
          <t xml:space="preserve"> RDN </t>
        </is>
      </c>
      <c r="N3593" s="466" t="n">
        <v>10.3717175384133</v>
      </c>
      <c r="O3593" s="467" t="n">
        <v>0.4978678205152003</v>
      </c>
      <c r="P3593" s="468" t="n">
        <v>2000</v>
      </c>
      <c r="Q3593" s="469" t="inlineStr">
        <is>
          <t>EMEP SR tables</t>
        </is>
      </c>
      <c r="R3593" s="469" t="inlineStr">
        <is>
          <t>ok</t>
        </is>
      </c>
      <c r="S3593" s="469" t="inlineStr">
        <is>
          <t xml:space="preserve"> text </t>
        </is>
      </c>
      <c r="T3593" s="426" t="inlineStr">
        <is>
          <t>Norway</t>
        </is>
      </c>
      <c r="U3593" s="465" t="inlineStr">
        <is>
          <t xml:space="preserve"> - </t>
        </is>
      </c>
      <c r="V3593" s="465" t="n">
        <v>0.04</v>
      </c>
    </row>
    <row r="3594" ht="16" customHeight="1" thickBot="1">
      <c r="A3594" s="493" t="n"/>
      <c r="B3594" s="6" t="inlineStr">
        <is>
          <t>AT.AT-RW.RW</t>
        </is>
      </c>
      <c r="C3594" s="6" t="inlineStr">
        <is>
          <t>AT.AT-RW.RW-Atmospheric outflow-OXN</t>
        </is>
      </c>
      <c r="D3594" s="6" t="inlineStr">
        <is>
          <t>AT</t>
        </is>
      </c>
      <c r="E3594" s="6" t="inlineStr">
        <is>
          <t>AT</t>
        </is>
      </c>
      <c r="F3594" s="5">
        <f>VLOOKUP(E3594,'5.a Definitions'!E:F,2,FALSE)</f>
        <v/>
      </c>
      <c r="G3594" s="6" t="inlineStr">
        <is>
          <t>RW</t>
        </is>
      </c>
      <c r="H3594" s="6" t="inlineStr">
        <is>
          <t>RW</t>
        </is>
      </c>
      <c r="I3594" s="5">
        <f>VLOOKUP(H3594,'5.a Definitions'!E:F,2,FALSE)</f>
        <v/>
      </c>
      <c r="J3594" s="470" t="inlineStr">
        <is>
          <t xml:space="preserve"> Atmospheric outflow </t>
        </is>
      </c>
      <c r="K3594" s="470" t="inlineStr">
        <is>
          <t xml:space="preserve"> atmospheric outflow </t>
        </is>
      </c>
      <c r="L3594" s="470" t="inlineStr">
        <is>
          <t xml:space="preserve"> reactive </t>
        </is>
      </c>
      <c r="M3594" s="470" t="inlineStr">
        <is>
          <t xml:space="preserve"> OXN </t>
        </is>
      </c>
      <c r="N3594" s="466" t="n">
        <v>38.2333226378934</v>
      </c>
      <c r="O3594" s="471" t="n">
        <v>0.4978678205152003</v>
      </c>
      <c r="P3594" s="468" t="n">
        <v>2000</v>
      </c>
      <c r="Q3594" s="472" t="inlineStr">
        <is>
          <t>EMEP SR tables</t>
        </is>
      </c>
      <c r="R3594" s="469" t="inlineStr">
        <is>
          <t>ok</t>
        </is>
      </c>
      <c r="S3594" s="472" t="inlineStr">
        <is>
          <t xml:space="preserve"> text </t>
        </is>
      </c>
      <c r="T3594" s="426" t="inlineStr">
        <is>
          <t>Norway</t>
        </is>
      </c>
      <c r="U3594" s="470" t="inlineStr">
        <is>
          <t xml:space="preserve"> - </t>
        </is>
      </c>
      <c r="V3594" s="470" t="n">
        <v>0.04</v>
      </c>
    </row>
    <row r="3595" ht="16" customHeight="1">
      <c r="A3595" s="491" t="inlineStr">
        <is>
          <t>Hydrosphere</t>
        </is>
      </c>
      <c r="B3595" s="5" t="inlineStr">
        <is>
          <t>HY.CW-MP.FP</t>
        </is>
      </c>
      <c r="C3595" s="5" t="inlineStr">
        <is>
          <t>HY.CW-MP.FP-Fish (wild catch)-Nmix</t>
        </is>
      </c>
      <c r="D3595" s="5" t="inlineStr">
        <is>
          <t>HY</t>
        </is>
      </c>
      <c r="E3595" s="5" t="inlineStr">
        <is>
          <t>CW</t>
        </is>
      </c>
      <c r="F3595" s="5">
        <f>VLOOKUP(E3595,'5.a Definitions'!E:F,2,FALSE)</f>
        <v/>
      </c>
      <c r="G3595" s="5" t="inlineStr">
        <is>
          <t>MP</t>
        </is>
      </c>
      <c r="H3595" s="5" t="inlineStr">
        <is>
          <t>FP</t>
        </is>
      </c>
      <c r="I3595" s="5">
        <f>VLOOKUP(H3595,'5.a Definitions'!E:F,2,FALSE)</f>
        <v/>
      </c>
      <c r="J3595" s="465" t="inlineStr">
        <is>
          <t xml:space="preserve"> Fish (wild catch) </t>
        </is>
      </c>
      <c r="K3595" s="5" t="inlineStr">
        <is>
          <t>coastal water fish (wild catch)</t>
        </is>
      </c>
      <c r="L3595" s="465" t="inlineStr">
        <is>
          <t xml:space="preserve"> reactive </t>
        </is>
      </c>
      <c r="M3595" s="465" t="inlineStr">
        <is>
          <t xml:space="preserve"> Nmix </t>
        </is>
      </c>
      <c r="N3595" s="466" t="n">
        <v>73.588847458</v>
      </c>
      <c r="O3595" s="467" t="n">
        <v>0.1093973666512482</v>
      </c>
      <c r="P3595" s="468" t="n">
        <v>2000</v>
      </c>
      <c r="Q3595" s="469" t="inlineStr">
        <is>
          <t>Fiskeridirektoratet</t>
        </is>
      </c>
      <c r="R3595" s="469" t="inlineStr">
        <is>
          <t>ok</t>
        </is>
      </c>
      <c r="S3595" s="469" t="inlineStr">
        <is>
          <t xml:space="preserve"> text </t>
        </is>
      </c>
      <c r="T3595" s="426" t="inlineStr">
        <is>
          <t>Norway</t>
        </is>
      </c>
      <c r="U3595" s="5" t="inlineStr">
        <is>
          <t>useful output</t>
        </is>
      </c>
      <c r="V3595" s="465" t="n">
        <v>0.04</v>
      </c>
    </row>
    <row r="3596" ht="16" customHeight="1">
      <c r="B3596" s="5" t="inlineStr">
        <is>
          <t>HY.SW-AT.AT</t>
        </is>
      </c>
      <c r="C3596" s="5" t="inlineStr">
        <is>
          <t>HY.SW-AT.AT-Emissions-N2</t>
        </is>
      </c>
      <c r="D3596" s="5" t="inlineStr">
        <is>
          <t>HY</t>
        </is>
      </c>
      <c r="E3596" s="5" t="inlineStr">
        <is>
          <t>SW</t>
        </is>
      </c>
      <c r="F3596" s="5">
        <f>VLOOKUP(E3596,'5.a Definitions'!E:F,2,FALSE)</f>
        <v/>
      </c>
      <c r="G3596" s="5" t="inlineStr">
        <is>
          <t>AT</t>
        </is>
      </c>
      <c r="H3596" s="5" t="inlineStr">
        <is>
          <t>AT</t>
        </is>
      </c>
      <c r="I3596" s="5">
        <f>VLOOKUP(H3596,'5.a Definitions'!E:F,2,FALSE)</f>
        <v/>
      </c>
      <c r="J3596" s="465" t="inlineStr">
        <is>
          <t xml:space="preserve"> Emissions </t>
        </is>
      </c>
      <c r="K3596" s="465" t="inlineStr">
        <is>
          <t xml:space="preserve"> surface water emissions </t>
        </is>
      </c>
      <c r="L3596" s="465" t="inlineStr">
        <is>
          <t xml:space="preserve"> inert </t>
        </is>
      </c>
      <c r="M3596" s="465" t="inlineStr">
        <is>
          <t xml:space="preserve"> N2 </t>
        </is>
      </c>
      <c r="N3596" s="466" t="n">
        <v>13.32192813635521</v>
      </c>
      <c r="O3596" s="467" t="n">
        <v>0.6189998274519022</v>
      </c>
      <c r="P3596" s="468" t="n">
        <v>2000</v>
      </c>
      <c r="Q3596" s="469" t="inlineStr">
        <is>
          <t>Filled (extrapolated from 2013: inflow to coastal waters x TEOTIL3 retention ratio)</t>
        </is>
      </c>
      <c r="R3596" s="469" t="inlineStr">
        <is>
          <t>ok</t>
        </is>
      </c>
      <c r="S3596" s="469" t="inlineStr">
        <is>
          <t xml:space="preserve"> text </t>
        </is>
      </c>
      <c r="T3596" s="426" t="inlineStr">
        <is>
          <t>Norway</t>
        </is>
      </c>
      <c r="U3596" s="465" t="inlineStr">
        <is>
          <t xml:space="preserve"> N wasted </t>
        </is>
      </c>
      <c r="V3596" s="465" t="n">
        <v>0.04</v>
      </c>
    </row>
    <row r="3597" ht="16" customHeight="1">
      <c r="B3597" s="5" t="inlineStr">
        <is>
          <t>HY.SW-AT.AT</t>
        </is>
      </c>
      <c r="C3597" s="5" t="inlineStr">
        <is>
          <t>HY.SW-AT.AT-Emissions-N2O</t>
        </is>
      </c>
      <c r="D3597" s="5" t="inlineStr">
        <is>
          <t>HY</t>
        </is>
      </c>
      <c r="E3597" s="5" t="inlineStr">
        <is>
          <t>SW</t>
        </is>
      </c>
      <c r="F3597" s="5">
        <f>VLOOKUP(E3597,'5.a Definitions'!E:F,2,FALSE)</f>
        <v/>
      </c>
      <c r="G3597" s="5" t="inlineStr">
        <is>
          <t>AT</t>
        </is>
      </c>
      <c r="H3597" s="5" t="inlineStr">
        <is>
          <t>AT</t>
        </is>
      </c>
      <c r="I3597" s="5">
        <f>VLOOKUP(H3597,'5.a Definitions'!E:F,2,FALSE)</f>
        <v/>
      </c>
      <c r="J3597" s="465" t="inlineStr">
        <is>
          <t xml:space="preserve"> Emissions </t>
        </is>
      </c>
      <c r="K3597" s="465" t="inlineStr">
        <is>
          <t xml:space="preserve"> surface water emissions </t>
        </is>
      </c>
      <c r="L3597" s="465" t="inlineStr">
        <is>
          <t xml:space="preserve"> reactive </t>
        </is>
      </c>
      <c r="M3597" s="465" t="inlineStr">
        <is>
          <t xml:space="preserve"> N2O </t>
        </is>
      </c>
      <c r="N3597" s="466" t="n">
        <v>0.1345649306702547</v>
      </c>
      <c r="O3597" s="467" t="n">
        <v>10.85366258643707</v>
      </c>
      <c r="P3597" s="468" t="n">
        <v>2000</v>
      </c>
      <c r="Q3597" s="469" t="inlineStr">
        <is>
          <t>Filled (extrapolated from 2013: inflow to coastal waters x TEOTIL3 retention ratio)</t>
        </is>
      </c>
      <c r="R3597" s="469" t="inlineStr">
        <is>
          <t>ok</t>
        </is>
      </c>
      <c r="S3597" s="469" t="inlineStr">
        <is>
          <t xml:space="preserve"> text </t>
        </is>
      </c>
      <c r="T3597" s="426" t="inlineStr">
        <is>
          <t>Norway</t>
        </is>
      </c>
      <c r="U3597" s="465" t="inlineStr">
        <is>
          <t xml:space="preserve"> N wasted </t>
        </is>
      </c>
      <c r="V3597" s="465" t="n">
        <v>0.04</v>
      </c>
    </row>
    <row r="3598" ht="16" customHeight="1">
      <c r="B3598" s="5" t="inlineStr">
        <is>
          <t>HY.SW-HY.CW</t>
        </is>
      </c>
      <c r="C3598" s="5" t="inlineStr">
        <is>
          <t>HY.SW-HY.CW-Inflow to coastal waters-Nmix</t>
        </is>
      </c>
      <c r="D3598" s="5" t="inlineStr">
        <is>
          <t>HY</t>
        </is>
      </c>
      <c r="E3598" s="5" t="inlineStr">
        <is>
          <t>SW</t>
        </is>
      </c>
      <c r="F3598" s="5">
        <f>VLOOKUP(E3598,'5.a Definitions'!E:F,2,FALSE)</f>
        <v/>
      </c>
      <c r="G3598" s="5" t="inlineStr">
        <is>
          <t>HY</t>
        </is>
      </c>
      <c r="H3598" s="5" t="inlineStr">
        <is>
          <t>CW</t>
        </is>
      </c>
      <c r="I3598" s="5">
        <f>VLOOKUP(H3598,'5.a Definitions'!E:F,2,FALSE)</f>
        <v/>
      </c>
      <c r="J3598" s="465" t="inlineStr">
        <is>
          <t xml:space="preserve"> Inflow to coastal waters </t>
        </is>
      </c>
      <c r="K3598" s="465" t="inlineStr">
        <is>
          <t xml:space="preserve"> inflow to coastal water </t>
        </is>
      </c>
      <c r="L3598" s="465" t="inlineStr">
        <is>
          <t xml:space="preserve"> reactive </t>
        </is>
      </c>
      <c r="M3598" s="465" t="inlineStr">
        <is>
          <t xml:space="preserve"> Nmix </t>
        </is>
      </c>
      <c r="N3598" s="466" t="n">
        <v>111.9047522726856</v>
      </c>
      <c r="O3598" s="467" t="n">
        <v>0.2155274161865986</v>
      </c>
      <c r="P3598" s="468" t="n">
        <v>2000</v>
      </c>
      <c r="Q3598" s="469" t="inlineStr">
        <is>
          <t>NIVA TEOTIL2, bias-corrected to TEOTIL3</t>
        </is>
      </c>
      <c r="R3598" s="469" t="inlineStr">
        <is>
          <t>ok</t>
        </is>
      </c>
      <c r="S3598" s="469" t="inlineStr">
        <is>
          <t xml:space="preserve"> text </t>
        </is>
      </c>
      <c r="T3598" s="426" t="inlineStr">
        <is>
          <t>Norway</t>
        </is>
      </c>
      <c r="U3598" s="465" t="inlineStr">
        <is>
          <t xml:space="preserve"> - </t>
        </is>
      </c>
      <c r="V3598" s="465" t="n">
        <v>0.04</v>
      </c>
    </row>
    <row r="3599" ht="16" customHeight="1">
      <c r="B3599" s="5" t="inlineStr">
        <is>
          <t>HY.CW-MP.FP</t>
        </is>
      </c>
      <c r="C3599" s="5" t="inlineStr">
        <is>
          <t>HY.CW-MP.FP-Shellfish-Nmix</t>
        </is>
      </c>
      <c r="D3599" s="5" t="inlineStr">
        <is>
          <t>HY</t>
        </is>
      </c>
      <c r="E3599" s="5" t="inlineStr">
        <is>
          <t>CW</t>
        </is>
      </c>
      <c r="F3599" s="5">
        <f>VLOOKUP(E3599,'5.a Definitions'!E:F,2,FALSE)</f>
        <v/>
      </c>
      <c r="G3599" s="5" t="inlineStr">
        <is>
          <t>MP</t>
        </is>
      </c>
      <c r="H3599" s="5" t="inlineStr">
        <is>
          <t>FP</t>
        </is>
      </c>
      <c r="I3599" s="5">
        <f>VLOOKUP(H3599,'5.a Definitions'!E:F,2,FALSE)</f>
        <v/>
      </c>
      <c r="J3599" s="465" t="inlineStr">
        <is>
          <t xml:space="preserve"> Shellfish </t>
        </is>
      </c>
      <c r="K3599" s="465" t="inlineStr">
        <is>
          <t xml:space="preserve"> coastal water shellfish </t>
        </is>
      </c>
      <c r="L3599" s="465" t="inlineStr">
        <is>
          <t xml:space="preserve"> reactive </t>
        </is>
      </c>
      <c r="M3599" s="465" t="inlineStr">
        <is>
          <t xml:space="preserve"> Nmix </t>
        </is>
      </c>
      <c r="N3599" s="466" t="n">
        <v>2.3632495456</v>
      </c>
      <c r="O3599" s="467" t="n">
        <v>0.1406567793297059</v>
      </c>
      <c r="P3599" s="468" t="n">
        <v>2000</v>
      </c>
      <c r="Q3599" s="469" t="inlineStr">
        <is>
          <t>Fiskeridirektoratet</t>
        </is>
      </c>
      <c r="R3599" s="469" t="inlineStr">
        <is>
          <t>ok</t>
        </is>
      </c>
      <c r="S3599" s="469" t="inlineStr">
        <is>
          <t xml:space="preserve"> text </t>
        </is>
      </c>
      <c r="T3599" s="426" t="inlineStr">
        <is>
          <t>Norway</t>
        </is>
      </c>
      <c r="U3599" s="5" t="inlineStr">
        <is>
          <t>useful output</t>
        </is>
      </c>
      <c r="V3599" s="465" t="n">
        <v>0.04</v>
      </c>
    </row>
    <row r="3600" ht="16" customHeight="1">
      <c r="B3600" s="5" t="inlineStr">
        <is>
          <t>HY.AC-MP.FP</t>
        </is>
      </c>
      <c r="C3600" s="5" t="inlineStr">
        <is>
          <t>HY.AC-MP.FP-Coastal fish and seafood-Nmix</t>
        </is>
      </c>
      <c r="D3600" s="5" t="inlineStr">
        <is>
          <t>HY</t>
        </is>
      </c>
      <c r="E3600" s="5" t="inlineStr">
        <is>
          <t>AC</t>
        </is>
      </c>
      <c r="F3600" s="5">
        <f>VLOOKUP(E3600,'5.a Definitions'!E:F,2,FALSE)</f>
        <v/>
      </c>
      <c r="G3600" s="5" t="inlineStr">
        <is>
          <t>MP</t>
        </is>
      </c>
      <c r="H3600" s="5" t="inlineStr">
        <is>
          <t>FP</t>
        </is>
      </c>
      <c r="I3600" s="5">
        <f>VLOOKUP(H3600,'5.a Definitions'!E:F,2,FALSE)</f>
        <v/>
      </c>
      <c r="J3600" s="465" t="inlineStr">
        <is>
          <t xml:space="preserve"> Coastal fish and seafood </t>
        </is>
      </c>
      <c r="K3600" s="465" t="inlineStr">
        <is>
          <t xml:space="preserve"> aquaculture coastal fish and seafood </t>
        </is>
      </c>
      <c r="L3600" s="465" t="inlineStr">
        <is>
          <t xml:space="preserve"> reactive </t>
        </is>
      </c>
      <c r="M3600" s="465" t="inlineStr">
        <is>
          <t xml:space="preserve"> Nmix </t>
        </is>
      </c>
      <c r="N3600" s="466" t="n">
        <v>14.08354268169834</v>
      </c>
      <c r="O3600" s="467" t="n">
        <v>0.1248992950737248</v>
      </c>
      <c r="P3600" s="468" t="n">
        <v>2000</v>
      </c>
      <c r="Q3600" s="469" t="inlineStr">
        <is>
          <t>Fiskeridirektoratet; dead and discarded fish filled (extrapolated from 2007 as a share of harvest)</t>
        </is>
      </c>
      <c r="R3600" s="469" t="inlineStr">
        <is>
          <t>ok</t>
        </is>
      </c>
      <c r="S3600" s="469" t="inlineStr">
        <is>
          <t xml:space="preserve"> text </t>
        </is>
      </c>
      <c r="T3600" s="426" t="inlineStr">
        <is>
          <t>Norway</t>
        </is>
      </c>
      <c r="U3600" s="5" t="inlineStr">
        <is>
          <t>useful output</t>
        </is>
      </c>
      <c r="V3600" s="465" t="n">
        <v>0.04</v>
      </c>
    </row>
    <row r="3601" ht="16" customHeight="1">
      <c r="B3601" s="5" t="inlineStr">
        <is>
          <t>HY.AC-MP.FP</t>
        </is>
      </c>
      <c r="C3601" s="5" t="inlineStr">
        <is>
          <t>HY.AC-MP.FP-Freshwater fish and seafood-Nmix</t>
        </is>
      </c>
      <c r="D3601" s="5" t="inlineStr">
        <is>
          <t>HY</t>
        </is>
      </c>
      <c r="E3601" s="5" t="inlineStr">
        <is>
          <t>AC</t>
        </is>
      </c>
      <c r="F3601" s="5">
        <f>VLOOKUP(E3601,'5.a Definitions'!E:F,2,FALSE)</f>
        <v/>
      </c>
      <c r="G3601" s="5" t="inlineStr">
        <is>
          <t>MP</t>
        </is>
      </c>
      <c r="H3601" s="5" t="inlineStr">
        <is>
          <t>FP</t>
        </is>
      </c>
      <c r="I3601" s="5">
        <f>VLOOKUP(H3601,'5.a Definitions'!E:F,2,FALSE)</f>
        <v/>
      </c>
      <c r="J3601" s="465" t="inlineStr">
        <is>
          <t xml:space="preserve"> Freshwater fish and seafood </t>
        </is>
      </c>
      <c r="K3601" s="465" t="inlineStr">
        <is>
          <t xml:space="preserve"> aquaculture freshwater fish and seafood </t>
        </is>
      </c>
      <c r="L3601" s="465" t="inlineStr">
        <is>
          <t xml:space="preserve"> reactive </t>
        </is>
      </c>
      <c r="M3601" s="465" t="inlineStr">
        <is>
          <t xml:space="preserve"> Nmix </t>
        </is>
      </c>
      <c r="N3601" s="466" t="n">
        <v>0</v>
      </c>
      <c r="O3601" s="467" t="n">
        <v>20</v>
      </c>
      <c r="P3601" s="468" t="n">
        <v>2000</v>
      </c>
      <c r="Q3601" s="469" t="inlineStr">
        <is>
          <t>no production</t>
        </is>
      </c>
      <c r="R3601" s="469" t="inlineStr">
        <is>
          <t>ok</t>
        </is>
      </c>
      <c r="S3601" s="469" t="inlineStr">
        <is>
          <t xml:space="preserve"> text </t>
        </is>
      </c>
      <c r="T3601" s="426" t="inlineStr">
        <is>
          <t>Norway</t>
        </is>
      </c>
      <c r="U3601" s="5" t="inlineStr">
        <is>
          <t>useful output</t>
        </is>
      </c>
      <c r="V3601" s="465" t="n">
        <v>0.04</v>
      </c>
    </row>
    <row r="3602" ht="16" customHeight="1">
      <c r="B3602" s="5" t="inlineStr">
        <is>
          <t>HY.AC-HY.CW</t>
        </is>
      </c>
      <c r="C3602" s="5" t="inlineStr">
        <is>
          <t>HY.AC-HY.CW-Waste feed-Nmix</t>
        </is>
      </c>
      <c r="D3602" s="5" t="inlineStr">
        <is>
          <t>HY</t>
        </is>
      </c>
      <c r="E3602" s="5" t="inlineStr">
        <is>
          <t>AC</t>
        </is>
      </c>
      <c r="F3602" s="5">
        <f>VLOOKUP(E3602,'5.a Definitions'!E:F,2,FALSE)</f>
        <v/>
      </c>
      <c r="G3602" s="5" t="inlineStr">
        <is>
          <t>HY</t>
        </is>
      </c>
      <c r="H3602" s="5" t="inlineStr">
        <is>
          <t>CW</t>
        </is>
      </c>
      <c r="I3602" s="5">
        <f>VLOOKUP(H3602,'5.a Definitions'!E:F,2,FALSE)</f>
        <v/>
      </c>
      <c r="J3602" s="465" t="inlineStr">
        <is>
          <t xml:space="preserve"> Waste feed </t>
        </is>
      </c>
      <c r="K3602" s="465" t="inlineStr">
        <is>
          <t xml:space="preserve"> waste feed to coastal water </t>
        </is>
      </c>
      <c r="L3602" s="465" t="inlineStr">
        <is>
          <t xml:space="preserve"> reactive </t>
        </is>
      </c>
      <c r="M3602" s="465" t="inlineStr">
        <is>
          <t xml:space="preserve"> Nmix </t>
        </is>
      </c>
      <c r="N3602" s="466" t="n">
        <v>7.185464744939274</v>
      </c>
      <c r="O3602" s="467" t="n">
        <v>0.5557200173265778</v>
      </c>
      <c r="P3602" s="468" t="n">
        <v>2000</v>
      </c>
      <c r="Q3602" s="469" t="inlineStr">
        <is>
          <t>Mass balance</t>
        </is>
      </c>
      <c r="R3602" s="469" t="inlineStr">
        <is>
          <t>ok</t>
        </is>
      </c>
      <c r="S3602" s="469" t="inlineStr">
        <is>
          <t xml:space="preserve"> text </t>
        </is>
      </c>
      <c r="T3602" s="426" t="inlineStr">
        <is>
          <t>Norway</t>
        </is>
      </c>
      <c r="U3602" s="465" t="inlineStr">
        <is>
          <t xml:space="preserve"> N wasted </t>
        </is>
      </c>
      <c r="V3602" s="465" t="n">
        <v>0.04</v>
      </c>
    </row>
    <row r="3603" ht="16" customHeight="1">
      <c r="B3603" s="5" t="inlineStr">
        <is>
          <t>HY.AC-HY.CW</t>
        </is>
      </c>
      <c r="C3603" s="5" t="inlineStr">
        <is>
          <t>HY.AC-HY.CW-Excretia-Nmix</t>
        </is>
      </c>
      <c r="D3603" s="5" t="inlineStr">
        <is>
          <t>HY</t>
        </is>
      </c>
      <c r="E3603" s="5" t="inlineStr">
        <is>
          <t>AC</t>
        </is>
      </c>
      <c r="F3603" s="5">
        <f>VLOOKUP(E3603,'5.a Definitions'!E:F,2,FALSE)</f>
        <v/>
      </c>
      <c r="G3603" s="5" t="inlineStr">
        <is>
          <t>HY</t>
        </is>
      </c>
      <c r="H3603" s="5" t="inlineStr">
        <is>
          <t>CW</t>
        </is>
      </c>
      <c r="I3603" s="5">
        <f>VLOOKUP(H3603,'5.a Definitions'!E:F,2,FALSE)</f>
        <v/>
      </c>
      <c r="J3603" s="465" t="inlineStr">
        <is>
          <t xml:space="preserve"> Excretia </t>
        </is>
      </c>
      <c r="K3603" s="465" t="inlineStr">
        <is>
          <t xml:space="preserve"> excretia to coastal water </t>
        </is>
      </c>
      <c r="L3603" s="465" t="inlineStr">
        <is>
          <t xml:space="preserve"> reactive </t>
        </is>
      </c>
      <c r="M3603" s="465" t="inlineStr">
        <is>
          <t xml:space="preserve"> Nmix </t>
        </is>
      </c>
      <c r="N3603" s="466" t="n">
        <v>23.01116747214781</v>
      </c>
      <c r="O3603" s="467" t="n">
        <v>0.1793677281244644</v>
      </c>
      <c r="P3603" s="468" t="n">
        <v>2000</v>
      </c>
      <c r="Q3603" s="469" t="inlineStr">
        <is>
          <t>Mass balance</t>
        </is>
      </c>
      <c r="R3603" s="469" t="inlineStr">
        <is>
          <t>ok</t>
        </is>
      </c>
      <c r="S3603" s="469" t="inlineStr">
        <is>
          <t xml:space="preserve"> text </t>
        </is>
      </c>
      <c r="T3603" s="426" t="inlineStr">
        <is>
          <t>Norway</t>
        </is>
      </c>
      <c r="U3603" s="465" t="inlineStr">
        <is>
          <t xml:space="preserve"> N wasted </t>
        </is>
      </c>
      <c r="V3603" s="465" t="n">
        <v>0.04</v>
      </c>
    </row>
    <row r="3604" ht="16" customHeight="1">
      <c r="A3604" s="490" t="inlineStr">
        <is>
          <t xml:space="preserve"> Rest of the world </t>
        </is>
      </c>
      <c r="B3604" s="5" t="inlineStr">
        <is>
          <t>RW.RW-EF.EC</t>
        </is>
      </c>
      <c r="C3604" s="5" t="inlineStr">
        <is>
          <t>RW.RW-EF.EC-Fuel import-Nmix</t>
        </is>
      </c>
      <c r="D3604" s="5" t="inlineStr">
        <is>
          <t>RW</t>
        </is>
      </c>
      <c r="E3604" s="5" t="inlineStr">
        <is>
          <t>RW</t>
        </is>
      </c>
      <c r="F3604" s="5">
        <f>VLOOKUP(E3604,'5.a Definitions'!E:F,2,FALSE)</f>
        <v/>
      </c>
      <c r="G3604" s="5" t="inlineStr">
        <is>
          <t>EF</t>
        </is>
      </c>
      <c r="H3604" s="5" t="inlineStr">
        <is>
          <t>EC</t>
        </is>
      </c>
      <c r="I3604" s="5">
        <f>VLOOKUP(H3604,'5.a Definitions'!E:F,2,FALSE)</f>
        <v/>
      </c>
      <c r="J3604" s="465" t="inlineStr">
        <is>
          <t xml:space="preserve"> Fuel import </t>
        </is>
      </c>
      <c r="K3604" s="465" t="inlineStr">
        <is>
          <t xml:space="preserve"> fuel import </t>
        </is>
      </c>
      <c r="L3604" s="465" t="inlineStr">
        <is>
          <t xml:space="preserve"> reactive </t>
        </is>
      </c>
      <c r="M3604" s="465" t="inlineStr">
        <is>
          <t xml:space="preserve"> Nmix </t>
        </is>
      </c>
      <c r="N3604" s="466" t="n">
        <v>27.934488858864</v>
      </c>
      <c r="O3604" s="467" t="n">
        <v>0.4079508259510359</v>
      </c>
      <c r="P3604" s="468" t="n">
        <v>2000</v>
      </c>
      <c r="Q3604" s="469" t="inlineStr">
        <is>
          <t>SSB tab 08801</t>
        </is>
      </c>
      <c r="R3604" s="469" t="inlineStr">
        <is>
          <t>ok</t>
        </is>
      </c>
      <c r="S3604" s="469" t="inlineStr">
        <is>
          <t xml:space="preserve"> text </t>
        </is>
      </c>
      <c r="T3604" s="426" t="inlineStr">
        <is>
          <t>Norway</t>
        </is>
      </c>
      <c r="U3604" s="5" t="inlineStr">
        <is>
          <t>import</t>
        </is>
      </c>
      <c r="V3604" s="465" t="n">
        <v>0.04</v>
      </c>
    </row>
    <row r="3605" ht="16" customHeight="1">
      <c r="B3605" s="5" t="inlineStr">
        <is>
          <t>RW.RW-EF.TR</t>
        </is>
      </c>
      <c r="C3605" s="5" t="inlineStr">
        <is>
          <t>RW.RW-EF.TR-Import of transport fuel-Nmix</t>
        </is>
      </c>
      <c r="D3605" s="5" t="inlineStr">
        <is>
          <t>RW</t>
        </is>
      </c>
      <c r="E3605" s="5" t="inlineStr">
        <is>
          <t>RW</t>
        </is>
      </c>
      <c r="F3605" s="5">
        <f>VLOOKUP(E3605,'5.a Definitions'!E:F,2,FALSE)</f>
        <v/>
      </c>
      <c r="G3605" s="5" t="inlineStr">
        <is>
          <t>EF</t>
        </is>
      </c>
      <c r="H3605" s="5" t="inlineStr">
        <is>
          <t>TR</t>
        </is>
      </c>
      <c r="I3605" s="5">
        <f>VLOOKUP(H3605,'5.a Definitions'!E:F,2,FALSE)</f>
        <v/>
      </c>
      <c r="J3605" s="465" t="inlineStr">
        <is>
          <t xml:space="preserve"> Import of transport fuel </t>
        </is>
      </c>
      <c r="K3605" s="465" t="inlineStr">
        <is>
          <t xml:space="preserve"> import of transport fuel </t>
        </is>
      </c>
      <c r="L3605" s="465" t="inlineStr">
        <is>
          <t xml:space="preserve"> reactive </t>
        </is>
      </c>
      <c r="M3605" s="465" t="inlineStr">
        <is>
          <t xml:space="preserve"> Nmix </t>
        </is>
      </c>
      <c r="N3605" s="466" t="n">
        <v>0.174399369</v>
      </c>
      <c r="O3605" s="467" t="n">
        <v>0.2338862043762781</v>
      </c>
      <c r="P3605" s="468" t="n">
        <v>2000</v>
      </c>
      <c r="Q3605" s="469" t="inlineStr">
        <is>
          <t>SSB tab 08801</t>
        </is>
      </c>
      <c r="R3605" s="469" t="inlineStr">
        <is>
          <t>ok</t>
        </is>
      </c>
      <c r="S3605" s="469" t="inlineStr">
        <is>
          <t xml:space="preserve"> text </t>
        </is>
      </c>
      <c r="T3605" s="426" t="inlineStr">
        <is>
          <t>Norway</t>
        </is>
      </c>
      <c r="U3605" s="5" t="inlineStr">
        <is>
          <t>import</t>
        </is>
      </c>
      <c r="V3605" s="465" t="n">
        <v>0.04</v>
      </c>
    </row>
    <row r="3606" ht="16" customHeight="1">
      <c r="B3606" s="5" t="inlineStr">
        <is>
          <t>RW.RW-MP.FP</t>
        </is>
      </c>
      <c r="C3606" s="5" t="inlineStr">
        <is>
          <t>RW.RW-MP.FP-Sea fish (landings)-Nmix</t>
        </is>
      </c>
      <c r="D3606" s="5" t="inlineStr">
        <is>
          <t>RW</t>
        </is>
      </c>
      <c r="E3606" s="5" t="inlineStr">
        <is>
          <t>RW</t>
        </is>
      </c>
      <c r="F3606" s="5">
        <f>VLOOKUP(E3606,'5.a Definitions'!E:F,2,FALSE)</f>
        <v/>
      </c>
      <c r="G3606" s="5" t="inlineStr">
        <is>
          <t>MP</t>
        </is>
      </c>
      <c r="H3606" s="5" t="inlineStr">
        <is>
          <t>FP</t>
        </is>
      </c>
      <c r="I3606" s="5">
        <f>VLOOKUP(H3606,'5.a Definitions'!E:F,2,FALSE)</f>
        <v/>
      </c>
      <c r="J3606" s="465" t="inlineStr">
        <is>
          <t xml:space="preserve"> Sea fish (landings) </t>
        </is>
      </c>
      <c r="K3606" s="465" t="inlineStr">
        <is>
          <t xml:space="preserve"> sea fish (landings) </t>
        </is>
      </c>
      <c r="L3606" s="465" t="inlineStr">
        <is>
          <t xml:space="preserve"> reactive </t>
        </is>
      </c>
      <c r="M3606" s="465" t="inlineStr">
        <is>
          <t xml:space="preserve"> Nmix </t>
        </is>
      </c>
      <c r="N3606" s="466" t="n">
        <v>0</v>
      </c>
      <c r="O3606" s="467" t="n">
        <v>20</v>
      </c>
      <c r="P3606" s="468" t="n">
        <v>2000</v>
      </c>
      <c r="Q3606" s="469" t="inlineStr">
        <is>
          <t>counted under Hydrosphere</t>
        </is>
      </c>
      <c r="R3606" s="469" t="inlineStr">
        <is>
          <t>ok</t>
        </is>
      </c>
      <c r="S3606" s="469" t="inlineStr">
        <is>
          <t xml:space="preserve"> text </t>
        </is>
      </c>
      <c r="T3606" s="426" t="inlineStr">
        <is>
          <t>Norway</t>
        </is>
      </c>
      <c r="U3606" s="5" t="inlineStr">
        <is>
          <t>import</t>
        </is>
      </c>
      <c r="V3606" s="465" t="n">
        <v>0.04</v>
      </c>
    </row>
    <row r="3607" ht="16" customHeight="1">
      <c r="B3607" s="5" t="inlineStr">
        <is>
          <t>RW.RW-MP.FP</t>
        </is>
      </c>
      <c r="C3607" s="5" t="inlineStr">
        <is>
          <t>RW.RW-MP.FP-Food import-Nmix</t>
        </is>
      </c>
      <c r="D3607" s="5" t="inlineStr">
        <is>
          <t>RW</t>
        </is>
      </c>
      <c r="E3607" s="5" t="inlineStr">
        <is>
          <t>RW</t>
        </is>
      </c>
      <c r="F3607" s="5">
        <f>VLOOKUP(E3607,'5.a Definitions'!E:F,2,FALSE)</f>
        <v/>
      </c>
      <c r="G3607" s="5" t="inlineStr">
        <is>
          <t>MP</t>
        </is>
      </c>
      <c r="H3607" s="5" t="inlineStr">
        <is>
          <t>FP</t>
        </is>
      </c>
      <c r="I3607" s="5">
        <f>VLOOKUP(H3607,'5.a Definitions'!E:F,2,FALSE)</f>
        <v/>
      </c>
      <c r="J3607" s="465" t="inlineStr">
        <is>
          <t xml:space="preserve"> Food import </t>
        </is>
      </c>
      <c r="K3607" s="465" t="inlineStr">
        <is>
          <t xml:space="preserve"> food and feed import </t>
        </is>
      </c>
      <c r="L3607" s="465" t="inlineStr">
        <is>
          <t xml:space="preserve"> reactive </t>
        </is>
      </c>
      <c r="M3607" s="465" t="inlineStr">
        <is>
          <t xml:space="preserve"> Nmix </t>
        </is>
      </c>
      <c r="N3607" s="466" t="n">
        <v>23.98198890599998</v>
      </c>
      <c r="O3607" s="467" t="n">
        <v>0.1151454409383851</v>
      </c>
      <c r="P3607" s="468" t="n">
        <v>2000</v>
      </c>
      <c r="Q3607" s="469" t="inlineStr">
        <is>
          <t>SSB tab 08801</t>
        </is>
      </c>
      <c r="R3607" s="469" t="inlineStr">
        <is>
          <t>ok</t>
        </is>
      </c>
      <c r="S3607" s="469" t="inlineStr">
        <is>
          <t xml:space="preserve"> text </t>
        </is>
      </c>
      <c r="T3607" s="426" t="inlineStr">
        <is>
          <t>Norway</t>
        </is>
      </c>
      <c r="U3607" s="5" t="inlineStr">
        <is>
          <t>import</t>
        </is>
      </c>
      <c r="V3607" s="465" t="n">
        <v>0.04</v>
      </c>
    </row>
    <row r="3608" ht="16" customHeight="1">
      <c r="B3608" s="5" t="inlineStr">
        <is>
          <t>RW.RW-MP.OP</t>
        </is>
      </c>
      <c r="C3608" s="5" t="inlineStr">
        <is>
          <t>RW.RW-MP.OP-Other goods import -Nmix</t>
        </is>
      </c>
      <c r="D3608" s="5" t="inlineStr">
        <is>
          <t>RW</t>
        </is>
      </c>
      <c r="E3608" s="5" t="inlineStr">
        <is>
          <t>RW</t>
        </is>
      </c>
      <c r="F3608" s="5">
        <f>VLOOKUP(E3608,'5.a Definitions'!E:F,2,FALSE)</f>
        <v/>
      </c>
      <c r="G3608" s="5" t="inlineStr">
        <is>
          <t>MP</t>
        </is>
      </c>
      <c r="H3608" s="5" t="inlineStr">
        <is>
          <t>OP</t>
        </is>
      </c>
      <c r="I3608" s="5">
        <f>VLOOKUP(H3608,'5.a Definitions'!E:F,2,FALSE)</f>
        <v/>
      </c>
      <c r="J3608" s="465" t="inlineStr">
        <is>
          <t xml:space="preserve"> Other goods import  </t>
        </is>
      </c>
      <c r="K3608" s="465" t="inlineStr">
        <is>
          <t xml:space="preserve"> other goods import </t>
        </is>
      </c>
      <c r="L3608" s="465" t="inlineStr">
        <is>
          <t xml:space="preserve"> reactive </t>
        </is>
      </c>
      <c r="M3608" s="465" t="inlineStr">
        <is>
          <t xml:space="preserve"> Nmix </t>
        </is>
      </c>
      <c r="N3608" s="466" t="n">
        <v>27.1356740686</v>
      </c>
      <c r="O3608" s="467" t="n">
        <v>0.07016421175171568</v>
      </c>
      <c r="P3608" s="468" t="n">
        <v>2000</v>
      </c>
      <c r="Q3608" s="469" t="inlineStr">
        <is>
          <t>SSB tab 08801</t>
        </is>
      </c>
      <c r="R3608" s="469" t="inlineStr">
        <is>
          <t>ok</t>
        </is>
      </c>
      <c r="S3608" s="469" t="inlineStr">
        <is>
          <t xml:space="preserve"> text </t>
        </is>
      </c>
      <c r="T3608" s="426" t="inlineStr">
        <is>
          <t>Norway</t>
        </is>
      </c>
      <c r="U3608" s="5" t="inlineStr">
        <is>
          <t>import</t>
        </is>
      </c>
      <c r="V3608" s="465" t="n">
        <v>0.04</v>
      </c>
    </row>
    <row r="3609" ht="16" customHeight="1">
      <c r="B3609" s="475" t="inlineStr">
        <is>
          <t>RW.RW-MP.OP</t>
        </is>
      </c>
      <c r="C3609" s="475" t="inlineStr">
        <is>
          <t>RW.RW-MP.OP-Ammonia import -Nmix</t>
        </is>
      </c>
      <c r="D3609" s="475" t="inlineStr">
        <is>
          <t>RW</t>
        </is>
      </c>
      <c r="E3609" s="475" t="inlineStr">
        <is>
          <t>RW</t>
        </is>
      </c>
      <c r="F3609" s="5">
        <f>VLOOKUP(E3609,'5.a Definitions'!E:F,2,FALSE)</f>
        <v/>
      </c>
      <c r="G3609" s="475" t="inlineStr">
        <is>
          <t>MP</t>
        </is>
      </c>
      <c r="H3609" s="475" t="inlineStr">
        <is>
          <t>OP</t>
        </is>
      </c>
      <c r="I3609" s="5">
        <f>VLOOKUP(H3609,'5.a Definitions'!E:F,2,FALSE)</f>
        <v/>
      </c>
      <c r="J3609" s="465" t="inlineStr">
        <is>
          <t>Ammonia import</t>
        </is>
      </c>
      <c r="K3609" s="465" t="inlineStr">
        <is>
          <t>ammonia import</t>
        </is>
      </c>
      <c r="L3609" s="465" t="inlineStr">
        <is>
          <t>reactive</t>
        </is>
      </c>
      <c r="M3609" s="465" t="inlineStr">
        <is>
          <t>Nmix</t>
        </is>
      </c>
      <c r="N3609" s="466" t="n">
        <v>243.8162478115</v>
      </c>
      <c r="O3609" s="467" t="n">
        <v>0.05237825857335644</v>
      </c>
      <c r="P3609" s="468" t="n">
        <v>2000</v>
      </c>
      <c r="Q3609" s="469" t="inlineStr">
        <is>
          <t>SSB tab 08801</t>
        </is>
      </c>
      <c r="R3609" s="469" t="inlineStr">
        <is>
          <t>ok</t>
        </is>
      </c>
      <c r="S3609" s="469" t="inlineStr">
        <is>
          <t>text</t>
        </is>
      </c>
      <c r="T3609" s="476" t="inlineStr">
        <is>
          <t>Norway</t>
        </is>
      </c>
      <c r="U3609" s="5" t="inlineStr">
        <is>
          <t>import</t>
        </is>
      </c>
      <c r="V3609" s="465">
        <f>(O3419*N3419)^2</f>
        <v/>
      </c>
    </row>
    <row r="3610" ht="16" customHeight="1">
      <c r="B3610" s="5" t="inlineStr">
        <is>
          <t>RW.RW-AG.MM</t>
        </is>
      </c>
      <c r="C3610" s="5" t="inlineStr">
        <is>
          <t>RW.RW-AG.MM-Animal feed import-Nmix</t>
        </is>
      </c>
      <c r="D3610" s="5" t="inlineStr">
        <is>
          <t>RW</t>
        </is>
      </c>
      <c r="E3610" s="5" t="inlineStr">
        <is>
          <t>RW</t>
        </is>
      </c>
      <c r="F3610" s="5">
        <f>VLOOKUP(E3610,'5.a Definitions'!E:F,2,FALSE)</f>
        <v/>
      </c>
      <c r="G3610" s="5" t="inlineStr">
        <is>
          <t>AG</t>
        </is>
      </c>
      <c r="H3610" s="5" t="inlineStr">
        <is>
          <t>MM</t>
        </is>
      </c>
      <c r="I3610" s="5">
        <f>VLOOKUP(H3610,'5.a Definitions'!E:F,2,FALSE)</f>
        <v/>
      </c>
      <c r="J3610" s="465" t="inlineStr">
        <is>
          <t xml:space="preserve"> Animal feed import </t>
        </is>
      </c>
      <c r="K3610" s="465" t="inlineStr">
        <is>
          <t xml:space="preserve"> animal feed import </t>
        </is>
      </c>
      <c r="L3610" s="465" t="inlineStr">
        <is>
          <t xml:space="preserve"> reactive </t>
        </is>
      </c>
      <c r="M3610" s="465" t="inlineStr">
        <is>
          <t xml:space="preserve"> Nmix </t>
        </is>
      </c>
      <c r="N3610" s="466" t="n">
        <v>14.0500458</v>
      </c>
      <c r="O3610" s="467" t="n">
        <v>0.09447635613390468</v>
      </c>
      <c r="P3610" s="468" t="n">
        <v>2000</v>
      </c>
      <c r="Q3610" s="469" t="inlineStr">
        <is>
          <t>Landbruksdirektoratets kraftfôrstatistikk</t>
        </is>
      </c>
      <c r="R3610" s="469" t="inlineStr">
        <is>
          <t>ok</t>
        </is>
      </c>
      <c r="S3610" s="469" t="inlineStr">
        <is>
          <t xml:space="preserve"> text </t>
        </is>
      </c>
      <c r="T3610" s="426" t="inlineStr">
        <is>
          <t>Norway</t>
        </is>
      </c>
      <c r="U3610" s="5" t="inlineStr">
        <is>
          <t>import</t>
        </is>
      </c>
      <c r="V3610" s="465" t="n">
        <v>0.04</v>
      </c>
    </row>
    <row r="3611" ht="16" customHeight="1">
      <c r="B3611" s="5" t="inlineStr">
        <is>
          <t>RW.RW-AG.MM</t>
        </is>
      </c>
      <c r="C3611" s="5" t="inlineStr">
        <is>
          <t>RW.RW-AG.MM-Live animal import-Nmix</t>
        </is>
      </c>
      <c r="D3611" s="5" t="inlineStr">
        <is>
          <t>RW</t>
        </is>
      </c>
      <c r="E3611" s="5" t="inlineStr">
        <is>
          <t>RW</t>
        </is>
      </c>
      <c r="F3611" s="5">
        <f>VLOOKUP(E3611,'5.a Definitions'!E:F,2,FALSE)</f>
        <v/>
      </c>
      <c r="G3611" s="5" t="inlineStr">
        <is>
          <t>AG</t>
        </is>
      </c>
      <c r="H3611" s="5" t="inlineStr">
        <is>
          <t>MM</t>
        </is>
      </c>
      <c r="I3611" s="5">
        <f>VLOOKUP(H3611,'5.a Definitions'!E:F,2,FALSE)</f>
        <v/>
      </c>
      <c r="J3611" s="465" t="inlineStr">
        <is>
          <t xml:space="preserve"> Live animal import </t>
        </is>
      </c>
      <c r="K3611" s="465" t="inlineStr">
        <is>
          <t xml:space="preserve"> live animal import </t>
        </is>
      </c>
      <c r="L3611" s="465" t="inlineStr">
        <is>
          <t xml:space="preserve"> reactive </t>
        </is>
      </c>
      <c r="M3611" s="465" t="inlineStr">
        <is>
          <t xml:space="preserve"> Nmix </t>
        </is>
      </c>
      <c r="N3611" s="466" t="n">
        <v>0.0225754112</v>
      </c>
      <c r="O3611" s="467" t="n">
        <v>0.3976349780418404</v>
      </c>
      <c r="P3611" s="468" t="n">
        <v>2000</v>
      </c>
      <c r="Q3611" s="469" t="inlineStr">
        <is>
          <t>FAOSTAT</t>
        </is>
      </c>
      <c r="R3611" s="469" t="inlineStr">
        <is>
          <t>ok</t>
        </is>
      </c>
      <c r="S3611" s="469" t="inlineStr">
        <is>
          <t xml:space="preserve"> text </t>
        </is>
      </c>
      <c r="T3611" s="426" t="inlineStr">
        <is>
          <t>Norway</t>
        </is>
      </c>
      <c r="U3611" s="5" t="inlineStr">
        <is>
          <t>import</t>
        </is>
      </c>
      <c r="V3611" s="465" t="n">
        <v>0.04</v>
      </c>
    </row>
    <row r="3612" ht="16" customHeight="1">
      <c r="B3612" s="5" t="inlineStr">
        <is>
          <t>RW.RW-AG.SM</t>
        </is>
      </c>
      <c r="C3612" s="5" t="inlineStr">
        <is>
          <t>RW.RW-AG.SM-Mineral fertilizer import-Nmix</t>
        </is>
      </c>
      <c r="D3612" s="5" t="inlineStr">
        <is>
          <t>RW</t>
        </is>
      </c>
      <c r="E3612" s="5" t="inlineStr">
        <is>
          <t>RW</t>
        </is>
      </c>
      <c r="F3612" s="5">
        <f>VLOOKUP(E3612,'5.a Definitions'!E:F,2,FALSE)</f>
        <v/>
      </c>
      <c r="G3612" s="5" t="inlineStr">
        <is>
          <t>AG</t>
        </is>
      </c>
      <c r="H3612" s="5" t="inlineStr">
        <is>
          <t>SM</t>
        </is>
      </c>
      <c r="I3612" s="5">
        <f>VLOOKUP(H3612,'5.a Definitions'!E:F,2,FALSE)</f>
        <v/>
      </c>
      <c r="J3612" s="465" t="inlineStr">
        <is>
          <t xml:space="preserve"> Mineral fertilizer import </t>
        </is>
      </c>
      <c r="K3612" s="465" t="inlineStr">
        <is>
          <t xml:space="preserve"> mineral fertilizer import </t>
        </is>
      </c>
      <c r="L3612" s="465" t="inlineStr">
        <is>
          <t xml:space="preserve"> reactive </t>
        </is>
      </c>
      <c r="M3612" s="465" t="inlineStr">
        <is>
          <t xml:space="preserve"> Nmix </t>
        </is>
      </c>
      <c r="N3612" s="466" t="n">
        <v>12</v>
      </c>
      <c r="O3612" s="467" t="n">
        <v>0.3033769670044502</v>
      </c>
      <c r="P3612" s="468" t="n">
        <v>2000</v>
      </c>
      <c r="Q3612" s="469" t="inlineStr">
        <is>
          <t>FAOSTAT</t>
        </is>
      </c>
      <c r="R3612" s="469" t="inlineStr">
        <is>
          <t>ok</t>
        </is>
      </c>
      <c r="S3612" s="469" t="inlineStr">
        <is>
          <t xml:space="preserve"> text </t>
        </is>
      </c>
      <c r="T3612" s="426" t="inlineStr">
        <is>
          <t>Norway</t>
        </is>
      </c>
      <c r="U3612" s="5" t="inlineStr">
        <is>
          <t>import</t>
        </is>
      </c>
      <c r="V3612" s="465" t="n">
        <v>0.04</v>
      </c>
    </row>
    <row r="3613" ht="16" customHeight="1">
      <c r="B3613" s="5" t="inlineStr">
        <is>
          <t>RW.RW-PR.SO</t>
        </is>
      </c>
      <c r="C3613" s="5" t="inlineStr">
        <is>
          <t>RW.RW-PR.SO-Solid waste import-Nmix</t>
        </is>
      </c>
      <c r="D3613" s="5" t="inlineStr">
        <is>
          <t>RW</t>
        </is>
      </c>
      <c r="E3613" s="5" t="inlineStr">
        <is>
          <t>RW</t>
        </is>
      </c>
      <c r="F3613" s="5">
        <f>VLOOKUP(E3613,'5.a Definitions'!E:F,2,FALSE)</f>
        <v/>
      </c>
      <c r="G3613" s="5" t="inlineStr">
        <is>
          <t>PR</t>
        </is>
      </c>
      <c r="H3613" s="5" t="inlineStr">
        <is>
          <t>SO</t>
        </is>
      </c>
      <c r="I3613" s="5">
        <f>VLOOKUP(H3613,'5.a Definitions'!E:F,2,FALSE)</f>
        <v/>
      </c>
      <c r="J3613" s="465" t="inlineStr">
        <is>
          <t xml:space="preserve"> Solid waste import </t>
        </is>
      </c>
      <c r="K3613" s="465" t="inlineStr">
        <is>
          <t xml:space="preserve"> solid waste import </t>
        </is>
      </c>
      <c r="L3613" s="465" t="inlineStr">
        <is>
          <t xml:space="preserve"> reactive </t>
        </is>
      </c>
      <c r="M3613" s="465" t="inlineStr">
        <is>
          <t xml:space="preserve"> Nmix </t>
        </is>
      </c>
      <c r="N3613" s="466" t="n">
        <v>0.223650124</v>
      </c>
      <c r="O3613" s="467" t="n">
        <v>0.1759882953231038</v>
      </c>
      <c r="P3613" s="468" t="n">
        <v>2000</v>
      </c>
      <c r="Q3613" s="469" t="inlineStr">
        <is>
          <t>SSB tab 08801</t>
        </is>
      </c>
      <c r="R3613" s="469" t="inlineStr">
        <is>
          <t>ok</t>
        </is>
      </c>
      <c r="S3613" s="469" t="inlineStr">
        <is>
          <t xml:space="preserve"> text </t>
        </is>
      </c>
      <c r="T3613" s="426" t="inlineStr">
        <is>
          <t>Norway</t>
        </is>
      </c>
      <c r="U3613" s="5" t="inlineStr">
        <is>
          <t>import</t>
        </is>
      </c>
      <c r="V3613" s="465" t="n">
        <v>0.04</v>
      </c>
    </row>
    <row r="3614" ht="16" customHeight="1">
      <c r="B3614" s="5" t="inlineStr">
        <is>
          <t>RW.RW-AT.AT</t>
        </is>
      </c>
      <c r="C3614" s="5" t="inlineStr">
        <is>
          <t>RW.RW-AT.AT-Atmospheric inflow-OXN</t>
        </is>
      </c>
      <c r="D3614" s="5" t="inlineStr">
        <is>
          <t>RW</t>
        </is>
      </c>
      <c r="E3614" s="5" t="inlineStr">
        <is>
          <t>RW</t>
        </is>
      </c>
      <c r="F3614" s="5">
        <f>VLOOKUP(E3614,'5.a Definitions'!E:F,2,FALSE)</f>
        <v/>
      </c>
      <c r="G3614" s="5" t="inlineStr">
        <is>
          <t>AT</t>
        </is>
      </c>
      <c r="H3614" s="5" t="inlineStr">
        <is>
          <t>AT</t>
        </is>
      </c>
      <c r="I3614" s="5">
        <f>VLOOKUP(H3614,'5.a Definitions'!E:F,2,FALSE)</f>
        <v/>
      </c>
      <c r="J3614" s="465" t="inlineStr">
        <is>
          <t xml:space="preserve"> Atmospheric inflow </t>
        </is>
      </c>
      <c r="K3614" s="465" t="inlineStr">
        <is>
          <t xml:space="preserve"> atmospheric inflow </t>
        </is>
      </c>
      <c r="L3614" s="465" t="inlineStr">
        <is>
          <t xml:space="preserve"> reactive </t>
        </is>
      </c>
      <c r="M3614" s="465" t="inlineStr">
        <is>
          <t xml:space="preserve"> OXN </t>
        </is>
      </c>
      <c r="N3614" s="466" t="n">
        <v>39.36258874947208</v>
      </c>
      <c r="O3614" s="467" t="n">
        <v>0.5066127297766916</v>
      </c>
      <c r="P3614" s="468" t="n">
        <v>2000</v>
      </c>
      <c r="Q3614" s="469" t="inlineStr">
        <is>
          <t>EMEP SR tables</t>
        </is>
      </c>
      <c r="R3614" s="469" t="inlineStr">
        <is>
          <t>ok</t>
        </is>
      </c>
      <c r="S3614" s="469" t="inlineStr">
        <is>
          <t xml:space="preserve"> text </t>
        </is>
      </c>
      <c r="T3614" s="426" t="inlineStr">
        <is>
          <t>Norway</t>
        </is>
      </c>
      <c r="U3614" s="5" t="inlineStr">
        <is>
          <t>import</t>
        </is>
      </c>
      <c r="V3614" s="465" t="n">
        <v>0.04</v>
      </c>
    </row>
    <row r="3615" ht="16" customHeight="1">
      <c r="B3615" s="5" t="inlineStr">
        <is>
          <t>RW.RW-AT.AT</t>
        </is>
      </c>
      <c r="C3615" s="5" t="inlineStr">
        <is>
          <t>RW.RW-AT.AT-Atmospheric inflow-RDN</t>
        </is>
      </c>
      <c r="D3615" s="5" t="inlineStr">
        <is>
          <t>RW</t>
        </is>
      </c>
      <c r="E3615" s="5" t="inlineStr">
        <is>
          <t>RW</t>
        </is>
      </c>
      <c r="F3615" s="5">
        <f>VLOOKUP(E3615,'5.a Definitions'!E:F,2,FALSE)</f>
        <v/>
      </c>
      <c r="G3615" s="5" t="inlineStr">
        <is>
          <t>AT</t>
        </is>
      </c>
      <c r="H3615" s="5" t="inlineStr">
        <is>
          <t>AT</t>
        </is>
      </c>
      <c r="I3615" s="5">
        <f>VLOOKUP(H3615,'5.a Definitions'!E:F,2,FALSE)</f>
        <v/>
      </c>
      <c r="J3615" s="465" t="inlineStr">
        <is>
          <t xml:space="preserve"> Atmospheric inflow </t>
        </is>
      </c>
      <c r="K3615" s="465" t="inlineStr">
        <is>
          <t xml:space="preserve"> atmospheric inflow </t>
        </is>
      </c>
      <c r="L3615" s="465" t="inlineStr">
        <is>
          <t xml:space="preserve"> reactive </t>
        </is>
      </c>
      <c r="M3615" s="465" t="inlineStr">
        <is>
          <t xml:space="preserve"> RDN </t>
        </is>
      </c>
      <c r="N3615" s="466" t="n">
        <v>18.71333961582921</v>
      </c>
      <c r="O3615" s="467" t="n">
        <v>0.5214950526679344</v>
      </c>
      <c r="P3615" s="468" t="n">
        <v>2000</v>
      </c>
      <c r="Q3615" s="469" t="inlineStr">
        <is>
          <t>EMEP SR tables</t>
        </is>
      </c>
      <c r="R3615" s="469" t="inlineStr">
        <is>
          <t>ok</t>
        </is>
      </c>
      <c r="S3615" s="469" t="inlineStr">
        <is>
          <t xml:space="preserve"> text </t>
        </is>
      </c>
      <c r="T3615" s="426" t="inlineStr">
        <is>
          <t>Norway</t>
        </is>
      </c>
      <c r="U3615" s="5" t="inlineStr">
        <is>
          <t>import</t>
        </is>
      </c>
      <c r="V3615" s="465" t="n">
        <v>0.04</v>
      </c>
    </row>
    <row r="3616" ht="16" customHeight="1">
      <c r="B3616" s="475" t="inlineStr">
        <is>
          <t>RW.RW-HY.AC</t>
        </is>
      </c>
      <c r="C3616" s="475" t="inlineStr">
        <is>
          <t>RW.RW-HY.AC-Aquaculture feed import-Nmix</t>
        </is>
      </c>
      <c r="D3616" s="475" t="inlineStr">
        <is>
          <t>RW</t>
        </is>
      </c>
      <c r="E3616" s="475" t="inlineStr">
        <is>
          <t>RW</t>
        </is>
      </c>
      <c r="F3616" s="5">
        <f>VLOOKUP(E3616,'5.a Definitions'!E:F,2,FALSE)</f>
        <v/>
      </c>
      <c r="G3616" s="475" t="inlineStr">
        <is>
          <t>HY</t>
        </is>
      </c>
      <c r="H3616" s="475" t="inlineStr">
        <is>
          <t>AC</t>
        </is>
      </c>
      <c r="I3616" s="5">
        <f>VLOOKUP(H3616,'5.a Definitions'!E:F,2,FALSE)</f>
        <v/>
      </c>
      <c r="J3616" s="465" t="inlineStr">
        <is>
          <t>Aquaculture feed import</t>
        </is>
      </c>
      <c r="K3616" s="465" t="inlineStr">
        <is>
          <t>aquaculture feed import</t>
        </is>
      </c>
      <c r="L3616" s="465" t="inlineStr">
        <is>
          <t>reactive</t>
        </is>
      </c>
      <c r="M3616" s="465" t="inlineStr">
        <is>
          <t>Nmix</t>
        </is>
      </c>
      <c r="N3616" s="466" t="n">
        <v>33.67401872064777</v>
      </c>
      <c r="O3616" s="467" t="n">
        <v>0.1923172803635567</v>
      </c>
      <c r="P3616" s="468" t="n">
        <v>2000</v>
      </c>
      <c r="Q3616" s="469" t="inlineStr">
        <is>
          <t>Fiskeridirektoratet</t>
        </is>
      </c>
      <c r="R3616" s="469" t="inlineStr">
        <is>
          <t>ok</t>
        </is>
      </c>
      <c r="S3616" s="469" t="inlineStr">
        <is>
          <t>text</t>
        </is>
      </c>
      <c r="T3616" s="476" t="inlineStr">
        <is>
          <t>Norway</t>
        </is>
      </c>
      <c r="U3616" s="5" t="inlineStr">
        <is>
          <t>import</t>
        </is>
      </c>
      <c r="V3616" s="465">
        <f>(O3269*N3269)^2</f>
        <v/>
      </c>
    </row>
    <row r="3617" ht="16" customHeight="1">
      <c r="A3617" s="483" t="inlineStr">
        <is>
          <t xml:space="preserve"> Energy and fuels </t>
        </is>
      </c>
      <c r="B3617" s="5" t="inlineStr">
        <is>
          <t>EF.EC-EF.IC</t>
        </is>
      </c>
      <c r="C3617" s="5" t="inlineStr">
        <is>
          <t>EF.EC-EF.IC-Fuel for industry-Nmix</t>
        </is>
      </c>
      <c r="D3617" s="5" t="inlineStr">
        <is>
          <t>EF</t>
        </is>
      </c>
      <c r="E3617" s="5" t="inlineStr">
        <is>
          <t>EC</t>
        </is>
      </c>
      <c r="F3617" s="5">
        <f>VLOOKUP(E3617,'5.a Definitions'!E:F,2,FALSE)</f>
        <v/>
      </c>
      <c r="G3617" s="5" t="inlineStr">
        <is>
          <t>EF</t>
        </is>
      </c>
      <c r="H3617" s="5" t="inlineStr">
        <is>
          <t>IC</t>
        </is>
      </c>
      <c r="I3617" s="5">
        <f>VLOOKUP(H3617,'5.a Definitions'!E:F,2,FALSE)</f>
        <v/>
      </c>
      <c r="J3617" s="465" t="inlineStr">
        <is>
          <t xml:space="preserve"> Fuel for industry </t>
        </is>
      </c>
      <c r="K3617" s="465" t="inlineStr">
        <is>
          <t xml:space="preserve"> fuel for industry </t>
        </is>
      </c>
      <c r="L3617" s="465" t="inlineStr">
        <is>
          <t xml:space="preserve"> reactive </t>
        </is>
      </c>
      <c r="M3617" s="465" t="inlineStr">
        <is>
          <t xml:space="preserve"> Nmix </t>
        </is>
      </c>
      <c r="N3617" s="466" t="n">
        <v>5.310280977444885</v>
      </c>
      <c r="O3617" s="467" t="n">
        <v>0.5279273390994454</v>
      </c>
      <c r="P3617" s="468" t="n">
        <v>1999</v>
      </c>
      <c r="Q3617" s="469" t="inlineStr">
        <is>
          <t>UNFCCC CRT</t>
        </is>
      </c>
      <c r="R3617" s="469" t="inlineStr">
        <is>
          <t>ok</t>
        </is>
      </c>
      <c r="S3617" s="469" t="inlineStr">
        <is>
          <t xml:space="preserve"> text </t>
        </is>
      </c>
      <c r="T3617" s="426" t="inlineStr">
        <is>
          <t>Norway</t>
        </is>
      </c>
      <c r="U3617" s="5" t="inlineStr">
        <is>
          <t>useful output</t>
        </is>
      </c>
      <c r="V3617" s="465" t="n">
        <v>0.04</v>
      </c>
    </row>
    <row r="3618" ht="16" customHeight="1">
      <c r="B3618" s="5" t="inlineStr">
        <is>
          <t>EF.EC-EF.TR</t>
        </is>
      </c>
      <c r="C3618" s="5" t="inlineStr">
        <is>
          <t>EF.EC-EF.TR-Fuel for transport-Nmix</t>
        </is>
      </c>
      <c r="D3618" s="5" t="inlineStr">
        <is>
          <t>EF</t>
        </is>
      </c>
      <c r="E3618" s="5" t="inlineStr">
        <is>
          <t>EC</t>
        </is>
      </c>
      <c r="F3618" s="5">
        <f>VLOOKUP(E3618,'5.a Definitions'!E:F,2,FALSE)</f>
        <v/>
      </c>
      <c r="G3618" s="5" t="inlineStr">
        <is>
          <t>EF</t>
        </is>
      </c>
      <c r="H3618" s="5" t="inlineStr">
        <is>
          <t>TR</t>
        </is>
      </c>
      <c r="I3618" s="5">
        <f>VLOOKUP(H3618,'5.a Definitions'!E:F,2,FALSE)</f>
        <v/>
      </c>
      <c r="J3618" s="465" t="inlineStr">
        <is>
          <t xml:space="preserve"> Fuel for transport </t>
        </is>
      </c>
      <c r="K3618" s="465" t="inlineStr">
        <is>
          <t xml:space="preserve"> fuel for transport </t>
        </is>
      </c>
      <c r="L3618" s="465" t="inlineStr">
        <is>
          <t xml:space="preserve"> reactive </t>
        </is>
      </c>
      <c r="M3618" s="465" t="inlineStr">
        <is>
          <t xml:space="preserve"> Nmix </t>
        </is>
      </c>
      <c r="N3618" s="466" t="n">
        <v>0.6532716498502723</v>
      </c>
      <c r="O3618" s="467" t="n">
        <v>0.3573729867670942</v>
      </c>
      <c r="P3618" s="468" t="n">
        <v>1999</v>
      </c>
      <c r="Q3618" s="469" t="inlineStr">
        <is>
          <t>UNFCCC CRT</t>
        </is>
      </c>
      <c r="R3618" s="469" t="inlineStr">
        <is>
          <t>ok</t>
        </is>
      </c>
      <c r="S3618" s="469" t="inlineStr">
        <is>
          <t xml:space="preserve"> text </t>
        </is>
      </c>
      <c r="T3618" s="426" t="inlineStr">
        <is>
          <t>Norway</t>
        </is>
      </c>
      <c r="U3618" s="5" t="inlineStr">
        <is>
          <t>useful output</t>
        </is>
      </c>
      <c r="V3618" s="465" t="n">
        <v>0.04</v>
      </c>
    </row>
    <row r="3619" ht="16" customHeight="1">
      <c r="B3619" s="5" t="inlineStr">
        <is>
          <t>EF.EC-EF.OE</t>
        </is>
      </c>
      <c r="C3619" s="5" t="inlineStr">
        <is>
          <t>EF.EC-EF.OE-Fuel for heating-Nmix</t>
        </is>
      </c>
      <c r="D3619" s="5" t="inlineStr">
        <is>
          <t>EF</t>
        </is>
      </c>
      <c r="E3619" s="5" t="inlineStr">
        <is>
          <t>EC</t>
        </is>
      </c>
      <c r="F3619" s="5">
        <f>VLOOKUP(E3619,'5.a Definitions'!E:F,2,FALSE)</f>
        <v/>
      </c>
      <c r="G3619" s="5" t="inlineStr">
        <is>
          <t>EF</t>
        </is>
      </c>
      <c r="H3619" s="5" t="inlineStr">
        <is>
          <t>OE</t>
        </is>
      </c>
      <c r="I3619" s="5">
        <f>VLOOKUP(H3619,'5.a Definitions'!E:F,2,FALSE)</f>
        <v/>
      </c>
      <c r="J3619" s="465" t="inlineStr">
        <is>
          <t xml:space="preserve"> Fuel for heating </t>
        </is>
      </c>
      <c r="K3619" s="465" t="inlineStr">
        <is>
          <t xml:space="preserve"> fuel for heating </t>
        </is>
      </c>
      <c r="L3619" s="465" t="inlineStr">
        <is>
          <t xml:space="preserve"> reactive </t>
        </is>
      </c>
      <c r="M3619" s="465" t="inlineStr">
        <is>
          <t xml:space="preserve"> Nmix </t>
        </is>
      </c>
      <c r="N3619" s="466" t="n">
        <v>0.4979963007228201</v>
      </c>
      <c r="O3619" s="467" t="n">
        <v>0.3160768965080673</v>
      </c>
      <c r="P3619" s="468" t="n">
        <v>1999</v>
      </c>
      <c r="Q3619" s="469" t="inlineStr">
        <is>
          <t>UNFCCC CRT</t>
        </is>
      </c>
      <c r="R3619" s="469" t="inlineStr">
        <is>
          <t>ok</t>
        </is>
      </c>
      <c r="S3619" s="469" t="inlineStr">
        <is>
          <t xml:space="preserve"> text </t>
        </is>
      </c>
      <c r="T3619" s="426" t="inlineStr">
        <is>
          <t>Norway</t>
        </is>
      </c>
      <c r="U3619" s="5" t="inlineStr">
        <is>
          <t>useful output</t>
        </is>
      </c>
      <c r="V3619" s="465" t="n">
        <v>0.04</v>
      </c>
    </row>
    <row r="3620" ht="16" customHeight="1">
      <c r="B3620" s="5" t="inlineStr">
        <is>
          <t>EF.EC-MP.OP</t>
        </is>
      </c>
      <c r="C3620" s="5" t="inlineStr">
        <is>
          <t>EF.EC-MP.OP-Fuel used as feedstock-Nmix</t>
        </is>
      </c>
      <c r="D3620" s="5" t="inlineStr">
        <is>
          <t>EF</t>
        </is>
      </c>
      <c r="E3620" s="5" t="inlineStr">
        <is>
          <t>EC</t>
        </is>
      </c>
      <c r="F3620" s="5">
        <f>VLOOKUP(E3620,'5.a Definitions'!E:F,2,FALSE)</f>
        <v/>
      </c>
      <c r="G3620" s="5" t="inlineStr">
        <is>
          <t>MP</t>
        </is>
      </c>
      <c r="H3620" s="5" t="inlineStr">
        <is>
          <t>OP</t>
        </is>
      </c>
      <c r="I3620" s="5">
        <f>VLOOKUP(H3620,'5.a Definitions'!E:F,2,FALSE)</f>
        <v/>
      </c>
      <c r="J3620" s="465" t="inlineStr">
        <is>
          <t xml:space="preserve"> Fuel used as feedstock </t>
        </is>
      </c>
      <c r="K3620" s="465" t="inlineStr">
        <is>
          <t xml:space="preserve"> fuel used as feedstock </t>
        </is>
      </c>
      <c r="L3620" s="465" t="inlineStr">
        <is>
          <t xml:space="preserve"> reactive </t>
        </is>
      </c>
      <c r="M3620" s="465" t="inlineStr">
        <is>
          <t xml:space="preserve"> Nmix </t>
        </is>
      </c>
      <c r="N3620" s="466" t="n">
        <v>1.797212241964985</v>
      </c>
      <c r="O3620" s="467" t="n">
        <v>0.858799750127572</v>
      </c>
      <c r="P3620" s="468" t="n">
        <v>1999</v>
      </c>
      <c r="Q3620" s="469" t="inlineStr">
        <is>
          <t>SSB table 11561</t>
        </is>
      </c>
      <c r="R3620" s="469" t="inlineStr">
        <is>
          <t>ok</t>
        </is>
      </c>
      <c r="S3620" s="469" t="inlineStr">
        <is>
          <t xml:space="preserve"> text </t>
        </is>
      </c>
      <c r="T3620" s="426" t="inlineStr">
        <is>
          <t>Norway</t>
        </is>
      </c>
      <c r="U3620" s="5" t="inlineStr">
        <is>
          <t>useful output</t>
        </is>
      </c>
      <c r="V3620" s="465" t="n">
        <v>0.04</v>
      </c>
    </row>
    <row r="3621" ht="16" customHeight="1">
      <c r="B3621" s="5" t="inlineStr">
        <is>
          <t>EF.EC-AT.AT</t>
        </is>
      </c>
      <c r="C3621" s="5" t="inlineStr">
        <is>
          <t>EF.EC-AT.AT-Emissions-NH3</t>
        </is>
      </c>
      <c r="D3621" s="5" t="inlineStr">
        <is>
          <t>EF</t>
        </is>
      </c>
      <c r="E3621" s="5" t="inlineStr">
        <is>
          <t>EC</t>
        </is>
      </c>
      <c r="F3621" s="5">
        <f>VLOOKUP(E3621,'5.a Definitions'!E:F,2,FALSE)</f>
        <v/>
      </c>
      <c r="G3621" s="5" t="inlineStr">
        <is>
          <t>AT</t>
        </is>
      </c>
      <c r="H3621" s="5" t="inlineStr">
        <is>
          <t>AT</t>
        </is>
      </c>
      <c r="I3621" s="5">
        <f>VLOOKUP(H3621,'5.a Definitions'!E:F,2,FALSE)</f>
        <v/>
      </c>
      <c r="J3621" s="465" t="inlineStr">
        <is>
          <t xml:space="preserve"> Emissions </t>
        </is>
      </c>
      <c r="K3621" s="465" t="inlineStr">
        <is>
          <t xml:space="preserve"> energy conversion emissions </t>
        </is>
      </c>
      <c r="L3621" s="465" t="inlineStr">
        <is>
          <t xml:space="preserve"> reactive </t>
        </is>
      </c>
      <c r="M3621" s="465" t="inlineStr">
        <is>
          <t xml:space="preserve"> NH3 </t>
        </is>
      </c>
      <c r="N3621" s="466" t="n">
        <v>0</v>
      </c>
      <c r="O3621" s="467" t="n">
        <v>0.5</v>
      </c>
      <c r="P3621" s="468" t="n">
        <v>1999</v>
      </c>
      <c r="Q3621" s="469" t="inlineStr">
        <is>
          <t>CRLTAP Inventory Submissions</t>
        </is>
      </c>
      <c r="R3621" s="469" t="inlineStr">
        <is>
          <t>ok</t>
        </is>
      </c>
      <c r="S3621" s="469" t="inlineStr">
        <is>
          <t xml:space="preserve"> text </t>
        </is>
      </c>
      <c r="T3621" s="426" t="inlineStr">
        <is>
          <t>Norway</t>
        </is>
      </c>
      <c r="U3621" s="5" t="inlineStr">
        <is>
          <t>N wasted</t>
        </is>
      </c>
      <c r="V3621" s="465" t="n">
        <v>0.04</v>
      </c>
    </row>
    <row r="3622" ht="16" customHeight="1">
      <c r="B3622" s="5" t="inlineStr">
        <is>
          <t>EF.EC-AT.AT</t>
        </is>
      </c>
      <c r="C3622" s="5" t="inlineStr">
        <is>
          <t>EF.EC-AT.AT-Emissions-NOx</t>
        </is>
      </c>
      <c r="D3622" s="5" t="inlineStr">
        <is>
          <t>EF</t>
        </is>
      </c>
      <c r="E3622" s="5" t="inlineStr">
        <is>
          <t>EC</t>
        </is>
      </c>
      <c r="F3622" s="5">
        <f>VLOOKUP(E3622,'5.a Definitions'!E:F,2,FALSE)</f>
        <v/>
      </c>
      <c r="G3622" s="5" t="inlineStr">
        <is>
          <t>AT</t>
        </is>
      </c>
      <c r="H3622" s="5" t="inlineStr">
        <is>
          <t>AT</t>
        </is>
      </c>
      <c r="I3622" s="5">
        <f>VLOOKUP(H3622,'5.a Definitions'!E:F,2,FALSE)</f>
        <v/>
      </c>
      <c r="J3622" s="465" t="inlineStr">
        <is>
          <t xml:space="preserve"> Emissions </t>
        </is>
      </c>
      <c r="K3622" s="465" t="inlineStr">
        <is>
          <t xml:space="preserve"> energy conversion emissions </t>
        </is>
      </c>
      <c r="L3622" s="465" t="inlineStr">
        <is>
          <t xml:space="preserve"> reactive </t>
        </is>
      </c>
      <c r="M3622" s="465" t="inlineStr">
        <is>
          <t xml:space="preserve"> NOx </t>
        </is>
      </c>
      <c r="N3622" s="466" t="n">
        <v>12.47771983364387</v>
      </c>
      <c r="O3622" s="467" t="n">
        <v>0.1850203344026722</v>
      </c>
      <c r="P3622" s="468" t="n">
        <v>1999</v>
      </c>
      <c r="Q3622" s="469" t="inlineStr">
        <is>
          <t>CRLTAP Inventory Submissions</t>
        </is>
      </c>
      <c r="R3622" s="469" t="inlineStr">
        <is>
          <t>ok</t>
        </is>
      </c>
      <c r="S3622" s="469" t="inlineStr">
        <is>
          <t xml:space="preserve"> text </t>
        </is>
      </c>
      <c r="T3622" s="426" t="inlineStr">
        <is>
          <t>Norway</t>
        </is>
      </c>
      <c r="U3622" s="465" t="inlineStr">
        <is>
          <t xml:space="preserve"> N wasted </t>
        </is>
      </c>
      <c r="V3622" s="465" t="n">
        <v>0.04</v>
      </c>
    </row>
    <row r="3623" ht="16" customHeight="1">
      <c r="B3623" s="5" t="inlineStr">
        <is>
          <t>EF.EC-AT.AT</t>
        </is>
      </c>
      <c r="C3623" s="5" t="inlineStr">
        <is>
          <t>EF.EC-AT.AT-Emissions-N2O</t>
        </is>
      </c>
      <c r="D3623" s="5" t="inlineStr">
        <is>
          <t>EF</t>
        </is>
      </c>
      <c r="E3623" s="5" t="inlineStr">
        <is>
          <t>EC</t>
        </is>
      </c>
      <c r="F3623" s="5">
        <f>VLOOKUP(E3623,'5.a Definitions'!E:F,2,FALSE)</f>
        <v/>
      </c>
      <c r="G3623" s="5" t="inlineStr">
        <is>
          <t>AT</t>
        </is>
      </c>
      <c r="H3623" s="5" t="inlineStr">
        <is>
          <t>AT</t>
        </is>
      </c>
      <c r="I3623" s="5">
        <f>VLOOKUP(H3623,'5.a Definitions'!E:F,2,FALSE)</f>
        <v/>
      </c>
      <c r="J3623" s="465" t="inlineStr">
        <is>
          <t xml:space="preserve"> Emissions </t>
        </is>
      </c>
      <c r="K3623" s="465" t="inlineStr">
        <is>
          <t xml:space="preserve"> energy conversion emissions </t>
        </is>
      </c>
      <c r="L3623" s="465" t="inlineStr">
        <is>
          <t xml:space="preserve"> reactive </t>
        </is>
      </c>
      <c r="M3623" s="465" t="inlineStr">
        <is>
          <t xml:space="preserve"> N2O </t>
        </is>
      </c>
      <c r="N3623" s="466" t="n">
        <v>0.05117687599887608</v>
      </c>
      <c r="O3623" s="467" t="n">
        <v>1.394797542306526</v>
      </c>
      <c r="P3623" s="468" t="n">
        <v>1999</v>
      </c>
      <c r="Q3623" s="469" t="inlineStr">
        <is>
          <t>UNFCCC CRT</t>
        </is>
      </c>
      <c r="R3623" s="469" t="inlineStr">
        <is>
          <t>ok</t>
        </is>
      </c>
      <c r="S3623" s="469" t="inlineStr">
        <is>
          <t xml:space="preserve"> text </t>
        </is>
      </c>
      <c r="T3623" s="426" t="inlineStr">
        <is>
          <t>Norway</t>
        </is>
      </c>
      <c r="U3623" s="465" t="inlineStr">
        <is>
          <t xml:space="preserve"> N wasted </t>
        </is>
      </c>
      <c r="V3623" s="465" t="n">
        <v>0.04</v>
      </c>
    </row>
    <row r="3624" ht="16" customFormat="1" customHeight="1" s="482">
      <c r="B3624" s="5" t="inlineStr">
        <is>
          <t>EF.EC-AT.AT</t>
        </is>
      </c>
      <c r="C3624" s="5" t="inlineStr">
        <is>
          <t>EF.EC-AT.AT-Emissions-N2</t>
        </is>
      </c>
      <c r="D3624" s="5" t="inlineStr">
        <is>
          <t>EF</t>
        </is>
      </c>
      <c r="E3624" s="5" t="inlineStr">
        <is>
          <t>EC</t>
        </is>
      </c>
      <c r="F3624" s="5">
        <f>VLOOKUP(E3624,'5.a Definitions'!E:F,2,FALSE)</f>
        <v/>
      </c>
      <c r="G3624" s="5" t="inlineStr">
        <is>
          <t>AT</t>
        </is>
      </c>
      <c r="H3624" s="5" t="inlineStr">
        <is>
          <t>AT</t>
        </is>
      </c>
      <c r="I3624" s="5">
        <f>VLOOKUP(H3624,'5.a Definitions'!E:F,2,FALSE)</f>
        <v/>
      </c>
      <c r="J3624" s="465" t="inlineStr">
        <is>
          <t xml:space="preserve"> Emissions </t>
        </is>
      </c>
      <c r="K3624" s="465" t="inlineStr">
        <is>
          <t xml:space="preserve"> energy conversion emissions </t>
        </is>
      </c>
      <c r="L3624" s="465" t="inlineStr">
        <is>
          <t xml:space="preserve"> inert </t>
        </is>
      </c>
      <c r="M3624" s="465" t="inlineStr">
        <is>
          <t xml:space="preserve"> N2 </t>
        </is>
      </c>
      <c r="N3624" s="466" t="n">
        <v>0</v>
      </c>
      <c r="O3624" s="467" t="n">
        <v>10</v>
      </c>
      <c r="P3624" s="468" t="n">
        <v>1999</v>
      </c>
      <c r="Q3624" s="469" t="inlineStr">
        <is>
          <t>mass balance</t>
        </is>
      </c>
      <c r="R3624" s="469" t="inlineStr">
        <is>
          <t>ok</t>
        </is>
      </c>
      <c r="S3624" s="469" t="inlineStr">
        <is>
          <t xml:space="preserve"> text </t>
        </is>
      </c>
      <c r="T3624" s="426" t="inlineStr">
        <is>
          <t>Norway</t>
        </is>
      </c>
      <c r="U3624" s="465" t="inlineStr">
        <is>
          <t xml:space="preserve"> N wasted </t>
        </is>
      </c>
      <c r="V3624" s="465" t="n">
        <v>0.04</v>
      </c>
    </row>
    <row r="3625" ht="16" customHeight="1">
      <c r="B3625" s="5" t="inlineStr">
        <is>
          <t>EF.EC-RW.RW</t>
        </is>
      </c>
      <c r="C3625" s="5" t="inlineStr">
        <is>
          <t>EF.EC-RW.RW-Fuel export-Nmix</t>
        </is>
      </c>
      <c r="D3625" s="5" t="inlineStr">
        <is>
          <t>EF</t>
        </is>
      </c>
      <c r="E3625" s="5" t="inlineStr">
        <is>
          <t>EC</t>
        </is>
      </c>
      <c r="F3625" s="5">
        <f>VLOOKUP(E3625,'5.a Definitions'!E:F,2,FALSE)</f>
        <v/>
      </c>
      <c r="G3625" s="5" t="inlineStr">
        <is>
          <t>RW</t>
        </is>
      </c>
      <c r="H3625" s="5" t="inlineStr">
        <is>
          <t>RW</t>
        </is>
      </c>
      <c r="I3625" s="5">
        <f>VLOOKUP(H3625,'5.a Definitions'!E:F,2,FALSE)</f>
        <v/>
      </c>
      <c r="J3625" s="465" t="inlineStr">
        <is>
          <t xml:space="preserve"> Fuel export </t>
        </is>
      </c>
      <c r="K3625" s="465" t="inlineStr">
        <is>
          <t xml:space="preserve"> fuel export </t>
        </is>
      </c>
      <c r="L3625" s="465" t="inlineStr">
        <is>
          <t xml:space="preserve"> reactive </t>
        </is>
      </c>
      <c r="M3625" s="465" t="inlineStr">
        <is>
          <t xml:space="preserve"> Nmix </t>
        </is>
      </c>
      <c r="N3625" s="466" t="n">
        <v>329.354761192853</v>
      </c>
      <c r="O3625" s="467" t="n">
        <v>2.739492729123917</v>
      </c>
      <c r="P3625" s="468" t="n">
        <v>1999</v>
      </c>
      <c r="Q3625" s="469" t="inlineStr">
        <is>
          <t>SSB tab 08801</t>
        </is>
      </c>
      <c r="R3625" s="469" t="inlineStr">
        <is>
          <t>ok</t>
        </is>
      </c>
      <c r="S3625" s="469" t="inlineStr">
        <is>
          <t xml:space="preserve"> text </t>
        </is>
      </c>
      <c r="T3625" s="426" t="inlineStr">
        <is>
          <t>Norway</t>
        </is>
      </c>
      <c r="U3625" s="5" t="inlineStr">
        <is>
          <t>useful output</t>
        </is>
      </c>
      <c r="V3625" s="465" t="n">
        <v>0.04</v>
      </c>
    </row>
    <row r="3626" ht="16" customHeight="1">
      <c r="B3626" s="5" t="inlineStr">
        <is>
          <t>EF.IC-AT.AT</t>
        </is>
      </c>
      <c r="C3626" s="5" t="inlineStr">
        <is>
          <t>EF.IC-AT.AT-Emissions-NH3</t>
        </is>
      </c>
      <c r="D3626" s="5" t="inlineStr">
        <is>
          <t>EF</t>
        </is>
      </c>
      <c r="E3626" s="5" t="inlineStr">
        <is>
          <t>IC</t>
        </is>
      </c>
      <c r="F3626" s="5">
        <f>VLOOKUP(E3626,'5.a Definitions'!E:F,2,FALSE)</f>
        <v/>
      </c>
      <c r="G3626" s="5" t="inlineStr">
        <is>
          <t>AT</t>
        </is>
      </c>
      <c r="H3626" s="5" t="inlineStr">
        <is>
          <t>AT</t>
        </is>
      </c>
      <c r="I3626" s="5">
        <f>VLOOKUP(H3626,'5.a Definitions'!E:F,2,FALSE)</f>
        <v/>
      </c>
      <c r="J3626" s="465" t="inlineStr">
        <is>
          <t xml:space="preserve"> Emissions </t>
        </is>
      </c>
      <c r="K3626" s="465" t="inlineStr">
        <is>
          <t xml:space="preserve"> industrial emissions </t>
        </is>
      </c>
      <c r="L3626" s="465" t="inlineStr">
        <is>
          <t xml:space="preserve"> reactive </t>
        </is>
      </c>
      <c r="M3626" s="465" t="inlineStr">
        <is>
          <t xml:space="preserve"> NH3 </t>
        </is>
      </c>
      <c r="N3626" s="466" t="n">
        <v>0.0108073433979</v>
      </c>
      <c r="O3626" s="467" t="n">
        <v>0.1865478688360091</v>
      </c>
      <c r="P3626" s="468" t="n">
        <v>1999</v>
      </c>
      <c r="Q3626" s="469" t="inlineStr">
        <is>
          <t>CRLTAP Inventory Submissions</t>
        </is>
      </c>
      <c r="R3626" s="469" t="inlineStr">
        <is>
          <t>ok</t>
        </is>
      </c>
      <c r="S3626" s="469" t="inlineStr">
        <is>
          <t xml:space="preserve"> text </t>
        </is>
      </c>
      <c r="T3626" s="426" t="inlineStr">
        <is>
          <t>Norway</t>
        </is>
      </c>
      <c r="U3626" s="465" t="inlineStr">
        <is>
          <t xml:space="preserve"> N wasted </t>
        </is>
      </c>
      <c r="V3626" s="465" t="n">
        <v>0.04</v>
      </c>
    </row>
    <row r="3627" ht="16" customHeight="1">
      <c r="B3627" s="5" t="inlineStr">
        <is>
          <t>EF.IC-AT.AT</t>
        </is>
      </c>
      <c r="C3627" s="5" t="inlineStr">
        <is>
          <t>EF.IC-AT.AT-Emissions-NOx</t>
        </is>
      </c>
      <c r="D3627" s="5" t="inlineStr">
        <is>
          <t>EF</t>
        </is>
      </c>
      <c r="E3627" s="5" t="inlineStr">
        <is>
          <t>IC</t>
        </is>
      </c>
      <c r="F3627" s="5">
        <f>VLOOKUP(E3627,'5.a Definitions'!E:F,2,FALSE)</f>
        <v/>
      </c>
      <c r="G3627" s="5" t="inlineStr">
        <is>
          <t>AT</t>
        </is>
      </c>
      <c r="H3627" s="5" t="inlineStr">
        <is>
          <t>AT</t>
        </is>
      </c>
      <c r="I3627" s="5">
        <f>VLOOKUP(H3627,'5.a Definitions'!E:F,2,FALSE)</f>
        <v/>
      </c>
      <c r="J3627" s="465" t="inlineStr">
        <is>
          <t xml:space="preserve"> Emissions </t>
        </is>
      </c>
      <c r="K3627" s="465" t="inlineStr">
        <is>
          <t xml:space="preserve"> industrial emissions </t>
        </is>
      </c>
      <c r="L3627" s="465" t="inlineStr">
        <is>
          <t xml:space="preserve"> reactive </t>
        </is>
      </c>
      <c r="M3627" s="465" t="inlineStr">
        <is>
          <t xml:space="preserve"> NOx </t>
        </is>
      </c>
      <c r="N3627" s="466" t="n">
        <v>6.378860916804911</v>
      </c>
      <c r="O3627" s="467" t="n">
        <v>0.2621562891394954</v>
      </c>
      <c r="P3627" s="468" t="n">
        <v>1999</v>
      </c>
      <c r="Q3627" s="469" t="inlineStr">
        <is>
          <t>CRLTAP Inventory Submissions</t>
        </is>
      </c>
      <c r="R3627" s="469" t="inlineStr">
        <is>
          <t>ok</t>
        </is>
      </c>
      <c r="S3627" s="469" t="inlineStr">
        <is>
          <t xml:space="preserve"> text </t>
        </is>
      </c>
      <c r="T3627" s="426" t="inlineStr">
        <is>
          <t>Norway</t>
        </is>
      </c>
      <c r="U3627" s="465" t="inlineStr">
        <is>
          <t xml:space="preserve"> N wasted </t>
        </is>
      </c>
      <c r="V3627" s="465" t="n">
        <v>0.04</v>
      </c>
    </row>
    <row r="3628" ht="16" customHeight="1">
      <c r="B3628" s="5" t="inlineStr">
        <is>
          <t>EF.IC-AT.AT</t>
        </is>
      </c>
      <c r="C3628" s="5" t="inlineStr">
        <is>
          <t>EF.IC-AT.AT-Emissions-N2O</t>
        </is>
      </c>
      <c r="D3628" s="5" t="inlineStr">
        <is>
          <t>EF</t>
        </is>
      </c>
      <c r="E3628" s="5" t="inlineStr">
        <is>
          <t>IC</t>
        </is>
      </c>
      <c r="F3628" s="5">
        <f>VLOOKUP(E3628,'5.a Definitions'!E:F,2,FALSE)</f>
        <v/>
      </c>
      <c r="G3628" s="5" t="inlineStr">
        <is>
          <t>AT</t>
        </is>
      </c>
      <c r="H3628" s="5" t="inlineStr">
        <is>
          <t>AT</t>
        </is>
      </c>
      <c r="I3628" s="5">
        <f>VLOOKUP(H3628,'5.a Definitions'!E:F,2,FALSE)</f>
        <v/>
      </c>
      <c r="J3628" s="465" t="inlineStr">
        <is>
          <t xml:space="preserve"> Emissions </t>
        </is>
      </c>
      <c r="K3628" s="465" t="inlineStr">
        <is>
          <t xml:space="preserve"> industrial emissions </t>
        </is>
      </c>
      <c r="L3628" s="465" t="inlineStr">
        <is>
          <t xml:space="preserve"> reactive </t>
        </is>
      </c>
      <c r="M3628" s="465" t="inlineStr">
        <is>
          <t xml:space="preserve"> N2O </t>
        </is>
      </c>
      <c r="N3628" s="466" t="n">
        <v>0.07734916192058819</v>
      </c>
      <c r="O3628" s="467" t="n">
        <v>1.394797542306526</v>
      </c>
      <c r="P3628" s="468" t="n">
        <v>1999</v>
      </c>
      <c r="Q3628" s="469" t="inlineStr">
        <is>
          <t>UNFCCC CRT</t>
        </is>
      </c>
      <c r="R3628" s="469" t="inlineStr">
        <is>
          <t>ok</t>
        </is>
      </c>
      <c r="S3628" s="469" t="inlineStr">
        <is>
          <t xml:space="preserve"> text </t>
        </is>
      </c>
      <c r="T3628" s="426" t="inlineStr">
        <is>
          <t>Norway</t>
        </is>
      </c>
      <c r="U3628" s="465" t="inlineStr">
        <is>
          <t xml:space="preserve"> N wasted </t>
        </is>
      </c>
      <c r="V3628" s="465" t="n">
        <v>0.04</v>
      </c>
    </row>
    <row r="3629" ht="16" customHeight="1">
      <c r="B3629" s="5" t="inlineStr">
        <is>
          <t>EF.TR-AT.AT</t>
        </is>
      </c>
      <c r="C3629" s="5" t="inlineStr">
        <is>
          <t>EF.TR-AT.AT-Emissions-NH3</t>
        </is>
      </c>
      <c r="D3629" s="5" t="inlineStr">
        <is>
          <t>EF</t>
        </is>
      </c>
      <c r="E3629" s="5" t="inlineStr">
        <is>
          <t>TR</t>
        </is>
      </c>
      <c r="F3629" s="5">
        <f>VLOOKUP(E3629,'5.a Definitions'!E:F,2,FALSE)</f>
        <v/>
      </c>
      <c r="G3629" s="5" t="inlineStr">
        <is>
          <t>AT</t>
        </is>
      </c>
      <c r="H3629" s="5" t="inlineStr">
        <is>
          <t>AT</t>
        </is>
      </c>
      <c r="I3629" s="5">
        <f>VLOOKUP(H3629,'5.a Definitions'!E:F,2,FALSE)</f>
        <v/>
      </c>
      <c r="J3629" s="465" t="inlineStr">
        <is>
          <t xml:space="preserve"> Emissions </t>
        </is>
      </c>
      <c r="K3629" s="465" t="inlineStr">
        <is>
          <t xml:space="preserve"> transport emissions </t>
        </is>
      </c>
      <c r="L3629" s="465" t="inlineStr">
        <is>
          <t xml:space="preserve"> reactive </t>
        </is>
      </c>
      <c r="M3629" s="465" t="inlineStr">
        <is>
          <t xml:space="preserve"> NH3 </t>
        </is>
      </c>
      <c r="N3629" s="466" t="n">
        <v>1.40546972343645</v>
      </c>
      <c r="O3629" s="467" t="n">
        <v>0.4166386920444587</v>
      </c>
      <c r="P3629" s="468" t="n">
        <v>1999</v>
      </c>
      <c r="Q3629" s="469" t="inlineStr">
        <is>
          <t>CRLTAP Inventory Submissions</t>
        </is>
      </c>
      <c r="R3629" s="469" t="inlineStr">
        <is>
          <t>ok</t>
        </is>
      </c>
      <c r="S3629" s="469" t="inlineStr">
        <is>
          <t xml:space="preserve"> text </t>
        </is>
      </c>
      <c r="T3629" s="426" t="inlineStr">
        <is>
          <t>Norway</t>
        </is>
      </c>
      <c r="U3629" s="465" t="inlineStr">
        <is>
          <t xml:space="preserve"> N wasted </t>
        </is>
      </c>
      <c r="V3629" s="465" t="n">
        <v>0.04</v>
      </c>
    </row>
    <row r="3630" ht="16" customHeight="1">
      <c r="B3630" s="5" t="inlineStr">
        <is>
          <t>EF.TR-AT.AT</t>
        </is>
      </c>
      <c r="C3630" s="5" t="inlineStr">
        <is>
          <t>EF.TR-AT.AT-Emissions-NOx</t>
        </is>
      </c>
      <c r="D3630" s="5" t="inlineStr">
        <is>
          <t>EF</t>
        </is>
      </c>
      <c r="E3630" s="5" t="inlineStr">
        <is>
          <t>TR</t>
        </is>
      </c>
      <c r="F3630" s="5">
        <f>VLOOKUP(E3630,'5.a Definitions'!E:F,2,FALSE)</f>
        <v/>
      </c>
      <c r="G3630" s="5" t="inlineStr">
        <is>
          <t>AT</t>
        </is>
      </c>
      <c r="H3630" s="5" t="inlineStr">
        <is>
          <t>AT</t>
        </is>
      </c>
      <c r="I3630" s="5">
        <f>VLOOKUP(H3630,'5.a Definitions'!E:F,2,FALSE)</f>
        <v/>
      </c>
      <c r="J3630" s="465" t="inlineStr">
        <is>
          <t xml:space="preserve"> Emissions </t>
        </is>
      </c>
      <c r="K3630" s="465" t="inlineStr">
        <is>
          <t xml:space="preserve"> transport emissions </t>
        </is>
      </c>
      <c r="L3630" s="465" t="inlineStr">
        <is>
          <t xml:space="preserve"> reactive </t>
        </is>
      </c>
      <c r="M3630" s="465" t="inlineStr">
        <is>
          <t xml:space="preserve"> NOx </t>
        </is>
      </c>
      <c r="N3630" s="466" t="n">
        <v>33.61165346651282</v>
      </c>
      <c r="O3630" s="467" t="n">
        <v>0.1276642535381952</v>
      </c>
      <c r="P3630" s="468" t="n">
        <v>1999</v>
      </c>
      <c r="Q3630" s="469" t="inlineStr">
        <is>
          <t>CRLTAP Inventory Submissions</t>
        </is>
      </c>
      <c r="R3630" s="469" t="inlineStr">
        <is>
          <t>ok</t>
        </is>
      </c>
      <c r="S3630" s="469" t="inlineStr">
        <is>
          <t xml:space="preserve"> text </t>
        </is>
      </c>
      <c r="T3630" s="426" t="inlineStr">
        <is>
          <t>Norway</t>
        </is>
      </c>
      <c r="U3630" s="465" t="inlineStr">
        <is>
          <t xml:space="preserve"> N wasted </t>
        </is>
      </c>
      <c r="V3630" s="465" t="n">
        <v>0.04</v>
      </c>
    </row>
    <row r="3631" ht="16" customHeight="1">
      <c r="B3631" s="5" t="inlineStr">
        <is>
          <t>EF.TR-AT.AT</t>
        </is>
      </c>
      <c r="C3631" s="5" t="inlineStr">
        <is>
          <t>EF.TR-AT.AT-Emissions-N2O</t>
        </is>
      </c>
      <c r="D3631" s="5" t="inlineStr">
        <is>
          <t>EF</t>
        </is>
      </c>
      <c r="E3631" s="5" t="inlineStr">
        <is>
          <t>TR</t>
        </is>
      </c>
      <c r="F3631" s="5">
        <f>VLOOKUP(E3631,'5.a Definitions'!E:F,2,FALSE)</f>
        <v/>
      </c>
      <c r="G3631" s="5" t="inlineStr">
        <is>
          <t>AT</t>
        </is>
      </c>
      <c r="H3631" s="5" t="inlineStr">
        <is>
          <t>AT</t>
        </is>
      </c>
      <c r="I3631" s="5">
        <f>VLOOKUP(H3631,'5.a Definitions'!E:F,2,FALSE)</f>
        <v/>
      </c>
      <c r="J3631" s="465" t="inlineStr">
        <is>
          <t xml:space="preserve"> Emissions </t>
        </is>
      </c>
      <c r="K3631" s="465" t="inlineStr">
        <is>
          <t xml:space="preserve"> transport emissions </t>
        </is>
      </c>
      <c r="L3631" s="465" t="inlineStr">
        <is>
          <t xml:space="preserve"> reactive </t>
        </is>
      </c>
      <c r="M3631" s="465" t="inlineStr">
        <is>
          <t xml:space="preserve"> N2O </t>
        </is>
      </c>
      <c r="N3631" s="466" t="n">
        <v>0.2491091213995639</v>
      </c>
      <c r="O3631" s="467" t="n">
        <v>0.6463342428493241</v>
      </c>
      <c r="P3631" s="468" t="n">
        <v>1999</v>
      </c>
      <c r="Q3631" s="469" t="inlineStr">
        <is>
          <t>UNFCCC CRT</t>
        </is>
      </c>
      <c r="R3631" s="469" t="inlineStr">
        <is>
          <t>ok</t>
        </is>
      </c>
      <c r="S3631" s="469" t="inlineStr">
        <is>
          <t xml:space="preserve"> text </t>
        </is>
      </c>
      <c r="T3631" s="426" t="inlineStr">
        <is>
          <t>Norway</t>
        </is>
      </c>
      <c r="U3631" s="465" t="inlineStr">
        <is>
          <t xml:space="preserve"> N wasted </t>
        </is>
      </c>
      <c r="V3631" s="465" t="n">
        <v>0.04</v>
      </c>
    </row>
    <row r="3632" ht="16" customHeight="1">
      <c r="B3632" s="5" t="inlineStr">
        <is>
          <t>EF.TR-AT.AT</t>
        </is>
      </c>
      <c r="C3632" s="5" t="inlineStr">
        <is>
          <t>EF.TR-AT.AT-Emissions-N2</t>
        </is>
      </c>
      <c r="D3632" s="5" t="inlineStr">
        <is>
          <t>EF</t>
        </is>
      </c>
      <c r="E3632" s="5" t="inlineStr">
        <is>
          <t>TR</t>
        </is>
      </c>
      <c r="F3632" s="5">
        <f>VLOOKUP(E3632,'5.a Definitions'!E:F,2,FALSE)</f>
        <v/>
      </c>
      <c r="G3632" s="5" t="inlineStr">
        <is>
          <t>AT</t>
        </is>
      </c>
      <c r="H3632" s="5" t="inlineStr">
        <is>
          <t>AT</t>
        </is>
      </c>
      <c r="I3632" s="5">
        <f>VLOOKUP(H3632,'5.a Definitions'!E:F,2,FALSE)</f>
        <v/>
      </c>
      <c r="J3632" s="465" t="inlineStr">
        <is>
          <t xml:space="preserve"> Emissions </t>
        </is>
      </c>
      <c r="K3632" s="465" t="inlineStr">
        <is>
          <t xml:space="preserve"> transport emissions </t>
        </is>
      </c>
      <c r="L3632" s="465" t="inlineStr">
        <is>
          <t xml:space="preserve"> inert </t>
        </is>
      </c>
      <c r="M3632" s="465" t="inlineStr">
        <is>
          <t xml:space="preserve"> N2 </t>
        </is>
      </c>
      <c r="N3632" s="466" t="n">
        <v>0</v>
      </c>
      <c r="O3632" s="467" t="n">
        <v>0.2</v>
      </c>
      <c r="P3632" s="468" t="n">
        <v>1999</v>
      </c>
      <c r="Q3632" s="469" t="inlineStr">
        <is>
          <t>mass balance</t>
        </is>
      </c>
      <c r="R3632" s="469" t="inlineStr">
        <is>
          <t>ok</t>
        </is>
      </c>
      <c r="S3632" s="469" t="inlineStr">
        <is>
          <t xml:space="preserve"> text </t>
        </is>
      </c>
      <c r="T3632" s="426" t="inlineStr">
        <is>
          <t>Norway</t>
        </is>
      </c>
      <c r="U3632" s="465" t="inlineStr">
        <is>
          <t xml:space="preserve"> N wasted </t>
        </is>
      </c>
      <c r="V3632" s="465" t="n">
        <v>0.04</v>
      </c>
    </row>
    <row r="3633" ht="16" customHeight="1">
      <c r="B3633" s="5" t="inlineStr">
        <is>
          <t>EF.TR-RW.RW</t>
        </is>
      </c>
      <c r="C3633" s="5" t="inlineStr">
        <is>
          <t>EF.TR-RW.RW-Export of transport fuels-Nmix</t>
        </is>
      </c>
      <c r="D3633" s="5" t="inlineStr">
        <is>
          <t>EF</t>
        </is>
      </c>
      <c r="E3633" s="5" t="inlineStr">
        <is>
          <t>TR</t>
        </is>
      </c>
      <c r="F3633" s="5">
        <f>VLOOKUP(E3633,'5.a Definitions'!E:F,2,FALSE)</f>
        <v/>
      </c>
      <c r="G3633" s="5" t="inlineStr">
        <is>
          <t>RW</t>
        </is>
      </c>
      <c r="H3633" s="5" t="inlineStr">
        <is>
          <t>RW</t>
        </is>
      </c>
      <c r="I3633" s="5">
        <f>VLOOKUP(H3633,'5.a Definitions'!E:F,2,FALSE)</f>
        <v/>
      </c>
      <c r="J3633" s="465" t="inlineStr">
        <is>
          <t xml:space="preserve"> Export of transport fuels </t>
        </is>
      </c>
      <c r="K3633" s="465" t="inlineStr">
        <is>
          <t xml:space="preserve"> export of transport fuel </t>
        </is>
      </c>
      <c r="L3633" s="465" t="inlineStr">
        <is>
          <t xml:space="preserve"> reactive </t>
        </is>
      </c>
      <c r="M3633" s="465" t="inlineStr">
        <is>
          <t xml:space="preserve"> Nmix </t>
        </is>
      </c>
      <c r="N3633" s="466" t="n">
        <v>0.200213319</v>
      </c>
      <c r="O3633" s="467" t="n">
        <v>0.450699884601057</v>
      </c>
      <c r="P3633" s="468" t="n">
        <v>1999</v>
      </c>
      <c r="Q3633" s="469" t="inlineStr">
        <is>
          <t>SSB tab 08801</t>
        </is>
      </c>
      <c r="R3633" s="469" t="inlineStr">
        <is>
          <t>ok</t>
        </is>
      </c>
      <c r="S3633" s="469" t="inlineStr">
        <is>
          <t xml:space="preserve"> text </t>
        </is>
      </c>
      <c r="T3633" s="426" t="inlineStr">
        <is>
          <t>Norway</t>
        </is>
      </c>
      <c r="U3633" s="5" t="inlineStr">
        <is>
          <t>useful output</t>
        </is>
      </c>
      <c r="V3633" s="465" t="n">
        <v>0.04</v>
      </c>
    </row>
    <row r="3634" ht="16" customHeight="1">
      <c r="B3634" s="5" t="inlineStr">
        <is>
          <t>EF.OE-AT.AT</t>
        </is>
      </c>
      <c r="C3634" s="5" t="inlineStr">
        <is>
          <t>EF.OE-AT.AT-Emissions-NH3</t>
        </is>
      </c>
      <c r="D3634" s="5" t="inlineStr">
        <is>
          <t>EF</t>
        </is>
      </c>
      <c r="E3634" s="5" t="inlineStr">
        <is>
          <t>OE</t>
        </is>
      </c>
      <c r="F3634" s="5">
        <f>VLOOKUP(E3634,'5.a Definitions'!E:F,2,FALSE)</f>
        <v/>
      </c>
      <c r="G3634" s="5" t="inlineStr">
        <is>
          <t>AT</t>
        </is>
      </c>
      <c r="H3634" s="5" t="inlineStr">
        <is>
          <t>AT</t>
        </is>
      </c>
      <c r="I3634" s="5">
        <f>VLOOKUP(H3634,'5.a Definitions'!E:F,2,FALSE)</f>
        <v/>
      </c>
      <c r="J3634" s="465" t="inlineStr">
        <is>
          <t xml:space="preserve"> Emissions </t>
        </is>
      </c>
      <c r="K3634" s="465" t="inlineStr">
        <is>
          <t xml:space="preserve"> other fuels emissions </t>
        </is>
      </c>
      <c r="L3634" s="465" t="inlineStr">
        <is>
          <t xml:space="preserve"> reactive </t>
        </is>
      </c>
      <c r="M3634" s="465" t="inlineStr">
        <is>
          <t xml:space="preserve"> NH3 </t>
        </is>
      </c>
      <c r="N3634" s="466" t="n">
        <v>0.06393012617025</v>
      </c>
      <c r="O3634" s="467" t="n">
        <v>0.560870789711797</v>
      </c>
      <c r="P3634" s="468" t="n">
        <v>1999</v>
      </c>
      <c r="Q3634" s="469" t="inlineStr">
        <is>
          <t>CRLTAP Inventory Submissions</t>
        </is>
      </c>
      <c r="R3634" s="469" t="inlineStr">
        <is>
          <t>ok</t>
        </is>
      </c>
      <c r="S3634" s="469" t="inlineStr">
        <is>
          <t xml:space="preserve"> text </t>
        </is>
      </c>
      <c r="T3634" s="426" t="inlineStr">
        <is>
          <t>Norway</t>
        </is>
      </c>
      <c r="U3634" s="465" t="inlineStr">
        <is>
          <t xml:space="preserve"> N wasted </t>
        </is>
      </c>
      <c r="V3634" s="465" t="n">
        <v>0.04</v>
      </c>
    </row>
    <row r="3635" ht="16" customHeight="1">
      <c r="B3635" s="5" t="inlineStr">
        <is>
          <t>EF.OE-AT.AT</t>
        </is>
      </c>
      <c r="C3635" s="5" t="inlineStr">
        <is>
          <t>EF.OE-AT.AT-Emissions-NOx</t>
        </is>
      </c>
      <c r="D3635" s="5" t="inlineStr">
        <is>
          <t>EF</t>
        </is>
      </c>
      <c r="E3635" s="5" t="inlineStr">
        <is>
          <t>OE</t>
        </is>
      </c>
      <c r="F3635" s="5">
        <f>VLOOKUP(E3635,'5.a Definitions'!E:F,2,FALSE)</f>
        <v/>
      </c>
      <c r="G3635" s="5" t="inlineStr">
        <is>
          <t>AT</t>
        </is>
      </c>
      <c r="H3635" s="5" t="inlineStr">
        <is>
          <t>AT</t>
        </is>
      </c>
      <c r="I3635" s="5">
        <f>VLOOKUP(H3635,'5.a Definitions'!E:F,2,FALSE)</f>
        <v/>
      </c>
      <c r="J3635" s="465" t="inlineStr">
        <is>
          <t xml:space="preserve"> Emissions </t>
        </is>
      </c>
      <c r="K3635" s="465" t="inlineStr">
        <is>
          <t xml:space="preserve"> other fuels emissions </t>
        </is>
      </c>
      <c r="L3635" s="465" t="inlineStr">
        <is>
          <t xml:space="preserve"> reactive </t>
        </is>
      </c>
      <c r="M3635" s="465" t="inlineStr">
        <is>
          <t xml:space="preserve"> NOx </t>
        </is>
      </c>
      <c r="N3635" s="466" t="n">
        <v>10.61094099114487</v>
      </c>
      <c r="O3635" s="467" t="n">
        <v>0.2217831567462455</v>
      </c>
      <c r="P3635" s="468" t="n">
        <v>1999</v>
      </c>
      <c r="Q3635" s="469" t="inlineStr">
        <is>
          <t>CRLTAP Inventory Submissions</t>
        </is>
      </c>
      <c r="R3635" s="469" t="inlineStr">
        <is>
          <t>ok</t>
        </is>
      </c>
      <c r="S3635" s="469" t="inlineStr">
        <is>
          <t xml:space="preserve"> text </t>
        </is>
      </c>
      <c r="T3635" s="426" t="inlineStr">
        <is>
          <t>Norway</t>
        </is>
      </c>
      <c r="U3635" s="465" t="inlineStr">
        <is>
          <t xml:space="preserve"> N wasted </t>
        </is>
      </c>
      <c r="V3635" s="465" t="n">
        <v>0.04</v>
      </c>
    </row>
    <row r="3636" ht="16" customHeight="1">
      <c r="B3636" s="5" t="inlineStr">
        <is>
          <t>EF.OE-AT.AT</t>
        </is>
      </c>
      <c r="C3636" s="5" t="inlineStr">
        <is>
          <t>EF.OE-AT.AT-Emissions-N2O</t>
        </is>
      </c>
      <c r="D3636" s="5" t="inlineStr">
        <is>
          <t>EF</t>
        </is>
      </c>
      <c r="E3636" s="5" t="inlineStr">
        <is>
          <t>OE</t>
        </is>
      </c>
      <c r="F3636" s="5">
        <f>VLOOKUP(E3636,'5.a Definitions'!E:F,2,FALSE)</f>
        <v/>
      </c>
      <c r="G3636" s="5" t="inlineStr">
        <is>
          <t>AT</t>
        </is>
      </c>
      <c r="H3636" s="5" t="inlineStr">
        <is>
          <t>AT</t>
        </is>
      </c>
      <c r="I3636" s="5">
        <f>VLOOKUP(H3636,'5.a Definitions'!E:F,2,FALSE)</f>
        <v/>
      </c>
      <c r="J3636" s="465" t="inlineStr">
        <is>
          <t xml:space="preserve"> Emissions </t>
        </is>
      </c>
      <c r="K3636" s="465" t="inlineStr">
        <is>
          <t xml:space="preserve"> other fuels emissions </t>
        </is>
      </c>
      <c r="L3636" s="465" t="inlineStr">
        <is>
          <t xml:space="preserve"> reactive </t>
        </is>
      </c>
      <c r="M3636" s="465" t="inlineStr">
        <is>
          <t xml:space="preserve"> N2O </t>
        </is>
      </c>
      <c r="N3636" s="466" t="n">
        <v>0.07970297219835516</v>
      </c>
      <c r="O3636" s="467" t="n">
        <v>1.394797542306526</v>
      </c>
      <c r="P3636" s="468" t="n">
        <v>1999</v>
      </c>
      <c r="Q3636" s="469" t="inlineStr">
        <is>
          <t>UNFCCC CRT</t>
        </is>
      </c>
      <c r="R3636" s="469" t="inlineStr">
        <is>
          <t>ok</t>
        </is>
      </c>
      <c r="S3636" s="469" t="inlineStr">
        <is>
          <t xml:space="preserve"> text </t>
        </is>
      </c>
      <c r="T3636" s="426" t="inlineStr">
        <is>
          <t>Norway</t>
        </is>
      </c>
      <c r="U3636" s="465" t="inlineStr">
        <is>
          <t xml:space="preserve"> N wasted </t>
        </is>
      </c>
      <c r="V3636" s="465" t="n">
        <v>0.04</v>
      </c>
    </row>
    <row r="3637" ht="16" customHeight="1" thickBot="1">
      <c r="A3637" s="483" t="n"/>
      <c r="B3637" s="6" t="inlineStr">
        <is>
          <t>EF.OE-AT.AT</t>
        </is>
      </c>
      <c r="C3637" s="6" t="inlineStr">
        <is>
          <t>EF.OE-AT.AT-Emissions-N2</t>
        </is>
      </c>
      <c r="D3637" s="6" t="inlineStr">
        <is>
          <t>EF</t>
        </is>
      </c>
      <c r="E3637" s="6" t="inlineStr">
        <is>
          <t>OE</t>
        </is>
      </c>
      <c r="F3637" s="5">
        <f>VLOOKUP(E3637,'5.a Definitions'!E:F,2,FALSE)</f>
        <v/>
      </c>
      <c r="G3637" s="6" t="inlineStr">
        <is>
          <t>AT</t>
        </is>
      </c>
      <c r="H3637" s="6" t="inlineStr">
        <is>
          <t>AT</t>
        </is>
      </c>
      <c r="I3637" s="5">
        <f>VLOOKUP(H3637,'5.a Definitions'!E:F,2,FALSE)</f>
        <v/>
      </c>
      <c r="J3637" s="470" t="inlineStr">
        <is>
          <t xml:space="preserve"> Emissions </t>
        </is>
      </c>
      <c r="K3637" s="470" t="inlineStr">
        <is>
          <t xml:space="preserve"> other fuels emissions </t>
        </is>
      </c>
      <c r="L3637" s="470" t="inlineStr">
        <is>
          <t xml:space="preserve"> inert </t>
        </is>
      </c>
      <c r="M3637" s="470" t="inlineStr">
        <is>
          <t xml:space="preserve"> N2 </t>
        </is>
      </c>
      <c r="N3637" s="466" t="n">
        <v>0</v>
      </c>
      <c r="O3637" s="471" t="n">
        <v>0.2</v>
      </c>
      <c r="P3637" s="468" t="n">
        <v>1999</v>
      </c>
      <c r="Q3637" s="472" t="inlineStr">
        <is>
          <t>mass balance</t>
        </is>
      </c>
      <c r="R3637" s="469" t="inlineStr">
        <is>
          <t>ok</t>
        </is>
      </c>
      <c r="S3637" s="472" t="inlineStr">
        <is>
          <t xml:space="preserve"> text </t>
        </is>
      </c>
      <c r="T3637" s="426" t="inlineStr">
        <is>
          <t>Norway</t>
        </is>
      </c>
      <c r="U3637" s="470" t="inlineStr">
        <is>
          <t xml:space="preserve"> N wasted </t>
        </is>
      </c>
      <c r="V3637" s="470" t="n">
        <v>0.04</v>
      </c>
    </row>
    <row r="3638" ht="16" customHeight="1">
      <c r="A3638" s="487" t="inlineStr">
        <is>
          <t xml:space="preserve"> Materials and products </t>
        </is>
      </c>
      <c r="B3638" s="452" t="inlineStr">
        <is>
          <t>MP.FP-AG.SM</t>
        </is>
      </c>
      <c r="C3638" s="452" t="inlineStr">
        <is>
          <t>MP.FP-AG.SM-Seeds and planting material -Nmix</t>
        </is>
      </c>
      <c r="D3638" s="452" t="inlineStr">
        <is>
          <t>MP</t>
        </is>
      </c>
      <c r="E3638" s="452" t="inlineStr">
        <is>
          <t>FP</t>
        </is>
      </c>
      <c r="F3638" s="5">
        <f>VLOOKUP(E3638,'5.a Definitions'!E:F,2,FALSE)</f>
        <v/>
      </c>
      <c r="G3638" s="452" t="inlineStr">
        <is>
          <t>AG</t>
        </is>
      </c>
      <c r="H3638" s="452" t="inlineStr">
        <is>
          <t>SM</t>
        </is>
      </c>
      <c r="I3638" s="5">
        <f>VLOOKUP(H3638,'5.a Definitions'!E:F,2,FALSE)</f>
        <v/>
      </c>
      <c r="J3638" s="465" t="inlineStr">
        <is>
          <t xml:space="preserve"> Seeds and planting material  </t>
        </is>
      </c>
      <c r="K3638" s="465" t="inlineStr">
        <is>
          <t xml:space="preserve"> seeds and planting material </t>
        </is>
      </c>
      <c r="L3638" s="465" t="inlineStr">
        <is>
          <t xml:space="preserve"> reactive </t>
        </is>
      </c>
      <c r="M3638" s="465" t="inlineStr">
        <is>
          <t xml:space="preserve"> Nmix </t>
        </is>
      </c>
      <c r="N3638" s="466" t="n">
        <v>1.29403100651801</v>
      </c>
      <c r="O3638" s="467" t="n">
        <v>0.3203471178698066</v>
      </c>
      <c r="P3638" s="468" t="n">
        <v>1999</v>
      </c>
      <c r="Q3638" s="469" t="inlineStr">
        <is>
          <t>NIBIO Totalkalkylen</t>
        </is>
      </c>
      <c r="R3638" s="469" t="inlineStr">
        <is>
          <t>ok</t>
        </is>
      </c>
      <c r="S3638" s="469" t="inlineStr">
        <is>
          <t xml:space="preserve"> text </t>
        </is>
      </c>
      <c r="T3638" s="426" t="inlineStr">
        <is>
          <t>Norway</t>
        </is>
      </c>
      <c r="U3638" s="5" t="inlineStr">
        <is>
          <t>useful output</t>
        </is>
      </c>
      <c r="V3638" s="465" t="n">
        <v>0.04</v>
      </c>
    </row>
    <row r="3639" ht="16" customHeight="1">
      <c r="B3639" s="5" t="inlineStr">
        <is>
          <t>MP.FP-AG.MM</t>
        </is>
      </c>
      <c r="C3639" s="5" t="inlineStr">
        <is>
          <t>MP.FP-AG.MM-Farm animal feed-Nmix</t>
        </is>
      </c>
      <c r="D3639" s="5" t="inlineStr">
        <is>
          <t>MP</t>
        </is>
      </c>
      <c r="E3639" s="5" t="inlineStr">
        <is>
          <t>FP</t>
        </is>
      </c>
      <c r="F3639" s="5">
        <f>VLOOKUP(E3639,'5.a Definitions'!E:F,2,FALSE)</f>
        <v/>
      </c>
      <c r="G3639" s="5" t="inlineStr">
        <is>
          <t>AG</t>
        </is>
      </c>
      <c r="H3639" s="5" t="inlineStr">
        <is>
          <t>MM</t>
        </is>
      </c>
      <c r="I3639" s="5">
        <f>VLOOKUP(H3639,'5.a Definitions'!E:F,2,FALSE)</f>
        <v/>
      </c>
      <c r="J3639" s="465" t="inlineStr">
        <is>
          <t xml:space="preserve"> Farm animal feed </t>
        </is>
      </c>
      <c r="K3639" s="465" t="inlineStr">
        <is>
          <t xml:space="preserve"> farm animal feed </t>
        </is>
      </c>
      <c r="L3639" s="465" t="inlineStr">
        <is>
          <t xml:space="preserve"> reactive </t>
        </is>
      </c>
      <c r="M3639" s="465" t="inlineStr">
        <is>
          <t xml:space="preserve"> Nmix </t>
        </is>
      </c>
      <c r="N3639" s="466" t="n">
        <v>25.09398453156655</v>
      </c>
      <c r="O3639" s="467" t="n">
        <v>0.3692255232430044</v>
      </c>
      <c r="P3639" s="468" t="n">
        <v>1999</v>
      </c>
      <c r="Q3639" s="469" t="inlineStr">
        <is>
          <t>Totalkalkylen</t>
        </is>
      </c>
      <c r="R3639" s="469" t="inlineStr">
        <is>
          <t>ok</t>
        </is>
      </c>
      <c r="S3639" s="469" t="inlineStr">
        <is>
          <t xml:space="preserve"> text </t>
        </is>
      </c>
      <c r="T3639" s="426" t="inlineStr">
        <is>
          <t>Norway</t>
        </is>
      </c>
      <c r="U3639" s="5" t="inlineStr">
        <is>
          <t>useful output</t>
        </is>
      </c>
      <c r="V3639" s="465" t="n">
        <v>0.04</v>
      </c>
    </row>
    <row r="3640" ht="16" customHeight="1">
      <c r="B3640" s="5" t="inlineStr">
        <is>
          <t>MP.FP-PR.SO</t>
        </is>
      </c>
      <c r="C3640" s="5" t="inlineStr">
        <is>
          <t>MP.FP-PR.SO-Food industry waste-Nmix</t>
        </is>
      </c>
      <c r="D3640" s="5" t="inlineStr">
        <is>
          <t>MP</t>
        </is>
      </c>
      <c r="E3640" s="5" t="inlineStr">
        <is>
          <t>FP</t>
        </is>
      </c>
      <c r="F3640" s="5">
        <f>VLOOKUP(E3640,'5.a Definitions'!E:F,2,FALSE)</f>
        <v/>
      </c>
      <c r="G3640" s="5" t="inlineStr">
        <is>
          <t>PR</t>
        </is>
      </c>
      <c r="H3640" s="5" t="inlineStr">
        <is>
          <t>SO</t>
        </is>
      </c>
      <c r="I3640" s="5">
        <f>VLOOKUP(H3640,'5.a Definitions'!E:F,2,FALSE)</f>
        <v/>
      </c>
      <c r="J3640" s="465" t="inlineStr">
        <is>
          <t xml:space="preserve"> Food industry waste </t>
        </is>
      </c>
      <c r="K3640" s="465" t="inlineStr">
        <is>
          <t xml:space="preserve"> food industry waste </t>
        </is>
      </c>
      <c r="L3640" s="465" t="inlineStr">
        <is>
          <t xml:space="preserve"> reactive </t>
        </is>
      </c>
      <c r="M3640" s="465" t="inlineStr">
        <is>
          <t xml:space="preserve"> Nmix </t>
        </is>
      </c>
      <c r="N3640" s="466" t="n">
        <v>1.451444881889764</v>
      </c>
      <c r="O3640" s="467" t="n">
        <v>0.7985169524543825</v>
      </c>
      <c r="P3640" s="468" t="n">
        <v>1999</v>
      </c>
      <c r="Q3640" s="469" t="inlineStr">
        <is>
          <t>SSB</t>
        </is>
      </c>
      <c r="R3640" s="469" t="inlineStr">
        <is>
          <t>ok</t>
        </is>
      </c>
      <c r="S3640" s="469" t="inlineStr">
        <is>
          <t xml:space="preserve"> text </t>
        </is>
      </c>
      <c r="T3640" s="426" t="inlineStr">
        <is>
          <t>Norway</t>
        </is>
      </c>
      <c r="U3640" s="465" t="inlineStr">
        <is>
          <t xml:space="preserve"> N wasted </t>
        </is>
      </c>
      <c r="V3640" s="465" t="n">
        <v>0.04</v>
      </c>
    </row>
    <row r="3641" ht="16" customHeight="1">
      <c r="B3641" s="5" t="inlineStr">
        <is>
          <t>MP.FP-PR.WW</t>
        </is>
      </c>
      <c r="C3641" s="5" t="inlineStr">
        <is>
          <t>MP.FP-PR.WW-Food industry wastewater-Nmix</t>
        </is>
      </c>
      <c r="D3641" s="5" t="inlineStr">
        <is>
          <t>MP</t>
        </is>
      </c>
      <c r="E3641" s="5" t="inlineStr">
        <is>
          <t>FP</t>
        </is>
      </c>
      <c r="F3641" s="5">
        <f>VLOOKUP(E3641,'5.a Definitions'!E:F,2,FALSE)</f>
        <v/>
      </c>
      <c r="G3641" s="5" t="inlineStr">
        <is>
          <t>PR</t>
        </is>
      </c>
      <c r="H3641" s="5" t="inlineStr">
        <is>
          <t>WW</t>
        </is>
      </c>
      <c r="I3641" s="5">
        <f>VLOOKUP(H3641,'5.a Definitions'!E:F,2,FALSE)</f>
        <v/>
      </c>
      <c r="J3641" s="465" t="inlineStr">
        <is>
          <t xml:space="preserve"> Food industry wastewater </t>
        </is>
      </c>
      <c r="K3641" s="465" t="inlineStr">
        <is>
          <t xml:space="preserve"> food industry wastewater </t>
        </is>
      </c>
      <c r="L3641" s="465" t="inlineStr">
        <is>
          <t xml:space="preserve"> reactive </t>
        </is>
      </c>
      <c r="M3641" s="465" t="inlineStr">
        <is>
          <t xml:space="preserve"> Nmix </t>
        </is>
      </c>
      <c r="N3641" s="466" t="n">
        <v>0.05411729999999999</v>
      </c>
      <c r="O3641" s="467" t="n">
        <v>0.1464794685357436</v>
      </c>
      <c r="P3641" s="468" t="n">
        <v>1999</v>
      </c>
      <c r="Q3641" s="469" t="inlineStr">
        <is>
          <t>Miljødirektoratet</t>
        </is>
      </c>
      <c r="R3641" s="469" t="inlineStr">
        <is>
          <t>ok</t>
        </is>
      </c>
      <c r="S3641" s="469" t="inlineStr">
        <is>
          <t xml:space="preserve"> text </t>
        </is>
      </c>
      <c r="T3641" s="426" t="inlineStr">
        <is>
          <t>Norway</t>
        </is>
      </c>
      <c r="U3641" s="465" t="inlineStr">
        <is>
          <t xml:space="preserve"> N wasted </t>
        </is>
      </c>
      <c r="V3641" s="465" t="n">
        <v>0.04</v>
      </c>
    </row>
    <row r="3642" ht="16" customHeight="1">
      <c r="B3642" s="5" t="inlineStr">
        <is>
          <t>MP.FP-HS.HS</t>
        </is>
      </c>
      <c r="C3642" s="5" t="inlineStr">
        <is>
          <t>MP.FP-HS.HS-Food products-Nmix</t>
        </is>
      </c>
      <c r="D3642" s="5" t="inlineStr">
        <is>
          <t>MP</t>
        </is>
      </c>
      <c r="E3642" s="5" t="inlineStr">
        <is>
          <t>FP</t>
        </is>
      </c>
      <c r="F3642" s="5">
        <f>VLOOKUP(E3642,'5.a Definitions'!E:F,2,FALSE)</f>
        <v/>
      </c>
      <c r="G3642" s="5" t="inlineStr">
        <is>
          <t>HS</t>
        </is>
      </c>
      <c r="H3642" s="5" t="inlineStr">
        <is>
          <t>HS</t>
        </is>
      </c>
      <c r="I3642" s="5">
        <f>VLOOKUP(H3642,'5.a Definitions'!E:F,2,FALSE)</f>
        <v/>
      </c>
      <c r="J3642" s="465" t="inlineStr">
        <is>
          <t xml:space="preserve"> Food products </t>
        </is>
      </c>
      <c r="K3642" s="465" t="inlineStr">
        <is>
          <t xml:space="preserve"> food products </t>
        </is>
      </c>
      <c r="L3642" s="465" t="inlineStr">
        <is>
          <t xml:space="preserve"> reactive </t>
        </is>
      </c>
      <c r="M3642" s="465" t="inlineStr">
        <is>
          <t xml:space="preserve"> Nmix </t>
        </is>
      </c>
      <c r="N3642" s="466" t="n">
        <v>24.5229595813376</v>
      </c>
      <c r="O3642" s="467" t="n">
        <v>0.1843045475214743</v>
      </c>
      <c r="P3642" s="468" t="n">
        <v>1999</v>
      </c>
      <c r="Q3642" s="469" t="inlineStr">
        <is>
          <t>SSB</t>
        </is>
      </c>
      <c r="R3642" s="469" t="inlineStr">
        <is>
          <t>ok</t>
        </is>
      </c>
      <c r="S3642" s="469" t="inlineStr">
        <is>
          <t xml:space="preserve"> text </t>
        </is>
      </c>
      <c r="T3642" s="426" t="inlineStr">
        <is>
          <t>Norway</t>
        </is>
      </c>
      <c r="U3642" s="5" t="inlineStr">
        <is>
          <t>useful output</t>
        </is>
      </c>
      <c r="V3642" s="465" t="n">
        <v>0.04</v>
      </c>
    </row>
    <row r="3643" ht="16" customHeight="1">
      <c r="B3643" s="5" t="inlineStr">
        <is>
          <t>MP.FP-HY.SW</t>
        </is>
      </c>
      <c r="C3643" s="5" t="inlineStr">
        <is>
          <t>MP.FP-HY.SW-Untreated wastewater-Nmix</t>
        </is>
      </c>
      <c r="D3643" s="5" t="inlineStr">
        <is>
          <t>MP</t>
        </is>
      </c>
      <c r="E3643" s="5" t="inlineStr">
        <is>
          <t>FP</t>
        </is>
      </c>
      <c r="F3643" s="5">
        <f>VLOOKUP(E3643,'5.a Definitions'!E:F,2,FALSE)</f>
        <v/>
      </c>
      <c r="G3643" s="5" t="inlineStr">
        <is>
          <t>HY</t>
        </is>
      </c>
      <c r="H3643" s="5" t="inlineStr">
        <is>
          <t>SW</t>
        </is>
      </c>
      <c r="I3643" s="5">
        <f>VLOOKUP(H3643,'5.a Definitions'!E:F,2,FALSE)</f>
        <v/>
      </c>
      <c r="J3643" s="465" t="inlineStr">
        <is>
          <t xml:space="preserve"> Untreated wastewater </t>
        </is>
      </c>
      <c r="K3643" s="465" t="inlineStr">
        <is>
          <t xml:space="preserve"> food industry untreated wastewater </t>
        </is>
      </c>
      <c r="L3643" s="465" t="inlineStr">
        <is>
          <t xml:space="preserve"> reactive </t>
        </is>
      </c>
      <c r="M3643" s="465" t="inlineStr">
        <is>
          <t xml:space="preserve"> Nmix </t>
        </is>
      </c>
      <c r="N3643" s="466" t="n">
        <v>0.386443</v>
      </c>
      <c r="O3643" s="467" t="n">
        <v>0.2692693458995881</v>
      </c>
      <c r="P3643" s="468" t="n">
        <v>1999</v>
      </c>
      <c r="Q3643" s="469" t="inlineStr">
        <is>
          <t>Miljødirektoratet</t>
        </is>
      </c>
      <c r="R3643" s="469" t="inlineStr">
        <is>
          <t>ok</t>
        </is>
      </c>
      <c r="S3643" s="469" t="inlineStr">
        <is>
          <t xml:space="preserve"> text </t>
        </is>
      </c>
      <c r="T3643" s="426" t="inlineStr">
        <is>
          <t>Norway</t>
        </is>
      </c>
      <c r="U3643" s="465" t="inlineStr">
        <is>
          <t xml:space="preserve"> N wasted </t>
        </is>
      </c>
      <c r="V3643" s="465" t="n">
        <v>0.04</v>
      </c>
    </row>
    <row r="3644" ht="16" customHeight="1">
      <c r="B3644" s="5" t="inlineStr">
        <is>
          <t>MP.FP-HY.AC</t>
        </is>
      </c>
      <c r="C3644" s="5" t="inlineStr">
        <is>
          <t>MP.FP-HY.AC-Feed to freshwater aquaculture-Nmix</t>
        </is>
      </c>
      <c r="D3644" s="5" t="inlineStr">
        <is>
          <t>MP</t>
        </is>
      </c>
      <c r="E3644" s="5" t="inlineStr">
        <is>
          <t>FP</t>
        </is>
      </c>
      <c r="F3644" s="5">
        <f>VLOOKUP(E3644,'5.a Definitions'!E:F,2,FALSE)</f>
        <v/>
      </c>
      <c r="G3644" s="5" t="inlineStr">
        <is>
          <t>HY</t>
        </is>
      </c>
      <c r="H3644" s="5" t="inlineStr">
        <is>
          <t>AC</t>
        </is>
      </c>
      <c r="I3644" s="5">
        <f>VLOOKUP(H3644,'5.a Definitions'!E:F,2,FALSE)</f>
        <v/>
      </c>
      <c r="J3644" s="465" t="inlineStr">
        <is>
          <t xml:space="preserve"> Feed to freshwater aquaculture </t>
        </is>
      </c>
      <c r="K3644" s="465" t="inlineStr">
        <is>
          <t xml:space="preserve"> feed to freshwater aquaculture </t>
        </is>
      </c>
      <c r="L3644" s="465" t="inlineStr">
        <is>
          <t xml:space="preserve"> reactive </t>
        </is>
      </c>
      <c r="M3644" s="465" t="inlineStr">
        <is>
          <t xml:space="preserve"> Nmix </t>
        </is>
      </c>
      <c r="N3644" s="466" t="n">
        <v>0</v>
      </c>
      <c r="O3644" s="467" t="n">
        <v>0.2</v>
      </c>
      <c r="P3644" s="468" t="n">
        <v>1999</v>
      </c>
      <c r="Q3644" s="469" t="inlineStr">
        <is>
          <t>no production</t>
        </is>
      </c>
      <c r="R3644" s="469" t="inlineStr">
        <is>
          <t>ok</t>
        </is>
      </c>
      <c r="S3644" s="469" t="inlineStr">
        <is>
          <t xml:space="preserve"> text </t>
        </is>
      </c>
      <c r="T3644" s="426" t="inlineStr">
        <is>
          <t>Norway</t>
        </is>
      </c>
      <c r="U3644" s="5" t="inlineStr">
        <is>
          <t>useful output</t>
        </is>
      </c>
      <c r="V3644" s="465" t="n">
        <v>0.04</v>
      </c>
    </row>
    <row r="3645" ht="16" customHeight="1">
      <c r="B3645" s="5" t="inlineStr">
        <is>
          <t>MP.FP-HY.AC</t>
        </is>
      </c>
      <c r="C3645" s="5" t="inlineStr">
        <is>
          <t>MP.FP-HY.AC-Feed to coastal aquaculture-Nmix</t>
        </is>
      </c>
      <c r="D3645" s="5" t="inlineStr">
        <is>
          <t>MP</t>
        </is>
      </c>
      <c r="E3645" s="5" t="inlineStr">
        <is>
          <t>FP</t>
        </is>
      </c>
      <c r="F3645" s="5">
        <f>VLOOKUP(E3645,'5.a Definitions'!E:F,2,FALSE)</f>
        <v/>
      </c>
      <c r="G3645" s="5" t="inlineStr">
        <is>
          <t>HY</t>
        </is>
      </c>
      <c r="H3645" s="5" t="inlineStr">
        <is>
          <t>AC</t>
        </is>
      </c>
      <c r="I3645" s="5">
        <f>VLOOKUP(H3645,'5.a Definitions'!E:F,2,FALSE)</f>
        <v/>
      </c>
      <c r="J3645" s="465" t="inlineStr">
        <is>
          <t xml:space="preserve"> Feed to coastal aquaculture </t>
        </is>
      </c>
      <c r="K3645" s="465" t="inlineStr">
        <is>
          <t xml:space="preserve"> feed to coastal aquaculture </t>
        </is>
      </c>
      <c r="L3645" s="465" t="inlineStr">
        <is>
          <t xml:space="preserve"> reactive </t>
        </is>
      </c>
      <c r="M3645" s="465" t="inlineStr">
        <is>
          <t xml:space="preserve"> Nmix </t>
        </is>
      </c>
      <c r="N3645" s="466" t="n">
        <v>12.09624447420814</v>
      </c>
      <c r="O3645" s="467" t="n">
        <v>0.3705934046579158</v>
      </c>
      <c r="P3645" s="468" t="n">
        <v>1999</v>
      </c>
      <c r="Q3645" s="469" t="inlineStr">
        <is>
          <t>Fiskeridirektoratet</t>
        </is>
      </c>
      <c r="R3645" s="469" t="inlineStr">
        <is>
          <t>ok</t>
        </is>
      </c>
      <c r="S3645" s="469" t="inlineStr">
        <is>
          <t xml:space="preserve"> text </t>
        </is>
      </c>
      <c r="T3645" s="426" t="inlineStr">
        <is>
          <t>Norway</t>
        </is>
      </c>
      <c r="U3645" s="5" t="inlineStr">
        <is>
          <t>useful output</t>
        </is>
      </c>
      <c r="V3645" s="465" t="n">
        <v>0.04</v>
      </c>
    </row>
    <row r="3646" ht="16" customHeight="1">
      <c r="B3646" s="5" t="inlineStr">
        <is>
          <t>MP.FP-RW.RW</t>
        </is>
      </c>
      <c r="C3646" s="5" t="inlineStr">
        <is>
          <t>MP.FP-RW.RW-Food export-Nmix</t>
        </is>
      </c>
      <c r="D3646" s="5" t="inlineStr">
        <is>
          <t>MP</t>
        </is>
      </c>
      <c r="E3646" s="5" t="inlineStr">
        <is>
          <t>FP</t>
        </is>
      </c>
      <c r="F3646" s="5">
        <f>VLOOKUP(E3646,'5.a Definitions'!E:F,2,FALSE)</f>
        <v/>
      </c>
      <c r="G3646" s="5" t="inlineStr">
        <is>
          <t>RW</t>
        </is>
      </c>
      <c r="H3646" s="5" t="inlineStr">
        <is>
          <t>RW</t>
        </is>
      </c>
      <c r="I3646" s="5">
        <f>VLOOKUP(H3646,'5.a Definitions'!E:F,2,FALSE)</f>
        <v/>
      </c>
      <c r="J3646" s="465" t="inlineStr">
        <is>
          <t xml:space="preserve"> Food export </t>
        </is>
      </c>
      <c r="K3646" s="465" t="inlineStr">
        <is>
          <t xml:space="preserve"> food export </t>
        </is>
      </c>
      <c r="L3646" s="465" t="inlineStr">
        <is>
          <t xml:space="preserve"> reactive </t>
        </is>
      </c>
      <c r="M3646" s="465" t="inlineStr">
        <is>
          <t xml:space="preserve"> Nmix </t>
        </is>
      </c>
      <c r="N3646" s="466" t="n">
        <v>50.47369551899999</v>
      </c>
      <c r="O3646" s="467" t="n">
        <v>0.1997793090556291</v>
      </c>
      <c r="P3646" s="468" t="n">
        <v>1999</v>
      </c>
      <c r="Q3646" s="469" t="inlineStr">
        <is>
          <t>SSB tab 08801</t>
        </is>
      </c>
      <c r="R3646" s="469" t="inlineStr">
        <is>
          <t>ok</t>
        </is>
      </c>
      <c r="S3646" s="469" t="inlineStr">
        <is>
          <t xml:space="preserve"> text </t>
        </is>
      </c>
      <c r="T3646" s="426" t="inlineStr">
        <is>
          <t>Norway</t>
        </is>
      </c>
      <c r="U3646" s="5" t="inlineStr">
        <is>
          <t>useful output</t>
        </is>
      </c>
      <c r="V3646" s="465" t="n">
        <v>0.04</v>
      </c>
    </row>
    <row r="3647" ht="16" customHeight="1">
      <c r="B3647" s="475" t="inlineStr">
        <is>
          <t>MP.FP-RW.RW</t>
        </is>
      </c>
      <c r="C3647" s="475" t="inlineStr">
        <is>
          <t>MP.FP-RW.RW-Feed export-Nmix</t>
        </is>
      </c>
      <c r="D3647" s="475" t="inlineStr">
        <is>
          <t>MP</t>
        </is>
      </c>
      <c r="E3647" s="475" t="inlineStr">
        <is>
          <t>FP</t>
        </is>
      </c>
      <c r="F3647" s="5">
        <f>VLOOKUP(E3647,'5.a Definitions'!E:F,2,FALSE)</f>
        <v/>
      </c>
      <c r="G3647" s="475" t="inlineStr">
        <is>
          <t>RW</t>
        </is>
      </c>
      <c r="H3647" s="475" t="inlineStr">
        <is>
          <t>RW</t>
        </is>
      </c>
      <c r="I3647" s="5">
        <f>VLOOKUP(H3647,'5.a Definitions'!E:F,2,FALSE)</f>
        <v/>
      </c>
      <c r="J3647" s="465" t="inlineStr">
        <is>
          <t>Feed export</t>
        </is>
      </c>
      <c r="K3647" s="465" t="inlineStr">
        <is>
          <t>feed export</t>
        </is>
      </c>
      <c r="L3647" s="465" t="inlineStr">
        <is>
          <t>reactive</t>
        </is>
      </c>
      <c r="M3647" s="465" t="inlineStr">
        <is>
          <t>Nmix</t>
        </is>
      </c>
      <c r="N3647" s="466" t="n">
        <v>11.908114454</v>
      </c>
      <c r="O3647" s="467" t="n">
        <v>0.1341336522957802</v>
      </c>
      <c r="P3647" s="468" t="n">
        <v>1999</v>
      </c>
      <c r="Q3647" s="469" t="inlineStr">
        <is>
          <t>SSB tab 08801</t>
        </is>
      </c>
      <c r="R3647" s="469" t="inlineStr">
        <is>
          <t>ok</t>
        </is>
      </c>
      <c r="S3647" s="469" t="inlineStr">
        <is>
          <t>text</t>
        </is>
      </c>
      <c r="T3647" s="476" t="inlineStr">
        <is>
          <t>Norway</t>
        </is>
      </c>
      <c r="U3647" s="5" t="inlineStr">
        <is>
          <t>useful output</t>
        </is>
      </c>
      <c r="V3647" s="465">
        <f>(O3468*N3468)^2</f>
        <v/>
      </c>
    </row>
    <row r="3648" ht="16" customHeight="1">
      <c r="B3648" s="5" t="inlineStr">
        <is>
          <t>MP.OP-AG.SM</t>
        </is>
      </c>
      <c r="C3648" s="5" t="inlineStr">
        <is>
          <t>MP.OP-AG.SM-Mineral fertilizer-Nmix</t>
        </is>
      </c>
      <c r="D3648" s="5" t="inlineStr">
        <is>
          <t>MP</t>
        </is>
      </c>
      <c r="E3648" s="5" t="inlineStr">
        <is>
          <t>OP</t>
        </is>
      </c>
      <c r="F3648" s="5">
        <f>VLOOKUP(E3648,'5.a Definitions'!E:F,2,FALSE)</f>
        <v/>
      </c>
      <c r="G3648" s="5" t="inlineStr">
        <is>
          <t>AG</t>
        </is>
      </c>
      <c r="H3648" s="5" t="inlineStr">
        <is>
          <t>SM</t>
        </is>
      </c>
      <c r="I3648" s="5">
        <f>VLOOKUP(H3648,'5.a Definitions'!E:F,2,FALSE)</f>
        <v/>
      </c>
      <c r="J3648" s="465" t="inlineStr">
        <is>
          <t xml:space="preserve"> Mineral fertilizer </t>
        </is>
      </c>
      <c r="K3648" s="465" t="inlineStr">
        <is>
          <t xml:space="preserve"> mineral fertilizer to agriculture </t>
        </is>
      </c>
      <c r="L3648" s="465" t="inlineStr">
        <is>
          <t xml:space="preserve"> reactive </t>
        </is>
      </c>
      <c r="M3648" s="465" t="inlineStr">
        <is>
          <t xml:space="preserve"> Nmix </t>
        </is>
      </c>
      <c r="N3648" s="466" t="n">
        <v>92</v>
      </c>
      <c r="O3648" s="467" t="n">
        <v>0.3492572477498092</v>
      </c>
      <c r="P3648" s="468" t="n">
        <v>1999</v>
      </c>
      <c r="Q3648" s="469" t="inlineStr">
        <is>
          <t>FAOSTAT Fertilizer by nutrient (Agricultural Use - Import)</t>
        </is>
      </c>
      <c r="R3648" s="469" t="inlineStr">
        <is>
          <t>ok</t>
        </is>
      </c>
      <c r="S3648" s="469" t="inlineStr">
        <is>
          <t xml:space="preserve"> text </t>
        </is>
      </c>
      <c r="T3648" s="426" t="inlineStr">
        <is>
          <t>Norway</t>
        </is>
      </c>
      <c r="U3648" s="5" t="inlineStr">
        <is>
          <t>useful output</t>
        </is>
      </c>
      <c r="V3648" s="465" t="n">
        <v>0.04</v>
      </c>
    </row>
    <row r="3649" ht="16" customHeight="1">
      <c r="B3649" s="475" t="inlineStr">
        <is>
          <t>MP.OP-EF.IC</t>
        </is>
      </c>
      <c r="C3649" s="475" t="inlineStr">
        <is>
          <t>MP.OP-EF.IC-Industrial waste fuels-Nmix</t>
        </is>
      </c>
      <c r="D3649" s="475" t="inlineStr">
        <is>
          <t>MP</t>
        </is>
      </c>
      <c r="E3649" s="475" t="inlineStr">
        <is>
          <t>OP</t>
        </is>
      </c>
      <c r="F3649" s="5">
        <f>VLOOKUP(E3649,'5.a Definitions'!E:F,2,FALSE)</f>
        <v/>
      </c>
      <c r="G3649" s="475" t="inlineStr">
        <is>
          <t>EF</t>
        </is>
      </c>
      <c r="H3649" s="475" t="inlineStr">
        <is>
          <t>IC</t>
        </is>
      </c>
      <c r="I3649" s="5">
        <f>VLOOKUP(H3649,'5.a Definitions'!E:F,2,FALSE)</f>
        <v/>
      </c>
      <c r="J3649" s="465" t="inlineStr">
        <is>
          <t>Industrial waste fuel</t>
        </is>
      </c>
      <c r="K3649" s="465" t="inlineStr">
        <is>
          <t>industrial waste fuel</t>
        </is>
      </c>
      <c r="L3649" s="465" t="inlineStr">
        <is>
          <t>reactive</t>
        </is>
      </c>
      <c r="M3649" s="465" t="inlineStr">
        <is>
          <t>Nmix</t>
        </is>
      </c>
      <c r="N3649" s="466" t="n">
        <v>4.181457515626588</v>
      </c>
      <c r="O3649" s="467" t="n">
        <v>0.5217415704269001</v>
      </c>
      <c r="P3649" s="468" t="n">
        <v>1999</v>
      </c>
      <c r="Q3649" s="469" t="inlineStr">
        <is>
          <t>SSB</t>
        </is>
      </c>
      <c r="R3649" s="469" t="inlineStr">
        <is>
          <t>ok</t>
        </is>
      </c>
      <c r="S3649" s="469" t="inlineStr">
        <is>
          <t>text</t>
        </is>
      </c>
      <c r="T3649" s="476" t="inlineStr">
        <is>
          <t>Norway</t>
        </is>
      </c>
      <c r="U3649" s="5" t="inlineStr">
        <is>
          <t>useful output</t>
        </is>
      </c>
      <c r="V3649" s="465">
        <f>(O3494*N3494)^2</f>
        <v/>
      </c>
    </row>
    <row r="3650" ht="16" customHeight="1">
      <c r="B3650" s="5" t="inlineStr">
        <is>
          <t>MP.OP-PR.SO</t>
        </is>
      </c>
      <c r="C3650" s="5" t="inlineStr">
        <is>
          <t>MP.OP-PR.SO-Other industry waste-Nmix</t>
        </is>
      </c>
      <c r="D3650" s="5" t="inlineStr">
        <is>
          <t>MP</t>
        </is>
      </c>
      <c r="E3650" s="5" t="inlineStr">
        <is>
          <t>OP</t>
        </is>
      </c>
      <c r="F3650" s="5">
        <f>VLOOKUP(E3650,'5.a Definitions'!E:F,2,FALSE)</f>
        <v/>
      </c>
      <c r="G3650" s="5" t="inlineStr">
        <is>
          <t>PR</t>
        </is>
      </c>
      <c r="H3650" s="5" t="inlineStr">
        <is>
          <t>SO</t>
        </is>
      </c>
      <c r="I3650" s="5">
        <f>VLOOKUP(H3650,'5.a Definitions'!E:F,2,FALSE)</f>
        <v/>
      </c>
      <c r="J3650" s="465" t="inlineStr">
        <is>
          <t xml:space="preserve"> Other industry waste </t>
        </is>
      </c>
      <c r="K3650" s="465" t="inlineStr">
        <is>
          <t xml:space="preserve"> other industry waste </t>
        </is>
      </c>
      <c r="L3650" s="465" t="inlineStr">
        <is>
          <t xml:space="preserve"> reactive </t>
        </is>
      </c>
      <c r="M3650" s="465" t="inlineStr">
        <is>
          <t xml:space="preserve"> Nmix </t>
        </is>
      </c>
      <c r="N3650" s="466" t="n">
        <v>6.340600000000001</v>
      </c>
      <c r="O3650" s="467" t="n">
        <v>0.4833134275402158</v>
      </c>
      <c r="P3650" s="468" t="n">
        <v>1999</v>
      </c>
      <c r="Q3650" s="469" t="inlineStr">
        <is>
          <t>SSB</t>
        </is>
      </c>
      <c r="R3650" s="469" t="inlineStr">
        <is>
          <t>ok</t>
        </is>
      </c>
      <c r="S3650" s="469" t="inlineStr">
        <is>
          <t xml:space="preserve"> text </t>
        </is>
      </c>
      <c r="T3650" s="426" t="inlineStr">
        <is>
          <t>Norway</t>
        </is>
      </c>
      <c r="U3650" s="465" t="inlineStr">
        <is>
          <t xml:space="preserve"> N wasted </t>
        </is>
      </c>
      <c r="V3650" s="465" t="n">
        <v>0.04</v>
      </c>
    </row>
    <row r="3651" ht="16" customHeight="1">
      <c r="B3651" s="5" t="inlineStr">
        <is>
          <t>MP.OP-PR.WW</t>
        </is>
      </c>
      <c r="C3651" s="5" t="inlineStr">
        <is>
          <t>MP.OP-PR.WW-Other industry wastewater-Nmix</t>
        </is>
      </c>
      <c r="D3651" s="5" t="inlineStr">
        <is>
          <t>MP</t>
        </is>
      </c>
      <c r="E3651" s="5" t="inlineStr">
        <is>
          <t>OP</t>
        </is>
      </c>
      <c r="F3651" s="5">
        <f>VLOOKUP(E3651,'5.a Definitions'!E:F,2,FALSE)</f>
        <v/>
      </c>
      <c r="G3651" s="5" t="inlineStr">
        <is>
          <t>PR</t>
        </is>
      </c>
      <c r="H3651" s="5" t="inlineStr">
        <is>
          <t>WW</t>
        </is>
      </c>
      <c r="I3651" s="5">
        <f>VLOOKUP(H3651,'5.a Definitions'!E:F,2,FALSE)</f>
        <v/>
      </c>
      <c r="J3651" s="465" t="inlineStr">
        <is>
          <t xml:space="preserve"> Other industry wastewater </t>
        </is>
      </c>
      <c r="K3651" s="465" t="inlineStr">
        <is>
          <t xml:space="preserve"> other industry wastewater </t>
        </is>
      </c>
      <c r="L3651" s="465" t="inlineStr">
        <is>
          <t xml:space="preserve"> reactive </t>
        </is>
      </c>
      <c r="M3651" s="465" t="inlineStr">
        <is>
          <t xml:space="preserve"> Nmix </t>
        </is>
      </c>
      <c r="N3651" s="466" t="n">
        <v>0.030318</v>
      </c>
      <c r="O3651" s="467" t="n">
        <v>0.2045638214794256</v>
      </c>
      <c r="P3651" s="468" t="n">
        <v>1999</v>
      </c>
      <c r="Q3651" s="469" t="inlineStr">
        <is>
          <t>Miljødirektoratet</t>
        </is>
      </c>
      <c r="R3651" s="469" t="inlineStr">
        <is>
          <t>ok</t>
        </is>
      </c>
      <c r="S3651" s="469" t="inlineStr">
        <is>
          <t xml:space="preserve"> text </t>
        </is>
      </c>
      <c r="T3651" s="426" t="inlineStr">
        <is>
          <t>Norway</t>
        </is>
      </c>
      <c r="U3651" s="465" t="inlineStr">
        <is>
          <t xml:space="preserve"> N wasted </t>
        </is>
      </c>
      <c r="V3651" s="465" t="n">
        <v>0.04</v>
      </c>
    </row>
    <row r="3652" ht="16" customHeight="1">
      <c r="B3652" s="5" t="inlineStr">
        <is>
          <t>MP.OP-HS.HS</t>
        </is>
      </c>
      <c r="C3652" s="5" t="inlineStr">
        <is>
          <t>MP.OP-HS.HS-Mineral fertilizer-Nmix</t>
        </is>
      </c>
      <c r="D3652" s="5" t="inlineStr">
        <is>
          <t>MP</t>
        </is>
      </c>
      <c r="E3652" s="5" t="inlineStr">
        <is>
          <t>OP</t>
        </is>
      </c>
      <c r="F3652" s="5">
        <f>VLOOKUP(E3652,'5.a Definitions'!E:F,2,FALSE)</f>
        <v/>
      </c>
      <c r="G3652" s="5" t="inlineStr">
        <is>
          <t>HS</t>
        </is>
      </c>
      <c r="H3652" s="5" t="inlineStr">
        <is>
          <t>HS</t>
        </is>
      </c>
      <c r="I3652" s="5">
        <f>VLOOKUP(H3652,'5.a Definitions'!E:F,2,FALSE)</f>
        <v/>
      </c>
      <c r="J3652" s="465" t="inlineStr">
        <is>
          <t xml:space="preserve"> Mineral fertilizer </t>
        </is>
      </c>
      <c r="K3652" s="465" t="inlineStr">
        <is>
          <t xml:space="preserve"> mineral fertilizer to settlements </t>
        </is>
      </c>
      <c r="L3652" s="465" t="inlineStr">
        <is>
          <t xml:space="preserve"> reactive </t>
        </is>
      </c>
      <c r="M3652" s="465" t="inlineStr">
        <is>
          <t xml:space="preserve"> Nmix </t>
        </is>
      </c>
      <c r="N3652" s="466" t="n">
        <v>2.163265306122449</v>
      </c>
      <c r="O3652" s="467" t="n">
        <v>0.576501852739607</v>
      </c>
      <c r="P3652" s="468" t="n">
        <v>1999</v>
      </c>
      <c r="Q3652" s="469" t="inlineStr">
        <is>
          <t>FAOSTAT Fertilizer by nutrient</t>
        </is>
      </c>
      <c r="R3652" s="469" t="inlineStr">
        <is>
          <t>ok</t>
        </is>
      </c>
      <c r="S3652" s="469" t="inlineStr">
        <is>
          <t xml:space="preserve"> text </t>
        </is>
      </c>
      <c r="T3652" s="426" t="inlineStr">
        <is>
          <t>Norway</t>
        </is>
      </c>
      <c r="U3652" s="5" t="inlineStr">
        <is>
          <t>useful output</t>
        </is>
      </c>
      <c r="V3652" s="465" t="n">
        <v>0.04</v>
      </c>
    </row>
    <row r="3653" ht="16" customHeight="1">
      <c r="B3653" s="5" t="inlineStr">
        <is>
          <t>MP.OP-HS.HS</t>
        </is>
      </c>
      <c r="C3653" s="5" t="inlineStr">
        <is>
          <t>MP.OP-HS.HS-Consumer goods-Nmix</t>
        </is>
      </c>
      <c r="D3653" s="5" t="inlineStr">
        <is>
          <t>MP</t>
        </is>
      </c>
      <c r="E3653" s="5" t="inlineStr">
        <is>
          <t>OP</t>
        </is>
      </c>
      <c r="F3653" s="5">
        <f>VLOOKUP(E3653,'5.a Definitions'!E:F,2,FALSE)</f>
        <v/>
      </c>
      <c r="G3653" s="5" t="inlineStr">
        <is>
          <t>HS</t>
        </is>
      </c>
      <c r="H3653" s="5" t="inlineStr">
        <is>
          <t>HS</t>
        </is>
      </c>
      <c r="I3653" s="5">
        <f>VLOOKUP(H3653,'5.a Definitions'!E:F,2,FALSE)</f>
        <v/>
      </c>
      <c r="J3653" s="465" t="inlineStr">
        <is>
          <t xml:space="preserve"> Consumer goods </t>
        </is>
      </c>
      <c r="K3653" s="465" t="inlineStr">
        <is>
          <t xml:space="preserve"> consumer goods </t>
        </is>
      </c>
      <c r="L3653" s="465" t="inlineStr">
        <is>
          <t xml:space="preserve"> reactive </t>
        </is>
      </c>
      <c r="M3653" s="465" t="inlineStr">
        <is>
          <t xml:space="preserve"> Nmix </t>
        </is>
      </c>
      <c r="N3653" s="466" t="n">
        <v>10.51529084218839</v>
      </c>
      <c r="O3653" s="467" t="n">
        <v>0.4313778172879865</v>
      </c>
      <c r="P3653" s="468" t="n">
        <v>1999</v>
      </c>
      <c r="Q3653" s="469" t="inlineStr">
        <is>
          <t>Massebalanse (Inflows - Outflows)</t>
        </is>
      </c>
      <c r="R3653" s="469" t="inlineStr">
        <is>
          <t>ok</t>
        </is>
      </c>
      <c r="S3653" s="469" t="inlineStr">
        <is>
          <t xml:space="preserve"> text </t>
        </is>
      </c>
      <c r="T3653" s="426" t="inlineStr">
        <is>
          <t>Norway</t>
        </is>
      </c>
      <c r="U3653" s="5" t="inlineStr">
        <is>
          <t>useful output</t>
        </is>
      </c>
      <c r="V3653" s="465" t="n">
        <v>0.04</v>
      </c>
    </row>
    <row r="3654" ht="16" customHeight="1">
      <c r="B3654" s="5" t="inlineStr">
        <is>
          <t>MP.OP-AT.AT</t>
        </is>
      </c>
      <c r="C3654" s="5" t="inlineStr">
        <is>
          <t>MP.OP-AT.AT-Emissions-NH3</t>
        </is>
      </c>
      <c r="D3654" s="5" t="inlineStr">
        <is>
          <t>MP</t>
        </is>
      </c>
      <c r="E3654" s="5" t="inlineStr">
        <is>
          <t>OP</t>
        </is>
      </c>
      <c r="F3654" s="5">
        <f>VLOOKUP(E3654,'5.a Definitions'!E:F,2,FALSE)</f>
        <v/>
      </c>
      <c r="G3654" s="5" t="inlineStr">
        <is>
          <t>AT</t>
        </is>
      </c>
      <c r="H3654" s="5" t="inlineStr">
        <is>
          <t>AT</t>
        </is>
      </c>
      <c r="I3654" s="5">
        <f>VLOOKUP(H3654,'5.a Definitions'!E:F,2,FALSE)</f>
        <v/>
      </c>
      <c r="J3654" s="465" t="inlineStr">
        <is>
          <t xml:space="preserve"> Emissions </t>
        </is>
      </c>
      <c r="K3654" s="465" t="inlineStr">
        <is>
          <t xml:space="preserve"> process emissions </t>
        </is>
      </c>
      <c r="L3654" s="465" t="inlineStr">
        <is>
          <t xml:space="preserve"> reactive </t>
        </is>
      </c>
      <c r="M3654" s="465" t="inlineStr">
        <is>
          <t xml:space="preserve"> NH3 </t>
        </is>
      </c>
      <c r="N3654" s="466" t="n">
        <v>0.4137052772250001</v>
      </c>
      <c r="O3654" s="467" t="n">
        <v>0.2619123943063194</v>
      </c>
      <c r="P3654" s="468" t="n">
        <v>1999</v>
      </c>
      <c r="Q3654" s="469" t="inlineStr">
        <is>
          <t>CRLTAP Inventory Submissions</t>
        </is>
      </c>
      <c r="R3654" s="469" t="inlineStr">
        <is>
          <t>ok</t>
        </is>
      </c>
      <c r="S3654" s="469" t="inlineStr">
        <is>
          <t xml:space="preserve"> text </t>
        </is>
      </c>
      <c r="T3654" s="426" t="inlineStr">
        <is>
          <t>Norway</t>
        </is>
      </c>
      <c r="U3654" s="465" t="inlineStr">
        <is>
          <t xml:space="preserve"> N wasted </t>
        </is>
      </c>
      <c r="V3654" s="465" t="n">
        <v>0.04</v>
      </c>
    </row>
    <row r="3655" ht="16" customHeight="1">
      <c r="B3655" s="5" t="inlineStr">
        <is>
          <t>MP.OP-AT.AT</t>
        </is>
      </c>
      <c r="C3655" s="5" t="inlineStr">
        <is>
          <t>MP.OP-AT.AT-Emissions-NOx</t>
        </is>
      </c>
      <c r="D3655" s="5" t="inlineStr">
        <is>
          <t>MP</t>
        </is>
      </c>
      <c r="E3655" s="5" t="inlineStr">
        <is>
          <t>OP</t>
        </is>
      </c>
      <c r="F3655" s="5">
        <f>VLOOKUP(E3655,'5.a Definitions'!E:F,2,FALSE)</f>
        <v/>
      </c>
      <c r="G3655" s="5" t="inlineStr">
        <is>
          <t>AT</t>
        </is>
      </c>
      <c r="H3655" s="5" t="inlineStr">
        <is>
          <t>AT</t>
        </is>
      </c>
      <c r="I3655" s="5">
        <f>VLOOKUP(H3655,'5.a Definitions'!E:F,2,FALSE)</f>
        <v/>
      </c>
      <c r="J3655" s="465" t="inlineStr">
        <is>
          <t xml:space="preserve"> Emissions </t>
        </is>
      </c>
      <c r="K3655" s="465" t="inlineStr">
        <is>
          <t xml:space="preserve"> process emissions </t>
        </is>
      </c>
      <c r="L3655" s="465" t="inlineStr">
        <is>
          <t xml:space="preserve"> reactive </t>
        </is>
      </c>
      <c r="M3655" s="465" t="inlineStr">
        <is>
          <t xml:space="preserve"> NOx </t>
        </is>
      </c>
      <c r="N3655" s="466" t="n">
        <v>4.33607459857921</v>
      </c>
      <c r="O3655" s="467" t="n">
        <v>0.1644646753853394</v>
      </c>
      <c r="P3655" s="468" t="n">
        <v>1999</v>
      </c>
      <c r="Q3655" s="469" t="inlineStr">
        <is>
          <t>CRLTAP Inventory Submissions</t>
        </is>
      </c>
      <c r="R3655" s="469" t="inlineStr">
        <is>
          <t>ok</t>
        </is>
      </c>
      <c r="S3655" s="469" t="inlineStr">
        <is>
          <t xml:space="preserve"> text </t>
        </is>
      </c>
      <c r="T3655" s="426" t="inlineStr">
        <is>
          <t>Norway</t>
        </is>
      </c>
      <c r="U3655" s="465" t="inlineStr">
        <is>
          <t xml:space="preserve"> N wasted </t>
        </is>
      </c>
      <c r="V3655" s="465" t="n">
        <v>0.04</v>
      </c>
    </row>
    <row r="3656" ht="16" customHeight="1">
      <c r="B3656" s="5" t="inlineStr">
        <is>
          <t>MP.OP-AT.AT</t>
        </is>
      </c>
      <c r="C3656" s="5" t="inlineStr">
        <is>
          <t>MP.OP-AT.AT-Emissions-N2O</t>
        </is>
      </c>
      <c r="D3656" s="5" t="inlineStr">
        <is>
          <t>MP</t>
        </is>
      </c>
      <c r="E3656" s="5" t="inlineStr">
        <is>
          <t>OP</t>
        </is>
      </c>
      <c r="F3656" s="5">
        <f>VLOOKUP(E3656,'5.a Definitions'!E:F,2,FALSE)</f>
        <v/>
      </c>
      <c r="G3656" s="5" t="inlineStr">
        <is>
          <t>AT</t>
        </is>
      </c>
      <c r="H3656" s="5" t="inlineStr">
        <is>
          <t>AT</t>
        </is>
      </c>
      <c r="I3656" s="5">
        <f>VLOOKUP(H3656,'5.a Definitions'!E:F,2,FALSE)</f>
        <v/>
      </c>
      <c r="J3656" s="465" t="inlineStr">
        <is>
          <t xml:space="preserve"> Emissions </t>
        </is>
      </c>
      <c r="K3656" s="465" t="inlineStr">
        <is>
          <t xml:space="preserve"> process emissions </t>
        </is>
      </c>
      <c r="L3656" s="465" t="inlineStr">
        <is>
          <t xml:space="preserve"> reactive </t>
        </is>
      </c>
      <c r="M3656" s="465" t="inlineStr">
        <is>
          <t xml:space="preserve"> N2O </t>
        </is>
      </c>
      <c r="N3656" s="466" t="n">
        <v>4.187800321540575</v>
      </c>
      <c r="O3656" s="467" t="n">
        <v>0.06511359277630061</v>
      </c>
      <c r="P3656" s="468" t="n">
        <v>1999</v>
      </c>
      <c r="Q3656" s="469" t="inlineStr">
        <is>
          <t>UNFCCC CRT</t>
        </is>
      </c>
      <c r="R3656" s="469" t="inlineStr">
        <is>
          <t>ok</t>
        </is>
      </c>
      <c r="S3656" s="469" t="inlineStr">
        <is>
          <t xml:space="preserve"> text </t>
        </is>
      </c>
      <c r="T3656" s="426" t="inlineStr">
        <is>
          <t>Norway</t>
        </is>
      </c>
      <c r="U3656" s="465" t="inlineStr">
        <is>
          <t xml:space="preserve"> N wasted </t>
        </is>
      </c>
      <c r="V3656" s="465" t="n">
        <v>0.04</v>
      </c>
    </row>
    <row r="3657" ht="16" customHeight="1">
      <c r="B3657" s="5" t="inlineStr">
        <is>
          <t>MP.OP-HY.SW</t>
        </is>
      </c>
      <c r="C3657" s="5" t="inlineStr">
        <is>
          <t>MP.OP-HY.SW-Untreated wastewater-Nmix</t>
        </is>
      </c>
      <c r="D3657" s="5" t="inlineStr">
        <is>
          <t>MP</t>
        </is>
      </c>
      <c r="E3657" s="5" t="inlineStr">
        <is>
          <t>OP</t>
        </is>
      </c>
      <c r="F3657" s="5">
        <f>VLOOKUP(E3657,'5.a Definitions'!E:F,2,FALSE)</f>
        <v/>
      </c>
      <c r="G3657" s="5" t="inlineStr">
        <is>
          <t>HY</t>
        </is>
      </c>
      <c r="H3657" s="5" t="inlineStr">
        <is>
          <t>SW</t>
        </is>
      </c>
      <c r="I3657" s="5">
        <f>VLOOKUP(H3657,'5.a Definitions'!E:F,2,FALSE)</f>
        <v/>
      </c>
      <c r="J3657" s="465" t="inlineStr">
        <is>
          <t xml:space="preserve"> Untreated wastewater </t>
        </is>
      </c>
      <c r="K3657" s="465" t="inlineStr">
        <is>
          <t xml:space="preserve"> other industry untreated wastewater </t>
        </is>
      </c>
      <c r="L3657" s="465" t="inlineStr">
        <is>
          <t xml:space="preserve"> reactive </t>
        </is>
      </c>
      <c r="M3657" s="465" t="inlineStr">
        <is>
          <t xml:space="preserve"> Nmix </t>
        </is>
      </c>
      <c r="N3657" s="466" t="n">
        <v>2.693208</v>
      </c>
      <c r="O3657" s="467" t="n">
        <v>0.1288549580411153</v>
      </c>
      <c r="P3657" s="468" t="n">
        <v>1999</v>
      </c>
      <c r="Q3657" s="469" t="inlineStr">
        <is>
          <t>Miljødirektoratet</t>
        </is>
      </c>
      <c r="R3657" s="469" t="inlineStr">
        <is>
          <t>ok</t>
        </is>
      </c>
      <c r="S3657" s="469" t="inlineStr">
        <is>
          <t xml:space="preserve"> text </t>
        </is>
      </c>
      <c r="T3657" s="426" t="inlineStr">
        <is>
          <t>Norway</t>
        </is>
      </c>
      <c r="U3657" s="465" t="inlineStr">
        <is>
          <t xml:space="preserve"> N wasted </t>
        </is>
      </c>
      <c r="V3657" s="465" t="n">
        <v>0.04</v>
      </c>
    </row>
    <row r="3658" ht="16" customHeight="1">
      <c r="B3658" s="5" t="inlineStr">
        <is>
          <t>MP.OP-FS.FO</t>
        </is>
      </c>
      <c r="C3658" s="5" t="inlineStr">
        <is>
          <t>MP.OP-FS.FO-Mineral fertilizer-Nmix</t>
        </is>
      </c>
      <c r="D3658" s="5" t="inlineStr">
        <is>
          <t>MP</t>
        </is>
      </c>
      <c r="E3658" s="5" t="inlineStr">
        <is>
          <t>OP</t>
        </is>
      </c>
      <c r="F3658" s="5">
        <f>VLOOKUP(E3658,'5.a Definitions'!E:F,2,FALSE)</f>
        <v/>
      </c>
      <c r="G3658" s="5" t="inlineStr">
        <is>
          <t>FS</t>
        </is>
      </c>
      <c r="H3658" s="5" t="inlineStr">
        <is>
          <t>FO</t>
        </is>
      </c>
      <c r="I3658" s="5">
        <f>VLOOKUP(H3658,'5.a Definitions'!E:F,2,FALSE)</f>
        <v/>
      </c>
      <c r="J3658" s="5" t="inlineStr">
        <is>
          <t>Mineral fertilizer</t>
        </is>
      </c>
      <c r="K3658" s="5" t="inlineStr">
        <is>
          <t>mineral fertilizer to forests</t>
        </is>
      </c>
      <c r="L3658" s="5" t="inlineStr">
        <is>
          <t>reactive</t>
        </is>
      </c>
      <c r="M3658" s="5" t="inlineStr">
        <is>
          <t>Nmix</t>
        </is>
      </c>
      <c r="N3658" s="422" t="n">
        <v>0.3798</v>
      </c>
      <c r="O3658" s="423" t="n">
        <v>0.2927538970978242</v>
      </c>
      <c r="P3658" s="468" t="n">
        <v>1999</v>
      </c>
      <c r="Q3658" s="425" t="inlineStr">
        <is>
          <t>SSB tabell 05543</t>
        </is>
      </c>
      <c r="R3658" s="425" t="inlineStr">
        <is>
          <t>ok</t>
        </is>
      </c>
      <c r="S3658" s="425" t="inlineStr">
        <is>
          <t>text</t>
        </is>
      </c>
      <c r="T3658" s="426" t="inlineStr">
        <is>
          <t>Norway</t>
        </is>
      </c>
      <c r="U3658" s="5" t="inlineStr">
        <is>
          <t>useful output</t>
        </is>
      </c>
      <c r="V3658" s="5">
        <f>(#REF!*#REF!)^2</f>
        <v/>
      </c>
    </row>
    <row r="3659" ht="16" customHeight="1">
      <c r="B3659" s="5" t="inlineStr">
        <is>
          <t>MP.OP-RW.RW</t>
        </is>
      </c>
      <c r="C3659" s="5" t="inlineStr">
        <is>
          <t>MP.OP-RW.RW-Mineral fertilizer export-Nmix</t>
        </is>
      </c>
      <c r="D3659" s="5" t="inlineStr">
        <is>
          <t>MP</t>
        </is>
      </c>
      <c r="E3659" s="5" t="inlineStr">
        <is>
          <t>OP</t>
        </is>
      </c>
      <c r="F3659" s="5">
        <f>VLOOKUP(E3659,'5.a Definitions'!E:F,2,FALSE)</f>
        <v/>
      </c>
      <c r="G3659" s="5" t="inlineStr">
        <is>
          <t>RW</t>
        </is>
      </c>
      <c r="H3659" s="5" t="inlineStr">
        <is>
          <t>RW</t>
        </is>
      </c>
      <c r="I3659" s="5">
        <f>VLOOKUP(H3659,'5.a Definitions'!E:F,2,FALSE)</f>
        <v/>
      </c>
      <c r="J3659" s="465" t="inlineStr">
        <is>
          <t xml:space="preserve"> Mineral fertilizer export </t>
        </is>
      </c>
      <c r="K3659" s="465" t="inlineStr">
        <is>
          <t xml:space="preserve"> mineral fertilizer export </t>
        </is>
      </c>
      <c r="L3659" s="465" t="inlineStr">
        <is>
          <t xml:space="preserve"> reactive </t>
        </is>
      </c>
      <c r="M3659" s="465" t="inlineStr">
        <is>
          <t xml:space="preserve"> Nmix </t>
        </is>
      </c>
      <c r="N3659" s="466" t="n">
        <v>418</v>
      </c>
      <c r="O3659" s="467" t="n">
        <v>0.2949457776486215</v>
      </c>
      <c r="P3659" s="468" t="n">
        <v>1999</v>
      </c>
      <c r="Q3659" s="469" t="inlineStr">
        <is>
          <t>FAOSTAT Fertilizer by Nutrient</t>
        </is>
      </c>
      <c r="R3659" s="469" t="inlineStr">
        <is>
          <t>ok</t>
        </is>
      </c>
      <c r="S3659" s="469" t="inlineStr">
        <is>
          <t xml:space="preserve"> text </t>
        </is>
      </c>
      <c r="T3659" s="426" t="inlineStr">
        <is>
          <t>Norway</t>
        </is>
      </c>
      <c r="U3659" s="5" t="inlineStr">
        <is>
          <t>useful output</t>
        </is>
      </c>
      <c r="V3659" s="465" t="n">
        <v>0.04</v>
      </c>
    </row>
    <row r="3660" ht="16" customHeight="1" thickBot="1">
      <c r="B3660" s="6" t="inlineStr">
        <is>
          <t>MP.OP-RW.RW</t>
        </is>
      </c>
      <c r="C3660" s="6" t="inlineStr">
        <is>
          <t>MP.OP-RW.RW-Other goods export-Nmix</t>
        </is>
      </c>
      <c r="D3660" s="6" t="inlineStr">
        <is>
          <t>MP</t>
        </is>
      </c>
      <c r="E3660" s="6" t="inlineStr">
        <is>
          <t>OP</t>
        </is>
      </c>
      <c r="F3660" s="5">
        <f>VLOOKUP(E3660,'5.a Definitions'!E:F,2,FALSE)</f>
        <v/>
      </c>
      <c r="G3660" s="6" t="inlineStr">
        <is>
          <t>RW</t>
        </is>
      </c>
      <c r="H3660" s="6" t="inlineStr">
        <is>
          <t>RW</t>
        </is>
      </c>
      <c r="I3660" s="5">
        <f>VLOOKUP(H3660,'5.a Definitions'!E:F,2,FALSE)</f>
        <v/>
      </c>
      <c r="J3660" s="470" t="inlineStr">
        <is>
          <t xml:space="preserve"> Other goods export </t>
        </is>
      </c>
      <c r="K3660" s="470" t="inlineStr">
        <is>
          <t xml:space="preserve"> other goods export </t>
        </is>
      </c>
      <c r="L3660" s="470" t="inlineStr">
        <is>
          <t xml:space="preserve"> reactive </t>
        </is>
      </c>
      <c r="M3660" s="470" t="inlineStr">
        <is>
          <t xml:space="preserve"> Nmix </t>
        </is>
      </c>
      <c r="N3660" s="466" t="n">
        <v>8.5411118976</v>
      </c>
      <c r="O3660" s="471" t="n">
        <v>0.1075174744635902</v>
      </c>
      <c r="P3660" s="468" t="n">
        <v>1999</v>
      </c>
      <c r="Q3660" s="472" t="inlineStr">
        <is>
          <t>SSB tab 08801</t>
        </is>
      </c>
      <c r="R3660" s="469" t="inlineStr">
        <is>
          <t>ok</t>
        </is>
      </c>
      <c r="S3660" s="472" t="inlineStr">
        <is>
          <t xml:space="preserve"> text </t>
        </is>
      </c>
      <c r="T3660" s="426" t="inlineStr">
        <is>
          <t>Norway</t>
        </is>
      </c>
      <c r="U3660" s="5" t="inlineStr">
        <is>
          <t>useful output</t>
        </is>
      </c>
      <c r="V3660" s="470" t="n">
        <v>0.04</v>
      </c>
    </row>
    <row r="3661" ht="16" customHeight="1">
      <c r="A3661" s="488" t="inlineStr">
        <is>
          <t xml:space="preserve"> Agriculture </t>
        </is>
      </c>
      <c r="B3661" s="5" t="inlineStr">
        <is>
          <t>AG.SM-MP.FP</t>
        </is>
      </c>
      <c r="C3661" s="5" t="inlineStr">
        <is>
          <t>AG.SM-MP.FP-Food crop products-Nmix</t>
        </is>
      </c>
      <c r="D3661" s="5" t="inlineStr">
        <is>
          <t>AG</t>
        </is>
      </c>
      <c r="E3661" s="5" t="inlineStr">
        <is>
          <t>SM</t>
        </is>
      </c>
      <c r="F3661" s="5">
        <f>VLOOKUP(E3661,'5.a Definitions'!E:F,2,FALSE)</f>
        <v/>
      </c>
      <c r="G3661" s="5" t="inlineStr">
        <is>
          <t>MP</t>
        </is>
      </c>
      <c r="H3661" s="5" t="inlineStr">
        <is>
          <t>FP</t>
        </is>
      </c>
      <c r="I3661" s="5">
        <f>VLOOKUP(H3661,'5.a Definitions'!E:F,2,FALSE)</f>
        <v/>
      </c>
      <c r="J3661" s="465" t="inlineStr">
        <is>
          <t xml:space="preserve"> Food crop products </t>
        </is>
      </c>
      <c r="K3661" s="465" t="inlineStr">
        <is>
          <t xml:space="preserve"> food crop products </t>
        </is>
      </c>
      <c r="L3661" s="465" t="inlineStr">
        <is>
          <t xml:space="preserve"> reactive </t>
        </is>
      </c>
      <c r="M3661" s="465" t="inlineStr">
        <is>
          <t xml:space="preserve"> Nmix </t>
        </is>
      </c>
      <c r="N3661" s="466" t="n">
        <v>25.016</v>
      </c>
      <c r="O3661" s="467" t="n">
        <v>0.4149602262584164</v>
      </c>
      <c r="P3661" s="468" t="n">
        <v>1999</v>
      </c>
      <c r="Q3661" s="469" t="inlineStr">
        <is>
          <t>Eurostat Gross nutrient balance</t>
        </is>
      </c>
      <c r="R3661" s="469" t="inlineStr">
        <is>
          <t>ok</t>
        </is>
      </c>
      <c r="S3661" s="469" t="inlineStr">
        <is>
          <t xml:space="preserve"> text </t>
        </is>
      </c>
      <c r="T3661" s="426" t="inlineStr">
        <is>
          <t>Norway</t>
        </is>
      </c>
      <c r="U3661" s="5" t="inlineStr">
        <is>
          <t>useful output</t>
        </is>
      </c>
      <c r="V3661" s="465" t="n">
        <v>0.04</v>
      </c>
    </row>
    <row r="3662" ht="16" customHeight="1">
      <c r="B3662" s="5" t="inlineStr">
        <is>
          <t>AG.SM-MP.OP</t>
        </is>
      </c>
      <c r="C3662" s="5" t="inlineStr">
        <is>
          <t>AG.SM-MP.OP-Crop products for industrial use-Nmix</t>
        </is>
      </c>
      <c r="D3662" s="5" t="inlineStr">
        <is>
          <t>AG</t>
        </is>
      </c>
      <c r="E3662" s="5" t="inlineStr">
        <is>
          <t>SM</t>
        </is>
      </c>
      <c r="F3662" s="5">
        <f>VLOOKUP(E3662,'5.a Definitions'!E:F,2,FALSE)</f>
        <v/>
      </c>
      <c r="G3662" s="5" t="inlineStr">
        <is>
          <t>MP</t>
        </is>
      </c>
      <c r="H3662" s="5" t="inlineStr">
        <is>
          <t>OP</t>
        </is>
      </c>
      <c r="I3662" s="5">
        <f>VLOOKUP(H3662,'5.a Definitions'!E:F,2,FALSE)</f>
        <v/>
      </c>
      <c r="J3662" s="465" t="inlineStr">
        <is>
          <t xml:space="preserve"> Crop products for industrial use </t>
        </is>
      </c>
      <c r="K3662" s="465" t="inlineStr">
        <is>
          <t xml:space="preserve"> crop products for industrial use </t>
        </is>
      </c>
      <c r="L3662" s="465" t="inlineStr">
        <is>
          <t xml:space="preserve"> reactive </t>
        </is>
      </c>
      <c r="M3662" s="465" t="inlineStr">
        <is>
          <t xml:space="preserve"> Nmix </t>
        </is>
      </c>
      <c r="N3662" s="466" t="n">
        <v>0.364</v>
      </c>
      <c r="O3662" s="467" t="n">
        <v>0.4149602262584164</v>
      </c>
      <c r="P3662" s="468" t="n">
        <v>1999</v>
      </c>
      <c r="Q3662" s="469" t="inlineStr">
        <is>
          <t>Eurostat Gross nutrient balance, Nutrient removal by harvest of industrial crops</t>
        </is>
      </c>
      <c r="R3662" s="469" t="inlineStr">
        <is>
          <t>ok</t>
        </is>
      </c>
      <c r="S3662" s="469" t="inlineStr">
        <is>
          <t xml:space="preserve"> text </t>
        </is>
      </c>
      <c r="T3662" s="426" t="inlineStr">
        <is>
          <t>Norway</t>
        </is>
      </c>
      <c r="U3662" s="5" t="inlineStr">
        <is>
          <t>useful output</t>
        </is>
      </c>
      <c r="V3662" s="465" t="n">
        <v>0.04</v>
      </c>
    </row>
    <row r="3663" ht="16" customHeight="1">
      <c r="B3663" s="5" t="inlineStr">
        <is>
          <t>AG.SM-AG.MM</t>
        </is>
      </c>
      <c r="C3663" s="5" t="inlineStr">
        <is>
          <t>AG.SM-AG.MM-Fodder crops-Nmix</t>
        </is>
      </c>
      <c r="D3663" s="5" t="inlineStr">
        <is>
          <t>AG</t>
        </is>
      </c>
      <c r="E3663" s="5" t="inlineStr">
        <is>
          <t>SM</t>
        </is>
      </c>
      <c r="F3663" s="5">
        <f>VLOOKUP(E3663,'5.a Definitions'!E:F,2,FALSE)</f>
        <v/>
      </c>
      <c r="G3663" s="5" t="inlineStr">
        <is>
          <t>AG</t>
        </is>
      </c>
      <c r="H3663" s="5" t="inlineStr">
        <is>
          <t>MM</t>
        </is>
      </c>
      <c r="I3663" s="5">
        <f>VLOOKUP(H3663,'5.a Definitions'!E:F,2,FALSE)</f>
        <v/>
      </c>
      <c r="J3663" s="465" t="inlineStr">
        <is>
          <t xml:space="preserve"> Fodder crops </t>
        </is>
      </c>
      <c r="K3663" s="465" t="inlineStr">
        <is>
          <t xml:space="preserve"> fodder crops </t>
        </is>
      </c>
      <c r="L3663" s="465" t="inlineStr">
        <is>
          <t xml:space="preserve"> reactive </t>
        </is>
      </c>
      <c r="M3663" s="465" t="inlineStr">
        <is>
          <t xml:space="preserve"> Nmix </t>
        </is>
      </c>
      <c r="N3663" s="466" t="n">
        <v>71.10512</v>
      </c>
      <c r="O3663" s="467" t="n">
        <v>0.3075819250197019</v>
      </c>
      <c r="P3663" s="468" t="n">
        <v>1999</v>
      </c>
      <c r="Q3663" s="469" t="inlineStr">
        <is>
          <t>SSB Jordbruksstatistikk + BFJ Totalkalkylen, Eng-beite</t>
        </is>
      </c>
      <c r="R3663" s="469" t="inlineStr">
        <is>
          <t>ok</t>
        </is>
      </c>
      <c r="S3663" s="469" t="inlineStr">
        <is>
          <t xml:space="preserve"> text </t>
        </is>
      </c>
      <c r="T3663" s="426" t="inlineStr">
        <is>
          <t>Norway</t>
        </is>
      </c>
      <c r="U3663" s="5" t="inlineStr">
        <is>
          <t>useful output</t>
        </is>
      </c>
      <c r="V3663" s="465" t="n">
        <v>0.04</v>
      </c>
    </row>
    <row r="3664" ht="16" customHeight="1">
      <c r="B3664" s="5" t="inlineStr">
        <is>
          <t>AG.SM-AT.AT</t>
        </is>
      </c>
      <c r="C3664" s="5" t="inlineStr">
        <is>
          <t>AG.SM-AT.AT-Emissions-NH3</t>
        </is>
      </c>
      <c r="D3664" s="5" t="inlineStr">
        <is>
          <t>AG</t>
        </is>
      </c>
      <c r="E3664" s="5" t="inlineStr">
        <is>
          <t>SM</t>
        </is>
      </c>
      <c r="F3664" s="5">
        <f>VLOOKUP(E3664,'5.a Definitions'!E:F,2,FALSE)</f>
        <v/>
      </c>
      <c r="G3664" s="5" t="inlineStr">
        <is>
          <t>AT</t>
        </is>
      </c>
      <c r="H3664" s="5" t="inlineStr">
        <is>
          <t>AT</t>
        </is>
      </c>
      <c r="I3664" s="5">
        <f>VLOOKUP(H3664,'5.a Definitions'!E:F,2,FALSE)</f>
        <v/>
      </c>
      <c r="J3664" s="465" t="inlineStr">
        <is>
          <t xml:space="preserve"> Emissions </t>
        </is>
      </c>
      <c r="K3664" s="465" t="inlineStr">
        <is>
          <t xml:space="preserve"> agricultural soil emissions </t>
        </is>
      </c>
      <c r="L3664" s="465" t="inlineStr">
        <is>
          <t xml:space="preserve"> reactive </t>
        </is>
      </c>
      <c r="M3664" s="465" t="inlineStr">
        <is>
          <t xml:space="preserve"> NH3 </t>
        </is>
      </c>
      <c r="N3664" s="466" t="n">
        <v>13.96431192909053</v>
      </c>
      <c r="O3664" s="467" t="n">
        <v>0.2895656566768634</v>
      </c>
      <c r="P3664" s="468" t="n">
        <v>1999</v>
      </c>
      <c r="Q3664" s="469" t="inlineStr">
        <is>
          <t>CRLTAP Inventory Submissions</t>
        </is>
      </c>
      <c r="R3664" s="469" t="inlineStr">
        <is>
          <t>ok</t>
        </is>
      </c>
      <c r="S3664" s="469" t="inlineStr">
        <is>
          <t xml:space="preserve"> text </t>
        </is>
      </c>
      <c r="T3664" s="426" t="inlineStr">
        <is>
          <t>Norway</t>
        </is>
      </c>
      <c r="U3664" s="465" t="inlineStr">
        <is>
          <t xml:space="preserve"> N wasted </t>
        </is>
      </c>
      <c r="V3664" s="465" t="n">
        <v>0.04</v>
      </c>
    </row>
    <row r="3665" ht="16" customHeight="1">
      <c r="B3665" s="5" t="inlineStr">
        <is>
          <t>AG.SM-AT.AT</t>
        </is>
      </c>
      <c r="C3665" s="5" t="inlineStr">
        <is>
          <t>AG.SM-AT.AT-Emissions-N2O</t>
        </is>
      </c>
      <c r="D3665" s="5" t="inlineStr">
        <is>
          <t>AG</t>
        </is>
      </c>
      <c r="E3665" s="5" t="inlineStr">
        <is>
          <t>SM</t>
        </is>
      </c>
      <c r="F3665" s="5">
        <f>VLOOKUP(E3665,'5.a Definitions'!E:F,2,FALSE)</f>
        <v/>
      </c>
      <c r="G3665" s="5" t="inlineStr">
        <is>
          <t>AT</t>
        </is>
      </c>
      <c r="H3665" s="5" t="inlineStr">
        <is>
          <t>AT</t>
        </is>
      </c>
      <c r="I3665" s="5">
        <f>VLOOKUP(H3665,'5.a Definitions'!E:F,2,FALSE)</f>
        <v/>
      </c>
      <c r="J3665" s="465" t="inlineStr">
        <is>
          <t xml:space="preserve"> Emissions </t>
        </is>
      </c>
      <c r="K3665" s="465" t="inlineStr">
        <is>
          <t xml:space="preserve"> agricultural soil emissions </t>
        </is>
      </c>
      <c r="L3665" s="465" t="inlineStr">
        <is>
          <t xml:space="preserve"> reactive </t>
        </is>
      </c>
      <c r="M3665" s="465" t="inlineStr">
        <is>
          <t xml:space="preserve"> N2O </t>
        </is>
      </c>
      <c r="N3665" s="466" t="n">
        <v>3.751090727982882</v>
      </c>
      <c r="O3665" s="467" t="n">
        <v>1.327869215485217</v>
      </c>
      <c r="P3665" s="468" t="n">
        <v>1999</v>
      </c>
      <c r="Q3665" s="469" t="inlineStr">
        <is>
          <t>UNFCCC CRT</t>
        </is>
      </c>
      <c r="R3665" s="469" t="inlineStr">
        <is>
          <t>ok</t>
        </is>
      </c>
      <c r="S3665" s="469" t="inlineStr">
        <is>
          <t xml:space="preserve"> text </t>
        </is>
      </c>
      <c r="T3665" s="426" t="inlineStr">
        <is>
          <t>Norway</t>
        </is>
      </c>
      <c r="U3665" s="465" t="inlineStr">
        <is>
          <t xml:space="preserve"> N wasted </t>
        </is>
      </c>
      <c r="V3665" s="465" t="n">
        <v>0.04</v>
      </c>
    </row>
    <row r="3666" ht="16" customHeight="1">
      <c r="B3666" s="5" t="inlineStr">
        <is>
          <t>AG.SM-AT.AT</t>
        </is>
      </c>
      <c r="C3666" s="5" t="inlineStr">
        <is>
          <t>AG.SM-AT.AT-Emissions-NOx</t>
        </is>
      </c>
      <c r="D3666" s="5" t="inlineStr">
        <is>
          <t>AG</t>
        </is>
      </c>
      <c r="E3666" s="5" t="inlineStr">
        <is>
          <t>SM</t>
        </is>
      </c>
      <c r="F3666" s="5">
        <f>VLOOKUP(E3666,'5.a Definitions'!E:F,2,FALSE)</f>
        <v/>
      </c>
      <c r="G3666" s="5" t="inlineStr">
        <is>
          <t>AT</t>
        </is>
      </c>
      <c r="H3666" s="5" t="inlineStr">
        <is>
          <t>AT</t>
        </is>
      </c>
      <c r="I3666" s="5">
        <f>VLOOKUP(H3666,'5.a Definitions'!E:F,2,FALSE)</f>
        <v/>
      </c>
      <c r="J3666" s="465" t="inlineStr">
        <is>
          <t xml:space="preserve"> Emissions </t>
        </is>
      </c>
      <c r="K3666" s="465" t="inlineStr">
        <is>
          <t xml:space="preserve"> agricultural soil emissions </t>
        </is>
      </c>
      <c r="L3666" s="465" t="inlineStr">
        <is>
          <t xml:space="preserve"> reactive </t>
        </is>
      </c>
      <c r="M3666" s="465" t="inlineStr">
        <is>
          <t xml:space="preserve"> NOx </t>
        </is>
      </c>
      <c r="N3666" s="466" t="n">
        <v>2.263441974315525</v>
      </c>
      <c r="O3666" s="467" t="n">
        <v>0.6972323606565765</v>
      </c>
      <c r="P3666" s="468" t="n">
        <v>1999</v>
      </c>
      <c r="Q3666" s="469" t="inlineStr">
        <is>
          <t>CRLTAP Inventory Submissions</t>
        </is>
      </c>
      <c r="R3666" s="469" t="inlineStr">
        <is>
          <t>ok</t>
        </is>
      </c>
      <c r="S3666" s="469" t="inlineStr">
        <is>
          <t xml:space="preserve"> text </t>
        </is>
      </c>
      <c r="T3666" s="426" t="inlineStr">
        <is>
          <t>Norway</t>
        </is>
      </c>
      <c r="U3666" s="465" t="inlineStr">
        <is>
          <t xml:space="preserve"> N wasted </t>
        </is>
      </c>
      <c r="V3666" s="465" t="n">
        <v>0.04</v>
      </c>
    </row>
    <row r="3667" ht="16" customHeight="1">
      <c r="B3667" s="5" t="inlineStr">
        <is>
          <t>AG.SM-AT.AT</t>
        </is>
      </c>
      <c r="C3667" s="5" t="inlineStr">
        <is>
          <t>AG.SM-AT.AT-Emissions-N2</t>
        </is>
      </c>
      <c r="D3667" s="5" t="inlineStr">
        <is>
          <t>AG</t>
        </is>
      </c>
      <c r="E3667" s="5" t="inlineStr">
        <is>
          <t>SM</t>
        </is>
      </c>
      <c r="F3667" s="5">
        <f>VLOOKUP(E3667,'5.a Definitions'!E:F,2,FALSE)</f>
        <v/>
      </c>
      <c r="G3667" s="5" t="inlineStr">
        <is>
          <t>AT</t>
        </is>
      </c>
      <c r="H3667" s="5" t="inlineStr">
        <is>
          <t>AT</t>
        </is>
      </c>
      <c r="I3667" s="5">
        <f>VLOOKUP(H3667,'5.a Definitions'!E:F,2,FALSE)</f>
        <v/>
      </c>
      <c r="J3667" s="465" t="inlineStr">
        <is>
          <t xml:space="preserve"> Emissions </t>
        </is>
      </c>
      <c r="K3667" s="465" t="inlineStr">
        <is>
          <t xml:space="preserve"> agricultural soil emissions </t>
        </is>
      </c>
      <c r="L3667" s="465" t="inlineStr">
        <is>
          <t xml:space="preserve"> inert </t>
        </is>
      </c>
      <c r="M3667" s="465" t="inlineStr">
        <is>
          <t xml:space="preserve"> N2 </t>
        </is>
      </c>
      <c r="N3667" s="466" t="n">
        <v>14.5354524</v>
      </c>
      <c r="O3667" s="467" t="n">
        <v>0.4956076723636976</v>
      </c>
      <c r="P3667" s="468" t="n">
        <v>1999</v>
      </c>
      <c r="Q3667" s="469" t="inlineStr">
        <is>
          <t>Schäppi2025Ann + SSB table 05982</t>
        </is>
      </c>
      <c r="R3667" s="469" t="inlineStr">
        <is>
          <t>ok</t>
        </is>
      </c>
      <c r="S3667" s="469" t="inlineStr">
        <is>
          <t xml:space="preserve"> text </t>
        </is>
      </c>
      <c r="T3667" s="426" t="inlineStr">
        <is>
          <t>Norway</t>
        </is>
      </c>
      <c r="U3667" s="465" t="inlineStr">
        <is>
          <t xml:space="preserve"> N wasted </t>
        </is>
      </c>
      <c r="V3667" s="465" t="n">
        <v>0.04</v>
      </c>
    </row>
    <row r="3668" ht="16" customHeight="1">
      <c r="B3668" s="5" t="inlineStr">
        <is>
          <t>AG.SM-HY.SW</t>
        </is>
      </c>
      <c r="C3668" s="5" t="inlineStr">
        <is>
          <t>AG.SM-HY.SW-Leaching-Nmix</t>
        </is>
      </c>
      <c r="D3668" s="5" t="inlineStr">
        <is>
          <t>AG</t>
        </is>
      </c>
      <c r="E3668" s="5" t="inlineStr">
        <is>
          <t>SM</t>
        </is>
      </c>
      <c r="F3668" s="5">
        <f>VLOOKUP(E3668,'5.a Definitions'!E:F,2,FALSE)</f>
        <v/>
      </c>
      <c r="G3668" s="5" t="inlineStr">
        <is>
          <t>HY</t>
        </is>
      </c>
      <c r="H3668" s="5" t="inlineStr">
        <is>
          <t>SW</t>
        </is>
      </c>
      <c r="I3668" s="5">
        <f>VLOOKUP(H3668,'5.a Definitions'!E:F,2,FALSE)</f>
        <v/>
      </c>
      <c r="J3668" s="465" t="inlineStr">
        <is>
          <t>Sewage sludge landfill</t>
        </is>
      </c>
      <c r="K3668" s="465" t="inlineStr">
        <is>
          <t>sewage sludge landfill</t>
        </is>
      </c>
      <c r="L3668" s="465" t="inlineStr">
        <is>
          <t xml:space="preserve"> reactive </t>
        </is>
      </c>
      <c r="M3668" s="465" t="inlineStr">
        <is>
          <t xml:space="preserve"> Nmix </t>
        </is>
      </c>
      <c r="N3668" s="466" t="n">
        <v>44.19719950830895</v>
      </c>
      <c r="O3668" s="467" t="n">
        <v>0.5497395317165419</v>
      </c>
      <c r="P3668" s="468" t="n">
        <v>1999</v>
      </c>
      <c r="Q3668" s="469" t="inlineStr">
        <is>
          <t>UNFCCC CRT</t>
        </is>
      </c>
      <c r="R3668" s="469" t="inlineStr">
        <is>
          <t>ok</t>
        </is>
      </c>
      <c r="S3668" s="469" t="inlineStr">
        <is>
          <t xml:space="preserve"> text </t>
        </is>
      </c>
      <c r="T3668" s="426" t="inlineStr">
        <is>
          <t>Norway</t>
        </is>
      </c>
      <c r="U3668" s="465" t="inlineStr">
        <is>
          <t>N wasted</t>
        </is>
      </c>
      <c r="V3668" s="465" t="n">
        <v>0.04</v>
      </c>
    </row>
    <row r="3669" ht="16" customHeight="1">
      <c r="B3669" s="5" t="inlineStr">
        <is>
          <t>AG.MM-MP.FP</t>
        </is>
      </c>
      <c r="C3669" s="5" t="inlineStr">
        <is>
          <t>AG.MM-MP.FP-Animal products-Nmix</t>
        </is>
      </c>
      <c r="D3669" s="5" t="inlineStr">
        <is>
          <t>AG</t>
        </is>
      </c>
      <c r="E3669" s="5" t="inlineStr">
        <is>
          <t>MM</t>
        </is>
      </c>
      <c r="F3669" s="5">
        <f>VLOOKUP(E3669,'5.a Definitions'!E:F,2,FALSE)</f>
        <v/>
      </c>
      <c r="G3669" s="5" t="inlineStr">
        <is>
          <t>MP</t>
        </is>
      </c>
      <c r="H3669" s="5" t="inlineStr">
        <is>
          <t>FP</t>
        </is>
      </c>
      <c r="I3669" s="5">
        <f>VLOOKUP(H3669,'5.a Definitions'!E:F,2,FALSE)</f>
        <v/>
      </c>
      <c r="J3669" s="465" t="inlineStr">
        <is>
          <t xml:space="preserve"> Animal products </t>
        </is>
      </c>
      <c r="K3669" s="465" t="inlineStr">
        <is>
          <t xml:space="preserve"> animal products </t>
        </is>
      </c>
      <c r="L3669" s="465" t="inlineStr">
        <is>
          <t xml:space="preserve"> reactive </t>
        </is>
      </c>
      <c r="M3669" s="465" t="inlineStr">
        <is>
          <t xml:space="preserve"> Nmix </t>
        </is>
      </c>
      <c r="N3669" s="466" t="n">
        <v>17.2444748</v>
      </c>
      <c r="O3669" s="467" t="n">
        <v>0.1152123602623372</v>
      </c>
      <c r="P3669" s="468" t="n">
        <v>1999</v>
      </c>
      <c r="Q3669" s="469" t="inlineStr">
        <is>
          <t>FAOSTAT Crops and livestock products</t>
        </is>
      </c>
      <c r="R3669" s="469" t="inlineStr">
        <is>
          <t>ok</t>
        </is>
      </c>
      <c r="S3669" s="469" t="inlineStr">
        <is>
          <t xml:space="preserve"> text </t>
        </is>
      </c>
      <c r="T3669" s="426" t="inlineStr">
        <is>
          <t>Norway</t>
        </is>
      </c>
      <c r="U3669" s="5" t="inlineStr">
        <is>
          <t>useful output</t>
        </is>
      </c>
      <c r="V3669" s="465" t="n">
        <v>0.04</v>
      </c>
    </row>
    <row r="3670" ht="16" customHeight="1">
      <c r="B3670" s="5" t="inlineStr">
        <is>
          <t>AG.MM-MP.OP</t>
        </is>
      </c>
      <c r="C3670" s="5" t="inlineStr">
        <is>
          <t>AG.MM-MP.OP-Non-edible animal products-Nmix</t>
        </is>
      </c>
      <c r="D3670" s="5" t="inlineStr">
        <is>
          <t>AG</t>
        </is>
      </c>
      <c r="E3670" s="5" t="inlineStr">
        <is>
          <t>MM</t>
        </is>
      </c>
      <c r="F3670" s="5">
        <f>VLOOKUP(E3670,'5.a Definitions'!E:F,2,FALSE)</f>
        <v/>
      </c>
      <c r="G3670" s="5" t="inlineStr">
        <is>
          <t>MP</t>
        </is>
      </c>
      <c r="H3670" s="5" t="inlineStr">
        <is>
          <t>OP</t>
        </is>
      </c>
      <c r="I3670" s="5">
        <f>VLOOKUP(H3670,'5.a Definitions'!E:F,2,FALSE)</f>
        <v/>
      </c>
      <c r="J3670" s="465" t="inlineStr">
        <is>
          <t xml:space="preserve"> Non-edible animal products </t>
        </is>
      </c>
      <c r="K3670" s="465" t="inlineStr">
        <is>
          <t xml:space="preserve"> non-edible animal products </t>
        </is>
      </c>
      <c r="L3670" s="465" t="inlineStr">
        <is>
          <t xml:space="preserve"> reactive </t>
        </is>
      </c>
      <c r="M3670" s="465" t="inlineStr">
        <is>
          <t xml:space="preserve"> Nmix </t>
        </is>
      </c>
      <c r="N3670" s="466" t="n">
        <v>1.28254721365</v>
      </c>
      <c r="O3670" s="467" t="n">
        <v>0.171314506460289</v>
      </c>
      <c r="P3670" s="468" t="n">
        <v>1999</v>
      </c>
      <c r="Q3670" s="469" t="inlineStr">
        <is>
          <t>FAOSTAT Crops and livestock products + SSB sheep numbers (table 03710) x wool per sheep</t>
        </is>
      </c>
      <c r="R3670" s="469" t="inlineStr">
        <is>
          <t>ok</t>
        </is>
      </c>
      <c r="S3670" s="469" t="inlineStr">
        <is>
          <t xml:space="preserve"> text </t>
        </is>
      </c>
      <c r="T3670" s="426" t="inlineStr">
        <is>
          <t>Norway</t>
        </is>
      </c>
      <c r="U3670" s="5" t="inlineStr">
        <is>
          <t>useful output</t>
        </is>
      </c>
      <c r="V3670" s="465" t="n">
        <v>0.04</v>
      </c>
    </row>
    <row r="3671" ht="16" customHeight="1">
      <c r="B3671" s="5" t="inlineStr">
        <is>
          <t>AG.MM-AG.SM</t>
        </is>
      </c>
      <c r="C3671" s="5" t="inlineStr">
        <is>
          <t>AG.MM-AG.SM-Manure application-Nmix</t>
        </is>
      </c>
      <c r="D3671" s="5" t="inlineStr">
        <is>
          <t>AG</t>
        </is>
      </c>
      <c r="E3671" s="5" t="inlineStr">
        <is>
          <t>MM</t>
        </is>
      </c>
      <c r="F3671" s="5">
        <f>VLOOKUP(E3671,'5.a Definitions'!E:F,2,FALSE)</f>
        <v/>
      </c>
      <c r="G3671" s="5" t="inlineStr">
        <is>
          <t>AG</t>
        </is>
      </c>
      <c r="H3671" s="5" t="inlineStr">
        <is>
          <t>SM</t>
        </is>
      </c>
      <c r="I3671" s="5">
        <f>VLOOKUP(H3671,'5.a Definitions'!E:F,2,FALSE)</f>
        <v/>
      </c>
      <c r="J3671" s="465" t="inlineStr">
        <is>
          <t xml:space="preserve"> Manure application </t>
        </is>
      </c>
      <c r="K3671" s="465" t="inlineStr">
        <is>
          <t xml:space="preserve"> manure application </t>
        </is>
      </c>
      <c r="L3671" s="465" t="inlineStr">
        <is>
          <t xml:space="preserve"> reactive </t>
        </is>
      </c>
      <c r="M3671" s="465" t="inlineStr">
        <is>
          <t xml:space="preserve"> Nmix </t>
        </is>
      </c>
      <c r="N3671" s="466" t="n">
        <v>69.84146698633309</v>
      </c>
      <c r="O3671" s="467" t="n">
        <v>0.1995250946799741</v>
      </c>
      <c r="P3671" s="468" t="n">
        <v>1999</v>
      </c>
      <c r="Q3671" s="469" t="inlineStr">
        <is>
          <t>UNFCCC CRT Table3.D</t>
        </is>
      </c>
      <c r="R3671" s="469" t="inlineStr">
        <is>
          <t>ok</t>
        </is>
      </c>
      <c r="S3671" s="469" t="inlineStr">
        <is>
          <t xml:space="preserve"> text </t>
        </is>
      </c>
      <c r="T3671" s="426" t="inlineStr">
        <is>
          <t>Norway</t>
        </is>
      </c>
      <c r="U3671" s="5" t="inlineStr">
        <is>
          <t>recycling</t>
        </is>
      </c>
      <c r="V3671" s="465" t="n">
        <v>0.04</v>
      </c>
    </row>
    <row r="3672" ht="16" customHeight="1">
      <c r="B3672" s="475" t="inlineStr">
        <is>
          <t>AG.MM-FS.OL</t>
        </is>
      </c>
      <c r="C3672" s="475" t="inlineStr">
        <is>
          <t>AG.MM-FS.OL-Manure from grazing on unmanaged land-Nmix</t>
        </is>
      </c>
      <c r="D3672" s="475" t="inlineStr">
        <is>
          <t>AG</t>
        </is>
      </c>
      <c r="E3672" s="475" t="inlineStr">
        <is>
          <t>MM</t>
        </is>
      </c>
      <c r="F3672" s="5">
        <f>VLOOKUP(E3672,'5.a Definitions'!E:F,2,FALSE)</f>
        <v/>
      </c>
      <c r="G3672" s="475" t="inlineStr">
        <is>
          <t>FS</t>
        </is>
      </c>
      <c r="H3672" s="475" t="inlineStr">
        <is>
          <t>OL</t>
        </is>
      </c>
      <c r="I3672" s="5">
        <f>VLOOKUP(H3672,'5.a Definitions'!E:F,2,FALSE)</f>
        <v/>
      </c>
      <c r="J3672" s="465" t="inlineStr">
        <is>
          <t>Manure from grazing on unmanaged land</t>
        </is>
      </c>
      <c r="K3672" s="465" t="inlineStr">
        <is>
          <t>manure from grazing on unmanaged land</t>
        </is>
      </c>
      <c r="L3672" s="465" t="inlineStr">
        <is>
          <t>reactive</t>
        </is>
      </c>
      <c r="M3672" s="465" t="inlineStr">
        <is>
          <t>Nmix</t>
        </is>
      </c>
      <c r="N3672" s="466" t="n">
        <v>6.879918240555395</v>
      </c>
      <c r="O3672" s="467" t="n">
        <v>0.2438983391937292</v>
      </c>
      <c r="P3672" s="468" t="n">
        <v>1999</v>
      </c>
      <c r="Q3672" s="469" t="inlineStr">
        <is>
          <t>UNFCCC CRT Table3.D and 3.B(b), SSB</t>
        </is>
      </c>
      <c r="R3672" s="469" t="inlineStr">
        <is>
          <t>ok</t>
        </is>
      </c>
      <c r="S3672" s="469" t="inlineStr">
        <is>
          <t>text</t>
        </is>
      </c>
      <c r="T3672" s="476" t="inlineStr">
        <is>
          <t>Norway</t>
        </is>
      </c>
      <c r="U3672" s="475" t="inlineStr">
        <is>
          <t>recycling</t>
        </is>
      </c>
      <c r="V3672" s="465">
        <f>(O3568*N3568)^2</f>
        <v/>
      </c>
    </row>
    <row r="3673" ht="16" customHeight="1">
      <c r="B3673" s="5" t="inlineStr">
        <is>
          <t>AG.MM-AT.AT</t>
        </is>
      </c>
      <c r="C3673" s="5" t="inlineStr">
        <is>
          <t>AG.MM-AT.AT-Emissions-NH3</t>
        </is>
      </c>
      <c r="D3673" s="5" t="inlineStr">
        <is>
          <t>AG</t>
        </is>
      </c>
      <c r="E3673" s="5" t="inlineStr">
        <is>
          <t>MM</t>
        </is>
      </c>
      <c r="F3673" s="5">
        <f>VLOOKUP(E3673,'5.a Definitions'!E:F,2,FALSE)</f>
        <v/>
      </c>
      <c r="G3673" s="5" t="inlineStr">
        <is>
          <t>AT</t>
        </is>
      </c>
      <c r="H3673" s="5" t="inlineStr">
        <is>
          <t>AT</t>
        </is>
      </c>
      <c r="I3673" s="5">
        <f>VLOOKUP(H3673,'5.a Definitions'!E:F,2,FALSE)</f>
        <v/>
      </c>
      <c r="J3673" s="465" t="inlineStr">
        <is>
          <t xml:space="preserve"> Emissions </t>
        </is>
      </c>
      <c r="K3673" s="465" t="inlineStr">
        <is>
          <t xml:space="preserve"> manure and animal husbandry emissions </t>
        </is>
      </c>
      <c r="L3673" s="465" t="inlineStr">
        <is>
          <t xml:space="preserve"> reactive </t>
        </is>
      </c>
      <c r="M3673" s="465" t="inlineStr">
        <is>
          <t xml:space="preserve"> NH3 </t>
        </is>
      </c>
      <c r="N3673" s="466" t="n">
        <v>9.773648419014</v>
      </c>
      <c r="O3673" s="467" t="n">
        <v>0.2386073818168028</v>
      </c>
      <c r="P3673" s="468" t="n">
        <v>1999</v>
      </c>
      <c r="Q3673" s="469" t="inlineStr">
        <is>
          <t>CRLTAP Inventory Submissions</t>
        </is>
      </c>
      <c r="R3673" s="469" t="inlineStr">
        <is>
          <t>ok</t>
        </is>
      </c>
      <c r="S3673" s="469" t="inlineStr">
        <is>
          <t xml:space="preserve"> text </t>
        </is>
      </c>
      <c r="T3673" s="426" t="inlineStr">
        <is>
          <t>Norway</t>
        </is>
      </c>
      <c r="U3673" s="465" t="inlineStr">
        <is>
          <t xml:space="preserve"> N wasted </t>
        </is>
      </c>
      <c r="V3673" s="465" t="n">
        <v>0.04</v>
      </c>
    </row>
    <row r="3674" ht="16" customHeight="1">
      <c r="B3674" s="5" t="inlineStr">
        <is>
          <t>AG.MM-AT.AT</t>
        </is>
      </c>
      <c r="C3674" s="5" t="inlineStr">
        <is>
          <t>AG.MM-AT.AT-Emissions-N2O</t>
        </is>
      </c>
      <c r="D3674" s="5" t="inlineStr">
        <is>
          <t>AG</t>
        </is>
      </c>
      <c r="E3674" s="5" t="inlineStr">
        <is>
          <t>MM</t>
        </is>
      </c>
      <c r="F3674" s="5">
        <f>VLOOKUP(E3674,'5.a Definitions'!E:F,2,FALSE)</f>
        <v/>
      </c>
      <c r="G3674" s="5" t="inlineStr">
        <is>
          <t>AT</t>
        </is>
      </c>
      <c r="H3674" s="5" t="inlineStr">
        <is>
          <t>AT</t>
        </is>
      </c>
      <c r="I3674" s="5">
        <f>VLOOKUP(H3674,'5.a Definitions'!E:F,2,FALSE)</f>
        <v/>
      </c>
      <c r="J3674" s="465" t="inlineStr">
        <is>
          <t xml:space="preserve"> Emissions </t>
        </is>
      </c>
      <c r="K3674" s="465" t="inlineStr">
        <is>
          <t xml:space="preserve"> manure and animal husbandry emissions </t>
        </is>
      </c>
      <c r="L3674" s="465" t="inlineStr">
        <is>
          <t xml:space="preserve"> reactive </t>
        </is>
      </c>
      <c r="M3674" s="465" t="inlineStr">
        <is>
          <t xml:space="preserve"> N2O </t>
        </is>
      </c>
      <c r="N3674" s="466" t="n">
        <v>0.4019018685087999</v>
      </c>
      <c r="O3674" s="467" t="n">
        <v>0.7566826619845698</v>
      </c>
      <c r="P3674" s="468" t="n">
        <v>1999</v>
      </c>
      <c r="Q3674" s="469" t="inlineStr">
        <is>
          <t>UNFCCC CRT</t>
        </is>
      </c>
      <c r="R3674" s="469" t="inlineStr">
        <is>
          <t>ok</t>
        </is>
      </c>
      <c r="S3674" s="469" t="inlineStr">
        <is>
          <t xml:space="preserve"> text </t>
        </is>
      </c>
      <c r="T3674" s="426" t="inlineStr">
        <is>
          <t>Norway</t>
        </is>
      </c>
      <c r="U3674" s="465" t="inlineStr">
        <is>
          <t xml:space="preserve"> N wasted </t>
        </is>
      </c>
      <c r="V3674" s="465" t="n">
        <v>0.04</v>
      </c>
    </row>
    <row r="3675" ht="16" customHeight="1">
      <c r="B3675" s="5" t="inlineStr">
        <is>
          <t>AG.MM-AT.AT</t>
        </is>
      </c>
      <c r="C3675" s="5" t="inlineStr">
        <is>
          <t>AG.MM-AT.AT-Emissions-NOx</t>
        </is>
      </c>
      <c r="D3675" s="5" t="inlineStr">
        <is>
          <t>AG</t>
        </is>
      </c>
      <c r="E3675" s="5" t="inlineStr">
        <is>
          <t>MM</t>
        </is>
      </c>
      <c r="F3675" s="5">
        <f>VLOOKUP(E3675,'5.a Definitions'!E:F,2,FALSE)</f>
        <v/>
      </c>
      <c r="G3675" s="5" t="inlineStr">
        <is>
          <t>AT</t>
        </is>
      </c>
      <c r="H3675" s="5" t="inlineStr">
        <is>
          <t>AT</t>
        </is>
      </c>
      <c r="I3675" s="5">
        <f>VLOOKUP(H3675,'5.a Definitions'!E:F,2,FALSE)</f>
        <v/>
      </c>
      <c r="J3675" s="465" t="inlineStr">
        <is>
          <t xml:space="preserve"> Emissions </t>
        </is>
      </c>
      <c r="K3675" s="465" t="inlineStr">
        <is>
          <t xml:space="preserve"> manure and animal husbandry emissions </t>
        </is>
      </c>
      <c r="L3675" s="465" t="inlineStr">
        <is>
          <t xml:space="preserve"> reactive </t>
        </is>
      </c>
      <c r="M3675" s="465" t="inlineStr">
        <is>
          <t xml:space="preserve"> NOx </t>
        </is>
      </c>
      <c r="N3675" s="466" t="n">
        <v>0.03511456369510001</v>
      </c>
      <c r="O3675" s="467" t="n">
        <v>0.7345743300109546</v>
      </c>
      <c r="P3675" s="468" t="n">
        <v>1999</v>
      </c>
      <c r="Q3675" s="469" t="inlineStr">
        <is>
          <t>CRLTAP Inventory Submissions</t>
        </is>
      </c>
      <c r="R3675" s="469" t="inlineStr">
        <is>
          <t>ok</t>
        </is>
      </c>
      <c r="S3675" s="469" t="inlineStr">
        <is>
          <t xml:space="preserve"> text </t>
        </is>
      </c>
      <c r="T3675" s="426" t="inlineStr">
        <is>
          <t>Norway</t>
        </is>
      </c>
      <c r="U3675" s="465" t="inlineStr">
        <is>
          <t xml:space="preserve"> N wasted </t>
        </is>
      </c>
      <c r="V3675" s="465" t="n">
        <v>0.04</v>
      </c>
    </row>
    <row r="3676" ht="16" customHeight="1">
      <c r="B3676" s="5" t="inlineStr">
        <is>
          <t>AG.MM-HY.SW-Leaching-Nmix</t>
        </is>
      </c>
      <c r="C3676" s="5" t="inlineStr">
        <is>
          <t>AG.MM-HY.SW-Leaching-Nmix</t>
        </is>
      </c>
      <c r="D3676" s="5" t="inlineStr">
        <is>
          <t>AG</t>
        </is>
      </c>
      <c r="E3676" s="5" t="inlineStr">
        <is>
          <t>MM</t>
        </is>
      </c>
      <c r="F3676" s="5">
        <f>VLOOKUP(E3676,'5.a Definitions'!E:F,2,FALSE)</f>
        <v/>
      </c>
      <c r="G3676" s="5" t="inlineStr">
        <is>
          <t>HY</t>
        </is>
      </c>
      <c r="H3676" s="5" t="inlineStr">
        <is>
          <t>SW</t>
        </is>
      </c>
      <c r="I3676" s="5">
        <f>VLOOKUP(H3676,'5.a Definitions'!E:F,2,FALSE)</f>
        <v/>
      </c>
      <c r="J3676" s="465" t="inlineStr">
        <is>
          <t xml:space="preserve"> Leaching </t>
        </is>
      </c>
      <c r="K3676" s="465" t="inlineStr">
        <is>
          <t xml:space="preserve"> manure storage leaching </t>
        </is>
      </c>
      <c r="L3676" s="465" t="inlineStr">
        <is>
          <t xml:space="preserve"> reactive </t>
        </is>
      </c>
      <c r="M3676" s="465" t="inlineStr">
        <is>
          <t xml:space="preserve"> Nmix </t>
        </is>
      </c>
      <c r="N3676" s="466" t="n">
        <v>3.333970963307786</v>
      </c>
      <c r="O3676" s="467" t="n">
        <v>0.5483540070383622</v>
      </c>
      <c r="P3676" s="468" t="n">
        <v>1999</v>
      </c>
      <c r="Q3676" s="469" t="inlineStr">
        <is>
          <t>UNFCCC CRT</t>
        </is>
      </c>
      <c r="R3676" s="469" t="inlineStr">
        <is>
          <t>ok</t>
        </is>
      </c>
      <c r="S3676" s="469" t="inlineStr">
        <is>
          <t xml:space="preserve"> text </t>
        </is>
      </c>
      <c r="T3676" s="426" t="inlineStr">
        <is>
          <t>Norway</t>
        </is>
      </c>
      <c r="U3676" s="465" t="inlineStr">
        <is>
          <t xml:space="preserve"> N wasted </t>
        </is>
      </c>
      <c r="V3676" s="465" t="n">
        <v>0.04</v>
      </c>
    </row>
    <row r="3677" ht="16" customHeight="1">
      <c r="B3677" s="5" t="inlineStr">
        <is>
          <t>AG.MM-RW.RW</t>
        </is>
      </c>
      <c r="C3677" s="5" t="inlineStr">
        <is>
          <t>AG.MM-RW.RW-Live animal export-Nmix</t>
        </is>
      </c>
      <c r="D3677" s="5" t="inlineStr">
        <is>
          <t>AG</t>
        </is>
      </c>
      <c r="E3677" s="5" t="inlineStr">
        <is>
          <t>MM</t>
        </is>
      </c>
      <c r="F3677" s="5">
        <f>VLOOKUP(E3677,'5.a Definitions'!E:F,2,FALSE)</f>
        <v/>
      </c>
      <c r="G3677" s="5" t="inlineStr">
        <is>
          <t>RW</t>
        </is>
      </c>
      <c r="H3677" s="5" t="inlineStr">
        <is>
          <t>RW</t>
        </is>
      </c>
      <c r="I3677" s="5">
        <f>VLOOKUP(H3677,'5.a Definitions'!E:F,2,FALSE)</f>
        <v/>
      </c>
      <c r="J3677" s="465" t="inlineStr">
        <is>
          <t xml:space="preserve"> Live animal export </t>
        </is>
      </c>
      <c r="K3677" s="465" t="inlineStr">
        <is>
          <t xml:space="preserve"> live animal export </t>
        </is>
      </c>
      <c r="L3677" s="465" t="inlineStr">
        <is>
          <t xml:space="preserve"> reactive </t>
        </is>
      </c>
      <c r="M3677" s="465" t="inlineStr">
        <is>
          <t xml:space="preserve"> Nmix </t>
        </is>
      </c>
      <c r="N3677" s="466" t="n">
        <v>0.0080570624</v>
      </c>
      <c r="O3677" s="467" t="n">
        <v>0.3782378950564337</v>
      </c>
      <c r="P3677" s="468" t="n">
        <v>1999</v>
      </c>
      <c r="Q3677" s="469" t="inlineStr">
        <is>
          <t>FAOSTAT Crops and livestock products</t>
        </is>
      </c>
      <c r="R3677" s="469" t="inlineStr">
        <is>
          <t>ok</t>
        </is>
      </c>
      <c r="S3677" s="469" t="inlineStr">
        <is>
          <t xml:space="preserve"> text </t>
        </is>
      </c>
      <c r="T3677" s="426" t="inlineStr">
        <is>
          <t>Norway</t>
        </is>
      </c>
      <c r="U3677" s="5" t="inlineStr">
        <is>
          <t>useful output</t>
        </is>
      </c>
      <c r="V3677" s="465" t="n">
        <v>0.04</v>
      </c>
    </row>
    <row r="3678" ht="16" customHeight="1">
      <c r="A3678" s="486" t="inlineStr">
        <is>
          <t xml:space="preserve"> Forests and Semi-natural vegetation </t>
        </is>
      </c>
      <c r="B3678" s="5" t="inlineStr">
        <is>
          <t>FS.FO-AT.AT</t>
        </is>
      </c>
      <c r="C3678" s="5" t="inlineStr">
        <is>
          <t>FS.FO-AT.AT-Emissions-N2</t>
        </is>
      </c>
      <c r="D3678" s="5" t="inlineStr">
        <is>
          <t>FS</t>
        </is>
      </c>
      <c r="E3678" s="5" t="inlineStr">
        <is>
          <t>FO</t>
        </is>
      </c>
      <c r="F3678" s="5">
        <f>VLOOKUP(E3678,'5.a Definitions'!E:F,2,FALSE)</f>
        <v/>
      </c>
      <c r="G3678" s="5" t="inlineStr">
        <is>
          <t>AT</t>
        </is>
      </c>
      <c r="H3678" s="5" t="inlineStr">
        <is>
          <t>AT</t>
        </is>
      </c>
      <c r="I3678" s="5">
        <f>VLOOKUP(H3678,'5.a Definitions'!E:F,2,FALSE)</f>
        <v/>
      </c>
      <c r="J3678" s="465" t="inlineStr">
        <is>
          <t xml:space="preserve"> Emissions </t>
        </is>
      </c>
      <c r="K3678" s="465" t="inlineStr">
        <is>
          <t xml:space="preserve"> forest emissions </t>
        </is>
      </c>
      <c r="L3678" s="465" t="inlineStr">
        <is>
          <t xml:space="preserve"> inert </t>
        </is>
      </c>
      <c r="M3678" s="465" t="inlineStr">
        <is>
          <t xml:space="preserve"> N2 </t>
        </is>
      </c>
      <c r="N3678" s="466" t="n">
        <v>7.237594689438414</v>
      </c>
      <c r="O3678" s="467" t="n">
        <v>1.876148950785864</v>
      </c>
      <c r="P3678" s="468" t="n">
        <v>1999</v>
      </c>
      <c r="Q3678" s="469" t="inlineStr">
        <is>
          <t>UNFCCC CRT + Butterbach-Bahl et al. (2013)</t>
        </is>
      </c>
      <c r="R3678" s="469" t="inlineStr">
        <is>
          <t>ok</t>
        </is>
      </c>
      <c r="S3678" s="469" t="inlineStr">
        <is>
          <t xml:space="preserve"> text </t>
        </is>
      </c>
      <c r="T3678" s="426" t="inlineStr">
        <is>
          <t>Norway</t>
        </is>
      </c>
      <c r="U3678" s="465" t="inlineStr">
        <is>
          <t xml:space="preserve"> N wasted </t>
        </is>
      </c>
      <c r="V3678" s="465" t="n">
        <v>0.04</v>
      </c>
    </row>
    <row r="3679" ht="16" customHeight="1">
      <c r="B3679" s="5" t="inlineStr">
        <is>
          <t>FS.FO-AT.AT</t>
        </is>
      </c>
      <c r="C3679" s="5" t="inlineStr">
        <is>
          <t>FS.FO-AT.AT-Emissions-N2O</t>
        </is>
      </c>
      <c r="D3679" s="5" t="inlineStr">
        <is>
          <t>FS</t>
        </is>
      </c>
      <c r="E3679" s="5" t="inlineStr">
        <is>
          <t>FO</t>
        </is>
      </c>
      <c r="F3679" s="5">
        <f>VLOOKUP(E3679,'5.a Definitions'!E:F,2,FALSE)</f>
        <v/>
      </c>
      <c r="G3679" s="5" t="inlineStr">
        <is>
          <t>AT</t>
        </is>
      </c>
      <c r="H3679" s="5" t="inlineStr">
        <is>
          <t>AT</t>
        </is>
      </c>
      <c r="I3679" s="5">
        <f>VLOOKUP(H3679,'5.a Definitions'!E:F,2,FALSE)</f>
        <v/>
      </c>
      <c r="J3679" s="465" t="inlineStr">
        <is>
          <t xml:space="preserve"> Emissions </t>
        </is>
      </c>
      <c r="K3679" s="465" t="inlineStr">
        <is>
          <t xml:space="preserve"> forest emissions </t>
        </is>
      </c>
      <c r="L3679" s="465" t="inlineStr">
        <is>
          <t xml:space="preserve"> reactive </t>
        </is>
      </c>
      <c r="M3679" s="465" t="inlineStr">
        <is>
          <t xml:space="preserve"> N2O </t>
        </is>
      </c>
      <c r="N3679" s="466" t="n">
        <v>0.3711587020224828</v>
      </c>
      <c r="O3679" s="467" t="n">
        <v>1.261544563046772</v>
      </c>
      <c r="P3679" s="468" t="n">
        <v>1999</v>
      </c>
      <c r="Q3679" s="469" t="inlineStr">
        <is>
          <t>UNFCCC CRT</t>
        </is>
      </c>
      <c r="R3679" s="469" t="inlineStr">
        <is>
          <t>ok</t>
        </is>
      </c>
      <c r="S3679" s="469" t="inlineStr">
        <is>
          <t xml:space="preserve"> text </t>
        </is>
      </c>
      <c r="T3679" s="426" t="inlineStr">
        <is>
          <t>Norway</t>
        </is>
      </c>
      <c r="U3679" s="465" t="inlineStr">
        <is>
          <t xml:space="preserve"> N wasted </t>
        </is>
      </c>
      <c r="V3679" s="465" t="n">
        <v>0.04</v>
      </c>
    </row>
    <row r="3680" ht="16" customHeight="1">
      <c r="B3680" s="5" t="inlineStr">
        <is>
          <t>FS.FO-HY.SW</t>
        </is>
      </c>
      <c r="C3680" s="5" t="inlineStr">
        <is>
          <t>FS.FO-HY.SW-Leaching-Nmix</t>
        </is>
      </c>
      <c r="D3680" s="5" t="inlineStr">
        <is>
          <t>FS</t>
        </is>
      </c>
      <c r="E3680" s="5" t="inlineStr">
        <is>
          <t>FO</t>
        </is>
      </c>
      <c r="F3680" s="5">
        <f>VLOOKUP(E3680,'5.a Definitions'!E:F,2,FALSE)</f>
        <v/>
      </c>
      <c r="G3680" s="5" t="inlineStr">
        <is>
          <t>HY</t>
        </is>
      </c>
      <c r="H3680" s="5" t="inlineStr">
        <is>
          <t>SW</t>
        </is>
      </c>
      <c r="I3680" s="5">
        <f>VLOOKUP(H3680,'5.a Definitions'!E:F,2,FALSE)</f>
        <v/>
      </c>
      <c r="J3680" s="465" t="inlineStr">
        <is>
          <t xml:space="preserve"> Leaching </t>
        </is>
      </c>
      <c r="K3680" s="465" t="inlineStr">
        <is>
          <t xml:space="preserve"> forest leaching </t>
        </is>
      </c>
      <c r="L3680" s="465" t="inlineStr">
        <is>
          <t xml:space="preserve"> reactive </t>
        </is>
      </c>
      <c r="M3680" s="465" t="inlineStr">
        <is>
          <t xml:space="preserve"> Nmix </t>
        </is>
      </c>
      <c r="N3680" s="466" t="n">
        <v>33.82130445164115</v>
      </c>
      <c r="O3680" s="467" t="n">
        <v>0.436858262160782</v>
      </c>
      <c r="P3680" s="468" t="n">
        <v>1999</v>
      </c>
      <c r="Q3680" s="469" t="inlineStr">
        <is>
          <t>NIVA TEOTIL2, bias-corrected to TEOTIL3</t>
        </is>
      </c>
      <c r="R3680" s="469" t="inlineStr">
        <is>
          <t>ok</t>
        </is>
      </c>
      <c r="S3680" s="469" t="inlineStr">
        <is>
          <t xml:space="preserve"> text </t>
        </is>
      </c>
      <c r="T3680" s="426" t="inlineStr">
        <is>
          <t>Norway</t>
        </is>
      </c>
      <c r="U3680" s="465" t="inlineStr">
        <is>
          <t xml:space="preserve"> N wasted </t>
        </is>
      </c>
      <c r="V3680" s="465" t="n">
        <v>0.04</v>
      </c>
    </row>
    <row r="3681" ht="16" customHeight="1">
      <c r="B3681" s="5" t="inlineStr">
        <is>
          <t>FS.FO-MP.OP</t>
        </is>
      </c>
      <c r="C3681" s="5" t="inlineStr">
        <is>
          <t>FS.FO-MP.OP-Industrial round wood-Nmix</t>
        </is>
      </c>
      <c r="D3681" s="5" t="inlineStr">
        <is>
          <t>FS</t>
        </is>
      </c>
      <c r="E3681" s="5" t="inlineStr">
        <is>
          <t>FO</t>
        </is>
      </c>
      <c r="F3681" s="5">
        <f>VLOOKUP(E3681,'5.a Definitions'!E:F,2,FALSE)</f>
        <v/>
      </c>
      <c r="G3681" s="5" t="inlineStr">
        <is>
          <t>MP</t>
        </is>
      </c>
      <c r="H3681" s="5" t="inlineStr">
        <is>
          <t>OP</t>
        </is>
      </c>
      <c r="I3681" s="5">
        <f>VLOOKUP(H3681,'5.a Definitions'!E:F,2,FALSE)</f>
        <v/>
      </c>
      <c r="J3681" s="465" t="inlineStr">
        <is>
          <t xml:space="preserve"> Industrial round wood </t>
        </is>
      </c>
      <c r="K3681" s="465" t="inlineStr">
        <is>
          <t xml:space="preserve"> industrial round wood </t>
        </is>
      </c>
      <c r="L3681" s="465" t="inlineStr">
        <is>
          <t xml:space="preserve"> reactive </t>
        </is>
      </c>
      <c r="M3681" s="465" t="inlineStr">
        <is>
          <t xml:space="preserve"> Nmix </t>
        </is>
      </c>
      <c r="N3681" s="466" t="n">
        <v>4.17078</v>
      </c>
      <c r="O3681" s="467" t="n">
        <v>0.402993639387176</v>
      </c>
      <c r="P3681" s="468" t="n">
        <v>1999</v>
      </c>
      <c r="Q3681" s="469" t="inlineStr">
        <is>
          <t>FAOSTAT</t>
        </is>
      </c>
      <c r="R3681" s="469" t="inlineStr">
        <is>
          <t>ok</t>
        </is>
      </c>
      <c r="S3681" s="469" t="inlineStr">
        <is>
          <t xml:space="preserve"> text </t>
        </is>
      </c>
      <c r="T3681" s="426" t="inlineStr">
        <is>
          <t>Norway</t>
        </is>
      </c>
      <c r="U3681" s="5" t="inlineStr">
        <is>
          <t>useful output</t>
        </is>
      </c>
      <c r="V3681" s="465" t="n">
        <v>0.04</v>
      </c>
    </row>
    <row r="3682" ht="16" customHeight="1">
      <c r="B3682" s="5" t="inlineStr">
        <is>
          <t>FS.FO-EF.OE</t>
        </is>
      </c>
      <c r="C3682" s="5" t="inlineStr">
        <is>
          <t>FS.FO-EF.OE-Fuel wood for households-Nmix</t>
        </is>
      </c>
      <c r="D3682" s="5" t="inlineStr">
        <is>
          <t>FS</t>
        </is>
      </c>
      <c r="E3682" s="5" t="inlineStr">
        <is>
          <t>FO</t>
        </is>
      </c>
      <c r="F3682" s="5">
        <f>VLOOKUP(E3682,'5.a Definitions'!E:F,2,FALSE)</f>
        <v/>
      </c>
      <c r="G3682" s="5" t="inlineStr">
        <is>
          <t>EF</t>
        </is>
      </c>
      <c r="H3682" s="5" t="inlineStr">
        <is>
          <t>OE</t>
        </is>
      </c>
      <c r="I3682" s="5">
        <f>VLOOKUP(H3682,'5.a Definitions'!E:F,2,FALSE)</f>
        <v/>
      </c>
      <c r="J3682" s="465" t="inlineStr">
        <is>
          <t xml:space="preserve"> Fuel wood for households </t>
        </is>
      </c>
      <c r="K3682" s="465" t="inlineStr">
        <is>
          <t xml:space="preserve"> fuel wood for households </t>
        </is>
      </c>
      <c r="L3682" s="465" t="inlineStr">
        <is>
          <t xml:space="preserve"> reactive </t>
        </is>
      </c>
      <c r="M3682" s="465" t="inlineStr">
        <is>
          <t xml:space="preserve"> Nmix </t>
        </is>
      </c>
      <c r="N3682" s="466" t="n">
        <v>1.92822</v>
      </c>
      <c r="O3682" s="467" t="n">
        <v>1.327326370235534</v>
      </c>
      <c r="P3682" s="468" t="n">
        <v>1999</v>
      </c>
      <c r="Q3682" s="469" t="inlineStr">
        <is>
          <t>SSB</t>
        </is>
      </c>
      <c r="R3682" s="469" t="inlineStr">
        <is>
          <t>ok</t>
        </is>
      </c>
      <c r="S3682" s="469" t="inlineStr">
        <is>
          <t xml:space="preserve"> text </t>
        </is>
      </c>
      <c r="T3682" s="426" t="inlineStr">
        <is>
          <t>Norway</t>
        </is>
      </c>
      <c r="U3682" s="5" t="inlineStr">
        <is>
          <t>useful output</t>
        </is>
      </c>
      <c r="V3682" s="465" t="n">
        <v>0.04</v>
      </c>
    </row>
    <row r="3683" ht="16" customHeight="1">
      <c r="B3683" s="475" t="inlineStr">
        <is>
          <t>FS.OL-AT.AT</t>
        </is>
      </c>
      <c r="C3683" s="475" t="inlineStr">
        <is>
          <t>FS.OL-AT.AT-Emissions-NH3</t>
        </is>
      </c>
      <c r="D3683" s="475" t="inlineStr">
        <is>
          <t>FS</t>
        </is>
      </c>
      <c r="E3683" s="475" t="inlineStr">
        <is>
          <t>OL</t>
        </is>
      </c>
      <c r="F3683" s="5">
        <f>VLOOKUP(E3683,'5.a Definitions'!E:F,2,FALSE)</f>
        <v/>
      </c>
      <c r="G3683" s="475" t="inlineStr">
        <is>
          <t>AT</t>
        </is>
      </c>
      <c r="H3683" s="475" t="inlineStr">
        <is>
          <t>AT</t>
        </is>
      </c>
      <c r="I3683" s="5">
        <f>VLOOKUP(H3683,'5.a Definitions'!E:F,2,FALSE)</f>
        <v/>
      </c>
      <c r="J3683" s="465" t="inlineStr">
        <is>
          <t>Emissions</t>
        </is>
      </c>
      <c r="K3683" s="465" t="inlineStr">
        <is>
          <t>other land emissions</t>
        </is>
      </c>
      <c r="L3683" s="465" t="inlineStr">
        <is>
          <t>reactive</t>
        </is>
      </c>
      <c r="M3683" s="465" t="inlineStr">
        <is>
          <t>NH3</t>
        </is>
      </c>
      <c r="N3683" s="466" t="n">
        <v>0.4086967197443211</v>
      </c>
      <c r="O3683" s="467" t="n">
        <v>0.9396473139495304</v>
      </c>
      <c r="P3683" s="468" t="n">
        <v>1999</v>
      </c>
      <c r="Q3683" s="469" t="inlineStr">
        <is>
          <t>CRLTAP Inventory Submissions (3Da3), utmark share</t>
        </is>
      </c>
      <c r="R3683" s="469" t="inlineStr">
        <is>
          <t>ok</t>
        </is>
      </c>
      <c r="S3683" s="469" t="inlineStr">
        <is>
          <t>text</t>
        </is>
      </c>
      <c r="T3683" s="476" t="inlineStr">
        <is>
          <t>Norway</t>
        </is>
      </c>
      <c r="U3683" s="475" t="inlineStr">
        <is>
          <t>useful output</t>
        </is>
      </c>
      <c r="V3683" s="465">
        <f>(O3605*N3605)^2</f>
        <v/>
      </c>
    </row>
    <row r="3684" ht="16" customHeight="1">
      <c r="B3684" s="475" t="inlineStr">
        <is>
          <t>FS.OL-AT.AT</t>
        </is>
      </c>
      <c r="C3684" s="475" t="inlineStr">
        <is>
          <t>FS.OL-AT.AT-Emissions-NOx</t>
        </is>
      </c>
      <c r="D3684" s="475" t="inlineStr">
        <is>
          <t>FS</t>
        </is>
      </c>
      <c r="E3684" s="475" t="inlineStr">
        <is>
          <t>OL</t>
        </is>
      </c>
      <c r="F3684" s="5">
        <f>VLOOKUP(E3684,'5.a Definitions'!E:F,2,FALSE)</f>
        <v/>
      </c>
      <c r="G3684" s="475" t="inlineStr">
        <is>
          <t>AT</t>
        </is>
      </c>
      <c r="H3684" s="475" t="inlineStr">
        <is>
          <t>AT</t>
        </is>
      </c>
      <c r="I3684" s="5">
        <f>VLOOKUP(H3684,'5.a Definitions'!E:F,2,FALSE)</f>
        <v/>
      </c>
      <c r="J3684" s="465" t="inlineStr">
        <is>
          <t>Emissions</t>
        </is>
      </c>
      <c r="K3684" s="465" t="inlineStr">
        <is>
          <t>other land emissions</t>
        </is>
      </c>
      <c r="L3684" s="465" t="inlineStr">
        <is>
          <t>reactive</t>
        </is>
      </c>
      <c r="M3684" s="465" t="inlineStr">
        <is>
          <t>NOx</t>
        </is>
      </c>
      <c r="N3684" s="466" t="n">
        <v>0.08374236484359548</v>
      </c>
      <c r="O3684" s="467" t="n">
        <v>0.8219831708768278</v>
      </c>
      <c r="P3684" s="468" t="n">
        <v>1999</v>
      </c>
      <c r="Q3684" s="469" t="inlineStr">
        <is>
          <t>CRLTAP Inventory Submissions (3Da3), utmark share</t>
        </is>
      </c>
      <c r="R3684" s="469" t="inlineStr">
        <is>
          <t>ok</t>
        </is>
      </c>
      <c r="S3684" s="469" t="inlineStr">
        <is>
          <t>text</t>
        </is>
      </c>
      <c r="T3684" s="476" t="inlineStr">
        <is>
          <t>Norway</t>
        </is>
      </c>
      <c r="U3684" s="475" t="inlineStr">
        <is>
          <t>useful output</t>
        </is>
      </c>
      <c r="V3684" s="465">
        <f>(O3632*N3632)^2</f>
        <v/>
      </c>
    </row>
    <row r="3685" ht="16" customHeight="1">
      <c r="B3685" s="475" t="inlineStr">
        <is>
          <t>FS.OL-AT.AT</t>
        </is>
      </c>
      <c r="C3685" s="475" t="inlineStr">
        <is>
          <t>FS.OL-AT.AT-Emissions-N2O</t>
        </is>
      </c>
      <c r="D3685" s="475" t="inlineStr">
        <is>
          <t>FS</t>
        </is>
      </c>
      <c r="E3685" s="475" t="inlineStr">
        <is>
          <t>OL</t>
        </is>
      </c>
      <c r="F3685" s="5">
        <f>VLOOKUP(E3685,'5.a Definitions'!E:F,2,FALSE)</f>
        <v/>
      </c>
      <c r="G3685" s="475" t="inlineStr">
        <is>
          <t>AT</t>
        </is>
      </c>
      <c r="H3685" s="475" t="inlineStr">
        <is>
          <t>AT</t>
        </is>
      </c>
      <c r="I3685" s="5">
        <f>VLOOKUP(H3685,'5.a Definitions'!E:F,2,FALSE)</f>
        <v/>
      </c>
      <c r="J3685" s="465" t="inlineStr">
        <is>
          <t>Emissions</t>
        </is>
      </c>
      <c r="K3685" s="465" t="inlineStr">
        <is>
          <t>other land emissions</t>
        </is>
      </c>
      <c r="L3685" s="465" t="inlineStr">
        <is>
          <t>reactive</t>
        </is>
      </c>
      <c r="M3685" s="465" t="inlineStr">
        <is>
          <t>N2O</t>
        </is>
      </c>
      <c r="N3685" s="466" t="n">
        <v>0.05627162609939337</v>
      </c>
      <c r="O3685" s="467" t="n">
        <v>1.334371136632516</v>
      </c>
      <c r="P3685" s="468" t="n">
        <v>1999</v>
      </c>
      <c r="Q3685" s="469" t="inlineStr">
        <is>
          <t>UNFCCC CRT Table3.D, utmark share</t>
        </is>
      </c>
      <c r="R3685" s="469" t="inlineStr">
        <is>
          <t>ok</t>
        </is>
      </c>
      <c r="S3685" s="469" t="inlineStr">
        <is>
          <t>text</t>
        </is>
      </c>
      <c r="T3685" s="476" t="inlineStr">
        <is>
          <t>Norway</t>
        </is>
      </c>
      <c r="U3685" s="475" t="inlineStr">
        <is>
          <t>useful output</t>
        </is>
      </c>
      <c r="V3685" s="465">
        <f>(O3659*N3659)^2</f>
        <v/>
      </c>
    </row>
    <row r="3686" ht="16" customHeight="1">
      <c r="B3686" s="475" t="inlineStr">
        <is>
          <t>FS.OL-AG.MM</t>
        </is>
      </c>
      <c r="C3686" s="475" t="inlineStr">
        <is>
          <t>FS.OL-AG.MM-Grazing-Nmix</t>
        </is>
      </c>
      <c r="D3686" s="475" t="inlineStr">
        <is>
          <t>FS</t>
        </is>
      </c>
      <c r="E3686" s="475" t="inlineStr">
        <is>
          <t>OL</t>
        </is>
      </c>
      <c r="F3686" s="5">
        <f>VLOOKUP(E3686,'5.a Definitions'!E:F,2,FALSE)</f>
        <v/>
      </c>
      <c r="G3686" s="475" t="inlineStr">
        <is>
          <t>AG</t>
        </is>
      </c>
      <c r="H3686" s="475" t="inlineStr">
        <is>
          <t>MM</t>
        </is>
      </c>
      <c r="I3686" s="5">
        <f>VLOOKUP(H3686,'5.a Definitions'!E:F,2,FALSE)</f>
        <v/>
      </c>
      <c r="J3686" s="473" t="inlineStr">
        <is>
          <t>Grazing</t>
        </is>
      </c>
      <c r="K3686" s="473" t="inlineStr">
        <is>
          <t>grazing</t>
        </is>
      </c>
      <c r="L3686" s="465" t="inlineStr">
        <is>
          <t>reactive</t>
        </is>
      </c>
      <c r="M3686" s="465" t="inlineStr">
        <is>
          <t>Nmix</t>
        </is>
      </c>
      <c r="N3686" s="466" t="n">
        <v>7.687039347142631</v>
      </c>
      <c r="O3686" s="467" t="n">
        <v>0.2292417705223969</v>
      </c>
      <c r="P3686" s="468" t="n">
        <v>1999</v>
      </c>
      <c r="Q3686" s="469" t="inlineStr">
        <is>
          <t>SSB table 12660</t>
        </is>
      </c>
      <c r="R3686" s="469" t="inlineStr">
        <is>
          <t>ok</t>
        </is>
      </c>
      <c r="S3686" s="469" t="inlineStr">
        <is>
          <t>text</t>
        </is>
      </c>
      <c r="T3686" s="476" t="inlineStr">
        <is>
          <t>Norway</t>
        </is>
      </c>
      <c r="U3686" s="5" t="inlineStr">
        <is>
          <t>useful output</t>
        </is>
      </c>
      <c r="V3686" s="465">
        <f>(O3554*N3554)^2</f>
        <v/>
      </c>
    </row>
    <row r="3687" ht="16" customHeight="1">
      <c r="B3687" s="5" t="inlineStr">
        <is>
          <t>FS.OL-HY.SW</t>
        </is>
      </c>
      <c r="C3687" s="5" t="inlineStr">
        <is>
          <t>FS.OL-HY.SW-Leaching-Nmix</t>
        </is>
      </c>
      <c r="D3687" s="5" t="inlineStr">
        <is>
          <t>FS</t>
        </is>
      </c>
      <c r="E3687" s="5" t="inlineStr">
        <is>
          <t>OL</t>
        </is>
      </c>
      <c r="F3687" s="5">
        <f>VLOOKUP(E3687,'5.a Definitions'!E:F,2,FALSE)</f>
        <v/>
      </c>
      <c r="G3687" s="5" t="inlineStr">
        <is>
          <t>HY</t>
        </is>
      </c>
      <c r="H3687" s="5" t="inlineStr">
        <is>
          <t>SW</t>
        </is>
      </c>
      <c r="I3687" s="5">
        <f>VLOOKUP(H3687,'5.a Definitions'!E:F,2,FALSE)</f>
        <v/>
      </c>
      <c r="J3687" s="465" t="inlineStr">
        <is>
          <t xml:space="preserve"> Leaching </t>
        </is>
      </c>
      <c r="K3687" s="465" t="inlineStr">
        <is>
          <t xml:space="preserve"> other land leaching </t>
        </is>
      </c>
      <c r="L3687" s="465" t="inlineStr">
        <is>
          <t xml:space="preserve"> reactive </t>
        </is>
      </c>
      <c r="M3687" s="465" t="inlineStr">
        <is>
          <t xml:space="preserve"> Nmix </t>
        </is>
      </c>
      <c r="N3687" s="466" t="n">
        <v>23.50294038164893</v>
      </c>
      <c r="O3687" s="467" t="n">
        <v>0.4253940035167164</v>
      </c>
      <c r="P3687" s="468" t="n">
        <v>1999</v>
      </c>
      <c r="Q3687" s="469" t="inlineStr">
        <is>
          <t>NIVA TEOTIL2, bias-corrected to TEOTIL3</t>
        </is>
      </c>
      <c r="R3687" s="469" t="inlineStr">
        <is>
          <t>ok</t>
        </is>
      </c>
      <c r="S3687" s="469" t="inlineStr">
        <is>
          <t xml:space="preserve"> text </t>
        </is>
      </c>
      <c r="T3687" s="426" t="inlineStr">
        <is>
          <t>Norway</t>
        </is>
      </c>
      <c r="U3687" s="465" t="inlineStr">
        <is>
          <t xml:space="preserve"> N wasted </t>
        </is>
      </c>
      <c r="V3687" s="465" t="n">
        <v>0.04</v>
      </c>
    </row>
    <row r="3688" ht="16" customHeight="1">
      <c r="A3688" s="485" t="inlineStr">
        <is>
          <t>Processing of residues</t>
        </is>
      </c>
      <c r="B3688" s="475" t="inlineStr">
        <is>
          <t>PR.SO-EF.EC</t>
        </is>
      </c>
      <c r="C3688" s="475" t="inlineStr">
        <is>
          <t>PR.SO-EF.EC-Waste to energy-Nmix</t>
        </is>
      </c>
      <c r="D3688" s="475" t="inlineStr">
        <is>
          <t>PR</t>
        </is>
      </c>
      <c r="E3688" s="475" t="inlineStr">
        <is>
          <t>SO</t>
        </is>
      </c>
      <c r="F3688" s="5">
        <f>VLOOKUP(E3688,'5.a Definitions'!E:F,2,FALSE)</f>
        <v/>
      </c>
      <c r="G3688" s="475" t="inlineStr">
        <is>
          <t>EF</t>
        </is>
      </c>
      <c r="H3688" s="475" t="inlineStr">
        <is>
          <t>EC</t>
        </is>
      </c>
      <c r="I3688" s="5">
        <f>VLOOKUP(H3688,'5.a Definitions'!E:F,2,FALSE)</f>
        <v/>
      </c>
      <c r="J3688" s="465" t="inlineStr">
        <is>
          <t>Waste for energy incineration</t>
        </is>
      </c>
      <c r="K3688" s="465" t="inlineStr">
        <is>
          <t>waste for energy incineration</t>
        </is>
      </c>
      <c r="L3688" s="465" t="inlineStr">
        <is>
          <t>reactive</t>
        </is>
      </c>
      <c r="M3688" s="465" t="inlineStr">
        <is>
          <t>Nmix</t>
        </is>
      </c>
      <c r="N3688" s="466" t="n">
        <v>9.940262160685851</v>
      </c>
      <c r="O3688" s="467" t="n">
        <v>0.5251684457692564</v>
      </c>
      <c r="P3688" s="468" t="n">
        <v>1999</v>
      </c>
      <c r="Q3688" s="469" t="inlineStr">
        <is>
          <t>SSB table 05281, scaled to the N content of table 10513</t>
        </is>
      </c>
      <c r="R3688" s="469" t="inlineStr">
        <is>
          <t>ok</t>
        </is>
      </c>
      <c r="S3688" s="469" t="inlineStr">
        <is>
          <t>text</t>
        </is>
      </c>
      <c r="T3688" s="476" t="inlineStr">
        <is>
          <t>Norway</t>
        </is>
      </c>
      <c r="U3688" s="475" t="inlineStr">
        <is>
          <t>N wasted</t>
        </is>
      </c>
      <c r="V3688" s="465">
        <f>(O3347*N3347)^2</f>
        <v/>
      </c>
    </row>
    <row r="3689" ht="16" customHeight="1">
      <c r="B3689" s="475" t="inlineStr">
        <is>
          <t>PR.SO-MP.OP</t>
        </is>
      </c>
      <c r="C3689" s="475" t="inlineStr">
        <is>
          <t>PR.SO-MP.OP-Recycling-Nmix</t>
        </is>
      </c>
      <c r="D3689" s="475" t="inlineStr">
        <is>
          <t>PR</t>
        </is>
      </c>
      <c r="E3689" s="475" t="inlineStr">
        <is>
          <t>SO</t>
        </is>
      </c>
      <c r="F3689" s="5">
        <f>VLOOKUP(E3689,'5.a Definitions'!E:F,2,FALSE)</f>
        <v/>
      </c>
      <c r="G3689" s="475" t="inlineStr">
        <is>
          <t>MP</t>
        </is>
      </c>
      <c r="H3689" s="475" t="inlineStr">
        <is>
          <t>OP</t>
        </is>
      </c>
      <c r="I3689" s="5">
        <f>VLOOKUP(H3689,'5.a Definitions'!E:F,2,FALSE)</f>
        <v/>
      </c>
      <c r="J3689" s="465" t="inlineStr">
        <is>
          <t>Recycling</t>
        </is>
      </c>
      <c r="K3689" s="465" t="inlineStr">
        <is>
          <t>recycling</t>
        </is>
      </c>
      <c r="L3689" s="465" t="inlineStr">
        <is>
          <t>reactive</t>
        </is>
      </c>
      <c r="M3689" s="465" t="inlineStr">
        <is>
          <t>Nmix</t>
        </is>
      </c>
      <c r="N3689" s="466" t="n">
        <v>1.6733047804</v>
      </c>
      <c r="O3689" s="467" t="n">
        <v>0.612070073909748</v>
      </c>
      <c r="P3689" s="468" t="n">
        <v>1999</v>
      </c>
      <c r="Q3689" s="469" t="inlineStr">
        <is>
          <t>SSB</t>
        </is>
      </c>
      <c r="R3689" s="469" t="inlineStr">
        <is>
          <t>ok</t>
        </is>
      </c>
      <c r="S3689" s="469" t="inlineStr">
        <is>
          <t>text</t>
        </is>
      </c>
      <c r="T3689" s="476" t="inlineStr">
        <is>
          <t>Norway</t>
        </is>
      </c>
      <c r="U3689" s="475" t="inlineStr">
        <is>
          <t>recycling</t>
        </is>
      </c>
      <c r="V3689" s="465">
        <f>(O3365*N3365)^2</f>
        <v/>
      </c>
    </row>
    <row r="3690">
      <c r="B3690" s="5" t="inlineStr">
        <is>
          <t>PR.SO-AG.SM</t>
        </is>
      </c>
      <c r="C3690" s="5" t="inlineStr">
        <is>
          <t>PR.SO-AG.SM-Biologically treated organic waste-Nmix</t>
        </is>
      </c>
      <c r="D3690" s="5" t="inlineStr">
        <is>
          <t>PR</t>
        </is>
      </c>
      <c r="E3690" s="5" t="inlineStr">
        <is>
          <t>SO</t>
        </is>
      </c>
      <c r="F3690" s="5">
        <f>VLOOKUP(E3690,'5.a Definitions'!E:F,2,FALSE)</f>
        <v/>
      </c>
      <c r="G3690" s="5" t="inlineStr">
        <is>
          <t>AG</t>
        </is>
      </c>
      <c r="H3690" s="5" t="inlineStr">
        <is>
          <t>SM</t>
        </is>
      </c>
      <c r="I3690" s="5">
        <f>VLOOKUP(H3690,'5.a Definitions'!E:F,2,FALSE)</f>
        <v/>
      </c>
      <c r="J3690" s="5" t="inlineStr">
        <is>
          <t>Biologically treated organic waste</t>
        </is>
      </c>
      <c r="K3690" s="5" t="inlineStr">
        <is>
          <t>biologically treated organic waste</t>
        </is>
      </c>
      <c r="L3690" s="5" t="inlineStr">
        <is>
          <t>reactive</t>
        </is>
      </c>
      <c r="M3690" s="5" t="inlineStr">
        <is>
          <t>Nmix</t>
        </is>
      </c>
      <c r="N3690" s="422" t="n">
        <v>0.7102944055944055</v>
      </c>
      <c r="O3690" s="423" t="n">
        <v>0.9406964831178384</v>
      </c>
      <c r="P3690" s="468" t="n">
        <v>1999</v>
      </c>
      <c r="Q3690" s="425" t="inlineStr">
        <is>
          <t>Filled (held at 2012): SSB tables 10513 and 12818</t>
        </is>
      </c>
      <c r="R3690" s="425" t="inlineStr">
        <is>
          <t>ok</t>
        </is>
      </c>
      <c r="S3690" s="425" t="inlineStr">
        <is>
          <t>text</t>
        </is>
      </c>
      <c r="T3690" s="426" t="inlineStr">
        <is>
          <t>Norway</t>
        </is>
      </c>
      <c r="U3690" s="5" t="inlineStr">
        <is>
          <t>recycling</t>
        </is>
      </c>
      <c r="V3690" s="5" t="n"/>
    </row>
    <row r="3691" ht="16" customHeight="1">
      <c r="B3691" s="5" t="inlineStr">
        <is>
          <t>PR.SO-PR.WW</t>
        </is>
      </c>
      <c r="C3691" s="5" t="inlineStr">
        <is>
          <t>PR.SO-PR.WW-Wastewater from landfills-Nmix</t>
        </is>
      </c>
      <c r="D3691" s="5" t="inlineStr">
        <is>
          <t>PR</t>
        </is>
      </c>
      <c r="E3691" s="5" t="inlineStr">
        <is>
          <t>SO</t>
        </is>
      </c>
      <c r="F3691" s="5">
        <f>VLOOKUP(E3691,'5.a Definitions'!E:F,2,FALSE)</f>
        <v/>
      </c>
      <c r="G3691" s="5" t="inlineStr">
        <is>
          <t>PR</t>
        </is>
      </c>
      <c r="H3691" s="5" t="inlineStr">
        <is>
          <t>WW</t>
        </is>
      </c>
      <c r="I3691" s="5">
        <f>VLOOKUP(H3691,'5.a Definitions'!E:F,2,FALSE)</f>
        <v/>
      </c>
      <c r="J3691" s="465" t="inlineStr">
        <is>
          <t xml:space="preserve"> Wastewater from landfills </t>
        </is>
      </c>
      <c r="K3691" s="465" t="inlineStr">
        <is>
          <t xml:space="preserve"> wastewater from landfills </t>
        </is>
      </c>
      <c r="L3691" s="465" t="inlineStr">
        <is>
          <t xml:space="preserve"> reactive </t>
        </is>
      </c>
      <c r="M3691" s="465" t="inlineStr">
        <is>
          <t xml:space="preserve"> Nmix </t>
        </is>
      </c>
      <c r="N3691" s="466" t="n">
        <v>1.015357036313764</v>
      </c>
      <c r="O3691" s="467" t="n">
        <v>0.4349490365517413</v>
      </c>
      <c r="P3691" s="468" t="n">
        <v>1999</v>
      </c>
      <c r="Q3691" s="469" t="inlineStr">
        <is>
          <t>Filled (extrapolated from 2011 with CRT 5.A landfill CH4)</t>
        </is>
      </c>
      <c r="R3691" s="469" t="inlineStr">
        <is>
          <t>ok</t>
        </is>
      </c>
      <c r="S3691" s="469" t="inlineStr">
        <is>
          <t xml:space="preserve"> text </t>
        </is>
      </c>
      <c r="T3691" s="426" t="inlineStr">
        <is>
          <t>Norway</t>
        </is>
      </c>
      <c r="U3691" s="465" t="inlineStr">
        <is>
          <t xml:space="preserve"> N wasted </t>
        </is>
      </c>
      <c r="V3691" s="465" t="n">
        <v>0.04</v>
      </c>
    </row>
    <row r="3692">
      <c r="B3692" s="5" t="inlineStr">
        <is>
          <t>PR.SO-HS.HS</t>
        </is>
      </c>
      <c r="C3692" s="5" t="inlineStr">
        <is>
          <t>PR.SO-HS.HS-Biologically treated organic waste-Nmix</t>
        </is>
      </c>
      <c r="D3692" s="5" t="inlineStr">
        <is>
          <t>PR</t>
        </is>
      </c>
      <c r="E3692" s="5" t="inlineStr">
        <is>
          <t>SO</t>
        </is>
      </c>
      <c r="F3692" s="5">
        <f>VLOOKUP(E3692,'5.a Definitions'!E:F,2,FALSE)</f>
        <v/>
      </c>
      <c r="G3692" s="5" t="inlineStr">
        <is>
          <t>HS</t>
        </is>
      </c>
      <c r="H3692" s="5" t="inlineStr">
        <is>
          <t>HS</t>
        </is>
      </c>
      <c r="I3692" s="5">
        <f>VLOOKUP(H3692,'5.a Definitions'!E:F,2,FALSE)</f>
        <v/>
      </c>
      <c r="J3692" s="5" t="inlineStr">
        <is>
          <t>Biologically treated organic waste</t>
        </is>
      </c>
      <c r="K3692" s="5" t="inlineStr">
        <is>
          <t>biologically treated organic waste</t>
        </is>
      </c>
      <c r="L3692" s="465" t="inlineStr">
        <is>
          <t xml:space="preserve"> reactive </t>
        </is>
      </c>
      <c r="M3692" s="465" t="inlineStr">
        <is>
          <t xml:space="preserve"> Nmix </t>
        </is>
      </c>
      <c r="N3692" s="466" t="n">
        <v>0.6450632867132866</v>
      </c>
      <c r="O3692" s="467" t="n">
        <v>0.9684762936651711</v>
      </c>
      <c r="P3692" s="468" t="n">
        <v>1999</v>
      </c>
      <c r="Q3692" s="469" t="inlineStr">
        <is>
          <t>Filled (held at 2012): SSB tables 10513 and 12818</t>
        </is>
      </c>
      <c r="R3692" s="469" t="inlineStr">
        <is>
          <t>ok</t>
        </is>
      </c>
      <c r="S3692" s="469" t="inlineStr">
        <is>
          <t xml:space="preserve"> text </t>
        </is>
      </c>
      <c r="T3692" s="426" t="inlineStr">
        <is>
          <t>Norway</t>
        </is>
      </c>
      <c r="U3692" s="5" t="inlineStr">
        <is>
          <t>recycling</t>
        </is>
      </c>
      <c r="V3692" s="465" t="n">
        <v>0.04</v>
      </c>
    </row>
    <row r="3693">
      <c r="B3693" s="5" t="inlineStr">
        <is>
          <t>PR.SO-AT.AT</t>
        </is>
      </c>
      <c r="C3693" s="5" t="inlineStr">
        <is>
          <t>PR.SO-AT.AT-Emissions-NH3</t>
        </is>
      </c>
      <c r="D3693" s="5" t="inlineStr">
        <is>
          <t>PR</t>
        </is>
      </c>
      <c r="E3693" s="5" t="inlineStr">
        <is>
          <t>SO</t>
        </is>
      </c>
      <c r="F3693" s="5">
        <f>VLOOKUP(E3693,'5.a Definitions'!E:F,2,FALSE)</f>
        <v/>
      </c>
      <c r="G3693" s="5" t="inlineStr">
        <is>
          <t>AT</t>
        </is>
      </c>
      <c r="H3693" s="5" t="inlineStr">
        <is>
          <t>AT</t>
        </is>
      </c>
      <c r="I3693" s="5">
        <f>VLOOKUP(H3693,'5.a Definitions'!E:F,2,FALSE)</f>
        <v/>
      </c>
      <c r="J3693" s="465" t="inlineStr">
        <is>
          <t xml:space="preserve"> Emissions </t>
        </is>
      </c>
      <c r="K3693" s="465" t="inlineStr">
        <is>
          <t xml:space="preserve"> solid waste emissions </t>
        </is>
      </c>
      <c r="L3693" s="465" t="inlineStr">
        <is>
          <t xml:space="preserve"> reactive </t>
        </is>
      </c>
      <c r="M3693" s="465" t="inlineStr">
        <is>
          <t xml:space="preserve"> NH3 </t>
        </is>
      </c>
      <c r="N3693" s="466" t="n">
        <v>0.17700971612805</v>
      </c>
      <c r="O3693" s="467" t="n">
        <v>0.9504918715131956</v>
      </c>
      <c r="P3693" s="468" t="n">
        <v>1999</v>
      </c>
      <c r="Q3693" s="469" t="inlineStr">
        <is>
          <t>CRLTAP Inventory Submissions</t>
        </is>
      </c>
      <c r="R3693" s="469" t="inlineStr">
        <is>
          <t>ok</t>
        </is>
      </c>
      <c r="S3693" s="469" t="inlineStr">
        <is>
          <t xml:space="preserve"> text </t>
        </is>
      </c>
      <c r="T3693" s="426" t="inlineStr">
        <is>
          <t>Norway</t>
        </is>
      </c>
      <c r="U3693" s="465" t="inlineStr">
        <is>
          <t xml:space="preserve"> N wasted </t>
        </is>
      </c>
      <c r="V3693" s="465" t="n">
        <v>0.04</v>
      </c>
    </row>
    <row r="3694" ht="16" customHeight="1">
      <c r="B3694" s="5" t="inlineStr">
        <is>
          <t>PR.SO-AT.AT</t>
        </is>
      </c>
      <c r="C3694" s="5" t="inlineStr">
        <is>
          <t>PR.SO-AT.AT-Emissions-NOx</t>
        </is>
      </c>
      <c r="D3694" s="5" t="inlineStr">
        <is>
          <t>PR</t>
        </is>
      </c>
      <c r="E3694" s="5" t="inlineStr">
        <is>
          <t>SO</t>
        </is>
      </c>
      <c r="F3694" s="5">
        <f>VLOOKUP(E3694,'5.a Definitions'!E:F,2,FALSE)</f>
        <v/>
      </c>
      <c r="G3694" s="5" t="inlineStr">
        <is>
          <t>AT</t>
        </is>
      </c>
      <c r="H3694" s="5" t="inlineStr">
        <is>
          <t>AT</t>
        </is>
      </c>
      <c r="I3694" s="5">
        <f>VLOOKUP(H3694,'5.a Definitions'!E:F,2,FALSE)</f>
        <v/>
      </c>
      <c r="J3694" s="465" t="inlineStr">
        <is>
          <t xml:space="preserve"> Emissions </t>
        </is>
      </c>
      <c r="K3694" s="465" t="inlineStr">
        <is>
          <t xml:space="preserve"> solid waste emissions </t>
        </is>
      </c>
      <c r="L3694" s="465" t="inlineStr">
        <is>
          <t xml:space="preserve"> reactive </t>
        </is>
      </c>
      <c r="M3694" s="465" t="inlineStr">
        <is>
          <t xml:space="preserve"> NOx </t>
        </is>
      </c>
      <c r="N3694" s="466" t="n">
        <v>0.39705340620872</v>
      </c>
      <c r="O3694" s="467" t="n">
        <v>0.3567278293137989</v>
      </c>
      <c r="P3694" s="468" t="n">
        <v>1999</v>
      </c>
      <c r="Q3694" s="469" t="inlineStr">
        <is>
          <t>CRLTAP Inventory Submissions</t>
        </is>
      </c>
      <c r="R3694" s="469" t="inlineStr">
        <is>
          <t>ok</t>
        </is>
      </c>
      <c r="S3694" s="469" t="inlineStr">
        <is>
          <t xml:space="preserve"> text </t>
        </is>
      </c>
      <c r="T3694" s="426" t="inlineStr">
        <is>
          <t>Norway</t>
        </is>
      </c>
      <c r="U3694" s="465" t="inlineStr">
        <is>
          <t xml:space="preserve"> N wasted </t>
        </is>
      </c>
      <c r="V3694" s="465" t="n">
        <v>0.04</v>
      </c>
    </row>
    <row r="3695" ht="16" customHeight="1">
      <c r="B3695" s="5" t="inlineStr">
        <is>
          <t>PR.SO-AT.AT</t>
        </is>
      </c>
      <c r="C3695" s="5" t="inlineStr">
        <is>
          <t>PR.SO-AT.AT-Emissions-N2O</t>
        </is>
      </c>
      <c r="D3695" s="5" t="inlineStr">
        <is>
          <t>PR</t>
        </is>
      </c>
      <c r="E3695" s="5" t="inlineStr">
        <is>
          <t>SO</t>
        </is>
      </c>
      <c r="F3695" s="5">
        <f>VLOOKUP(E3695,'5.a Definitions'!E:F,2,FALSE)</f>
        <v/>
      </c>
      <c r="G3695" s="5" t="inlineStr">
        <is>
          <t>AT</t>
        </is>
      </c>
      <c r="H3695" s="5" t="inlineStr">
        <is>
          <t>AT</t>
        </is>
      </c>
      <c r="I3695" s="5">
        <f>VLOOKUP(H3695,'5.a Definitions'!E:F,2,FALSE)</f>
        <v/>
      </c>
      <c r="J3695" s="465" t="inlineStr">
        <is>
          <t xml:space="preserve"> Emissions </t>
        </is>
      </c>
      <c r="K3695" s="465" t="inlineStr">
        <is>
          <t xml:space="preserve"> solid waste emissions </t>
        </is>
      </c>
      <c r="L3695" s="465" t="inlineStr">
        <is>
          <t xml:space="preserve"> reactive </t>
        </is>
      </c>
      <c r="M3695" s="465" t="inlineStr">
        <is>
          <t xml:space="preserve"> N2O </t>
        </is>
      </c>
      <c r="N3695" s="466" t="n">
        <v>0.01581303659610556</v>
      </c>
      <c r="O3695" s="467" t="n">
        <v>1.272532052986043</v>
      </c>
      <c r="P3695" s="468" t="n">
        <v>1999</v>
      </c>
      <c r="Q3695" s="469" t="inlineStr">
        <is>
          <t>UNFCCC CRT</t>
        </is>
      </c>
      <c r="R3695" s="469" t="inlineStr">
        <is>
          <t>ok</t>
        </is>
      </c>
      <c r="S3695" s="469" t="inlineStr">
        <is>
          <t xml:space="preserve"> text </t>
        </is>
      </c>
      <c r="T3695" s="426" t="inlineStr">
        <is>
          <t>Norway</t>
        </is>
      </c>
      <c r="U3695" s="465" t="inlineStr">
        <is>
          <t xml:space="preserve"> N wasted </t>
        </is>
      </c>
      <c r="V3695" s="465" t="n">
        <v>0.04</v>
      </c>
    </row>
    <row r="3696" ht="16" customHeight="1">
      <c r="B3696" s="5" t="inlineStr">
        <is>
          <t>PR.SO-HY.SW</t>
        </is>
      </c>
      <c r="C3696" s="5" t="inlineStr">
        <is>
          <t>PR.SO-HY.SW-Leaching-Nmix</t>
        </is>
      </c>
      <c r="D3696" s="5" t="inlineStr">
        <is>
          <t>PR</t>
        </is>
      </c>
      <c r="E3696" s="5" t="inlineStr">
        <is>
          <t>SO</t>
        </is>
      </c>
      <c r="F3696" s="5">
        <f>VLOOKUP(E3696,'5.a Definitions'!E:F,2,FALSE)</f>
        <v/>
      </c>
      <c r="G3696" s="5" t="inlineStr">
        <is>
          <t>HY</t>
        </is>
      </c>
      <c r="H3696" s="5" t="inlineStr">
        <is>
          <t>SW</t>
        </is>
      </c>
      <c r="I3696" s="5">
        <f>VLOOKUP(H3696,'5.a Definitions'!E:F,2,FALSE)</f>
        <v/>
      </c>
      <c r="J3696" s="465" t="inlineStr">
        <is>
          <t xml:space="preserve"> Leaching </t>
        </is>
      </c>
      <c r="K3696" s="465" t="inlineStr">
        <is>
          <t xml:space="preserve"> solid waste leaching </t>
        </is>
      </c>
      <c r="L3696" s="465" t="inlineStr">
        <is>
          <t xml:space="preserve"> reactive </t>
        </is>
      </c>
      <c r="M3696" s="465" t="inlineStr">
        <is>
          <t xml:space="preserve"> Nmix </t>
        </is>
      </c>
      <c r="N3696" s="466" t="n">
        <v>0.8007264149494013</v>
      </c>
      <c r="O3696" s="467" t="n">
        <v>0.4381985958650328</v>
      </c>
      <c r="P3696" s="468" t="n">
        <v>1999</v>
      </c>
      <c r="Q3696" s="469" t="inlineStr">
        <is>
          <t>Filled (extrapolated from 2011 with CRT 5.A landfill CH4)</t>
        </is>
      </c>
      <c r="R3696" s="469" t="inlineStr">
        <is>
          <t>ok</t>
        </is>
      </c>
      <c r="S3696" s="469" t="inlineStr">
        <is>
          <t xml:space="preserve"> text </t>
        </is>
      </c>
      <c r="T3696" s="426" t="inlineStr">
        <is>
          <t>Norway</t>
        </is>
      </c>
      <c r="U3696" s="465" t="inlineStr">
        <is>
          <t xml:space="preserve"> N wasted </t>
        </is>
      </c>
      <c r="V3696" s="465" t="n">
        <v>0.04</v>
      </c>
    </row>
    <row r="3697">
      <c r="B3697" s="5" t="inlineStr">
        <is>
          <t>PR.SO-RW.RW</t>
        </is>
      </c>
      <c r="C3697" s="5" t="inlineStr">
        <is>
          <t>PR.SO-RW.RW-Solid waste export-Nmix</t>
        </is>
      </c>
      <c r="D3697" s="5" t="inlineStr">
        <is>
          <t>PR</t>
        </is>
      </c>
      <c r="E3697" s="5" t="inlineStr">
        <is>
          <t>SO</t>
        </is>
      </c>
      <c r="F3697" s="5">
        <f>VLOOKUP(E3697,'5.a Definitions'!E:F,2,FALSE)</f>
        <v/>
      </c>
      <c r="G3697" s="5" t="inlineStr">
        <is>
          <t>RW</t>
        </is>
      </c>
      <c r="H3697" s="5" t="inlineStr">
        <is>
          <t>RW</t>
        </is>
      </c>
      <c r="I3697" s="5">
        <f>VLOOKUP(H3697,'5.a Definitions'!E:F,2,FALSE)</f>
        <v/>
      </c>
      <c r="J3697" s="465" t="inlineStr">
        <is>
          <t xml:space="preserve"> Solid waste export </t>
        </is>
      </c>
      <c r="K3697" s="465" t="inlineStr">
        <is>
          <t xml:space="preserve"> solid waste export </t>
        </is>
      </c>
      <c r="L3697" s="465" t="inlineStr">
        <is>
          <t xml:space="preserve"> reactive </t>
        </is>
      </c>
      <c r="M3697" s="465" t="inlineStr">
        <is>
          <t xml:space="preserve"> Nmix </t>
        </is>
      </c>
      <c r="N3697" s="466" t="n">
        <v>0</v>
      </c>
      <c r="O3697" s="467" t="n">
        <v>0</v>
      </c>
      <c r="P3697" s="468" t="n">
        <v>1999</v>
      </c>
      <c r="Q3697" s="469" t="inlineStr">
        <is>
          <t>SSB tab 08801</t>
        </is>
      </c>
      <c r="R3697" s="469" t="inlineStr">
        <is>
          <t>ok</t>
        </is>
      </c>
      <c r="S3697" s="469" t="inlineStr">
        <is>
          <t xml:space="preserve"> text </t>
        </is>
      </c>
      <c r="T3697" s="426" t="inlineStr">
        <is>
          <t>Norway</t>
        </is>
      </c>
      <c r="U3697" s="465" t="inlineStr">
        <is>
          <t xml:space="preserve"> N wasted </t>
        </is>
      </c>
      <c r="V3697" s="465" t="n">
        <v>0.04</v>
      </c>
    </row>
    <row r="3698">
      <c r="B3698" s="475" t="inlineStr">
        <is>
          <t>PR.SO-RW.RW</t>
        </is>
      </c>
      <c r="C3698" s="475" t="inlineStr">
        <is>
          <t xml:space="preserve">PR.SO-RW.RW-Export for recycling-Nmix </t>
        </is>
      </c>
      <c r="D3698" s="475" t="inlineStr">
        <is>
          <t>PR</t>
        </is>
      </c>
      <c r="E3698" s="475" t="inlineStr">
        <is>
          <t>SO</t>
        </is>
      </c>
      <c r="F3698" s="5">
        <f>VLOOKUP(E3698,'5.a Definitions'!E:F,2,FALSE)</f>
        <v/>
      </c>
      <c r="G3698" s="475" t="inlineStr">
        <is>
          <t>RW</t>
        </is>
      </c>
      <c r="H3698" s="475" t="inlineStr">
        <is>
          <t>RW</t>
        </is>
      </c>
      <c r="I3698" s="5">
        <f>VLOOKUP(H3698,'5.a Definitions'!E:F,2,FALSE)</f>
        <v/>
      </c>
      <c r="J3698" s="465" t="inlineStr">
        <is>
          <t>Export-for-recycling</t>
        </is>
      </c>
      <c r="K3698" s="465" t="inlineStr">
        <is>
          <t>export-for-recycling</t>
        </is>
      </c>
      <c r="L3698" s="465" t="inlineStr">
        <is>
          <t>reactive</t>
        </is>
      </c>
      <c r="M3698" s="465" t="inlineStr">
        <is>
          <t>Nmix</t>
        </is>
      </c>
      <c r="N3698" s="466" t="n">
        <v>0.8455211196</v>
      </c>
      <c r="O3698" s="467" t="n">
        <v>0.2029559490269098</v>
      </c>
      <c r="P3698" s="468" t="n">
        <v>1999</v>
      </c>
      <c r="Q3698" s="469" t="inlineStr">
        <is>
          <t>SSB</t>
        </is>
      </c>
      <c r="R3698" s="469" t="inlineStr">
        <is>
          <t>ok</t>
        </is>
      </c>
      <c r="S3698" s="469" t="inlineStr">
        <is>
          <t>text</t>
        </is>
      </c>
      <c r="T3698" s="476" t="inlineStr">
        <is>
          <t>Norway</t>
        </is>
      </c>
      <c r="U3698" s="475" t="inlineStr">
        <is>
          <t>recycling</t>
        </is>
      </c>
      <c r="V3698" s="465">
        <f>(#REF!*#REF!)^2</f>
        <v/>
      </c>
    </row>
    <row r="3699" ht="16" customHeight="1">
      <c r="B3699" s="475" t="inlineStr">
        <is>
          <t>PR.SO-RW.RW</t>
        </is>
      </c>
      <c r="C3699" s="475" t="inlineStr">
        <is>
          <t>PR.SO-RW.RW-Export for reuse-Nmix</t>
        </is>
      </c>
      <c r="D3699" s="475" t="inlineStr">
        <is>
          <t>PR</t>
        </is>
      </c>
      <c r="E3699" s="475" t="inlineStr">
        <is>
          <t>SO</t>
        </is>
      </c>
      <c r="F3699" s="5">
        <f>VLOOKUP(E3699,'5.a Definitions'!E:F,2,FALSE)</f>
        <v/>
      </c>
      <c r="G3699" s="475" t="inlineStr">
        <is>
          <t>RW</t>
        </is>
      </c>
      <c r="H3699" s="475" t="inlineStr">
        <is>
          <t>RW</t>
        </is>
      </c>
      <c r="I3699" s="5">
        <f>VLOOKUP(H3699,'5.a Definitions'!E:F,2,FALSE)</f>
        <v/>
      </c>
      <c r="J3699" s="465" t="inlineStr">
        <is>
          <t>Export-for-reuse</t>
        </is>
      </c>
      <c r="K3699" s="465" t="inlineStr">
        <is>
          <t>export-for-reuse</t>
        </is>
      </c>
      <c r="L3699" s="465" t="inlineStr">
        <is>
          <t>reactive</t>
        </is>
      </c>
      <c r="M3699" s="465" t="inlineStr">
        <is>
          <t>Nmix</t>
        </is>
      </c>
      <c r="N3699" s="466" t="n">
        <v>0.08017410000000001</v>
      </c>
      <c r="O3699" s="467" t="n">
        <v>0.2030478961892119</v>
      </c>
      <c r="P3699" s="468" t="n">
        <v>1999</v>
      </c>
      <c r="Q3699" s="469" t="inlineStr">
        <is>
          <t>SSB</t>
        </is>
      </c>
      <c r="R3699" s="469" t="inlineStr">
        <is>
          <t>ok</t>
        </is>
      </c>
      <c r="S3699" s="469" t="inlineStr">
        <is>
          <t>text</t>
        </is>
      </c>
      <c r="T3699" s="476" t="inlineStr">
        <is>
          <t>Norway</t>
        </is>
      </c>
      <c r="U3699" s="475" t="inlineStr">
        <is>
          <t>recycling</t>
        </is>
      </c>
      <c r="V3699" s="465">
        <f>(O3422*N3422)^2</f>
        <v/>
      </c>
    </row>
    <row r="3700">
      <c r="B3700" s="5" t="inlineStr">
        <is>
          <t>PR.WW-AG.SM</t>
        </is>
      </c>
      <c r="C3700" s="5" t="inlineStr">
        <is>
          <t>PR.WW-AG.SM-Sewage sludge fertilizer-Nmix</t>
        </is>
      </c>
      <c r="D3700" s="5" t="inlineStr">
        <is>
          <t>PR</t>
        </is>
      </c>
      <c r="E3700" s="5" t="inlineStr">
        <is>
          <t>WW</t>
        </is>
      </c>
      <c r="F3700" s="5">
        <f>VLOOKUP(E3700,'5.a Definitions'!E:F,2,FALSE)</f>
        <v/>
      </c>
      <c r="G3700" s="5" t="inlineStr">
        <is>
          <t>AG</t>
        </is>
      </c>
      <c r="H3700" s="5" t="inlineStr">
        <is>
          <t>SM</t>
        </is>
      </c>
      <c r="I3700" s="5">
        <f>VLOOKUP(H3700,'5.a Definitions'!E:F,2,FALSE)</f>
        <v/>
      </c>
      <c r="J3700" s="465" t="inlineStr">
        <is>
          <t xml:space="preserve"> Sewage sludge fertilizer </t>
        </is>
      </c>
      <c r="K3700" s="465" t="inlineStr">
        <is>
          <t xml:space="preserve"> sewage sludge fertilizer </t>
        </is>
      </c>
      <c r="L3700" s="465" t="inlineStr">
        <is>
          <t xml:space="preserve"> reactive </t>
        </is>
      </c>
      <c r="M3700" s="465" t="inlineStr">
        <is>
          <t xml:space="preserve"> Nmix </t>
        </is>
      </c>
      <c r="N3700" s="466" t="n">
        <v>1.83903</v>
      </c>
      <c r="O3700" s="467" t="n">
        <v>0.6332776129872021</v>
      </c>
      <c r="P3700" s="468" t="n">
        <v>1999</v>
      </c>
      <c r="Q3700" s="469" t="inlineStr">
        <is>
          <t>SSB tab 05279</t>
        </is>
      </c>
      <c r="R3700" s="469" t="inlineStr">
        <is>
          <t>ok</t>
        </is>
      </c>
      <c r="S3700" s="469" t="inlineStr">
        <is>
          <t xml:space="preserve"> text </t>
        </is>
      </c>
      <c r="T3700" s="426" t="inlineStr">
        <is>
          <t>Norway</t>
        </is>
      </c>
      <c r="U3700" s="5" t="inlineStr">
        <is>
          <t>recycling</t>
        </is>
      </c>
      <c r="V3700" s="465" t="n">
        <v>0.04</v>
      </c>
    </row>
    <row r="3701" ht="16" customHeight="1">
      <c r="B3701" s="475" t="inlineStr">
        <is>
          <t>PR.WW-HS.HS</t>
        </is>
      </c>
      <c r="C3701" s="475" t="inlineStr">
        <is>
          <t xml:space="preserve">PR.WW-HS.HS-Sewage sludge fertilizer-Nmix </t>
        </is>
      </c>
      <c r="D3701" s="475" t="inlineStr">
        <is>
          <t>PR</t>
        </is>
      </c>
      <c r="E3701" s="475" t="inlineStr">
        <is>
          <t>WW</t>
        </is>
      </c>
      <c r="F3701" s="5">
        <f>VLOOKUP(E3701,'5.a Definitions'!E:F,2,FALSE)</f>
        <v/>
      </c>
      <c r="G3701" s="475" t="inlineStr">
        <is>
          <t>HS</t>
        </is>
      </c>
      <c r="H3701" s="475" t="inlineStr">
        <is>
          <t>HS</t>
        </is>
      </c>
      <c r="I3701" s="5">
        <f>VLOOKUP(H3701,'5.a Definitions'!E:F,2,FALSE)</f>
        <v/>
      </c>
      <c r="J3701" s="465" t="inlineStr">
        <is>
          <t>Sewage sludge fertilizer</t>
        </is>
      </c>
      <c r="K3701" s="465" t="inlineStr">
        <is>
          <t>sewage sludge fertilizer</t>
        </is>
      </c>
      <c r="L3701" s="465" t="inlineStr">
        <is>
          <t>reactive</t>
        </is>
      </c>
      <c r="M3701" s="465" t="inlineStr">
        <is>
          <t>Nmix</t>
        </is>
      </c>
      <c r="N3701" s="466" t="n">
        <v>0.3117</v>
      </c>
      <c r="O3701" s="467" t="n">
        <v>0.6332776129872021</v>
      </c>
      <c r="P3701" s="468" t="n">
        <v>1999</v>
      </c>
      <c r="Q3701" s="469" t="inlineStr">
        <is>
          <t>SSB table 05279</t>
        </is>
      </c>
      <c r="R3701" s="469" t="inlineStr">
        <is>
          <t>ok</t>
        </is>
      </c>
      <c r="S3701" s="469" t="inlineStr">
        <is>
          <t>text</t>
        </is>
      </c>
      <c r="T3701" s="476" t="inlineStr">
        <is>
          <t>Norway</t>
        </is>
      </c>
      <c r="U3701" s="5" t="inlineStr">
        <is>
          <t>recycling</t>
        </is>
      </c>
      <c r="V3701" s="465">
        <f>(#REF!*#REF!)^2</f>
        <v/>
      </c>
    </row>
    <row r="3702" ht="16" customHeight="1">
      <c r="B3702" s="475" t="inlineStr">
        <is>
          <t>PR.WW-PR.SO</t>
        </is>
      </c>
      <c r="C3702" s="475" t="inlineStr">
        <is>
          <t xml:space="preserve">PR.WW-PR.SO-Sewage sludge landfill-Nmix </t>
        </is>
      </c>
      <c r="D3702" s="475" t="inlineStr">
        <is>
          <t>PR</t>
        </is>
      </c>
      <c r="E3702" s="475" t="inlineStr">
        <is>
          <t>WW</t>
        </is>
      </c>
      <c r="F3702" s="5">
        <f>VLOOKUP(E3702,'5.a Definitions'!E:F,2,FALSE)</f>
        <v/>
      </c>
      <c r="G3702" s="475" t="inlineStr">
        <is>
          <t>PR</t>
        </is>
      </c>
      <c r="H3702" s="475" t="inlineStr">
        <is>
          <t>SO</t>
        </is>
      </c>
      <c r="I3702" s="5">
        <f>VLOOKUP(H3702,'5.a Definitions'!E:F,2,FALSE)</f>
        <v/>
      </c>
      <c r="J3702" s="465" t="inlineStr">
        <is>
          <t>Sewage sludge landfill</t>
        </is>
      </c>
      <c r="K3702" s="465" t="inlineStr">
        <is>
          <t>sewage sludge landfill</t>
        </is>
      </c>
      <c r="L3702" s="465" t="inlineStr">
        <is>
          <t>reactive</t>
        </is>
      </c>
      <c r="M3702" s="465" t="inlineStr">
        <is>
          <t>Nmix</t>
        </is>
      </c>
      <c r="N3702" s="466" t="n">
        <v>0.37404</v>
      </c>
      <c r="O3702" s="467" t="n">
        <v>0.608795529747002</v>
      </c>
      <c r="P3702" s="468" t="n">
        <v>1999</v>
      </c>
      <c r="Q3702" s="469" t="inlineStr">
        <is>
          <t>SSB table 05279</t>
        </is>
      </c>
      <c r="R3702" s="469" t="inlineStr">
        <is>
          <t>ok</t>
        </is>
      </c>
      <c r="S3702" s="469" t="inlineStr">
        <is>
          <t>text</t>
        </is>
      </c>
      <c r="T3702" s="476" t="inlineStr">
        <is>
          <t>Norway</t>
        </is>
      </c>
      <c r="U3702" s="465" t="inlineStr">
        <is>
          <t>N wasted</t>
        </is>
      </c>
      <c r="V3702" s="465">
        <f>(#REF!*#REF!)^2</f>
        <v/>
      </c>
    </row>
    <row r="3703" ht="16" customHeight="1">
      <c r="B3703" s="5" t="inlineStr">
        <is>
          <t>PR.WW-AT.AT</t>
        </is>
      </c>
      <c r="C3703" s="5" t="inlineStr">
        <is>
          <t>PR.WW-AT.AT-Emissions-NH3</t>
        </is>
      </c>
      <c r="D3703" s="5" t="inlineStr">
        <is>
          <t>PR</t>
        </is>
      </c>
      <c r="E3703" s="5" t="inlineStr">
        <is>
          <t>WW</t>
        </is>
      </c>
      <c r="F3703" s="5">
        <f>VLOOKUP(E3703,'5.a Definitions'!E:F,2,FALSE)</f>
        <v/>
      </c>
      <c r="G3703" s="5" t="inlineStr">
        <is>
          <t>AT</t>
        </is>
      </c>
      <c r="H3703" s="5" t="inlineStr">
        <is>
          <t>AT</t>
        </is>
      </c>
      <c r="I3703" s="5">
        <f>VLOOKUP(H3703,'5.a Definitions'!E:F,2,FALSE)</f>
        <v/>
      </c>
      <c r="J3703" s="465" t="inlineStr">
        <is>
          <t xml:space="preserve"> Emissions </t>
        </is>
      </c>
      <c r="K3703" s="465" t="inlineStr">
        <is>
          <t xml:space="preserve"> wastewater emissions </t>
        </is>
      </c>
      <c r="L3703" s="465" t="inlineStr">
        <is>
          <t xml:space="preserve"> reactive </t>
        </is>
      </c>
      <c r="M3703" s="465" t="inlineStr">
        <is>
          <t xml:space="preserve"> NH3 </t>
        </is>
      </c>
      <c r="N3703" s="466" t="n">
        <v>0</v>
      </c>
      <c r="O3703" s="467" t="n">
        <v>0.5</v>
      </c>
      <c r="P3703" s="468" t="n">
        <v>1999</v>
      </c>
      <c r="Q3703" s="469" t="inlineStr">
        <is>
          <t>CRLTAP Inventory Submissions</t>
        </is>
      </c>
      <c r="R3703" s="469" t="inlineStr">
        <is>
          <t>ok</t>
        </is>
      </c>
      <c r="S3703" s="469" t="inlineStr">
        <is>
          <t xml:space="preserve"> text </t>
        </is>
      </c>
      <c r="T3703" s="426" t="inlineStr">
        <is>
          <t>Norway</t>
        </is>
      </c>
      <c r="U3703" s="465" t="inlineStr">
        <is>
          <t xml:space="preserve"> N wasted </t>
        </is>
      </c>
      <c r="V3703" s="465" t="n">
        <v>0.04</v>
      </c>
    </row>
    <row r="3704" ht="16" customHeight="1">
      <c r="B3704" s="5" t="inlineStr">
        <is>
          <t>PR.WW-AT.AT</t>
        </is>
      </c>
      <c r="C3704" s="5" t="inlineStr">
        <is>
          <t>PR.WW-AT.AT-Emissions-NOx</t>
        </is>
      </c>
      <c r="D3704" s="5" t="inlineStr">
        <is>
          <t>PR</t>
        </is>
      </c>
      <c r="E3704" s="5" t="inlineStr">
        <is>
          <t>WW</t>
        </is>
      </c>
      <c r="F3704" s="5">
        <f>VLOOKUP(E3704,'5.a Definitions'!E:F,2,FALSE)</f>
        <v/>
      </c>
      <c r="G3704" s="5" t="inlineStr">
        <is>
          <t>AT</t>
        </is>
      </c>
      <c r="H3704" s="5" t="inlineStr">
        <is>
          <t>AT</t>
        </is>
      </c>
      <c r="I3704" s="5">
        <f>VLOOKUP(H3704,'5.a Definitions'!E:F,2,FALSE)</f>
        <v/>
      </c>
      <c r="J3704" s="465" t="inlineStr">
        <is>
          <t xml:space="preserve"> Emissions </t>
        </is>
      </c>
      <c r="K3704" s="465" t="inlineStr">
        <is>
          <t xml:space="preserve"> wastewater emissions </t>
        </is>
      </c>
      <c r="L3704" s="465" t="inlineStr">
        <is>
          <t xml:space="preserve"> reactive </t>
        </is>
      </c>
      <c r="M3704" s="465" t="inlineStr">
        <is>
          <t xml:space="preserve"> NOx </t>
        </is>
      </c>
      <c r="N3704" s="466" t="n">
        <v>0</v>
      </c>
      <c r="O3704" s="467" t="n">
        <v>0.5</v>
      </c>
      <c r="P3704" s="468" t="n">
        <v>1999</v>
      </c>
      <c r="Q3704" s="469" t="inlineStr">
        <is>
          <t>CRLTAP Inventory Submissions</t>
        </is>
      </c>
      <c r="R3704" s="469" t="inlineStr">
        <is>
          <t>ok</t>
        </is>
      </c>
      <c r="S3704" s="469" t="inlineStr">
        <is>
          <t xml:space="preserve"> text </t>
        </is>
      </c>
      <c r="T3704" s="426" t="inlineStr">
        <is>
          <t>Norway</t>
        </is>
      </c>
      <c r="U3704" s="465" t="inlineStr">
        <is>
          <t xml:space="preserve"> N wasted </t>
        </is>
      </c>
      <c r="V3704" s="465" t="n">
        <v>0.04</v>
      </c>
    </row>
    <row r="3705" ht="16" customHeight="1">
      <c r="B3705" s="5" t="inlineStr">
        <is>
          <t>PR.WW-AT.AT</t>
        </is>
      </c>
      <c r="C3705" s="5" t="inlineStr">
        <is>
          <t>PR.WW-AT.AT-Emissions-N2O</t>
        </is>
      </c>
      <c r="D3705" s="5" t="inlineStr">
        <is>
          <t>PR</t>
        </is>
      </c>
      <c r="E3705" s="5" t="inlineStr">
        <is>
          <t>WW</t>
        </is>
      </c>
      <c r="F3705" s="5">
        <f>VLOOKUP(E3705,'5.a Definitions'!E:F,2,FALSE)</f>
        <v/>
      </c>
      <c r="G3705" s="5" t="inlineStr">
        <is>
          <t>AT</t>
        </is>
      </c>
      <c r="H3705" s="5" t="inlineStr">
        <is>
          <t>AT</t>
        </is>
      </c>
      <c r="I3705" s="5">
        <f>VLOOKUP(H3705,'5.a Definitions'!E:F,2,FALSE)</f>
        <v/>
      </c>
      <c r="J3705" s="465" t="inlineStr">
        <is>
          <t xml:space="preserve"> Emissions </t>
        </is>
      </c>
      <c r="K3705" s="465" t="inlineStr">
        <is>
          <t xml:space="preserve"> wastewater emissions </t>
        </is>
      </c>
      <c r="L3705" s="465" t="inlineStr">
        <is>
          <t xml:space="preserve"> reactive </t>
        </is>
      </c>
      <c r="M3705" s="465" t="inlineStr">
        <is>
          <t xml:space="preserve"> N2O </t>
        </is>
      </c>
      <c r="N3705" s="466" t="n">
        <v>0.1022608483249714</v>
      </c>
      <c r="O3705" s="467" t="n">
        <v>0.506173197401774</v>
      </c>
      <c r="P3705" s="468" t="n">
        <v>1999</v>
      </c>
      <c r="Q3705" s="469" t="inlineStr">
        <is>
          <t>UNFCCC CRT</t>
        </is>
      </c>
      <c r="R3705" s="469" t="inlineStr">
        <is>
          <t>ok</t>
        </is>
      </c>
      <c r="S3705" s="469" t="inlineStr">
        <is>
          <t xml:space="preserve"> text </t>
        </is>
      </c>
      <c r="T3705" s="426" t="inlineStr">
        <is>
          <t>Norway</t>
        </is>
      </c>
      <c r="U3705" s="465" t="inlineStr">
        <is>
          <t xml:space="preserve"> N wasted </t>
        </is>
      </c>
      <c r="V3705" s="465" t="n">
        <v>0.04</v>
      </c>
    </row>
    <row r="3706" ht="16" customHeight="1">
      <c r="B3706" s="5" t="inlineStr">
        <is>
          <t>PR.WW-AT.AT</t>
        </is>
      </c>
      <c r="C3706" s="5" t="inlineStr">
        <is>
          <t>PR.WW-AT.AT-Emissions-N2</t>
        </is>
      </c>
      <c r="D3706" s="5" t="inlineStr">
        <is>
          <t>PR</t>
        </is>
      </c>
      <c r="E3706" s="5" t="inlineStr">
        <is>
          <t>WW</t>
        </is>
      </c>
      <c r="F3706" s="5">
        <f>VLOOKUP(E3706,'5.a Definitions'!E:F,2,FALSE)</f>
        <v/>
      </c>
      <c r="G3706" s="5" t="inlineStr">
        <is>
          <t>AT</t>
        </is>
      </c>
      <c r="H3706" s="5" t="inlineStr">
        <is>
          <t>AT</t>
        </is>
      </c>
      <c r="I3706" s="5">
        <f>VLOOKUP(H3706,'5.a Definitions'!E:F,2,FALSE)</f>
        <v/>
      </c>
      <c r="J3706" s="465" t="inlineStr">
        <is>
          <t xml:space="preserve"> Emissions </t>
        </is>
      </c>
      <c r="K3706" s="465" t="inlineStr">
        <is>
          <t xml:space="preserve"> wastewater emissions </t>
        </is>
      </c>
      <c r="L3706" s="465" t="inlineStr">
        <is>
          <t xml:space="preserve"> inert </t>
        </is>
      </c>
      <c r="M3706" s="465" t="inlineStr">
        <is>
          <t xml:space="preserve"> N2 </t>
        </is>
      </c>
      <c r="N3706" s="466" t="n">
        <v>1.585694132565789</v>
      </c>
      <c r="O3706" s="467" t="n">
        <v>0.6905866131205323</v>
      </c>
      <c r="P3706" s="468" t="n">
        <v>1999</v>
      </c>
      <c r="Q3706" s="469" t="inlineStr">
        <is>
          <t>treatment plant reports (norskeutslipp.no / veas.nu)</t>
        </is>
      </c>
      <c r="R3706" s="469" t="inlineStr">
        <is>
          <t>ok</t>
        </is>
      </c>
      <c r="S3706" s="469" t="inlineStr">
        <is>
          <t xml:space="preserve"> text </t>
        </is>
      </c>
      <c r="T3706" s="426" t="inlineStr">
        <is>
          <t>Norway</t>
        </is>
      </c>
      <c r="U3706" s="465" t="inlineStr">
        <is>
          <t xml:space="preserve"> N wasted </t>
        </is>
      </c>
      <c r="V3706" s="465" t="n">
        <v>0.04</v>
      </c>
    </row>
    <row r="3707" ht="16" customHeight="1" thickBot="1">
      <c r="B3707" s="6" t="inlineStr">
        <is>
          <t>PR.WW-HY.CW</t>
        </is>
      </c>
      <c r="C3707" s="6" t="inlineStr">
        <is>
          <t>PR.WW-HY.CW-Treated wastewater discharge-Nmix</t>
        </is>
      </c>
      <c r="D3707" s="6" t="inlineStr">
        <is>
          <t>PR</t>
        </is>
      </c>
      <c r="E3707" s="6" t="inlineStr">
        <is>
          <t>WW</t>
        </is>
      </c>
      <c r="F3707" s="5">
        <f>VLOOKUP(E3707,'5.a Definitions'!E:F,2,FALSE)</f>
        <v/>
      </c>
      <c r="G3707" s="6" t="inlineStr">
        <is>
          <t>HY</t>
        </is>
      </c>
      <c r="H3707" s="6" t="inlineStr">
        <is>
          <t>CW</t>
        </is>
      </c>
      <c r="I3707" s="5">
        <f>VLOOKUP(H3707,'5.a Definitions'!E:F,2,FALSE)</f>
        <v/>
      </c>
      <c r="J3707" s="470" t="inlineStr">
        <is>
          <t xml:space="preserve"> Treated wastewater discharge </t>
        </is>
      </c>
      <c r="K3707" s="470" t="inlineStr">
        <is>
          <t xml:space="preserve"> treated wastewater to coastal water </t>
        </is>
      </c>
      <c r="L3707" s="470" t="inlineStr">
        <is>
          <t xml:space="preserve"> reactive </t>
        </is>
      </c>
      <c r="M3707" s="470" t="inlineStr">
        <is>
          <t xml:space="preserve"> Nmix </t>
        </is>
      </c>
      <c r="N3707" s="466" t="n">
        <v>17.36</v>
      </c>
      <c r="O3707" s="471" t="n">
        <v>0.3032232117258487</v>
      </c>
      <c r="P3707" s="468" t="n">
        <v>1999</v>
      </c>
      <c r="Q3707" s="472" t="inlineStr">
        <is>
          <t>SSB table 05280</t>
        </is>
      </c>
      <c r="R3707" s="469" t="inlineStr">
        <is>
          <t>ok</t>
        </is>
      </c>
      <c r="S3707" s="472" t="inlineStr">
        <is>
          <t xml:space="preserve"> text </t>
        </is>
      </c>
      <c r="T3707" s="426" t="inlineStr">
        <is>
          <t>Norway</t>
        </is>
      </c>
      <c r="U3707" s="470" t="inlineStr">
        <is>
          <t xml:space="preserve"> N wasted </t>
        </is>
      </c>
      <c r="V3707" s="470" t="n">
        <v>0.04</v>
      </c>
    </row>
    <row r="3708" ht="16" customHeight="1">
      <c r="A3708" s="489" t="inlineStr">
        <is>
          <t>Humans and Settlements</t>
        </is>
      </c>
      <c r="B3708" s="5" t="inlineStr">
        <is>
          <t>HS.HS-PR.SO</t>
        </is>
      </c>
      <c r="C3708" s="5" t="inlineStr">
        <is>
          <t>HS.HS-PR.SO-Household waste-Nmix</t>
        </is>
      </c>
      <c r="D3708" s="5" t="inlineStr">
        <is>
          <t>HS</t>
        </is>
      </c>
      <c r="E3708" s="5" t="inlineStr">
        <is>
          <t>HS</t>
        </is>
      </c>
      <c r="F3708" s="5">
        <f>VLOOKUP(E3708,'5.a Definitions'!E:F,2,FALSE)</f>
        <v/>
      </c>
      <c r="G3708" s="5" t="inlineStr">
        <is>
          <t>PR</t>
        </is>
      </c>
      <c r="H3708" s="5" t="inlineStr">
        <is>
          <t>SO</t>
        </is>
      </c>
      <c r="I3708" s="5">
        <f>VLOOKUP(H3708,'5.a Definitions'!E:F,2,FALSE)</f>
        <v/>
      </c>
      <c r="J3708" s="465" t="inlineStr">
        <is>
          <t xml:space="preserve"> Household waste </t>
        </is>
      </c>
      <c r="K3708" s="465" t="inlineStr">
        <is>
          <t xml:space="preserve"> household waste </t>
        </is>
      </c>
      <c r="L3708" s="465" t="inlineStr">
        <is>
          <t xml:space="preserve"> reactive </t>
        </is>
      </c>
      <c r="M3708" s="465" t="inlineStr">
        <is>
          <t xml:space="preserve"> Nmix </t>
        </is>
      </c>
      <c r="N3708" s="466" t="n">
        <v>18.36640035182274</v>
      </c>
      <c r="O3708" s="467" t="n">
        <v>0.3682949329357786</v>
      </c>
      <c r="P3708" s="468" t="n">
        <v>1999</v>
      </c>
      <c r="Q3708" s="469" t="inlineStr">
        <is>
          <t>SSB</t>
        </is>
      </c>
      <c r="R3708" s="469" t="inlineStr">
        <is>
          <t>ok</t>
        </is>
      </c>
      <c r="S3708" s="469" t="inlineStr">
        <is>
          <t xml:space="preserve"> text </t>
        </is>
      </c>
      <c r="T3708" s="426" t="inlineStr">
        <is>
          <t>Norway</t>
        </is>
      </c>
      <c r="U3708" s="465" t="inlineStr">
        <is>
          <t xml:space="preserve"> N wasted </t>
        </is>
      </c>
      <c r="V3708" s="465" t="n">
        <v>0.04</v>
      </c>
    </row>
    <row r="3709" ht="16" customHeight="1">
      <c r="B3709" s="5" t="inlineStr">
        <is>
          <t>HS.HS-PR.WW</t>
        </is>
      </c>
      <c r="C3709" s="5" t="inlineStr">
        <is>
          <t>HS.HS-PR.WW-Municipal wastewater-Nmix</t>
        </is>
      </c>
      <c r="D3709" s="5" t="inlineStr">
        <is>
          <t>HS</t>
        </is>
      </c>
      <c r="E3709" s="5" t="inlineStr">
        <is>
          <t>HS</t>
        </is>
      </c>
      <c r="F3709" s="5">
        <f>VLOOKUP(E3709,'5.a Definitions'!E:F,2,FALSE)</f>
        <v/>
      </c>
      <c r="G3709" s="5" t="inlineStr">
        <is>
          <t>PR</t>
        </is>
      </c>
      <c r="H3709" s="5" t="inlineStr">
        <is>
          <t>WW</t>
        </is>
      </c>
      <c r="I3709" s="5">
        <f>VLOOKUP(H3709,'5.a Definitions'!E:F,2,FALSE)</f>
        <v/>
      </c>
      <c r="J3709" s="465" t="inlineStr">
        <is>
          <t xml:space="preserve"> Municipal wastewater </t>
        </is>
      </c>
      <c r="K3709" s="465" t="inlineStr">
        <is>
          <t xml:space="preserve"> municipal wastewater </t>
        </is>
      </c>
      <c r="L3709" s="465" t="inlineStr">
        <is>
          <t xml:space="preserve"> reactive </t>
        </is>
      </c>
      <c r="M3709" s="465" t="inlineStr">
        <is>
          <t xml:space="preserve"> Nmix </t>
        </is>
      </c>
      <c r="N3709" s="466" t="n">
        <v>20.27070024</v>
      </c>
      <c r="O3709" s="467" t="n">
        <v>0.1042056028742502</v>
      </c>
      <c r="P3709" s="468" t="n">
        <v>1999</v>
      </c>
      <c r="Q3709" s="469" t="inlineStr">
        <is>
          <t>SSB table 06913</t>
        </is>
      </c>
      <c r="R3709" s="469" t="inlineStr">
        <is>
          <t>ok</t>
        </is>
      </c>
      <c r="S3709" s="469" t="inlineStr">
        <is>
          <t xml:space="preserve"> text </t>
        </is>
      </c>
      <c r="T3709" s="426" t="inlineStr">
        <is>
          <t>Norway</t>
        </is>
      </c>
      <c r="U3709" s="465" t="inlineStr">
        <is>
          <t xml:space="preserve"> N wasted </t>
        </is>
      </c>
      <c r="V3709" s="465" t="n">
        <v>0.04</v>
      </c>
    </row>
    <row r="3710" ht="16" customHeight="1">
      <c r="B3710" s="5" t="inlineStr">
        <is>
          <t>HS.HS-AT.AT</t>
        </is>
      </c>
      <c r="C3710" s="5" t="inlineStr">
        <is>
          <t>HS.HS-AT.AT-Emissions-NH3</t>
        </is>
      </c>
      <c r="D3710" s="5" t="inlineStr">
        <is>
          <t>HS</t>
        </is>
      </c>
      <c r="E3710" s="5" t="inlineStr">
        <is>
          <t>HS</t>
        </is>
      </c>
      <c r="F3710" s="5">
        <f>VLOOKUP(E3710,'5.a Definitions'!E:F,2,FALSE)</f>
        <v/>
      </c>
      <c r="G3710" s="5" t="inlineStr">
        <is>
          <t>AT</t>
        </is>
      </c>
      <c r="H3710" s="5" t="inlineStr">
        <is>
          <t>AT</t>
        </is>
      </c>
      <c r="I3710" s="5">
        <f>VLOOKUP(H3710,'5.a Definitions'!E:F,2,FALSE)</f>
        <v/>
      </c>
      <c r="J3710" s="465" t="inlineStr">
        <is>
          <t xml:space="preserve"> Emissions </t>
        </is>
      </c>
      <c r="K3710" s="465" t="inlineStr">
        <is>
          <t xml:space="preserve"> human NH3 emissions </t>
        </is>
      </c>
      <c r="L3710" s="465" t="inlineStr">
        <is>
          <t xml:space="preserve"> reactive </t>
        </is>
      </c>
      <c r="M3710" s="465" t="inlineStr">
        <is>
          <t xml:space="preserve"> NH3 </t>
        </is>
      </c>
      <c r="N3710" s="466" t="n">
        <v>0.09790067102009001</v>
      </c>
      <c r="O3710" s="467" t="n">
        <v>0.1713513224721292</v>
      </c>
      <c r="P3710" s="468" t="n">
        <v>1999</v>
      </c>
      <c r="Q3710" s="469" t="inlineStr">
        <is>
          <t>SSB table 07459 &amp; 05307</t>
        </is>
      </c>
      <c r="R3710" s="469" t="inlineStr">
        <is>
          <t>ok</t>
        </is>
      </c>
      <c r="S3710" s="469" t="inlineStr">
        <is>
          <t xml:space="preserve"> text </t>
        </is>
      </c>
      <c r="T3710" s="426" t="inlineStr">
        <is>
          <t>Norway</t>
        </is>
      </c>
      <c r="U3710" s="465" t="inlineStr">
        <is>
          <t xml:space="preserve"> N wasted </t>
        </is>
      </c>
      <c r="V3710" s="465" t="n">
        <v>0.04</v>
      </c>
    </row>
    <row r="3711" ht="16" customHeight="1">
      <c r="B3711" s="5" t="inlineStr">
        <is>
          <t>HS.HS-AT.AT</t>
        </is>
      </c>
      <c r="C3711" s="5" t="inlineStr">
        <is>
          <t>HS.HS-AT.AT-LUC emissions-NH3</t>
        </is>
      </c>
      <c r="D3711" s="5" t="inlineStr">
        <is>
          <t>HS</t>
        </is>
      </c>
      <c r="E3711" s="5" t="inlineStr">
        <is>
          <t>HS</t>
        </is>
      </c>
      <c r="F3711" s="5">
        <f>VLOOKUP(E3711,'5.a Definitions'!E:F,2,FALSE)</f>
        <v/>
      </c>
      <c r="G3711" s="5" t="inlineStr">
        <is>
          <t>AT</t>
        </is>
      </c>
      <c r="H3711" s="5" t="inlineStr">
        <is>
          <t>AT</t>
        </is>
      </c>
      <c r="I3711" s="5">
        <f>VLOOKUP(H3711,'5.a Definitions'!E:F,2,FALSE)</f>
        <v/>
      </c>
      <c r="J3711" s="465" t="inlineStr">
        <is>
          <t xml:space="preserve"> LUC emissions </t>
        </is>
      </c>
      <c r="K3711" s="465" t="inlineStr">
        <is>
          <t xml:space="preserve"> LUC emissions </t>
        </is>
      </c>
      <c r="L3711" s="465" t="inlineStr">
        <is>
          <t xml:space="preserve"> reactive </t>
        </is>
      </c>
      <c r="M3711" s="465" t="inlineStr">
        <is>
          <t xml:space="preserve"> NH3 </t>
        </is>
      </c>
      <c r="N3711" s="466" t="inlineStr">
        <is>
          <t>nan</t>
        </is>
      </c>
      <c r="O3711" s="467" t="n">
        <v>0.2</v>
      </c>
      <c r="P3711" s="468" t="n">
        <v>1999</v>
      </c>
      <c r="Q3711" s="469" t="inlineStr">
        <is>
          <t>no data</t>
        </is>
      </c>
      <c r="R3711" s="469" t="inlineStr">
        <is>
          <t>not done</t>
        </is>
      </c>
      <c r="S3711" s="469" t="inlineStr">
        <is>
          <t xml:space="preserve"> text </t>
        </is>
      </c>
      <c r="T3711" s="426" t="inlineStr">
        <is>
          <t>Norway</t>
        </is>
      </c>
      <c r="U3711" s="465" t="inlineStr">
        <is>
          <t xml:space="preserve"> N wasted </t>
        </is>
      </c>
      <c r="V3711" s="465" t="n">
        <v>0.04</v>
      </c>
    </row>
    <row r="3712" ht="16" customHeight="1">
      <c r="B3712" s="5" t="inlineStr">
        <is>
          <t>HS.HS-AT.AT</t>
        </is>
      </c>
      <c r="C3712" s="5" t="inlineStr">
        <is>
          <t>HS.HS-AT.AT-LUC emissions-NOx</t>
        </is>
      </c>
      <c r="D3712" s="5" t="inlineStr">
        <is>
          <t>HS</t>
        </is>
      </c>
      <c r="E3712" s="5" t="inlineStr">
        <is>
          <t>HS</t>
        </is>
      </c>
      <c r="F3712" s="5">
        <f>VLOOKUP(E3712,'5.a Definitions'!E:F,2,FALSE)</f>
        <v/>
      </c>
      <c r="G3712" s="5" t="inlineStr">
        <is>
          <t>AT</t>
        </is>
      </c>
      <c r="H3712" s="5" t="inlineStr">
        <is>
          <t>AT</t>
        </is>
      </c>
      <c r="I3712" s="5">
        <f>VLOOKUP(H3712,'5.a Definitions'!E:F,2,FALSE)</f>
        <v/>
      </c>
      <c r="J3712" s="465" t="inlineStr">
        <is>
          <t xml:space="preserve"> LUC emissions </t>
        </is>
      </c>
      <c r="K3712" s="465" t="inlineStr">
        <is>
          <t xml:space="preserve"> LUC emissions </t>
        </is>
      </c>
      <c r="L3712" s="465" t="inlineStr">
        <is>
          <t xml:space="preserve"> reactive </t>
        </is>
      </c>
      <c r="M3712" s="465" t="inlineStr">
        <is>
          <t xml:space="preserve"> NOx </t>
        </is>
      </c>
      <c r="N3712" s="466" t="inlineStr">
        <is>
          <t>nan</t>
        </is>
      </c>
      <c r="O3712" s="467" t="n">
        <v>0.2</v>
      </c>
      <c r="P3712" s="468" t="n">
        <v>1999</v>
      </c>
      <c r="Q3712" s="469" t="inlineStr">
        <is>
          <t>no data</t>
        </is>
      </c>
      <c r="R3712" s="469" t="inlineStr">
        <is>
          <t>not done</t>
        </is>
      </c>
      <c r="S3712" s="469" t="inlineStr">
        <is>
          <t xml:space="preserve"> text </t>
        </is>
      </c>
      <c r="T3712" s="426" t="inlineStr">
        <is>
          <t>Norway</t>
        </is>
      </c>
      <c r="U3712" s="465" t="inlineStr">
        <is>
          <t xml:space="preserve"> N wasted </t>
        </is>
      </c>
      <c r="V3712" s="465" t="n">
        <v>0.04</v>
      </c>
    </row>
    <row r="3713" ht="16" customHeight="1">
      <c r="B3713" s="5" t="inlineStr">
        <is>
          <t>HS.HS-AT.AT</t>
        </is>
      </c>
      <c r="C3713" s="5" t="inlineStr">
        <is>
          <t>HS.HS-AT.AT-LUC emissions-N2O</t>
        </is>
      </c>
      <c r="D3713" s="5" t="inlineStr">
        <is>
          <t>HS</t>
        </is>
      </c>
      <c r="E3713" s="5" t="inlineStr">
        <is>
          <t>HS</t>
        </is>
      </c>
      <c r="F3713" s="5">
        <f>VLOOKUP(E3713,'5.a Definitions'!E:F,2,FALSE)</f>
        <v/>
      </c>
      <c r="G3713" s="5" t="inlineStr">
        <is>
          <t>AT</t>
        </is>
      </c>
      <c r="H3713" s="5" t="inlineStr">
        <is>
          <t>AT</t>
        </is>
      </c>
      <c r="I3713" s="5">
        <f>VLOOKUP(H3713,'5.a Definitions'!E:F,2,FALSE)</f>
        <v/>
      </c>
      <c r="J3713" s="465" t="inlineStr">
        <is>
          <t xml:space="preserve"> LUC emissions </t>
        </is>
      </c>
      <c r="K3713" s="465" t="inlineStr">
        <is>
          <t xml:space="preserve"> LUC emissions </t>
        </is>
      </c>
      <c r="L3713" s="465" t="inlineStr">
        <is>
          <t xml:space="preserve"> reactive </t>
        </is>
      </c>
      <c r="M3713" s="465" t="inlineStr">
        <is>
          <t xml:space="preserve"> N2O </t>
        </is>
      </c>
      <c r="N3713" s="466" t="n">
        <v>0.07999676780605416</v>
      </c>
      <c r="O3713" s="467" t="n">
        <v>1.261544563046771</v>
      </c>
      <c r="P3713" s="468" t="n">
        <v>1999</v>
      </c>
      <c r="Q3713" s="469" t="inlineStr">
        <is>
          <t>UNFCCC CRT</t>
        </is>
      </c>
      <c r="R3713" s="469" t="inlineStr">
        <is>
          <t>ok</t>
        </is>
      </c>
      <c r="S3713" s="469" t="inlineStr">
        <is>
          <t xml:space="preserve"> text </t>
        </is>
      </c>
      <c r="T3713" s="426" t="inlineStr">
        <is>
          <t>Norway</t>
        </is>
      </c>
      <c r="U3713" s="465" t="inlineStr">
        <is>
          <t xml:space="preserve"> N wasted </t>
        </is>
      </c>
      <c r="V3713" s="465" t="n">
        <v>0.04</v>
      </c>
    </row>
    <row r="3714" ht="16" customHeight="1">
      <c r="B3714" s="5" t="inlineStr">
        <is>
          <t>HS.HS-HY.SW</t>
        </is>
      </c>
      <c r="C3714" s="5" t="inlineStr">
        <is>
          <t>HS.HS-HY.SW-Untreated wastewater-Nmix</t>
        </is>
      </c>
      <c r="D3714" s="5" t="inlineStr">
        <is>
          <t>HS</t>
        </is>
      </c>
      <c r="E3714" s="5" t="inlineStr">
        <is>
          <t>HS</t>
        </is>
      </c>
      <c r="F3714" s="5">
        <f>VLOOKUP(E3714,'5.a Definitions'!E:F,2,FALSE)</f>
        <v/>
      </c>
      <c r="G3714" s="5" t="inlineStr">
        <is>
          <t>HY</t>
        </is>
      </c>
      <c r="H3714" s="5" t="inlineStr">
        <is>
          <t>SW</t>
        </is>
      </c>
      <c r="I3714" s="5">
        <f>VLOOKUP(H3714,'5.a Definitions'!E:F,2,FALSE)</f>
        <v/>
      </c>
      <c r="J3714" s="465" t="inlineStr">
        <is>
          <t xml:space="preserve"> Untreated wastewater </t>
        </is>
      </c>
      <c r="K3714" s="465" t="inlineStr">
        <is>
          <t xml:space="preserve"> untreated wastewater to groundwater </t>
        </is>
      </c>
      <c r="L3714" s="465" t="inlineStr">
        <is>
          <t xml:space="preserve"> reactive </t>
        </is>
      </c>
      <c r="M3714" s="465" t="inlineStr">
        <is>
          <t xml:space="preserve"> Nmix </t>
        </is>
      </c>
      <c r="N3714" s="466" t="n">
        <v>0</v>
      </c>
      <c r="O3714" s="467" t="n">
        <v>10</v>
      </c>
      <c r="P3714" s="468" t="n">
        <v>1999</v>
      </c>
      <c r="Q3714" s="469" t="inlineStr">
        <is>
          <t>neglected</t>
        </is>
      </c>
      <c r="R3714" s="469" t="inlineStr">
        <is>
          <t>ok</t>
        </is>
      </c>
      <c r="S3714" s="469" t="inlineStr">
        <is>
          <t xml:space="preserve"> text </t>
        </is>
      </c>
      <c r="T3714" s="426" t="inlineStr">
        <is>
          <t>Norway</t>
        </is>
      </c>
      <c r="U3714" s="465" t="inlineStr">
        <is>
          <t xml:space="preserve"> N wasted </t>
        </is>
      </c>
      <c r="V3714" s="465" t="n">
        <v>0.04</v>
      </c>
    </row>
    <row r="3715" ht="16" customHeight="1">
      <c r="B3715" s="475" t="inlineStr">
        <is>
          <t>HS.HS-HY.SW</t>
        </is>
      </c>
      <c r="C3715" s="475" t="inlineStr">
        <is>
          <t>HS.HS-HY.SW-Overland flow-Nmix</t>
        </is>
      </c>
      <c r="D3715" s="475" t="inlineStr">
        <is>
          <t>HS</t>
        </is>
      </c>
      <c r="E3715" s="475" t="inlineStr">
        <is>
          <t>HS</t>
        </is>
      </c>
      <c r="F3715" s="5">
        <f>VLOOKUP(E3715,'5.a Definitions'!E:F,2,FALSE)</f>
        <v/>
      </c>
      <c r="G3715" s="475" t="inlineStr">
        <is>
          <t>HY</t>
        </is>
      </c>
      <c r="H3715" s="475" t="inlineStr">
        <is>
          <t>SW</t>
        </is>
      </c>
      <c r="I3715" s="5">
        <f>VLOOKUP(H3715,'5.a Definitions'!E:F,2,FALSE)</f>
        <v/>
      </c>
      <c r="J3715" s="465" t="inlineStr">
        <is>
          <t>Overland flow</t>
        </is>
      </c>
      <c r="K3715" s="465" t="inlineStr">
        <is>
          <t>overland flow</t>
        </is>
      </c>
      <c r="L3715" s="465" t="inlineStr">
        <is>
          <t>reactive</t>
        </is>
      </c>
      <c r="M3715" s="465" t="inlineStr">
        <is>
          <t>Nmix</t>
        </is>
      </c>
      <c r="N3715" s="466" t="n">
        <v>6.8826</v>
      </c>
      <c r="O3715" s="467" t="n">
        <v>1.085045736273169</v>
      </c>
      <c r="P3715" s="468" t="n">
        <v>1999</v>
      </c>
      <c r="Q3715" s="469" t="inlineStr">
        <is>
          <t>Filled (held flat at the TEOTIL3 level; TEOTIL2 urban is constant): NIVA TEOTIL2, bias-corrected to TEOTIL3</t>
        </is>
      </c>
      <c r="R3715" s="469" t="inlineStr">
        <is>
          <t>ok</t>
        </is>
      </c>
      <c r="S3715" s="469" t="inlineStr">
        <is>
          <t>text</t>
        </is>
      </c>
      <c r="T3715" s="476" t="inlineStr">
        <is>
          <t>Norway</t>
        </is>
      </c>
      <c r="U3715" s="465" t="inlineStr">
        <is>
          <t>N wasted</t>
        </is>
      </c>
      <c r="V3715" s="465">
        <f>(O3329*N3329)^2</f>
        <v/>
      </c>
    </row>
    <row r="3716" ht="16" customHeight="1" thickBot="1">
      <c r="B3716" s="6" t="inlineStr">
        <is>
          <t>HS.HS-HY.CW</t>
        </is>
      </c>
      <c r="C3716" s="6" t="inlineStr">
        <is>
          <t>HS.HS-HY.CW-Untreated wastewater-Nmix</t>
        </is>
      </c>
      <c r="D3716" s="6" t="inlineStr">
        <is>
          <t>HS</t>
        </is>
      </c>
      <c r="E3716" s="6" t="inlineStr">
        <is>
          <t>HS</t>
        </is>
      </c>
      <c r="F3716" s="5">
        <f>VLOOKUP(E3716,'5.a Definitions'!E:F,2,FALSE)</f>
        <v/>
      </c>
      <c r="G3716" s="6" t="inlineStr">
        <is>
          <t>HY</t>
        </is>
      </c>
      <c r="H3716" s="6" t="inlineStr">
        <is>
          <t>CW</t>
        </is>
      </c>
      <c r="I3716" s="5">
        <f>VLOOKUP(H3716,'5.a Definitions'!E:F,2,FALSE)</f>
        <v/>
      </c>
      <c r="J3716" s="470" t="inlineStr">
        <is>
          <t xml:space="preserve"> Untreated wastewater </t>
        </is>
      </c>
      <c r="K3716" s="470" t="inlineStr">
        <is>
          <t xml:space="preserve"> untreated wastewater to coastal water </t>
        </is>
      </c>
      <c r="L3716" s="470" t="inlineStr">
        <is>
          <t xml:space="preserve"> reactive </t>
        </is>
      </c>
      <c r="M3716" s="470" t="inlineStr">
        <is>
          <t xml:space="preserve"> Nmix </t>
        </is>
      </c>
      <c r="N3716" s="466" t="n">
        <v>0</v>
      </c>
      <c r="O3716" s="471" t="n">
        <v>10</v>
      </c>
      <c r="P3716" s="468" t="n">
        <v>1999</v>
      </c>
      <c r="Q3716" s="472" t="inlineStr">
        <is>
          <t>neglected</t>
        </is>
      </c>
      <c r="R3716" s="469" t="inlineStr">
        <is>
          <t>ok</t>
        </is>
      </c>
      <c r="S3716" s="472" t="inlineStr">
        <is>
          <t xml:space="preserve"> text </t>
        </is>
      </c>
      <c r="T3716" s="426" t="inlineStr">
        <is>
          <t>Norway</t>
        </is>
      </c>
      <c r="U3716" s="470" t="inlineStr">
        <is>
          <t xml:space="preserve"> N wasted </t>
        </is>
      </c>
      <c r="V3716" s="470" t="n">
        <v>0.04</v>
      </c>
    </row>
    <row r="3717" ht="16" customHeight="1" thickBot="1">
      <c r="A3717" s="492" t="inlineStr">
        <is>
          <t>Atmosphere</t>
        </is>
      </c>
      <c r="B3717" s="5" t="inlineStr">
        <is>
          <t>AT.AT-MP.OP</t>
        </is>
      </c>
      <c r="C3717" s="5" t="inlineStr">
        <is>
          <t>AT.AT-MP.OP-Ammonia synthesis N2 fixation-N2</t>
        </is>
      </c>
      <c r="D3717" s="5" t="inlineStr">
        <is>
          <t>AT</t>
        </is>
      </c>
      <c r="E3717" s="5" t="inlineStr">
        <is>
          <t>AT</t>
        </is>
      </c>
      <c r="F3717" s="5">
        <f>VLOOKUP(E3717,'5.a Definitions'!E:F,2,FALSE)</f>
        <v/>
      </c>
      <c r="G3717" s="5" t="inlineStr">
        <is>
          <t>MP</t>
        </is>
      </c>
      <c r="H3717" s="5" t="inlineStr">
        <is>
          <t>OP</t>
        </is>
      </c>
      <c r="I3717" s="5">
        <f>VLOOKUP(H3717,'5.a Definitions'!E:F,2,FALSE)</f>
        <v/>
      </c>
      <c r="J3717" s="465" t="inlineStr">
        <is>
          <t xml:space="preserve"> Ammonia synthesis N2 fixation </t>
        </is>
      </c>
      <c r="K3717" s="465" t="inlineStr">
        <is>
          <t xml:space="preserve"> ammonia synthesis N2 fixation </t>
        </is>
      </c>
      <c r="L3717" s="465" t="inlineStr">
        <is>
          <t xml:space="preserve"> inert </t>
        </is>
      </c>
      <c r="M3717" s="465" t="inlineStr">
        <is>
          <t xml:space="preserve"> N2 </t>
        </is>
      </c>
      <c r="N3717" s="466" t="n">
        <v>157.1581048911666</v>
      </c>
      <c r="O3717" s="467" t="n">
        <v>0.9962537964847116</v>
      </c>
      <c r="P3717" s="468" t="n">
        <v>1999</v>
      </c>
      <c r="Q3717" s="469" t="inlineStr">
        <is>
          <t>FAOSTAT Fertilizer by nutrient + SSB (3-year moving average)</t>
        </is>
      </c>
      <c r="R3717" s="469" t="inlineStr">
        <is>
          <t>ok</t>
        </is>
      </c>
      <c r="S3717" s="469" t="inlineStr">
        <is>
          <t xml:space="preserve"> text </t>
        </is>
      </c>
      <c r="T3717" s="426" t="inlineStr">
        <is>
          <t>Norway</t>
        </is>
      </c>
      <c r="U3717" s="465" t="inlineStr">
        <is>
          <t xml:space="preserve"> - </t>
        </is>
      </c>
      <c r="V3717" s="465" t="n">
        <v>0.04</v>
      </c>
    </row>
    <row r="3718" ht="16" customHeight="1">
      <c r="B3718" s="5" t="inlineStr">
        <is>
          <t>AT.AT-AG.SM</t>
        </is>
      </c>
      <c r="C3718" s="5" t="inlineStr">
        <is>
          <t>AT.AT-AG.SM-Deposition-OXN</t>
        </is>
      </c>
      <c r="D3718" s="5" t="inlineStr">
        <is>
          <t>AT</t>
        </is>
      </c>
      <c r="E3718" s="5" t="inlineStr">
        <is>
          <t>AT</t>
        </is>
      </c>
      <c r="F3718" s="5">
        <f>VLOOKUP(E3718,'5.a Definitions'!E:F,2,FALSE)</f>
        <v/>
      </c>
      <c r="G3718" s="5" t="inlineStr">
        <is>
          <t>AG</t>
        </is>
      </c>
      <c r="H3718" s="5" t="inlineStr">
        <is>
          <t>SM</t>
        </is>
      </c>
      <c r="I3718" s="5">
        <f>VLOOKUP(H3718,'5.a Definitions'!E:F,2,FALSE)</f>
        <v/>
      </c>
      <c r="J3718" s="465" t="inlineStr">
        <is>
          <t xml:space="preserve"> Deposition </t>
        </is>
      </c>
      <c r="K3718" s="465" t="inlineStr">
        <is>
          <t xml:space="preserve"> deposition to agricultural soils </t>
        </is>
      </c>
      <c r="L3718" s="465" t="inlineStr">
        <is>
          <t xml:space="preserve"> reactive </t>
        </is>
      </c>
      <c r="M3718" s="465" t="inlineStr">
        <is>
          <t xml:space="preserve"> OXN </t>
        </is>
      </c>
      <c r="N3718" s="466" t="n">
        <v>3.457031150190385</v>
      </c>
      <c r="O3718" s="467" t="n">
        <v>0.3766115071511001</v>
      </c>
      <c r="P3718" s="468" t="n">
        <v>1999</v>
      </c>
      <c r="Q3718" s="469" t="inlineStr">
        <is>
          <t>NILU and geodata.no</t>
        </is>
      </c>
      <c r="R3718" s="469" t="inlineStr">
        <is>
          <t>ok</t>
        </is>
      </c>
      <c r="S3718" s="469" t="inlineStr">
        <is>
          <t xml:space="preserve"> text </t>
        </is>
      </c>
      <c r="T3718" s="426" t="inlineStr">
        <is>
          <t>Norway</t>
        </is>
      </c>
      <c r="U3718" s="465" t="inlineStr">
        <is>
          <t xml:space="preserve"> - </t>
        </is>
      </c>
      <c r="V3718" s="465" t="n">
        <v>0.04</v>
      </c>
    </row>
    <row r="3719" ht="16" customHeight="1">
      <c r="B3719" s="5" t="inlineStr">
        <is>
          <t>AT.AT-AG.SM</t>
        </is>
      </c>
      <c r="C3719" s="5" t="inlineStr">
        <is>
          <t>AT.AT-AG.SM-Deposition-RDN</t>
        </is>
      </c>
      <c r="D3719" s="5" t="inlineStr">
        <is>
          <t>AT</t>
        </is>
      </c>
      <c r="E3719" s="5" t="inlineStr">
        <is>
          <t>AT</t>
        </is>
      </c>
      <c r="F3719" s="5">
        <f>VLOOKUP(E3719,'5.a Definitions'!E:F,2,FALSE)</f>
        <v/>
      </c>
      <c r="G3719" s="5" t="inlineStr">
        <is>
          <t>AG</t>
        </is>
      </c>
      <c r="H3719" s="5" t="inlineStr">
        <is>
          <t>SM</t>
        </is>
      </c>
      <c r="I3719" s="5">
        <f>VLOOKUP(H3719,'5.a Definitions'!E:F,2,FALSE)</f>
        <v/>
      </c>
      <c r="J3719" s="465" t="inlineStr">
        <is>
          <t xml:space="preserve"> Deposition </t>
        </is>
      </c>
      <c r="K3719" s="465" t="inlineStr">
        <is>
          <t xml:space="preserve"> deposition to agricultural soils </t>
        </is>
      </c>
      <c r="L3719" s="465" t="inlineStr">
        <is>
          <t xml:space="preserve"> reactive </t>
        </is>
      </c>
      <c r="M3719" s="465" t="inlineStr">
        <is>
          <t xml:space="preserve"> RDN </t>
        </is>
      </c>
      <c r="N3719" s="466" t="n">
        <v>3.179394338446073</v>
      </c>
      <c r="O3719" s="467" t="n">
        <v>0.3766115071511001</v>
      </c>
      <c r="P3719" s="468" t="n">
        <v>1999</v>
      </c>
      <c r="Q3719" s="469" t="inlineStr">
        <is>
          <t>NILU and geodata.no</t>
        </is>
      </c>
      <c r="R3719" s="469" t="inlineStr">
        <is>
          <t>ok</t>
        </is>
      </c>
      <c r="S3719" s="469" t="inlineStr">
        <is>
          <t xml:space="preserve"> text </t>
        </is>
      </c>
      <c r="T3719" s="426" t="inlineStr">
        <is>
          <t>Norway</t>
        </is>
      </c>
      <c r="U3719" s="465" t="inlineStr">
        <is>
          <t xml:space="preserve"> - </t>
        </is>
      </c>
      <c r="V3719" s="465" t="n">
        <v>0.04</v>
      </c>
    </row>
    <row r="3720" ht="16" customHeight="1">
      <c r="B3720" s="5" t="inlineStr">
        <is>
          <t>AT.AT-AG.SM</t>
        </is>
      </c>
      <c r="C3720" s="5" t="inlineStr">
        <is>
          <t>AT.AT-AG.SM-Biological N2 fixation-N2</t>
        </is>
      </c>
      <c r="D3720" s="5" t="inlineStr">
        <is>
          <t>AT</t>
        </is>
      </c>
      <c r="E3720" s="5" t="inlineStr">
        <is>
          <t>AT</t>
        </is>
      </c>
      <c r="F3720" s="5">
        <f>VLOOKUP(E3720,'5.a Definitions'!E:F,2,FALSE)</f>
        <v/>
      </c>
      <c r="G3720" s="5" t="inlineStr">
        <is>
          <t>AG</t>
        </is>
      </c>
      <c r="H3720" s="5" t="inlineStr">
        <is>
          <t>SM</t>
        </is>
      </c>
      <c r="I3720" s="5">
        <f>VLOOKUP(H3720,'5.a Definitions'!E:F,2,FALSE)</f>
        <v/>
      </c>
      <c r="J3720" s="465" t="inlineStr">
        <is>
          <t xml:space="preserve"> Biological N2 fixation </t>
        </is>
      </c>
      <c r="K3720" s="465" t="inlineStr">
        <is>
          <t xml:space="preserve"> N2 fixation agriculture </t>
        </is>
      </c>
      <c r="L3720" s="465" t="inlineStr">
        <is>
          <t xml:space="preserve"> inert </t>
        </is>
      </c>
      <c r="M3720" s="465" t="inlineStr">
        <is>
          <t xml:space="preserve"> N2 </t>
        </is>
      </c>
      <c r="N3720" s="466" t="n">
        <v>12</v>
      </c>
      <c r="O3720" s="467" t="n">
        <v>0.3241098063913839</v>
      </c>
      <c r="P3720" s="468" t="n">
        <v>1999</v>
      </c>
      <c r="Q3720" s="469" t="inlineStr">
        <is>
          <t>Bechmann et al. (2023)</t>
        </is>
      </c>
      <c r="R3720" s="469" t="inlineStr">
        <is>
          <t>ok</t>
        </is>
      </c>
      <c r="S3720" s="469" t="inlineStr">
        <is>
          <t xml:space="preserve"> text </t>
        </is>
      </c>
      <c r="T3720" s="426" t="inlineStr">
        <is>
          <t>Norway</t>
        </is>
      </c>
      <c r="U3720" s="465" t="inlineStr">
        <is>
          <t xml:space="preserve"> - </t>
        </is>
      </c>
      <c r="V3720" s="465" t="n">
        <v>0.04</v>
      </c>
    </row>
    <row r="3721" ht="16" customHeight="1">
      <c r="B3721" s="5" t="inlineStr">
        <is>
          <t>AT.AT-FS.FO</t>
        </is>
      </c>
      <c r="C3721" s="5" t="inlineStr">
        <is>
          <t>AT.AT-FS.FO-Deposition-OXN</t>
        </is>
      </c>
      <c r="D3721" s="5" t="inlineStr">
        <is>
          <t>AT</t>
        </is>
      </c>
      <c r="E3721" s="5" t="inlineStr">
        <is>
          <t>AT</t>
        </is>
      </c>
      <c r="F3721" s="5">
        <f>VLOOKUP(E3721,'5.a Definitions'!E:F,2,FALSE)</f>
        <v/>
      </c>
      <c r="G3721" s="5" t="inlineStr">
        <is>
          <t>FS</t>
        </is>
      </c>
      <c r="H3721" s="5" t="inlineStr">
        <is>
          <t>FO</t>
        </is>
      </c>
      <c r="I3721" s="5">
        <f>VLOOKUP(H3721,'5.a Definitions'!E:F,2,FALSE)</f>
        <v/>
      </c>
      <c r="J3721" s="465" t="inlineStr">
        <is>
          <t xml:space="preserve"> Deposition </t>
        </is>
      </c>
      <c r="K3721" s="465" t="inlineStr">
        <is>
          <t xml:space="preserve"> deposition to forests </t>
        </is>
      </c>
      <c r="L3721" s="465" t="inlineStr">
        <is>
          <t xml:space="preserve"> reactive </t>
        </is>
      </c>
      <c r="M3721" s="465" t="inlineStr">
        <is>
          <t xml:space="preserve"> OXN </t>
        </is>
      </c>
      <c r="N3721" s="466" t="n">
        <v>29.88982023797268</v>
      </c>
      <c r="O3721" s="467" t="n">
        <v>0.3766115071511001</v>
      </c>
      <c r="P3721" s="468" t="n">
        <v>1999</v>
      </c>
      <c r="Q3721" s="469" t="inlineStr">
        <is>
          <t>NILU and geodata.no</t>
        </is>
      </c>
      <c r="R3721" s="469" t="inlineStr">
        <is>
          <t>ok</t>
        </is>
      </c>
      <c r="S3721" s="469" t="inlineStr">
        <is>
          <t xml:space="preserve"> text </t>
        </is>
      </c>
      <c r="T3721" s="426" t="inlineStr">
        <is>
          <t>Norway</t>
        </is>
      </c>
      <c r="U3721" s="465" t="inlineStr">
        <is>
          <t xml:space="preserve"> - </t>
        </is>
      </c>
      <c r="V3721" s="465" t="n">
        <v>0.04</v>
      </c>
    </row>
    <row r="3722" ht="16" customHeight="1">
      <c r="B3722" s="5" t="inlineStr">
        <is>
          <t>AT.AT-FS.FO</t>
        </is>
      </c>
      <c r="C3722" s="5" t="inlineStr">
        <is>
          <t>AT.AT-FS.FO-Deposition-RDN</t>
        </is>
      </c>
      <c r="D3722" s="5" t="inlineStr">
        <is>
          <t>AT</t>
        </is>
      </c>
      <c r="E3722" s="5" t="inlineStr">
        <is>
          <t>AT</t>
        </is>
      </c>
      <c r="F3722" s="5">
        <f>VLOOKUP(E3722,'5.a Definitions'!E:F,2,FALSE)</f>
        <v/>
      </c>
      <c r="G3722" s="5" t="inlineStr">
        <is>
          <t>FS</t>
        </is>
      </c>
      <c r="H3722" s="5" t="inlineStr">
        <is>
          <t>FO</t>
        </is>
      </c>
      <c r="I3722" s="5">
        <f>VLOOKUP(H3722,'5.a Definitions'!E:F,2,FALSE)</f>
        <v/>
      </c>
      <c r="J3722" s="465" t="inlineStr">
        <is>
          <t xml:space="preserve"> Deposition </t>
        </is>
      </c>
      <c r="K3722" s="465" t="inlineStr">
        <is>
          <t xml:space="preserve"> deposition to forests </t>
        </is>
      </c>
      <c r="L3722" s="465" t="inlineStr">
        <is>
          <t xml:space="preserve"> reactive </t>
        </is>
      </c>
      <c r="M3722" s="465" t="inlineStr">
        <is>
          <t xml:space="preserve"> RDN </t>
        </is>
      </c>
      <c r="N3722" s="466" t="n">
        <v>28.39767440259556</v>
      </c>
      <c r="O3722" s="467" t="n">
        <v>0.3766115071511001</v>
      </c>
      <c r="P3722" s="468" t="n">
        <v>1999</v>
      </c>
      <c r="Q3722" s="469" t="inlineStr">
        <is>
          <t>NILU and geodata.no</t>
        </is>
      </c>
      <c r="R3722" s="469" t="inlineStr">
        <is>
          <t>ok</t>
        </is>
      </c>
      <c r="S3722" s="469" t="inlineStr">
        <is>
          <t xml:space="preserve"> text </t>
        </is>
      </c>
      <c r="T3722" s="426" t="inlineStr">
        <is>
          <t>Norway</t>
        </is>
      </c>
      <c r="U3722" s="465" t="inlineStr">
        <is>
          <t xml:space="preserve"> - </t>
        </is>
      </c>
      <c r="V3722" s="465" t="n">
        <v>0.04</v>
      </c>
    </row>
    <row r="3723" ht="16" customHeight="1">
      <c r="B3723" s="5" t="inlineStr">
        <is>
          <t>AT.AT-FS.FO</t>
        </is>
      </c>
      <c r="C3723" s="5" t="inlineStr">
        <is>
          <t>AT.AT-FS.FO-N2 fixation-N2</t>
        </is>
      </c>
      <c r="D3723" s="5" t="inlineStr">
        <is>
          <t>AT</t>
        </is>
      </c>
      <c r="E3723" s="5" t="inlineStr">
        <is>
          <t>AT</t>
        </is>
      </c>
      <c r="F3723" s="5">
        <f>VLOOKUP(E3723,'5.a Definitions'!E:F,2,FALSE)</f>
        <v/>
      </c>
      <c r="G3723" s="5" t="inlineStr">
        <is>
          <t>FS</t>
        </is>
      </c>
      <c r="H3723" s="5" t="inlineStr">
        <is>
          <t>FO</t>
        </is>
      </c>
      <c r="I3723" s="5">
        <f>VLOOKUP(H3723,'5.a Definitions'!E:F,2,FALSE)</f>
        <v/>
      </c>
      <c r="J3723" s="465" t="inlineStr">
        <is>
          <t xml:space="preserve"> N2 fixation </t>
        </is>
      </c>
      <c r="K3723" s="465" t="inlineStr">
        <is>
          <t xml:space="preserve"> N2 fixation forests </t>
        </is>
      </c>
      <c r="L3723" s="465" t="inlineStr">
        <is>
          <t xml:space="preserve"> inert </t>
        </is>
      </c>
      <c r="M3723" s="465" t="inlineStr">
        <is>
          <t xml:space="preserve"> N2 </t>
        </is>
      </c>
      <c r="N3723" s="466" t="n">
        <v>18</v>
      </c>
      <c r="O3723" s="467" t="n">
        <v>0.5019089907080868</v>
      </c>
      <c r="P3723" s="468" t="n">
        <v>1999</v>
      </c>
      <c r="Q3723" s="469" t="inlineStr">
        <is>
          <t>Moldan (2025) and SSB</t>
        </is>
      </c>
      <c r="R3723" s="469" t="inlineStr">
        <is>
          <t>ok</t>
        </is>
      </c>
      <c r="S3723" s="469" t="inlineStr">
        <is>
          <t xml:space="preserve"> text </t>
        </is>
      </c>
      <c r="T3723" s="426" t="inlineStr">
        <is>
          <t>Norway</t>
        </is>
      </c>
      <c r="U3723" s="465" t="inlineStr">
        <is>
          <t xml:space="preserve"> - </t>
        </is>
      </c>
      <c r="V3723" s="465" t="n">
        <v>0.04</v>
      </c>
    </row>
    <row r="3724" ht="16" customHeight="1">
      <c r="B3724" s="5" t="inlineStr">
        <is>
          <t>AT.AT-FS.OL</t>
        </is>
      </c>
      <c r="C3724" s="5" t="inlineStr">
        <is>
          <t>AT.AT-FS.OL-Deposition-OXN</t>
        </is>
      </c>
      <c r="D3724" s="5" t="inlineStr">
        <is>
          <t>AT</t>
        </is>
      </c>
      <c r="E3724" s="5" t="inlineStr">
        <is>
          <t>AT</t>
        </is>
      </c>
      <c r="F3724" s="5">
        <f>VLOOKUP(E3724,'5.a Definitions'!E:F,2,FALSE)</f>
        <v/>
      </c>
      <c r="G3724" s="5" t="inlineStr">
        <is>
          <t>FS</t>
        </is>
      </c>
      <c r="H3724" s="5" t="inlineStr">
        <is>
          <t>OL</t>
        </is>
      </c>
      <c r="I3724" s="5">
        <f>VLOOKUP(H3724,'5.a Definitions'!E:F,2,FALSE)</f>
        <v/>
      </c>
      <c r="J3724" s="465" t="inlineStr">
        <is>
          <t xml:space="preserve"> Deposition </t>
        </is>
      </c>
      <c r="K3724" s="465" t="inlineStr">
        <is>
          <t xml:space="preserve"> deposition to other land </t>
        </is>
      </c>
      <c r="L3724" s="465" t="inlineStr">
        <is>
          <t xml:space="preserve"> reactive </t>
        </is>
      </c>
      <c r="M3724" s="465" t="inlineStr">
        <is>
          <t xml:space="preserve"> OXN </t>
        </is>
      </c>
      <c r="N3724" s="466" t="n">
        <v>33.32181473398641</v>
      </c>
      <c r="O3724" s="467" t="n">
        <v>0.3766115071511001</v>
      </c>
      <c r="P3724" s="468" t="n">
        <v>1999</v>
      </c>
      <c r="Q3724" s="469" t="inlineStr">
        <is>
          <t>NILU and geodata.no</t>
        </is>
      </c>
      <c r="R3724" s="469" t="inlineStr">
        <is>
          <t>ok</t>
        </is>
      </c>
      <c r="S3724" s="469" t="inlineStr">
        <is>
          <t xml:space="preserve"> text </t>
        </is>
      </c>
      <c r="T3724" s="426" t="inlineStr">
        <is>
          <t>Norway</t>
        </is>
      </c>
      <c r="U3724" s="465" t="inlineStr">
        <is>
          <t xml:space="preserve"> - </t>
        </is>
      </c>
      <c r="V3724" s="465" t="n">
        <v>0.04</v>
      </c>
    </row>
    <row r="3725" ht="16" customHeight="1">
      <c r="B3725" s="5" t="inlineStr">
        <is>
          <t>AT.AT-FS.OL</t>
        </is>
      </c>
      <c r="C3725" s="5" t="inlineStr">
        <is>
          <t>AT.AT-FS.OL-Deposition-RDN</t>
        </is>
      </c>
      <c r="D3725" s="5" t="inlineStr">
        <is>
          <t>AT</t>
        </is>
      </c>
      <c r="E3725" s="5" t="inlineStr">
        <is>
          <t>AT</t>
        </is>
      </c>
      <c r="F3725" s="5">
        <f>VLOOKUP(E3725,'5.a Definitions'!E:F,2,FALSE)</f>
        <v/>
      </c>
      <c r="G3725" s="5" t="inlineStr">
        <is>
          <t>FS</t>
        </is>
      </c>
      <c r="H3725" s="5" t="inlineStr">
        <is>
          <t>OL</t>
        </is>
      </c>
      <c r="I3725" s="5">
        <f>VLOOKUP(H3725,'5.a Definitions'!E:F,2,FALSE)</f>
        <v/>
      </c>
      <c r="J3725" s="465" t="inlineStr">
        <is>
          <t xml:space="preserve"> Deposition </t>
        </is>
      </c>
      <c r="K3725" s="465" t="inlineStr">
        <is>
          <t xml:space="preserve"> deposition to other land </t>
        </is>
      </c>
      <c r="L3725" s="465" t="inlineStr">
        <is>
          <t xml:space="preserve"> reactive </t>
        </is>
      </c>
      <c r="M3725" s="465" t="inlineStr">
        <is>
          <t xml:space="preserve"> RDN </t>
        </is>
      </c>
      <c r="N3725" s="466" t="n">
        <v>39.06363021515435</v>
      </c>
      <c r="O3725" s="467" t="n">
        <v>0.3766115071511</v>
      </c>
      <c r="P3725" s="468" t="n">
        <v>1999</v>
      </c>
      <c r="Q3725" s="469" t="inlineStr">
        <is>
          <t>NILU and geodata.no</t>
        </is>
      </c>
      <c r="R3725" s="469" t="inlineStr">
        <is>
          <t>ok</t>
        </is>
      </c>
      <c r="S3725" s="469" t="inlineStr">
        <is>
          <t xml:space="preserve"> text </t>
        </is>
      </c>
      <c r="T3725" s="426" t="inlineStr">
        <is>
          <t>Norway</t>
        </is>
      </c>
      <c r="U3725" s="465" t="inlineStr">
        <is>
          <t xml:space="preserve"> - </t>
        </is>
      </c>
      <c r="V3725" s="465" t="n">
        <v>0.04</v>
      </c>
    </row>
    <row r="3726" ht="16" customHeight="1">
      <c r="B3726" s="5" t="inlineStr">
        <is>
          <t>AT.AT-FS.OL</t>
        </is>
      </c>
      <c r="C3726" s="5" t="inlineStr">
        <is>
          <t>AT.AT-FS.OL-N2 fixation-N2</t>
        </is>
      </c>
      <c r="D3726" s="5" t="inlineStr">
        <is>
          <t>AT</t>
        </is>
      </c>
      <c r="E3726" s="5" t="inlineStr">
        <is>
          <t>AT</t>
        </is>
      </c>
      <c r="F3726" s="5">
        <f>VLOOKUP(E3726,'5.a Definitions'!E:F,2,FALSE)</f>
        <v/>
      </c>
      <c r="G3726" s="5" t="inlineStr">
        <is>
          <t>FS</t>
        </is>
      </c>
      <c r="H3726" s="5" t="inlineStr">
        <is>
          <t>OL</t>
        </is>
      </c>
      <c r="I3726" s="5">
        <f>VLOOKUP(H3726,'5.a Definitions'!E:F,2,FALSE)</f>
        <v/>
      </c>
      <c r="J3726" s="465" t="inlineStr">
        <is>
          <t xml:space="preserve"> N2 fixation </t>
        </is>
      </c>
      <c r="K3726" s="465" t="inlineStr">
        <is>
          <t xml:space="preserve"> N2 fixation other land </t>
        </is>
      </c>
      <c r="L3726" s="465" t="inlineStr">
        <is>
          <t xml:space="preserve"> inert </t>
        </is>
      </c>
      <c r="M3726" s="465" t="inlineStr">
        <is>
          <t xml:space="preserve"> N2 </t>
        </is>
      </c>
      <c r="N3726" s="466" t="n">
        <v>23.228884</v>
      </c>
      <c r="O3726" s="467" t="n">
        <v>0.8373855850737826</v>
      </c>
      <c r="P3726" s="468" t="n">
        <v>1999</v>
      </c>
      <c r="Q3726" s="469" t="inlineStr">
        <is>
          <t>CORINE land cover inventory and Reddy &amp; DeLaune (2008)</t>
        </is>
      </c>
      <c r="R3726" s="469" t="inlineStr">
        <is>
          <t>ok</t>
        </is>
      </c>
      <c r="S3726" s="469" t="inlineStr">
        <is>
          <t xml:space="preserve"> text </t>
        </is>
      </c>
      <c r="T3726" s="426" t="inlineStr">
        <is>
          <t>Norway</t>
        </is>
      </c>
      <c r="U3726" s="465" t="inlineStr">
        <is>
          <t xml:space="preserve"> - </t>
        </is>
      </c>
      <c r="V3726" s="465" t="n">
        <v>0.04</v>
      </c>
    </row>
    <row r="3727" ht="16" customHeight="1">
      <c r="B3727" s="5" t="inlineStr">
        <is>
          <t>AT.AT-HS.HS</t>
        </is>
      </c>
      <c r="C3727" s="5" t="inlineStr">
        <is>
          <t>AT.AT-HS.HS-Deposition-OXN</t>
        </is>
      </c>
      <c r="D3727" s="5" t="inlineStr">
        <is>
          <t>AT</t>
        </is>
      </c>
      <c r="E3727" s="5" t="inlineStr">
        <is>
          <t>AT</t>
        </is>
      </c>
      <c r="F3727" s="5">
        <f>VLOOKUP(E3727,'5.a Definitions'!E:F,2,FALSE)</f>
        <v/>
      </c>
      <c r="G3727" s="5" t="inlineStr">
        <is>
          <t>HS</t>
        </is>
      </c>
      <c r="H3727" s="5" t="inlineStr">
        <is>
          <t>HS</t>
        </is>
      </c>
      <c r="I3727" s="5">
        <f>VLOOKUP(H3727,'5.a Definitions'!E:F,2,FALSE)</f>
        <v/>
      </c>
      <c r="J3727" s="465" t="inlineStr">
        <is>
          <t xml:space="preserve"> Deposition </t>
        </is>
      </c>
      <c r="K3727" s="465" t="inlineStr">
        <is>
          <t xml:space="preserve"> deposition to settlements </t>
        </is>
      </c>
      <c r="L3727" s="465" t="inlineStr">
        <is>
          <t xml:space="preserve"> reactive </t>
        </is>
      </c>
      <c r="M3727" s="465" t="inlineStr">
        <is>
          <t xml:space="preserve"> OXN </t>
        </is>
      </c>
      <c r="N3727" s="466" t="n">
        <v>2.027976193613301</v>
      </c>
      <c r="O3727" s="467" t="n">
        <v>0.3766115071511002</v>
      </c>
      <c r="P3727" s="468" t="n">
        <v>1999</v>
      </c>
      <c r="Q3727" s="469" t="inlineStr">
        <is>
          <t>NILU and geodata.no</t>
        </is>
      </c>
      <c r="R3727" s="469" t="inlineStr">
        <is>
          <t>ok</t>
        </is>
      </c>
      <c r="S3727" s="469" t="inlineStr">
        <is>
          <t xml:space="preserve"> text </t>
        </is>
      </c>
      <c r="T3727" s="426" t="inlineStr">
        <is>
          <t>Norway</t>
        </is>
      </c>
      <c r="U3727" s="465" t="inlineStr">
        <is>
          <t xml:space="preserve"> - </t>
        </is>
      </c>
      <c r="V3727" s="465" t="n">
        <v>0.04</v>
      </c>
    </row>
    <row r="3728" ht="16" customHeight="1">
      <c r="B3728" s="5" t="inlineStr">
        <is>
          <t>AT.AT-HS.HS</t>
        </is>
      </c>
      <c r="C3728" s="5" t="inlineStr">
        <is>
          <t>AT.AT-HS.HS-Deposition-RDN</t>
        </is>
      </c>
      <c r="D3728" s="5" t="inlineStr">
        <is>
          <t>AT</t>
        </is>
      </c>
      <c r="E3728" s="5" t="inlineStr">
        <is>
          <t>AT</t>
        </is>
      </c>
      <c r="F3728" s="5">
        <f>VLOOKUP(E3728,'5.a Definitions'!E:F,2,FALSE)</f>
        <v/>
      </c>
      <c r="G3728" s="5" t="inlineStr">
        <is>
          <t>HS</t>
        </is>
      </c>
      <c r="H3728" s="5" t="inlineStr">
        <is>
          <t>HS</t>
        </is>
      </c>
      <c r="I3728" s="5">
        <f>VLOOKUP(H3728,'5.a Definitions'!E:F,2,FALSE)</f>
        <v/>
      </c>
      <c r="J3728" s="465" t="inlineStr">
        <is>
          <t xml:space="preserve"> Deposition </t>
        </is>
      </c>
      <c r="K3728" s="465" t="inlineStr">
        <is>
          <t xml:space="preserve"> deposition to settlements </t>
        </is>
      </c>
      <c r="L3728" s="465" t="inlineStr">
        <is>
          <t xml:space="preserve"> reactive </t>
        </is>
      </c>
      <c r="M3728" s="465" t="inlineStr">
        <is>
          <t xml:space="preserve"> RDN </t>
        </is>
      </c>
      <c r="N3728" s="466" t="n">
        <v>1.806629401404077</v>
      </c>
      <c r="O3728" s="467" t="n">
        <v>0.3766115071511</v>
      </c>
      <c r="P3728" s="468" t="n">
        <v>1999</v>
      </c>
      <c r="Q3728" s="469" t="inlineStr">
        <is>
          <t>NILU and geodata.no</t>
        </is>
      </c>
      <c r="R3728" s="469" t="inlineStr">
        <is>
          <t>ok</t>
        </is>
      </c>
      <c r="S3728" s="469" t="inlineStr">
        <is>
          <t xml:space="preserve"> text </t>
        </is>
      </c>
      <c r="T3728" s="426" t="inlineStr">
        <is>
          <t>Norway</t>
        </is>
      </c>
      <c r="U3728" s="465" t="inlineStr">
        <is>
          <t xml:space="preserve"> - </t>
        </is>
      </c>
      <c r="V3728" s="465" t="n">
        <v>0.04</v>
      </c>
    </row>
    <row r="3729" ht="16" customHeight="1">
      <c r="B3729" s="5" t="inlineStr">
        <is>
          <t>AT.AT-HY.SW</t>
        </is>
      </c>
      <c r="C3729" s="5" t="inlineStr">
        <is>
          <t>AT.AT-HY.SW-Deposition-OXN</t>
        </is>
      </c>
      <c r="D3729" s="5" t="inlineStr">
        <is>
          <t>AT</t>
        </is>
      </c>
      <c r="E3729" s="5" t="inlineStr">
        <is>
          <t>AT</t>
        </is>
      </c>
      <c r="F3729" s="5">
        <f>VLOOKUP(E3729,'5.a Definitions'!E:F,2,FALSE)</f>
        <v/>
      </c>
      <c r="G3729" s="5" t="inlineStr">
        <is>
          <t>HY</t>
        </is>
      </c>
      <c r="H3729" s="5" t="inlineStr">
        <is>
          <t>SW</t>
        </is>
      </c>
      <c r="I3729" s="5">
        <f>VLOOKUP(H3729,'5.a Definitions'!E:F,2,FALSE)</f>
        <v/>
      </c>
      <c r="J3729" s="465" t="inlineStr">
        <is>
          <t xml:space="preserve"> Deposition </t>
        </is>
      </c>
      <c r="K3729" s="465" t="inlineStr">
        <is>
          <t xml:space="preserve"> deposition to surface water </t>
        </is>
      </c>
      <c r="L3729" s="465" t="inlineStr">
        <is>
          <t xml:space="preserve"> reactive </t>
        </is>
      </c>
      <c r="M3729" s="465" t="inlineStr">
        <is>
          <t xml:space="preserve"> OXN </t>
        </is>
      </c>
      <c r="N3729" s="466" t="n">
        <v>4.867198289090563</v>
      </c>
      <c r="O3729" s="467" t="n">
        <v>0.3766115071511002</v>
      </c>
      <c r="P3729" s="468" t="n">
        <v>1999</v>
      </c>
      <c r="Q3729" s="469" t="inlineStr">
        <is>
          <t>NILU and geodata.no</t>
        </is>
      </c>
      <c r="R3729" s="469" t="inlineStr">
        <is>
          <t>ok</t>
        </is>
      </c>
      <c r="S3729" s="469" t="inlineStr">
        <is>
          <t xml:space="preserve"> text </t>
        </is>
      </c>
      <c r="T3729" s="426" t="inlineStr">
        <is>
          <t>Norway</t>
        </is>
      </c>
      <c r="U3729" s="465" t="inlineStr">
        <is>
          <t xml:space="preserve"> - </t>
        </is>
      </c>
      <c r="V3729" s="465" t="n">
        <v>0.04</v>
      </c>
    </row>
    <row r="3730" ht="16" customHeight="1">
      <c r="B3730" s="5" t="inlineStr">
        <is>
          <t>AT.AT-HY.SW</t>
        </is>
      </c>
      <c r="C3730" s="5" t="inlineStr">
        <is>
          <t>AT.AT-HY.SW-Deposition-RDN</t>
        </is>
      </c>
      <c r="D3730" s="5" t="inlineStr">
        <is>
          <t>AT</t>
        </is>
      </c>
      <c r="E3730" s="5" t="inlineStr">
        <is>
          <t>AT</t>
        </is>
      </c>
      <c r="F3730" s="5">
        <f>VLOOKUP(E3730,'5.a Definitions'!E:F,2,FALSE)</f>
        <v/>
      </c>
      <c r="G3730" s="5" t="inlineStr">
        <is>
          <t>HY</t>
        </is>
      </c>
      <c r="H3730" s="5" t="inlineStr">
        <is>
          <t>SW</t>
        </is>
      </c>
      <c r="I3730" s="5">
        <f>VLOOKUP(H3730,'5.a Definitions'!E:F,2,FALSE)</f>
        <v/>
      </c>
      <c r="J3730" s="465" t="inlineStr">
        <is>
          <t xml:space="preserve"> Deposition </t>
        </is>
      </c>
      <c r="K3730" s="465" t="inlineStr">
        <is>
          <t xml:space="preserve"> deposition to surface water </t>
        </is>
      </c>
      <c r="L3730" s="465" t="inlineStr">
        <is>
          <t xml:space="preserve"> reactive </t>
        </is>
      </c>
      <c r="M3730" s="465" t="inlineStr">
        <is>
          <t xml:space="preserve"> RDN </t>
        </is>
      </c>
      <c r="N3730" s="466" t="n">
        <v>5.124443013915426</v>
      </c>
      <c r="O3730" s="467" t="n">
        <v>0.3766115071511001</v>
      </c>
      <c r="P3730" s="468" t="n">
        <v>1999</v>
      </c>
      <c r="Q3730" s="469" t="inlineStr">
        <is>
          <t>NILU and geodata.no</t>
        </is>
      </c>
      <c r="R3730" s="469" t="inlineStr">
        <is>
          <t>ok</t>
        </is>
      </c>
      <c r="S3730" s="469" t="inlineStr">
        <is>
          <t xml:space="preserve"> text </t>
        </is>
      </c>
      <c r="T3730" s="426" t="inlineStr">
        <is>
          <t>Norway</t>
        </is>
      </c>
      <c r="U3730" s="465" t="inlineStr">
        <is>
          <t xml:space="preserve"> - </t>
        </is>
      </c>
      <c r="V3730" s="465" t="n">
        <v>0.04</v>
      </c>
    </row>
    <row r="3731" ht="16" customHeight="1">
      <c r="B3731" s="5" t="inlineStr">
        <is>
          <t>AT.AT-HY.SW</t>
        </is>
      </c>
      <c r="C3731" s="5" t="inlineStr">
        <is>
          <t>AT.AT-HY.SW-N2 fixation-N2</t>
        </is>
      </c>
      <c r="D3731" s="5" t="inlineStr">
        <is>
          <t>AT</t>
        </is>
      </c>
      <c r="E3731" s="5" t="inlineStr">
        <is>
          <t>AT</t>
        </is>
      </c>
      <c r="F3731" s="5">
        <f>VLOOKUP(E3731,'5.a Definitions'!E:F,2,FALSE)</f>
        <v/>
      </c>
      <c r="G3731" s="5" t="inlineStr">
        <is>
          <t>HY</t>
        </is>
      </c>
      <c r="H3731" s="5" t="inlineStr">
        <is>
          <t>SW</t>
        </is>
      </c>
      <c r="I3731" s="5">
        <f>VLOOKUP(H3731,'5.a Definitions'!E:F,2,FALSE)</f>
        <v/>
      </c>
      <c r="J3731" s="465" t="inlineStr">
        <is>
          <t xml:space="preserve"> N2 fixation </t>
        </is>
      </c>
      <c r="K3731" s="465" t="inlineStr">
        <is>
          <t xml:space="preserve"> N2 fixation surface water </t>
        </is>
      </c>
      <c r="L3731" s="465" t="inlineStr">
        <is>
          <t xml:space="preserve"> inert </t>
        </is>
      </c>
      <c r="M3731" s="465" t="inlineStr">
        <is>
          <t xml:space="preserve"> N2 </t>
        </is>
      </c>
      <c r="N3731" s="466" t="n">
        <v>2.0457</v>
      </c>
      <c r="O3731" s="467" t="n">
        <v>8.962723886426243</v>
      </c>
      <c r="P3731" s="468" t="n">
        <v>1999</v>
      </c>
      <c r="Q3731" s="469" t="inlineStr">
        <is>
          <t>NIBIO and Reddy &amp; DeLaune (2008)</t>
        </is>
      </c>
      <c r="R3731" s="469" t="inlineStr">
        <is>
          <t>ok</t>
        </is>
      </c>
      <c r="S3731" s="469" t="inlineStr">
        <is>
          <t xml:space="preserve"> text </t>
        </is>
      </c>
      <c r="T3731" s="426" t="inlineStr">
        <is>
          <t>Norway</t>
        </is>
      </c>
      <c r="U3731" s="465" t="inlineStr">
        <is>
          <t xml:space="preserve"> - </t>
        </is>
      </c>
      <c r="V3731" s="465" t="n">
        <v>0.04</v>
      </c>
    </row>
    <row r="3732" ht="16" customHeight="1">
      <c r="B3732" s="5" t="inlineStr">
        <is>
          <t>AT.AT-RW.RW</t>
        </is>
      </c>
      <c r="C3732" s="5" t="inlineStr">
        <is>
          <t>AT.AT-RW.RW-Atmospheric outflow-RDN</t>
        </is>
      </c>
      <c r="D3732" s="5" t="inlineStr">
        <is>
          <t>AT</t>
        </is>
      </c>
      <c r="E3732" s="5" t="inlineStr">
        <is>
          <t>AT</t>
        </is>
      </c>
      <c r="F3732" s="5">
        <f>VLOOKUP(E3732,'5.a Definitions'!E:F,2,FALSE)</f>
        <v/>
      </c>
      <c r="G3732" s="5" t="inlineStr">
        <is>
          <t>RW</t>
        </is>
      </c>
      <c r="H3732" s="5" t="inlineStr">
        <is>
          <t>RW</t>
        </is>
      </c>
      <c r="I3732" s="5">
        <f>VLOOKUP(H3732,'5.a Definitions'!E:F,2,FALSE)</f>
        <v/>
      </c>
      <c r="J3732" s="465" t="inlineStr">
        <is>
          <t xml:space="preserve"> Atmospheric outflow </t>
        </is>
      </c>
      <c r="K3732" s="465" t="inlineStr">
        <is>
          <t xml:space="preserve"> atmospheric outflow </t>
        </is>
      </c>
      <c r="L3732" s="465" t="inlineStr">
        <is>
          <t xml:space="preserve"> reactive </t>
        </is>
      </c>
      <c r="M3732" s="465" t="inlineStr">
        <is>
          <t xml:space="preserve"> RDN </t>
        </is>
      </c>
      <c r="N3732" s="466" t="n">
        <v>10.59421685863337</v>
      </c>
      <c r="O3732" s="467" t="n">
        <v>0.4978678205152003</v>
      </c>
      <c r="P3732" s="468" t="n">
        <v>1999</v>
      </c>
      <c r="Q3732" s="469" t="inlineStr">
        <is>
          <t>EMEP SR tables</t>
        </is>
      </c>
      <c r="R3732" s="469" t="inlineStr">
        <is>
          <t>ok</t>
        </is>
      </c>
      <c r="S3732" s="469" t="inlineStr">
        <is>
          <t xml:space="preserve"> text </t>
        </is>
      </c>
      <c r="T3732" s="426" t="inlineStr">
        <is>
          <t>Norway</t>
        </is>
      </c>
      <c r="U3732" s="465" t="inlineStr">
        <is>
          <t xml:space="preserve"> - </t>
        </is>
      </c>
      <c r="V3732" s="465" t="n">
        <v>0.04</v>
      </c>
    </row>
    <row r="3733" ht="16" customHeight="1" thickBot="1">
      <c r="A3733" s="493" t="n"/>
      <c r="B3733" s="6" t="inlineStr">
        <is>
          <t>AT.AT-RW.RW</t>
        </is>
      </c>
      <c r="C3733" s="6" t="inlineStr">
        <is>
          <t>AT.AT-RW.RW-Atmospheric outflow-OXN</t>
        </is>
      </c>
      <c r="D3733" s="6" t="inlineStr">
        <is>
          <t>AT</t>
        </is>
      </c>
      <c r="E3733" s="6" t="inlineStr">
        <is>
          <t>AT</t>
        </is>
      </c>
      <c r="F3733" s="5">
        <f>VLOOKUP(E3733,'5.a Definitions'!E:F,2,FALSE)</f>
        <v/>
      </c>
      <c r="G3733" s="6" t="inlineStr">
        <is>
          <t>RW</t>
        </is>
      </c>
      <c r="H3733" s="6" t="inlineStr">
        <is>
          <t>RW</t>
        </is>
      </c>
      <c r="I3733" s="5">
        <f>VLOOKUP(H3733,'5.a Definitions'!E:F,2,FALSE)</f>
        <v/>
      </c>
      <c r="J3733" s="470" t="inlineStr">
        <is>
          <t xml:space="preserve"> Atmospheric outflow </t>
        </is>
      </c>
      <c r="K3733" s="470" t="inlineStr">
        <is>
          <t xml:space="preserve"> atmospheric outflow </t>
        </is>
      </c>
      <c r="L3733" s="470" t="inlineStr">
        <is>
          <t xml:space="preserve"> reactive </t>
        </is>
      </c>
      <c r="M3733" s="470" t="inlineStr">
        <is>
          <t xml:space="preserve"> OXN </t>
        </is>
      </c>
      <c r="N3733" s="466" t="n">
        <v>42.4313422146666</v>
      </c>
      <c r="O3733" s="471" t="n">
        <v>0.4978678205152003</v>
      </c>
      <c r="P3733" s="468" t="n">
        <v>1999</v>
      </c>
      <c r="Q3733" s="472" t="inlineStr">
        <is>
          <t>EMEP SR tables</t>
        </is>
      </c>
      <c r="R3733" s="469" t="inlineStr">
        <is>
          <t>ok</t>
        </is>
      </c>
      <c r="S3733" s="472" t="inlineStr">
        <is>
          <t xml:space="preserve"> text </t>
        </is>
      </c>
      <c r="T3733" s="426" t="inlineStr">
        <is>
          <t>Norway</t>
        </is>
      </c>
      <c r="U3733" s="470" t="inlineStr">
        <is>
          <t xml:space="preserve"> - </t>
        </is>
      </c>
      <c r="V3733" s="470" t="n">
        <v>0.04</v>
      </c>
    </row>
    <row r="3734" ht="16" customHeight="1">
      <c r="A3734" s="491" t="inlineStr">
        <is>
          <t>Hydrosphere</t>
        </is>
      </c>
      <c r="B3734" s="5" t="inlineStr">
        <is>
          <t>HY.CW-MP.FP</t>
        </is>
      </c>
      <c r="C3734" s="5" t="inlineStr">
        <is>
          <t>HY.CW-MP.FP-Fish (wild catch)-Nmix</t>
        </is>
      </c>
      <c r="D3734" s="5" t="inlineStr">
        <is>
          <t>HY</t>
        </is>
      </c>
      <c r="E3734" s="5" t="inlineStr">
        <is>
          <t>CW</t>
        </is>
      </c>
      <c r="F3734" s="5">
        <f>VLOOKUP(E3734,'5.a Definitions'!E:F,2,FALSE)</f>
        <v/>
      </c>
      <c r="G3734" s="5" t="inlineStr">
        <is>
          <t>MP</t>
        </is>
      </c>
      <c r="H3734" s="5" t="inlineStr">
        <is>
          <t>FP</t>
        </is>
      </c>
      <c r="I3734" s="5">
        <f>VLOOKUP(H3734,'5.a Definitions'!E:F,2,FALSE)</f>
        <v/>
      </c>
      <c r="J3734" s="465" t="inlineStr">
        <is>
          <t xml:space="preserve"> Fish (wild catch) </t>
        </is>
      </c>
      <c r="K3734" s="5" t="inlineStr">
        <is>
          <t>coastal water fish (wild catch)</t>
        </is>
      </c>
      <c r="L3734" s="465" t="inlineStr">
        <is>
          <t xml:space="preserve"> reactive </t>
        </is>
      </c>
      <c r="M3734" s="465" t="inlineStr">
        <is>
          <t xml:space="preserve"> Nmix </t>
        </is>
      </c>
      <c r="N3734" s="466" t="n">
        <v>71.624</v>
      </c>
      <c r="O3734" s="467" t="n">
        <v>0.1076752806627916</v>
      </c>
      <c r="P3734" s="468" t="n">
        <v>1999</v>
      </c>
      <c r="Q3734" s="469" t="inlineStr">
        <is>
          <t>Fiskeridirektoratet</t>
        </is>
      </c>
      <c r="R3734" s="469" t="inlineStr">
        <is>
          <t>ok</t>
        </is>
      </c>
      <c r="S3734" s="469" t="inlineStr">
        <is>
          <t xml:space="preserve"> text </t>
        </is>
      </c>
      <c r="T3734" s="426" t="inlineStr">
        <is>
          <t>Norway</t>
        </is>
      </c>
      <c r="U3734" s="5" t="inlineStr">
        <is>
          <t>useful output</t>
        </is>
      </c>
      <c r="V3734" s="465" t="n">
        <v>0.04</v>
      </c>
    </row>
    <row r="3735" ht="16" customHeight="1">
      <c r="B3735" s="5" t="inlineStr">
        <is>
          <t>HY.SW-AT.AT</t>
        </is>
      </c>
      <c r="C3735" s="5" t="inlineStr">
        <is>
          <t>HY.SW-AT.AT-Emissions-N2</t>
        </is>
      </c>
      <c r="D3735" s="5" t="inlineStr">
        <is>
          <t>HY</t>
        </is>
      </c>
      <c r="E3735" s="5" t="inlineStr">
        <is>
          <t>SW</t>
        </is>
      </c>
      <c r="F3735" s="5">
        <f>VLOOKUP(E3735,'5.a Definitions'!E:F,2,FALSE)</f>
        <v/>
      </c>
      <c r="G3735" s="5" t="inlineStr">
        <is>
          <t>AT</t>
        </is>
      </c>
      <c r="H3735" s="5" t="inlineStr">
        <is>
          <t>AT</t>
        </is>
      </c>
      <c r="I3735" s="5">
        <f>VLOOKUP(H3735,'5.a Definitions'!E:F,2,FALSE)</f>
        <v/>
      </c>
      <c r="J3735" s="465" t="inlineStr">
        <is>
          <t xml:space="preserve"> Emissions </t>
        </is>
      </c>
      <c r="K3735" s="465" t="inlineStr">
        <is>
          <t xml:space="preserve"> surface water emissions </t>
        </is>
      </c>
      <c r="L3735" s="465" t="inlineStr">
        <is>
          <t xml:space="preserve"> inert </t>
        </is>
      </c>
      <c r="M3735" s="465" t="inlineStr">
        <is>
          <t xml:space="preserve"> N2 </t>
        </is>
      </c>
      <c r="N3735" s="466" t="n">
        <v>12.19110916337108</v>
      </c>
      <c r="O3735" s="467" t="n">
        <v>0.6154516113493755</v>
      </c>
      <c r="P3735" s="468" t="n">
        <v>1999</v>
      </c>
      <c r="Q3735" s="469" t="inlineStr">
        <is>
          <t>Filled (extrapolated from 2013: inflow to coastal waters x TEOTIL3 retention ratio)</t>
        </is>
      </c>
      <c r="R3735" s="469" t="inlineStr">
        <is>
          <t>ok</t>
        </is>
      </c>
      <c r="S3735" s="469" t="inlineStr">
        <is>
          <t xml:space="preserve"> text </t>
        </is>
      </c>
      <c r="T3735" s="426" t="inlineStr">
        <is>
          <t>Norway</t>
        </is>
      </c>
      <c r="U3735" s="465" t="inlineStr">
        <is>
          <t xml:space="preserve"> N wasted </t>
        </is>
      </c>
      <c r="V3735" s="465" t="n">
        <v>0.04</v>
      </c>
    </row>
    <row r="3736" ht="16" customHeight="1">
      <c r="B3736" s="5" t="inlineStr">
        <is>
          <t>HY.SW-AT.AT</t>
        </is>
      </c>
      <c r="C3736" s="5" t="inlineStr">
        <is>
          <t>HY.SW-AT.AT-Emissions-N2O</t>
        </is>
      </c>
      <c r="D3736" s="5" t="inlineStr">
        <is>
          <t>HY</t>
        </is>
      </c>
      <c r="E3736" s="5" t="inlineStr">
        <is>
          <t>SW</t>
        </is>
      </c>
      <c r="F3736" s="5">
        <f>VLOOKUP(E3736,'5.a Definitions'!E:F,2,FALSE)</f>
        <v/>
      </c>
      <c r="G3736" s="5" t="inlineStr">
        <is>
          <t>AT</t>
        </is>
      </c>
      <c r="H3736" s="5" t="inlineStr">
        <is>
          <t>AT</t>
        </is>
      </c>
      <c r="I3736" s="5">
        <f>VLOOKUP(H3736,'5.a Definitions'!E:F,2,FALSE)</f>
        <v/>
      </c>
      <c r="J3736" s="465" t="inlineStr">
        <is>
          <t xml:space="preserve"> Emissions </t>
        </is>
      </c>
      <c r="K3736" s="465" t="inlineStr">
        <is>
          <t xml:space="preserve"> surface water emissions </t>
        </is>
      </c>
      <c r="L3736" s="465" t="inlineStr">
        <is>
          <t xml:space="preserve"> reactive </t>
        </is>
      </c>
      <c r="M3736" s="465" t="inlineStr">
        <is>
          <t xml:space="preserve"> N2O </t>
        </is>
      </c>
      <c r="N3736" s="466" t="n">
        <v>0.1231425168017281</v>
      </c>
      <c r="O3736" s="467" t="n">
        <v>10.84974085543911</v>
      </c>
      <c r="P3736" s="468" t="n">
        <v>1999</v>
      </c>
      <c r="Q3736" s="469" t="inlineStr">
        <is>
          <t>Filled (extrapolated from 2013: inflow to coastal waters x TEOTIL3 retention ratio)</t>
        </is>
      </c>
      <c r="R3736" s="469" t="inlineStr">
        <is>
          <t>ok</t>
        </is>
      </c>
      <c r="S3736" s="469" t="inlineStr">
        <is>
          <t xml:space="preserve"> text </t>
        </is>
      </c>
      <c r="T3736" s="426" t="inlineStr">
        <is>
          <t>Norway</t>
        </is>
      </c>
      <c r="U3736" s="465" t="inlineStr">
        <is>
          <t xml:space="preserve"> N wasted </t>
        </is>
      </c>
      <c r="V3736" s="465" t="n">
        <v>0.04</v>
      </c>
    </row>
    <row r="3737" ht="16" customHeight="1">
      <c r="B3737" s="5" t="inlineStr">
        <is>
          <t>HY.SW-HY.CW</t>
        </is>
      </c>
      <c r="C3737" s="5" t="inlineStr">
        <is>
          <t>HY.SW-HY.CW-Inflow to coastal waters-Nmix</t>
        </is>
      </c>
      <c r="D3737" s="5" t="inlineStr">
        <is>
          <t>HY</t>
        </is>
      </c>
      <c r="E3737" s="5" t="inlineStr">
        <is>
          <t>SW</t>
        </is>
      </c>
      <c r="F3737" s="5">
        <f>VLOOKUP(E3737,'5.a Definitions'!E:F,2,FALSE)</f>
        <v/>
      </c>
      <c r="G3737" s="5" t="inlineStr">
        <is>
          <t>HY</t>
        </is>
      </c>
      <c r="H3737" s="5" t="inlineStr">
        <is>
          <t>CW</t>
        </is>
      </c>
      <c r="I3737" s="5">
        <f>VLOOKUP(H3737,'5.a Definitions'!E:F,2,FALSE)</f>
        <v/>
      </c>
      <c r="J3737" s="465" t="inlineStr">
        <is>
          <t xml:space="preserve"> Inflow to coastal waters </t>
        </is>
      </c>
      <c r="K3737" s="465" t="inlineStr">
        <is>
          <t xml:space="preserve"> inflow to coastal water </t>
        </is>
      </c>
      <c r="L3737" s="465" t="inlineStr">
        <is>
          <t xml:space="preserve"> reactive </t>
        </is>
      </c>
      <c r="M3737" s="465" t="inlineStr">
        <is>
          <t xml:space="preserve"> Nmix </t>
        </is>
      </c>
      <c r="N3737" s="466" t="n">
        <v>102.4058257102681</v>
      </c>
      <c r="O3737" s="467" t="n">
        <v>0.2151711003232078</v>
      </c>
      <c r="P3737" s="468" t="n">
        <v>1999</v>
      </c>
      <c r="Q3737" s="469" t="inlineStr">
        <is>
          <t>NIVA TEOTIL2, bias-corrected to TEOTIL3</t>
        </is>
      </c>
      <c r="R3737" s="469" t="inlineStr">
        <is>
          <t>ok</t>
        </is>
      </c>
      <c r="S3737" s="469" t="inlineStr">
        <is>
          <t xml:space="preserve"> text </t>
        </is>
      </c>
      <c r="T3737" s="426" t="inlineStr">
        <is>
          <t>Norway</t>
        </is>
      </c>
      <c r="U3737" s="465" t="inlineStr">
        <is>
          <t xml:space="preserve"> - </t>
        </is>
      </c>
      <c r="V3737" s="465" t="n">
        <v>0.04</v>
      </c>
    </row>
    <row r="3738" ht="16" customHeight="1">
      <c r="B3738" s="5" t="inlineStr">
        <is>
          <t>HY.CW-MP.FP</t>
        </is>
      </c>
      <c r="C3738" s="5" t="inlineStr">
        <is>
          <t>HY.CW-MP.FP-Shellfish-Nmix</t>
        </is>
      </c>
      <c r="D3738" s="5" t="inlineStr">
        <is>
          <t>HY</t>
        </is>
      </c>
      <c r="E3738" s="5" t="inlineStr">
        <is>
          <t>CW</t>
        </is>
      </c>
      <c r="F3738" s="5">
        <f>VLOOKUP(E3738,'5.a Definitions'!E:F,2,FALSE)</f>
        <v/>
      </c>
      <c r="G3738" s="5" t="inlineStr">
        <is>
          <t>MP</t>
        </is>
      </c>
      <c r="H3738" s="5" t="inlineStr">
        <is>
          <t>FP</t>
        </is>
      </c>
      <c r="I3738" s="5">
        <f>VLOOKUP(H3738,'5.a Definitions'!E:F,2,FALSE)</f>
        <v/>
      </c>
      <c r="J3738" s="465" t="inlineStr">
        <is>
          <t xml:space="preserve"> Shellfish </t>
        </is>
      </c>
      <c r="K3738" s="465" t="inlineStr">
        <is>
          <t xml:space="preserve"> coastal water shellfish </t>
        </is>
      </c>
      <c r="L3738" s="465" t="inlineStr">
        <is>
          <t xml:space="preserve"> reactive </t>
        </is>
      </c>
      <c r="M3738" s="465" t="inlineStr">
        <is>
          <t xml:space="preserve"> Nmix </t>
        </is>
      </c>
      <c r="N3738" s="466" t="n">
        <v>2.262</v>
      </c>
      <c r="O3738" s="467" t="n">
        <v>0.145930984827377</v>
      </c>
      <c r="P3738" s="468" t="n">
        <v>1999</v>
      </c>
      <c r="Q3738" s="469" t="inlineStr">
        <is>
          <t>Fiskeridirektoratet</t>
        </is>
      </c>
      <c r="R3738" s="469" t="inlineStr">
        <is>
          <t>ok</t>
        </is>
      </c>
      <c r="S3738" s="469" t="inlineStr">
        <is>
          <t xml:space="preserve"> text </t>
        </is>
      </c>
      <c r="T3738" s="426" t="inlineStr">
        <is>
          <t>Norway</t>
        </is>
      </c>
      <c r="U3738" s="5" t="inlineStr">
        <is>
          <t>useful output</t>
        </is>
      </c>
      <c r="V3738" s="465" t="n">
        <v>0.04</v>
      </c>
    </row>
    <row r="3739" ht="16" customHeight="1">
      <c r="B3739" s="5" t="inlineStr">
        <is>
          <t>HY.AC-MP.FP</t>
        </is>
      </c>
      <c r="C3739" s="5" t="inlineStr">
        <is>
          <t>HY.AC-MP.FP-Coastal fish and seafood-Nmix</t>
        </is>
      </c>
      <c r="D3739" s="5" t="inlineStr">
        <is>
          <t>HY</t>
        </is>
      </c>
      <c r="E3739" s="5" t="inlineStr">
        <is>
          <t>AC</t>
        </is>
      </c>
      <c r="F3739" s="5">
        <f>VLOOKUP(E3739,'5.a Definitions'!E:F,2,FALSE)</f>
        <v/>
      </c>
      <c r="G3739" s="5" t="inlineStr">
        <is>
          <t>MP</t>
        </is>
      </c>
      <c r="H3739" s="5" t="inlineStr">
        <is>
          <t>FP</t>
        </is>
      </c>
      <c r="I3739" s="5">
        <f>VLOOKUP(H3739,'5.a Definitions'!E:F,2,FALSE)</f>
        <v/>
      </c>
      <c r="J3739" s="465" t="inlineStr">
        <is>
          <t xml:space="preserve"> Coastal fish and seafood </t>
        </is>
      </c>
      <c r="K3739" s="465" t="inlineStr">
        <is>
          <t xml:space="preserve"> aquaculture coastal fish and seafood </t>
        </is>
      </c>
      <c r="L3739" s="465" t="inlineStr">
        <is>
          <t xml:space="preserve"> reactive </t>
        </is>
      </c>
      <c r="M3739" s="465" t="inlineStr">
        <is>
          <t xml:space="preserve"> Nmix </t>
        </is>
      </c>
      <c r="N3739" s="466" t="n">
        <v>13.65991264375585</v>
      </c>
      <c r="O3739" s="467" t="n">
        <v>0.1241225133032665</v>
      </c>
      <c r="P3739" s="468" t="n">
        <v>1999</v>
      </c>
      <c r="Q3739" s="469" t="inlineStr">
        <is>
          <t>Fiskeridirektoratet; dead and discarded fish filled (extrapolated from 2007 as a share of harvest)</t>
        </is>
      </c>
      <c r="R3739" s="469" t="inlineStr">
        <is>
          <t>ok</t>
        </is>
      </c>
      <c r="S3739" s="469" t="inlineStr">
        <is>
          <t xml:space="preserve"> text </t>
        </is>
      </c>
      <c r="T3739" s="426" t="inlineStr">
        <is>
          <t>Norway</t>
        </is>
      </c>
      <c r="U3739" s="5" t="inlineStr">
        <is>
          <t>useful output</t>
        </is>
      </c>
      <c r="V3739" s="465" t="n">
        <v>0.04</v>
      </c>
    </row>
    <row r="3740" ht="16" customHeight="1">
      <c r="B3740" s="5" t="inlineStr">
        <is>
          <t>HY.AC-MP.FP</t>
        </is>
      </c>
      <c r="C3740" s="5" t="inlineStr">
        <is>
          <t>HY.AC-MP.FP-Freshwater fish and seafood-Nmix</t>
        </is>
      </c>
      <c r="D3740" s="5" t="inlineStr">
        <is>
          <t>HY</t>
        </is>
      </c>
      <c r="E3740" s="5" t="inlineStr">
        <is>
          <t>AC</t>
        </is>
      </c>
      <c r="F3740" s="5">
        <f>VLOOKUP(E3740,'5.a Definitions'!E:F,2,FALSE)</f>
        <v/>
      </c>
      <c r="G3740" s="5" t="inlineStr">
        <is>
          <t>MP</t>
        </is>
      </c>
      <c r="H3740" s="5" t="inlineStr">
        <is>
          <t>FP</t>
        </is>
      </c>
      <c r="I3740" s="5">
        <f>VLOOKUP(H3740,'5.a Definitions'!E:F,2,FALSE)</f>
        <v/>
      </c>
      <c r="J3740" s="465" t="inlineStr">
        <is>
          <t xml:space="preserve"> Freshwater fish and seafood </t>
        </is>
      </c>
      <c r="K3740" s="465" t="inlineStr">
        <is>
          <t xml:space="preserve"> aquaculture freshwater fish and seafood </t>
        </is>
      </c>
      <c r="L3740" s="465" t="inlineStr">
        <is>
          <t xml:space="preserve"> reactive </t>
        </is>
      </c>
      <c r="M3740" s="465" t="inlineStr">
        <is>
          <t xml:space="preserve"> Nmix </t>
        </is>
      </c>
      <c r="N3740" s="466" t="n">
        <v>0</v>
      </c>
      <c r="O3740" s="467" t="n">
        <v>20</v>
      </c>
      <c r="P3740" s="468" t="n">
        <v>1999</v>
      </c>
      <c r="Q3740" s="469" t="inlineStr">
        <is>
          <t>no production</t>
        </is>
      </c>
      <c r="R3740" s="469" t="inlineStr">
        <is>
          <t>ok</t>
        </is>
      </c>
      <c r="S3740" s="469" t="inlineStr">
        <is>
          <t xml:space="preserve"> text </t>
        </is>
      </c>
      <c r="T3740" s="426" t="inlineStr">
        <is>
          <t>Norway</t>
        </is>
      </c>
      <c r="U3740" s="5" t="inlineStr">
        <is>
          <t>useful output</t>
        </is>
      </c>
      <c r="V3740" s="465" t="n">
        <v>0.04</v>
      </c>
    </row>
    <row r="3741" ht="16" customHeight="1">
      <c r="B3741" s="5" t="inlineStr">
        <is>
          <t>HY.AC-HY.CW</t>
        </is>
      </c>
      <c r="C3741" s="5" t="inlineStr">
        <is>
          <t>HY.AC-HY.CW-Waste feed-Nmix</t>
        </is>
      </c>
      <c r="D3741" s="5" t="inlineStr">
        <is>
          <t>HY</t>
        </is>
      </c>
      <c r="E3741" s="5" t="inlineStr">
        <is>
          <t>AC</t>
        </is>
      </c>
      <c r="F3741" s="5">
        <f>VLOOKUP(E3741,'5.a Definitions'!E:F,2,FALSE)</f>
        <v/>
      </c>
      <c r="G3741" s="5" t="inlineStr">
        <is>
          <t>HY</t>
        </is>
      </c>
      <c r="H3741" s="5" t="inlineStr">
        <is>
          <t>CW</t>
        </is>
      </c>
      <c r="I3741" s="5">
        <f>VLOOKUP(H3741,'5.a Definitions'!E:F,2,FALSE)</f>
        <v/>
      </c>
      <c r="J3741" s="465" t="inlineStr">
        <is>
          <t xml:space="preserve"> Waste feed </t>
        </is>
      </c>
      <c r="K3741" s="465" t="inlineStr">
        <is>
          <t xml:space="preserve"> waste feed to coastal water </t>
        </is>
      </c>
      <c r="L3741" s="465" t="inlineStr">
        <is>
          <t xml:space="preserve"> reactive </t>
        </is>
      </c>
      <c r="M3741" s="465" t="inlineStr">
        <is>
          <t xml:space="preserve"> Nmix </t>
        </is>
      </c>
      <c r="N3741" s="466" t="n">
        <v>7.658336598930482</v>
      </c>
      <c r="O3741" s="467" t="n">
        <v>0.5798771859433732</v>
      </c>
      <c r="P3741" s="468" t="n">
        <v>1999</v>
      </c>
      <c r="Q3741" s="469" t="inlineStr">
        <is>
          <t>Mass balance</t>
        </is>
      </c>
      <c r="R3741" s="469" t="inlineStr">
        <is>
          <t>ok</t>
        </is>
      </c>
      <c r="S3741" s="469" t="inlineStr">
        <is>
          <t xml:space="preserve"> text </t>
        </is>
      </c>
      <c r="T3741" s="426" t="inlineStr">
        <is>
          <t>Norway</t>
        </is>
      </c>
      <c r="U3741" s="465" t="inlineStr">
        <is>
          <t xml:space="preserve"> N wasted </t>
        </is>
      </c>
      <c r="V3741" s="465" t="n">
        <v>0.04</v>
      </c>
    </row>
    <row r="3742" ht="16" customHeight="1">
      <c r="B3742" s="5" t="inlineStr">
        <is>
          <t>HY.AC-HY.CW</t>
        </is>
      </c>
      <c r="C3742" s="5" t="inlineStr">
        <is>
          <t>HY.AC-HY.CW-Excretia-Nmix</t>
        </is>
      </c>
      <c r="D3742" s="5" t="inlineStr">
        <is>
          <t>HY</t>
        </is>
      </c>
      <c r="E3742" s="5" t="inlineStr">
        <is>
          <t>AC</t>
        </is>
      </c>
      <c r="F3742" s="5">
        <f>VLOOKUP(E3742,'5.a Definitions'!E:F,2,FALSE)</f>
        <v/>
      </c>
      <c r="G3742" s="5" t="inlineStr">
        <is>
          <t>HY</t>
        </is>
      </c>
      <c r="H3742" s="5" t="inlineStr">
        <is>
          <t>CW</t>
        </is>
      </c>
      <c r="I3742" s="5">
        <f>VLOOKUP(H3742,'5.a Definitions'!E:F,2,FALSE)</f>
        <v/>
      </c>
      <c r="J3742" s="465" t="inlineStr">
        <is>
          <t xml:space="preserve"> Excretia </t>
        </is>
      </c>
      <c r="K3742" s="465" t="inlineStr">
        <is>
          <t xml:space="preserve"> excretia to coastal water </t>
        </is>
      </c>
      <c r="L3742" s="465" t="inlineStr">
        <is>
          <t xml:space="preserve"> reactive </t>
        </is>
      </c>
      <c r="M3742" s="465" t="inlineStr">
        <is>
          <t xml:space="preserve"> Nmix </t>
        </is>
      </c>
      <c r="N3742" s="466" t="n">
        <v>22.31899633526513</v>
      </c>
      <c r="O3742" s="467" t="n">
        <v>0.1781150802088085</v>
      </c>
      <c r="P3742" s="468" t="n">
        <v>1999</v>
      </c>
      <c r="Q3742" s="469" t="inlineStr">
        <is>
          <t>Mass balance</t>
        </is>
      </c>
      <c r="R3742" s="469" t="inlineStr">
        <is>
          <t>ok</t>
        </is>
      </c>
      <c r="S3742" s="469" t="inlineStr">
        <is>
          <t xml:space="preserve"> text </t>
        </is>
      </c>
      <c r="T3742" s="426" t="inlineStr">
        <is>
          <t>Norway</t>
        </is>
      </c>
      <c r="U3742" s="465" t="inlineStr">
        <is>
          <t xml:space="preserve"> N wasted </t>
        </is>
      </c>
      <c r="V3742" s="465" t="n">
        <v>0.04</v>
      </c>
    </row>
    <row r="3743" ht="16" customHeight="1">
      <c r="A3743" s="490" t="inlineStr">
        <is>
          <t xml:space="preserve"> Rest of the world </t>
        </is>
      </c>
      <c r="B3743" s="5" t="inlineStr">
        <is>
          <t>RW.RW-EF.EC</t>
        </is>
      </c>
      <c r="C3743" s="5" t="inlineStr">
        <is>
          <t>RW.RW-EF.EC-Fuel import-Nmix</t>
        </is>
      </c>
      <c r="D3743" s="5" t="inlineStr">
        <is>
          <t>RW</t>
        </is>
      </c>
      <c r="E3743" s="5" t="inlineStr">
        <is>
          <t>RW</t>
        </is>
      </c>
      <c r="F3743" s="5">
        <f>VLOOKUP(E3743,'5.a Definitions'!E:F,2,FALSE)</f>
        <v/>
      </c>
      <c r="G3743" s="5" t="inlineStr">
        <is>
          <t>EF</t>
        </is>
      </c>
      <c r="H3743" s="5" t="inlineStr">
        <is>
          <t>EC</t>
        </is>
      </c>
      <c r="I3743" s="5">
        <f>VLOOKUP(H3743,'5.a Definitions'!E:F,2,FALSE)</f>
        <v/>
      </c>
      <c r="J3743" s="465" t="inlineStr">
        <is>
          <t xml:space="preserve"> Fuel import </t>
        </is>
      </c>
      <c r="K3743" s="465" t="inlineStr">
        <is>
          <t xml:space="preserve"> fuel import </t>
        </is>
      </c>
      <c r="L3743" s="465" t="inlineStr">
        <is>
          <t xml:space="preserve"> reactive </t>
        </is>
      </c>
      <c r="M3743" s="465" t="inlineStr">
        <is>
          <t xml:space="preserve"> Nmix </t>
        </is>
      </c>
      <c r="N3743" s="466" t="n">
        <v>29.847245972433</v>
      </c>
      <c r="O3743" s="467" t="n">
        <v>0.6030439498164257</v>
      </c>
      <c r="P3743" s="468" t="n">
        <v>1999</v>
      </c>
      <c r="Q3743" s="469" t="inlineStr">
        <is>
          <t>SSB tab 08801</t>
        </is>
      </c>
      <c r="R3743" s="469" t="inlineStr">
        <is>
          <t>ok</t>
        </is>
      </c>
      <c r="S3743" s="469" t="inlineStr">
        <is>
          <t xml:space="preserve"> text </t>
        </is>
      </c>
      <c r="T3743" s="426" t="inlineStr">
        <is>
          <t>Norway</t>
        </is>
      </c>
      <c r="U3743" s="5" t="inlineStr">
        <is>
          <t>import</t>
        </is>
      </c>
      <c r="V3743" s="465" t="n">
        <v>0.04</v>
      </c>
    </row>
    <row r="3744" ht="16" customHeight="1">
      <c r="B3744" s="5" t="inlineStr">
        <is>
          <t>RW.RW-EF.TR</t>
        </is>
      </c>
      <c r="C3744" s="5" t="inlineStr">
        <is>
          <t>RW.RW-EF.TR-Import of transport fuel-Nmix</t>
        </is>
      </c>
      <c r="D3744" s="5" t="inlineStr">
        <is>
          <t>RW</t>
        </is>
      </c>
      <c r="E3744" s="5" t="inlineStr">
        <is>
          <t>RW</t>
        </is>
      </c>
      <c r="F3744" s="5">
        <f>VLOOKUP(E3744,'5.a Definitions'!E:F,2,FALSE)</f>
        <v/>
      </c>
      <c r="G3744" s="5" t="inlineStr">
        <is>
          <t>EF</t>
        </is>
      </c>
      <c r="H3744" s="5" t="inlineStr">
        <is>
          <t>TR</t>
        </is>
      </c>
      <c r="I3744" s="5">
        <f>VLOOKUP(H3744,'5.a Definitions'!E:F,2,FALSE)</f>
        <v/>
      </c>
      <c r="J3744" s="465" t="inlineStr">
        <is>
          <t xml:space="preserve"> Import of transport fuel </t>
        </is>
      </c>
      <c r="K3744" s="465" t="inlineStr">
        <is>
          <t xml:space="preserve"> import of transport fuel </t>
        </is>
      </c>
      <c r="L3744" s="465" t="inlineStr">
        <is>
          <t xml:space="preserve"> reactive </t>
        </is>
      </c>
      <c r="M3744" s="465" t="inlineStr">
        <is>
          <t xml:space="preserve"> Nmix </t>
        </is>
      </c>
      <c r="N3744" s="466" t="n">
        <v>0.215784686</v>
      </c>
      <c r="O3744" s="467" t="n">
        <v>0.2286576038426996</v>
      </c>
      <c r="P3744" s="468" t="n">
        <v>1999</v>
      </c>
      <c r="Q3744" s="469" t="inlineStr">
        <is>
          <t>SSB tab 08801</t>
        </is>
      </c>
      <c r="R3744" s="469" t="inlineStr">
        <is>
          <t>ok</t>
        </is>
      </c>
      <c r="S3744" s="469" t="inlineStr">
        <is>
          <t xml:space="preserve"> text </t>
        </is>
      </c>
      <c r="T3744" s="426" t="inlineStr">
        <is>
          <t>Norway</t>
        </is>
      </c>
      <c r="U3744" s="5" t="inlineStr">
        <is>
          <t>import</t>
        </is>
      </c>
      <c r="V3744" s="465" t="n">
        <v>0.04</v>
      </c>
    </row>
    <row r="3745" ht="16" customHeight="1">
      <c r="B3745" s="5" t="inlineStr">
        <is>
          <t>RW.RW-MP.FP</t>
        </is>
      </c>
      <c r="C3745" s="5" t="inlineStr">
        <is>
          <t>RW.RW-MP.FP-Sea fish (landings)-Nmix</t>
        </is>
      </c>
      <c r="D3745" s="5" t="inlineStr">
        <is>
          <t>RW</t>
        </is>
      </c>
      <c r="E3745" s="5" t="inlineStr">
        <is>
          <t>RW</t>
        </is>
      </c>
      <c r="F3745" s="5">
        <f>VLOOKUP(E3745,'5.a Definitions'!E:F,2,FALSE)</f>
        <v/>
      </c>
      <c r="G3745" s="5" t="inlineStr">
        <is>
          <t>MP</t>
        </is>
      </c>
      <c r="H3745" s="5" t="inlineStr">
        <is>
          <t>FP</t>
        </is>
      </c>
      <c r="I3745" s="5">
        <f>VLOOKUP(H3745,'5.a Definitions'!E:F,2,FALSE)</f>
        <v/>
      </c>
      <c r="J3745" s="465" t="inlineStr">
        <is>
          <t xml:space="preserve"> Sea fish (landings) </t>
        </is>
      </c>
      <c r="K3745" s="465" t="inlineStr">
        <is>
          <t xml:space="preserve"> sea fish (landings) </t>
        </is>
      </c>
      <c r="L3745" s="465" t="inlineStr">
        <is>
          <t xml:space="preserve"> reactive </t>
        </is>
      </c>
      <c r="M3745" s="465" t="inlineStr">
        <is>
          <t xml:space="preserve"> Nmix </t>
        </is>
      </c>
      <c r="N3745" s="466" t="n">
        <v>0</v>
      </c>
      <c r="O3745" s="467" t="n">
        <v>20</v>
      </c>
      <c r="P3745" s="468" t="n">
        <v>1999</v>
      </c>
      <c r="Q3745" s="469" t="inlineStr">
        <is>
          <t>counted under Hydrosphere</t>
        </is>
      </c>
      <c r="R3745" s="469" t="inlineStr">
        <is>
          <t>ok</t>
        </is>
      </c>
      <c r="S3745" s="469" t="inlineStr">
        <is>
          <t xml:space="preserve"> text </t>
        </is>
      </c>
      <c r="T3745" s="426" t="inlineStr">
        <is>
          <t>Norway</t>
        </is>
      </c>
      <c r="U3745" s="5" t="inlineStr">
        <is>
          <t>import</t>
        </is>
      </c>
      <c r="V3745" s="465" t="n">
        <v>0.04</v>
      </c>
    </row>
    <row r="3746" ht="16" customHeight="1">
      <c r="B3746" s="5" t="inlineStr">
        <is>
          <t>RW.RW-MP.FP</t>
        </is>
      </c>
      <c r="C3746" s="5" t="inlineStr">
        <is>
          <t>RW.RW-MP.FP-Food import-Nmix</t>
        </is>
      </c>
      <c r="D3746" s="5" t="inlineStr">
        <is>
          <t>RW</t>
        </is>
      </c>
      <c r="E3746" s="5" t="inlineStr">
        <is>
          <t>RW</t>
        </is>
      </c>
      <c r="F3746" s="5">
        <f>VLOOKUP(E3746,'5.a Definitions'!E:F,2,FALSE)</f>
        <v/>
      </c>
      <c r="G3746" s="5" t="inlineStr">
        <is>
          <t>MP</t>
        </is>
      </c>
      <c r="H3746" s="5" t="inlineStr">
        <is>
          <t>FP</t>
        </is>
      </c>
      <c r="I3746" s="5">
        <f>VLOOKUP(H3746,'5.a Definitions'!E:F,2,FALSE)</f>
        <v/>
      </c>
      <c r="J3746" s="465" t="inlineStr">
        <is>
          <t xml:space="preserve"> Food import </t>
        </is>
      </c>
      <c r="K3746" s="465" t="inlineStr">
        <is>
          <t xml:space="preserve"> food and feed import </t>
        </is>
      </c>
      <c r="L3746" s="465" t="inlineStr">
        <is>
          <t xml:space="preserve"> reactive </t>
        </is>
      </c>
      <c r="M3746" s="465" t="inlineStr">
        <is>
          <t xml:space="preserve"> Nmix </t>
        </is>
      </c>
      <c r="N3746" s="466" t="n">
        <v>25.69780074599999</v>
      </c>
      <c r="O3746" s="467" t="n">
        <v>0.1050600253035223</v>
      </c>
      <c r="P3746" s="468" t="n">
        <v>1999</v>
      </c>
      <c r="Q3746" s="469" t="inlineStr">
        <is>
          <t>SSB tab 08801</t>
        </is>
      </c>
      <c r="R3746" s="469" t="inlineStr">
        <is>
          <t>ok</t>
        </is>
      </c>
      <c r="S3746" s="469" t="inlineStr">
        <is>
          <t xml:space="preserve"> text </t>
        </is>
      </c>
      <c r="T3746" s="426" t="inlineStr">
        <is>
          <t>Norway</t>
        </is>
      </c>
      <c r="U3746" s="5" t="inlineStr">
        <is>
          <t>import</t>
        </is>
      </c>
      <c r="V3746" s="465" t="n">
        <v>0.04</v>
      </c>
    </row>
    <row r="3747" ht="16" customHeight="1">
      <c r="B3747" s="5" t="inlineStr">
        <is>
          <t>RW.RW-MP.OP</t>
        </is>
      </c>
      <c r="C3747" s="5" t="inlineStr">
        <is>
          <t>RW.RW-MP.OP-Other goods import -Nmix</t>
        </is>
      </c>
      <c r="D3747" s="5" t="inlineStr">
        <is>
          <t>RW</t>
        </is>
      </c>
      <c r="E3747" s="5" t="inlineStr">
        <is>
          <t>RW</t>
        </is>
      </c>
      <c r="F3747" s="5">
        <f>VLOOKUP(E3747,'5.a Definitions'!E:F,2,FALSE)</f>
        <v/>
      </c>
      <c r="G3747" s="5" t="inlineStr">
        <is>
          <t>MP</t>
        </is>
      </c>
      <c r="H3747" s="5" t="inlineStr">
        <is>
          <t>OP</t>
        </is>
      </c>
      <c r="I3747" s="5">
        <f>VLOOKUP(H3747,'5.a Definitions'!E:F,2,FALSE)</f>
        <v/>
      </c>
      <c r="J3747" s="465" t="inlineStr">
        <is>
          <t xml:space="preserve"> Other goods import  </t>
        </is>
      </c>
      <c r="K3747" s="465" t="inlineStr">
        <is>
          <t xml:space="preserve"> other goods import </t>
        </is>
      </c>
      <c r="L3747" s="465" t="inlineStr">
        <is>
          <t xml:space="preserve"> reactive </t>
        </is>
      </c>
      <c r="M3747" s="465" t="inlineStr">
        <is>
          <t xml:space="preserve"> Nmix </t>
        </is>
      </c>
      <c r="N3747" s="466" t="n">
        <v>24.7756198674</v>
      </c>
      <c r="O3747" s="467" t="n">
        <v>0.07365837131895699</v>
      </c>
      <c r="P3747" s="468" t="n">
        <v>1999</v>
      </c>
      <c r="Q3747" s="469" t="inlineStr">
        <is>
          <t>SSB tab 08801</t>
        </is>
      </c>
      <c r="R3747" s="469" t="inlineStr">
        <is>
          <t>ok</t>
        </is>
      </c>
      <c r="S3747" s="469" t="inlineStr">
        <is>
          <t xml:space="preserve"> text </t>
        </is>
      </c>
      <c r="T3747" s="426" t="inlineStr">
        <is>
          <t>Norway</t>
        </is>
      </c>
      <c r="U3747" s="5" t="inlineStr">
        <is>
          <t>import</t>
        </is>
      </c>
      <c r="V3747" s="465" t="n">
        <v>0.04</v>
      </c>
    </row>
    <row r="3748" ht="16" customHeight="1">
      <c r="B3748" s="475" t="inlineStr">
        <is>
          <t>RW.RW-MP.OP</t>
        </is>
      </c>
      <c r="C3748" s="475" t="inlineStr">
        <is>
          <t>RW.RW-MP.OP-Ammonia import -Nmix</t>
        </is>
      </c>
      <c r="D3748" s="475" t="inlineStr">
        <is>
          <t>RW</t>
        </is>
      </c>
      <c r="E3748" s="475" t="inlineStr">
        <is>
          <t>RW</t>
        </is>
      </c>
      <c r="F3748" s="5">
        <f>VLOOKUP(E3748,'5.a Definitions'!E:F,2,FALSE)</f>
        <v/>
      </c>
      <c r="G3748" s="475" t="inlineStr">
        <is>
          <t>MP</t>
        </is>
      </c>
      <c r="H3748" s="475" t="inlineStr">
        <is>
          <t>OP</t>
        </is>
      </c>
      <c r="I3748" s="5">
        <f>VLOOKUP(H3748,'5.a Definitions'!E:F,2,FALSE)</f>
        <v/>
      </c>
      <c r="J3748" s="465" t="inlineStr">
        <is>
          <t>Ammonia import</t>
        </is>
      </c>
      <c r="K3748" s="465" t="inlineStr">
        <is>
          <t>ammonia import</t>
        </is>
      </c>
      <c r="L3748" s="465" t="inlineStr">
        <is>
          <t>reactive</t>
        </is>
      </c>
      <c r="M3748" s="465" t="inlineStr">
        <is>
          <t>Nmix</t>
        </is>
      </c>
      <c r="N3748" s="466" t="n">
        <v>473.8897343415</v>
      </c>
      <c r="O3748" s="467" t="n">
        <v>0.04916686778183086</v>
      </c>
      <c r="P3748" s="468" t="n">
        <v>1999</v>
      </c>
      <c r="Q3748" s="469" t="inlineStr">
        <is>
          <t>SSB tab 08801</t>
        </is>
      </c>
      <c r="R3748" s="469" t="inlineStr">
        <is>
          <t>ok</t>
        </is>
      </c>
      <c r="S3748" s="469" t="inlineStr">
        <is>
          <t>text</t>
        </is>
      </c>
      <c r="T3748" s="476" t="inlineStr">
        <is>
          <t>Norway</t>
        </is>
      </c>
      <c r="U3748" s="5" t="inlineStr">
        <is>
          <t>import</t>
        </is>
      </c>
      <c r="V3748" s="465">
        <f>(#REF!*#REF!)^2</f>
        <v/>
      </c>
    </row>
    <row r="3749" ht="16" customHeight="1">
      <c r="B3749" s="5" t="inlineStr">
        <is>
          <t>RW.RW-AG.MM</t>
        </is>
      </c>
      <c r="C3749" s="5" t="inlineStr">
        <is>
          <t>RW.RW-AG.MM-Animal feed import-Nmix</t>
        </is>
      </c>
      <c r="D3749" s="5" t="inlineStr">
        <is>
          <t>RW</t>
        </is>
      </c>
      <c r="E3749" s="5" t="inlineStr">
        <is>
          <t>RW</t>
        </is>
      </c>
      <c r="F3749" s="5">
        <f>VLOOKUP(E3749,'5.a Definitions'!E:F,2,FALSE)</f>
        <v/>
      </c>
      <c r="G3749" s="5" t="inlineStr">
        <is>
          <t>AG</t>
        </is>
      </c>
      <c r="H3749" s="5" t="inlineStr">
        <is>
          <t>MM</t>
        </is>
      </c>
      <c r="I3749" s="5">
        <f>VLOOKUP(H3749,'5.a Definitions'!E:F,2,FALSE)</f>
        <v/>
      </c>
      <c r="J3749" s="465" t="inlineStr">
        <is>
          <t xml:space="preserve"> Animal feed import </t>
        </is>
      </c>
      <c r="K3749" s="465" t="inlineStr">
        <is>
          <t xml:space="preserve"> animal feed import </t>
        </is>
      </c>
      <c r="L3749" s="465" t="inlineStr">
        <is>
          <t xml:space="preserve"> reactive </t>
        </is>
      </c>
      <c r="M3749" s="465" t="inlineStr">
        <is>
          <t xml:space="preserve"> Nmix </t>
        </is>
      </c>
      <c r="N3749" s="466" t="n">
        <v>22.20180677453171</v>
      </c>
      <c r="O3749" s="467" t="n">
        <v>0.5553654520872919</v>
      </c>
      <c r="P3749" s="468" t="n">
        <v>1999</v>
      </c>
      <c r="Q3749" s="469" t="inlineStr">
        <is>
          <t>NIBIO Totalkalkylen</t>
        </is>
      </c>
      <c r="R3749" s="469" t="inlineStr">
        <is>
          <t>ok</t>
        </is>
      </c>
      <c r="S3749" s="469" t="inlineStr">
        <is>
          <t xml:space="preserve"> text </t>
        </is>
      </c>
      <c r="T3749" s="426" t="inlineStr">
        <is>
          <t>Norway</t>
        </is>
      </c>
      <c r="U3749" s="5" t="inlineStr">
        <is>
          <t>import</t>
        </is>
      </c>
      <c r="V3749" s="465" t="n">
        <v>0.04</v>
      </c>
    </row>
    <row r="3750" ht="16" customHeight="1">
      <c r="B3750" s="5" t="inlineStr">
        <is>
          <t>RW.RW-AG.MM</t>
        </is>
      </c>
      <c r="C3750" s="5" t="inlineStr">
        <is>
          <t>RW.RW-AG.MM-Live animal import-Nmix</t>
        </is>
      </c>
      <c r="D3750" s="5" t="inlineStr">
        <is>
          <t>RW</t>
        </is>
      </c>
      <c r="E3750" s="5" t="inlineStr">
        <is>
          <t>RW</t>
        </is>
      </c>
      <c r="F3750" s="5">
        <f>VLOOKUP(E3750,'5.a Definitions'!E:F,2,FALSE)</f>
        <v/>
      </c>
      <c r="G3750" s="5" t="inlineStr">
        <is>
          <t>AG</t>
        </is>
      </c>
      <c r="H3750" s="5" t="inlineStr">
        <is>
          <t>MM</t>
        </is>
      </c>
      <c r="I3750" s="5">
        <f>VLOOKUP(H3750,'5.a Definitions'!E:F,2,FALSE)</f>
        <v/>
      </c>
      <c r="J3750" s="465" t="inlineStr">
        <is>
          <t xml:space="preserve"> Live animal import </t>
        </is>
      </c>
      <c r="K3750" s="465" t="inlineStr">
        <is>
          <t xml:space="preserve"> live animal import </t>
        </is>
      </c>
      <c r="L3750" s="465" t="inlineStr">
        <is>
          <t xml:space="preserve"> reactive </t>
        </is>
      </c>
      <c r="M3750" s="465" t="inlineStr">
        <is>
          <t xml:space="preserve"> Nmix </t>
        </is>
      </c>
      <c r="N3750" s="466" t="n">
        <v>0.0192271616</v>
      </c>
      <c r="O3750" s="467" t="n">
        <v>0.3963285078105389</v>
      </c>
      <c r="P3750" s="468" t="n">
        <v>1999</v>
      </c>
      <c r="Q3750" s="469" t="inlineStr">
        <is>
          <t>FAOSTAT</t>
        </is>
      </c>
      <c r="R3750" s="469" t="inlineStr">
        <is>
          <t>ok</t>
        </is>
      </c>
      <c r="S3750" s="469" t="inlineStr">
        <is>
          <t xml:space="preserve"> text </t>
        </is>
      </c>
      <c r="T3750" s="426" t="inlineStr">
        <is>
          <t>Norway</t>
        </is>
      </c>
      <c r="U3750" s="5" t="inlineStr">
        <is>
          <t>import</t>
        </is>
      </c>
      <c r="V3750" s="465" t="n">
        <v>0.04</v>
      </c>
    </row>
    <row r="3751" ht="16" customHeight="1">
      <c r="B3751" s="5" t="inlineStr">
        <is>
          <t>RW.RW-AG.SM</t>
        </is>
      </c>
      <c r="C3751" s="5" t="inlineStr">
        <is>
          <t>RW.RW-AG.SM-Mineral fertilizer import-Nmix</t>
        </is>
      </c>
      <c r="D3751" s="5" t="inlineStr">
        <is>
          <t>RW</t>
        </is>
      </c>
      <c r="E3751" s="5" t="inlineStr">
        <is>
          <t>RW</t>
        </is>
      </c>
      <c r="F3751" s="5">
        <f>VLOOKUP(E3751,'5.a Definitions'!E:F,2,FALSE)</f>
        <v/>
      </c>
      <c r="G3751" s="5" t="inlineStr">
        <is>
          <t>AG</t>
        </is>
      </c>
      <c r="H3751" s="5" t="inlineStr">
        <is>
          <t>SM</t>
        </is>
      </c>
      <c r="I3751" s="5">
        <f>VLOOKUP(H3751,'5.a Definitions'!E:F,2,FALSE)</f>
        <v/>
      </c>
      <c r="J3751" s="465" t="inlineStr">
        <is>
          <t xml:space="preserve"> Mineral fertilizer import </t>
        </is>
      </c>
      <c r="K3751" s="465" t="inlineStr">
        <is>
          <t xml:space="preserve"> mineral fertilizer import </t>
        </is>
      </c>
      <c r="L3751" s="465" t="inlineStr">
        <is>
          <t xml:space="preserve"> reactive </t>
        </is>
      </c>
      <c r="M3751" s="465" t="inlineStr">
        <is>
          <t xml:space="preserve"> Nmix </t>
        </is>
      </c>
      <c r="N3751" s="466" t="n">
        <v>14</v>
      </c>
      <c r="O3751" s="467" t="n">
        <v>0.3033769670044502</v>
      </c>
      <c r="P3751" s="468" t="n">
        <v>1999</v>
      </c>
      <c r="Q3751" s="469" t="inlineStr">
        <is>
          <t>FAOSTAT</t>
        </is>
      </c>
      <c r="R3751" s="469" t="inlineStr">
        <is>
          <t>ok</t>
        </is>
      </c>
      <c r="S3751" s="469" t="inlineStr">
        <is>
          <t xml:space="preserve"> text </t>
        </is>
      </c>
      <c r="T3751" s="426" t="inlineStr">
        <is>
          <t>Norway</t>
        </is>
      </c>
      <c r="U3751" s="5" t="inlineStr">
        <is>
          <t>import</t>
        </is>
      </c>
      <c r="V3751" s="465" t="n">
        <v>0.04</v>
      </c>
    </row>
    <row r="3752" ht="16" customHeight="1">
      <c r="B3752" s="5" t="inlineStr">
        <is>
          <t>RW.RW-PR.SO</t>
        </is>
      </c>
      <c r="C3752" s="5" t="inlineStr">
        <is>
          <t>RW.RW-PR.SO-Solid waste import-Nmix</t>
        </is>
      </c>
      <c r="D3752" s="5" t="inlineStr">
        <is>
          <t>RW</t>
        </is>
      </c>
      <c r="E3752" s="5" t="inlineStr">
        <is>
          <t>RW</t>
        </is>
      </c>
      <c r="F3752" s="5">
        <f>VLOOKUP(E3752,'5.a Definitions'!E:F,2,FALSE)</f>
        <v/>
      </c>
      <c r="G3752" s="5" t="inlineStr">
        <is>
          <t>PR</t>
        </is>
      </c>
      <c r="H3752" s="5" t="inlineStr">
        <is>
          <t>SO</t>
        </is>
      </c>
      <c r="I3752" s="5">
        <f>VLOOKUP(H3752,'5.a Definitions'!E:F,2,FALSE)</f>
        <v/>
      </c>
      <c r="J3752" s="465" t="inlineStr">
        <is>
          <t xml:space="preserve"> Solid waste import </t>
        </is>
      </c>
      <c r="K3752" s="465" t="inlineStr">
        <is>
          <t xml:space="preserve"> solid waste import </t>
        </is>
      </c>
      <c r="L3752" s="465" t="inlineStr">
        <is>
          <t xml:space="preserve"> reactive </t>
        </is>
      </c>
      <c r="M3752" s="465" t="inlineStr">
        <is>
          <t xml:space="preserve"> Nmix </t>
        </is>
      </c>
      <c r="N3752" s="466" t="n">
        <v>0.1377656936</v>
      </c>
      <c r="O3752" s="467" t="n">
        <v>0.1516780866733931</v>
      </c>
      <c r="P3752" s="468" t="n">
        <v>1999</v>
      </c>
      <c r="Q3752" s="469" t="inlineStr">
        <is>
          <t>SSB tab 08801</t>
        </is>
      </c>
      <c r="R3752" s="469" t="inlineStr">
        <is>
          <t>ok</t>
        </is>
      </c>
      <c r="S3752" s="469" t="inlineStr">
        <is>
          <t xml:space="preserve"> text </t>
        </is>
      </c>
      <c r="T3752" s="426" t="inlineStr">
        <is>
          <t>Norway</t>
        </is>
      </c>
      <c r="U3752" s="5" t="inlineStr">
        <is>
          <t>import</t>
        </is>
      </c>
      <c r="V3752" s="465" t="n">
        <v>0.04</v>
      </c>
    </row>
    <row r="3753" ht="16" customHeight="1">
      <c r="B3753" s="5" t="inlineStr">
        <is>
          <t>RW.RW-AT.AT</t>
        </is>
      </c>
      <c r="C3753" s="5" t="inlineStr">
        <is>
          <t>RW.RW-AT.AT-Atmospheric inflow-OXN</t>
        </is>
      </c>
      <c r="D3753" s="5" t="inlineStr">
        <is>
          <t>RW</t>
        </is>
      </c>
      <c r="E3753" s="5" t="inlineStr">
        <is>
          <t>RW</t>
        </is>
      </c>
      <c r="F3753" s="5">
        <f>VLOOKUP(E3753,'5.a Definitions'!E:F,2,FALSE)</f>
        <v/>
      </c>
      <c r="G3753" s="5" t="inlineStr">
        <is>
          <t>AT</t>
        </is>
      </c>
      <c r="H3753" s="5" t="inlineStr">
        <is>
          <t>AT</t>
        </is>
      </c>
      <c r="I3753" s="5">
        <f>VLOOKUP(H3753,'5.a Definitions'!E:F,2,FALSE)</f>
        <v/>
      </c>
      <c r="J3753" s="465" t="inlineStr">
        <is>
          <t xml:space="preserve"> Atmospheric inflow </t>
        </is>
      </c>
      <c r="K3753" s="465" t="inlineStr">
        <is>
          <t xml:space="preserve"> atmospheric inflow </t>
        </is>
      </c>
      <c r="L3753" s="465" t="inlineStr">
        <is>
          <t xml:space="preserve"> reactive </t>
        </is>
      </c>
      <c r="M3753" s="465" t="inlineStr">
        <is>
          <t xml:space="preserve"> OXN </t>
        </is>
      </c>
      <c r="N3753" s="466" t="n">
        <v>37.70011048505128</v>
      </c>
      <c r="O3753" s="467" t="n">
        <v>0.5066127297766915</v>
      </c>
      <c r="P3753" s="468" t="n">
        <v>1999</v>
      </c>
      <c r="Q3753" s="469" t="inlineStr">
        <is>
          <t>EMEP SR tables</t>
        </is>
      </c>
      <c r="R3753" s="469" t="inlineStr">
        <is>
          <t>ok</t>
        </is>
      </c>
      <c r="S3753" s="469" t="inlineStr">
        <is>
          <t xml:space="preserve"> text </t>
        </is>
      </c>
      <c r="T3753" s="426" t="inlineStr">
        <is>
          <t>Norway</t>
        </is>
      </c>
      <c r="U3753" s="5" t="inlineStr">
        <is>
          <t>import</t>
        </is>
      </c>
      <c r="V3753" s="465" t="n">
        <v>0.04</v>
      </c>
    </row>
    <row r="3754" ht="16" customHeight="1">
      <c r="B3754" s="5" t="inlineStr">
        <is>
          <t>RW.RW-AT.AT</t>
        </is>
      </c>
      <c r="C3754" s="5" t="inlineStr">
        <is>
          <t>RW.RW-AT.AT-Atmospheric inflow-RDN</t>
        </is>
      </c>
      <c r="D3754" s="5" t="inlineStr">
        <is>
          <t>RW</t>
        </is>
      </c>
      <c r="E3754" s="5" t="inlineStr">
        <is>
          <t>RW</t>
        </is>
      </c>
      <c r="F3754" s="5">
        <f>VLOOKUP(E3754,'5.a Definitions'!E:F,2,FALSE)</f>
        <v/>
      </c>
      <c r="G3754" s="5" t="inlineStr">
        <is>
          <t>AT</t>
        </is>
      </c>
      <c r="H3754" s="5" t="inlineStr">
        <is>
          <t>AT</t>
        </is>
      </c>
      <c r="I3754" s="5">
        <f>VLOOKUP(H3754,'5.a Definitions'!E:F,2,FALSE)</f>
        <v/>
      </c>
      <c r="J3754" s="465" t="inlineStr">
        <is>
          <t xml:space="preserve"> Atmospheric inflow </t>
        </is>
      </c>
      <c r="K3754" s="465" t="inlineStr">
        <is>
          <t xml:space="preserve"> atmospheric inflow </t>
        </is>
      </c>
      <c r="L3754" s="465" t="inlineStr">
        <is>
          <t xml:space="preserve"> reactive </t>
        </is>
      </c>
      <c r="M3754" s="465" t="inlineStr">
        <is>
          <t xml:space="preserve"> RDN </t>
        </is>
      </c>
      <c r="N3754" s="466" t="n">
        <v>18.51697376033587</v>
      </c>
      <c r="O3754" s="467" t="n">
        <v>0.5214950526679345</v>
      </c>
      <c r="P3754" s="468" t="n">
        <v>1999</v>
      </c>
      <c r="Q3754" s="469" t="inlineStr">
        <is>
          <t>EMEP SR tables</t>
        </is>
      </c>
      <c r="R3754" s="469" t="inlineStr">
        <is>
          <t>ok</t>
        </is>
      </c>
      <c r="S3754" s="469" t="inlineStr">
        <is>
          <t xml:space="preserve"> text </t>
        </is>
      </c>
      <c r="T3754" s="426" t="inlineStr">
        <is>
          <t>Norway</t>
        </is>
      </c>
      <c r="U3754" s="5" t="inlineStr">
        <is>
          <t>import</t>
        </is>
      </c>
      <c r="V3754" s="465" t="n">
        <v>0.04</v>
      </c>
    </row>
    <row r="3755" ht="16" customHeight="1">
      <c r="B3755" s="475" t="inlineStr">
        <is>
          <t>RW.RW-HY.AC</t>
        </is>
      </c>
      <c r="C3755" s="475" t="inlineStr">
        <is>
          <t>RW.RW-HY.AC-Aquaculture feed import-Nmix</t>
        </is>
      </c>
      <c r="D3755" s="475" t="inlineStr">
        <is>
          <t>RW</t>
        </is>
      </c>
      <c r="E3755" s="475" t="inlineStr">
        <is>
          <t>RW</t>
        </is>
      </c>
      <c r="F3755" s="5">
        <f>VLOOKUP(E3755,'5.a Definitions'!E:F,2,FALSE)</f>
        <v/>
      </c>
      <c r="G3755" s="475" t="inlineStr">
        <is>
          <t>HY</t>
        </is>
      </c>
      <c r="H3755" s="475" t="inlineStr">
        <is>
          <t>AC</t>
        </is>
      </c>
      <c r="I3755" s="5">
        <f>VLOOKUP(H3755,'5.a Definitions'!E:F,2,FALSE)</f>
        <v/>
      </c>
      <c r="J3755" s="465" t="inlineStr">
        <is>
          <t>Aquaculture feed import</t>
        </is>
      </c>
      <c r="K3755" s="465" t="inlineStr">
        <is>
          <t>aquaculture feed import</t>
        </is>
      </c>
      <c r="L3755" s="465" t="inlineStr">
        <is>
          <t>reactive</t>
        </is>
      </c>
      <c r="M3755" s="465" t="inlineStr">
        <is>
          <t>Nmix</t>
        </is>
      </c>
      <c r="N3755" s="466" t="n">
        <v>31.54100110374332</v>
      </c>
      <c r="O3755" s="467" t="n">
        <v>0.1917198267771663</v>
      </c>
      <c r="P3755" s="468" t="n">
        <v>1999</v>
      </c>
      <c r="Q3755" s="469" t="inlineStr">
        <is>
          <t>Fiskeridirektoratet</t>
        </is>
      </c>
      <c r="R3755" s="469" t="inlineStr">
        <is>
          <t>ok</t>
        </is>
      </c>
      <c r="S3755" s="469" t="inlineStr">
        <is>
          <t>text</t>
        </is>
      </c>
      <c r="T3755" s="476" t="inlineStr">
        <is>
          <t>Norway</t>
        </is>
      </c>
      <c r="U3755" s="5" t="inlineStr">
        <is>
          <t>import</t>
        </is>
      </c>
      <c r="V3755" s="465">
        <f>(#REF!*#REF!)^2</f>
        <v/>
      </c>
    </row>
    <row r="3756" ht="16" customHeight="1">
      <c r="A3756" s="483" t="inlineStr">
        <is>
          <t xml:space="preserve"> Energy and fuels </t>
        </is>
      </c>
      <c r="B3756" s="5" t="inlineStr">
        <is>
          <t>EF.EC-EF.IC</t>
        </is>
      </c>
      <c r="C3756" s="5" t="inlineStr">
        <is>
          <t>EF.EC-EF.IC-Fuel for industry-Nmix</t>
        </is>
      </c>
      <c r="D3756" s="5" t="inlineStr">
        <is>
          <t>EF</t>
        </is>
      </c>
      <c r="E3756" s="5" t="inlineStr">
        <is>
          <t>EC</t>
        </is>
      </c>
      <c r="F3756" s="5">
        <f>VLOOKUP(E3756,'5.a Definitions'!E:F,2,FALSE)</f>
        <v/>
      </c>
      <c r="G3756" s="5" t="inlineStr">
        <is>
          <t>EF</t>
        </is>
      </c>
      <c r="H3756" s="5" t="inlineStr">
        <is>
          <t>IC</t>
        </is>
      </c>
      <c r="I3756" s="5">
        <f>VLOOKUP(H3756,'5.a Definitions'!E:F,2,FALSE)</f>
        <v/>
      </c>
      <c r="J3756" s="465" t="inlineStr">
        <is>
          <t xml:space="preserve"> Fuel for industry </t>
        </is>
      </c>
      <c r="K3756" s="465" t="inlineStr">
        <is>
          <t xml:space="preserve"> fuel for industry </t>
        </is>
      </c>
      <c r="L3756" s="465" t="inlineStr">
        <is>
          <t xml:space="preserve"> reactive </t>
        </is>
      </c>
      <c r="M3756" s="465" t="inlineStr">
        <is>
          <t xml:space="preserve"> Nmix </t>
        </is>
      </c>
      <c r="N3756" s="466" t="n">
        <v>5.932511918595328</v>
      </c>
      <c r="O3756" s="467" t="n">
        <v>0.5437343158547079</v>
      </c>
      <c r="P3756" s="468" t="n">
        <v>1998</v>
      </c>
      <c r="Q3756" s="469" t="inlineStr">
        <is>
          <t>UNFCCC CRT</t>
        </is>
      </c>
      <c r="R3756" s="469" t="inlineStr">
        <is>
          <t>ok</t>
        </is>
      </c>
      <c r="S3756" s="469" t="inlineStr">
        <is>
          <t xml:space="preserve"> text </t>
        </is>
      </c>
      <c r="T3756" s="426" t="inlineStr">
        <is>
          <t>Norway</t>
        </is>
      </c>
      <c r="U3756" s="5" t="inlineStr">
        <is>
          <t>useful output</t>
        </is>
      </c>
      <c r="V3756" s="465" t="n">
        <v>0.04</v>
      </c>
    </row>
    <row r="3757" ht="16" customHeight="1">
      <c r="B3757" s="5" t="inlineStr">
        <is>
          <t>EF.EC-EF.TR</t>
        </is>
      </c>
      <c r="C3757" s="5" t="inlineStr">
        <is>
          <t>EF.EC-EF.TR-Fuel for transport-Nmix</t>
        </is>
      </c>
      <c r="D3757" s="5" t="inlineStr">
        <is>
          <t>EF</t>
        </is>
      </c>
      <c r="E3757" s="5" t="inlineStr">
        <is>
          <t>EC</t>
        </is>
      </c>
      <c r="F3757" s="5">
        <f>VLOOKUP(E3757,'5.a Definitions'!E:F,2,FALSE)</f>
        <v/>
      </c>
      <c r="G3757" s="5" t="inlineStr">
        <is>
          <t>EF</t>
        </is>
      </c>
      <c r="H3757" s="5" t="inlineStr">
        <is>
          <t>TR</t>
        </is>
      </c>
      <c r="I3757" s="5">
        <f>VLOOKUP(H3757,'5.a Definitions'!E:F,2,FALSE)</f>
        <v/>
      </c>
      <c r="J3757" s="465" t="inlineStr">
        <is>
          <t xml:space="preserve"> Fuel for transport </t>
        </is>
      </c>
      <c r="K3757" s="465" t="inlineStr">
        <is>
          <t xml:space="preserve"> fuel for transport </t>
        </is>
      </c>
      <c r="L3757" s="465" t="inlineStr">
        <is>
          <t xml:space="preserve"> reactive </t>
        </is>
      </c>
      <c r="M3757" s="465" t="inlineStr">
        <is>
          <t xml:space="preserve"> Nmix </t>
        </is>
      </c>
      <c r="N3757" s="466" t="n">
        <v>0.6190421462201277</v>
      </c>
      <c r="O3757" s="467" t="n">
        <v>0.3374965708141521</v>
      </c>
      <c r="P3757" s="468" t="n">
        <v>1998</v>
      </c>
      <c r="Q3757" s="469" t="inlineStr">
        <is>
          <t>UNFCCC CRT</t>
        </is>
      </c>
      <c r="R3757" s="469" t="inlineStr">
        <is>
          <t>ok</t>
        </is>
      </c>
      <c r="S3757" s="469" t="inlineStr">
        <is>
          <t xml:space="preserve"> text </t>
        </is>
      </c>
      <c r="T3757" s="426" t="inlineStr">
        <is>
          <t>Norway</t>
        </is>
      </c>
      <c r="U3757" s="5" t="inlineStr">
        <is>
          <t>useful output</t>
        </is>
      </c>
      <c r="V3757" s="465" t="n">
        <v>0.04</v>
      </c>
    </row>
    <row r="3758" ht="16" customHeight="1">
      <c r="B3758" s="5" t="inlineStr">
        <is>
          <t>EF.EC-EF.OE</t>
        </is>
      </c>
      <c r="C3758" s="5" t="inlineStr">
        <is>
          <t>EF.EC-EF.OE-Fuel for heating-Nmix</t>
        </is>
      </c>
      <c r="D3758" s="5" t="inlineStr">
        <is>
          <t>EF</t>
        </is>
      </c>
      <c r="E3758" s="5" t="inlineStr">
        <is>
          <t>EC</t>
        </is>
      </c>
      <c r="F3758" s="5">
        <f>VLOOKUP(E3758,'5.a Definitions'!E:F,2,FALSE)</f>
        <v/>
      </c>
      <c r="G3758" s="5" t="inlineStr">
        <is>
          <t>EF</t>
        </is>
      </c>
      <c r="H3758" s="5" t="inlineStr">
        <is>
          <t>OE</t>
        </is>
      </c>
      <c r="I3758" s="5">
        <f>VLOOKUP(H3758,'5.a Definitions'!E:F,2,FALSE)</f>
        <v/>
      </c>
      <c r="J3758" s="465" t="inlineStr">
        <is>
          <t xml:space="preserve"> Fuel for heating </t>
        </is>
      </c>
      <c r="K3758" s="465" t="inlineStr">
        <is>
          <t xml:space="preserve"> fuel for heating </t>
        </is>
      </c>
      <c r="L3758" s="465" t="inlineStr">
        <is>
          <t xml:space="preserve"> reactive </t>
        </is>
      </c>
      <c r="M3758" s="465" t="inlineStr">
        <is>
          <t xml:space="preserve"> Nmix </t>
        </is>
      </c>
      <c r="N3758" s="466" t="n">
        <v>0.5208224184364852</v>
      </c>
      <c r="O3758" s="467" t="n">
        <v>0.3083459880689127</v>
      </c>
      <c r="P3758" s="468" t="n">
        <v>1998</v>
      </c>
      <c r="Q3758" s="469" t="inlineStr">
        <is>
          <t>UNFCCC CRT</t>
        </is>
      </c>
      <c r="R3758" s="469" t="inlineStr">
        <is>
          <t>ok</t>
        </is>
      </c>
      <c r="S3758" s="469" t="inlineStr">
        <is>
          <t xml:space="preserve"> text </t>
        </is>
      </c>
      <c r="T3758" s="426" t="inlineStr">
        <is>
          <t>Norway</t>
        </is>
      </c>
      <c r="U3758" s="5" t="inlineStr">
        <is>
          <t>useful output</t>
        </is>
      </c>
      <c r="V3758" s="465" t="n">
        <v>0.04</v>
      </c>
    </row>
    <row r="3759" ht="16" customHeight="1">
      <c r="B3759" s="5" t="inlineStr">
        <is>
          <t>EF.EC-MP.OP</t>
        </is>
      </c>
      <c r="C3759" s="5" t="inlineStr">
        <is>
          <t>EF.EC-MP.OP-Fuel used as feedstock-Nmix</t>
        </is>
      </c>
      <c r="D3759" s="5" t="inlineStr">
        <is>
          <t>EF</t>
        </is>
      </c>
      <c r="E3759" s="5" t="inlineStr">
        <is>
          <t>EC</t>
        </is>
      </c>
      <c r="F3759" s="5">
        <f>VLOOKUP(E3759,'5.a Definitions'!E:F,2,FALSE)</f>
        <v/>
      </c>
      <c r="G3759" s="5" t="inlineStr">
        <is>
          <t>MP</t>
        </is>
      </c>
      <c r="H3759" s="5" t="inlineStr">
        <is>
          <t>OP</t>
        </is>
      </c>
      <c r="I3759" s="5">
        <f>VLOOKUP(H3759,'5.a Definitions'!E:F,2,FALSE)</f>
        <v/>
      </c>
      <c r="J3759" s="465" t="inlineStr">
        <is>
          <t xml:space="preserve"> Fuel used as feedstock </t>
        </is>
      </c>
      <c r="K3759" s="465" t="inlineStr">
        <is>
          <t xml:space="preserve"> fuel used as feedstock </t>
        </is>
      </c>
      <c r="L3759" s="465" t="inlineStr">
        <is>
          <t xml:space="preserve"> reactive </t>
        </is>
      </c>
      <c r="M3759" s="465" t="inlineStr">
        <is>
          <t xml:space="preserve"> Nmix </t>
        </is>
      </c>
      <c r="N3759" s="466" t="n">
        <v>2.628620655866214</v>
      </c>
      <c r="O3759" s="467" t="n">
        <v>0.7831749970375802</v>
      </c>
      <c r="P3759" s="468" t="n">
        <v>1998</v>
      </c>
      <c r="Q3759" s="469" t="inlineStr">
        <is>
          <t>SSB table 11561</t>
        </is>
      </c>
      <c r="R3759" s="469" t="inlineStr">
        <is>
          <t>ok</t>
        </is>
      </c>
      <c r="S3759" s="469" t="inlineStr">
        <is>
          <t xml:space="preserve"> text </t>
        </is>
      </c>
      <c r="T3759" s="426" t="inlineStr">
        <is>
          <t>Norway</t>
        </is>
      </c>
      <c r="U3759" s="5" t="inlineStr">
        <is>
          <t>useful output</t>
        </is>
      </c>
      <c r="V3759" s="465" t="n">
        <v>0.04</v>
      </c>
    </row>
    <row r="3760" ht="16" customHeight="1">
      <c r="B3760" s="5" t="inlineStr">
        <is>
          <t>EF.EC-AT.AT</t>
        </is>
      </c>
      <c r="C3760" s="5" t="inlineStr">
        <is>
          <t>EF.EC-AT.AT-Emissions-NH3</t>
        </is>
      </c>
      <c r="D3760" s="5" t="inlineStr">
        <is>
          <t>EF</t>
        </is>
      </c>
      <c r="E3760" s="5" t="inlineStr">
        <is>
          <t>EC</t>
        </is>
      </c>
      <c r="F3760" s="5">
        <f>VLOOKUP(E3760,'5.a Definitions'!E:F,2,FALSE)</f>
        <v/>
      </c>
      <c r="G3760" s="5" t="inlineStr">
        <is>
          <t>AT</t>
        </is>
      </c>
      <c r="H3760" s="5" t="inlineStr">
        <is>
          <t>AT</t>
        </is>
      </c>
      <c r="I3760" s="5">
        <f>VLOOKUP(H3760,'5.a Definitions'!E:F,2,FALSE)</f>
        <v/>
      </c>
      <c r="J3760" s="465" t="inlineStr">
        <is>
          <t xml:space="preserve"> Emissions </t>
        </is>
      </c>
      <c r="K3760" s="465" t="inlineStr">
        <is>
          <t xml:space="preserve"> energy conversion emissions </t>
        </is>
      </c>
      <c r="L3760" s="465" t="inlineStr">
        <is>
          <t xml:space="preserve"> reactive </t>
        </is>
      </c>
      <c r="M3760" s="465" t="inlineStr">
        <is>
          <t xml:space="preserve"> NH3 </t>
        </is>
      </c>
      <c r="N3760" s="466" t="n">
        <v>0</v>
      </c>
      <c r="O3760" s="467" t="n">
        <v>0.5</v>
      </c>
      <c r="P3760" s="468" t="n">
        <v>1998</v>
      </c>
      <c r="Q3760" s="469" t="inlineStr">
        <is>
          <t>CRLTAP Inventory Submissions</t>
        </is>
      </c>
      <c r="R3760" s="469" t="inlineStr">
        <is>
          <t>ok</t>
        </is>
      </c>
      <c r="S3760" s="469" t="inlineStr">
        <is>
          <t xml:space="preserve"> text </t>
        </is>
      </c>
      <c r="T3760" s="426" t="inlineStr">
        <is>
          <t>Norway</t>
        </is>
      </c>
      <c r="U3760" s="5" t="inlineStr">
        <is>
          <t>N wasted</t>
        </is>
      </c>
      <c r="V3760" s="465" t="n">
        <v>0.04</v>
      </c>
    </row>
    <row r="3761" ht="16" customHeight="1">
      <c r="B3761" s="5" t="inlineStr">
        <is>
          <t>EF.EC-AT.AT</t>
        </is>
      </c>
      <c r="C3761" s="5" t="inlineStr">
        <is>
          <t>EF.EC-AT.AT-Emissions-NOx</t>
        </is>
      </c>
      <c r="D3761" s="5" t="inlineStr">
        <is>
          <t>EF</t>
        </is>
      </c>
      <c r="E3761" s="5" t="inlineStr">
        <is>
          <t>EC</t>
        </is>
      </c>
      <c r="F3761" s="5">
        <f>VLOOKUP(E3761,'5.a Definitions'!E:F,2,FALSE)</f>
        <v/>
      </c>
      <c r="G3761" s="5" t="inlineStr">
        <is>
          <t>AT</t>
        </is>
      </c>
      <c r="H3761" s="5" t="inlineStr">
        <is>
          <t>AT</t>
        </is>
      </c>
      <c r="I3761" s="5">
        <f>VLOOKUP(H3761,'5.a Definitions'!E:F,2,FALSE)</f>
        <v/>
      </c>
      <c r="J3761" s="465" t="inlineStr">
        <is>
          <t xml:space="preserve"> Emissions </t>
        </is>
      </c>
      <c r="K3761" s="465" t="inlineStr">
        <is>
          <t xml:space="preserve"> energy conversion emissions </t>
        </is>
      </c>
      <c r="L3761" s="465" t="inlineStr">
        <is>
          <t xml:space="preserve"> reactive </t>
        </is>
      </c>
      <c r="M3761" s="465" t="inlineStr">
        <is>
          <t xml:space="preserve"> NOx </t>
        </is>
      </c>
      <c r="N3761" s="466" t="n">
        <v>13.42324640581834</v>
      </c>
      <c r="O3761" s="467" t="n">
        <v>0.1865217446332849</v>
      </c>
      <c r="P3761" s="468" t="n">
        <v>1998</v>
      </c>
      <c r="Q3761" s="469" t="inlineStr">
        <is>
          <t>CRLTAP Inventory Submissions</t>
        </is>
      </c>
      <c r="R3761" s="469" t="inlineStr">
        <is>
          <t>ok</t>
        </is>
      </c>
      <c r="S3761" s="469" t="inlineStr">
        <is>
          <t xml:space="preserve"> text </t>
        </is>
      </c>
      <c r="T3761" s="426" t="inlineStr">
        <is>
          <t>Norway</t>
        </is>
      </c>
      <c r="U3761" s="465" t="inlineStr">
        <is>
          <t xml:space="preserve"> N wasted </t>
        </is>
      </c>
      <c r="V3761" s="465" t="n">
        <v>0.04</v>
      </c>
    </row>
    <row r="3762" ht="16" customHeight="1">
      <c r="B3762" s="5" t="inlineStr">
        <is>
          <t>EF.EC-AT.AT</t>
        </is>
      </c>
      <c r="C3762" s="5" t="inlineStr">
        <is>
          <t>EF.EC-AT.AT-Emissions-N2O</t>
        </is>
      </c>
      <c r="D3762" s="5" t="inlineStr">
        <is>
          <t>EF</t>
        </is>
      </c>
      <c r="E3762" s="5" t="inlineStr">
        <is>
          <t>EC</t>
        </is>
      </c>
      <c r="F3762" s="5">
        <f>VLOOKUP(E3762,'5.a Definitions'!E:F,2,FALSE)</f>
        <v/>
      </c>
      <c r="G3762" s="5" t="inlineStr">
        <is>
          <t>AT</t>
        </is>
      </c>
      <c r="H3762" s="5" t="inlineStr">
        <is>
          <t>AT</t>
        </is>
      </c>
      <c r="I3762" s="5">
        <f>VLOOKUP(H3762,'5.a Definitions'!E:F,2,FALSE)</f>
        <v/>
      </c>
      <c r="J3762" s="465" t="inlineStr">
        <is>
          <t xml:space="preserve"> Emissions </t>
        </is>
      </c>
      <c r="K3762" s="465" t="inlineStr">
        <is>
          <t xml:space="preserve"> energy conversion emissions </t>
        </is>
      </c>
      <c r="L3762" s="465" t="inlineStr">
        <is>
          <t xml:space="preserve"> reactive </t>
        </is>
      </c>
      <c r="M3762" s="465" t="inlineStr">
        <is>
          <t xml:space="preserve"> N2O </t>
        </is>
      </c>
      <c r="N3762" s="466" t="n">
        <v>0.04801466899901271</v>
      </c>
      <c r="O3762" s="467" t="n">
        <v>1.394797542306526</v>
      </c>
      <c r="P3762" s="468" t="n">
        <v>1998</v>
      </c>
      <c r="Q3762" s="469" t="inlineStr">
        <is>
          <t>UNFCCC CRT</t>
        </is>
      </c>
      <c r="R3762" s="469" t="inlineStr">
        <is>
          <t>ok</t>
        </is>
      </c>
      <c r="S3762" s="469" t="inlineStr">
        <is>
          <t xml:space="preserve"> text </t>
        </is>
      </c>
      <c r="T3762" s="426" t="inlineStr">
        <is>
          <t>Norway</t>
        </is>
      </c>
      <c r="U3762" s="465" t="inlineStr">
        <is>
          <t xml:space="preserve"> N wasted </t>
        </is>
      </c>
      <c r="V3762" s="465" t="n">
        <v>0.04</v>
      </c>
    </row>
    <row r="3763" ht="16" customHeight="1">
      <c r="B3763" s="5" t="inlineStr">
        <is>
          <t>EF.EC-AT.AT</t>
        </is>
      </c>
      <c r="C3763" s="5" t="inlineStr">
        <is>
          <t>EF.EC-AT.AT-Emissions-N2</t>
        </is>
      </c>
      <c r="D3763" s="5" t="inlineStr">
        <is>
          <t>EF</t>
        </is>
      </c>
      <c r="E3763" s="5" t="inlineStr">
        <is>
          <t>EC</t>
        </is>
      </c>
      <c r="F3763" s="5">
        <f>VLOOKUP(E3763,'5.a Definitions'!E:F,2,FALSE)</f>
        <v/>
      </c>
      <c r="G3763" s="5" t="inlineStr">
        <is>
          <t>AT</t>
        </is>
      </c>
      <c r="H3763" s="5" t="inlineStr">
        <is>
          <t>AT</t>
        </is>
      </c>
      <c r="I3763" s="5">
        <f>VLOOKUP(H3763,'5.a Definitions'!E:F,2,FALSE)</f>
        <v/>
      </c>
      <c r="J3763" s="465" t="inlineStr">
        <is>
          <t xml:space="preserve"> Emissions </t>
        </is>
      </c>
      <c r="K3763" s="465" t="inlineStr">
        <is>
          <t xml:space="preserve"> energy conversion emissions </t>
        </is>
      </c>
      <c r="L3763" s="465" t="inlineStr">
        <is>
          <t xml:space="preserve"> inert </t>
        </is>
      </c>
      <c r="M3763" s="465" t="inlineStr">
        <is>
          <t xml:space="preserve"> N2 </t>
        </is>
      </c>
      <c r="N3763" s="466" t="n">
        <v>0</v>
      </c>
      <c r="O3763" s="467" t="n">
        <v>10</v>
      </c>
      <c r="P3763" s="468" t="n">
        <v>1998</v>
      </c>
      <c r="Q3763" s="469" t="inlineStr">
        <is>
          <t>mass balance</t>
        </is>
      </c>
      <c r="R3763" s="469" t="inlineStr">
        <is>
          <t>ok</t>
        </is>
      </c>
      <c r="S3763" s="469" t="inlineStr">
        <is>
          <t xml:space="preserve"> text </t>
        </is>
      </c>
      <c r="T3763" s="426" t="inlineStr">
        <is>
          <t>Norway</t>
        </is>
      </c>
      <c r="U3763" s="465" t="inlineStr">
        <is>
          <t xml:space="preserve"> N wasted </t>
        </is>
      </c>
      <c r="V3763" s="465" t="n">
        <v>0.04</v>
      </c>
    </row>
    <row r="3764" ht="16" customHeight="1">
      <c r="B3764" s="5" t="inlineStr">
        <is>
          <t>EF.EC-RW.RW</t>
        </is>
      </c>
      <c r="C3764" s="5" t="inlineStr">
        <is>
          <t>EF.EC-RW.RW-Fuel export-Nmix</t>
        </is>
      </c>
      <c r="D3764" s="5" t="inlineStr">
        <is>
          <t>EF</t>
        </is>
      </c>
      <c r="E3764" s="5" t="inlineStr">
        <is>
          <t>EC</t>
        </is>
      </c>
      <c r="F3764" s="5">
        <f>VLOOKUP(E3764,'5.a Definitions'!E:F,2,FALSE)</f>
        <v/>
      </c>
      <c r="G3764" s="5" t="inlineStr">
        <is>
          <t>RW</t>
        </is>
      </c>
      <c r="H3764" s="5" t="inlineStr">
        <is>
          <t>RW</t>
        </is>
      </c>
      <c r="I3764" s="5">
        <f>VLOOKUP(H3764,'5.a Definitions'!E:F,2,FALSE)</f>
        <v/>
      </c>
      <c r="J3764" s="465" t="inlineStr">
        <is>
          <t xml:space="preserve"> Fuel export </t>
        </is>
      </c>
      <c r="K3764" s="465" t="inlineStr">
        <is>
          <t xml:space="preserve"> fuel export </t>
        </is>
      </c>
      <c r="L3764" s="465" t="inlineStr">
        <is>
          <t xml:space="preserve"> reactive </t>
        </is>
      </c>
      <c r="M3764" s="465" t="inlineStr">
        <is>
          <t xml:space="preserve"> Nmix </t>
        </is>
      </c>
      <c r="N3764" s="466" t="n">
        <v>335.321382845508</v>
      </c>
      <c r="O3764" s="467" t="n">
        <v>2.702566417354776</v>
      </c>
      <c r="P3764" s="468" t="n">
        <v>1998</v>
      </c>
      <c r="Q3764" s="469" t="inlineStr">
        <is>
          <t>SSB tab 08801</t>
        </is>
      </c>
      <c r="R3764" s="469" t="inlineStr">
        <is>
          <t>ok</t>
        </is>
      </c>
      <c r="S3764" s="469" t="inlineStr">
        <is>
          <t xml:space="preserve"> text </t>
        </is>
      </c>
      <c r="T3764" s="426" t="inlineStr">
        <is>
          <t>Norway</t>
        </is>
      </c>
      <c r="U3764" s="5" t="inlineStr">
        <is>
          <t>useful output</t>
        </is>
      </c>
      <c r="V3764" s="465" t="n">
        <v>0.04</v>
      </c>
    </row>
    <row r="3765" ht="16" customHeight="1">
      <c r="B3765" s="5" t="inlineStr">
        <is>
          <t>EF.IC-AT.AT</t>
        </is>
      </c>
      <c r="C3765" s="5" t="inlineStr">
        <is>
          <t>EF.IC-AT.AT-Emissions-NH3</t>
        </is>
      </c>
      <c r="D3765" s="5" t="inlineStr">
        <is>
          <t>EF</t>
        </is>
      </c>
      <c r="E3765" s="5" t="inlineStr">
        <is>
          <t>IC</t>
        </is>
      </c>
      <c r="F3765" s="5">
        <f>VLOOKUP(E3765,'5.a Definitions'!E:F,2,FALSE)</f>
        <v/>
      </c>
      <c r="G3765" s="5" t="inlineStr">
        <is>
          <t>AT</t>
        </is>
      </c>
      <c r="H3765" s="5" t="inlineStr">
        <is>
          <t>AT</t>
        </is>
      </c>
      <c r="I3765" s="5">
        <f>VLOOKUP(H3765,'5.a Definitions'!E:F,2,FALSE)</f>
        <v/>
      </c>
      <c r="J3765" s="465" t="inlineStr">
        <is>
          <t xml:space="preserve"> Emissions </t>
        </is>
      </c>
      <c r="K3765" s="465" t="inlineStr">
        <is>
          <t xml:space="preserve"> industrial emissions </t>
        </is>
      </c>
      <c r="L3765" s="465" t="inlineStr">
        <is>
          <t xml:space="preserve"> reactive </t>
        </is>
      </c>
      <c r="M3765" s="465" t="inlineStr">
        <is>
          <t xml:space="preserve"> NH3 </t>
        </is>
      </c>
      <c r="N3765" s="466" t="n">
        <v>0.0091380297938076</v>
      </c>
      <c r="O3765" s="467" t="n">
        <v>0.2040201053243248</v>
      </c>
      <c r="P3765" s="468" t="n">
        <v>1998</v>
      </c>
      <c r="Q3765" s="469" t="inlineStr">
        <is>
          <t>CRLTAP Inventory Submissions</t>
        </is>
      </c>
      <c r="R3765" s="469" t="inlineStr">
        <is>
          <t>ok</t>
        </is>
      </c>
      <c r="S3765" s="469" t="inlineStr">
        <is>
          <t xml:space="preserve"> text </t>
        </is>
      </c>
      <c r="T3765" s="426" t="inlineStr">
        <is>
          <t>Norway</t>
        </is>
      </c>
      <c r="U3765" s="465" t="inlineStr">
        <is>
          <t xml:space="preserve"> N wasted </t>
        </is>
      </c>
      <c r="V3765" s="465" t="n">
        <v>0.04</v>
      </c>
    </row>
    <row r="3766" ht="16" customHeight="1">
      <c r="B3766" s="5" t="inlineStr">
        <is>
          <t>EF.IC-AT.AT</t>
        </is>
      </c>
      <c r="C3766" s="5" t="inlineStr">
        <is>
          <t>EF.IC-AT.AT-Emissions-NOx</t>
        </is>
      </c>
      <c r="D3766" s="5" t="inlineStr">
        <is>
          <t>EF</t>
        </is>
      </c>
      <c r="E3766" s="5" t="inlineStr">
        <is>
          <t>IC</t>
        </is>
      </c>
      <c r="F3766" s="5">
        <f>VLOOKUP(E3766,'5.a Definitions'!E:F,2,FALSE)</f>
        <v/>
      </c>
      <c r="G3766" s="5" t="inlineStr">
        <is>
          <t>AT</t>
        </is>
      </c>
      <c r="H3766" s="5" t="inlineStr">
        <is>
          <t>AT</t>
        </is>
      </c>
      <c r="I3766" s="5">
        <f>VLOOKUP(H3766,'5.a Definitions'!E:F,2,FALSE)</f>
        <v/>
      </c>
      <c r="J3766" s="465" t="inlineStr">
        <is>
          <t xml:space="preserve"> Emissions </t>
        </is>
      </c>
      <c r="K3766" s="465" t="inlineStr">
        <is>
          <t xml:space="preserve"> industrial emissions </t>
        </is>
      </c>
      <c r="L3766" s="465" t="inlineStr">
        <is>
          <t xml:space="preserve"> reactive </t>
        </is>
      </c>
      <c r="M3766" s="465" t="inlineStr">
        <is>
          <t xml:space="preserve"> NOx </t>
        </is>
      </c>
      <c r="N3766" s="466" t="n">
        <v>6.518445670888671</v>
      </c>
      <c r="O3766" s="467" t="n">
        <v>0.2678909405984568</v>
      </c>
      <c r="P3766" s="468" t="n">
        <v>1998</v>
      </c>
      <c r="Q3766" s="469" t="inlineStr">
        <is>
          <t>CRLTAP Inventory Submissions</t>
        </is>
      </c>
      <c r="R3766" s="469" t="inlineStr">
        <is>
          <t>ok</t>
        </is>
      </c>
      <c r="S3766" s="469" t="inlineStr">
        <is>
          <t xml:space="preserve"> text </t>
        </is>
      </c>
      <c r="T3766" s="426" t="inlineStr">
        <is>
          <t>Norway</t>
        </is>
      </c>
      <c r="U3766" s="465" t="inlineStr">
        <is>
          <t xml:space="preserve"> N wasted </t>
        </is>
      </c>
      <c r="V3766" s="465" t="n">
        <v>0.04</v>
      </c>
    </row>
    <row r="3767" ht="16" customHeight="1">
      <c r="B3767" s="5" t="inlineStr">
        <is>
          <t>EF.IC-AT.AT</t>
        </is>
      </c>
      <c r="C3767" s="5" t="inlineStr">
        <is>
          <t>EF.IC-AT.AT-Emissions-N2O</t>
        </is>
      </c>
      <c r="D3767" s="5" t="inlineStr">
        <is>
          <t>EF</t>
        </is>
      </c>
      <c r="E3767" s="5" t="inlineStr">
        <is>
          <t>IC</t>
        </is>
      </c>
      <c r="F3767" s="5">
        <f>VLOOKUP(E3767,'5.a Definitions'!E:F,2,FALSE)</f>
        <v/>
      </c>
      <c r="G3767" s="5" t="inlineStr">
        <is>
          <t>AT</t>
        </is>
      </c>
      <c r="H3767" s="5" t="inlineStr">
        <is>
          <t>AT</t>
        </is>
      </c>
      <c r="I3767" s="5">
        <f>VLOOKUP(H3767,'5.a Definitions'!E:F,2,FALSE)</f>
        <v/>
      </c>
      <c r="J3767" s="465" t="inlineStr">
        <is>
          <t xml:space="preserve"> Emissions </t>
        </is>
      </c>
      <c r="K3767" s="465" t="inlineStr">
        <is>
          <t xml:space="preserve"> industrial emissions </t>
        </is>
      </c>
      <c r="L3767" s="465" t="inlineStr">
        <is>
          <t xml:space="preserve"> reactive </t>
        </is>
      </c>
      <c r="M3767" s="465" t="inlineStr">
        <is>
          <t xml:space="preserve"> N2O </t>
        </is>
      </c>
      <c r="N3767" s="466" t="n">
        <v>0.07596209464593681</v>
      </c>
      <c r="O3767" s="467" t="n">
        <v>1.394797542306527</v>
      </c>
      <c r="P3767" s="468" t="n">
        <v>1998</v>
      </c>
      <c r="Q3767" s="469" t="inlineStr">
        <is>
          <t>UNFCCC CRT</t>
        </is>
      </c>
      <c r="R3767" s="469" t="inlineStr">
        <is>
          <t>ok</t>
        </is>
      </c>
      <c r="S3767" s="469" t="inlineStr">
        <is>
          <t xml:space="preserve"> text </t>
        </is>
      </c>
      <c r="T3767" s="426" t="inlineStr">
        <is>
          <t>Norway</t>
        </is>
      </c>
      <c r="U3767" s="465" t="inlineStr">
        <is>
          <t xml:space="preserve"> N wasted </t>
        </is>
      </c>
      <c r="V3767" s="465" t="n">
        <v>0.04</v>
      </c>
    </row>
    <row r="3768" ht="16" customHeight="1">
      <c r="B3768" s="5" t="inlineStr">
        <is>
          <t>EF.TR-AT.AT</t>
        </is>
      </c>
      <c r="C3768" s="5" t="inlineStr">
        <is>
          <t>EF.TR-AT.AT-Emissions-NH3</t>
        </is>
      </c>
      <c r="D3768" s="5" t="inlineStr">
        <is>
          <t>EF</t>
        </is>
      </c>
      <c r="E3768" s="5" t="inlineStr">
        <is>
          <t>TR</t>
        </is>
      </c>
      <c r="F3768" s="5">
        <f>VLOOKUP(E3768,'5.a Definitions'!E:F,2,FALSE)</f>
        <v/>
      </c>
      <c r="G3768" s="5" t="inlineStr">
        <is>
          <t>AT</t>
        </is>
      </c>
      <c r="H3768" s="5" t="inlineStr">
        <is>
          <t>AT</t>
        </is>
      </c>
      <c r="I3768" s="5">
        <f>VLOOKUP(H3768,'5.a Definitions'!E:F,2,FALSE)</f>
        <v/>
      </c>
      <c r="J3768" s="465" t="inlineStr">
        <is>
          <t xml:space="preserve"> Emissions </t>
        </is>
      </c>
      <c r="K3768" s="465" t="inlineStr">
        <is>
          <t xml:space="preserve"> transport emissions </t>
        </is>
      </c>
      <c r="L3768" s="465" t="inlineStr">
        <is>
          <t xml:space="preserve"> reactive </t>
        </is>
      </c>
      <c r="M3768" s="465" t="inlineStr">
        <is>
          <t xml:space="preserve"> NH3 </t>
        </is>
      </c>
      <c r="N3768" s="466" t="n">
        <v>1.2411393090012</v>
      </c>
      <c r="O3768" s="467" t="n">
        <v>0.4166347203641118</v>
      </c>
      <c r="P3768" s="468" t="n">
        <v>1998</v>
      </c>
      <c r="Q3768" s="469" t="inlineStr">
        <is>
          <t>CRLTAP Inventory Submissions</t>
        </is>
      </c>
      <c r="R3768" s="469" t="inlineStr">
        <is>
          <t>ok</t>
        </is>
      </c>
      <c r="S3768" s="469" t="inlineStr">
        <is>
          <t xml:space="preserve"> text </t>
        </is>
      </c>
      <c r="T3768" s="426" t="inlineStr">
        <is>
          <t>Norway</t>
        </is>
      </c>
      <c r="U3768" s="465" t="inlineStr">
        <is>
          <t xml:space="preserve"> N wasted </t>
        </is>
      </c>
      <c r="V3768" s="465" t="n">
        <v>0.04</v>
      </c>
    </row>
    <row r="3769" ht="16" customHeight="1">
      <c r="B3769" s="5" t="inlineStr">
        <is>
          <t>EF.TR-AT.AT</t>
        </is>
      </c>
      <c r="C3769" s="5" t="inlineStr">
        <is>
          <t>EF.TR-AT.AT-Emissions-NOx</t>
        </is>
      </c>
      <c r="D3769" s="5" t="inlineStr">
        <is>
          <t>EF</t>
        </is>
      </c>
      <c r="E3769" s="5" t="inlineStr">
        <is>
          <t>TR</t>
        </is>
      </c>
      <c r="F3769" s="5">
        <f>VLOOKUP(E3769,'5.a Definitions'!E:F,2,FALSE)</f>
        <v/>
      </c>
      <c r="G3769" s="5" t="inlineStr">
        <is>
          <t>AT</t>
        </is>
      </c>
      <c r="H3769" s="5" t="inlineStr">
        <is>
          <t>AT</t>
        </is>
      </c>
      <c r="I3769" s="5">
        <f>VLOOKUP(H3769,'5.a Definitions'!E:F,2,FALSE)</f>
        <v/>
      </c>
      <c r="J3769" s="465" t="inlineStr">
        <is>
          <t xml:space="preserve"> Emissions </t>
        </is>
      </c>
      <c r="K3769" s="465" t="inlineStr">
        <is>
          <t xml:space="preserve"> transport emissions </t>
        </is>
      </c>
      <c r="L3769" s="465" t="inlineStr">
        <is>
          <t xml:space="preserve"> reactive </t>
        </is>
      </c>
      <c r="M3769" s="465" t="inlineStr">
        <is>
          <t xml:space="preserve"> NOx </t>
        </is>
      </c>
      <c r="N3769" s="466" t="n">
        <v>33.70985584136394</v>
      </c>
      <c r="O3769" s="467" t="n">
        <v>0.1269654883585412</v>
      </c>
      <c r="P3769" s="468" t="n">
        <v>1998</v>
      </c>
      <c r="Q3769" s="469" t="inlineStr">
        <is>
          <t>CRLTAP Inventory Submissions</t>
        </is>
      </c>
      <c r="R3769" s="469" t="inlineStr">
        <is>
          <t>ok</t>
        </is>
      </c>
      <c r="S3769" s="469" t="inlineStr">
        <is>
          <t xml:space="preserve"> text </t>
        </is>
      </c>
      <c r="T3769" s="426" t="inlineStr">
        <is>
          <t>Norway</t>
        </is>
      </c>
      <c r="U3769" s="465" t="inlineStr">
        <is>
          <t xml:space="preserve"> N wasted </t>
        </is>
      </c>
      <c r="V3769" s="465" t="n">
        <v>0.04</v>
      </c>
    </row>
    <row r="3770" ht="16" customHeight="1">
      <c r="B3770" s="5" t="inlineStr">
        <is>
          <t>EF.TR-AT.AT</t>
        </is>
      </c>
      <c r="C3770" s="5" t="inlineStr">
        <is>
          <t>EF.TR-AT.AT-Emissions-N2O</t>
        </is>
      </c>
      <c r="D3770" s="5" t="inlineStr">
        <is>
          <t>EF</t>
        </is>
      </c>
      <c r="E3770" s="5" t="inlineStr">
        <is>
          <t>TR</t>
        </is>
      </c>
      <c r="F3770" s="5">
        <f>VLOOKUP(E3770,'5.a Definitions'!E:F,2,FALSE)</f>
        <v/>
      </c>
      <c r="G3770" s="5" t="inlineStr">
        <is>
          <t>AT</t>
        </is>
      </c>
      <c r="H3770" s="5" t="inlineStr">
        <is>
          <t>AT</t>
        </is>
      </c>
      <c r="I3770" s="5">
        <f>VLOOKUP(H3770,'5.a Definitions'!E:F,2,FALSE)</f>
        <v/>
      </c>
      <c r="J3770" s="465" t="inlineStr">
        <is>
          <t xml:space="preserve"> Emissions </t>
        </is>
      </c>
      <c r="K3770" s="465" t="inlineStr">
        <is>
          <t xml:space="preserve"> transport emissions </t>
        </is>
      </c>
      <c r="L3770" s="465" t="inlineStr">
        <is>
          <t xml:space="preserve"> reactive </t>
        </is>
      </c>
      <c r="M3770" s="465" t="inlineStr">
        <is>
          <t xml:space="preserve"> N2O </t>
        </is>
      </c>
      <c r="N3770" s="466" t="n">
        <v>0.2442769933444154</v>
      </c>
      <c r="O3770" s="467" t="n">
        <v>0.6463342428493241</v>
      </c>
      <c r="P3770" s="468" t="n">
        <v>1998</v>
      </c>
      <c r="Q3770" s="469" t="inlineStr">
        <is>
          <t>UNFCCC CRT</t>
        </is>
      </c>
      <c r="R3770" s="469" t="inlineStr">
        <is>
          <t>ok</t>
        </is>
      </c>
      <c r="S3770" s="469" t="inlineStr">
        <is>
          <t xml:space="preserve"> text </t>
        </is>
      </c>
      <c r="T3770" s="426" t="inlineStr">
        <is>
          <t>Norway</t>
        </is>
      </c>
      <c r="U3770" s="465" t="inlineStr">
        <is>
          <t xml:space="preserve"> N wasted </t>
        </is>
      </c>
      <c r="V3770" s="465" t="n">
        <v>0.04</v>
      </c>
    </row>
    <row r="3771" ht="16" customHeight="1">
      <c r="B3771" s="5" t="inlineStr">
        <is>
          <t>EF.TR-AT.AT</t>
        </is>
      </c>
      <c r="C3771" s="5" t="inlineStr">
        <is>
          <t>EF.TR-AT.AT-Emissions-N2</t>
        </is>
      </c>
      <c r="D3771" s="5" t="inlineStr">
        <is>
          <t>EF</t>
        </is>
      </c>
      <c r="E3771" s="5" t="inlineStr">
        <is>
          <t>TR</t>
        </is>
      </c>
      <c r="F3771" s="5">
        <f>VLOOKUP(E3771,'5.a Definitions'!E:F,2,FALSE)</f>
        <v/>
      </c>
      <c r="G3771" s="5" t="inlineStr">
        <is>
          <t>AT</t>
        </is>
      </c>
      <c r="H3771" s="5" t="inlineStr">
        <is>
          <t>AT</t>
        </is>
      </c>
      <c r="I3771" s="5">
        <f>VLOOKUP(H3771,'5.a Definitions'!E:F,2,FALSE)</f>
        <v/>
      </c>
      <c r="J3771" s="465" t="inlineStr">
        <is>
          <t xml:space="preserve"> Emissions </t>
        </is>
      </c>
      <c r="K3771" s="465" t="inlineStr">
        <is>
          <t xml:space="preserve"> transport emissions </t>
        </is>
      </c>
      <c r="L3771" s="465" t="inlineStr">
        <is>
          <t xml:space="preserve"> inert </t>
        </is>
      </c>
      <c r="M3771" s="465" t="inlineStr">
        <is>
          <t xml:space="preserve"> N2 </t>
        </is>
      </c>
      <c r="N3771" s="466" t="n">
        <v>0</v>
      </c>
      <c r="O3771" s="467" t="n">
        <v>0.2</v>
      </c>
      <c r="P3771" s="468" t="n">
        <v>1998</v>
      </c>
      <c r="Q3771" s="469" t="inlineStr">
        <is>
          <t>mass balance</t>
        </is>
      </c>
      <c r="R3771" s="469" t="inlineStr">
        <is>
          <t>ok</t>
        </is>
      </c>
      <c r="S3771" s="469" t="inlineStr">
        <is>
          <t xml:space="preserve"> text </t>
        </is>
      </c>
      <c r="T3771" s="426" t="inlineStr">
        <is>
          <t>Norway</t>
        </is>
      </c>
      <c r="U3771" s="465" t="inlineStr">
        <is>
          <t xml:space="preserve"> N wasted </t>
        </is>
      </c>
      <c r="V3771" s="465" t="n">
        <v>0.04</v>
      </c>
    </row>
    <row r="3772" ht="16" customHeight="1">
      <c r="B3772" s="5" t="inlineStr">
        <is>
          <t>EF.TR-RW.RW</t>
        </is>
      </c>
      <c r="C3772" s="5" t="inlineStr">
        <is>
          <t>EF.TR-RW.RW-Export of transport fuels-Nmix</t>
        </is>
      </c>
      <c r="D3772" s="5" t="inlineStr">
        <is>
          <t>EF</t>
        </is>
      </c>
      <c r="E3772" s="5" t="inlineStr">
        <is>
          <t>TR</t>
        </is>
      </c>
      <c r="F3772" s="5">
        <f>VLOOKUP(E3772,'5.a Definitions'!E:F,2,FALSE)</f>
        <v/>
      </c>
      <c r="G3772" s="5" t="inlineStr">
        <is>
          <t>RW</t>
        </is>
      </c>
      <c r="H3772" s="5" t="inlineStr">
        <is>
          <t>RW</t>
        </is>
      </c>
      <c r="I3772" s="5">
        <f>VLOOKUP(H3772,'5.a Definitions'!E:F,2,FALSE)</f>
        <v/>
      </c>
      <c r="J3772" s="465" t="inlineStr">
        <is>
          <t xml:space="preserve"> Export of transport fuels </t>
        </is>
      </c>
      <c r="K3772" s="465" t="inlineStr">
        <is>
          <t xml:space="preserve"> export of transport fuel </t>
        </is>
      </c>
      <c r="L3772" s="465" t="inlineStr">
        <is>
          <t xml:space="preserve"> reactive </t>
        </is>
      </c>
      <c r="M3772" s="465" t="inlineStr">
        <is>
          <t xml:space="preserve"> Nmix </t>
        </is>
      </c>
      <c r="N3772" s="466" t="n">
        <v>0.226406245</v>
      </c>
      <c r="O3772" s="467" t="n">
        <v>0.4316807949017177</v>
      </c>
      <c r="P3772" s="468" t="n">
        <v>1998</v>
      </c>
      <c r="Q3772" s="469" t="inlineStr">
        <is>
          <t>SSB tab 08801</t>
        </is>
      </c>
      <c r="R3772" s="469" t="inlineStr">
        <is>
          <t>ok</t>
        </is>
      </c>
      <c r="S3772" s="469" t="inlineStr">
        <is>
          <t xml:space="preserve"> text </t>
        </is>
      </c>
      <c r="T3772" s="426" t="inlineStr">
        <is>
          <t>Norway</t>
        </is>
      </c>
      <c r="U3772" s="5" t="inlineStr">
        <is>
          <t>useful output</t>
        </is>
      </c>
      <c r="V3772" s="465" t="n">
        <v>0.04</v>
      </c>
    </row>
    <row r="3773" ht="16" customHeight="1">
      <c r="B3773" s="5" t="inlineStr">
        <is>
          <t>EF.OE-AT.AT</t>
        </is>
      </c>
      <c r="C3773" s="5" t="inlineStr">
        <is>
          <t>EF.OE-AT.AT-Emissions-NH3</t>
        </is>
      </c>
      <c r="D3773" s="5" t="inlineStr">
        <is>
          <t>EF</t>
        </is>
      </c>
      <c r="E3773" s="5" t="inlineStr">
        <is>
          <t>OE</t>
        </is>
      </c>
      <c r="F3773" s="5">
        <f>VLOOKUP(E3773,'5.a Definitions'!E:F,2,FALSE)</f>
        <v/>
      </c>
      <c r="G3773" s="5" t="inlineStr">
        <is>
          <t>AT</t>
        </is>
      </c>
      <c r="H3773" s="5" t="inlineStr">
        <is>
          <t>AT</t>
        </is>
      </c>
      <c r="I3773" s="5">
        <f>VLOOKUP(H3773,'5.a Definitions'!E:F,2,FALSE)</f>
        <v/>
      </c>
      <c r="J3773" s="465" t="inlineStr">
        <is>
          <t xml:space="preserve"> Emissions </t>
        </is>
      </c>
      <c r="K3773" s="465" t="inlineStr">
        <is>
          <t xml:space="preserve"> other fuels emissions </t>
        </is>
      </c>
      <c r="L3773" s="465" t="inlineStr">
        <is>
          <t xml:space="preserve"> reactive </t>
        </is>
      </c>
      <c r="M3773" s="465" t="inlineStr">
        <is>
          <t xml:space="preserve"> NH3 </t>
        </is>
      </c>
      <c r="N3773" s="466" t="n">
        <v>0.06308122177169999</v>
      </c>
      <c r="O3773" s="467" t="n">
        <v>0.5554817928825657</v>
      </c>
      <c r="P3773" s="468" t="n">
        <v>1998</v>
      </c>
      <c r="Q3773" s="469" t="inlineStr">
        <is>
          <t>CRLTAP Inventory Submissions</t>
        </is>
      </c>
      <c r="R3773" s="469" t="inlineStr">
        <is>
          <t>ok</t>
        </is>
      </c>
      <c r="S3773" s="469" t="inlineStr">
        <is>
          <t xml:space="preserve"> text </t>
        </is>
      </c>
      <c r="T3773" s="426" t="inlineStr">
        <is>
          <t>Norway</t>
        </is>
      </c>
      <c r="U3773" s="465" t="inlineStr">
        <is>
          <t xml:space="preserve"> N wasted </t>
        </is>
      </c>
      <c r="V3773" s="465" t="n">
        <v>0.04</v>
      </c>
    </row>
    <row r="3774" ht="16" customHeight="1">
      <c r="B3774" s="5" t="inlineStr">
        <is>
          <t>EF.OE-AT.AT</t>
        </is>
      </c>
      <c r="C3774" s="5" t="inlineStr">
        <is>
          <t>EF.OE-AT.AT-Emissions-NOx</t>
        </is>
      </c>
      <c r="D3774" s="5" t="inlineStr">
        <is>
          <t>EF</t>
        </is>
      </c>
      <c r="E3774" s="5" t="inlineStr">
        <is>
          <t>OE</t>
        </is>
      </c>
      <c r="F3774" s="5">
        <f>VLOOKUP(E3774,'5.a Definitions'!E:F,2,FALSE)</f>
        <v/>
      </c>
      <c r="G3774" s="5" t="inlineStr">
        <is>
          <t>AT</t>
        </is>
      </c>
      <c r="H3774" s="5" t="inlineStr">
        <is>
          <t>AT</t>
        </is>
      </c>
      <c r="I3774" s="5">
        <f>VLOOKUP(H3774,'5.a Definitions'!E:F,2,FALSE)</f>
        <v/>
      </c>
      <c r="J3774" s="465" t="inlineStr">
        <is>
          <t xml:space="preserve"> Emissions </t>
        </is>
      </c>
      <c r="K3774" s="465" t="inlineStr">
        <is>
          <t xml:space="preserve"> other fuels emissions </t>
        </is>
      </c>
      <c r="L3774" s="465" t="inlineStr">
        <is>
          <t xml:space="preserve"> reactive </t>
        </is>
      </c>
      <c r="M3774" s="465" t="inlineStr">
        <is>
          <t xml:space="preserve"> NOx </t>
        </is>
      </c>
      <c r="N3774" s="466" t="n">
        <v>11.50947786773577</v>
      </c>
      <c r="O3774" s="467" t="n">
        <v>0.206196259647143</v>
      </c>
      <c r="P3774" s="468" t="n">
        <v>1998</v>
      </c>
      <c r="Q3774" s="469" t="inlineStr">
        <is>
          <t>CRLTAP Inventory Submissions</t>
        </is>
      </c>
      <c r="R3774" s="469" t="inlineStr">
        <is>
          <t>ok</t>
        </is>
      </c>
      <c r="S3774" s="469" t="inlineStr">
        <is>
          <t xml:space="preserve"> text </t>
        </is>
      </c>
      <c r="T3774" s="426" t="inlineStr">
        <is>
          <t>Norway</t>
        </is>
      </c>
      <c r="U3774" s="465" t="inlineStr">
        <is>
          <t xml:space="preserve"> N wasted </t>
        </is>
      </c>
      <c r="V3774" s="465" t="n">
        <v>0.04</v>
      </c>
    </row>
    <row r="3775" ht="16" customHeight="1">
      <c r="B3775" s="5" t="inlineStr">
        <is>
          <t>EF.OE-AT.AT</t>
        </is>
      </c>
      <c r="C3775" s="5" t="inlineStr">
        <is>
          <t>EF.OE-AT.AT-Emissions-N2O</t>
        </is>
      </c>
      <c r="D3775" s="5" t="inlineStr">
        <is>
          <t>EF</t>
        </is>
      </c>
      <c r="E3775" s="5" t="inlineStr">
        <is>
          <t>OE</t>
        </is>
      </c>
      <c r="F3775" s="5">
        <f>VLOOKUP(E3775,'5.a Definitions'!E:F,2,FALSE)</f>
        <v/>
      </c>
      <c r="G3775" s="5" t="inlineStr">
        <is>
          <t>AT</t>
        </is>
      </c>
      <c r="H3775" s="5" t="inlineStr">
        <is>
          <t>AT</t>
        </is>
      </c>
      <c r="I3775" s="5">
        <f>VLOOKUP(H3775,'5.a Definitions'!E:F,2,FALSE)</f>
        <v/>
      </c>
      <c r="J3775" s="465" t="inlineStr">
        <is>
          <t xml:space="preserve"> Emissions </t>
        </is>
      </c>
      <c r="K3775" s="465" t="inlineStr">
        <is>
          <t xml:space="preserve"> other fuels emissions </t>
        </is>
      </c>
      <c r="L3775" s="465" t="inlineStr">
        <is>
          <t xml:space="preserve"> reactive </t>
        </is>
      </c>
      <c r="M3775" s="465" t="inlineStr">
        <is>
          <t xml:space="preserve"> N2O </t>
        </is>
      </c>
      <c r="N3775" s="466" t="n">
        <v>0.08449733004879412</v>
      </c>
      <c r="O3775" s="467" t="n">
        <v>1.394797542306526</v>
      </c>
      <c r="P3775" s="468" t="n">
        <v>1998</v>
      </c>
      <c r="Q3775" s="469" t="inlineStr">
        <is>
          <t>UNFCCC CRT</t>
        </is>
      </c>
      <c r="R3775" s="469" t="inlineStr">
        <is>
          <t>ok</t>
        </is>
      </c>
      <c r="S3775" s="469" t="inlineStr">
        <is>
          <t xml:space="preserve"> text </t>
        </is>
      </c>
      <c r="T3775" s="426" t="inlineStr">
        <is>
          <t>Norway</t>
        </is>
      </c>
      <c r="U3775" s="465" t="inlineStr">
        <is>
          <t xml:space="preserve"> N wasted </t>
        </is>
      </c>
      <c r="V3775" s="465" t="n">
        <v>0.04</v>
      </c>
    </row>
    <row r="3776" ht="16" customHeight="1" thickBot="1">
      <c r="A3776" s="483" t="n"/>
      <c r="B3776" s="6" t="inlineStr">
        <is>
          <t>EF.OE-AT.AT</t>
        </is>
      </c>
      <c r="C3776" s="6" t="inlineStr">
        <is>
          <t>EF.OE-AT.AT-Emissions-N2</t>
        </is>
      </c>
      <c r="D3776" s="6" t="inlineStr">
        <is>
          <t>EF</t>
        </is>
      </c>
      <c r="E3776" s="6" t="inlineStr">
        <is>
          <t>OE</t>
        </is>
      </c>
      <c r="F3776" s="5">
        <f>VLOOKUP(E3776,'5.a Definitions'!E:F,2,FALSE)</f>
        <v/>
      </c>
      <c r="G3776" s="6" t="inlineStr">
        <is>
          <t>AT</t>
        </is>
      </c>
      <c r="H3776" s="6" t="inlineStr">
        <is>
          <t>AT</t>
        </is>
      </c>
      <c r="I3776" s="5">
        <f>VLOOKUP(H3776,'5.a Definitions'!E:F,2,FALSE)</f>
        <v/>
      </c>
      <c r="J3776" s="470" t="inlineStr">
        <is>
          <t xml:space="preserve"> Emissions </t>
        </is>
      </c>
      <c r="K3776" s="470" t="inlineStr">
        <is>
          <t xml:space="preserve"> other fuels emissions </t>
        </is>
      </c>
      <c r="L3776" s="470" t="inlineStr">
        <is>
          <t xml:space="preserve"> inert </t>
        </is>
      </c>
      <c r="M3776" s="470" t="inlineStr">
        <is>
          <t xml:space="preserve"> N2 </t>
        </is>
      </c>
      <c r="N3776" s="466" t="n">
        <v>0</v>
      </c>
      <c r="O3776" s="471" t="n">
        <v>0.2</v>
      </c>
      <c r="P3776" s="468" t="n">
        <v>1998</v>
      </c>
      <c r="Q3776" s="472" t="inlineStr">
        <is>
          <t>mass balance</t>
        </is>
      </c>
      <c r="R3776" s="469" t="inlineStr">
        <is>
          <t>ok</t>
        </is>
      </c>
      <c r="S3776" s="472" t="inlineStr">
        <is>
          <t xml:space="preserve"> text </t>
        </is>
      </c>
      <c r="T3776" s="426" t="inlineStr">
        <is>
          <t>Norway</t>
        </is>
      </c>
      <c r="U3776" s="470" t="inlineStr">
        <is>
          <t xml:space="preserve"> N wasted </t>
        </is>
      </c>
      <c r="V3776" s="470" t="n">
        <v>0.04</v>
      </c>
    </row>
    <row r="3777" ht="16" customHeight="1">
      <c r="A3777" s="487" t="inlineStr">
        <is>
          <t xml:space="preserve"> Materials and products </t>
        </is>
      </c>
      <c r="B3777" s="452" t="inlineStr">
        <is>
          <t>MP.FP-AG.SM</t>
        </is>
      </c>
      <c r="C3777" s="452" t="inlineStr">
        <is>
          <t>MP.FP-AG.SM-Seeds and planting material -Nmix</t>
        </is>
      </c>
      <c r="D3777" s="452" t="inlineStr">
        <is>
          <t>MP</t>
        </is>
      </c>
      <c r="E3777" s="452" t="inlineStr">
        <is>
          <t>FP</t>
        </is>
      </c>
      <c r="F3777" s="5">
        <f>VLOOKUP(E3777,'5.a Definitions'!E:F,2,FALSE)</f>
        <v/>
      </c>
      <c r="G3777" s="452" t="inlineStr">
        <is>
          <t>AG</t>
        </is>
      </c>
      <c r="H3777" s="452" t="inlineStr">
        <is>
          <t>SM</t>
        </is>
      </c>
      <c r="I3777" s="5">
        <f>VLOOKUP(H3777,'5.a Definitions'!E:F,2,FALSE)</f>
        <v/>
      </c>
      <c r="J3777" s="465" t="inlineStr">
        <is>
          <t xml:space="preserve"> Seeds and planting material  </t>
        </is>
      </c>
      <c r="K3777" s="465" t="inlineStr">
        <is>
          <t xml:space="preserve"> seeds and planting material </t>
        </is>
      </c>
      <c r="L3777" s="465" t="inlineStr">
        <is>
          <t xml:space="preserve"> reactive </t>
        </is>
      </c>
      <c r="M3777" s="465" t="inlineStr">
        <is>
          <t xml:space="preserve"> Nmix </t>
        </is>
      </c>
      <c r="N3777" s="466" t="n">
        <v>1.147824257975986</v>
      </c>
      <c r="O3777" s="467" t="n">
        <v>0.3193171875791532</v>
      </c>
      <c r="P3777" s="468" t="n">
        <v>1998</v>
      </c>
      <c r="Q3777" s="469" t="inlineStr">
        <is>
          <t>NIBIO Totalkalkylen</t>
        </is>
      </c>
      <c r="R3777" s="469" t="inlineStr">
        <is>
          <t>ok</t>
        </is>
      </c>
      <c r="S3777" s="469" t="inlineStr">
        <is>
          <t xml:space="preserve"> text </t>
        </is>
      </c>
      <c r="T3777" s="426" t="inlineStr">
        <is>
          <t>Norway</t>
        </is>
      </c>
      <c r="U3777" s="5" t="inlineStr">
        <is>
          <t>useful output</t>
        </is>
      </c>
      <c r="V3777" s="465" t="n">
        <v>0.04</v>
      </c>
    </row>
    <row r="3778" ht="16" customHeight="1">
      <c r="B3778" s="5" t="inlineStr">
        <is>
          <t>MP.FP-AG.MM</t>
        </is>
      </c>
      <c r="C3778" s="5" t="inlineStr">
        <is>
          <t>MP.FP-AG.MM-Farm animal feed-Nmix</t>
        </is>
      </c>
      <c r="D3778" s="5" t="inlineStr">
        <is>
          <t>MP</t>
        </is>
      </c>
      <c r="E3778" s="5" t="inlineStr">
        <is>
          <t>FP</t>
        </is>
      </c>
      <c r="F3778" s="5">
        <f>VLOOKUP(E3778,'5.a Definitions'!E:F,2,FALSE)</f>
        <v/>
      </c>
      <c r="G3778" s="5" t="inlineStr">
        <is>
          <t>AG</t>
        </is>
      </c>
      <c r="H3778" s="5" t="inlineStr">
        <is>
          <t>MM</t>
        </is>
      </c>
      <c r="I3778" s="5">
        <f>VLOOKUP(H3778,'5.a Definitions'!E:F,2,FALSE)</f>
        <v/>
      </c>
      <c r="J3778" s="465" t="inlineStr">
        <is>
          <t xml:space="preserve"> Farm animal feed </t>
        </is>
      </c>
      <c r="K3778" s="465" t="inlineStr">
        <is>
          <t xml:space="preserve"> farm animal feed </t>
        </is>
      </c>
      <c r="L3778" s="465" t="inlineStr">
        <is>
          <t xml:space="preserve"> reactive </t>
        </is>
      </c>
      <c r="M3778" s="465" t="inlineStr">
        <is>
          <t xml:space="preserve"> Nmix </t>
        </is>
      </c>
      <c r="N3778" s="466" t="n">
        <v>25.16570104088888</v>
      </c>
      <c r="O3778" s="467" t="n">
        <v>0.3692255232430044</v>
      </c>
      <c r="P3778" s="468" t="n">
        <v>1998</v>
      </c>
      <c r="Q3778" s="469" t="inlineStr">
        <is>
          <t>Totalkalkylen</t>
        </is>
      </c>
      <c r="R3778" s="469" t="inlineStr">
        <is>
          <t>ok</t>
        </is>
      </c>
      <c r="S3778" s="469" t="inlineStr">
        <is>
          <t xml:space="preserve"> text </t>
        </is>
      </c>
      <c r="T3778" s="426" t="inlineStr">
        <is>
          <t>Norway</t>
        </is>
      </c>
      <c r="U3778" s="5" t="inlineStr">
        <is>
          <t>useful output</t>
        </is>
      </c>
      <c r="V3778" s="465" t="n">
        <v>0.04</v>
      </c>
    </row>
    <row r="3779" ht="16" customHeight="1">
      <c r="B3779" s="5" t="inlineStr">
        <is>
          <t>MP.FP-PR.SO</t>
        </is>
      </c>
      <c r="C3779" s="5" t="inlineStr">
        <is>
          <t>MP.FP-PR.SO-Food industry waste-Nmix</t>
        </is>
      </c>
      <c r="D3779" s="5" t="inlineStr">
        <is>
          <t>MP</t>
        </is>
      </c>
      <c r="E3779" s="5" t="inlineStr">
        <is>
          <t>FP</t>
        </is>
      </c>
      <c r="F3779" s="5">
        <f>VLOOKUP(E3779,'5.a Definitions'!E:F,2,FALSE)</f>
        <v/>
      </c>
      <c r="G3779" s="5" t="inlineStr">
        <is>
          <t>PR</t>
        </is>
      </c>
      <c r="H3779" s="5" t="inlineStr">
        <is>
          <t>SO</t>
        </is>
      </c>
      <c r="I3779" s="5">
        <f>VLOOKUP(H3779,'5.a Definitions'!E:F,2,FALSE)</f>
        <v/>
      </c>
      <c r="J3779" s="465" t="inlineStr">
        <is>
          <t xml:space="preserve"> Food industry waste </t>
        </is>
      </c>
      <c r="K3779" s="465" t="inlineStr">
        <is>
          <t xml:space="preserve"> food industry waste </t>
        </is>
      </c>
      <c r="L3779" s="465" t="inlineStr">
        <is>
          <t xml:space="preserve"> reactive </t>
        </is>
      </c>
      <c r="M3779" s="465" t="inlineStr">
        <is>
          <t xml:space="preserve"> Nmix </t>
        </is>
      </c>
      <c r="N3779" s="466" t="n">
        <v>1.37134842519685</v>
      </c>
      <c r="O3779" s="467" t="n">
        <v>0.7980742179265283</v>
      </c>
      <c r="P3779" s="468" t="n">
        <v>1998</v>
      </c>
      <c r="Q3779" s="469" t="inlineStr">
        <is>
          <t>SSB</t>
        </is>
      </c>
      <c r="R3779" s="469" t="inlineStr">
        <is>
          <t>ok</t>
        </is>
      </c>
      <c r="S3779" s="469" t="inlineStr">
        <is>
          <t xml:space="preserve"> text </t>
        </is>
      </c>
      <c r="T3779" s="426" t="inlineStr">
        <is>
          <t>Norway</t>
        </is>
      </c>
      <c r="U3779" s="465" t="inlineStr">
        <is>
          <t xml:space="preserve"> N wasted </t>
        </is>
      </c>
      <c r="V3779" s="465" t="n">
        <v>0.04</v>
      </c>
    </row>
    <row r="3780" ht="16" customHeight="1">
      <c r="B3780" s="5" t="inlineStr">
        <is>
          <t>MP.FP-PR.WW</t>
        </is>
      </c>
      <c r="C3780" s="5" t="inlineStr">
        <is>
          <t>MP.FP-PR.WW-Food industry wastewater-Nmix</t>
        </is>
      </c>
      <c r="D3780" s="5" t="inlineStr">
        <is>
          <t>MP</t>
        </is>
      </c>
      <c r="E3780" s="5" t="inlineStr">
        <is>
          <t>FP</t>
        </is>
      </c>
      <c r="F3780" s="5">
        <f>VLOOKUP(E3780,'5.a Definitions'!E:F,2,FALSE)</f>
        <v/>
      </c>
      <c r="G3780" s="5" t="inlineStr">
        <is>
          <t>PR</t>
        </is>
      </c>
      <c r="H3780" s="5" t="inlineStr">
        <is>
          <t>WW</t>
        </is>
      </c>
      <c r="I3780" s="5">
        <f>VLOOKUP(H3780,'5.a Definitions'!E:F,2,FALSE)</f>
        <v/>
      </c>
      <c r="J3780" s="465" t="inlineStr">
        <is>
          <t xml:space="preserve"> Food industry wastewater </t>
        </is>
      </c>
      <c r="K3780" s="465" t="inlineStr">
        <is>
          <t xml:space="preserve"> food industry wastewater </t>
        </is>
      </c>
      <c r="L3780" s="465" t="inlineStr">
        <is>
          <t xml:space="preserve"> reactive </t>
        </is>
      </c>
      <c r="M3780" s="465" t="inlineStr">
        <is>
          <t xml:space="preserve"> Nmix </t>
        </is>
      </c>
      <c r="N3780" s="466" t="n">
        <v>0.083633</v>
      </c>
      <c r="O3780" s="467" t="n">
        <v>0.1452554315722209</v>
      </c>
      <c r="P3780" s="468" t="n">
        <v>1998</v>
      </c>
      <c r="Q3780" s="469" t="inlineStr">
        <is>
          <t>Miljødirektoratet</t>
        </is>
      </c>
      <c r="R3780" s="469" t="inlineStr">
        <is>
          <t>ok</t>
        </is>
      </c>
      <c r="S3780" s="469" t="inlineStr">
        <is>
          <t xml:space="preserve"> text </t>
        </is>
      </c>
      <c r="T3780" s="426" t="inlineStr">
        <is>
          <t>Norway</t>
        </is>
      </c>
      <c r="U3780" s="465" t="inlineStr">
        <is>
          <t xml:space="preserve"> N wasted </t>
        </is>
      </c>
      <c r="V3780" s="465" t="n">
        <v>0.04</v>
      </c>
    </row>
    <row r="3781" ht="16" customFormat="1" customHeight="1" s="482">
      <c r="B3781" s="5" t="inlineStr">
        <is>
          <t>MP.FP-HS.HS</t>
        </is>
      </c>
      <c r="C3781" s="5" t="inlineStr">
        <is>
          <t>MP.FP-HS.HS-Food products-Nmix</t>
        </is>
      </c>
      <c r="D3781" s="5" t="inlineStr">
        <is>
          <t>MP</t>
        </is>
      </c>
      <c r="E3781" s="5" t="inlineStr">
        <is>
          <t>FP</t>
        </is>
      </c>
      <c r="F3781" s="5">
        <f>VLOOKUP(E3781,'5.a Definitions'!E:F,2,FALSE)</f>
        <v/>
      </c>
      <c r="G3781" s="5" t="inlineStr">
        <is>
          <t>HS</t>
        </is>
      </c>
      <c r="H3781" s="5" t="inlineStr">
        <is>
          <t>HS</t>
        </is>
      </c>
      <c r="I3781" s="5">
        <f>VLOOKUP(H3781,'5.a Definitions'!E:F,2,FALSE)</f>
        <v/>
      </c>
      <c r="J3781" s="465" t="inlineStr">
        <is>
          <t xml:space="preserve"> Food products </t>
        </is>
      </c>
      <c r="K3781" s="465" t="inlineStr">
        <is>
          <t xml:space="preserve"> food products </t>
        </is>
      </c>
      <c r="L3781" s="465" t="inlineStr">
        <is>
          <t xml:space="preserve"> reactive </t>
        </is>
      </c>
      <c r="M3781" s="465" t="inlineStr">
        <is>
          <t xml:space="preserve"> Nmix </t>
        </is>
      </c>
      <c r="N3781" s="466" t="n">
        <v>26.06416491912267</v>
      </c>
      <c r="O3781" s="467" t="n">
        <v>0.1794443400707584</v>
      </c>
      <c r="P3781" s="468" t="n">
        <v>1998</v>
      </c>
      <c r="Q3781" s="469" t="inlineStr">
        <is>
          <t>SSB</t>
        </is>
      </c>
      <c r="R3781" s="469" t="inlineStr">
        <is>
          <t>ok</t>
        </is>
      </c>
      <c r="S3781" s="469" t="inlineStr">
        <is>
          <t xml:space="preserve"> text </t>
        </is>
      </c>
      <c r="T3781" s="426" t="inlineStr">
        <is>
          <t>Norway</t>
        </is>
      </c>
      <c r="U3781" s="5" t="inlineStr">
        <is>
          <t>useful output</t>
        </is>
      </c>
      <c r="V3781" s="465" t="n">
        <v>0.04</v>
      </c>
    </row>
    <row r="3782" ht="16" customHeight="1">
      <c r="B3782" s="5" t="inlineStr">
        <is>
          <t>MP.FP-HY.SW</t>
        </is>
      </c>
      <c r="C3782" s="5" t="inlineStr">
        <is>
          <t>MP.FP-HY.SW-Untreated wastewater-Nmix</t>
        </is>
      </c>
      <c r="D3782" s="5" t="inlineStr">
        <is>
          <t>MP</t>
        </is>
      </c>
      <c r="E3782" s="5" t="inlineStr">
        <is>
          <t>FP</t>
        </is>
      </c>
      <c r="F3782" s="5">
        <f>VLOOKUP(E3782,'5.a Definitions'!E:F,2,FALSE)</f>
        <v/>
      </c>
      <c r="G3782" s="5" t="inlineStr">
        <is>
          <t>HY</t>
        </is>
      </c>
      <c r="H3782" s="5" t="inlineStr">
        <is>
          <t>SW</t>
        </is>
      </c>
      <c r="I3782" s="5">
        <f>VLOOKUP(H3782,'5.a Definitions'!E:F,2,FALSE)</f>
        <v/>
      </c>
      <c r="J3782" s="465" t="inlineStr">
        <is>
          <t xml:space="preserve"> Untreated wastewater </t>
        </is>
      </c>
      <c r="K3782" s="465" t="inlineStr">
        <is>
          <t xml:space="preserve"> food industry untreated wastewater </t>
        </is>
      </c>
      <c r="L3782" s="465" t="inlineStr">
        <is>
          <t xml:space="preserve"> reactive </t>
        </is>
      </c>
      <c r="M3782" s="465" t="inlineStr">
        <is>
          <t xml:space="preserve"> Nmix </t>
        </is>
      </c>
      <c r="N3782" s="466" t="n">
        <v>0.3645005</v>
      </c>
      <c r="O3782" s="467" t="n">
        <v>0.2788211707984289</v>
      </c>
      <c r="P3782" s="468" t="n">
        <v>1998</v>
      </c>
      <c r="Q3782" s="469" t="inlineStr">
        <is>
          <t>Miljødirektoratet</t>
        </is>
      </c>
      <c r="R3782" s="469" t="inlineStr">
        <is>
          <t>ok</t>
        </is>
      </c>
      <c r="S3782" s="469" t="inlineStr">
        <is>
          <t xml:space="preserve"> text </t>
        </is>
      </c>
      <c r="T3782" s="426" t="inlineStr">
        <is>
          <t>Norway</t>
        </is>
      </c>
      <c r="U3782" s="465" t="inlineStr">
        <is>
          <t xml:space="preserve"> N wasted </t>
        </is>
      </c>
      <c r="V3782" s="465" t="n">
        <v>0.04</v>
      </c>
    </row>
    <row r="3783" ht="16" customHeight="1">
      <c r="B3783" s="5" t="inlineStr">
        <is>
          <t>MP.FP-HY.AC</t>
        </is>
      </c>
      <c r="C3783" s="5" t="inlineStr">
        <is>
          <t>MP.FP-HY.AC-Feed to freshwater aquaculture-Nmix</t>
        </is>
      </c>
      <c r="D3783" s="5" t="inlineStr">
        <is>
          <t>MP</t>
        </is>
      </c>
      <c r="E3783" s="5" t="inlineStr">
        <is>
          <t>FP</t>
        </is>
      </c>
      <c r="F3783" s="5">
        <f>VLOOKUP(E3783,'5.a Definitions'!E:F,2,FALSE)</f>
        <v/>
      </c>
      <c r="G3783" s="5" t="inlineStr">
        <is>
          <t>HY</t>
        </is>
      </c>
      <c r="H3783" s="5" t="inlineStr">
        <is>
          <t>AC</t>
        </is>
      </c>
      <c r="I3783" s="5">
        <f>VLOOKUP(H3783,'5.a Definitions'!E:F,2,FALSE)</f>
        <v/>
      </c>
      <c r="J3783" s="465" t="inlineStr">
        <is>
          <t xml:space="preserve"> Feed to freshwater aquaculture </t>
        </is>
      </c>
      <c r="K3783" s="465" t="inlineStr">
        <is>
          <t xml:space="preserve"> feed to freshwater aquaculture </t>
        </is>
      </c>
      <c r="L3783" s="465" t="inlineStr">
        <is>
          <t xml:space="preserve"> reactive </t>
        </is>
      </c>
      <c r="M3783" s="465" t="inlineStr">
        <is>
          <t xml:space="preserve"> Nmix </t>
        </is>
      </c>
      <c r="N3783" s="466" t="n">
        <v>0</v>
      </c>
      <c r="O3783" s="467" t="n">
        <v>0.2</v>
      </c>
      <c r="P3783" s="468" t="n">
        <v>1998</v>
      </c>
      <c r="Q3783" s="469" t="inlineStr">
        <is>
          <t>no production</t>
        </is>
      </c>
      <c r="R3783" s="469" t="inlineStr">
        <is>
          <t>ok</t>
        </is>
      </c>
      <c r="S3783" s="469" t="inlineStr">
        <is>
          <t xml:space="preserve"> text </t>
        </is>
      </c>
      <c r="T3783" s="426" t="inlineStr">
        <is>
          <t>Norway</t>
        </is>
      </c>
      <c r="U3783" s="5" t="inlineStr">
        <is>
          <t>useful output</t>
        </is>
      </c>
      <c r="V3783" s="465" t="n">
        <v>0.04</v>
      </c>
    </row>
    <row r="3784" ht="16" customFormat="1" customHeight="1" s="482">
      <c r="B3784" s="5" t="inlineStr">
        <is>
          <t>MP.FP-HY.AC</t>
        </is>
      </c>
      <c r="C3784" s="5" t="inlineStr">
        <is>
          <t>MP.FP-HY.AC-Feed to coastal aquaculture-Nmix</t>
        </is>
      </c>
      <c r="D3784" s="5" t="inlineStr">
        <is>
          <t>MP</t>
        </is>
      </c>
      <c r="E3784" s="5" t="inlineStr">
        <is>
          <t>FP</t>
        </is>
      </c>
      <c r="F3784" s="5">
        <f>VLOOKUP(E3784,'5.a Definitions'!E:F,2,FALSE)</f>
        <v/>
      </c>
      <c r="G3784" s="5" t="inlineStr">
        <is>
          <t>HY</t>
        </is>
      </c>
      <c r="H3784" s="5" t="inlineStr">
        <is>
          <t>AC</t>
        </is>
      </c>
      <c r="I3784" s="5">
        <f>VLOOKUP(H3784,'5.a Definitions'!E:F,2,FALSE)</f>
        <v/>
      </c>
      <c r="J3784" s="465" t="inlineStr">
        <is>
          <t xml:space="preserve"> Feed to coastal aquaculture </t>
        </is>
      </c>
      <c r="K3784" s="465" t="inlineStr">
        <is>
          <t xml:space="preserve"> feed to coastal aquaculture </t>
        </is>
      </c>
      <c r="L3784" s="465" t="inlineStr">
        <is>
          <t xml:space="preserve"> reactive </t>
        </is>
      </c>
      <c r="M3784" s="465" t="inlineStr">
        <is>
          <t xml:space="preserve"> Nmix </t>
        </is>
      </c>
      <c r="N3784" s="466" t="n">
        <v>12.17759542474916</v>
      </c>
      <c r="O3784" s="467" t="n">
        <v>0.3260692880608783</v>
      </c>
      <c r="P3784" s="468" t="n">
        <v>1998</v>
      </c>
      <c r="Q3784" s="469" t="inlineStr">
        <is>
          <t>Fiskeridirektoratet</t>
        </is>
      </c>
      <c r="R3784" s="469" t="inlineStr">
        <is>
          <t>ok</t>
        </is>
      </c>
      <c r="S3784" s="469" t="inlineStr">
        <is>
          <t xml:space="preserve"> text </t>
        </is>
      </c>
      <c r="T3784" s="426" t="inlineStr">
        <is>
          <t>Norway</t>
        </is>
      </c>
      <c r="U3784" s="5" t="inlineStr">
        <is>
          <t>useful output</t>
        </is>
      </c>
      <c r="V3784" s="465" t="n">
        <v>0.04</v>
      </c>
    </row>
    <row r="3785" ht="16" customHeight="1">
      <c r="B3785" s="5" t="inlineStr">
        <is>
          <t>MP.FP-RW.RW</t>
        </is>
      </c>
      <c r="C3785" s="5" t="inlineStr">
        <is>
          <t>MP.FP-RW.RW-Food export-Nmix</t>
        </is>
      </c>
      <c r="D3785" s="5" t="inlineStr">
        <is>
          <t>MP</t>
        </is>
      </c>
      <c r="E3785" s="5" t="inlineStr">
        <is>
          <t>FP</t>
        </is>
      </c>
      <c r="F3785" s="5">
        <f>VLOOKUP(E3785,'5.a Definitions'!E:F,2,FALSE)</f>
        <v/>
      </c>
      <c r="G3785" s="5" t="inlineStr">
        <is>
          <t>RW</t>
        </is>
      </c>
      <c r="H3785" s="5" t="inlineStr">
        <is>
          <t>RW</t>
        </is>
      </c>
      <c r="I3785" s="5">
        <f>VLOOKUP(H3785,'5.a Definitions'!E:F,2,FALSE)</f>
        <v/>
      </c>
      <c r="J3785" s="465" t="inlineStr">
        <is>
          <t xml:space="preserve"> Food export </t>
        </is>
      </c>
      <c r="K3785" s="465" t="inlineStr">
        <is>
          <t xml:space="preserve"> food export </t>
        </is>
      </c>
      <c r="L3785" s="465" t="inlineStr">
        <is>
          <t xml:space="preserve"> reactive </t>
        </is>
      </c>
      <c r="M3785" s="465" t="inlineStr">
        <is>
          <t xml:space="preserve"> Nmix </t>
        </is>
      </c>
      <c r="N3785" s="466" t="n">
        <v>46.10166347400001</v>
      </c>
      <c r="O3785" s="467" t="n">
        <v>0.2017019600948291</v>
      </c>
      <c r="P3785" s="468" t="n">
        <v>1998</v>
      </c>
      <c r="Q3785" s="469" t="inlineStr">
        <is>
          <t>SSB tab 08801</t>
        </is>
      </c>
      <c r="R3785" s="469" t="inlineStr">
        <is>
          <t>ok</t>
        </is>
      </c>
      <c r="S3785" s="469" t="inlineStr">
        <is>
          <t xml:space="preserve"> text </t>
        </is>
      </c>
      <c r="T3785" s="426" t="inlineStr">
        <is>
          <t>Norway</t>
        </is>
      </c>
      <c r="U3785" s="5" t="inlineStr">
        <is>
          <t>useful output</t>
        </is>
      </c>
      <c r="V3785" s="465" t="n">
        <v>0.04</v>
      </c>
    </row>
    <row r="3786" ht="16" customHeight="1">
      <c r="B3786" s="475" t="inlineStr">
        <is>
          <t>MP.FP-RW.RW</t>
        </is>
      </c>
      <c r="C3786" s="475" t="inlineStr">
        <is>
          <t>MP.FP-RW.RW-Feed export-Nmix</t>
        </is>
      </c>
      <c r="D3786" s="475" t="inlineStr">
        <is>
          <t>MP</t>
        </is>
      </c>
      <c r="E3786" s="475" t="inlineStr">
        <is>
          <t>FP</t>
        </is>
      </c>
      <c r="F3786" s="5">
        <f>VLOOKUP(E3786,'5.a Definitions'!E:F,2,FALSE)</f>
        <v/>
      </c>
      <c r="G3786" s="475" t="inlineStr">
        <is>
          <t>RW</t>
        </is>
      </c>
      <c r="H3786" s="475" t="inlineStr">
        <is>
          <t>RW</t>
        </is>
      </c>
      <c r="I3786" s="5">
        <f>VLOOKUP(H3786,'5.a Definitions'!E:F,2,FALSE)</f>
        <v/>
      </c>
      <c r="J3786" s="465" t="inlineStr">
        <is>
          <t>Feed export</t>
        </is>
      </c>
      <c r="K3786" s="465" t="inlineStr">
        <is>
          <t>feed export</t>
        </is>
      </c>
      <c r="L3786" s="465" t="inlineStr">
        <is>
          <t>reactive</t>
        </is>
      </c>
      <c r="M3786" s="465" t="inlineStr">
        <is>
          <t>Nmix</t>
        </is>
      </c>
      <c r="N3786" s="466" t="n">
        <v>11.587586187</v>
      </c>
      <c r="O3786" s="467" t="n">
        <v>0.1423414585663541</v>
      </c>
      <c r="P3786" s="468" t="n">
        <v>1998</v>
      </c>
      <c r="Q3786" s="469" t="inlineStr">
        <is>
          <t>SSB tab 08801</t>
        </is>
      </c>
      <c r="R3786" s="469" t="inlineStr">
        <is>
          <t>ok</t>
        </is>
      </c>
      <c r="S3786" s="469" t="inlineStr">
        <is>
          <t>text</t>
        </is>
      </c>
      <c r="T3786" s="476" t="inlineStr">
        <is>
          <t>Norway</t>
        </is>
      </c>
      <c r="U3786" s="5" t="inlineStr">
        <is>
          <t>useful output</t>
        </is>
      </c>
      <c r="V3786" s="465">
        <f>(O3600*N3600)^2</f>
        <v/>
      </c>
    </row>
    <row r="3787" ht="16" customHeight="1">
      <c r="B3787" s="5" t="inlineStr">
        <is>
          <t>MP.OP-AG.SM</t>
        </is>
      </c>
      <c r="C3787" s="5" t="inlineStr">
        <is>
          <t>MP.OP-AG.SM-Mineral fertilizer-Nmix</t>
        </is>
      </c>
      <c r="D3787" s="5" t="inlineStr">
        <is>
          <t>MP</t>
        </is>
      </c>
      <c r="E3787" s="5" t="inlineStr">
        <is>
          <t>OP</t>
        </is>
      </c>
      <c r="F3787" s="5">
        <f>VLOOKUP(E3787,'5.a Definitions'!E:F,2,FALSE)</f>
        <v/>
      </c>
      <c r="G3787" s="5" t="inlineStr">
        <is>
          <t>AG</t>
        </is>
      </c>
      <c r="H3787" s="5" t="inlineStr">
        <is>
          <t>SM</t>
        </is>
      </c>
      <c r="I3787" s="5">
        <f>VLOOKUP(H3787,'5.a Definitions'!E:F,2,FALSE)</f>
        <v/>
      </c>
      <c r="J3787" s="465" t="inlineStr">
        <is>
          <t xml:space="preserve"> Mineral fertilizer </t>
        </is>
      </c>
      <c r="K3787" s="465" t="inlineStr">
        <is>
          <t xml:space="preserve"> mineral fertilizer to agriculture </t>
        </is>
      </c>
      <c r="L3787" s="465" t="inlineStr">
        <is>
          <t xml:space="preserve"> reactive </t>
        </is>
      </c>
      <c r="M3787" s="465" t="inlineStr">
        <is>
          <t xml:space="preserve"> Nmix </t>
        </is>
      </c>
      <c r="N3787" s="466" t="n">
        <v>93</v>
      </c>
      <c r="O3787" s="467" t="n">
        <v>0.3459315008802217</v>
      </c>
      <c r="P3787" s="468" t="n">
        <v>1998</v>
      </c>
      <c r="Q3787" s="469" t="inlineStr">
        <is>
          <t>FAOSTAT Fertilizer by nutrient (Agricultural Use - Import)</t>
        </is>
      </c>
      <c r="R3787" s="469" t="inlineStr">
        <is>
          <t>ok</t>
        </is>
      </c>
      <c r="S3787" s="469" t="inlineStr">
        <is>
          <t xml:space="preserve"> text </t>
        </is>
      </c>
      <c r="T3787" s="426" t="inlineStr">
        <is>
          <t>Norway</t>
        </is>
      </c>
      <c r="U3787" s="5" t="inlineStr">
        <is>
          <t>useful output</t>
        </is>
      </c>
      <c r="V3787" s="465" t="n">
        <v>0.04</v>
      </c>
    </row>
    <row r="3788" ht="16" customHeight="1">
      <c r="B3788" s="475" t="inlineStr">
        <is>
          <t>MP.OP-EF.IC</t>
        </is>
      </c>
      <c r="C3788" s="475" t="inlineStr">
        <is>
          <t>MP.OP-EF.IC-Industrial waste fuels-Nmix</t>
        </is>
      </c>
      <c r="D3788" s="475" t="inlineStr">
        <is>
          <t>MP</t>
        </is>
      </c>
      <c r="E3788" s="475" t="inlineStr">
        <is>
          <t>OP</t>
        </is>
      </c>
      <c r="F3788" s="5">
        <f>VLOOKUP(E3788,'5.a Definitions'!E:F,2,FALSE)</f>
        <v/>
      </c>
      <c r="G3788" s="475" t="inlineStr">
        <is>
          <t>EF</t>
        </is>
      </c>
      <c r="H3788" s="475" t="inlineStr">
        <is>
          <t>IC</t>
        </is>
      </c>
      <c r="I3788" s="5">
        <f>VLOOKUP(H3788,'5.a Definitions'!E:F,2,FALSE)</f>
        <v/>
      </c>
      <c r="J3788" s="465" t="inlineStr">
        <is>
          <t>Industrial waste fuel</t>
        </is>
      </c>
      <c r="K3788" s="465" t="inlineStr">
        <is>
          <t>industrial waste fuel</t>
        </is>
      </c>
      <c r="L3788" s="465" t="inlineStr">
        <is>
          <t>reactive</t>
        </is>
      </c>
      <c r="M3788" s="465" t="inlineStr">
        <is>
          <t>Nmix</t>
        </is>
      </c>
      <c r="N3788" s="466" t="n">
        <v>3.79682170234247</v>
      </c>
      <c r="O3788" s="467" t="n">
        <v>0.5217415704269002</v>
      </c>
      <c r="P3788" s="468" t="n">
        <v>1998</v>
      </c>
      <c r="Q3788" s="469" t="inlineStr">
        <is>
          <t>SSB</t>
        </is>
      </c>
      <c r="R3788" s="469" t="inlineStr">
        <is>
          <t>ok</t>
        </is>
      </c>
      <c r="S3788" s="469" t="inlineStr">
        <is>
          <t>text</t>
        </is>
      </c>
      <c r="T3788" s="476" t="inlineStr">
        <is>
          <t>Norway</t>
        </is>
      </c>
      <c r="U3788" s="5" t="inlineStr">
        <is>
          <t>useful output</t>
        </is>
      </c>
      <c r="V3788" s="465">
        <f>(O3627*N3627)^2</f>
        <v/>
      </c>
    </row>
    <row r="3789" ht="16" customHeight="1">
      <c r="B3789" s="5" t="inlineStr">
        <is>
          <t>MP.OP-PR.SO</t>
        </is>
      </c>
      <c r="C3789" s="5" t="inlineStr">
        <is>
          <t>MP.OP-PR.SO-Other industry waste-Nmix</t>
        </is>
      </c>
      <c r="D3789" s="5" t="inlineStr">
        <is>
          <t>MP</t>
        </is>
      </c>
      <c r="E3789" s="5" t="inlineStr">
        <is>
          <t>OP</t>
        </is>
      </c>
      <c r="F3789" s="5">
        <f>VLOOKUP(E3789,'5.a Definitions'!E:F,2,FALSE)</f>
        <v/>
      </c>
      <c r="G3789" s="5" t="inlineStr">
        <is>
          <t>PR</t>
        </is>
      </c>
      <c r="H3789" s="5" t="inlineStr">
        <is>
          <t>SO</t>
        </is>
      </c>
      <c r="I3789" s="5">
        <f>VLOOKUP(H3789,'5.a Definitions'!E:F,2,FALSE)</f>
        <v/>
      </c>
      <c r="J3789" s="465" t="inlineStr">
        <is>
          <t xml:space="preserve"> Other industry waste </t>
        </is>
      </c>
      <c r="K3789" s="465" t="inlineStr">
        <is>
          <t xml:space="preserve"> other industry waste </t>
        </is>
      </c>
      <c r="L3789" s="465" t="inlineStr">
        <is>
          <t xml:space="preserve"> reactive </t>
        </is>
      </c>
      <c r="M3789" s="465" t="inlineStr">
        <is>
          <t xml:space="preserve"> Nmix </t>
        </is>
      </c>
      <c r="N3789" s="466" t="n">
        <v>6.440399999999999</v>
      </c>
      <c r="O3789" s="467" t="n">
        <v>0.482637163484976</v>
      </c>
      <c r="P3789" s="468" t="n">
        <v>1998</v>
      </c>
      <c r="Q3789" s="469" t="inlineStr">
        <is>
          <t>SSB</t>
        </is>
      </c>
      <c r="R3789" s="469" t="inlineStr">
        <is>
          <t>ok</t>
        </is>
      </c>
      <c r="S3789" s="469" t="inlineStr">
        <is>
          <t xml:space="preserve"> text </t>
        </is>
      </c>
      <c r="T3789" s="426" t="inlineStr">
        <is>
          <t>Norway</t>
        </is>
      </c>
      <c r="U3789" s="465" t="inlineStr">
        <is>
          <t xml:space="preserve"> N wasted </t>
        </is>
      </c>
      <c r="V3789" s="465" t="n">
        <v>0.04</v>
      </c>
    </row>
    <row r="3790" ht="16" customHeight="1">
      <c r="B3790" s="5" t="inlineStr">
        <is>
          <t>MP.OP-PR.WW</t>
        </is>
      </c>
      <c r="C3790" s="5" t="inlineStr">
        <is>
          <t>MP.OP-PR.WW-Other industry wastewater-Nmix</t>
        </is>
      </c>
      <c r="D3790" s="5" t="inlineStr">
        <is>
          <t>MP</t>
        </is>
      </c>
      <c r="E3790" s="5" t="inlineStr">
        <is>
          <t>OP</t>
        </is>
      </c>
      <c r="F3790" s="5">
        <f>VLOOKUP(E3790,'5.a Definitions'!E:F,2,FALSE)</f>
        <v/>
      </c>
      <c r="G3790" s="5" t="inlineStr">
        <is>
          <t>PR</t>
        </is>
      </c>
      <c r="H3790" s="5" t="inlineStr">
        <is>
          <t>WW</t>
        </is>
      </c>
      <c r="I3790" s="5">
        <f>VLOOKUP(H3790,'5.a Definitions'!E:F,2,FALSE)</f>
        <v/>
      </c>
      <c r="J3790" s="465" t="inlineStr">
        <is>
          <t xml:space="preserve"> Other industry wastewater </t>
        </is>
      </c>
      <c r="K3790" s="465" t="inlineStr">
        <is>
          <t xml:space="preserve"> other industry wastewater </t>
        </is>
      </c>
      <c r="L3790" s="465" t="inlineStr">
        <is>
          <t xml:space="preserve"> reactive </t>
        </is>
      </c>
      <c r="M3790" s="465" t="inlineStr">
        <is>
          <t xml:space="preserve"> Nmix </t>
        </is>
      </c>
      <c r="N3790" s="466" t="n">
        <v>0.030781</v>
      </c>
      <c r="O3790" s="467" t="n">
        <v>0.1755408083008182</v>
      </c>
      <c r="P3790" s="468" t="n">
        <v>1998</v>
      </c>
      <c r="Q3790" s="469" t="inlineStr">
        <is>
          <t>Miljødirektoratet</t>
        </is>
      </c>
      <c r="R3790" s="469" t="inlineStr">
        <is>
          <t>ok</t>
        </is>
      </c>
      <c r="S3790" s="469" t="inlineStr">
        <is>
          <t xml:space="preserve"> text </t>
        </is>
      </c>
      <c r="T3790" s="426" t="inlineStr">
        <is>
          <t>Norway</t>
        </is>
      </c>
      <c r="U3790" s="465" t="inlineStr">
        <is>
          <t xml:space="preserve"> N wasted </t>
        </is>
      </c>
      <c r="V3790" s="465" t="n">
        <v>0.04</v>
      </c>
    </row>
    <row r="3791" ht="16" customHeight="1">
      <c r="B3791" s="5" t="inlineStr">
        <is>
          <t>MP.OP-HS.HS</t>
        </is>
      </c>
      <c r="C3791" s="5" t="inlineStr">
        <is>
          <t>MP.OP-HS.HS-Mineral fertilizer-Nmix</t>
        </is>
      </c>
      <c r="D3791" s="5" t="inlineStr">
        <is>
          <t>MP</t>
        </is>
      </c>
      <c r="E3791" s="5" t="inlineStr">
        <is>
          <t>OP</t>
        </is>
      </c>
      <c r="F3791" s="5">
        <f>VLOOKUP(E3791,'5.a Definitions'!E:F,2,FALSE)</f>
        <v/>
      </c>
      <c r="G3791" s="5" t="inlineStr">
        <is>
          <t>HS</t>
        </is>
      </c>
      <c r="H3791" s="5" t="inlineStr">
        <is>
          <t>HS</t>
        </is>
      </c>
      <c r="I3791" s="5">
        <f>VLOOKUP(H3791,'5.a Definitions'!E:F,2,FALSE)</f>
        <v/>
      </c>
      <c r="J3791" s="465" t="inlineStr">
        <is>
          <t xml:space="preserve"> Mineral fertilizer </t>
        </is>
      </c>
      <c r="K3791" s="465" t="inlineStr">
        <is>
          <t xml:space="preserve"> mineral fertilizer to settlements </t>
        </is>
      </c>
      <c r="L3791" s="465" t="inlineStr">
        <is>
          <t xml:space="preserve"> reactive </t>
        </is>
      </c>
      <c r="M3791" s="465" t="inlineStr">
        <is>
          <t xml:space="preserve"> Nmix </t>
        </is>
      </c>
      <c r="N3791" s="466" t="n">
        <v>2.163265306122449</v>
      </c>
      <c r="O3791" s="467" t="n">
        <v>0.576501852739607</v>
      </c>
      <c r="P3791" s="468" t="n">
        <v>1998</v>
      </c>
      <c r="Q3791" s="469" t="inlineStr">
        <is>
          <t>FAOSTAT Fertilizer by nutrient</t>
        </is>
      </c>
      <c r="R3791" s="469" t="inlineStr">
        <is>
          <t>ok</t>
        </is>
      </c>
      <c r="S3791" s="469" t="inlineStr">
        <is>
          <t xml:space="preserve"> text </t>
        </is>
      </c>
      <c r="T3791" s="426" t="inlineStr">
        <is>
          <t>Norway</t>
        </is>
      </c>
      <c r="U3791" s="5" t="inlineStr">
        <is>
          <t>useful output</t>
        </is>
      </c>
      <c r="V3791" s="465" t="n">
        <v>0.04</v>
      </c>
    </row>
    <row r="3792" ht="16" customHeight="1">
      <c r="B3792" s="5" t="inlineStr">
        <is>
          <t>MP.OP-HS.HS</t>
        </is>
      </c>
      <c r="C3792" s="5" t="inlineStr">
        <is>
          <t>MP.OP-HS.HS-Consumer goods-Nmix</t>
        </is>
      </c>
      <c r="D3792" s="5" t="inlineStr">
        <is>
          <t>MP</t>
        </is>
      </c>
      <c r="E3792" s="5" t="inlineStr">
        <is>
          <t>OP</t>
        </is>
      </c>
      <c r="F3792" s="5">
        <f>VLOOKUP(E3792,'5.a Definitions'!E:F,2,FALSE)</f>
        <v/>
      </c>
      <c r="G3792" s="5" t="inlineStr">
        <is>
          <t>HS</t>
        </is>
      </c>
      <c r="H3792" s="5" t="inlineStr">
        <is>
          <t>HS</t>
        </is>
      </c>
      <c r="I3792" s="5">
        <f>VLOOKUP(H3792,'5.a Definitions'!E:F,2,FALSE)</f>
        <v/>
      </c>
      <c r="J3792" s="465" t="inlineStr">
        <is>
          <t xml:space="preserve"> Consumer goods </t>
        </is>
      </c>
      <c r="K3792" s="465" t="inlineStr">
        <is>
          <t xml:space="preserve"> consumer goods </t>
        </is>
      </c>
      <c r="L3792" s="465" t="inlineStr">
        <is>
          <t xml:space="preserve"> reactive </t>
        </is>
      </c>
      <c r="M3792" s="465" t="inlineStr">
        <is>
          <t xml:space="preserve"> Nmix </t>
        </is>
      </c>
      <c r="N3792" s="466" t="n">
        <v>11.20348660299874</v>
      </c>
      <c r="O3792" s="467" t="n">
        <v>0.4182032435622828</v>
      </c>
      <c r="P3792" s="468" t="n">
        <v>1998</v>
      </c>
      <c r="Q3792" s="469" t="inlineStr">
        <is>
          <t>Massebalanse (Inflows - Outflows)</t>
        </is>
      </c>
      <c r="R3792" s="469" t="inlineStr">
        <is>
          <t>ok</t>
        </is>
      </c>
      <c r="S3792" s="469" t="inlineStr">
        <is>
          <t xml:space="preserve"> text </t>
        </is>
      </c>
      <c r="T3792" s="426" t="inlineStr">
        <is>
          <t>Norway</t>
        </is>
      </c>
      <c r="U3792" s="5" t="inlineStr">
        <is>
          <t>useful output</t>
        </is>
      </c>
      <c r="V3792" s="465" t="n">
        <v>0.04</v>
      </c>
    </row>
    <row r="3793" ht="16" customHeight="1">
      <c r="B3793" s="5" t="inlineStr">
        <is>
          <t>MP.OP-AT.AT</t>
        </is>
      </c>
      <c r="C3793" s="5" t="inlineStr">
        <is>
          <t>MP.OP-AT.AT-Emissions-NH3</t>
        </is>
      </c>
      <c r="D3793" s="5" t="inlineStr">
        <is>
          <t>MP</t>
        </is>
      </c>
      <c r="E3793" s="5" t="inlineStr">
        <is>
          <t>OP</t>
        </is>
      </c>
      <c r="F3793" s="5">
        <f>VLOOKUP(E3793,'5.a Definitions'!E:F,2,FALSE)</f>
        <v/>
      </c>
      <c r="G3793" s="5" t="inlineStr">
        <is>
          <t>AT</t>
        </is>
      </c>
      <c r="H3793" s="5" t="inlineStr">
        <is>
          <t>AT</t>
        </is>
      </c>
      <c r="I3793" s="5">
        <f>VLOOKUP(H3793,'5.a Definitions'!E:F,2,FALSE)</f>
        <v/>
      </c>
      <c r="J3793" s="465" t="inlineStr">
        <is>
          <t xml:space="preserve"> Emissions </t>
        </is>
      </c>
      <c r="K3793" s="465" t="inlineStr">
        <is>
          <t xml:space="preserve"> process emissions </t>
        </is>
      </c>
      <c r="L3793" s="465" t="inlineStr">
        <is>
          <t xml:space="preserve"> reactive </t>
        </is>
      </c>
      <c r="M3793" s="465" t="inlineStr">
        <is>
          <t xml:space="preserve"> NH3 </t>
        </is>
      </c>
      <c r="N3793" s="466" t="n">
        <v>0.4350708612000001</v>
      </c>
      <c r="O3793" s="467" t="n">
        <v>0.2487416578011172</v>
      </c>
      <c r="P3793" s="468" t="n">
        <v>1998</v>
      </c>
      <c r="Q3793" s="469" t="inlineStr">
        <is>
          <t>CRLTAP Inventory Submissions</t>
        </is>
      </c>
      <c r="R3793" s="469" t="inlineStr">
        <is>
          <t>ok</t>
        </is>
      </c>
      <c r="S3793" s="469" t="inlineStr">
        <is>
          <t xml:space="preserve"> text </t>
        </is>
      </c>
      <c r="T3793" s="426" t="inlineStr">
        <is>
          <t>Norway</t>
        </is>
      </c>
      <c r="U3793" s="465" t="inlineStr">
        <is>
          <t xml:space="preserve"> N wasted </t>
        </is>
      </c>
      <c r="V3793" s="465" t="n">
        <v>0.04</v>
      </c>
    </row>
    <row r="3794" ht="16" customHeight="1">
      <c r="B3794" s="5" t="inlineStr">
        <is>
          <t>MP.OP-AT.AT</t>
        </is>
      </c>
      <c r="C3794" s="5" t="inlineStr">
        <is>
          <t>MP.OP-AT.AT-Emissions-NOx</t>
        </is>
      </c>
      <c r="D3794" s="5" t="inlineStr">
        <is>
          <t>MP</t>
        </is>
      </c>
      <c r="E3794" s="5" t="inlineStr">
        <is>
          <t>OP</t>
        </is>
      </c>
      <c r="F3794" s="5">
        <f>VLOOKUP(E3794,'5.a Definitions'!E:F,2,FALSE)</f>
        <v/>
      </c>
      <c r="G3794" s="5" t="inlineStr">
        <is>
          <t>AT</t>
        </is>
      </c>
      <c r="H3794" s="5" t="inlineStr">
        <is>
          <t>AT</t>
        </is>
      </c>
      <c r="I3794" s="5">
        <f>VLOOKUP(H3794,'5.a Definitions'!E:F,2,FALSE)</f>
        <v/>
      </c>
      <c r="J3794" s="465" t="inlineStr">
        <is>
          <t xml:space="preserve"> Emissions </t>
        </is>
      </c>
      <c r="K3794" s="465" t="inlineStr">
        <is>
          <t xml:space="preserve"> process emissions </t>
        </is>
      </c>
      <c r="L3794" s="465" t="inlineStr">
        <is>
          <t xml:space="preserve"> reactive </t>
        </is>
      </c>
      <c r="M3794" s="465" t="inlineStr">
        <is>
          <t xml:space="preserve"> NOx </t>
        </is>
      </c>
      <c r="N3794" s="466" t="n">
        <v>4.37040658842605</v>
      </c>
      <c r="O3794" s="467" t="n">
        <v>0.1633293640567237</v>
      </c>
      <c r="P3794" s="468" t="n">
        <v>1998</v>
      </c>
      <c r="Q3794" s="469" t="inlineStr">
        <is>
          <t>CRLTAP Inventory Submissions</t>
        </is>
      </c>
      <c r="R3794" s="469" t="inlineStr">
        <is>
          <t>ok</t>
        </is>
      </c>
      <c r="S3794" s="469" t="inlineStr">
        <is>
          <t xml:space="preserve"> text </t>
        </is>
      </c>
      <c r="T3794" s="426" t="inlineStr">
        <is>
          <t>Norway</t>
        </is>
      </c>
      <c r="U3794" s="465" t="inlineStr">
        <is>
          <t xml:space="preserve"> N wasted </t>
        </is>
      </c>
      <c r="V3794" s="465" t="n">
        <v>0.04</v>
      </c>
    </row>
    <row r="3795" ht="16" customHeight="1">
      <c r="B3795" s="5" t="inlineStr">
        <is>
          <t>MP.OP-AT.AT</t>
        </is>
      </c>
      <c r="C3795" s="5" t="inlineStr">
        <is>
          <t>MP.OP-AT.AT-Emissions-N2O</t>
        </is>
      </c>
      <c r="D3795" s="5" t="inlineStr">
        <is>
          <t>MP</t>
        </is>
      </c>
      <c r="E3795" s="5" t="inlineStr">
        <is>
          <t>OP</t>
        </is>
      </c>
      <c r="F3795" s="5">
        <f>VLOOKUP(E3795,'5.a Definitions'!E:F,2,FALSE)</f>
        <v/>
      </c>
      <c r="G3795" s="5" t="inlineStr">
        <is>
          <t>AT</t>
        </is>
      </c>
      <c r="H3795" s="5" t="inlineStr">
        <is>
          <t>AT</t>
        </is>
      </c>
      <c r="I3795" s="5">
        <f>VLOOKUP(H3795,'5.a Definitions'!E:F,2,FALSE)</f>
        <v/>
      </c>
      <c r="J3795" s="465" t="inlineStr">
        <is>
          <t xml:space="preserve"> Emissions </t>
        </is>
      </c>
      <c r="K3795" s="465" t="inlineStr">
        <is>
          <t xml:space="preserve"> process emissions </t>
        </is>
      </c>
      <c r="L3795" s="465" t="inlineStr">
        <is>
          <t xml:space="preserve"> reactive </t>
        </is>
      </c>
      <c r="M3795" s="465" t="inlineStr">
        <is>
          <t xml:space="preserve"> N2O </t>
        </is>
      </c>
      <c r="N3795" s="466" t="n">
        <v>3.707998999967899</v>
      </c>
      <c r="O3795" s="467" t="n">
        <v>0.06511359277630054</v>
      </c>
      <c r="P3795" s="468" t="n">
        <v>1998</v>
      </c>
      <c r="Q3795" s="469" t="inlineStr">
        <is>
          <t>UNFCCC CRT</t>
        </is>
      </c>
      <c r="R3795" s="469" t="inlineStr">
        <is>
          <t>ok</t>
        </is>
      </c>
      <c r="S3795" s="469" t="inlineStr">
        <is>
          <t xml:space="preserve"> text </t>
        </is>
      </c>
      <c r="T3795" s="426" t="inlineStr">
        <is>
          <t>Norway</t>
        </is>
      </c>
      <c r="U3795" s="465" t="inlineStr">
        <is>
          <t xml:space="preserve"> N wasted </t>
        </is>
      </c>
      <c r="V3795" s="465" t="n">
        <v>0.04</v>
      </c>
    </row>
    <row r="3796" ht="16" customHeight="1">
      <c r="B3796" s="5" t="inlineStr">
        <is>
          <t>MP.OP-HY.SW</t>
        </is>
      </c>
      <c r="C3796" s="5" t="inlineStr">
        <is>
          <t>MP.OP-HY.SW-Untreated wastewater-Nmix</t>
        </is>
      </c>
      <c r="D3796" s="5" t="inlineStr">
        <is>
          <t>MP</t>
        </is>
      </c>
      <c r="E3796" s="5" t="inlineStr">
        <is>
          <t>OP</t>
        </is>
      </c>
      <c r="F3796" s="5">
        <f>VLOOKUP(E3796,'5.a Definitions'!E:F,2,FALSE)</f>
        <v/>
      </c>
      <c r="G3796" s="5" t="inlineStr">
        <is>
          <t>HY</t>
        </is>
      </c>
      <c r="H3796" s="5" t="inlineStr">
        <is>
          <t>SW</t>
        </is>
      </c>
      <c r="I3796" s="5">
        <f>VLOOKUP(H3796,'5.a Definitions'!E:F,2,FALSE)</f>
        <v/>
      </c>
      <c r="J3796" s="465" t="inlineStr">
        <is>
          <t xml:space="preserve"> Untreated wastewater </t>
        </is>
      </c>
      <c r="K3796" s="465" t="inlineStr">
        <is>
          <t xml:space="preserve"> other industry untreated wastewater </t>
        </is>
      </c>
      <c r="L3796" s="465" t="inlineStr">
        <is>
          <t xml:space="preserve"> reactive </t>
        </is>
      </c>
      <c r="M3796" s="465" t="inlineStr">
        <is>
          <t xml:space="preserve"> Nmix </t>
        </is>
      </c>
      <c r="N3796" s="466" t="n">
        <v>3.147205</v>
      </c>
      <c r="O3796" s="467" t="n">
        <v>0.1327235304960261</v>
      </c>
      <c r="P3796" s="468" t="n">
        <v>1998</v>
      </c>
      <c r="Q3796" s="469" t="inlineStr">
        <is>
          <t>Miljødirektoratet</t>
        </is>
      </c>
      <c r="R3796" s="469" t="inlineStr">
        <is>
          <t>ok</t>
        </is>
      </c>
      <c r="S3796" s="469" t="inlineStr">
        <is>
          <t xml:space="preserve"> text </t>
        </is>
      </c>
      <c r="T3796" s="426" t="inlineStr">
        <is>
          <t>Norway</t>
        </is>
      </c>
      <c r="U3796" s="465" t="inlineStr">
        <is>
          <t xml:space="preserve"> N wasted </t>
        </is>
      </c>
      <c r="V3796" s="465" t="n">
        <v>0.04</v>
      </c>
    </row>
    <row r="3797" ht="16" customHeight="1">
      <c r="B3797" s="5" t="inlineStr">
        <is>
          <t>MP.OP-FS.FO</t>
        </is>
      </c>
      <c r="C3797" s="5" t="inlineStr">
        <is>
          <t>MP.OP-FS.FO-Mineral fertilizer-Nmix</t>
        </is>
      </c>
      <c r="D3797" s="5" t="inlineStr">
        <is>
          <t>MP</t>
        </is>
      </c>
      <c r="E3797" s="5" t="inlineStr">
        <is>
          <t>OP</t>
        </is>
      </c>
      <c r="F3797" s="5">
        <f>VLOOKUP(E3797,'5.a Definitions'!E:F,2,FALSE)</f>
        <v/>
      </c>
      <c r="G3797" s="5" t="inlineStr">
        <is>
          <t>FS</t>
        </is>
      </c>
      <c r="H3797" s="5" t="inlineStr">
        <is>
          <t>FO</t>
        </is>
      </c>
      <c r="I3797" s="5">
        <f>VLOOKUP(H3797,'5.a Definitions'!E:F,2,FALSE)</f>
        <v/>
      </c>
      <c r="J3797" s="5" t="inlineStr">
        <is>
          <t>Mineral fertilizer</t>
        </is>
      </c>
      <c r="K3797" s="5" t="inlineStr">
        <is>
          <t>mineral fertilizer to forests</t>
        </is>
      </c>
      <c r="L3797" s="5" t="inlineStr">
        <is>
          <t>reactive</t>
        </is>
      </c>
      <c r="M3797" s="5" t="inlineStr">
        <is>
          <t>Nmix</t>
        </is>
      </c>
      <c r="N3797" s="422" t="n">
        <v>0.38457</v>
      </c>
      <c r="O3797" s="423" t="n">
        <v>0.290505581126101</v>
      </c>
      <c r="P3797" s="468" t="n">
        <v>1998</v>
      </c>
      <c r="Q3797" s="425" t="inlineStr">
        <is>
          <t>SSB tabell 05543</t>
        </is>
      </c>
      <c r="R3797" s="425" t="inlineStr">
        <is>
          <t>ok</t>
        </is>
      </c>
      <c r="S3797" s="425" t="inlineStr">
        <is>
          <t>text</t>
        </is>
      </c>
      <c r="T3797" s="426" t="inlineStr">
        <is>
          <t>Norway</t>
        </is>
      </c>
      <c r="U3797" s="5" t="inlineStr">
        <is>
          <t>useful output</t>
        </is>
      </c>
      <c r="V3797" s="5">
        <f>(O3382*N3382)^2</f>
        <v/>
      </c>
    </row>
    <row r="3798" ht="16" customHeight="1">
      <c r="B3798" s="5" t="inlineStr">
        <is>
          <t>MP.OP-RW.RW</t>
        </is>
      </c>
      <c r="C3798" s="5" t="inlineStr">
        <is>
          <t>MP.OP-RW.RW-Mineral fertilizer export-Nmix</t>
        </is>
      </c>
      <c r="D3798" s="5" t="inlineStr">
        <is>
          <t>MP</t>
        </is>
      </c>
      <c r="E3798" s="5" t="inlineStr">
        <is>
          <t>OP</t>
        </is>
      </c>
      <c r="F3798" s="5">
        <f>VLOOKUP(E3798,'5.a Definitions'!E:F,2,FALSE)</f>
        <v/>
      </c>
      <c r="G3798" s="5" t="inlineStr">
        <is>
          <t>RW</t>
        </is>
      </c>
      <c r="H3798" s="5" t="inlineStr">
        <is>
          <t>RW</t>
        </is>
      </c>
      <c r="I3798" s="5">
        <f>VLOOKUP(H3798,'5.a Definitions'!E:F,2,FALSE)</f>
        <v/>
      </c>
      <c r="J3798" s="465" t="inlineStr">
        <is>
          <t xml:space="preserve"> Mineral fertilizer export </t>
        </is>
      </c>
      <c r="K3798" s="465" t="inlineStr">
        <is>
          <t xml:space="preserve"> mineral fertilizer export </t>
        </is>
      </c>
      <c r="L3798" s="465" t="inlineStr">
        <is>
          <t xml:space="preserve"> reactive </t>
        </is>
      </c>
      <c r="M3798" s="465" t="inlineStr">
        <is>
          <t xml:space="preserve"> Nmix </t>
        </is>
      </c>
      <c r="N3798" s="466" t="n">
        <v>377</v>
      </c>
      <c r="O3798" s="467" t="n">
        <v>0.2949457776486215</v>
      </c>
      <c r="P3798" s="468" t="n">
        <v>1998</v>
      </c>
      <c r="Q3798" s="469" t="inlineStr">
        <is>
          <t>FAOSTAT Fertilizer by Nutrient</t>
        </is>
      </c>
      <c r="R3798" s="469" t="inlineStr">
        <is>
          <t>ok</t>
        </is>
      </c>
      <c r="S3798" s="469" t="inlineStr">
        <is>
          <t xml:space="preserve"> text </t>
        </is>
      </c>
      <c r="T3798" s="426" t="inlineStr">
        <is>
          <t>Norway</t>
        </is>
      </c>
      <c r="U3798" s="5" t="inlineStr">
        <is>
          <t>useful output</t>
        </is>
      </c>
      <c r="V3798" s="465" t="n">
        <v>0.04</v>
      </c>
    </row>
    <row r="3799" ht="16" customHeight="1" thickBot="1">
      <c r="B3799" s="6" t="inlineStr">
        <is>
          <t>MP.OP-RW.RW</t>
        </is>
      </c>
      <c r="C3799" s="6" t="inlineStr">
        <is>
          <t>MP.OP-RW.RW-Other goods export-Nmix</t>
        </is>
      </c>
      <c r="D3799" s="6" t="inlineStr">
        <is>
          <t>MP</t>
        </is>
      </c>
      <c r="E3799" s="6" t="inlineStr">
        <is>
          <t>OP</t>
        </is>
      </c>
      <c r="F3799" s="5">
        <f>VLOOKUP(E3799,'5.a Definitions'!E:F,2,FALSE)</f>
        <v/>
      </c>
      <c r="G3799" s="6" t="inlineStr">
        <is>
          <t>RW</t>
        </is>
      </c>
      <c r="H3799" s="6" t="inlineStr">
        <is>
          <t>RW</t>
        </is>
      </c>
      <c r="I3799" s="5">
        <f>VLOOKUP(H3799,'5.a Definitions'!E:F,2,FALSE)</f>
        <v/>
      </c>
      <c r="J3799" s="470" t="inlineStr">
        <is>
          <t xml:space="preserve"> Other goods export </t>
        </is>
      </c>
      <c r="K3799" s="470" t="inlineStr">
        <is>
          <t xml:space="preserve"> other goods export </t>
        </is>
      </c>
      <c r="L3799" s="470" t="inlineStr">
        <is>
          <t xml:space="preserve"> reactive </t>
        </is>
      </c>
      <c r="M3799" s="470" t="inlineStr">
        <is>
          <t xml:space="preserve"> Nmix </t>
        </is>
      </c>
      <c r="N3799" s="466" t="n">
        <v>8.150399326</v>
      </c>
      <c r="O3799" s="471" t="n">
        <v>0.1089712699795426</v>
      </c>
      <c r="P3799" s="468" t="n">
        <v>1998</v>
      </c>
      <c r="Q3799" s="472" t="inlineStr">
        <is>
          <t>SSB tab 08801</t>
        </is>
      </c>
      <c r="R3799" s="469" t="inlineStr">
        <is>
          <t>ok</t>
        </is>
      </c>
      <c r="S3799" s="472" t="inlineStr">
        <is>
          <t xml:space="preserve"> text </t>
        </is>
      </c>
      <c r="T3799" s="426" t="inlineStr">
        <is>
          <t>Norway</t>
        </is>
      </c>
      <c r="U3799" s="5" t="inlineStr">
        <is>
          <t>useful output</t>
        </is>
      </c>
      <c r="V3799" s="470" t="n">
        <v>0.04</v>
      </c>
    </row>
    <row r="3800" ht="16" customHeight="1">
      <c r="A3800" s="488" t="inlineStr">
        <is>
          <t xml:space="preserve"> Agriculture </t>
        </is>
      </c>
      <c r="B3800" s="5" t="inlineStr">
        <is>
          <t>AG.SM-MP.FP</t>
        </is>
      </c>
      <c r="C3800" s="5" t="inlineStr">
        <is>
          <t>AG.SM-MP.FP-Food crop products-Nmix</t>
        </is>
      </c>
      <c r="D3800" s="5" t="inlineStr">
        <is>
          <t>AG</t>
        </is>
      </c>
      <c r="E3800" s="5" t="inlineStr">
        <is>
          <t>SM</t>
        </is>
      </c>
      <c r="F3800" s="5">
        <f>VLOOKUP(E3800,'5.a Definitions'!E:F,2,FALSE)</f>
        <v/>
      </c>
      <c r="G3800" s="5" t="inlineStr">
        <is>
          <t>MP</t>
        </is>
      </c>
      <c r="H3800" s="5" t="inlineStr">
        <is>
          <t>FP</t>
        </is>
      </c>
      <c r="I3800" s="5">
        <f>VLOOKUP(H3800,'5.a Definitions'!E:F,2,FALSE)</f>
        <v/>
      </c>
      <c r="J3800" s="465" t="inlineStr">
        <is>
          <t xml:space="preserve"> Food crop products </t>
        </is>
      </c>
      <c r="K3800" s="465" t="inlineStr">
        <is>
          <t xml:space="preserve"> food crop products </t>
        </is>
      </c>
      <c r="L3800" s="465" t="inlineStr">
        <is>
          <t xml:space="preserve"> reactive </t>
        </is>
      </c>
      <c r="M3800" s="465" t="inlineStr">
        <is>
          <t xml:space="preserve"> Nmix </t>
        </is>
      </c>
      <c r="N3800" s="466" t="n">
        <v>27.859</v>
      </c>
      <c r="O3800" s="467" t="n">
        <v>0.4149602262584164</v>
      </c>
      <c r="P3800" s="468" t="n">
        <v>1998</v>
      </c>
      <c r="Q3800" s="469" t="inlineStr">
        <is>
          <t>Eurostat Gross nutrient balance</t>
        </is>
      </c>
      <c r="R3800" s="469" t="inlineStr">
        <is>
          <t>ok</t>
        </is>
      </c>
      <c r="S3800" s="469" t="inlineStr">
        <is>
          <t xml:space="preserve"> text </t>
        </is>
      </c>
      <c r="T3800" s="426" t="inlineStr">
        <is>
          <t>Norway</t>
        </is>
      </c>
      <c r="U3800" s="5" t="inlineStr">
        <is>
          <t>useful output</t>
        </is>
      </c>
      <c r="V3800" s="465" t="n">
        <v>0.04</v>
      </c>
    </row>
    <row r="3801" ht="16" customHeight="1">
      <c r="B3801" s="5" t="inlineStr">
        <is>
          <t>AG.SM-MP.OP</t>
        </is>
      </c>
      <c r="C3801" s="5" t="inlineStr">
        <is>
          <t>AG.SM-MP.OP-Crop products for industrial use-Nmix</t>
        </is>
      </c>
      <c r="D3801" s="5" t="inlineStr">
        <is>
          <t>AG</t>
        </is>
      </c>
      <c r="E3801" s="5" t="inlineStr">
        <is>
          <t>SM</t>
        </is>
      </c>
      <c r="F3801" s="5">
        <f>VLOOKUP(E3801,'5.a Definitions'!E:F,2,FALSE)</f>
        <v/>
      </c>
      <c r="G3801" s="5" t="inlineStr">
        <is>
          <t>MP</t>
        </is>
      </c>
      <c r="H3801" s="5" t="inlineStr">
        <is>
          <t>OP</t>
        </is>
      </c>
      <c r="I3801" s="5">
        <f>VLOOKUP(H3801,'5.a Definitions'!E:F,2,FALSE)</f>
        <v/>
      </c>
      <c r="J3801" s="465" t="inlineStr">
        <is>
          <t xml:space="preserve"> Crop products for industrial use </t>
        </is>
      </c>
      <c r="K3801" s="465" t="inlineStr">
        <is>
          <t xml:space="preserve"> crop products for industrial use </t>
        </is>
      </c>
      <c r="L3801" s="465" t="inlineStr">
        <is>
          <t xml:space="preserve"> reactive </t>
        </is>
      </c>
      <c r="M3801" s="465" t="inlineStr">
        <is>
          <t xml:space="preserve"> Nmix </t>
        </is>
      </c>
      <c r="N3801" s="466" t="n">
        <v>0.35</v>
      </c>
      <c r="O3801" s="467" t="n">
        <v>0.4149602262584164</v>
      </c>
      <c r="P3801" s="468" t="n">
        <v>1998</v>
      </c>
      <c r="Q3801" s="469" t="inlineStr">
        <is>
          <t>Eurostat Gross nutrient balance, Nutrient removal by harvest of industrial crops</t>
        </is>
      </c>
      <c r="R3801" s="469" t="inlineStr">
        <is>
          <t>ok</t>
        </is>
      </c>
      <c r="S3801" s="469" t="inlineStr">
        <is>
          <t xml:space="preserve"> text </t>
        </is>
      </c>
      <c r="T3801" s="426" t="inlineStr">
        <is>
          <t>Norway</t>
        </is>
      </c>
      <c r="U3801" s="5" t="inlineStr">
        <is>
          <t>useful output</t>
        </is>
      </c>
      <c r="V3801" s="465" t="n">
        <v>0.04</v>
      </c>
    </row>
    <row r="3802" ht="16" customHeight="1">
      <c r="B3802" s="5" t="inlineStr">
        <is>
          <t>AG.SM-AG.MM</t>
        </is>
      </c>
      <c r="C3802" s="5" t="inlineStr">
        <is>
          <t>AG.SM-AG.MM-Fodder crops-Nmix</t>
        </is>
      </c>
      <c r="D3802" s="5" t="inlineStr">
        <is>
          <t>AG</t>
        </is>
      </c>
      <c r="E3802" s="5" t="inlineStr">
        <is>
          <t>SM</t>
        </is>
      </c>
      <c r="F3802" s="5">
        <f>VLOOKUP(E3802,'5.a Definitions'!E:F,2,FALSE)</f>
        <v/>
      </c>
      <c r="G3802" s="5" t="inlineStr">
        <is>
          <t>AG</t>
        </is>
      </c>
      <c r="H3802" s="5" t="inlineStr">
        <is>
          <t>MM</t>
        </is>
      </c>
      <c r="I3802" s="5">
        <f>VLOOKUP(H3802,'5.a Definitions'!E:F,2,FALSE)</f>
        <v/>
      </c>
      <c r="J3802" s="465" t="inlineStr">
        <is>
          <t xml:space="preserve"> Fodder crops </t>
        </is>
      </c>
      <c r="K3802" s="465" t="inlineStr">
        <is>
          <t xml:space="preserve"> fodder crops </t>
        </is>
      </c>
      <c r="L3802" s="465" t="inlineStr">
        <is>
          <t xml:space="preserve"> reactive </t>
        </is>
      </c>
      <c r="M3802" s="465" t="inlineStr">
        <is>
          <t xml:space="preserve"> Nmix </t>
        </is>
      </c>
      <c r="N3802" s="466" t="n">
        <v>71.731008</v>
      </c>
      <c r="O3802" s="467" t="n">
        <v>0.3032711366256886</v>
      </c>
      <c r="P3802" s="468" t="n">
        <v>1998</v>
      </c>
      <c r="Q3802" s="469" t="inlineStr">
        <is>
          <t>SSB Jordbruksstatistikk + BFJ Totalkalkylen, Eng-beite</t>
        </is>
      </c>
      <c r="R3802" s="469" t="inlineStr">
        <is>
          <t>ok</t>
        </is>
      </c>
      <c r="S3802" s="469" t="inlineStr">
        <is>
          <t xml:space="preserve"> text </t>
        </is>
      </c>
      <c r="T3802" s="426" t="inlineStr">
        <is>
          <t>Norway</t>
        </is>
      </c>
      <c r="U3802" s="5" t="inlineStr">
        <is>
          <t>useful output</t>
        </is>
      </c>
      <c r="V3802" s="465" t="n">
        <v>0.04</v>
      </c>
    </row>
    <row r="3803" ht="16" customHeight="1">
      <c r="B3803" s="5" t="inlineStr">
        <is>
          <t>AG.SM-AT.AT</t>
        </is>
      </c>
      <c r="C3803" s="5" t="inlineStr">
        <is>
          <t>AG.SM-AT.AT-Emissions-NH3</t>
        </is>
      </c>
      <c r="D3803" s="5" t="inlineStr">
        <is>
          <t>AG</t>
        </is>
      </c>
      <c r="E3803" s="5" t="inlineStr">
        <is>
          <t>SM</t>
        </is>
      </c>
      <c r="F3803" s="5">
        <f>VLOOKUP(E3803,'5.a Definitions'!E:F,2,FALSE)</f>
        <v/>
      </c>
      <c r="G3803" s="5" t="inlineStr">
        <is>
          <t>AT</t>
        </is>
      </c>
      <c r="H3803" s="5" t="inlineStr">
        <is>
          <t>AT</t>
        </is>
      </c>
      <c r="I3803" s="5">
        <f>VLOOKUP(H3803,'5.a Definitions'!E:F,2,FALSE)</f>
        <v/>
      </c>
      <c r="J3803" s="465" t="inlineStr">
        <is>
          <t xml:space="preserve"> Emissions </t>
        </is>
      </c>
      <c r="K3803" s="465" t="inlineStr">
        <is>
          <t xml:space="preserve"> agricultural soil emissions </t>
        </is>
      </c>
      <c r="L3803" s="465" t="inlineStr">
        <is>
          <t xml:space="preserve"> reactive </t>
        </is>
      </c>
      <c r="M3803" s="465" t="inlineStr">
        <is>
          <t xml:space="preserve"> NH3 </t>
        </is>
      </c>
      <c r="N3803" s="466" t="n">
        <v>13.67096826199202</v>
      </c>
      <c r="O3803" s="467" t="n">
        <v>0.2886694052467301</v>
      </c>
      <c r="P3803" s="468" t="n">
        <v>1998</v>
      </c>
      <c r="Q3803" s="469" t="inlineStr">
        <is>
          <t>CRLTAP Inventory Submissions</t>
        </is>
      </c>
      <c r="R3803" s="469" t="inlineStr">
        <is>
          <t>ok</t>
        </is>
      </c>
      <c r="S3803" s="469" t="inlineStr">
        <is>
          <t xml:space="preserve"> text </t>
        </is>
      </c>
      <c r="T3803" s="426" t="inlineStr">
        <is>
          <t>Norway</t>
        </is>
      </c>
      <c r="U3803" s="465" t="inlineStr">
        <is>
          <t xml:space="preserve"> N wasted </t>
        </is>
      </c>
      <c r="V3803" s="465" t="n">
        <v>0.04</v>
      </c>
    </row>
    <row r="3804" ht="16" customHeight="1">
      <c r="B3804" s="5" t="inlineStr">
        <is>
          <t>AG.SM-AT.AT</t>
        </is>
      </c>
      <c r="C3804" s="5" t="inlineStr">
        <is>
          <t>AG.SM-AT.AT-Emissions-N2O</t>
        </is>
      </c>
      <c r="D3804" s="5" t="inlineStr">
        <is>
          <t>AG</t>
        </is>
      </c>
      <c r="E3804" s="5" t="inlineStr">
        <is>
          <t>SM</t>
        </is>
      </c>
      <c r="F3804" s="5">
        <f>VLOOKUP(E3804,'5.a Definitions'!E:F,2,FALSE)</f>
        <v/>
      </c>
      <c r="G3804" s="5" t="inlineStr">
        <is>
          <t>AT</t>
        </is>
      </c>
      <c r="H3804" s="5" t="inlineStr">
        <is>
          <t>AT</t>
        </is>
      </c>
      <c r="I3804" s="5">
        <f>VLOOKUP(H3804,'5.a Definitions'!E:F,2,FALSE)</f>
        <v/>
      </c>
      <c r="J3804" s="465" t="inlineStr">
        <is>
          <t xml:space="preserve"> Emissions </t>
        </is>
      </c>
      <c r="K3804" s="465" t="inlineStr">
        <is>
          <t xml:space="preserve"> agricultural soil emissions </t>
        </is>
      </c>
      <c r="L3804" s="465" t="inlineStr">
        <is>
          <t xml:space="preserve"> reactive </t>
        </is>
      </c>
      <c r="M3804" s="465" t="inlineStr">
        <is>
          <t xml:space="preserve"> N2O </t>
        </is>
      </c>
      <c r="N3804" s="466" t="n">
        <v>3.85415404814299</v>
      </c>
      <c r="O3804" s="467" t="n">
        <v>1.327872134752759</v>
      </c>
      <c r="P3804" s="468" t="n">
        <v>1998</v>
      </c>
      <c r="Q3804" s="469" t="inlineStr">
        <is>
          <t>UNFCCC CRT</t>
        </is>
      </c>
      <c r="R3804" s="469" t="inlineStr">
        <is>
          <t>ok</t>
        </is>
      </c>
      <c r="S3804" s="469" t="inlineStr">
        <is>
          <t xml:space="preserve"> text </t>
        </is>
      </c>
      <c r="T3804" s="426" t="inlineStr">
        <is>
          <t>Norway</t>
        </is>
      </c>
      <c r="U3804" s="465" t="inlineStr">
        <is>
          <t xml:space="preserve"> N wasted </t>
        </is>
      </c>
      <c r="V3804" s="465" t="n">
        <v>0.04</v>
      </c>
    </row>
    <row r="3805" ht="16" customHeight="1">
      <c r="B3805" s="5" t="inlineStr">
        <is>
          <t>AG.SM-AT.AT</t>
        </is>
      </c>
      <c r="C3805" s="5" t="inlineStr">
        <is>
          <t>AG.SM-AT.AT-Emissions-NOx</t>
        </is>
      </c>
      <c r="D3805" s="5" t="inlineStr">
        <is>
          <t>AG</t>
        </is>
      </c>
      <c r="E3805" s="5" t="inlineStr">
        <is>
          <t>SM</t>
        </is>
      </c>
      <c r="F3805" s="5">
        <f>VLOOKUP(E3805,'5.a Definitions'!E:F,2,FALSE)</f>
        <v/>
      </c>
      <c r="G3805" s="5" t="inlineStr">
        <is>
          <t>AT</t>
        </is>
      </c>
      <c r="H3805" s="5" t="inlineStr">
        <is>
          <t>AT</t>
        </is>
      </c>
      <c r="I3805" s="5">
        <f>VLOOKUP(H3805,'5.a Definitions'!E:F,2,FALSE)</f>
        <v/>
      </c>
      <c r="J3805" s="465" t="inlineStr">
        <is>
          <t xml:space="preserve"> Emissions </t>
        </is>
      </c>
      <c r="K3805" s="465" t="inlineStr">
        <is>
          <t xml:space="preserve"> agricultural soil emissions </t>
        </is>
      </c>
      <c r="L3805" s="465" t="inlineStr">
        <is>
          <t xml:space="preserve"> reactive </t>
        </is>
      </c>
      <c r="M3805" s="465" t="inlineStr">
        <is>
          <t xml:space="preserve"> NOx </t>
        </is>
      </c>
      <c r="N3805" s="466" t="n">
        <v>2.320570158944646</v>
      </c>
      <c r="O3805" s="467" t="n">
        <v>0.7129901956172497</v>
      </c>
      <c r="P3805" s="468" t="n">
        <v>1998</v>
      </c>
      <c r="Q3805" s="469" t="inlineStr">
        <is>
          <t>CRLTAP Inventory Submissions</t>
        </is>
      </c>
      <c r="R3805" s="469" t="inlineStr">
        <is>
          <t>ok</t>
        </is>
      </c>
      <c r="S3805" s="469" t="inlineStr">
        <is>
          <t xml:space="preserve"> text </t>
        </is>
      </c>
      <c r="T3805" s="426" t="inlineStr">
        <is>
          <t>Norway</t>
        </is>
      </c>
      <c r="U3805" s="465" t="inlineStr">
        <is>
          <t xml:space="preserve"> N wasted </t>
        </is>
      </c>
      <c r="V3805" s="465" t="n">
        <v>0.04</v>
      </c>
    </row>
    <row r="3806" ht="16" customHeight="1">
      <c r="B3806" s="5" t="inlineStr">
        <is>
          <t>AG.SM-AT.AT</t>
        </is>
      </c>
      <c r="C3806" s="5" t="inlineStr">
        <is>
          <t>AG.SM-AT.AT-Emissions-N2</t>
        </is>
      </c>
      <c r="D3806" s="5" t="inlineStr">
        <is>
          <t>AG</t>
        </is>
      </c>
      <c r="E3806" s="5" t="inlineStr">
        <is>
          <t>SM</t>
        </is>
      </c>
      <c r="F3806" s="5">
        <f>VLOOKUP(E3806,'5.a Definitions'!E:F,2,FALSE)</f>
        <v/>
      </c>
      <c r="G3806" s="5" t="inlineStr">
        <is>
          <t>AT</t>
        </is>
      </c>
      <c r="H3806" s="5" t="inlineStr">
        <is>
          <t>AT</t>
        </is>
      </c>
      <c r="I3806" s="5">
        <f>VLOOKUP(H3806,'5.a Definitions'!E:F,2,FALSE)</f>
        <v/>
      </c>
      <c r="J3806" s="465" t="inlineStr">
        <is>
          <t xml:space="preserve"> Emissions </t>
        </is>
      </c>
      <c r="K3806" s="465" t="inlineStr">
        <is>
          <t xml:space="preserve"> agricultural soil emissions </t>
        </is>
      </c>
      <c r="L3806" s="465" t="inlineStr">
        <is>
          <t xml:space="preserve"> inert </t>
        </is>
      </c>
      <c r="M3806" s="465" t="inlineStr">
        <is>
          <t xml:space="preserve"> N2 </t>
        </is>
      </c>
      <c r="N3806" s="466" t="n">
        <v>14.46941538</v>
      </c>
      <c r="O3806" s="467" t="n">
        <v>0.4964320429530018</v>
      </c>
      <c r="P3806" s="468" t="n">
        <v>1998</v>
      </c>
      <c r="Q3806" s="469" t="inlineStr">
        <is>
          <t>Schäppi2025Ann + SSB table 05982; area filled (interpolated)</t>
        </is>
      </c>
      <c r="R3806" s="469" t="inlineStr">
        <is>
          <t>ok</t>
        </is>
      </c>
      <c r="S3806" s="469" t="inlineStr">
        <is>
          <t xml:space="preserve"> text </t>
        </is>
      </c>
      <c r="T3806" s="426" t="inlineStr">
        <is>
          <t>Norway</t>
        </is>
      </c>
      <c r="U3806" s="465" t="inlineStr">
        <is>
          <t xml:space="preserve"> N wasted </t>
        </is>
      </c>
      <c r="V3806" s="465" t="n">
        <v>0.04</v>
      </c>
    </row>
    <row r="3807" ht="16" customHeight="1">
      <c r="B3807" s="5" t="inlineStr">
        <is>
          <t>AG.SM-HY.SW</t>
        </is>
      </c>
      <c r="C3807" s="5" t="inlineStr">
        <is>
          <t>AG.SM-HY.SW-Leaching-Nmix</t>
        </is>
      </c>
      <c r="D3807" s="5" t="inlineStr">
        <is>
          <t>AG</t>
        </is>
      </c>
      <c r="E3807" s="5" t="inlineStr">
        <is>
          <t>SM</t>
        </is>
      </c>
      <c r="F3807" s="5">
        <f>VLOOKUP(E3807,'5.a Definitions'!E:F,2,FALSE)</f>
        <v/>
      </c>
      <c r="G3807" s="5" t="inlineStr">
        <is>
          <t>HY</t>
        </is>
      </c>
      <c r="H3807" s="5" t="inlineStr">
        <is>
          <t>SW</t>
        </is>
      </c>
      <c r="I3807" s="5">
        <f>VLOOKUP(H3807,'5.a Definitions'!E:F,2,FALSE)</f>
        <v/>
      </c>
      <c r="J3807" s="465" t="inlineStr">
        <is>
          <t>Sewage sludge landfill</t>
        </is>
      </c>
      <c r="K3807" s="465" t="inlineStr">
        <is>
          <t>sewage sludge landfill</t>
        </is>
      </c>
      <c r="L3807" s="465" t="inlineStr">
        <is>
          <t xml:space="preserve"> reactive </t>
        </is>
      </c>
      <c r="M3807" s="465" t="inlineStr">
        <is>
          <t xml:space="preserve"> Nmix </t>
        </is>
      </c>
      <c r="N3807" s="466" t="n">
        <v>45.53713031103308</v>
      </c>
      <c r="O3807" s="467" t="n">
        <v>0.5497171578298619</v>
      </c>
      <c r="P3807" s="468" t="n">
        <v>1998</v>
      </c>
      <c r="Q3807" s="469" t="inlineStr">
        <is>
          <t>UNFCCC CRT</t>
        </is>
      </c>
      <c r="R3807" s="469" t="inlineStr">
        <is>
          <t>ok</t>
        </is>
      </c>
      <c r="S3807" s="469" t="inlineStr">
        <is>
          <t xml:space="preserve"> text </t>
        </is>
      </c>
      <c r="T3807" s="426" t="inlineStr">
        <is>
          <t>Norway</t>
        </is>
      </c>
      <c r="U3807" s="465" t="inlineStr">
        <is>
          <t>N wasted</t>
        </is>
      </c>
      <c r="V3807" s="465" t="n">
        <v>0.04</v>
      </c>
    </row>
    <row r="3808" ht="16" customHeight="1">
      <c r="B3808" s="5" t="inlineStr">
        <is>
          <t>AG.MM-MP.FP</t>
        </is>
      </c>
      <c r="C3808" s="5" t="inlineStr">
        <is>
          <t>AG.MM-MP.FP-Animal products-Nmix</t>
        </is>
      </c>
      <c r="D3808" s="5" t="inlineStr">
        <is>
          <t>AG</t>
        </is>
      </c>
      <c r="E3808" s="5" t="inlineStr">
        <is>
          <t>MM</t>
        </is>
      </c>
      <c r="F3808" s="5">
        <f>VLOOKUP(E3808,'5.a Definitions'!E:F,2,FALSE)</f>
        <v/>
      </c>
      <c r="G3808" s="5" t="inlineStr">
        <is>
          <t>MP</t>
        </is>
      </c>
      <c r="H3808" s="5" t="inlineStr">
        <is>
          <t>FP</t>
        </is>
      </c>
      <c r="I3808" s="5">
        <f>VLOOKUP(H3808,'5.a Definitions'!E:F,2,FALSE)</f>
        <v/>
      </c>
      <c r="J3808" s="465" t="inlineStr">
        <is>
          <t xml:space="preserve"> Animal products </t>
        </is>
      </c>
      <c r="K3808" s="465" t="inlineStr">
        <is>
          <t xml:space="preserve"> animal products </t>
        </is>
      </c>
      <c r="L3808" s="465" t="inlineStr">
        <is>
          <t xml:space="preserve"> reactive </t>
        </is>
      </c>
      <c r="M3808" s="465" t="inlineStr">
        <is>
          <t xml:space="preserve"> Nmix </t>
        </is>
      </c>
      <c r="N3808" s="466" t="n">
        <v>17.04179796</v>
      </c>
      <c r="O3808" s="467" t="n">
        <v>0.1088898837053302</v>
      </c>
      <c r="P3808" s="468" t="n">
        <v>1998</v>
      </c>
      <c r="Q3808" s="469" t="inlineStr">
        <is>
          <t>FAOSTAT Crops and livestock products</t>
        </is>
      </c>
      <c r="R3808" s="469" t="inlineStr">
        <is>
          <t>ok</t>
        </is>
      </c>
      <c r="S3808" s="469" t="inlineStr">
        <is>
          <t xml:space="preserve"> text </t>
        </is>
      </c>
      <c r="T3808" s="426" t="inlineStr">
        <is>
          <t>Norway</t>
        </is>
      </c>
      <c r="U3808" s="5" t="inlineStr">
        <is>
          <t>useful output</t>
        </is>
      </c>
      <c r="V3808" s="465" t="n">
        <v>0.04</v>
      </c>
    </row>
    <row r="3809" ht="16" customHeight="1">
      <c r="B3809" s="5" t="inlineStr">
        <is>
          <t>AG.MM-MP.OP</t>
        </is>
      </c>
      <c r="C3809" s="5" t="inlineStr">
        <is>
          <t>AG.MM-MP.OP-Non-edible animal products-Nmix</t>
        </is>
      </c>
      <c r="D3809" s="5" t="inlineStr">
        <is>
          <t>AG</t>
        </is>
      </c>
      <c r="E3809" s="5" t="inlineStr">
        <is>
          <t>MM</t>
        </is>
      </c>
      <c r="F3809" s="5">
        <f>VLOOKUP(E3809,'5.a Definitions'!E:F,2,FALSE)</f>
        <v/>
      </c>
      <c r="G3809" s="5" t="inlineStr">
        <is>
          <t>MP</t>
        </is>
      </c>
      <c r="H3809" s="5" t="inlineStr">
        <is>
          <t>OP</t>
        </is>
      </c>
      <c r="I3809" s="5">
        <f>VLOOKUP(H3809,'5.a Definitions'!E:F,2,FALSE)</f>
        <v/>
      </c>
      <c r="J3809" s="465" t="inlineStr">
        <is>
          <t xml:space="preserve"> Non-edible animal products </t>
        </is>
      </c>
      <c r="K3809" s="465" t="inlineStr">
        <is>
          <t xml:space="preserve"> non-edible animal products </t>
        </is>
      </c>
      <c r="L3809" s="465" t="inlineStr">
        <is>
          <t xml:space="preserve"> reactive </t>
        </is>
      </c>
      <c r="M3809" s="465" t="inlineStr">
        <is>
          <t xml:space="preserve"> Nmix </t>
        </is>
      </c>
      <c r="N3809" s="466" t="n">
        <v>1.274094033875</v>
      </c>
      <c r="O3809" s="467" t="n">
        <v>0.171914261786414</v>
      </c>
      <c r="P3809" s="468" t="n">
        <v>1998</v>
      </c>
      <c r="Q3809" s="469" t="inlineStr">
        <is>
          <t>FAOSTAT Crops and livestock products + SSB sheep numbers (table 03710) x wool per sheep</t>
        </is>
      </c>
      <c r="R3809" s="469" t="inlineStr">
        <is>
          <t>ok</t>
        </is>
      </c>
      <c r="S3809" s="469" t="inlineStr">
        <is>
          <t xml:space="preserve"> text </t>
        </is>
      </c>
      <c r="T3809" s="426" t="inlineStr">
        <is>
          <t>Norway</t>
        </is>
      </c>
      <c r="U3809" s="5" t="inlineStr">
        <is>
          <t>useful output</t>
        </is>
      </c>
      <c r="V3809" s="465" t="n">
        <v>0.04</v>
      </c>
    </row>
    <row r="3810" ht="16" customHeight="1">
      <c r="B3810" s="5" t="inlineStr">
        <is>
          <t>AG.MM-AG.SM</t>
        </is>
      </c>
      <c r="C3810" s="5" t="inlineStr">
        <is>
          <t>AG.MM-AG.SM-Manure application-Nmix</t>
        </is>
      </c>
      <c r="D3810" s="5" t="inlineStr">
        <is>
          <t>AG</t>
        </is>
      </c>
      <c r="E3810" s="5" t="inlineStr">
        <is>
          <t>MM</t>
        </is>
      </c>
      <c r="F3810" s="5">
        <f>VLOOKUP(E3810,'5.a Definitions'!E:F,2,FALSE)</f>
        <v/>
      </c>
      <c r="G3810" s="5" t="inlineStr">
        <is>
          <t>AG</t>
        </is>
      </c>
      <c r="H3810" s="5" t="inlineStr">
        <is>
          <t>SM</t>
        </is>
      </c>
      <c r="I3810" s="5">
        <f>VLOOKUP(H3810,'5.a Definitions'!E:F,2,FALSE)</f>
        <v/>
      </c>
      <c r="J3810" s="465" t="inlineStr">
        <is>
          <t xml:space="preserve"> Manure application </t>
        </is>
      </c>
      <c r="K3810" s="465" t="inlineStr">
        <is>
          <t xml:space="preserve"> manure application </t>
        </is>
      </c>
      <c r="L3810" s="465" t="inlineStr">
        <is>
          <t xml:space="preserve"> reactive </t>
        </is>
      </c>
      <c r="M3810" s="465" t="inlineStr">
        <is>
          <t xml:space="preserve"> Nmix </t>
        </is>
      </c>
      <c r="N3810" s="466" t="n">
        <v>67.3468179921481</v>
      </c>
      <c r="O3810" s="467" t="n">
        <v>0.1998754115628244</v>
      </c>
      <c r="P3810" s="468" t="n">
        <v>1998</v>
      </c>
      <c r="Q3810" s="469" t="inlineStr">
        <is>
          <t>UNFCCC CRT Table3.D</t>
        </is>
      </c>
      <c r="R3810" s="469" t="inlineStr">
        <is>
          <t>ok</t>
        </is>
      </c>
      <c r="S3810" s="469" t="inlineStr">
        <is>
          <t xml:space="preserve"> text </t>
        </is>
      </c>
      <c r="T3810" s="426" t="inlineStr">
        <is>
          <t>Norway</t>
        </is>
      </c>
      <c r="U3810" s="5" t="inlineStr">
        <is>
          <t>recycling</t>
        </is>
      </c>
      <c r="V3810" s="465" t="n">
        <v>0.04</v>
      </c>
    </row>
    <row r="3811" ht="16" customHeight="1">
      <c r="B3811" s="475" t="inlineStr">
        <is>
          <t>AG.MM-FS.OL</t>
        </is>
      </c>
      <c r="C3811" s="475" t="inlineStr">
        <is>
          <t>AG.MM-FS.OL-Manure from grazing on unmanaged land-Nmix</t>
        </is>
      </c>
      <c r="D3811" s="475" t="inlineStr">
        <is>
          <t>AG</t>
        </is>
      </c>
      <c r="E3811" s="475" t="inlineStr">
        <is>
          <t>MM</t>
        </is>
      </c>
      <c r="F3811" s="5">
        <f>VLOOKUP(E3811,'5.a Definitions'!E:F,2,FALSE)</f>
        <v/>
      </c>
      <c r="G3811" s="475" t="inlineStr">
        <is>
          <t>FS</t>
        </is>
      </c>
      <c r="H3811" s="475" t="inlineStr">
        <is>
          <t>OL</t>
        </is>
      </c>
      <c r="I3811" s="5">
        <f>VLOOKUP(H3811,'5.a Definitions'!E:F,2,FALSE)</f>
        <v/>
      </c>
      <c r="J3811" s="465" t="inlineStr">
        <is>
          <t>Manure from grazing on unmanaged land</t>
        </is>
      </c>
      <c r="K3811" s="465" t="inlineStr">
        <is>
          <t>manure from grazing on unmanaged land</t>
        </is>
      </c>
      <c r="L3811" s="465" t="inlineStr">
        <is>
          <t>reactive</t>
        </is>
      </c>
      <c r="M3811" s="465" t="inlineStr">
        <is>
          <t>Nmix</t>
        </is>
      </c>
      <c r="N3811" s="466" t="n">
        <v>6.922682159258274</v>
      </c>
      <c r="O3811" s="467" t="n">
        <v>0.2438949194595596</v>
      </c>
      <c r="P3811" s="468" t="n">
        <v>1998</v>
      </c>
      <c r="Q3811" s="469" t="inlineStr">
        <is>
          <t>UNFCCC CRT Table3.D and 3.B(b), SSB</t>
        </is>
      </c>
      <c r="R3811" s="469" t="inlineStr">
        <is>
          <t>ok</t>
        </is>
      </c>
      <c r="S3811" s="469" t="inlineStr">
        <is>
          <t>text</t>
        </is>
      </c>
      <c r="T3811" s="476" t="inlineStr">
        <is>
          <t>Norway</t>
        </is>
      </c>
      <c r="U3811" s="475" t="inlineStr">
        <is>
          <t>recycling</t>
        </is>
      </c>
      <c r="V3811" s="465">
        <f>(O3703*N3703)^2</f>
        <v/>
      </c>
    </row>
    <row r="3812" ht="16" customHeight="1">
      <c r="B3812" s="5" t="inlineStr">
        <is>
          <t>AG.MM-AT.AT</t>
        </is>
      </c>
      <c r="C3812" s="5" t="inlineStr">
        <is>
          <t>AG.MM-AT.AT-Emissions-NH3</t>
        </is>
      </c>
      <c r="D3812" s="5" t="inlineStr">
        <is>
          <t>AG</t>
        </is>
      </c>
      <c r="E3812" s="5" t="inlineStr">
        <is>
          <t>MM</t>
        </is>
      </c>
      <c r="F3812" s="5">
        <f>VLOOKUP(E3812,'5.a Definitions'!E:F,2,FALSE)</f>
        <v/>
      </c>
      <c r="G3812" s="5" t="inlineStr">
        <is>
          <t>AT</t>
        </is>
      </c>
      <c r="H3812" s="5" t="inlineStr">
        <is>
          <t>AT</t>
        </is>
      </c>
      <c r="I3812" s="5">
        <f>VLOOKUP(H3812,'5.a Definitions'!E:F,2,FALSE)</f>
        <v/>
      </c>
      <c r="J3812" s="465" t="inlineStr">
        <is>
          <t xml:space="preserve"> Emissions </t>
        </is>
      </c>
      <c r="K3812" s="465" t="inlineStr">
        <is>
          <t xml:space="preserve"> manure and animal husbandry emissions </t>
        </is>
      </c>
      <c r="L3812" s="465" t="inlineStr">
        <is>
          <t xml:space="preserve"> reactive </t>
        </is>
      </c>
      <c r="M3812" s="465" t="inlineStr">
        <is>
          <t xml:space="preserve"> NH3 </t>
        </is>
      </c>
      <c r="N3812" s="466" t="n">
        <v>9.584489125061999</v>
      </c>
      <c r="O3812" s="467" t="n">
        <v>0.2385775360525297</v>
      </c>
      <c r="P3812" s="468" t="n">
        <v>1998</v>
      </c>
      <c r="Q3812" s="469" t="inlineStr">
        <is>
          <t>CRLTAP Inventory Submissions</t>
        </is>
      </c>
      <c r="R3812" s="469" t="inlineStr">
        <is>
          <t>ok</t>
        </is>
      </c>
      <c r="S3812" s="469" t="inlineStr">
        <is>
          <t xml:space="preserve"> text </t>
        </is>
      </c>
      <c r="T3812" s="426" t="inlineStr">
        <is>
          <t>Norway</t>
        </is>
      </c>
      <c r="U3812" s="465" t="inlineStr">
        <is>
          <t xml:space="preserve"> N wasted </t>
        </is>
      </c>
      <c r="V3812" s="465" t="n">
        <v>0.04</v>
      </c>
    </row>
    <row r="3813" ht="16" customHeight="1">
      <c r="B3813" s="5" t="inlineStr">
        <is>
          <t>AG.MM-AT.AT</t>
        </is>
      </c>
      <c r="C3813" s="5" t="inlineStr">
        <is>
          <t>AG.MM-AT.AT-Emissions-N2O</t>
        </is>
      </c>
      <c r="D3813" s="5" t="inlineStr">
        <is>
          <t>AG</t>
        </is>
      </c>
      <c r="E3813" s="5" t="inlineStr">
        <is>
          <t>MM</t>
        </is>
      </c>
      <c r="F3813" s="5">
        <f>VLOOKUP(E3813,'5.a Definitions'!E:F,2,FALSE)</f>
        <v/>
      </c>
      <c r="G3813" s="5" t="inlineStr">
        <is>
          <t>AT</t>
        </is>
      </c>
      <c r="H3813" s="5" t="inlineStr">
        <is>
          <t>AT</t>
        </is>
      </c>
      <c r="I3813" s="5">
        <f>VLOOKUP(H3813,'5.a Definitions'!E:F,2,FALSE)</f>
        <v/>
      </c>
      <c r="J3813" s="465" t="inlineStr">
        <is>
          <t xml:space="preserve"> Emissions </t>
        </is>
      </c>
      <c r="K3813" s="465" t="inlineStr">
        <is>
          <t xml:space="preserve"> manure and animal husbandry emissions </t>
        </is>
      </c>
      <c r="L3813" s="465" t="inlineStr">
        <is>
          <t xml:space="preserve"> reactive </t>
        </is>
      </c>
      <c r="M3813" s="465" t="inlineStr">
        <is>
          <t xml:space="preserve"> N2O </t>
        </is>
      </c>
      <c r="N3813" s="466" t="n">
        <v>0.3920883584052</v>
      </c>
      <c r="O3813" s="467" t="n">
        <v>0.7566826619845698</v>
      </c>
      <c r="P3813" s="468" t="n">
        <v>1998</v>
      </c>
      <c r="Q3813" s="469" t="inlineStr">
        <is>
          <t>UNFCCC CRT</t>
        </is>
      </c>
      <c r="R3813" s="469" t="inlineStr">
        <is>
          <t>ok</t>
        </is>
      </c>
      <c r="S3813" s="469" t="inlineStr">
        <is>
          <t xml:space="preserve"> text </t>
        </is>
      </c>
      <c r="T3813" s="426" t="inlineStr">
        <is>
          <t>Norway</t>
        </is>
      </c>
      <c r="U3813" s="465" t="inlineStr">
        <is>
          <t xml:space="preserve"> N wasted </t>
        </is>
      </c>
      <c r="V3813" s="465" t="n">
        <v>0.04</v>
      </c>
    </row>
    <row r="3814" ht="16" customHeight="1">
      <c r="B3814" s="5" t="inlineStr">
        <is>
          <t>AG.MM-AT.AT</t>
        </is>
      </c>
      <c r="C3814" s="5" t="inlineStr">
        <is>
          <t>AG.MM-AT.AT-Emissions-NOx</t>
        </is>
      </c>
      <c r="D3814" s="5" t="inlineStr">
        <is>
          <t>AG</t>
        </is>
      </c>
      <c r="E3814" s="5" t="inlineStr">
        <is>
          <t>MM</t>
        </is>
      </c>
      <c r="F3814" s="5">
        <f>VLOOKUP(E3814,'5.a Definitions'!E:F,2,FALSE)</f>
        <v/>
      </c>
      <c r="G3814" s="5" t="inlineStr">
        <is>
          <t>AT</t>
        </is>
      </c>
      <c r="H3814" s="5" t="inlineStr">
        <is>
          <t>AT</t>
        </is>
      </c>
      <c r="I3814" s="5">
        <f>VLOOKUP(H3814,'5.a Definitions'!E:F,2,FALSE)</f>
        <v/>
      </c>
      <c r="J3814" s="465" t="inlineStr">
        <is>
          <t xml:space="preserve"> Emissions </t>
        </is>
      </c>
      <c r="K3814" s="465" t="inlineStr">
        <is>
          <t xml:space="preserve"> manure and animal husbandry emissions </t>
        </is>
      </c>
      <c r="L3814" s="465" t="inlineStr">
        <is>
          <t xml:space="preserve"> reactive </t>
        </is>
      </c>
      <c r="M3814" s="465" t="inlineStr">
        <is>
          <t xml:space="preserve"> NOx </t>
        </is>
      </c>
      <c r="N3814" s="466" t="n">
        <v>0.03462468634010001</v>
      </c>
      <c r="O3814" s="467" t="n">
        <v>0.7345743300109548</v>
      </c>
      <c r="P3814" s="468" t="n">
        <v>1998</v>
      </c>
      <c r="Q3814" s="469" t="inlineStr">
        <is>
          <t>CRLTAP Inventory Submissions</t>
        </is>
      </c>
      <c r="R3814" s="469" t="inlineStr">
        <is>
          <t>ok</t>
        </is>
      </c>
      <c r="S3814" s="469" t="inlineStr">
        <is>
          <t xml:space="preserve"> text </t>
        </is>
      </c>
      <c r="T3814" s="426" t="inlineStr">
        <is>
          <t>Norway</t>
        </is>
      </c>
      <c r="U3814" s="465" t="inlineStr">
        <is>
          <t xml:space="preserve"> N wasted </t>
        </is>
      </c>
      <c r="V3814" s="465" t="n">
        <v>0.04</v>
      </c>
    </row>
    <row r="3815" ht="16" customHeight="1">
      <c r="B3815" s="5" t="inlineStr">
        <is>
          <t>AG.MM-HY.SW-Leaching-Nmix</t>
        </is>
      </c>
      <c r="C3815" s="5" t="inlineStr">
        <is>
          <t>AG.MM-HY.SW-Leaching-Nmix</t>
        </is>
      </c>
      <c r="D3815" s="5" t="inlineStr">
        <is>
          <t>AG</t>
        </is>
      </c>
      <c r="E3815" s="5" t="inlineStr">
        <is>
          <t>MM</t>
        </is>
      </c>
      <c r="F3815" s="5">
        <f>VLOOKUP(E3815,'5.a Definitions'!E:F,2,FALSE)</f>
        <v/>
      </c>
      <c r="G3815" s="5" t="inlineStr">
        <is>
          <t>HY</t>
        </is>
      </c>
      <c r="H3815" s="5" t="inlineStr">
        <is>
          <t>SW</t>
        </is>
      </c>
      <c r="I3815" s="5">
        <f>VLOOKUP(H3815,'5.a Definitions'!E:F,2,FALSE)</f>
        <v/>
      </c>
      <c r="J3815" s="465" t="inlineStr">
        <is>
          <t xml:space="preserve"> Leaching </t>
        </is>
      </c>
      <c r="K3815" s="465" t="inlineStr">
        <is>
          <t xml:space="preserve"> manure storage leaching </t>
        </is>
      </c>
      <c r="L3815" s="465" t="inlineStr">
        <is>
          <t xml:space="preserve"> reactive </t>
        </is>
      </c>
      <c r="M3815" s="465" t="inlineStr">
        <is>
          <t xml:space="preserve"> Nmix </t>
        </is>
      </c>
      <c r="N3815" s="466" t="n">
        <v>3.316509191861952</v>
      </c>
      <c r="O3815" s="467" t="n">
        <v>0.5483540070383622</v>
      </c>
      <c r="P3815" s="468" t="n">
        <v>1998</v>
      </c>
      <c r="Q3815" s="469" t="inlineStr">
        <is>
          <t>UNFCCC CRT</t>
        </is>
      </c>
      <c r="R3815" s="469" t="inlineStr">
        <is>
          <t>ok</t>
        </is>
      </c>
      <c r="S3815" s="469" t="inlineStr">
        <is>
          <t xml:space="preserve"> text </t>
        </is>
      </c>
      <c r="T3815" s="426" t="inlineStr">
        <is>
          <t>Norway</t>
        </is>
      </c>
      <c r="U3815" s="465" t="inlineStr">
        <is>
          <t xml:space="preserve"> N wasted </t>
        </is>
      </c>
      <c r="V3815" s="465" t="n">
        <v>0.04</v>
      </c>
    </row>
    <row r="3816" ht="16" customHeight="1">
      <c r="B3816" s="5" t="inlineStr">
        <is>
          <t>AG.MM-RW.RW</t>
        </is>
      </c>
      <c r="C3816" s="5" t="inlineStr">
        <is>
          <t>AG.MM-RW.RW-Live animal export-Nmix</t>
        </is>
      </c>
      <c r="D3816" s="5" t="inlineStr">
        <is>
          <t>AG</t>
        </is>
      </c>
      <c r="E3816" s="5" t="inlineStr">
        <is>
          <t>MM</t>
        </is>
      </c>
      <c r="F3816" s="5">
        <f>VLOOKUP(E3816,'5.a Definitions'!E:F,2,FALSE)</f>
        <v/>
      </c>
      <c r="G3816" s="5" t="inlineStr">
        <is>
          <t>RW</t>
        </is>
      </c>
      <c r="H3816" s="5" t="inlineStr">
        <is>
          <t>RW</t>
        </is>
      </c>
      <c r="I3816" s="5">
        <f>VLOOKUP(H3816,'5.a Definitions'!E:F,2,FALSE)</f>
        <v/>
      </c>
      <c r="J3816" s="465" t="inlineStr">
        <is>
          <t xml:space="preserve"> Live animal export </t>
        </is>
      </c>
      <c r="K3816" s="465" t="inlineStr">
        <is>
          <t xml:space="preserve"> live animal export </t>
        </is>
      </c>
      <c r="L3816" s="465" t="inlineStr">
        <is>
          <t xml:space="preserve"> reactive </t>
        </is>
      </c>
      <c r="M3816" s="465" t="inlineStr">
        <is>
          <t xml:space="preserve"> Nmix </t>
        </is>
      </c>
      <c r="N3816" s="466" t="n">
        <v>0.0124881664</v>
      </c>
      <c r="O3816" s="467" t="n">
        <v>0.3853050350115224</v>
      </c>
      <c r="P3816" s="468" t="n">
        <v>1998</v>
      </c>
      <c r="Q3816" s="469" t="inlineStr">
        <is>
          <t>FAOSTAT Crops and livestock products</t>
        </is>
      </c>
      <c r="R3816" s="469" t="inlineStr">
        <is>
          <t>ok</t>
        </is>
      </c>
      <c r="S3816" s="469" t="inlineStr">
        <is>
          <t xml:space="preserve"> text </t>
        </is>
      </c>
      <c r="T3816" s="426" t="inlineStr">
        <is>
          <t>Norway</t>
        </is>
      </c>
      <c r="U3816" s="5" t="inlineStr">
        <is>
          <t>useful output</t>
        </is>
      </c>
      <c r="V3816" s="465" t="n">
        <v>0.04</v>
      </c>
    </row>
    <row r="3817">
      <c r="A3817" s="486" t="inlineStr">
        <is>
          <t xml:space="preserve"> Forests and Semi-natural vegetation </t>
        </is>
      </c>
      <c r="B3817" s="5" t="inlineStr">
        <is>
          <t>FS.FO-AT.AT</t>
        </is>
      </c>
      <c r="C3817" s="5" t="inlineStr">
        <is>
          <t>FS.FO-AT.AT-Emissions-N2</t>
        </is>
      </c>
      <c r="D3817" s="5" t="inlineStr">
        <is>
          <t>FS</t>
        </is>
      </c>
      <c r="E3817" s="5" t="inlineStr">
        <is>
          <t>FO</t>
        </is>
      </c>
      <c r="F3817" s="5">
        <f>VLOOKUP(E3817,'5.a Definitions'!E:F,2,FALSE)</f>
        <v/>
      </c>
      <c r="G3817" s="5" t="inlineStr">
        <is>
          <t>AT</t>
        </is>
      </c>
      <c r="H3817" s="5" t="inlineStr">
        <is>
          <t>AT</t>
        </is>
      </c>
      <c r="I3817" s="5">
        <f>VLOOKUP(H3817,'5.a Definitions'!E:F,2,FALSE)</f>
        <v/>
      </c>
      <c r="J3817" s="465" t="inlineStr">
        <is>
          <t xml:space="preserve"> Emissions </t>
        </is>
      </c>
      <c r="K3817" s="465" t="inlineStr">
        <is>
          <t xml:space="preserve"> forest emissions </t>
        </is>
      </c>
      <c r="L3817" s="465" t="inlineStr">
        <is>
          <t xml:space="preserve"> inert </t>
        </is>
      </c>
      <c r="M3817" s="465" t="inlineStr">
        <is>
          <t xml:space="preserve"> N2 </t>
        </is>
      </c>
      <c r="N3817" s="466" t="n">
        <v>7.282430053089311</v>
      </c>
      <c r="O3817" s="467" t="n">
        <v>1.876148950785864</v>
      </c>
      <c r="P3817" s="468" t="n">
        <v>1998</v>
      </c>
      <c r="Q3817" s="469" t="inlineStr">
        <is>
          <t>UNFCCC CRT + Butterbach-Bahl et al. (2013)</t>
        </is>
      </c>
      <c r="R3817" s="469" t="inlineStr">
        <is>
          <t>ok</t>
        </is>
      </c>
      <c r="S3817" s="469" t="inlineStr">
        <is>
          <t xml:space="preserve"> text </t>
        </is>
      </c>
      <c r="T3817" s="426" t="inlineStr">
        <is>
          <t>Norway</t>
        </is>
      </c>
      <c r="U3817" s="465" t="inlineStr">
        <is>
          <t xml:space="preserve"> N wasted </t>
        </is>
      </c>
      <c r="V3817" s="465" t="n">
        <v>0.04</v>
      </c>
    </row>
    <row r="3818" ht="16" customHeight="1">
      <c r="B3818" s="5" t="inlineStr">
        <is>
          <t>FS.FO-AT.AT</t>
        </is>
      </c>
      <c r="C3818" s="5" t="inlineStr">
        <is>
          <t>FS.FO-AT.AT-Emissions-N2O</t>
        </is>
      </c>
      <c r="D3818" s="5" t="inlineStr">
        <is>
          <t>FS</t>
        </is>
      </c>
      <c r="E3818" s="5" t="inlineStr">
        <is>
          <t>FO</t>
        </is>
      </c>
      <c r="F3818" s="5">
        <f>VLOOKUP(E3818,'5.a Definitions'!E:F,2,FALSE)</f>
        <v/>
      </c>
      <c r="G3818" s="5" t="inlineStr">
        <is>
          <t>AT</t>
        </is>
      </c>
      <c r="H3818" s="5" t="inlineStr">
        <is>
          <t>AT</t>
        </is>
      </c>
      <c r="I3818" s="5">
        <f>VLOOKUP(H3818,'5.a Definitions'!E:F,2,FALSE)</f>
        <v/>
      </c>
      <c r="J3818" s="465" t="inlineStr">
        <is>
          <t xml:space="preserve"> Emissions </t>
        </is>
      </c>
      <c r="K3818" s="465" t="inlineStr">
        <is>
          <t xml:space="preserve"> forest emissions </t>
        </is>
      </c>
      <c r="L3818" s="465" t="inlineStr">
        <is>
          <t xml:space="preserve"> reactive </t>
        </is>
      </c>
      <c r="M3818" s="465" t="inlineStr">
        <is>
          <t xml:space="preserve"> N2O </t>
        </is>
      </c>
      <c r="N3818" s="466" t="n">
        <v>0.3734579514404775</v>
      </c>
      <c r="O3818" s="467" t="n">
        <v>1.261544563046772</v>
      </c>
      <c r="P3818" s="468" t="n">
        <v>1998</v>
      </c>
      <c r="Q3818" s="469" t="inlineStr">
        <is>
          <t>UNFCCC CRT</t>
        </is>
      </c>
      <c r="R3818" s="469" t="inlineStr">
        <is>
          <t>ok</t>
        </is>
      </c>
      <c r="S3818" s="469" t="inlineStr">
        <is>
          <t xml:space="preserve"> text </t>
        </is>
      </c>
      <c r="T3818" s="426" t="inlineStr">
        <is>
          <t>Norway</t>
        </is>
      </c>
      <c r="U3818" s="465" t="inlineStr">
        <is>
          <t xml:space="preserve"> N wasted </t>
        </is>
      </c>
      <c r="V3818" s="465" t="n">
        <v>0.04</v>
      </c>
    </row>
    <row r="3819" ht="16" customHeight="1">
      <c r="B3819" s="5" t="inlineStr">
        <is>
          <t>FS.FO-HY.SW</t>
        </is>
      </c>
      <c r="C3819" s="5" t="inlineStr">
        <is>
          <t>FS.FO-HY.SW-Leaching-Nmix</t>
        </is>
      </c>
      <c r="D3819" s="5" t="inlineStr">
        <is>
          <t>FS</t>
        </is>
      </c>
      <c r="E3819" s="5" t="inlineStr">
        <is>
          <t>FO</t>
        </is>
      </c>
      <c r="F3819" s="5">
        <f>VLOOKUP(E3819,'5.a Definitions'!E:F,2,FALSE)</f>
        <v/>
      </c>
      <c r="G3819" s="5" t="inlineStr">
        <is>
          <t>HY</t>
        </is>
      </c>
      <c r="H3819" s="5" t="inlineStr">
        <is>
          <t>SW</t>
        </is>
      </c>
      <c r="I3819" s="5">
        <f>VLOOKUP(H3819,'5.a Definitions'!E:F,2,FALSE)</f>
        <v/>
      </c>
      <c r="J3819" s="465" t="inlineStr">
        <is>
          <t xml:space="preserve"> Leaching </t>
        </is>
      </c>
      <c r="K3819" s="465" t="inlineStr">
        <is>
          <t xml:space="preserve"> forest leaching </t>
        </is>
      </c>
      <c r="L3819" s="465" t="inlineStr">
        <is>
          <t xml:space="preserve"> reactive </t>
        </is>
      </c>
      <c r="M3819" s="465" t="inlineStr">
        <is>
          <t xml:space="preserve"> Nmix </t>
        </is>
      </c>
      <c r="N3819" s="466" t="n">
        <v>33.63583093615327</v>
      </c>
      <c r="O3819" s="467" t="n">
        <v>0.436858262160782</v>
      </c>
      <c r="P3819" s="468" t="n">
        <v>1998</v>
      </c>
      <c r="Q3819" s="469" t="inlineStr">
        <is>
          <t>NIVA TEOTIL2, bias-corrected to TEOTIL3</t>
        </is>
      </c>
      <c r="R3819" s="469" t="inlineStr">
        <is>
          <t>ok</t>
        </is>
      </c>
      <c r="S3819" s="469" t="inlineStr">
        <is>
          <t xml:space="preserve"> text </t>
        </is>
      </c>
      <c r="T3819" s="426" t="inlineStr">
        <is>
          <t>Norway</t>
        </is>
      </c>
      <c r="U3819" s="465" t="inlineStr">
        <is>
          <t xml:space="preserve"> N wasted </t>
        </is>
      </c>
      <c r="V3819" s="465" t="n">
        <v>0.04</v>
      </c>
    </row>
    <row r="3820">
      <c r="B3820" s="5" t="inlineStr">
        <is>
          <t>FS.FO-MP.OP</t>
        </is>
      </c>
      <c r="C3820" s="5" t="inlineStr">
        <is>
          <t>FS.FO-MP.OP-Industrial round wood-Nmix</t>
        </is>
      </c>
      <c r="D3820" s="5" t="inlineStr">
        <is>
          <t>FS</t>
        </is>
      </c>
      <c r="E3820" s="5" t="inlineStr">
        <is>
          <t>FO</t>
        </is>
      </c>
      <c r="F3820" s="5">
        <f>VLOOKUP(E3820,'5.a Definitions'!E:F,2,FALSE)</f>
        <v/>
      </c>
      <c r="G3820" s="5" t="inlineStr">
        <is>
          <t>MP</t>
        </is>
      </c>
      <c r="H3820" s="5" t="inlineStr">
        <is>
          <t>OP</t>
        </is>
      </c>
      <c r="I3820" s="5">
        <f>VLOOKUP(H3820,'5.a Definitions'!E:F,2,FALSE)</f>
        <v/>
      </c>
      <c r="J3820" s="465" t="inlineStr">
        <is>
          <t xml:space="preserve"> Industrial round wood </t>
        </is>
      </c>
      <c r="K3820" s="465" t="inlineStr">
        <is>
          <t xml:space="preserve"> industrial round wood </t>
        </is>
      </c>
      <c r="L3820" s="465" t="inlineStr">
        <is>
          <t xml:space="preserve"> reactive </t>
        </is>
      </c>
      <c r="M3820" s="465" t="inlineStr">
        <is>
          <t xml:space="preserve"> Nmix </t>
        </is>
      </c>
      <c r="N3820" s="466" t="n">
        <v>4.156451999999999</v>
      </c>
      <c r="O3820" s="467" t="n">
        <v>0.4095994509622691</v>
      </c>
      <c r="P3820" s="468" t="n">
        <v>1998</v>
      </c>
      <c r="Q3820" s="469" t="inlineStr">
        <is>
          <t>FAOSTAT</t>
        </is>
      </c>
      <c r="R3820" s="469" t="inlineStr">
        <is>
          <t>ok</t>
        </is>
      </c>
      <c r="S3820" s="469" t="inlineStr">
        <is>
          <t xml:space="preserve"> text </t>
        </is>
      </c>
      <c r="T3820" s="426" t="inlineStr">
        <is>
          <t>Norway</t>
        </is>
      </c>
      <c r="U3820" s="5" t="inlineStr">
        <is>
          <t>useful output</t>
        </is>
      </c>
      <c r="V3820" s="465" t="n">
        <v>0.04</v>
      </c>
    </row>
    <row r="3821" ht="16" customHeight="1">
      <c r="B3821" s="5" t="inlineStr">
        <is>
          <t>FS.FO-EF.OE</t>
        </is>
      </c>
      <c r="C3821" s="5" t="inlineStr">
        <is>
          <t>FS.FO-EF.OE-Fuel wood for households-Nmix</t>
        </is>
      </c>
      <c r="D3821" s="5" t="inlineStr">
        <is>
          <t>FS</t>
        </is>
      </c>
      <c r="E3821" s="5" t="inlineStr">
        <is>
          <t>FO</t>
        </is>
      </c>
      <c r="F3821" s="5">
        <f>VLOOKUP(E3821,'5.a Definitions'!E:F,2,FALSE)</f>
        <v/>
      </c>
      <c r="G3821" s="5" t="inlineStr">
        <is>
          <t>EF</t>
        </is>
      </c>
      <c r="H3821" s="5" t="inlineStr">
        <is>
          <t>OE</t>
        </is>
      </c>
      <c r="I3821" s="5">
        <f>VLOOKUP(H3821,'5.a Definitions'!E:F,2,FALSE)</f>
        <v/>
      </c>
      <c r="J3821" s="465" t="inlineStr">
        <is>
          <t xml:space="preserve"> Fuel wood for households </t>
        </is>
      </c>
      <c r="K3821" s="465" t="inlineStr">
        <is>
          <t xml:space="preserve"> fuel wood for households </t>
        </is>
      </c>
      <c r="L3821" s="465" t="inlineStr">
        <is>
          <t xml:space="preserve"> reactive </t>
        </is>
      </c>
      <c r="M3821" s="465" t="inlineStr">
        <is>
          <t xml:space="preserve"> Nmix </t>
        </is>
      </c>
      <c r="N3821" s="466" t="n">
        <v>1.8858</v>
      </c>
      <c r="O3821" s="467" t="n">
        <v>1.374233478706717</v>
      </c>
      <c r="P3821" s="468" t="n">
        <v>1998</v>
      </c>
      <c r="Q3821" s="469" t="inlineStr">
        <is>
          <t>SSB</t>
        </is>
      </c>
      <c r="R3821" s="469" t="inlineStr">
        <is>
          <t>ok</t>
        </is>
      </c>
      <c r="S3821" s="469" t="inlineStr">
        <is>
          <t xml:space="preserve"> text </t>
        </is>
      </c>
      <c r="T3821" s="426" t="inlineStr">
        <is>
          <t>Norway</t>
        </is>
      </c>
      <c r="U3821" s="5" t="inlineStr">
        <is>
          <t>useful output</t>
        </is>
      </c>
      <c r="V3821" s="465" t="n">
        <v>0.04</v>
      </c>
    </row>
    <row r="3822">
      <c r="B3822" s="475" t="inlineStr">
        <is>
          <t>FS.OL-AT.AT</t>
        </is>
      </c>
      <c r="C3822" s="475" t="inlineStr">
        <is>
          <t>FS.OL-AT.AT-Emissions-NH3</t>
        </is>
      </c>
      <c r="D3822" s="475" t="inlineStr">
        <is>
          <t>FS</t>
        </is>
      </c>
      <c r="E3822" s="475" t="inlineStr">
        <is>
          <t>OL</t>
        </is>
      </c>
      <c r="F3822" s="5">
        <f>VLOOKUP(E3822,'5.a Definitions'!E:F,2,FALSE)</f>
        <v/>
      </c>
      <c r="G3822" s="475" t="inlineStr">
        <is>
          <t>AT</t>
        </is>
      </c>
      <c r="H3822" s="475" t="inlineStr">
        <is>
          <t>AT</t>
        </is>
      </c>
      <c r="I3822" s="5">
        <f>VLOOKUP(H3822,'5.a Definitions'!E:F,2,FALSE)</f>
        <v/>
      </c>
      <c r="J3822" s="465" t="inlineStr">
        <is>
          <t>Emissions</t>
        </is>
      </c>
      <c r="K3822" s="465" t="inlineStr">
        <is>
          <t>other land emissions</t>
        </is>
      </c>
      <c r="L3822" s="465" t="inlineStr">
        <is>
          <t>reactive</t>
        </is>
      </c>
      <c r="M3822" s="465" t="inlineStr">
        <is>
          <t>NH3</t>
        </is>
      </c>
      <c r="N3822" s="466" t="n">
        <v>0.4057355639711788</v>
      </c>
      <c r="O3822" s="467" t="n">
        <v>0.9395319122328932</v>
      </c>
      <c r="P3822" s="468" t="n">
        <v>1998</v>
      </c>
      <c r="Q3822" s="469" t="inlineStr">
        <is>
          <t>CRLTAP Inventory Submissions (3Da3), utmark share</t>
        </is>
      </c>
      <c r="R3822" s="469" t="inlineStr">
        <is>
          <t>ok</t>
        </is>
      </c>
      <c r="S3822" s="469" t="inlineStr">
        <is>
          <t>text</t>
        </is>
      </c>
      <c r="T3822" s="476" t="inlineStr">
        <is>
          <t>Norway</t>
        </is>
      </c>
      <c r="U3822" s="475" t="inlineStr">
        <is>
          <t>useful output</t>
        </is>
      </c>
      <c r="V3822" s="465">
        <f>(O3741*N3741)^2</f>
        <v/>
      </c>
    </row>
    <row r="3823">
      <c r="B3823" s="475" t="inlineStr">
        <is>
          <t>FS.OL-AT.AT</t>
        </is>
      </c>
      <c r="C3823" s="475" t="inlineStr">
        <is>
          <t>FS.OL-AT.AT-Emissions-NOx</t>
        </is>
      </c>
      <c r="D3823" s="475" t="inlineStr">
        <is>
          <t>FS</t>
        </is>
      </c>
      <c r="E3823" s="475" t="inlineStr">
        <is>
          <t>OL</t>
        </is>
      </c>
      <c r="F3823" s="5">
        <f>VLOOKUP(E3823,'5.a Definitions'!E:F,2,FALSE)</f>
        <v/>
      </c>
      <c r="G3823" s="475" t="inlineStr">
        <is>
          <t>AT</t>
        </is>
      </c>
      <c r="H3823" s="475" t="inlineStr">
        <is>
          <t>AT</t>
        </is>
      </c>
      <c r="I3823" s="5">
        <f>VLOOKUP(H3823,'5.a Definitions'!E:F,2,FALSE)</f>
        <v/>
      </c>
      <c r="J3823" s="465" t="inlineStr">
        <is>
          <t>Emissions</t>
        </is>
      </c>
      <c r="K3823" s="465" t="inlineStr">
        <is>
          <t>other land emissions</t>
        </is>
      </c>
      <c r="L3823" s="465" t="inlineStr">
        <is>
          <t>reactive</t>
        </is>
      </c>
      <c r="M3823" s="465" t="inlineStr">
        <is>
          <t>NOx</t>
        </is>
      </c>
      <c r="N3823" s="466" t="n">
        <v>0.08426288725162381</v>
      </c>
      <c r="O3823" s="467" t="n">
        <v>0.8221775723707623</v>
      </c>
      <c r="P3823" s="468" t="n">
        <v>1998</v>
      </c>
      <c r="Q3823" s="469" t="inlineStr">
        <is>
          <t>CRLTAP Inventory Submissions (3Da3), utmark share</t>
        </is>
      </c>
      <c r="R3823" s="469" t="inlineStr">
        <is>
          <t>ok</t>
        </is>
      </c>
      <c r="S3823" s="469" t="inlineStr">
        <is>
          <t>text</t>
        </is>
      </c>
      <c r="T3823" s="476" t="inlineStr">
        <is>
          <t>Norway</t>
        </is>
      </c>
      <c r="U3823" s="475" t="inlineStr">
        <is>
          <t>useful output</t>
        </is>
      </c>
      <c r="V3823" s="465">
        <f>(O3769*N3769)^2</f>
        <v/>
      </c>
    </row>
    <row r="3824">
      <c r="B3824" s="475" t="inlineStr">
        <is>
          <t>FS.OL-AT.AT</t>
        </is>
      </c>
      <c r="C3824" s="475" t="inlineStr">
        <is>
          <t>FS.OL-AT.AT-Emissions-N2O</t>
        </is>
      </c>
      <c r="D3824" s="475" t="inlineStr">
        <is>
          <t>FS</t>
        </is>
      </c>
      <c r="E3824" s="475" t="inlineStr">
        <is>
          <t>OL</t>
        </is>
      </c>
      <c r="F3824" s="5">
        <f>VLOOKUP(E3824,'5.a Definitions'!E:F,2,FALSE)</f>
        <v/>
      </c>
      <c r="G3824" s="475" t="inlineStr">
        <is>
          <t>AT</t>
        </is>
      </c>
      <c r="H3824" s="475" t="inlineStr">
        <is>
          <t>AT</t>
        </is>
      </c>
      <c r="I3824" s="5">
        <f>VLOOKUP(H3824,'5.a Definitions'!E:F,2,FALSE)</f>
        <v/>
      </c>
      <c r="J3824" s="465" t="inlineStr">
        <is>
          <t>Emissions</t>
        </is>
      </c>
      <c r="K3824" s="465" t="inlineStr">
        <is>
          <t>other land emissions</t>
        </is>
      </c>
      <c r="L3824" s="465" t="inlineStr">
        <is>
          <t>reactive</t>
        </is>
      </c>
      <c r="M3824" s="465" t="inlineStr">
        <is>
          <t>N2O</t>
        </is>
      </c>
      <c r="N3824" s="466" t="n">
        <v>0.05621148755432439</v>
      </c>
      <c r="O3824" s="467" t="n">
        <v>1.334385369976699</v>
      </c>
      <c r="P3824" s="468" t="n">
        <v>1998</v>
      </c>
      <c r="Q3824" s="469" t="inlineStr">
        <is>
          <t>UNFCCC CRT Table3.D, utmark share</t>
        </is>
      </c>
      <c r="R3824" s="469" t="inlineStr">
        <is>
          <t>ok</t>
        </is>
      </c>
      <c r="S3824" s="469" t="inlineStr">
        <is>
          <t>text</t>
        </is>
      </c>
      <c r="T3824" s="476" t="inlineStr">
        <is>
          <t>Norway</t>
        </is>
      </c>
      <c r="U3824" s="475" t="inlineStr">
        <is>
          <t>useful output</t>
        </is>
      </c>
      <c r="V3824" s="465">
        <f>(O3797*N3797)^2</f>
        <v/>
      </c>
    </row>
    <row r="3825" ht="16" customHeight="1">
      <c r="B3825" s="475" t="inlineStr">
        <is>
          <t>FS.OL-AG.MM</t>
        </is>
      </c>
      <c r="C3825" s="475" t="inlineStr">
        <is>
          <t>FS.OL-AG.MM-Grazing-Nmix</t>
        </is>
      </c>
      <c r="D3825" s="475" t="inlineStr">
        <is>
          <t>FS</t>
        </is>
      </c>
      <c r="E3825" s="475" t="inlineStr">
        <is>
          <t>OL</t>
        </is>
      </c>
      <c r="F3825" s="5">
        <f>VLOOKUP(E3825,'5.a Definitions'!E:F,2,FALSE)</f>
        <v/>
      </c>
      <c r="G3825" s="475" t="inlineStr">
        <is>
          <t>AG</t>
        </is>
      </c>
      <c r="H3825" s="475" t="inlineStr">
        <is>
          <t>MM</t>
        </is>
      </c>
      <c r="I3825" s="5">
        <f>VLOOKUP(H3825,'5.a Definitions'!E:F,2,FALSE)</f>
        <v/>
      </c>
      <c r="J3825" s="473" t="inlineStr">
        <is>
          <t>Grazing</t>
        </is>
      </c>
      <c r="K3825" s="473" t="inlineStr">
        <is>
          <t>grazing</t>
        </is>
      </c>
      <c r="L3825" s="465" t="inlineStr">
        <is>
          <t>reactive</t>
        </is>
      </c>
      <c r="M3825" s="465" t="inlineStr">
        <is>
          <t>Nmix</t>
        </is>
      </c>
      <c r="N3825" s="466" t="n">
        <v>7.942917566130172</v>
      </c>
      <c r="O3825" s="467" t="n">
        <v>0.2276607015133708</v>
      </c>
      <c r="P3825" s="468" t="n">
        <v>1998</v>
      </c>
      <c r="Q3825" s="469" t="inlineStr">
        <is>
          <t>SSB table 12660</t>
        </is>
      </c>
      <c r="R3825" s="469" t="inlineStr">
        <is>
          <t>ok</t>
        </is>
      </c>
      <c r="S3825" s="469" t="inlineStr">
        <is>
          <t>text</t>
        </is>
      </c>
      <c r="T3825" s="476" t="inlineStr">
        <is>
          <t>Norway</t>
        </is>
      </c>
      <c r="U3825" s="5" t="inlineStr">
        <is>
          <t>useful output</t>
        </is>
      </c>
      <c r="V3825" s="465">
        <f>(O3688*N3688)^2</f>
        <v/>
      </c>
    </row>
    <row r="3826" ht="16" customHeight="1">
      <c r="B3826" s="5" t="inlineStr">
        <is>
          <t>FS.OL-HY.SW</t>
        </is>
      </c>
      <c r="C3826" s="5" t="inlineStr">
        <is>
          <t>FS.OL-HY.SW-Leaching-Nmix</t>
        </is>
      </c>
      <c r="D3826" s="5" t="inlineStr">
        <is>
          <t>FS</t>
        </is>
      </c>
      <c r="E3826" s="5" t="inlineStr">
        <is>
          <t>OL</t>
        </is>
      </c>
      <c r="F3826" s="5">
        <f>VLOOKUP(E3826,'5.a Definitions'!E:F,2,FALSE)</f>
        <v/>
      </c>
      <c r="G3826" s="5" t="inlineStr">
        <is>
          <t>HY</t>
        </is>
      </c>
      <c r="H3826" s="5" t="inlineStr">
        <is>
          <t>SW</t>
        </is>
      </c>
      <c r="I3826" s="5">
        <f>VLOOKUP(H3826,'5.a Definitions'!E:F,2,FALSE)</f>
        <v/>
      </c>
      <c r="J3826" s="465" t="inlineStr">
        <is>
          <t xml:space="preserve"> Leaching </t>
        </is>
      </c>
      <c r="K3826" s="465" t="inlineStr">
        <is>
          <t xml:space="preserve"> other land leaching </t>
        </is>
      </c>
      <c r="L3826" s="465" t="inlineStr">
        <is>
          <t xml:space="preserve"> reactive </t>
        </is>
      </c>
      <c r="M3826" s="465" t="inlineStr">
        <is>
          <t xml:space="preserve"> Nmix </t>
        </is>
      </c>
      <c r="N3826" s="466" t="n">
        <v>23.37405200647939</v>
      </c>
      <c r="O3826" s="467" t="n">
        <v>0.4253940035167165</v>
      </c>
      <c r="P3826" s="468" t="n">
        <v>1998</v>
      </c>
      <c r="Q3826" s="469" t="inlineStr">
        <is>
          <t>NIVA TEOTIL2, bias-corrected to TEOTIL3</t>
        </is>
      </c>
      <c r="R3826" s="469" t="inlineStr">
        <is>
          <t>ok</t>
        </is>
      </c>
      <c r="S3826" s="469" t="inlineStr">
        <is>
          <t xml:space="preserve"> text </t>
        </is>
      </c>
      <c r="T3826" s="426" t="inlineStr">
        <is>
          <t>Norway</t>
        </is>
      </c>
      <c r="U3826" s="465" t="inlineStr">
        <is>
          <t xml:space="preserve"> N wasted </t>
        </is>
      </c>
      <c r="V3826" s="465" t="n">
        <v>0.04</v>
      </c>
    </row>
    <row r="3827" ht="16" customHeight="1">
      <c r="A3827" s="485" t="inlineStr">
        <is>
          <t>Processing of residues</t>
        </is>
      </c>
      <c r="B3827" s="475" t="inlineStr">
        <is>
          <t>PR.SO-EF.EC</t>
        </is>
      </c>
      <c r="C3827" s="475" t="inlineStr">
        <is>
          <t>PR.SO-EF.EC-Waste to energy-Nmix</t>
        </is>
      </c>
      <c r="D3827" s="475" t="inlineStr">
        <is>
          <t>PR</t>
        </is>
      </c>
      <c r="E3827" s="475" t="inlineStr">
        <is>
          <t>SO</t>
        </is>
      </c>
      <c r="F3827" s="5">
        <f>VLOOKUP(E3827,'5.a Definitions'!E:F,2,FALSE)</f>
        <v/>
      </c>
      <c r="G3827" s="475" t="inlineStr">
        <is>
          <t>EF</t>
        </is>
      </c>
      <c r="H3827" s="475" t="inlineStr">
        <is>
          <t>EC</t>
        </is>
      </c>
      <c r="I3827" s="5">
        <f>VLOOKUP(H3827,'5.a Definitions'!E:F,2,FALSE)</f>
        <v/>
      </c>
      <c r="J3827" s="465" t="inlineStr">
        <is>
          <t>Waste for energy incineration</t>
        </is>
      </c>
      <c r="K3827" s="465" t="inlineStr">
        <is>
          <t>waste for energy incineration</t>
        </is>
      </c>
      <c r="L3827" s="465" t="inlineStr">
        <is>
          <t>reactive</t>
        </is>
      </c>
      <c r="M3827" s="465" t="inlineStr">
        <is>
          <t>Nmix</t>
        </is>
      </c>
      <c r="N3827" s="466" t="n">
        <v>8.819178785178677</v>
      </c>
      <c r="O3827" s="467" t="n">
        <v>0.5170610644314492</v>
      </c>
      <c r="P3827" s="468" t="n">
        <v>1998</v>
      </c>
      <c r="Q3827" s="469" t="inlineStr">
        <is>
          <t>SSB table 05281, scaled to the N content of table 10513</t>
        </is>
      </c>
      <c r="R3827" s="469" t="inlineStr">
        <is>
          <t>ok</t>
        </is>
      </c>
      <c r="S3827" s="469" t="inlineStr">
        <is>
          <t>text</t>
        </is>
      </c>
      <c r="T3827" s="476" t="inlineStr">
        <is>
          <t>Norway</t>
        </is>
      </c>
      <c r="U3827" s="475" t="inlineStr">
        <is>
          <t>N wasted</t>
        </is>
      </c>
      <c r="V3827" s="465">
        <f>(O3471*N3471)^2</f>
        <v/>
      </c>
    </row>
    <row r="3828" ht="16" customHeight="1">
      <c r="B3828" s="475" t="inlineStr">
        <is>
          <t>PR.SO-MP.OP</t>
        </is>
      </c>
      <c r="C3828" s="475" t="inlineStr">
        <is>
          <t>PR.SO-MP.OP-Recycling-Nmix</t>
        </is>
      </c>
      <c r="D3828" s="475" t="inlineStr">
        <is>
          <t>PR</t>
        </is>
      </c>
      <c r="E3828" s="475" t="inlineStr">
        <is>
          <t>SO</t>
        </is>
      </c>
      <c r="F3828" s="5">
        <f>VLOOKUP(E3828,'5.a Definitions'!E:F,2,FALSE)</f>
        <v/>
      </c>
      <c r="G3828" s="475" t="inlineStr">
        <is>
          <t>MP</t>
        </is>
      </c>
      <c r="H3828" s="475" t="inlineStr">
        <is>
          <t>OP</t>
        </is>
      </c>
      <c r="I3828" s="5">
        <f>VLOOKUP(H3828,'5.a Definitions'!E:F,2,FALSE)</f>
        <v/>
      </c>
      <c r="J3828" s="465" t="inlineStr">
        <is>
          <t>Recycling</t>
        </is>
      </c>
      <c r="K3828" s="465" t="inlineStr">
        <is>
          <t>recycling</t>
        </is>
      </c>
      <c r="L3828" s="465" t="inlineStr">
        <is>
          <t>reactive</t>
        </is>
      </c>
      <c r="M3828" s="465" t="inlineStr">
        <is>
          <t>Nmix</t>
        </is>
      </c>
      <c r="N3828" s="466" t="n">
        <v>1.622329759</v>
      </c>
      <c r="O3828" s="467" t="n">
        <v>0.6323238955453</v>
      </c>
      <c r="P3828" s="468" t="n">
        <v>1998</v>
      </c>
      <c r="Q3828" s="469" t="inlineStr">
        <is>
          <t>SSB</t>
        </is>
      </c>
      <c r="R3828" s="469" t="inlineStr">
        <is>
          <t>ok</t>
        </is>
      </c>
      <c r="S3828" s="469" t="inlineStr">
        <is>
          <t>text</t>
        </is>
      </c>
      <c r="T3828" s="476" t="inlineStr">
        <is>
          <t>Norway</t>
        </is>
      </c>
      <c r="U3828" s="475" t="inlineStr">
        <is>
          <t>recycling</t>
        </is>
      </c>
      <c r="V3828" s="465">
        <f>(#REF!*#REF!)^2</f>
        <v/>
      </c>
    </row>
    <row r="3829" ht="16" customHeight="1">
      <c r="B3829" s="5" t="inlineStr">
        <is>
          <t>PR.SO-AG.SM</t>
        </is>
      </c>
      <c r="C3829" s="5" t="inlineStr">
        <is>
          <t>PR.SO-AG.SM-Biologically treated organic waste-Nmix</t>
        </is>
      </c>
      <c r="D3829" s="5" t="inlineStr">
        <is>
          <t>PR</t>
        </is>
      </c>
      <c r="E3829" s="5" t="inlineStr">
        <is>
          <t>SO</t>
        </is>
      </c>
      <c r="F3829" s="5">
        <f>VLOOKUP(E3829,'5.a Definitions'!E:F,2,FALSE)</f>
        <v/>
      </c>
      <c r="G3829" s="5" t="inlineStr">
        <is>
          <t>AG</t>
        </is>
      </c>
      <c r="H3829" s="5" t="inlineStr">
        <is>
          <t>SM</t>
        </is>
      </c>
      <c r="I3829" s="5">
        <f>VLOOKUP(H3829,'5.a Definitions'!E:F,2,FALSE)</f>
        <v/>
      </c>
      <c r="J3829" s="5" t="inlineStr">
        <is>
          <t>Biologically treated organic waste</t>
        </is>
      </c>
      <c r="K3829" s="5" t="inlineStr">
        <is>
          <t>biologically treated organic waste</t>
        </is>
      </c>
      <c r="L3829" s="5" t="inlineStr">
        <is>
          <t>reactive</t>
        </is>
      </c>
      <c r="M3829" s="5" t="inlineStr">
        <is>
          <t>Nmix</t>
        </is>
      </c>
      <c r="N3829" s="422" t="n">
        <v>0.7102944055944055</v>
      </c>
      <c r="O3829" s="423" t="n">
        <v>0.9822806868737091</v>
      </c>
      <c r="P3829" s="468" t="n">
        <v>1998</v>
      </c>
      <c r="Q3829" s="425" t="inlineStr">
        <is>
          <t>Filled (held at 2012): SSB tables 10513 and 12818</t>
        </is>
      </c>
      <c r="R3829" s="425" t="inlineStr">
        <is>
          <t>ok</t>
        </is>
      </c>
      <c r="S3829" s="425" t="inlineStr">
        <is>
          <t>text</t>
        </is>
      </c>
      <c r="T3829" s="426" t="inlineStr">
        <is>
          <t>Norway</t>
        </is>
      </c>
      <c r="U3829" s="5" t="inlineStr">
        <is>
          <t>recycling</t>
        </is>
      </c>
      <c r="V3829" s="5" t="n"/>
    </row>
    <row r="3830" ht="16" customHeight="1">
      <c r="B3830" s="5" t="inlineStr">
        <is>
          <t>PR.SO-PR.WW</t>
        </is>
      </c>
      <c r="C3830" s="5" t="inlineStr">
        <is>
          <t>PR.SO-PR.WW-Wastewater from landfills-Nmix</t>
        </is>
      </c>
      <c r="D3830" s="5" t="inlineStr">
        <is>
          <t>PR</t>
        </is>
      </c>
      <c r="E3830" s="5" t="inlineStr">
        <is>
          <t>SO</t>
        </is>
      </c>
      <c r="F3830" s="5">
        <f>VLOOKUP(E3830,'5.a Definitions'!E:F,2,FALSE)</f>
        <v/>
      </c>
      <c r="G3830" s="5" t="inlineStr">
        <is>
          <t>PR</t>
        </is>
      </c>
      <c r="H3830" s="5" t="inlineStr">
        <is>
          <t>WW</t>
        </is>
      </c>
      <c r="I3830" s="5">
        <f>VLOOKUP(H3830,'5.a Definitions'!E:F,2,FALSE)</f>
        <v/>
      </c>
      <c r="J3830" s="465" t="inlineStr">
        <is>
          <t xml:space="preserve"> Wastewater from landfills </t>
        </is>
      </c>
      <c r="K3830" s="465" t="inlineStr">
        <is>
          <t xml:space="preserve"> wastewater from landfills </t>
        </is>
      </c>
      <c r="L3830" s="465" t="inlineStr">
        <is>
          <t xml:space="preserve"> reactive </t>
        </is>
      </c>
      <c r="M3830" s="465" t="inlineStr">
        <is>
          <t xml:space="preserve"> Nmix </t>
        </is>
      </c>
      <c r="N3830" s="466" t="n">
        <v>1.067762168764931</v>
      </c>
      <c r="O3830" s="467" t="n">
        <v>0.4349490365517411</v>
      </c>
      <c r="P3830" s="468" t="n">
        <v>1998</v>
      </c>
      <c r="Q3830" s="469" t="inlineStr">
        <is>
          <t>Filled (extrapolated from 2011 with CRT 5.A landfill CH4)</t>
        </is>
      </c>
      <c r="R3830" s="469" t="inlineStr">
        <is>
          <t>ok</t>
        </is>
      </c>
      <c r="S3830" s="469" t="inlineStr">
        <is>
          <t xml:space="preserve"> text </t>
        </is>
      </c>
      <c r="T3830" s="426" t="inlineStr">
        <is>
          <t>Norway</t>
        </is>
      </c>
      <c r="U3830" s="465" t="inlineStr">
        <is>
          <t xml:space="preserve"> N wasted </t>
        </is>
      </c>
      <c r="V3830" s="465" t="n">
        <v>0.04</v>
      </c>
    </row>
    <row r="3831" ht="16" customHeight="1">
      <c r="B3831" s="5" t="inlineStr">
        <is>
          <t>PR.SO-HS.HS</t>
        </is>
      </c>
      <c r="C3831" s="5" t="inlineStr">
        <is>
          <t>PR.SO-HS.HS-Biologically treated organic waste-Nmix</t>
        </is>
      </c>
      <c r="D3831" s="5" t="inlineStr">
        <is>
          <t>PR</t>
        </is>
      </c>
      <c r="E3831" s="5" t="inlineStr">
        <is>
          <t>SO</t>
        </is>
      </c>
      <c r="F3831" s="5">
        <f>VLOOKUP(E3831,'5.a Definitions'!E:F,2,FALSE)</f>
        <v/>
      </c>
      <c r="G3831" s="5" t="inlineStr">
        <is>
          <t>HS</t>
        </is>
      </c>
      <c r="H3831" s="5" t="inlineStr">
        <is>
          <t>HS</t>
        </is>
      </c>
      <c r="I3831" s="5">
        <f>VLOOKUP(H3831,'5.a Definitions'!E:F,2,FALSE)</f>
        <v/>
      </c>
      <c r="J3831" s="5" t="inlineStr">
        <is>
          <t>Biologically treated organic waste</t>
        </is>
      </c>
      <c r="K3831" s="5" t="inlineStr">
        <is>
          <t>biologically treated organic waste</t>
        </is>
      </c>
      <c r="L3831" s="465" t="inlineStr">
        <is>
          <t xml:space="preserve"> reactive </t>
        </is>
      </c>
      <c r="M3831" s="465" t="inlineStr">
        <is>
          <t xml:space="preserve"> Nmix </t>
        </is>
      </c>
      <c r="N3831" s="466" t="n">
        <v>0.6450632867132866</v>
      </c>
      <c r="O3831" s="467" t="n">
        <v>0.9964276281852419</v>
      </c>
      <c r="P3831" s="468" t="n">
        <v>1998</v>
      </c>
      <c r="Q3831" s="469" t="inlineStr">
        <is>
          <t>Filled (held at 2012): SSB tables 10513 and 12818</t>
        </is>
      </c>
      <c r="R3831" s="469" t="inlineStr">
        <is>
          <t>ok</t>
        </is>
      </c>
      <c r="S3831" s="469" t="inlineStr">
        <is>
          <t xml:space="preserve"> text </t>
        </is>
      </c>
      <c r="T3831" s="426" t="inlineStr">
        <is>
          <t>Norway</t>
        </is>
      </c>
      <c r="U3831" s="5" t="inlineStr">
        <is>
          <t>recycling</t>
        </is>
      </c>
      <c r="V3831" s="465" t="n">
        <v>0.04</v>
      </c>
    </row>
    <row r="3832" ht="16" customHeight="1">
      <c r="B3832" s="5" t="inlineStr">
        <is>
          <t>PR.SO-AT.AT</t>
        </is>
      </c>
      <c r="C3832" s="5" t="inlineStr">
        <is>
          <t>PR.SO-AT.AT-Emissions-NH3</t>
        </is>
      </c>
      <c r="D3832" s="5" t="inlineStr">
        <is>
          <t>PR</t>
        </is>
      </c>
      <c r="E3832" s="5" t="inlineStr">
        <is>
          <t>SO</t>
        </is>
      </c>
      <c r="F3832" s="5">
        <f>VLOOKUP(E3832,'5.a Definitions'!E:F,2,FALSE)</f>
        <v/>
      </c>
      <c r="G3832" s="5" t="inlineStr">
        <is>
          <t>AT</t>
        </is>
      </c>
      <c r="H3832" s="5" t="inlineStr">
        <is>
          <t>AT</t>
        </is>
      </c>
      <c r="I3832" s="5">
        <f>VLOOKUP(H3832,'5.a Definitions'!E:F,2,FALSE)</f>
        <v/>
      </c>
      <c r="J3832" s="465" t="inlineStr">
        <is>
          <t xml:space="preserve"> Emissions </t>
        </is>
      </c>
      <c r="K3832" s="465" t="inlineStr">
        <is>
          <t xml:space="preserve"> solid waste emissions </t>
        </is>
      </c>
      <c r="L3832" s="465" t="inlineStr">
        <is>
          <t xml:space="preserve"> reactive </t>
        </is>
      </c>
      <c r="M3832" s="465" t="inlineStr">
        <is>
          <t xml:space="preserve"> NH3 </t>
        </is>
      </c>
      <c r="N3832" s="466" t="n">
        <v>0.15364511867835</v>
      </c>
      <c r="O3832" s="467" t="n">
        <v>0.9694467850027855</v>
      </c>
      <c r="P3832" s="468" t="n">
        <v>1998</v>
      </c>
      <c r="Q3832" s="469" t="inlineStr">
        <is>
          <t>CRLTAP Inventory Submissions</t>
        </is>
      </c>
      <c r="R3832" s="469" t="inlineStr">
        <is>
          <t>ok</t>
        </is>
      </c>
      <c r="S3832" s="469" t="inlineStr">
        <is>
          <t xml:space="preserve"> text </t>
        </is>
      </c>
      <c r="T3832" s="426" t="inlineStr">
        <is>
          <t>Norway</t>
        </is>
      </c>
      <c r="U3832" s="465" t="inlineStr">
        <is>
          <t xml:space="preserve"> N wasted </t>
        </is>
      </c>
      <c r="V3832" s="465" t="n">
        <v>0.04</v>
      </c>
    </row>
    <row r="3833" ht="16" customHeight="1">
      <c r="B3833" s="5" t="inlineStr">
        <is>
          <t>PR.SO-AT.AT</t>
        </is>
      </c>
      <c r="C3833" s="5" t="inlineStr">
        <is>
          <t>PR.SO-AT.AT-Emissions-NOx</t>
        </is>
      </c>
      <c r="D3833" s="5" t="inlineStr">
        <is>
          <t>PR</t>
        </is>
      </c>
      <c r="E3833" s="5" t="inlineStr">
        <is>
          <t>SO</t>
        </is>
      </c>
      <c r="F3833" s="5">
        <f>VLOOKUP(E3833,'5.a Definitions'!E:F,2,FALSE)</f>
        <v/>
      </c>
      <c r="G3833" s="5" t="inlineStr">
        <is>
          <t>AT</t>
        </is>
      </c>
      <c r="H3833" s="5" t="inlineStr">
        <is>
          <t>AT</t>
        </is>
      </c>
      <c r="I3833" s="5">
        <f>VLOOKUP(H3833,'5.a Definitions'!E:F,2,FALSE)</f>
        <v/>
      </c>
      <c r="J3833" s="465" t="inlineStr">
        <is>
          <t xml:space="preserve"> Emissions </t>
        </is>
      </c>
      <c r="K3833" s="465" t="inlineStr">
        <is>
          <t xml:space="preserve"> solid waste emissions </t>
        </is>
      </c>
      <c r="L3833" s="465" t="inlineStr">
        <is>
          <t xml:space="preserve"> reactive </t>
        </is>
      </c>
      <c r="M3833" s="465" t="inlineStr">
        <is>
          <t xml:space="preserve"> NOx </t>
        </is>
      </c>
      <c r="N3833" s="466" t="n">
        <v>0.37729739722539</v>
      </c>
      <c r="O3833" s="467" t="n">
        <v>0.3569441001637146</v>
      </c>
      <c r="P3833" s="468" t="n">
        <v>1998</v>
      </c>
      <c r="Q3833" s="469" t="inlineStr">
        <is>
          <t>CRLTAP Inventory Submissions</t>
        </is>
      </c>
      <c r="R3833" s="469" t="inlineStr">
        <is>
          <t>ok</t>
        </is>
      </c>
      <c r="S3833" s="469" t="inlineStr">
        <is>
          <t xml:space="preserve"> text </t>
        </is>
      </c>
      <c r="T3833" s="426" t="inlineStr">
        <is>
          <t>Norway</t>
        </is>
      </c>
      <c r="U3833" s="465" t="inlineStr">
        <is>
          <t xml:space="preserve"> N wasted </t>
        </is>
      </c>
      <c r="V3833" s="465" t="n">
        <v>0.04</v>
      </c>
    </row>
    <row r="3834" ht="16" customHeight="1">
      <c r="B3834" s="5" t="inlineStr">
        <is>
          <t>PR.SO-AT.AT</t>
        </is>
      </c>
      <c r="C3834" s="5" t="inlineStr">
        <is>
          <t>PR.SO-AT.AT-Emissions-N2O</t>
        </is>
      </c>
      <c r="D3834" s="5" t="inlineStr">
        <is>
          <t>PR</t>
        </is>
      </c>
      <c r="E3834" s="5" t="inlineStr">
        <is>
          <t>SO</t>
        </is>
      </c>
      <c r="F3834" s="5">
        <f>VLOOKUP(E3834,'5.a Definitions'!E:F,2,FALSE)</f>
        <v/>
      </c>
      <c r="G3834" s="5" t="inlineStr">
        <is>
          <t>AT</t>
        </is>
      </c>
      <c r="H3834" s="5" t="inlineStr">
        <is>
          <t>AT</t>
        </is>
      </c>
      <c r="I3834" s="5">
        <f>VLOOKUP(H3834,'5.a Definitions'!E:F,2,FALSE)</f>
        <v/>
      </c>
      <c r="J3834" s="465" t="inlineStr">
        <is>
          <t xml:space="preserve"> Emissions </t>
        </is>
      </c>
      <c r="K3834" s="465" t="inlineStr">
        <is>
          <t xml:space="preserve"> solid waste emissions </t>
        </is>
      </c>
      <c r="L3834" s="465" t="inlineStr">
        <is>
          <t xml:space="preserve"> reactive </t>
        </is>
      </c>
      <c r="M3834" s="465" t="inlineStr">
        <is>
          <t xml:space="preserve"> N2O </t>
        </is>
      </c>
      <c r="N3834" s="466" t="n">
        <v>0.0106208693983169</v>
      </c>
      <c r="O3834" s="467" t="n">
        <v>1.272532052986043</v>
      </c>
      <c r="P3834" s="468" t="n">
        <v>1998</v>
      </c>
      <c r="Q3834" s="469" t="inlineStr">
        <is>
          <t>UNFCCC CRT</t>
        </is>
      </c>
      <c r="R3834" s="469" t="inlineStr">
        <is>
          <t>ok</t>
        </is>
      </c>
      <c r="S3834" s="469" t="inlineStr">
        <is>
          <t xml:space="preserve"> text </t>
        </is>
      </c>
      <c r="T3834" s="426" t="inlineStr">
        <is>
          <t>Norway</t>
        </is>
      </c>
      <c r="U3834" s="465" t="inlineStr">
        <is>
          <t xml:space="preserve"> N wasted </t>
        </is>
      </c>
      <c r="V3834" s="465" t="n">
        <v>0.04</v>
      </c>
    </row>
    <row r="3835" ht="16" customHeight="1">
      <c r="B3835" s="5" t="inlineStr">
        <is>
          <t>PR.SO-HY.SW</t>
        </is>
      </c>
      <c r="C3835" s="5" t="inlineStr">
        <is>
          <t>PR.SO-HY.SW-Leaching-Nmix</t>
        </is>
      </c>
      <c r="D3835" s="5" t="inlineStr">
        <is>
          <t>PR</t>
        </is>
      </c>
      <c r="E3835" s="5" t="inlineStr">
        <is>
          <t>SO</t>
        </is>
      </c>
      <c r="F3835" s="5">
        <f>VLOOKUP(E3835,'5.a Definitions'!E:F,2,FALSE)</f>
        <v/>
      </c>
      <c r="G3835" s="5" t="inlineStr">
        <is>
          <t>HY</t>
        </is>
      </c>
      <c r="H3835" s="5" t="inlineStr">
        <is>
          <t>SW</t>
        </is>
      </c>
      <c r="I3835" s="5">
        <f>VLOOKUP(H3835,'5.a Definitions'!E:F,2,FALSE)</f>
        <v/>
      </c>
      <c r="J3835" s="465" t="inlineStr">
        <is>
          <t xml:space="preserve"> Leaching </t>
        </is>
      </c>
      <c r="K3835" s="465" t="inlineStr">
        <is>
          <t xml:space="preserve"> solid waste leaching </t>
        </is>
      </c>
      <c r="L3835" s="465" t="inlineStr">
        <is>
          <t xml:space="preserve"> reactive </t>
        </is>
      </c>
      <c r="M3835" s="465" t="inlineStr">
        <is>
          <t xml:space="preserve"> Nmix </t>
        </is>
      </c>
      <c r="N3835" s="466" t="n">
        <v>0.8420539207742628</v>
      </c>
      <c r="O3835" s="467" t="n">
        <v>0.4381985958650328</v>
      </c>
      <c r="P3835" s="468" t="n">
        <v>1998</v>
      </c>
      <c r="Q3835" s="469" t="inlineStr">
        <is>
          <t>Filled (extrapolated from 2011 with CRT 5.A landfill CH4)</t>
        </is>
      </c>
      <c r="R3835" s="469" t="inlineStr">
        <is>
          <t>ok</t>
        </is>
      </c>
      <c r="S3835" s="469" t="inlineStr">
        <is>
          <t xml:space="preserve"> text </t>
        </is>
      </c>
      <c r="T3835" s="426" t="inlineStr">
        <is>
          <t>Norway</t>
        </is>
      </c>
      <c r="U3835" s="465" t="inlineStr">
        <is>
          <t xml:space="preserve"> N wasted </t>
        </is>
      </c>
      <c r="V3835" s="465" t="n">
        <v>0.04</v>
      </c>
    </row>
    <row r="3836" ht="16" customHeight="1">
      <c r="B3836" s="5" t="inlineStr">
        <is>
          <t>PR.SO-RW.RW</t>
        </is>
      </c>
      <c r="C3836" s="5" t="inlineStr">
        <is>
          <t>PR.SO-RW.RW-Solid waste export-Nmix</t>
        </is>
      </c>
      <c r="D3836" s="5" t="inlineStr">
        <is>
          <t>PR</t>
        </is>
      </c>
      <c r="E3836" s="5" t="inlineStr">
        <is>
          <t>SO</t>
        </is>
      </c>
      <c r="F3836" s="5">
        <f>VLOOKUP(E3836,'5.a Definitions'!E:F,2,FALSE)</f>
        <v/>
      </c>
      <c r="G3836" s="5" t="inlineStr">
        <is>
          <t>RW</t>
        </is>
      </c>
      <c r="H3836" s="5" t="inlineStr">
        <is>
          <t>RW</t>
        </is>
      </c>
      <c r="I3836" s="5">
        <f>VLOOKUP(H3836,'5.a Definitions'!E:F,2,FALSE)</f>
        <v/>
      </c>
      <c r="J3836" s="465" t="inlineStr">
        <is>
          <t xml:space="preserve"> Solid waste export </t>
        </is>
      </c>
      <c r="K3836" s="465" t="inlineStr">
        <is>
          <t xml:space="preserve"> solid waste export </t>
        </is>
      </c>
      <c r="L3836" s="465" t="inlineStr">
        <is>
          <t xml:space="preserve"> reactive </t>
        </is>
      </c>
      <c r="M3836" s="465" t="inlineStr">
        <is>
          <t xml:space="preserve"> Nmix </t>
        </is>
      </c>
      <c r="N3836" s="466" t="n">
        <v>0</v>
      </c>
      <c r="O3836" s="467" t="n">
        <v>0</v>
      </c>
      <c r="P3836" s="468" t="n">
        <v>1998</v>
      </c>
      <c r="Q3836" s="469" t="inlineStr">
        <is>
          <t>SSB tab 08801</t>
        </is>
      </c>
      <c r="R3836" s="469" t="inlineStr">
        <is>
          <t>ok</t>
        </is>
      </c>
      <c r="S3836" s="469" t="inlineStr">
        <is>
          <t xml:space="preserve"> text </t>
        </is>
      </c>
      <c r="T3836" s="426" t="inlineStr">
        <is>
          <t>Norway</t>
        </is>
      </c>
      <c r="U3836" s="465" t="inlineStr">
        <is>
          <t xml:space="preserve"> N wasted </t>
        </is>
      </c>
      <c r="V3836" s="465" t="n">
        <v>0.04</v>
      </c>
    </row>
    <row r="3837" ht="16" customHeight="1">
      <c r="B3837" s="475" t="inlineStr">
        <is>
          <t>PR.SO-RW.RW</t>
        </is>
      </c>
      <c r="C3837" s="475" t="inlineStr">
        <is>
          <t xml:space="preserve">PR.SO-RW.RW-Export for recycling-Nmix </t>
        </is>
      </c>
      <c r="D3837" s="475" t="inlineStr">
        <is>
          <t>PR</t>
        </is>
      </c>
      <c r="E3837" s="475" t="inlineStr">
        <is>
          <t>SO</t>
        </is>
      </c>
      <c r="F3837" s="5">
        <f>VLOOKUP(E3837,'5.a Definitions'!E:F,2,FALSE)</f>
        <v/>
      </c>
      <c r="G3837" s="475" t="inlineStr">
        <is>
          <t>RW</t>
        </is>
      </c>
      <c r="H3837" s="475" t="inlineStr">
        <is>
          <t>RW</t>
        </is>
      </c>
      <c r="I3837" s="5">
        <f>VLOOKUP(H3837,'5.a Definitions'!E:F,2,FALSE)</f>
        <v/>
      </c>
      <c r="J3837" s="465" t="inlineStr">
        <is>
          <t>Export-for-recycling</t>
        </is>
      </c>
      <c r="K3837" s="465" t="inlineStr">
        <is>
          <t>export-for-recycling</t>
        </is>
      </c>
      <c r="L3837" s="465" t="inlineStr">
        <is>
          <t>reactive</t>
        </is>
      </c>
      <c r="M3837" s="465" t="inlineStr">
        <is>
          <t>Nmix</t>
        </is>
      </c>
      <c r="N3837" s="466" t="n">
        <v>0.670788591</v>
      </c>
      <c r="O3837" s="467" t="n">
        <v>0.203486638382892</v>
      </c>
      <c r="P3837" s="468" t="n">
        <v>1998</v>
      </c>
      <c r="Q3837" s="469" t="inlineStr">
        <is>
          <t>SSB</t>
        </is>
      </c>
      <c r="R3837" s="469" t="inlineStr">
        <is>
          <t>ok</t>
        </is>
      </c>
      <c r="S3837" s="469" t="inlineStr">
        <is>
          <t>text</t>
        </is>
      </c>
      <c r="T3837" s="476" t="inlineStr">
        <is>
          <t>Norway</t>
        </is>
      </c>
      <c r="U3837" s="475" t="inlineStr">
        <is>
          <t>recycling</t>
        </is>
      </c>
      <c r="V3837" s="465">
        <f>(O3532*N3532)^2</f>
        <v/>
      </c>
    </row>
    <row r="3838" ht="16" customHeight="1">
      <c r="B3838" s="475" t="inlineStr">
        <is>
          <t>PR.SO-RW.RW</t>
        </is>
      </c>
      <c r="C3838" s="475" t="inlineStr">
        <is>
          <t>PR.SO-RW.RW-Export for reuse-Nmix</t>
        </is>
      </c>
      <c r="D3838" s="475" t="inlineStr">
        <is>
          <t>PR</t>
        </is>
      </c>
      <c r="E3838" s="475" t="inlineStr">
        <is>
          <t>SO</t>
        </is>
      </c>
      <c r="F3838" s="5">
        <f>VLOOKUP(E3838,'5.a Definitions'!E:F,2,FALSE)</f>
        <v/>
      </c>
      <c r="G3838" s="475" t="inlineStr">
        <is>
          <t>RW</t>
        </is>
      </c>
      <c r="H3838" s="475" t="inlineStr">
        <is>
          <t>RW</t>
        </is>
      </c>
      <c r="I3838" s="5">
        <f>VLOOKUP(H3838,'5.a Definitions'!E:F,2,FALSE)</f>
        <v/>
      </c>
      <c r="J3838" s="465" t="inlineStr">
        <is>
          <t>Export-for-reuse</t>
        </is>
      </c>
      <c r="K3838" s="465" t="inlineStr">
        <is>
          <t>export-for-reuse</t>
        </is>
      </c>
      <c r="L3838" s="465" t="inlineStr">
        <is>
          <t>reactive</t>
        </is>
      </c>
      <c r="M3838" s="465" t="inlineStr">
        <is>
          <t>Nmix</t>
        </is>
      </c>
      <c r="N3838" s="466" t="n">
        <v>0.06728165</v>
      </c>
      <c r="O3838" s="467" t="n">
        <v>0.2000119107160545</v>
      </c>
      <c r="P3838" s="468" t="n">
        <v>1998</v>
      </c>
      <c r="Q3838" s="469" t="inlineStr">
        <is>
          <t>SSB</t>
        </is>
      </c>
      <c r="R3838" s="469" t="inlineStr">
        <is>
          <t>ok</t>
        </is>
      </c>
      <c r="S3838" s="469" t="inlineStr">
        <is>
          <t>text</t>
        </is>
      </c>
      <c r="T3838" s="476" t="inlineStr">
        <is>
          <t>Norway</t>
        </is>
      </c>
      <c r="U3838" s="475" t="inlineStr">
        <is>
          <t>recycling</t>
        </is>
      </c>
      <c r="V3838" s="465">
        <f>(#REF!*#REF!)^2</f>
        <v/>
      </c>
    </row>
    <row r="3839" ht="16" customHeight="1">
      <c r="B3839" s="5" t="inlineStr">
        <is>
          <t>PR.WW-AG.SM</t>
        </is>
      </c>
      <c r="C3839" s="5" t="inlineStr">
        <is>
          <t>PR.WW-AG.SM-Sewage sludge fertilizer-Nmix</t>
        </is>
      </c>
      <c r="D3839" s="5" t="inlineStr">
        <is>
          <t>PR</t>
        </is>
      </c>
      <c r="E3839" s="5" t="inlineStr">
        <is>
          <t>WW</t>
        </is>
      </c>
      <c r="F3839" s="5">
        <f>VLOOKUP(E3839,'5.a Definitions'!E:F,2,FALSE)</f>
        <v/>
      </c>
      <c r="G3839" s="5" t="inlineStr">
        <is>
          <t>AG</t>
        </is>
      </c>
      <c r="H3839" s="5" t="inlineStr">
        <is>
          <t>SM</t>
        </is>
      </c>
      <c r="I3839" s="5">
        <f>VLOOKUP(H3839,'5.a Definitions'!E:F,2,FALSE)</f>
        <v/>
      </c>
      <c r="J3839" s="465" t="inlineStr">
        <is>
          <t xml:space="preserve"> Sewage sludge fertilizer </t>
        </is>
      </c>
      <c r="K3839" s="465" t="inlineStr">
        <is>
          <t xml:space="preserve"> sewage sludge fertilizer </t>
        </is>
      </c>
      <c r="L3839" s="465" t="inlineStr">
        <is>
          <t xml:space="preserve"> reactive </t>
        </is>
      </c>
      <c r="M3839" s="465" t="inlineStr">
        <is>
          <t xml:space="preserve"> Nmix </t>
        </is>
      </c>
      <c r="N3839" s="466" t="n">
        <v>1.60602</v>
      </c>
      <c r="O3839" s="467" t="n">
        <v>0.6332776129872022</v>
      </c>
      <c r="P3839" s="468" t="n">
        <v>1998</v>
      </c>
      <c r="Q3839" s="469" t="inlineStr">
        <is>
          <t>SSB tab 05279</t>
        </is>
      </c>
      <c r="R3839" s="469" t="inlineStr">
        <is>
          <t>ok</t>
        </is>
      </c>
      <c r="S3839" s="469" t="inlineStr">
        <is>
          <t xml:space="preserve"> text </t>
        </is>
      </c>
      <c r="T3839" s="426" t="inlineStr">
        <is>
          <t>Norway</t>
        </is>
      </c>
      <c r="U3839" s="5" t="inlineStr">
        <is>
          <t>recycling</t>
        </is>
      </c>
      <c r="V3839" s="465" t="n">
        <v>0.04</v>
      </c>
    </row>
    <row r="3840" ht="16" customHeight="1">
      <c r="B3840" s="475" t="inlineStr">
        <is>
          <t>PR.WW-HS.HS</t>
        </is>
      </c>
      <c r="C3840" s="475" t="inlineStr">
        <is>
          <t xml:space="preserve">PR.WW-HS.HS-Sewage sludge fertilizer-Nmix </t>
        </is>
      </c>
      <c r="D3840" s="475" t="inlineStr">
        <is>
          <t>PR</t>
        </is>
      </c>
      <c r="E3840" s="475" t="inlineStr">
        <is>
          <t>WW</t>
        </is>
      </c>
      <c r="F3840" s="5">
        <f>VLOOKUP(E3840,'5.a Definitions'!E:F,2,FALSE)</f>
        <v/>
      </c>
      <c r="G3840" s="475" t="inlineStr">
        <is>
          <t>HS</t>
        </is>
      </c>
      <c r="H3840" s="475" t="inlineStr">
        <is>
          <t>HS</t>
        </is>
      </c>
      <c r="I3840" s="5">
        <f>VLOOKUP(H3840,'5.a Definitions'!E:F,2,FALSE)</f>
        <v/>
      </c>
      <c r="J3840" s="465" t="inlineStr">
        <is>
          <t>Sewage sludge fertilizer</t>
        </is>
      </c>
      <c r="K3840" s="465" t="inlineStr">
        <is>
          <t>sewage sludge fertilizer</t>
        </is>
      </c>
      <c r="L3840" s="465" t="inlineStr">
        <is>
          <t>reactive</t>
        </is>
      </c>
      <c r="M3840" s="465" t="inlineStr">
        <is>
          <t>Nmix</t>
        </is>
      </c>
      <c r="N3840" s="466" t="n">
        <v>0.2769</v>
      </c>
      <c r="O3840" s="467" t="n">
        <v>0.6332776129872022</v>
      </c>
      <c r="P3840" s="468" t="n">
        <v>1998</v>
      </c>
      <c r="Q3840" s="469" t="inlineStr">
        <is>
          <t>SSB table 05279</t>
        </is>
      </c>
      <c r="R3840" s="469" t="inlineStr">
        <is>
          <t>ok</t>
        </is>
      </c>
      <c r="S3840" s="469" t="inlineStr">
        <is>
          <t>text</t>
        </is>
      </c>
      <c r="T3840" s="476" t="inlineStr">
        <is>
          <t>Norway</t>
        </is>
      </c>
      <c r="U3840" s="5" t="inlineStr">
        <is>
          <t>recycling</t>
        </is>
      </c>
      <c r="V3840" s="465">
        <f>(O3416*N3416)^2</f>
        <v/>
      </c>
    </row>
    <row r="3841" ht="16" customHeight="1">
      <c r="B3841" s="475" t="inlineStr">
        <is>
          <t>PR.WW-PR.SO</t>
        </is>
      </c>
      <c r="C3841" s="475" t="inlineStr">
        <is>
          <t xml:space="preserve">PR.WW-PR.SO-Sewage sludge landfill-Nmix </t>
        </is>
      </c>
      <c r="D3841" s="475" t="inlineStr">
        <is>
          <t>PR</t>
        </is>
      </c>
      <c r="E3841" s="475" t="inlineStr">
        <is>
          <t>WW</t>
        </is>
      </c>
      <c r="F3841" s="5">
        <f>VLOOKUP(E3841,'5.a Definitions'!E:F,2,FALSE)</f>
        <v/>
      </c>
      <c r="G3841" s="475" t="inlineStr">
        <is>
          <t>PR</t>
        </is>
      </c>
      <c r="H3841" s="475" t="inlineStr">
        <is>
          <t>SO</t>
        </is>
      </c>
      <c r="I3841" s="5">
        <f>VLOOKUP(H3841,'5.a Definitions'!E:F,2,FALSE)</f>
        <v/>
      </c>
      <c r="J3841" s="465" t="inlineStr">
        <is>
          <t>Sewage sludge landfill</t>
        </is>
      </c>
      <c r="K3841" s="465" t="inlineStr">
        <is>
          <t>sewage sludge landfill</t>
        </is>
      </c>
      <c r="L3841" s="465" t="inlineStr">
        <is>
          <t>reactive</t>
        </is>
      </c>
      <c r="M3841" s="465" t="inlineStr">
        <is>
          <t>Nmix</t>
        </is>
      </c>
      <c r="N3841" s="466" t="n">
        <v>0.38766</v>
      </c>
      <c r="O3841" s="467" t="n">
        <v>0.6087955297470021</v>
      </c>
      <c r="P3841" s="468" t="n">
        <v>1998</v>
      </c>
      <c r="Q3841" s="469" t="inlineStr">
        <is>
          <t>SSB table 05279</t>
        </is>
      </c>
      <c r="R3841" s="469" t="inlineStr">
        <is>
          <t>ok</t>
        </is>
      </c>
      <c r="S3841" s="469" t="inlineStr">
        <is>
          <t>text</t>
        </is>
      </c>
      <c r="T3841" s="476" t="inlineStr">
        <is>
          <t>Norway</t>
        </is>
      </c>
      <c r="U3841" s="465" t="inlineStr">
        <is>
          <t>N wasted</t>
        </is>
      </c>
      <c r="V3841" s="465">
        <f>(#REF!*#REF!)^2</f>
        <v/>
      </c>
    </row>
    <row r="3842" ht="16" customHeight="1">
      <c r="B3842" s="5" t="inlineStr">
        <is>
          <t>PR.WW-AT.AT</t>
        </is>
      </c>
      <c r="C3842" s="5" t="inlineStr">
        <is>
          <t>PR.WW-AT.AT-Emissions-NH3</t>
        </is>
      </c>
      <c r="D3842" s="5" t="inlineStr">
        <is>
          <t>PR</t>
        </is>
      </c>
      <c r="E3842" s="5" t="inlineStr">
        <is>
          <t>WW</t>
        </is>
      </c>
      <c r="F3842" s="5">
        <f>VLOOKUP(E3842,'5.a Definitions'!E:F,2,FALSE)</f>
        <v/>
      </c>
      <c r="G3842" s="5" t="inlineStr">
        <is>
          <t>AT</t>
        </is>
      </c>
      <c r="H3842" s="5" t="inlineStr">
        <is>
          <t>AT</t>
        </is>
      </c>
      <c r="I3842" s="5">
        <f>VLOOKUP(H3842,'5.a Definitions'!E:F,2,FALSE)</f>
        <v/>
      </c>
      <c r="J3842" s="465" t="inlineStr">
        <is>
          <t xml:space="preserve"> Emissions </t>
        </is>
      </c>
      <c r="K3842" s="465" t="inlineStr">
        <is>
          <t xml:space="preserve"> wastewater emissions </t>
        </is>
      </c>
      <c r="L3842" s="465" t="inlineStr">
        <is>
          <t xml:space="preserve"> reactive </t>
        </is>
      </c>
      <c r="M3842" s="465" t="inlineStr">
        <is>
          <t xml:space="preserve"> NH3 </t>
        </is>
      </c>
      <c r="N3842" s="466" t="n">
        <v>0</v>
      </c>
      <c r="O3842" s="467" t="n">
        <v>0.5</v>
      </c>
      <c r="P3842" s="468" t="n">
        <v>1998</v>
      </c>
      <c r="Q3842" s="469" t="inlineStr">
        <is>
          <t>CRLTAP Inventory Submissions</t>
        </is>
      </c>
      <c r="R3842" s="469" t="inlineStr">
        <is>
          <t>ok</t>
        </is>
      </c>
      <c r="S3842" s="469" t="inlineStr">
        <is>
          <t xml:space="preserve"> text </t>
        </is>
      </c>
      <c r="T3842" s="426" t="inlineStr">
        <is>
          <t>Norway</t>
        </is>
      </c>
      <c r="U3842" s="465" t="inlineStr">
        <is>
          <t xml:space="preserve"> N wasted </t>
        </is>
      </c>
      <c r="V3842" s="465" t="n">
        <v>0.04</v>
      </c>
    </row>
    <row r="3843" ht="16" customHeight="1">
      <c r="B3843" s="5" t="inlineStr">
        <is>
          <t>PR.WW-AT.AT</t>
        </is>
      </c>
      <c r="C3843" s="5" t="inlineStr">
        <is>
          <t>PR.WW-AT.AT-Emissions-NOx</t>
        </is>
      </c>
      <c r="D3843" s="5" t="inlineStr">
        <is>
          <t>PR</t>
        </is>
      </c>
      <c r="E3843" s="5" t="inlineStr">
        <is>
          <t>WW</t>
        </is>
      </c>
      <c r="F3843" s="5">
        <f>VLOOKUP(E3843,'5.a Definitions'!E:F,2,FALSE)</f>
        <v/>
      </c>
      <c r="G3843" s="5" t="inlineStr">
        <is>
          <t>AT</t>
        </is>
      </c>
      <c r="H3843" s="5" t="inlineStr">
        <is>
          <t>AT</t>
        </is>
      </c>
      <c r="I3843" s="5">
        <f>VLOOKUP(H3843,'5.a Definitions'!E:F,2,FALSE)</f>
        <v/>
      </c>
      <c r="J3843" s="465" t="inlineStr">
        <is>
          <t xml:space="preserve"> Emissions </t>
        </is>
      </c>
      <c r="K3843" s="465" t="inlineStr">
        <is>
          <t xml:space="preserve"> wastewater emissions </t>
        </is>
      </c>
      <c r="L3843" s="465" t="inlineStr">
        <is>
          <t xml:space="preserve"> reactive </t>
        </is>
      </c>
      <c r="M3843" s="465" t="inlineStr">
        <is>
          <t xml:space="preserve"> NOx </t>
        </is>
      </c>
      <c r="N3843" s="466" t="n">
        <v>0</v>
      </c>
      <c r="O3843" s="467" t="n">
        <v>0.5</v>
      </c>
      <c r="P3843" s="468" t="n">
        <v>1998</v>
      </c>
      <c r="Q3843" s="469" t="inlineStr">
        <is>
          <t>CRLTAP Inventory Submissions</t>
        </is>
      </c>
      <c r="R3843" s="469" t="inlineStr">
        <is>
          <t>ok</t>
        </is>
      </c>
      <c r="S3843" s="469" t="inlineStr">
        <is>
          <t xml:space="preserve"> text </t>
        </is>
      </c>
      <c r="T3843" s="426" t="inlineStr">
        <is>
          <t>Norway</t>
        </is>
      </c>
      <c r="U3843" s="465" t="inlineStr">
        <is>
          <t xml:space="preserve"> N wasted </t>
        </is>
      </c>
      <c r="V3843" s="465" t="n">
        <v>0.04</v>
      </c>
    </row>
    <row r="3844" ht="16" customHeight="1">
      <c r="B3844" s="5" t="inlineStr">
        <is>
          <t>PR.WW-AT.AT</t>
        </is>
      </c>
      <c r="C3844" s="5" t="inlineStr">
        <is>
          <t>PR.WW-AT.AT-Emissions-N2O</t>
        </is>
      </c>
      <c r="D3844" s="5" t="inlineStr">
        <is>
          <t>PR</t>
        </is>
      </c>
      <c r="E3844" s="5" t="inlineStr">
        <is>
          <t>WW</t>
        </is>
      </c>
      <c r="F3844" s="5">
        <f>VLOOKUP(E3844,'5.a Definitions'!E:F,2,FALSE)</f>
        <v/>
      </c>
      <c r="G3844" s="5" t="inlineStr">
        <is>
          <t>AT</t>
        </is>
      </c>
      <c r="H3844" s="5" t="inlineStr">
        <is>
          <t>AT</t>
        </is>
      </c>
      <c r="I3844" s="5">
        <f>VLOOKUP(H3844,'5.a Definitions'!E:F,2,FALSE)</f>
        <v/>
      </c>
      <c r="J3844" s="465" t="inlineStr">
        <is>
          <t xml:space="preserve"> Emissions </t>
        </is>
      </c>
      <c r="K3844" s="465" t="inlineStr">
        <is>
          <t xml:space="preserve"> wastewater emissions </t>
        </is>
      </c>
      <c r="L3844" s="465" t="inlineStr">
        <is>
          <t xml:space="preserve"> reactive </t>
        </is>
      </c>
      <c r="M3844" s="465" t="inlineStr">
        <is>
          <t xml:space="preserve"> N2O </t>
        </is>
      </c>
      <c r="N3844" s="466" t="n">
        <v>0.1046859819870286</v>
      </c>
      <c r="O3844" s="467" t="n">
        <v>0.5061731974017739</v>
      </c>
      <c r="P3844" s="468" t="n">
        <v>1998</v>
      </c>
      <c r="Q3844" s="469" t="inlineStr">
        <is>
          <t>UNFCCC CRT</t>
        </is>
      </c>
      <c r="R3844" s="469" t="inlineStr">
        <is>
          <t>ok</t>
        </is>
      </c>
      <c r="S3844" s="469" t="inlineStr">
        <is>
          <t xml:space="preserve"> text </t>
        </is>
      </c>
      <c r="T3844" s="426" t="inlineStr">
        <is>
          <t>Norway</t>
        </is>
      </c>
      <c r="U3844" s="465" t="inlineStr">
        <is>
          <t xml:space="preserve"> N wasted </t>
        </is>
      </c>
      <c r="V3844" s="465" t="n">
        <v>0.04</v>
      </c>
    </row>
    <row r="3845" ht="16" customHeight="1">
      <c r="B3845" s="5" t="inlineStr">
        <is>
          <t>PR.WW-AT.AT</t>
        </is>
      </c>
      <c r="C3845" s="5" t="inlineStr">
        <is>
          <t>PR.WW-AT.AT-Emissions-N2</t>
        </is>
      </c>
      <c r="D3845" s="5" t="inlineStr">
        <is>
          <t>PR</t>
        </is>
      </c>
      <c r="E3845" s="5" t="inlineStr">
        <is>
          <t>WW</t>
        </is>
      </c>
      <c r="F3845" s="5">
        <f>VLOOKUP(E3845,'5.a Definitions'!E:F,2,FALSE)</f>
        <v/>
      </c>
      <c r="G3845" s="5" t="inlineStr">
        <is>
          <t>AT</t>
        </is>
      </c>
      <c r="H3845" s="5" t="inlineStr">
        <is>
          <t>AT</t>
        </is>
      </c>
      <c r="I3845" s="5">
        <f>VLOOKUP(H3845,'5.a Definitions'!E:F,2,FALSE)</f>
        <v/>
      </c>
      <c r="J3845" s="465" t="inlineStr">
        <is>
          <t xml:space="preserve"> Emissions </t>
        </is>
      </c>
      <c r="K3845" s="465" t="inlineStr">
        <is>
          <t xml:space="preserve"> wastewater emissions </t>
        </is>
      </c>
      <c r="L3845" s="465" t="inlineStr">
        <is>
          <t xml:space="preserve"> inert </t>
        </is>
      </c>
      <c r="M3845" s="465" t="inlineStr">
        <is>
          <t xml:space="preserve"> N2 </t>
        </is>
      </c>
      <c r="N3845" s="466" t="n">
        <v>1.585694132565789</v>
      </c>
      <c r="O3845" s="467" t="n">
        <v>0.6720157759577212</v>
      </c>
      <c r="P3845" s="468" t="n">
        <v>1998</v>
      </c>
      <c r="Q3845" s="469" t="inlineStr">
        <is>
          <t>treatment plant reports (norskeutslipp.no / veas.nu)</t>
        </is>
      </c>
      <c r="R3845" s="469" t="inlineStr">
        <is>
          <t>ok</t>
        </is>
      </c>
      <c r="S3845" s="469" t="inlineStr">
        <is>
          <t xml:space="preserve"> text </t>
        </is>
      </c>
      <c r="T3845" s="426" t="inlineStr">
        <is>
          <t>Norway</t>
        </is>
      </c>
      <c r="U3845" s="465" t="inlineStr">
        <is>
          <t xml:space="preserve"> N wasted </t>
        </is>
      </c>
      <c r="V3845" s="465" t="n">
        <v>0.04</v>
      </c>
    </row>
    <row r="3846" ht="16" customHeight="1" thickBot="1">
      <c r="B3846" s="6" t="inlineStr">
        <is>
          <t>PR.WW-HY.CW</t>
        </is>
      </c>
      <c r="C3846" s="6" t="inlineStr">
        <is>
          <t>PR.WW-HY.CW-Treated wastewater discharge-Nmix</t>
        </is>
      </c>
      <c r="D3846" s="6" t="inlineStr">
        <is>
          <t>PR</t>
        </is>
      </c>
      <c r="E3846" s="6" t="inlineStr">
        <is>
          <t>WW</t>
        </is>
      </c>
      <c r="F3846" s="5">
        <f>VLOOKUP(E3846,'5.a Definitions'!E:F,2,FALSE)</f>
        <v/>
      </c>
      <c r="G3846" s="6" t="inlineStr">
        <is>
          <t>HY</t>
        </is>
      </c>
      <c r="H3846" s="6" t="inlineStr">
        <is>
          <t>CW</t>
        </is>
      </c>
      <c r="I3846" s="5">
        <f>VLOOKUP(H3846,'5.a Definitions'!E:F,2,FALSE)</f>
        <v/>
      </c>
      <c r="J3846" s="470" t="inlineStr">
        <is>
          <t xml:space="preserve"> Treated wastewater discharge </t>
        </is>
      </c>
      <c r="K3846" s="470" t="inlineStr">
        <is>
          <t xml:space="preserve"> treated wastewater to coastal water </t>
        </is>
      </c>
      <c r="L3846" s="470" t="inlineStr">
        <is>
          <t xml:space="preserve"> reactive </t>
        </is>
      </c>
      <c r="M3846" s="470" t="inlineStr">
        <is>
          <t xml:space="preserve"> Nmix </t>
        </is>
      </c>
      <c r="N3846" s="466" t="n">
        <v>18.27</v>
      </c>
      <c r="O3846" s="471" t="n">
        <v>0.2955051907265829</v>
      </c>
      <c r="P3846" s="468" t="n">
        <v>1998</v>
      </c>
      <c r="Q3846" s="472" t="inlineStr">
        <is>
          <t>SSB table 05280</t>
        </is>
      </c>
      <c r="R3846" s="469" t="inlineStr">
        <is>
          <t>ok</t>
        </is>
      </c>
      <c r="S3846" s="472" t="inlineStr">
        <is>
          <t xml:space="preserve"> text </t>
        </is>
      </c>
      <c r="T3846" s="426" t="inlineStr">
        <is>
          <t>Norway</t>
        </is>
      </c>
      <c r="U3846" s="470" t="inlineStr">
        <is>
          <t xml:space="preserve"> N wasted </t>
        </is>
      </c>
      <c r="V3846" s="470" t="n">
        <v>0.04</v>
      </c>
    </row>
    <row r="3847" ht="16" customHeight="1">
      <c r="A3847" s="489" t="inlineStr">
        <is>
          <t>Humans and Settlements</t>
        </is>
      </c>
      <c r="B3847" s="5" t="inlineStr">
        <is>
          <t>HS.HS-PR.SO</t>
        </is>
      </c>
      <c r="C3847" s="5" t="inlineStr">
        <is>
          <t>HS.HS-PR.SO-Household waste-Nmix</t>
        </is>
      </c>
      <c r="D3847" s="5" t="inlineStr">
        <is>
          <t>HS</t>
        </is>
      </c>
      <c r="E3847" s="5" t="inlineStr">
        <is>
          <t>HS</t>
        </is>
      </c>
      <c r="F3847" s="5">
        <f>VLOOKUP(E3847,'5.a Definitions'!E:F,2,FALSE)</f>
        <v/>
      </c>
      <c r="G3847" s="5" t="inlineStr">
        <is>
          <t>PR</t>
        </is>
      </c>
      <c r="H3847" s="5" t="inlineStr">
        <is>
          <t>SO</t>
        </is>
      </c>
      <c r="I3847" s="5">
        <f>VLOOKUP(H3847,'5.a Definitions'!E:F,2,FALSE)</f>
        <v/>
      </c>
      <c r="J3847" s="465" t="inlineStr">
        <is>
          <t xml:space="preserve"> Household waste </t>
        </is>
      </c>
      <c r="K3847" s="465" t="inlineStr">
        <is>
          <t xml:space="preserve"> household waste </t>
        </is>
      </c>
      <c r="L3847" s="465" t="inlineStr">
        <is>
          <t xml:space="preserve"> reactive </t>
        </is>
      </c>
      <c r="M3847" s="465" t="inlineStr">
        <is>
          <t xml:space="preserve"> Nmix </t>
        </is>
      </c>
      <c r="N3847" s="466" t="n">
        <v>17.71806018913591</v>
      </c>
      <c r="O3847" s="467" t="n">
        <v>0.3665397191564882</v>
      </c>
      <c r="P3847" s="468" t="n">
        <v>1998</v>
      </c>
      <c r="Q3847" s="469" t="inlineStr">
        <is>
          <t>SSB</t>
        </is>
      </c>
      <c r="R3847" s="469" t="inlineStr">
        <is>
          <t>ok</t>
        </is>
      </c>
      <c r="S3847" s="469" t="inlineStr">
        <is>
          <t xml:space="preserve"> text </t>
        </is>
      </c>
      <c r="T3847" s="426" t="inlineStr">
        <is>
          <t>Norway</t>
        </is>
      </c>
      <c r="U3847" s="465" t="inlineStr">
        <is>
          <t xml:space="preserve"> N wasted </t>
        </is>
      </c>
      <c r="V3847" s="465" t="n">
        <v>0.04</v>
      </c>
    </row>
    <row r="3848" ht="16" customHeight="1">
      <c r="B3848" s="5" t="inlineStr">
        <is>
          <t>HS.HS-PR.WW</t>
        </is>
      </c>
      <c r="C3848" s="5" t="inlineStr">
        <is>
          <t>HS.HS-PR.WW-Municipal wastewater-Nmix</t>
        </is>
      </c>
      <c r="D3848" s="5" t="inlineStr">
        <is>
          <t>HS</t>
        </is>
      </c>
      <c r="E3848" s="5" t="inlineStr">
        <is>
          <t>HS</t>
        </is>
      </c>
      <c r="F3848" s="5">
        <f>VLOOKUP(E3848,'5.a Definitions'!E:F,2,FALSE)</f>
        <v/>
      </c>
      <c r="G3848" s="5" t="inlineStr">
        <is>
          <t>PR</t>
        </is>
      </c>
      <c r="H3848" s="5" t="inlineStr">
        <is>
          <t>WW</t>
        </is>
      </c>
      <c r="I3848" s="5">
        <f>VLOOKUP(H3848,'5.a Definitions'!E:F,2,FALSE)</f>
        <v/>
      </c>
      <c r="J3848" s="465" t="inlineStr">
        <is>
          <t xml:space="preserve"> Municipal wastewater </t>
        </is>
      </c>
      <c r="K3848" s="465" t="inlineStr">
        <is>
          <t xml:space="preserve"> municipal wastewater </t>
        </is>
      </c>
      <c r="L3848" s="465" t="inlineStr">
        <is>
          <t xml:space="preserve"> reactive </t>
        </is>
      </c>
      <c r="M3848" s="465" t="inlineStr">
        <is>
          <t xml:space="preserve"> Nmix </t>
        </is>
      </c>
      <c r="N3848" s="466" t="n">
        <v>20.14425144</v>
      </c>
      <c r="O3848" s="467" t="n">
        <v>0.1022740762496299</v>
      </c>
      <c r="P3848" s="468" t="n">
        <v>1998</v>
      </c>
      <c r="Q3848" s="469" t="inlineStr">
        <is>
          <t>SSB table 06913</t>
        </is>
      </c>
      <c r="R3848" s="469" t="inlineStr">
        <is>
          <t>ok</t>
        </is>
      </c>
      <c r="S3848" s="469" t="inlineStr">
        <is>
          <t xml:space="preserve"> text </t>
        </is>
      </c>
      <c r="T3848" s="426" t="inlineStr">
        <is>
          <t>Norway</t>
        </is>
      </c>
      <c r="U3848" s="465" t="inlineStr">
        <is>
          <t xml:space="preserve"> N wasted </t>
        </is>
      </c>
      <c r="V3848" s="465" t="n">
        <v>0.04</v>
      </c>
    </row>
    <row r="3849" ht="16" customHeight="1">
      <c r="B3849" s="5" t="inlineStr">
        <is>
          <t>HS.HS-AT.AT</t>
        </is>
      </c>
      <c r="C3849" s="5" t="inlineStr">
        <is>
          <t>HS.HS-AT.AT-Emissions-NH3</t>
        </is>
      </c>
      <c r="D3849" s="5" t="inlineStr">
        <is>
          <t>HS</t>
        </is>
      </c>
      <c r="E3849" s="5" t="inlineStr">
        <is>
          <t>HS</t>
        </is>
      </c>
      <c r="F3849" s="5">
        <f>VLOOKUP(E3849,'5.a Definitions'!E:F,2,FALSE)</f>
        <v/>
      </c>
      <c r="G3849" s="5" t="inlineStr">
        <is>
          <t>AT</t>
        </is>
      </c>
      <c r="H3849" s="5" t="inlineStr">
        <is>
          <t>AT</t>
        </is>
      </c>
      <c r="I3849" s="5">
        <f>VLOOKUP(H3849,'5.a Definitions'!E:F,2,FALSE)</f>
        <v/>
      </c>
      <c r="J3849" s="465" t="inlineStr">
        <is>
          <t xml:space="preserve"> Emissions </t>
        </is>
      </c>
      <c r="K3849" s="465" t="inlineStr">
        <is>
          <t xml:space="preserve"> human NH3 emissions </t>
        </is>
      </c>
      <c r="L3849" s="465" t="inlineStr">
        <is>
          <t xml:space="preserve"> reactive </t>
        </is>
      </c>
      <c r="M3849" s="465" t="inlineStr">
        <is>
          <t xml:space="preserve"> NH3 </t>
        </is>
      </c>
      <c r="N3849" s="466" t="n">
        <v>0.09853030340577</v>
      </c>
      <c r="O3849" s="467" t="n">
        <v>0.1676428196633069</v>
      </c>
      <c r="P3849" s="468" t="n">
        <v>1998</v>
      </c>
      <c r="Q3849" s="469" t="inlineStr">
        <is>
          <t>SSB table 07459 &amp; 05307</t>
        </is>
      </c>
      <c r="R3849" s="469" t="inlineStr">
        <is>
          <t>ok</t>
        </is>
      </c>
      <c r="S3849" s="469" t="inlineStr">
        <is>
          <t xml:space="preserve"> text </t>
        </is>
      </c>
      <c r="T3849" s="426" t="inlineStr">
        <is>
          <t>Norway</t>
        </is>
      </c>
      <c r="U3849" s="465" t="inlineStr">
        <is>
          <t xml:space="preserve"> N wasted </t>
        </is>
      </c>
      <c r="V3849" s="465" t="n">
        <v>0.04</v>
      </c>
    </row>
    <row r="3850" ht="16" customHeight="1">
      <c r="B3850" s="5" t="inlineStr">
        <is>
          <t>HS.HS-AT.AT</t>
        </is>
      </c>
      <c r="C3850" s="5" t="inlineStr">
        <is>
          <t>HS.HS-AT.AT-LUC emissions-NH3</t>
        </is>
      </c>
      <c r="D3850" s="5" t="inlineStr">
        <is>
          <t>HS</t>
        </is>
      </c>
      <c r="E3850" s="5" t="inlineStr">
        <is>
          <t>HS</t>
        </is>
      </c>
      <c r="F3850" s="5">
        <f>VLOOKUP(E3850,'5.a Definitions'!E:F,2,FALSE)</f>
        <v/>
      </c>
      <c r="G3850" s="5" t="inlineStr">
        <is>
          <t>AT</t>
        </is>
      </c>
      <c r="H3850" s="5" t="inlineStr">
        <is>
          <t>AT</t>
        </is>
      </c>
      <c r="I3850" s="5">
        <f>VLOOKUP(H3850,'5.a Definitions'!E:F,2,FALSE)</f>
        <v/>
      </c>
      <c r="J3850" s="465" t="inlineStr">
        <is>
          <t xml:space="preserve"> LUC emissions </t>
        </is>
      </c>
      <c r="K3850" s="465" t="inlineStr">
        <is>
          <t xml:space="preserve"> LUC emissions </t>
        </is>
      </c>
      <c r="L3850" s="465" t="inlineStr">
        <is>
          <t xml:space="preserve"> reactive </t>
        </is>
      </c>
      <c r="M3850" s="465" t="inlineStr">
        <is>
          <t xml:space="preserve"> NH3 </t>
        </is>
      </c>
      <c r="N3850" s="466" t="inlineStr">
        <is>
          <t>nan</t>
        </is>
      </c>
      <c r="O3850" s="467" t="n">
        <v>0.2</v>
      </c>
      <c r="P3850" s="468" t="n">
        <v>1998</v>
      </c>
      <c r="Q3850" s="469" t="inlineStr">
        <is>
          <t>no data</t>
        </is>
      </c>
      <c r="R3850" s="469" t="inlineStr">
        <is>
          <t>not done</t>
        </is>
      </c>
      <c r="S3850" s="469" t="inlineStr">
        <is>
          <t xml:space="preserve"> text </t>
        </is>
      </c>
      <c r="T3850" s="426" t="inlineStr">
        <is>
          <t>Norway</t>
        </is>
      </c>
      <c r="U3850" s="465" t="inlineStr">
        <is>
          <t xml:space="preserve"> N wasted </t>
        </is>
      </c>
      <c r="V3850" s="465" t="n">
        <v>0.04</v>
      </c>
    </row>
    <row r="3851" ht="16" customHeight="1">
      <c r="B3851" s="5" t="inlineStr">
        <is>
          <t>HS.HS-AT.AT</t>
        </is>
      </c>
      <c r="C3851" s="5" t="inlineStr">
        <is>
          <t>HS.HS-AT.AT-LUC emissions-NOx</t>
        </is>
      </c>
      <c r="D3851" s="5" t="inlineStr">
        <is>
          <t>HS</t>
        </is>
      </c>
      <c r="E3851" s="5" t="inlineStr">
        <is>
          <t>HS</t>
        </is>
      </c>
      <c r="F3851" s="5">
        <f>VLOOKUP(E3851,'5.a Definitions'!E:F,2,FALSE)</f>
        <v/>
      </c>
      <c r="G3851" s="5" t="inlineStr">
        <is>
          <t>AT</t>
        </is>
      </c>
      <c r="H3851" s="5" t="inlineStr">
        <is>
          <t>AT</t>
        </is>
      </c>
      <c r="I3851" s="5">
        <f>VLOOKUP(H3851,'5.a Definitions'!E:F,2,FALSE)</f>
        <v/>
      </c>
      <c r="J3851" s="465" t="inlineStr">
        <is>
          <t xml:space="preserve"> LUC emissions </t>
        </is>
      </c>
      <c r="K3851" s="465" t="inlineStr">
        <is>
          <t xml:space="preserve"> LUC emissions </t>
        </is>
      </c>
      <c r="L3851" s="465" t="inlineStr">
        <is>
          <t xml:space="preserve"> reactive </t>
        </is>
      </c>
      <c r="M3851" s="465" t="inlineStr">
        <is>
          <t xml:space="preserve"> NOx </t>
        </is>
      </c>
      <c r="N3851" s="466" t="inlineStr">
        <is>
          <t>nan</t>
        </is>
      </c>
      <c r="O3851" s="467" t="n">
        <v>0.2</v>
      </c>
      <c r="P3851" s="468" t="n">
        <v>1998</v>
      </c>
      <c r="Q3851" s="469" t="inlineStr">
        <is>
          <t>no data</t>
        </is>
      </c>
      <c r="R3851" s="469" t="inlineStr">
        <is>
          <t>not done</t>
        </is>
      </c>
      <c r="S3851" s="469" t="inlineStr">
        <is>
          <t xml:space="preserve"> text </t>
        </is>
      </c>
      <c r="T3851" s="426" t="inlineStr">
        <is>
          <t>Norway</t>
        </is>
      </c>
      <c r="U3851" s="465" t="inlineStr">
        <is>
          <t xml:space="preserve"> N wasted </t>
        </is>
      </c>
      <c r="V3851" s="465" t="n">
        <v>0.04</v>
      </c>
    </row>
    <row r="3852" ht="16" customHeight="1">
      <c r="B3852" s="5" t="inlineStr">
        <is>
          <t>HS.HS-AT.AT</t>
        </is>
      </c>
      <c r="C3852" s="5" t="inlineStr">
        <is>
          <t>HS.HS-AT.AT-LUC emissions-N2O</t>
        </is>
      </c>
      <c r="D3852" s="5" t="inlineStr">
        <is>
          <t>HS</t>
        </is>
      </c>
      <c r="E3852" s="5" t="inlineStr">
        <is>
          <t>HS</t>
        </is>
      </c>
      <c r="F3852" s="5">
        <f>VLOOKUP(E3852,'5.a Definitions'!E:F,2,FALSE)</f>
        <v/>
      </c>
      <c r="G3852" s="5" t="inlineStr">
        <is>
          <t>AT</t>
        </is>
      </c>
      <c r="H3852" s="5" t="inlineStr">
        <is>
          <t>AT</t>
        </is>
      </c>
      <c r="I3852" s="5">
        <f>VLOOKUP(H3852,'5.a Definitions'!E:F,2,FALSE)</f>
        <v/>
      </c>
      <c r="J3852" s="465" t="inlineStr">
        <is>
          <t xml:space="preserve"> LUC emissions </t>
        </is>
      </c>
      <c r="K3852" s="465" t="inlineStr">
        <is>
          <t xml:space="preserve"> LUC emissions </t>
        </is>
      </c>
      <c r="L3852" s="465" t="inlineStr">
        <is>
          <t xml:space="preserve"> reactive </t>
        </is>
      </c>
      <c r="M3852" s="465" t="inlineStr">
        <is>
          <t xml:space="preserve"> N2O </t>
        </is>
      </c>
      <c r="N3852" s="466" t="n">
        <v>0.07627402498903033</v>
      </c>
      <c r="O3852" s="467" t="n">
        <v>1.261544563046772</v>
      </c>
      <c r="P3852" s="468" t="n">
        <v>1998</v>
      </c>
      <c r="Q3852" s="469" t="inlineStr">
        <is>
          <t>UNFCCC CRT</t>
        </is>
      </c>
      <c r="R3852" s="469" t="inlineStr">
        <is>
          <t>ok</t>
        </is>
      </c>
      <c r="S3852" s="469" t="inlineStr">
        <is>
          <t xml:space="preserve"> text </t>
        </is>
      </c>
      <c r="T3852" s="426" t="inlineStr">
        <is>
          <t>Norway</t>
        </is>
      </c>
      <c r="U3852" s="465" t="inlineStr">
        <is>
          <t xml:space="preserve"> N wasted </t>
        </is>
      </c>
      <c r="V3852" s="465" t="n">
        <v>0.04</v>
      </c>
    </row>
    <row r="3853" ht="16" customHeight="1">
      <c r="B3853" s="5" t="inlineStr">
        <is>
          <t>HS.HS-HY.SW</t>
        </is>
      </c>
      <c r="C3853" s="5" t="inlineStr">
        <is>
          <t>HS.HS-HY.SW-Untreated wastewater-Nmix</t>
        </is>
      </c>
      <c r="D3853" s="5" t="inlineStr">
        <is>
          <t>HS</t>
        </is>
      </c>
      <c r="E3853" s="5" t="inlineStr">
        <is>
          <t>HS</t>
        </is>
      </c>
      <c r="F3853" s="5">
        <f>VLOOKUP(E3853,'5.a Definitions'!E:F,2,FALSE)</f>
        <v/>
      </c>
      <c r="G3853" s="5" t="inlineStr">
        <is>
          <t>HY</t>
        </is>
      </c>
      <c r="H3853" s="5" t="inlineStr">
        <is>
          <t>SW</t>
        </is>
      </c>
      <c r="I3853" s="5">
        <f>VLOOKUP(H3853,'5.a Definitions'!E:F,2,FALSE)</f>
        <v/>
      </c>
      <c r="J3853" s="465" t="inlineStr">
        <is>
          <t xml:space="preserve"> Untreated wastewater </t>
        </is>
      </c>
      <c r="K3853" s="465" t="inlineStr">
        <is>
          <t xml:space="preserve"> untreated wastewater to groundwater </t>
        </is>
      </c>
      <c r="L3853" s="465" t="inlineStr">
        <is>
          <t xml:space="preserve"> reactive </t>
        </is>
      </c>
      <c r="M3853" s="465" t="inlineStr">
        <is>
          <t xml:space="preserve"> Nmix </t>
        </is>
      </c>
      <c r="N3853" s="466" t="n">
        <v>0</v>
      </c>
      <c r="O3853" s="467" t="n">
        <v>10</v>
      </c>
      <c r="P3853" s="468" t="n">
        <v>1998</v>
      </c>
      <c r="Q3853" s="469" t="inlineStr">
        <is>
          <t>neglected</t>
        </is>
      </c>
      <c r="R3853" s="469" t="inlineStr">
        <is>
          <t>ok</t>
        </is>
      </c>
      <c r="S3853" s="469" t="inlineStr">
        <is>
          <t xml:space="preserve"> text </t>
        </is>
      </c>
      <c r="T3853" s="426" t="inlineStr">
        <is>
          <t>Norway</t>
        </is>
      </c>
      <c r="U3853" s="465" t="inlineStr">
        <is>
          <t xml:space="preserve"> N wasted </t>
        </is>
      </c>
      <c r="V3853" s="465" t="n">
        <v>0.04</v>
      </c>
    </row>
    <row r="3854" ht="16" customHeight="1">
      <c r="B3854" s="475" t="inlineStr">
        <is>
          <t>HS.HS-HY.SW</t>
        </is>
      </c>
      <c r="C3854" s="475" t="inlineStr">
        <is>
          <t>HS.HS-HY.SW-Overland flow-Nmix</t>
        </is>
      </c>
      <c r="D3854" s="475" t="inlineStr">
        <is>
          <t>HS</t>
        </is>
      </c>
      <c r="E3854" s="475" t="inlineStr">
        <is>
          <t>HS</t>
        </is>
      </c>
      <c r="F3854" s="5">
        <f>VLOOKUP(E3854,'5.a Definitions'!E:F,2,FALSE)</f>
        <v/>
      </c>
      <c r="G3854" s="475" t="inlineStr">
        <is>
          <t>HY</t>
        </is>
      </c>
      <c r="H3854" s="475" t="inlineStr">
        <is>
          <t>SW</t>
        </is>
      </c>
      <c r="I3854" s="5">
        <f>VLOOKUP(H3854,'5.a Definitions'!E:F,2,FALSE)</f>
        <v/>
      </c>
      <c r="J3854" s="465" t="inlineStr">
        <is>
          <t>Overland flow</t>
        </is>
      </c>
      <c r="K3854" s="465" t="inlineStr">
        <is>
          <t>overland flow</t>
        </is>
      </c>
      <c r="L3854" s="465" t="inlineStr">
        <is>
          <t>reactive</t>
        </is>
      </c>
      <c r="M3854" s="465" t="inlineStr">
        <is>
          <t>Nmix</t>
        </is>
      </c>
      <c r="N3854" s="466" t="n">
        <v>6.8826</v>
      </c>
      <c r="O3854" s="467" t="n">
        <v>1.092502538840005</v>
      </c>
      <c r="P3854" s="468" t="n">
        <v>1998</v>
      </c>
      <c r="Q3854" s="469" t="inlineStr">
        <is>
          <t>Filled (held flat at the TEOTIL3 level; TEOTIL2 urban is constant): NIVA TEOTIL2, bias-corrected to TEOTIL3</t>
        </is>
      </c>
      <c r="R3854" s="469" t="inlineStr">
        <is>
          <t>ok</t>
        </is>
      </c>
      <c r="S3854" s="469" t="inlineStr">
        <is>
          <t>text</t>
        </is>
      </c>
      <c r="T3854" s="476" t="inlineStr">
        <is>
          <t>Norway</t>
        </is>
      </c>
      <c r="U3854" s="465" t="inlineStr">
        <is>
          <t>N wasted</t>
        </is>
      </c>
      <c r="V3854" s="465">
        <f>(O3451*N3451)^2</f>
        <v/>
      </c>
    </row>
    <row r="3855" ht="16" customHeight="1" thickBot="1">
      <c r="B3855" s="6" t="inlineStr">
        <is>
          <t>HS.HS-HY.CW</t>
        </is>
      </c>
      <c r="C3855" s="6" t="inlineStr">
        <is>
          <t>HS.HS-HY.CW-Untreated wastewater-Nmix</t>
        </is>
      </c>
      <c r="D3855" s="6" t="inlineStr">
        <is>
          <t>HS</t>
        </is>
      </c>
      <c r="E3855" s="6" t="inlineStr">
        <is>
          <t>HS</t>
        </is>
      </c>
      <c r="F3855" s="5">
        <f>VLOOKUP(E3855,'5.a Definitions'!E:F,2,FALSE)</f>
        <v/>
      </c>
      <c r="G3855" s="6" t="inlineStr">
        <is>
          <t>HY</t>
        </is>
      </c>
      <c r="H3855" s="6" t="inlineStr">
        <is>
          <t>CW</t>
        </is>
      </c>
      <c r="I3855" s="5">
        <f>VLOOKUP(H3855,'5.a Definitions'!E:F,2,FALSE)</f>
        <v/>
      </c>
      <c r="J3855" s="470" t="inlineStr">
        <is>
          <t xml:space="preserve"> Untreated wastewater </t>
        </is>
      </c>
      <c r="K3855" s="470" t="inlineStr">
        <is>
          <t xml:space="preserve"> untreated wastewater to coastal water </t>
        </is>
      </c>
      <c r="L3855" s="470" t="inlineStr">
        <is>
          <t xml:space="preserve"> reactive </t>
        </is>
      </c>
      <c r="M3855" s="470" t="inlineStr">
        <is>
          <t xml:space="preserve"> Nmix </t>
        </is>
      </c>
      <c r="N3855" s="466" t="n">
        <v>0</v>
      </c>
      <c r="O3855" s="471" t="n">
        <v>10</v>
      </c>
      <c r="P3855" s="468" t="n">
        <v>1998</v>
      </c>
      <c r="Q3855" s="472" t="inlineStr">
        <is>
          <t>neglected</t>
        </is>
      </c>
      <c r="R3855" s="469" t="inlineStr">
        <is>
          <t>ok</t>
        </is>
      </c>
      <c r="S3855" s="472" t="inlineStr">
        <is>
          <t xml:space="preserve"> text </t>
        </is>
      </c>
      <c r="T3855" s="426" t="inlineStr">
        <is>
          <t>Norway</t>
        </is>
      </c>
      <c r="U3855" s="470" t="inlineStr">
        <is>
          <t xml:space="preserve"> N wasted </t>
        </is>
      </c>
      <c r="V3855" s="470" t="n">
        <v>0.04</v>
      </c>
    </row>
    <row r="3856" ht="16" customHeight="1" thickBot="1">
      <c r="A3856" s="492" t="inlineStr">
        <is>
          <t>Atmosphere</t>
        </is>
      </c>
      <c r="B3856" s="5" t="inlineStr">
        <is>
          <t>AT.AT-MP.OP</t>
        </is>
      </c>
      <c r="C3856" s="5" t="inlineStr">
        <is>
          <t>AT.AT-MP.OP-Ammonia synthesis N2 fixation-N2</t>
        </is>
      </c>
      <c r="D3856" s="5" t="inlineStr">
        <is>
          <t>AT</t>
        </is>
      </c>
      <c r="E3856" s="5" t="inlineStr">
        <is>
          <t>AT</t>
        </is>
      </c>
      <c r="F3856" s="5">
        <f>VLOOKUP(E3856,'5.a Definitions'!E:F,2,FALSE)</f>
        <v/>
      </c>
      <c r="G3856" s="5" t="inlineStr">
        <is>
          <t>MP</t>
        </is>
      </c>
      <c r="H3856" s="5" t="inlineStr">
        <is>
          <t>OP</t>
        </is>
      </c>
      <c r="I3856" s="5">
        <f>VLOOKUP(H3856,'5.a Definitions'!E:F,2,FALSE)</f>
        <v/>
      </c>
      <c r="J3856" s="465" t="inlineStr">
        <is>
          <t xml:space="preserve"> Ammonia synthesis N2 fixation </t>
        </is>
      </c>
      <c r="K3856" s="465" t="inlineStr">
        <is>
          <t xml:space="preserve"> ammonia synthesis N2 fixation </t>
        </is>
      </c>
      <c r="L3856" s="465" t="inlineStr">
        <is>
          <t xml:space="preserve"> inert </t>
        </is>
      </c>
      <c r="M3856" s="465" t="inlineStr">
        <is>
          <t xml:space="preserve"> N2 </t>
        </is>
      </c>
      <c r="N3856" s="466" t="n">
        <v>127.6359364308333</v>
      </c>
      <c r="O3856" s="467" t="n">
        <v>1.094235195651592</v>
      </c>
      <c r="P3856" s="468" t="n">
        <v>1998</v>
      </c>
      <c r="Q3856" s="469" t="inlineStr">
        <is>
          <t>FAOSTAT Fertilizer by nutrient + SSB (3-year moving average)</t>
        </is>
      </c>
      <c r="R3856" s="469" t="inlineStr">
        <is>
          <t>ok</t>
        </is>
      </c>
      <c r="S3856" s="469" t="inlineStr">
        <is>
          <t xml:space="preserve"> text </t>
        </is>
      </c>
      <c r="T3856" s="426" t="inlineStr">
        <is>
          <t>Norway</t>
        </is>
      </c>
      <c r="U3856" s="465" t="inlineStr">
        <is>
          <t xml:space="preserve"> - </t>
        </is>
      </c>
      <c r="V3856" s="465" t="n">
        <v>0.04</v>
      </c>
    </row>
    <row r="3857" ht="16" customHeight="1">
      <c r="B3857" s="5" t="inlineStr">
        <is>
          <t>AT.AT-AG.SM</t>
        </is>
      </c>
      <c r="C3857" s="5" t="inlineStr">
        <is>
          <t>AT.AT-AG.SM-Deposition-OXN</t>
        </is>
      </c>
      <c r="D3857" s="5" t="inlineStr">
        <is>
          <t>AT</t>
        </is>
      </c>
      <c r="E3857" s="5" t="inlineStr">
        <is>
          <t>AT</t>
        </is>
      </c>
      <c r="F3857" s="5">
        <f>VLOOKUP(E3857,'5.a Definitions'!E:F,2,FALSE)</f>
        <v/>
      </c>
      <c r="G3857" s="5" t="inlineStr">
        <is>
          <t>AG</t>
        </is>
      </c>
      <c r="H3857" s="5" t="inlineStr">
        <is>
          <t>SM</t>
        </is>
      </c>
      <c r="I3857" s="5">
        <f>VLOOKUP(H3857,'5.a Definitions'!E:F,2,FALSE)</f>
        <v/>
      </c>
      <c r="J3857" s="465" t="inlineStr">
        <is>
          <t xml:space="preserve"> Deposition </t>
        </is>
      </c>
      <c r="K3857" s="465" t="inlineStr">
        <is>
          <t xml:space="preserve"> deposition to agricultural soils </t>
        </is>
      </c>
      <c r="L3857" s="465" t="inlineStr">
        <is>
          <t xml:space="preserve"> reactive </t>
        </is>
      </c>
      <c r="M3857" s="465" t="inlineStr">
        <is>
          <t xml:space="preserve"> OXN </t>
        </is>
      </c>
      <c r="N3857" s="466" t="n">
        <v>3.457031150190385</v>
      </c>
      <c r="O3857" s="467" t="n">
        <v>0.3766115071511001</v>
      </c>
      <c r="P3857" s="468" t="n">
        <v>1998</v>
      </c>
      <c r="Q3857" s="469" t="inlineStr">
        <is>
          <t>NILU and geodata.no</t>
        </is>
      </c>
      <c r="R3857" s="469" t="inlineStr">
        <is>
          <t>ok</t>
        </is>
      </c>
      <c r="S3857" s="469" t="inlineStr">
        <is>
          <t xml:space="preserve"> text </t>
        </is>
      </c>
      <c r="T3857" s="426" t="inlineStr">
        <is>
          <t>Norway</t>
        </is>
      </c>
      <c r="U3857" s="465" t="inlineStr">
        <is>
          <t xml:space="preserve"> - </t>
        </is>
      </c>
      <c r="V3857" s="465" t="n">
        <v>0.04</v>
      </c>
    </row>
    <row r="3858" ht="16" customHeight="1">
      <c r="B3858" s="5" t="inlineStr">
        <is>
          <t>AT.AT-AG.SM</t>
        </is>
      </c>
      <c r="C3858" s="5" t="inlineStr">
        <is>
          <t>AT.AT-AG.SM-Deposition-RDN</t>
        </is>
      </c>
      <c r="D3858" s="5" t="inlineStr">
        <is>
          <t>AT</t>
        </is>
      </c>
      <c r="E3858" s="5" t="inlineStr">
        <is>
          <t>AT</t>
        </is>
      </c>
      <c r="F3858" s="5">
        <f>VLOOKUP(E3858,'5.a Definitions'!E:F,2,FALSE)</f>
        <v/>
      </c>
      <c r="G3858" s="5" t="inlineStr">
        <is>
          <t>AG</t>
        </is>
      </c>
      <c r="H3858" s="5" t="inlineStr">
        <is>
          <t>SM</t>
        </is>
      </c>
      <c r="I3858" s="5">
        <f>VLOOKUP(H3858,'5.a Definitions'!E:F,2,FALSE)</f>
        <v/>
      </c>
      <c r="J3858" s="465" t="inlineStr">
        <is>
          <t xml:space="preserve"> Deposition </t>
        </is>
      </c>
      <c r="K3858" s="465" t="inlineStr">
        <is>
          <t xml:space="preserve"> deposition to agricultural soils </t>
        </is>
      </c>
      <c r="L3858" s="465" t="inlineStr">
        <is>
          <t xml:space="preserve"> reactive </t>
        </is>
      </c>
      <c r="M3858" s="465" t="inlineStr">
        <is>
          <t xml:space="preserve"> RDN </t>
        </is>
      </c>
      <c r="N3858" s="466" t="n">
        <v>3.179394338446073</v>
      </c>
      <c r="O3858" s="467" t="n">
        <v>0.3766115071511001</v>
      </c>
      <c r="P3858" s="468" t="n">
        <v>1998</v>
      </c>
      <c r="Q3858" s="469" t="inlineStr">
        <is>
          <t>NILU and geodata.no</t>
        </is>
      </c>
      <c r="R3858" s="469" t="inlineStr">
        <is>
          <t>ok</t>
        </is>
      </c>
      <c r="S3858" s="469" t="inlineStr">
        <is>
          <t xml:space="preserve"> text </t>
        </is>
      </c>
      <c r="T3858" s="426" t="inlineStr">
        <is>
          <t>Norway</t>
        </is>
      </c>
      <c r="U3858" s="465" t="inlineStr">
        <is>
          <t xml:space="preserve"> - </t>
        </is>
      </c>
      <c r="V3858" s="465" t="n">
        <v>0.04</v>
      </c>
    </row>
    <row r="3859" ht="16" customHeight="1">
      <c r="B3859" s="5" t="inlineStr">
        <is>
          <t>AT.AT-AG.SM</t>
        </is>
      </c>
      <c r="C3859" s="5" t="inlineStr">
        <is>
          <t>AT.AT-AG.SM-Biological N2 fixation-N2</t>
        </is>
      </c>
      <c r="D3859" s="5" t="inlineStr">
        <is>
          <t>AT</t>
        </is>
      </c>
      <c r="E3859" s="5" t="inlineStr">
        <is>
          <t>AT</t>
        </is>
      </c>
      <c r="F3859" s="5">
        <f>VLOOKUP(E3859,'5.a Definitions'!E:F,2,FALSE)</f>
        <v/>
      </c>
      <c r="G3859" s="5" t="inlineStr">
        <is>
          <t>AG</t>
        </is>
      </c>
      <c r="H3859" s="5" t="inlineStr">
        <is>
          <t>SM</t>
        </is>
      </c>
      <c r="I3859" s="5">
        <f>VLOOKUP(H3859,'5.a Definitions'!E:F,2,FALSE)</f>
        <v/>
      </c>
      <c r="J3859" s="465" t="inlineStr">
        <is>
          <t xml:space="preserve"> Biological N2 fixation </t>
        </is>
      </c>
      <c r="K3859" s="465" t="inlineStr">
        <is>
          <t xml:space="preserve"> N2 fixation agriculture </t>
        </is>
      </c>
      <c r="L3859" s="465" t="inlineStr">
        <is>
          <t xml:space="preserve"> inert </t>
        </is>
      </c>
      <c r="M3859" s="465" t="inlineStr">
        <is>
          <t xml:space="preserve"> N2 </t>
        </is>
      </c>
      <c r="N3859" s="466" t="n">
        <v>12</v>
      </c>
      <c r="O3859" s="467" t="n">
        <v>0.3241098063913839</v>
      </c>
      <c r="P3859" s="468" t="n">
        <v>1998</v>
      </c>
      <c r="Q3859" s="469" t="inlineStr">
        <is>
          <t>Bechmann et al. (2023)</t>
        </is>
      </c>
      <c r="R3859" s="469" t="inlineStr">
        <is>
          <t>ok</t>
        </is>
      </c>
      <c r="S3859" s="469" t="inlineStr">
        <is>
          <t xml:space="preserve"> text </t>
        </is>
      </c>
      <c r="T3859" s="426" t="inlineStr">
        <is>
          <t>Norway</t>
        </is>
      </c>
      <c r="U3859" s="465" t="inlineStr">
        <is>
          <t xml:space="preserve"> - </t>
        </is>
      </c>
      <c r="V3859" s="465" t="n">
        <v>0.04</v>
      </c>
    </row>
    <row r="3860" ht="16" customHeight="1">
      <c r="B3860" s="5" t="inlineStr">
        <is>
          <t>AT.AT-FS.FO</t>
        </is>
      </c>
      <c r="C3860" s="5" t="inlineStr">
        <is>
          <t>AT.AT-FS.FO-Deposition-OXN</t>
        </is>
      </c>
      <c r="D3860" s="5" t="inlineStr">
        <is>
          <t>AT</t>
        </is>
      </c>
      <c r="E3860" s="5" t="inlineStr">
        <is>
          <t>AT</t>
        </is>
      </c>
      <c r="F3860" s="5">
        <f>VLOOKUP(E3860,'5.a Definitions'!E:F,2,FALSE)</f>
        <v/>
      </c>
      <c r="G3860" s="5" t="inlineStr">
        <is>
          <t>FS</t>
        </is>
      </c>
      <c r="H3860" s="5" t="inlineStr">
        <is>
          <t>FO</t>
        </is>
      </c>
      <c r="I3860" s="5">
        <f>VLOOKUP(H3860,'5.a Definitions'!E:F,2,FALSE)</f>
        <v/>
      </c>
      <c r="J3860" s="465" t="inlineStr">
        <is>
          <t xml:space="preserve"> Deposition </t>
        </is>
      </c>
      <c r="K3860" s="465" t="inlineStr">
        <is>
          <t xml:space="preserve"> deposition to forests </t>
        </is>
      </c>
      <c r="L3860" s="465" t="inlineStr">
        <is>
          <t xml:space="preserve"> reactive </t>
        </is>
      </c>
      <c r="M3860" s="465" t="inlineStr">
        <is>
          <t xml:space="preserve"> OXN </t>
        </is>
      </c>
      <c r="N3860" s="466" t="n">
        <v>29.88982023797268</v>
      </c>
      <c r="O3860" s="467" t="n">
        <v>0.3766115071511001</v>
      </c>
      <c r="P3860" s="468" t="n">
        <v>1998</v>
      </c>
      <c r="Q3860" s="469" t="inlineStr">
        <is>
          <t>NILU and geodata.no</t>
        </is>
      </c>
      <c r="R3860" s="469" t="inlineStr">
        <is>
          <t>ok</t>
        </is>
      </c>
      <c r="S3860" s="469" t="inlineStr">
        <is>
          <t xml:space="preserve"> text </t>
        </is>
      </c>
      <c r="T3860" s="426" t="inlineStr">
        <is>
          <t>Norway</t>
        </is>
      </c>
      <c r="U3860" s="465" t="inlineStr">
        <is>
          <t xml:space="preserve"> - </t>
        </is>
      </c>
      <c r="V3860" s="465" t="n">
        <v>0.04</v>
      </c>
    </row>
    <row r="3861" ht="16" customHeight="1">
      <c r="B3861" s="5" t="inlineStr">
        <is>
          <t>AT.AT-FS.FO</t>
        </is>
      </c>
      <c r="C3861" s="5" t="inlineStr">
        <is>
          <t>AT.AT-FS.FO-Deposition-RDN</t>
        </is>
      </c>
      <c r="D3861" s="5" t="inlineStr">
        <is>
          <t>AT</t>
        </is>
      </c>
      <c r="E3861" s="5" t="inlineStr">
        <is>
          <t>AT</t>
        </is>
      </c>
      <c r="F3861" s="5">
        <f>VLOOKUP(E3861,'5.a Definitions'!E:F,2,FALSE)</f>
        <v/>
      </c>
      <c r="G3861" s="5" t="inlineStr">
        <is>
          <t>FS</t>
        </is>
      </c>
      <c r="H3861" s="5" t="inlineStr">
        <is>
          <t>FO</t>
        </is>
      </c>
      <c r="I3861" s="5">
        <f>VLOOKUP(H3861,'5.a Definitions'!E:F,2,FALSE)</f>
        <v/>
      </c>
      <c r="J3861" s="465" t="inlineStr">
        <is>
          <t xml:space="preserve"> Deposition </t>
        </is>
      </c>
      <c r="K3861" s="465" t="inlineStr">
        <is>
          <t xml:space="preserve"> deposition to forests </t>
        </is>
      </c>
      <c r="L3861" s="465" t="inlineStr">
        <is>
          <t xml:space="preserve"> reactive </t>
        </is>
      </c>
      <c r="M3861" s="465" t="inlineStr">
        <is>
          <t xml:space="preserve"> RDN </t>
        </is>
      </c>
      <c r="N3861" s="466" t="n">
        <v>28.39767440259556</v>
      </c>
      <c r="O3861" s="467" t="n">
        <v>0.3766115071511001</v>
      </c>
      <c r="P3861" s="468" t="n">
        <v>1998</v>
      </c>
      <c r="Q3861" s="469" t="inlineStr">
        <is>
          <t>NILU and geodata.no</t>
        </is>
      </c>
      <c r="R3861" s="469" t="inlineStr">
        <is>
          <t>ok</t>
        </is>
      </c>
      <c r="S3861" s="469" t="inlineStr">
        <is>
          <t xml:space="preserve"> text </t>
        </is>
      </c>
      <c r="T3861" s="426" t="inlineStr">
        <is>
          <t>Norway</t>
        </is>
      </c>
      <c r="U3861" s="465" t="inlineStr">
        <is>
          <t xml:space="preserve"> - </t>
        </is>
      </c>
      <c r="V3861" s="465" t="n">
        <v>0.04</v>
      </c>
    </row>
    <row r="3862" ht="16" customHeight="1">
      <c r="B3862" s="5" t="inlineStr">
        <is>
          <t>AT.AT-FS.FO</t>
        </is>
      </c>
      <c r="C3862" s="5" t="inlineStr">
        <is>
          <t>AT.AT-FS.FO-N2 fixation-N2</t>
        </is>
      </c>
      <c r="D3862" s="5" t="inlineStr">
        <is>
          <t>AT</t>
        </is>
      </c>
      <c r="E3862" s="5" t="inlineStr">
        <is>
          <t>AT</t>
        </is>
      </c>
      <c r="F3862" s="5">
        <f>VLOOKUP(E3862,'5.a Definitions'!E:F,2,FALSE)</f>
        <v/>
      </c>
      <c r="G3862" s="5" t="inlineStr">
        <is>
          <t>FS</t>
        </is>
      </c>
      <c r="H3862" s="5" t="inlineStr">
        <is>
          <t>FO</t>
        </is>
      </c>
      <c r="I3862" s="5">
        <f>VLOOKUP(H3862,'5.a Definitions'!E:F,2,FALSE)</f>
        <v/>
      </c>
      <c r="J3862" s="465" t="inlineStr">
        <is>
          <t xml:space="preserve"> N2 fixation </t>
        </is>
      </c>
      <c r="K3862" s="465" t="inlineStr">
        <is>
          <t xml:space="preserve"> N2 fixation forests </t>
        </is>
      </c>
      <c r="L3862" s="465" t="inlineStr">
        <is>
          <t xml:space="preserve"> inert </t>
        </is>
      </c>
      <c r="M3862" s="465" t="inlineStr">
        <is>
          <t xml:space="preserve"> N2 </t>
        </is>
      </c>
      <c r="N3862" s="466" t="n">
        <v>18</v>
      </c>
      <c r="O3862" s="467" t="n">
        <v>0.5019089907080868</v>
      </c>
      <c r="P3862" s="468" t="n">
        <v>1998</v>
      </c>
      <c r="Q3862" s="469" t="inlineStr">
        <is>
          <t>Moldan (2025) and SSB</t>
        </is>
      </c>
      <c r="R3862" s="469" t="inlineStr">
        <is>
          <t>ok</t>
        </is>
      </c>
      <c r="S3862" s="469" t="inlineStr">
        <is>
          <t xml:space="preserve"> text </t>
        </is>
      </c>
      <c r="T3862" s="426" t="inlineStr">
        <is>
          <t>Norway</t>
        </is>
      </c>
      <c r="U3862" s="465" t="inlineStr">
        <is>
          <t xml:space="preserve"> - </t>
        </is>
      </c>
      <c r="V3862" s="465" t="n">
        <v>0.04</v>
      </c>
    </row>
    <row r="3863" ht="16" customHeight="1">
      <c r="B3863" s="5" t="inlineStr">
        <is>
          <t>AT.AT-FS.OL</t>
        </is>
      </c>
      <c r="C3863" s="5" t="inlineStr">
        <is>
          <t>AT.AT-FS.OL-Deposition-OXN</t>
        </is>
      </c>
      <c r="D3863" s="5" t="inlineStr">
        <is>
          <t>AT</t>
        </is>
      </c>
      <c r="E3863" s="5" t="inlineStr">
        <is>
          <t>AT</t>
        </is>
      </c>
      <c r="F3863" s="5">
        <f>VLOOKUP(E3863,'5.a Definitions'!E:F,2,FALSE)</f>
        <v/>
      </c>
      <c r="G3863" s="5" t="inlineStr">
        <is>
          <t>FS</t>
        </is>
      </c>
      <c r="H3863" s="5" t="inlineStr">
        <is>
          <t>OL</t>
        </is>
      </c>
      <c r="I3863" s="5">
        <f>VLOOKUP(H3863,'5.a Definitions'!E:F,2,FALSE)</f>
        <v/>
      </c>
      <c r="J3863" s="465" t="inlineStr">
        <is>
          <t xml:space="preserve"> Deposition </t>
        </is>
      </c>
      <c r="K3863" s="465" t="inlineStr">
        <is>
          <t xml:space="preserve"> deposition to other land </t>
        </is>
      </c>
      <c r="L3863" s="465" t="inlineStr">
        <is>
          <t xml:space="preserve"> reactive </t>
        </is>
      </c>
      <c r="M3863" s="465" t="inlineStr">
        <is>
          <t xml:space="preserve"> OXN </t>
        </is>
      </c>
      <c r="N3863" s="466" t="n">
        <v>33.32181473398641</v>
      </c>
      <c r="O3863" s="467" t="n">
        <v>0.3766115071511001</v>
      </c>
      <c r="P3863" s="468" t="n">
        <v>1998</v>
      </c>
      <c r="Q3863" s="469" t="inlineStr">
        <is>
          <t>NILU and geodata.no</t>
        </is>
      </c>
      <c r="R3863" s="469" t="inlineStr">
        <is>
          <t>ok</t>
        </is>
      </c>
      <c r="S3863" s="469" t="inlineStr">
        <is>
          <t xml:space="preserve"> text </t>
        </is>
      </c>
      <c r="T3863" s="426" t="inlineStr">
        <is>
          <t>Norway</t>
        </is>
      </c>
      <c r="U3863" s="465" t="inlineStr">
        <is>
          <t xml:space="preserve"> - </t>
        </is>
      </c>
      <c r="V3863" s="465" t="n">
        <v>0.04</v>
      </c>
    </row>
    <row r="3864" ht="16" customHeight="1">
      <c r="B3864" s="5" t="inlineStr">
        <is>
          <t>AT.AT-FS.OL</t>
        </is>
      </c>
      <c r="C3864" s="5" t="inlineStr">
        <is>
          <t>AT.AT-FS.OL-Deposition-RDN</t>
        </is>
      </c>
      <c r="D3864" s="5" t="inlineStr">
        <is>
          <t>AT</t>
        </is>
      </c>
      <c r="E3864" s="5" t="inlineStr">
        <is>
          <t>AT</t>
        </is>
      </c>
      <c r="F3864" s="5">
        <f>VLOOKUP(E3864,'5.a Definitions'!E:F,2,FALSE)</f>
        <v/>
      </c>
      <c r="G3864" s="5" t="inlineStr">
        <is>
          <t>FS</t>
        </is>
      </c>
      <c r="H3864" s="5" t="inlineStr">
        <is>
          <t>OL</t>
        </is>
      </c>
      <c r="I3864" s="5">
        <f>VLOOKUP(H3864,'5.a Definitions'!E:F,2,FALSE)</f>
        <v/>
      </c>
      <c r="J3864" s="465" t="inlineStr">
        <is>
          <t xml:space="preserve"> Deposition </t>
        </is>
      </c>
      <c r="K3864" s="465" t="inlineStr">
        <is>
          <t xml:space="preserve"> deposition to other land </t>
        </is>
      </c>
      <c r="L3864" s="465" t="inlineStr">
        <is>
          <t xml:space="preserve"> reactive </t>
        </is>
      </c>
      <c r="M3864" s="465" t="inlineStr">
        <is>
          <t xml:space="preserve"> RDN </t>
        </is>
      </c>
      <c r="N3864" s="466" t="n">
        <v>39.06363021515435</v>
      </c>
      <c r="O3864" s="467" t="n">
        <v>0.3766115071511</v>
      </c>
      <c r="P3864" s="468" t="n">
        <v>1998</v>
      </c>
      <c r="Q3864" s="469" t="inlineStr">
        <is>
          <t>NILU and geodata.no</t>
        </is>
      </c>
      <c r="R3864" s="469" t="inlineStr">
        <is>
          <t>ok</t>
        </is>
      </c>
      <c r="S3864" s="469" t="inlineStr">
        <is>
          <t xml:space="preserve"> text </t>
        </is>
      </c>
      <c r="T3864" s="426" t="inlineStr">
        <is>
          <t>Norway</t>
        </is>
      </c>
      <c r="U3864" s="465" t="inlineStr">
        <is>
          <t xml:space="preserve"> - </t>
        </is>
      </c>
      <c r="V3864" s="465" t="n">
        <v>0.04</v>
      </c>
    </row>
    <row r="3865" ht="16" customHeight="1">
      <c r="B3865" s="5" t="inlineStr">
        <is>
          <t>AT.AT-FS.OL</t>
        </is>
      </c>
      <c r="C3865" s="5" t="inlineStr">
        <is>
          <t>AT.AT-FS.OL-N2 fixation-N2</t>
        </is>
      </c>
      <c r="D3865" s="5" t="inlineStr">
        <is>
          <t>AT</t>
        </is>
      </c>
      <c r="E3865" s="5" t="inlineStr">
        <is>
          <t>AT</t>
        </is>
      </c>
      <c r="F3865" s="5">
        <f>VLOOKUP(E3865,'5.a Definitions'!E:F,2,FALSE)</f>
        <v/>
      </c>
      <c r="G3865" s="5" t="inlineStr">
        <is>
          <t>FS</t>
        </is>
      </c>
      <c r="H3865" s="5" t="inlineStr">
        <is>
          <t>OL</t>
        </is>
      </c>
      <c r="I3865" s="5">
        <f>VLOOKUP(H3865,'5.a Definitions'!E:F,2,FALSE)</f>
        <v/>
      </c>
      <c r="J3865" s="465" t="inlineStr">
        <is>
          <t xml:space="preserve"> N2 fixation </t>
        </is>
      </c>
      <c r="K3865" s="465" t="inlineStr">
        <is>
          <t xml:space="preserve"> N2 fixation other land </t>
        </is>
      </c>
      <c r="L3865" s="465" t="inlineStr">
        <is>
          <t xml:space="preserve"> inert </t>
        </is>
      </c>
      <c r="M3865" s="465" t="inlineStr">
        <is>
          <t xml:space="preserve"> N2 </t>
        </is>
      </c>
      <c r="N3865" s="466" t="n">
        <v>23.228884</v>
      </c>
      <c r="O3865" s="467" t="n">
        <v>0.8373855850737826</v>
      </c>
      <c r="P3865" s="468" t="n">
        <v>1998</v>
      </c>
      <c r="Q3865" s="469" t="inlineStr">
        <is>
          <t>CORINE land cover inventory and Reddy &amp; DeLaune (2008)</t>
        </is>
      </c>
      <c r="R3865" s="469" t="inlineStr">
        <is>
          <t>ok</t>
        </is>
      </c>
      <c r="S3865" s="469" t="inlineStr">
        <is>
          <t xml:space="preserve"> text </t>
        </is>
      </c>
      <c r="T3865" s="426" t="inlineStr">
        <is>
          <t>Norway</t>
        </is>
      </c>
      <c r="U3865" s="465" t="inlineStr">
        <is>
          <t xml:space="preserve"> - </t>
        </is>
      </c>
      <c r="V3865" s="465" t="n">
        <v>0.04</v>
      </c>
    </row>
    <row r="3866" ht="16" customHeight="1">
      <c r="B3866" s="5" t="inlineStr">
        <is>
          <t>AT.AT-HS.HS</t>
        </is>
      </c>
      <c r="C3866" s="5" t="inlineStr">
        <is>
          <t>AT.AT-HS.HS-Deposition-OXN</t>
        </is>
      </c>
      <c r="D3866" s="5" t="inlineStr">
        <is>
          <t>AT</t>
        </is>
      </c>
      <c r="E3866" s="5" t="inlineStr">
        <is>
          <t>AT</t>
        </is>
      </c>
      <c r="F3866" s="5">
        <f>VLOOKUP(E3866,'5.a Definitions'!E:F,2,FALSE)</f>
        <v/>
      </c>
      <c r="G3866" s="5" t="inlineStr">
        <is>
          <t>HS</t>
        </is>
      </c>
      <c r="H3866" s="5" t="inlineStr">
        <is>
          <t>HS</t>
        </is>
      </c>
      <c r="I3866" s="5">
        <f>VLOOKUP(H3866,'5.a Definitions'!E:F,2,FALSE)</f>
        <v/>
      </c>
      <c r="J3866" s="465" t="inlineStr">
        <is>
          <t xml:space="preserve"> Deposition </t>
        </is>
      </c>
      <c r="K3866" s="465" t="inlineStr">
        <is>
          <t xml:space="preserve"> deposition to settlements </t>
        </is>
      </c>
      <c r="L3866" s="465" t="inlineStr">
        <is>
          <t xml:space="preserve"> reactive </t>
        </is>
      </c>
      <c r="M3866" s="465" t="inlineStr">
        <is>
          <t xml:space="preserve"> OXN </t>
        </is>
      </c>
      <c r="N3866" s="466" t="n">
        <v>2.027976193613301</v>
      </c>
      <c r="O3866" s="467" t="n">
        <v>0.3766115071511002</v>
      </c>
      <c r="P3866" s="468" t="n">
        <v>1998</v>
      </c>
      <c r="Q3866" s="469" t="inlineStr">
        <is>
          <t>NILU and geodata.no</t>
        </is>
      </c>
      <c r="R3866" s="469" t="inlineStr">
        <is>
          <t>ok</t>
        </is>
      </c>
      <c r="S3866" s="469" t="inlineStr">
        <is>
          <t xml:space="preserve"> text </t>
        </is>
      </c>
      <c r="T3866" s="426" t="inlineStr">
        <is>
          <t>Norway</t>
        </is>
      </c>
      <c r="U3866" s="465" t="inlineStr">
        <is>
          <t xml:space="preserve"> - </t>
        </is>
      </c>
      <c r="V3866" s="465" t="n">
        <v>0.04</v>
      </c>
    </row>
    <row r="3867" ht="16" customFormat="1" customHeight="1" s="482">
      <c r="B3867" s="5" t="inlineStr">
        <is>
          <t>AT.AT-HS.HS</t>
        </is>
      </c>
      <c r="C3867" s="5" t="inlineStr">
        <is>
          <t>AT.AT-HS.HS-Deposition-RDN</t>
        </is>
      </c>
      <c r="D3867" s="5" t="inlineStr">
        <is>
          <t>AT</t>
        </is>
      </c>
      <c r="E3867" s="5" t="inlineStr">
        <is>
          <t>AT</t>
        </is>
      </c>
      <c r="F3867" s="5">
        <f>VLOOKUP(E3867,'5.a Definitions'!E:F,2,FALSE)</f>
        <v/>
      </c>
      <c r="G3867" s="5" t="inlineStr">
        <is>
          <t>HS</t>
        </is>
      </c>
      <c r="H3867" s="5" t="inlineStr">
        <is>
          <t>HS</t>
        </is>
      </c>
      <c r="I3867" s="5">
        <f>VLOOKUP(H3867,'5.a Definitions'!E:F,2,FALSE)</f>
        <v/>
      </c>
      <c r="J3867" s="465" t="inlineStr">
        <is>
          <t xml:space="preserve"> Deposition </t>
        </is>
      </c>
      <c r="K3867" s="465" t="inlineStr">
        <is>
          <t xml:space="preserve"> deposition to settlements </t>
        </is>
      </c>
      <c r="L3867" s="465" t="inlineStr">
        <is>
          <t xml:space="preserve"> reactive </t>
        </is>
      </c>
      <c r="M3867" s="465" t="inlineStr">
        <is>
          <t xml:space="preserve"> RDN </t>
        </is>
      </c>
      <c r="N3867" s="466" t="n">
        <v>1.806629401404077</v>
      </c>
      <c r="O3867" s="467" t="n">
        <v>0.3766115071511</v>
      </c>
      <c r="P3867" s="468" t="n">
        <v>1998</v>
      </c>
      <c r="Q3867" s="469" t="inlineStr">
        <is>
          <t>NILU and geodata.no</t>
        </is>
      </c>
      <c r="R3867" s="469" t="inlineStr">
        <is>
          <t>ok</t>
        </is>
      </c>
      <c r="S3867" s="469" t="inlineStr">
        <is>
          <t xml:space="preserve"> text </t>
        </is>
      </c>
      <c r="T3867" s="426" t="inlineStr">
        <is>
          <t>Norway</t>
        </is>
      </c>
      <c r="U3867" s="465" t="inlineStr">
        <is>
          <t xml:space="preserve"> - </t>
        </is>
      </c>
      <c r="V3867" s="465" t="n">
        <v>0.04</v>
      </c>
    </row>
    <row r="3868" ht="16" customHeight="1">
      <c r="B3868" s="5" t="inlineStr">
        <is>
          <t>AT.AT-HY.SW</t>
        </is>
      </c>
      <c r="C3868" s="5" t="inlineStr">
        <is>
          <t>AT.AT-HY.SW-Deposition-OXN</t>
        </is>
      </c>
      <c r="D3868" s="5" t="inlineStr">
        <is>
          <t>AT</t>
        </is>
      </c>
      <c r="E3868" s="5" t="inlineStr">
        <is>
          <t>AT</t>
        </is>
      </c>
      <c r="F3868" s="5">
        <f>VLOOKUP(E3868,'5.a Definitions'!E:F,2,FALSE)</f>
        <v/>
      </c>
      <c r="G3868" s="5" t="inlineStr">
        <is>
          <t>HY</t>
        </is>
      </c>
      <c r="H3868" s="5" t="inlineStr">
        <is>
          <t>SW</t>
        </is>
      </c>
      <c r="I3868" s="5">
        <f>VLOOKUP(H3868,'5.a Definitions'!E:F,2,FALSE)</f>
        <v/>
      </c>
      <c r="J3868" s="465" t="inlineStr">
        <is>
          <t xml:space="preserve"> Deposition </t>
        </is>
      </c>
      <c r="K3868" s="465" t="inlineStr">
        <is>
          <t xml:space="preserve"> deposition to surface water </t>
        </is>
      </c>
      <c r="L3868" s="465" t="inlineStr">
        <is>
          <t xml:space="preserve"> reactive </t>
        </is>
      </c>
      <c r="M3868" s="465" t="inlineStr">
        <is>
          <t xml:space="preserve"> OXN </t>
        </is>
      </c>
      <c r="N3868" s="466" t="n">
        <v>4.867198289090563</v>
      </c>
      <c r="O3868" s="467" t="n">
        <v>0.3766115071511002</v>
      </c>
      <c r="P3868" s="468" t="n">
        <v>1998</v>
      </c>
      <c r="Q3868" s="469" t="inlineStr">
        <is>
          <t>NILU and geodata.no</t>
        </is>
      </c>
      <c r="R3868" s="469" t="inlineStr">
        <is>
          <t>ok</t>
        </is>
      </c>
      <c r="S3868" s="469" t="inlineStr">
        <is>
          <t xml:space="preserve"> text </t>
        </is>
      </c>
      <c r="T3868" s="426" t="inlineStr">
        <is>
          <t>Norway</t>
        </is>
      </c>
      <c r="U3868" s="465" t="inlineStr">
        <is>
          <t xml:space="preserve"> - </t>
        </is>
      </c>
      <c r="V3868" s="465" t="n">
        <v>0.04</v>
      </c>
    </row>
    <row r="3869" ht="16" customHeight="1">
      <c r="B3869" s="5" t="inlineStr">
        <is>
          <t>AT.AT-HY.SW</t>
        </is>
      </c>
      <c r="C3869" s="5" t="inlineStr">
        <is>
          <t>AT.AT-HY.SW-Deposition-RDN</t>
        </is>
      </c>
      <c r="D3869" s="5" t="inlineStr">
        <is>
          <t>AT</t>
        </is>
      </c>
      <c r="E3869" s="5" t="inlineStr">
        <is>
          <t>AT</t>
        </is>
      </c>
      <c r="F3869" s="5">
        <f>VLOOKUP(E3869,'5.a Definitions'!E:F,2,FALSE)</f>
        <v/>
      </c>
      <c r="G3869" s="5" t="inlineStr">
        <is>
          <t>HY</t>
        </is>
      </c>
      <c r="H3869" s="5" t="inlineStr">
        <is>
          <t>SW</t>
        </is>
      </c>
      <c r="I3869" s="5">
        <f>VLOOKUP(H3869,'5.a Definitions'!E:F,2,FALSE)</f>
        <v/>
      </c>
      <c r="J3869" s="465" t="inlineStr">
        <is>
          <t xml:space="preserve"> Deposition </t>
        </is>
      </c>
      <c r="K3869" s="465" t="inlineStr">
        <is>
          <t xml:space="preserve"> deposition to surface water </t>
        </is>
      </c>
      <c r="L3869" s="465" t="inlineStr">
        <is>
          <t xml:space="preserve"> reactive </t>
        </is>
      </c>
      <c r="M3869" s="465" t="inlineStr">
        <is>
          <t xml:space="preserve"> RDN </t>
        </is>
      </c>
      <c r="N3869" s="466" t="n">
        <v>5.124443013915426</v>
      </c>
      <c r="O3869" s="467" t="n">
        <v>0.3766115071511001</v>
      </c>
      <c r="P3869" s="468" t="n">
        <v>1998</v>
      </c>
      <c r="Q3869" s="469" t="inlineStr">
        <is>
          <t>NILU and geodata.no</t>
        </is>
      </c>
      <c r="R3869" s="469" t="inlineStr">
        <is>
          <t>ok</t>
        </is>
      </c>
      <c r="S3869" s="469" t="inlineStr">
        <is>
          <t xml:space="preserve"> text </t>
        </is>
      </c>
      <c r="T3869" s="426" t="inlineStr">
        <is>
          <t>Norway</t>
        </is>
      </c>
      <c r="U3869" s="465" t="inlineStr">
        <is>
          <t xml:space="preserve"> - </t>
        </is>
      </c>
      <c r="V3869" s="465" t="n">
        <v>0.04</v>
      </c>
    </row>
    <row r="3870" ht="16" customHeight="1">
      <c r="B3870" s="5" t="inlineStr">
        <is>
          <t>AT.AT-HY.SW</t>
        </is>
      </c>
      <c r="C3870" s="5" t="inlineStr">
        <is>
          <t>AT.AT-HY.SW-N2 fixation-N2</t>
        </is>
      </c>
      <c r="D3870" s="5" t="inlineStr">
        <is>
          <t>AT</t>
        </is>
      </c>
      <c r="E3870" s="5" t="inlineStr">
        <is>
          <t>AT</t>
        </is>
      </c>
      <c r="F3870" s="5">
        <f>VLOOKUP(E3870,'5.a Definitions'!E:F,2,FALSE)</f>
        <v/>
      </c>
      <c r="G3870" s="5" t="inlineStr">
        <is>
          <t>HY</t>
        </is>
      </c>
      <c r="H3870" s="5" t="inlineStr">
        <is>
          <t>SW</t>
        </is>
      </c>
      <c r="I3870" s="5">
        <f>VLOOKUP(H3870,'5.a Definitions'!E:F,2,FALSE)</f>
        <v/>
      </c>
      <c r="J3870" s="465" t="inlineStr">
        <is>
          <t xml:space="preserve"> N2 fixation </t>
        </is>
      </c>
      <c r="K3870" s="465" t="inlineStr">
        <is>
          <t xml:space="preserve"> N2 fixation surface water </t>
        </is>
      </c>
      <c r="L3870" s="465" t="inlineStr">
        <is>
          <t xml:space="preserve"> inert </t>
        </is>
      </c>
      <c r="M3870" s="465" t="inlineStr">
        <is>
          <t xml:space="preserve"> N2 </t>
        </is>
      </c>
      <c r="N3870" s="466" t="n">
        <v>2.0457</v>
      </c>
      <c r="O3870" s="467" t="n">
        <v>8.962723886426243</v>
      </c>
      <c r="P3870" s="468" t="n">
        <v>1998</v>
      </c>
      <c r="Q3870" s="469" t="inlineStr">
        <is>
          <t>NIBIO and Reddy &amp; DeLaune (2008)</t>
        </is>
      </c>
      <c r="R3870" s="469" t="inlineStr">
        <is>
          <t>ok</t>
        </is>
      </c>
      <c r="S3870" s="469" t="inlineStr">
        <is>
          <t xml:space="preserve"> text </t>
        </is>
      </c>
      <c r="T3870" s="426" t="inlineStr">
        <is>
          <t>Norway</t>
        </is>
      </c>
      <c r="U3870" s="465" t="inlineStr">
        <is>
          <t xml:space="preserve"> - </t>
        </is>
      </c>
      <c r="V3870" s="465" t="n">
        <v>0.04</v>
      </c>
    </row>
    <row r="3871" ht="16" customHeight="1">
      <c r="B3871" s="5" t="inlineStr">
        <is>
          <t>AT.AT-RW.RW</t>
        </is>
      </c>
      <c r="C3871" s="5" t="inlineStr">
        <is>
          <t>AT.AT-RW.RW-Atmospheric outflow-RDN</t>
        </is>
      </c>
      <c r="D3871" s="5" t="inlineStr">
        <is>
          <t>AT</t>
        </is>
      </c>
      <c r="E3871" s="5" t="inlineStr">
        <is>
          <t>AT</t>
        </is>
      </c>
      <c r="F3871" s="5">
        <f>VLOOKUP(E3871,'5.a Definitions'!E:F,2,FALSE)</f>
        <v/>
      </c>
      <c r="G3871" s="5" t="inlineStr">
        <is>
          <t>RW</t>
        </is>
      </c>
      <c r="H3871" s="5" t="inlineStr">
        <is>
          <t>RW</t>
        </is>
      </c>
      <c r="I3871" s="5">
        <f>VLOOKUP(H3871,'5.a Definitions'!E:F,2,FALSE)</f>
        <v/>
      </c>
      <c r="J3871" s="465" t="inlineStr">
        <is>
          <t xml:space="preserve"> Atmospheric outflow </t>
        </is>
      </c>
      <c r="K3871" s="465" t="inlineStr">
        <is>
          <t xml:space="preserve"> atmospheric outflow </t>
        </is>
      </c>
      <c r="L3871" s="465" t="inlineStr">
        <is>
          <t xml:space="preserve"> reactive </t>
        </is>
      </c>
      <c r="M3871" s="465" t="inlineStr">
        <is>
          <t xml:space="preserve"> RDN </t>
        </is>
      </c>
      <c r="N3871" s="466" t="n">
        <v>10.61371569644333</v>
      </c>
      <c r="O3871" s="467" t="n">
        <v>0.4978678205152003</v>
      </c>
      <c r="P3871" s="468" t="n">
        <v>1998</v>
      </c>
      <c r="Q3871" s="469" t="inlineStr">
        <is>
          <t>EMEP SR tables</t>
        </is>
      </c>
      <c r="R3871" s="469" t="inlineStr">
        <is>
          <t>ok</t>
        </is>
      </c>
      <c r="S3871" s="469" t="inlineStr">
        <is>
          <t xml:space="preserve"> text </t>
        </is>
      </c>
      <c r="T3871" s="426" t="inlineStr">
        <is>
          <t>Norway</t>
        </is>
      </c>
      <c r="U3871" s="465" t="inlineStr">
        <is>
          <t xml:space="preserve"> - </t>
        </is>
      </c>
      <c r="V3871" s="465" t="n">
        <v>0.04</v>
      </c>
    </row>
    <row r="3872" ht="16" customHeight="1" thickBot="1">
      <c r="A3872" s="493" t="n"/>
      <c r="B3872" s="6" t="inlineStr">
        <is>
          <t>AT.AT-RW.RW</t>
        </is>
      </c>
      <c r="C3872" s="6" t="inlineStr">
        <is>
          <t>AT.AT-RW.RW-Atmospheric outflow-OXN</t>
        </is>
      </c>
      <c r="D3872" s="6" t="inlineStr">
        <is>
          <t>AT</t>
        </is>
      </c>
      <c r="E3872" s="6" t="inlineStr">
        <is>
          <t>AT</t>
        </is>
      </c>
      <c r="F3872" s="5">
        <f>VLOOKUP(E3872,'5.a Definitions'!E:F,2,FALSE)</f>
        <v/>
      </c>
      <c r="G3872" s="6" t="inlineStr">
        <is>
          <t>RW</t>
        </is>
      </c>
      <c r="H3872" s="6" t="inlineStr">
        <is>
          <t>RW</t>
        </is>
      </c>
      <c r="I3872" s="5">
        <f>VLOOKUP(H3872,'5.a Definitions'!E:F,2,FALSE)</f>
        <v/>
      </c>
      <c r="J3872" s="470" t="inlineStr">
        <is>
          <t xml:space="preserve"> Atmospheric outflow </t>
        </is>
      </c>
      <c r="K3872" s="470" t="inlineStr">
        <is>
          <t xml:space="preserve"> atmospheric outflow </t>
        </is>
      </c>
      <c r="L3872" s="470" t="inlineStr">
        <is>
          <t xml:space="preserve"> reactive </t>
        </is>
      </c>
      <c r="M3872" s="470" t="inlineStr">
        <is>
          <t xml:space="preserve"> OXN </t>
        </is>
      </c>
      <c r="N3872" s="466" t="n">
        <v>39.9944347350134</v>
      </c>
      <c r="O3872" s="471" t="n">
        <v>0.4978678205152003</v>
      </c>
      <c r="P3872" s="468" t="n">
        <v>1998</v>
      </c>
      <c r="Q3872" s="472" t="inlineStr">
        <is>
          <t>EMEP SR tables</t>
        </is>
      </c>
      <c r="R3872" s="469" t="inlineStr">
        <is>
          <t>ok</t>
        </is>
      </c>
      <c r="S3872" s="472" t="inlineStr">
        <is>
          <t xml:space="preserve"> text </t>
        </is>
      </c>
      <c r="T3872" s="426" t="inlineStr">
        <is>
          <t>Norway</t>
        </is>
      </c>
      <c r="U3872" s="470" t="inlineStr">
        <is>
          <t xml:space="preserve"> - </t>
        </is>
      </c>
      <c r="V3872" s="470" t="n">
        <v>0.04</v>
      </c>
    </row>
    <row r="3873" ht="16" customHeight="1">
      <c r="A3873" s="491" t="inlineStr">
        <is>
          <t>Hydrosphere</t>
        </is>
      </c>
      <c r="B3873" s="5" t="inlineStr">
        <is>
          <t>HY.CW-MP.FP</t>
        </is>
      </c>
      <c r="C3873" s="5" t="inlineStr">
        <is>
          <t>HY.CW-MP.FP-Fish (wild catch)-Nmix</t>
        </is>
      </c>
      <c r="D3873" s="5" t="inlineStr">
        <is>
          <t>HY</t>
        </is>
      </c>
      <c r="E3873" s="5" t="inlineStr">
        <is>
          <t>CW</t>
        </is>
      </c>
      <c r="F3873" s="5">
        <f>VLOOKUP(E3873,'5.a Definitions'!E:F,2,FALSE)</f>
        <v/>
      </c>
      <c r="G3873" s="5" t="inlineStr">
        <is>
          <t>MP</t>
        </is>
      </c>
      <c r="H3873" s="5" t="inlineStr">
        <is>
          <t>FP</t>
        </is>
      </c>
      <c r="I3873" s="5">
        <f>VLOOKUP(H3873,'5.a Definitions'!E:F,2,FALSE)</f>
        <v/>
      </c>
      <c r="J3873" s="465" t="inlineStr">
        <is>
          <t xml:space="preserve"> Fish (wild catch) </t>
        </is>
      </c>
      <c r="K3873" s="5" t="inlineStr">
        <is>
          <t>coastal water fish (wild catch)</t>
        </is>
      </c>
      <c r="L3873" s="465" t="inlineStr">
        <is>
          <t xml:space="preserve"> reactive </t>
        </is>
      </c>
      <c r="M3873" s="465" t="inlineStr">
        <is>
          <t xml:space="preserve"> Nmix </t>
        </is>
      </c>
      <c r="N3873" s="466" t="n">
        <v>78.176</v>
      </c>
      <c r="O3873" s="467" t="n">
        <v>0.1103861366911578</v>
      </c>
      <c r="P3873" s="468" t="n">
        <v>1998</v>
      </c>
      <c r="Q3873" s="469" t="inlineStr">
        <is>
          <t>Fiskeridirektoratet</t>
        </is>
      </c>
      <c r="R3873" s="469" t="inlineStr">
        <is>
          <t>ok</t>
        </is>
      </c>
      <c r="S3873" s="469" t="inlineStr">
        <is>
          <t xml:space="preserve"> text </t>
        </is>
      </c>
      <c r="T3873" s="426" t="inlineStr">
        <is>
          <t>Norway</t>
        </is>
      </c>
      <c r="U3873" s="5" t="inlineStr">
        <is>
          <t>useful output</t>
        </is>
      </c>
      <c r="V3873" s="465" t="n">
        <v>0.04</v>
      </c>
    </row>
    <row r="3874" ht="16" customHeight="1">
      <c r="B3874" s="5" t="inlineStr">
        <is>
          <t>HY.SW-AT.AT</t>
        </is>
      </c>
      <c r="C3874" s="5" t="inlineStr">
        <is>
          <t>HY.SW-AT.AT-Emissions-N2</t>
        </is>
      </c>
      <c r="D3874" s="5" t="inlineStr">
        <is>
          <t>HY</t>
        </is>
      </c>
      <c r="E3874" s="5" t="inlineStr">
        <is>
          <t>SW</t>
        </is>
      </c>
      <c r="F3874" s="5">
        <f>VLOOKUP(E3874,'5.a Definitions'!E:F,2,FALSE)</f>
        <v/>
      </c>
      <c r="G3874" s="5" t="inlineStr">
        <is>
          <t>AT</t>
        </is>
      </c>
      <c r="H3874" s="5" t="inlineStr">
        <is>
          <t>AT</t>
        </is>
      </c>
      <c r="I3874" s="5">
        <f>VLOOKUP(H3874,'5.a Definitions'!E:F,2,FALSE)</f>
        <v/>
      </c>
      <c r="J3874" s="465" t="inlineStr">
        <is>
          <t xml:space="preserve"> Emissions </t>
        </is>
      </c>
      <c r="K3874" s="465" t="inlineStr">
        <is>
          <t xml:space="preserve"> surface water emissions </t>
        </is>
      </c>
      <c r="L3874" s="465" t="inlineStr">
        <is>
          <t xml:space="preserve"> inert </t>
        </is>
      </c>
      <c r="M3874" s="465" t="inlineStr">
        <is>
          <t xml:space="preserve"> N2 </t>
        </is>
      </c>
      <c r="N3874" s="466" t="n">
        <v>12.22648947605248</v>
      </c>
      <c r="O3874" s="467" t="n">
        <v>0.6151981006102238</v>
      </c>
      <c r="P3874" s="468" t="n">
        <v>1998</v>
      </c>
      <c r="Q3874" s="469" t="inlineStr">
        <is>
          <t>Filled (extrapolated from 2013: inflow to coastal waters x TEOTIL3 retention ratio)</t>
        </is>
      </c>
      <c r="R3874" s="469" t="inlineStr">
        <is>
          <t>ok</t>
        </is>
      </c>
      <c r="S3874" s="469" t="inlineStr">
        <is>
          <t xml:space="preserve"> text </t>
        </is>
      </c>
      <c r="T3874" s="426" t="inlineStr">
        <is>
          <t>Norway</t>
        </is>
      </c>
      <c r="U3874" s="465" t="inlineStr">
        <is>
          <t xml:space="preserve"> N wasted </t>
        </is>
      </c>
      <c r="V3874" s="465" t="n">
        <v>0.04</v>
      </c>
    </row>
    <row r="3875" ht="16" customHeight="1">
      <c r="B3875" s="5" t="inlineStr">
        <is>
          <t>HY.SW-AT.AT</t>
        </is>
      </c>
      <c r="C3875" s="5" t="inlineStr">
        <is>
          <t>HY.SW-AT.AT-Emissions-N2O</t>
        </is>
      </c>
      <c r="D3875" s="5" t="inlineStr">
        <is>
          <t>HY</t>
        </is>
      </c>
      <c r="E3875" s="5" t="inlineStr">
        <is>
          <t>SW</t>
        </is>
      </c>
      <c r="F3875" s="5">
        <f>VLOOKUP(E3875,'5.a Definitions'!E:F,2,FALSE)</f>
        <v/>
      </c>
      <c r="G3875" s="5" t="inlineStr">
        <is>
          <t>AT</t>
        </is>
      </c>
      <c r="H3875" s="5" t="inlineStr">
        <is>
          <t>AT</t>
        </is>
      </c>
      <c r="I3875" s="5">
        <f>VLOOKUP(H3875,'5.a Definitions'!E:F,2,FALSE)</f>
        <v/>
      </c>
      <c r="J3875" s="465" t="inlineStr">
        <is>
          <t xml:space="preserve"> Emissions </t>
        </is>
      </c>
      <c r="K3875" s="465" t="inlineStr">
        <is>
          <t xml:space="preserve"> surface water emissions </t>
        </is>
      </c>
      <c r="L3875" s="465" t="inlineStr">
        <is>
          <t xml:space="preserve"> reactive </t>
        </is>
      </c>
      <c r="M3875" s="465" t="inlineStr">
        <is>
          <t xml:space="preserve"> N2O </t>
        </is>
      </c>
      <c r="N3875" s="466" t="n">
        <v>0.1234998936974998</v>
      </c>
      <c r="O3875" s="467" t="n">
        <v>10.85252102340968</v>
      </c>
      <c r="P3875" s="468" t="n">
        <v>1998</v>
      </c>
      <c r="Q3875" s="469" t="inlineStr">
        <is>
          <t>Filled (extrapolated from 2013: inflow to coastal waters x TEOTIL3 retention ratio)</t>
        </is>
      </c>
      <c r="R3875" s="469" t="inlineStr">
        <is>
          <t>ok</t>
        </is>
      </c>
      <c r="S3875" s="469" t="inlineStr">
        <is>
          <t xml:space="preserve"> text </t>
        </is>
      </c>
      <c r="T3875" s="426" t="inlineStr">
        <is>
          <t>Norway</t>
        </is>
      </c>
      <c r="U3875" s="465" t="inlineStr">
        <is>
          <t xml:space="preserve"> N wasted </t>
        </is>
      </c>
      <c r="V3875" s="465" t="n">
        <v>0.04</v>
      </c>
    </row>
    <row r="3876" ht="16" customHeight="1">
      <c r="B3876" s="5" t="inlineStr">
        <is>
          <t>HY.SW-HY.CW</t>
        </is>
      </c>
      <c r="C3876" s="5" t="inlineStr">
        <is>
          <t>HY.SW-HY.CW-Inflow to coastal waters-Nmix</t>
        </is>
      </c>
      <c r="D3876" s="5" t="inlineStr">
        <is>
          <t>HY</t>
        </is>
      </c>
      <c r="E3876" s="5" t="inlineStr">
        <is>
          <t>SW</t>
        </is>
      </c>
      <c r="F3876" s="5">
        <f>VLOOKUP(E3876,'5.a Definitions'!E:F,2,FALSE)</f>
        <v/>
      </c>
      <c r="G3876" s="5" t="inlineStr">
        <is>
          <t>HY</t>
        </is>
      </c>
      <c r="H3876" s="5" t="inlineStr">
        <is>
          <t>CW</t>
        </is>
      </c>
      <c r="I3876" s="5">
        <f>VLOOKUP(H3876,'5.a Definitions'!E:F,2,FALSE)</f>
        <v/>
      </c>
      <c r="J3876" s="465" t="inlineStr">
        <is>
          <t xml:space="preserve"> Inflow to coastal waters </t>
        </is>
      </c>
      <c r="K3876" s="465" t="inlineStr">
        <is>
          <t xml:space="preserve"> inflow to coastal water </t>
        </is>
      </c>
      <c r="L3876" s="465" t="inlineStr">
        <is>
          <t xml:space="preserve"> reactive </t>
        </is>
      </c>
      <c r="M3876" s="465" t="inlineStr">
        <is>
          <t xml:space="preserve"> Nmix </t>
        </is>
      </c>
      <c r="N3876" s="466" t="n">
        <v>102.7030218132209</v>
      </c>
      <c r="O3876" s="467" t="n">
        <v>0.2156194300363034</v>
      </c>
      <c r="P3876" s="468" t="n">
        <v>1998</v>
      </c>
      <c r="Q3876" s="469" t="inlineStr">
        <is>
          <t>NIVA TEOTIL2, bias-corrected to TEOTIL3</t>
        </is>
      </c>
      <c r="R3876" s="469" t="inlineStr">
        <is>
          <t>ok</t>
        </is>
      </c>
      <c r="S3876" s="469" t="inlineStr">
        <is>
          <t xml:space="preserve"> text </t>
        </is>
      </c>
      <c r="T3876" s="426" t="inlineStr">
        <is>
          <t>Norway</t>
        </is>
      </c>
      <c r="U3876" s="465" t="inlineStr">
        <is>
          <t xml:space="preserve"> - </t>
        </is>
      </c>
      <c r="V3876" s="465" t="n">
        <v>0.04</v>
      </c>
    </row>
    <row r="3877" ht="16" customHeight="1">
      <c r="B3877" s="5" t="inlineStr">
        <is>
          <t>HY.CW-MP.FP</t>
        </is>
      </c>
      <c r="C3877" s="5" t="inlineStr">
        <is>
          <t>HY.CW-MP.FP-Shellfish-Nmix</t>
        </is>
      </c>
      <c r="D3877" s="5" t="inlineStr">
        <is>
          <t>HY</t>
        </is>
      </c>
      <c r="E3877" s="5" t="inlineStr">
        <is>
          <t>CW</t>
        </is>
      </c>
      <c r="F3877" s="5">
        <f>VLOOKUP(E3877,'5.a Definitions'!E:F,2,FALSE)</f>
        <v/>
      </c>
      <c r="G3877" s="5" t="inlineStr">
        <is>
          <t>MP</t>
        </is>
      </c>
      <c r="H3877" s="5" t="inlineStr">
        <is>
          <t>FP</t>
        </is>
      </c>
      <c r="I3877" s="5">
        <f>VLOOKUP(H3877,'5.a Definitions'!E:F,2,FALSE)</f>
        <v/>
      </c>
      <c r="J3877" s="465" t="inlineStr">
        <is>
          <t xml:space="preserve"> Shellfish </t>
        </is>
      </c>
      <c r="K3877" s="465" t="inlineStr">
        <is>
          <t xml:space="preserve"> coastal water shellfish </t>
        </is>
      </c>
      <c r="L3877" s="465" t="inlineStr">
        <is>
          <t xml:space="preserve"> reactive </t>
        </is>
      </c>
      <c r="M3877" s="465" t="inlineStr">
        <is>
          <t xml:space="preserve"> Nmix </t>
        </is>
      </c>
      <c r="N3877" s="466" t="n">
        <v>2.068</v>
      </c>
      <c r="O3877" s="467" t="n">
        <v>0.1555485607567344</v>
      </c>
      <c r="P3877" s="468" t="n">
        <v>1998</v>
      </c>
      <c r="Q3877" s="469" t="inlineStr">
        <is>
          <t>Fiskeridirektoratet</t>
        </is>
      </c>
      <c r="R3877" s="469" t="inlineStr">
        <is>
          <t>ok</t>
        </is>
      </c>
      <c r="S3877" s="469" t="inlineStr">
        <is>
          <t xml:space="preserve"> text </t>
        </is>
      </c>
      <c r="T3877" s="426" t="inlineStr">
        <is>
          <t>Norway</t>
        </is>
      </c>
      <c r="U3877" s="5" t="inlineStr">
        <is>
          <t>useful output</t>
        </is>
      </c>
      <c r="V3877" s="465" t="n">
        <v>0.04</v>
      </c>
    </row>
    <row r="3878" ht="16" customHeight="1">
      <c r="B3878" s="5" t="inlineStr">
        <is>
          <t>HY.AC-MP.FP</t>
        </is>
      </c>
      <c r="C3878" s="5" t="inlineStr">
        <is>
          <t>HY.AC-MP.FP-Coastal fish and seafood-Nmix</t>
        </is>
      </c>
      <c r="D3878" s="5" t="inlineStr">
        <is>
          <t>HY</t>
        </is>
      </c>
      <c r="E3878" s="5" t="inlineStr">
        <is>
          <t>AC</t>
        </is>
      </c>
      <c r="F3878" s="5">
        <f>VLOOKUP(E3878,'5.a Definitions'!E:F,2,FALSE)</f>
        <v/>
      </c>
      <c r="G3878" s="5" t="inlineStr">
        <is>
          <t>MP</t>
        </is>
      </c>
      <c r="H3878" s="5" t="inlineStr">
        <is>
          <t>FP</t>
        </is>
      </c>
      <c r="I3878" s="5">
        <f>VLOOKUP(H3878,'5.a Definitions'!E:F,2,FALSE)</f>
        <v/>
      </c>
      <c r="J3878" s="465" t="inlineStr">
        <is>
          <t xml:space="preserve"> Coastal fish and seafood </t>
        </is>
      </c>
      <c r="K3878" s="465" t="inlineStr">
        <is>
          <t xml:space="preserve"> aquaculture coastal fish and seafood </t>
        </is>
      </c>
      <c r="L3878" s="465" t="inlineStr">
        <is>
          <t xml:space="preserve"> reactive </t>
        </is>
      </c>
      <c r="M3878" s="465" t="inlineStr">
        <is>
          <t xml:space="preserve"> Nmix </t>
        </is>
      </c>
      <c r="N3878" s="466" t="n">
        <v>11.84012352931249</v>
      </c>
      <c r="O3878" s="467" t="n">
        <v>0.1185148874867251</v>
      </c>
      <c r="P3878" s="468" t="n">
        <v>1998</v>
      </c>
      <c r="Q3878" s="469" t="inlineStr">
        <is>
          <t>Fiskeridirektoratet; dead and discarded fish filled (extrapolated from 2007 as a share of harvest)</t>
        </is>
      </c>
      <c r="R3878" s="469" t="inlineStr">
        <is>
          <t>ok</t>
        </is>
      </c>
      <c r="S3878" s="469" t="inlineStr">
        <is>
          <t xml:space="preserve"> text </t>
        </is>
      </c>
      <c r="T3878" s="426" t="inlineStr">
        <is>
          <t>Norway</t>
        </is>
      </c>
      <c r="U3878" s="5" t="inlineStr">
        <is>
          <t>useful output</t>
        </is>
      </c>
      <c r="V3878" s="465" t="n">
        <v>0.04</v>
      </c>
    </row>
    <row r="3879" ht="16" customHeight="1">
      <c r="B3879" s="5" t="inlineStr">
        <is>
          <t>HY.AC-MP.FP</t>
        </is>
      </c>
      <c r="C3879" s="5" t="inlineStr">
        <is>
          <t>HY.AC-MP.FP-Freshwater fish and seafood-Nmix</t>
        </is>
      </c>
      <c r="D3879" s="5" t="inlineStr">
        <is>
          <t>HY</t>
        </is>
      </c>
      <c r="E3879" s="5" t="inlineStr">
        <is>
          <t>AC</t>
        </is>
      </c>
      <c r="F3879" s="5">
        <f>VLOOKUP(E3879,'5.a Definitions'!E:F,2,FALSE)</f>
        <v/>
      </c>
      <c r="G3879" s="5" t="inlineStr">
        <is>
          <t>MP</t>
        </is>
      </c>
      <c r="H3879" s="5" t="inlineStr">
        <is>
          <t>FP</t>
        </is>
      </c>
      <c r="I3879" s="5">
        <f>VLOOKUP(H3879,'5.a Definitions'!E:F,2,FALSE)</f>
        <v/>
      </c>
      <c r="J3879" s="465" t="inlineStr">
        <is>
          <t xml:space="preserve"> Freshwater fish and seafood </t>
        </is>
      </c>
      <c r="K3879" s="465" t="inlineStr">
        <is>
          <t xml:space="preserve"> aquaculture freshwater fish and seafood </t>
        </is>
      </c>
      <c r="L3879" s="465" t="inlineStr">
        <is>
          <t xml:space="preserve"> reactive </t>
        </is>
      </c>
      <c r="M3879" s="465" t="inlineStr">
        <is>
          <t xml:space="preserve"> Nmix </t>
        </is>
      </c>
      <c r="N3879" s="466" t="n">
        <v>0</v>
      </c>
      <c r="O3879" s="467" t="n">
        <v>20</v>
      </c>
      <c r="P3879" s="468" t="n">
        <v>1998</v>
      </c>
      <c r="Q3879" s="469" t="inlineStr">
        <is>
          <t>no production</t>
        </is>
      </c>
      <c r="R3879" s="469" t="inlineStr">
        <is>
          <t>ok</t>
        </is>
      </c>
      <c r="S3879" s="469" t="inlineStr">
        <is>
          <t xml:space="preserve"> text </t>
        </is>
      </c>
      <c r="T3879" s="426" t="inlineStr">
        <is>
          <t>Norway</t>
        </is>
      </c>
      <c r="U3879" s="5" t="inlineStr">
        <is>
          <t>useful output</t>
        </is>
      </c>
      <c r="V3879" s="465" t="n">
        <v>0.04</v>
      </c>
    </row>
    <row r="3880" ht="16" customHeight="1">
      <c r="B3880" s="5" t="inlineStr">
        <is>
          <t>HY.AC-HY.CW</t>
        </is>
      </c>
      <c r="C3880" s="5" t="inlineStr">
        <is>
          <t>HY.AC-HY.CW-Waste feed-Nmix</t>
        </is>
      </c>
      <c r="D3880" s="5" t="inlineStr">
        <is>
          <t>HY</t>
        </is>
      </c>
      <c r="E3880" s="5" t="inlineStr">
        <is>
          <t>AC</t>
        </is>
      </c>
      <c r="F3880" s="5">
        <f>VLOOKUP(E3880,'5.a Definitions'!E:F,2,FALSE)</f>
        <v/>
      </c>
      <c r="G3880" s="5" t="inlineStr">
        <is>
          <t>HY</t>
        </is>
      </c>
      <c r="H3880" s="5" t="inlineStr">
        <is>
          <t>CW</t>
        </is>
      </c>
      <c r="I3880" s="5">
        <f>VLOOKUP(H3880,'5.a Definitions'!E:F,2,FALSE)</f>
        <v/>
      </c>
      <c r="J3880" s="465" t="inlineStr">
        <is>
          <t xml:space="preserve"> Waste feed </t>
        </is>
      </c>
      <c r="K3880" s="465" t="inlineStr">
        <is>
          <t xml:space="preserve"> waste feed to coastal water </t>
        </is>
      </c>
      <c r="L3880" s="465" t="inlineStr">
        <is>
          <t xml:space="preserve"> reactive </t>
        </is>
      </c>
      <c r="M3880" s="465" t="inlineStr">
        <is>
          <t xml:space="preserve"> Nmix </t>
        </is>
      </c>
      <c r="N3880" s="466" t="n">
        <v>7.25477735481909</v>
      </c>
      <c r="O3880" s="467" t="n">
        <v>0.6033470141021497</v>
      </c>
      <c r="P3880" s="468" t="n">
        <v>1998</v>
      </c>
      <c r="Q3880" s="469" t="inlineStr">
        <is>
          <t>Mass balance</t>
        </is>
      </c>
      <c r="R3880" s="469" t="inlineStr">
        <is>
          <t>ok</t>
        </is>
      </c>
      <c r="S3880" s="469" t="inlineStr">
        <is>
          <t xml:space="preserve"> text </t>
        </is>
      </c>
      <c r="T3880" s="426" t="inlineStr">
        <is>
          <t>Norway</t>
        </is>
      </c>
      <c r="U3880" s="465" t="inlineStr">
        <is>
          <t xml:space="preserve"> N wasted </t>
        </is>
      </c>
      <c r="V3880" s="465" t="n">
        <v>0.04</v>
      </c>
    </row>
    <row r="3881" ht="16" customHeight="1">
      <c r="B3881" s="5" t="inlineStr">
        <is>
          <t>HY.AC-HY.CW</t>
        </is>
      </c>
      <c r="C3881" s="5" t="inlineStr">
        <is>
          <t>HY.AC-HY.CW-Excretia-Nmix</t>
        </is>
      </c>
      <c r="D3881" s="5" t="inlineStr">
        <is>
          <t>HY</t>
        </is>
      </c>
      <c r="E3881" s="5" t="inlineStr">
        <is>
          <t>AC</t>
        </is>
      </c>
      <c r="F3881" s="5">
        <f>VLOOKUP(E3881,'5.a Definitions'!E:F,2,FALSE)</f>
        <v/>
      </c>
      <c r="G3881" s="5" t="inlineStr">
        <is>
          <t>HY</t>
        </is>
      </c>
      <c r="H3881" s="5" t="inlineStr">
        <is>
          <t>CW</t>
        </is>
      </c>
      <c r="I3881" s="5">
        <f>VLOOKUP(H3881,'5.a Definitions'!E:F,2,FALSE)</f>
        <v/>
      </c>
      <c r="J3881" s="465" t="inlineStr">
        <is>
          <t xml:space="preserve"> Excretia </t>
        </is>
      </c>
      <c r="K3881" s="465" t="inlineStr">
        <is>
          <t xml:space="preserve"> excretia to coastal water </t>
        </is>
      </c>
      <c r="L3881" s="465" t="inlineStr">
        <is>
          <t xml:space="preserve"> reactive </t>
        </is>
      </c>
      <c r="M3881" s="465" t="inlineStr">
        <is>
          <t xml:space="preserve"> Nmix </t>
        </is>
      </c>
      <c r="N3881" s="466" t="n">
        <v>19.34563423292527</v>
      </c>
      <c r="O3881" s="467" t="n">
        <v>0.1754441414853078</v>
      </c>
      <c r="P3881" s="468" t="n">
        <v>1998</v>
      </c>
      <c r="Q3881" s="469" t="inlineStr">
        <is>
          <t>Mass balance</t>
        </is>
      </c>
      <c r="R3881" s="469" t="inlineStr">
        <is>
          <t>ok</t>
        </is>
      </c>
      <c r="S3881" s="469" t="inlineStr">
        <is>
          <t xml:space="preserve"> text </t>
        </is>
      </c>
      <c r="T3881" s="426" t="inlineStr">
        <is>
          <t>Norway</t>
        </is>
      </c>
      <c r="U3881" s="465" t="inlineStr">
        <is>
          <t xml:space="preserve"> N wasted </t>
        </is>
      </c>
      <c r="V3881" s="465" t="n">
        <v>0.04</v>
      </c>
    </row>
    <row r="3882" ht="16" customHeight="1">
      <c r="A3882" s="490" t="inlineStr">
        <is>
          <t xml:space="preserve"> Rest of the world </t>
        </is>
      </c>
      <c r="B3882" s="5" t="inlineStr">
        <is>
          <t>RW.RW-EF.EC</t>
        </is>
      </c>
      <c r="C3882" s="5" t="inlineStr">
        <is>
          <t>RW.RW-EF.EC-Fuel import-Nmix</t>
        </is>
      </c>
      <c r="D3882" s="5" t="inlineStr">
        <is>
          <t>RW</t>
        </is>
      </c>
      <c r="E3882" s="5" t="inlineStr">
        <is>
          <t>RW</t>
        </is>
      </c>
      <c r="F3882" s="5">
        <f>VLOOKUP(E3882,'5.a Definitions'!E:F,2,FALSE)</f>
        <v/>
      </c>
      <c r="G3882" s="5" t="inlineStr">
        <is>
          <t>EF</t>
        </is>
      </c>
      <c r="H3882" s="5" t="inlineStr">
        <is>
          <t>EC</t>
        </is>
      </c>
      <c r="I3882" s="5">
        <f>VLOOKUP(H3882,'5.a Definitions'!E:F,2,FALSE)</f>
        <v/>
      </c>
      <c r="J3882" s="465" t="inlineStr">
        <is>
          <t xml:space="preserve"> Fuel import </t>
        </is>
      </c>
      <c r="K3882" s="465" t="inlineStr">
        <is>
          <t xml:space="preserve"> fuel import </t>
        </is>
      </c>
      <c r="L3882" s="465" t="inlineStr">
        <is>
          <t xml:space="preserve"> reactive </t>
        </is>
      </c>
      <c r="M3882" s="465" t="inlineStr">
        <is>
          <t xml:space="preserve"> Nmix </t>
        </is>
      </c>
      <c r="N3882" s="466" t="n">
        <v>30.149601326535</v>
      </c>
      <c r="O3882" s="467" t="n">
        <v>0.5529464757116469</v>
      </c>
      <c r="P3882" s="468" t="n">
        <v>1998</v>
      </c>
      <c r="Q3882" s="469" t="inlineStr">
        <is>
          <t>SSB tab 08801</t>
        </is>
      </c>
      <c r="R3882" s="469" t="inlineStr">
        <is>
          <t>ok</t>
        </is>
      </c>
      <c r="S3882" s="469" t="inlineStr">
        <is>
          <t xml:space="preserve"> text </t>
        </is>
      </c>
      <c r="T3882" s="426" t="inlineStr">
        <is>
          <t>Norway</t>
        </is>
      </c>
      <c r="U3882" s="5" t="inlineStr">
        <is>
          <t>import</t>
        </is>
      </c>
      <c r="V3882" s="465" t="n">
        <v>0.04</v>
      </c>
    </row>
    <row r="3883" ht="16" customHeight="1">
      <c r="B3883" s="5" t="inlineStr">
        <is>
          <t>RW.RW-EF.TR</t>
        </is>
      </c>
      <c r="C3883" s="5" t="inlineStr">
        <is>
          <t>RW.RW-EF.TR-Import of transport fuel-Nmix</t>
        </is>
      </c>
      <c r="D3883" s="5" t="inlineStr">
        <is>
          <t>RW</t>
        </is>
      </c>
      <c r="E3883" s="5" t="inlineStr">
        <is>
          <t>RW</t>
        </is>
      </c>
      <c r="F3883" s="5">
        <f>VLOOKUP(E3883,'5.a Definitions'!E:F,2,FALSE)</f>
        <v/>
      </c>
      <c r="G3883" s="5" t="inlineStr">
        <is>
          <t>EF</t>
        </is>
      </c>
      <c r="H3883" s="5" t="inlineStr">
        <is>
          <t>TR</t>
        </is>
      </c>
      <c r="I3883" s="5">
        <f>VLOOKUP(H3883,'5.a Definitions'!E:F,2,FALSE)</f>
        <v/>
      </c>
      <c r="J3883" s="465" t="inlineStr">
        <is>
          <t xml:space="preserve"> Import of transport fuel </t>
        </is>
      </c>
      <c r="K3883" s="465" t="inlineStr">
        <is>
          <t xml:space="preserve"> import of transport fuel </t>
        </is>
      </c>
      <c r="L3883" s="465" t="inlineStr">
        <is>
          <t xml:space="preserve"> reactive </t>
        </is>
      </c>
      <c r="M3883" s="465" t="inlineStr">
        <is>
          <t xml:space="preserve"> Nmix </t>
        </is>
      </c>
      <c r="N3883" s="466" t="n">
        <v>0.190297385</v>
      </c>
      <c r="O3883" s="467" t="n">
        <v>0.2469528002992342</v>
      </c>
      <c r="P3883" s="468" t="n">
        <v>1998</v>
      </c>
      <c r="Q3883" s="469" t="inlineStr">
        <is>
          <t>SSB tab 08801</t>
        </is>
      </c>
      <c r="R3883" s="469" t="inlineStr">
        <is>
          <t>ok</t>
        </is>
      </c>
      <c r="S3883" s="469" t="inlineStr">
        <is>
          <t xml:space="preserve"> text </t>
        </is>
      </c>
      <c r="T3883" s="426" t="inlineStr">
        <is>
          <t>Norway</t>
        </is>
      </c>
      <c r="U3883" s="5" t="inlineStr">
        <is>
          <t>import</t>
        </is>
      </c>
      <c r="V3883" s="465" t="n">
        <v>0.04</v>
      </c>
    </row>
    <row r="3884" ht="16" customHeight="1">
      <c r="B3884" s="5" t="inlineStr">
        <is>
          <t>RW.RW-MP.FP</t>
        </is>
      </c>
      <c r="C3884" s="5" t="inlineStr">
        <is>
          <t>RW.RW-MP.FP-Sea fish (landings)-Nmix</t>
        </is>
      </c>
      <c r="D3884" s="5" t="inlineStr">
        <is>
          <t>RW</t>
        </is>
      </c>
      <c r="E3884" s="5" t="inlineStr">
        <is>
          <t>RW</t>
        </is>
      </c>
      <c r="F3884" s="5">
        <f>VLOOKUP(E3884,'5.a Definitions'!E:F,2,FALSE)</f>
        <v/>
      </c>
      <c r="G3884" s="5" t="inlineStr">
        <is>
          <t>MP</t>
        </is>
      </c>
      <c r="H3884" s="5" t="inlineStr">
        <is>
          <t>FP</t>
        </is>
      </c>
      <c r="I3884" s="5">
        <f>VLOOKUP(H3884,'5.a Definitions'!E:F,2,FALSE)</f>
        <v/>
      </c>
      <c r="J3884" s="465" t="inlineStr">
        <is>
          <t xml:space="preserve"> Sea fish (landings) </t>
        </is>
      </c>
      <c r="K3884" s="465" t="inlineStr">
        <is>
          <t xml:space="preserve"> sea fish (landings) </t>
        </is>
      </c>
      <c r="L3884" s="465" t="inlineStr">
        <is>
          <t xml:space="preserve"> reactive </t>
        </is>
      </c>
      <c r="M3884" s="465" t="inlineStr">
        <is>
          <t xml:space="preserve"> Nmix </t>
        </is>
      </c>
      <c r="N3884" s="466" t="n">
        <v>0</v>
      </c>
      <c r="O3884" s="467" t="n">
        <v>20</v>
      </c>
      <c r="P3884" s="468" t="n">
        <v>1998</v>
      </c>
      <c r="Q3884" s="469" t="inlineStr">
        <is>
          <t>counted under Hydrosphere</t>
        </is>
      </c>
      <c r="R3884" s="469" t="inlineStr">
        <is>
          <t>ok</t>
        </is>
      </c>
      <c r="S3884" s="469" t="inlineStr">
        <is>
          <t xml:space="preserve"> text </t>
        </is>
      </c>
      <c r="T3884" s="426" t="inlineStr">
        <is>
          <t>Norway</t>
        </is>
      </c>
      <c r="U3884" s="5" t="inlineStr">
        <is>
          <t>import</t>
        </is>
      </c>
      <c r="V3884" s="465" t="n">
        <v>0.04</v>
      </c>
    </row>
    <row r="3885" ht="16" customHeight="1">
      <c r="B3885" s="5" t="inlineStr">
        <is>
          <t>RW.RW-MP.FP</t>
        </is>
      </c>
      <c r="C3885" s="5" t="inlineStr">
        <is>
          <t>RW.RW-MP.FP-Food import-Nmix</t>
        </is>
      </c>
      <c r="D3885" s="5" t="inlineStr">
        <is>
          <t>RW</t>
        </is>
      </c>
      <c r="E3885" s="5" t="inlineStr">
        <is>
          <t>RW</t>
        </is>
      </c>
      <c r="F3885" s="5">
        <f>VLOOKUP(E3885,'5.a Definitions'!E:F,2,FALSE)</f>
        <v/>
      </c>
      <c r="G3885" s="5" t="inlineStr">
        <is>
          <t>MP</t>
        </is>
      </c>
      <c r="H3885" s="5" t="inlineStr">
        <is>
          <t>FP</t>
        </is>
      </c>
      <c r="I3885" s="5">
        <f>VLOOKUP(H3885,'5.a Definitions'!E:F,2,FALSE)</f>
        <v/>
      </c>
      <c r="J3885" s="465" t="inlineStr">
        <is>
          <t xml:space="preserve"> Food import </t>
        </is>
      </c>
      <c r="K3885" s="465" t="inlineStr">
        <is>
          <t xml:space="preserve"> food and feed import </t>
        </is>
      </c>
      <c r="L3885" s="465" t="inlineStr">
        <is>
          <t xml:space="preserve"> reactive </t>
        </is>
      </c>
      <c r="M3885" s="465" t="inlineStr">
        <is>
          <t xml:space="preserve"> Nmix </t>
        </is>
      </c>
      <c r="N3885" s="466" t="n">
        <v>22.915653015</v>
      </c>
      <c r="O3885" s="467" t="n">
        <v>0.09923203280005194</v>
      </c>
      <c r="P3885" s="468" t="n">
        <v>1998</v>
      </c>
      <c r="Q3885" s="469" t="inlineStr">
        <is>
          <t>SSB tab 08801</t>
        </is>
      </c>
      <c r="R3885" s="469" t="inlineStr">
        <is>
          <t>ok</t>
        </is>
      </c>
      <c r="S3885" s="469" t="inlineStr">
        <is>
          <t xml:space="preserve"> text </t>
        </is>
      </c>
      <c r="T3885" s="426" t="inlineStr">
        <is>
          <t>Norway</t>
        </is>
      </c>
      <c r="U3885" s="5" t="inlineStr">
        <is>
          <t>import</t>
        </is>
      </c>
      <c r="V3885" s="465" t="n">
        <v>0.04</v>
      </c>
    </row>
    <row r="3886" ht="16" customHeight="1">
      <c r="B3886" s="5" t="inlineStr">
        <is>
          <t>RW.RW-MP.OP</t>
        </is>
      </c>
      <c r="C3886" s="5" t="inlineStr">
        <is>
          <t>RW.RW-MP.OP-Other goods import -Nmix</t>
        </is>
      </c>
      <c r="D3886" s="5" t="inlineStr">
        <is>
          <t>RW</t>
        </is>
      </c>
      <c r="E3886" s="5" t="inlineStr">
        <is>
          <t>RW</t>
        </is>
      </c>
      <c r="F3886" s="5">
        <f>VLOOKUP(E3886,'5.a Definitions'!E:F,2,FALSE)</f>
        <v/>
      </c>
      <c r="G3886" s="5" t="inlineStr">
        <is>
          <t>MP</t>
        </is>
      </c>
      <c r="H3886" s="5" t="inlineStr">
        <is>
          <t>OP</t>
        </is>
      </c>
      <c r="I3886" s="5">
        <f>VLOOKUP(H3886,'5.a Definitions'!E:F,2,FALSE)</f>
        <v/>
      </c>
      <c r="J3886" s="465" t="inlineStr">
        <is>
          <t xml:space="preserve"> Other goods import  </t>
        </is>
      </c>
      <c r="K3886" s="465" t="inlineStr">
        <is>
          <t xml:space="preserve"> other goods import </t>
        </is>
      </c>
      <c r="L3886" s="465" t="inlineStr">
        <is>
          <t xml:space="preserve"> reactive </t>
        </is>
      </c>
      <c r="M3886" s="465" t="inlineStr">
        <is>
          <t xml:space="preserve"> Nmix </t>
        </is>
      </c>
      <c r="N3886" s="466" t="n">
        <v>26.2314143166</v>
      </c>
      <c r="O3886" s="467" t="n">
        <v>0.07465413511869248</v>
      </c>
      <c r="P3886" s="468" t="n">
        <v>1998</v>
      </c>
      <c r="Q3886" s="469" t="inlineStr">
        <is>
          <t>SSB tab 08801</t>
        </is>
      </c>
      <c r="R3886" s="469" t="inlineStr">
        <is>
          <t>ok</t>
        </is>
      </c>
      <c r="S3886" s="469" t="inlineStr">
        <is>
          <t xml:space="preserve"> text </t>
        </is>
      </c>
      <c r="T3886" s="426" t="inlineStr">
        <is>
          <t>Norway</t>
        </is>
      </c>
      <c r="U3886" s="5" t="inlineStr">
        <is>
          <t>import</t>
        </is>
      </c>
      <c r="V3886" s="465" t="n">
        <v>0.04</v>
      </c>
    </row>
    <row r="3887" ht="16" customHeight="1">
      <c r="B3887" s="475" t="inlineStr">
        <is>
          <t>RW.RW-MP.OP</t>
        </is>
      </c>
      <c r="C3887" s="475" t="inlineStr">
        <is>
          <t>RW.RW-MP.OP-Ammonia import -Nmix</t>
        </is>
      </c>
      <c r="D3887" s="475" t="inlineStr">
        <is>
          <t>RW</t>
        </is>
      </c>
      <c r="E3887" s="475" t="inlineStr">
        <is>
          <t>RW</t>
        </is>
      </c>
      <c r="F3887" s="5">
        <f>VLOOKUP(E3887,'5.a Definitions'!E:F,2,FALSE)</f>
        <v/>
      </c>
      <c r="G3887" s="475" t="inlineStr">
        <is>
          <t>MP</t>
        </is>
      </c>
      <c r="H3887" s="475" t="inlineStr">
        <is>
          <t>OP</t>
        </is>
      </c>
      <c r="I3887" s="5">
        <f>VLOOKUP(H3887,'5.a Definitions'!E:F,2,FALSE)</f>
        <v/>
      </c>
      <c r="J3887" s="465" t="inlineStr">
        <is>
          <t>Ammonia import</t>
        </is>
      </c>
      <c r="K3887" s="465" t="inlineStr">
        <is>
          <t>ammonia import</t>
        </is>
      </c>
      <c r="L3887" s="465" t="inlineStr">
        <is>
          <t>reactive</t>
        </is>
      </c>
      <c r="M3887" s="465" t="inlineStr">
        <is>
          <t>Nmix</t>
        </is>
      </c>
      <c r="N3887" s="466" t="n">
        <v>408.8307946235</v>
      </c>
      <c r="O3887" s="467" t="n">
        <v>0.05051348539240486</v>
      </c>
      <c r="P3887" s="468" t="n">
        <v>1998</v>
      </c>
      <c r="Q3887" s="469" t="inlineStr">
        <is>
          <t>SSB tab 08801</t>
        </is>
      </c>
      <c r="R3887" s="469" t="inlineStr">
        <is>
          <t>ok</t>
        </is>
      </c>
      <c r="S3887" s="469" t="inlineStr">
        <is>
          <t>text</t>
        </is>
      </c>
      <c r="T3887" s="476" t="inlineStr">
        <is>
          <t>Norway</t>
        </is>
      </c>
      <c r="U3887" s="5" t="inlineStr">
        <is>
          <t>import</t>
        </is>
      </c>
      <c r="V3887" s="465">
        <f>(#REF!*#REF!)^2</f>
        <v/>
      </c>
    </row>
    <row r="3888" ht="16" customHeight="1">
      <c r="B3888" s="5" t="inlineStr">
        <is>
          <t>RW.RW-AG.MM</t>
        </is>
      </c>
      <c r="C3888" s="5" t="inlineStr">
        <is>
          <t>RW.RW-AG.MM-Animal feed import-Nmix</t>
        </is>
      </c>
      <c r="D3888" s="5" t="inlineStr">
        <is>
          <t>RW</t>
        </is>
      </c>
      <c r="E3888" s="5" t="inlineStr">
        <is>
          <t>RW</t>
        </is>
      </c>
      <c r="F3888" s="5">
        <f>VLOOKUP(E3888,'5.a Definitions'!E:F,2,FALSE)</f>
        <v/>
      </c>
      <c r="G3888" s="5" t="inlineStr">
        <is>
          <t>AG</t>
        </is>
      </c>
      <c r="H3888" s="5" t="inlineStr">
        <is>
          <t>MM</t>
        </is>
      </c>
      <c r="I3888" s="5">
        <f>VLOOKUP(H3888,'5.a Definitions'!E:F,2,FALSE)</f>
        <v/>
      </c>
      <c r="J3888" s="465" t="inlineStr">
        <is>
          <t xml:space="preserve"> Animal feed import </t>
        </is>
      </c>
      <c r="K3888" s="465" t="inlineStr">
        <is>
          <t xml:space="preserve"> animal feed import </t>
        </is>
      </c>
      <c r="L3888" s="465" t="inlineStr">
        <is>
          <t xml:space="preserve"> reactive </t>
        </is>
      </c>
      <c r="M3888" s="465" t="inlineStr">
        <is>
          <t xml:space="preserve"> Nmix </t>
        </is>
      </c>
      <c r="N3888" s="466" t="n">
        <v>22.265257681681</v>
      </c>
      <c r="O3888" s="467" t="n">
        <v>0.555365452087292</v>
      </c>
      <c r="P3888" s="468" t="n">
        <v>1998</v>
      </c>
      <c r="Q3888" s="469" t="inlineStr">
        <is>
          <t>NIBIO Totalkalkylen</t>
        </is>
      </c>
      <c r="R3888" s="469" t="inlineStr">
        <is>
          <t>ok</t>
        </is>
      </c>
      <c r="S3888" s="469" t="inlineStr">
        <is>
          <t xml:space="preserve"> text </t>
        </is>
      </c>
      <c r="T3888" s="426" t="inlineStr">
        <is>
          <t>Norway</t>
        </is>
      </c>
      <c r="U3888" s="5" t="inlineStr">
        <is>
          <t>import</t>
        </is>
      </c>
      <c r="V3888" s="465" t="n">
        <v>0.04</v>
      </c>
    </row>
    <row r="3889" ht="16" customHeight="1">
      <c r="B3889" s="5" t="inlineStr">
        <is>
          <t>RW.RW-AG.MM</t>
        </is>
      </c>
      <c r="C3889" s="5" t="inlineStr">
        <is>
          <t>RW.RW-AG.MM-Live animal import-Nmix</t>
        </is>
      </c>
      <c r="D3889" s="5" t="inlineStr">
        <is>
          <t>RW</t>
        </is>
      </c>
      <c r="E3889" s="5" t="inlineStr">
        <is>
          <t>RW</t>
        </is>
      </c>
      <c r="F3889" s="5">
        <f>VLOOKUP(E3889,'5.a Definitions'!E:F,2,FALSE)</f>
        <v/>
      </c>
      <c r="G3889" s="5" t="inlineStr">
        <is>
          <t>AG</t>
        </is>
      </c>
      <c r="H3889" s="5" t="inlineStr">
        <is>
          <t>MM</t>
        </is>
      </c>
      <c r="I3889" s="5">
        <f>VLOOKUP(H3889,'5.a Definitions'!E:F,2,FALSE)</f>
        <v/>
      </c>
      <c r="J3889" s="465" t="inlineStr">
        <is>
          <t xml:space="preserve"> Live animal import </t>
        </is>
      </c>
      <c r="K3889" s="465" t="inlineStr">
        <is>
          <t xml:space="preserve"> live animal import </t>
        </is>
      </c>
      <c r="L3889" s="465" t="inlineStr">
        <is>
          <t xml:space="preserve"> reactive </t>
        </is>
      </c>
      <c r="M3889" s="465" t="inlineStr">
        <is>
          <t xml:space="preserve"> Nmix </t>
        </is>
      </c>
      <c r="N3889" s="466" t="n">
        <v>0.0177166208</v>
      </c>
      <c r="O3889" s="467" t="n">
        <v>0.4029209279542543</v>
      </c>
      <c r="P3889" s="468" t="n">
        <v>1998</v>
      </c>
      <c r="Q3889" s="469" t="inlineStr">
        <is>
          <t>FAOSTAT</t>
        </is>
      </c>
      <c r="R3889" s="469" t="inlineStr">
        <is>
          <t>ok</t>
        </is>
      </c>
      <c r="S3889" s="469" t="inlineStr">
        <is>
          <t xml:space="preserve"> text </t>
        </is>
      </c>
      <c r="T3889" s="426" t="inlineStr">
        <is>
          <t>Norway</t>
        </is>
      </c>
      <c r="U3889" s="5" t="inlineStr">
        <is>
          <t>import</t>
        </is>
      </c>
      <c r="V3889" s="465" t="n">
        <v>0.04</v>
      </c>
    </row>
    <row r="3890" ht="16" customHeight="1">
      <c r="B3890" s="5" t="inlineStr">
        <is>
          <t>RW.RW-AG.SM</t>
        </is>
      </c>
      <c r="C3890" s="5" t="inlineStr">
        <is>
          <t>RW.RW-AG.SM-Mineral fertilizer import-Nmix</t>
        </is>
      </c>
      <c r="D3890" s="5" t="inlineStr">
        <is>
          <t>RW</t>
        </is>
      </c>
      <c r="E3890" s="5" t="inlineStr">
        <is>
          <t>RW</t>
        </is>
      </c>
      <c r="F3890" s="5">
        <f>VLOOKUP(E3890,'5.a Definitions'!E:F,2,FALSE)</f>
        <v/>
      </c>
      <c r="G3890" s="5" t="inlineStr">
        <is>
          <t>AG</t>
        </is>
      </c>
      <c r="H3890" s="5" t="inlineStr">
        <is>
          <t>SM</t>
        </is>
      </c>
      <c r="I3890" s="5">
        <f>VLOOKUP(H3890,'5.a Definitions'!E:F,2,FALSE)</f>
        <v/>
      </c>
      <c r="J3890" s="465" t="inlineStr">
        <is>
          <t xml:space="preserve"> Mineral fertilizer import </t>
        </is>
      </c>
      <c r="K3890" s="465" t="inlineStr">
        <is>
          <t xml:space="preserve"> mineral fertilizer import </t>
        </is>
      </c>
      <c r="L3890" s="465" t="inlineStr">
        <is>
          <t xml:space="preserve"> reactive </t>
        </is>
      </c>
      <c r="M3890" s="465" t="inlineStr">
        <is>
          <t xml:space="preserve"> Nmix </t>
        </is>
      </c>
      <c r="N3890" s="466" t="n">
        <v>13</v>
      </c>
      <c r="O3890" s="467" t="n">
        <v>0.3033769670044503</v>
      </c>
      <c r="P3890" s="468" t="n">
        <v>1998</v>
      </c>
      <c r="Q3890" s="469" t="inlineStr">
        <is>
          <t>FAOSTAT</t>
        </is>
      </c>
      <c r="R3890" s="469" t="inlineStr">
        <is>
          <t>ok</t>
        </is>
      </c>
      <c r="S3890" s="469" t="inlineStr">
        <is>
          <t xml:space="preserve"> text </t>
        </is>
      </c>
      <c r="T3890" s="426" t="inlineStr">
        <is>
          <t>Norway</t>
        </is>
      </c>
      <c r="U3890" s="5" t="inlineStr">
        <is>
          <t>import</t>
        </is>
      </c>
      <c r="V3890" s="465" t="n">
        <v>0.04</v>
      </c>
    </row>
    <row r="3891" ht="16" customHeight="1">
      <c r="B3891" s="5" t="inlineStr">
        <is>
          <t>RW.RW-PR.SO</t>
        </is>
      </c>
      <c r="C3891" s="5" t="inlineStr">
        <is>
          <t>RW.RW-PR.SO-Solid waste import-Nmix</t>
        </is>
      </c>
      <c r="D3891" s="5" t="inlineStr">
        <is>
          <t>RW</t>
        </is>
      </c>
      <c r="E3891" s="5" t="inlineStr">
        <is>
          <t>RW</t>
        </is>
      </c>
      <c r="F3891" s="5">
        <f>VLOOKUP(E3891,'5.a Definitions'!E:F,2,FALSE)</f>
        <v/>
      </c>
      <c r="G3891" s="5" t="inlineStr">
        <is>
          <t>PR</t>
        </is>
      </c>
      <c r="H3891" s="5" t="inlineStr">
        <is>
          <t>SO</t>
        </is>
      </c>
      <c r="I3891" s="5">
        <f>VLOOKUP(H3891,'5.a Definitions'!E:F,2,FALSE)</f>
        <v/>
      </c>
      <c r="J3891" s="465" t="inlineStr">
        <is>
          <t xml:space="preserve"> Solid waste import </t>
        </is>
      </c>
      <c r="K3891" s="465" t="inlineStr">
        <is>
          <t xml:space="preserve"> solid waste import </t>
        </is>
      </c>
      <c r="L3891" s="465" t="inlineStr">
        <is>
          <t xml:space="preserve"> reactive </t>
        </is>
      </c>
      <c r="M3891" s="465" t="inlineStr">
        <is>
          <t xml:space="preserve"> Nmix </t>
        </is>
      </c>
      <c r="N3891" s="466" t="n">
        <v>0.1955979108</v>
      </c>
      <c r="O3891" s="467" t="n">
        <v>0.1670047462468066</v>
      </c>
      <c r="P3891" s="468" t="n">
        <v>1998</v>
      </c>
      <c r="Q3891" s="469" t="inlineStr">
        <is>
          <t>SSB tab 08801</t>
        </is>
      </c>
      <c r="R3891" s="469" t="inlineStr">
        <is>
          <t>ok</t>
        </is>
      </c>
      <c r="S3891" s="469" t="inlineStr">
        <is>
          <t xml:space="preserve"> text </t>
        </is>
      </c>
      <c r="T3891" s="426" t="inlineStr">
        <is>
          <t>Norway</t>
        </is>
      </c>
      <c r="U3891" s="5" t="inlineStr">
        <is>
          <t>import</t>
        </is>
      </c>
      <c r="V3891" s="465" t="n">
        <v>0.04</v>
      </c>
    </row>
    <row r="3892" ht="16" customHeight="1">
      <c r="B3892" s="5" t="inlineStr">
        <is>
          <t>RW.RW-AT.AT</t>
        </is>
      </c>
      <c r="C3892" s="5" t="inlineStr">
        <is>
          <t>RW.RW-AT.AT-Atmospheric inflow-OXN</t>
        </is>
      </c>
      <c r="D3892" s="5" t="inlineStr">
        <is>
          <t>RW</t>
        </is>
      </c>
      <c r="E3892" s="5" t="inlineStr">
        <is>
          <t>RW</t>
        </is>
      </c>
      <c r="F3892" s="5">
        <f>VLOOKUP(E3892,'5.a Definitions'!E:F,2,FALSE)</f>
        <v/>
      </c>
      <c r="G3892" s="5" t="inlineStr">
        <is>
          <t>AT</t>
        </is>
      </c>
      <c r="H3892" s="5" t="inlineStr">
        <is>
          <t>AT</t>
        </is>
      </c>
      <c r="I3892" s="5">
        <f>VLOOKUP(H3892,'5.a Definitions'!E:F,2,FALSE)</f>
        <v/>
      </c>
      <c r="J3892" s="465" t="inlineStr">
        <is>
          <t xml:space="preserve"> Atmospheric inflow </t>
        </is>
      </c>
      <c r="K3892" s="465" t="inlineStr">
        <is>
          <t xml:space="preserve"> atmospheric inflow </t>
        </is>
      </c>
      <c r="L3892" s="465" t="inlineStr">
        <is>
          <t xml:space="preserve"> reactive </t>
        </is>
      </c>
      <c r="M3892" s="465" t="inlineStr">
        <is>
          <t xml:space="preserve"> OXN </t>
        </is>
      </c>
      <c r="N3892" s="466" t="n">
        <v>31.25402906503718</v>
      </c>
      <c r="O3892" s="467" t="n">
        <v>0.5066127297766916</v>
      </c>
      <c r="P3892" s="468" t="n">
        <v>1998</v>
      </c>
      <c r="Q3892" s="469" t="inlineStr">
        <is>
          <t>EMEP SR tables</t>
        </is>
      </c>
      <c r="R3892" s="469" t="inlineStr">
        <is>
          <t>ok</t>
        </is>
      </c>
      <c r="S3892" s="469" t="inlineStr">
        <is>
          <t xml:space="preserve"> text </t>
        </is>
      </c>
      <c r="T3892" s="426" t="inlineStr">
        <is>
          <t>Norway</t>
        </is>
      </c>
      <c r="U3892" s="5" t="inlineStr">
        <is>
          <t>import</t>
        </is>
      </c>
      <c r="V3892" s="465" t="n">
        <v>0.04</v>
      </c>
    </row>
    <row r="3893" ht="16" customHeight="1">
      <c r="B3893" s="5" t="inlineStr">
        <is>
          <t>RW.RW-AT.AT</t>
        </is>
      </c>
      <c r="C3893" s="5" t="inlineStr">
        <is>
          <t>RW.RW-AT.AT-Atmospheric inflow-RDN</t>
        </is>
      </c>
      <c r="D3893" s="5" t="inlineStr">
        <is>
          <t>RW</t>
        </is>
      </c>
      <c r="E3893" s="5" t="inlineStr">
        <is>
          <t>RW</t>
        </is>
      </c>
      <c r="F3893" s="5">
        <f>VLOOKUP(E3893,'5.a Definitions'!E:F,2,FALSE)</f>
        <v/>
      </c>
      <c r="G3893" s="5" t="inlineStr">
        <is>
          <t>AT</t>
        </is>
      </c>
      <c r="H3893" s="5" t="inlineStr">
        <is>
          <t>AT</t>
        </is>
      </c>
      <c r="I3893" s="5">
        <f>VLOOKUP(H3893,'5.a Definitions'!E:F,2,FALSE)</f>
        <v/>
      </c>
      <c r="J3893" s="465" t="inlineStr">
        <is>
          <t xml:space="preserve"> Atmospheric inflow </t>
        </is>
      </c>
      <c r="K3893" s="465" t="inlineStr">
        <is>
          <t xml:space="preserve"> atmospheric inflow </t>
        </is>
      </c>
      <c r="L3893" s="465" t="inlineStr">
        <is>
          <t xml:space="preserve"> reactive </t>
        </is>
      </c>
      <c r="M3893" s="465" t="inlineStr">
        <is>
          <t xml:space="preserve"> RDN </t>
        </is>
      </c>
      <c r="N3893" s="466" t="n">
        <v>15.12565240023032</v>
      </c>
      <c r="O3893" s="467" t="n">
        <v>0.5214950526679345</v>
      </c>
      <c r="P3893" s="468" t="n">
        <v>1998</v>
      </c>
      <c r="Q3893" s="469" t="inlineStr">
        <is>
          <t>EMEP SR tables</t>
        </is>
      </c>
      <c r="R3893" s="469" t="inlineStr">
        <is>
          <t>ok</t>
        </is>
      </c>
      <c r="S3893" s="469" t="inlineStr">
        <is>
          <t xml:space="preserve"> text </t>
        </is>
      </c>
      <c r="T3893" s="426" t="inlineStr">
        <is>
          <t>Norway</t>
        </is>
      </c>
      <c r="U3893" s="5" t="inlineStr">
        <is>
          <t>import</t>
        </is>
      </c>
      <c r="V3893" s="465" t="n">
        <v>0.04</v>
      </c>
    </row>
    <row r="3894" ht="16" customHeight="1">
      <c r="B3894" s="475" t="inlineStr">
        <is>
          <t>RW.RW-HY.AC</t>
        </is>
      </c>
      <c r="C3894" s="475" t="inlineStr">
        <is>
          <t>RW.RW-HY.AC-Aquaculture feed import-Nmix</t>
        </is>
      </c>
      <c r="D3894" s="475" t="inlineStr">
        <is>
          <t>RW</t>
        </is>
      </c>
      <c r="E3894" s="475" t="inlineStr">
        <is>
          <t>RW</t>
        </is>
      </c>
      <c r="F3894" s="5">
        <f>VLOOKUP(E3894,'5.a Definitions'!E:F,2,FALSE)</f>
        <v/>
      </c>
      <c r="G3894" s="475" t="inlineStr">
        <is>
          <t>HY</t>
        </is>
      </c>
      <c r="H3894" s="475" t="inlineStr">
        <is>
          <t>AC</t>
        </is>
      </c>
      <c r="I3894" s="5">
        <f>VLOOKUP(H3894,'5.a Definitions'!E:F,2,FALSE)</f>
        <v/>
      </c>
      <c r="J3894" s="465" t="inlineStr">
        <is>
          <t>Aquaculture feed import</t>
        </is>
      </c>
      <c r="K3894" s="465" t="inlineStr">
        <is>
          <t>aquaculture feed import</t>
        </is>
      </c>
      <c r="L3894" s="465" t="inlineStr">
        <is>
          <t>reactive</t>
        </is>
      </c>
      <c r="M3894" s="465" t="inlineStr">
        <is>
          <t>Nmix</t>
        </is>
      </c>
      <c r="N3894" s="466" t="n">
        <v>26.26293969230769</v>
      </c>
      <c r="O3894" s="467" t="n">
        <v>0.1976217274859563</v>
      </c>
      <c r="P3894" s="468" t="n">
        <v>1998</v>
      </c>
      <c r="Q3894" s="469" t="inlineStr">
        <is>
          <t>Fiskeridirektoratet</t>
        </is>
      </c>
      <c r="R3894" s="469" t="inlineStr">
        <is>
          <t>ok</t>
        </is>
      </c>
      <c r="S3894" s="469" t="inlineStr">
        <is>
          <t>text</t>
        </is>
      </c>
      <c r="T3894" s="476" t="inlineStr">
        <is>
          <t>Norway</t>
        </is>
      </c>
      <c r="U3894" s="5" t="inlineStr">
        <is>
          <t>import</t>
        </is>
      </c>
      <c r="V3894" s="465">
        <f>(O3523*N3523)^2</f>
        <v/>
      </c>
    </row>
    <row r="3895" ht="16" customHeight="1">
      <c r="A3895" s="483" t="inlineStr">
        <is>
          <t xml:space="preserve"> Energy and fuels </t>
        </is>
      </c>
      <c r="B3895" s="5" t="inlineStr">
        <is>
          <t>EF.EC-EF.IC</t>
        </is>
      </c>
      <c r="C3895" s="5" t="inlineStr">
        <is>
          <t>EF.EC-EF.IC-Fuel for industry-Nmix</t>
        </is>
      </c>
      <c r="D3895" s="5" t="inlineStr">
        <is>
          <t>EF</t>
        </is>
      </c>
      <c r="E3895" s="5" t="inlineStr">
        <is>
          <t>EC</t>
        </is>
      </c>
      <c r="F3895" s="5">
        <f>VLOOKUP(E3895,'5.a Definitions'!E:F,2,FALSE)</f>
        <v/>
      </c>
      <c r="G3895" s="5" t="inlineStr">
        <is>
          <t>EF</t>
        </is>
      </c>
      <c r="H3895" s="5" t="inlineStr">
        <is>
          <t>IC</t>
        </is>
      </c>
      <c r="I3895" s="5">
        <f>VLOOKUP(H3895,'5.a Definitions'!E:F,2,FALSE)</f>
        <v/>
      </c>
      <c r="J3895" s="465" t="inlineStr">
        <is>
          <t xml:space="preserve"> Fuel for industry </t>
        </is>
      </c>
      <c r="K3895" s="465" t="inlineStr">
        <is>
          <t xml:space="preserve"> fuel for industry </t>
        </is>
      </c>
      <c r="L3895" s="465" t="inlineStr">
        <is>
          <t xml:space="preserve"> reactive </t>
        </is>
      </c>
      <c r="M3895" s="465" t="inlineStr">
        <is>
          <t xml:space="preserve"> Nmix </t>
        </is>
      </c>
      <c r="N3895" s="466" t="n">
        <v>6.032402194377494</v>
      </c>
      <c r="O3895" s="467" t="n">
        <v>0.5598910810908656</v>
      </c>
      <c r="P3895" s="468" t="n">
        <v>1997</v>
      </c>
      <c r="Q3895" s="469" t="inlineStr">
        <is>
          <t>UNFCCC CRT</t>
        </is>
      </c>
      <c r="R3895" s="469" t="inlineStr">
        <is>
          <t>ok</t>
        </is>
      </c>
      <c r="S3895" s="469" t="inlineStr">
        <is>
          <t xml:space="preserve"> text </t>
        </is>
      </c>
      <c r="T3895" s="426" t="inlineStr">
        <is>
          <t>Norway</t>
        </is>
      </c>
      <c r="U3895" s="5" t="inlineStr">
        <is>
          <t>useful output</t>
        </is>
      </c>
      <c r="V3895" s="465" t="n">
        <v>0.04</v>
      </c>
    </row>
    <row r="3896" ht="16" customHeight="1">
      <c r="B3896" s="5" t="inlineStr">
        <is>
          <t>EF.EC-EF.TR</t>
        </is>
      </c>
      <c r="C3896" s="5" t="inlineStr">
        <is>
          <t>EF.EC-EF.TR-Fuel for transport-Nmix</t>
        </is>
      </c>
      <c r="D3896" s="5" t="inlineStr">
        <is>
          <t>EF</t>
        </is>
      </c>
      <c r="E3896" s="5" t="inlineStr">
        <is>
          <t>EC</t>
        </is>
      </c>
      <c r="F3896" s="5">
        <f>VLOOKUP(E3896,'5.a Definitions'!E:F,2,FALSE)</f>
        <v/>
      </c>
      <c r="G3896" s="5" t="inlineStr">
        <is>
          <t>EF</t>
        </is>
      </c>
      <c r="H3896" s="5" t="inlineStr">
        <is>
          <t>TR</t>
        </is>
      </c>
      <c r="I3896" s="5">
        <f>VLOOKUP(H3896,'5.a Definitions'!E:F,2,FALSE)</f>
        <v/>
      </c>
      <c r="J3896" s="465" t="inlineStr">
        <is>
          <t xml:space="preserve"> Fuel for transport </t>
        </is>
      </c>
      <c r="K3896" s="465" t="inlineStr">
        <is>
          <t xml:space="preserve"> fuel for transport </t>
        </is>
      </c>
      <c r="L3896" s="465" t="inlineStr">
        <is>
          <t xml:space="preserve"> reactive </t>
        </is>
      </c>
      <c r="M3896" s="465" t="inlineStr">
        <is>
          <t xml:space="preserve"> Nmix </t>
        </is>
      </c>
      <c r="N3896" s="466" t="n">
        <v>0.6493843363036303</v>
      </c>
      <c r="O3896" s="467" t="n">
        <v>0.3235777276818864</v>
      </c>
      <c r="P3896" s="468" t="n">
        <v>1997</v>
      </c>
      <c r="Q3896" s="469" t="inlineStr">
        <is>
          <t>UNFCCC CRT</t>
        </is>
      </c>
      <c r="R3896" s="469" t="inlineStr">
        <is>
          <t>ok</t>
        </is>
      </c>
      <c r="S3896" s="469" t="inlineStr">
        <is>
          <t xml:space="preserve"> text </t>
        </is>
      </c>
      <c r="T3896" s="426" t="inlineStr">
        <is>
          <t>Norway</t>
        </is>
      </c>
      <c r="U3896" s="5" t="inlineStr">
        <is>
          <t>useful output</t>
        </is>
      </c>
      <c r="V3896" s="465" t="n">
        <v>0.04</v>
      </c>
    </row>
    <row r="3897" ht="16" customHeight="1">
      <c r="B3897" s="5" t="inlineStr">
        <is>
          <t>EF.EC-EF.OE</t>
        </is>
      </c>
      <c r="C3897" s="5" t="inlineStr">
        <is>
          <t>EF.EC-EF.OE-Fuel for heating-Nmix</t>
        </is>
      </c>
      <c r="D3897" s="5" t="inlineStr">
        <is>
          <t>EF</t>
        </is>
      </c>
      <c r="E3897" s="5" t="inlineStr">
        <is>
          <t>EC</t>
        </is>
      </c>
      <c r="F3897" s="5">
        <f>VLOOKUP(E3897,'5.a Definitions'!E:F,2,FALSE)</f>
        <v/>
      </c>
      <c r="G3897" s="5" t="inlineStr">
        <is>
          <t>EF</t>
        </is>
      </c>
      <c r="H3897" s="5" t="inlineStr">
        <is>
          <t>OE</t>
        </is>
      </c>
      <c r="I3897" s="5">
        <f>VLOOKUP(H3897,'5.a Definitions'!E:F,2,FALSE)</f>
        <v/>
      </c>
      <c r="J3897" s="465" t="inlineStr">
        <is>
          <t xml:space="preserve"> Fuel for heating </t>
        </is>
      </c>
      <c r="K3897" s="465" t="inlineStr">
        <is>
          <t xml:space="preserve"> fuel for heating </t>
        </is>
      </c>
      <c r="L3897" s="465" t="inlineStr">
        <is>
          <t xml:space="preserve"> reactive </t>
        </is>
      </c>
      <c r="M3897" s="465" t="inlineStr">
        <is>
          <t xml:space="preserve"> Nmix </t>
        </is>
      </c>
      <c r="N3897" s="466" t="n">
        <v>0.5771550299926594</v>
      </c>
      <c r="O3897" s="467" t="n">
        <v>0.2994561631029198</v>
      </c>
      <c r="P3897" s="468" t="n">
        <v>1997</v>
      </c>
      <c r="Q3897" s="469" t="inlineStr">
        <is>
          <t>UNFCCC CRT</t>
        </is>
      </c>
      <c r="R3897" s="469" t="inlineStr">
        <is>
          <t>ok</t>
        </is>
      </c>
      <c r="S3897" s="469" t="inlineStr">
        <is>
          <t xml:space="preserve"> text </t>
        </is>
      </c>
      <c r="T3897" s="426" t="inlineStr">
        <is>
          <t>Norway</t>
        </is>
      </c>
      <c r="U3897" s="5" t="inlineStr">
        <is>
          <t>useful output</t>
        </is>
      </c>
      <c r="V3897" s="465" t="n">
        <v>0.04</v>
      </c>
    </row>
    <row r="3898" ht="16" customHeight="1">
      <c r="B3898" s="5" t="inlineStr">
        <is>
          <t>EF.EC-MP.OP</t>
        </is>
      </c>
      <c r="C3898" s="5" t="inlineStr">
        <is>
          <t>EF.EC-MP.OP-Fuel used as feedstock-Nmix</t>
        </is>
      </c>
      <c r="D3898" s="5" t="inlineStr">
        <is>
          <t>EF</t>
        </is>
      </c>
      <c r="E3898" s="5" t="inlineStr">
        <is>
          <t>EC</t>
        </is>
      </c>
      <c r="F3898" s="5">
        <f>VLOOKUP(E3898,'5.a Definitions'!E:F,2,FALSE)</f>
        <v/>
      </c>
      <c r="G3898" s="5" t="inlineStr">
        <is>
          <t>MP</t>
        </is>
      </c>
      <c r="H3898" s="5" t="inlineStr">
        <is>
          <t>OP</t>
        </is>
      </c>
      <c r="I3898" s="5">
        <f>VLOOKUP(H3898,'5.a Definitions'!E:F,2,FALSE)</f>
        <v/>
      </c>
      <c r="J3898" s="465" t="inlineStr">
        <is>
          <t xml:space="preserve"> Fuel used as feedstock </t>
        </is>
      </c>
      <c r="K3898" s="465" t="inlineStr">
        <is>
          <t xml:space="preserve"> fuel used as feedstock </t>
        </is>
      </c>
      <c r="L3898" s="465" t="inlineStr">
        <is>
          <t xml:space="preserve"> reactive </t>
        </is>
      </c>
      <c r="M3898" s="465" t="inlineStr">
        <is>
          <t xml:space="preserve"> Nmix </t>
        </is>
      </c>
      <c r="N3898" s="466" t="n">
        <v>2.00208737728172</v>
      </c>
      <c r="O3898" s="467" t="n">
        <v>0.8406186260589382</v>
      </c>
      <c r="P3898" s="468" t="n">
        <v>1997</v>
      </c>
      <c r="Q3898" s="469" t="inlineStr">
        <is>
          <t>SSB table 11561</t>
        </is>
      </c>
      <c r="R3898" s="469" t="inlineStr">
        <is>
          <t>ok</t>
        </is>
      </c>
      <c r="S3898" s="469" t="inlineStr">
        <is>
          <t xml:space="preserve"> text </t>
        </is>
      </c>
      <c r="T3898" s="426" t="inlineStr">
        <is>
          <t>Norway</t>
        </is>
      </c>
      <c r="U3898" s="5" t="inlineStr">
        <is>
          <t>useful output</t>
        </is>
      </c>
      <c r="V3898" s="465" t="n">
        <v>0.04</v>
      </c>
    </row>
    <row r="3899" ht="16" customHeight="1">
      <c r="B3899" s="5" t="inlineStr">
        <is>
          <t>EF.EC-AT.AT</t>
        </is>
      </c>
      <c r="C3899" s="5" t="inlineStr">
        <is>
          <t>EF.EC-AT.AT-Emissions-NH3</t>
        </is>
      </c>
      <c r="D3899" s="5" t="inlineStr">
        <is>
          <t>EF</t>
        </is>
      </c>
      <c r="E3899" s="5" t="inlineStr">
        <is>
          <t>EC</t>
        </is>
      </c>
      <c r="F3899" s="5">
        <f>VLOOKUP(E3899,'5.a Definitions'!E:F,2,FALSE)</f>
        <v/>
      </c>
      <c r="G3899" s="5" t="inlineStr">
        <is>
          <t>AT</t>
        </is>
      </c>
      <c r="H3899" s="5" t="inlineStr">
        <is>
          <t>AT</t>
        </is>
      </c>
      <c r="I3899" s="5">
        <f>VLOOKUP(H3899,'5.a Definitions'!E:F,2,FALSE)</f>
        <v/>
      </c>
      <c r="J3899" s="465" t="inlineStr">
        <is>
          <t xml:space="preserve"> Emissions </t>
        </is>
      </c>
      <c r="K3899" s="465" t="inlineStr">
        <is>
          <t xml:space="preserve"> energy conversion emissions </t>
        </is>
      </c>
      <c r="L3899" s="465" t="inlineStr">
        <is>
          <t xml:space="preserve"> reactive </t>
        </is>
      </c>
      <c r="M3899" s="465" t="inlineStr">
        <is>
          <t xml:space="preserve"> NH3 </t>
        </is>
      </c>
      <c r="N3899" s="466" t="n">
        <v>0</v>
      </c>
      <c r="O3899" s="467" t="n">
        <v>0.5</v>
      </c>
      <c r="P3899" s="468" t="n">
        <v>1997</v>
      </c>
      <c r="Q3899" s="469" t="inlineStr">
        <is>
          <t>CRLTAP Inventory Submissions</t>
        </is>
      </c>
      <c r="R3899" s="469" t="inlineStr">
        <is>
          <t>ok</t>
        </is>
      </c>
      <c r="S3899" s="469" t="inlineStr">
        <is>
          <t xml:space="preserve"> text </t>
        </is>
      </c>
      <c r="T3899" s="426" t="inlineStr">
        <is>
          <t>Norway</t>
        </is>
      </c>
      <c r="U3899" s="5" t="inlineStr">
        <is>
          <t>N wasted</t>
        </is>
      </c>
      <c r="V3899" s="465" t="n">
        <v>0.04</v>
      </c>
    </row>
    <row r="3900" ht="16" customHeight="1">
      <c r="B3900" s="5" t="inlineStr">
        <is>
          <t>EF.EC-AT.AT</t>
        </is>
      </c>
      <c r="C3900" s="5" t="inlineStr">
        <is>
          <t>EF.EC-AT.AT-Emissions-NOx</t>
        </is>
      </c>
      <c r="D3900" s="5" t="inlineStr">
        <is>
          <t>EF</t>
        </is>
      </c>
      <c r="E3900" s="5" t="inlineStr">
        <is>
          <t>EC</t>
        </is>
      </c>
      <c r="F3900" s="5">
        <f>VLOOKUP(E3900,'5.a Definitions'!E:F,2,FALSE)</f>
        <v/>
      </c>
      <c r="G3900" s="5" t="inlineStr">
        <is>
          <t>AT</t>
        </is>
      </c>
      <c r="H3900" s="5" t="inlineStr">
        <is>
          <t>AT</t>
        </is>
      </c>
      <c r="I3900" s="5">
        <f>VLOOKUP(H3900,'5.a Definitions'!E:F,2,FALSE)</f>
        <v/>
      </c>
      <c r="J3900" s="465" t="inlineStr">
        <is>
          <t xml:space="preserve"> Emissions </t>
        </is>
      </c>
      <c r="K3900" s="465" t="inlineStr">
        <is>
          <t xml:space="preserve"> energy conversion emissions </t>
        </is>
      </c>
      <c r="L3900" s="465" t="inlineStr">
        <is>
          <t xml:space="preserve"> reactive </t>
        </is>
      </c>
      <c r="M3900" s="465" t="inlineStr">
        <is>
          <t xml:space="preserve"> NOx </t>
        </is>
      </c>
      <c r="N3900" s="466" t="n">
        <v>13.1108824710942</v>
      </c>
      <c r="O3900" s="467" t="n">
        <v>0.1860875180534095</v>
      </c>
      <c r="P3900" s="468" t="n">
        <v>1997</v>
      </c>
      <c r="Q3900" s="469" t="inlineStr">
        <is>
          <t>CRLTAP Inventory Submissions</t>
        </is>
      </c>
      <c r="R3900" s="469" t="inlineStr">
        <is>
          <t>ok</t>
        </is>
      </c>
      <c r="S3900" s="469" t="inlineStr">
        <is>
          <t xml:space="preserve"> text </t>
        </is>
      </c>
      <c r="T3900" s="426" t="inlineStr">
        <is>
          <t>Norway</t>
        </is>
      </c>
      <c r="U3900" s="465" t="inlineStr">
        <is>
          <t xml:space="preserve"> N wasted </t>
        </is>
      </c>
      <c r="V3900" s="465" t="n">
        <v>0.04</v>
      </c>
    </row>
    <row r="3901" ht="16" customHeight="1">
      <c r="B3901" s="5" t="inlineStr">
        <is>
          <t>EF.EC-AT.AT</t>
        </is>
      </c>
      <c r="C3901" s="5" t="inlineStr">
        <is>
          <t>EF.EC-AT.AT-Emissions-N2O</t>
        </is>
      </c>
      <c r="D3901" s="5" t="inlineStr">
        <is>
          <t>EF</t>
        </is>
      </c>
      <c r="E3901" s="5" t="inlineStr">
        <is>
          <t>EC</t>
        </is>
      </c>
      <c r="F3901" s="5">
        <f>VLOOKUP(E3901,'5.a Definitions'!E:F,2,FALSE)</f>
        <v/>
      </c>
      <c r="G3901" s="5" t="inlineStr">
        <is>
          <t>AT</t>
        </is>
      </c>
      <c r="H3901" s="5" t="inlineStr">
        <is>
          <t>AT</t>
        </is>
      </c>
      <c r="I3901" s="5">
        <f>VLOOKUP(H3901,'5.a Definitions'!E:F,2,FALSE)</f>
        <v/>
      </c>
      <c r="J3901" s="465" t="inlineStr">
        <is>
          <t xml:space="preserve"> Emissions </t>
        </is>
      </c>
      <c r="K3901" s="465" t="inlineStr">
        <is>
          <t xml:space="preserve"> energy conversion emissions </t>
        </is>
      </c>
      <c r="L3901" s="465" t="inlineStr">
        <is>
          <t xml:space="preserve"> reactive </t>
        </is>
      </c>
      <c r="M3901" s="465" t="inlineStr">
        <is>
          <t xml:space="preserve"> N2O </t>
        </is>
      </c>
      <c r="N3901" s="466" t="n">
        <v>0.04757881064077339</v>
      </c>
      <c r="O3901" s="467" t="n">
        <v>1.394797542306526</v>
      </c>
      <c r="P3901" s="468" t="n">
        <v>1997</v>
      </c>
      <c r="Q3901" s="469" t="inlineStr">
        <is>
          <t>UNFCCC CRT</t>
        </is>
      </c>
      <c r="R3901" s="469" t="inlineStr">
        <is>
          <t>ok</t>
        </is>
      </c>
      <c r="S3901" s="469" t="inlineStr">
        <is>
          <t xml:space="preserve"> text </t>
        </is>
      </c>
      <c r="T3901" s="426" t="inlineStr">
        <is>
          <t>Norway</t>
        </is>
      </c>
      <c r="U3901" s="465" t="inlineStr">
        <is>
          <t xml:space="preserve"> N wasted </t>
        </is>
      </c>
      <c r="V3901" s="465" t="n">
        <v>0.04</v>
      </c>
    </row>
    <row r="3902" ht="16" customHeight="1">
      <c r="B3902" s="5" t="inlineStr">
        <is>
          <t>EF.EC-AT.AT</t>
        </is>
      </c>
      <c r="C3902" s="5" t="inlineStr">
        <is>
          <t>EF.EC-AT.AT-Emissions-N2</t>
        </is>
      </c>
      <c r="D3902" s="5" t="inlineStr">
        <is>
          <t>EF</t>
        </is>
      </c>
      <c r="E3902" s="5" t="inlineStr">
        <is>
          <t>EC</t>
        </is>
      </c>
      <c r="F3902" s="5">
        <f>VLOOKUP(E3902,'5.a Definitions'!E:F,2,FALSE)</f>
        <v/>
      </c>
      <c r="G3902" s="5" t="inlineStr">
        <is>
          <t>AT</t>
        </is>
      </c>
      <c r="H3902" s="5" t="inlineStr">
        <is>
          <t>AT</t>
        </is>
      </c>
      <c r="I3902" s="5">
        <f>VLOOKUP(H3902,'5.a Definitions'!E:F,2,FALSE)</f>
        <v/>
      </c>
      <c r="J3902" s="465" t="inlineStr">
        <is>
          <t xml:space="preserve"> Emissions </t>
        </is>
      </c>
      <c r="K3902" s="465" t="inlineStr">
        <is>
          <t xml:space="preserve"> energy conversion emissions </t>
        </is>
      </c>
      <c r="L3902" s="465" t="inlineStr">
        <is>
          <t xml:space="preserve"> inert </t>
        </is>
      </c>
      <c r="M3902" s="465" t="inlineStr">
        <is>
          <t xml:space="preserve"> N2 </t>
        </is>
      </c>
      <c r="N3902" s="466" t="n">
        <v>0</v>
      </c>
      <c r="O3902" s="467" t="n">
        <v>10</v>
      </c>
      <c r="P3902" s="468" t="n">
        <v>1997</v>
      </c>
      <c r="Q3902" s="469" t="inlineStr">
        <is>
          <t>mass balance</t>
        </is>
      </c>
      <c r="R3902" s="469" t="inlineStr">
        <is>
          <t>ok</t>
        </is>
      </c>
      <c r="S3902" s="469" t="inlineStr">
        <is>
          <t xml:space="preserve"> text </t>
        </is>
      </c>
      <c r="T3902" s="426" t="inlineStr">
        <is>
          <t>Norway</t>
        </is>
      </c>
      <c r="U3902" s="465" t="inlineStr">
        <is>
          <t xml:space="preserve"> N wasted </t>
        </is>
      </c>
      <c r="V3902" s="465" t="n">
        <v>0.04</v>
      </c>
    </row>
    <row r="3903" ht="16" customHeight="1">
      <c r="B3903" s="5" t="inlineStr">
        <is>
          <t>EF.EC-RW.RW</t>
        </is>
      </c>
      <c r="C3903" s="5" t="inlineStr">
        <is>
          <t>EF.EC-RW.RW-Fuel export-Nmix</t>
        </is>
      </c>
      <c r="D3903" s="5" t="inlineStr">
        <is>
          <t>EF</t>
        </is>
      </c>
      <c r="E3903" s="5" t="inlineStr">
        <is>
          <t>EC</t>
        </is>
      </c>
      <c r="F3903" s="5">
        <f>VLOOKUP(E3903,'5.a Definitions'!E:F,2,FALSE)</f>
        <v/>
      </c>
      <c r="G3903" s="5" t="inlineStr">
        <is>
          <t>RW</t>
        </is>
      </c>
      <c r="H3903" s="5" t="inlineStr">
        <is>
          <t>RW</t>
        </is>
      </c>
      <c r="I3903" s="5">
        <f>VLOOKUP(H3903,'5.a Definitions'!E:F,2,FALSE)</f>
        <v/>
      </c>
      <c r="J3903" s="465" t="inlineStr">
        <is>
          <t xml:space="preserve"> Fuel export </t>
        </is>
      </c>
      <c r="K3903" s="465" t="inlineStr">
        <is>
          <t xml:space="preserve"> fuel export </t>
        </is>
      </c>
      <c r="L3903" s="465" t="inlineStr">
        <is>
          <t xml:space="preserve"> reactive </t>
        </is>
      </c>
      <c r="M3903" s="465" t="inlineStr">
        <is>
          <t xml:space="preserve"> Nmix </t>
        </is>
      </c>
      <c r="N3903" s="466" t="n">
        <v>351.8903544868219</v>
      </c>
      <c r="O3903" s="467" t="n">
        <v>2.755416983149691</v>
      </c>
      <c r="P3903" s="468" t="n">
        <v>1997</v>
      </c>
      <c r="Q3903" s="469" t="inlineStr">
        <is>
          <t>SSB tab 08801</t>
        </is>
      </c>
      <c r="R3903" s="469" t="inlineStr">
        <is>
          <t>ok</t>
        </is>
      </c>
      <c r="S3903" s="469" t="inlineStr">
        <is>
          <t xml:space="preserve"> text </t>
        </is>
      </c>
      <c r="T3903" s="426" t="inlineStr">
        <is>
          <t>Norway</t>
        </is>
      </c>
      <c r="U3903" s="5" t="inlineStr">
        <is>
          <t>useful output</t>
        </is>
      </c>
      <c r="V3903" s="465" t="n">
        <v>0.04</v>
      </c>
    </row>
    <row r="3904" ht="16" customFormat="1" customHeight="1" s="482">
      <c r="B3904" s="5" t="inlineStr">
        <is>
          <t>EF.IC-AT.AT</t>
        </is>
      </c>
      <c r="C3904" s="5" t="inlineStr">
        <is>
          <t>EF.IC-AT.AT-Emissions-NH3</t>
        </is>
      </c>
      <c r="D3904" s="5" t="inlineStr">
        <is>
          <t>EF</t>
        </is>
      </c>
      <c r="E3904" s="5" t="inlineStr">
        <is>
          <t>IC</t>
        </is>
      </c>
      <c r="F3904" s="5">
        <f>VLOOKUP(E3904,'5.a Definitions'!E:F,2,FALSE)</f>
        <v/>
      </c>
      <c r="G3904" s="5" t="inlineStr">
        <is>
          <t>AT</t>
        </is>
      </c>
      <c r="H3904" s="5" t="inlineStr">
        <is>
          <t>AT</t>
        </is>
      </c>
      <c r="I3904" s="5">
        <f>VLOOKUP(H3904,'5.a Definitions'!E:F,2,FALSE)</f>
        <v/>
      </c>
      <c r="J3904" s="465" t="inlineStr">
        <is>
          <t xml:space="preserve"> Emissions </t>
        </is>
      </c>
      <c r="K3904" s="465" t="inlineStr">
        <is>
          <t xml:space="preserve"> industrial emissions </t>
        </is>
      </c>
      <c r="L3904" s="465" t="inlineStr">
        <is>
          <t xml:space="preserve"> reactive </t>
        </is>
      </c>
      <c r="M3904" s="465" t="inlineStr">
        <is>
          <t xml:space="preserve"> NH3 </t>
        </is>
      </c>
      <c r="N3904" s="466" t="n">
        <v>0.0113947446256884</v>
      </c>
      <c r="O3904" s="467" t="n">
        <v>0.1832189937120249</v>
      </c>
      <c r="P3904" s="468" t="n">
        <v>1997</v>
      </c>
      <c r="Q3904" s="469" t="inlineStr">
        <is>
          <t>CRLTAP Inventory Submissions</t>
        </is>
      </c>
      <c r="R3904" s="469" t="inlineStr">
        <is>
          <t>ok</t>
        </is>
      </c>
      <c r="S3904" s="469" t="inlineStr">
        <is>
          <t xml:space="preserve"> text </t>
        </is>
      </c>
      <c r="T3904" s="426" t="inlineStr">
        <is>
          <t>Norway</t>
        </is>
      </c>
      <c r="U3904" s="465" t="inlineStr">
        <is>
          <t xml:space="preserve"> N wasted </t>
        </is>
      </c>
      <c r="V3904" s="465" t="n">
        <v>0.04</v>
      </c>
    </row>
    <row r="3905" ht="16" customHeight="1">
      <c r="B3905" s="5" t="inlineStr">
        <is>
          <t>EF.IC-AT.AT</t>
        </is>
      </c>
      <c r="C3905" s="5" t="inlineStr">
        <is>
          <t>EF.IC-AT.AT-Emissions-NOx</t>
        </is>
      </c>
      <c r="D3905" s="5" t="inlineStr">
        <is>
          <t>EF</t>
        </is>
      </c>
      <c r="E3905" s="5" t="inlineStr">
        <is>
          <t>IC</t>
        </is>
      </c>
      <c r="F3905" s="5">
        <f>VLOOKUP(E3905,'5.a Definitions'!E:F,2,FALSE)</f>
        <v/>
      </c>
      <c r="G3905" s="5" t="inlineStr">
        <is>
          <t>AT</t>
        </is>
      </c>
      <c r="H3905" s="5" t="inlineStr">
        <is>
          <t>AT</t>
        </is>
      </c>
      <c r="I3905" s="5">
        <f>VLOOKUP(H3905,'5.a Definitions'!E:F,2,FALSE)</f>
        <v/>
      </c>
      <c r="J3905" s="465" t="inlineStr">
        <is>
          <t xml:space="preserve"> Emissions </t>
        </is>
      </c>
      <c r="K3905" s="465" t="inlineStr">
        <is>
          <t xml:space="preserve"> industrial emissions </t>
        </is>
      </c>
      <c r="L3905" s="465" t="inlineStr">
        <is>
          <t xml:space="preserve"> reactive </t>
        </is>
      </c>
      <c r="M3905" s="465" t="inlineStr">
        <is>
          <t xml:space="preserve"> NOx </t>
        </is>
      </c>
      <c r="N3905" s="466" t="n">
        <v>6.463143720278421</v>
      </c>
      <c r="O3905" s="467" t="n">
        <v>0.2616222851727737</v>
      </c>
      <c r="P3905" s="468" t="n">
        <v>1997</v>
      </c>
      <c r="Q3905" s="469" t="inlineStr">
        <is>
          <t>CRLTAP Inventory Submissions</t>
        </is>
      </c>
      <c r="R3905" s="469" t="inlineStr">
        <is>
          <t>ok</t>
        </is>
      </c>
      <c r="S3905" s="469" t="inlineStr">
        <is>
          <t xml:space="preserve"> text </t>
        </is>
      </c>
      <c r="T3905" s="426" t="inlineStr">
        <is>
          <t>Norway</t>
        </is>
      </c>
      <c r="U3905" s="465" t="inlineStr">
        <is>
          <t xml:space="preserve"> N wasted </t>
        </is>
      </c>
      <c r="V3905" s="465" t="n">
        <v>0.04</v>
      </c>
    </row>
    <row r="3906" ht="16" customHeight="1">
      <c r="B3906" s="5" t="inlineStr">
        <is>
          <t>EF.IC-AT.AT</t>
        </is>
      </c>
      <c r="C3906" s="5" t="inlineStr">
        <is>
          <t>EF.IC-AT.AT-Emissions-N2O</t>
        </is>
      </c>
      <c r="D3906" s="5" t="inlineStr">
        <is>
          <t>EF</t>
        </is>
      </c>
      <c r="E3906" s="5" t="inlineStr">
        <is>
          <t>IC</t>
        </is>
      </c>
      <c r="F3906" s="5">
        <f>VLOOKUP(E3906,'5.a Definitions'!E:F,2,FALSE)</f>
        <v/>
      </c>
      <c r="G3906" s="5" t="inlineStr">
        <is>
          <t>AT</t>
        </is>
      </c>
      <c r="H3906" s="5" t="inlineStr">
        <is>
          <t>AT</t>
        </is>
      </c>
      <c r="I3906" s="5">
        <f>VLOOKUP(H3906,'5.a Definitions'!E:F,2,FALSE)</f>
        <v/>
      </c>
      <c r="J3906" s="465" t="inlineStr">
        <is>
          <t xml:space="preserve"> Emissions </t>
        </is>
      </c>
      <c r="K3906" s="465" t="inlineStr">
        <is>
          <t xml:space="preserve"> industrial emissions </t>
        </is>
      </c>
      <c r="L3906" s="465" t="inlineStr">
        <is>
          <t xml:space="preserve"> reactive </t>
        </is>
      </c>
      <c r="M3906" s="465" t="inlineStr">
        <is>
          <t xml:space="preserve"> N2O </t>
        </is>
      </c>
      <c r="N3906" s="466" t="n">
        <v>0.07956261279737424</v>
      </c>
      <c r="O3906" s="467" t="n">
        <v>1.394797542306527</v>
      </c>
      <c r="P3906" s="468" t="n">
        <v>1997</v>
      </c>
      <c r="Q3906" s="469" t="inlineStr">
        <is>
          <t>UNFCCC CRT</t>
        </is>
      </c>
      <c r="R3906" s="469" t="inlineStr">
        <is>
          <t>ok</t>
        </is>
      </c>
      <c r="S3906" s="469" t="inlineStr">
        <is>
          <t xml:space="preserve"> text </t>
        </is>
      </c>
      <c r="T3906" s="426" t="inlineStr">
        <is>
          <t>Norway</t>
        </is>
      </c>
      <c r="U3906" s="465" t="inlineStr">
        <is>
          <t xml:space="preserve"> N wasted </t>
        </is>
      </c>
      <c r="V3906" s="465" t="n">
        <v>0.04</v>
      </c>
    </row>
    <row r="3907" ht="16" customHeight="1">
      <c r="B3907" s="5" t="inlineStr">
        <is>
          <t>EF.TR-AT.AT</t>
        </is>
      </c>
      <c r="C3907" s="5" t="inlineStr">
        <is>
          <t>EF.TR-AT.AT-Emissions-NH3</t>
        </is>
      </c>
      <c r="D3907" s="5" t="inlineStr">
        <is>
          <t>EF</t>
        </is>
      </c>
      <c r="E3907" s="5" t="inlineStr">
        <is>
          <t>TR</t>
        </is>
      </c>
      <c r="F3907" s="5">
        <f>VLOOKUP(E3907,'5.a Definitions'!E:F,2,FALSE)</f>
        <v/>
      </c>
      <c r="G3907" s="5" t="inlineStr">
        <is>
          <t>AT</t>
        </is>
      </c>
      <c r="H3907" s="5" t="inlineStr">
        <is>
          <t>AT</t>
        </is>
      </c>
      <c r="I3907" s="5">
        <f>VLOOKUP(H3907,'5.a Definitions'!E:F,2,FALSE)</f>
        <v/>
      </c>
      <c r="J3907" s="465" t="inlineStr">
        <is>
          <t xml:space="preserve"> Emissions </t>
        </is>
      </c>
      <c r="K3907" s="465" t="inlineStr">
        <is>
          <t xml:space="preserve"> transport emissions </t>
        </is>
      </c>
      <c r="L3907" s="465" t="inlineStr">
        <is>
          <t xml:space="preserve"> reactive </t>
        </is>
      </c>
      <c r="M3907" s="465" t="inlineStr">
        <is>
          <t xml:space="preserve"> NH3 </t>
        </is>
      </c>
      <c r="N3907" s="466" t="n">
        <v>1.05194531218275</v>
      </c>
      <c r="O3907" s="467" t="n">
        <v>0.4166269220993836</v>
      </c>
      <c r="P3907" s="468" t="n">
        <v>1997</v>
      </c>
      <c r="Q3907" s="469" t="inlineStr">
        <is>
          <t>CRLTAP Inventory Submissions</t>
        </is>
      </c>
      <c r="R3907" s="469" t="inlineStr">
        <is>
          <t>ok</t>
        </is>
      </c>
      <c r="S3907" s="469" t="inlineStr">
        <is>
          <t xml:space="preserve"> text </t>
        </is>
      </c>
      <c r="T3907" s="426" t="inlineStr">
        <is>
          <t>Norway</t>
        </is>
      </c>
      <c r="U3907" s="465" t="inlineStr">
        <is>
          <t xml:space="preserve"> N wasted </t>
        </is>
      </c>
      <c r="V3907" s="465" t="n">
        <v>0.04</v>
      </c>
    </row>
    <row r="3908" ht="16" customHeight="1">
      <c r="B3908" s="5" t="inlineStr">
        <is>
          <t>EF.TR-AT.AT</t>
        </is>
      </c>
      <c r="C3908" s="5" t="inlineStr">
        <is>
          <t>EF.TR-AT.AT-Emissions-NOx</t>
        </is>
      </c>
      <c r="D3908" s="5" t="inlineStr">
        <is>
          <t>EF</t>
        </is>
      </c>
      <c r="E3908" s="5" t="inlineStr">
        <is>
          <t>TR</t>
        </is>
      </c>
      <c r="F3908" s="5">
        <f>VLOOKUP(E3908,'5.a Definitions'!E:F,2,FALSE)</f>
        <v/>
      </c>
      <c r="G3908" s="5" t="inlineStr">
        <is>
          <t>AT</t>
        </is>
      </c>
      <c r="H3908" s="5" t="inlineStr">
        <is>
          <t>AT</t>
        </is>
      </c>
      <c r="I3908" s="5">
        <f>VLOOKUP(H3908,'5.a Definitions'!E:F,2,FALSE)</f>
        <v/>
      </c>
      <c r="J3908" s="465" t="inlineStr">
        <is>
          <t xml:space="preserve"> Emissions </t>
        </is>
      </c>
      <c r="K3908" s="465" t="inlineStr">
        <is>
          <t xml:space="preserve"> transport emissions </t>
        </is>
      </c>
      <c r="L3908" s="465" t="inlineStr">
        <is>
          <t xml:space="preserve"> reactive </t>
        </is>
      </c>
      <c r="M3908" s="465" t="inlineStr">
        <is>
          <t xml:space="preserve"> NOx </t>
        </is>
      </c>
      <c r="N3908" s="466" t="n">
        <v>34.26450714270552</v>
      </c>
      <c r="O3908" s="467" t="n">
        <v>0.1274298587776925</v>
      </c>
      <c r="P3908" s="468" t="n">
        <v>1997</v>
      </c>
      <c r="Q3908" s="469" t="inlineStr">
        <is>
          <t>CRLTAP Inventory Submissions</t>
        </is>
      </c>
      <c r="R3908" s="469" t="inlineStr">
        <is>
          <t>ok</t>
        </is>
      </c>
      <c r="S3908" s="469" t="inlineStr">
        <is>
          <t xml:space="preserve"> text </t>
        </is>
      </c>
      <c r="T3908" s="426" t="inlineStr">
        <is>
          <t>Norway</t>
        </is>
      </c>
      <c r="U3908" s="465" t="inlineStr">
        <is>
          <t xml:space="preserve"> N wasted </t>
        </is>
      </c>
      <c r="V3908" s="465" t="n">
        <v>0.04</v>
      </c>
    </row>
    <row r="3909" ht="16" customHeight="1">
      <c r="B3909" s="5" t="inlineStr">
        <is>
          <t>EF.TR-AT.AT</t>
        </is>
      </c>
      <c r="C3909" s="5" t="inlineStr">
        <is>
          <t>EF.TR-AT.AT-Emissions-N2O</t>
        </is>
      </c>
      <c r="D3909" s="5" t="inlineStr">
        <is>
          <t>EF</t>
        </is>
      </c>
      <c r="E3909" s="5" t="inlineStr">
        <is>
          <t>TR</t>
        </is>
      </c>
      <c r="F3909" s="5">
        <f>VLOOKUP(E3909,'5.a Definitions'!E:F,2,FALSE)</f>
        <v/>
      </c>
      <c r="G3909" s="5" t="inlineStr">
        <is>
          <t>AT</t>
        </is>
      </c>
      <c r="H3909" s="5" t="inlineStr">
        <is>
          <t>AT</t>
        </is>
      </c>
      <c r="I3909" s="5">
        <f>VLOOKUP(H3909,'5.a Definitions'!E:F,2,FALSE)</f>
        <v/>
      </c>
      <c r="J3909" s="465" t="inlineStr">
        <is>
          <t xml:space="preserve"> Emissions </t>
        </is>
      </c>
      <c r="K3909" s="465" t="inlineStr">
        <is>
          <t xml:space="preserve"> transport emissions </t>
        </is>
      </c>
      <c r="L3909" s="465" t="inlineStr">
        <is>
          <t xml:space="preserve"> reactive </t>
        </is>
      </c>
      <c r="M3909" s="465" t="inlineStr">
        <is>
          <t xml:space="preserve"> N2O </t>
        </is>
      </c>
      <c r="N3909" s="466" t="n">
        <v>0.2425443199549724</v>
      </c>
      <c r="O3909" s="467" t="n">
        <v>0.6463342428493241</v>
      </c>
      <c r="P3909" s="468" t="n">
        <v>1997</v>
      </c>
      <c r="Q3909" s="469" t="inlineStr">
        <is>
          <t>UNFCCC CRT</t>
        </is>
      </c>
      <c r="R3909" s="469" t="inlineStr">
        <is>
          <t>ok</t>
        </is>
      </c>
      <c r="S3909" s="469" t="inlineStr">
        <is>
          <t xml:space="preserve"> text </t>
        </is>
      </c>
      <c r="T3909" s="426" t="inlineStr">
        <is>
          <t>Norway</t>
        </is>
      </c>
      <c r="U3909" s="465" t="inlineStr">
        <is>
          <t xml:space="preserve"> N wasted </t>
        </is>
      </c>
      <c r="V3909" s="465" t="n">
        <v>0.04</v>
      </c>
    </row>
    <row r="3910" ht="16" customHeight="1">
      <c r="B3910" s="5" t="inlineStr">
        <is>
          <t>EF.TR-AT.AT</t>
        </is>
      </c>
      <c r="C3910" s="5" t="inlineStr">
        <is>
          <t>EF.TR-AT.AT-Emissions-N2</t>
        </is>
      </c>
      <c r="D3910" s="5" t="inlineStr">
        <is>
          <t>EF</t>
        </is>
      </c>
      <c r="E3910" s="5" t="inlineStr">
        <is>
          <t>TR</t>
        </is>
      </c>
      <c r="F3910" s="5">
        <f>VLOOKUP(E3910,'5.a Definitions'!E:F,2,FALSE)</f>
        <v/>
      </c>
      <c r="G3910" s="5" t="inlineStr">
        <is>
          <t>AT</t>
        </is>
      </c>
      <c r="H3910" s="5" t="inlineStr">
        <is>
          <t>AT</t>
        </is>
      </c>
      <c r="I3910" s="5">
        <f>VLOOKUP(H3910,'5.a Definitions'!E:F,2,FALSE)</f>
        <v/>
      </c>
      <c r="J3910" s="465" t="inlineStr">
        <is>
          <t xml:space="preserve"> Emissions </t>
        </is>
      </c>
      <c r="K3910" s="465" t="inlineStr">
        <is>
          <t xml:space="preserve"> transport emissions </t>
        </is>
      </c>
      <c r="L3910" s="465" t="inlineStr">
        <is>
          <t xml:space="preserve"> inert </t>
        </is>
      </c>
      <c r="M3910" s="465" t="inlineStr">
        <is>
          <t xml:space="preserve"> N2 </t>
        </is>
      </c>
      <c r="N3910" s="466" t="n">
        <v>0</v>
      </c>
      <c r="O3910" s="467" t="n">
        <v>0.2</v>
      </c>
      <c r="P3910" s="468" t="n">
        <v>1997</v>
      </c>
      <c r="Q3910" s="469" t="inlineStr">
        <is>
          <t>mass balance</t>
        </is>
      </c>
      <c r="R3910" s="469" t="inlineStr">
        <is>
          <t>ok</t>
        </is>
      </c>
      <c r="S3910" s="469" t="inlineStr">
        <is>
          <t xml:space="preserve"> text </t>
        </is>
      </c>
      <c r="T3910" s="426" t="inlineStr">
        <is>
          <t>Norway</t>
        </is>
      </c>
      <c r="U3910" s="465" t="inlineStr">
        <is>
          <t xml:space="preserve"> N wasted </t>
        </is>
      </c>
      <c r="V3910" s="465" t="n">
        <v>0.04</v>
      </c>
    </row>
    <row r="3911" ht="16" customHeight="1">
      <c r="B3911" s="5" t="inlineStr">
        <is>
          <t>EF.TR-RW.RW</t>
        </is>
      </c>
      <c r="C3911" s="5" t="inlineStr">
        <is>
          <t>EF.TR-RW.RW-Export of transport fuels-Nmix</t>
        </is>
      </c>
      <c r="D3911" s="5" t="inlineStr">
        <is>
          <t>EF</t>
        </is>
      </c>
      <c r="E3911" s="5" t="inlineStr">
        <is>
          <t>TR</t>
        </is>
      </c>
      <c r="F3911" s="5">
        <f>VLOOKUP(E3911,'5.a Definitions'!E:F,2,FALSE)</f>
        <v/>
      </c>
      <c r="G3911" s="5" t="inlineStr">
        <is>
          <t>RW</t>
        </is>
      </c>
      <c r="H3911" s="5" t="inlineStr">
        <is>
          <t>RW</t>
        </is>
      </c>
      <c r="I3911" s="5">
        <f>VLOOKUP(H3911,'5.a Definitions'!E:F,2,FALSE)</f>
        <v/>
      </c>
      <c r="J3911" s="465" t="inlineStr">
        <is>
          <t xml:space="preserve"> Export of transport fuels </t>
        </is>
      </c>
      <c r="K3911" s="465" t="inlineStr">
        <is>
          <t xml:space="preserve"> export of transport fuel </t>
        </is>
      </c>
      <c r="L3911" s="465" t="inlineStr">
        <is>
          <t xml:space="preserve"> reactive </t>
        </is>
      </c>
      <c r="M3911" s="465" t="inlineStr">
        <is>
          <t xml:space="preserve"> Nmix </t>
        </is>
      </c>
      <c r="N3911" s="466" t="n">
        <v>0.32189677</v>
      </c>
      <c r="O3911" s="467" t="n">
        <v>0.3236367159667664</v>
      </c>
      <c r="P3911" s="468" t="n">
        <v>1997</v>
      </c>
      <c r="Q3911" s="469" t="inlineStr">
        <is>
          <t>SSB tab 08801</t>
        </is>
      </c>
      <c r="R3911" s="469" t="inlineStr">
        <is>
          <t>ok</t>
        </is>
      </c>
      <c r="S3911" s="469" t="inlineStr">
        <is>
          <t xml:space="preserve"> text </t>
        </is>
      </c>
      <c r="T3911" s="426" t="inlineStr">
        <is>
          <t>Norway</t>
        </is>
      </c>
      <c r="U3911" s="5" t="inlineStr">
        <is>
          <t>useful output</t>
        </is>
      </c>
      <c r="V3911" s="465" t="n">
        <v>0.04</v>
      </c>
    </row>
    <row r="3912" ht="16" customHeight="1">
      <c r="B3912" s="5" t="inlineStr">
        <is>
          <t>EF.OE-AT.AT</t>
        </is>
      </c>
      <c r="C3912" s="5" t="inlineStr">
        <is>
          <t>EF.OE-AT.AT-Emissions-NH3</t>
        </is>
      </c>
      <c r="D3912" s="5" t="inlineStr">
        <is>
          <t>EF</t>
        </is>
      </c>
      <c r="E3912" s="5" t="inlineStr">
        <is>
          <t>OE</t>
        </is>
      </c>
      <c r="F3912" s="5">
        <f>VLOOKUP(E3912,'5.a Definitions'!E:F,2,FALSE)</f>
        <v/>
      </c>
      <c r="G3912" s="5" t="inlineStr">
        <is>
          <t>AT</t>
        </is>
      </c>
      <c r="H3912" s="5" t="inlineStr">
        <is>
          <t>AT</t>
        </is>
      </c>
      <c r="I3912" s="5">
        <f>VLOOKUP(H3912,'5.a Definitions'!E:F,2,FALSE)</f>
        <v/>
      </c>
      <c r="J3912" s="465" t="inlineStr">
        <is>
          <t xml:space="preserve"> Emissions </t>
        </is>
      </c>
      <c r="K3912" s="465" t="inlineStr">
        <is>
          <t xml:space="preserve"> other fuels emissions </t>
        </is>
      </c>
      <c r="L3912" s="465" t="inlineStr">
        <is>
          <t xml:space="preserve"> reactive </t>
        </is>
      </c>
      <c r="M3912" s="465" t="inlineStr">
        <is>
          <t xml:space="preserve"> NH3 </t>
        </is>
      </c>
      <c r="N3912" s="466" t="n">
        <v>0.06554091720465001</v>
      </c>
      <c r="O3912" s="467" t="n">
        <v>0.5624807048994938</v>
      </c>
      <c r="P3912" s="468" t="n">
        <v>1997</v>
      </c>
      <c r="Q3912" s="469" t="inlineStr">
        <is>
          <t>CRLTAP Inventory Submissions</t>
        </is>
      </c>
      <c r="R3912" s="469" t="inlineStr">
        <is>
          <t>ok</t>
        </is>
      </c>
      <c r="S3912" s="469" t="inlineStr">
        <is>
          <t xml:space="preserve"> text </t>
        </is>
      </c>
      <c r="T3912" s="426" t="inlineStr">
        <is>
          <t>Norway</t>
        </is>
      </c>
      <c r="U3912" s="465" t="inlineStr">
        <is>
          <t xml:space="preserve"> N wasted </t>
        </is>
      </c>
      <c r="V3912" s="465" t="n">
        <v>0.04</v>
      </c>
    </row>
    <row r="3913" ht="16" customHeight="1">
      <c r="B3913" s="5" t="inlineStr">
        <is>
          <t>EF.OE-AT.AT</t>
        </is>
      </c>
      <c r="C3913" s="5" t="inlineStr">
        <is>
          <t>EF.OE-AT.AT-Emissions-NOx</t>
        </is>
      </c>
      <c r="D3913" s="5" t="inlineStr">
        <is>
          <t>EF</t>
        </is>
      </c>
      <c r="E3913" s="5" t="inlineStr">
        <is>
          <t>OE</t>
        </is>
      </c>
      <c r="F3913" s="5">
        <f>VLOOKUP(E3913,'5.a Definitions'!E:F,2,FALSE)</f>
        <v/>
      </c>
      <c r="G3913" s="5" t="inlineStr">
        <is>
          <t>AT</t>
        </is>
      </c>
      <c r="H3913" s="5" t="inlineStr">
        <is>
          <t>AT</t>
        </is>
      </c>
      <c r="I3913" s="5">
        <f>VLOOKUP(H3913,'5.a Definitions'!E:F,2,FALSE)</f>
        <v/>
      </c>
      <c r="J3913" s="465" t="inlineStr">
        <is>
          <t xml:space="preserve"> Emissions </t>
        </is>
      </c>
      <c r="K3913" s="465" t="inlineStr">
        <is>
          <t xml:space="preserve"> other fuels emissions </t>
        </is>
      </c>
      <c r="L3913" s="465" t="inlineStr">
        <is>
          <t xml:space="preserve"> reactive </t>
        </is>
      </c>
      <c r="M3913" s="465" t="inlineStr">
        <is>
          <t xml:space="preserve"> NOx </t>
        </is>
      </c>
      <c r="N3913" s="466" t="n">
        <v>10.99859938930925</v>
      </c>
      <c r="O3913" s="467" t="n">
        <v>0.2015176530250625</v>
      </c>
      <c r="P3913" s="468" t="n">
        <v>1997</v>
      </c>
      <c r="Q3913" s="469" t="inlineStr">
        <is>
          <t>CRLTAP Inventory Submissions</t>
        </is>
      </c>
      <c r="R3913" s="469" t="inlineStr">
        <is>
          <t>ok</t>
        </is>
      </c>
      <c r="S3913" s="469" t="inlineStr">
        <is>
          <t xml:space="preserve"> text </t>
        </is>
      </c>
      <c r="T3913" s="426" t="inlineStr">
        <is>
          <t>Norway</t>
        </is>
      </c>
      <c r="U3913" s="465" t="inlineStr">
        <is>
          <t xml:space="preserve"> N wasted </t>
        </is>
      </c>
      <c r="V3913" s="465" t="n">
        <v>0.04</v>
      </c>
    </row>
    <row r="3914" ht="16" customHeight="1">
      <c r="B3914" s="5" t="inlineStr">
        <is>
          <t>EF.OE-AT.AT</t>
        </is>
      </c>
      <c r="C3914" s="5" t="inlineStr">
        <is>
          <t>EF.OE-AT.AT-Emissions-N2O</t>
        </is>
      </c>
      <c r="D3914" s="5" t="inlineStr">
        <is>
          <t>EF</t>
        </is>
      </c>
      <c r="E3914" s="5" t="inlineStr">
        <is>
          <t>OE</t>
        </is>
      </c>
      <c r="F3914" s="5">
        <f>VLOOKUP(E3914,'5.a Definitions'!E:F,2,FALSE)</f>
        <v/>
      </c>
      <c r="G3914" s="5" t="inlineStr">
        <is>
          <t>AT</t>
        </is>
      </c>
      <c r="H3914" s="5" t="inlineStr">
        <is>
          <t>AT</t>
        </is>
      </c>
      <c r="I3914" s="5">
        <f>VLOOKUP(H3914,'5.a Definitions'!E:F,2,FALSE)</f>
        <v/>
      </c>
      <c r="J3914" s="465" t="inlineStr">
        <is>
          <t xml:space="preserve"> Emissions </t>
        </is>
      </c>
      <c r="K3914" s="465" t="inlineStr">
        <is>
          <t xml:space="preserve"> other fuels emissions </t>
        </is>
      </c>
      <c r="L3914" s="465" t="inlineStr">
        <is>
          <t xml:space="preserve"> reactive </t>
        </is>
      </c>
      <c r="M3914" s="465" t="inlineStr">
        <is>
          <t xml:space="preserve"> N2O </t>
        </is>
      </c>
      <c r="N3914" s="466" t="n">
        <v>0.08489651770764731</v>
      </c>
      <c r="O3914" s="467" t="n">
        <v>1.394797542306526</v>
      </c>
      <c r="P3914" s="468" t="n">
        <v>1997</v>
      </c>
      <c r="Q3914" s="469" t="inlineStr">
        <is>
          <t>UNFCCC CRT</t>
        </is>
      </c>
      <c r="R3914" s="469" t="inlineStr">
        <is>
          <t>ok</t>
        </is>
      </c>
      <c r="S3914" s="469" t="inlineStr">
        <is>
          <t xml:space="preserve"> text </t>
        </is>
      </c>
      <c r="T3914" s="426" t="inlineStr">
        <is>
          <t>Norway</t>
        </is>
      </c>
      <c r="U3914" s="465" t="inlineStr">
        <is>
          <t xml:space="preserve"> N wasted </t>
        </is>
      </c>
      <c r="V3914" s="465" t="n">
        <v>0.04</v>
      </c>
    </row>
    <row r="3915" ht="16" customHeight="1" thickBot="1">
      <c r="A3915" s="483" t="n"/>
      <c r="B3915" s="6" t="inlineStr">
        <is>
          <t>EF.OE-AT.AT</t>
        </is>
      </c>
      <c r="C3915" s="6" t="inlineStr">
        <is>
          <t>EF.OE-AT.AT-Emissions-N2</t>
        </is>
      </c>
      <c r="D3915" s="6" t="inlineStr">
        <is>
          <t>EF</t>
        </is>
      </c>
      <c r="E3915" s="6" t="inlineStr">
        <is>
          <t>OE</t>
        </is>
      </c>
      <c r="F3915" s="5">
        <f>VLOOKUP(E3915,'5.a Definitions'!E:F,2,FALSE)</f>
        <v/>
      </c>
      <c r="G3915" s="6" t="inlineStr">
        <is>
          <t>AT</t>
        </is>
      </c>
      <c r="H3915" s="6" t="inlineStr">
        <is>
          <t>AT</t>
        </is>
      </c>
      <c r="I3915" s="5">
        <f>VLOOKUP(H3915,'5.a Definitions'!E:F,2,FALSE)</f>
        <v/>
      </c>
      <c r="J3915" s="470" t="inlineStr">
        <is>
          <t xml:space="preserve"> Emissions </t>
        </is>
      </c>
      <c r="K3915" s="470" t="inlineStr">
        <is>
          <t xml:space="preserve"> other fuels emissions </t>
        </is>
      </c>
      <c r="L3915" s="470" t="inlineStr">
        <is>
          <t xml:space="preserve"> inert </t>
        </is>
      </c>
      <c r="M3915" s="470" t="inlineStr">
        <is>
          <t xml:space="preserve"> N2 </t>
        </is>
      </c>
      <c r="N3915" s="466" t="n">
        <v>0</v>
      </c>
      <c r="O3915" s="471" t="n">
        <v>0.2</v>
      </c>
      <c r="P3915" s="468" t="n">
        <v>1997</v>
      </c>
      <c r="Q3915" s="472" t="inlineStr">
        <is>
          <t>mass balance</t>
        </is>
      </c>
      <c r="R3915" s="469" t="inlineStr">
        <is>
          <t>ok</t>
        </is>
      </c>
      <c r="S3915" s="472" t="inlineStr">
        <is>
          <t xml:space="preserve"> text </t>
        </is>
      </c>
      <c r="T3915" s="426" t="inlineStr">
        <is>
          <t>Norway</t>
        </is>
      </c>
      <c r="U3915" s="470" t="inlineStr">
        <is>
          <t xml:space="preserve"> N wasted </t>
        </is>
      </c>
      <c r="V3915" s="470" t="n">
        <v>0.04</v>
      </c>
    </row>
    <row r="3916" ht="16" customHeight="1">
      <c r="A3916" s="487" t="inlineStr">
        <is>
          <t xml:space="preserve"> Materials and products </t>
        </is>
      </c>
      <c r="B3916" s="452" t="inlineStr">
        <is>
          <t>MP.FP-AG.SM</t>
        </is>
      </c>
      <c r="C3916" s="452" t="inlineStr">
        <is>
          <t>MP.FP-AG.SM-Seeds and planting material -Nmix</t>
        </is>
      </c>
      <c r="D3916" s="452" t="inlineStr">
        <is>
          <t>MP</t>
        </is>
      </c>
      <c r="E3916" s="452" t="inlineStr">
        <is>
          <t>FP</t>
        </is>
      </c>
      <c r="F3916" s="5">
        <f>VLOOKUP(E3916,'5.a Definitions'!E:F,2,FALSE)</f>
        <v/>
      </c>
      <c r="G3916" s="452" t="inlineStr">
        <is>
          <t>AG</t>
        </is>
      </c>
      <c r="H3916" s="452" t="inlineStr">
        <is>
          <t>SM</t>
        </is>
      </c>
      <c r="I3916" s="5">
        <f>VLOOKUP(H3916,'5.a Definitions'!E:F,2,FALSE)</f>
        <v/>
      </c>
      <c r="J3916" s="465" t="inlineStr">
        <is>
          <t xml:space="preserve"> Seeds and planting material  </t>
        </is>
      </c>
      <c r="K3916" s="465" t="inlineStr">
        <is>
          <t xml:space="preserve"> seeds and planting material </t>
        </is>
      </c>
      <c r="L3916" s="465" t="inlineStr">
        <is>
          <t xml:space="preserve"> reactive </t>
        </is>
      </c>
      <c r="M3916" s="465" t="inlineStr">
        <is>
          <t xml:space="preserve"> Nmix </t>
        </is>
      </c>
      <c r="N3916" s="466" t="n">
        <v>1.144259316363636</v>
      </c>
      <c r="O3916" s="467" t="n">
        <v>0.3192434483884769</v>
      </c>
      <c r="P3916" s="468" t="n">
        <v>1997</v>
      </c>
      <c r="Q3916" s="469" t="inlineStr">
        <is>
          <t>NIBIO Totalkalkylen</t>
        </is>
      </c>
      <c r="R3916" s="469" t="inlineStr">
        <is>
          <t>ok</t>
        </is>
      </c>
      <c r="S3916" s="469" t="inlineStr">
        <is>
          <t xml:space="preserve"> text </t>
        </is>
      </c>
      <c r="T3916" s="426" t="inlineStr">
        <is>
          <t>Norway</t>
        </is>
      </c>
      <c r="U3916" s="5" t="inlineStr">
        <is>
          <t>useful output</t>
        </is>
      </c>
      <c r="V3916" s="465" t="n">
        <v>0.04</v>
      </c>
    </row>
    <row r="3917" ht="16" customHeight="1">
      <c r="B3917" s="5" t="inlineStr">
        <is>
          <t>MP.FP-AG.MM</t>
        </is>
      </c>
      <c r="C3917" s="5" t="inlineStr">
        <is>
          <t>MP.FP-AG.MM-Farm animal feed-Nmix</t>
        </is>
      </c>
      <c r="D3917" s="5" t="inlineStr">
        <is>
          <t>MP</t>
        </is>
      </c>
      <c r="E3917" s="5" t="inlineStr">
        <is>
          <t>FP</t>
        </is>
      </c>
      <c r="F3917" s="5">
        <f>VLOOKUP(E3917,'5.a Definitions'!E:F,2,FALSE)</f>
        <v/>
      </c>
      <c r="G3917" s="5" t="inlineStr">
        <is>
          <t>AG</t>
        </is>
      </c>
      <c r="H3917" s="5" t="inlineStr">
        <is>
          <t>MM</t>
        </is>
      </c>
      <c r="I3917" s="5">
        <f>VLOOKUP(H3917,'5.a Definitions'!E:F,2,FALSE)</f>
        <v/>
      </c>
      <c r="J3917" s="465" t="inlineStr">
        <is>
          <t xml:space="preserve"> Farm animal feed </t>
        </is>
      </c>
      <c r="K3917" s="465" t="inlineStr">
        <is>
          <t xml:space="preserve"> farm animal feed </t>
        </is>
      </c>
      <c r="L3917" s="465" t="inlineStr">
        <is>
          <t xml:space="preserve"> reactive </t>
        </is>
      </c>
      <c r="M3917" s="465" t="inlineStr">
        <is>
          <t xml:space="preserve"> Nmix </t>
        </is>
      </c>
      <c r="N3917" s="466" t="n">
        <v>25.23804986718904</v>
      </c>
      <c r="O3917" s="467" t="n">
        <v>0.3692255232430043</v>
      </c>
      <c r="P3917" s="468" t="n">
        <v>1997</v>
      </c>
      <c r="Q3917" s="469" t="inlineStr">
        <is>
          <t>Totalkalkylen</t>
        </is>
      </c>
      <c r="R3917" s="469" t="inlineStr">
        <is>
          <t>ok</t>
        </is>
      </c>
      <c r="S3917" s="469" t="inlineStr">
        <is>
          <t xml:space="preserve"> text </t>
        </is>
      </c>
      <c r="T3917" s="426" t="inlineStr">
        <is>
          <t>Norway</t>
        </is>
      </c>
      <c r="U3917" s="5" t="inlineStr">
        <is>
          <t>useful output</t>
        </is>
      </c>
      <c r="V3917" s="465" t="n">
        <v>0.04</v>
      </c>
    </row>
    <row r="3918" ht="16" customHeight="1">
      <c r="B3918" s="5" t="inlineStr">
        <is>
          <t>MP.FP-PR.SO</t>
        </is>
      </c>
      <c r="C3918" s="5" t="inlineStr">
        <is>
          <t>MP.FP-PR.SO-Food industry waste-Nmix</t>
        </is>
      </c>
      <c r="D3918" s="5" t="inlineStr">
        <is>
          <t>MP</t>
        </is>
      </c>
      <c r="E3918" s="5" t="inlineStr">
        <is>
          <t>FP</t>
        </is>
      </c>
      <c r="F3918" s="5">
        <f>VLOOKUP(E3918,'5.a Definitions'!E:F,2,FALSE)</f>
        <v/>
      </c>
      <c r="G3918" s="5" t="inlineStr">
        <is>
          <t>PR</t>
        </is>
      </c>
      <c r="H3918" s="5" t="inlineStr">
        <is>
          <t>SO</t>
        </is>
      </c>
      <c r="I3918" s="5">
        <f>VLOOKUP(H3918,'5.a Definitions'!E:F,2,FALSE)</f>
        <v/>
      </c>
      <c r="J3918" s="465" t="inlineStr">
        <is>
          <t xml:space="preserve"> Food industry waste </t>
        </is>
      </c>
      <c r="K3918" s="465" t="inlineStr">
        <is>
          <t xml:space="preserve"> food industry waste </t>
        </is>
      </c>
      <c r="L3918" s="465" t="inlineStr">
        <is>
          <t xml:space="preserve"> reactive </t>
        </is>
      </c>
      <c r="M3918" s="465" t="inlineStr">
        <is>
          <t xml:space="preserve"> Nmix </t>
        </is>
      </c>
      <c r="N3918" s="466" t="n">
        <v>1.30338779527559</v>
      </c>
      <c r="O3918" s="467" t="n">
        <v>0.7943200706861917</v>
      </c>
      <c r="P3918" s="468" t="n">
        <v>1997</v>
      </c>
      <c r="Q3918" s="469" t="inlineStr">
        <is>
          <t>SSB</t>
        </is>
      </c>
      <c r="R3918" s="469" t="inlineStr">
        <is>
          <t>ok</t>
        </is>
      </c>
      <c r="S3918" s="469" t="inlineStr">
        <is>
          <t xml:space="preserve"> text </t>
        </is>
      </c>
      <c r="T3918" s="426" t="inlineStr">
        <is>
          <t>Norway</t>
        </is>
      </c>
      <c r="U3918" s="465" t="inlineStr">
        <is>
          <t xml:space="preserve"> N wasted </t>
        </is>
      </c>
      <c r="V3918" s="465" t="n">
        <v>0.04</v>
      </c>
    </row>
    <row r="3919" ht="16" customHeight="1">
      <c r="B3919" s="5" t="inlineStr">
        <is>
          <t>MP.FP-PR.WW</t>
        </is>
      </c>
      <c r="C3919" s="5" t="inlineStr">
        <is>
          <t>MP.FP-PR.WW-Food industry wastewater-Nmix</t>
        </is>
      </c>
      <c r="D3919" s="5" t="inlineStr">
        <is>
          <t>MP</t>
        </is>
      </c>
      <c r="E3919" s="5" t="inlineStr">
        <is>
          <t>FP</t>
        </is>
      </c>
      <c r="F3919" s="5">
        <f>VLOOKUP(E3919,'5.a Definitions'!E:F,2,FALSE)</f>
        <v/>
      </c>
      <c r="G3919" s="5" t="inlineStr">
        <is>
          <t>PR</t>
        </is>
      </c>
      <c r="H3919" s="5" t="inlineStr">
        <is>
          <t>WW</t>
        </is>
      </c>
      <c r="I3919" s="5">
        <f>VLOOKUP(H3919,'5.a Definitions'!E:F,2,FALSE)</f>
        <v/>
      </c>
      <c r="J3919" s="465" t="inlineStr">
        <is>
          <t xml:space="preserve"> Food industry wastewater </t>
        </is>
      </c>
      <c r="K3919" s="465" t="inlineStr">
        <is>
          <t xml:space="preserve"> food industry wastewater </t>
        </is>
      </c>
      <c r="L3919" s="465" t="inlineStr">
        <is>
          <t xml:space="preserve"> reactive </t>
        </is>
      </c>
      <c r="M3919" s="465" t="inlineStr">
        <is>
          <t xml:space="preserve"> Nmix </t>
        </is>
      </c>
      <c r="N3919" s="466" t="n">
        <v>0.042774</v>
      </c>
      <c r="O3919" s="467" t="n">
        <v>0.1453999430949388</v>
      </c>
      <c r="P3919" s="468" t="n">
        <v>1997</v>
      </c>
      <c r="Q3919" s="469" t="inlineStr">
        <is>
          <t>Miljødirektoratet</t>
        </is>
      </c>
      <c r="R3919" s="469" t="inlineStr">
        <is>
          <t>ok</t>
        </is>
      </c>
      <c r="S3919" s="469" t="inlineStr">
        <is>
          <t xml:space="preserve"> text </t>
        </is>
      </c>
      <c r="T3919" s="426" t="inlineStr">
        <is>
          <t>Norway</t>
        </is>
      </c>
      <c r="U3919" s="465" t="inlineStr">
        <is>
          <t xml:space="preserve"> N wasted </t>
        </is>
      </c>
      <c r="V3919" s="465" t="n">
        <v>0.04</v>
      </c>
    </row>
    <row r="3920" ht="16" customHeight="1">
      <c r="B3920" s="5" t="inlineStr">
        <is>
          <t>MP.FP-HS.HS</t>
        </is>
      </c>
      <c r="C3920" s="5" t="inlineStr">
        <is>
          <t>MP.FP-HS.HS-Food products-Nmix</t>
        </is>
      </c>
      <c r="D3920" s="5" t="inlineStr">
        <is>
          <t>MP</t>
        </is>
      </c>
      <c r="E3920" s="5" t="inlineStr">
        <is>
          <t>FP</t>
        </is>
      </c>
      <c r="F3920" s="5">
        <f>VLOOKUP(E3920,'5.a Definitions'!E:F,2,FALSE)</f>
        <v/>
      </c>
      <c r="G3920" s="5" t="inlineStr">
        <is>
          <t>HS</t>
        </is>
      </c>
      <c r="H3920" s="5" t="inlineStr">
        <is>
          <t>HS</t>
        </is>
      </c>
      <c r="I3920" s="5">
        <f>VLOOKUP(H3920,'5.a Definitions'!E:F,2,FALSE)</f>
        <v/>
      </c>
      <c r="J3920" s="465" t="inlineStr">
        <is>
          <t xml:space="preserve"> Food products </t>
        </is>
      </c>
      <c r="K3920" s="465" t="inlineStr">
        <is>
          <t xml:space="preserve"> food products </t>
        </is>
      </c>
      <c r="L3920" s="465" t="inlineStr">
        <is>
          <t xml:space="preserve"> reactive </t>
        </is>
      </c>
      <c r="M3920" s="465" t="inlineStr">
        <is>
          <t xml:space="preserve"> Nmix </t>
        </is>
      </c>
      <c r="N3920" s="466" t="n">
        <v>25.88405684284273</v>
      </c>
      <c r="O3920" s="467" t="n">
        <v>0.1825637131977368</v>
      </c>
      <c r="P3920" s="468" t="n">
        <v>1997</v>
      </c>
      <c r="Q3920" s="469" t="inlineStr">
        <is>
          <t>SSB</t>
        </is>
      </c>
      <c r="R3920" s="469" t="inlineStr">
        <is>
          <t>ok</t>
        </is>
      </c>
      <c r="S3920" s="469" t="inlineStr">
        <is>
          <t xml:space="preserve"> text </t>
        </is>
      </c>
      <c r="T3920" s="426" t="inlineStr">
        <is>
          <t>Norway</t>
        </is>
      </c>
      <c r="U3920" s="5" t="inlineStr">
        <is>
          <t>useful output</t>
        </is>
      </c>
      <c r="V3920" s="465" t="n">
        <v>0.04</v>
      </c>
    </row>
    <row r="3921" ht="16" customHeight="1">
      <c r="B3921" s="5" t="inlineStr">
        <is>
          <t>MP.FP-HY.SW</t>
        </is>
      </c>
      <c r="C3921" s="5" t="inlineStr">
        <is>
          <t>MP.FP-HY.SW-Untreated wastewater-Nmix</t>
        </is>
      </c>
      <c r="D3921" s="5" t="inlineStr">
        <is>
          <t>MP</t>
        </is>
      </c>
      <c r="E3921" s="5" t="inlineStr">
        <is>
          <t>FP</t>
        </is>
      </c>
      <c r="F3921" s="5">
        <f>VLOOKUP(E3921,'5.a Definitions'!E:F,2,FALSE)</f>
        <v/>
      </c>
      <c r="G3921" s="5" t="inlineStr">
        <is>
          <t>HY</t>
        </is>
      </c>
      <c r="H3921" s="5" t="inlineStr">
        <is>
          <t>SW</t>
        </is>
      </c>
      <c r="I3921" s="5">
        <f>VLOOKUP(H3921,'5.a Definitions'!E:F,2,FALSE)</f>
        <v/>
      </c>
      <c r="J3921" s="465" t="inlineStr">
        <is>
          <t xml:space="preserve"> Untreated wastewater </t>
        </is>
      </c>
      <c r="K3921" s="465" t="inlineStr">
        <is>
          <t xml:space="preserve"> food industry untreated wastewater </t>
        </is>
      </c>
      <c r="L3921" s="465" t="inlineStr">
        <is>
          <t xml:space="preserve"> reactive </t>
        </is>
      </c>
      <c r="M3921" s="465" t="inlineStr">
        <is>
          <t xml:space="preserve"> Nmix </t>
        </is>
      </c>
      <c r="N3921" s="466" t="n">
        <v>0.377055</v>
      </c>
      <c r="O3921" s="467" t="n">
        <v>0.2943001329163627</v>
      </c>
      <c r="P3921" s="468" t="n">
        <v>1997</v>
      </c>
      <c r="Q3921" s="469" t="inlineStr">
        <is>
          <t>Miljødirektoratet</t>
        </is>
      </c>
      <c r="R3921" s="469" t="inlineStr">
        <is>
          <t>ok</t>
        </is>
      </c>
      <c r="S3921" s="469" t="inlineStr">
        <is>
          <t xml:space="preserve"> text </t>
        </is>
      </c>
      <c r="T3921" s="426" t="inlineStr">
        <is>
          <t>Norway</t>
        </is>
      </c>
      <c r="U3921" s="465" t="inlineStr">
        <is>
          <t xml:space="preserve"> N wasted </t>
        </is>
      </c>
      <c r="V3921" s="465" t="n">
        <v>0.04</v>
      </c>
    </row>
    <row r="3922" ht="16" customHeight="1">
      <c r="B3922" s="5" t="inlineStr">
        <is>
          <t>MP.FP-HY.AC</t>
        </is>
      </c>
      <c r="C3922" s="5" t="inlineStr">
        <is>
          <t>MP.FP-HY.AC-Feed to freshwater aquaculture-Nmix</t>
        </is>
      </c>
      <c r="D3922" s="5" t="inlineStr">
        <is>
          <t>MP</t>
        </is>
      </c>
      <c r="E3922" s="5" t="inlineStr">
        <is>
          <t>FP</t>
        </is>
      </c>
      <c r="F3922" s="5">
        <f>VLOOKUP(E3922,'5.a Definitions'!E:F,2,FALSE)</f>
        <v/>
      </c>
      <c r="G3922" s="5" t="inlineStr">
        <is>
          <t>HY</t>
        </is>
      </c>
      <c r="H3922" s="5" t="inlineStr">
        <is>
          <t>AC</t>
        </is>
      </c>
      <c r="I3922" s="5">
        <f>VLOOKUP(H3922,'5.a Definitions'!E:F,2,FALSE)</f>
        <v/>
      </c>
      <c r="J3922" s="465" t="inlineStr">
        <is>
          <t xml:space="preserve"> Feed to freshwater aquaculture </t>
        </is>
      </c>
      <c r="K3922" s="465" t="inlineStr">
        <is>
          <t xml:space="preserve"> feed to freshwater aquaculture </t>
        </is>
      </c>
      <c r="L3922" s="465" t="inlineStr">
        <is>
          <t xml:space="preserve"> reactive </t>
        </is>
      </c>
      <c r="M3922" s="465" t="inlineStr">
        <is>
          <t xml:space="preserve"> Nmix </t>
        </is>
      </c>
      <c r="N3922" s="466" t="n">
        <v>0</v>
      </c>
      <c r="O3922" s="467" t="n">
        <v>0.2</v>
      </c>
      <c r="P3922" s="468" t="n">
        <v>1997</v>
      </c>
      <c r="Q3922" s="469" t="inlineStr">
        <is>
          <t>no production</t>
        </is>
      </c>
      <c r="R3922" s="469" t="inlineStr">
        <is>
          <t>ok</t>
        </is>
      </c>
      <c r="S3922" s="469" t="inlineStr">
        <is>
          <t xml:space="preserve"> text </t>
        </is>
      </c>
      <c r="T3922" s="426" t="inlineStr">
        <is>
          <t>Norway</t>
        </is>
      </c>
      <c r="U3922" s="5" t="inlineStr">
        <is>
          <t>useful output</t>
        </is>
      </c>
      <c r="V3922" s="465" t="n">
        <v>0.04</v>
      </c>
    </row>
    <row r="3923" ht="16" customHeight="1">
      <c r="B3923" s="5" t="inlineStr">
        <is>
          <t>MP.FP-HY.AC</t>
        </is>
      </c>
      <c r="C3923" s="5" t="inlineStr">
        <is>
          <t>MP.FP-HY.AC-Feed to coastal aquaculture-Nmix</t>
        </is>
      </c>
      <c r="D3923" s="5" t="inlineStr">
        <is>
          <t>MP</t>
        </is>
      </c>
      <c r="E3923" s="5" t="inlineStr">
        <is>
          <t>FP</t>
        </is>
      </c>
      <c r="F3923" s="5">
        <f>VLOOKUP(E3923,'5.a Definitions'!E:F,2,FALSE)</f>
        <v/>
      </c>
      <c r="G3923" s="5" t="inlineStr">
        <is>
          <t>HY</t>
        </is>
      </c>
      <c r="H3923" s="5" t="inlineStr">
        <is>
          <t>AC</t>
        </is>
      </c>
      <c r="I3923" s="5">
        <f>VLOOKUP(H3923,'5.a Definitions'!E:F,2,FALSE)</f>
        <v/>
      </c>
      <c r="J3923" s="465" t="inlineStr">
        <is>
          <t xml:space="preserve"> Feed to coastal aquaculture </t>
        </is>
      </c>
      <c r="K3923" s="465" t="inlineStr">
        <is>
          <t xml:space="preserve"> feed to coastal aquaculture </t>
        </is>
      </c>
      <c r="L3923" s="465" t="inlineStr">
        <is>
          <t xml:space="preserve"> reactive </t>
        </is>
      </c>
      <c r="M3923" s="465" t="inlineStr">
        <is>
          <t xml:space="preserve"> Nmix </t>
        </is>
      </c>
      <c r="N3923" s="466" t="n">
        <v>12.47961104609718</v>
      </c>
      <c r="O3923" s="467" t="n">
        <v>0.2904995715435594</v>
      </c>
      <c r="P3923" s="468" t="n">
        <v>1997</v>
      </c>
      <c r="Q3923" s="469" t="inlineStr">
        <is>
          <t>Fiskeridirektoratet</t>
        </is>
      </c>
      <c r="R3923" s="469" t="inlineStr">
        <is>
          <t>ok</t>
        </is>
      </c>
      <c r="S3923" s="469" t="inlineStr">
        <is>
          <t xml:space="preserve"> text </t>
        </is>
      </c>
      <c r="T3923" s="426" t="inlineStr">
        <is>
          <t>Norway</t>
        </is>
      </c>
      <c r="U3923" s="5" t="inlineStr">
        <is>
          <t>useful output</t>
        </is>
      </c>
      <c r="V3923" s="465" t="n">
        <v>0.04</v>
      </c>
    </row>
    <row r="3924" ht="16" customHeight="1">
      <c r="B3924" s="5" t="inlineStr">
        <is>
          <t>MP.FP-RW.RW</t>
        </is>
      </c>
      <c r="C3924" s="5" t="inlineStr">
        <is>
          <t>MP.FP-RW.RW-Food export-Nmix</t>
        </is>
      </c>
      <c r="D3924" s="5" t="inlineStr">
        <is>
          <t>MP</t>
        </is>
      </c>
      <c r="E3924" s="5" t="inlineStr">
        <is>
          <t>FP</t>
        </is>
      </c>
      <c r="F3924" s="5">
        <f>VLOOKUP(E3924,'5.a Definitions'!E:F,2,FALSE)</f>
        <v/>
      </c>
      <c r="G3924" s="5" t="inlineStr">
        <is>
          <t>RW</t>
        </is>
      </c>
      <c r="H3924" s="5" t="inlineStr">
        <is>
          <t>RW</t>
        </is>
      </c>
      <c r="I3924" s="5">
        <f>VLOOKUP(H3924,'5.a Definitions'!E:F,2,FALSE)</f>
        <v/>
      </c>
      <c r="J3924" s="465" t="inlineStr">
        <is>
          <t xml:space="preserve"> Food export </t>
        </is>
      </c>
      <c r="K3924" s="465" t="inlineStr">
        <is>
          <t xml:space="preserve"> food export </t>
        </is>
      </c>
      <c r="L3924" s="465" t="inlineStr">
        <is>
          <t xml:space="preserve"> reactive </t>
        </is>
      </c>
      <c r="M3924" s="465" t="inlineStr">
        <is>
          <t xml:space="preserve"> Nmix </t>
        </is>
      </c>
      <c r="N3924" s="466" t="n">
        <v>48.90388766899999</v>
      </c>
      <c r="O3924" s="467" t="n">
        <v>0.2056249960378828</v>
      </c>
      <c r="P3924" s="468" t="n">
        <v>1997</v>
      </c>
      <c r="Q3924" s="469" t="inlineStr">
        <is>
          <t>SSB tab 08801</t>
        </is>
      </c>
      <c r="R3924" s="469" t="inlineStr">
        <is>
          <t>ok</t>
        </is>
      </c>
      <c r="S3924" s="469" t="inlineStr">
        <is>
          <t xml:space="preserve"> text </t>
        </is>
      </c>
      <c r="T3924" s="426" t="inlineStr">
        <is>
          <t>Norway</t>
        </is>
      </c>
      <c r="U3924" s="5" t="inlineStr">
        <is>
          <t>useful output</t>
        </is>
      </c>
      <c r="V3924" s="465" t="n">
        <v>0.04</v>
      </c>
    </row>
    <row r="3925" ht="16" customHeight="1">
      <c r="B3925" s="475" t="inlineStr">
        <is>
          <t>MP.FP-RW.RW</t>
        </is>
      </c>
      <c r="C3925" s="475" t="inlineStr">
        <is>
          <t>MP.FP-RW.RW-Feed export-Nmix</t>
        </is>
      </c>
      <c r="D3925" s="475" t="inlineStr">
        <is>
          <t>MP</t>
        </is>
      </c>
      <c r="E3925" s="475" t="inlineStr">
        <is>
          <t>FP</t>
        </is>
      </c>
      <c r="F3925" s="5">
        <f>VLOOKUP(E3925,'5.a Definitions'!E:F,2,FALSE)</f>
        <v/>
      </c>
      <c r="G3925" s="475" t="inlineStr">
        <is>
          <t>RW</t>
        </is>
      </c>
      <c r="H3925" s="475" t="inlineStr">
        <is>
          <t>RW</t>
        </is>
      </c>
      <c r="I3925" s="5">
        <f>VLOOKUP(H3925,'5.a Definitions'!E:F,2,FALSE)</f>
        <v/>
      </c>
      <c r="J3925" s="465" t="inlineStr">
        <is>
          <t>Feed export</t>
        </is>
      </c>
      <c r="K3925" s="465" t="inlineStr">
        <is>
          <t>feed export</t>
        </is>
      </c>
      <c r="L3925" s="465" t="inlineStr">
        <is>
          <t>reactive</t>
        </is>
      </c>
      <c r="M3925" s="465" t="inlineStr">
        <is>
          <t>Nmix</t>
        </is>
      </c>
      <c r="N3925" s="466" t="n">
        <v>11.481804613</v>
      </c>
      <c r="O3925" s="467" t="n">
        <v>0.1340020689151547</v>
      </c>
      <c r="P3925" s="468" t="n">
        <v>1997</v>
      </c>
      <c r="Q3925" s="469" t="inlineStr">
        <is>
          <t>SSB tab 08801</t>
        </is>
      </c>
      <c r="R3925" s="469" t="inlineStr">
        <is>
          <t>ok</t>
        </is>
      </c>
      <c r="S3925" s="469" t="inlineStr">
        <is>
          <t>text</t>
        </is>
      </c>
      <c r="T3925" s="476" t="inlineStr">
        <is>
          <t>Norway</t>
        </is>
      </c>
      <c r="U3925" s="5" t="inlineStr">
        <is>
          <t>useful output</t>
        </is>
      </c>
      <c r="V3925" s="465">
        <f>(O3732*N3732)^2</f>
        <v/>
      </c>
    </row>
    <row r="3926" ht="16" customHeight="1">
      <c r="B3926" s="5" t="inlineStr">
        <is>
          <t>MP.OP-AG.SM</t>
        </is>
      </c>
      <c r="C3926" s="5" t="inlineStr">
        <is>
          <t>MP.OP-AG.SM-Mineral fertilizer-Nmix</t>
        </is>
      </c>
      <c r="D3926" s="5" t="inlineStr">
        <is>
          <t>MP</t>
        </is>
      </c>
      <c r="E3926" s="5" t="inlineStr">
        <is>
          <t>OP</t>
        </is>
      </c>
      <c r="F3926" s="5">
        <f>VLOOKUP(E3926,'5.a Definitions'!E:F,2,FALSE)</f>
        <v/>
      </c>
      <c r="G3926" s="5" t="inlineStr">
        <is>
          <t>AG</t>
        </is>
      </c>
      <c r="H3926" s="5" t="inlineStr">
        <is>
          <t>SM</t>
        </is>
      </c>
      <c r="I3926" s="5">
        <f>VLOOKUP(H3926,'5.a Definitions'!E:F,2,FALSE)</f>
        <v/>
      </c>
      <c r="J3926" s="465" t="inlineStr">
        <is>
          <t xml:space="preserve"> Mineral fertilizer </t>
        </is>
      </c>
      <c r="K3926" s="465" t="inlineStr">
        <is>
          <t xml:space="preserve"> mineral fertilizer to agriculture </t>
        </is>
      </c>
      <c r="L3926" s="465" t="inlineStr">
        <is>
          <t xml:space="preserve"> reactive </t>
        </is>
      </c>
      <c r="M3926" s="465" t="inlineStr">
        <is>
          <t xml:space="preserve"> Nmix </t>
        </is>
      </c>
      <c r="N3926" s="466" t="n">
        <v>105</v>
      </c>
      <c r="O3926" s="467" t="n">
        <v>0.317842722696172</v>
      </c>
      <c r="P3926" s="468" t="n">
        <v>1997</v>
      </c>
      <c r="Q3926" s="469" t="inlineStr">
        <is>
          <t>FAOSTAT Fertilizer by nutrient (Agricultural Use - Import)</t>
        </is>
      </c>
      <c r="R3926" s="469" t="inlineStr">
        <is>
          <t>ok</t>
        </is>
      </c>
      <c r="S3926" s="469" t="inlineStr">
        <is>
          <t xml:space="preserve"> text </t>
        </is>
      </c>
      <c r="T3926" s="426" t="inlineStr">
        <is>
          <t>Norway</t>
        </is>
      </c>
      <c r="U3926" s="5" t="inlineStr">
        <is>
          <t>useful output</t>
        </is>
      </c>
      <c r="V3926" s="465" t="n">
        <v>0.04</v>
      </c>
    </row>
    <row r="3927" ht="16" customHeight="1">
      <c r="B3927" s="475" t="inlineStr">
        <is>
          <t>MP.OP-EF.IC</t>
        </is>
      </c>
      <c r="C3927" s="475" t="inlineStr">
        <is>
          <t>MP.OP-EF.IC-Industrial waste fuels-Nmix</t>
        </is>
      </c>
      <c r="D3927" s="475" t="inlineStr">
        <is>
          <t>MP</t>
        </is>
      </c>
      <c r="E3927" s="475" t="inlineStr">
        <is>
          <t>OP</t>
        </is>
      </c>
      <c r="F3927" s="5">
        <f>VLOOKUP(E3927,'5.a Definitions'!E:F,2,FALSE)</f>
        <v/>
      </c>
      <c r="G3927" s="475" t="inlineStr">
        <is>
          <t>EF</t>
        </is>
      </c>
      <c r="H3927" s="475" t="inlineStr">
        <is>
          <t>IC</t>
        </is>
      </c>
      <c r="I3927" s="5">
        <f>VLOOKUP(H3927,'5.a Definitions'!E:F,2,FALSE)</f>
        <v/>
      </c>
      <c r="J3927" s="465" t="inlineStr">
        <is>
          <t>Industrial waste fuel</t>
        </is>
      </c>
      <c r="K3927" s="465" t="inlineStr">
        <is>
          <t>industrial waste fuel</t>
        </is>
      </c>
      <c r="L3927" s="465" t="inlineStr">
        <is>
          <t>reactive</t>
        </is>
      </c>
      <c r="M3927" s="465" t="inlineStr">
        <is>
          <t>Nmix</t>
        </is>
      </c>
      <c r="N3927" s="466" t="n">
        <v>4.520442108647186</v>
      </c>
      <c r="O3927" s="467" t="n">
        <v>0.5217415704268999</v>
      </c>
      <c r="P3927" s="468" t="n">
        <v>1997</v>
      </c>
      <c r="Q3927" s="469" t="inlineStr">
        <is>
          <t>SSB</t>
        </is>
      </c>
      <c r="R3927" s="469" t="inlineStr">
        <is>
          <t>ok</t>
        </is>
      </c>
      <c r="S3927" s="469" t="inlineStr">
        <is>
          <t>text</t>
        </is>
      </c>
      <c r="T3927" s="476" t="inlineStr">
        <is>
          <t>Norway</t>
        </is>
      </c>
      <c r="U3927" s="5" t="inlineStr">
        <is>
          <t>useful output</t>
        </is>
      </c>
      <c r="V3927" s="465">
        <f>(O3761*N3761)^2</f>
        <v/>
      </c>
    </row>
    <row r="3928" ht="16" customHeight="1">
      <c r="B3928" s="5" t="inlineStr">
        <is>
          <t>MP.OP-PR.SO</t>
        </is>
      </c>
      <c r="C3928" s="5" t="inlineStr">
        <is>
          <t>MP.OP-PR.SO-Other industry waste-Nmix</t>
        </is>
      </c>
      <c r="D3928" s="5" t="inlineStr">
        <is>
          <t>MP</t>
        </is>
      </c>
      <c r="E3928" s="5" t="inlineStr">
        <is>
          <t>OP</t>
        </is>
      </c>
      <c r="F3928" s="5">
        <f>VLOOKUP(E3928,'5.a Definitions'!E:F,2,FALSE)</f>
        <v/>
      </c>
      <c r="G3928" s="5" t="inlineStr">
        <is>
          <t>PR</t>
        </is>
      </c>
      <c r="H3928" s="5" t="inlineStr">
        <is>
          <t>SO</t>
        </is>
      </c>
      <c r="I3928" s="5">
        <f>VLOOKUP(H3928,'5.a Definitions'!E:F,2,FALSE)</f>
        <v/>
      </c>
      <c r="J3928" s="465" t="inlineStr">
        <is>
          <t xml:space="preserve"> Other industry waste </t>
        </is>
      </c>
      <c r="K3928" s="465" t="inlineStr">
        <is>
          <t xml:space="preserve"> other industry waste </t>
        </is>
      </c>
      <c r="L3928" s="465" t="inlineStr">
        <is>
          <t xml:space="preserve"> reactive </t>
        </is>
      </c>
      <c r="M3928" s="465" t="inlineStr">
        <is>
          <t xml:space="preserve"> Nmix </t>
        </is>
      </c>
      <c r="N3928" s="466" t="n">
        <v>6.4185</v>
      </c>
      <c r="O3928" s="467" t="n">
        <v>0.4948666649295152</v>
      </c>
      <c r="P3928" s="468" t="n">
        <v>1997</v>
      </c>
      <c r="Q3928" s="469" t="inlineStr">
        <is>
          <t>SSB</t>
        </is>
      </c>
      <c r="R3928" s="469" t="inlineStr">
        <is>
          <t>ok</t>
        </is>
      </c>
      <c r="S3928" s="469" t="inlineStr">
        <is>
          <t xml:space="preserve"> text </t>
        </is>
      </c>
      <c r="T3928" s="426" t="inlineStr">
        <is>
          <t>Norway</t>
        </is>
      </c>
      <c r="U3928" s="465" t="inlineStr">
        <is>
          <t xml:space="preserve"> N wasted </t>
        </is>
      </c>
      <c r="V3928" s="465" t="n">
        <v>0.04</v>
      </c>
    </row>
    <row r="3929" ht="16" customHeight="1">
      <c r="B3929" s="5" t="inlineStr">
        <is>
          <t>MP.OP-PR.WW</t>
        </is>
      </c>
      <c r="C3929" s="5" t="inlineStr">
        <is>
          <t>MP.OP-PR.WW-Other industry wastewater-Nmix</t>
        </is>
      </c>
      <c r="D3929" s="5" t="inlineStr">
        <is>
          <t>MP</t>
        </is>
      </c>
      <c r="E3929" s="5" t="inlineStr">
        <is>
          <t>OP</t>
        </is>
      </c>
      <c r="F3929" s="5">
        <f>VLOOKUP(E3929,'5.a Definitions'!E:F,2,FALSE)</f>
        <v/>
      </c>
      <c r="G3929" s="5" t="inlineStr">
        <is>
          <t>PR</t>
        </is>
      </c>
      <c r="H3929" s="5" t="inlineStr">
        <is>
          <t>WW</t>
        </is>
      </c>
      <c r="I3929" s="5">
        <f>VLOOKUP(H3929,'5.a Definitions'!E:F,2,FALSE)</f>
        <v/>
      </c>
      <c r="J3929" s="465" t="inlineStr">
        <is>
          <t xml:space="preserve"> Other industry wastewater </t>
        </is>
      </c>
      <c r="K3929" s="465" t="inlineStr">
        <is>
          <t xml:space="preserve"> other industry wastewater </t>
        </is>
      </c>
      <c r="L3929" s="465" t="inlineStr">
        <is>
          <t xml:space="preserve"> reactive </t>
        </is>
      </c>
      <c r="M3929" s="465" t="inlineStr">
        <is>
          <t xml:space="preserve"> Nmix </t>
        </is>
      </c>
      <c r="N3929" s="466" t="n">
        <v>0.033937</v>
      </c>
      <c r="O3929" s="467" t="n">
        <v>0.205260336036679</v>
      </c>
      <c r="P3929" s="468" t="n">
        <v>1997</v>
      </c>
      <c r="Q3929" s="469" t="inlineStr">
        <is>
          <t>Miljødirektoratet</t>
        </is>
      </c>
      <c r="R3929" s="469" t="inlineStr">
        <is>
          <t>ok</t>
        </is>
      </c>
      <c r="S3929" s="469" t="inlineStr">
        <is>
          <t xml:space="preserve"> text </t>
        </is>
      </c>
      <c r="T3929" s="426" t="inlineStr">
        <is>
          <t>Norway</t>
        </is>
      </c>
      <c r="U3929" s="465" t="inlineStr">
        <is>
          <t xml:space="preserve"> N wasted </t>
        </is>
      </c>
      <c r="V3929" s="465" t="n">
        <v>0.04</v>
      </c>
    </row>
    <row r="3930" ht="16" customHeight="1">
      <c r="B3930" s="5" t="inlineStr">
        <is>
          <t>MP.OP-HS.HS</t>
        </is>
      </c>
      <c r="C3930" s="5" t="inlineStr">
        <is>
          <t>MP.OP-HS.HS-Mineral fertilizer-Nmix</t>
        </is>
      </c>
      <c r="D3930" s="5" t="inlineStr">
        <is>
          <t>MP</t>
        </is>
      </c>
      <c r="E3930" s="5" t="inlineStr">
        <is>
          <t>OP</t>
        </is>
      </c>
      <c r="F3930" s="5">
        <f>VLOOKUP(E3930,'5.a Definitions'!E:F,2,FALSE)</f>
        <v/>
      </c>
      <c r="G3930" s="5" t="inlineStr">
        <is>
          <t>HS</t>
        </is>
      </c>
      <c r="H3930" s="5" t="inlineStr">
        <is>
          <t>HS</t>
        </is>
      </c>
      <c r="I3930" s="5">
        <f>VLOOKUP(H3930,'5.a Definitions'!E:F,2,FALSE)</f>
        <v/>
      </c>
      <c r="J3930" s="465" t="inlineStr">
        <is>
          <t xml:space="preserve"> Mineral fertilizer </t>
        </is>
      </c>
      <c r="K3930" s="465" t="inlineStr">
        <is>
          <t xml:space="preserve"> mineral fertilizer to settlements </t>
        </is>
      </c>
      <c r="L3930" s="465" t="inlineStr">
        <is>
          <t xml:space="preserve"> reactive </t>
        </is>
      </c>
      <c r="M3930" s="465" t="inlineStr">
        <is>
          <t xml:space="preserve"> Nmix </t>
        </is>
      </c>
      <c r="N3930" s="466" t="n">
        <v>2.285714285714286</v>
      </c>
      <c r="O3930" s="467" t="n">
        <v>0.576501852739607</v>
      </c>
      <c r="P3930" s="468" t="n">
        <v>1997</v>
      </c>
      <c r="Q3930" s="469" t="inlineStr">
        <is>
          <t>FAOSTAT Fertilizer by nutrient</t>
        </is>
      </c>
      <c r="R3930" s="469" t="inlineStr">
        <is>
          <t>ok</t>
        </is>
      </c>
      <c r="S3930" s="469" t="inlineStr">
        <is>
          <t xml:space="preserve"> text </t>
        </is>
      </c>
      <c r="T3930" s="426" t="inlineStr">
        <is>
          <t>Norway</t>
        </is>
      </c>
      <c r="U3930" s="5" t="inlineStr">
        <is>
          <t>useful output</t>
        </is>
      </c>
      <c r="V3930" s="465" t="n">
        <v>0.04</v>
      </c>
    </row>
    <row r="3931" ht="16" customHeight="1">
      <c r="B3931" s="5" t="inlineStr">
        <is>
          <t>MP.OP-HS.HS</t>
        </is>
      </c>
      <c r="C3931" s="5" t="inlineStr">
        <is>
          <t>MP.OP-HS.HS-Consumer goods-Nmix</t>
        </is>
      </c>
      <c r="D3931" s="5" t="inlineStr">
        <is>
          <t>MP</t>
        </is>
      </c>
      <c r="E3931" s="5" t="inlineStr">
        <is>
          <t>OP</t>
        </is>
      </c>
      <c r="F3931" s="5">
        <f>VLOOKUP(E3931,'5.a Definitions'!E:F,2,FALSE)</f>
        <v/>
      </c>
      <c r="G3931" s="5" t="inlineStr">
        <is>
          <t>HS</t>
        </is>
      </c>
      <c r="H3931" s="5" t="inlineStr">
        <is>
          <t>HS</t>
        </is>
      </c>
      <c r="I3931" s="5">
        <f>VLOOKUP(H3931,'5.a Definitions'!E:F,2,FALSE)</f>
        <v/>
      </c>
      <c r="J3931" s="465" t="inlineStr">
        <is>
          <t xml:space="preserve"> Consumer goods </t>
        </is>
      </c>
      <c r="K3931" s="465" t="inlineStr">
        <is>
          <t xml:space="preserve"> consumer goods </t>
        </is>
      </c>
      <c r="L3931" s="465" t="inlineStr">
        <is>
          <t xml:space="preserve"> reactive </t>
        </is>
      </c>
      <c r="M3931" s="465" t="inlineStr">
        <is>
          <t xml:space="preserve"> Nmix </t>
        </is>
      </c>
      <c r="N3931" s="466" t="n">
        <v>8.198572265784534</v>
      </c>
      <c r="O3931" s="467" t="n">
        <v>0.574200592733684</v>
      </c>
      <c r="P3931" s="468" t="n">
        <v>1997</v>
      </c>
      <c r="Q3931" s="469" t="inlineStr">
        <is>
          <t>Massebalanse (Inflows - Outflows)</t>
        </is>
      </c>
      <c r="R3931" s="469" t="inlineStr">
        <is>
          <t>ok</t>
        </is>
      </c>
      <c r="S3931" s="469" t="inlineStr">
        <is>
          <t xml:space="preserve"> text </t>
        </is>
      </c>
      <c r="T3931" s="426" t="inlineStr">
        <is>
          <t>Norway</t>
        </is>
      </c>
      <c r="U3931" s="5" t="inlineStr">
        <is>
          <t>useful output</t>
        </is>
      </c>
      <c r="V3931" s="465" t="n">
        <v>0.04</v>
      </c>
    </row>
    <row r="3932" ht="16" customHeight="1">
      <c r="B3932" s="5" t="inlineStr">
        <is>
          <t>MP.OP-AT.AT</t>
        </is>
      </c>
      <c r="C3932" s="5" t="inlineStr">
        <is>
          <t>MP.OP-AT.AT-Emissions-NH3</t>
        </is>
      </c>
      <c r="D3932" s="5" t="inlineStr">
        <is>
          <t>MP</t>
        </is>
      </c>
      <c r="E3932" s="5" t="inlineStr">
        <is>
          <t>OP</t>
        </is>
      </c>
      <c r="F3932" s="5">
        <f>VLOOKUP(E3932,'5.a Definitions'!E:F,2,FALSE)</f>
        <v/>
      </c>
      <c r="G3932" s="5" t="inlineStr">
        <is>
          <t>AT</t>
        </is>
      </c>
      <c r="H3932" s="5" t="inlineStr">
        <is>
          <t>AT</t>
        </is>
      </c>
      <c r="I3932" s="5">
        <f>VLOOKUP(H3932,'5.a Definitions'!E:F,2,FALSE)</f>
        <v/>
      </c>
      <c r="J3932" s="465" t="inlineStr">
        <is>
          <t xml:space="preserve"> Emissions </t>
        </is>
      </c>
      <c r="K3932" s="465" t="inlineStr">
        <is>
          <t xml:space="preserve"> process emissions </t>
        </is>
      </c>
      <c r="L3932" s="465" t="inlineStr">
        <is>
          <t xml:space="preserve"> reactive </t>
        </is>
      </c>
      <c r="M3932" s="465" t="inlineStr">
        <is>
          <t xml:space="preserve"> NH3 </t>
        </is>
      </c>
      <c r="N3932" s="466" t="n">
        <v>0.406439619075</v>
      </c>
      <c r="O3932" s="467" t="n">
        <v>0.2505845220388441</v>
      </c>
      <c r="P3932" s="468" t="n">
        <v>1997</v>
      </c>
      <c r="Q3932" s="469" t="inlineStr">
        <is>
          <t>CRLTAP Inventory Submissions</t>
        </is>
      </c>
      <c r="R3932" s="469" t="inlineStr">
        <is>
          <t>ok</t>
        </is>
      </c>
      <c r="S3932" s="469" t="inlineStr">
        <is>
          <t xml:space="preserve"> text </t>
        </is>
      </c>
      <c r="T3932" s="426" t="inlineStr">
        <is>
          <t>Norway</t>
        </is>
      </c>
      <c r="U3932" s="465" t="inlineStr">
        <is>
          <t xml:space="preserve"> N wasted </t>
        </is>
      </c>
      <c r="V3932" s="465" t="n">
        <v>0.04</v>
      </c>
    </row>
    <row r="3933" ht="16" customHeight="1">
      <c r="B3933" s="5" t="inlineStr">
        <is>
          <t>MP.OP-AT.AT</t>
        </is>
      </c>
      <c r="C3933" s="5" t="inlineStr">
        <is>
          <t>MP.OP-AT.AT-Emissions-NOx</t>
        </is>
      </c>
      <c r="D3933" s="5" t="inlineStr">
        <is>
          <t>MP</t>
        </is>
      </c>
      <c r="E3933" s="5" t="inlineStr">
        <is>
          <t>OP</t>
        </is>
      </c>
      <c r="F3933" s="5">
        <f>VLOOKUP(E3933,'5.a Definitions'!E:F,2,FALSE)</f>
        <v/>
      </c>
      <c r="G3933" s="5" t="inlineStr">
        <is>
          <t>AT</t>
        </is>
      </c>
      <c r="H3933" s="5" t="inlineStr">
        <is>
          <t>AT</t>
        </is>
      </c>
      <c r="I3933" s="5">
        <f>VLOOKUP(H3933,'5.a Definitions'!E:F,2,FALSE)</f>
        <v/>
      </c>
      <c r="J3933" s="465" t="inlineStr">
        <is>
          <t xml:space="preserve"> Emissions </t>
        </is>
      </c>
      <c r="K3933" s="465" t="inlineStr">
        <is>
          <t xml:space="preserve"> process emissions </t>
        </is>
      </c>
      <c r="L3933" s="465" t="inlineStr">
        <is>
          <t xml:space="preserve"> reactive </t>
        </is>
      </c>
      <c r="M3933" s="465" t="inlineStr">
        <is>
          <t xml:space="preserve"> NOx </t>
        </is>
      </c>
      <c r="N3933" s="466" t="n">
        <v>4.2672045192038</v>
      </c>
      <c r="O3933" s="467" t="n">
        <v>0.1606145457154284</v>
      </c>
      <c r="P3933" s="468" t="n">
        <v>1997</v>
      </c>
      <c r="Q3933" s="469" t="inlineStr">
        <is>
          <t>CRLTAP Inventory Submissions</t>
        </is>
      </c>
      <c r="R3933" s="469" t="inlineStr">
        <is>
          <t>ok</t>
        </is>
      </c>
      <c r="S3933" s="469" t="inlineStr">
        <is>
          <t xml:space="preserve"> text </t>
        </is>
      </c>
      <c r="T3933" s="426" t="inlineStr">
        <is>
          <t>Norway</t>
        </is>
      </c>
      <c r="U3933" s="465" t="inlineStr">
        <is>
          <t xml:space="preserve"> N wasted </t>
        </is>
      </c>
      <c r="V3933" s="465" t="n">
        <v>0.04</v>
      </c>
    </row>
    <row r="3934" ht="16" customHeight="1">
      <c r="B3934" s="5" t="inlineStr">
        <is>
          <t>MP.OP-AT.AT</t>
        </is>
      </c>
      <c r="C3934" s="5" t="inlineStr">
        <is>
          <t>MP.OP-AT.AT-Emissions-N2O</t>
        </is>
      </c>
      <c r="D3934" s="5" t="inlineStr">
        <is>
          <t>MP</t>
        </is>
      </c>
      <c r="E3934" s="5" t="inlineStr">
        <is>
          <t>OP</t>
        </is>
      </c>
      <c r="F3934" s="5">
        <f>VLOOKUP(E3934,'5.a Definitions'!E:F,2,FALSE)</f>
        <v/>
      </c>
      <c r="G3934" s="5" t="inlineStr">
        <is>
          <t>AT</t>
        </is>
      </c>
      <c r="H3934" s="5" t="inlineStr">
        <is>
          <t>AT</t>
        </is>
      </c>
      <c r="I3934" s="5">
        <f>VLOOKUP(H3934,'5.a Definitions'!E:F,2,FALSE)</f>
        <v/>
      </c>
      <c r="J3934" s="465" t="inlineStr">
        <is>
          <t xml:space="preserve"> Emissions </t>
        </is>
      </c>
      <c r="K3934" s="465" t="inlineStr">
        <is>
          <t xml:space="preserve"> process emissions </t>
        </is>
      </c>
      <c r="L3934" s="465" t="inlineStr">
        <is>
          <t xml:space="preserve"> reactive </t>
        </is>
      </c>
      <c r="M3934" s="465" t="inlineStr">
        <is>
          <t xml:space="preserve"> N2O </t>
        </is>
      </c>
      <c r="N3934" s="466" t="n">
        <v>3.538399106913475</v>
      </c>
      <c r="O3934" s="467" t="n">
        <v>0.06511359277630066</v>
      </c>
      <c r="P3934" s="468" t="n">
        <v>1997</v>
      </c>
      <c r="Q3934" s="469" t="inlineStr">
        <is>
          <t>UNFCCC CRT</t>
        </is>
      </c>
      <c r="R3934" s="469" t="inlineStr">
        <is>
          <t>ok</t>
        </is>
      </c>
      <c r="S3934" s="469" t="inlineStr">
        <is>
          <t xml:space="preserve"> text </t>
        </is>
      </c>
      <c r="T3934" s="426" t="inlineStr">
        <is>
          <t>Norway</t>
        </is>
      </c>
      <c r="U3934" s="465" t="inlineStr">
        <is>
          <t xml:space="preserve"> N wasted </t>
        </is>
      </c>
      <c r="V3934" s="465" t="n">
        <v>0.04</v>
      </c>
    </row>
    <row r="3935" ht="16" customHeight="1">
      <c r="B3935" s="5" t="inlineStr">
        <is>
          <t>MP.OP-HY.SW</t>
        </is>
      </c>
      <c r="C3935" s="5" t="inlineStr">
        <is>
          <t>MP.OP-HY.SW-Untreated wastewater-Nmix</t>
        </is>
      </c>
      <c r="D3935" s="5" t="inlineStr">
        <is>
          <t>MP</t>
        </is>
      </c>
      <c r="E3935" s="5" t="inlineStr">
        <is>
          <t>OP</t>
        </is>
      </c>
      <c r="F3935" s="5">
        <f>VLOOKUP(E3935,'5.a Definitions'!E:F,2,FALSE)</f>
        <v/>
      </c>
      <c r="G3935" s="5" t="inlineStr">
        <is>
          <t>HY</t>
        </is>
      </c>
      <c r="H3935" s="5" t="inlineStr">
        <is>
          <t>SW</t>
        </is>
      </c>
      <c r="I3935" s="5">
        <f>VLOOKUP(H3935,'5.a Definitions'!E:F,2,FALSE)</f>
        <v/>
      </c>
      <c r="J3935" s="465" t="inlineStr">
        <is>
          <t xml:space="preserve"> Untreated wastewater </t>
        </is>
      </c>
      <c r="K3935" s="465" t="inlineStr">
        <is>
          <t xml:space="preserve"> other industry untreated wastewater </t>
        </is>
      </c>
      <c r="L3935" s="465" t="inlineStr">
        <is>
          <t xml:space="preserve"> reactive </t>
        </is>
      </c>
      <c r="M3935" s="465" t="inlineStr">
        <is>
          <t xml:space="preserve"> Nmix </t>
        </is>
      </c>
      <c r="N3935" s="466" t="n">
        <v>4.0207947</v>
      </c>
      <c r="O3935" s="467" t="n">
        <v>0.1174203782741052</v>
      </c>
      <c r="P3935" s="468" t="n">
        <v>1997</v>
      </c>
      <c r="Q3935" s="469" t="inlineStr">
        <is>
          <t>Miljødirektoratet</t>
        </is>
      </c>
      <c r="R3935" s="469" t="inlineStr">
        <is>
          <t>ok</t>
        </is>
      </c>
      <c r="S3935" s="469" t="inlineStr">
        <is>
          <t xml:space="preserve"> text </t>
        </is>
      </c>
      <c r="T3935" s="426" t="inlineStr">
        <is>
          <t>Norway</t>
        </is>
      </c>
      <c r="U3935" s="465" t="inlineStr">
        <is>
          <t xml:space="preserve"> N wasted </t>
        </is>
      </c>
      <c r="V3935" s="465" t="n">
        <v>0.04</v>
      </c>
    </row>
    <row r="3936" ht="16" customHeight="1">
      <c r="B3936" s="5" t="inlineStr">
        <is>
          <t>MP.OP-FS.FO</t>
        </is>
      </c>
      <c r="C3936" s="5" t="inlineStr">
        <is>
          <t>MP.OP-FS.FO-Mineral fertilizer-Nmix</t>
        </is>
      </c>
      <c r="D3936" s="5" t="inlineStr">
        <is>
          <t>MP</t>
        </is>
      </c>
      <c r="E3936" s="5" t="inlineStr">
        <is>
          <t>OP</t>
        </is>
      </c>
      <c r="F3936" s="5">
        <f>VLOOKUP(E3936,'5.a Definitions'!E:F,2,FALSE)</f>
        <v/>
      </c>
      <c r="G3936" s="5" t="inlineStr">
        <is>
          <t>FS</t>
        </is>
      </c>
      <c r="H3936" s="5" t="inlineStr">
        <is>
          <t>FO</t>
        </is>
      </c>
      <c r="I3936" s="5">
        <f>VLOOKUP(H3936,'5.a Definitions'!E:F,2,FALSE)</f>
        <v/>
      </c>
      <c r="J3936" s="5" t="inlineStr">
        <is>
          <t>Mineral fertilizer</t>
        </is>
      </c>
      <c r="K3936" s="5" t="inlineStr">
        <is>
          <t>mineral fertilizer to forests</t>
        </is>
      </c>
      <c r="L3936" s="5" t="inlineStr">
        <is>
          <t>reactive</t>
        </is>
      </c>
      <c r="M3936" s="5" t="inlineStr">
        <is>
          <t>Nmix</t>
        </is>
      </c>
      <c r="N3936" s="422" t="n">
        <v>0.35475</v>
      </c>
      <c r="O3936" s="423" t="n">
        <v>0.2918327722916258</v>
      </c>
      <c r="P3936" s="468" t="n">
        <v>1997</v>
      </c>
      <c r="Q3936" s="425" t="inlineStr">
        <is>
          <t>SSB tabell 05543</t>
        </is>
      </c>
      <c r="R3936" s="425" t="inlineStr">
        <is>
          <t>ok</t>
        </is>
      </c>
      <c r="S3936" s="425" t="inlineStr">
        <is>
          <t>text</t>
        </is>
      </c>
      <c r="T3936" s="426" t="inlineStr">
        <is>
          <t>Norway</t>
        </is>
      </c>
      <c r="U3936" s="5" t="inlineStr">
        <is>
          <t>useful output</t>
        </is>
      </c>
      <c r="V3936" s="5">
        <f>(#REF!*#REF!)^2</f>
        <v/>
      </c>
    </row>
    <row r="3937" ht="16" customHeight="1">
      <c r="B3937" s="5" t="inlineStr">
        <is>
          <t>MP.OP-RW.RW</t>
        </is>
      </c>
      <c r="C3937" s="5" t="inlineStr">
        <is>
          <t>MP.OP-RW.RW-Mineral fertilizer export-Nmix</t>
        </is>
      </c>
      <c r="D3937" s="5" t="inlineStr">
        <is>
          <t>MP</t>
        </is>
      </c>
      <c r="E3937" s="5" t="inlineStr">
        <is>
          <t>OP</t>
        </is>
      </c>
      <c r="F3937" s="5">
        <f>VLOOKUP(E3937,'5.a Definitions'!E:F,2,FALSE)</f>
        <v/>
      </c>
      <c r="G3937" s="5" t="inlineStr">
        <is>
          <t>RW</t>
        </is>
      </c>
      <c r="H3937" s="5" t="inlineStr">
        <is>
          <t>RW</t>
        </is>
      </c>
      <c r="I3937" s="5">
        <f>VLOOKUP(H3937,'5.a Definitions'!E:F,2,FALSE)</f>
        <v/>
      </c>
      <c r="J3937" s="465" t="inlineStr">
        <is>
          <t xml:space="preserve"> Mineral fertilizer export </t>
        </is>
      </c>
      <c r="K3937" s="465" t="inlineStr">
        <is>
          <t xml:space="preserve"> mineral fertilizer export </t>
        </is>
      </c>
      <c r="L3937" s="465" t="inlineStr">
        <is>
          <t xml:space="preserve"> reactive </t>
        </is>
      </c>
      <c r="M3937" s="465" t="inlineStr">
        <is>
          <t xml:space="preserve"> Nmix </t>
        </is>
      </c>
      <c r="N3937" s="466" t="n">
        <v>456</v>
      </c>
      <c r="O3937" s="467" t="n">
        <v>0.2949457776486215</v>
      </c>
      <c r="P3937" s="468" t="n">
        <v>1997</v>
      </c>
      <c r="Q3937" s="469" t="inlineStr">
        <is>
          <t>FAOSTAT Fertilizer by Nutrient</t>
        </is>
      </c>
      <c r="R3937" s="469" t="inlineStr">
        <is>
          <t>ok</t>
        </is>
      </c>
      <c r="S3937" s="469" t="inlineStr">
        <is>
          <t xml:space="preserve"> text </t>
        </is>
      </c>
      <c r="T3937" s="426" t="inlineStr">
        <is>
          <t>Norway</t>
        </is>
      </c>
      <c r="U3937" s="5" t="inlineStr">
        <is>
          <t>useful output</t>
        </is>
      </c>
      <c r="V3937" s="465" t="n">
        <v>0.04</v>
      </c>
    </row>
    <row r="3938" ht="16" customHeight="1" thickBot="1">
      <c r="B3938" s="6" t="inlineStr">
        <is>
          <t>MP.OP-RW.RW</t>
        </is>
      </c>
      <c r="C3938" s="6" t="inlineStr">
        <is>
          <t>MP.OP-RW.RW-Other goods export-Nmix</t>
        </is>
      </c>
      <c r="D3938" s="6" t="inlineStr">
        <is>
          <t>MP</t>
        </is>
      </c>
      <c r="E3938" s="6" t="inlineStr">
        <is>
          <t>OP</t>
        </is>
      </c>
      <c r="F3938" s="5">
        <f>VLOOKUP(E3938,'5.a Definitions'!E:F,2,FALSE)</f>
        <v/>
      </c>
      <c r="G3938" s="6" t="inlineStr">
        <is>
          <t>RW</t>
        </is>
      </c>
      <c r="H3938" s="6" t="inlineStr">
        <is>
          <t>RW</t>
        </is>
      </c>
      <c r="I3938" s="5">
        <f>VLOOKUP(H3938,'5.a Definitions'!E:F,2,FALSE)</f>
        <v/>
      </c>
      <c r="J3938" s="470" t="inlineStr">
        <is>
          <t xml:space="preserve"> Other goods export </t>
        </is>
      </c>
      <c r="K3938" s="470" t="inlineStr">
        <is>
          <t xml:space="preserve"> other goods export </t>
        </is>
      </c>
      <c r="L3938" s="470" t="inlineStr">
        <is>
          <t xml:space="preserve"> reactive </t>
        </is>
      </c>
      <c r="M3938" s="470" t="inlineStr">
        <is>
          <t xml:space="preserve"> Nmix </t>
        </is>
      </c>
      <c r="N3938" s="466" t="n">
        <v>7.984043386800001</v>
      </c>
      <c r="O3938" s="471" t="n">
        <v>0.1115590948631184</v>
      </c>
      <c r="P3938" s="468" t="n">
        <v>1997</v>
      </c>
      <c r="Q3938" s="472" t="inlineStr">
        <is>
          <t>SSB tab 08801</t>
        </is>
      </c>
      <c r="R3938" s="469" t="inlineStr">
        <is>
          <t>ok</t>
        </is>
      </c>
      <c r="S3938" s="472" t="inlineStr">
        <is>
          <t xml:space="preserve"> text </t>
        </is>
      </c>
      <c r="T3938" s="426" t="inlineStr">
        <is>
          <t>Norway</t>
        </is>
      </c>
      <c r="U3938" s="5" t="inlineStr">
        <is>
          <t>useful output</t>
        </is>
      </c>
      <c r="V3938" s="470" t="n">
        <v>0.04</v>
      </c>
    </row>
    <row r="3939" ht="16" customHeight="1">
      <c r="A3939" s="488" t="inlineStr">
        <is>
          <t xml:space="preserve"> Agriculture </t>
        </is>
      </c>
      <c r="B3939" s="5" t="inlineStr">
        <is>
          <t>AG.SM-MP.FP</t>
        </is>
      </c>
      <c r="C3939" s="5" t="inlineStr">
        <is>
          <t>AG.SM-MP.FP-Food crop products-Nmix</t>
        </is>
      </c>
      <c r="D3939" s="5" t="inlineStr">
        <is>
          <t>AG</t>
        </is>
      </c>
      <c r="E3939" s="5" t="inlineStr">
        <is>
          <t>SM</t>
        </is>
      </c>
      <c r="F3939" s="5">
        <f>VLOOKUP(E3939,'5.a Definitions'!E:F,2,FALSE)</f>
        <v/>
      </c>
      <c r="G3939" s="5" t="inlineStr">
        <is>
          <t>MP</t>
        </is>
      </c>
      <c r="H3939" s="5" t="inlineStr">
        <is>
          <t>FP</t>
        </is>
      </c>
      <c r="I3939" s="5">
        <f>VLOOKUP(H3939,'5.a Definitions'!E:F,2,FALSE)</f>
        <v/>
      </c>
      <c r="J3939" s="465" t="inlineStr">
        <is>
          <t xml:space="preserve"> Food crop products </t>
        </is>
      </c>
      <c r="K3939" s="465" t="inlineStr">
        <is>
          <t xml:space="preserve"> food crop products </t>
        </is>
      </c>
      <c r="L3939" s="465" t="inlineStr">
        <is>
          <t xml:space="preserve"> reactive </t>
        </is>
      </c>
      <c r="M3939" s="465" t="inlineStr">
        <is>
          <t xml:space="preserve"> Nmix </t>
        </is>
      </c>
      <c r="N3939" s="466" t="n">
        <v>26.669</v>
      </c>
      <c r="O3939" s="467" t="n">
        <v>0.4149602262584164</v>
      </c>
      <c r="P3939" s="468" t="n">
        <v>1997</v>
      </c>
      <c r="Q3939" s="469" t="inlineStr">
        <is>
          <t>Eurostat Gross nutrient balance</t>
        </is>
      </c>
      <c r="R3939" s="469" t="inlineStr">
        <is>
          <t>ok</t>
        </is>
      </c>
      <c r="S3939" s="469" t="inlineStr">
        <is>
          <t xml:space="preserve"> text </t>
        </is>
      </c>
      <c r="T3939" s="426" t="inlineStr">
        <is>
          <t>Norway</t>
        </is>
      </c>
      <c r="U3939" s="5" t="inlineStr">
        <is>
          <t>useful output</t>
        </is>
      </c>
      <c r="V3939" s="465" t="n">
        <v>0.04</v>
      </c>
    </row>
    <row r="3940" ht="16" customHeight="1">
      <c r="B3940" s="5" t="inlineStr">
        <is>
          <t>AG.SM-MP.OP</t>
        </is>
      </c>
      <c r="C3940" s="5" t="inlineStr">
        <is>
          <t>AG.SM-MP.OP-Crop products for industrial use-Nmix</t>
        </is>
      </c>
      <c r="D3940" s="5" t="inlineStr">
        <is>
          <t>AG</t>
        </is>
      </c>
      <c r="E3940" s="5" t="inlineStr">
        <is>
          <t>SM</t>
        </is>
      </c>
      <c r="F3940" s="5">
        <f>VLOOKUP(E3940,'5.a Definitions'!E:F,2,FALSE)</f>
        <v/>
      </c>
      <c r="G3940" s="5" t="inlineStr">
        <is>
          <t>MP</t>
        </is>
      </c>
      <c r="H3940" s="5" t="inlineStr">
        <is>
          <t>OP</t>
        </is>
      </c>
      <c r="I3940" s="5">
        <f>VLOOKUP(H3940,'5.a Definitions'!E:F,2,FALSE)</f>
        <v/>
      </c>
      <c r="J3940" s="465" t="inlineStr">
        <is>
          <t xml:space="preserve"> Crop products for industrial use </t>
        </is>
      </c>
      <c r="K3940" s="465" t="inlineStr">
        <is>
          <t xml:space="preserve"> crop products for industrial use </t>
        </is>
      </c>
      <c r="L3940" s="465" t="inlineStr">
        <is>
          <t xml:space="preserve"> reactive </t>
        </is>
      </c>
      <c r="M3940" s="465" t="inlineStr">
        <is>
          <t xml:space="preserve"> Nmix </t>
        </is>
      </c>
      <c r="N3940" s="466" t="n">
        <v>0.42</v>
      </c>
      <c r="O3940" s="467" t="n">
        <v>0.4149602262584166</v>
      </c>
      <c r="P3940" s="468" t="n">
        <v>1997</v>
      </c>
      <c r="Q3940" s="469" t="inlineStr">
        <is>
          <t>Eurostat Gross nutrient balance, Nutrient removal by harvest of industrial crops</t>
        </is>
      </c>
      <c r="R3940" s="469" t="inlineStr">
        <is>
          <t>ok</t>
        </is>
      </c>
      <c r="S3940" s="469" t="inlineStr">
        <is>
          <t xml:space="preserve"> text </t>
        </is>
      </c>
      <c r="T3940" s="426" t="inlineStr">
        <is>
          <t>Norway</t>
        </is>
      </c>
      <c r="U3940" s="5" t="inlineStr">
        <is>
          <t>useful output</t>
        </is>
      </c>
      <c r="V3940" s="465" t="n">
        <v>0.04</v>
      </c>
    </row>
    <row r="3941">
      <c r="B3941" s="5" t="inlineStr">
        <is>
          <t>AG.SM-AG.MM</t>
        </is>
      </c>
      <c r="C3941" s="5" t="inlineStr">
        <is>
          <t>AG.SM-AG.MM-Fodder crops-Nmix</t>
        </is>
      </c>
      <c r="D3941" s="5" t="inlineStr">
        <is>
          <t>AG</t>
        </is>
      </c>
      <c r="E3941" s="5" t="inlineStr">
        <is>
          <t>SM</t>
        </is>
      </c>
      <c r="F3941" s="5">
        <f>VLOOKUP(E3941,'5.a Definitions'!E:F,2,FALSE)</f>
        <v/>
      </c>
      <c r="G3941" s="5" t="inlineStr">
        <is>
          <t>AG</t>
        </is>
      </c>
      <c r="H3941" s="5" t="inlineStr">
        <is>
          <t>MM</t>
        </is>
      </c>
      <c r="I3941" s="5">
        <f>VLOOKUP(H3941,'5.a Definitions'!E:F,2,FALSE)</f>
        <v/>
      </c>
      <c r="J3941" s="465" t="inlineStr">
        <is>
          <t xml:space="preserve"> Fodder crops </t>
        </is>
      </c>
      <c r="K3941" s="465" t="inlineStr">
        <is>
          <t xml:space="preserve"> fodder crops </t>
        </is>
      </c>
      <c r="L3941" s="465" t="inlineStr">
        <is>
          <t xml:space="preserve"> reactive </t>
        </is>
      </c>
      <c r="M3941" s="465" t="inlineStr">
        <is>
          <t xml:space="preserve"> Nmix </t>
        </is>
      </c>
      <c r="N3941" s="466" t="n">
        <v>70.074496</v>
      </c>
      <c r="O3941" s="467" t="n">
        <v>0.3149310970429315</v>
      </c>
      <c r="P3941" s="468" t="n">
        <v>1997</v>
      </c>
      <c r="Q3941" s="469" t="inlineStr">
        <is>
          <t>SSB Jordbruksstatistikk + BFJ Totalkalkylen, Eng-beite</t>
        </is>
      </c>
      <c r="R3941" s="469" t="inlineStr">
        <is>
          <t>ok</t>
        </is>
      </c>
      <c r="S3941" s="469" t="inlineStr">
        <is>
          <t xml:space="preserve"> text </t>
        </is>
      </c>
      <c r="T3941" s="426" t="inlineStr">
        <is>
          <t>Norway</t>
        </is>
      </c>
      <c r="U3941" s="5" t="inlineStr">
        <is>
          <t>useful output</t>
        </is>
      </c>
      <c r="V3941" s="465" t="n">
        <v>0.04</v>
      </c>
    </row>
    <row r="3942" ht="16" customHeight="1">
      <c r="B3942" s="5" t="inlineStr">
        <is>
          <t>AG.SM-AT.AT</t>
        </is>
      </c>
      <c r="C3942" s="5" t="inlineStr">
        <is>
          <t>AG.SM-AT.AT-Emissions-NH3</t>
        </is>
      </c>
      <c r="D3942" s="5" t="inlineStr">
        <is>
          <t>AG</t>
        </is>
      </c>
      <c r="E3942" s="5" t="inlineStr">
        <is>
          <t>SM</t>
        </is>
      </c>
      <c r="F3942" s="5">
        <f>VLOOKUP(E3942,'5.a Definitions'!E:F,2,FALSE)</f>
        <v/>
      </c>
      <c r="G3942" s="5" t="inlineStr">
        <is>
          <t>AT</t>
        </is>
      </c>
      <c r="H3942" s="5" t="inlineStr">
        <is>
          <t>AT</t>
        </is>
      </c>
      <c r="I3942" s="5">
        <f>VLOOKUP(H3942,'5.a Definitions'!E:F,2,FALSE)</f>
        <v/>
      </c>
      <c r="J3942" s="465" t="inlineStr">
        <is>
          <t xml:space="preserve"> Emissions </t>
        </is>
      </c>
      <c r="K3942" s="465" t="inlineStr">
        <is>
          <t xml:space="preserve"> agricultural soil emissions </t>
        </is>
      </c>
      <c r="L3942" s="465" t="inlineStr">
        <is>
          <t xml:space="preserve"> reactive </t>
        </is>
      </c>
      <c r="M3942" s="465" t="inlineStr">
        <is>
          <t xml:space="preserve"> NH3 </t>
        </is>
      </c>
      <c r="N3942" s="466" t="n">
        <v>13.41914112709815</v>
      </c>
      <c r="O3942" s="467" t="n">
        <v>0.2880861032782616</v>
      </c>
      <c r="P3942" s="468" t="n">
        <v>1997</v>
      </c>
      <c r="Q3942" s="469" t="inlineStr">
        <is>
          <t>CRLTAP Inventory Submissions</t>
        </is>
      </c>
      <c r="R3942" s="469" t="inlineStr">
        <is>
          <t>ok</t>
        </is>
      </c>
      <c r="S3942" s="469" t="inlineStr">
        <is>
          <t xml:space="preserve"> text </t>
        </is>
      </c>
      <c r="T3942" s="426" t="inlineStr">
        <is>
          <t>Norway</t>
        </is>
      </c>
      <c r="U3942" s="465" t="inlineStr">
        <is>
          <t xml:space="preserve"> N wasted </t>
        </is>
      </c>
      <c r="V3942" s="465" t="n">
        <v>0.04</v>
      </c>
    </row>
    <row r="3943">
      <c r="B3943" s="5" t="inlineStr">
        <is>
          <t>AG.SM-AT.AT</t>
        </is>
      </c>
      <c r="C3943" s="5" t="inlineStr">
        <is>
          <t>AG.SM-AT.AT-Emissions-N2O</t>
        </is>
      </c>
      <c r="D3943" s="5" t="inlineStr">
        <is>
          <t>AG</t>
        </is>
      </c>
      <c r="E3943" s="5" t="inlineStr">
        <is>
          <t>SM</t>
        </is>
      </c>
      <c r="F3943" s="5">
        <f>VLOOKUP(E3943,'5.a Definitions'!E:F,2,FALSE)</f>
        <v/>
      </c>
      <c r="G3943" s="5" t="inlineStr">
        <is>
          <t>AT</t>
        </is>
      </c>
      <c r="H3943" s="5" t="inlineStr">
        <is>
          <t>AT</t>
        </is>
      </c>
      <c r="I3943" s="5">
        <f>VLOOKUP(H3943,'5.a Definitions'!E:F,2,FALSE)</f>
        <v/>
      </c>
      <c r="J3943" s="465" t="inlineStr">
        <is>
          <t xml:space="preserve"> Emissions </t>
        </is>
      </c>
      <c r="K3943" s="465" t="inlineStr">
        <is>
          <t xml:space="preserve"> agricultural soil emissions </t>
        </is>
      </c>
      <c r="L3943" s="465" t="inlineStr">
        <is>
          <t xml:space="preserve"> reactive </t>
        </is>
      </c>
      <c r="M3943" s="465" t="inlineStr">
        <is>
          <t xml:space="preserve"> N2O </t>
        </is>
      </c>
      <c r="N3943" s="466" t="n">
        <v>3.845556936772263</v>
      </c>
      <c r="O3943" s="467" t="n">
        <v>1.327876173019967</v>
      </c>
      <c r="P3943" s="468" t="n">
        <v>1997</v>
      </c>
      <c r="Q3943" s="469" t="inlineStr">
        <is>
          <t>UNFCCC CRT</t>
        </is>
      </c>
      <c r="R3943" s="469" t="inlineStr">
        <is>
          <t>ok</t>
        </is>
      </c>
      <c r="S3943" s="469" t="inlineStr">
        <is>
          <t xml:space="preserve"> text </t>
        </is>
      </c>
      <c r="T3943" s="426" t="inlineStr">
        <is>
          <t>Norway</t>
        </is>
      </c>
      <c r="U3943" s="465" t="inlineStr">
        <is>
          <t xml:space="preserve"> N wasted </t>
        </is>
      </c>
      <c r="V3943" s="465" t="n">
        <v>0.04</v>
      </c>
    </row>
    <row r="3944">
      <c r="B3944" s="5" t="inlineStr">
        <is>
          <t>AG.SM-AT.AT</t>
        </is>
      </c>
      <c r="C3944" s="5" t="inlineStr">
        <is>
          <t>AG.SM-AT.AT-Emissions-NOx</t>
        </is>
      </c>
      <c r="D3944" s="5" t="inlineStr">
        <is>
          <t>AG</t>
        </is>
      </c>
      <c r="E3944" s="5" t="inlineStr">
        <is>
          <t>SM</t>
        </is>
      </c>
      <c r="F3944" s="5">
        <f>VLOOKUP(E3944,'5.a Definitions'!E:F,2,FALSE)</f>
        <v/>
      </c>
      <c r="G3944" s="5" t="inlineStr">
        <is>
          <t>AT</t>
        </is>
      </c>
      <c r="H3944" s="5" t="inlineStr">
        <is>
          <t>AT</t>
        </is>
      </c>
      <c r="I3944" s="5">
        <f>VLOOKUP(H3944,'5.a Definitions'!E:F,2,FALSE)</f>
        <v/>
      </c>
      <c r="J3944" s="465" t="inlineStr">
        <is>
          <t xml:space="preserve"> Emissions </t>
        </is>
      </c>
      <c r="K3944" s="465" t="inlineStr">
        <is>
          <t xml:space="preserve"> agricultural soil emissions </t>
        </is>
      </c>
      <c r="L3944" s="465" t="inlineStr">
        <is>
          <t xml:space="preserve"> reactive </t>
        </is>
      </c>
      <c r="M3944" s="465" t="inlineStr">
        <is>
          <t xml:space="preserve"> NOx </t>
        </is>
      </c>
      <c r="N3944" s="466" t="n">
        <v>2.311207535704502</v>
      </c>
      <c r="O3944" s="467" t="n">
        <v>0.7185799283349656</v>
      </c>
      <c r="P3944" s="468" t="n">
        <v>1997</v>
      </c>
      <c r="Q3944" s="469" t="inlineStr">
        <is>
          <t>CRLTAP Inventory Submissions</t>
        </is>
      </c>
      <c r="R3944" s="469" t="inlineStr">
        <is>
          <t>ok</t>
        </is>
      </c>
      <c r="S3944" s="469" t="inlineStr">
        <is>
          <t xml:space="preserve"> text </t>
        </is>
      </c>
      <c r="T3944" s="426" t="inlineStr">
        <is>
          <t>Norway</t>
        </is>
      </c>
      <c r="U3944" s="465" t="inlineStr">
        <is>
          <t xml:space="preserve"> N wasted </t>
        </is>
      </c>
      <c r="V3944" s="465" t="n">
        <v>0.04</v>
      </c>
    </row>
    <row r="3945" ht="16" customHeight="1">
      <c r="B3945" s="5" t="inlineStr">
        <is>
          <t>AG.SM-AT.AT</t>
        </is>
      </c>
      <c r="C3945" s="5" t="inlineStr">
        <is>
          <t>AG.SM-AT.AT-Emissions-N2</t>
        </is>
      </c>
      <c r="D3945" s="5" t="inlineStr">
        <is>
          <t>AG</t>
        </is>
      </c>
      <c r="E3945" s="5" t="inlineStr">
        <is>
          <t>SM</t>
        </is>
      </c>
      <c r="F3945" s="5">
        <f>VLOOKUP(E3945,'5.a Definitions'!E:F,2,FALSE)</f>
        <v/>
      </c>
      <c r="G3945" s="5" t="inlineStr">
        <is>
          <t>AT</t>
        </is>
      </c>
      <c r="H3945" s="5" t="inlineStr">
        <is>
          <t>AT</t>
        </is>
      </c>
      <c r="I3945" s="5">
        <f>VLOOKUP(H3945,'5.a Definitions'!E:F,2,FALSE)</f>
        <v/>
      </c>
      <c r="J3945" s="465" t="inlineStr">
        <is>
          <t xml:space="preserve"> Emissions </t>
        </is>
      </c>
      <c r="K3945" s="465" t="inlineStr">
        <is>
          <t xml:space="preserve"> agricultural soil emissions </t>
        </is>
      </c>
      <c r="L3945" s="465" t="inlineStr">
        <is>
          <t xml:space="preserve"> inert </t>
        </is>
      </c>
      <c r="M3945" s="465" t="inlineStr">
        <is>
          <t xml:space="preserve"> N2 </t>
        </is>
      </c>
      <c r="N3945" s="466" t="n">
        <v>14.40337836</v>
      </c>
      <c r="O3945" s="467" t="n">
        <v>0.50285462403826</v>
      </c>
      <c r="P3945" s="468" t="n">
        <v>1997</v>
      </c>
      <c r="Q3945" s="469" t="inlineStr">
        <is>
          <t>Schäppi2025Ann + SSB table 05982; area filled (interpolated)</t>
        </is>
      </c>
      <c r="R3945" s="469" t="inlineStr">
        <is>
          <t>ok</t>
        </is>
      </c>
      <c r="S3945" s="469" t="inlineStr">
        <is>
          <t xml:space="preserve"> text </t>
        </is>
      </c>
      <c r="T3945" s="426" t="inlineStr">
        <is>
          <t>Norway</t>
        </is>
      </c>
      <c r="U3945" s="465" t="inlineStr">
        <is>
          <t xml:space="preserve"> N wasted </t>
        </is>
      </c>
      <c r="V3945" s="465" t="n">
        <v>0.04</v>
      </c>
    </row>
    <row r="3946">
      <c r="B3946" s="5" t="inlineStr">
        <is>
          <t>AG.SM-HY.SW</t>
        </is>
      </c>
      <c r="C3946" s="5" t="inlineStr">
        <is>
          <t>AG.SM-HY.SW-Leaching-Nmix</t>
        </is>
      </c>
      <c r="D3946" s="5" t="inlineStr">
        <is>
          <t>AG</t>
        </is>
      </c>
      <c r="E3946" s="5" t="inlineStr">
        <is>
          <t>SM</t>
        </is>
      </c>
      <c r="F3946" s="5">
        <f>VLOOKUP(E3946,'5.a Definitions'!E:F,2,FALSE)</f>
        <v/>
      </c>
      <c r="G3946" s="5" t="inlineStr">
        <is>
          <t>HY</t>
        </is>
      </c>
      <c r="H3946" s="5" t="inlineStr">
        <is>
          <t>SW</t>
        </is>
      </c>
      <c r="I3946" s="5">
        <f>VLOOKUP(H3946,'5.a Definitions'!E:F,2,FALSE)</f>
        <v/>
      </c>
      <c r="J3946" s="465" t="inlineStr">
        <is>
          <t>Sewage sludge landfill</t>
        </is>
      </c>
      <c r="K3946" s="465" t="inlineStr">
        <is>
          <t>sewage sludge landfill</t>
        </is>
      </c>
      <c r="L3946" s="465" t="inlineStr">
        <is>
          <t xml:space="preserve"> reactive </t>
        </is>
      </c>
      <c r="M3946" s="465" t="inlineStr">
        <is>
          <t xml:space="preserve"> Nmix </t>
        </is>
      </c>
      <c r="N3946" s="466" t="n">
        <v>45.39864936313517</v>
      </c>
      <c r="O3946" s="467" t="n">
        <v>0.5497366309929608</v>
      </c>
      <c r="P3946" s="468" t="n">
        <v>1997</v>
      </c>
      <c r="Q3946" s="469" t="inlineStr">
        <is>
          <t>UNFCCC CRT</t>
        </is>
      </c>
      <c r="R3946" s="469" t="inlineStr">
        <is>
          <t>ok</t>
        </is>
      </c>
      <c r="S3946" s="469" t="inlineStr">
        <is>
          <t xml:space="preserve"> text </t>
        </is>
      </c>
      <c r="T3946" s="426" t="inlineStr">
        <is>
          <t>Norway</t>
        </is>
      </c>
      <c r="U3946" s="465" t="inlineStr">
        <is>
          <t>N wasted</t>
        </is>
      </c>
      <c r="V3946" s="465" t="n">
        <v>0.04</v>
      </c>
    </row>
    <row r="3947">
      <c r="B3947" s="5" t="inlineStr">
        <is>
          <t>AG.MM-MP.FP</t>
        </is>
      </c>
      <c r="C3947" s="5" t="inlineStr">
        <is>
          <t>AG.MM-MP.FP-Animal products-Nmix</t>
        </is>
      </c>
      <c r="D3947" s="5" t="inlineStr">
        <is>
          <t>AG</t>
        </is>
      </c>
      <c r="E3947" s="5" t="inlineStr">
        <is>
          <t>MM</t>
        </is>
      </c>
      <c r="F3947" s="5">
        <f>VLOOKUP(E3947,'5.a Definitions'!E:F,2,FALSE)</f>
        <v/>
      </c>
      <c r="G3947" s="5" t="inlineStr">
        <is>
          <t>MP</t>
        </is>
      </c>
      <c r="H3947" s="5" t="inlineStr">
        <is>
          <t>FP</t>
        </is>
      </c>
      <c r="I3947" s="5">
        <f>VLOOKUP(H3947,'5.a Definitions'!E:F,2,FALSE)</f>
        <v/>
      </c>
      <c r="J3947" s="465" t="inlineStr">
        <is>
          <t xml:space="preserve"> Animal products </t>
        </is>
      </c>
      <c r="K3947" s="465" t="inlineStr">
        <is>
          <t xml:space="preserve"> animal products </t>
        </is>
      </c>
      <c r="L3947" s="465" t="inlineStr">
        <is>
          <t xml:space="preserve"> reactive </t>
        </is>
      </c>
      <c r="M3947" s="465" t="inlineStr">
        <is>
          <t xml:space="preserve"> Nmix </t>
        </is>
      </c>
      <c r="N3947" s="466" t="n">
        <v>17.14301524</v>
      </c>
      <c r="O3947" s="467" t="n">
        <v>0.1156702954459806</v>
      </c>
      <c r="P3947" s="468" t="n">
        <v>1997</v>
      </c>
      <c r="Q3947" s="469" t="inlineStr">
        <is>
          <t>FAOSTAT Crops and livestock products</t>
        </is>
      </c>
      <c r="R3947" s="469" t="inlineStr">
        <is>
          <t>ok</t>
        </is>
      </c>
      <c r="S3947" s="469" t="inlineStr">
        <is>
          <t xml:space="preserve"> text </t>
        </is>
      </c>
      <c r="T3947" s="426" t="inlineStr">
        <is>
          <t>Norway</t>
        </is>
      </c>
      <c r="U3947" s="5" t="inlineStr">
        <is>
          <t>useful output</t>
        </is>
      </c>
      <c r="V3947" s="465" t="n">
        <v>0.04</v>
      </c>
    </row>
    <row r="3948" ht="16" customHeight="1">
      <c r="B3948" s="5" t="inlineStr">
        <is>
          <t>AG.MM-MP.OP</t>
        </is>
      </c>
      <c r="C3948" s="5" t="inlineStr">
        <is>
          <t>AG.MM-MP.OP-Non-edible animal products-Nmix</t>
        </is>
      </c>
      <c r="D3948" s="5" t="inlineStr">
        <is>
          <t>AG</t>
        </is>
      </c>
      <c r="E3948" s="5" t="inlineStr">
        <is>
          <t>MM</t>
        </is>
      </c>
      <c r="F3948" s="5">
        <f>VLOOKUP(E3948,'5.a Definitions'!E:F,2,FALSE)</f>
        <v/>
      </c>
      <c r="G3948" s="5" t="inlineStr">
        <is>
          <t>MP</t>
        </is>
      </c>
      <c r="H3948" s="5" t="inlineStr">
        <is>
          <t>OP</t>
        </is>
      </c>
      <c r="I3948" s="5">
        <f>VLOOKUP(H3948,'5.a Definitions'!E:F,2,FALSE)</f>
        <v/>
      </c>
      <c r="J3948" s="465" t="inlineStr">
        <is>
          <t xml:space="preserve"> Non-edible animal products </t>
        </is>
      </c>
      <c r="K3948" s="465" t="inlineStr">
        <is>
          <t xml:space="preserve"> non-edible animal products </t>
        </is>
      </c>
      <c r="L3948" s="465" t="inlineStr">
        <is>
          <t xml:space="preserve"> reactive </t>
        </is>
      </c>
      <c r="M3948" s="465" t="inlineStr">
        <is>
          <t xml:space="preserve"> Nmix </t>
        </is>
      </c>
      <c r="N3948" s="466" t="n">
        <v>1.26968063335</v>
      </c>
      <c r="O3948" s="467" t="n">
        <v>0.1715849159374029</v>
      </c>
      <c r="P3948" s="468" t="n">
        <v>1997</v>
      </c>
      <c r="Q3948" s="469" t="inlineStr">
        <is>
          <t>FAOSTAT Crops and livestock products + SSB sheep numbers (table 03710) x wool per sheep</t>
        </is>
      </c>
      <c r="R3948" s="469" t="inlineStr">
        <is>
          <t>ok</t>
        </is>
      </c>
      <c r="S3948" s="469" t="inlineStr">
        <is>
          <t xml:space="preserve"> text </t>
        </is>
      </c>
      <c r="T3948" s="426" t="inlineStr">
        <is>
          <t>Norway</t>
        </is>
      </c>
      <c r="U3948" s="5" t="inlineStr">
        <is>
          <t>useful output</t>
        </is>
      </c>
      <c r="V3948" s="465" t="n">
        <v>0.04</v>
      </c>
    </row>
    <row r="3949">
      <c r="B3949" s="5" t="inlineStr">
        <is>
          <t>AG.MM-AG.SM</t>
        </is>
      </c>
      <c r="C3949" s="5" t="inlineStr">
        <is>
          <t>AG.MM-AG.SM-Manure application-Nmix</t>
        </is>
      </c>
      <c r="D3949" s="5" t="inlineStr">
        <is>
          <t>AG</t>
        </is>
      </c>
      <c r="E3949" s="5" t="inlineStr">
        <is>
          <t>MM</t>
        </is>
      </c>
      <c r="F3949" s="5">
        <f>VLOOKUP(E3949,'5.a Definitions'!E:F,2,FALSE)</f>
        <v/>
      </c>
      <c r="G3949" s="5" t="inlineStr">
        <is>
          <t>AG</t>
        </is>
      </c>
      <c r="H3949" s="5" t="inlineStr">
        <is>
          <t>SM</t>
        </is>
      </c>
      <c r="I3949" s="5">
        <f>VLOOKUP(H3949,'5.a Definitions'!E:F,2,FALSE)</f>
        <v/>
      </c>
      <c r="J3949" s="465" t="inlineStr">
        <is>
          <t xml:space="preserve"> Manure application </t>
        </is>
      </c>
      <c r="K3949" s="465" t="inlineStr">
        <is>
          <t xml:space="preserve"> manure application </t>
        </is>
      </c>
      <c r="L3949" s="465" t="inlineStr">
        <is>
          <t xml:space="preserve"> reactive </t>
        </is>
      </c>
      <c r="M3949" s="465" t="inlineStr">
        <is>
          <t xml:space="preserve"> Nmix </t>
        </is>
      </c>
      <c r="N3949" s="466" t="n">
        <v>66.50574401908312</v>
      </c>
      <c r="O3949" s="467" t="n">
        <v>0.1998925186214394</v>
      </c>
      <c r="P3949" s="468" t="n">
        <v>1997</v>
      </c>
      <c r="Q3949" s="469" t="inlineStr">
        <is>
          <t>UNFCCC CRT Table3.D</t>
        </is>
      </c>
      <c r="R3949" s="469" t="inlineStr">
        <is>
          <t>ok</t>
        </is>
      </c>
      <c r="S3949" s="469" t="inlineStr">
        <is>
          <t xml:space="preserve"> text </t>
        </is>
      </c>
      <c r="T3949" s="426" t="inlineStr">
        <is>
          <t>Norway</t>
        </is>
      </c>
      <c r="U3949" s="5" t="inlineStr">
        <is>
          <t>recycling</t>
        </is>
      </c>
      <c r="V3949" s="465" t="n">
        <v>0.04</v>
      </c>
    </row>
    <row r="3950">
      <c r="B3950" s="475" t="inlineStr">
        <is>
          <t>AG.MM-FS.OL</t>
        </is>
      </c>
      <c r="C3950" s="475" t="inlineStr">
        <is>
          <t>AG.MM-FS.OL-Manure from grazing on unmanaged land-Nmix</t>
        </is>
      </c>
      <c r="D3950" s="475" t="inlineStr">
        <is>
          <t>AG</t>
        </is>
      </c>
      <c r="E3950" s="475" t="inlineStr">
        <is>
          <t>MM</t>
        </is>
      </c>
      <c r="F3950" s="5">
        <f>VLOOKUP(E3950,'5.a Definitions'!E:F,2,FALSE)</f>
        <v/>
      </c>
      <c r="G3950" s="475" t="inlineStr">
        <is>
          <t>FS</t>
        </is>
      </c>
      <c r="H3950" s="475" t="inlineStr">
        <is>
          <t>OL</t>
        </is>
      </c>
      <c r="I3950" s="5">
        <f>VLOOKUP(H3950,'5.a Definitions'!E:F,2,FALSE)</f>
        <v/>
      </c>
      <c r="J3950" s="465" t="inlineStr">
        <is>
          <t>Manure from grazing on unmanaged land</t>
        </is>
      </c>
      <c r="K3950" s="465" t="inlineStr">
        <is>
          <t>manure from grazing on unmanaged land</t>
        </is>
      </c>
      <c r="L3950" s="465" t="inlineStr">
        <is>
          <t>reactive</t>
        </is>
      </c>
      <c r="M3950" s="465" t="inlineStr">
        <is>
          <t>Nmix</t>
        </is>
      </c>
      <c r="N3950" s="466" t="n">
        <v>6.969835694468462</v>
      </c>
      <c r="O3950" s="467" t="n">
        <v>0.2418246306762381</v>
      </c>
      <c r="P3950" s="468" t="n">
        <v>1997</v>
      </c>
      <c r="Q3950" s="469" t="inlineStr">
        <is>
          <t>UNFCCC CRT Table3.D and 3.B(b), SSB</t>
        </is>
      </c>
      <c r="R3950" s="469" t="inlineStr">
        <is>
          <t>ok</t>
        </is>
      </c>
      <c r="S3950" s="469" t="inlineStr">
        <is>
          <t>text</t>
        </is>
      </c>
      <c r="T3950" s="476" t="inlineStr">
        <is>
          <t>Norway</t>
        </is>
      </c>
      <c r="U3950" s="475" t="inlineStr">
        <is>
          <t>recycling</t>
        </is>
      </c>
      <c r="V3950" s="465">
        <f>(O3838*N3838)^2</f>
        <v/>
      </c>
    </row>
    <row r="3951" ht="16" customHeight="1">
      <c r="B3951" s="5" t="inlineStr">
        <is>
          <t>AG.MM-AT.AT</t>
        </is>
      </c>
      <c r="C3951" s="5" t="inlineStr">
        <is>
          <t>AG.MM-AT.AT-Emissions-NH3</t>
        </is>
      </c>
      <c r="D3951" s="5" t="inlineStr">
        <is>
          <t>AG</t>
        </is>
      </c>
      <c r="E3951" s="5" t="inlineStr">
        <is>
          <t>MM</t>
        </is>
      </c>
      <c r="F3951" s="5">
        <f>VLOOKUP(E3951,'5.a Definitions'!E:F,2,FALSE)</f>
        <v/>
      </c>
      <c r="G3951" s="5" t="inlineStr">
        <is>
          <t>AT</t>
        </is>
      </c>
      <c r="H3951" s="5" t="inlineStr">
        <is>
          <t>AT</t>
        </is>
      </c>
      <c r="I3951" s="5">
        <f>VLOOKUP(H3951,'5.a Definitions'!E:F,2,FALSE)</f>
        <v/>
      </c>
      <c r="J3951" s="465" t="inlineStr">
        <is>
          <t xml:space="preserve"> Emissions </t>
        </is>
      </c>
      <c r="K3951" s="465" t="inlineStr">
        <is>
          <t xml:space="preserve"> manure and animal husbandry emissions </t>
        </is>
      </c>
      <c r="L3951" s="465" t="inlineStr">
        <is>
          <t xml:space="preserve"> reactive </t>
        </is>
      </c>
      <c r="M3951" s="465" t="inlineStr">
        <is>
          <t xml:space="preserve"> NH3 </t>
        </is>
      </c>
      <c r="N3951" s="466" t="n">
        <v>9.523296823873499</v>
      </c>
      <c r="O3951" s="467" t="n">
        <v>0.236768638542215</v>
      </c>
      <c r="P3951" s="468" t="n">
        <v>1997</v>
      </c>
      <c r="Q3951" s="469" t="inlineStr">
        <is>
          <t>CRLTAP Inventory Submissions</t>
        </is>
      </c>
      <c r="R3951" s="469" t="inlineStr">
        <is>
          <t>ok</t>
        </is>
      </c>
      <c r="S3951" s="469" t="inlineStr">
        <is>
          <t xml:space="preserve"> text </t>
        </is>
      </c>
      <c r="T3951" s="426" t="inlineStr">
        <is>
          <t>Norway</t>
        </is>
      </c>
      <c r="U3951" s="465" t="inlineStr">
        <is>
          <t xml:space="preserve"> N wasted </t>
        </is>
      </c>
      <c r="V3951" s="465" t="n">
        <v>0.04</v>
      </c>
    </row>
    <row r="3952" ht="16" customHeight="1">
      <c r="B3952" s="5" t="inlineStr">
        <is>
          <t>AG.MM-AT.AT</t>
        </is>
      </c>
      <c r="C3952" s="5" t="inlineStr">
        <is>
          <t>AG.MM-AT.AT-Emissions-N2O</t>
        </is>
      </c>
      <c r="D3952" s="5" t="inlineStr">
        <is>
          <t>AG</t>
        </is>
      </c>
      <c r="E3952" s="5" t="inlineStr">
        <is>
          <t>MM</t>
        </is>
      </c>
      <c r="F3952" s="5">
        <f>VLOOKUP(E3952,'5.a Definitions'!E:F,2,FALSE)</f>
        <v/>
      </c>
      <c r="G3952" s="5" t="inlineStr">
        <is>
          <t>AT</t>
        </is>
      </c>
      <c r="H3952" s="5" t="inlineStr">
        <is>
          <t>AT</t>
        </is>
      </c>
      <c r="I3952" s="5">
        <f>VLOOKUP(H3952,'5.a Definitions'!E:F,2,FALSE)</f>
        <v/>
      </c>
      <c r="J3952" s="465" t="inlineStr">
        <is>
          <t xml:space="preserve"> Emissions </t>
        </is>
      </c>
      <c r="K3952" s="465" t="inlineStr">
        <is>
          <t xml:space="preserve"> manure and animal husbandry emissions </t>
        </is>
      </c>
      <c r="L3952" s="465" t="inlineStr">
        <is>
          <t xml:space="preserve"> reactive </t>
        </is>
      </c>
      <c r="M3952" s="465" t="inlineStr">
        <is>
          <t xml:space="preserve"> N2O </t>
        </is>
      </c>
      <c r="N3952" s="466" t="n">
        <v>0.3879588504468</v>
      </c>
      <c r="O3952" s="467" t="n">
        <v>0.7566826619845698</v>
      </c>
      <c r="P3952" s="468" t="n">
        <v>1997</v>
      </c>
      <c r="Q3952" s="469" t="inlineStr">
        <is>
          <t>UNFCCC CRT</t>
        </is>
      </c>
      <c r="R3952" s="469" t="inlineStr">
        <is>
          <t>ok</t>
        </is>
      </c>
      <c r="S3952" s="469" t="inlineStr">
        <is>
          <t xml:space="preserve"> text </t>
        </is>
      </c>
      <c r="T3952" s="426" t="inlineStr">
        <is>
          <t>Norway</t>
        </is>
      </c>
      <c r="U3952" s="465" t="inlineStr">
        <is>
          <t xml:space="preserve"> N wasted </t>
        </is>
      </c>
      <c r="V3952" s="465" t="n">
        <v>0.04</v>
      </c>
    </row>
    <row r="3953" ht="16" customHeight="1">
      <c r="B3953" s="5" t="inlineStr">
        <is>
          <t>AG.MM-AT.AT</t>
        </is>
      </c>
      <c r="C3953" s="5" t="inlineStr">
        <is>
          <t>AG.MM-AT.AT-Emissions-NOx</t>
        </is>
      </c>
      <c r="D3953" s="5" t="inlineStr">
        <is>
          <t>AG</t>
        </is>
      </c>
      <c r="E3953" s="5" t="inlineStr">
        <is>
          <t>MM</t>
        </is>
      </c>
      <c r="F3953" s="5">
        <f>VLOOKUP(E3953,'5.a Definitions'!E:F,2,FALSE)</f>
        <v/>
      </c>
      <c r="G3953" s="5" t="inlineStr">
        <is>
          <t>AT</t>
        </is>
      </c>
      <c r="H3953" s="5" t="inlineStr">
        <is>
          <t>AT</t>
        </is>
      </c>
      <c r="I3953" s="5">
        <f>VLOOKUP(H3953,'5.a Definitions'!E:F,2,FALSE)</f>
        <v/>
      </c>
      <c r="J3953" s="465" t="inlineStr">
        <is>
          <t xml:space="preserve"> Emissions </t>
        </is>
      </c>
      <c r="K3953" s="465" t="inlineStr">
        <is>
          <t xml:space="preserve"> manure and animal husbandry emissions </t>
        </is>
      </c>
      <c r="L3953" s="465" t="inlineStr">
        <is>
          <t xml:space="preserve"> reactive </t>
        </is>
      </c>
      <c r="M3953" s="465" t="inlineStr">
        <is>
          <t xml:space="preserve"> NOx </t>
        </is>
      </c>
      <c r="N3953" s="466" t="n">
        <v>0.0346718647078</v>
      </c>
      <c r="O3953" s="467" t="n">
        <v>0.7345743300109545</v>
      </c>
      <c r="P3953" s="468" t="n">
        <v>1997</v>
      </c>
      <c r="Q3953" s="469" t="inlineStr">
        <is>
          <t>CRLTAP Inventory Submissions</t>
        </is>
      </c>
      <c r="R3953" s="469" t="inlineStr">
        <is>
          <t>ok</t>
        </is>
      </c>
      <c r="S3953" s="469" t="inlineStr">
        <is>
          <t xml:space="preserve"> text </t>
        </is>
      </c>
      <c r="T3953" s="426" t="inlineStr">
        <is>
          <t>Norway</t>
        </is>
      </c>
      <c r="U3953" s="465" t="inlineStr">
        <is>
          <t xml:space="preserve"> N wasted </t>
        </is>
      </c>
      <c r="V3953" s="465" t="n">
        <v>0.04</v>
      </c>
    </row>
    <row r="3954" ht="16" customHeight="1">
      <c r="B3954" s="5" t="inlineStr">
        <is>
          <t>AG.MM-HY.SW-Leaching-Nmix</t>
        </is>
      </c>
      <c r="C3954" s="5" t="inlineStr">
        <is>
          <t>AG.MM-HY.SW-Leaching-Nmix</t>
        </is>
      </c>
      <c r="D3954" s="5" t="inlineStr">
        <is>
          <t>AG</t>
        </is>
      </c>
      <c r="E3954" s="5" t="inlineStr">
        <is>
          <t>MM</t>
        </is>
      </c>
      <c r="F3954" s="5">
        <f>VLOOKUP(E3954,'5.a Definitions'!E:F,2,FALSE)</f>
        <v/>
      </c>
      <c r="G3954" s="5" t="inlineStr">
        <is>
          <t>HY</t>
        </is>
      </c>
      <c r="H3954" s="5" t="inlineStr">
        <is>
          <t>SW</t>
        </is>
      </c>
      <c r="I3954" s="5">
        <f>VLOOKUP(H3954,'5.a Definitions'!E:F,2,FALSE)</f>
        <v/>
      </c>
      <c r="J3954" s="465" t="inlineStr">
        <is>
          <t xml:space="preserve"> Leaching </t>
        </is>
      </c>
      <c r="K3954" s="465" t="inlineStr">
        <is>
          <t xml:space="preserve"> manure storage leaching </t>
        </is>
      </c>
      <c r="L3954" s="465" t="inlineStr">
        <is>
          <t xml:space="preserve"> reactive </t>
        </is>
      </c>
      <c r="M3954" s="465" t="inlineStr">
        <is>
          <t xml:space="preserve"> Nmix </t>
        </is>
      </c>
      <c r="N3954" s="466" t="n">
        <v>3.384398783481444</v>
      </c>
      <c r="O3954" s="467" t="n">
        <v>0.5483540070383622</v>
      </c>
      <c r="P3954" s="468" t="n">
        <v>1997</v>
      </c>
      <c r="Q3954" s="469" t="inlineStr">
        <is>
          <t>UNFCCC CRT</t>
        </is>
      </c>
      <c r="R3954" s="469" t="inlineStr">
        <is>
          <t>ok</t>
        </is>
      </c>
      <c r="S3954" s="469" t="inlineStr">
        <is>
          <t xml:space="preserve"> text </t>
        </is>
      </c>
      <c r="T3954" s="426" t="inlineStr">
        <is>
          <t>Norway</t>
        </is>
      </c>
      <c r="U3954" s="465" t="inlineStr">
        <is>
          <t xml:space="preserve"> N wasted </t>
        </is>
      </c>
      <c r="V3954" s="465" t="n">
        <v>0.04</v>
      </c>
    </row>
    <row r="3955" ht="16" customHeight="1">
      <c r="B3955" s="5" t="inlineStr">
        <is>
          <t>AG.MM-RW.RW</t>
        </is>
      </c>
      <c r="C3955" s="5" t="inlineStr">
        <is>
          <t>AG.MM-RW.RW-Live animal export-Nmix</t>
        </is>
      </c>
      <c r="D3955" s="5" t="inlineStr">
        <is>
          <t>AG</t>
        </is>
      </c>
      <c r="E3955" s="5" t="inlineStr">
        <is>
          <t>MM</t>
        </is>
      </c>
      <c r="F3955" s="5">
        <f>VLOOKUP(E3955,'5.a Definitions'!E:F,2,FALSE)</f>
        <v/>
      </c>
      <c r="G3955" s="5" t="inlineStr">
        <is>
          <t>RW</t>
        </is>
      </c>
      <c r="H3955" s="5" t="inlineStr">
        <is>
          <t>RW</t>
        </is>
      </c>
      <c r="I3955" s="5">
        <f>VLOOKUP(H3955,'5.a Definitions'!E:F,2,FALSE)</f>
        <v/>
      </c>
      <c r="J3955" s="465" t="inlineStr">
        <is>
          <t xml:space="preserve"> Live animal export </t>
        </is>
      </c>
      <c r="K3955" s="465" t="inlineStr">
        <is>
          <t xml:space="preserve"> live animal export </t>
        </is>
      </c>
      <c r="L3955" s="465" t="inlineStr">
        <is>
          <t xml:space="preserve"> reactive </t>
        </is>
      </c>
      <c r="M3955" s="465" t="inlineStr">
        <is>
          <t xml:space="preserve"> Nmix </t>
        </is>
      </c>
      <c r="N3955" s="466" t="n">
        <v>0.0043696896</v>
      </c>
      <c r="O3955" s="467" t="n">
        <v>0.392108897512762</v>
      </c>
      <c r="P3955" s="468" t="n">
        <v>1997</v>
      </c>
      <c r="Q3955" s="469" t="inlineStr">
        <is>
          <t>FAOSTAT Crops and livestock products</t>
        </is>
      </c>
      <c r="R3955" s="469" t="inlineStr">
        <is>
          <t>ok</t>
        </is>
      </c>
      <c r="S3955" s="469" t="inlineStr">
        <is>
          <t xml:space="preserve"> text </t>
        </is>
      </c>
      <c r="T3955" s="426" t="inlineStr">
        <is>
          <t>Norway</t>
        </is>
      </c>
      <c r="U3955" s="5" t="inlineStr">
        <is>
          <t>useful output</t>
        </is>
      </c>
      <c r="V3955" s="465" t="n">
        <v>0.04</v>
      </c>
    </row>
    <row r="3956" ht="16" customHeight="1">
      <c r="A3956" s="486" t="inlineStr">
        <is>
          <t xml:space="preserve"> Forests and Semi-natural vegetation </t>
        </is>
      </c>
      <c r="B3956" s="5" t="inlineStr">
        <is>
          <t>FS.FO-AT.AT</t>
        </is>
      </c>
      <c r="C3956" s="5" t="inlineStr">
        <is>
          <t>FS.FO-AT.AT-Emissions-N2</t>
        </is>
      </c>
      <c r="D3956" s="5" t="inlineStr">
        <is>
          <t>FS</t>
        </is>
      </c>
      <c r="E3956" s="5" t="inlineStr">
        <is>
          <t>FO</t>
        </is>
      </c>
      <c r="F3956" s="5">
        <f>VLOOKUP(E3956,'5.a Definitions'!E:F,2,FALSE)</f>
        <v/>
      </c>
      <c r="G3956" s="5" t="inlineStr">
        <is>
          <t>AT</t>
        </is>
      </c>
      <c r="H3956" s="5" t="inlineStr">
        <is>
          <t>AT</t>
        </is>
      </c>
      <c r="I3956" s="5">
        <f>VLOOKUP(H3956,'5.a Definitions'!E:F,2,FALSE)</f>
        <v/>
      </c>
      <c r="J3956" s="465" t="inlineStr">
        <is>
          <t xml:space="preserve"> Emissions </t>
        </is>
      </c>
      <c r="K3956" s="465" t="inlineStr">
        <is>
          <t xml:space="preserve"> forest emissions </t>
        </is>
      </c>
      <c r="L3956" s="465" t="inlineStr">
        <is>
          <t xml:space="preserve"> inert </t>
        </is>
      </c>
      <c r="M3956" s="465" t="inlineStr">
        <is>
          <t xml:space="preserve"> N2 </t>
        </is>
      </c>
      <c r="N3956" s="466" t="n">
        <v>7.222908376085099</v>
      </c>
      <c r="O3956" s="467" t="n">
        <v>1.876148950785864</v>
      </c>
      <c r="P3956" s="468" t="n">
        <v>1997</v>
      </c>
      <c r="Q3956" s="469" t="inlineStr">
        <is>
          <t>UNFCCC CRT + Butterbach-Bahl et al. (2013)</t>
        </is>
      </c>
      <c r="R3956" s="469" t="inlineStr">
        <is>
          <t>ok</t>
        </is>
      </c>
      <c r="S3956" s="469" t="inlineStr">
        <is>
          <t xml:space="preserve"> text </t>
        </is>
      </c>
      <c r="T3956" s="426" t="inlineStr">
        <is>
          <t>Norway</t>
        </is>
      </c>
      <c r="U3956" s="465" t="inlineStr">
        <is>
          <t xml:space="preserve"> N wasted </t>
        </is>
      </c>
      <c r="V3956" s="465" t="n">
        <v>0.04</v>
      </c>
    </row>
    <row r="3957" ht="16" customHeight="1">
      <c r="B3957" s="5" t="inlineStr">
        <is>
          <t>FS.FO-AT.AT</t>
        </is>
      </c>
      <c r="C3957" s="5" t="inlineStr">
        <is>
          <t>FS.FO-AT.AT-Emissions-N2O</t>
        </is>
      </c>
      <c r="D3957" s="5" t="inlineStr">
        <is>
          <t>FS</t>
        </is>
      </c>
      <c r="E3957" s="5" t="inlineStr">
        <is>
          <t>FO</t>
        </is>
      </c>
      <c r="F3957" s="5">
        <f>VLOOKUP(E3957,'5.a Definitions'!E:F,2,FALSE)</f>
        <v/>
      </c>
      <c r="G3957" s="5" t="inlineStr">
        <is>
          <t>AT</t>
        </is>
      </c>
      <c r="H3957" s="5" t="inlineStr">
        <is>
          <t>AT</t>
        </is>
      </c>
      <c r="I3957" s="5">
        <f>VLOOKUP(H3957,'5.a Definitions'!E:F,2,FALSE)</f>
        <v/>
      </c>
      <c r="J3957" s="465" t="inlineStr">
        <is>
          <t xml:space="preserve"> Emissions </t>
        </is>
      </c>
      <c r="K3957" s="465" t="inlineStr">
        <is>
          <t xml:space="preserve"> forest emissions </t>
        </is>
      </c>
      <c r="L3957" s="465" t="inlineStr">
        <is>
          <t xml:space="preserve"> reactive </t>
        </is>
      </c>
      <c r="M3957" s="465" t="inlineStr">
        <is>
          <t xml:space="preserve"> N2O </t>
        </is>
      </c>
      <c r="N3957" s="466" t="n">
        <v>0.3704055577479538</v>
      </c>
      <c r="O3957" s="467" t="n">
        <v>1.261544563046772</v>
      </c>
      <c r="P3957" s="468" t="n">
        <v>1997</v>
      </c>
      <c r="Q3957" s="469" t="inlineStr">
        <is>
          <t>UNFCCC CRT</t>
        </is>
      </c>
      <c r="R3957" s="469" t="inlineStr">
        <is>
          <t>ok</t>
        </is>
      </c>
      <c r="S3957" s="469" t="inlineStr">
        <is>
          <t xml:space="preserve"> text </t>
        </is>
      </c>
      <c r="T3957" s="426" t="inlineStr">
        <is>
          <t>Norway</t>
        </is>
      </c>
      <c r="U3957" s="465" t="inlineStr">
        <is>
          <t xml:space="preserve"> N wasted </t>
        </is>
      </c>
      <c r="V3957" s="465" t="n">
        <v>0.04</v>
      </c>
    </row>
    <row r="3958" ht="16" customHeight="1">
      <c r="B3958" s="5" t="inlineStr">
        <is>
          <t>FS.FO-HY.SW</t>
        </is>
      </c>
      <c r="C3958" s="5" t="inlineStr">
        <is>
          <t>FS.FO-HY.SW-Leaching-Nmix</t>
        </is>
      </c>
      <c r="D3958" s="5" t="inlineStr">
        <is>
          <t>FS</t>
        </is>
      </c>
      <c r="E3958" s="5" t="inlineStr">
        <is>
          <t>FO</t>
        </is>
      </c>
      <c r="F3958" s="5">
        <f>VLOOKUP(E3958,'5.a Definitions'!E:F,2,FALSE)</f>
        <v/>
      </c>
      <c r="G3958" s="5" t="inlineStr">
        <is>
          <t>HY</t>
        </is>
      </c>
      <c r="H3958" s="5" t="inlineStr">
        <is>
          <t>SW</t>
        </is>
      </c>
      <c r="I3958" s="5">
        <f>VLOOKUP(H3958,'5.a Definitions'!E:F,2,FALSE)</f>
        <v/>
      </c>
      <c r="J3958" s="465" t="inlineStr">
        <is>
          <t xml:space="preserve"> Leaching </t>
        </is>
      </c>
      <c r="K3958" s="465" t="inlineStr">
        <is>
          <t xml:space="preserve"> forest leaching </t>
        </is>
      </c>
      <c r="L3958" s="465" t="inlineStr">
        <is>
          <t xml:space="preserve"> reactive </t>
        </is>
      </c>
      <c r="M3958" s="465" t="inlineStr">
        <is>
          <t xml:space="preserve"> Nmix </t>
        </is>
      </c>
      <c r="N3958" s="466" t="n">
        <v>36.90818706942122</v>
      </c>
      <c r="O3958" s="467" t="n">
        <v>0.4368582621607821</v>
      </c>
      <c r="P3958" s="468" t="n">
        <v>1997</v>
      </c>
      <c r="Q3958" s="469" t="inlineStr">
        <is>
          <t>NIVA TEOTIL2, bias-corrected to TEOTIL3</t>
        </is>
      </c>
      <c r="R3958" s="469" t="inlineStr">
        <is>
          <t>ok</t>
        </is>
      </c>
      <c r="S3958" s="469" t="inlineStr">
        <is>
          <t xml:space="preserve"> text </t>
        </is>
      </c>
      <c r="T3958" s="426" t="inlineStr">
        <is>
          <t>Norway</t>
        </is>
      </c>
      <c r="U3958" s="465" t="inlineStr">
        <is>
          <t xml:space="preserve"> N wasted </t>
        </is>
      </c>
      <c r="V3958" s="465" t="n">
        <v>0.04</v>
      </c>
    </row>
    <row r="3959" ht="16" customHeight="1">
      <c r="B3959" s="5" t="inlineStr">
        <is>
          <t>FS.FO-MP.OP</t>
        </is>
      </c>
      <c r="C3959" s="5" t="inlineStr">
        <is>
          <t>FS.FO-MP.OP-Industrial round wood-Nmix</t>
        </is>
      </c>
      <c r="D3959" s="5" t="inlineStr">
        <is>
          <t>FS</t>
        </is>
      </c>
      <c r="E3959" s="5" t="inlineStr">
        <is>
          <t>FO</t>
        </is>
      </c>
      <c r="F3959" s="5">
        <f>VLOOKUP(E3959,'5.a Definitions'!E:F,2,FALSE)</f>
        <v/>
      </c>
      <c r="G3959" s="5" t="inlineStr">
        <is>
          <t>MP</t>
        </is>
      </c>
      <c r="H3959" s="5" t="inlineStr">
        <is>
          <t>OP</t>
        </is>
      </c>
      <c r="I3959" s="5">
        <f>VLOOKUP(H3959,'5.a Definitions'!E:F,2,FALSE)</f>
        <v/>
      </c>
      <c r="J3959" s="465" t="inlineStr">
        <is>
          <t xml:space="preserve"> Industrial round wood </t>
        </is>
      </c>
      <c r="K3959" s="465" t="inlineStr">
        <is>
          <t xml:space="preserve"> industrial round wood </t>
        </is>
      </c>
      <c r="L3959" s="465" t="inlineStr">
        <is>
          <t xml:space="preserve"> reactive </t>
        </is>
      </c>
      <c r="M3959" s="465" t="inlineStr">
        <is>
          <t xml:space="preserve"> Nmix </t>
        </is>
      </c>
      <c r="N3959" s="466" t="n">
        <v>4.36032</v>
      </c>
      <c r="O3959" s="467" t="n">
        <v>0.4140789746678626</v>
      </c>
      <c r="P3959" s="468" t="n">
        <v>1997</v>
      </c>
      <c r="Q3959" s="469" t="inlineStr">
        <is>
          <t>FAOSTAT</t>
        </is>
      </c>
      <c r="R3959" s="469" t="inlineStr">
        <is>
          <t>ok</t>
        </is>
      </c>
      <c r="S3959" s="469" t="inlineStr">
        <is>
          <t xml:space="preserve"> text </t>
        </is>
      </c>
      <c r="T3959" s="426" t="inlineStr">
        <is>
          <t>Norway</t>
        </is>
      </c>
      <c r="U3959" s="5" t="inlineStr">
        <is>
          <t>useful output</t>
        </is>
      </c>
      <c r="V3959" s="465" t="n">
        <v>0.04</v>
      </c>
    </row>
    <row r="3960" ht="16" customHeight="1">
      <c r="B3960" s="5" t="inlineStr">
        <is>
          <t>FS.FO-EF.OE</t>
        </is>
      </c>
      <c r="C3960" s="5" t="inlineStr">
        <is>
          <t>FS.FO-EF.OE-Fuel wood for households-Nmix</t>
        </is>
      </c>
      <c r="D3960" s="5" t="inlineStr">
        <is>
          <t>FS</t>
        </is>
      </c>
      <c r="E3960" s="5" t="inlineStr">
        <is>
          <t>FO</t>
        </is>
      </c>
      <c r="F3960" s="5">
        <f>VLOOKUP(E3960,'5.a Definitions'!E:F,2,FALSE)</f>
        <v/>
      </c>
      <c r="G3960" s="5" t="inlineStr">
        <is>
          <t>EF</t>
        </is>
      </c>
      <c r="H3960" s="5" t="inlineStr">
        <is>
          <t>OE</t>
        </is>
      </c>
      <c r="I3960" s="5">
        <f>VLOOKUP(H3960,'5.a Definitions'!E:F,2,FALSE)</f>
        <v/>
      </c>
      <c r="J3960" s="465" t="inlineStr">
        <is>
          <t xml:space="preserve"> Fuel wood for households </t>
        </is>
      </c>
      <c r="K3960" s="465" t="inlineStr">
        <is>
          <t xml:space="preserve"> fuel wood for households </t>
        </is>
      </c>
      <c r="L3960" s="465" t="inlineStr">
        <is>
          <t xml:space="preserve"> reactive </t>
        </is>
      </c>
      <c r="M3960" s="465" t="inlineStr">
        <is>
          <t xml:space="preserve"> Nmix </t>
        </is>
      </c>
      <c r="N3960" s="466" t="n">
        <v>1.98212</v>
      </c>
      <c r="O3960" s="467" t="n">
        <v>1.381103382948212</v>
      </c>
      <c r="P3960" s="468" t="n">
        <v>1997</v>
      </c>
      <c r="Q3960" s="469" t="inlineStr">
        <is>
          <t>SSB</t>
        </is>
      </c>
      <c r="R3960" s="469" t="inlineStr">
        <is>
          <t>ok</t>
        </is>
      </c>
      <c r="S3960" s="469" t="inlineStr">
        <is>
          <t xml:space="preserve"> text </t>
        </is>
      </c>
      <c r="T3960" s="426" t="inlineStr">
        <is>
          <t>Norway</t>
        </is>
      </c>
      <c r="U3960" s="5" t="inlineStr">
        <is>
          <t>useful output</t>
        </is>
      </c>
      <c r="V3960" s="465" t="n">
        <v>0.04</v>
      </c>
    </row>
    <row r="3961" ht="16" customHeight="1">
      <c r="B3961" s="475" t="inlineStr">
        <is>
          <t>FS.OL-AT.AT</t>
        </is>
      </c>
      <c r="C3961" s="475" t="inlineStr">
        <is>
          <t>FS.OL-AT.AT-Emissions-NH3</t>
        </is>
      </c>
      <c r="D3961" s="475" t="inlineStr">
        <is>
          <t>FS</t>
        </is>
      </c>
      <c r="E3961" s="475" t="inlineStr">
        <is>
          <t>OL</t>
        </is>
      </c>
      <c r="F3961" s="5">
        <f>VLOOKUP(E3961,'5.a Definitions'!E:F,2,FALSE)</f>
        <v/>
      </c>
      <c r="G3961" s="475" t="inlineStr">
        <is>
          <t>AT</t>
        </is>
      </c>
      <c r="H3961" s="475" t="inlineStr">
        <is>
          <t>AT</t>
        </is>
      </c>
      <c r="I3961" s="5">
        <f>VLOOKUP(H3961,'5.a Definitions'!E:F,2,FALSE)</f>
        <v/>
      </c>
      <c r="J3961" s="465" t="inlineStr">
        <is>
          <t>Emissions</t>
        </is>
      </c>
      <c r="K3961" s="465" t="inlineStr">
        <is>
          <t>other land emissions</t>
        </is>
      </c>
      <c r="L3961" s="465" t="inlineStr">
        <is>
          <t>reactive</t>
        </is>
      </c>
      <c r="M3961" s="465" t="inlineStr">
        <is>
          <t>NH3</t>
        </is>
      </c>
      <c r="N3961" s="466" t="n">
        <v>0.4021987384734041</v>
      </c>
      <c r="O3961" s="467" t="n">
        <v>0.9396317070543124</v>
      </c>
      <c r="P3961" s="468" t="n">
        <v>1997</v>
      </c>
      <c r="Q3961" s="469" t="inlineStr">
        <is>
          <t>CRLTAP Inventory Submissions (3Da3), utmark share</t>
        </is>
      </c>
      <c r="R3961" s="469" t="inlineStr">
        <is>
          <t>ok</t>
        </is>
      </c>
      <c r="S3961" s="469" t="inlineStr">
        <is>
          <t>text</t>
        </is>
      </c>
      <c r="T3961" s="476" t="inlineStr">
        <is>
          <t>Norway</t>
        </is>
      </c>
      <c r="U3961" s="475" t="inlineStr">
        <is>
          <t>useful output</t>
        </is>
      </c>
      <c r="V3961" s="465">
        <f>(O3877*N3877)^2</f>
        <v/>
      </c>
    </row>
    <row r="3962" ht="16" customHeight="1">
      <c r="B3962" s="475" t="inlineStr">
        <is>
          <t>FS.OL-AT.AT</t>
        </is>
      </c>
      <c r="C3962" s="475" t="inlineStr">
        <is>
          <t>FS.OL-AT.AT-Emissions-NOx</t>
        </is>
      </c>
      <c r="D3962" s="475" t="inlineStr">
        <is>
          <t>FS</t>
        </is>
      </c>
      <c r="E3962" s="475" t="inlineStr">
        <is>
          <t>OL</t>
        </is>
      </c>
      <c r="F3962" s="5">
        <f>VLOOKUP(E3962,'5.a Definitions'!E:F,2,FALSE)</f>
        <v/>
      </c>
      <c r="G3962" s="475" t="inlineStr">
        <is>
          <t>AT</t>
        </is>
      </c>
      <c r="H3962" s="475" t="inlineStr">
        <is>
          <t>AT</t>
        </is>
      </c>
      <c r="I3962" s="5">
        <f>VLOOKUP(H3962,'5.a Definitions'!E:F,2,FALSE)</f>
        <v/>
      </c>
      <c r="J3962" s="465" t="inlineStr">
        <is>
          <t>Emissions</t>
        </is>
      </c>
      <c r="K3962" s="465" t="inlineStr">
        <is>
          <t>other land emissions</t>
        </is>
      </c>
      <c r="L3962" s="465" t="inlineStr">
        <is>
          <t>reactive</t>
        </is>
      </c>
      <c r="M3962" s="465" t="inlineStr">
        <is>
          <t>NOx</t>
        </is>
      </c>
      <c r="N3962" s="466" t="n">
        <v>0.08483684003778859</v>
      </c>
      <c r="O3962" s="467" t="n">
        <v>0.8216866186958593</v>
      </c>
      <c r="P3962" s="468" t="n">
        <v>1997</v>
      </c>
      <c r="Q3962" s="469" t="inlineStr">
        <is>
          <t>CRLTAP Inventory Submissions (3Da3), utmark share</t>
        </is>
      </c>
      <c r="R3962" s="469" t="inlineStr">
        <is>
          <t>ok</t>
        </is>
      </c>
      <c r="S3962" s="469" t="inlineStr">
        <is>
          <t>text</t>
        </is>
      </c>
      <c r="T3962" s="476" t="inlineStr">
        <is>
          <t>Norway</t>
        </is>
      </c>
      <c r="U3962" s="475" t="inlineStr">
        <is>
          <t>useful output</t>
        </is>
      </c>
      <c r="V3962" s="465">
        <f>(O3906*N3906)^2</f>
        <v/>
      </c>
    </row>
    <row r="3963" ht="16" customHeight="1">
      <c r="B3963" s="475" t="inlineStr">
        <is>
          <t>FS.OL-AT.AT</t>
        </is>
      </c>
      <c r="C3963" s="475" t="inlineStr">
        <is>
          <t>FS.OL-AT.AT-Emissions-N2O</t>
        </is>
      </c>
      <c r="D3963" s="475" t="inlineStr">
        <is>
          <t>FS</t>
        </is>
      </c>
      <c r="E3963" s="475" t="inlineStr">
        <is>
          <t>OL</t>
        </is>
      </c>
      <c r="F3963" s="5">
        <f>VLOOKUP(E3963,'5.a Definitions'!E:F,2,FALSE)</f>
        <v/>
      </c>
      <c r="G3963" s="475" t="inlineStr">
        <is>
          <t>AT</t>
        </is>
      </c>
      <c r="H3963" s="475" t="inlineStr">
        <is>
          <t>AT</t>
        </is>
      </c>
      <c r="I3963" s="5">
        <f>VLOOKUP(H3963,'5.a Definitions'!E:F,2,FALSE)</f>
        <v/>
      </c>
      <c r="J3963" s="465" t="inlineStr">
        <is>
          <t>Emissions</t>
        </is>
      </c>
      <c r="K3963" s="465" t="inlineStr">
        <is>
          <t>other land emissions</t>
        </is>
      </c>
      <c r="L3963" s="465" t="inlineStr">
        <is>
          <t>reactive</t>
        </is>
      </c>
      <c r="M3963" s="465" t="inlineStr">
        <is>
          <t>N2O</t>
        </is>
      </c>
      <c r="N3963" s="466" t="n">
        <v>0.05638804872076769</v>
      </c>
      <c r="O3963" s="467" t="n">
        <v>1.334127445042608</v>
      </c>
      <c r="P3963" s="468" t="n">
        <v>1997</v>
      </c>
      <c r="Q3963" s="469" t="inlineStr">
        <is>
          <t>UNFCCC CRT Table3.D, utmark share</t>
        </is>
      </c>
      <c r="R3963" s="469" t="inlineStr">
        <is>
          <t>ok</t>
        </is>
      </c>
      <c r="S3963" s="469" t="inlineStr">
        <is>
          <t>text</t>
        </is>
      </c>
      <c r="T3963" s="476" t="inlineStr">
        <is>
          <t>Norway</t>
        </is>
      </c>
      <c r="U3963" s="475" t="inlineStr">
        <is>
          <t>useful output</t>
        </is>
      </c>
      <c r="V3963" s="465">
        <f>(O3935*N3935)^2</f>
        <v/>
      </c>
    </row>
    <row r="3964" ht="16" customHeight="1">
      <c r="B3964" s="475" t="inlineStr">
        <is>
          <t>FS.OL-AG.MM</t>
        </is>
      </c>
      <c r="C3964" s="475" t="inlineStr">
        <is>
          <t>FS.OL-AG.MM-Grazing-Nmix</t>
        </is>
      </c>
      <c r="D3964" s="475" t="inlineStr">
        <is>
          <t>FS</t>
        </is>
      </c>
      <c r="E3964" s="475" t="inlineStr">
        <is>
          <t>OL</t>
        </is>
      </c>
      <c r="F3964" s="5">
        <f>VLOOKUP(E3964,'5.a Definitions'!E:F,2,FALSE)</f>
        <v/>
      </c>
      <c r="G3964" s="475" t="inlineStr">
        <is>
          <t>AG</t>
        </is>
      </c>
      <c r="H3964" s="475" t="inlineStr">
        <is>
          <t>MM</t>
        </is>
      </c>
      <c r="I3964" s="5">
        <f>VLOOKUP(H3964,'5.a Definitions'!E:F,2,FALSE)</f>
        <v/>
      </c>
      <c r="J3964" s="473" t="inlineStr">
        <is>
          <t>Grazing</t>
        </is>
      </c>
      <c r="K3964" s="473" t="inlineStr">
        <is>
          <t>grazing</t>
        </is>
      </c>
      <c r="L3964" s="465" t="inlineStr">
        <is>
          <t>reactive</t>
        </is>
      </c>
      <c r="M3964" s="465" t="inlineStr">
        <is>
          <t>Nmix</t>
        </is>
      </c>
      <c r="N3964" s="466" t="n">
        <v>8.168384085368913</v>
      </c>
      <c r="O3964" s="467" t="n">
        <v>0.2326645148615912</v>
      </c>
      <c r="P3964" s="468" t="n">
        <v>1997</v>
      </c>
      <c r="Q3964" s="469" t="inlineStr">
        <is>
          <t>SSB table 12660</t>
        </is>
      </c>
      <c r="R3964" s="469" t="inlineStr">
        <is>
          <t>ok</t>
        </is>
      </c>
      <c r="S3964" s="469" t="inlineStr">
        <is>
          <t>text</t>
        </is>
      </c>
      <c r="T3964" s="476" t="inlineStr">
        <is>
          <t>Norway</t>
        </is>
      </c>
      <c r="U3964" s="5" t="inlineStr">
        <is>
          <t>useful output</t>
        </is>
      </c>
      <c r="V3964" s="465">
        <f>(O3822*N3822)^2</f>
        <v/>
      </c>
    </row>
    <row r="3965" ht="16" customHeight="1">
      <c r="B3965" s="5" t="inlineStr">
        <is>
          <t>FS.OL-HY.SW</t>
        </is>
      </c>
      <c r="C3965" s="5" t="inlineStr">
        <is>
          <t>FS.OL-HY.SW-Leaching-Nmix</t>
        </is>
      </c>
      <c r="D3965" s="5" t="inlineStr">
        <is>
          <t>FS</t>
        </is>
      </c>
      <c r="E3965" s="5" t="inlineStr">
        <is>
          <t>OL</t>
        </is>
      </c>
      <c r="F3965" s="5">
        <f>VLOOKUP(E3965,'5.a Definitions'!E:F,2,FALSE)</f>
        <v/>
      </c>
      <c r="G3965" s="5" t="inlineStr">
        <is>
          <t>HY</t>
        </is>
      </c>
      <c r="H3965" s="5" t="inlineStr">
        <is>
          <t>SW</t>
        </is>
      </c>
      <c r="I3965" s="5">
        <f>VLOOKUP(H3965,'5.a Definitions'!E:F,2,FALSE)</f>
        <v/>
      </c>
      <c r="J3965" s="465" t="inlineStr">
        <is>
          <t xml:space="preserve"> Leaching </t>
        </is>
      </c>
      <c r="K3965" s="465" t="inlineStr">
        <is>
          <t xml:space="preserve"> other land leaching </t>
        </is>
      </c>
      <c r="L3965" s="465" t="inlineStr">
        <is>
          <t xml:space="preserve"> reactive </t>
        </is>
      </c>
      <c r="M3965" s="465" t="inlineStr">
        <is>
          <t xml:space="preserve"> Nmix </t>
        </is>
      </c>
      <c r="N3965" s="466" t="n">
        <v>25.64806220078424</v>
      </c>
      <c r="O3965" s="467" t="n">
        <v>0.4253940035167163</v>
      </c>
      <c r="P3965" s="468" t="n">
        <v>1997</v>
      </c>
      <c r="Q3965" s="469" t="inlineStr">
        <is>
          <t>NIVA TEOTIL2, bias-corrected to TEOTIL3</t>
        </is>
      </c>
      <c r="R3965" s="469" t="inlineStr">
        <is>
          <t>ok</t>
        </is>
      </c>
      <c r="S3965" s="469" t="inlineStr">
        <is>
          <t xml:space="preserve"> text </t>
        </is>
      </c>
      <c r="T3965" s="426" t="inlineStr">
        <is>
          <t>Norway</t>
        </is>
      </c>
      <c r="U3965" s="465" t="inlineStr">
        <is>
          <t xml:space="preserve"> N wasted </t>
        </is>
      </c>
      <c r="V3965" s="465" t="n">
        <v>0.04</v>
      </c>
    </row>
    <row r="3966" ht="16" customHeight="1">
      <c r="A3966" s="485" t="inlineStr">
        <is>
          <t>Processing of residues</t>
        </is>
      </c>
      <c r="B3966" s="475" t="inlineStr">
        <is>
          <t>PR.SO-EF.EC</t>
        </is>
      </c>
      <c r="C3966" s="475" t="inlineStr">
        <is>
          <t>PR.SO-EF.EC-Waste to energy-Nmix</t>
        </is>
      </c>
      <c r="D3966" s="475" t="inlineStr">
        <is>
          <t>PR</t>
        </is>
      </c>
      <c r="E3966" s="475" t="inlineStr">
        <is>
          <t>SO</t>
        </is>
      </c>
      <c r="F3966" s="5">
        <f>VLOOKUP(E3966,'5.a Definitions'!E:F,2,FALSE)</f>
        <v/>
      </c>
      <c r="G3966" s="475" t="inlineStr">
        <is>
          <t>EF</t>
        </is>
      </c>
      <c r="H3966" s="475" t="inlineStr">
        <is>
          <t>EC</t>
        </is>
      </c>
      <c r="I3966" s="5">
        <f>VLOOKUP(H3966,'5.a Definitions'!E:F,2,FALSE)</f>
        <v/>
      </c>
      <c r="J3966" s="465" t="inlineStr">
        <is>
          <t>Waste for energy incineration</t>
        </is>
      </c>
      <c r="K3966" s="465" t="inlineStr">
        <is>
          <t>waste for energy incineration</t>
        </is>
      </c>
      <c r="L3966" s="465" t="inlineStr">
        <is>
          <t>reactive</t>
        </is>
      </c>
      <c r="M3966" s="465" t="inlineStr">
        <is>
          <t>Nmix</t>
        </is>
      </c>
      <c r="N3966" s="466" t="n">
        <v>8.246114524115878</v>
      </c>
      <c r="O3966" s="467" t="n">
        <v>0.5121204803786751</v>
      </c>
      <c r="P3966" s="468" t="n">
        <v>1997</v>
      </c>
      <c r="Q3966" s="469" t="inlineStr">
        <is>
          <t>SSB table 05281, scaled to the N content of table 10513</t>
        </is>
      </c>
      <c r="R3966" s="469" t="inlineStr">
        <is>
          <t>ok</t>
        </is>
      </c>
      <c r="S3966" s="469" t="inlineStr">
        <is>
          <t>text</t>
        </is>
      </c>
      <c r="T3966" s="476" t="inlineStr">
        <is>
          <t>Norway</t>
        </is>
      </c>
      <c r="U3966" s="475" t="inlineStr">
        <is>
          <t>N wasted</t>
        </is>
      </c>
      <c r="V3966" s="465">
        <f>(O3596*N3596)^2</f>
        <v/>
      </c>
    </row>
    <row r="3967" ht="16" customHeight="1">
      <c r="B3967" s="475" t="inlineStr">
        <is>
          <t>PR.SO-MP.OP</t>
        </is>
      </c>
      <c r="C3967" s="475" t="inlineStr">
        <is>
          <t>PR.SO-MP.OP-Recycling-Nmix</t>
        </is>
      </c>
      <c r="D3967" s="475" t="inlineStr">
        <is>
          <t>PR</t>
        </is>
      </c>
      <c r="E3967" s="475" t="inlineStr">
        <is>
          <t>SO</t>
        </is>
      </c>
      <c r="F3967" s="5">
        <f>VLOOKUP(E3967,'5.a Definitions'!E:F,2,FALSE)</f>
        <v/>
      </c>
      <c r="G3967" s="475" t="inlineStr">
        <is>
          <t>MP</t>
        </is>
      </c>
      <c r="H3967" s="475" t="inlineStr">
        <is>
          <t>OP</t>
        </is>
      </c>
      <c r="I3967" s="5">
        <f>VLOOKUP(H3967,'5.a Definitions'!E:F,2,FALSE)</f>
        <v/>
      </c>
      <c r="J3967" s="465" t="inlineStr">
        <is>
          <t>Recycling</t>
        </is>
      </c>
      <c r="K3967" s="465" t="inlineStr">
        <is>
          <t>recycling</t>
        </is>
      </c>
      <c r="L3967" s="465" t="inlineStr">
        <is>
          <t>reactive</t>
        </is>
      </c>
      <c r="M3967" s="465" t="inlineStr">
        <is>
          <t>Nmix</t>
        </is>
      </c>
      <c r="N3967" s="466" t="n">
        <v>1.5312483666</v>
      </c>
      <c r="O3967" s="467" t="n">
        <v>0.6453272974097234</v>
      </c>
      <c r="P3967" s="468" t="n">
        <v>1997</v>
      </c>
      <c r="Q3967" s="469" t="inlineStr">
        <is>
          <t>SSB</t>
        </is>
      </c>
      <c r="R3967" s="469" t="inlineStr">
        <is>
          <t>ok</t>
        </is>
      </c>
      <c r="S3967" s="469" t="inlineStr">
        <is>
          <t>text</t>
        </is>
      </c>
      <c r="T3967" s="476" t="inlineStr">
        <is>
          <t>Norway</t>
        </is>
      </c>
      <c r="U3967" s="475" t="inlineStr">
        <is>
          <t>recycling</t>
        </is>
      </c>
      <c r="V3967" s="465">
        <f>(O3616*N3616)^2</f>
        <v/>
      </c>
    </row>
    <row r="3968" ht="16" customHeight="1">
      <c r="B3968" s="5" t="inlineStr">
        <is>
          <t>PR.SO-AG.SM</t>
        </is>
      </c>
      <c r="C3968" s="5" t="inlineStr">
        <is>
          <t>PR.SO-AG.SM-Biologically treated organic waste-Nmix</t>
        </is>
      </c>
      <c r="D3968" s="5" t="inlineStr">
        <is>
          <t>PR</t>
        </is>
      </c>
      <c r="E3968" s="5" t="inlineStr">
        <is>
          <t>SO</t>
        </is>
      </c>
      <c r="F3968" s="5">
        <f>VLOOKUP(E3968,'5.a Definitions'!E:F,2,FALSE)</f>
        <v/>
      </c>
      <c r="G3968" s="5" t="inlineStr">
        <is>
          <t>AG</t>
        </is>
      </c>
      <c r="H3968" s="5" t="inlineStr">
        <is>
          <t>SM</t>
        </is>
      </c>
      <c r="I3968" s="5">
        <f>VLOOKUP(H3968,'5.a Definitions'!E:F,2,FALSE)</f>
        <v/>
      </c>
      <c r="J3968" s="5" t="inlineStr">
        <is>
          <t>Biologically treated organic waste</t>
        </is>
      </c>
      <c r="K3968" s="5" t="inlineStr">
        <is>
          <t>biologically treated organic waste</t>
        </is>
      </c>
      <c r="L3968" s="5" t="inlineStr">
        <is>
          <t>reactive</t>
        </is>
      </c>
      <c r="M3968" s="5" t="inlineStr">
        <is>
          <t>Nmix</t>
        </is>
      </c>
      <c r="N3968" s="422" t="n">
        <v>0.7102944055944055</v>
      </c>
      <c r="O3968" s="423" t="n">
        <v>1.02443445359043</v>
      </c>
      <c r="P3968" s="468" t="n">
        <v>1997</v>
      </c>
      <c r="Q3968" s="425" t="inlineStr">
        <is>
          <t>Filled (held at 2012): SSB tables 10513 and 12818</t>
        </is>
      </c>
      <c r="R3968" s="425" t="inlineStr">
        <is>
          <t>ok</t>
        </is>
      </c>
      <c r="S3968" s="425" t="inlineStr">
        <is>
          <t>text</t>
        </is>
      </c>
      <c r="T3968" s="426" t="inlineStr">
        <is>
          <t>Norway</t>
        </is>
      </c>
      <c r="U3968" s="5" t="inlineStr">
        <is>
          <t>recycling</t>
        </is>
      </c>
      <c r="V3968" s="5" t="n"/>
    </row>
    <row r="3969" ht="16" customHeight="1">
      <c r="B3969" s="5" t="inlineStr">
        <is>
          <t>PR.SO-PR.WW</t>
        </is>
      </c>
      <c r="C3969" s="5" t="inlineStr">
        <is>
          <t>PR.SO-PR.WW-Wastewater from landfills-Nmix</t>
        </is>
      </c>
      <c r="D3969" s="5" t="inlineStr">
        <is>
          <t>PR</t>
        </is>
      </c>
      <c r="E3969" s="5" t="inlineStr">
        <is>
          <t>SO</t>
        </is>
      </c>
      <c r="F3969" s="5">
        <f>VLOOKUP(E3969,'5.a Definitions'!E:F,2,FALSE)</f>
        <v/>
      </c>
      <c r="G3969" s="5" t="inlineStr">
        <is>
          <t>PR</t>
        </is>
      </c>
      <c r="H3969" s="5" t="inlineStr">
        <is>
          <t>WW</t>
        </is>
      </c>
      <c r="I3969" s="5">
        <f>VLOOKUP(H3969,'5.a Definitions'!E:F,2,FALSE)</f>
        <v/>
      </c>
      <c r="J3969" s="465" t="inlineStr">
        <is>
          <t xml:space="preserve"> Wastewater from landfills </t>
        </is>
      </c>
      <c r="K3969" s="465" t="inlineStr">
        <is>
          <t xml:space="preserve"> wastewater from landfills </t>
        </is>
      </c>
      <c r="L3969" s="465" t="inlineStr">
        <is>
          <t xml:space="preserve"> reactive </t>
        </is>
      </c>
      <c r="M3969" s="465" t="inlineStr">
        <is>
          <t xml:space="preserve"> Nmix </t>
        </is>
      </c>
      <c r="N3969" s="466" t="n">
        <v>1.170947445574731</v>
      </c>
      <c r="O3969" s="467" t="n">
        <v>0.4349490365517411</v>
      </c>
      <c r="P3969" s="468" t="n">
        <v>1997</v>
      </c>
      <c r="Q3969" s="469" t="inlineStr">
        <is>
          <t>Filled (extrapolated from 2011 with CRT 5.A landfill CH4)</t>
        </is>
      </c>
      <c r="R3969" s="469" t="inlineStr">
        <is>
          <t>ok</t>
        </is>
      </c>
      <c r="S3969" s="469" t="inlineStr">
        <is>
          <t xml:space="preserve"> text </t>
        </is>
      </c>
      <c r="T3969" s="426" t="inlineStr">
        <is>
          <t>Norway</t>
        </is>
      </c>
      <c r="U3969" s="465" t="inlineStr">
        <is>
          <t xml:space="preserve"> N wasted </t>
        </is>
      </c>
      <c r="V3969" s="465" t="n">
        <v>0.04</v>
      </c>
    </row>
    <row r="3970" ht="16" customHeight="1">
      <c r="B3970" s="5" t="inlineStr">
        <is>
          <t>PR.SO-HS.HS</t>
        </is>
      </c>
      <c r="C3970" s="5" t="inlineStr">
        <is>
          <t>PR.SO-HS.HS-Biologically treated organic waste-Nmix</t>
        </is>
      </c>
      <c r="D3970" s="5" t="inlineStr">
        <is>
          <t>PR</t>
        </is>
      </c>
      <c r="E3970" s="5" t="inlineStr">
        <is>
          <t>SO</t>
        </is>
      </c>
      <c r="F3970" s="5">
        <f>VLOOKUP(E3970,'5.a Definitions'!E:F,2,FALSE)</f>
        <v/>
      </c>
      <c r="G3970" s="5" t="inlineStr">
        <is>
          <t>HS</t>
        </is>
      </c>
      <c r="H3970" s="5" t="inlineStr">
        <is>
          <t>HS</t>
        </is>
      </c>
      <c r="I3970" s="5">
        <f>VLOOKUP(H3970,'5.a Definitions'!E:F,2,FALSE)</f>
        <v/>
      </c>
      <c r="J3970" s="5" t="inlineStr">
        <is>
          <t>Biologically treated organic waste</t>
        </is>
      </c>
      <c r="K3970" s="5" t="inlineStr">
        <is>
          <t>biologically treated organic waste</t>
        </is>
      </c>
      <c r="L3970" s="465" t="inlineStr">
        <is>
          <t xml:space="preserve"> reactive </t>
        </is>
      </c>
      <c r="M3970" s="465" t="inlineStr">
        <is>
          <t xml:space="preserve"> Nmix </t>
        </is>
      </c>
      <c r="N3970" s="466" t="n">
        <v>0.6450632867132866</v>
      </c>
      <c r="O3970" s="467" t="n">
        <v>1.023395723187029</v>
      </c>
      <c r="P3970" s="468" t="n">
        <v>1997</v>
      </c>
      <c r="Q3970" s="469" t="inlineStr">
        <is>
          <t>Filled (held at 2012): SSB tables 10513 and 12818</t>
        </is>
      </c>
      <c r="R3970" s="469" t="inlineStr">
        <is>
          <t>ok</t>
        </is>
      </c>
      <c r="S3970" s="469" t="inlineStr">
        <is>
          <t xml:space="preserve"> text </t>
        </is>
      </c>
      <c r="T3970" s="426" t="inlineStr">
        <is>
          <t>Norway</t>
        </is>
      </c>
      <c r="U3970" s="5" t="inlineStr">
        <is>
          <t>recycling</t>
        </is>
      </c>
      <c r="V3970" s="465" t="n">
        <v>0.04</v>
      </c>
    </row>
    <row r="3971" ht="16" customHeight="1">
      <c r="B3971" s="5" t="inlineStr">
        <is>
          <t>PR.SO-AT.AT</t>
        </is>
      </c>
      <c r="C3971" s="5" t="inlineStr">
        <is>
          <t>PR.SO-AT.AT-Emissions-NH3</t>
        </is>
      </c>
      <c r="D3971" s="5" t="inlineStr">
        <is>
          <t>PR</t>
        </is>
      </c>
      <c r="E3971" s="5" t="inlineStr">
        <is>
          <t>SO</t>
        </is>
      </c>
      <c r="F3971" s="5">
        <f>VLOOKUP(E3971,'5.a Definitions'!E:F,2,FALSE)</f>
        <v/>
      </c>
      <c r="G3971" s="5" t="inlineStr">
        <is>
          <t>AT</t>
        </is>
      </c>
      <c r="H3971" s="5" t="inlineStr">
        <is>
          <t>AT</t>
        </is>
      </c>
      <c r="I3971" s="5">
        <f>VLOOKUP(H3971,'5.a Definitions'!E:F,2,FALSE)</f>
        <v/>
      </c>
      <c r="J3971" s="465" t="inlineStr">
        <is>
          <t xml:space="preserve"> Emissions </t>
        </is>
      </c>
      <c r="K3971" s="465" t="inlineStr">
        <is>
          <t xml:space="preserve"> solid waste emissions </t>
        </is>
      </c>
      <c r="L3971" s="465" t="inlineStr">
        <is>
          <t xml:space="preserve"> reactive </t>
        </is>
      </c>
      <c r="M3971" s="465" t="inlineStr">
        <is>
          <t xml:space="preserve"> NH3 </t>
        </is>
      </c>
      <c r="N3971" s="466" t="n">
        <v>0.15943300294905</v>
      </c>
      <c r="O3971" s="467" t="n">
        <v>0.9859695111085245</v>
      </c>
      <c r="P3971" s="468" t="n">
        <v>1997</v>
      </c>
      <c r="Q3971" s="469" t="inlineStr">
        <is>
          <t>CRLTAP Inventory Submissions</t>
        </is>
      </c>
      <c r="R3971" s="469" t="inlineStr">
        <is>
          <t>ok</t>
        </is>
      </c>
      <c r="S3971" s="469" t="inlineStr">
        <is>
          <t xml:space="preserve"> text </t>
        </is>
      </c>
      <c r="T3971" s="426" t="inlineStr">
        <is>
          <t>Norway</t>
        </is>
      </c>
      <c r="U3971" s="465" t="inlineStr">
        <is>
          <t xml:space="preserve"> N wasted </t>
        </is>
      </c>
      <c r="V3971" s="465" t="n">
        <v>0.04</v>
      </c>
    </row>
    <row r="3972" ht="16" customHeight="1">
      <c r="B3972" s="5" t="inlineStr">
        <is>
          <t>PR.SO-AT.AT</t>
        </is>
      </c>
      <c r="C3972" s="5" t="inlineStr">
        <is>
          <t>PR.SO-AT.AT-Emissions-NOx</t>
        </is>
      </c>
      <c r="D3972" s="5" t="inlineStr">
        <is>
          <t>PR</t>
        </is>
      </c>
      <c r="E3972" s="5" t="inlineStr">
        <is>
          <t>SO</t>
        </is>
      </c>
      <c r="F3972" s="5">
        <f>VLOOKUP(E3972,'5.a Definitions'!E:F,2,FALSE)</f>
        <v/>
      </c>
      <c r="G3972" s="5" t="inlineStr">
        <is>
          <t>AT</t>
        </is>
      </c>
      <c r="H3972" s="5" t="inlineStr">
        <is>
          <t>AT</t>
        </is>
      </c>
      <c r="I3972" s="5">
        <f>VLOOKUP(H3972,'5.a Definitions'!E:F,2,FALSE)</f>
        <v/>
      </c>
      <c r="J3972" s="465" t="inlineStr">
        <is>
          <t xml:space="preserve"> Emissions </t>
        </is>
      </c>
      <c r="K3972" s="465" t="inlineStr">
        <is>
          <t xml:space="preserve"> solid waste emissions </t>
        </is>
      </c>
      <c r="L3972" s="465" t="inlineStr">
        <is>
          <t xml:space="preserve"> reactive </t>
        </is>
      </c>
      <c r="M3972" s="465" t="inlineStr">
        <is>
          <t xml:space="preserve"> NOx </t>
        </is>
      </c>
      <c r="N3972" s="466" t="n">
        <v>0.3810709547619701</v>
      </c>
      <c r="O3972" s="467" t="n">
        <v>0.3569238843364924</v>
      </c>
      <c r="P3972" s="468" t="n">
        <v>1997</v>
      </c>
      <c r="Q3972" s="469" t="inlineStr">
        <is>
          <t>CRLTAP Inventory Submissions</t>
        </is>
      </c>
      <c r="R3972" s="469" t="inlineStr">
        <is>
          <t>ok</t>
        </is>
      </c>
      <c r="S3972" s="469" t="inlineStr">
        <is>
          <t xml:space="preserve"> text </t>
        </is>
      </c>
      <c r="T3972" s="426" t="inlineStr">
        <is>
          <t>Norway</t>
        </is>
      </c>
      <c r="U3972" s="465" t="inlineStr">
        <is>
          <t xml:space="preserve"> N wasted </t>
        </is>
      </c>
      <c r="V3972" s="465" t="n">
        <v>0.04</v>
      </c>
    </row>
    <row r="3973" ht="16" customHeight="1">
      <c r="B3973" s="5" t="inlineStr">
        <is>
          <t>PR.SO-AT.AT</t>
        </is>
      </c>
      <c r="C3973" s="5" t="inlineStr">
        <is>
          <t>PR.SO-AT.AT-Emissions-N2O</t>
        </is>
      </c>
      <c r="D3973" s="5" t="inlineStr">
        <is>
          <t>PR</t>
        </is>
      </c>
      <c r="E3973" s="5" t="inlineStr">
        <is>
          <t>SO</t>
        </is>
      </c>
      <c r="F3973" s="5">
        <f>VLOOKUP(E3973,'5.a Definitions'!E:F,2,FALSE)</f>
        <v/>
      </c>
      <c r="G3973" s="5" t="inlineStr">
        <is>
          <t>AT</t>
        </is>
      </c>
      <c r="H3973" s="5" t="inlineStr">
        <is>
          <t>AT</t>
        </is>
      </c>
      <c r="I3973" s="5">
        <f>VLOOKUP(H3973,'5.a Definitions'!E:F,2,FALSE)</f>
        <v/>
      </c>
      <c r="J3973" s="465" t="inlineStr">
        <is>
          <t xml:space="preserve"> Emissions </t>
        </is>
      </c>
      <c r="K3973" s="465" t="inlineStr">
        <is>
          <t xml:space="preserve"> solid waste emissions </t>
        </is>
      </c>
      <c r="L3973" s="465" t="inlineStr">
        <is>
          <t xml:space="preserve"> reactive </t>
        </is>
      </c>
      <c r="M3973" s="465" t="inlineStr">
        <is>
          <t xml:space="preserve"> N2O </t>
        </is>
      </c>
      <c r="N3973" s="466" t="n">
        <v>0.009336062246849977</v>
      </c>
      <c r="O3973" s="467" t="n">
        <v>1.272532052986043</v>
      </c>
      <c r="P3973" s="468" t="n">
        <v>1997</v>
      </c>
      <c r="Q3973" s="469" t="inlineStr">
        <is>
          <t>UNFCCC CRT</t>
        </is>
      </c>
      <c r="R3973" s="469" t="inlineStr">
        <is>
          <t>ok</t>
        </is>
      </c>
      <c r="S3973" s="469" t="inlineStr">
        <is>
          <t xml:space="preserve"> text </t>
        </is>
      </c>
      <c r="T3973" s="426" t="inlineStr">
        <is>
          <t>Norway</t>
        </is>
      </c>
      <c r="U3973" s="465" t="inlineStr">
        <is>
          <t xml:space="preserve"> N wasted </t>
        </is>
      </c>
      <c r="V3973" s="465" t="n">
        <v>0.04</v>
      </c>
    </row>
    <row r="3974" ht="16" customHeight="1">
      <c r="B3974" s="5" t="inlineStr">
        <is>
          <t>PR.SO-HY.SW</t>
        </is>
      </c>
      <c r="C3974" s="5" t="inlineStr">
        <is>
          <t>PR.SO-HY.SW-Leaching-Nmix</t>
        </is>
      </c>
      <c r="D3974" s="5" t="inlineStr">
        <is>
          <t>PR</t>
        </is>
      </c>
      <c r="E3974" s="5" t="inlineStr">
        <is>
          <t>SO</t>
        </is>
      </c>
      <c r="F3974" s="5">
        <f>VLOOKUP(E3974,'5.a Definitions'!E:F,2,FALSE)</f>
        <v/>
      </c>
      <c r="G3974" s="5" t="inlineStr">
        <is>
          <t>HY</t>
        </is>
      </c>
      <c r="H3974" s="5" t="inlineStr">
        <is>
          <t>SW</t>
        </is>
      </c>
      <c r="I3974" s="5">
        <f>VLOOKUP(H3974,'5.a Definitions'!E:F,2,FALSE)</f>
        <v/>
      </c>
      <c r="J3974" s="465" t="inlineStr">
        <is>
          <t xml:space="preserve"> Leaching </t>
        </is>
      </c>
      <c r="K3974" s="465" t="inlineStr">
        <is>
          <t xml:space="preserve"> solid waste leaching </t>
        </is>
      </c>
      <c r="L3974" s="465" t="inlineStr">
        <is>
          <t xml:space="preserve"> reactive </t>
        </is>
      </c>
      <c r="M3974" s="465" t="inlineStr">
        <is>
          <t xml:space="preserve"> Nmix </t>
        </is>
      </c>
      <c r="N3974" s="466" t="n">
        <v>0.9234274414379247</v>
      </c>
      <c r="O3974" s="467" t="n">
        <v>0.4381985958650328</v>
      </c>
      <c r="P3974" s="468" t="n">
        <v>1997</v>
      </c>
      <c r="Q3974" s="469" t="inlineStr">
        <is>
          <t>Filled (extrapolated from 2011 with CRT 5.A landfill CH4)</t>
        </is>
      </c>
      <c r="R3974" s="469" t="inlineStr">
        <is>
          <t>ok</t>
        </is>
      </c>
      <c r="S3974" s="469" t="inlineStr">
        <is>
          <t xml:space="preserve"> text </t>
        </is>
      </c>
      <c r="T3974" s="426" t="inlineStr">
        <is>
          <t>Norway</t>
        </is>
      </c>
      <c r="U3974" s="465" t="inlineStr">
        <is>
          <t xml:space="preserve"> N wasted </t>
        </is>
      </c>
      <c r="V3974" s="465" t="n">
        <v>0.04</v>
      </c>
    </row>
    <row r="3975" ht="16" customHeight="1">
      <c r="B3975" s="5" t="inlineStr">
        <is>
          <t>PR.SO-RW.RW</t>
        </is>
      </c>
      <c r="C3975" s="5" t="inlineStr">
        <is>
          <t>PR.SO-RW.RW-Solid waste export-Nmix</t>
        </is>
      </c>
      <c r="D3975" s="5" t="inlineStr">
        <is>
          <t>PR</t>
        </is>
      </c>
      <c r="E3975" s="5" t="inlineStr">
        <is>
          <t>SO</t>
        </is>
      </c>
      <c r="F3975" s="5">
        <f>VLOOKUP(E3975,'5.a Definitions'!E:F,2,FALSE)</f>
        <v/>
      </c>
      <c r="G3975" s="5" t="inlineStr">
        <is>
          <t>RW</t>
        </is>
      </c>
      <c r="H3975" s="5" t="inlineStr">
        <is>
          <t>RW</t>
        </is>
      </c>
      <c r="I3975" s="5">
        <f>VLOOKUP(H3975,'5.a Definitions'!E:F,2,FALSE)</f>
        <v/>
      </c>
      <c r="J3975" s="465" t="inlineStr">
        <is>
          <t xml:space="preserve"> Solid waste export </t>
        </is>
      </c>
      <c r="K3975" s="465" t="inlineStr">
        <is>
          <t xml:space="preserve"> solid waste export </t>
        </is>
      </c>
      <c r="L3975" s="465" t="inlineStr">
        <is>
          <t xml:space="preserve"> reactive </t>
        </is>
      </c>
      <c r="M3975" s="465" t="inlineStr">
        <is>
          <t xml:space="preserve"> Nmix </t>
        </is>
      </c>
      <c r="N3975" s="466" t="n">
        <v>0</v>
      </c>
      <c r="O3975" s="467" t="n">
        <v>0</v>
      </c>
      <c r="P3975" s="468" t="n">
        <v>1997</v>
      </c>
      <c r="Q3975" s="469" t="inlineStr">
        <is>
          <t>SSB tab 08801</t>
        </is>
      </c>
      <c r="R3975" s="469" t="inlineStr">
        <is>
          <t>ok</t>
        </is>
      </c>
      <c r="S3975" s="469" t="inlineStr">
        <is>
          <t xml:space="preserve"> text </t>
        </is>
      </c>
      <c r="T3975" s="426" t="inlineStr">
        <is>
          <t>Norway</t>
        </is>
      </c>
      <c r="U3975" s="465" t="inlineStr">
        <is>
          <t xml:space="preserve"> N wasted </t>
        </is>
      </c>
      <c r="V3975" s="465" t="n">
        <v>0.04</v>
      </c>
    </row>
    <row r="3976" ht="16" customHeight="1">
      <c r="B3976" s="475" t="inlineStr">
        <is>
          <t>PR.SO-RW.RW</t>
        </is>
      </c>
      <c r="C3976" s="475" t="inlineStr">
        <is>
          <t xml:space="preserve">PR.SO-RW.RW-Export for recycling-Nmix </t>
        </is>
      </c>
      <c r="D3976" s="475" t="inlineStr">
        <is>
          <t>PR</t>
        </is>
      </c>
      <c r="E3976" s="475" t="inlineStr">
        <is>
          <t>SO</t>
        </is>
      </c>
      <c r="F3976" s="5">
        <f>VLOOKUP(E3976,'5.a Definitions'!E:F,2,FALSE)</f>
        <v/>
      </c>
      <c r="G3976" s="475" t="inlineStr">
        <is>
          <t>RW</t>
        </is>
      </c>
      <c r="H3976" s="475" t="inlineStr">
        <is>
          <t>RW</t>
        </is>
      </c>
      <c r="I3976" s="5">
        <f>VLOOKUP(H3976,'5.a Definitions'!E:F,2,FALSE)</f>
        <v/>
      </c>
      <c r="J3976" s="465" t="inlineStr">
        <is>
          <t>Export-for-recycling</t>
        </is>
      </c>
      <c r="K3976" s="465" t="inlineStr">
        <is>
          <t>export-for-recycling</t>
        </is>
      </c>
      <c r="L3976" s="465" t="inlineStr">
        <is>
          <t>reactive</t>
        </is>
      </c>
      <c r="M3976" s="465" t="inlineStr">
        <is>
          <t>Nmix</t>
        </is>
      </c>
      <c r="N3976" s="466" t="n">
        <v>0.6751045134</v>
      </c>
      <c r="O3976" s="467" t="n">
        <v>0.1981512504766113</v>
      </c>
      <c r="P3976" s="468" t="n">
        <v>1997</v>
      </c>
      <c r="Q3976" s="469" t="inlineStr">
        <is>
          <t>SSB</t>
        </is>
      </c>
      <c r="R3976" s="469" t="inlineStr">
        <is>
          <t>ok</t>
        </is>
      </c>
      <c r="S3976" s="469" t="inlineStr">
        <is>
          <t>text</t>
        </is>
      </c>
      <c r="T3976" s="476" t="inlineStr">
        <is>
          <t>Norway</t>
        </is>
      </c>
      <c r="U3976" s="475" t="inlineStr">
        <is>
          <t>recycling</t>
        </is>
      </c>
      <c r="V3976" s="465">
        <f>(#REF!*#REF!)^2</f>
        <v/>
      </c>
    </row>
    <row r="3977" ht="16" customHeight="1">
      <c r="B3977" s="475" t="inlineStr">
        <is>
          <t>PR.SO-RW.RW</t>
        </is>
      </c>
      <c r="C3977" s="475" t="inlineStr">
        <is>
          <t>PR.SO-RW.RW-Export for reuse-Nmix</t>
        </is>
      </c>
      <c r="D3977" s="475" t="inlineStr">
        <is>
          <t>PR</t>
        </is>
      </c>
      <c r="E3977" s="475" t="inlineStr">
        <is>
          <t>SO</t>
        </is>
      </c>
      <c r="F3977" s="5">
        <f>VLOOKUP(E3977,'5.a Definitions'!E:F,2,FALSE)</f>
        <v/>
      </c>
      <c r="G3977" s="475" t="inlineStr">
        <is>
          <t>RW</t>
        </is>
      </c>
      <c r="H3977" s="475" t="inlineStr">
        <is>
          <t>RW</t>
        </is>
      </c>
      <c r="I3977" s="5">
        <f>VLOOKUP(H3977,'5.a Definitions'!E:F,2,FALSE)</f>
        <v/>
      </c>
      <c r="J3977" s="465" t="inlineStr">
        <is>
          <t>Export-for-reuse</t>
        </is>
      </c>
      <c r="K3977" s="465" t="inlineStr">
        <is>
          <t>export-for-reuse</t>
        </is>
      </c>
      <c r="L3977" s="465" t="inlineStr">
        <is>
          <t>reactive</t>
        </is>
      </c>
      <c r="M3977" s="465" t="inlineStr">
        <is>
          <t>Nmix</t>
        </is>
      </c>
      <c r="N3977" s="466" t="n">
        <v>0.06074712</v>
      </c>
      <c r="O3977" s="467" t="n">
        <v>0.2047331083914159</v>
      </c>
      <c r="P3977" s="468" t="n">
        <v>1997</v>
      </c>
      <c r="Q3977" s="469" t="inlineStr">
        <is>
          <t>SSB</t>
        </is>
      </c>
      <c r="R3977" s="469" t="inlineStr">
        <is>
          <t>ok</t>
        </is>
      </c>
      <c r="S3977" s="469" t="inlineStr">
        <is>
          <t>text</t>
        </is>
      </c>
      <c r="T3977" s="476" t="inlineStr">
        <is>
          <t>Norway</t>
        </is>
      </c>
      <c r="U3977" s="475" t="inlineStr">
        <is>
          <t>recycling</t>
        </is>
      </c>
      <c r="V3977" s="465">
        <f>(O3679*N3679)^2</f>
        <v/>
      </c>
    </row>
    <row r="3978" ht="16" customHeight="1">
      <c r="B3978" s="5" t="inlineStr">
        <is>
          <t>PR.WW-AG.SM</t>
        </is>
      </c>
      <c r="C3978" s="5" t="inlineStr">
        <is>
          <t>PR.WW-AG.SM-Sewage sludge fertilizer-Nmix</t>
        </is>
      </c>
      <c r="D3978" s="5" t="inlineStr">
        <is>
          <t>PR</t>
        </is>
      </c>
      <c r="E3978" s="5" t="inlineStr">
        <is>
          <t>WW</t>
        </is>
      </c>
      <c r="F3978" s="5">
        <f>VLOOKUP(E3978,'5.a Definitions'!E:F,2,FALSE)</f>
        <v/>
      </c>
      <c r="G3978" s="5" t="inlineStr">
        <is>
          <t>AG</t>
        </is>
      </c>
      <c r="H3978" s="5" t="inlineStr">
        <is>
          <t>SM</t>
        </is>
      </c>
      <c r="I3978" s="5">
        <f>VLOOKUP(H3978,'5.a Definitions'!E:F,2,FALSE)</f>
        <v/>
      </c>
      <c r="J3978" s="465" t="inlineStr">
        <is>
          <t xml:space="preserve"> Sewage sludge fertilizer </t>
        </is>
      </c>
      <c r="K3978" s="465" t="inlineStr">
        <is>
          <t xml:space="preserve"> sewage sludge fertilizer </t>
        </is>
      </c>
      <c r="L3978" s="465" t="inlineStr">
        <is>
          <t xml:space="preserve"> reactive </t>
        </is>
      </c>
      <c r="M3978" s="465" t="inlineStr">
        <is>
          <t xml:space="preserve"> Nmix </t>
        </is>
      </c>
      <c r="N3978" s="466" t="n">
        <v>1.45035</v>
      </c>
      <c r="O3978" s="467" t="n">
        <v>0.6332776129872019</v>
      </c>
      <c r="P3978" s="468" t="n">
        <v>1997</v>
      </c>
      <c r="Q3978" s="469" t="inlineStr">
        <is>
          <t>SSB tab 05279</t>
        </is>
      </c>
      <c r="R3978" s="469" t="inlineStr">
        <is>
          <t>ok</t>
        </is>
      </c>
      <c r="S3978" s="469" t="inlineStr">
        <is>
          <t xml:space="preserve"> text </t>
        </is>
      </c>
      <c r="T3978" s="426" t="inlineStr">
        <is>
          <t>Norway</t>
        </is>
      </c>
      <c r="U3978" s="5" t="inlineStr">
        <is>
          <t>recycling</t>
        </is>
      </c>
      <c r="V3978" s="465" t="n">
        <v>0.04</v>
      </c>
    </row>
    <row r="3979" ht="16" customHeight="1">
      <c r="B3979" s="475" t="inlineStr">
        <is>
          <t>PR.WW-HS.HS</t>
        </is>
      </c>
      <c r="C3979" s="475" t="inlineStr">
        <is>
          <t xml:space="preserve">PR.WW-HS.HS-Sewage sludge fertilizer-Nmix </t>
        </is>
      </c>
      <c r="D3979" s="475" t="inlineStr">
        <is>
          <t>PR</t>
        </is>
      </c>
      <c r="E3979" s="475" t="inlineStr">
        <is>
          <t>WW</t>
        </is>
      </c>
      <c r="F3979" s="5">
        <f>VLOOKUP(E3979,'5.a Definitions'!E:F,2,FALSE)</f>
        <v/>
      </c>
      <c r="G3979" s="475" t="inlineStr">
        <is>
          <t>HS</t>
        </is>
      </c>
      <c r="H3979" s="475" t="inlineStr">
        <is>
          <t>HS</t>
        </is>
      </c>
      <c r="I3979" s="5">
        <f>VLOOKUP(H3979,'5.a Definitions'!E:F,2,FALSE)</f>
        <v/>
      </c>
      <c r="J3979" s="465" t="inlineStr">
        <is>
          <t>Sewage sludge fertilizer</t>
        </is>
      </c>
      <c r="K3979" s="465" t="inlineStr">
        <is>
          <t>sewage sludge fertilizer</t>
        </is>
      </c>
      <c r="L3979" s="465" t="inlineStr">
        <is>
          <t>reactive</t>
        </is>
      </c>
      <c r="M3979" s="465" t="inlineStr">
        <is>
          <t>Nmix</t>
        </is>
      </c>
      <c r="N3979" s="466" t="n">
        <v>0.2637</v>
      </c>
      <c r="O3979" s="467" t="n">
        <v>0.6332776129872019</v>
      </c>
      <c r="P3979" s="468" t="n">
        <v>1997</v>
      </c>
      <c r="Q3979" s="469" t="inlineStr">
        <is>
          <t>SSB table 05279</t>
        </is>
      </c>
      <c r="R3979" s="469" t="inlineStr">
        <is>
          <t>ok</t>
        </is>
      </c>
      <c r="S3979" s="469" t="inlineStr">
        <is>
          <t>text</t>
        </is>
      </c>
      <c r="T3979" s="476" t="inlineStr">
        <is>
          <t>Norway</t>
        </is>
      </c>
      <c r="U3979" s="5" t="inlineStr">
        <is>
          <t>recycling</t>
        </is>
      </c>
      <c r="V3979" s="465">
        <f>(O3539*N3539)^2</f>
        <v/>
      </c>
    </row>
    <row r="3980" ht="16" customHeight="1">
      <c r="B3980" s="475" t="inlineStr">
        <is>
          <t>PR.WW-PR.SO</t>
        </is>
      </c>
      <c r="C3980" s="475" t="inlineStr">
        <is>
          <t xml:space="preserve">PR.WW-PR.SO-Sewage sludge landfill-Nmix </t>
        </is>
      </c>
      <c r="D3980" s="475" t="inlineStr">
        <is>
          <t>PR</t>
        </is>
      </c>
      <c r="E3980" s="475" t="inlineStr">
        <is>
          <t>WW</t>
        </is>
      </c>
      <c r="F3980" s="5">
        <f>VLOOKUP(E3980,'5.a Definitions'!E:F,2,FALSE)</f>
        <v/>
      </c>
      <c r="G3980" s="475" t="inlineStr">
        <is>
          <t>PR</t>
        </is>
      </c>
      <c r="H3980" s="475" t="inlineStr">
        <is>
          <t>SO</t>
        </is>
      </c>
      <c r="I3980" s="5">
        <f>VLOOKUP(H3980,'5.a Definitions'!E:F,2,FALSE)</f>
        <v/>
      </c>
      <c r="J3980" s="465" t="inlineStr">
        <is>
          <t>Sewage sludge landfill</t>
        </is>
      </c>
      <c r="K3980" s="465" t="inlineStr">
        <is>
          <t>sewage sludge landfill</t>
        </is>
      </c>
      <c r="L3980" s="465" t="inlineStr">
        <is>
          <t>reactive</t>
        </is>
      </c>
      <c r="M3980" s="465" t="inlineStr">
        <is>
          <t>Nmix</t>
        </is>
      </c>
      <c r="N3980" s="466" t="n">
        <v>0.60651</v>
      </c>
      <c r="O3980" s="467" t="n">
        <v>0.6087955297470021</v>
      </c>
      <c r="P3980" s="468" t="n">
        <v>1997</v>
      </c>
      <c r="Q3980" s="469" t="inlineStr">
        <is>
          <t>SSB table 05279</t>
        </is>
      </c>
      <c r="R3980" s="469" t="inlineStr">
        <is>
          <t>ok</t>
        </is>
      </c>
      <c r="S3980" s="469" t="inlineStr">
        <is>
          <t>text</t>
        </is>
      </c>
      <c r="T3980" s="476" t="inlineStr">
        <is>
          <t>Norway</t>
        </is>
      </c>
      <c r="U3980" s="465" t="inlineStr">
        <is>
          <t>N wasted</t>
        </is>
      </c>
      <c r="V3980" s="465">
        <f>(#REF!*#REF!)^2</f>
        <v/>
      </c>
    </row>
    <row r="3981" ht="16" customHeight="1">
      <c r="B3981" s="5" t="inlineStr">
        <is>
          <t>PR.WW-AT.AT</t>
        </is>
      </c>
      <c r="C3981" s="5" t="inlineStr">
        <is>
          <t>PR.WW-AT.AT-Emissions-NH3</t>
        </is>
      </c>
      <c r="D3981" s="5" t="inlineStr">
        <is>
          <t>PR</t>
        </is>
      </c>
      <c r="E3981" s="5" t="inlineStr">
        <is>
          <t>WW</t>
        </is>
      </c>
      <c r="F3981" s="5">
        <f>VLOOKUP(E3981,'5.a Definitions'!E:F,2,FALSE)</f>
        <v/>
      </c>
      <c r="G3981" s="5" t="inlineStr">
        <is>
          <t>AT</t>
        </is>
      </c>
      <c r="H3981" s="5" t="inlineStr">
        <is>
          <t>AT</t>
        </is>
      </c>
      <c r="I3981" s="5">
        <f>VLOOKUP(H3981,'5.a Definitions'!E:F,2,FALSE)</f>
        <v/>
      </c>
      <c r="J3981" s="465" t="inlineStr">
        <is>
          <t xml:space="preserve"> Emissions </t>
        </is>
      </c>
      <c r="K3981" s="465" t="inlineStr">
        <is>
          <t xml:space="preserve"> wastewater emissions </t>
        </is>
      </c>
      <c r="L3981" s="465" t="inlineStr">
        <is>
          <t xml:space="preserve"> reactive </t>
        </is>
      </c>
      <c r="M3981" s="465" t="inlineStr">
        <is>
          <t xml:space="preserve"> NH3 </t>
        </is>
      </c>
      <c r="N3981" s="466" t="n">
        <v>0</v>
      </c>
      <c r="O3981" s="467" t="n">
        <v>0.5</v>
      </c>
      <c r="P3981" s="468" t="n">
        <v>1997</v>
      </c>
      <c r="Q3981" s="469" t="inlineStr">
        <is>
          <t>CRLTAP Inventory Submissions</t>
        </is>
      </c>
      <c r="R3981" s="469" t="inlineStr">
        <is>
          <t>ok</t>
        </is>
      </c>
      <c r="S3981" s="469" t="inlineStr">
        <is>
          <t xml:space="preserve"> text </t>
        </is>
      </c>
      <c r="T3981" s="426" t="inlineStr">
        <is>
          <t>Norway</t>
        </is>
      </c>
      <c r="U3981" s="465" t="inlineStr">
        <is>
          <t xml:space="preserve"> N wasted </t>
        </is>
      </c>
      <c r="V3981" s="465" t="n">
        <v>0.04</v>
      </c>
    </row>
    <row r="3982" ht="16" customHeight="1">
      <c r="B3982" s="5" t="inlineStr">
        <is>
          <t>PR.WW-AT.AT</t>
        </is>
      </c>
      <c r="C3982" s="5" t="inlineStr">
        <is>
          <t>PR.WW-AT.AT-Emissions-NOx</t>
        </is>
      </c>
      <c r="D3982" s="5" t="inlineStr">
        <is>
          <t>PR</t>
        </is>
      </c>
      <c r="E3982" s="5" t="inlineStr">
        <is>
          <t>WW</t>
        </is>
      </c>
      <c r="F3982" s="5">
        <f>VLOOKUP(E3982,'5.a Definitions'!E:F,2,FALSE)</f>
        <v/>
      </c>
      <c r="G3982" s="5" t="inlineStr">
        <is>
          <t>AT</t>
        </is>
      </c>
      <c r="H3982" s="5" t="inlineStr">
        <is>
          <t>AT</t>
        </is>
      </c>
      <c r="I3982" s="5">
        <f>VLOOKUP(H3982,'5.a Definitions'!E:F,2,FALSE)</f>
        <v/>
      </c>
      <c r="J3982" s="465" t="inlineStr">
        <is>
          <t xml:space="preserve"> Emissions </t>
        </is>
      </c>
      <c r="K3982" s="465" t="inlineStr">
        <is>
          <t xml:space="preserve"> wastewater emissions </t>
        </is>
      </c>
      <c r="L3982" s="465" t="inlineStr">
        <is>
          <t xml:space="preserve"> reactive </t>
        </is>
      </c>
      <c r="M3982" s="465" t="inlineStr">
        <is>
          <t xml:space="preserve"> NOx </t>
        </is>
      </c>
      <c r="N3982" s="466" t="n">
        <v>0</v>
      </c>
      <c r="O3982" s="467" t="n">
        <v>0.5</v>
      </c>
      <c r="P3982" s="468" t="n">
        <v>1997</v>
      </c>
      <c r="Q3982" s="469" t="inlineStr">
        <is>
          <t>CRLTAP Inventory Submissions</t>
        </is>
      </c>
      <c r="R3982" s="469" t="inlineStr">
        <is>
          <t>ok</t>
        </is>
      </c>
      <c r="S3982" s="469" t="inlineStr">
        <is>
          <t xml:space="preserve"> text </t>
        </is>
      </c>
      <c r="T3982" s="426" t="inlineStr">
        <is>
          <t>Norway</t>
        </is>
      </c>
      <c r="U3982" s="465" t="inlineStr">
        <is>
          <t xml:space="preserve"> N wasted </t>
        </is>
      </c>
      <c r="V3982" s="465" t="n">
        <v>0.04</v>
      </c>
    </row>
    <row r="3983" ht="16" customHeight="1">
      <c r="B3983" s="5" t="inlineStr">
        <is>
          <t>PR.WW-AT.AT</t>
        </is>
      </c>
      <c r="C3983" s="5" t="inlineStr">
        <is>
          <t>PR.WW-AT.AT-Emissions-N2O</t>
        </is>
      </c>
      <c r="D3983" s="5" t="inlineStr">
        <is>
          <t>PR</t>
        </is>
      </c>
      <c r="E3983" s="5" t="inlineStr">
        <is>
          <t>WW</t>
        </is>
      </c>
      <c r="F3983" s="5">
        <f>VLOOKUP(E3983,'5.a Definitions'!E:F,2,FALSE)</f>
        <v/>
      </c>
      <c r="G3983" s="5" t="inlineStr">
        <is>
          <t>AT</t>
        </is>
      </c>
      <c r="H3983" s="5" t="inlineStr">
        <is>
          <t>AT</t>
        </is>
      </c>
      <c r="I3983" s="5">
        <f>VLOOKUP(H3983,'5.a Definitions'!E:F,2,FALSE)</f>
        <v/>
      </c>
      <c r="J3983" s="465" t="inlineStr">
        <is>
          <t xml:space="preserve"> Emissions </t>
        </is>
      </c>
      <c r="K3983" s="465" t="inlineStr">
        <is>
          <t xml:space="preserve"> wastewater emissions </t>
        </is>
      </c>
      <c r="L3983" s="465" t="inlineStr">
        <is>
          <t xml:space="preserve"> reactive </t>
        </is>
      </c>
      <c r="M3983" s="465" t="inlineStr">
        <is>
          <t xml:space="preserve"> N2O </t>
        </is>
      </c>
      <c r="N3983" s="466" t="n">
        <v>0.09544045288308571</v>
      </c>
      <c r="O3983" s="467" t="n">
        <v>0.5061731974017739</v>
      </c>
      <c r="P3983" s="468" t="n">
        <v>1997</v>
      </c>
      <c r="Q3983" s="469" t="inlineStr">
        <is>
          <t>UNFCCC CRT</t>
        </is>
      </c>
      <c r="R3983" s="469" t="inlineStr">
        <is>
          <t>ok</t>
        </is>
      </c>
      <c r="S3983" s="469" t="inlineStr">
        <is>
          <t xml:space="preserve"> text </t>
        </is>
      </c>
      <c r="T3983" s="426" t="inlineStr">
        <is>
          <t>Norway</t>
        </is>
      </c>
      <c r="U3983" s="465" t="inlineStr">
        <is>
          <t xml:space="preserve"> N wasted </t>
        </is>
      </c>
      <c r="V3983" s="465" t="n">
        <v>0.04</v>
      </c>
    </row>
    <row r="3984" ht="16" customHeight="1">
      <c r="B3984" s="5" t="inlineStr">
        <is>
          <t>PR.WW-AT.AT</t>
        </is>
      </c>
      <c r="C3984" s="5" t="inlineStr">
        <is>
          <t>PR.WW-AT.AT-Emissions-N2</t>
        </is>
      </c>
      <c r="D3984" s="5" t="inlineStr">
        <is>
          <t>PR</t>
        </is>
      </c>
      <c r="E3984" s="5" t="inlineStr">
        <is>
          <t>WW</t>
        </is>
      </c>
      <c r="F3984" s="5">
        <f>VLOOKUP(E3984,'5.a Definitions'!E:F,2,FALSE)</f>
        <v/>
      </c>
      <c r="G3984" s="5" t="inlineStr">
        <is>
          <t>AT</t>
        </is>
      </c>
      <c r="H3984" s="5" t="inlineStr">
        <is>
          <t>AT</t>
        </is>
      </c>
      <c r="I3984" s="5">
        <f>VLOOKUP(H3984,'5.a Definitions'!E:F,2,FALSE)</f>
        <v/>
      </c>
      <c r="J3984" s="465" t="inlineStr">
        <is>
          <t xml:space="preserve"> Emissions </t>
        </is>
      </c>
      <c r="K3984" s="465" t="inlineStr">
        <is>
          <t xml:space="preserve"> wastewater emissions </t>
        </is>
      </c>
      <c r="L3984" s="465" t="inlineStr">
        <is>
          <t xml:space="preserve"> inert </t>
        </is>
      </c>
      <c r="M3984" s="465" t="inlineStr">
        <is>
          <t xml:space="preserve"> N2 </t>
        </is>
      </c>
      <c r="N3984" s="466" t="n">
        <v>1.540946197982456</v>
      </c>
      <c r="O3984" s="467" t="n">
        <v>0.662780206773029</v>
      </c>
      <c r="P3984" s="468" t="n">
        <v>1997</v>
      </c>
      <c r="Q3984" s="469" t="inlineStr">
        <is>
          <t>treatment plant reports (norskeutslipp.no / veas.nu)</t>
        </is>
      </c>
      <c r="R3984" s="469" t="inlineStr">
        <is>
          <t>ok</t>
        </is>
      </c>
      <c r="S3984" s="469" t="inlineStr">
        <is>
          <t xml:space="preserve"> text </t>
        </is>
      </c>
      <c r="T3984" s="426" t="inlineStr">
        <is>
          <t>Norway</t>
        </is>
      </c>
      <c r="U3984" s="465" t="inlineStr">
        <is>
          <t xml:space="preserve"> N wasted </t>
        </is>
      </c>
      <c r="V3984" s="465" t="n">
        <v>0.04</v>
      </c>
    </row>
    <row r="3985" ht="16" customHeight="1" thickBot="1">
      <c r="B3985" s="6" t="inlineStr">
        <is>
          <t>PR.WW-HY.CW</t>
        </is>
      </c>
      <c r="C3985" s="6" t="inlineStr">
        <is>
          <t>PR.WW-HY.CW-Treated wastewater discharge-Nmix</t>
        </is>
      </c>
      <c r="D3985" s="6" t="inlineStr">
        <is>
          <t>PR</t>
        </is>
      </c>
      <c r="E3985" s="6" t="inlineStr">
        <is>
          <t>WW</t>
        </is>
      </c>
      <c r="F3985" s="5">
        <f>VLOOKUP(E3985,'5.a Definitions'!E:F,2,FALSE)</f>
        <v/>
      </c>
      <c r="G3985" s="6" t="inlineStr">
        <is>
          <t>HY</t>
        </is>
      </c>
      <c r="H3985" s="6" t="inlineStr">
        <is>
          <t>CW</t>
        </is>
      </c>
      <c r="I3985" s="5">
        <f>VLOOKUP(H3985,'5.a Definitions'!E:F,2,FALSE)</f>
        <v/>
      </c>
      <c r="J3985" s="470" t="inlineStr">
        <is>
          <t xml:space="preserve"> Treated wastewater discharge </t>
        </is>
      </c>
      <c r="K3985" s="470" t="inlineStr">
        <is>
          <t xml:space="preserve"> treated wastewater to coastal water </t>
        </is>
      </c>
      <c r="L3985" s="470" t="inlineStr">
        <is>
          <t xml:space="preserve"> reactive </t>
        </is>
      </c>
      <c r="M3985" s="470" t="inlineStr">
        <is>
          <t xml:space="preserve"> Nmix </t>
        </is>
      </c>
      <c r="N3985" s="466" t="n">
        <v>18.45</v>
      </c>
      <c r="O3985" s="471" t="n">
        <v>0.3020011073079029</v>
      </c>
      <c r="P3985" s="468" t="n">
        <v>1997</v>
      </c>
      <c r="Q3985" s="472" t="inlineStr">
        <is>
          <t>SSB table 05280</t>
        </is>
      </c>
      <c r="R3985" s="469" t="inlineStr">
        <is>
          <t>ok</t>
        </is>
      </c>
      <c r="S3985" s="472" t="inlineStr">
        <is>
          <t xml:space="preserve"> text </t>
        </is>
      </c>
      <c r="T3985" s="426" t="inlineStr">
        <is>
          <t>Norway</t>
        </is>
      </c>
      <c r="U3985" s="470" t="inlineStr">
        <is>
          <t xml:space="preserve"> N wasted </t>
        </is>
      </c>
      <c r="V3985" s="470" t="n">
        <v>0.04</v>
      </c>
    </row>
    <row r="3986" ht="16" customHeight="1">
      <c r="A3986" s="489" t="inlineStr">
        <is>
          <t>Humans and Settlements</t>
        </is>
      </c>
      <c r="B3986" s="5" t="inlineStr">
        <is>
          <t>HS.HS-PR.SO</t>
        </is>
      </c>
      <c r="C3986" s="5" t="inlineStr">
        <is>
          <t>HS.HS-PR.SO-Household waste-Nmix</t>
        </is>
      </c>
      <c r="D3986" s="5" t="inlineStr">
        <is>
          <t>HS</t>
        </is>
      </c>
      <c r="E3986" s="5" t="inlineStr">
        <is>
          <t>HS</t>
        </is>
      </c>
      <c r="F3986" s="5">
        <f>VLOOKUP(E3986,'5.a Definitions'!E:F,2,FALSE)</f>
        <v/>
      </c>
      <c r="G3986" s="5" t="inlineStr">
        <is>
          <t>PR</t>
        </is>
      </c>
      <c r="H3986" s="5" t="inlineStr">
        <is>
          <t>SO</t>
        </is>
      </c>
      <c r="I3986" s="5">
        <f>VLOOKUP(H3986,'5.a Definitions'!E:F,2,FALSE)</f>
        <v/>
      </c>
      <c r="J3986" s="465" t="inlineStr">
        <is>
          <t xml:space="preserve"> Household waste </t>
        </is>
      </c>
      <c r="K3986" s="465" t="inlineStr">
        <is>
          <t xml:space="preserve"> household waste </t>
        </is>
      </c>
      <c r="L3986" s="465" t="inlineStr">
        <is>
          <t xml:space="preserve"> reactive </t>
        </is>
      </c>
      <c r="M3986" s="465" t="inlineStr">
        <is>
          <t xml:space="preserve"> Nmix </t>
        </is>
      </c>
      <c r="N3986" s="466" t="n">
        <v>16.34106243231779</v>
      </c>
      <c r="O3986" s="467" t="n">
        <v>0.3638608417224165</v>
      </c>
      <c r="P3986" s="468" t="n">
        <v>1997</v>
      </c>
      <c r="Q3986" s="469" t="inlineStr">
        <is>
          <t>SSB</t>
        </is>
      </c>
      <c r="R3986" s="469" t="inlineStr">
        <is>
          <t>ok</t>
        </is>
      </c>
      <c r="S3986" s="469" t="inlineStr">
        <is>
          <t xml:space="preserve"> text </t>
        </is>
      </c>
      <c r="T3986" s="426" t="inlineStr">
        <is>
          <t>Norway</t>
        </is>
      </c>
      <c r="U3986" s="465" t="inlineStr">
        <is>
          <t xml:space="preserve"> N wasted </t>
        </is>
      </c>
      <c r="V3986" s="465" t="n">
        <v>0.04</v>
      </c>
    </row>
    <row r="3987" ht="16" customHeight="1">
      <c r="B3987" s="5" t="inlineStr">
        <is>
          <t>HS.HS-PR.WW</t>
        </is>
      </c>
      <c r="C3987" s="5" t="inlineStr">
        <is>
          <t>HS.HS-PR.WW-Municipal wastewater-Nmix</t>
        </is>
      </c>
      <c r="D3987" s="5" t="inlineStr">
        <is>
          <t>HS</t>
        </is>
      </c>
      <c r="E3987" s="5" t="inlineStr">
        <is>
          <t>HS</t>
        </is>
      </c>
      <c r="F3987" s="5">
        <f>VLOOKUP(E3987,'5.a Definitions'!E:F,2,FALSE)</f>
        <v/>
      </c>
      <c r="G3987" s="5" t="inlineStr">
        <is>
          <t>PR</t>
        </is>
      </c>
      <c r="H3987" s="5" t="inlineStr">
        <is>
          <t>WW</t>
        </is>
      </c>
      <c r="I3987" s="5">
        <f>VLOOKUP(H3987,'5.a Definitions'!E:F,2,FALSE)</f>
        <v/>
      </c>
      <c r="J3987" s="465" t="inlineStr">
        <is>
          <t xml:space="preserve"> Municipal wastewater </t>
        </is>
      </c>
      <c r="K3987" s="465" t="inlineStr">
        <is>
          <t xml:space="preserve"> municipal wastewater </t>
        </is>
      </c>
      <c r="L3987" s="465" t="inlineStr">
        <is>
          <t xml:space="preserve"> reactive </t>
        </is>
      </c>
      <c r="M3987" s="465" t="inlineStr">
        <is>
          <t xml:space="preserve"> Nmix </t>
        </is>
      </c>
      <c r="N3987" s="466" t="n">
        <v>20.03077584</v>
      </c>
      <c r="O3987" s="467" t="n">
        <v>0.105532580940842</v>
      </c>
      <c r="P3987" s="468" t="n">
        <v>1997</v>
      </c>
      <c r="Q3987" s="469" t="inlineStr">
        <is>
          <t>SSB table 06913</t>
        </is>
      </c>
      <c r="R3987" s="469" t="inlineStr">
        <is>
          <t>ok</t>
        </is>
      </c>
      <c r="S3987" s="469" t="inlineStr">
        <is>
          <t xml:space="preserve"> text </t>
        </is>
      </c>
      <c r="T3987" s="426" t="inlineStr">
        <is>
          <t>Norway</t>
        </is>
      </c>
      <c r="U3987" s="465" t="inlineStr">
        <is>
          <t xml:space="preserve"> N wasted </t>
        </is>
      </c>
      <c r="V3987" s="465" t="n">
        <v>0.04</v>
      </c>
    </row>
    <row r="3988" ht="16" customHeight="1">
      <c r="B3988" s="5" t="inlineStr">
        <is>
          <t>HS.HS-AT.AT</t>
        </is>
      </c>
      <c r="C3988" s="5" t="inlineStr">
        <is>
          <t>HS.HS-AT.AT-Emissions-NH3</t>
        </is>
      </c>
      <c r="D3988" s="5" t="inlineStr">
        <is>
          <t>HS</t>
        </is>
      </c>
      <c r="E3988" s="5" t="inlineStr">
        <is>
          <t>HS</t>
        </is>
      </c>
      <c r="F3988" s="5">
        <f>VLOOKUP(E3988,'5.a Definitions'!E:F,2,FALSE)</f>
        <v/>
      </c>
      <c r="G3988" s="5" t="inlineStr">
        <is>
          <t>AT</t>
        </is>
      </c>
      <c r="H3988" s="5" t="inlineStr">
        <is>
          <t>AT</t>
        </is>
      </c>
      <c r="I3988" s="5">
        <f>VLOOKUP(H3988,'5.a Definitions'!E:F,2,FALSE)</f>
        <v/>
      </c>
      <c r="J3988" s="465" t="inlineStr">
        <is>
          <t xml:space="preserve"> Emissions </t>
        </is>
      </c>
      <c r="K3988" s="465" t="inlineStr">
        <is>
          <t xml:space="preserve"> human NH3 emissions </t>
        </is>
      </c>
      <c r="L3988" s="465" t="inlineStr">
        <is>
          <t xml:space="preserve"> reactive </t>
        </is>
      </c>
      <c r="M3988" s="465" t="inlineStr">
        <is>
          <t xml:space="preserve"> NH3 </t>
        </is>
      </c>
      <c r="N3988" s="466" t="n">
        <v>0.09860013082796</v>
      </c>
      <c r="O3988" s="467" t="n">
        <v>0.1677308022015328</v>
      </c>
      <c r="P3988" s="468" t="n">
        <v>1997</v>
      </c>
      <c r="Q3988" s="469" t="inlineStr">
        <is>
          <t>SSB table 07459 &amp; 05307</t>
        </is>
      </c>
      <c r="R3988" s="469" t="inlineStr">
        <is>
          <t>ok</t>
        </is>
      </c>
      <c r="S3988" s="469" t="inlineStr">
        <is>
          <t xml:space="preserve"> text </t>
        </is>
      </c>
      <c r="T3988" s="426" t="inlineStr">
        <is>
          <t>Norway</t>
        </is>
      </c>
      <c r="U3988" s="465" t="inlineStr">
        <is>
          <t xml:space="preserve"> N wasted </t>
        </is>
      </c>
      <c r="V3988" s="465" t="n">
        <v>0.04</v>
      </c>
    </row>
    <row r="3989" ht="16" customFormat="1" customHeight="1" s="482">
      <c r="B3989" s="5" t="inlineStr">
        <is>
          <t>HS.HS-AT.AT</t>
        </is>
      </c>
      <c r="C3989" s="5" t="inlineStr">
        <is>
          <t>HS.HS-AT.AT-LUC emissions-NH3</t>
        </is>
      </c>
      <c r="D3989" s="5" t="inlineStr">
        <is>
          <t>HS</t>
        </is>
      </c>
      <c r="E3989" s="5" t="inlineStr">
        <is>
          <t>HS</t>
        </is>
      </c>
      <c r="F3989" s="5">
        <f>VLOOKUP(E3989,'5.a Definitions'!E:F,2,FALSE)</f>
        <v/>
      </c>
      <c r="G3989" s="5" t="inlineStr">
        <is>
          <t>AT</t>
        </is>
      </c>
      <c r="H3989" s="5" t="inlineStr">
        <is>
          <t>AT</t>
        </is>
      </c>
      <c r="I3989" s="5">
        <f>VLOOKUP(H3989,'5.a Definitions'!E:F,2,FALSE)</f>
        <v/>
      </c>
      <c r="J3989" s="465" t="inlineStr">
        <is>
          <t xml:space="preserve"> LUC emissions </t>
        </is>
      </c>
      <c r="K3989" s="465" t="inlineStr">
        <is>
          <t xml:space="preserve"> LUC emissions </t>
        </is>
      </c>
      <c r="L3989" s="465" t="inlineStr">
        <is>
          <t xml:space="preserve"> reactive </t>
        </is>
      </c>
      <c r="M3989" s="465" t="inlineStr">
        <is>
          <t xml:space="preserve"> NH3 </t>
        </is>
      </c>
      <c r="N3989" s="466" t="inlineStr">
        <is>
          <t>nan</t>
        </is>
      </c>
      <c r="O3989" s="467" t="n">
        <v>0.2</v>
      </c>
      <c r="P3989" s="468" t="n">
        <v>1997</v>
      </c>
      <c r="Q3989" s="469" t="inlineStr">
        <is>
          <t>no data</t>
        </is>
      </c>
      <c r="R3989" s="469" t="inlineStr">
        <is>
          <t>not done</t>
        </is>
      </c>
      <c r="S3989" s="469" t="inlineStr">
        <is>
          <t xml:space="preserve"> text </t>
        </is>
      </c>
      <c r="T3989" s="426" t="inlineStr">
        <is>
          <t>Norway</t>
        </is>
      </c>
      <c r="U3989" s="465" t="inlineStr">
        <is>
          <t xml:space="preserve"> N wasted </t>
        </is>
      </c>
      <c r="V3989" s="465" t="n">
        <v>0.04</v>
      </c>
    </row>
    <row r="3990" ht="16" customHeight="1">
      <c r="B3990" s="5" t="inlineStr">
        <is>
          <t>HS.HS-AT.AT</t>
        </is>
      </c>
      <c r="C3990" s="5" t="inlineStr">
        <is>
          <t>HS.HS-AT.AT-LUC emissions-NOx</t>
        </is>
      </c>
      <c r="D3990" s="5" t="inlineStr">
        <is>
          <t>HS</t>
        </is>
      </c>
      <c r="E3990" s="5" t="inlineStr">
        <is>
          <t>HS</t>
        </is>
      </c>
      <c r="F3990" s="5">
        <f>VLOOKUP(E3990,'5.a Definitions'!E:F,2,FALSE)</f>
        <v/>
      </c>
      <c r="G3990" s="5" t="inlineStr">
        <is>
          <t>AT</t>
        </is>
      </c>
      <c r="H3990" s="5" t="inlineStr">
        <is>
          <t>AT</t>
        </is>
      </c>
      <c r="I3990" s="5">
        <f>VLOOKUP(H3990,'5.a Definitions'!E:F,2,FALSE)</f>
        <v/>
      </c>
      <c r="J3990" s="465" t="inlineStr">
        <is>
          <t xml:space="preserve"> LUC emissions </t>
        </is>
      </c>
      <c r="K3990" s="465" t="inlineStr">
        <is>
          <t xml:space="preserve"> LUC emissions </t>
        </is>
      </c>
      <c r="L3990" s="465" t="inlineStr">
        <is>
          <t xml:space="preserve"> reactive </t>
        </is>
      </c>
      <c r="M3990" s="465" t="inlineStr">
        <is>
          <t xml:space="preserve"> NOx </t>
        </is>
      </c>
      <c r="N3990" s="466" t="inlineStr">
        <is>
          <t>nan</t>
        </is>
      </c>
      <c r="O3990" s="467" t="n">
        <v>0.2</v>
      </c>
      <c r="P3990" s="468" t="n">
        <v>1997</v>
      </c>
      <c r="Q3990" s="469" t="inlineStr">
        <is>
          <t>no data</t>
        </is>
      </c>
      <c r="R3990" s="469" t="inlineStr">
        <is>
          <t>not done</t>
        </is>
      </c>
      <c r="S3990" s="469" t="inlineStr">
        <is>
          <t xml:space="preserve"> text </t>
        </is>
      </c>
      <c r="T3990" s="426" t="inlineStr">
        <is>
          <t>Norway</t>
        </is>
      </c>
      <c r="U3990" s="465" t="inlineStr">
        <is>
          <t xml:space="preserve"> N wasted </t>
        </is>
      </c>
      <c r="V3990" s="465" t="n">
        <v>0.04</v>
      </c>
    </row>
    <row r="3991" ht="16" customHeight="1">
      <c r="B3991" s="5" t="inlineStr">
        <is>
          <t>HS.HS-AT.AT</t>
        </is>
      </c>
      <c r="C3991" s="5" t="inlineStr">
        <is>
          <t>HS.HS-AT.AT-LUC emissions-N2O</t>
        </is>
      </c>
      <c r="D3991" s="5" t="inlineStr">
        <is>
          <t>HS</t>
        </is>
      </c>
      <c r="E3991" s="5" t="inlineStr">
        <is>
          <t>HS</t>
        </is>
      </c>
      <c r="F3991" s="5">
        <f>VLOOKUP(E3991,'5.a Definitions'!E:F,2,FALSE)</f>
        <v/>
      </c>
      <c r="G3991" s="5" t="inlineStr">
        <is>
          <t>AT</t>
        </is>
      </c>
      <c r="H3991" s="5" t="inlineStr">
        <is>
          <t>AT</t>
        </is>
      </c>
      <c r="I3991" s="5">
        <f>VLOOKUP(H3991,'5.a Definitions'!E:F,2,FALSE)</f>
        <v/>
      </c>
      <c r="J3991" s="465" t="inlineStr">
        <is>
          <t xml:space="preserve"> LUC emissions </t>
        </is>
      </c>
      <c r="K3991" s="465" t="inlineStr">
        <is>
          <t xml:space="preserve"> LUC emissions </t>
        </is>
      </c>
      <c r="L3991" s="465" t="inlineStr">
        <is>
          <t xml:space="preserve"> reactive </t>
        </is>
      </c>
      <c r="M3991" s="465" t="inlineStr">
        <is>
          <t xml:space="preserve"> N2O </t>
        </is>
      </c>
      <c r="N3991" s="466" t="n">
        <v>0.07462421484969496</v>
      </c>
      <c r="O3991" s="467" t="n">
        <v>1.261544563046772</v>
      </c>
      <c r="P3991" s="468" t="n">
        <v>1997</v>
      </c>
      <c r="Q3991" s="469" t="inlineStr">
        <is>
          <t>UNFCCC CRT</t>
        </is>
      </c>
      <c r="R3991" s="469" t="inlineStr">
        <is>
          <t>ok</t>
        </is>
      </c>
      <c r="S3991" s="469" t="inlineStr">
        <is>
          <t xml:space="preserve"> text </t>
        </is>
      </c>
      <c r="T3991" s="426" t="inlineStr">
        <is>
          <t>Norway</t>
        </is>
      </c>
      <c r="U3991" s="465" t="inlineStr">
        <is>
          <t xml:space="preserve"> N wasted </t>
        </is>
      </c>
      <c r="V3991" s="465" t="n">
        <v>0.04</v>
      </c>
    </row>
    <row r="3992" ht="16" customHeight="1">
      <c r="B3992" s="5" t="inlineStr">
        <is>
          <t>HS.HS-HY.SW</t>
        </is>
      </c>
      <c r="C3992" s="5" t="inlineStr">
        <is>
          <t>HS.HS-HY.SW-Untreated wastewater-Nmix</t>
        </is>
      </c>
      <c r="D3992" s="5" t="inlineStr">
        <is>
          <t>HS</t>
        </is>
      </c>
      <c r="E3992" s="5" t="inlineStr">
        <is>
          <t>HS</t>
        </is>
      </c>
      <c r="F3992" s="5">
        <f>VLOOKUP(E3992,'5.a Definitions'!E:F,2,FALSE)</f>
        <v/>
      </c>
      <c r="G3992" s="5" t="inlineStr">
        <is>
          <t>HY</t>
        </is>
      </c>
      <c r="H3992" s="5" t="inlineStr">
        <is>
          <t>SW</t>
        </is>
      </c>
      <c r="I3992" s="5">
        <f>VLOOKUP(H3992,'5.a Definitions'!E:F,2,FALSE)</f>
        <v/>
      </c>
      <c r="J3992" s="465" t="inlineStr">
        <is>
          <t xml:space="preserve"> Untreated wastewater </t>
        </is>
      </c>
      <c r="K3992" s="465" t="inlineStr">
        <is>
          <t xml:space="preserve"> untreated wastewater to groundwater </t>
        </is>
      </c>
      <c r="L3992" s="465" t="inlineStr">
        <is>
          <t xml:space="preserve"> reactive </t>
        </is>
      </c>
      <c r="M3992" s="465" t="inlineStr">
        <is>
          <t xml:space="preserve"> Nmix </t>
        </is>
      </c>
      <c r="N3992" s="466" t="n">
        <v>0</v>
      </c>
      <c r="O3992" s="467" t="n">
        <v>10</v>
      </c>
      <c r="P3992" s="468" t="n">
        <v>1997</v>
      </c>
      <c r="Q3992" s="469" t="inlineStr">
        <is>
          <t>neglected</t>
        </is>
      </c>
      <c r="R3992" s="469" t="inlineStr">
        <is>
          <t>ok</t>
        </is>
      </c>
      <c r="S3992" s="469" t="inlineStr">
        <is>
          <t xml:space="preserve"> text </t>
        </is>
      </c>
      <c r="T3992" s="426" t="inlineStr">
        <is>
          <t>Norway</t>
        </is>
      </c>
      <c r="U3992" s="465" t="inlineStr">
        <is>
          <t xml:space="preserve"> N wasted </t>
        </is>
      </c>
      <c r="V3992" s="465" t="n">
        <v>0.04</v>
      </c>
    </row>
    <row r="3993" ht="16" customHeight="1">
      <c r="B3993" s="475" t="inlineStr">
        <is>
          <t>HS.HS-HY.SW</t>
        </is>
      </c>
      <c r="C3993" s="475" t="inlineStr">
        <is>
          <t>HS.HS-HY.SW-Overland flow-Nmix</t>
        </is>
      </c>
      <c r="D3993" s="475" t="inlineStr">
        <is>
          <t>HS</t>
        </is>
      </c>
      <c r="E3993" s="475" t="inlineStr">
        <is>
          <t>HS</t>
        </is>
      </c>
      <c r="F3993" s="5">
        <f>VLOOKUP(E3993,'5.a Definitions'!E:F,2,FALSE)</f>
        <v/>
      </c>
      <c r="G3993" s="475" t="inlineStr">
        <is>
          <t>HY</t>
        </is>
      </c>
      <c r="H3993" s="475" t="inlineStr">
        <is>
          <t>SW</t>
        </is>
      </c>
      <c r="I3993" s="5">
        <f>VLOOKUP(H3993,'5.a Definitions'!E:F,2,FALSE)</f>
        <v/>
      </c>
      <c r="J3993" s="465" t="inlineStr">
        <is>
          <t>Overland flow</t>
        </is>
      </c>
      <c r="K3993" s="465" t="inlineStr">
        <is>
          <t>overland flow</t>
        </is>
      </c>
      <c r="L3993" s="465" t="inlineStr">
        <is>
          <t>reactive</t>
        </is>
      </c>
      <c r="M3993" s="465" t="inlineStr">
        <is>
          <t>Nmix</t>
        </is>
      </c>
      <c r="N3993" s="466" t="n">
        <v>6.8826</v>
      </c>
      <c r="O3993" s="467" t="n">
        <v>1.111222229227928</v>
      </c>
      <c r="P3993" s="468" t="n">
        <v>1997</v>
      </c>
      <c r="Q3993" s="469" t="inlineStr">
        <is>
          <t>Filled (held flat at the TEOTIL3 level; TEOTIL2 urban is constant): NIVA TEOTIL2, bias-corrected to TEOTIL3</t>
        </is>
      </c>
      <c r="R3993" s="469" t="inlineStr">
        <is>
          <t>ok</t>
        </is>
      </c>
      <c r="S3993" s="469" t="inlineStr">
        <is>
          <t>text</t>
        </is>
      </c>
      <c r="T3993" s="476" t="inlineStr">
        <is>
          <t>Norway</t>
        </is>
      </c>
      <c r="U3993" s="465" t="inlineStr">
        <is>
          <t>N wasted</t>
        </is>
      </c>
      <c r="V3993" s="465">
        <f>(O3577*N3577)^2</f>
        <v/>
      </c>
    </row>
    <row r="3994" ht="16" customHeight="1" thickBot="1">
      <c r="B3994" s="6" t="inlineStr">
        <is>
          <t>HS.HS-HY.CW</t>
        </is>
      </c>
      <c r="C3994" s="6" t="inlineStr">
        <is>
          <t>HS.HS-HY.CW-Untreated wastewater-Nmix</t>
        </is>
      </c>
      <c r="D3994" s="6" t="inlineStr">
        <is>
          <t>HS</t>
        </is>
      </c>
      <c r="E3994" s="6" t="inlineStr">
        <is>
          <t>HS</t>
        </is>
      </c>
      <c r="F3994" s="5">
        <f>VLOOKUP(E3994,'5.a Definitions'!E:F,2,FALSE)</f>
        <v/>
      </c>
      <c r="G3994" s="6" t="inlineStr">
        <is>
          <t>HY</t>
        </is>
      </c>
      <c r="H3994" s="6" t="inlineStr">
        <is>
          <t>CW</t>
        </is>
      </c>
      <c r="I3994" s="5">
        <f>VLOOKUP(H3994,'5.a Definitions'!E:F,2,FALSE)</f>
        <v/>
      </c>
      <c r="J3994" s="470" t="inlineStr">
        <is>
          <t xml:space="preserve"> Untreated wastewater </t>
        </is>
      </c>
      <c r="K3994" s="470" t="inlineStr">
        <is>
          <t xml:space="preserve"> untreated wastewater to coastal water </t>
        </is>
      </c>
      <c r="L3994" s="470" t="inlineStr">
        <is>
          <t xml:space="preserve"> reactive </t>
        </is>
      </c>
      <c r="M3994" s="470" t="inlineStr">
        <is>
          <t xml:space="preserve"> Nmix </t>
        </is>
      </c>
      <c r="N3994" s="466" t="n">
        <v>0</v>
      </c>
      <c r="O3994" s="471" t="n">
        <v>10</v>
      </c>
      <c r="P3994" s="468" t="n">
        <v>1997</v>
      </c>
      <c r="Q3994" s="472" t="inlineStr">
        <is>
          <t>neglected</t>
        </is>
      </c>
      <c r="R3994" s="469" t="inlineStr">
        <is>
          <t>ok</t>
        </is>
      </c>
      <c r="S3994" s="472" t="inlineStr">
        <is>
          <t xml:space="preserve"> text </t>
        </is>
      </c>
      <c r="T3994" s="426" t="inlineStr">
        <is>
          <t>Norway</t>
        </is>
      </c>
      <c r="U3994" s="470" t="inlineStr">
        <is>
          <t xml:space="preserve"> N wasted </t>
        </is>
      </c>
      <c r="V3994" s="470" t="n">
        <v>0.04</v>
      </c>
    </row>
    <row r="3995" ht="16" customHeight="1" thickBot="1">
      <c r="A3995" s="492" t="inlineStr">
        <is>
          <t>Atmosphere</t>
        </is>
      </c>
      <c r="B3995" s="5" t="inlineStr">
        <is>
          <t>AT.AT-MP.OP</t>
        </is>
      </c>
      <c r="C3995" s="5" t="inlineStr">
        <is>
          <t>AT.AT-MP.OP-Ammonia synthesis N2 fixation-N2</t>
        </is>
      </c>
      <c r="D3995" s="5" t="inlineStr">
        <is>
          <t>AT</t>
        </is>
      </c>
      <c r="E3995" s="5" t="inlineStr">
        <is>
          <t>AT</t>
        </is>
      </c>
      <c r="F3995" s="5">
        <f>VLOOKUP(E3995,'5.a Definitions'!E:F,2,FALSE)</f>
        <v/>
      </c>
      <c r="G3995" s="5" t="inlineStr">
        <is>
          <t>MP</t>
        </is>
      </c>
      <c r="H3995" s="5" t="inlineStr">
        <is>
          <t>OP</t>
        </is>
      </c>
      <c r="I3995" s="5">
        <f>VLOOKUP(H3995,'5.a Definitions'!E:F,2,FALSE)</f>
        <v/>
      </c>
      <c r="J3995" s="465" t="inlineStr">
        <is>
          <t xml:space="preserve"> Ammonia synthesis N2 fixation </t>
        </is>
      </c>
      <c r="K3995" s="465" t="inlineStr">
        <is>
          <t xml:space="preserve"> ammonia synthesis N2 fixation </t>
        </is>
      </c>
      <c r="L3995" s="465" t="inlineStr">
        <is>
          <t xml:space="preserve"> inert </t>
        </is>
      </c>
      <c r="M3995" s="465" t="inlineStr">
        <is>
          <t xml:space="preserve"> N2 </t>
        </is>
      </c>
      <c r="N3995" s="466" t="n">
        <v>221.3485005085</v>
      </c>
      <c r="O3995" s="467" t="n">
        <v>0.7558593213500387</v>
      </c>
      <c r="P3995" s="468" t="n">
        <v>1997</v>
      </c>
      <c r="Q3995" s="469" t="inlineStr">
        <is>
          <t>FAOSTAT Fertilizer by nutrient + SSB (3-year moving average)</t>
        </is>
      </c>
      <c r="R3995" s="469" t="inlineStr">
        <is>
          <t>ok</t>
        </is>
      </c>
      <c r="S3995" s="469" t="inlineStr">
        <is>
          <t xml:space="preserve"> text </t>
        </is>
      </c>
      <c r="T3995" s="426" t="inlineStr">
        <is>
          <t>Norway</t>
        </is>
      </c>
      <c r="U3995" s="465" t="inlineStr">
        <is>
          <t xml:space="preserve"> - </t>
        </is>
      </c>
      <c r="V3995" s="465" t="n">
        <v>0.04</v>
      </c>
    </row>
    <row r="3996" ht="16" customHeight="1">
      <c r="B3996" s="5" t="inlineStr">
        <is>
          <t>AT.AT-AG.SM</t>
        </is>
      </c>
      <c r="C3996" s="5" t="inlineStr">
        <is>
          <t>AT.AT-AG.SM-Deposition-OXN</t>
        </is>
      </c>
      <c r="D3996" s="5" t="inlineStr">
        <is>
          <t>AT</t>
        </is>
      </c>
      <c r="E3996" s="5" t="inlineStr">
        <is>
          <t>AT</t>
        </is>
      </c>
      <c r="F3996" s="5">
        <f>VLOOKUP(E3996,'5.a Definitions'!E:F,2,FALSE)</f>
        <v/>
      </c>
      <c r="G3996" s="5" t="inlineStr">
        <is>
          <t>AG</t>
        </is>
      </c>
      <c r="H3996" s="5" t="inlineStr">
        <is>
          <t>SM</t>
        </is>
      </c>
      <c r="I3996" s="5">
        <f>VLOOKUP(H3996,'5.a Definitions'!E:F,2,FALSE)</f>
        <v/>
      </c>
      <c r="J3996" s="465" t="inlineStr">
        <is>
          <t xml:space="preserve"> Deposition </t>
        </is>
      </c>
      <c r="K3996" s="465" t="inlineStr">
        <is>
          <t xml:space="preserve"> deposition to agricultural soils </t>
        </is>
      </c>
      <c r="L3996" s="465" t="inlineStr">
        <is>
          <t xml:space="preserve"> reactive </t>
        </is>
      </c>
      <c r="M3996" s="465" t="inlineStr">
        <is>
          <t xml:space="preserve"> OXN </t>
        </is>
      </c>
      <c r="N3996" s="466" t="n">
        <v>3.457031150190385</v>
      </c>
      <c r="O3996" s="467" t="n">
        <v>0.3766115071511001</v>
      </c>
      <c r="P3996" s="468" t="n">
        <v>1997</v>
      </c>
      <c r="Q3996" s="469" t="inlineStr">
        <is>
          <t>NILU and geodata.no</t>
        </is>
      </c>
      <c r="R3996" s="469" t="inlineStr">
        <is>
          <t>ok</t>
        </is>
      </c>
      <c r="S3996" s="469" t="inlineStr">
        <is>
          <t xml:space="preserve"> text </t>
        </is>
      </c>
      <c r="T3996" s="426" t="inlineStr">
        <is>
          <t>Norway</t>
        </is>
      </c>
      <c r="U3996" s="465" t="inlineStr">
        <is>
          <t xml:space="preserve"> - </t>
        </is>
      </c>
      <c r="V3996" s="465" t="n">
        <v>0.04</v>
      </c>
    </row>
    <row r="3997" ht="16" customHeight="1">
      <c r="B3997" s="5" t="inlineStr">
        <is>
          <t>AT.AT-AG.SM</t>
        </is>
      </c>
      <c r="C3997" s="5" t="inlineStr">
        <is>
          <t>AT.AT-AG.SM-Deposition-RDN</t>
        </is>
      </c>
      <c r="D3997" s="5" t="inlineStr">
        <is>
          <t>AT</t>
        </is>
      </c>
      <c r="E3997" s="5" t="inlineStr">
        <is>
          <t>AT</t>
        </is>
      </c>
      <c r="F3997" s="5">
        <f>VLOOKUP(E3997,'5.a Definitions'!E:F,2,FALSE)</f>
        <v/>
      </c>
      <c r="G3997" s="5" t="inlineStr">
        <is>
          <t>AG</t>
        </is>
      </c>
      <c r="H3997" s="5" t="inlineStr">
        <is>
          <t>SM</t>
        </is>
      </c>
      <c r="I3997" s="5">
        <f>VLOOKUP(H3997,'5.a Definitions'!E:F,2,FALSE)</f>
        <v/>
      </c>
      <c r="J3997" s="465" t="inlineStr">
        <is>
          <t xml:space="preserve"> Deposition </t>
        </is>
      </c>
      <c r="K3997" s="465" t="inlineStr">
        <is>
          <t xml:space="preserve"> deposition to agricultural soils </t>
        </is>
      </c>
      <c r="L3997" s="465" t="inlineStr">
        <is>
          <t xml:space="preserve"> reactive </t>
        </is>
      </c>
      <c r="M3997" s="465" t="inlineStr">
        <is>
          <t xml:space="preserve"> RDN </t>
        </is>
      </c>
      <c r="N3997" s="466" t="n">
        <v>3.179394338446073</v>
      </c>
      <c r="O3997" s="467" t="n">
        <v>0.3766115071511001</v>
      </c>
      <c r="P3997" s="468" t="n">
        <v>1997</v>
      </c>
      <c r="Q3997" s="469" t="inlineStr">
        <is>
          <t>NILU and geodata.no</t>
        </is>
      </c>
      <c r="R3997" s="469" t="inlineStr">
        <is>
          <t>ok</t>
        </is>
      </c>
      <c r="S3997" s="469" t="inlineStr">
        <is>
          <t xml:space="preserve"> text </t>
        </is>
      </c>
      <c r="T3997" s="426" t="inlineStr">
        <is>
          <t>Norway</t>
        </is>
      </c>
      <c r="U3997" s="465" t="inlineStr">
        <is>
          <t xml:space="preserve"> - </t>
        </is>
      </c>
      <c r="V3997" s="465" t="n">
        <v>0.04</v>
      </c>
    </row>
    <row r="3998" ht="16" customHeight="1">
      <c r="B3998" s="5" t="inlineStr">
        <is>
          <t>AT.AT-AG.SM</t>
        </is>
      </c>
      <c r="C3998" s="5" t="inlineStr">
        <is>
          <t>AT.AT-AG.SM-Biological N2 fixation-N2</t>
        </is>
      </c>
      <c r="D3998" s="5" t="inlineStr">
        <is>
          <t>AT</t>
        </is>
      </c>
      <c r="E3998" s="5" t="inlineStr">
        <is>
          <t>AT</t>
        </is>
      </c>
      <c r="F3998" s="5">
        <f>VLOOKUP(E3998,'5.a Definitions'!E:F,2,FALSE)</f>
        <v/>
      </c>
      <c r="G3998" s="5" t="inlineStr">
        <is>
          <t>AG</t>
        </is>
      </c>
      <c r="H3998" s="5" t="inlineStr">
        <is>
          <t>SM</t>
        </is>
      </c>
      <c r="I3998" s="5">
        <f>VLOOKUP(H3998,'5.a Definitions'!E:F,2,FALSE)</f>
        <v/>
      </c>
      <c r="J3998" s="465" t="inlineStr">
        <is>
          <t xml:space="preserve"> Biological N2 fixation </t>
        </is>
      </c>
      <c r="K3998" s="465" t="inlineStr">
        <is>
          <t xml:space="preserve"> N2 fixation agriculture </t>
        </is>
      </c>
      <c r="L3998" s="465" t="inlineStr">
        <is>
          <t xml:space="preserve"> inert </t>
        </is>
      </c>
      <c r="M3998" s="465" t="inlineStr">
        <is>
          <t xml:space="preserve"> N2 </t>
        </is>
      </c>
      <c r="N3998" s="466" t="n">
        <v>12</v>
      </c>
      <c r="O3998" s="467" t="n">
        <v>0.3241098063913839</v>
      </c>
      <c r="P3998" s="468" t="n">
        <v>1997</v>
      </c>
      <c r="Q3998" s="469" t="inlineStr">
        <is>
          <t>Bechmann et al. (2023)</t>
        </is>
      </c>
      <c r="R3998" s="469" t="inlineStr">
        <is>
          <t>ok</t>
        </is>
      </c>
      <c r="S3998" s="469" t="inlineStr">
        <is>
          <t xml:space="preserve"> text </t>
        </is>
      </c>
      <c r="T3998" s="426" t="inlineStr">
        <is>
          <t>Norway</t>
        </is>
      </c>
      <c r="U3998" s="465" t="inlineStr">
        <is>
          <t xml:space="preserve"> - </t>
        </is>
      </c>
      <c r="V3998" s="465" t="n">
        <v>0.04</v>
      </c>
    </row>
    <row r="3999" ht="16" customHeight="1">
      <c r="B3999" s="5" t="inlineStr">
        <is>
          <t>AT.AT-FS.FO</t>
        </is>
      </c>
      <c r="C3999" s="5" t="inlineStr">
        <is>
          <t>AT.AT-FS.FO-Deposition-OXN</t>
        </is>
      </c>
      <c r="D3999" s="5" t="inlineStr">
        <is>
          <t>AT</t>
        </is>
      </c>
      <c r="E3999" s="5" t="inlineStr">
        <is>
          <t>AT</t>
        </is>
      </c>
      <c r="F3999" s="5">
        <f>VLOOKUP(E3999,'5.a Definitions'!E:F,2,FALSE)</f>
        <v/>
      </c>
      <c r="G3999" s="5" t="inlineStr">
        <is>
          <t>FS</t>
        </is>
      </c>
      <c r="H3999" s="5" t="inlineStr">
        <is>
          <t>FO</t>
        </is>
      </c>
      <c r="I3999" s="5">
        <f>VLOOKUP(H3999,'5.a Definitions'!E:F,2,FALSE)</f>
        <v/>
      </c>
      <c r="J3999" s="465" t="inlineStr">
        <is>
          <t xml:space="preserve"> Deposition </t>
        </is>
      </c>
      <c r="K3999" s="465" t="inlineStr">
        <is>
          <t xml:space="preserve"> deposition to forests </t>
        </is>
      </c>
      <c r="L3999" s="465" t="inlineStr">
        <is>
          <t xml:space="preserve"> reactive </t>
        </is>
      </c>
      <c r="M3999" s="465" t="inlineStr">
        <is>
          <t xml:space="preserve"> OXN </t>
        </is>
      </c>
      <c r="N3999" s="466" t="n">
        <v>29.88982023797268</v>
      </c>
      <c r="O3999" s="467" t="n">
        <v>0.3766115071511001</v>
      </c>
      <c r="P3999" s="468" t="n">
        <v>1997</v>
      </c>
      <c r="Q3999" s="469" t="inlineStr">
        <is>
          <t>NILU and geodata.no</t>
        </is>
      </c>
      <c r="R3999" s="469" t="inlineStr">
        <is>
          <t>ok</t>
        </is>
      </c>
      <c r="S3999" s="469" t="inlineStr">
        <is>
          <t xml:space="preserve"> text </t>
        </is>
      </c>
      <c r="T3999" s="426" t="inlineStr">
        <is>
          <t>Norway</t>
        </is>
      </c>
      <c r="U3999" s="465" t="inlineStr">
        <is>
          <t xml:space="preserve"> - </t>
        </is>
      </c>
      <c r="V3999" s="465" t="n">
        <v>0.04</v>
      </c>
    </row>
    <row r="4000" ht="16" customHeight="1">
      <c r="B4000" s="5" t="inlineStr">
        <is>
          <t>AT.AT-FS.FO</t>
        </is>
      </c>
      <c r="C4000" s="5" t="inlineStr">
        <is>
          <t>AT.AT-FS.FO-Deposition-RDN</t>
        </is>
      </c>
      <c r="D4000" s="5" t="inlineStr">
        <is>
          <t>AT</t>
        </is>
      </c>
      <c r="E4000" s="5" t="inlineStr">
        <is>
          <t>AT</t>
        </is>
      </c>
      <c r="F4000" s="5">
        <f>VLOOKUP(E4000,'5.a Definitions'!E:F,2,FALSE)</f>
        <v/>
      </c>
      <c r="G4000" s="5" t="inlineStr">
        <is>
          <t>FS</t>
        </is>
      </c>
      <c r="H4000" s="5" t="inlineStr">
        <is>
          <t>FO</t>
        </is>
      </c>
      <c r="I4000" s="5">
        <f>VLOOKUP(H4000,'5.a Definitions'!E:F,2,FALSE)</f>
        <v/>
      </c>
      <c r="J4000" s="465" t="inlineStr">
        <is>
          <t xml:space="preserve"> Deposition </t>
        </is>
      </c>
      <c r="K4000" s="465" t="inlineStr">
        <is>
          <t xml:space="preserve"> deposition to forests </t>
        </is>
      </c>
      <c r="L4000" s="465" t="inlineStr">
        <is>
          <t xml:space="preserve"> reactive </t>
        </is>
      </c>
      <c r="M4000" s="465" t="inlineStr">
        <is>
          <t xml:space="preserve"> RDN </t>
        </is>
      </c>
      <c r="N4000" s="466" t="n">
        <v>28.39767440259556</v>
      </c>
      <c r="O4000" s="467" t="n">
        <v>0.3766115071511001</v>
      </c>
      <c r="P4000" s="468" t="n">
        <v>1997</v>
      </c>
      <c r="Q4000" s="469" t="inlineStr">
        <is>
          <t>NILU and geodata.no</t>
        </is>
      </c>
      <c r="R4000" s="469" t="inlineStr">
        <is>
          <t>ok</t>
        </is>
      </c>
      <c r="S4000" s="469" t="inlineStr">
        <is>
          <t xml:space="preserve"> text </t>
        </is>
      </c>
      <c r="T4000" s="426" t="inlineStr">
        <is>
          <t>Norway</t>
        </is>
      </c>
      <c r="U4000" s="465" t="inlineStr">
        <is>
          <t xml:space="preserve"> - </t>
        </is>
      </c>
      <c r="V4000" s="465" t="n">
        <v>0.04</v>
      </c>
    </row>
    <row r="4001" ht="16" customHeight="1">
      <c r="B4001" s="5" t="inlineStr">
        <is>
          <t>AT.AT-FS.FO</t>
        </is>
      </c>
      <c r="C4001" s="5" t="inlineStr">
        <is>
          <t>AT.AT-FS.FO-N2 fixation-N2</t>
        </is>
      </c>
      <c r="D4001" s="5" t="inlineStr">
        <is>
          <t>AT</t>
        </is>
      </c>
      <c r="E4001" s="5" t="inlineStr">
        <is>
          <t>AT</t>
        </is>
      </c>
      <c r="F4001" s="5">
        <f>VLOOKUP(E4001,'5.a Definitions'!E:F,2,FALSE)</f>
        <v/>
      </c>
      <c r="G4001" s="5" t="inlineStr">
        <is>
          <t>FS</t>
        </is>
      </c>
      <c r="H4001" s="5" t="inlineStr">
        <is>
          <t>FO</t>
        </is>
      </c>
      <c r="I4001" s="5">
        <f>VLOOKUP(H4001,'5.a Definitions'!E:F,2,FALSE)</f>
        <v/>
      </c>
      <c r="J4001" s="465" t="inlineStr">
        <is>
          <t xml:space="preserve"> N2 fixation </t>
        </is>
      </c>
      <c r="K4001" s="465" t="inlineStr">
        <is>
          <t xml:space="preserve"> N2 fixation forests </t>
        </is>
      </c>
      <c r="L4001" s="465" t="inlineStr">
        <is>
          <t xml:space="preserve"> inert </t>
        </is>
      </c>
      <c r="M4001" s="465" t="inlineStr">
        <is>
          <t xml:space="preserve"> N2 </t>
        </is>
      </c>
      <c r="N4001" s="466" t="n">
        <v>18</v>
      </c>
      <c r="O4001" s="467" t="n">
        <v>0.5019089907080868</v>
      </c>
      <c r="P4001" s="468" t="n">
        <v>1997</v>
      </c>
      <c r="Q4001" s="469" t="inlineStr">
        <is>
          <t>Moldan (2025) and SSB</t>
        </is>
      </c>
      <c r="R4001" s="469" t="inlineStr">
        <is>
          <t>ok</t>
        </is>
      </c>
      <c r="S4001" s="469" t="inlineStr">
        <is>
          <t xml:space="preserve"> text </t>
        </is>
      </c>
      <c r="T4001" s="426" t="inlineStr">
        <is>
          <t>Norway</t>
        </is>
      </c>
      <c r="U4001" s="465" t="inlineStr">
        <is>
          <t xml:space="preserve"> - </t>
        </is>
      </c>
      <c r="V4001" s="465" t="n">
        <v>0.04</v>
      </c>
    </row>
    <row r="4002" ht="16" customHeight="1">
      <c r="B4002" s="5" t="inlineStr">
        <is>
          <t>AT.AT-FS.OL</t>
        </is>
      </c>
      <c r="C4002" s="5" t="inlineStr">
        <is>
          <t>AT.AT-FS.OL-Deposition-OXN</t>
        </is>
      </c>
      <c r="D4002" s="5" t="inlineStr">
        <is>
          <t>AT</t>
        </is>
      </c>
      <c r="E4002" s="5" t="inlineStr">
        <is>
          <t>AT</t>
        </is>
      </c>
      <c r="F4002" s="5">
        <f>VLOOKUP(E4002,'5.a Definitions'!E:F,2,FALSE)</f>
        <v/>
      </c>
      <c r="G4002" s="5" t="inlineStr">
        <is>
          <t>FS</t>
        </is>
      </c>
      <c r="H4002" s="5" t="inlineStr">
        <is>
          <t>OL</t>
        </is>
      </c>
      <c r="I4002" s="5">
        <f>VLOOKUP(H4002,'5.a Definitions'!E:F,2,FALSE)</f>
        <v/>
      </c>
      <c r="J4002" s="465" t="inlineStr">
        <is>
          <t xml:space="preserve"> Deposition </t>
        </is>
      </c>
      <c r="K4002" s="465" t="inlineStr">
        <is>
          <t xml:space="preserve"> deposition to other land </t>
        </is>
      </c>
      <c r="L4002" s="465" t="inlineStr">
        <is>
          <t xml:space="preserve"> reactive </t>
        </is>
      </c>
      <c r="M4002" s="465" t="inlineStr">
        <is>
          <t xml:space="preserve"> OXN </t>
        </is>
      </c>
      <c r="N4002" s="466" t="n">
        <v>33.32181473398641</v>
      </c>
      <c r="O4002" s="467" t="n">
        <v>0.3766115071511001</v>
      </c>
      <c r="P4002" s="468" t="n">
        <v>1997</v>
      </c>
      <c r="Q4002" s="469" t="inlineStr">
        <is>
          <t>NILU and geodata.no</t>
        </is>
      </c>
      <c r="R4002" s="469" t="inlineStr">
        <is>
          <t>ok</t>
        </is>
      </c>
      <c r="S4002" s="469" t="inlineStr">
        <is>
          <t xml:space="preserve"> text </t>
        </is>
      </c>
      <c r="T4002" s="426" t="inlineStr">
        <is>
          <t>Norway</t>
        </is>
      </c>
      <c r="U4002" s="465" t="inlineStr">
        <is>
          <t xml:space="preserve"> - </t>
        </is>
      </c>
      <c r="V4002" s="465" t="n">
        <v>0.04</v>
      </c>
    </row>
    <row r="4003" ht="16" customHeight="1">
      <c r="B4003" s="5" t="inlineStr">
        <is>
          <t>AT.AT-FS.OL</t>
        </is>
      </c>
      <c r="C4003" s="5" t="inlineStr">
        <is>
          <t>AT.AT-FS.OL-Deposition-RDN</t>
        </is>
      </c>
      <c r="D4003" s="5" t="inlineStr">
        <is>
          <t>AT</t>
        </is>
      </c>
      <c r="E4003" s="5" t="inlineStr">
        <is>
          <t>AT</t>
        </is>
      </c>
      <c r="F4003" s="5">
        <f>VLOOKUP(E4003,'5.a Definitions'!E:F,2,FALSE)</f>
        <v/>
      </c>
      <c r="G4003" s="5" t="inlineStr">
        <is>
          <t>FS</t>
        </is>
      </c>
      <c r="H4003" s="5" t="inlineStr">
        <is>
          <t>OL</t>
        </is>
      </c>
      <c r="I4003" s="5">
        <f>VLOOKUP(H4003,'5.a Definitions'!E:F,2,FALSE)</f>
        <v/>
      </c>
      <c r="J4003" s="465" t="inlineStr">
        <is>
          <t xml:space="preserve"> Deposition </t>
        </is>
      </c>
      <c r="K4003" s="465" t="inlineStr">
        <is>
          <t xml:space="preserve"> deposition to other land </t>
        </is>
      </c>
      <c r="L4003" s="465" t="inlineStr">
        <is>
          <t xml:space="preserve"> reactive </t>
        </is>
      </c>
      <c r="M4003" s="465" t="inlineStr">
        <is>
          <t xml:space="preserve"> RDN </t>
        </is>
      </c>
      <c r="N4003" s="466" t="n">
        <v>39.06363021515435</v>
      </c>
      <c r="O4003" s="467" t="n">
        <v>0.3766115071511</v>
      </c>
      <c r="P4003" s="468" t="n">
        <v>1997</v>
      </c>
      <c r="Q4003" s="469" t="inlineStr">
        <is>
          <t>NILU and geodata.no</t>
        </is>
      </c>
      <c r="R4003" s="469" t="inlineStr">
        <is>
          <t>ok</t>
        </is>
      </c>
      <c r="S4003" s="469" t="inlineStr">
        <is>
          <t xml:space="preserve"> text </t>
        </is>
      </c>
      <c r="T4003" s="426" t="inlineStr">
        <is>
          <t>Norway</t>
        </is>
      </c>
      <c r="U4003" s="465" t="inlineStr">
        <is>
          <t xml:space="preserve"> - </t>
        </is>
      </c>
      <c r="V4003" s="465" t="n">
        <v>0.04</v>
      </c>
    </row>
    <row r="4004" ht="16" customHeight="1">
      <c r="B4004" s="5" t="inlineStr">
        <is>
          <t>AT.AT-FS.OL</t>
        </is>
      </c>
      <c r="C4004" s="5" t="inlineStr">
        <is>
          <t>AT.AT-FS.OL-N2 fixation-N2</t>
        </is>
      </c>
      <c r="D4004" s="5" t="inlineStr">
        <is>
          <t>AT</t>
        </is>
      </c>
      <c r="E4004" s="5" t="inlineStr">
        <is>
          <t>AT</t>
        </is>
      </c>
      <c r="F4004" s="5">
        <f>VLOOKUP(E4004,'5.a Definitions'!E:F,2,FALSE)</f>
        <v/>
      </c>
      <c r="G4004" s="5" t="inlineStr">
        <is>
          <t>FS</t>
        </is>
      </c>
      <c r="H4004" s="5" t="inlineStr">
        <is>
          <t>OL</t>
        </is>
      </c>
      <c r="I4004" s="5">
        <f>VLOOKUP(H4004,'5.a Definitions'!E:F,2,FALSE)</f>
        <v/>
      </c>
      <c r="J4004" s="465" t="inlineStr">
        <is>
          <t xml:space="preserve"> N2 fixation </t>
        </is>
      </c>
      <c r="K4004" s="465" t="inlineStr">
        <is>
          <t xml:space="preserve"> N2 fixation other land </t>
        </is>
      </c>
      <c r="L4004" s="465" t="inlineStr">
        <is>
          <t xml:space="preserve"> inert </t>
        </is>
      </c>
      <c r="M4004" s="465" t="inlineStr">
        <is>
          <t xml:space="preserve"> N2 </t>
        </is>
      </c>
      <c r="N4004" s="466" t="n">
        <v>23.228884</v>
      </c>
      <c r="O4004" s="467" t="n">
        <v>0.8373855850737826</v>
      </c>
      <c r="P4004" s="468" t="n">
        <v>1997</v>
      </c>
      <c r="Q4004" s="469" t="inlineStr">
        <is>
          <t>CORINE land cover inventory and Reddy &amp; DeLaune (2008)</t>
        </is>
      </c>
      <c r="R4004" s="469" t="inlineStr">
        <is>
          <t>ok</t>
        </is>
      </c>
      <c r="S4004" s="469" t="inlineStr">
        <is>
          <t xml:space="preserve"> text </t>
        </is>
      </c>
      <c r="T4004" s="426" t="inlineStr">
        <is>
          <t>Norway</t>
        </is>
      </c>
      <c r="U4004" s="465" t="inlineStr">
        <is>
          <t xml:space="preserve"> - </t>
        </is>
      </c>
      <c r="V4004" s="465" t="n">
        <v>0.04</v>
      </c>
    </row>
    <row r="4005" ht="16" customHeight="1">
      <c r="B4005" s="5" t="inlineStr">
        <is>
          <t>AT.AT-HS.HS</t>
        </is>
      </c>
      <c r="C4005" s="5" t="inlineStr">
        <is>
          <t>AT.AT-HS.HS-Deposition-OXN</t>
        </is>
      </c>
      <c r="D4005" s="5" t="inlineStr">
        <is>
          <t>AT</t>
        </is>
      </c>
      <c r="E4005" s="5" t="inlineStr">
        <is>
          <t>AT</t>
        </is>
      </c>
      <c r="F4005" s="5">
        <f>VLOOKUP(E4005,'5.a Definitions'!E:F,2,FALSE)</f>
        <v/>
      </c>
      <c r="G4005" s="5" t="inlineStr">
        <is>
          <t>HS</t>
        </is>
      </c>
      <c r="H4005" s="5" t="inlineStr">
        <is>
          <t>HS</t>
        </is>
      </c>
      <c r="I4005" s="5">
        <f>VLOOKUP(H4005,'5.a Definitions'!E:F,2,FALSE)</f>
        <v/>
      </c>
      <c r="J4005" s="465" t="inlineStr">
        <is>
          <t xml:space="preserve"> Deposition </t>
        </is>
      </c>
      <c r="K4005" s="465" t="inlineStr">
        <is>
          <t xml:space="preserve"> deposition to settlements </t>
        </is>
      </c>
      <c r="L4005" s="465" t="inlineStr">
        <is>
          <t xml:space="preserve"> reactive </t>
        </is>
      </c>
      <c r="M4005" s="465" t="inlineStr">
        <is>
          <t xml:space="preserve"> OXN </t>
        </is>
      </c>
      <c r="N4005" s="466" t="n">
        <v>2.027976193613301</v>
      </c>
      <c r="O4005" s="467" t="n">
        <v>0.3766115071511002</v>
      </c>
      <c r="P4005" s="468" t="n">
        <v>1997</v>
      </c>
      <c r="Q4005" s="469" t="inlineStr">
        <is>
          <t>NILU and geodata.no</t>
        </is>
      </c>
      <c r="R4005" s="469" t="inlineStr">
        <is>
          <t>ok</t>
        </is>
      </c>
      <c r="S4005" s="469" t="inlineStr">
        <is>
          <t xml:space="preserve"> text </t>
        </is>
      </c>
      <c r="T4005" s="426" t="inlineStr">
        <is>
          <t>Norway</t>
        </is>
      </c>
      <c r="U4005" s="465" t="inlineStr">
        <is>
          <t xml:space="preserve"> - </t>
        </is>
      </c>
      <c r="V4005" s="465" t="n">
        <v>0.04</v>
      </c>
    </row>
    <row r="4006" ht="16" customHeight="1">
      <c r="B4006" s="5" t="inlineStr">
        <is>
          <t>AT.AT-HS.HS</t>
        </is>
      </c>
      <c r="C4006" s="5" t="inlineStr">
        <is>
          <t>AT.AT-HS.HS-Deposition-RDN</t>
        </is>
      </c>
      <c r="D4006" s="5" t="inlineStr">
        <is>
          <t>AT</t>
        </is>
      </c>
      <c r="E4006" s="5" t="inlineStr">
        <is>
          <t>AT</t>
        </is>
      </c>
      <c r="F4006" s="5">
        <f>VLOOKUP(E4006,'5.a Definitions'!E:F,2,FALSE)</f>
        <v/>
      </c>
      <c r="G4006" s="5" t="inlineStr">
        <is>
          <t>HS</t>
        </is>
      </c>
      <c r="H4006" s="5" t="inlineStr">
        <is>
          <t>HS</t>
        </is>
      </c>
      <c r="I4006" s="5">
        <f>VLOOKUP(H4006,'5.a Definitions'!E:F,2,FALSE)</f>
        <v/>
      </c>
      <c r="J4006" s="465" t="inlineStr">
        <is>
          <t xml:space="preserve"> Deposition </t>
        </is>
      </c>
      <c r="K4006" s="465" t="inlineStr">
        <is>
          <t xml:space="preserve"> deposition to settlements </t>
        </is>
      </c>
      <c r="L4006" s="465" t="inlineStr">
        <is>
          <t xml:space="preserve"> reactive </t>
        </is>
      </c>
      <c r="M4006" s="465" t="inlineStr">
        <is>
          <t xml:space="preserve"> RDN </t>
        </is>
      </c>
      <c r="N4006" s="466" t="n">
        <v>1.806629401404077</v>
      </c>
      <c r="O4006" s="467" t="n">
        <v>0.3766115071511</v>
      </c>
      <c r="P4006" s="468" t="n">
        <v>1997</v>
      </c>
      <c r="Q4006" s="469" t="inlineStr">
        <is>
          <t>NILU and geodata.no</t>
        </is>
      </c>
      <c r="R4006" s="469" t="inlineStr">
        <is>
          <t>ok</t>
        </is>
      </c>
      <c r="S4006" s="469" t="inlineStr">
        <is>
          <t xml:space="preserve"> text </t>
        </is>
      </c>
      <c r="T4006" s="426" t="inlineStr">
        <is>
          <t>Norway</t>
        </is>
      </c>
      <c r="U4006" s="465" t="inlineStr">
        <is>
          <t xml:space="preserve"> - </t>
        </is>
      </c>
      <c r="V4006" s="465" t="n">
        <v>0.04</v>
      </c>
    </row>
    <row r="4007" ht="16" customHeight="1">
      <c r="B4007" s="5" t="inlineStr">
        <is>
          <t>AT.AT-HY.SW</t>
        </is>
      </c>
      <c r="C4007" s="5" t="inlineStr">
        <is>
          <t>AT.AT-HY.SW-Deposition-OXN</t>
        </is>
      </c>
      <c r="D4007" s="5" t="inlineStr">
        <is>
          <t>AT</t>
        </is>
      </c>
      <c r="E4007" s="5" t="inlineStr">
        <is>
          <t>AT</t>
        </is>
      </c>
      <c r="F4007" s="5">
        <f>VLOOKUP(E4007,'5.a Definitions'!E:F,2,FALSE)</f>
        <v/>
      </c>
      <c r="G4007" s="5" t="inlineStr">
        <is>
          <t>HY</t>
        </is>
      </c>
      <c r="H4007" s="5" t="inlineStr">
        <is>
          <t>SW</t>
        </is>
      </c>
      <c r="I4007" s="5">
        <f>VLOOKUP(H4007,'5.a Definitions'!E:F,2,FALSE)</f>
        <v/>
      </c>
      <c r="J4007" s="465" t="inlineStr">
        <is>
          <t xml:space="preserve"> Deposition </t>
        </is>
      </c>
      <c r="K4007" s="465" t="inlineStr">
        <is>
          <t xml:space="preserve"> deposition to surface water </t>
        </is>
      </c>
      <c r="L4007" s="465" t="inlineStr">
        <is>
          <t xml:space="preserve"> reactive </t>
        </is>
      </c>
      <c r="M4007" s="465" t="inlineStr">
        <is>
          <t xml:space="preserve"> OXN </t>
        </is>
      </c>
      <c r="N4007" s="466" t="n">
        <v>4.867198289090563</v>
      </c>
      <c r="O4007" s="467" t="n">
        <v>0.3766115071511002</v>
      </c>
      <c r="P4007" s="468" t="n">
        <v>1997</v>
      </c>
      <c r="Q4007" s="469" t="inlineStr">
        <is>
          <t>NILU and geodata.no</t>
        </is>
      </c>
      <c r="R4007" s="469" t="inlineStr">
        <is>
          <t>ok</t>
        </is>
      </c>
      <c r="S4007" s="469" t="inlineStr">
        <is>
          <t xml:space="preserve"> text </t>
        </is>
      </c>
      <c r="T4007" s="426" t="inlineStr">
        <is>
          <t>Norway</t>
        </is>
      </c>
      <c r="U4007" s="465" t="inlineStr">
        <is>
          <t xml:space="preserve"> - </t>
        </is>
      </c>
      <c r="V4007" s="465" t="n">
        <v>0.04</v>
      </c>
    </row>
    <row r="4008" ht="16" customHeight="1">
      <c r="B4008" s="5" t="inlineStr">
        <is>
          <t>AT.AT-HY.SW</t>
        </is>
      </c>
      <c r="C4008" s="5" t="inlineStr">
        <is>
          <t>AT.AT-HY.SW-Deposition-RDN</t>
        </is>
      </c>
      <c r="D4008" s="5" t="inlineStr">
        <is>
          <t>AT</t>
        </is>
      </c>
      <c r="E4008" s="5" t="inlineStr">
        <is>
          <t>AT</t>
        </is>
      </c>
      <c r="F4008" s="5">
        <f>VLOOKUP(E4008,'5.a Definitions'!E:F,2,FALSE)</f>
        <v/>
      </c>
      <c r="G4008" s="5" t="inlineStr">
        <is>
          <t>HY</t>
        </is>
      </c>
      <c r="H4008" s="5" t="inlineStr">
        <is>
          <t>SW</t>
        </is>
      </c>
      <c r="I4008" s="5">
        <f>VLOOKUP(H4008,'5.a Definitions'!E:F,2,FALSE)</f>
        <v/>
      </c>
      <c r="J4008" s="465" t="inlineStr">
        <is>
          <t xml:space="preserve"> Deposition </t>
        </is>
      </c>
      <c r="K4008" s="465" t="inlineStr">
        <is>
          <t xml:space="preserve"> deposition to surface water </t>
        </is>
      </c>
      <c r="L4008" s="465" t="inlineStr">
        <is>
          <t xml:space="preserve"> reactive </t>
        </is>
      </c>
      <c r="M4008" s="465" t="inlineStr">
        <is>
          <t xml:space="preserve"> RDN </t>
        </is>
      </c>
      <c r="N4008" s="466" t="n">
        <v>5.124443013915426</v>
      </c>
      <c r="O4008" s="467" t="n">
        <v>0.3766115071511001</v>
      </c>
      <c r="P4008" s="468" t="n">
        <v>1997</v>
      </c>
      <c r="Q4008" s="469" t="inlineStr">
        <is>
          <t>NILU and geodata.no</t>
        </is>
      </c>
      <c r="R4008" s="469" t="inlineStr">
        <is>
          <t>ok</t>
        </is>
      </c>
      <c r="S4008" s="469" t="inlineStr">
        <is>
          <t xml:space="preserve"> text </t>
        </is>
      </c>
      <c r="T4008" s="426" t="inlineStr">
        <is>
          <t>Norway</t>
        </is>
      </c>
      <c r="U4008" s="465" t="inlineStr">
        <is>
          <t xml:space="preserve"> - </t>
        </is>
      </c>
      <c r="V4008" s="465" t="n">
        <v>0.04</v>
      </c>
    </row>
    <row r="4009" ht="16" customHeight="1">
      <c r="B4009" s="5" t="inlineStr">
        <is>
          <t>AT.AT-HY.SW</t>
        </is>
      </c>
      <c r="C4009" s="5" t="inlineStr">
        <is>
          <t>AT.AT-HY.SW-N2 fixation-N2</t>
        </is>
      </c>
      <c r="D4009" s="5" t="inlineStr">
        <is>
          <t>AT</t>
        </is>
      </c>
      <c r="E4009" s="5" t="inlineStr">
        <is>
          <t>AT</t>
        </is>
      </c>
      <c r="F4009" s="5">
        <f>VLOOKUP(E4009,'5.a Definitions'!E:F,2,FALSE)</f>
        <v/>
      </c>
      <c r="G4009" s="5" t="inlineStr">
        <is>
          <t>HY</t>
        </is>
      </c>
      <c r="H4009" s="5" t="inlineStr">
        <is>
          <t>SW</t>
        </is>
      </c>
      <c r="I4009" s="5">
        <f>VLOOKUP(H4009,'5.a Definitions'!E:F,2,FALSE)</f>
        <v/>
      </c>
      <c r="J4009" s="465" t="inlineStr">
        <is>
          <t xml:space="preserve"> N2 fixation </t>
        </is>
      </c>
      <c r="K4009" s="465" t="inlineStr">
        <is>
          <t xml:space="preserve"> N2 fixation surface water </t>
        </is>
      </c>
      <c r="L4009" s="465" t="inlineStr">
        <is>
          <t xml:space="preserve"> inert </t>
        </is>
      </c>
      <c r="M4009" s="465" t="inlineStr">
        <is>
          <t xml:space="preserve"> N2 </t>
        </is>
      </c>
      <c r="N4009" s="466" t="n">
        <v>2.0457</v>
      </c>
      <c r="O4009" s="467" t="n">
        <v>8.962723886426243</v>
      </c>
      <c r="P4009" s="468" t="n">
        <v>1997</v>
      </c>
      <c r="Q4009" s="469" t="inlineStr">
        <is>
          <t>NIBIO and Reddy &amp; DeLaune (2008)</t>
        </is>
      </c>
      <c r="R4009" s="469" t="inlineStr">
        <is>
          <t>ok</t>
        </is>
      </c>
      <c r="S4009" s="469" t="inlineStr">
        <is>
          <t xml:space="preserve"> text </t>
        </is>
      </c>
      <c r="T4009" s="426" t="inlineStr">
        <is>
          <t>Norway</t>
        </is>
      </c>
      <c r="U4009" s="465" t="inlineStr">
        <is>
          <t xml:space="preserve"> - </t>
        </is>
      </c>
      <c r="V4009" s="465" t="n">
        <v>0.04</v>
      </c>
    </row>
    <row r="4010" ht="16" customHeight="1">
      <c r="B4010" s="5" t="inlineStr">
        <is>
          <t>AT.AT-RW.RW</t>
        </is>
      </c>
      <c r="C4010" s="5" t="inlineStr">
        <is>
          <t>AT.AT-RW.RW-Atmospheric outflow-RDN</t>
        </is>
      </c>
      <c r="D4010" s="5" t="inlineStr">
        <is>
          <t>AT</t>
        </is>
      </c>
      <c r="E4010" s="5" t="inlineStr">
        <is>
          <t>AT</t>
        </is>
      </c>
      <c r="F4010" s="5">
        <f>VLOOKUP(E4010,'5.a Definitions'!E:F,2,FALSE)</f>
        <v/>
      </c>
      <c r="G4010" s="5" t="inlineStr">
        <is>
          <t>RW</t>
        </is>
      </c>
      <c r="H4010" s="5" t="inlineStr">
        <is>
          <t>RW</t>
        </is>
      </c>
      <c r="I4010" s="5">
        <f>VLOOKUP(H4010,'5.a Definitions'!E:F,2,FALSE)</f>
        <v/>
      </c>
      <c r="J4010" s="465" t="inlineStr">
        <is>
          <t xml:space="preserve"> Atmospheric outflow </t>
        </is>
      </c>
      <c r="K4010" s="465" t="inlineStr">
        <is>
          <t xml:space="preserve"> atmospheric outflow </t>
        </is>
      </c>
      <c r="L4010" s="465" t="inlineStr">
        <is>
          <t xml:space="preserve"> reactive </t>
        </is>
      </c>
      <c r="M4010" s="465" t="inlineStr">
        <is>
          <t xml:space="preserve"> RDN </t>
        </is>
      </c>
      <c r="N4010" s="466" t="n">
        <v>11.42476169470333</v>
      </c>
      <c r="O4010" s="467" t="n">
        <v>0.4978678205152003</v>
      </c>
      <c r="P4010" s="468" t="n">
        <v>1997</v>
      </c>
      <c r="Q4010" s="469" t="inlineStr">
        <is>
          <t>EMEP SR tables</t>
        </is>
      </c>
      <c r="R4010" s="469" t="inlineStr">
        <is>
          <t>ok</t>
        </is>
      </c>
      <c r="S4010" s="469" t="inlineStr">
        <is>
          <t xml:space="preserve"> text </t>
        </is>
      </c>
      <c r="T4010" s="426" t="inlineStr">
        <is>
          <t>Norway</t>
        </is>
      </c>
      <c r="U4010" s="465" t="inlineStr">
        <is>
          <t xml:space="preserve"> - </t>
        </is>
      </c>
      <c r="V4010" s="465" t="n">
        <v>0.04</v>
      </c>
    </row>
    <row r="4011" ht="16" customHeight="1" thickBot="1">
      <c r="A4011" s="493" t="n"/>
      <c r="B4011" s="6" t="inlineStr">
        <is>
          <t>AT.AT-RW.RW</t>
        </is>
      </c>
      <c r="C4011" s="6" t="inlineStr">
        <is>
          <t>AT.AT-RW.RW-Atmospheric outflow-OXN</t>
        </is>
      </c>
      <c r="D4011" s="6" t="inlineStr">
        <is>
          <t>AT</t>
        </is>
      </c>
      <c r="E4011" s="6" t="inlineStr">
        <is>
          <t>AT</t>
        </is>
      </c>
      <c r="F4011" s="5">
        <f>VLOOKUP(E4011,'5.a Definitions'!E:F,2,FALSE)</f>
        <v/>
      </c>
      <c r="G4011" s="6" t="inlineStr">
        <is>
          <t>RW</t>
        </is>
      </c>
      <c r="H4011" s="6" t="inlineStr">
        <is>
          <t>RW</t>
        </is>
      </c>
      <c r="I4011" s="5">
        <f>VLOOKUP(H4011,'5.a Definitions'!E:F,2,FALSE)</f>
        <v/>
      </c>
      <c r="J4011" s="470" t="inlineStr">
        <is>
          <t xml:space="preserve"> Atmospheric outflow </t>
        </is>
      </c>
      <c r="K4011" s="470" t="inlineStr">
        <is>
          <t xml:space="preserve"> atmospheric outflow </t>
        </is>
      </c>
      <c r="L4011" s="470" t="inlineStr">
        <is>
          <t xml:space="preserve"> reactive </t>
        </is>
      </c>
      <c r="M4011" s="470" t="inlineStr">
        <is>
          <t xml:space="preserve"> OXN </t>
        </is>
      </c>
      <c r="N4011" s="466" t="n">
        <v>42.02248244874667</v>
      </c>
      <c r="O4011" s="471" t="n">
        <v>0.4978678205152003</v>
      </c>
      <c r="P4011" s="468" t="n">
        <v>1997</v>
      </c>
      <c r="Q4011" s="472" t="inlineStr">
        <is>
          <t>EMEP SR tables</t>
        </is>
      </c>
      <c r="R4011" s="469" t="inlineStr">
        <is>
          <t>ok</t>
        </is>
      </c>
      <c r="S4011" s="472" t="inlineStr">
        <is>
          <t xml:space="preserve"> text </t>
        </is>
      </c>
      <c r="T4011" s="426" t="inlineStr">
        <is>
          <t>Norway</t>
        </is>
      </c>
      <c r="U4011" s="470" t="inlineStr">
        <is>
          <t xml:space="preserve"> - </t>
        </is>
      </c>
      <c r="V4011" s="470" t="n">
        <v>0.04</v>
      </c>
    </row>
    <row r="4012" ht="16" customHeight="1">
      <c r="A4012" s="491" t="inlineStr">
        <is>
          <t>Hydrosphere</t>
        </is>
      </c>
      <c r="B4012" s="5" t="inlineStr">
        <is>
          <t>HY.CW-MP.FP</t>
        </is>
      </c>
      <c r="C4012" s="5" t="inlineStr">
        <is>
          <t>HY.CW-MP.FP-Fish (wild catch)-Nmix</t>
        </is>
      </c>
      <c r="D4012" s="5" t="inlineStr">
        <is>
          <t>HY</t>
        </is>
      </c>
      <c r="E4012" s="5" t="inlineStr">
        <is>
          <t>CW</t>
        </is>
      </c>
      <c r="F4012" s="5">
        <f>VLOOKUP(E4012,'5.a Definitions'!E:F,2,FALSE)</f>
        <v/>
      </c>
      <c r="G4012" s="5" t="inlineStr">
        <is>
          <t>MP</t>
        </is>
      </c>
      <c r="H4012" s="5" t="inlineStr">
        <is>
          <t>FP</t>
        </is>
      </c>
      <c r="I4012" s="5">
        <f>VLOOKUP(H4012,'5.a Definitions'!E:F,2,FALSE)</f>
        <v/>
      </c>
      <c r="J4012" s="465" t="inlineStr">
        <is>
          <t xml:space="preserve"> Fish (wild catch) </t>
        </is>
      </c>
      <c r="K4012" s="5" t="inlineStr">
        <is>
          <t>coastal water fish (wild catch)</t>
        </is>
      </c>
      <c r="L4012" s="465" t="inlineStr">
        <is>
          <t xml:space="preserve"> reactive </t>
        </is>
      </c>
      <c r="M4012" s="465" t="inlineStr">
        <is>
          <t xml:space="preserve"> Nmix </t>
        </is>
      </c>
      <c r="N4012" s="466" t="n">
        <v>78.904</v>
      </c>
      <c r="O4012" s="467" t="n">
        <v>0.1103852788058946</v>
      </c>
      <c r="P4012" s="468" t="n">
        <v>1997</v>
      </c>
      <c r="Q4012" s="469" t="inlineStr">
        <is>
          <t>Fiskeridirektoratet</t>
        </is>
      </c>
      <c r="R4012" s="469" t="inlineStr">
        <is>
          <t>ok</t>
        </is>
      </c>
      <c r="S4012" s="469" t="inlineStr">
        <is>
          <t xml:space="preserve"> text </t>
        </is>
      </c>
      <c r="T4012" s="426" t="inlineStr">
        <is>
          <t>Norway</t>
        </is>
      </c>
      <c r="U4012" s="5" t="inlineStr">
        <is>
          <t>useful output</t>
        </is>
      </c>
      <c r="V4012" s="465" t="n">
        <v>0.04</v>
      </c>
    </row>
    <row r="4013" ht="16" customHeight="1">
      <c r="B4013" s="5" t="inlineStr">
        <is>
          <t>HY.SW-AT.AT</t>
        </is>
      </c>
      <c r="C4013" s="5" t="inlineStr">
        <is>
          <t>HY.SW-AT.AT-Emissions-N2</t>
        </is>
      </c>
      <c r="D4013" s="5" t="inlineStr">
        <is>
          <t>HY</t>
        </is>
      </c>
      <c r="E4013" s="5" t="inlineStr">
        <is>
          <t>SW</t>
        </is>
      </c>
      <c r="F4013" s="5">
        <f>VLOOKUP(E4013,'5.a Definitions'!E:F,2,FALSE)</f>
        <v/>
      </c>
      <c r="G4013" s="5" t="inlineStr">
        <is>
          <t>AT</t>
        </is>
      </c>
      <c r="H4013" s="5" t="inlineStr">
        <is>
          <t>AT</t>
        </is>
      </c>
      <c r="I4013" s="5">
        <f>VLOOKUP(H4013,'5.a Definitions'!E:F,2,FALSE)</f>
        <v/>
      </c>
      <c r="J4013" s="465" t="inlineStr">
        <is>
          <t xml:space="preserve"> Emissions </t>
        </is>
      </c>
      <c r="K4013" s="465" t="inlineStr">
        <is>
          <t xml:space="preserve"> surface water emissions </t>
        </is>
      </c>
      <c r="L4013" s="465" t="inlineStr">
        <is>
          <t xml:space="preserve"> inert </t>
        </is>
      </c>
      <c r="M4013" s="465" t="inlineStr">
        <is>
          <t xml:space="preserve"> N2 </t>
        </is>
      </c>
      <c r="N4013" s="466" t="n">
        <v>13.00577460939459</v>
      </c>
      <c r="O4013" s="467" t="n">
        <v>0.6172058715923765</v>
      </c>
      <c r="P4013" s="468" t="n">
        <v>1997</v>
      </c>
      <c r="Q4013" s="469" t="inlineStr">
        <is>
          <t>Filled (extrapolated from 2013: inflow to coastal waters x TEOTIL3 retention ratio)</t>
        </is>
      </c>
      <c r="R4013" s="469" t="inlineStr">
        <is>
          <t>ok</t>
        </is>
      </c>
      <c r="S4013" s="469" t="inlineStr">
        <is>
          <t xml:space="preserve"> text </t>
        </is>
      </c>
      <c r="T4013" s="426" t="inlineStr">
        <is>
          <t>Norway</t>
        </is>
      </c>
      <c r="U4013" s="465" t="inlineStr">
        <is>
          <t xml:space="preserve"> N wasted </t>
        </is>
      </c>
      <c r="V4013" s="465" t="n">
        <v>0.04</v>
      </c>
    </row>
    <row r="4014" ht="16" customHeight="1">
      <c r="B4014" s="5" t="inlineStr">
        <is>
          <t>HY.SW-AT.AT</t>
        </is>
      </c>
      <c r="C4014" s="5" t="inlineStr">
        <is>
          <t>HY.SW-AT.AT-Emissions-N2O</t>
        </is>
      </c>
      <c r="D4014" s="5" t="inlineStr">
        <is>
          <t>HY</t>
        </is>
      </c>
      <c r="E4014" s="5" t="inlineStr">
        <is>
          <t>SW</t>
        </is>
      </c>
      <c r="F4014" s="5">
        <f>VLOOKUP(E4014,'5.a Definitions'!E:F,2,FALSE)</f>
        <v/>
      </c>
      <c r="G4014" s="5" t="inlineStr">
        <is>
          <t>AT</t>
        </is>
      </c>
      <c r="H4014" s="5" t="inlineStr">
        <is>
          <t>AT</t>
        </is>
      </c>
      <c r="I4014" s="5">
        <f>VLOOKUP(H4014,'5.a Definitions'!E:F,2,FALSE)</f>
        <v/>
      </c>
      <c r="J4014" s="465" t="inlineStr">
        <is>
          <t xml:space="preserve"> Emissions </t>
        </is>
      </c>
      <c r="K4014" s="465" t="inlineStr">
        <is>
          <t xml:space="preserve"> surface water emissions </t>
        </is>
      </c>
      <c r="L4014" s="465" t="inlineStr">
        <is>
          <t xml:space="preserve"> reactive </t>
        </is>
      </c>
      <c r="M4014" s="465" t="inlineStr">
        <is>
          <t xml:space="preserve"> N2O </t>
        </is>
      </c>
      <c r="N4014" s="466" t="n">
        <v>0.1313714607009554</v>
      </c>
      <c r="O4014" s="467" t="n">
        <v>10.85769372587125</v>
      </c>
      <c r="P4014" s="468" t="n">
        <v>1997</v>
      </c>
      <c r="Q4014" s="469" t="inlineStr">
        <is>
          <t>Filled (extrapolated from 2013: inflow to coastal waters x TEOTIL3 retention ratio)</t>
        </is>
      </c>
      <c r="R4014" s="469" t="inlineStr">
        <is>
          <t>ok</t>
        </is>
      </c>
      <c r="S4014" s="469" t="inlineStr">
        <is>
          <t xml:space="preserve"> text </t>
        </is>
      </c>
      <c r="T4014" s="426" t="inlineStr">
        <is>
          <t>Norway</t>
        </is>
      </c>
      <c r="U4014" s="465" t="inlineStr">
        <is>
          <t xml:space="preserve"> N wasted </t>
        </is>
      </c>
      <c r="V4014" s="465" t="n">
        <v>0.04</v>
      </c>
    </row>
    <row r="4015" ht="16" customHeight="1">
      <c r="B4015" s="5" t="inlineStr">
        <is>
          <t>HY.SW-HY.CW</t>
        </is>
      </c>
      <c r="C4015" s="5" t="inlineStr">
        <is>
          <t>HY.SW-HY.CW-Inflow to coastal waters-Nmix</t>
        </is>
      </c>
      <c r="D4015" s="5" t="inlineStr">
        <is>
          <t>HY</t>
        </is>
      </c>
      <c r="E4015" s="5" t="inlineStr">
        <is>
          <t>SW</t>
        </is>
      </c>
      <c r="F4015" s="5">
        <f>VLOOKUP(E4015,'5.a Definitions'!E:F,2,FALSE)</f>
        <v/>
      </c>
      <c r="G4015" s="5" t="inlineStr">
        <is>
          <t>HY</t>
        </is>
      </c>
      <c r="H4015" s="5" t="inlineStr">
        <is>
          <t>CW</t>
        </is>
      </c>
      <c r="I4015" s="5">
        <f>VLOOKUP(H4015,'5.a Definitions'!E:F,2,FALSE)</f>
        <v/>
      </c>
      <c r="J4015" s="465" t="inlineStr">
        <is>
          <t xml:space="preserve"> Inflow to coastal waters </t>
        </is>
      </c>
      <c r="K4015" s="465" t="inlineStr">
        <is>
          <t xml:space="preserve"> inflow to coastal water </t>
        </is>
      </c>
      <c r="L4015" s="465" t="inlineStr">
        <is>
          <t xml:space="preserve"> reactive </t>
        </is>
      </c>
      <c r="M4015" s="465" t="inlineStr">
        <is>
          <t xml:space="preserve"> Nmix </t>
        </is>
      </c>
      <c r="N4015" s="466" t="n">
        <v>109.2490494530528</v>
      </c>
      <c r="O4015" s="467" t="n">
        <v>0.2163013175889913</v>
      </c>
      <c r="P4015" s="468" t="n">
        <v>1997</v>
      </c>
      <c r="Q4015" s="469" t="inlineStr">
        <is>
          <t>NIVA TEOTIL2, bias-corrected to TEOTIL3</t>
        </is>
      </c>
      <c r="R4015" s="469" t="inlineStr">
        <is>
          <t>ok</t>
        </is>
      </c>
      <c r="S4015" s="469" t="inlineStr">
        <is>
          <t xml:space="preserve"> text </t>
        </is>
      </c>
      <c r="T4015" s="426" t="inlineStr">
        <is>
          <t>Norway</t>
        </is>
      </c>
      <c r="U4015" s="465" t="inlineStr">
        <is>
          <t xml:space="preserve"> - </t>
        </is>
      </c>
      <c r="V4015" s="465" t="n">
        <v>0.04</v>
      </c>
    </row>
    <row r="4016" ht="16" customHeight="1">
      <c r="B4016" s="5" t="inlineStr">
        <is>
          <t>HY.CW-MP.FP</t>
        </is>
      </c>
      <c r="C4016" s="5" t="inlineStr">
        <is>
          <t>HY.CW-MP.FP-Shellfish-Nmix</t>
        </is>
      </c>
      <c r="D4016" s="5" t="inlineStr">
        <is>
          <t>HY</t>
        </is>
      </c>
      <c r="E4016" s="5" t="inlineStr">
        <is>
          <t>CW</t>
        </is>
      </c>
      <c r="F4016" s="5">
        <f>VLOOKUP(E4016,'5.a Definitions'!E:F,2,FALSE)</f>
        <v/>
      </c>
      <c r="G4016" s="5" t="inlineStr">
        <is>
          <t>MP</t>
        </is>
      </c>
      <c r="H4016" s="5" t="inlineStr">
        <is>
          <t>FP</t>
        </is>
      </c>
      <c r="I4016" s="5">
        <f>VLOOKUP(H4016,'5.a Definitions'!E:F,2,FALSE)</f>
        <v/>
      </c>
      <c r="J4016" s="465" t="inlineStr">
        <is>
          <t xml:space="preserve"> Shellfish </t>
        </is>
      </c>
      <c r="K4016" s="465" t="inlineStr">
        <is>
          <t xml:space="preserve"> coastal water shellfish </t>
        </is>
      </c>
      <c r="L4016" s="465" t="inlineStr">
        <is>
          <t xml:space="preserve"> reactive </t>
        </is>
      </c>
      <c r="M4016" s="465" t="inlineStr">
        <is>
          <t xml:space="preserve"> Nmix </t>
        </is>
      </c>
      <c r="N4016" s="466" t="n">
        <v>1.624</v>
      </c>
      <c r="O4016" s="467" t="n">
        <v>0.1745073569879373</v>
      </c>
      <c r="P4016" s="468" t="n">
        <v>1997</v>
      </c>
      <c r="Q4016" s="469" t="inlineStr">
        <is>
          <t>Fiskeridirektoratet</t>
        </is>
      </c>
      <c r="R4016" s="469" t="inlineStr">
        <is>
          <t>ok</t>
        </is>
      </c>
      <c r="S4016" s="469" t="inlineStr">
        <is>
          <t xml:space="preserve"> text </t>
        </is>
      </c>
      <c r="T4016" s="426" t="inlineStr">
        <is>
          <t>Norway</t>
        </is>
      </c>
      <c r="U4016" s="5" t="inlineStr">
        <is>
          <t>useful output</t>
        </is>
      </c>
      <c r="V4016" s="465" t="n">
        <v>0.04</v>
      </c>
    </row>
    <row r="4017" ht="16" customHeight="1">
      <c r="B4017" s="5" t="inlineStr">
        <is>
          <t>HY.AC-MP.FP</t>
        </is>
      </c>
      <c r="C4017" s="5" t="inlineStr">
        <is>
          <t>HY.AC-MP.FP-Coastal fish and seafood-Nmix</t>
        </is>
      </c>
      <c r="D4017" s="5" t="inlineStr">
        <is>
          <t>HY</t>
        </is>
      </c>
      <c r="E4017" s="5" t="inlineStr">
        <is>
          <t>AC</t>
        </is>
      </c>
      <c r="F4017" s="5">
        <f>VLOOKUP(E4017,'5.a Definitions'!E:F,2,FALSE)</f>
        <v/>
      </c>
      <c r="G4017" s="5" t="inlineStr">
        <is>
          <t>MP</t>
        </is>
      </c>
      <c r="H4017" s="5" t="inlineStr">
        <is>
          <t>FP</t>
        </is>
      </c>
      <c r="I4017" s="5">
        <f>VLOOKUP(H4017,'5.a Definitions'!E:F,2,FALSE)</f>
        <v/>
      </c>
      <c r="J4017" s="465" t="inlineStr">
        <is>
          <t xml:space="preserve"> Coastal fish and seafood </t>
        </is>
      </c>
      <c r="K4017" s="465" t="inlineStr">
        <is>
          <t xml:space="preserve"> aquaculture coastal fish and seafood </t>
        </is>
      </c>
      <c r="L4017" s="465" t="inlineStr">
        <is>
          <t xml:space="preserve"> reactive </t>
        </is>
      </c>
      <c r="M4017" s="465" t="inlineStr">
        <is>
          <t xml:space="preserve"> Nmix </t>
        </is>
      </c>
      <c r="N4017" s="466" t="n">
        <v>10.55328275088489</v>
      </c>
      <c r="O4017" s="467" t="n">
        <v>0.1150326238795105</v>
      </c>
      <c r="P4017" s="468" t="n">
        <v>1997</v>
      </c>
      <c r="Q4017" s="469" t="inlineStr">
        <is>
          <t>Fiskeridirektoratet; dead and discarded fish filled (extrapolated from 2007 as a share of harvest)</t>
        </is>
      </c>
      <c r="R4017" s="469" t="inlineStr">
        <is>
          <t>ok</t>
        </is>
      </c>
      <c r="S4017" s="469" t="inlineStr">
        <is>
          <t xml:space="preserve"> text </t>
        </is>
      </c>
      <c r="T4017" s="426" t="inlineStr">
        <is>
          <t>Norway</t>
        </is>
      </c>
      <c r="U4017" s="5" t="inlineStr">
        <is>
          <t>useful output</t>
        </is>
      </c>
      <c r="V4017" s="465" t="n">
        <v>0.04</v>
      </c>
    </row>
    <row r="4018" ht="16" customHeight="1">
      <c r="B4018" s="5" t="inlineStr">
        <is>
          <t>HY.AC-MP.FP</t>
        </is>
      </c>
      <c r="C4018" s="5" t="inlineStr">
        <is>
          <t>HY.AC-MP.FP-Freshwater fish and seafood-Nmix</t>
        </is>
      </c>
      <c r="D4018" s="5" t="inlineStr">
        <is>
          <t>HY</t>
        </is>
      </c>
      <c r="E4018" s="5" t="inlineStr">
        <is>
          <t>AC</t>
        </is>
      </c>
      <c r="F4018" s="5">
        <f>VLOOKUP(E4018,'5.a Definitions'!E:F,2,FALSE)</f>
        <v/>
      </c>
      <c r="G4018" s="5" t="inlineStr">
        <is>
          <t>MP</t>
        </is>
      </c>
      <c r="H4018" s="5" t="inlineStr">
        <is>
          <t>FP</t>
        </is>
      </c>
      <c r="I4018" s="5">
        <f>VLOOKUP(H4018,'5.a Definitions'!E:F,2,FALSE)</f>
        <v/>
      </c>
      <c r="J4018" s="465" t="inlineStr">
        <is>
          <t xml:space="preserve"> Freshwater fish and seafood </t>
        </is>
      </c>
      <c r="K4018" s="465" t="inlineStr">
        <is>
          <t xml:space="preserve"> aquaculture freshwater fish and seafood </t>
        </is>
      </c>
      <c r="L4018" s="465" t="inlineStr">
        <is>
          <t xml:space="preserve"> reactive </t>
        </is>
      </c>
      <c r="M4018" s="465" t="inlineStr">
        <is>
          <t xml:space="preserve"> Nmix </t>
        </is>
      </c>
      <c r="N4018" s="466" t="n">
        <v>0</v>
      </c>
      <c r="O4018" s="467" t="n">
        <v>20</v>
      </c>
      <c r="P4018" s="468" t="n">
        <v>1997</v>
      </c>
      <c r="Q4018" s="469" t="inlineStr">
        <is>
          <t>no production</t>
        </is>
      </c>
      <c r="R4018" s="469" t="inlineStr">
        <is>
          <t>ok</t>
        </is>
      </c>
      <c r="S4018" s="469" t="inlineStr">
        <is>
          <t xml:space="preserve"> text </t>
        </is>
      </c>
      <c r="T4018" s="426" t="inlineStr">
        <is>
          <t>Norway</t>
        </is>
      </c>
      <c r="U4018" s="5" t="inlineStr">
        <is>
          <t>useful output</t>
        </is>
      </c>
      <c r="V4018" s="465" t="n">
        <v>0.04</v>
      </c>
    </row>
    <row r="4019" ht="16" customHeight="1">
      <c r="B4019" s="5" t="inlineStr">
        <is>
          <t>HY.AC-HY.CW</t>
        </is>
      </c>
      <c r="C4019" s="5" t="inlineStr">
        <is>
          <t>HY.AC-HY.CW-Waste feed-Nmix</t>
        </is>
      </c>
      <c r="D4019" s="5" t="inlineStr">
        <is>
          <t>HY</t>
        </is>
      </c>
      <c r="E4019" s="5" t="inlineStr">
        <is>
          <t>AC</t>
        </is>
      </c>
      <c r="F4019" s="5">
        <f>VLOOKUP(E4019,'5.a Definitions'!E:F,2,FALSE)</f>
        <v/>
      </c>
      <c r="G4019" s="5" t="inlineStr">
        <is>
          <t>HY</t>
        </is>
      </c>
      <c r="H4019" s="5" t="inlineStr">
        <is>
          <t>CW</t>
        </is>
      </c>
      <c r="I4019" s="5">
        <f>VLOOKUP(H4019,'5.a Definitions'!E:F,2,FALSE)</f>
        <v/>
      </c>
      <c r="J4019" s="465" t="inlineStr">
        <is>
          <t xml:space="preserve"> Waste feed </t>
        </is>
      </c>
      <c r="K4019" s="465" t="inlineStr">
        <is>
          <t xml:space="preserve"> waste feed to coastal water </t>
        </is>
      </c>
      <c r="L4019" s="465" t="inlineStr">
        <is>
          <t xml:space="preserve"> reactive </t>
        </is>
      </c>
      <c r="M4019" s="465" t="inlineStr">
        <is>
          <t xml:space="preserve"> Nmix </t>
        </is>
      </c>
      <c r="N4019" s="466" t="n">
        <v>7.034182730595372</v>
      </c>
      <c r="O4019" s="467" t="n">
        <v>0.623247230713515</v>
      </c>
      <c r="P4019" s="468" t="n">
        <v>1997</v>
      </c>
      <c r="Q4019" s="469" t="inlineStr">
        <is>
          <t>Mass balance</t>
        </is>
      </c>
      <c r="R4019" s="469" t="inlineStr">
        <is>
          <t>ok</t>
        </is>
      </c>
      <c r="S4019" s="469" t="inlineStr">
        <is>
          <t xml:space="preserve"> text </t>
        </is>
      </c>
      <c r="T4019" s="426" t="inlineStr">
        <is>
          <t>Norway</t>
        </is>
      </c>
      <c r="U4019" s="465" t="inlineStr">
        <is>
          <t xml:space="preserve"> N wasted </t>
        </is>
      </c>
      <c r="V4019" s="465" t="n">
        <v>0.04</v>
      </c>
    </row>
    <row r="4020" ht="16" customHeight="1">
      <c r="B4020" s="5" t="inlineStr">
        <is>
          <t>HY.AC-HY.CW</t>
        </is>
      </c>
      <c r="C4020" s="5" t="inlineStr">
        <is>
          <t>HY.AC-HY.CW-Excretia-Nmix</t>
        </is>
      </c>
      <c r="D4020" s="5" t="inlineStr">
        <is>
          <t>HY</t>
        </is>
      </c>
      <c r="E4020" s="5" t="inlineStr">
        <is>
          <t>AC</t>
        </is>
      </c>
      <c r="F4020" s="5">
        <f>VLOOKUP(E4020,'5.a Definitions'!E:F,2,FALSE)</f>
        <v/>
      </c>
      <c r="G4020" s="5" t="inlineStr">
        <is>
          <t>HY</t>
        </is>
      </c>
      <c r="H4020" s="5" t="inlineStr">
        <is>
          <t>CW</t>
        </is>
      </c>
      <c r="I4020" s="5">
        <f>VLOOKUP(H4020,'5.a Definitions'!E:F,2,FALSE)</f>
        <v/>
      </c>
      <c r="J4020" s="465" t="inlineStr">
        <is>
          <t xml:space="preserve"> Excretia </t>
        </is>
      </c>
      <c r="K4020" s="465" t="inlineStr">
        <is>
          <t xml:space="preserve"> excretia to coastal water </t>
        </is>
      </c>
      <c r="L4020" s="465" t="inlineStr">
        <is>
          <t xml:space="preserve"> reactive </t>
        </is>
      </c>
      <c r="M4020" s="465" t="inlineStr">
        <is>
          <t xml:space="preserve"> Nmix </t>
        </is>
      </c>
      <c r="N4020" s="466" t="n">
        <v>17.24305895540882</v>
      </c>
      <c r="O4020" s="467" t="n">
        <v>0.1744796846838643</v>
      </c>
      <c r="P4020" s="468" t="n">
        <v>1997</v>
      </c>
      <c r="Q4020" s="469" t="inlineStr">
        <is>
          <t>Mass balance</t>
        </is>
      </c>
      <c r="R4020" s="469" t="inlineStr">
        <is>
          <t>ok</t>
        </is>
      </c>
      <c r="S4020" s="469" t="inlineStr">
        <is>
          <t xml:space="preserve"> text </t>
        </is>
      </c>
      <c r="T4020" s="426" t="inlineStr">
        <is>
          <t>Norway</t>
        </is>
      </c>
      <c r="U4020" s="465" t="inlineStr">
        <is>
          <t xml:space="preserve"> N wasted </t>
        </is>
      </c>
      <c r="V4020" s="465" t="n">
        <v>0.04</v>
      </c>
    </row>
    <row r="4021" ht="16" customHeight="1">
      <c r="A4021" s="490" t="inlineStr">
        <is>
          <t xml:space="preserve"> Rest of the world </t>
        </is>
      </c>
      <c r="B4021" s="5" t="inlineStr">
        <is>
          <t>RW.RW-EF.EC</t>
        </is>
      </c>
      <c r="C4021" s="5" t="inlineStr">
        <is>
          <t>RW.RW-EF.EC-Fuel import-Nmix</t>
        </is>
      </c>
      <c r="D4021" s="5" t="inlineStr">
        <is>
          <t>RW</t>
        </is>
      </c>
      <c r="E4021" s="5" t="inlineStr">
        <is>
          <t>RW</t>
        </is>
      </c>
      <c r="F4021" s="5">
        <f>VLOOKUP(E4021,'5.a Definitions'!E:F,2,FALSE)</f>
        <v/>
      </c>
      <c r="G4021" s="5" t="inlineStr">
        <is>
          <t>EF</t>
        </is>
      </c>
      <c r="H4021" s="5" t="inlineStr">
        <is>
          <t>EC</t>
        </is>
      </c>
      <c r="I4021" s="5">
        <f>VLOOKUP(H4021,'5.a Definitions'!E:F,2,FALSE)</f>
        <v/>
      </c>
      <c r="J4021" s="465" t="inlineStr">
        <is>
          <t xml:space="preserve"> Fuel import </t>
        </is>
      </c>
      <c r="K4021" s="465" t="inlineStr">
        <is>
          <t xml:space="preserve"> fuel import </t>
        </is>
      </c>
      <c r="L4021" s="465" t="inlineStr">
        <is>
          <t xml:space="preserve"> reactive </t>
        </is>
      </c>
      <c r="M4021" s="465" t="inlineStr">
        <is>
          <t xml:space="preserve"> Nmix </t>
        </is>
      </c>
      <c r="N4021" s="466" t="n">
        <v>28.10080137799</v>
      </c>
      <c r="O4021" s="467" t="n">
        <v>0.505840478990265</v>
      </c>
      <c r="P4021" s="468" t="n">
        <v>1997</v>
      </c>
      <c r="Q4021" s="469" t="inlineStr">
        <is>
          <t>SSB tab 08801</t>
        </is>
      </c>
      <c r="R4021" s="469" t="inlineStr">
        <is>
          <t>ok</t>
        </is>
      </c>
      <c r="S4021" s="469" t="inlineStr">
        <is>
          <t xml:space="preserve"> text </t>
        </is>
      </c>
      <c r="T4021" s="426" t="inlineStr">
        <is>
          <t>Norway</t>
        </is>
      </c>
      <c r="U4021" s="5" t="inlineStr">
        <is>
          <t>import</t>
        </is>
      </c>
      <c r="V4021" s="465" t="n">
        <v>0.04</v>
      </c>
    </row>
    <row r="4022" ht="16" customHeight="1">
      <c r="B4022" s="5" t="inlineStr">
        <is>
          <t>RW.RW-EF.TR</t>
        </is>
      </c>
      <c r="C4022" s="5" t="inlineStr">
        <is>
          <t>RW.RW-EF.TR-Import of transport fuel-Nmix</t>
        </is>
      </c>
      <c r="D4022" s="5" t="inlineStr">
        <is>
          <t>RW</t>
        </is>
      </c>
      <c r="E4022" s="5" t="inlineStr">
        <is>
          <t>RW</t>
        </is>
      </c>
      <c r="F4022" s="5">
        <f>VLOOKUP(E4022,'5.a Definitions'!E:F,2,FALSE)</f>
        <v/>
      </c>
      <c r="G4022" s="5" t="inlineStr">
        <is>
          <t>EF</t>
        </is>
      </c>
      <c r="H4022" s="5" t="inlineStr">
        <is>
          <t>TR</t>
        </is>
      </c>
      <c r="I4022" s="5">
        <f>VLOOKUP(H4022,'5.a Definitions'!E:F,2,FALSE)</f>
        <v/>
      </c>
      <c r="J4022" s="465" t="inlineStr">
        <is>
          <t xml:space="preserve"> Import of transport fuel </t>
        </is>
      </c>
      <c r="K4022" s="465" t="inlineStr">
        <is>
          <t xml:space="preserve"> import of transport fuel </t>
        </is>
      </c>
      <c r="L4022" s="465" t="inlineStr">
        <is>
          <t xml:space="preserve"> reactive </t>
        </is>
      </c>
      <c r="M4022" s="465" t="inlineStr">
        <is>
          <t xml:space="preserve"> Nmix </t>
        </is>
      </c>
      <c r="N4022" s="466" t="n">
        <v>0.078804531</v>
      </c>
      <c r="O4022" s="467" t="n">
        <v>0.3737947572702068</v>
      </c>
      <c r="P4022" s="468" t="n">
        <v>1997</v>
      </c>
      <c r="Q4022" s="469" t="inlineStr">
        <is>
          <t>SSB tab 08801</t>
        </is>
      </c>
      <c r="R4022" s="469" t="inlineStr">
        <is>
          <t>ok</t>
        </is>
      </c>
      <c r="S4022" s="469" t="inlineStr">
        <is>
          <t xml:space="preserve"> text </t>
        </is>
      </c>
      <c r="T4022" s="426" t="inlineStr">
        <is>
          <t>Norway</t>
        </is>
      </c>
      <c r="U4022" s="5" t="inlineStr">
        <is>
          <t>import</t>
        </is>
      </c>
      <c r="V4022" s="465" t="n">
        <v>0.04</v>
      </c>
    </row>
    <row r="4023" ht="16" customHeight="1">
      <c r="B4023" s="5" t="inlineStr">
        <is>
          <t>RW.RW-MP.FP</t>
        </is>
      </c>
      <c r="C4023" s="5" t="inlineStr">
        <is>
          <t>RW.RW-MP.FP-Sea fish (landings)-Nmix</t>
        </is>
      </c>
      <c r="D4023" s="5" t="inlineStr">
        <is>
          <t>RW</t>
        </is>
      </c>
      <c r="E4023" s="5" t="inlineStr">
        <is>
          <t>RW</t>
        </is>
      </c>
      <c r="F4023" s="5">
        <f>VLOOKUP(E4023,'5.a Definitions'!E:F,2,FALSE)</f>
        <v/>
      </c>
      <c r="G4023" s="5" t="inlineStr">
        <is>
          <t>MP</t>
        </is>
      </c>
      <c r="H4023" s="5" t="inlineStr">
        <is>
          <t>FP</t>
        </is>
      </c>
      <c r="I4023" s="5">
        <f>VLOOKUP(H4023,'5.a Definitions'!E:F,2,FALSE)</f>
        <v/>
      </c>
      <c r="J4023" s="465" t="inlineStr">
        <is>
          <t xml:space="preserve"> Sea fish (landings) </t>
        </is>
      </c>
      <c r="K4023" s="465" t="inlineStr">
        <is>
          <t xml:space="preserve"> sea fish (landings) </t>
        </is>
      </c>
      <c r="L4023" s="465" t="inlineStr">
        <is>
          <t xml:space="preserve"> reactive </t>
        </is>
      </c>
      <c r="M4023" s="465" t="inlineStr">
        <is>
          <t xml:space="preserve"> Nmix </t>
        </is>
      </c>
      <c r="N4023" s="466" t="n">
        <v>0</v>
      </c>
      <c r="O4023" s="467" t="n">
        <v>20</v>
      </c>
      <c r="P4023" s="468" t="n">
        <v>1997</v>
      </c>
      <c r="Q4023" s="469" t="inlineStr">
        <is>
          <t>counted under Hydrosphere</t>
        </is>
      </c>
      <c r="R4023" s="469" t="inlineStr">
        <is>
          <t>ok</t>
        </is>
      </c>
      <c r="S4023" s="469" t="inlineStr">
        <is>
          <t xml:space="preserve"> text </t>
        </is>
      </c>
      <c r="T4023" s="426" t="inlineStr">
        <is>
          <t>Norway</t>
        </is>
      </c>
      <c r="U4023" s="5" t="inlineStr">
        <is>
          <t>import</t>
        </is>
      </c>
      <c r="V4023" s="465" t="n">
        <v>0.04</v>
      </c>
    </row>
    <row r="4024" ht="16" customHeight="1">
      <c r="B4024" s="5" t="inlineStr">
        <is>
          <t>RW.RW-MP.FP</t>
        </is>
      </c>
      <c r="C4024" s="5" t="inlineStr">
        <is>
          <t>RW.RW-MP.FP-Food import-Nmix</t>
        </is>
      </c>
      <c r="D4024" s="5" t="inlineStr">
        <is>
          <t>RW</t>
        </is>
      </c>
      <c r="E4024" s="5" t="inlineStr">
        <is>
          <t>RW</t>
        </is>
      </c>
      <c r="F4024" s="5">
        <f>VLOOKUP(E4024,'5.a Definitions'!E:F,2,FALSE)</f>
        <v/>
      </c>
      <c r="G4024" s="5" t="inlineStr">
        <is>
          <t>MP</t>
        </is>
      </c>
      <c r="H4024" s="5" t="inlineStr">
        <is>
          <t>FP</t>
        </is>
      </c>
      <c r="I4024" s="5">
        <f>VLOOKUP(H4024,'5.a Definitions'!E:F,2,FALSE)</f>
        <v/>
      </c>
      <c r="J4024" s="465" t="inlineStr">
        <is>
          <t xml:space="preserve"> Food import </t>
        </is>
      </c>
      <c r="K4024" s="465" t="inlineStr">
        <is>
          <t xml:space="preserve"> food and feed import </t>
        </is>
      </c>
      <c r="L4024" s="465" t="inlineStr">
        <is>
          <t xml:space="preserve"> reactive </t>
        </is>
      </c>
      <c r="M4024" s="465" t="inlineStr">
        <is>
          <t xml:space="preserve"> Nmix </t>
        </is>
      </c>
      <c r="N4024" s="466" t="n">
        <v>23.734355982</v>
      </c>
      <c r="O4024" s="467" t="n">
        <v>0.1046200030799874</v>
      </c>
      <c r="P4024" s="468" t="n">
        <v>1997</v>
      </c>
      <c r="Q4024" s="469" t="inlineStr">
        <is>
          <t>SSB tab 08801</t>
        </is>
      </c>
      <c r="R4024" s="469" t="inlineStr">
        <is>
          <t>ok</t>
        </is>
      </c>
      <c r="S4024" s="469" t="inlineStr">
        <is>
          <t xml:space="preserve"> text </t>
        </is>
      </c>
      <c r="T4024" s="426" t="inlineStr">
        <is>
          <t>Norway</t>
        </is>
      </c>
      <c r="U4024" s="5" t="inlineStr">
        <is>
          <t>import</t>
        </is>
      </c>
      <c r="V4024" s="465" t="n">
        <v>0.04</v>
      </c>
    </row>
    <row r="4025" ht="16" customFormat="1" customHeight="1" s="482">
      <c r="B4025" s="5" t="inlineStr">
        <is>
          <t>RW.RW-MP.OP</t>
        </is>
      </c>
      <c r="C4025" s="5" t="inlineStr">
        <is>
          <t>RW.RW-MP.OP-Other goods import -Nmix</t>
        </is>
      </c>
      <c r="D4025" s="5" t="inlineStr">
        <is>
          <t>RW</t>
        </is>
      </c>
      <c r="E4025" s="5" t="inlineStr">
        <is>
          <t>RW</t>
        </is>
      </c>
      <c r="F4025" s="5">
        <f>VLOOKUP(E4025,'5.a Definitions'!E:F,2,FALSE)</f>
        <v/>
      </c>
      <c r="G4025" s="5" t="inlineStr">
        <is>
          <t>MP</t>
        </is>
      </c>
      <c r="H4025" s="5" t="inlineStr">
        <is>
          <t>OP</t>
        </is>
      </c>
      <c r="I4025" s="5">
        <f>VLOOKUP(H4025,'5.a Definitions'!E:F,2,FALSE)</f>
        <v/>
      </c>
      <c r="J4025" s="465" t="inlineStr">
        <is>
          <t xml:space="preserve"> Other goods import  </t>
        </is>
      </c>
      <c r="K4025" s="465" t="inlineStr">
        <is>
          <t xml:space="preserve"> other goods import </t>
        </is>
      </c>
      <c r="L4025" s="465" t="inlineStr">
        <is>
          <t xml:space="preserve"> reactive </t>
        </is>
      </c>
      <c r="M4025" s="465" t="inlineStr">
        <is>
          <t xml:space="preserve"> Nmix </t>
        </is>
      </c>
      <c r="N4025" s="466" t="n">
        <v>24.890095902</v>
      </c>
      <c r="O4025" s="467" t="n">
        <v>0.07079189329017467</v>
      </c>
      <c r="P4025" s="468" t="n">
        <v>1997</v>
      </c>
      <c r="Q4025" s="469" t="inlineStr">
        <is>
          <t>SSB tab 08801</t>
        </is>
      </c>
      <c r="R4025" s="469" t="inlineStr">
        <is>
          <t>ok</t>
        </is>
      </c>
      <c r="S4025" s="469" t="inlineStr">
        <is>
          <t xml:space="preserve"> text </t>
        </is>
      </c>
      <c r="T4025" s="426" t="inlineStr">
        <is>
          <t>Norway</t>
        </is>
      </c>
      <c r="U4025" s="5" t="inlineStr">
        <is>
          <t>import</t>
        </is>
      </c>
      <c r="V4025" s="465" t="n">
        <v>0.04</v>
      </c>
    </row>
    <row r="4026" ht="16" customHeight="1">
      <c r="B4026" s="475" t="inlineStr">
        <is>
          <t>RW.RW-MP.OP</t>
        </is>
      </c>
      <c r="C4026" s="475" t="inlineStr">
        <is>
          <t>RW.RW-MP.OP-Ammonia import -Nmix</t>
        </is>
      </c>
      <c r="D4026" s="475" t="inlineStr">
        <is>
          <t>RW</t>
        </is>
      </c>
      <c r="E4026" s="475" t="inlineStr">
        <is>
          <t>RW</t>
        </is>
      </c>
      <c r="F4026" s="5">
        <f>VLOOKUP(E4026,'5.a Definitions'!E:F,2,FALSE)</f>
        <v/>
      </c>
      <c r="G4026" s="475" t="inlineStr">
        <is>
          <t>MP</t>
        </is>
      </c>
      <c r="H4026" s="475" t="inlineStr">
        <is>
          <t>OP</t>
        </is>
      </c>
      <c r="I4026" s="5">
        <f>VLOOKUP(H4026,'5.a Definitions'!E:F,2,FALSE)</f>
        <v/>
      </c>
      <c r="J4026" s="465" t="inlineStr">
        <is>
          <t>Ammonia import</t>
        </is>
      </c>
      <c r="K4026" s="465" t="inlineStr">
        <is>
          <t>ammonia import</t>
        </is>
      </c>
      <c r="L4026" s="465" t="inlineStr">
        <is>
          <t>reactive</t>
        </is>
      </c>
      <c r="M4026" s="465" t="inlineStr">
        <is>
          <t>Nmix</t>
        </is>
      </c>
      <c r="N4026" s="466" t="n">
        <v>284.3816811925</v>
      </c>
      <c r="O4026" s="467" t="n">
        <v>0.0457888814455599</v>
      </c>
      <c r="P4026" s="468" t="n">
        <v>1997</v>
      </c>
      <c r="Q4026" s="469" t="inlineStr">
        <is>
          <t>SSB tab 08801</t>
        </is>
      </c>
      <c r="R4026" s="469" t="inlineStr">
        <is>
          <t>ok</t>
        </is>
      </c>
      <c r="S4026" s="469" t="inlineStr">
        <is>
          <t>text</t>
        </is>
      </c>
      <c r="T4026" s="476" t="inlineStr">
        <is>
          <t>Norway</t>
        </is>
      </c>
      <c r="U4026" s="5" t="inlineStr">
        <is>
          <t>import</t>
        </is>
      </c>
      <c r="V4026" s="465">
        <f>(#REF!*#REF!)^2</f>
        <v/>
      </c>
    </row>
    <row r="4027" ht="16" customHeight="1">
      <c r="B4027" s="5" t="inlineStr">
        <is>
          <t>RW.RW-AG.MM</t>
        </is>
      </c>
      <c r="C4027" s="5" t="inlineStr">
        <is>
          <t>RW.RW-AG.MM-Animal feed import-Nmix</t>
        </is>
      </c>
      <c r="D4027" s="5" t="inlineStr">
        <is>
          <t>RW</t>
        </is>
      </c>
      <c r="E4027" s="5" t="inlineStr">
        <is>
          <t>RW</t>
        </is>
      </c>
      <c r="F4027" s="5">
        <f>VLOOKUP(E4027,'5.a Definitions'!E:F,2,FALSE)</f>
        <v/>
      </c>
      <c r="G4027" s="5" t="inlineStr">
        <is>
          <t>AG</t>
        </is>
      </c>
      <c r="H4027" s="5" t="inlineStr">
        <is>
          <t>MM</t>
        </is>
      </c>
      <c r="I4027" s="5">
        <f>VLOOKUP(H4027,'5.a Definitions'!E:F,2,FALSE)</f>
        <v/>
      </c>
      <c r="J4027" s="465" t="inlineStr">
        <is>
          <t xml:space="preserve"> Animal feed import </t>
        </is>
      </c>
      <c r="K4027" s="465" t="inlineStr">
        <is>
          <t xml:space="preserve"> animal feed import </t>
        </is>
      </c>
      <c r="L4027" s="465" t="inlineStr">
        <is>
          <t xml:space="preserve"> reactive </t>
        </is>
      </c>
      <c r="M4027" s="465" t="inlineStr">
        <is>
          <t xml:space="preserve"> Nmix </t>
        </is>
      </c>
      <c r="N4027" s="466" t="n">
        <v>22.32926802885643</v>
      </c>
      <c r="O4027" s="467" t="n">
        <v>0.5553654520872919</v>
      </c>
      <c r="P4027" s="468" t="n">
        <v>1997</v>
      </c>
      <c r="Q4027" s="469" t="inlineStr">
        <is>
          <t>NIBIO Totalkalkylen</t>
        </is>
      </c>
      <c r="R4027" s="469" t="inlineStr">
        <is>
          <t>ok</t>
        </is>
      </c>
      <c r="S4027" s="469" t="inlineStr">
        <is>
          <t xml:space="preserve"> text </t>
        </is>
      </c>
      <c r="T4027" s="426" t="inlineStr">
        <is>
          <t>Norway</t>
        </is>
      </c>
      <c r="U4027" s="5" t="inlineStr">
        <is>
          <t>import</t>
        </is>
      </c>
      <c r="V4027" s="465" t="n">
        <v>0.04</v>
      </c>
    </row>
    <row r="4028" ht="16" customHeight="1">
      <c r="B4028" s="5" t="inlineStr">
        <is>
          <t>RW.RW-AG.MM</t>
        </is>
      </c>
      <c r="C4028" s="5" t="inlineStr">
        <is>
          <t>RW.RW-AG.MM-Live animal import-Nmix</t>
        </is>
      </c>
      <c r="D4028" s="5" t="inlineStr">
        <is>
          <t>RW</t>
        </is>
      </c>
      <c r="E4028" s="5" t="inlineStr">
        <is>
          <t>RW</t>
        </is>
      </c>
      <c r="F4028" s="5">
        <f>VLOOKUP(E4028,'5.a Definitions'!E:F,2,FALSE)</f>
        <v/>
      </c>
      <c r="G4028" s="5" t="inlineStr">
        <is>
          <t>AG</t>
        </is>
      </c>
      <c r="H4028" s="5" t="inlineStr">
        <is>
          <t>MM</t>
        </is>
      </c>
      <c r="I4028" s="5">
        <f>VLOOKUP(H4028,'5.a Definitions'!E:F,2,FALSE)</f>
        <v/>
      </c>
      <c r="J4028" s="465" t="inlineStr">
        <is>
          <t xml:space="preserve"> Live animal import </t>
        </is>
      </c>
      <c r="K4028" s="465" t="inlineStr">
        <is>
          <t xml:space="preserve"> live animal import </t>
        </is>
      </c>
      <c r="L4028" s="465" t="inlineStr">
        <is>
          <t xml:space="preserve"> reactive </t>
        </is>
      </c>
      <c r="M4028" s="465" t="inlineStr">
        <is>
          <t xml:space="preserve"> Nmix </t>
        </is>
      </c>
      <c r="N4028" s="466" t="n">
        <v>0.0201639168</v>
      </c>
      <c r="O4028" s="467" t="n">
        <v>0.3873473111630353</v>
      </c>
      <c r="P4028" s="468" t="n">
        <v>1997</v>
      </c>
      <c r="Q4028" s="469" t="inlineStr">
        <is>
          <t>FAOSTAT</t>
        </is>
      </c>
      <c r="R4028" s="469" t="inlineStr">
        <is>
          <t>ok</t>
        </is>
      </c>
      <c r="S4028" s="469" t="inlineStr">
        <is>
          <t xml:space="preserve"> text </t>
        </is>
      </c>
      <c r="T4028" s="426" t="inlineStr">
        <is>
          <t>Norway</t>
        </is>
      </c>
      <c r="U4028" s="5" t="inlineStr">
        <is>
          <t>import</t>
        </is>
      </c>
      <c r="V4028" s="465" t="n">
        <v>0.04</v>
      </c>
    </row>
    <row r="4029" ht="16" customFormat="1" customHeight="1" s="482">
      <c r="B4029" s="5" t="inlineStr">
        <is>
          <t>RW.RW-AG.SM</t>
        </is>
      </c>
      <c r="C4029" s="5" t="inlineStr">
        <is>
          <t>RW.RW-AG.SM-Mineral fertilizer import-Nmix</t>
        </is>
      </c>
      <c r="D4029" s="5" t="inlineStr">
        <is>
          <t>RW</t>
        </is>
      </c>
      <c r="E4029" s="5" t="inlineStr">
        <is>
          <t>RW</t>
        </is>
      </c>
      <c r="F4029" s="5">
        <f>VLOOKUP(E4029,'5.a Definitions'!E:F,2,FALSE)</f>
        <v/>
      </c>
      <c r="G4029" s="5" t="inlineStr">
        <is>
          <t>AG</t>
        </is>
      </c>
      <c r="H4029" s="5" t="inlineStr">
        <is>
          <t>SM</t>
        </is>
      </c>
      <c r="I4029" s="5">
        <f>VLOOKUP(H4029,'5.a Definitions'!E:F,2,FALSE)</f>
        <v/>
      </c>
      <c r="J4029" s="465" t="inlineStr">
        <is>
          <t xml:space="preserve"> Mineral fertilizer import </t>
        </is>
      </c>
      <c r="K4029" s="465" t="inlineStr">
        <is>
          <t xml:space="preserve"> mineral fertilizer import </t>
        </is>
      </c>
      <c r="L4029" s="465" t="inlineStr">
        <is>
          <t xml:space="preserve"> reactive </t>
        </is>
      </c>
      <c r="M4029" s="465" t="inlineStr">
        <is>
          <t xml:space="preserve"> Nmix </t>
        </is>
      </c>
      <c r="N4029" s="466" t="n">
        <v>7</v>
      </c>
      <c r="O4029" s="467" t="n">
        <v>0.3033769670044502</v>
      </c>
      <c r="P4029" s="468" t="n">
        <v>1997</v>
      </c>
      <c r="Q4029" s="469" t="inlineStr">
        <is>
          <t>FAOSTAT</t>
        </is>
      </c>
      <c r="R4029" s="469" t="inlineStr">
        <is>
          <t>ok</t>
        </is>
      </c>
      <c r="S4029" s="469" t="inlineStr">
        <is>
          <t xml:space="preserve"> text </t>
        </is>
      </c>
      <c r="T4029" s="426" t="inlineStr">
        <is>
          <t>Norway</t>
        </is>
      </c>
      <c r="U4029" s="5" t="inlineStr">
        <is>
          <t>import</t>
        </is>
      </c>
      <c r="V4029" s="465" t="n">
        <v>0.04</v>
      </c>
    </row>
    <row r="4030" ht="16" customHeight="1">
      <c r="B4030" s="5" t="inlineStr">
        <is>
          <t>RW.RW-PR.SO</t>
        </is>
      </c>
      <c r="C4030" s="5" t="inlineStr">
        <is>
          <t>RW.RW-PR.SO-Solid waste import-Nmix</t>
        </is>
      </c>
      <c r="D4030" s="5" t="inlineStr">
        <is>
          <t>RW</t>
        </is>
      </c>
      <c r="E4030" s="5" t="inlineStr">
        <is>
          <t>RW</t>
        </is>
      </c>
      <c r="F4030" s="5">
        <f>VLOOKUP(E4030,'5.a Definitions'!E:F,2,FALSE)</f>
        <v/>
      </c>
      <c r="G4030" s="5" t="inlineStr">
        <is>
          <t>PR</t>
        </is>
      </c>
      <c r="H4030" s="5" t="inlineStr">
        <is>
          <t>SO</t>
        </is>
      </c>
      <c r="I4030" s="5">
        <f>VLOOKUP(H4030,'5.a Definitions'!E:F,2,FALSE)</f>
        <v/>
      </c>
      <c r="J4030" s="465" t="inlineStr">
        <is>
          <t xml:space="preserve"> Solid waste import </t>
        </is>
      </c>
      <c r="K4030" s="465" t="inlineStr">
        <is>
          <t xml:space="preserve"> solid waste import </t>
        </is>
      </c>
      <c r="L4030" s="465" t="inlineStr">
        <is>
          <t xml:space="preserve"> reactive </t>
        </is>
      </c>
      <c r="M4030" s="465" t="inlineStr">
        <is>
          <t xml:space="preserve"> Nmix </t>
        </is>
      </c>
      <c r="N4030" s="466" t="n">
        <v>0.1571958018</v>
      </c>
      <c r="O4030" s="467" t="n">
        <v>0.1667960082387105</v>
      </c>
      <c r="P4030" s="468" t="n">
        <v>1997</v>
      </c>
      <c r="Q4030" s="469" t="inlineStr">
        <is>
          <t>SSB tab 08801</t>
        </is>
      </c>
      <c r="R4030" s="469" t="inlineStr">
        <is>
          <t>ok</t>
        </is>
      </c>
      <c r="S4030" s="469" t="inlineStr">
        <is>
          <t xml:space="preserve"> text </t>
        </is>
      </c>
      <c r="T4030" s="426" t="inlineStr">
        <is>
          <t>Norway</t>
        </is>
      </c>
      <c r="U4030" s="5" t="inlineStr">
        <is>
          <t>import</t>
        </is>
      </c>
      <c r="V4030" s="465" t="n">
        <v>0.04</v>
      </c>
    </row>
    <row r="4031" ht="16" customHeight="1">
      <c r="B4031" s="5" t="inlineStr">
        <is>
          <t>RW.RW-AT.AT</t>
        </is>
      </c>
      <c r="C4031" s="5" t="inlineStr">
        <is>
          <t>RW.RW-AT.AT-Atmospheric inflow-OXN</t>
        </is>
      </c>
      <c r="D4031" s="5" t="inlineStr">
        <is>
          <t>RW</t>
        </is>
      </c>
      <c r="E4031" s="5" t="inlineStr">
        <is>
          <t>RW</t>
        </is>
      </c>
      <c r="F4031" s="5">
        <f>VLOOKUP(E4031,'5.a Definitions'!E:F,2,FALSE)</f>
        <v/>
      </c>
      <c r="G4031" s="5" t="inlineStr">
        <is>
          <t>AT</t>
        </is>
      </c>
      <c r="H4031" s="5" t="inlineStr">
        <is>
          <t>AT</t>
        </is>
      </c>
      <c r="I4031" s="5">
        <f>VLOOKUP(H4031,'5.a Definitions'!E:F,2,FALSE)</f>
        <v/>
      </c>
      <c r="J4031" s="465" t="inlineStr">
        <is>
          <t xml:space="preserve"> Atmospheric inflow </t>
        </is>
      </c>
      <c r="K4031" s="465" t="inlineStr">
        <is>
          <t xml:space="preserve"> atmospheric inflow </t>
        </is>
      </c>
      <c r="L4031" s="465" t="inlineStr">
        <is>
          <t xml:space="preserve"> reactive </t>
        </is>
      </c>
      <c r="M4031" s="465" t="inlineStr">
        <is>
          <t xml:space="preserve"> OXN </t>
        </is>
      </c>
      <c r="N4031" s="466" t="n">
        <v>33.37092227642239</v>
      </c>
      <c r="O4031" s="467" t="n">
        <v>0.5066127297766916</v>
      </c>
      <c r="P4031" s="468" t="n">
        <v>1997</v>
      </c>
      <c r="Q4031" s="469" t="inlineStr">
        <is>
          <t>EMEP SR tables</t>
        </is>
      </c>
      <c r="R4031" s="469" t="inlineStr">
        <is>
          <t>ok</t>
        </is>
      </c>
      <c r="S4031" s="469" t="inlineStr">
        <is>
          <t xml:space="preserve"> text </t>
        </is>
      </c>
      <c r="T4031" s="426" t="inlineStr">
        <is>
          <t>Norway</t>
        </is>
      </c>
      <c r="U4031" s="5" t="inlineStr">
        <is>
          <t>import</t>
        </is>
      </c>
      <c r="V4031" s="465" t="n">
        <v>0.04</v>
      </c>
    </row>
    <row r="4032" ht="16" customHeight="1">
      <c r="B4032" s="5" t="inlineStr">
        <is>
          <t>RW.RW-AT.AT</t>
        </is>
      </c>
      <c r="C4032" s="5" t="inlineStr">
        <is>
          <t>RW.RW-AT.AT-Atmospheric inflow-RDN</t>
        </is>
      </c>
      <c r="D4032" s="5" t="inlineStr">
        <is>
          <t>RW</t>
        </is>
      </c>
      <c r="E4032" s="5" t="inlineStr">
        <is>
          <t>RW</t>
        </is>
      </c>
      <c r="F4032" s="5">
        <f>VLOOKUP(E4032,'5.a Definitions'!E:F,2,FALSE)</f>
        <v/>
      </c>
      <c r="G4032" s="5" t="inlineStr">
        <is>
          <t>AT</t>
        </is>
      </c>
      <c r="H4032" s="5" t="inlineStr">
        <is>
          <t>AT</t>
        </is>
      </c>
      <c r="I4032" s="5">
        <f>VLOOKUP(H4032,'5.a Definitions'!E:F,2,FALSE)</f>
        <v/>
      </c>
      <c r="J4032" s="465" t="inlineStr">
        <is>
          <t xml:space="preserve"> Atmospheric inflow </t>
        </is>
      </c>
      <c r="K4032" s="465" t="inlineStr">
        <is>
          <t xml:space="preserve"> atmospheric inflow </t>
        </is>
      </c>
      <c r="L4032" s="465" t="inlineStr">
        <is>
          <t xml:space="preserve"> reactive </t>
        </is>
      </c>
      <c r="M4032" s="465" t="inlineStr">
        <is>
          <t xml:space="preserve"> RDN </t>
        </is>
      </c>
      <c r="N4032" s="466" t="n">
        <v>15.73808617751736</v>
      </c>
      <c r="O4032" s="467" t="n">
        <v>0.5214950526679345</v>
      </c>
      <c r="P4032" s="468" t="n">
        <v>1997</v>
      </c>
      <c r="Q4032" s="469" t="inlineStr">
        <is>
          <t>EMEP SR tables</t>
        </is>
      </c>
      <c r="R4032" s="469" t="inlineStr">
        <is>
          <t>ok</t>
        </is>
      </c>
      <c r="S4032" s="469" t="inlineStr">
        <is>
          <t xml:space="preserve"> text </t>
        </is>
      </c>
      <c r="T4032" s="426" t="inlineStr">
        <is>
          <t>Norway</t>
        </is>
      </c>
      <c r="U4032" s="5" t="inlineStr">
        <is>
          <t>import</t>
        </is>
      </c>
      <c r="V4032" s="465" t="n">
        <v>0.04</v>
      </c>
    </row>
    <row r="4033" ht="16" customHeight="1">
      <c r="B4033" s="475" t="inlineStr">
        <is>
          <t>RW.RW-HY.AC</t>
        </is>
      </c>
      <c r="C4033" s="475" t="inlineStr">
        <is>
          <t>RW.RW-HY.AC-Aquaculture feed import-Nmix</t>
        </is>
      </c>
      <c r="D4033" s="475" t="inlineStr">
        <is>
          <t>RW</t>
        </is>
      </c>
      <c r="E4033" s="475" t="inlineStr">
        <is>
          <t>RW</t>
        </is>
      </c>
      <c r="F4033" s="5">
        <f>VLOOKUP(E4033,'5.a Definitions'!E:F,2,FALSE)</f>
        <v/>
      </c>
      <c r="G4033" s="475" t="inlineStr">
        <is>
          <t>HY</t>
        </is>
      </c>
      <c r="H4033" s="475" t="inlineStr">
        <is>
          <t>AC</t>
        </is>
      </c>
      <c r="I4033" s="5">
        <f>VLOOKUP(H4033,'5.a Definitions'!E:F,2,FALSE)</f>
        <v/>
      </c>
      <c r="J4033" s="465" t="inlineStr">
        <is>
          <t>Aquaculture feed import</t>
        </is>
      </c>
      <c r="K4033" s="465" t="inlineStr">
        <is>
          <t>aquaculture feed import</t>
        </is>
      </c>
      <c r="L4033" s="465" t="inlineStr">
        <is>
          <t>reactive</t>
        </is>
      </c>
      <c r="M4033" s="465" t="inlineStr">
        <is>
          <t>Nmix</t>
        </is>
      </c>
      <c r="N4033" s="466" t="n">
        <v>22.3509133907919</v>
      </c>
      <c r="O4033" s="467" t="n">
        <v>0.207426158603096</v>
      </c>
      <c r="P4033" s="468" t="n">
        <v>1997</v>
      </c>
      <c r="Q4033" s="469" t="inlineStr">
        <is>
          <t>Fiskeridirektoratet</t>
        </is>
      </c>
      <c r="R4033" s="469" t="inlineStr">
        <is>
          <t>ok</t>
        </is>
      </c>
      <c r="S4033" s="469" t="inlineStr">
        <is>
          <t>text</t>
        </is>
      </c>
      <c r="T4033" s="476" t="inlineStr">
        <is>
          <t>Norway</t>
        </is>
      </c>
      <c r="U4033" s="5" t="inlineStr">
        <is>
          <t>import</t>
        </is>
      </c>
      <c r="V4033" s="465">
        <f>(O3645*N3645)^2</f>
        <v/>
      </c>
    </row>
    <row r="4034" ht="16" customHeight="1">
      <c r="A4034" s="483" t="inlineStr">
        <is>
          <t xml:space="preserve"> Energy and fuels </t>
        </is>
      </c>
      <c r="B4034" s="5" t="inlineStr">
        <is>
          <t>EF.EC-EF.IC</t>
        </is>
      </c>
      <c r="C4034" s="5" t="inlineStr">
        <is>
          <t>EF.EC-EF.IC-Fuel for industry-Nmix</t>
        </is>
      </c>
      <c r="D4034" s="5" t="inlineStr">
        <is>
          <t>EF</t>
        </is>
      </c>
      <c r="E4034" s="5" t="inlineStr">
        <is>
          <t>EC</t>
        </is>
      </c>
      <c r="F4034" s="5">
        <f>VLOOKUP(E4034,'5.a Definitions'!E:F,2,FALSE)</f>
        <v/>
      </c>
      <c r="G4034" s="5" t="inlineStr">
        <is>
          <t>EF</t>
        </is>
      </c>
      <c r="H4034" s="5" t="inlineStr">
        <is>
          <t>IC</t>
        </is>
      </c>
      <c r="I4034" s="5">
        <f>VLOOKUP(H4034,'5.a Definitions'!E:F,2,FALSE)</f>
        <v/>
      </c>
      <c r="J4034" s="465" t="inlineStr">
        <is>
          <t xml:space="preserve"> Fuel for industry </t>
        </is>
      </c>
      <c r="K4034" s="465" t="inlineStr">
        <is>
          <t xml:space="preserve"> fuel for industry </t>
        </is>
      </c>
      <c r="L4034" s="465" t="inlineStr">
        <is>
          <t xml:space="preserve"> reactive </t>
        </is>
      </c>
      <c r="M4034" s="465" t="inlineStr">
        <is>
          <t xml:space="preserve"> Nmix </t>
        </is>
      </c>
      <c r="N4034" s="466" t="n">
        <v>5.860471628268147</v>
      </c>
      <c r="O4034" s="467" t="n">
        <v>0.5288047288517521</v>
      </c>
      <c r="P4034" s="468" t="n">
        <v>1996</v>
      </c>
      <c r="Q4034" s="469" t="inlineStr">
        <is>
          <t>UNFCCC CRT</t>
        </is>
      </c>
      <c r="R4034" s="469" t="inlineStr">
        <is>
          <t>ok</t>
        </is>
      </c>
      <c r="S4034" s="469" t="inlineStr">
        <is>
          <t xml:space="preserve"> text </t>
        </is>
      </c>
      <c r="T4034" s="426" t="inlineStr">
        <is>
          <t>Norway</t>
        </is>
      </c>
      <c r="U4034" s="5" t="inlineStr">
        <is>
          <t>useful output</t>
        </is>
      </c>
      <c r="V4034" s="465" t="n">
        <v>0.04</v>
      </c>
    </row>
    <row r="4035" ht="16" customHeight="1">
      <c r="B4035" s="5" t="inlineStr">
        <is>
          <t>EF.EC-EF.TR</t>
        </is>
      </c>
      <c r="C4035" s="5" t="inlineStr">
        <is>
          <t>EF.EC-EF.TR-Fuel for transport-Nmix</t>
        </is>
      </c>
      <c r="D4035" s="5" t="inlineStr">
        <is>
          <t>EF</t>
        </is>
      </c>
      <c r="E4035" s="5" t="inlineStr">
        <is>
          <t>EC</t>
        </is>
      </c>
      <c r="F4035" s="5">
        <f>VLOOKUP(E4035,'5.a Definitions'!E:F,2,FALSE)</f>
        <v/>
      </c>
      <c r="G4035" s="5" t="inlineStr">
        <is>
          <t>EF</t>
        </is>
      </c>
      <c r="H4035" s="5" t="inlineStr">
        <is>
          <t>TR</t>
        </is>
      </c>
      <c r="I4035" s="5">
        <f>VLOOKUP(H4035,'5.a Definitions'!E:F,2,FALSE)</f>
        <v/>
      </c>
      <c r="J4035" s="465" t="inlineStr">
        <is>
          <t xml:space="preserve"> Fuel for transport </t>
        </is>
      </c>
      <c r="K4035" s="465" t="inlineStr">
        <is>
          <t xml:space="preserve"> fuel for transport </t>
        </is>
      </c>
      <c r="L4035" s="465" t="inlineStr">
        <is>
          <t xml:space="preserve"> reactive </t>
        </is>
      </c>
      <c r="M4035" s="465" t="inlineStr">
        <is>
          <t xml:space="preserve"> Nmix </t>
        </is>
      </c>
      <c r="N4035" s="466" t="n">
        <v>0.5909565280348136</v>
      </c>
      <c r="O4035" s="467" t="n">
        <v>0.3430992696971644</v>
      </c>
      <c r="P4035" s="468" t="n">
        <v>1996</v>
      </c>
      <c r="Q4035" s="469" t="inlineStr">
        <is>
          <t>UNFCCC CRT</t>
        </is>
      </c>
      <c r="R4035" s="469" t="inlineStr">
        <is>
          <t>ok</t>
        </is>
      </c>
      <c r="S4035" s="469" t="inlineStr">
        <is>
          <t xml:space="preserve"> text </t>
        </is>
      </c>
      <c r="T4035" s="426" t="inlineStr">
        <is>
          <t>Norway</t>
        </is>
      </c>
      <c r="U4035" s="5" t="inlineStr">
        <is>
          <t>useful output</t>
        </is>
      </c>
      <c r="V4035" s="465" t="n">
        <v>0.04</v>
      </c>
    </row>
    <row r="4036" ht="16" customHeight="1">
      <c r="B4036" s="5" t="inlineStr">
        <is>
          <t>EF.EC-EF.OE</t>
        </is>
      </c>
      <c r="C4036" s="5" t="inlineStr">
        <is>
          <t>EF.EC-EF.OE-Fuel for heating-Nmix</t>
        </is>
      </c>
      <c r="D4036" s="5" t="inlineStr">
        <is>
          <t>EF</t>
        </is>
      </c>
      <c r="E4036" s="5" t="inlineStr">
        <is>
          <t>EC</t>
        </is>
      </c>
      <c r="F4036" s="5">
        <f>VLOOKUP(E4036,'5.a Definitions'!E:F,2,FALSE)</f>
        <v/>
      </c>
      <c r="G4036" s="5" t="inlineStr">
        <is>
          <t>EF</t>
        </is>
      </c>
      <c r="H4036" s="5" t="inlineStr">
        <is>
          <t>OE</t>
        </is>
      </c>
      <c r="I4036" s="5">
        <f>VLOOKUP(H4036,'5.a Definitions'!E:F,2,FALSE)</f>
        <v/>
      </c>
      <c r="J4036" s="465" t="inlineStr">
        <is>
          <t xml:space="preserve"> Fuel for heating </t>
        </is>
      </c>
      <c r="K4036" s="465" t="inlineStr">
        <is>
          <t xml:space="preserve"> fuel for heating </t>
        </is>
      </c>
      <c r="L4036" s="465" t="inlineStr">
        <is>
          <t xml:space="preserve"> reactive </t>
        </is>
      </c>
      <c r="M4036" s="465" t="inlineStr">
        <is>
          <t xml:space="preserve"> Nmix </t>
        </is>
      </c>
      <c r="N4036" s="466" t="n">
        <v>0.588842401072291</v>
      </c>
      <c r="O4036" s="467" t="n">
        <v>0.3014388310143854</v>
      </c>
      <c r="P4036" s="468" t="n">
        <v>1996</v>
      </c>
      <c r="Q4036" s="469" t="inlineStr">
        <is>
          <t>UNFCCC CRT</t>
        </is>
      </c>
      <c r="R4036" s="469" t="inlineStr">
        <is>
          <t>ok</t>
        </is>
      </c>
      <c r="S4036" s="469" t="inlineStr">
        <is>
          <t xml:space="preserve"> text </t>
        </is>
      </c>
      <c r="T4036" s="426" t="inlineStr">
        <is>
          <t>Norway</t>
        </is>
      </c>
      <c r="U4036" s="5" t="inlineStr">
        <is>
          <t>useful output</t>
        </is>
      </c>
      <c r="V4036" s="465" t="n">
        <v>0.04</v>
      </c>
    </row>
    <row r="4037" ht="16" customHeight="1">
      <c r="B4037" s="5" t="inlineStr">
        <is>
          <t>EF.EC-MP.OP</t>
        </is>
      </c>
      <c r="C4037" s="5" t="inlineStr">
        <is>
          <t>EF.EC-MP.OP-Fuel used as feedstock-Nmix</t>
        </is>
      </c>
      <c r="D4037" s="5" t="inlineStr">
        <is>
          <t>EF</t>
        </is>
      </c>
      <c r="E4037" s="5" t="inlineStr">
        <is>
          <t>EC</t>
        </is>
      </c>
      <c r="F4037" s="5">
        <f>VLOOKUP(E4037,'5.a Definitions'!E:F,2,FALSE)</f>
        <v/>
      </c>
      <c r="G4037" s="5" t="inlineStr">
        <is>
          <t>MP</t>
        </is>
      </c>
      <c r="H4037" s="5" t="inlineStr">
        <is>
          <t>OP</t>
        </is>
      </c>
      <c r="I4037" s="5">
        <f>VLOOKUP(H4037,'5.a Definitions'!E:F,2,FALSE)</f>
        <v/>
      </c>
      <c r="J4037" s="465" t="inlineStr">
        <is>
          <t xml:space="preserve"> Fuel used as feedstock </t>
        </is>
      </c>
      <c r="K4037" s="465" t="inlineStr">
        <is>
          <t xml:space="preserve"> fuel used as feedstock </t>
        </is>
      </c>
      <c r="L4037" s="465" t="inlineStr">
        <is>
          <t xml:space="preserve"> reactive </t>
        </is>
      </c>
      <c r="M4037" s="465" t="inlineStr">
        <is>
          <t xml:space="preserve"> Nmix </t>
        </is>
      </c>
      <c r="N4037" s="466" t="n">
        <v>1.819151984023293</v>
      </c>
      <c r="O4037" s="467" t="n">
        <v>0.8828172029016466</v>
      </c>
      <c r="P4037" s="468" t="n">
        <v>1996</v>
      </c>
      <c r="Q4037" s="469" t="inlineStr">
        <is>
          <t>SSB table 11561</t>
        </is>
      </c>
      <c r="R4037" s="469" t="inlineStr">
        <is>
          <t>ok</t>
        </is>
      </c>
      <c r="S4037" s="469" t="inlineStr">
        <is>
          <t xml:space="preserve"> text </t>
        </is>
      </c>
      <c r="T4037" s="426" t="inlineStr">
        <is>
          <t>Norway</t>
        </is>
      </c>
      <c r="U4037" s="5" t="inlineStr">
        <is>
          <t>useful output</t>
        </is>
      </c>
      <c r="V4037" s="465" t="n">
        <v>0.04</v>
      </c>
    </row>
    <row r="4038" ht="16" customHeight="1">
      <c r="B4038" s="5" t="inlineStr">
        <is>
          <t>EF.EC-AT.AT</t>
        </is>
      </c>
      <c r="C4038" s="5" t="inlineStr">
        <is>
          <t>EF.EC-AT.AT-Emissions-NH3</t>
        </is>
      </c>
      <c r="D4038" s="5" t="inlineStr">
        <is>
          <t>EF</t>
        </is>
      </c>
      <c r="E4038" s="5" t="inlineStr">
        <is>
          <t>EC</t>
        </is>
      </c>
      <c r="F4038" s="5">
        <f>VLOOKUP(E4038,'5.a Definitions'!E:F,2,FALSE)</f>
        <v/>
      </c>
      <c r="G4038" s="5" t="inlineStr">
        <is>
          <t>AT</t>
        </is>
      </c>
      <c r="H4038" s="5" t="inlineStr">
        <is>
          <t>AT</t>
        </is>
      </c>
      <c r="I4038" s="5">
        <f>VLOOKUP(H4038,'5.a Definitions'!E:F,2,FALSE)</f>
        <v/>
      </c>
      <c r="J4038" s="465" t="inlineStr">
        <is>
          <t xml:space="preserve"> Emissions </t>
        </is>
      </c>
      <c r="K4038" s="465" t="inlineStr">
        <is>
          <t xml:space="preserve"> energy conversion emissions </t>
        </is>
      </c>
      <c r="L4038" s="465" t="inlineStr">
        <is>
          <t xml:space="preserve"> reactive </t>
        </is>
      </c>
      <c r="M4038" s="465" t="inlineStr">
        <is>
          <t xml:space="preserve"> NH3 </t>
        </is>
      </c>
      <c r="N4038" s="466" t="n">
        <v>0</v>
      </c>
      <c r="O4038" s="467" t="n">
        <v>0.5</v>
      </c>
      <c r="P4038" s="468" t="n">
        <v>1996</v>
      </c>
      <c r="Q4038" s="469" t="inlineStr">
        <is>
          <t>CRLTAP Inventory Submissions</t>
        </is>
      </c>
      <c r="R4038" s="469" t="inlineStr">
        <is>
          <t>ok</t>
        </is>
      </c>
      <c r="S4038" s="469" t="inlineStr">
        <is>
          <t xml:space="preserve"> text </t>
        </is>
      </c>
      <c r="T4038" s="426" t="inlineStr">
        <is>
          <t>Norway</t>
        </is>
      </c>
      <c r="U4038" s="5" t="inlineStr">
        <is>
          <t>N wasted</t>
        </is>
      </c>
      <c r="V4038" s="465" t="n">
        <v>0.04</v>
      </c>
    </row>
    <row r="4039" ht="16" customHeight="1">
      <c r="B4039" s="5" t="inlineStr">
        <is>
          <t>EF.EC-AT.AT</t>
        </is>
      </c>
      <c r="C4039" s="5" t="inlineStr">
        <is>
          <t>EF.EC-AT.AT-Emissions-NOx</t>
        </is>
      </c>
      <c r="D4039" s="5" t="inlineStr">
        <is>
          <t>EF</t>
        </is>
      </c>
      <c r="E4039" s="5" t="inlineStr">
        <is>
          <t>EC</t>
        </is>
      </c>
      <c r="F4039" s="5">
        <f>VLOOKUP(E4039,'5.a Definitions'!E:F,2,FALSE)</f>
        <v/>
      </c>
      <c r="G4039" s="5" t="inlineStr">
        <is>
          <t>AT</t>
        </is>
      </c>
      <c r="H4039" s="5" t="inlineStr">
        <is>
          <t>AT</t>
        </is>
      </c>
      <c r="I4039" s="5">
        <f>VLOOKUP(H4039,'5.a Definitions'!E:F,2,FALSE)</f>
        <v/>
      </c>
      <c r="J4039" s="465" t="inlineStr">
        <is>
          <t xml:space="preserve"> Emissions </t>
        </is>
      </c>
      <c r="K4039" s="465" t="inlineStr">
        <is>
          <t xml:space="preserve"> energy conversion emissions </t>
        </is>
      </c>
      <c r="L4039" s="465" t="inlineStr">
        <is>
          <t xml:space="preserve"> reactive </t>
        </is>
      </c>
      <c r="M4039" s="465" t="inlineStr">
        <is>
          <t xml:space="preserve"> NOx </t>
        </is>
      </c>
      <c r="N4039" s="466" t="n">
        <v>12.30350185778759</v>
      </c>
      <c r="O4039" s="467" t="n">
        <v>0.1845623311816633</v>
      </c>
      <c r="P4039" s="468" t="n">
        <v>1996</v>
      </c>
      <c r="Q4039" s="469" t="inlineStr">
        <is>
          <t>CRLTAP Inventory Submissions</t>
        </is>
      </c>
      <c r="R4039" s="469" t="inlineStr">
        <is>
          <t>ok</t>
        </is>
      </c>
      <c r="S4039" s="469" t="inlineStr">
        <is>
          <t xml:space="preserve"> text </t>
        </is>
      </c>
      <c r="T4039" s="426" t="inlineStr">
        <is>
          <t>Norway</t>
        </is>
      </c>
      <c r="U4039" s="465" t="inlineStr">
        <is>
          <t xml:space="preserve"> N wasted </t>
        </is>
      </c>
      <c r="V4039" s="465" t="n">
        <v>0.04</v>
      </c>
    </row>
    <row r="4040" ht="16" customHeight="1">
      <c r="B4040" s="5" t="inlineStr">
        <is>
          <t>EF.EC-AT.AT</t>
        </is>
      </c>
      <c r="C4040" s="5" t="inlineStr">
        <is>
          <t>EF.EC-AT.AT-Emissions-N2O</t>
        </is>
      </c>
      <c r="D4040" s="5" t="inlineStr">
        <is>
          <t>EF</t>
        </is>
      </c>
      <c r="E4040" s="5" t="inlineStr">
        <is>
          <t>EC</t>
        </is>
      </c>
      <c r="F4040" s="5">
        <f>VLOOKUP(E4040,'5.a Definitions'!E:F,2,FALSE)</f>
        <v/>
      </c>
      <c r="G4040" s="5" t="inlineStr">
        <is>
          <t>AT</t>
        </is>
      </c>
      <c r="H4040" s="5" t="inlineStr">
        <is>
          <t>AT</t>
        </is>
      </c>
      <c r="I4040" s="5">
        <f>VLOOKUP(H4040,'5.a Definitions'!E:F,2,FALSE)</f>
        <v/>
      </c>
      <c r="J4040" s="465" t="inlineStr">
        <is>
          <t xml:space="preserve"> Emissions </t>
        </is>
      </c>
      <c r="K4040" s="465" t="inlineStr">
        <is>
          <t xml:space="preserve"> energy conversion emissions </t>
        </is>
      </c>
      <c r="L4040" s="465" t="inlineStr">
        <is>
          <t xml:space="preserve"> reactive </t>
        </is>
      </c>
      <c r="M4040" s="465" t="inlineStr">
        <is>
          <t xml:space="preserve"> N2O </t>
        </is>
      </c>
      <c r="N4040" s="466" t="n">
        <v>0.04846746158326502</v>
      </c>
      <c r="O4040" s="467" t="n">
        <v>1.394797542306526</v>
      </c>
      <c r="P4040" s="468" t="n">
        <v>1996</v>
      </c>
      <c r="Q4040" s="469" t="inlineStr">
        <is>
          <t>UNFCCC CRT</t>
        </is>
      </c>
      <c r="R4040" s="469" t="inlineStr">
        <is>
          <t>ok</t>
        </is>
      </c>
      <c r="S4040" s="469" t="inlineStr">
        <is>
          <t xml:space="preserve"> text </t>
        </is>
      </c>
      <c r="T4040" s="426" t="inlineStr">
        <is>
          <t>Norway</t>
        </is>
      </c>
      <c r="U4040" s="465" t="inlineStr">
        <is>
          <t xml:space="preserve"> N wasted </t>
        </is>
      </c>
      <c r="V4040" s="465" t="n">
        <v>0.04</v>
      </c>
    </row>
    <row r="4041" ht="16" customHeight="1">
      <c r="B4041" s="5" t="inlineStr">
        <is>
          <t>EF.EC-AT.AT</t>
        </is>
      </c>
      <c r="C4041" s="5" t="inlineStr">
        <is>
          <t>EF.EC-AT.AT-Emissions-N2</t>
        </is>
      </c>
      <c r="D4041" s="5" t="inlineStr">
        <is>
          <t>EF</t>
        </is>
      </c>
      <c r="E4041" s="5" t="inlineStr">
        <is>
          <t>EC</t>
        </is>
      </c>
      <c r="F4041" s="5">
        <f>VLOOKUP(E4041,'5.a Definitions'!E:F,2,FALSE)</f>
        <v/>
      </c>
      <c r="G4041" s="5" t="inlineStr">
        <is>
          <t>AT</t>
        </is>
      </c>
      <c r="H4041" s="5" t="inlineStr">
        <is>
          <t>AT</t>
        </is>
      </c>
      <c r="I4041" s="5">
        <f>VLOOKUP(H4041,'5.a Definitions'!E:F,2,FALSE)</f>
        <v/>
      </c>
      <c r="J4041" s="465" t="inlineStr">
        <is>
          <t xml:space="preserve"> Emissions </t>
        </is>
      </c>
      <c r="K4041" s="465" t="inlineStr">
        <is>
          <t xml:space="preserve"> energy conversion emissions </t>
        </is>
      </c>
      <c r="L4041" s="465" t="inlineStr">
        <is>
          <t xml:space="preserve"> inert </t>
        </is>
      </c>
      <c r="M4041" s="465" t="inlineStr">
        <is>
          <t xml:space="preserve"> N2 </t>
        </is>
      </c>
      <c r="N4041" s="466" t="n">
        <v>0</v>
      </c>
      <c r="O4041" s="467" t="n">
        <v>10</v>
      </c>
      <c r="P4041" s="468" t="n">
        <v>1996</v>
      </c>
      <c r="Q4041" s="469" t="inlineStr">
        <is>
          <t>mass balance</t>
        </is>
      </c>
      <c r="R4041" s="469" t="inlineStr">
        <is>
          <t>ok</t>
        </is>
      </c>
      <c r="S4041" s="469" t="inlineStr">
        <is>
          <t xml:space="preserve"> text </t>
        </is>
      </c>
      <c r="T4041" s="426" t="inlineStr">
        <is>
          <t>Norway</t>
        </is>
      </c>
      <c r="U4041" s="465" t="inlineStr">
        <is>
          <t xml:space="preserve"> N wasted </t>
        </is>
      </c>
      <c r="V4041" s="465" t="n">
        <v>0.04</v>
      </c>
    </row>
    <row r="4042" ht="16" customHeight="1">
      <c r="B4042" s="5" t="inlineStr">
        <is>
          <t>EF.EC-RW.RW</t>
        </is>
      </c>
      <c r="C4042" s="5" t="inlineStr">
        <is>
          <t>EF.EC-RW.RW-Fuel export-Nmix</t>
        </is>
      </c>
      <c r="D4042" s="5" t="inlineStr">
        <is>
          <t>EF</t>
        </is>
      </c>
      <c r="E4042" s="5" t="inlineStr">
        <is>
          <t>EC</t>
        </is>
      </c>
      <c r="F4042" s="5">
        <f>VLOOKUP(E4042,'5.a Definitions'!E:F,2,FALSE)</f>
        <v/>
      </c>
      <c r="G4042" s="5" t="inlineStr">
        <is>
          <t>RW</t>
        </is>
      </c>
      <c r="H4042" s="5" t="inlineStr">
        <is>
          <t>RW</t>
        </is>
      </c>
      <c r="I4042" s="5">
        <f>VLOOKUP(H4042,'5.a Definitions'!E:F,2,FALSE)</f>
        <v/>
      </c>
      <c r="J4042" s="465" t="inlineStr">
        <is>
          <t xml:space="preserve"> Fuel export </t>
        </is>
      </c>
      <c r="K4042" s="465" t="inlineStr">
        <is>
          <t xml:space="preserve"> fuel export </t>
        </is>
      </c>
      <c r="L4042" s="465" t="inlineStr">
        <is>
          <t xml:space="preserve"> reactive </t>
        </is>
      </c>
      <c r="M4042" s="465" t="inlineStr">
        <is>
          <t xml:space="preserve"> Nmix </t>
        </is>
      </c>
      <c r="N4042" s="466" t="n">
        <v>349.225870074536</v>
      </c>
      <c r="O4042" s="467" t="n">
        <v>2.783431564583499</v>
      </c>
      <c r="P4042" s="468" t="n">
        <v>1996</v>
      </c>
      <c r="Q4042" s="469" t="inlineStr">
        <is>
          <t>SSB tab 08801</t>
        </is>
      </c>
      <c r="R4042" s="469" t="inlineStr">
        <is>
          <t>ok</t>
        </is>
      </c>
      <c r="S4042" s="469" t="inlineStr">
        <is>
          <t xml:space="preserve"> text </t>
        </is>
      </c>
      <c r="T4042" s="426" t="inlineStr">
        <is>
          <t>Norway</t>
        </is>
      </c>
      <c r="U4042" s="5" t="inlineStr">
        <is>
          <t>useful output</t>
        </is>
      </c>
      <c r="V4042" s="465" t="n">
        <v>0.04</v>
      </c>
    </row>
    <row r="4043" ht="16" customHeight="1">
      <c r="B4043" s="5" t="inlineStr">
        <is>
          <t>EF.IC-AT.AT</t>
        </is>
      </c>
      <c r="C4043" s="5" t="inlineStr">
        <is>
          <t>EF.IC-AT.AT-Emissions-NH3</t>
        </is>
      </c>
      <c r="D4043" s="5" t="inlineStr">
        <is>
          <t>EF</t>
        </is>
      </c>
      <c r="E4043" s="5" t="inlineStr">
        <is>
          <t>IC</t>
        </is>
      </c>
      <c r="F4043" s="5">
        <f>VLOOKUP(E4043,'5.a Definitions'!E:F,2,FALSE)</f>
        <v/>
      </c>
      <c r="G4043" s="5" t="inlineStr">
        <is>
          <t>AT</t>
        </is>
      </c>
      <c r="H4043" s="5" t="inlineStr">
        <is>
          <t>AT</t>
        </is>
      </c>
      <c r="I4043" s="5">
        <f>VLOOKUP(H4043,'5.a Definitions'!E:F,2,FALSE)</f>
        <v/>
      </c>
      <c r="J4043" s="465" t="inlineStr">
        <is>
          <t xml:space="preserve"> Emissions </t>
        </is>
      </c>
      <c r="K4043" s="465" t="inlineStr">
        <is>
          <t xml:space="preserve"> industrial emissions </t>
        </is>
      </c>
      <c r="L4043" s="465" t="inlineStr">
        <is>
          <t xml:space="preserve"> reactive </t>
        </is>
      </c>
      <c r="M4043" s="465" t="inlineStr">
        <is>
          <t xml:space="preserve"> NH3 </t>
        </is>
      </c>
      <c r="N4043" s="466" t="n">
        <v>0.0102038439111876</v>
      </c>
      <c r="O4043" s="467" t="n">
        <v>0.1939526811546178</v>
      </c>
      <c r="P4043" s="468" t="n">
        <v>1996</v>
      </c>
      <c r="Q4043" s="469" t="inlineStr">
        <is>
          <t>CRLTAP Inventory Submissions</t>
        </is>
      </c>
      <c r="R4043" s="469" t="inlineStr">
        <is>
          <t>ok</t>
        </is>
      </c>
      <c r="S4043" s="469" t="inlineStr">
        <is>
          <t xml:space="preserve"> text </t>
        </is>
      </c>
      <c r="T4043" s="426" t="inlineStr">
        <is>
          <t>Norway</t>
        </is>
      </c>
      <c r="U4043" s="465" t="inlineStr">
        <is>
          <t xml:space="preserve"> N wasted </t>
        </is>
      </c>
      <c r="V4043" s="465" t="n">
        <v>0.04</v>
      </c>
    </row>
    <row r="4044" ht="16" customHeight="1">
      <c r="B4044" s="5" t="inlineStr">
        <is>
          <t>EF.IC-AT.AT</t>
        </is>
      </c>
      <c r="C4044" s="5" t="inlineStr">
        <is>
          <t>EF.IC-AT.AT-Emissions-NOx</t>
        </is>
      </c>
      <c r="D4044" s="5" t="inlineStr">
        <is>
          <t>EF</t>
        </is>
      </c>
      <c r="E4044" s="5" t="inlineStr">
        <is>
          <t>IC</t>
        </is>
      </c>
      <c r="F4044" s="5">
        <f>VLOOKUP(E4044,'5.a Definitions'!E:F,2,FALSE)</f>
        <v/>
      </c>
      <c r="G4044" s="5" t="inlineStr">
        <is>
          <t>AT</t>
        </is>
      </c>
      <c r="H4044" s="5" t="inlineStr">
        <is>
          <t>AT</t>
        </is>
      </c>
      <c r="I4044" s="5">
        <f>VLOOKUP(H4044,'5.a Definitions'!E:F,2,FALSE)</f>
        <v/>
      </c>
      <c r="J4044" s="465" t="inlineStr">
        <is>
          <t xml:space="preserve"> Emissions </t>
        </is>
      </c>
      <c r="K4044" s="465" t="inlineStr">
        <is>
          <t xml:space="preserve"> industrial emissions </t>
        </is>
      </c>
      <c r="L4044" s="465" t="inlineStr">
        <is>
          <t xml:space="preserve"> reactive </t>
        </is>
      </c>
      <c r="M4044" s="465" t="inlineStr">
        <is>
          <t xml:space="preserve"> NOx </t>
        </is>
      </c>
      <c r="N4044" s="466" t="n">
        <v>6.568598861938611</v>
      </c>
      <c r="O4044" s="467" t="n">
        <v>0.2644088985103472</v>
      </c>
      <c r="P4044" s="468" t="n">
        <v>1996</v>
      </c>
      <c r="Q4044" s="469" t="inlineStr">
        <is>
          <t>CRLTAP Inventory Submissions</t>
        </is>
      </c>
      <c r="R4044" s="469" t="inlineStr">
        <is>
          <t>ok</t>
        </is>
      </c>
      <c r="S4044" s="469" t="inlineStr">
        <is>
          <t xml:space="preserve"> text </t>
        </is>
      </c>
      <c r="T4044" s="426" t="inlineStr">
        <is>
          <t>Norway</t>
        </is>
      </c>
      <c r="U4044" s="465" t="inlineStr">
        <is>
          <t xml:space="preserve"> N wasted </t>
        </is>
      </c>
      <c r="V4044" s="465" t="n">
        <v>0.04</v>
      </c>
    </row>
    <row r="4045" ht="16" customHeight="1">
      <c r="B4045" s="5" t="inlineStr">
        <is>
          <t>EF.IC-AT.AT</t>
        </is>
      </c>
      <c r="C4045" s="5" t="inlineStr">
        <is>
          <t>EF.IC-AT.AT-Emissions-N2O</t>
        </is>
      </c>
      <c r="D4045" s="5" t="inlineStr">
        <is>
          <t>EF</t>
        </is>
      </c>
      <c r="E4045" s="5" t="inlineStr">
        <is>
          <t>IC</t>
        </is>
      </c>
      <c r="F4045" s="5">
        <f>VLOOKUP(E4045,'5.a Definitions'!E:F,2,FALSE)</f>
        <v/>
      </c>
      <c r="G4045" s="5" t="inlineStr">
        <is>
          <t>AT</t>
        </is>
      </c>
      <c r="H4045" s="5" t="inlineStr">
        <is>
          <t>AT</t>
        </is>
      </c>
      <c r="I4045" s="5">
        <f>VLOOKUP(H4045,'5.a Definitions'!E:F,2,FALSE)</f>
        <v/>
      </c>
      <c r="J4045" s="465" t="inlineStr">
        <is>
          <t xml:space="preserve"> Emissions </t>
        </is>
      </c>
      <c r="K4045" s="465" t="inlineStr">
        <is>
          <t xml:space="preserve"> industrial emissions </t>
        </is>
      </c>
      <c r="L4045" s="465" t="inlineStr">
        <is>
          <t xml:space="preserve"> reactive </t>
        </is>
      </c>
      <c r="M4045" s="465" t="inlineStr">
        <is>
          <t xml:space="preserve"> N2O </t>
        </is>
      </c>
      <c r="N4045" s="466" t="n">
        <v>0.07683021359220352</v>
      </c>
      <c r="O4045" s="467" t="n">
        <v>1.394797542306526</v>
      </c>
      <c r="P4045" s="468" t="n">
        <v>1996</v>
      </c>
      <c r="Q4045" s="469" t="inlineStr">
        <is>
          <t>UNFCCC CRT</t>
        </is>
      </c>
      <c r="R4045" s="469" t="inlineStr">
        <is>
          <t>ok</t>
        </is>
      </c>
      <c r="S4045" s="469" t="inlineStr">
        <is>
          <t xml:space="preserve"> text </t>
        </is>
      </c>
      <c r="T4045" s="426" t="inlineStr">
        <is>
          <t>Norway</t>
        </is>
      </c>
      <c r="U4045" s="465" t="inlineStr">
        <is>
          <t xml:space="preserve"> N wasted </t>
        </is>
      </c>
      <c r="V4045" s="465" t="n">
        <v>0.04</v>
      </c>
    </row>
    <row r="4046" ht="16" customHeight="1">
      <c r="B4046" s="5" t="inlineStr">
        <is>
          <t>EF.TR-AT.AT</t>
        </is>
      </c>
      <c r="C4046" s="5" t="inlineStr">
        <is>
          <t>EF.TR-AT.AT-Emissions-NH3</t>
        </is>
      </c>
      <c r="D4046" s="5" t="inlineStr">
        <is>
          <t>EF</t>
        </is>
      </c>
      <c r="E4046" s="5" t="inlineStr">
        <is>
          <t>TR</t>
        </is>
      </c>
      <c r="F4046" s="5">
        <f>VLOOKUP(E4046,'5.a Definitions'!E:F,2,FALSE)</f>
        <v/>
      </c>
      <c r="G4046" s="5" t="inlineStr">
        <is>
          <t>AT</t>
        </is>
      </c>
      <c r="H4046" s="5" t="inlineStr">
        <is>
          <t>AT</t>
        </is>
      </c>
      <c r="I4046" s="5">
        <f>VLOOKUP(H4046,'5.a Definitions'!E:F,2,FALSE)</f>
        <v/>
      </c>
      <c r="J4046" s="465" t="inlineStr">
        <is>
          <t xml:space="preserve"> Emissions </t>
        </is>
      </c>
      <c r="K4046" s="465" t="inlineStr">
        <is>
          <t xml:space="preserve"> transport emissions </t>
        </is>
      </c>
      <c r="L4046" s="465" t="inlineStr">
        <is>
          <t xml:space="preserve"> reactive </t>
        </is>
      </c>
      <c r="M4046" s="465" t="inlineStr">
        <is>
          <t xml:space="preserve"> NH3 </t>
        </is>
      </c>
      <c r="N4046" s="466" t="n">
        <v>0.863238068262</v>
      </c>
      <c r="O4046" s="467" t="n">
        <v>0.4166218394300586</v>
      </c>
      <c r="P4046" s="468" t="n">
        <v>1996</v>
      </c>
      <c r="Q4046" s="469" t="inlineStr">
        <is>
          <t>CRLTAP Inventory Submissions</t>
        </is>
      </c>
      <c r="R4046" s="469" t="inlineStr">
        <is>
          <t>ok</t>
        </is>
      </c>
      <c r="S4046" s="469" t="inlineStr">
        <is>
          <t xml:space="preserve"> text </t>
        </is>
      </c>
      <c r="T4046" s="426" t="inlineStr">
        <is>
          <t>Norway</t>
        </is>
      </c>
      <c r="U4046" s="465" t="inlineStr">
        <is>
          <t xml:space="preserve"> N wasted </t>
        </is>
      </c>
      <c r="V4046" s="465" t="n">
        <v>0.04</v>
      </c>
    </row>
    <row r="4047" ht="16" customHeight="1">
      <c r="B4047" s="5" t="inlineStr">
        <is>
          <t>EF.TR-AT.AT</t>
        </is>
      </c>
      <c r="C4047" s="5" t="inlineStr">
        <is>
          <t>EF.TR-AT.AT-Emissions-NOx</t>
        </is>
      </c>
      <c r="D4047" s="5" t="inlineStr">
        <is>
          <t>EF</t>
        </is>
      </c>
      <c r="E4047" s="5" t="inlineStr">
        <is>
          <t>TR</t>
        </is>
      </c>
      <c r="F4047" s="5">
        <f>VLOOKUP(E4047,'5.a Definitions'!E:F,2,FALSE)</f>
        <v/>
      </c>
      <c r="G4047" s="5" t="inlineStr">
        <is>
          <t>AT</t>
        </is>
      </c>
      <c r="H4047" s="5" t="inlineStr">
        <is>
          <t>AT</t>
        </is>
      </c>
      <c r="I4047" s="5">
        <f>VLOOKUP(H4047,'5.a Definitions'!E:F,2,FALSE)</f>
        <v/>
      </c>
      <c r="J4047" s="465" t="inlineStr">
        <is>
          <t xml:space="preserve"> Emissions </t>
        </is>
      </c>
      <c r="K4047" s="465" t="inlineStr">
        <is>
          <t xml:space="preserve"> transport emissions </t>
        </is>
      </c>
      <c r="L4047" s="465" t="inlineStr">
        <is>
          <t xml:space="preserve"> reactive </t>
        </is>
      </c>
      <c r="M4047" s="465" t="inlineStr">
        <is>
          <t xml:space="preserve"> NOx </t>
        </is>
      </c>
      <c r="N4047" s="466" t="n">
        <v>32.69216588252381</v>
      </c>
      <c r="O4047" s="467" t="n">
        <v>0.1274500488337906</v>
      </c>
      <c r="P4047" s="468" t="n">
        <v>1996</v>
      </c>
      <c r="Q4047" s="469" t="inlineStr">
        <is>
          <t>CRLTAP Inventory Submissions</t>
        </is>
      </c>
      <c r="R4047" s="469" t="inlineStr">
        <is>
          <t>ok</t>
        </is>
      </c>
      <c r="S4047" s="469" t="inlineStr">
        <is>
          <t xml:space="preserve"> text </t>
        </is>
      </c>
      <c r="T4047" s="426" t="inlineStr">
        <is>
          <t>Norway</t>
        </is>
      </c>
      <c r="U4047" s="465" t="inlineStr">
        <is>
          <t xml:space="preserve"> N wasted </t>
        </is>
      </c>
      <c r="V4047" s="465" t="n">
        <v>0.04</v>
      </c>
    </row>
    <row r="4048" ht="16" customHeight="1">
      <c r="B4048" s="5" t="inlineStr">
        <is>
          <t>EF.TR-AT.AT</t>
        </is>
      </c>
      <c r="C4048" s="5" t="inlineStr">
        <is>
          <t>EF.TR-AT.AT-Emissions-N2O</t>
        </is>
      </c>
      <c r="D4048" s="5" t="inlineStr">
        <is>
          <t>EF</t>
        </is>
      </c>
      <c r="E4048" s="5" t="inlineStr">
        <is>
          <t>TR</t>
        </is>
      </c>
      <c r="F4048" s="5">
        <f>VLOOKUP(E4048,'5.a Definitions'!E:F,2,FALSE)</f>
        <v/>
      </c>
      <c r="G4048" s="5" t="inlineStr">
        <is>
          <t>AT</t>
        </is>
      </c>
      <c r="H4048" s="5" t="inlineStr">
        <is>
          <t>AT</t>
        </is>
      </c>
      <c r="I4048" s="5">
        <f>VLOOKUP(H4048,'5.a Definitions'!E:F,2,FALSE)</f>
        <v/>
      </c>
      <c r="J4048" s="465" t="inlineStr">
        <is>
          <t xml:space="preserve"> Emissions </t>
        </is>
      </c>
      <c r="K4048" s="465" t="inlineStr">
        <is>
          <t xml:space="preserve"> transport emissions </t>
        </is>
      </c>
      <c r="L4048" s="465" t="inlineStr">
        <is>
          <t xml:space="preserve"> reactive </t>
        </is>
      </c>
      <c r="M4048" s="465" t="inlineStr">
        <is>
          <t xml:space="preserve"> N2O </t>
        </is>
      </c>
      <c r="N4048" s="466" t="n">
        <v>0.2294625763843665</v>
      </c>
      <c r="O4048" s="467" t="n">
        <v>0.6463342428493241</v>
      </c>
      <c r="P4048" s="468" t="n">
        <v>1996</v>
      </c>
      <c r="Q4048" s="469" t="inlineStr">
        <is>
          <t>UNFCCC CRT</t>
        </is>
      </c>
      <c r="R4048" s="469" t="inlineStr">
        <is>
          <t>ok</t>
        </is>
      </c>
      <c r="S4048" s="469" t="inlineStr">
        <is>
          <t xml:space="preserve"> text </t>
        </is>
      </c>
      <c r="T4048" s="426" t="inlineStr">
        <is>
          <t>Norway</t>
        </is>
      </c>
      <c r="U4048" s="465" t="inlineStr">
        <is>
          <t xml:space="preserve"> N wasted </t>
        </is>
      </c>
      <c r="V4048" s="465" t="n">
        <v>0.04</v>
      </c>
    </row>
    <row r="4049" ht="16" customHeight="1">
      <c r="B4049" s="5" t="inlineStr">
        <is>
          <t>EF.TR-AT.AT</t>
        </is>
      </c>
      <c r="C4049" s="5" t="inlineStr">
        <is>
          <t>EF.TR-AT.AT-Emissions-N2</t>
        </is>
      </c>
      <c r="D4049" s="5" t="inlineStr">
        <is>
          <t>EF</t>
        </is>
      </c>
      <c r="E4049" s="5" t="inlineStr">
        <is>
          <t>TR</t>
        </is>
      </c>
      <c r="F4049" s="5">
        <f>VLOOKUP(E4049,'5.a Definitions'!E:F,2,FALSE)</f>
        <v/>
      </c>
      <c r="G4049" s="5" t="inlineStr">
        <is>
          <t>AT</t>
        </is>
      </c>
      <c r="H4049" s="5" t="inlineStr">
        <is>
          <t>AT</t>
        </is>
      </c>
      <c r="I4049" s="5">
        <f>VLOOKUP(H4049,'5.a Definitions'!E:F,2,FALSE)</f>
        <v/>
      </c>
      <c r="J4049" s="465" t="inlineStr">
        <is>
          <t xml:space="preserve"> Emissions </t>
        </is>
      </c>
      <c r="K4049" s="465" t="inlineStr">
        <is>
          <t xml:space="preserve"> transport emissions </t>
        </is>
      </c>
      <c r="L4049" s="465" t="inlineStr">
        <is>
          <t xml:space="preserve"> inert </t>
        </is>
      </c>
      <c r="M4049" s="465" t="inlineStr">
        <is>
          <t xml:space="preserve"> N2 </t>
        </is>
      </c>
      <c r="N4049" s="466" t="n">
        <v>0</v>
      </c>
      <c r="O4049" s="467" t="n">
        <v>0.2</v>
      </c>
      <c r="P4049" s="468" t="n">
        <v>1996</v>
      </c>
      <c r="Q4049" s="469" t="inlineStr">
        <is>
          <t>mass balance</t>
        </is>
      </c>
      <c r="R4049" s="469" t="inlineStr">
        <is>
          <t>ok</t>
        </is>
      </c>
      <c r="S4049" s="469" t="inlineStr">
        <is>
          <t xml:space="preserve"> text </t>
        </is>
      </c>
      <c r="T4049" s="426" t="inlineStr">
        <is>
          <t>Norway</t>
        </is>
      </c>
      <c r="U4049" s="465" t="inlineStr">
        <is>
          <t xml:space="preserve"> N wasted </t>
        </is>
      </c>
      <c r="V4049" s="465" t="n">
        <v>0.04</v>
      </c>
    </row>
    <row r="4050" ht="16" customHeight="1">
      <c r="B4050" s="5" t="inlineStr">
        <is>
          <t>EF.TR-RW.RW</t>
        </is>
      </c>
      <c r="C4050" s="5" t="inlineStr">
        <is>
          <t>EF.TR-RW.RW-Export of transport fuels-Nmix</t>
        </is>
      </c>
      <c r="D4050" s="5" t="inlineStr">
        <is>
          <t>EF</t>
        </is>
      </c>
      <c r="E4050" s="5" t="inlineStr">
        <is>
          <t>TR</t>
        </is>
      </c>
      <c r="F4050" s="5">
        <f>VLOOKUP(E4050,'5.a Definitions'!E:F,2,FALSE)</f>
        <v/>
      </c>
      <c r="G4050" s="5" t="inlineStr">
        <is>
          <t>RW</t>
        </is>
      </c>
      <c r="H4050" s="5" t="inlineStr">
        <is>
          <t>RW</t>
        </is>
      </c>
      <c r="I4050" s="5">
        <f>VLOOKUP(H4050,'5.a Definitions'!E:F,2,FALSE)</f>
        <v/>
      </c>
      <c r="J4050" s="465" t="inlineStr">
        <is>
          <t xml:space="preserve"> Export of transport fuels </t>
        </is>
      </c>
      <c r="K4050" s="465" t="inlineStr">
        <is>
          <t xml:space="preserve"> export of transport fuel </t>
        </is>
      </c>
      <c r="L4050" s="465" t="inlineStr">
        <is>
          <t xml:space="preserve"> reactive </t>
        </is>
      </c>
      <c r="M4050" s="465" t="inlineStr">
        <is>
          <t xml:space="preserve"> Nmix </t>
        </is>
      </c>
      <c r="N4050" s="466" t="n">
        <v>0.464332479</v>
      </c>
      <c r="O4050" s="467" t="n">
        <v>0.2828659963974947</v>
      </c>
      <c r="P4050" s="468" t="n">
        <v>1996</v>
      </c>
      <c r="Q4050" s="469" t="inlineStr">
        <is>
          <t>SSB tab 08801</t>
        </is>
      </c>
      <c r="R4050" s="469" t="inlineStr">
        <is>
          <t>ok</t>
        </is>
      </c>
      <c r="S4050" s="469" t="inlineStr">
        <is>
          <t xml:space="preserve"> text </t>
        </is>
      </c>
      <c r="T4050" s="426" t="inlineStr">
        <is>
          <t>Norway</t>
        </is>
      </c>
      <c r="U4050" s="5" t="inlineStr">
        <is>
          <t>useful output</t>
        </is>
      </c>
      <c r="V4050" s="465" t="n">
        <v>0.04</v>
      </c>
    </row>
    <row r="4051" ht="16" customHeight="1">
      <c r="B4051" s="5" t="inlineStr">
        <is>
          <t>EF.OE-AT.AT</t>
        </is>
      </c>
      <c r="C4051" s="5" t="inlineStr">
        <is>
          <t>EF.OE-AT.AT-Emissions-NH3</t>
        </is>
      </c>
      <c r="D4051" s="5" t="inlineStr">
        <is>
          <t>EF</t>
        </is>
      </c>
      <c r="E4051" s="5" t="inlineStr">
        <is>
          <t>OE</t>
        </is>
      </c>
      <c r="F4051" s="5">
        <f>VLOOKUP(E4051,'5.a Definitions'!E:F,2,FALSE)</f>
        <v/>
      </c>
      <c r="G4051" s="5" t="inlineStr">
        <is>
          <t>AT</t>
        </is>
      </c>
      <c r="H4051" s="5" t="inlineStr">
        <is>
          <t>AT</t>
        </is>
      </c>
      <c r="I4051" s="5">
        <f>VLOOKUP(H4051,'5.a Definitions'!E:F,2,FALSE)</f>
        <v/>
      </c>
      <c r="J4051" s="465" t="inlineStr">
        <is>
          <t xml:space="preserve"> Emissions </t>
        </is>
      </c>
      <c r="K4051" s="465" t="inlineStr">
        <is>
          <t xml:space="preserve"> other fuels emissions </t>
        </is>
      </c>
      <c r="L4051" s="465" t="inlineStr">
        <is>
          <t xml:space="preserve"> reactive </t>
        </is>
      </c>
      <c r="M4051" s="465" t="inlineStr">
        <is>
          <t xml:space="preserve"> NH3 </t>
        </is>
      </c>
      <c r="N4051" s="466" t="n">
        <v>0.06410063258640002</v>
      </c>
      <c r="O4051" s="467" t="n">
        <v>0.5520477432931705</v>
      </c>
      <c r="P4051" s="468" t="n">
        <v>1996</v>
      </c>
      <c r="Q4051" s="469" t="inlineStr">
        <is>
          <t>CRLTAP Inventory Submissions</t>
        </is>
      </c>
      <c r="R4051" s="469" t="inlineStr">
        <is>
          <t>ok</t>
        </is>
      </c>
      <c r="S4051" s="469" t="inlineStr">
        <is>
          <t xml:space="preserve"> text </t>
        </is>
      </c>
      <c r="T4051" s="426" t="inlineStr">
        <is>
          <t>Norway</t>
        </is>
      </c>
      <c r="U4051" s="465" t="inlineStr">
        <is>
          <t xml:space="preserve"> N wasted </t>
        </is>
      </c>
      <c r="V4051" s="465" t="n">
        <v>0.04</v>
      </c>
    </row>
    <row r="4052" ht="16" customHeight="1">
      <c r="B4052" s="5" t="inlineStr">
        <is>
          <t>EF.OE-AT.AT</t>
        </is>
      </c>
      <c r="C4052" s="5" t="inlineStr">
        <is>
          <t>EF.OE-AT.AT-Emissions-NOx</t>
        </is>
      </c>
      <c r="D4052" s="5" t="inlineStr">
        <is>
          <t>EF</t>
        </is>
      </c>
      <c r="E4052" s="5" t="inlineStr">
        <is>
          <t>OE</t>
        </is>
      </c>
      <c r="F4052" s="5">
        <f>VLOOKUP(E4052,'5.a Definitions'!E:F,2,FALSE)</f>
        <v/>
      </c>
      <c r="G4052" s="5" t="inlineStr">
        <is>
          <t>AT</t>
        </is>
      </c>
      <c r="H4052" s="5" t="inlineStr">
        <is>
          <t>AT</t>
        </is>
      </c>
      <c r="I4052" s="5">
        <f>VLOOKUP(H4052,'5.a Definitions'!E:F,2,FALSE)</f>
        <v/>
      </c>
      <c r="J4052" s="465" t="inlineStr">
        <is>
          <t xml:space="preserve"> Emissions </t>
        </is>
      </c>
      <c r="K4052" s="465" t="inlineStr">
        <is>
          <t xml:space="preserve"> other fuels emissions </t>
        </is>
      </c>
      <c r="L4052" s="465" t="inlineStr">
        <is>
          <t xml:space="preserve"> reactive </t>
        </is>
      </c>
      <c r="M4052" s="465" t="inlineStr">
        <is>
          <t xml:space="preserve"> NOx </t>
        </is>
      </c>
      <c r="N4052" s="466" t="n">
        <v>10.87875400018559</v>
      </c>
      <c r="O4052" s="467" t="n">
        <v>0.1992558369901258</v>
      </c>
      <c r="P4052" s="468" t="n">
        <v>1996</v>
      </c>
      <c r="Q4052" s="469" t="inlineStr">
        <is>
          <t>CRLTAP Inventory Submissions</t>
        </is>
      </c>
      <c r="R4052" s="469" t="inlineStr">
        <is>
          <t>ok</t>
        </is>
      </c>
      <c r="S4052" s="469" t="inlineStr">
        <is>
          <t xml:space="preserve"> text </t>
        </is>
      </c>
      <c r="T4052" s="426" t="inlineStr">
        <is>
          <t>Norway</t>
        </is>
      </c>
      <c r="U4052" s="465" t="inlineStr">
        <is>
          <t xml:space="preserve"> N wasted </t>
        </is>
      </c>
      <c r="V4052" s="465" t="n">
        <v>0.04</v>
      </c>
    </row>
    <row r="4053" ht="16" customHeight="1">
      <c r="B4053" s="5" t="inlineStr">
        <is>
          <t>EF.OE-AT.AT</t>
        </is>
      </c>
      <c r="C4053" s="5" t="inlineStr">
        <is>
          <t>EF.OE-AT.AT-Emissions-N2O</t>
        </is>
      </c>
      <c r="D4053" s="5" t="inlineStr">
        <is>
          <t>EF</t>
        </is>
      </c>
      <c r="E4053" s="5" t="inlineStr">
        <is>
          <t>OE</t>
        </is>
      </c>
      <c r="F4053" s="5">
        <f>VLOOKUP(E4053,'5.a Definitions'!E:F,2,FALSE)</f>
        <v/>
      </c>
      <c r="G4053" s="5" t="inlineStr">
        <is>
          <t>AT</t>
        </is>
      </c>
      <c r="H4053" s="5" t="inlineStr">
        <is>
          <t>AT</t>
        </is>
      </c>
      <c r="I4053" s="5">
        <f>VLOOKUP(H4053,'5.a Definitions'!E:F,2,FALSE)</f>
        <v/>
      </c>
      <c r="J4053" s="465" t="inlineStr">
        <is>
          <t xml:space="preserve"> Emissions </t>
        </is>
      </c>
      <c r="K4053" s="465" t="inlineStr">
        <is>
          <t xml:space="preserve"> other fuels emissions </t>
        </is>
      </c>
      <c r="L4053" s="465" t="inlineStr">
        <is>
          <t xml:space="preserve"> reactive </t>
        </is>
      </c>
      <c r="M4053" s="465" t="inlineStr">
        <is>
          <t xml:space="preserve"> N2O </t>
        </is>
      </c>
      <c r="N4053" s="466" t="n">
        <v>0.08580006041118787</v>
      </c>
      <c r="O4053" s="467" t="n">
        <v>1.394797542306526</v>
      </c>
      <c r="P4053" s="468" t="n">
        <v>1996</v>
      </c>
      <c r="Q4053" s="469" t="inlineStr">
        <is>
          <t>UNFCCC CRT</t>
        </is>
      </c>
      <c r="R4053" s="469" t="inlineStr">
        <is>
          <t>ok</t>
        </is>
      </c>
      <c r="S4053" s="469" t="inlineStr">
        <is>
          <t xml:space="preserve"> text </t>
        </is>
      </c>
      <c r="T4053" s="426" t="inlineStr">
        <is>
          <t>Norway</t>
        </is>
      </c>
      <c r="U4053" s="465" t="inlineStr">
        <is>
          <t xml:space="preserve"> N wasted </t>
        </is>
      </c>
      <c r="V4053" s="465" t="n">
        <v>0.04</v>
      </c>
    </row>
    <row r="4054" ht="16" customHeight="1" thickBot="1">
      <c r="A4054" s="483" t="n"/>
      <c r="B4054" s="6" t="inlineStr">
        <is>
          <t>EF.OE-AT.AT</t>
        </is>
      </c>
      <c r="C4054" s="6" t="inlineStr">
        <is>
          <t>EF.OE-AT.AT-Emissions-N2</t>
        </is>
      </c>
      <c r="D4054" s="6" t="inlineStr">
        <is>
          <t>EF</t>
        </is>
      </c>
      <c r="E4054" s="6" t="inlineStr">
        <is>
          <t>OE</t>
        </is>
      </c>
      <c r="F4054" s="5">
        <f>VLOOKUP(E4054,'5.a Definitions'!E:F,2,FALSE)</f>
        <v/>
      </c>
      <c r="G4054" s="6" t="inlineStr">
        <is>
          <t>AT</t>
        </is>
      </c>
      <c r="H4054" s="6" t="inlineStr">
        <is>
          <t>AT</t>
        </is>
      </c>
      <c r="I4054" s="5">
        <f>VLOOKUP(H4054,'5.a Definitions'!E:F,2,FALSE)</f>
        <v/>
      </c>
      <c r="J4054" s="470" t="inlineStr">
        <is>
          <t xml:space="preserve"> Emissions </t>
        </is>
      </c>
      <c r="K4054" s="470" t="inlineStr">
        <is>
          <t xml:space="preserve"> other fuels emissions </t>
        </is>
      </c>
      <c r="L4054" s="470" t="inlineStr">
        <is>
          <t xml:space="preserve"> inert </t>
        </is>
      </c>
      <c r="M4054" s="470" t="inlineStr">
        <is>
          <t xml:space="preserve"> N2 </t>
        </is>
      </c>
      <c r="N4054" s="466" t="n">
        <v>0</v>
      </c>
      <c r="O4054" s="471" t="n">
        <v>0.2</v>
      </c>
      <c r="P4054" s="468" t="n">
        <v>1996</v>
      </c>
      <c r="Q4054" s="472" t="inlineStr">
        <is>
          <t>mass balance</t>
        </is>
      </c>
      <c r="R4054" s="469" t="inlineStr">
        <is>
          <t>ok</t>
        </is>
      </c>
      <c r="S4054" s="472" t="inlineStr">
        <is>
          <t xml:space="preserve"> text </t>
        </is>
      </c>
      <c r="T4054" s="426" t="inlineStr">
        <is>
          <t>Norway</t>
        </is>
      </c>
      <c r="U4054" s="470" t="inlineStr">
        <is>
          <t xml:space="preserve"> N wasted </t>
        </is>
      </c>
      <c r="V4054" s="470" t="n">
        <v>0.04</v>
      </c>
    </row>
    <row r="4055" ht="16" customHeight="1">
      <c r="A4055" s="487" t="inlineStr">
        <is>
          <t xml:space="preserve"> Materials and products </t>
        </is>
      </c>
      <c r="B4055" s="452" t="inlineStr">
        <is>
          <t>MP.FP-AG.SM</t>
        </is>
      </c>
      <c r="C4055" s="452" t="inlineStr">
        <is>
          <t>MP.FP-AG.SM-Seeds and planting material -Nmix</t>
        </is>
      </c>
      <c r="D4055" s="452" t="inlineStr">
        <is>
          <t>MP</t>
        </is>
      </c>
      <c r="E4055" s="452" t="inlineStr">
        <is>
          <t>FP</t>
        </is>
      </c>
      <c r="F4055" s="5">
        <f>VLOOKUP(E4055,'5.a Definitions'!E:F,2,FALSE)</f>
        <v/>
      </c>
      <c r="G4055" s="452" t="inlineStr">
        <is>
          <t>AG</t>
        </is>
      </c>
      <c r="H4055" s="452" t="inlineStr">
        <is>
          <t>SM</t>
        </is>
      </c>
      <c r="I4055" s="5">
        <f>VLOOKUP(H4055,'5.a Definitions'!E:F,2,FALSE)</f>
        <v/>
      </c>
      <c r="J4055" s="465" t="inlineStr">
        <is>
          <t xml:space="preserve"> Seeds and planting material  </t>
        </is>
      </c>
      <c r="K4055" s="465" t="inlineStr">
        <is>
          <t xml:space="preserve"> seeds and planting material </t>
        </is>
      </c>
      <c r="L4055" s="465" t="inlineStr">
        <is>
          <t xml:space="preserve"> reactive </t>
        </is>
      </c>
      <c r="M4055" s="465" t="inlineStr">
        <is>
          <t xml:space="preserve"> Nmix </t>
        </is>
      </c>
      <c r="N4055" s="466" t="n">
        <v>1.149965708953688</v>
      </c>
      <c r="O4055" s="467" t="n">
        <v>0.3193522663474154</v>
      </c>
      <c r="P4055" s="468" t="n">
        <v>1996</v>
      </c>
      <c r="Q4055" s="469" t="inlineStr">
        <is>
          <t>NIBIO Totalkalkylen</t>
        </is>
      </c>
      <c r="R4055" s="469" t="inlineStr">
        <is>
          <t>ok</t>
        </is>
      </c>
      <c r="S4055" s="469" t="inlineStr">
        <is>
          <t xml:space="preserve"> text </t>
        </is>
      </c>
      <c r="T4055" s="426" t="inlineStr">
        <is>
          <t>Norway</t>
        </is>
      </c>
      <c r="U4055" s="5" t="inlineStr">
        <is>
          <t>useful output</t>
        </is>
      </c>
      <c r="V4055" s="465" t="n">
        <v>0.04</v>
      </c>
    </row>
    <row r="4056" ht="16" customHeight="1">
      <c r="B4056" s="5" t="inlineStr">
        <is>
          <t>MP.FP-AG.MM</t>
        </is>
      </c>
      <c r="C4056" s="5" t="inlineStr">
        <is>
          <t>MP.FP-AG.MM-Farm animal feed-Nmix</t>
        </is>
      </c>
      <c r="D4056" s="5" t="inlineStr">
        <is>
          <t>MP</t>
        </is>
      </c>
      <c r="E4056" s="5" t="inlineStr">
        <is>
          <t>FP</t>
        </is>
      </c>
      <c r="F4056" s="5">
        <f>VLOOKUP(E4056,'5.a Definitions'!E:F,2,FALSE)</f>
        <v/>
      </c>
      <c r="G4056" s="5" t="inlineStr">
        <is>
          <t>AG</t>
        </is>
      </c>
      <c r="H4056" s="5" t="inlineStr">
        <is>
          <t>MM</t>
        </is>
      </c>
      <c r="I4056" s="5">
        <f>VLOOKUP(H4056,'5.a Definitions'!E:F,2,FALSE)</f>
        <v/>
      </c>
      <c r="J4056" s="465" t="inlineStr">
        <is>
          <t xml:space="preserve"> Farm animal feed </t>
        </is>
      </c>
      <c r="K4056" s="465" t="inlineStr">
        <is>
          <t xml:space="preserve"> farm animal feed </t>
        </is>
      </c>
      <c r="L4056" s="465" t="inlineStr">
        <is>
          <t xml:space="preserve"> reactive </t>
        </is>
      </c>
      <c r="M4056" s="465" t="inlineStr">
        <is>
          <t xml:space="preserve"> Nmix </t>
        </is>
      </c>
      <c r="N4056" s="466" t="n">
        <v>24.69080158044911</v>
      </c>
      <c r="O4056" s="467" t="n">
        <v>0.3692255232430044</v>
      </c>
      <c r="P4056" s="468" t="n">
        <v>1996</v>
      </c>
      <c r="Q4056" s="469" t="inlineStr">
        <is>
          <t>Totalkalkylen</t>
        </is>
      </c>
      <c r="R4056" s="469" t="inlineStr">
        <is>
          <t>ok</t>
        </is>
      </c>
      <c r="S4056" s="469" t="inlineStr">
        <is>
          <t xml:space="preserve"> text </t>
        </is>
      </c>
      <c r="T4056" s="426" t="inlineStr">
        <is>
          <t>Norway</t>
        </is>
      </c>
      <c r="U4056" s="5" t="inlineStr">
        <is>
          <t>useful output</t>
        </is>
      </c>
      <c r="V4056" s="465" t="n">
        <v>0.04</v>
      </c>
    </row>
    <row r="4057" ht="16" customHeight="1">
      <c r="B4057" s="5" t="inlineStr">
        <is>
          <t>MP.FP-PR.SO</t>
        </is>
      </c>
      <c r="C4057" s="5" t="inlineStr">
        <is>
          <t>MP.FP-PR.SO-Food industry waste-Nmix</t>
        </is>
      </c>
      <c r="D4057" s="5" t="inlineStr">
        <is>
          <t>MP</t>
        </is>
      </c>
      <c r="E4057" s="5" t="inlineStr">
        <is>
          <t>FP</t>
        </is>
      </c>
      <c r="F4057" s="5">
        <f>VLOOKUP(E4057,'5.a Definitions'!E:F,2,FALSE)</f>
        <v/>
      </c>
      <c r="G4057" s="5" t="inlineStr">
        <is>
          <t>PR</t>
        </is>
      </c>
      <c r="H4057" s="5" t="inlineStr">
        <is>
          <t>SO</t>
        </is>
      </c>
      <c r="I4057" s="5">
        <f>VLOOKUP(H4057,'5.a Definitions'!E:F,2,FALSE)</f>
        <v/>
      </c>
      <c r="J4057" s="465" t="inlineStr">
        <is>
          <t xml:space="preserve"> Food industry waste </t>
        </is>
      </c>
      <c r="K4057" s="465" t="inlineStr">
        <is>
          <t xml:space="preserve"> food industry waste </t>
        </is>
      </c>
      <c r="L4057" s="465" t="inlineStr">
        <is>
          <t xml:space="preserve"> reactive </t>
        </is>
      </c>
      <c r="M4057" s="465" t="inlineStr">
        <is>
          <t xml:space="preserve"> Nmix </t>
        </is>
      </c>
      <c r="N4057" s="466" t="n">
        <v>1.315523622047244</v>
      </c>
      <c r="O4057" s="467" t="n">
        <v>0.7984398515353803</v>
      </c>
      <c r="P4057" s="468" t="n">
        <v>1996</v>
      </c>
      <c r="Q4057" s="469" t="inlineStr">
        <is>
          <t>SSB</t>
        </is>
      </c>
      <c r="R4057" s="469" t="inlineStr">
        <is>
          <t>ok</t>
        </is>
      </c>
      <c r="S4057" s="469" t="inlineStr">
        <is>
          <t xml:space="preserve"> text </t>
        </is>
      </c>
      <c r="T4057" s="426" t="inlineStr">
        <is>
          <t>Norway</t>
        </is>
      </c>
      <c r="U4057" s="465" t="inlineStr">
        <is>
          <t xml:space="preserve"> N wasted </t>
        </is>
      </c>
      <c r="V4057" s="465" t="n">
        <v>0.04</v>
      </c>
    </row>
    <row r="4058" ht="16" customHeight="1">
      <c r="B4058" s="5" t="inlineStr">
        <is>
          <t>MP.FP-PR.WW</t>
        </is>
      </c>
      <c r="C4058" s="5" t="inlineStr">
        <is>
          <t>MP.FP-PR.WW-Food industry wastewater-Nmix</t>
        </is>
      </c>
      <c r="D4058" s="5" t="inlineStr">
        <is>
          <t>MP</t>
        </is>
      </c>
      <c r="E4058" s="5" t="inlineStr">
        <is>
          <t>FP</t>
        </is>
      </c>
      <c r="F4058" s="5">
        <f>VLOOKUP(E4058,'5.a Definitions'!E:F,2,FALSE)</f>
        <v/>
      </c>
      <c r="G4058" s="5" t="inlineStr">
        <is>
          <t>PR</t>
        </is>
      </c>
      <c r="H4058" s="5" t="inlineStr">
        <is>
          <t>WW</t>
        </is>
      </c>
      <c r="I4058" s="5">
        <f>VLOOKUP(H4058,'5.a Definitions'!E:F,2,FALSE)</f>
        <v/>
      </c>
      <c r="J4058" s="465" t="inlineStr">
        <is>
          <t xml:space="preserve"> Food industry wastewater </t>
        </is>
      </c>
      <c r="K4058" s="465" t="inlineStr">
        <is>
          <t xml:space="preserve"> food industry wastewater </t>
        </is>
      </c>
      <c r="L4058" s="465" t="inlineStr">
        <is>
          <t xml:space="preserve"> reactive </t>
        </is>
      </c>
      <c r="M4058" s="465" t="inlineStr">
        <is>
          <t xml:space="preserve"> Nmix </t>
        </is>
      </c>
      <c r="N4058" s="466" t="n">
        <v>0.044146</v>
      </c>
      <c r="O4058" s="467" t="n">
        <v>0.1721819038159948</v>
      </c>
      <c r="P4058" s="468" t="n">
        <v>1996</v>
      </c>
      <c r="Q4058" s="469" t="inlineStr">
        <is>
          <t>Miljødirektoratet</t>
        </is>
      </c>
      <c r="R4058" s="469" t="inlineStr">
        <is>
          <t>ok</t>
        </is>
      </c>
      <c r="S4058" s="469" t="inlineStr">
        <is>
          <t xml:space="preserve"> text </t>
        </is>
      </c>
      <c r="T4058" s="426" t="inlineStr">
        <is>
          <t>Norway</t>
        </is>
      </c>
      <c r="U4058" s="465" t="inlineStr">
        <is>
          <t xml:space="preserve"> N wasted </t>
        </is>
      </c>
      <c r="V4058" s="465" t="n">
        <v>0.04</v>
      </c>
    </row>
    <row r="4059" ht="16" customHeight="1">
      <c r="B4059" s="5" t="inlineStr">
        <is>
          <t>MP.FP-HS.HS</t>
        </is>
      </c>
      <c r="C4059" s="5" t="inlineStr">
        <is>
          <t>MP.FP-HS.HS-Food products-Nmix</t>
        </is>
      </c>
      <c r="D4059" s="5" t="inlineStr">
        <is>
          <t>MP</t>
        </is>
      </c>
      <c r="E4059" s="5" t="inlineStr">
        <is>
          <t>FP</t>
        </is>
      </c>
      <c r="F4059" s="5">
        <f>VLOOKUP(E4059,'5.a Definitions'!E:F,2,FALSE)</f>
        <v/>
      </c>
      <c r="G4059" s="5" t="inlineStr">
        <is>
          <t>HS</t>
        </is>
      </c>
      <c r="H4059" s="5" t="inlineStr">
        <is>
          <t>HS</t>
        </is>
      </c>
      <c r="I4059" s="5">
        <f>VLOOKUP(H4059,'5.a Definitions'!E:F,2,FALSE)</f>
        <v/>
      </c>
      <c r="J4059" s="465" t="inlineStr">
        <is>
          <t xml:space="preserve"> Food products </t>
        </is>
      </c>
      <c r="K4059" s="465" t="inlineStr">
        <is>
          <t xml:space="preserve"> food products </t>
        </is>
      </c>
      <c r="L4059" s="465" t="inlineStr">
        <is>
          <t xml:space="preserve"> reactive </t>
        </is>
      </c>
      <c r="M4059" s="465" t="inlineStr">
        <is>
          <t xml:space="preserve"> Nmix </t>
        </is>
      </c>
      <c r="N4059" s="466" t="n">
        <v>25.7147402536776</v>
      </c>
      <c r="O4059" s="467" t="n">
        <v>0.1814507737074339</v>
      </c>
      <c r="P4059" s="468" t="n">
        <v>1996</v>
      </c>
      <c r="Q4059" s="469" t="inlineStr">
        <is>
          <t>SSB</t>
        </is>
      </c>
      <c r="R4059" s="469" t="inlineStr">
        <is>
          <t>ok</t>
        </is>
      </c>
      <c r="S4059" s="469" t="inlineStr">
        <is>
          <t xml:space="preserve"> text </t>
        </is>
      </c>
      <c r="T4059" s="426" t="inlineStr">
        <is>
          <t>Norway</t>
        </is>
      </c>
      <c r="U4059" s="5" t="inlineStr">
        <is>
          <t>useful output</t>
        </is>
      </c>
      <c r="V4059" s="465" t="n">
        <v>0.04</v>
      </c>
    </row>
    <row r="4060" ht="16" customHeight="1">
      <c r="B4060" s="5" t="inlineStr">
        <is>
          <t>MP.FP-HY.SW</t>
        </is>
      </c>
      <c r="C4060" s="5" t="inlineStr">
        <is>
          <t>MP.FP-HY.SW-Untreated wastewater-Nmix</t>
        </is>
      </c>
      <c r="D4060" s="5" t="inlineStr">
        <is>
          <t>MP</t>
        </is>
      </c>
      <c r="E4060" s="5" t="inlineStr">
        <is>
          <t>FP</t>
        </is>
      </c>
      <c r="F4060" s="5">
        <f>VLOOKUP(E4060,'5.a Definitions'!E:F,2,FALSE)</f>
        <v/>
      </c>
      <c r="G4060" s="5" t="inlineStr">
        <is>
          <t>HY</t>
        </is>
      </c>
      <c r="H4060" s="5" t="inlineStr">
        <is>
          <t>SW</t>
        </is>
      </c>
      <c r="I4060" s="5">
        <f>VLOOKUP(H4060,'5.a Definitions'!E:F,2,FALSE)</f>
        <v/>
      </c>
      <c r="J4060" s="465" t="inlineStr">
        <is>
          <t xml:space="preserve"> Untreated wastewater </t>
        </is>
      </c>
      <c r="K4060" s="465" t="inlineStr">
        <is>
          <t xml:space="preserve"> food industry untreated wastewater </t>
        </is>
      </c>
      <c r="L4060" s="465" t="inlineStr">
        <is>
          <t xml:space="preserve"> reactive </t>
        </is>
      </c>
      <c r="M4060" s="465" t="inlineStr">
        <is>
          <t xml:space="preserve"> Nmix </t>
        </is>
      </c>
      <c r="N4060" s="466" t="n">
        <v>0.37415</v>
      </c>
      <c r="O4060" s="467" t="n">
        <v>0.2732203676159931</v>
      </c>
      <c r="P4060" s="468" t="n">
        <v>1996</v>
      </c>
      <c r="Q4060" s="469" t="inlineStr">
        <is>
          <t>Miljødirektoratet</t>
        </is>
      </c>
      <c r="R4060" s="469" t="inlineStr">
        <is>
          <t>ok</t>
        </is>
      </c>
      <c r="S4060" s="469" t="inlineStr">
        <is>
          <t xml:space="preserve"> text </t>
        </is>
      </c>
      <c r="T4060" s="426" t="inlineStr">
        <is>
          <t>Norway</t>
        </is>
      </c>
      <c r="U4060" s="465" t="inlineStr">
        <is>
          <t xml:space="preserve"> N wasted </t>
        </is>
      </c>
      <c r="V4060" s="465" t="n">
        <v>0.04</v>
      </c>
    </row>
    <row r="4061" ht="16" customHeight="1">
      <c r="B4061" s="5" t="inlineStr">
        <is>
          <t>MP.FP-HY.AC</t>
        </is>
      </c>
      <c r="C4061" s="5" t="inlineStr">
        <is>
          <t>MP.FP-HY.AC-Feed to freshwater aquaculture-Nmix</t>
        </is>
      </c>
      <c r="D4061" s="5" t="inlineStr">
        <is>
          <t>MP</t>
        </is>
      </c>
      <c r="E4061" s="5" t="inlineStr">
        <is>
          <t>FP</t>
        </is>
      </c>
      <c r="F4061" s="5">
        <f>VLOOKUP(E4061,'5.a Definitions'!E:F,2,FALSE)</f>
        <v/>
      </c>
      <c r="G4061" s="5" t="inlineStr">
        <is>
          <t>HY</t>
        </is>
      </c>
      <c r="H4061" s="5" t="inlineStr">
        <is>
          <t>AC</t>
        </is>
      </c>
      <c r="I4061" s="5">
        <f>VLOOKUP(H4061,'5.a Definitions'!E:F,2,FALSE)</f>
        <v/>
      </c>
      <c r="J4061" s="465" t="inlineStr">
        <is>
          <t xml:space="preserve"> Feed to freshwater aquaculture </t>
        </is>
      </c>
      <c r="K4061" s="465" t="inlineStr">
        <is>
          <t xml:space="preserve"> feed to freshwater aquaculture </t>
        </is>
      </c>
      <c r="L4061" s="465" t="inlineStr">
        <is>
          <t xml:space="preserve"> reactive </t>
        </is>
      </c>
      <c r="M4061" s="465" t="inlineStr">
        <is>
          <t xml:space="preserve"> Nmix </t>
        </is>
      </c>
      <c r="N4061" s="466" t="n">
        <v>0</v>
      </c>
      <c r="O4061" s="467" t="n">
        <v>0.2</v>
      </c>
      <c r="P4061" s="468" t="n">
        <v>1996</v>
      </c>
      <c r="Q4061" s="469" t="inlineStr">
        <is>
          <t>no production</t>
        </is>
      </c>
      <c r="R4061" s="469" t="inlineStr">
        <is>
          <t>ok</t>
        </is>
      </c>
      <c r="S4061" s="469" t="inlineStr">
        <is>
          <t xml:space="preserve"> text </t>
        </is>
      </c>
      <c r="T4061" s="426" t="inlineStr">
        <is>
          <t>Norway</t>
        </is>
      </c>
      <c r="U4061" s="5" t="inlineStr">
        <is>
          <t>useful output</t>
        </is>
      </c>
      <c r="V4061" s="465" t="n">
        <v>0.04</v>
      </c>
    </row>
    <row r="4062" ht="16" customHeight="1">
      <c r="B4062" s="5" t="inlineStr">
        <is>
          <t>MP.FP-HY.AC</t>
        </is>
      </c>
      <c r="C4062" s="5" t="inlineStr">
        <is>
          <t>MP.FP-HY.AC-Feed to coastal aquaculture-Nmix</t>
        </is>
      </c>
      <c r="D4062" s="5" t="inlineStr">
        <is>
          <t>MP</t>
        </is>
      </c>
      <c r="E4062" s="5" t="inlineStr">
        <is>
          <t>FP</t>
        </is>
      </c>
      <c r="F4062" s="5">
        <f>VLOOKUP(E4062,'5.a Definitions'!E:F,2,FALSE)</f>
        <v/>
      </c>
      <c r="G4062" s="5" t="inlineStr">
        <is>
          <t>HY</t>
        </is>
      </c>
      <c r="H4062" s="5" t="inlineStr">
        <is>
          <t>AC</t>
        </is>
      </c>
      <c r="I4062" s="5">
        <f>VLOOKUP(H4062,'5.a Definitions'!E:F,2,FALSE)</f>
        <v/>
      </c>
      <c r="J4062" s="465" t="inlineStr">
        <is>
          <t xml:space="preserve"> Feed to coastal aquaculture </t>
        </is>
      </c>
      <c r="K4062" s="465" t="inlineStr">
        <is>
          <t xml:space="preserve"> feed to coastal aquaculture </t>
        </is>
      </c>
      <c r="L4062" s="465" t="inlineStr">
        <is>
          <t xml:space="preserve"> reactive </t>
        </is>
      </c>
      <c r="M4062" s="465" t="inlineStr">
        <is>
          <t xml:space="preserve"> Nmix </t>
        </is>
      </c>
      <c r="N4062" s="466" t="n">
        <v>12.46406726361279</v>
      </c>
      <c r="O4062" s="467" t="n">
        <v>0.2813871796952164</v>
      </c>
      <c r="P4062" s="468" t="n">
        <v>1996</v>
      </c>
      <c r="Q4062" s="469" t="inlineStr">
        <is>
          <t>Fiskeridirektoratet</t>
        </is>
      </c>
      <c r="R4062" s="469" t="inlineStr">
        <is>
          <t>ok</t>
        </is>
      </c>
      <c r="S4062" s="469" t="inlineStr">
        <is>
          <t xml:space="preserve"> text </t>
        </is>
      </c>
      <c r="T4062" s="426" t="inlineStr">
        <is>
          <t>Norway</t>
        </is>
      </c>
      <c r="U4062" s="5" t="inlineStr">
        <is>
          <t>useful output</t>
        </is>
      </c>
      <c r="V4062" s="465" t="n">
        <v>0.04</v>
      </c>
    </row>
    <row r="4063" ht="16" customHeight="1">
      <c r="B4063" s="5" t="inlineStr">
        <is>
          <t>MP.FP-RW.RW</t>
        </is>
      </c>
      <c r="C4063" s="5" t="inlineStr">
        <is>
          <t>MP.FP-RW.RW-Food export-Nmix</t>
        </is>
      </c>
      <c r="D4063" s="5" t="inlineStr">
        <is>
          <t>MP</t>
        </is>
      </c>
      <c r="E4063" s="5" t="inlineStr">
        <is>
          <t>FP</t>
        </is>
      </c>
      <c r="F4063" s="5">
        <f>VLOOKUP(E4063,'5.a Definitions'!E:F,2,FALSE)</f>
        <v/>
      </c>
      <c r="G4063" s="5" t="inlineStr">
        <is>
          <t>RW</t>
        </is>
      </c>
      <c r="H4063" s="5" t="inlineStr">
        <is>
          <t>RW</t>
        </is>
      </c>
      <c r="I4063" s="5">
        <f>VLOOKUP(H4063,'5.a Definitions'!E:F,2,FALSE)</f>
        <v/>
      </c>
      <c r="J4063" s="465" t="inlineStr">
        <is>
          <t xml:space="preserve"> Food export </t>
        </is>
      </c>
      <c r="K4063" s="465" t="inlineStr">
        <is>
          <t xml:space="preserve"> food export </t>
        </is>
      </c>
      <c r="L4063" s="465" t="inlineStr">
        <is>
          <t xml:space="preserve"> reactive </t>
        </is>
      </c>
      <c r="M4063" s="465" t="inlineStr">
        <is>
          <t xml:space="preserve"> Nmix </t>
        </is>
      </c>
      <c r="N4063" s="466" t="n">
        <v>43.690859391</v>
      </c>
      <c r="O4063" s="467" t="n">
        <v>0.1994229811925248</v>
      </c>
      <c r="P4063" s="468" t="n">
        <v>1996</v>
      </c>
      <c r="Q4063" s="469" t="inlineStr">
        <is>
          <t>SSB tab 08801</t>
        </is>
      </c>
      <c r="R4063" s="469" t="inlineStr">
        <is>
          <t>ok</t>
        </is>
      </c>
      <c r="S4063" s="469" t="inlineStr">
        <is>
          <t xml:space="preserve"> text </t>
        </is>
      </c>
      <c r="T4063" s="426" t="inlineStr">
        <is>
          <t>Norway</t>
        </is>
      </c>
      <c r="U4063" s="5" t="inlineStr">
        <is>
          <t>useful output</t>
        </is>
      </c>
      <c r="V4063" s="465" t="n">
        <v>0.04</v>
      </c>
    </row>
    <row r="4064" ht="16" customHeight="1">
      <c r="B4064" s="475" t="inlineStr">
        <is>
          <t>MP.FP-RW.RW</t>
        </is>
      </c>
      <c r="C4064" s="475" t="inlineStr">
        <is>
          <t>MP.FP-RW.RW-Feed export-Nmix</t>
        </is>
      </c>
      <c r="D4064" s="475" t="inlineStr">
        <is>
          <t>MP</t>
        </is>
      </c>
      <c r="E4064" s="475" t="inlineStr">
        <is>
          <t>FP</t>
        </is>
      </c>
      <c r="F4064" s="5">
        <f>VLOOKUP(E4064,'5.a Definitions'!E:F,2,FALSE)</f>
        <v/>
      </c>
      <c r="G4064" s="475" t="inlineStr">
        <is>
          <t>RW</t>
        </is>
      </c>
      <c r="H4064" s="475" t="inlineStr">
        <is>
          <t>RW</t>
        </is>
      </c>
      <c r="I4064" s="5">
        <f>VLOOKUP(H4064,'5.a Definitions'!E:F,2,FALSE)</f>
        <v/>
      </c>
      <c r="J4064" s="465" t="inlineStr">
        <is>
          <t>Feed export</t>
        </is>
      </c>
      <c r="K4064" s="465" t="inlineStr">
        <is>
          <t>feed export</t>
        </is>
      </c>
      <c r="L4064" s="465" t="inlineStr">
        <is>
          <t>reactive</t>
        </is>
      </c>
      <c r="M4064" s="465" t="inlineStr">
        <is>
          <t>Nmix</t>
        </is>
      </c>
      <c r="N4064" s="466" t="n">
        <v>11.950624407</v>
      </c>
      <c r="O4064" s="467" t="n">
        <v>0.1391377139220943</v>
      </c>
      <c r="P4064" s="468" t="n">
        <v>1996</v>
      </c>
      <c r="Q4064" s="469" t="inlineStr">
        <is>
          <t>SSB tab 08801</t>
        </is>
      </c>
      <c r="R4064" s="469" t="inlineStr">
        <is>
          <t>ok</t>
        </is>
      </c>
      <c r="S4064" s="469" t="inlineStr">
        <is>
          <t>text</t>
        </is>
      </c>
      <c r="T4064" s="476" t="inlineStr">
        <is>
          <t>Norway</t>
        </is>
      </c>
      <c r="U4064" s="5" t="inlineStr">
        <is>
          <t>useful output</t>
        </is>
      </c>
      <c r="V4064" s="465">
        <f>(O3864*N3864)^2</f>
        <v/>
      </c>
    </row>
    <row r="4065" ht="16" customHeight="1">
      <c r="B4065" s="5" t="inlineStr">
        <is>
          <t>MP.OP-AG.SM</t>
        </is>
      </c>
      <c r="C4065" s="5" t="inlineStr">
        <is>
          <t>MP.OP-AG.SM-Mineral fertilizer-Nmix</t>
        </is>
      </c>
      <c r="D4065" s="5" t="inlineStr">
        <is>
          <t>MP</t>
        </is>
      </c>
      <c r="E4065" s="5" t="inlineStr">
        <is>
          <t>OP</t>
        </is>
      </c>
      <c r="F4065" s="5">
        <f>VLOOKUP(E4065,'5.a Definitions'!E:F,2,FALSE)</f>
        <v/>
      </c>
      <c r="G4065" s="5" t="inlineStr">
        <is>
          <t>AG</t>
        </is>
      </c>
      <c r="H4065" s="5" t="inlineStr">
        <is>
          <t>SM</t>
        </is>
      </c>
      <c r="I4065" s="5">
        <f>VLOOKUP(H4065,'5.a Definitions'!E:F,2,FALSE)</f>
        <v/>
      </c>
      <c r="J4065" s="465" t="inlineStr">
        <is>
          <t xml:space="preserve"> Mineral fertilizer </t>
        </is>
      </c>
      <c r="K4065" s="465" t="inlineStr">
        <is>
          <t xml:space="preserve"> mineral fertilizer to agriculture </t>
        </is>
      </c>
      <c r="L4065" s="465" t="inlineStr">
        <is>
          <t xml:space="preserve"> reactive </t>
        </is>
      </c>
      <c r="M4065" s="465" t="inlineStr">
        <is>
          <t xml:space="preserve"> Nmix </t>
        </is>
      </c>
      <c r="N4065" s="466" t="n">
        <v>104</v>
      </c>
      <c r="O4065" s="467" t="n">
        <v>0.3215258682354862</v>
      </c>
      <c r="P4065" s="468" t="n">
        <v>1996</v>
      </c>
      <c r="Q4065" s="469" t="inlineStr">
        <is>
          <t>FAOSTAT Fertilizer by nutrient (Agricultural Use - Import)</t>
        </is>
      </c>
      <c r="R4065" s="469" t="inlineStr">
        <is>
          <t>ok</t>
        </is>
      </c>
      <c r="S4065" s="469" t="inlineStr">
        <is>
          <t xml:space="preserve"> text </t>
        </is>
      </c>
      <c r="T4065" s="426" t="inlineStr">
        <is>
          <t>Norway</t>
        </is>
      </c>
      <c r="U4065" s="5" t="inlineStr">
        <is>
          <t>useful output</t>
        </is>
      </c>
      <c r="V4065" s="465" t="n">
        <v>0.04</v>
      </c>
    </row>
    <row r="4066" ht="16" customHeight="1">
      <c r="B4066" s="475" t="inlineStr">
        <is>
          <t>MP.OP-EF.IC</t>
        </is>
      </c>
      <c r="C4066" s="475" t="inlineStr">
        <is>
          <t>MP.OP-EF.IC-Industrial waste fuels-Nmix</t>
        </is>
      </c>
      <c r="D4066" s="475" t="inlineStr">
        <is>
          <t>MP</t>
        </is>
      </c>
      <c r="E4066" s="475" t="inlineStr">
        <is>
          <t>OP</t>
        </is>
      </c>
      <c r="F4066" s="5">
        <f>VLOOKUP(E4066,'5.a Definitions'!E:F,2,FALSE)</f>
        <v/>
      </c>
      <c r="G4066" s="475" t="inlineStr">
        <is>
          <t>EF</t>
        </is>
      </c>
      <c r="H4066" s="475" t="inlineStr">
        <is>
          <t>IC</t>
        </is>
      </c>
      <c r="I4066" s="5">
        <f>VLOOKUP(H4066,'5.a Definitions'!E:F,2,FALSE)</f>
        <v/>
      </c>
      <c r="J4066" s="465" t="inlineStr">
        <is>
          <t>Industrial waste fuel</t>
        </is>
      </c>
      <c r="K4066" s="465" t="inlineStr">
        <is>
          <t>industrial waste fuel</t>
        </is>
      </c>
      <c r="L4066" s="465" t="inlineStr">
        <is>
          <t>reactive</t>
        </is>
      </c>
      <c r="M4066" s="465" t="inlineStr">
        <is>
          <t>Nmix</t>
        </is>
      </c>
      <c r="N4066" s="466" t="n">
        <v>4.162031464450622</v>
      </c>
      <c r="O4066" s="467" t="n">
        <v>0.5217415704268999</v>
      </c>
      <c r="P4066" s="468" t="n">
        <v>1996</v>
      </c>
      <c r="Q4066" s="469" t="inlineStr">
        <is>
          <t>SSB</t>
        </is>
      </c>
      <c r="R4066" s="469" t="inlineStr">
        <is>
          <t>ok</t>
        </is>
      </c>
      <c r="S4066" s="469" t="inlineStr">
        <is>
          <t>text</t>
        </is>
      </c>
      <c r="T4066" s="476" t="inlineStr">
        <is>
          <t>Norway</t>
        </is>
      </c>
      <c r="U4066" s="5" t="inlineStr">
        <is>
          <t>useful output</t>
        </is>
      </c>
      <c r="V4066" s="465">
        <f>(O3894*N3894)^2</f>
        <v/>
      </c>
    </row>
    <row r="4067">
      <c r="B4067" s="5" t="inlineStr">
        <is>
          <t>MP.OP-PR.SO</t>
        </is>
      </c>
      <c r="C4067" s="5" t="inlineStr">
        <is>
          <t>MP.OP-PR.SO-Other industry waste-Nmix</t>
        </is>
      </c>
      <c r="D4067" s="5" t="inlineStr">
        <is>
          <t>MP</t>
        </is>
      </c>
      <c r="E4067" s="5" t="inlineStr">
        <is>
          <t>OP</t>
        </is>
      </c>
      <c r="F4067" s="5">
        <f>VLOOKUP(E4067,'5.a Definitions'!E:F,2,FALSE)</f>
        <v/>
      </c>
      <c r="G4067" s="5" t="inlineStr">
        <is>
          <t>PR</t>
        </is>
      </c>
      <c r="H4067" s="5" t="inlineStr">
        <is>
          <t>SO</t>
        </is>
      </c>
      <c r="I4067" s="5">
        <f>VLOOKUP(H4067,'5.a Definitions'!E:F,2,FALSE)</f>
        <v/>
      </c>
      <c r="J4067" s="465" t="inlineStr">
        <is>
          <t xml:space="preserve"> Other industry waste </t>
        </is>
      </c>
      <c r="K4067" s="465" t="inlineStr">
        <is>
          <t xml:space="preserve"> other industry waste </t>
        </is>
      </c>
      <c r="L4067" s="465" t="inlineStr">
        <is>
          <t xml:space="preserve"> reactive </t>
        </is>
      </c>
      <c r="M4067" s="465" t="inlineStr">
        <is>
          <t xml:space="preserve"> Nmix </t>
        </is>
      </c>
      <c r="N4067" s="466" t="n">
        <v>6.350499999999999</v>
      </c>
      <c r="O4067" s="467" t="n">
        <v>0.5095427774534101</v>
      </c>
      <c r="P4067" s="468" t="n">
        <v>1996</v>
      </c>
      <c r="Q4067" s="469" t="inlineStr">
        <is>
          <t>SSB</t>
        </is>
      </c>
      <c r="R4067" s="469" t="inlineStr">
        <is>
          <t>ok</t>
        </is>
      </c>
      <c r="S4067" s="469" t="inlineStr">
        <is>
          <t xml:space="preserve"> text </t>
        </is>
      </c>
      <c r="T4067" s="426" t="inlineStr">
        <is>
          <t>Norway</t>
        </is>
      </c>
      <c r="U4067" s="465" t="inlineStr">
        <is>
          <t xml:space="preserve"> N wasted </t>
        </is>
      </c>
      <c r="V4067" s="465" t="n">
        <v>0.04</v>
      </c>
    </row>
    <row r="4068">
      <c r="B4068" s="5" t="inlineStr">
        <is>
          <t>MP.OP-PR.WW</t>
        </is>
      </c>
      <c r="C4068" s="5" t="inlineStr">
        <is>
          <t>MP.OP-PR.WW-Other industry wastewater-Nmix</t>
        </is>
      </c>
      <c r="D4068" s="5" t="inlineStr">
        <is>
          <t>MP</t>
        </is>
      </c>
      <c r="E4068" s="5" t="inlineStr">
        <is>
          <t>OP</t>
        </is>
      </c>
      <c r="F4068" s="5">
        <f>VLOOKUP(E4068,'5.a Definitions'!E:F,2,FALSE)</f>
        <v/>
      </c>
      <c r="G4068" s="5" t="inlineStr">
        <is>
          <t>PR</t>
        </is>
      </c>
      <c r="H4068" s="5" t="inlineStr">
        <is>
          <t>WW</t>
        </is>
      </c>
      <c r="I4068" s="5">
        <f>VLOOKUP(H4068,'5.a Definitions'!E:F,2,FALSE)</f>
        <v/>
      </c>
      <c r="J4068" s="465" t="inlineStr">
        <is>
          <t xml:space="preserve"> Other industry wastewater </t>
        </is>
      </c>
      <c r="K4068" s="465" t="inlineStr">
        <is>
          <t xml:space="preserve"> other industry wastewater </t>
        </is>
      </c>
      <c r="L4068" s="465" t="inlineStr">
        <is>
          <t xml:space="preserve"> reactive </t>
        </is>
      </c>
      <c r="M4068" s="465" t="inlineStr">
        <is>
          <t xml:space="preserve"> Nmix </t>
        </is>
      </c>
      <c r="N4068" s="466" t="n">
        <v>0.043872</v>
      </c>
      <c r="O4068" s="467" t="n">
        <v>0.2106106405053119</v>
      </c>
      <c r="P4068" s="468" t="n">
        <v>1996</v>
      </c>
      <c r="Q4068" s="469" t="inlineStr">
        <is>
          <t>Miljødirektoratet</t>
        </is>
      </c>
      <c r="R4068" s="469" t="inlineStr">
        <is>
          <t>ok</t>
        </is>
      </c>
      <c r="S4068" s="469" t="inlineStr">
        <is>
          <t xml:space="preserve"> text </t>
        </is>
      </c>
      <c r="T4068" s="426" t="inlineStr">
        <is>
          <t>Norway</t>
        </is>
      </c>
      <c r="U4068" s="465" t="inlineStr">
        <is>
          <t xml:space="preserve"> N wasted </t>
        </is>
      </c>
      <c r="V4068" s="465" t="n">
        <v>0.04</v>
      </c>
    </row>
    <row r="4069">
      <c r="B4069" s="5" t="inlineStr">
        <is>
          <t>MP.OP-HS.HS</t>
        </is>
      </c>
      <c r="C4069" s="5" t="inlineStr">
        <is>
          <t>MP.OP-HS.HS-Mineral fertilizer-Nmix</t>
        </is>
      </c>
      <c r="D4069" s="5" t="inlineStr">
        <is>
          <t>MP</t>
        </is>
      </c>
      <c r="E4069" s="5" t="inlineStr">
        <is>
          <t>OP</t>
        </is>
      </c>
      <c r="F4069" s="5">
        <f>VLOOKUP(E4069,'5.a Definitions'!E:F,2,FALSE)</f>
        <v/>
      </c>
      <c r="G4069" s="5" t="inlineStr">
        <is>
          <t>HS</t>
        </is>
      </c>
      <c r="H4069" s="5" t="inlineStr">
        <is>
          <t>HS</t>
        </is>
      </c>
      <c r="I4069" s="5">
        <f>VLOOKUP(H4069,'5.a Definitions'!E:F,2,FALSE)</f>
        <v/>
      </c>
      <c r="J4069" s="465" t="inlineStr">
        <is>
          <t xml:space="preserve"> Mineral fertilizer </t>
        </is>
      </c>
      <c r="K4069" s="465" t="inlineStr">
        <is>
          <t xml:space="preserve"> mineral fertilizer to settlements </t>
        </is>
      </c>
      <c r="L4069" s="465" t="inlineStr">
        <is>
          <t xml:space="preserve"> reactive </t>
        </is>
      </c>
      <c r="M4069" s="465" t="inlineStr">
        <is>
          <t xml:space="preserve"> Nmix </t>
        </is>
      </c>
      <c r="N4069" s="466" t="n">
        <v>2.285714285714286</v>
      </c>
      <c r="O4069" s="467" t="n">
        <v>0.576501852739607</v>
      </c>
      <c r="P4069" s="468" t="n">
        <v>1996</v>
      </c>
      <c r="Q4069" s="469" t="inlineStr">
        <is>
          <t>FAOSTAT Fertilizer by nutrient</t>
        </is>
      </c>
      <c r="R4069" s="469" t="inlineStr">
        <is>
          <t>ok</t>
        </is>
      </c>
      <c r="S4069" s="469" t="inlineStr">
        <is>
          <t xml:space="preserve"> text </t>
        </is>
      </c>
      <c r="T4069" s="426" t="inlineStr">
        <is>
          <t>Norway</t>
        </is>
      </c>
      <c r="U4069" s="5" t="inlineStr">
        <is>
          <t>useful output</t>
        </is>
      </c>
      <c r="V4069" s="465" t="n">
        <v>0.04</v>
      </c>
    </row>
    <row r="4070">
      <c r="B4070" s="5" t="inlineStr">
        <is>
          <t>MP.OP-HS.HS</t>
        </is>
      </c>
      <c r="C4070" s="5" t="inlineStr">
        <is>
          <t>MP.OP-HS.HS-Consumer goods-Nmix</t>
        </is>
      </c>
      <c r="D4070" s="5" t="inlineStr">
        <is>
          <t>MP</t>
        </is>
      </c>
      <c r="E4070" s="5" t="inlineStr">
        <is>
          <t>OP</t>
        </is>
      </c>
      <c r="F4070" s="5">
        <f>VLOOKUP(E4070,'5.a Definitions'!E:F,2,FALSE)</f>
        <v/>
      </c>
      <c r="G4070" s="5" t="inlineStr">
        <is>
          <t>HS</t>
        </is>
      </c>
      <c r="H4070" s="5" t="inlineStr">
        <is>
          <t>HS</t>
        </is>
      </c>
      <c r="I4070" s="5">
        <f>VLOOKUP(H4070,'5.a Definitions'!E:F,2,FALSE)</f>
        <v/>
      </c>
      <c r="J4070" s="465" t="inlineStr">
        <is>
          <t xml:space="preserve"> Consumer goods </t>
        </is>
      </c>
      <c r="K4070" s="465" t="inlineStr">
        <is>
          <t xml:space="preserve"> consumer goods </t>
        </is>
      </c>
      <c r="L4070" s="465" t="inlineStr">
        <is>
          <t xml:space="preserve"> reactive </t>
        </is>
      </c>
      <c r="M4070" s="465" t="inlineStr">
        <is>
          <t xml:space="preserve"> Nmix </t>
        </is>
      </c>
      <c r="N4070" s="466" t="n">
        <v>10.71170221109767</v>
      </c>
      <c r="O4070" s="467" t="n">
        <v>0.432392440205648</v>
      </c>
      <c r="P4070" s="468" t="n">
        <v>1996</v>
      </c>
      <c r="Q4070" s="469" t="inlineStr">
        <is>
          <t>Massebalanse (Inflows - Outflows)</t>
        </is>
      </c>
      <c r="R4070" s="469" t="inlineStr">
        <is>
          <t>ok</t>
        </is>
      </c>
      <c r="S4070" s="469" t="inlineStr">
        <is>
          <t xml:space="preserve"> text </t>
        </is>
      </c>
      <c r="T4070" s="426" t="inlineStr">
        <is>
          <t>Norway</t>
        </is>
      </c>
      <c r="U4070" s="5" t="inlineStr">
        <is>
          <t>useful output</t>
        </is>
      </c>
      <c r="V4070" s="465" t="n">
        <v>0.04</v>
      </c>
    </row>
    <row r="4071">
      <c r="B4071" s="5" t="inlineStr">
        <is>
          <t>MP.OP-AT.AT</t>
        </is>
      </c>
      <c r="C4071" s="5" t="inlineStr">
        <is>
          <t>MP.OP-AT.AT-Emissions-NH3</t>
        </is>
      </c>
      <c r="D4071" s="5" t="inlineStr">
        <is>
          <t>MP</t>
        </is>
      </c>
      <c r="E4071" s="5" t="inlineStr">
        <is>
          <t>OP</t>
        </is>
      </c>
      <c r="F4071" s="5">
        <f>VLOOKUP(E4071,'5.a Definitions'!E:F,2,FALSE)</f>
        <v/>
      </c>
      <c r="G4071" s="5" t="inlineStr">
        <is>
          <t>AT</t>
        </is>
      </c>
      <c r="H4071" s="5" t="inlineStr">
        <is>
          <t>AT</t>
        </is>
      </c>
      <c r="I4071" s="5">
        <f>VLOOKUP(H4071,'5.a Definitions'!E:F,2,FALSE)</f>
        <v/>
      </c>
      <c r="J4071" s="465" t="inlineStr">
        <is>
          <t xml:space="preserve"> Emissions </t>
        </is>
      </c>
      <c r="K4071" s="465" t="inlineStr">
        <is>
          <t xml:space="preserve"> process emissions </t>
        </is>
      </c>
      <c r="L4071" s="465" t="inlineStr">
        <is>
          <t xml:space="preserve"> reactive </t>
        </is>
      </c>
      <c r="M4071" s="465" t="inlineStr">
        <is>
          <t xml:space="preserve"> NH3 </t>
        </is>
      </c>
      <c r="N4071" s="466" t="n">
        <v>0.379217920725</v>
      </c>
      <c r="O4071" s="467" t="n">
        <v>0.2585164907989679</v>
      </c>
      <c r="P4071" s="468" t="n">
        <v>1996</v>
      </c>
      <c r="Q4071" s="469" t="inlineStr">
        <is>
          <t>CRLTAP Inventory Submissions</t>
        </is>
      </c>
      <c r="R4071" s="469" t="inlineStr">
        <is>
          <t>ok</t>
        </is>
      </c>
      <c r="S4071" s="469" t="inlineStr">
        <is>
          <t xml:space="preserve"> text </t>
        </is>
      </c>
      <c r="T4071" s="426" t="inlineStr">
        <is>
          <t>Norway</t>
        </is>
      </c>
      <c r="U4071" s="465" t="inlineStr">
        <is>
          <t xml:space="preserve"> N wasted </t>
        </is>
      </c>
      <c r="V4071" s="465" t="n">
        <v>0.04</v>
      </c>
    </row>
    <row r="4072">
      <c r="B4072" s="5" t="inlineStr">
        <is>
          <t>MP.OP-AT.AT</t>
        </is>
      </c>
      <c r="C4072" s="5" t="inlineStr">
        <is>
          <t>MP.OP-AT.AT-Emissions-NOx</t>
        </is>
      </c>
      <c r="D4072" s="5" t="inlineStr">
        <is>
          <t>MP</t>
        </is>
      </c>
      <c r="E4072" s="5" t="inlineStr">
        <is>
          <t>OP</t>
        </is>
      </c>
      <c r="F4072" s="5">
        <f>VLOOKUP(E4072,'5.a Definitions'!E:F,2,FALSE)</f>
        <v/>
      </c>
      <c r="G4072" s="5" t="inlineStr">
        <is>
          <t>AT</t>
        </is>
      </c>
      <c r="H4072" s="5" t="inlineStr">
        <is>
          <t>AT</t>
        </is>
      </c>
      <c r="I4072" s="5">
        <f>VLOOKUP(H4072,'5.a Definitions'!E:F,2,FALSE)</f>
        <v/>
      </c>
      <c r="J4072" s="465" t="inlineStr">
        <is>
          <t xml:space="preserve"> Emissions </t>
        </is>
      </c>
      <c r="K4072" s="465" t="inlineStr">
        <is>
          <t xml:space="preserve"> process emissions </t>
        </is>
      </c>
      <c r="L4072" s="465" t="inlineStr">
        <is>
          <t xml:space="preserve"> reactive </t>
        </is>
      </c>
      <c r="M4072" s="465" t="inlineStr">
        <is>
          <t xml:space="preserve"> NOx </t>
        </is>
      </c>
      <c r="N4072" s="466" t="n">
        <v>3.97355540797748</v>
      </c>
      <c r="O4072" s="467" t="n">
        <v>0.1659126727337986</v>
      </c>
      <c r="P4072" s="468" t="n">
        <v>1996</v>
      </c>
      <c r="Q4072" s="469" t="inlineStr">
        <is>
          <t>CRLTAP Inventory Submissions</t>
        </is>
      </c>
      <c r="R4072" s="469" t="inlineStr">
        <is>
          <t>ok</t>
        </is>
      </c>
      <c r="S4072" s="469" t="inlineStr">
        <is>
          <t xml:space="preserve"> text </t>
        </is>
      </c>
      <c r="T4072" s="426" t="inlineStr">
        <is>
          <t>Norway</t>
        </is>
      </c>
      <c r="U4072" s="465" t="inlineStr">
        <is>
          <t xml:space="preserve"> N wasted </t>
        </is>
      </c>
      <c r="V4072" s="465" t="n">
        <v>0.04</v>
      </c>
    </row>
    <row r="4073" ht="16" customHeight="1">
      <c r="B4073" s="5" t="inlineStr">
        <is>
          <t>MP.OP-AT.AT</t>
        </is>
      </c>
      <c r="C4073" s="5" t="inlineStr">
        <is>
          <t>MP.OP-AT.AT-Emissions-N2O</t>
        </is>
      </c>
      <c r="D4073" s="5" t="inlineStr">
        <is>
          <t>MP</t>
        </is>
      </c>
      <c r="E4073" s="5" t="inlineStr">
        <is>
          <t>OP</t>
        </is>
      </c>
      <c r="F4073" s="5">
        <f>VLOOKUP(E4073,'5.a Definitions'!E:F,2,FALSE)</f>
        <v/>
      </c>
      <c r="G4073" s="5" t="inlineStr">
        <is>
          <t>AT</t>
        </is>
      </c>
      <c r="H4073" s="5" t="inlineStr">
        <is>
          <t>AT</t>
        </is>
      </c>
      <c r="I4073" s="5">
        <f>VLOOKUP(H4073,'5.a Definitions'!E:F,2,FALSE)</f>
        <v/>
      </c>
      <c r="J4073" s="465" t="inlineStr">
        <is>
          <t xml:space="preserve"> Emissions </t>
        </is>
      </c>
      <c r="K4073" s="465" t="inlineStr">
        <is>
          <t xml:space="preserve"> process emissions </t>
        </is>
      </c>
      <c r="L4073" s="465" t="inlineStr">
        <is>
          <t xml:space="preserve"> reactive </t>
        </is>
      </c>
      <c r="M4073" s="465" t="inlineStr">
        <is>
          <t xml:space="preserve"> N2O </t>
        </is>
      </c>
      <c r="N4073" s="466" t="n">
        <v>3.568283755745117</v>
      </c>
      <c r="O4073" s="467" t="n">
        <v>0.06511359277630065</v>
      </c>
      <c r="P4073" s="468" t="n">
        <v>1996</v>
      </c>
      <c r="Q4073" s="469" t="inlineStr">
        <is>
          <t>UNFCCC CRT</t>
        </is>
      </c>
      <c r="R4073" s="469" t="inlineStr">
        <is>
          <t>ok</t>
        </is>
      </c>
      <c r="S4073" s="469" t="inlineStr">
        <is>
          <t xml:space="preserve"> text </t>
        </is>
      </c>
      <c r="T4073" s="426" t="inlineStr">
        <is>
          <t>Norway</t>
        </is>
      </c>
      <c r="U4073" s="465" t="inlineStr">
        <is>
          <t xml:space="preserve"> N wasted </t>
        </is>
      </c>
      <c r="V4073" s="465" t="n">
        <v>0.04</v>
      </c>
    </row>
    <row r="4074" ht="16" customHeight="1">
      <c r="B4074" s="5" t="inlineStr">
        <is>
          <t>MP.OP-HY.SW</t>
        </is>
      </c>
      <c r="C4074" s="5" t="inlineStr">
        <is>
          <t>MP.OP-HY.SW-Untreated wastewater-Nmix</t>
        </is>
      </c>
      <c r="D4074" s="5" t="inlineStr">
        <is>
          <t>MP</t>
        </is>
      </c>
      <c r="E4074" s="5" t="inlineStr">
        <is>
          <t>OP</t>
        </is>
      </c>
      <c r="F4074" s="5">
        <f>VLOOKUP(E4074,'5.a Definitions'!E:F,2,FALSE)</f>
        <v/>
      </c>
      <c r="G4074" s="5" t="inlineStr">
        <is>
          <t>HY</t>
        </is>
      </c>
      <c r="H4074" s="5" t="inlineStr">
        <is>
          <t>SW</t>
        </is>
      </c>
      <c r="I4074" s="5">
        <f>VLOOKUP(H4074,'5.a Definitions'!E:F,2,FALSE)</f>
        <v/>
      </c>
      <c r="J4074" s="465" t="inlineStr">
        <is>
          <t xml:space="preserve"> Untreated wastewater </t>
        </is>
      </c>
      <c r="K4074" s="465" t="inlineStr">
        <is>
          <t xml:space="preserve"> other industry untreated wastewater </t>
        </is>
      </c>
      <c r="L4074" s="465" t="inlineStr">
        <is>
          <t xml:space="preserve"> reactive </t>
        </is>
      </c>
      <c r="M4074" s="465" t="inlineStr">
        <is>
          <t xml:space="preserve"> Nmix </t>
        </is>
      </c>
      <c r="N4074" s="466" t="n">
        <v>3.1882346</v>
      </c>
      <c r="O4074" s="467" t="n">
        <v>0.1292253108441513</v>
      </c>
      <c r="P4074" s="468" t="n">
        <v>1996</v>
      </c>
      <c r="Q4074" s="469" t="inlineStr">
        <is>
          <t>Miljødirektoratet</t>
        </is>
      </c>
      <c r="R4074" s="469" t="inlineStr">
        <is>
          <t>ok</t>
        </is>
      </c>
      <c r="S4074" s="469" t="inlineStr">
        <is>
          <t xml:space="preserve"> text </t>
        </is>
      </c>
      <c r="T4074" s="426" t="inlineStr">
        <is>
          <t>Norway</t>
        </is>
      </c>
      <c r="U4074" s="465" t="inlineStr">
        <is>
          <t xml:space="preserve"> N wasted </t>
        </is>
      </c>
      <c r="V4074" s="465" t="n">
        <v>0.04</v>
      </c>
    </row>
    <row r="4075">
      <c r="B4075" s="5" t="inlineStr">
        <is>
          <t>MP.OP-FS.FO</t>
        </is>
      </c>
      <c r="C4075" s="5" t="inlineStr">
        <is>
          <t>MP.OP-FS.FO-Mineral fertilizer-Nmix</t>
        </is>
      </c>
      <c r="D4075" s="5" t="inlineStr">
        <is>
          <t>MP</t>
        </is>
      </c>
      <c r="E4075" s="5" t="inlineStr">
        <is>
          <t>OP</t>
        </is>
      </c>
      <c r="F4075" s="5">
        <f>VLOOKUP(E4075,'5.a Definitions'!E:F,2,FALSE)</f>
        <v/>
      </c>
      <c r="G4075" s="5" t="inlineStr">
        <is>
          <t>FS</t>
        </is>
      </c>
      <c r="H4075" s="5" t="inlineStr">
        <is>
          <t>FO</t>
        </is>
      </c>
      <c r="I4075" s="5">
        <f>VLOOKUP(H4075,'5.a Definitions'!E:F,2,FALSE)</f>
        <v/>
      </c>
      <c r="J4075" s="5" t="inlineStr">
        <is>
          <t>Mineral fertilizer</t>
        </is>
      </c>
      <c r="K4075" s="5" t="inlineStr">
        <is>
          <t>mineral fertilizer to forests</t>
        </is>
      </c>
      <c r="L4075" s="5" t="inlineStr">
        <is>
          <t>reactive</t>
        </is>
      </c>
      <c r="M4075" s="5" t="inlineStr">
        <is>
          <t>Nmix</t>
        </is>
      </c>
      <c r="N4075" s="422" t="n">
        <v>0.4455000000000001</v>
      </c>
      <c r="O4075" s="423" t="n">
        <v>0.5605089990998942</v>
      </c>
      <c r="P4075" s="468" t="n">
        <v>1996</v>
      </c>
      <c r="Q4075" s="425" t="inlineStr">
        <is>
          <t>Skoggjødsling før 1995</t>
        </is>
      </c>
      <c r="R4075" s="425" t="inlineStr">
        <is>
          <t>ok</t>
        </is>
      </c>
      <c r="S4075" s="425" t="inlineStr">
        <is>
          <t>text</t>
        </is>
      </c>
      <c r="T4075" s="426" t="inlineStr">
        <is>
          <t>Norway</t>
        </is>
      </c>
      <c r="U4075" s="5" t="inlineStr">
        <is>
          <t>useful output</t>
        </is>
      </c>
      <c r="V4075" s="5">
        <f>(O3624*N3624)^2</f>
        <v/>
      </c>
    </row>
    <row r="4076" ht="16" customHeight="1">
      <c r="B4076" s="5" t="inlineStr">
        <is>
          <t>MP.OP-RW.RW</t>
        </is>
      </c>
      <c r="C4076" s="5" t="inlineStr">
        <is>
          <t>MP.OP-RW.RW-Mineral fertilizer export-Nmix</t>
        </is>
      </c>
      <c r="D4076" s="5" t="inlineStr">
        <is>
          <t>MP</t>
        </is>
      </c>
      <c r="E4076" s="5" t="inlineStr">
        <is>
          <t>OP</t>
        </is>
      </c>
      <c r="F4076" s="5">
        <f>VLOOKUP(E4076,'5.a Definitions'!E:F,2,FALSE)</f>
        <v/>
      </c>
      <c r="G4076" s="5" t="inlineStr">
        <is>
          <t>RW</t>
        </is>
      </c>
      <c r="H4076" s="5" t="inlineStr">
        <is>
          <t>RW</t>
        </is>
      </c>
      <c r="I4076" s="5">
        <f>VLOOKUP(H4076,'5.a Definitions'!E:F,2,FALSE)</f>
        <v/>
      </c>
      <c r="J4076" s="465" t="inlineStr">
        <is>
          <t xml:space="preserve"> Mineral fertilizer export </t>
        </is>
      </c>
      <c r="K4076" s="465" t="inlineStr">
        <is>
          <t xml:space="preserve"> mineral fertilizer export </t>
        </is>
      </c>
      <c r="L4076" s="465" t="inlineStr">
        <is>
          <t xml:space="preserve"> reactive </t>
        </is>
      </c>
      <c r="M4076" s="465" t="inlineStr">
        <is>
          <t xml:space="preserve"> Nmix </t>
        </is>
      </c>
      <c r="N4076" s="466" t="n">
        <v>490</v>
      </c>
      <c r="O4076" s="467" t="n">
        <v>0.2949457776486215</v>
      </c>
      <c r="P4076" s="468" t="n">
        <v>1996</v>
      </c>
      <c r="Q4076" s="469" t="inlineStr">
        <is>
          <t>FAOSTAT Fertilizer by Nutrient</t>
        </is>
      </c>
      <c r="R4076" s="469" t="inlineStr">
        <is>
          <t>ok</t>
        </is>
      </c>
      <c r="S4076" s="469" t="inlineStr">
        <is>
          <t xml:space="preserve"> text </t>
        </is>
      </c>
      <c r="T4076" s="426" t="inlineStr">
        <is>
          <t>Norway</t>
        </is>
      </c>
      <c r="U4076" s="5" t="inlineStr">
        <is>
          <t>useful output</t>
        </is>
      </c>
      <c r="V4076" s="465" t="n">
        <v>0.04</v>
      </c>
    </row>
    <row r="4077" ht="16" customHeight="1" thickBot="1">
      <c r="B4077" s="6" t="inlineStr">
        <is>
          <t>MP.OP-RW.RW</t>
        </is>
      </c>
      <c r="C4077" s="6" t="inlineStr">
        <is>
          <t>MP.OP-RW.RW-Other goods export-Nmix</t>
        </is>
      </c>
      <c r="D4077" s="6" t="inlineStr">
        <is>
          <t>MP</t>
        </is>
      </c>
      <c r="E4077" s="6" t="inlineStr">
        <is>
          <t>OP</t>
        </is>
      </c>
      <c r="F4077" s="5">
        <f>VLOOKUP(E4077,'5.a Definitions'!E:F,2,FALSE)</f>
        <v/>
      </c>
      <c r="G4077" s="6" t="inlineStr">
        <is>
          <t>RW</t>
        </is>
      </c>
      <c r="H4077" s="6" t="inlineStr">
        <is>
          <t>RW</t>
        </is>
      </c>
      <c r="I4077" s="5">
        <f>VLOOKUP(H4077,'5.a Definitions'!E:F,2,FALSE)</f>
        <v/>
      </c>
      <c r="J4077" s="470" t="inlineStr">
        <is>
          <t xml:space="preserve"> Other goods export </t>
        </is>
      </c>
      <c r="K4077" s="470" t="inlineStr">
        <is>
          <t xml:space="preserve"> other goods export </t>
        </is>
      </c>
      <c r="L4077" s="470" t="inlineStr">
        <is>
          <t xml:space="preserve"> reactive </t>
        </is>
      </c>
      <c r="M4077" s="470" t="inlineStr">
        <is>
          <t xml:space="preserve"> Nmix </t>
        </is>
      </c>
      <c r="N4077" s="466" t="n">
        <v>7.7938267696</v>
      </c>
      <c r="O4077" s="471" t="n">
        <v>0.1135691636818536</v>
      </c>
      <c r="P4077" s="468" t="n">
        <v>1996</v>
      </c>
      <c r="Q4077" s="472" t="inlineStr">
        <is>
          <t>SSB tab 08801</t>
        </is>
      </c>
      <c r="R4077" s="469" t="inlineStr">
        <is>
          <t>ok</t>
        </is>
      </c>
      <c r="S4077" s="472" t="inlineStr">
        <is>
          <t xml:space="preserve"> text </t>
        </is>
      </c>
      <c r="T4077" s="426" t="inlineStr">
        <is>
          <t>Norway</t>
        </is>
      </c>
      <c r="U4077" s="5" t="inlineStr">
        <is>
          <t>useful output</t>
        </is>
      </c>
      <c r="V4077" s="470" t="n">
        <v>0.04</v>
      </c>
    </row>
    <row r="4078" ht="16" customHeight="1">
      <c r="A4078" s="488" t="inlineStr">
        <is>
          <t xml:space="preserve"> Agriculture </t>
        </is>
      </c>
      <c r="B4078" s="5" t="inlineStr">
        <is>
          <t>AG.SM-MP.FP</t>
        </is>
      </c>
      <c r="C4078" s="5" t="inlineStr">
        <is>
          <t>AG.SM-MP.FP-Food crop products-Nmix</t>
        </is>
      </c>
      <c r="D4078" s="5" t="inlineStr">
        <is>
          <t>AG</t>
        </is>
      </c>
      <c r="E4078" s="5" t="inlineStr">
        <is>
          <t>SM</t>
        </is>
      </c>
      <c r="F4078" s="5">
        <f>VLOOKUP(E4078,'5.a Definitions'!E:F,2,FALSE)</f>
        <v/>
      </c>
      <c r="G4078" s="5" t="inlineStr">
        <is>
          <t>MP</t>
        </is>
      </c>
      <c r="H4078" s="5" t="inlineStr">
        <is>
          <t>FP</t>
        </is>
      </c>
      <c r="I4078" s="5">
        <f>VLOOKUP(H4078,'5.a Definitions'!E:F,2,FALSE)</f>
        <v/>
      </c>
      <c r="J4078" s="465" t="inlineStr">
        <is>
          <t xml:space="preserve"> Food crop products </t>
        </is>
      </c>
      <c r="K4078" s="465" t="inlineStr">
        <is>
          <t xml:space="preserve"> food crop products </t>
        </is>
      </c>
      <c r="L4078" s="465" t="inlineStr">
        <is>
          <t xml:space="preserve"> reactive </t>
        </is>
      </c>
      <c r="M4078" s="465" t="inlineStr">
        <is>
          <t xml:space="preserve"> Nmix </t>
        </is>
      </c>
      <c r="N4078" s="466" t="n">
        <v>27.574</v>
      </c>
      <c r="O4078" s="467" t="n">
        <v>0.4149602262584166</v>
      </c>
      <c r="P4078" s="468" t="n">
        <v>1996</v>
      </c>
      <c r="Q4078" s="469" t="inlineStr">
        <is>
          <t>Eurostat Gross nutrient balance</t>
        </is>
      </c>
      <c r="R4078" s="469" t="inlineStr">
        <is>
          <t>ok</t>
        </is>
      </c>
      <c r="S4078" s="469" t="inlineStr">
        <is>
          <t xml:space="preserve"> text </t>
        </is>
      </c>
      <c r="T4078" s="426" t="inlineStr">
        <is>
          <t>Norway</t>
        </is>
      </c>
      <c r="U4078" s="5" t="inlineStr">
        <is>
          <t>useful output</t>
        </is>
      </c>
      <c r="V4078" s="465" t="n">
        <v>0.04</v>
      </c>
    </row>
    <row r="4079" ht="16" customHeight="1">
      <c r="B4079" s="5" t="inlineStr">
        <is>
          <t>AG.SM-MP.OP</t>
        </is>
      </c>
      <c r="C4079" s="5" t="inlineStr">
        <is>
          <t>AG.SM-MP.OP-Crop products for industrial use-Nmix</t>
        </is>
      </c>
      <c r="D4079" s="5" t="inlineStr">
        <is>
          <t>AG</t>
        </is>
      </c>
      <c r="E4079" s="5" t="inlineStr">
        <is>
          <t>SM</t>
        </is>
      </c>
      <c r="F4079" s="5">
        <f>VLOOKUP(E4079,'5.a Definitions'!E:F,2,FALSE)</f>
        <v/>
      </c>
      <c r="G4079" s="5" t="inlineStr">
        <is>
          <t>MP</t>
        </is>
      </c>
      <c r="H4079" s="5" t="inlineStr">
        <is>
          <t>OP</t>
        </is>
      </c>
      <c r="I4079" s="5">
        <f>VLOOKUP(H4079,'5.a Definitions'!E:F,2,FALSE)</f>
        <v/>
      </c>
      <c r="J4079" s="465" t="inlineStr">
        <is>
          <t xml:space="preserve"> Crop products for industrial use </t>
        </is>
      </c>
      <c r="K4079" s="465" t="inlineStr">
        <is>
          <t xml:space="preserve"> crop products for industrial use </t>
        </is>
      </c>
      <c r="L4079" s="465" t="inlineStr">
        <is>
          <t xml:space="preserve"> reactive </t>
        </is>
      </c>
      <c r="M4079" s="465" t="inlineStr">
        <is>
          <t xml:space="preserve"> Nmix </t>
        </is>
      </c>
      <c r="N4079" s="466" t="n">
        <v>0.42</v>
      </c>
      <c r="O4079" s="467" t="n">
        <v>0.4149602262584166</v>
      </c>
      <c r="P4079" s="468" t="n">
        <v>1996</v>
      </c>
      <c r="Q4079" s="469" t="inlineStr">
        <is>
          <t>Eurostat Gross nutrient balance, Nutrient removal by harvest of industrial crops</t>
        </is>
      </c>
      <c r="R4079" s="469" t="inlineStr">
        <is>
          <t>ok</t>
        </is>
      </c>
      <c r="S4079" s="469" t="inlineStr">
        <is>
          <t xml:space="preserve"> text </t>
        </is>
      </c>
      <c r="T4079" s="426" t="inlineStr">
        <is>
          <t>Norway</t>
        </is>
      </c>
      <c r="U4079" s="5" t="inlineStr">
        <is>
          <t>useful output</t>
        </is>
      </c>
      <c r="V4079" s="465" t="n">
        <v>0.04</v>
      </c>
    </row>
    <row r="4080" ht="16" customHeight="1">
      <c r="B4080" s="5" t="inlineStr">
        <is>
          <t>AG.SM-AG.MM</t>
        </is>
      </c>
      <c r="C4080" s="5" t="inlineStr">
        <is>
          <t>AG.SM-AG.MM-Fodder crops-Nmix</t>
        </is>
      </c>
      <c r="D4080" s="5" t="inlineStr">
        <is>
          <t>AG</t>
        </is>
      </c>
      <c r="E4080" s="5" t="inlineStr">
        <is>
          <t>SM</t>
        </is>
      </c>
      <c r="F4080" s="5">
        <f>VLOOKUP(E4080,'5.a Definitions'!E:F,2,FALSE)</f>
        <v/>
      </c>
      <c r="G4080" s="5" t="inlineStr">
        <is>
          <t>AG</t>
        </is>
      </c>
      <c r="H4080" s="5" t="inlineStr">
        <is>
          <t>MM</t>
        </is>
      </c>
      <c r="I4080" s="5">
        <f>VLOOKUP(H4080,'5.a Definitions'!E:F,2,FALSE)</f>
        <v/>
      </c>
      <c r="J4080" s="465" t="inlineStr">
        <is>
          <t xml:space="preserve"> Fodder crops </t>
        </is>
      </c>
      <c r="K4080" s="465" t="inlineStr">
        <is>
          <t xml:space="preserve"> fodder crops </t>
        </is>
      </c>
      <c r="L4080" s="465" t="inlineStr">
        <is>
          <t xml:space="preserve"> reactive </t>
        </is>
      </c>
      <c r="M4080" s="465" t="inlineStr">
        <is>
          <t xml:space="preserve"> Nmix </t>
        </is>
      </c>
      <c r="N4080" s="466" t="n">
        <v>68.33096</v>
      </c>
      <c r="O4080" s="467" t="n">
        <v>0.3093061460829126</v>
      </c>
      <c r="P4080" s="468" t="n">
        <v>1996</v>
      </c>
      <c r="Q4080" s="469" t="inlineStr">
        <is>
          <t>SSB Jordbruksstatistikk + BFJ Totalkalkylen, Eng-beite</t>
        </is>
      </c>
      <c r="R4080" s="469" t="inlineStr">
        <is>
          <t>ok</t>
        </is>
      </c>
      <c r="S4080" s="469" t="inlineStr">
        <is>
          <t xml:space="preserve"> text </t>
        </is>
      </c>
      <c r="T4080" s="426" t="inlineStr">
        <is>
          <t>Norway</t>
        </is>
      </c>
      <c r="U4080" s="5" t="inlineStr">
        <is>
          <t>useful output</t>
        </is>
      </c>
      <c r="V4080" s="465" t="n">
        <v>0.04</v>
      </c>
    </row>
    <row r="4081" ht="16" customHeight="1">
      <c r="B4081" s="5" t="inlineStr">
        <is>
          <t>AG.SM-AT.AT</t>
        </is>
      </c>
      <c r="C4081" s="5" t="inlineStr">
        <is>
          <t>AG.SM-AT.AT-Emissions-NH3</t>
        </is>
      </c>
      <c r="D4081" s="5" t="inlineStr">
        <is>
          <t>AG</t>
        </is>
      </c>
      <c r="E4081" s="5" t="inlineStr">
        <is>
          <t>SM</t>
        </is>
      </c>
      <c r="F4081" s="5">
        <f>VLOOKUP(E4081,'5.a Definitions'!E:F,2,FALSE)</f>
        <v/>
      </c>
      <c r="G4081" s="5" t="inlineStr">
        <is>
          <t>AT</t>
        </is>
      </c>
      <c r="H4081" s="5" t="inlineStr">
        <is>
          <t>AT</t>
        </is>
      </c>
      <c r="I4081" s="5">
        <f>VLOOKUP(H4081,'5.a Definitions'!E:F,2,FALSE)</f>
        <v/>
      </c>
      <c r="J4081" s="465" t="inlineStr">
        <is>
          <t xml:space="preserve"> Emissions </t>
        </is>
      </c>
      <c r="K4081" s="465" t="inlineStr">
        <is>
          <t xml:space="preserve"> agricultural soil emissions </t>
        </is>
      </c>
      <c r="L4081" s="465" t="inlineStr">
        <is>
          <t xml:space="preserve"> reactive </t>
        </is>
      </c>
      <c r="M4081" s="465" t="inlineStr">
        <is>
          <t xml:space="preserve"> NH3 </t>
        </is>
      </c>
      <c r="N4081" s="466" t="n">
        <v>13.68896336273517</v>
      </c>
      <c r="O4081" s="467" t="n">
        <v>0.2830144452402842</v>
      </c>
      <c r="P4081" s="468" t="n">
        <v>1996</v>
      </c>
      <c r="Q4081" s="469" t="inlineStr">
        <is>
          <t>CRLTAP Inventory Submissions</t>
        </is>
      </c>
      <c r="R4081" s="469" t="inlineStr">
        <is>
          <t>ok</t>
        </is>
      </c>
      <c r="S4081" s="469" t="inlineStr">
        <is>
          <t xml:space="preserve"> text </t>
        </is>
      </c>
      <c r="T4081" s="426" t="inlineStr">
        <is>
          <t>Norway</t>
        </is>
      </c>
      <c r="U4081" s="465" t="inlineStr">
        <is>
          <t xml:space="preserve"> N wasted </t>
        </is>
      </c>
      <c r="V4081" s="465" t="n">
        <v>0.04</v>
      </c>
    </row>
    <row r="4082" ht="16" customHeight="1">
      <c r="B4082" s="5" t="inlineStr">
        <is>
          <t>AG.SM-AT.AT</t>
        </is>
      </c>
      <c r="C4082" s="5" t="inlineStr">
        <is>
          <t>AG.SM-AT.AT-Emissions-N2O</t>
        </is>
      </c>
      <c r="D4082" s="5" t="inlineStr">
        <is>
          <t>AG</t>
        </is>
      </c>
      <c r="E4082" s="5" t="inlineStr">
        <is>
          <t>SM</t>
        </is>
      </c>
      <c r="F4082" s="5">
        <f>VLOOKUP(E4082,'5.a Definitions'!E:F,2,FALSE)</f>
        <v/>
      </c>
      <c r="G4082" s="5" t="inlineStr">
        <is>
          <t>AT</t>
        </is>
      </c>
      <c r="H4082" s="5" t="inlineStr">
        <is>
          <t>AT</t>
        </is>
      </c>
      <c r="I4082" s="5">
        <f>VLOOKUP(H4082,'5.a Definitions'!E:F,2,FALSE)</f>
        <v/>
      </c>
      <c r="J4082" s="465" t="inlineStr">
        <is>
          <t xml:space="preserve"> Emissions </t>
        </is>
      </c>
      <c r="K4082" s="465" t="inlineStr">
        <is>
          <t xml:space="preserve"> agricultural soil emissions </t>
        </is>
      </c>
      <c r="L4082" s="465" t="inlineStr">
        <is>
          <t xml:space="preserve"> reactive </t>
        </is>
      </c>
      <c r="M4082" s="465" t="inlineStr">
        <is>
          <t xml:space="preserve"> N2O </t>
        </is>
      </c>
      <c r="N4082" s="466" t="n">
        <v>3.840899882669298</v>
      </c>
      <c r="O4082" s="467" t="n">
        <v>1.327899107257236</v>
      </c>
      <c r="P4082" s="468" t="n">
        <v>1996</v>
      </c>
      <c r="Q4082" s="469" t="inlineStr">
        <is>
          <t>UNFCCC CRT</t>
        </is>
      </c>
      <c r="R4082" s="469" t="inlineStr">
        <is>
          <t>ok</t>
        </is>
      </c>
      <c r="S4082" s="469" t="inlineStr">
        <is>
          <t xml:space="preserve"> text </t>
        </is>
      </c>
      <c r="T4082" s="426" t="inlineStr">
        <is>
          <t>Norway</t>
        </is>
      </c>
      <c r="U4082" s="465" t="inlineStr">
        <is>
          <t xml:space="preserve"> N wasted </t>
        </is>
      </c>
      <c r="V4082" s="465" t="n">
        <v>0.04</v>
      </c>
    </row>
    <row r="4083" ht="16" customHeight="1">
      <c r="B4083" s="5" t="inlineStr">
        <is>
          <t>AG.SM-AT.AT</t>
        </is>
      </c>
      <c r="C4083" s="5" t="inlineStr">
        <is>
          <t>AG.SM-AT.AT-Emissions-NOx</t>
        </is>
      </c>
      <c r="D4083" s="5" t="inlineStr">
        <is>
          <t>AG</t>
        </is>
      </c>
      <c r="E4083" s="5" t="inlineStr">
        <is>
          <t>SM</t>
        </is>
      </c>
      <c r="F4083" s="5">
        <f>VLOOKUP(E4083,'5.a Definitions'!E:F,2,FALSE)</f>
        <v/>
      </c>
      <c r="G4083" s="5" t="inlineStr">
        <is>
          <t>AT</t>
        </is>
      </c>
      <c r="H4083" s="5" t="inlineStr">
        <is>
          <t>AT</t>
        </is>
      </c>
      <c r="I4083" s="5">
        <f>VLOOKUP(H4083,'5.a Definitions'!E:F,2,FALSE)</f>
        <v/>
      </c>
      <c r="J4083" s="465" t="inlineStr">
        <is>
          <t xml:space="preserve"> Emissions </t>
        </is>
      </c>
      <c r="K4083" s="465" t="inlineStr">
        <is>
          <t xml:space="preserve"> agricultural soil emissions </t>
        </is>
      </c>
      <c r="L4083" s="465" t="inlineStr">
        <is>
          <t xml:space="preserve"> reactive </t>
        </is>
      </c>
      <c r="M4083" s="465" t="inlineStr">
        <is>
          <t xml:space="preserve"> NOx </t>
        </is>
      </c>
      <c r="N4083" s="466" t="n">
        <v>2.353279061494119</v>
      </c>
      <c r="O4083" s="467" t="n">
        <v>0.7066228090989281</v>
      </c>
      <c r="P4083" s="468" t="n">
        <v>1996</v>
      </c>
      <c r="Q4083" s="469" t="inlineStr">
        <is>
          <t>CRLTAP Inventory Submissions</t>
        </is>
      </c>
      <c r="R4083" s="469" t="inlineStr">
        <is>
          <t>ok</t>
        </is>
      </c>
      <c r="S4083" s="469" t="inlineStr">
        <is>
          <t xml:space="preserve"> text </t>
        </is>
      </c>
      <c r="T4083" s="426" t="inlineStr">
        <is>
          <t>Norway</t>
        </is>
      </c>
      <c r="U4083" s="465" t="inlineStr">
        <is>
          <t xml:space="preserve"> N wasted </t>
        </is>
      </c>
      <c r="V4083" s="465" t="n">
        <v>0.04</v>
      </c>
    </row>
    <row r="4084" ht="16" customHeight="1">
      <c r="B4084" s="5" t="inlineStr">
        <is>
          <t>AG.SM-AT.AT</t>
        </is>
      </c>
      <c r="C4084" s="5" t="inlineStr">
        <is>
          <t>AG.SM-AT.AT-Emissions-N2</t>
        </is>
      </c>
      <c r="D4084" s="5" t="inlineStr">
        <is>
          <t>AG</t>
        </is>
      </c>
      <c r="E4084" s="5" t="inlineStr">
        <is>
          <t>SM</t>
        </is>
      </c>
      <c r="F4084" s="5">
        <f>VLOOKUP(E4084,'5.a Definitions'!E:F,2,FALSE)</f>
        <v/>
      </c>
      <c r="G4084" s="5" t="inlineStr">
        <is>
          <t>AT</t>
        </is>
      </c>
      <c r="H4084" s="5" t="inlineStr">
        <is>
          <t>AT</t>
        </is>
      </c>
      <c r="I4084" s="5">
        <f>VLOOKUP(H4084,'5.a Definitions'!E:F,2,FALSE)</f>
        <v/>
      </c>
      <c r="J4084" s="465" t="inlineStr">
        <is>
          <t xml:space="preserve"> Emissions </t>
        </is>
      </c>
      <c r="K4084" s="465" t="inlineStr">
        <is>
          <t xml:space="preserve"> agricultural soil emissions </t>
        </is>
      </c>
      <c r="L4084" s="465" t="inlineStr">
        <is>
          <t xml:space="preserve"> inert </t>
        </is>
      </c>
      <c r="M4084" s="465" t="inlineStr">
        <is>
          <t xml:space="preserve"> N2 </t>
        </is>
      </c>
      <c r="N4084" s="466" t="n">
        <v>14.33734134</v>
      </c>
      <c r="O4084" s="467" t="n">
        <v>0.5053465358640058</v>
      </c>
      <c r="P4084" s="468" t="n">
        <v>1996</v>
      </c>
      <c r="Q4084" s="469" t="inlineStr">
        <is>
          <t>Schäppi2025Ann + SSB table 05982; area filled (interpolated)</t>
        </is>
      </c>
      <c r="R4084" s="469" t="inlineStr">
        <is>
          <t>ok</t>
        </is>
      </c>
      <c r="S4084" s="469" t="inlineStr">
        <is>
          <t xml:space="preserve"> text </t>
        </is>
      </c>
      <c r="T4084" s="426" t="inlineStr">
        <is>
          <t>Norway</t>
        </is>
      </c>
      <c r="U4084" s="465" t="inlineStr">
        <is>
          <t xml:space="preserve"> N wasted </t>
        </is>
      </c>
      <c r="V4084" s="465" t="n">
        <v>0.04</v>
      </c>
    </row>
    <row r="4085" ht="16" customHeight="1">
      <c r="B4085" s="5" t="inlineStr">
        <is>
          <t>AG.SM-HY.SW</t>
        </is>
      </c>
      <c r="C4085" s="5" t="inlineStr">
        <is>
          <t>AG.SM-HY.SW-Leaching-Nmix</t>
        </is>
      </c>
      <c r="D4085" s="5" t="inlineStr">
        <is>
          <t>AG</t>
        </is>
      </c>
      <c r="E4085" s="5" t="inlineStr">
        <is>
          <t>SM</t>
        </is>
      </c>
      <c r="F4085" s="5">
        <f>VLOOKUP(E4085,'5.a Definitions'!E:F,2,FALSE)</f>
        <v/>
      </c>
      <c r="G4085" s="5" t="inlineStr">
        <is>
          <t>HY</t>
        </is>
      </c>
      <c r="H4085" s="5" t="inlineStr">
        <is>
          <t>SW</t>
        </is>
      </c>
      <c r="I4085" s="5">
        <f>VLOOKUP(H4085,'5.a Definitions'!E:F,2,FALSE)</f>
        <v/>
      </c>
      <c r="J4085" s="465" t="inlineStr">
        <is>
          <t>Sewage sludge landfill</t>
        </is>
      </c>
      <c r="K4085" s="465" t="inlineStr">
        <is>
          <t>sewage sludge landfill</t>
        </is>
      </c>
      <c r="L4085" s="465" t="inlineStr">
        <is>
          <t xml:space="preserve"> reactive </t>
        </is>
      </c>
      <c r="M4085" s="465" t="inlineStr">
        <is>
          <t xml:space="preserve"> Nmix </t>
        </is>
      </c>
      <c r="N4085" s="466" t="n">
        <v>45.61425384928602</v>
      </c>
      <c r="O4085" s="467" t="n">
        <v>0.5498825154365659</v>
      </c>
      <c r="P4085" s="468" t="n">
        <v>1996</v>
      </c>
      <c r="Q4085" s="469" t="inlineStr">
        <is>
          <t>UNFCCC CRT</t>
        </is>
      </c>
      <c r="R4085" s="469" t="inlineStr">
        <is>
          <t>ok</t>
        </is>
      </c>
      <c r="S4085" s="469" t="inlineStr">
        <is>
          <t xml:space="preserve"> text </t>
        </is>
      </c>
      <c r="T4085" s="426" t="inlineStr">
        <is>
          <t>Norway</t>
        </is>
      </c>
      <c r="U4085" s="465" t="inlineStr">
        <is>
          <t>N wasted</t>
        </is>
      </c>
      <c r="V4085" s="465" t="n">
        <v>0.04</v>
      </c>
    </row>
    <row r="4086" ht="16" customHeight="1">
      <c r="B4086" s="5" t="inlineStr">
        <is>
          <t>AG.MM-MP.FP</t>
        </is>
      </c>
      <c r="C4086" s="5" t="inlineStr">
        <is>
          <t>AG.MM-MP.FP-Animal products-Nmix</t>
        </is>
      </c>
      <c r="D4086" s="5" t="inlineStr">
        <is>
          <t>AG</t>
        </is>
      </c>
      <c r="E4086" s="5" t="inlineStr">
        <is>
          <t>MM</t>
        </is>
      </c>
      <c r="F4086" s="5">
        <f>VLOOKUP(E4086,'5.a Definitions'!E:F,2,FALSE)</f>
        <v/>
      </c>
      <c r="G4086" s="5" t="inlineStr">
        <is>
          <t>MP</t>
        </is>
      </c>
      <c r="H4086" s="5" t="inlineStr">
        <is>
          <t>FP</t>
        </is>
      </c>
      <c r="I4086" s="5">
        <f>VLOOKUP(H4086,'5.a Definitions'!E:F,2,FALSE)</f>
        <v/>
      </c>
      <c r="J4086" s="465" t="inlineStr">
        <is>
          <t xml:space="preserve"> Animal products </t>
        </is>
      </c>
      <c r="K4086" s="465" t="inlineStr">
        <is>
          <t xml:space="preserve"> animal products </t>
        </is>
      </c>
      <c r="L4086" s="465" t="inlineStr">
        <is>
          <t xml:space="preserve"> reactive </t>
        </is>
      </c>
      <c r="M4086" s="465" t="inlineStr">
        <is>
          <t xml:space="preserve"> Nmix </t>
        </is>
      </c>
      <c r="N4086" s="466" t="n">
        <v>17.0612588</v>
      </c>
      <c r="O4086" s="467" t="n">
        <v>0.1177029106845391</v>
      </c>
      <c r="P4086" s="468" t="n">
        <v>1996</v>
      </c>
      <c r="Q4086" s="469" t="inlineStr">
        <is>
          <t>FAOSTAT Crops and livestock products</t>
        </is>
      </c>
      <c r="R4086" s="469" t="inlineStr">
        <is>
          <t>ok</t>
        </is>
      </c>
      <c r="S4086" s="469" t="inlineStr">
        <is>
          <t xml:space="preserve"> text </t>
        </is>
      </c>
      <c r="T4086" s="426" t="inlineStr">
        <is>
          <t>Norway</t>
        </is>
      </c>
      <c r="U4086" s="5" t="inlineStr">
        <is>
          <t>useful output</t>
        </is>
      </c>
      <c r="V4086" s="465" t="n">
        <v>0.04</v>
      </c>
    </row>
    <row r="4087" ht="16" customHeight="1">
      <c r="B4087" s="5" t="inlineStr">
        <is>
          <t>AG.MM-MP.OP</t>
        </is>
      </c>
      <c r="C4087" s="5" t="inlineStr">
        <is>
          <t>AG.MM-MP.OP-Non-edible animal products-Nmix</t>
        </is>
      </c>
      <c r="D4087" s="5" t="inlineStr">
        <is>
          <t>AG</t>
        </is>
      </c>
      <c r="E4087" s="5" t="inlineStr">
        <is>
          <t>MM</t>
        </is>
      </c>
      <c r="F4087" s="5">
        <f>VLOOKUP(E4087,'5.a Definitions'!E:F,2,FALSE)</f>
        <v/>
      </c>
      <c r="G4087" s="5" t="inlineStr">
        <is>
          <t>MP</t>
        </is>
      </c>
      <c r="H4087" s="5" t="inlineStr">
        <is>
          <t>OP</t>
        </is>
      </c>
      <c r="I4087" s="5">
        <f>VLOOKUP(H4087,'5.a Definitions'!E:F,2,FALSE)</f>
        <v/>
      </c>
      <c r="J4087" s="465" t="inlineStr">
        <is>
          <t xml:space="preserve"> Non-edible animal products </t>
        </is>
      </c>
      <c r="K4087" s="465" t="inlineStr">
        <is>
          <t xml:space="preserve"> non-edible animal products </t>
        </is>
      </c>
      <c r="L4087" s="465" t="inlineStr">
        <is>
          <t xml:space="preserve"> reactive </t>
        </is>
      </c>
      <c r="M4087" s="465" t="inlineStr">
        <is>
          <t xml:space="preserve"> Nmix </t>
        </is>
      </c>
      <c r="N4087" s="466" t="n">
        <v>1.296516327325</v>
      </c>
      <c r="O4087" s="467" t="n">
        <v>0.1752649012146354</v>
      </c>
      <c r="P4087" s="468" t="n">
        <v>1996</v>
      </c>
      <c r="Q4087" s="469" t="inlineStr">
        <is>
          <t>FAOSTAT Crops and livestock products + SSB sheep numbers (table 03710) x wool per sheep</t>
        </is>
      </c>
      <c r="R4087" s="469" t="inlineStr">
        <is>
          <t>ok</t>
        </is>
      </c>
      <c r="S4087" s="469" t="inlineStr">
        <is>
          <t xml:space="preserve"> text </t>
        </is>
      </c>
      <c r="T4087" s="426" t="inlineStr">
        <is>
          <t>Norway</t>
        </is>
      </c>
      <c r="U4087" s="5" t="inlineStr">
        <is>
          <t>useful output</t>
        </is>
      </c>
      <c r="V4087" s="465" t="n">
        <v>0.04</v>
      </c>
    </row>
    <row r="4088" ht="16" customHeight="1">
      <c r="B4088" s="5" t="inlineStr">
        <is>
          <t>AG.MM-AG.SM</t>
        </is>
      </c>
      <c r="C4088" s="5" t="inlineStr">
        <is>
          <t>AG.MM-AG.SM-Manure application-Nmix</t>
        </is>
      </c>
      <c r="D4088" s="5" t="inlineStr">
        <is>
          <t>AG</t>
        </is>
      </c>
      <c r="E4088" s="5" t="inlineStr">
        <is>
          <t>MM</t>
        </is>
      </c>
      <c r="F4088" s="5">
        <f>VLOOKUP(E4088,'5.a Definitions'!E:F,2,FALSE)</f>
        <v/>
      </c>
      <c r="G4088" s="5" t="inlineStr">
        <is>
          <t>AG</t>
        </is>
      </c>
      <c r="H4088" s="5" t="inlineStr">
        <is>
          <t>SM</t>
        </is>
      </c>
      <c r="I4088" s="5">
        <f>VLOOKUP(H4088,'5.a Definitions'!E:F,2,FALSE)</f>
        <v/>
      </c>
      <c r="J4088" s="465" t="inlineStr">
        <is>
          <t xml:space="preserve"> Manure application </t>
        </is>
      </c>
      <c r="K4088" s="465" t="inlineStr">
        <is>
          <t xml:space="preserve"> manure application </t>
        </is>
      </c>
      <c r="L4088" s="465" t="inlineStr">
        <is>
          <t xml:space="preserve"> reactive </t>
        </is>
      </c>
      <c r="M4088" s="465" t="inlineStr">
        <is>
          <t xml:space="preserve"> Nmix </t>
        </is>
      </c>
      <c r="N4088" s="466" t="n">
        <v>67.12856639964393</v>
      </c>
      <c r="O4088" s="467" t="n">
        <v>0.1997689511693184</v>
      </c>
      <c r="P4088" s="468" t="n">
        <v>1996</v>
      </c>
      <c r="Q4088" s="469" t="inlineStr">
        <is>
          <t>UNFCCC CRT Table3.D</t>
        </is>
      </c>
      <c r="R4088" s="469" t="inlineStr">
        <is>
          <t>ok</t>
        </is>
      </c>
      <c r="S4088" s="469" t="inlineStr">
        <is>
          <t xml:space="preserve"> text </t>
        </is>
      </c>
      <c r="T4088" s="426" t="inlineStr">
        <is>
          <t>Norway</t>
        </is>
      </c>
      <c r="U4088" s="5" t="inlineStr">
        <is>
          <t>recycling</t>
        </is>
      </c>
      <c r="V4088" s="465" t="n">
        <v>0.04</v>
      </c>
    </row>
    <row r="4089" ht="16" customHeight="1">
      <c r="B4089" s="475" t="inlineStr">
        <is>
          <t>AG.MM-FS.OL</t>
        </is>
      </c>
      <c r="C4089" s="475" t="inlineStr">
        <is>
          <t>AG.MM-FS.OL-Manure from grazing on unmanaged land-Nmix</t>
        </is>
      </c>
      <c r="D4089" s="475" t="inlineStr">
        <is>
          <t>AG</t>
        </is>
      </c>
      <c r="E4089" s="475" t="inlineStr">
        <is>
          <t>MM</t>
        </is>
      </c>
      <c r="F4089" s="5">
        <f>VLOOKUP(E4089,'5.a Definitions'!E:F,2,FALSE)</f>
        <v/>
      </c>
      <c r="G4089" s="475" t="inlineStr">
        <is>
          <t>FS</t>
        </is>
      </c>
      <c r="H4089" s="475" t="inlineStr">
        <is>
          <t>OL</t>
        </is>
      </c>
      <c r="I4089" s="5">
        <f>VLOOKUP(H4089,'5.a Definitions'!E:F,2,FALSE)</f>
        <v/>
      </c>
      <c r="J4089" s="465" t="inlineStr">
        <is>
          <t>Manure from grazing on unmanaged land</t>
        </is>
      </c>
      <c r="K4089" s="465" t="inlineStr">
        <is>
          <t>manure from grazing on unmanaged land</t>
        </is>
      </c>
      <c r="L4089" s="465" t="inlineStr">
        <is>
          <t>reactive</t>
        </is>
      </c>
      <c r="M4089" s="465" t="inlineStr">
        <is>
          <t>Nmix</t>
        </is>
      </c>
      <c r="N4089" s="466" t="n">
        <v>7.120648362162981</v>
      </c>
      <c r="O4089" s="467" t="n">
        <v>0.2411472806515172</v>
      </c>
      <c r="P4089" s="468" t="n">
        <v>1996</v>
      </c>
      <c r="Q4089" s="469" t="inlineStr">
        <is>
          <t>UNFCCC CRT Table3.D and 3.B(b), SSB</t>
        </is>
      </c>
      <c r="R4089" s="469" t="inlineStr">
        <is>
          <t>ok</t>
        </is>
      </c>
      <c r="S4089" s="469" t="inlineStr">
        <is>
          <t>text</t>
        </is>
      </c>
      <c r="T4089" s="476" t="inlineStr">
        <is>
          <t>Norway</t>
        </is>
      </c>
      <c r="U4089" s="475" t="inlineStr">
        <is>
          <t>recycling</t>
        </is>
      </c>
      <c r="V4089" s="465">
        <f>(O3973*N3973)^2</f>
        <v/>
      </c>
    </row>
    <row r="4090" ht="16" customHeight="1">
      <c r="B4090" s="5" t="inlineStr">
        <is>
          <t>AG.MM-AT.AT</t>
        </is>
      </c>
      <c r="C4090" s="5" t="inlineStr">
        <is>
          <t>AG.MM-AT.AT-Emissions-NH3</t>
        </is>
      </c>
      <c r="D4090" s="5" t="inlineStr">
        <is>
          <t>AG</t>
        </is>
      </c>
      <c r="E4090" s="5" t="inlineStr">
        <is>
          <t>MM</t>
        </is>
      </c>
      <c r="F4090" s="5">
        <f>VLOOKUP(E4090,'5.a Definitions'!E:F,2,FALSE)</f>
        <v/>
      </c>
      <c r="G4090" s="5" t="inlineStr">
        <is>
          <t>AT</t>
        </is>
      </c>
      <c r="H4090" s="5" t="inlineStr">
        <is>
          <t>AT</t>
        </is>
      </c>
      <c r="I4090" s="5">
        <f>VLOOKUP(H4090,'5.a Definitions'!E:F,2,FALSE)</f>
        <v/>
      </c>
      <c r="J4090" s="465" t="inlineStr">
        <is>
          <t xml:space="preserve"> Emissions </t>
        </is>
      </c>
      <c r="K4090" s="465" t="inlineStr">
        <is>
          <t xml:space="preserve"> manure and animal husbandry emissions </t>
        </is>
      </c>
      <c r="L4090" s="465" t="inlineStr">
        <is>
          <t xml:space="preserve"> reactive </t>
        </is>
      </c>
      <c r="M4090" s="465" t="inlineStr">
        <is>
          <t xml:space="preserve"> NH3 </t>
        </is>
      </c>
      <c r="N4090" s="466" t="n">
        <v>10.171063914273</v>
      </c>
      <c r="O4090" s="467" t="n">
        <v>0.2430363366519687</v>
      </c>
      <c r="P4090" s="468" t="n">
        <v>1996</v>
      </c>
      <c r="Q4090" s="469" t="inlineStr">
        <is>
          <t>CRLTAP Inventory Submissions</t>
        </is>
      </c>
      <c r="R4090" s="469" t="inlineStr">
        <is>
          <t>ok</t>
        </is>
      </c>
      <c r="S4090" s="469" t="inlineStr">
        <is>
          <t xml:space="preserve"> text </t>
        </is>
      </c>
      <c r="T4090" s="426" t="inlineStr">
        <is>
          <t>Norway</t>
        </is>
      </c>
      <c r="U4090" s="465" t="inlineStr">
        <is>
          <t xml:space="preserve"> N wasted </t>
        </is>
      </c>
      <c r="V4090" s="465" t="n">
        <v>0.04</v>
      </c>
    </row>
    <row r="4091" ht="16" customHeight="1">
      <c r="B4091" s="5" t="inlineStr">
        <is>
          <t>AG.MM-AT.AT</t>
        </is>
      </c>
      <c r="C4091" s="5" t="inlineStr">
        <is>
          <t>AG.MM-AT.AT-Emissions-N2O</t>
        </is>
      </c>
      <c r="D4091" s="5" t="inlineStr">
        <is>
          <t>AG</t>
        </is>
      </c>
      <c r="E4091" s="5" t="inlineStr">
        <is>
          <t>MM</t>
        </is>
      </c>
      <c r="F4091" s="5">
        <f>VLOOKUP(E4091,'5.a Definitions'!E:F,2,FALSE)</f>
        <v/>
      </c>
      <c r="G4091" s="5" t="inlineStr">
        <is>
          <t>AT</t>
        </is>
      </c>
      <c r="H4091" s="5" t="inlineStr">
        <is>
          <t>AT</t>
        </is>
      </c>
      <c r="I4091" s="5">
        <f>VLOOKUP(H4091,'5.a Definitions'!E:F,2,FALSE)</f>
        <v/>
      </c>
      <c r="J4091" s="465" t="inlineStr">
        <is>
          <t xml:space="preserve"> Emissions </t>
        </is>
      </c>
      <c r="K4091" s="465" t="inlineStr">
        <is>
          <t xml:space="preserve"> manure and animal husbandry emissions </t>
        </is>
      </c>
      <c r="L4091" s="465" t="inlineStr">
        <is>
          <t xml:space="preserve"> reactive </t>
        </is>
      </c>
      <c r="M4091" s="465" t="inlineStr">
        <is>
          <t xml:space="preserve"> N2O </t>
        </is>
      </c>
      <c r="N4091" s="466" t="n">
        <v>0.3965061167432</v>
      </c>
      <c r="O4091" s="467" t="n">
        <v>0.7566826619845699</v>
      </c>
      <c r="P4091" s="468" t="n">
        <v>1996</v>
      </c>
      <c r="Q4091" s="469" t="inlineStr">
        <is>
          <t>UNFCCC CRT</t>
        </is>
      </c>
      <c r="R4091" s="469" t="inlineStr">
        <is>
          <t>ok</t>
        </is>
      </c>
      <c r="S4091" s="469" t="inlineStr">
        <is>
          <t xml:space="preserve"> text </t>
        </is>
      </c>
      <c r="T4091" s="426" t="inlineStr">
        <is>
          <t>Norway</t>
        </is>
      </c>
      <c r="U4091" s="465" t="inlineStr">
        <is>
          <t xml:space="preserve"> N wasted </t>
        </is>
      </c>
      <c r="V4091" s="465" t="n">
        <v>0.04</v>
      </c>
    </row>
    <row r="4092" ht="16" customHeight="1">
      <c r="B4092" s="5" t="inlineStr">
        <is>
          <t>AG.MM-AT.AT</t>
        </is>
      </c>
      <c r="C4092" s="5" t="inlineStr">
        <is>
          <t>AG.MM-AT.AT-Emissions-NOx</t>
        </is>
      </c>
      <c r="D4092" s="5" t="inlineStr">
        <is>
          <t>AG</t>
        </is>
      </c>
      <c r="E4092" s="5" t="inlineStr">
        <is>
          <t>MM</t>
        </is>
      </c>
      <c r="F4092" s="5">
        <f>VLOOKUP(E4092,'5.a Definitions'!E:F,2,FALSE)</f>
        <v/>
      </c>
      <c r="G4092" s="5" t="inlineStr">
        <is>
          <t>AT</t>
        </is>
      </c>
      <c r="H4092" s="5" t="inlineStr">
        <is>
          <t>AT</t>
        </is>
      </c>
      <c r="I4092" s="5">
        <f>VLOOKUP(H4092,'5.a Definitions'!E:F,2,FALSE)</f>
        <v/>
      </c>
      <c r="J4092" s="465" t="inlineStr">
        <is>
          <t xml:space="preserve"> Emissions </t>
        </is>
      </c>
      <c r="K4092" s="465" t="inlineStr">
        <is>
          <t xml:space="preserve"> manure and animal husbandry emissions </t>
        </is>
      </c>
      <c r="L4092" s="465" t="inlineStr">
        <is>
          <t xml:space="preserve"> reactive </t>
        </is>
      </c>
      <c r="M4092" s="465" t="inlineStr">
        <is>
          <t xml:space="preserve"> NOx </t>
        </is>
      </c>
      <c r="N4092" s="466" t="n">
        <v>0.0356482091277</v>
      </c>
      <c r="O4092" s="467" t="n">
        <v>0.7345743300109546</v>
      </c>
      <c r="P4092" s="468" t="n">
        <v>1996</v>
      </c>
      <c r="Q4092" s="469" t="inlineStr">
        <is>
          <t>CRLTAP Inventory Submissions</t>
        </is>
      </c>
      <c r="R4092" s="469" t="inlineStr">
        <is>
          <t>ok</t>
        </is>
      </c>
      <c r="S4092" s="469" t="inlineStr">
        <is>
          <t xml:space="preserve"> text </t>
        </is>
      </c>
      <c r="T4092" s="426" t="inlineStr">
        <is>
          <t>Norway</t>
        </is>
      </c>
      <c r="U4092" s="465" t="inlineStr">
        <is>
          <t xml:space="preserve"> N wasted </t>
        </is>
      </c>
      <c r="V4092" s="465" t="n">
        <v>0.04</v>
      </c>
    </row>
    <row r="4093" ht="16" customHeight="1">
      <c r="B4093" s="5" t="inlineStr">
        <is>
          <t>AG.MM-HY.SW-Leaching-Nmix</t>
        </is>
      </c>
      <c r="C4093" s="5" t="inlineStr">
        <is>
          <t>AG.MM-HY.SW-Leaching-Nmix</t>
        </is>
      </c>
      <c r="D4093" s="5" t="inlineStr">
        <is>
          <t>AG</t>
        </is>
      </c>
      <c r="E4093" s="5" t="inlineStr">
        <is>
          <t>MM</t>
        </is>
      </c>
      <c r="F4093" s="5">
        <f>VLOOKUP(E4093,'5.a Definitions'!E:F,2,FALSE)</f>
        <v/>
      </c>
      <c r="G4093" s="5" t="inlineStr">
        <is>
          <t>HY</t>
        </is>
      </c>
      <c r="H4093" s="5" t="inlineStr">
        <is>
          <t>SW</t>
        </is>
      </c>
      <c r="I4093" s="5">
        <f>VLOOKUP(H4093,'5.a Definitions'!E:F,2,FALSE)</f>
        <v/>
      </c>
      <c r="J4093" s="465" t="inlineStr">
        <is>
          <t xml:space="preserve"> Leaching </t>
        </is>
      </c>
      <c r="K4093" s="465" t="inlineStr">
        <is>
          <t xml:space="preserve"> manure storage leaching </t>
        </is>
      </c>
      <c r="L4093" s="465" t="inlineStr">
        <is>
          <t xml:space="preserve"> reactive </t>
        </is>
      </c>
      <c r="M4093" s="465" t="inlineStr">
        <is>
          <t xml:space="preserve"> Nmix </t>
        </is>
      </c>
      <c r="N4093" s="466" t="n">
        <v>3.503041907196768</v>
      </c>
      <c r="O4093" s="467" t="n">
        <v>0.5483540070383621</v>
      </c>
      <c r="P4093" s="468" t="n">
        <v>1996</v>
      </c>
      <c r="Q4093" s="469" t="inlineStr">
        <is>
          <t>UNFCCC CRT</t>
        </is>
      </c>
      <c r="R4093" s="469" t="inlineStr">
        <is>
          <t>ok</t>
        </is>
      </c>
      <c r="S4093" s="469" t="inlineStr">
        <is>
          <t xml:space="preserve"> text </t>
        </is>
      </c>
      <c r="T4093" s="426" t="inlineStr">
        <is>
          <t>Norway</t>
        </is>
      </c>
      <c r="U4093" s="465" t="inlineStr">
        <is>
          <t xml:space="preserve"> N wasted </t>
        </is>
      </c>
      <c r="V4093" s="465" t="n">
        <v>0.04</v>
      </c>
    </row>
    <row r="4094" ht="16" customHeight="1">
      <c r="B4094" s="5" t="inlineStr">
        <is>
          <t>AG.MM-RW.RW</t>
        </is>
      </c>
      <c r="C4094" s="5" t="inlineStr">
        <is>
          <t>AG.MM-RW.RW-Live animal export-Nmix</t>
        </is>
      </c>
      <c r="D4094" s="5" t="inlineStr">
        <is>
          <t>AG</t>
        </is>
      </c>
      <c r="E4094" s="5" t="inlineStr">
        <is>
          <t>MM</t>
        </is>
      </c>
      <c r="F4094" s="5">
        <f>VLOOKUP(E4094,'5.a Definitions'!E:F,2,FALSE)</f>
        <v/>
      </c>
      <c r="G4094" s="5" t="inlineStr">
        <is>
          <t>RW</t>
        </is>
      </c>
      <c r="H4094" s="5" t="inlineStr">
        <is>
          <t>RW</t>
        </is>
      </c>
      <c r="I4094" s="5">
        <f>VLOOKUP(H4094,'5.a Definitions'!E:F,2,FALSE)</f>
        <v/>
      </c>
      <c r="J4094" s="465" t="inlineStr">
        <is>
          <t xml:space="preserve"> Live animal export </t>
        </is>
      </c>
      <c r="K4094" s="465" t="inlineStr">
        <is>
          <t xml:space="preserve"> live animal export </t>
        </is>
      </c>
      <c r="L4094" s="465" t="inlineStr">
        <is>
          <t xml:space="preserve"> reactive </t>
        </is>
      </c>
      <c r="M4094" s="465" t="inlineStr">
        <is>
          <t xml:space="preserve"> Nmix </t>
        </is>
      </c>
      <c r="N4094" s="466" t="n">
        <v>0.004585856</v>
      </c>
      <c r="O4094" s="467" t="n">
        <v>0.3869729938997732</v>
      </c>
      <c r="P4094" s="468" t="n">
        <v>1996</v>
      </c>
      <c r="Q4094" s="469" t="inlineStr">
        <is>
          <t>FAOSTAT Crops and livestock products</t>
        </is>
      </c>
      <c r="R4094" s="469" t="inlineStr">
        <is>
          <t>ok</t>
        </is>
      </c>
      <c r="S4094" s="469" t="inlineStr">
        <is>
          <t xml:space="preserve"> text </t>
        </is>
      </c>
      <c r="T4094" s="426" t="inlineStr">
        <is>
          <t>Norway</t>
        </is>
      </c>
      <c r="U4094" s="5" t="inlineStr">
        <is>
          <t>useful output</t>
        </is>
      </c>
      <c r="V4094" s="465" t="n">
        <v>0.04</v>
      </c>
    </row>
    <row r="4095" ht="16" customHeight="1">
      <c r="A4095" s="486" t="inlineStr">
        <is>
          <t xml:space="preserve"> Forests and Semi-natural vegetation </t>
        </is>
      </c>
      <c r="B4095" s="5" t="inlineStr">
        <is>
          <t>FS.FO-AT.AT</t>
        </is>
      </c>
      <c r="C4095" s="5" t="inlineStr">
        <is>
          <t>FS.FO-AT.AT-Emissions-N2</t>
        </is>
      </c>
      <c r="D4095" s="5" t="inlineStr">
        <is>
          <t>FS</t>
        </is>
      </c>
      <c r="E4095" s="5" t="inlineStr">
        <is>
          <t>FO</t>
        </is>
      </c>
      <c r="F4095" s="5">
        <f>VLOOKUP(E4095,'5.a Definitions'!E:F,2,FALSE)</f>
        <v/>
      </c>
      <c r="G4095" s="5" t="inlineStr">
        <is>
          <t>AT</t>
        </is>
      </c>
      <c r="H4095" s="5" t="inlineStr">
        <is>
          <t>AT</t>
        </is>
      </c>
      <c r="I4095" s="5">
        <f>VLOOKUP(H4095,'5.a Definitions'!E:F,2,FALSE)</f>
        <v/>
      </c>
      <c r="J4095" s="465" t="inlineStr">
        <is>
          <t xml:space="preserve"> Emissions </t>
        </is>
      </c>
      <c r="K4095" s="465" t="inlineStr">
        <is>
          <t xml:space="preserve"> forest emissions </t>
        </is>
      </c>
      <c r="L4095" s="465" t="inlineStr">
        <is>
          <t xml:space="preserve"> inert </t>
        </is>
      </c>
      <c r="M4095" s="465" t="inlineStr">
        <is>
          <t xml:space="preserve"> N2 </t>
        </is>
      </c>
      <c r="N4095" s="466" t="n">
        <v>7.208611034805001</v>
      </c>
      <c r="O4095" s="467" t="n">
        <v>1.876148950785864</v>
      </c>
      <c r="P4095" s="468" t="n">
        <v>1996</v>
      </c>
      <c r="Q4095" s="469" t="inlineStr">
        <is>
          <t>UNFCCC CRT + Butterbach-Bahl et al. (2013)</t>
        </is>
      </c>
      <c r="R4095" s="469" t="inlineStr">
        <is>
          <t>ok</t>
        </is>
      </c>
      <c r="S4095" s="469" t="inlineStr">
        <is>
          <t xml:space="preserve"> text </t>
        </is>
      </c>
      <c r="T4095" s="426" t="inlineStr">
        <is>
          <t>Norway</t>
        </is>
      </c>
      <c r="U4095" s="465" t="inlineStr">
        <is>
          <t xml:space="preserve"> N wasted </t>
        </is>
      </c>
      <c r="V4095" s="465" t="n">
        <v>0.04</v>
      </c>
    </row>
    <row r="4096" ht="16" customHeight="1">
      <c r="B4096" s="5" t="inlineStr">
        <is>
          <t>FS.FO-AT.AT</t>
        </is>
      </c>
      <c r="C4096" s="5" t="inlineStr">
        <is>
          <t>FS.FO-AT.AT-Emissions-N2O</t>
        </is>
      </c>
      <c r="D4096" s="5" t="inlineStr">
        <is>
          <t>FS</t>
        </is>
      </c>
      <c r="E4096" s="5" t="inlineStr">
        <is>
          <t>FO</t>
        </is>
      </c>
      <c r="F4096" s="5">
        <f>VLOOKUP(E4096,'5.a Definitions'!E:F,2,FALSE)</f>
        <v/>
      </c>
      <c r="G4096" s="5" t="inlineStr">
        <is>
          <t>AT</t>
        </is>
      </c>
      <c r="H4096" s="5" t="inlineStr">
        <is>
          <t>AT</t>
        </is>
      </c>
      <c r="I4096" s="5">
        <f>VLOOKUP(H4096,'5.a Definitions'!E:F,2,FALSE)</f>
        <v/>
      </c>
      <c r="J4096" s="465" t="inlineStr">
        <is>
          <t xml:space="preserve"> Emissions </t>
        </is>
      </c>
      <c r="K4096" s="465" t="inlineStr">
        <is>
          <t xml:space="preserve"> forest emissions </t>
        </is>
      </c>
      <c r="L4096" s="465" t="inlineStr">
        <is>
          <t xml:space="preserve"> reactive </t>
        </is>
      </c>
      <c r="M4096" s="465" t="inlineStr">
        <is>
          <t xml:space="preserve"> N2O </t>
        </is>
      </c>
      <c r="N4096" s="466" t="n">
        <v>0.3696723607592308</v>
      </c>
      <c r="O4096" s="467" t="n">
        <v>1.261544563046772</v>
      </c>
      <c r="P4096" s="468" t="n">
        <v>1996</v>
      </c>
      <c r="Q4096" s="469" t="inlineStr">
        <is>
          <t>UNFCCC CRT</t>
        </is>
      </c>
      <c r="R4096" s="469" t="inlineStr">
        <is>
          <t>ok</t>
        </is>
      </c>
      <c r="S4096" s="469" t="inlineStr">
        <is>
          <t xml:space="preserve"> text </t>
        </is>
      </c>
      <c r="T4096" s="426" t="inlineStr">
        <is>
          <t>Norway</t>
        </is>
      </c>
      <c r="U4096" s="465" t="inlineStr">
        <is>
          <t xml:space="preserve"> N wasted </t>
        </is>
      </c>
      <c r="V4096" s="465" t="n">
        <v>0.04</v>
      </c>
    </row>
    <row r="4097" ht="16" customHeight="1">
      <c r="B4097" s="5" t="inlineStr">
        <is>
          <t>FS.FO-HY.SW</t>
        </is>
      </c>
      <c r="C4097" s="5" t="inlineStr">
        <is>
          <t>FS.FO-HY.SW-Leaching-Nmix</t>
        </is>
      </c>
      <c r="D4097" s="5" t="inlineStr">
        <is>
          <t>FS</t>
        </is>
      </c>
      <c r="E4097" s="5" t="inlineStr">
        <is>
          <t>FO</t>
        </is>
      </c>
      <c r="F4097" s="5">
        <f>VLOOKUP(E4097,'5.a Definitions'!E:F,2,FALSE)</f>
        <v/>
      </c>
      <c r="G4097" s="5" t="inlineStr">
        <is>
          <t>HY</t>
        </is>
      </c>
      <c r="H4097" s="5" t="inlineStr">
        <is>
          <t>SW</t>
        </is>
      </c>
      <c r="I4097" s="5">
        <f>VLOOKUP(H4097,'5.a Definitions'!E:F,2,FALSE)</f>
        <v/>
      </c>
      <c r="J4097" s="465" t="inlineStr">
        <is>
          <t xml:space="preserve"> Leaching </t>
        </is>
      </c>
      <c r="K4097" s="465" t="inlineStr">
        <is>
          <t xml:space="preserve"> forest leaching </t>
        </is>
      </c>
      <c r="L4097" s="465" t="inlineStr">
        <is>
          <t xml:space="preserve"> reactive </t>
        </is>
      </c>
      <c r="M4097" s="465" t="inlineStr">
        <is>
          <t xml:space="preserve"> Nmix </t>
        </is>
      </c>
      <c r="N4097" s="466" t="n">
        <v>27.72300413680928</v>
      </c>
      <c r="O4097" s="467" t="n">
        <v>0.4368582621607818</v>
      </c>
      <c r="P4097" s="468" t="n">
        <v>1996</v>
      </c>
      <c r="Q4097" s="469" t="inlineStr">
        <is>
          <t>NIVA TEOTIL2, bias-corrected to TEOTIL3</t>
        </is>
      </c>
      <c r="R4097" s="469" t="inlineStr">
        <is>
          <t>ok</t>
        </is>
      </c>
      <c r="S4097" s="469" t="inlineStr">
        <is>
          <t xml:space="preserve"> text </t>
        </is>
      </c>
      <c r="T4097" s="426" t="inlineStr">
        <is>
          <t>Norway</t>
        </is>
      </c>
      <c r="U4097" s="465" t="inlineStr">
        <is>
          <t xml:space="preserve"> N wasted </t>
        </is>
      </c>
      <c r="V4097" s="465" t="n">
        <v>0.04</v>
      </c>
    </row>
    <row r="4098" ht="16" customHeight="1">
      <c r="B4098" s="5" t="inlineStr">
        <is>
          <t>FS.FO-MP.OP</t>
        </is>
      </c>
      <c r="C4098" s="5" t="inlineStr">
        <is>
          <t>FS.FO-MP.OP-Industrial round wood-Nmix</t>
        </is>
      </c>
      <c r="D4098" s="5" t="inlineStr">
        <is>
          <t>FS</t>
        </is>
      </c>
      <c r="E4098" s="5" t="inlineStr">
        <is>
          <t>FO</t>
        </is>
      </c>
      <c r="F4098" s="5">
        <f>VLOOKUP(E4098,'5.a Definitions'!E:F,2,FALSE)</f>
        <v/>
      </c>
      <c r="G4098" s="5" t="inlineStr">
        <is>
          <t>MP</t>
        </is>
      </c>
      <c r="H4098" s="5" t="inlineStr">
        <is>
          <t>OP</t>
        </is>
      </c>
      <c r="I4098" s="5">
        <f>VLOOKUP(H4098,'5.a Definitions'!E:F,2,FALSE)</f>
        <v/>
      </c>
      <c r="J4098" s="465" t="inlineStr">
        <is>
          <t xml:space="preserve"> Industrial round wood </t>
        </is>
      </c>
      <c r="K4098" s="465" t="inlineStr">
        <is>
          <t xml:space="preserve"> industrial round wood </t>
        </is>
      </c>
      <c r="L4098" s="465" t="inlineStr">
        <is>
          <t xml:space="preserve"> reactive </t>
        </is>
      </c>
      <c r="M4098" s="465" t="inlineStr">
        <is>
          <t xml:space="preserve"> Nmix </t>
        </is>
      </c>
      <c r="N4098" s="466" t="n">
        <v>4.317479999999999</v>
      </c>
      <c r="O4098" s="467" t="n">
        <v>0.393683712059888</v>
      </c>
      <c r="P4098" s="468" t="n">
        <v>1996</v>
      </c>
      <c r="Q4098" s="469" t="inlineStr">
        <is>
          <t>FAOSTAT</t>
        </is>
      </c>
      <c r="R4098" s="469" t="inlineStr">
        <is>
          <t>ok</t>
        </is>
      </c>
      <c r="S4098" s="469" t="inlineStr">
        <is>
          <t xml:space="preserve"> text </t>
        </is>
      </c>
      <c r="T4098" s="426" t="inlineStr">
        <is>
          <t>Norway</t>
        </is>
      </c>
      <c r="U4098" s="5" t="inlineStr">
        <is>
          <t>useful output</t>
        </is>
      </c>
      <c r="V4098" s="465" t="n">
        <v>0.04</v>
      </c>
    </row>
    <row r="4099" ht="16" customHeight="1">
      <c r="B4099" s="5" t="inlineStr">
        <is>
          <t>FS.FO-EF.OE</t>
        </is>
      </c>
      <c r="C4099" s="5" t="inlineStr">
        <is>
          <t>FS.FO-EF.OE-Fuel wood for households-Nmix</t>
        </is>
      </c>
      <c r="D4099" s="5" t="inlineStr">
        <is>
          <t>FS</t>
        </is>
      </c>
      <c r="E4099" s="5" t="inlineStr">
        <is>
          <t>FO</t>
        </is>
      </c>
      <c r="F4099" s="5">
        <f>VLOOKUP(E4099,'5.a Definitions'!E:F,2,FALSE)</f>
        <v/>
      </c>
      <c r="G4099" s="5" t="inlineStr">
        <is>
          <t>EF</t>
        </is>
      </c>
      <c r="H4099" s="5" t="inlineStr">
        <is>
          <t>OE</t>
        </is>
      </c>
      <c r="I4099" s="5">
        <f>VLOOKUP(H4099,'5.a Definitions'!E:F,2,FALSE)</f>
        <v/>
      </c>
      <c r="J4099" s="465" t="inlineStr">
        <is>
          <t xml:space="preserve"> Fuel wood for households </t>
        </is>
      </c>
      <c r="K4099" s="465" t="inlineStr">
        <is>
          <t xml:space="preserve"> fuel wood for households </t>
        </is>
      </c>
      <c r="L4099" s="465" t="inlineStr">
        <is>
          <t xml:space="preserve"> reactive </t>
        </is>
      </c>
      <c r="M4099" s="465" t="inlineStr">
        <is>
          <t xml:space="preserve"> Nmix </t>
        </is>
      </c>
      <c r="N4099" s="466" t="n">
        <v>1.90344</v>
      </c>
      <c r="O4099" s="467" t="n">
        <v>1.388219541005927</v>
      </c>
      <c r="P4099" s="468" t="n">
        <v>1996</v>
      </c>
      <c r="Q4099" s="469" t="inlineStr">
        <is>
          <t>SSB</t>
        </is>
      </c>
      <c r="R4099" s="469" t="inlineStr">
        <is>
          <t>ok</t>
        </is>
      </c>
      <c r="S4099" s="469" t="inlineStr">
        <is>
          <t xml:space="preserve"> text </t>
        </is>
      </c>
      <c r="T4099" s="426" t="inlineStr">
        <is>
          <t>Norway</t>
        </is>
      </c>
      <c r="U4099" s="5" t="inlineStr">
        <is>
          <t>useful output</t>
        </is>
      </c>
      <c r="V4099" s="465" t="n">
        <v>0.04</v>
      </c>
    </row>
    <row r="4100" ht="16" customHeight="1">
      <c r="B4100" s="475" t="inlineStr">
        <is>
          <t>FS.OL-AT.AT</t>
        </is>
      </c>
      <c r="C4100" s="475" t="inlineStr">
        <is>
          <t>FS.OL-AT.AT-Emissions-NH3</t>
        </is>
      </c>
      <c r="D4100" s="475" t="inlineStr">
        <is>
          <t>FS</t>
        </is>
      </c>
      <c r="E4100" s="475" t="inlineStr">
        <is>
          <t>OL</t>
        </is>
      </c>
      <c r="F4100" s="5">
        <f>VLOOKUP(E4100,'5.a Definitions'!E:F,2,FALSE)</f>
        <v/>
      </c>
      <c r="G4100" s="475" t="inlineStr">
        <is>
          <t>AT</t>
        </is>
      </c>
      <c r="H4100" s="475" t="inlineStr">
        <is>
          <t>AT</t>
        </is>
      </c>
      <c r="I4100" s="5">
        <f>VLOOKUP(H4100,'5.a Definitions'!E:F,2,FALSE)</f>
        <v/>
      </c>
      <c r="J4100" s="465" t="inlineStr">
        <is>
          <t>Emissions</t>
        </is>
      </c>
      <c r="K4100" s="465" t="inlineStr">
        <is>
          <t>other land emissions</t>
        </is>
      </c>
      <c r="L4100" s="465" t="inlineStr">
        <is>
          <t>reactive</t>
        </is>
      </c>
      <c r="M4100" s="465" t="inlineStr">
        <is>
          <t>NH3</t>
        </is>
      </c>
      <c r="N4100" s="466" t="n">
        <v>0.4077137903400258</v>
      </c>
      <c r="O4100" s="467" t="n">
        <v>0.9393230690737693</v>
      </c>
      <c r="P4100" s="468" t="n">
        <v>1996</v>
      </c>
      <c r="Q4100" s="469" t="inlineStr">
        <is>
          <t>CRLTAP Inventory Submissions (3Da3), utmark share</t>
        </is>
      </c>
      <c r="R4100" s="469" t="inlineStr">
        <is>
          <t>ok</t>
        </is>
      </c>
      <c r="S4100" s="469" t="inlineStr">
        <is>
          <t>text</t>
        </is>
      </c>
      <c r="T4100" s="476" t="inlineStr">
        <is>
          <t>Norway</t>
        </is>
      </c>
      <c r="U4100" s="475" t="inlineStr">
        <is>
          <t>useful output</t>
        </is>
      </c>
      <c r="V4100" s="465">
        <f>(O4013*N4013)^2</f>
        <v/>
      </c>
    </row>
    <row r="4101" ht="16" customHeight="1">
      <c r="B4101" s="475" t="inlineStr">
        <is>
          <t>FS.OL-AT.AT</t>
        </is>
      </c>
      <c r="C4101" s="475" t="inlineStr">
        <is>
          <t>FS.OL-AT.AT-Emissions-NOx</t>
        </is>
      </c>
      <c r="D4101" s="475" t="inlineStr">
        <is>
          <t>FS</t>
        </is>
      </c>
      <c r="E4101" s="475" t="inlineStr">
        <is>
          <t>OL</t>
        </is>
      </c>
      <c r="F4101" s="5">
        <f>VLOOKUP(E4101,'5.a Definitions'!E:F,2,FALSE)</f>
        <v/>
      </c>
      <c r="G4101" s="475" t="inlineStr">
        <is>
          <t>AT</t>
        </is>
      </c>
      <c r="H4101" s="475" t="inlineStr">
        <is>
          <t>AT</t>
        </is>
      </c>
      <c r="I4101" s="5">
        <f>VLOOKUP(H4101,'5.a Definitions'!E:F,2,FALSE)</f>
        <v/>
      </c>
      <c r="J4101" s="465" t="inlineStr">
        <is>
          <t>Emissions</t>
        </is>
      </c>
      <c r="K4101" s="465" t="inlineStr">
        <is>
          <t>other land emissions</t>
        </is>
      </c>
      <c r="L4101" s="465" t="inlineStr">
        <is>
          <t>reactive</t>
        </is>
      </c>
      <c r="M4101" s="465" t="inlineStr">
        <is>
          <t>NOx</t>
        </is>
      </c>
      <c r="N4101" s="466" t="n">
        <v>0.08667253186683123</v>
      </c>
      <c r="O4101" s="467" t="n">
        <v>0.8225896961778318</v>
      </c>
      <c r="P4101" s="468" t="n">
        <v>1996</v>
      </c>
      <c r="Q4101" s="469" t="inlineStr">
        <is>
          <t>CRLTAP Inventory Submissions (3Da3), utmark share</t>
        </is>
      </c>
      <c r="R4101" s="469" t="inlineStr">
        <is>
          <t>ok</t>
        </is>
      </c>
      <c r="S4101" s="469" t="inlineStr">
        <is>
          <t>text</t>
        </is>
      </c>
      <c r="T4101" s="476" t="inlineStr">
        <is>
          <t>Norway</t>
        </is>
      </c>
      <c r="U4101" s="475" t="inlineStr">
        <is>
          <t>useful output</t>
        </is>
      </c>
      <c r="V4101" s="465">
        <f>(O4043*N4043)^2</f>
        <v/>
      </c>
    </row>
    <row r="4102" ht="16" customHeight="1">
      <c r="B4102" s="475" t="inlineStr">
        <is>
          <t>FS.OL-AT.AT</t>
        </is>
      </c>
      <c r="C4102" s="475" t="inlineStr">
        <is>
          <t>FS.OL-AT.AT-Emissions-N2O</t>
        </is>
      </c>
      <c r="D4102" s="475" t="inlineStr">
        <is>
          <t>FS</t>
        </is>
      </c>
      <c r="E4102" s="475" t="inlineStr">
        <is>
          <t>OL</t>
        </is>
      </c>
      <c r="F4102" s="5">
        <f>VLOOKUP(E4102,'5.a Definitions'!E:F,2,FALSE)</f>
        <v/>
      </c>
      <c r="G4102" s="475" t="inlineStr">
        <is>
          <t>AT</t>
        </is>
      </c>
      <c r="H4102" s="475" t="inlineStr">
        <is>
          <t>AT</t>
        </is>
      </c>
      <c r="I4102" s="5">
        <f>VLOOKUP(H4102,'5.a Definitions'!E:F,2,FALSE)</f>
        <v/>
      </c>
      <c r="J4102" s="465" t="inlineStr">
        <is>
          <t>Emissions</t>
        </is>
      </c>
      <c r="K4102" s="465" t="inlineStr">
        <is>
          <t>other land emissions</t>
        </is>
      </c>
      <c r="L4102" s="465" t="inlineStr">
        <is>
          <t>reactive</t>
        </is>
      </c>
      <c r="M4102" s="465" t="inlineStr">
        <is>
          <t>N2O</t>
        </is>
      </c>
      <c r="N4102" s="466" t="n">
        <v>0.05722505923083847</v>
      </c>
      <c r="O4102" s="467" t="n">
        <v>1.332224234638739</v>
      </c>
      <c r="P4102" s="468" t="n">
        <v>1996</v>
      </c>
      <c r="Q4102" s="469" t="inlineStr">
        <is>
          <t>UNFCCC CRT Table3.D, utmark share</t>
        </is>
      </c>
      <c r="R4102" s="469" t="inlineStr">
        <is>
          <t>ok</t>
        </is>
      </c>
      <c r="S4102" s="469" t="inlineStr">
        <is>
          <t>text</t>
        </is>
      </c>
      <c r="T4102" s="476" t="inlineStr">
        <is>
          <t>Norway</t>
        </is>
      </c>
      <c r="U4102" s="475" t="inlineStr">
        <is>
          <t>useful output</t>
        </is>
      </c>
      <c r="V4102" s="465">
        <f>(O4073*N4073)^2</f>
        <v/>
      </c>
    </row>
    <row r="4103" ht="16" customHeight="1">
      <c r="B4103" s="475" t="inlineStr">
        <is>
          <t>FS.OL-AG.MM</t>
        </is>
      </c>
      <c r="C4103" s="475" t="inlineStr">
        <is>
          <t>FS.OL-AG.MM-Grazing-Nmix</t>
        </is>
      </c>
      <c r="D4103" s="475" t="inlineStr">
        <is>
          <t>FS</t>
        </is>
      </c>
      <c r="E4103" s="475" t="inlineStr">
        <is>
          <t>OL</t>
        </is>
      </c>
      <c r="F4103" s="5">
        <f>VLOOKUP(E4103,'5.a Definitions'!E:F,2,FALSE)</f>
        <v/>
      </c>
      <c r="G4103" s="475" t="inlineStr">
        <is>
          <t>AG</t>
        </is>
      </c>
      <c r="H4103" s="475" t="inlineStr">
        <is>
          <t>MM</t>
        </is>
      </c>
      <c r="I4103" s="5">
        <f>VLOOKUP(H4103,'5.a Definitions'!E:F,2,FALSE)</f>
        <v/>
      </c>
      <c r="J4103" s="473" t="inlineStr">
        <is>
          <t>Grazing</t>
        </is>
      </c>
      <c r="K4103" s="473" t="inlineStr">
        <is>
          <t>grazing</t>
        </is>
      </c>
      <c r="L4103" s="465" t="inlineStr">
        <is>
          <t>reactive</t>
        </is>
      </c>
      <c r="M4103" s="465" t="inlineStr">
        <is>
          <t>Nmix</t>
        </is>
      </c>
      <c r="N4103" s="466" t="n">
        <v>8.344518336</v>
      </c>
      <c r="O4103" s="467" t="n">
        <v>0.2336035770202799</v>
      </c>
      <c r="P4103" s="468" t="n">
        <v>1996</v>
      </c>
      <c r="Q4103" s="469" t="inlineStr">
        <is>
          <t>SSB table 12660</t>
        </is>
      </c>
      <c r="R4103" s="469" t="inlineStr">
        <is>
          <t>ok</t>
        </is>
      </c>
      <c r="S4103" s="469" t="inlineStr">
        <is>
          <t>text</t>
        </is>
      </c>
      <c r="T4103" s="476" t="inlineStr">
        <is>
          <t>Norway</t>
        </is>
      </c>
      <c r="U4103" s="5" t="inlineStr">
        <is>
          <t>useful output</t>
        </is>
      </c>
      <c r="V4103" s="465">
        <f>(O3956*N3956)^2</f>
        <v/>
      </c>
    </row>
    <row r="4104" ht="16" customHeight="1">
      <c r="B4104" s="5" t="inlineStr">
        <is>
          <t>FS.OL-HY.SW</t>
        </is>
      </c>
      <c r="C4104" s="5" t="inlineStr">
        <is>
          <t>FS.OL-HY.SW-Leaching-Nmix</t>
        </is>
      </c>
      <c r="D4104" s="5" t="inlineStr">
        <is>
          <t>FS</t>
        </is>
      </c>
      <c r="E4104" s="5" t="inlineStr">
        <is>
          <t>OL</t>
        </is>
      </c>
      <c r="F4104" s="5">
        <f>VLOOKUP(E4104,'5.a Definitions'!E:F,2,FALSE)</f>
        <v/>
      </c>
      <c r="G4104" s="5" t="inlineStr">
        <is>
          <t>HY</t>
        </is>
      </c>
      <c r="H4104" s="5" t="inlineStr">
        <is>
          <t>SW</t>
        </is>
      </c>
      <c r="I4104" s="5">
        <f>VLOOKUP(H4104,'5.a Definitions'!E:F,2,FALSE)</f>
        <v/>
      </c>
      <c r="J4104" s="465" t="inlineStr">
        <is>
          <t xml:space="preserve"> Leaching </t>
        </is>
      </c>
      <c r="K4104" s="465" t="inlineStr">
        <is>
          <t xml:space="preserve"> other land leaching </t>
        </is>
      </c>
      <c r="L4104" s="465" t="inlineStr">
        <is>
          <t xml:space="preserve"> reactive </t>
        </is>
      </c>
      <c r="M4104" s="465" t="inlineStr">
        <is>
          <t xml:space="preserve"> Nmix </t>
        </is>
      </c>
      <c r="N4104" s="466" t="n">
        <v>19.26513846795221</v>
      </c>
      <c r="O4104" s="467" t="n">
        <v>0.4253940035167164</v>
      </c>
      <c r="P4104" s="468" t="n">
        <v>1996</v>
      </c>
      <c r="Q4104" s="469" t="inlineStr">
        <is>
          <t>NIVA TEOTIL2, bias-corrected to TEOTIL3</t>
        </is>
      </c>
      <c r="R4104" s="469" t="inlineStr">
        <is>
          <t>ok</t>
        </is>
      </c>
      <c r="S4104" s="469" t="inlineStr">
        <is>
          <t xml:space="preserve"> text </t>
        </is>
      </c>
      <c r="T4104" s="426" t="inlineStr">
        <is>
          <t>Norway</t>
        </is>
      </c>
      <c r="U4104" s="465" t="inlineStr">
        <is>
          <t xml:space="preserve"> N wasted </t>
        </is>
      </c>
      <c r="V4104" s="465" t="n">
        <v>0.04</v>
      </c>
    </row>
    <row r="4105" ht="16" customHeight="1">
      <c r="A4105" s="485" t="inlineStr">
        <is>
          <t>Processing of residues</t>
        </is>
      </c>
      <c r="B4105" s="475" t="inlineStr">
        <is>
          <t>PR.SO-EF.EC</t>
        </is>
      </c>
      <c r="C4105" s="475" t="inlineStr">
        <is>
          <t>PR.SO-EF.EC-Waste to energy-Nmix</t>
        </is>
      </c>
      <c r="D4105" s="475" t="inlineStr">
        <is>
          <t>PR</t>
        </is>
      </c>
      <c r="E4105" s="475" t="inlineStr">
        <is>
          <t>SO</t>
        </is>
      </c>
      <c r="F4105" s="5">
        <f>VLOOKUP(E4105,'5.a Definitions'!E:F,2,FALSE)</f>
        <v/>
      </c>
      <c r="G4105" s="475" t="inlineStr">
        <is>
          <t>EF</t>
        </is>
      </c>
      <c r="H4105" s="475" t="inlineStr">
        <is>
          <t>EC</t>
        </is>
      </c>
      <c r="I4105" s="5">
        <f>VLOOKUP(H4105,'5.a Definitions'!E:F,2,FALSE)</f>
        <v/>
      </c>
      <c r="J4105" s="465" t="inlineStr">
        <is>
          <t>Waste for energy incineration</t>
        </is>
      </c>
      <c r="K4105" s="465" t="inlineStr">
        <is>
          <t>waste for energy incineration</t>
        </is>
      </c>
      <c r="L4105" s="465" t="inlineStr">
        <is>
          <t>reactive</t>
        </is>
      </c>
      <c r="M4105" s="465" t="inlineStr">
        <is>
          <t>Nmix</t>
        </is>
      </c>
      <c r="N4105" s="466" t="n">
        <v>7.705452421490665</v>
      </c>
      <c r="O4105" s="467" t="n">
        <v>0.4889935071761882</v>
      </c>
      <c r="P4105" s="468" t="n">
        <v>1996</v>
      </c>
      <c r="Q4105" s="469" t="inlineStr">
        <is>
          <t>SSB table 05281, scaled to the N content of table 10513</t>
        </is>
      </c>
      <c r="R4105" s="469" t="inlineStr">
        <is>
          <t>ok</t>
        </is>
      </c>
      <c r="S4105" s="469" t="inlineStr">
        <is>
          <t>text</t>
        </is>
      </c>
      <c r="T4105" s="476" t="inlineStr">
        <is>
          <t>Norway</t>
        </is>
      </c>
      <c r="U4105" s="475" t="inlineStr">
        <is>
          <t>N wasted</t>
        </is>
      </c>
      <c r="V4105" s="465">
        <f>(O3720*N3720)^2</f>
        <v/>
      </c>
    </row>
    <row r="4106" ht="16" customHeight="1">
      <c r="B4106" s="475" t="inlineStr">
        <is>
          <t>PR.SO-MP.OP</t>
        </is>
      </c>
      <c r="C4106" s="475" t="inlineStr">
        <is>
          <t>PR.SO-MP.OP-Recycling-Nmix</t>
        </is>
      </c>
      <c r="D4106" s="475" t="inlineStr">
        <is>
          <t>PR</t>
        </is>
      </c>
      <c r="E4106" s="475" t="inlineStr">
        <is>
          <t>SO</t>
        </is>
      </c>
      <c r="F4106" s="5">
        <f>VLOOKUP(E4106,'5.a Definitions'!E:F,2,FALSE)</f>
        <v/>
      </c>
      <c r="G4106" s="475" t="inlineStr">
        <is>
          <t>MP</t>
        </is>
      </c>
      <c r="H4106" s="475" t="inlineStr">
        <is>
          <t>OP</t>
        </is>
      </c>
      <c r="I4106" s="5">
        <f>VLOOKUP(H4106,'5.a Definitions'!E:F,2,FALSE)</f>
        <v/>
      </c>
      <c r="J4106" s="465" t="inlineStr">
        <is>
          <t>Recycling</t>
        </is>
      </c>
      <c r="K4106" s="465" t="inlineStr">
        <is>
          <t>recycling</t>
        </is>
      </c>
      <c r="L4106" s="465" t="inlineStr">
        <is>
          <t>reactive</t>
        </is>
      </c>
      <c r="M4106" s="465" t="inlineStr">
        <is>
          <t>Nmix</t>
        </is>
      </c>
      <c r="N4106" s="466" t="n">
        <v>1.5117042002</v>
      </c>
      <c r="O4106" s="467" t="n">
        <v>0.6193739022395478</v>
      </c>
      <c r="P4106" s="468" t="n">
        <v>1996</v>
      </c>
      <c r="Q4106" s="469" t="inlineStr">
        <is>
          <t>SSB</t>
        </is>
      </c>
      <c r="R4106" s="469" t="inlineStr">
        <is>
          <t>ok</t>
        </is>
      </c>
      <c r="S4106" s="469" t="inlineStr">
        <is>
          <t>text</t>
        </is>
      </c>
      <c r="T4106" s="476" t="inlineStr">
        <is>
          <t>Norway</t>
        </is>
      </c>
      <c r="U4106" s="475" t="inlineStr">
        <is>
          <t>recycling</t>
        </is>
      </c>
      <c r="V4106" s="465">
        <f>(O3744*N3744)^2</f>
        <v/>
      </c>
    </row>
    <row r="4107" ht="16" customHeight="1">
      <c r="B4107" s="5" t="inlineStr">
        <is>
          <t>PR.SO-AG.SM</t>
        </is>
      </c>
      <c r="C4107" s="5" t="inlineStr">
        <is>
          <t>PR.SO-AG.SM-Biologically treated organic waste-Nmix</t>
        </is>
      </c>
      <c r="D4107" s="5" t="inlineStr">
        <is>
          <t>PR</t>
        </is>
      </c>
      <c r="E4107" s="5" t="inlineStr">
        <is>
          <t>SO</t>
        </is>
      </c>
      <c r="F4107" s="5">
        <f>VLOOKUP(E4107,'5.a Definitions'!E:F,2,FALSE)</f>
        <v/>
      </c>
      <c r="G4107" s="5" t="inlineStr">
        <is>
          <t>AG</t>
        </is>
      </c>
      <c r="H4107" s="5" t="inlineStr">
        <is>
          <t>SM</t>
        </is>
      </c>
      <c r="I4107" s="5">
        <f>VLOOKUP(H4107,'5.a Definitions'!E:F,2,FALSE)</f>
        <v/>
      </c>
      <c r="J4107" s="5" t="inlineStr">
        <is>
          <t>Biologically treated organic waste</t>
        </is>
      </c>
      <c r="K4107" s="5" t="inlineStr">
        <is>
          <t>biologically treated organic waste</t>
        </is>
      </c>
      <c r="L4107" s="5" t="inlineStr">
        <is>
          <t>reactive</t>
        </is>
      </c>
      <c r="M4107" s="5" t="inlineStr">
        <is>
          <t>Nmix</t>
        </is>
      </c>
      <c r="N4107" s="422" t="n">
        <v>0.7102944055944055</v>
      </c>
      <c r="O4107" s="423" t="n">
        <v>1.06595411712399</v>
      </c>
      <c r="P4107" s="468" t="n">
        <v>1996</v>
      </c>
      <c r="Q4107" s="425" t="inlineStr">
        <is>
          <t>Filled (held at 2012): SSB tables 10513 and 12818</t>
        </is>
      </c>
      <c r="R4107" s="425" t="inlineStr">
        <is>
          <t>ok</t>
        </is>
      </c>
      <c r="S4107" s="425" t="inlineStr">
        <is>
          <t>text</t>
        </is>
      </c>
      <c r="T4107" s="426" t="inlineStr">
        <is>
          <t>Norway</t>
        </is>
      </c>
      <c r="U4107" s="5" t="inlineStr">
        <is>
          <t>recycling</t>
        </is>
      </c>
      <c r="V4107" s="5" t="n"/>
    </row>
    <row r="4108" ht="16" customHeight="1">
      <c r="B4108" s="5" t="inlineStr">
        <is>
          <t>PR.SO-PR.WW</t>
        </is>
      </c>
      <c r="C4108" s="5" t="inlineStr">
        <is>
          <t>PR.SO-PR.WW-Wastewater from landfills-Nmix</t>
        </is>
      </c>
      <c r="D4108" s="5" t="inlineStr">
        <is>
          <t>PR</t>
        </is>
      </c>
      <c r="E4108" s="5" t="inlineStr">
        <is>
          <t>SO</t>
        </is>
      </c>
      <c r="F4108" s="5">
        <f>VLOOKUP(E4108,'5.a Definitions'!E:F,2,FALSE)</f>
        <v/>
      </c>
      <c r="G4108" s="5" t="inlineStr">
        <is>
          <t>PR</t>
        </is>
      </c>
      <c r="H4108" s="5" t="inlineStr">
        <is>
          <t>WW</t>
        </is>
      </c>
      <c r="I4108" s="5">
        <f>VLOOKUP(H4108,'5.a Definitions'!E:F,2,FALSE)</f>
        <v/>
      </c>
      <c r="J4108" s="465" t="inlineStr">
        <is>
          <t xml:space="preserve"> Wastewater from landfills </t>
        </is>
      </c>
      <c r="K4108" s="465" t="inlineStr">
        <is>
          <t xml:space="preserve"> wastewater from landfills </t>
        </is>
      </c>
      <c r="L4108" s="465" t="inlineStr">
        <is>
          <t xml:space="preserve"> reactive </t>
        </is>
      </c>
      <c r="M4108" s="465" t="inlineStr">
        <is>
          <t xml:space="preserve"> Nmix </t>
        </is>
      </c>
      <c r="N4108" s="466" t="n">
        <v>1.198092460169039</v>
      </c>
      <c r="O4108" s="467" t="n">
        <v>0.4349490365517408</v>
      </c>
      <c r="P4108" s="468" t="n">
        <v>1996</v>
      </c>
      <c r="Q4108" s="469" t="inlineStr">
        <is>
          <t>Filled (extrapolated from 2011 with CRT 5.A landfill CH4)</t>
        </is>
      </c>
      <c r="R4108" s="469" t="inlineStr">
        <is>
          <t>ok</t>
        </is>
      </c>
      <c r="S4108" s="469" t="inlineStr">
        <is>
          <t xml:space="preserve"> text </t>
        </is>
      </c>
      <c r="T4108" s="426" t="inlineStr">
        <is>
          <t>Norway</t>
        </is>
      </c>
      <c r="U4108" s="465" t="inlineStr">
        <is>
          <t xml:space="preserve"> N wasted </t>
        </is>
      </c>
      <c r="V4108" s="465" t="n">
        <v>0.04</v>
      </c>
    </row>
    <row r="4109" ht="16" customHeight="1">
      <c r="B4109" s="5" t="inlineStr">
        <is>
          <t>PR.SO-HS.HS</t>
        </is>
      </c>
      <c r="C4109" s="5" t="inlineStr">
        <is>
          <t>PR.SO-HS.HS-Biologically treated organic waste-Nmix</t>
        </is>
      </c>
      <c r="D4109" s="5" t="inlineStr">
        <is>
          <t>PR</t>
        </is>
      </c>
      <c r="E4109" s="5" t="inlineStr">
        <is>
          <t>SO</t>
        </is>
      </c>
      <c r="F4109" s="5">
        <f>VLOOKUP(E4109,'5.a Definitions'!E:F,2,FALSE)</f>
        <v/>
      </c>
      <c r="G4109" s="5" t="inlineStr">
        <is>
          <t>HS</t>
        </is>
      </c>
      <c r="H4109" s="5" t="inlineStr">
        <is>
          <t>HS</t>
        </is>
      </c>
      <c r="I4109" s="5">
        <f>VLOOKUP(H4109,'5.a Definitions'!E:F,2,FALSE)</f>
        <v/>
      </c>
      <c r="J4109" s="5" t="inlineStr">
        <is>
          <t>Biologically treated organic waste</t>
        </is>
      </c>
      <c r="K4109" s="5" t="inlineStr">
        <is>
          <t>biologically treated organic waste</t>
        </is>
      </c>
      <c r="L4109" s="465" t="inlineStr">
        <is>
          <t xml:space="preserve"> reactive </t>
        </is>
      </c>
      <c r="M4109" s="465" t="inlineStr">
        <is>
          <t xml:space="preserve"> Nmix </t>
        </is>
      </c>
      <c r="N4109" s="466" t="n">
        <v>0.6450632867132866</v>
      </c>
      <c r="O4109" s="467" t="n">
        <v>1.051236818113099</v>
      </c>
      <c r="P4109" s="468" t="n">
        <v>1996</v>
      </c>
      <c r="Q4109" s="469" t="inlineStr">
        <is>
          <t>Filled (held at 2012): SSB tables 10513 and 12818</t>
        </is>
      </c>
      <c r="R4109" s="469" t="inlineStr">
        <is>
          <t>ok</t>
        </is>
      </c>
      <c r="S4109" s="469" t="inlineStr">
        <is>
          <t xml:space="preserve"> text </t>
        </is>
      </c>
      <c r="T4109" s="426" t="inlineStr">
        <is>
          <t>Norway</t>
        </is>
      </c>
      <c r="U4109" s="5" t="inlineStr">
        <is>
          <t>recycling</t>
        </is>
      </c>
      <c r="V4109" s="465" t="n">
        <v>0.04</v>
      </c>
    </row>
    <row r="4110" ht="16" customHeight="1">
      <c r="B4110" s="5" t="inlineStr">
        <is>
          <t>PR.SO-AT.AT</t>
        </is>
      </c>
      <c r="C4110" s="5" t="inlineStr">
        <is>
          <t>PR.SO-AT.AT-Emissions-NH3</t>
        </is>
      </c>
      <c r="D4110" s="5" t="inlineStr">
        <is>
          <t>PR</t>
        </is>
      </c>
      <c r="E4110" s="5" t="inlineStr">
        <is>
          <t>SO</t>
        </is>
      </c>
      <c r="F4110" s="5">
        <f>VLOOKUP(E4110,'5.a Definitions'!E:F,2,FALSE)</f>
        <v/>
      </c>
      <c r="G4110" s="5" t="inlineStr">
        <is>
          <t>AT</t>
        </is>
      </c>
      <c r="H4110" s="5" t="inlineStr">
        <is>
          <t>AT</t>
        </is>
      </c>
      <c r="I4110" s="5">
        <f>VLOOKUP(H4110,'5.a Definitions'!E:F,2,FALSE)</f>
        <v/>
      </c>
      <c r="J4110" s="465" t="inlineStr">
        <is>
          <t xml:space="preserve"> Emissions </t>
        </is>
      </c>
      <c r="K4110" s="465" t="inlineStr">
        <is>
          <t xml:space="preserve"> solid waste emissions </t>
        </is>
      </c>
      <c r="L4110" s="465" t="inlineStr">
        <is>
          <t xml:space="preserve"> reactive </t>
        </is>
      </c>
      <c r="M4110" s="465" t="inlineStr">
        <is>
          <t xml:space="preserve"> NH3 </t>
        </is>
      </c>
      <c r="N4110" s="466" t="n">
        <v>0.11976174095985</v>
      </c>
      <c r="O4110" s="467" t="n">
        <v>0.9757311537560517</v>
      </c>
      <c r="P4110" s="468" t="n">
        <v>1996</v>
      </c>
      <c r="Q4110" s="469" t="inlineStr">
        <is>
          <t>CRLTAP Inventory Submissions</t>
        </is>
      </c>
      <c r="R4110" s="469" t="inlineStr">
        <is>
          <t>ok</t>
        </is>
      </c>
      <c r="S4110" s="469" t="inlineStr">
        <is>
          <t xml:space="preserve"> text </t>
        </is>
      </c>
      <c r="T4110" s="426" t="inlineStr">
        <is>
          <t>Norway</t>
        </is>
      </c>
      <c r="U4110" s="465" t="inlineStr">
        <is>
          <t xml:space="preserve"> N wasted </t>
        </is>
      </c>
      <c r="V4110" s="465" t="n">
        <v>0.04</v>
      </c>
    </row>
    <row r="4111" ht="16" customHeight="1">
      <c r="B4111" s="5" t="inlineStr">
        <is>
          <t>PR.SO-AT.AT</t>
        </is>
      </c>
      <c r="C4111" s="5" t="inlineStr">
        <is>
          <t>PR.SO-AT.AT-Emissions-NOx</t>
        </is>
      </c>
      <c r="D4111" s="5" t="inlineStr">
        <is>
          <t>PR</t>
        </is>
      </c>
      <c r="E4111" s="5" t="inlineStr">
        <is>
          <t>SO</t>
        </is>
      </c>
      <c r="F4111" s="5">
        <f>VLOOKUP(E4111,'5.a Definitions'!E:F,2,FALSE)</f>
        <v/>
      </c>
      <c r="G4111" s="5" t="inlineStr">
        <is>
          <t>AT</t>
        </is>
      </c>
      <c r="H4111" s="5" t="inlineStr">
        <is>
          <t>AT</t>
        </is>
      </c>
      <c r="I4111" s="5">
        <f>VLOOKUP(H4111,'5.a Definitions'!E:F,2,FALSE)</f>
        <v/>
      </c>
      <c r="J4111" s="465" t="inlineStr">
        <is>
          <t xml:space="preserve"> Emissions </t>
        </is>
      </c>
      <c r="K4111" s="465" t="inlineStr">
        <is>
          <t xml:space="preserve"> solid waste emissions </t>
        </is>
      </c>
      <c r="L4111" s="465" t="inlineStr">
        <is>
          <t xml:space="preserve"> reactive </t>
        </is>
      </c>
      <c r="M4111" s="465" t="inlineStr">
        <is>
          <t xml:space="preserve"> NOx </t>
        </is>
      </c>
      <c r="N4111" s="466" t="n">
        <v>0.42434987546765</v>
      </c>
      <c r="O4111" s="467" t="n">
        <v>0.3570535983596491</v>
      </c>
      <c r="P4111" s="468" t="n">
        <v>1996</v>
      </c>
      <c r="Q4111" s="469" t="inlineStr">
        <is>
          <t>CRLTAP Inventory Submissions</t>
        </is>
      </c>
      <c r="R4111" s="469" t="inlineStr">
        <is>
          <t>ok</t>
        </is>
      </c>
      <c r="S4111" s="469" t="inlineStr">
        <is>
          <t xml:space="preserve"> text </t>
        </is>
      </c>
      <c r="T4111" s="426" t="inlineStr">
        <is>
          <t>Norway</t>
        </is>
      </c>
      <c r="U4111" s="465" t="inlineStr">
        <is>
          <t xml:space="preserve"> N wasted </t>
        </is>
      </c>
      <c r="V4111" s="465" t="n">
        <v>0.04</v>
      </c>
    </row>
    <row r="4112" ht="16" customHeight="1">
      <c r="B4112" s="5" t="inlineStr">
        <is>
          <t>PR.SO-AT.AT</t>
        </is>
      </c>
      <c r="C4112" s="5" t="inlineStr">
        <is>
          <t>PR.SO-AT.AT-Emissions-N2O</t>
        </is>
      </c>
      <c r="D4112" s="5" t="inlineStr">
        <is>
          <t>PR</t>
        </is>
      </c>
      <c r="E4112" s="5" t="inlineStr">
        <is>
          <t>SO</t>
        </is>
      </c>
      <c r="F4112" s="5">
        <f>VLOOKUP(E4112,'5.a Definitions'!E:F,2,FALSE)</f>
        <v/>
      </c>
      <c r="G4112" s="5" t="inlineStr">
        <is>
          <t>AT</t>
        </is>
      </c>
      <c r="H4112" s="5" t="inlineStr">
        <is>
          <t>AT</t>
        </is>
      </c>
      <c r="I4112" s="5">
        <f>VLOOKUP(H4112,'5.a Definitions'!E:F,2,FALSE)</f>
        <v/>
      </c>
      <c r="J4112" s="465" t="inlineStr">
        <is>
          <t xml:space="preserve"> Emissions </t>
        </is>
      </c>
      <c r="K4112" s="465" t="inlineStr">
        <is>
          <t xml:space="preserve"> solid waste emissions </t>
        </is>
      </c>
      <c r="L4112" s="465" t="inlineStr">
        <is>
          <t xml:space="preserve"> reactive </t>
        </is>
      </c>
      <c r="M4112" s="465" t="inlineStr">
        <is>
          <t xml:space="preserve"> N2O </t>
        </is>
      </c>
      <c r="N4112" s="466" t="n">
        <v>0.008081007937267714</v>
      </c>
      <c r="O4112" s="467" t="n">
        <v>1.272532052986043</v>
      </c>
      <c r="P4112" s="468" t="n">
        <v>1996</v>
      </c>
      <c r="Q4112" s="469" t="inlineStr">
        <is>
          <t>UNFCCC CRT</t>
        </is>
      </c>
      <c r="R4112" s="469" t="inlineStr">
        <is>
          <t>ok</t>
        </is>
      </c>
      <c r="S4112" s="469" t="inlineStr">
        <is>
          <t xml:space="preserve"> text </t>
        </is>
      </c>
      <c r="T4112" s="426" t="inlineStr">
        <is>
          <t>Norway</t>
        </is>
      </c>
      <c r="U4112" s="465" t="inlineStr">
        <is>
          <t xml:space="preserve"> N wasted </t>
        </is>
      </c>
      <c r="V4112" s="465" t="n">
        <v>0.04</v>
      </c>
    </row>
    <row r="4113" ht="16" customHeight="1">
      <c r="B4113" s="5" t="inlineStr">
        <is>
          <t>PR.SO-HY.SW</t>
        </is>
      </c>
      <c r="C4113" s="5" t="inlineStr">
        <is>
          <t>PR.SO-HY.SW-Leaching-Nmix</t>
        </is>
      </c>
      <c r="D4113" s="5" t="inlineStr">
        <is>
          <t>PR</t>
        </is>
      </c>
      <c r="E4113" s="5" t="inlineStr">
        <is>
          <t>SO</t>
        </is>
      </c>
      <c r="F4113" s="5">
        <f>VLOOKUP(E4113,'5.a Definitions'!E:F,2,FALSE)</f>
        <v/>
      </c>
      <c r="G4113" s="5" t="inlineStr">
        <is>
          <t>HY</t>
        </is>
      </c>
      <c r="H4113" s="5" t="inlineStr">
        <is>
          <t>SW</t>
        </is>
      </c>
      <c r="I4113" s="5">
        <f>VLOOKUP(H4113,'5.a Definitions'!E:F,2,FALSE)</f>
        <v/>
      </c>
      <c r="J4113" s="465" t="inlineStr">
        <is>
          <t xml:space="preserve"> Leaching </t>
        </is>
      </c>
      <c r="K4113" s="465" t="inlineStr">
        <is>
          <t xml:space="preserve"> solid waste leaching </t>
        </is>
      </c>
      <c r="L4113" s="465" t="inlineStr">
        <is>
          <t xml:space="preserve"> reactive </t>
        </is>
      </c>
      <c r="M4113" s="465" t="inlineStr">
        <is>
          <t xml:space="preserve"> Nmix </t>
        </is>
      </c>
      <c r="N4113" s="466" t="n">
        <v>0.9448344238514811</v>
      </c>
      <c r="O4113" s="467" t="n">
        <v>0.4381985958650328</v>
      </c>
      <c r="P4113" s="468" t="n">
        <v>1996</v>
      </c>
      <c r="Q4113" s="469" t="inlineStr">
        <is>
          <t>Filled (extrapolated from 2011 with CRT 5.A landfill CH4)</t>
        </is>
      </c>
      <c r="R4113" s="469" t="inlineStr">
        <is>
          <t>ok</t>
        </is>
      </c>
      <c r="S4113" s="469" t="inlineStr">
        <is>
          <t xml:space="preserve"> text </t>
        </is>
      </c>
      <c r="T4113" s="426" t="inlineStr">
        <is>
          <t>Norway</t>
        </is>
      </c>
      <c r="U4113" s="465" t="inlineStr">
        <is>
          <t xml:space="preserve"> N wasted </t>
        </is>
      </c>
      <c r="V4113" s="465" t="n">
        <v>0.04</v>
      </c>
    </row>
    <row r="4114" ht="16" customHeight="1">
      <c r="B4114" s="5" t="inlineStr">
        <is>
          <t>PR.SO-RW.RW</t>
        </is>
      </c>
      <c r="C4114" s="5" t="inlineStr">
        <is>
          <t>PR.SO-RW.RW-Solid waste export-Nmix</t>
        </is>
      </c>
      <c r="D4114" s="5" t="inlineStr">
        <is>
          <t>PR</t>
        </is>
      </c>
      <c r="E4114" s="5" t="inlineStr">
        <is>
          <t>SO</t>
        </is>
      </c>
      <c r="F4114" s="5">
        <f>VLOOKUP(E4114,'5.a Definitions'!E:F,2,FALSE)</f>
        <v/>
      </c>
      <c r="G4114" s="5" t="inlineStr">
        <is>
          <t>RW</t>
        </is>
      </c>
      <c r="H4114" s="5" t="inlineStr">
        <is>
          <t>RW</t>
        </is>
      </c>
      <c r="I4114" s="5">
        <f>VLOOKUP(H4114,'5.a Definitions'!E:F,2,FALSE)</f>
        <v/>
      </c>
      <c r="J4114" s="465" t="inlineStr">
        <is>
          <t xml:space="preserve"> Solid waste export </t>
        </is>
      </c>
      <c r="K4114" s="465" t="inlineStr">
        <is>
          <t xml:space="preserve"> solid waste export </t>
        </is>
      </c>
      <c r="L4114" s="465" t="inlineStr">
        <is>
          <t xml:space="preserve"> reactive </t>
        </is>
      </c>
      <c r="M4114" s="465" t="inlineStr">
        <is>
          <t xml:space="preserve"> Nmix </t>
        </is>
      </c>
      <c r="N4114" s="466" t="n">
        <v>0</v>
      </c>
      <c r="O4114" s="467" t="n">
        <v>0</v>
      </c>
      <c r="P4114" s="468" t="n">
        <v>1996</v>
      </c>
      <c r="Q4114" s="469" t="inlineStr">
        <is>
          <t>SSB tab 08801</t>
        </is>
      </c>
      <c r="R4114" s="469" t="inlineStr">
        <is>
          <t>ok</t>
        </is>
      </c>
      <c r="S4114" s="469" t="inlineStr">
        <is>
          <t xml:space="preserve"> text </t>
        </is>
      </c>
      <c r="T4114" s="426" t="inlineStr">
        <is>
          <t>Norway</t>
        </is>
      </c>
      <c r="U4114" s="465" t="inlineStr">
        <is>
          <t xml:space="preserve"> N wasted </t>
        </is>
      </c>
      <c r="V4114" s="465" t="n">
        <v>0.04</v>
      </c>
    </row>
    <row r="4115" ht="16" customHeight="1">
      <c r="B4115" s="475" t="inlineStr">
        <is>
          <t>PR.SO-RW.RW</t>
        </is>
      </c>
      <c r="C4115" s="475" t="inlineStr">
        <is>
          <t xml:space="preserve">PR.SO-RW.RW-Export for recycling-Nmix </t>
        </is>
      </c>
      <c r="D4115" s="475" t="inlineStr">
        <is>
          <t>PR</t>
        </is>
      </c>
      <c r="E4115" s="475" t="inlineStr">
        <is>
          <t>SO</t>
        </is>
      </c>
      <c r="F4115" s="5">
        <f>VLOOKUP(E4115,'5.a Definitions'!E:F,2,FALSE)</f>
        <v/>
      </c>
      <c r="G4115" s="475" t="inlineStr">
        <is>
          <t>RW</t>
        </is>
      </c>
      <c r="H4115" s="475" t="inlineStr">
        <is>
          <t>RW</t>
        </is>
      </c>
      <c r="I4115" s="5">
        <f>VLOOKUP(H4115,'5.a Definitions'!E:F,2,FALSE)</f>
        <v/>
      </c>
      <c r="J4115" s="465" t="inlineStr">
        <is>
          <t>Export-for-recycling</t>
        </is>
      </c>
      <c r="K4115" s="465" t="inlineStr">
        <is>
          <t>export-for-recycling</t>
        </is>
      </c>
      <c r="L4115" s="465" t="inlineStr">
        <is>
          <t>reactive</t>
        </is>
      </c>
      <c r="M4115" s="465" t="inlineStr">
        <is>
          <t>Nmix</t>
        </is>
      </c>
      <c r="N4115" s="466" t="n">
        <v>0.5666612698</v>
      </c>
      <c r="O4115" s="467" t="n">
        <v>0.1944482865997089</v>
      </c>
      <c r="P4115" s="468" t="n">
        <v>1996</v>
      </c>
      <c r="Q4115" s="469" t="inlineStr">
        <is>
          <t>SSB</t>
        </is>
      </c>
      <c r="R4115" s="469" t="inlineStr">
        <is>
          <t>ok</t>
        </is>
      </c>
      <c r="S4115" s="469" t="inlineStr">
        <is>
          <t>text</t>
        </is>
      </c>
      <c r="T4115" s="476" t="inlineStr">
        <is>
          <t>Norway</t>
        </is>
      </c>
      <c r="U4115" s="475" t="inlineStr">
        <is>
          <t>recycling</t>
        </is>
      </c>
      <c r="V4115" s="465">
        <f>(O3790*N3790)^2</f>
        <v/>
      </c>
    </row>
    <row r="4116" ht="16" customHeight="1">
      <c r="B4116" s="475" t="inlineStr">
        <is>
          <t>PR.SO-RW.RW</t>
        </is>
      </c>
      <c r="C4116" s="475" t="inlineStr">
        <is>
          <t>PR.SO-RW.RW-Export for reuse-Nmix</t>
        </is>
      </c>
      <c r="D4116" s="475" t="inlineStr">
        <is>
          <t>PR</t>
        </is>
      </c>
      <c r="E4116" s="475" t="inlineStr">
        <is>
          <t>SO</t>
        </is>
      </c>
      <c r="F4116" s="5">
        <f>VLOOKUP(E4116,'5.a Definitions'!E:F,2,FALSE)</f>
        <v/>
      </c>
      <c r="G4116" s="475" t="inlineStr">
        <is>
          <t>RW</t>
        </is>
      </c>
      <c r="H4116" s="475" t="inlineStr">
        <is>
          <t>RW</t>
        </is>
      </c>
      <c r="I4116" s="5">
        <f>VLOOKUP(H4116,'5.a Definitions'!E:F,2,FALSE)</f>
        <v/>
      </c>
      <c r="J4116" s="465" t="inlineStr">
        <is>
          <t>Export-for-reuse</t>
        </is>
      </c>
      <c r="K4116" s="465" t="inlineStr">
        <is>
          <t>export-for-reuse</t>
        </is>
      </c>
      <c r="L4116" s="465" t="inlineStr">
        <is>
          <t>reactive</t>
        </is>
      </c>
      <c r="M4116" s="465" t="inlineStr">
        <is>
          <t>Nmix</t>
        </is>
      </c>
      <c r="N4116" s="466" t="n">
        <v>0.04673453</v>
      </c>
      <c r="O4116" s="467" t="n">
        <v>0.199333750486778</v>
      </c>
      <c r="P4116" s="468" t="n">
        <v>1996</v>
      </c>
      <c r="Q4116" s="469" t="inlineStr">
        <is>
          <t>SSB</t>
        </is>
      </c>
      <c r="R4116" s="469" t="inlineStr">
        <is>
          <t>ok</t>
        </is>
      </c>
      <c r="S4116" s="469" t="inlineStr">
        <is>
          <t>text</t>
        </is>
      </c>
      <c r="T4116" s="476" t="inlineStr">
        <is>
          <t>Norway</t>
        </is>
      </c>
      <c r="U4116" s="475" t="inlineStr">
        <is>
          <t>recycling</t>
        </is>
      </c>
      <c r="V4116" s="465">
        <f>(#REF!*#REF!)^2</f>
        <v/>
      </c>
    </row>
    <row r="4117" ht="16" customHeight="1">
      <c r="B4117" s="5" t="inlineStr">
        <is>
          <t>PR.WW-AG.SM</t>
        </is>
      </c>
      <c r="C4117" s="5" t="inlineStr">
        <is>
          <t>PR.WW-AG.SM-Sewage sludge fertilizer-Nmix</t>
        </is>
      </c>
      <c r="D4117" s="5" t="inlineStr">
        <is>
          <t>PR</t>
        </is>
      </c>
      <c r="E4117" s="5" t="inlineStr">
        <is>
          <t>WW</t>
        </is>
      </c>
      <c r="F4117" s="5">
        <f>VLOOKUP(E4117,'5.a Definitions'!E:F,2,FALSE)</f>
        <v/>
      </c>
      <c r="G4117" s="5" t="inlineStr">
        <is>
          <t>AG</t>
        </is>
      </c>
      <c r="H4117" s="5" t="inlineStr">
        <is>
          <t>SM</t>
        </is>
      </c>
      <c r="I4117" s="5">
        <f>VLOOKUP(H4117,'5.a Definitions'!E:F,2,FALSE)</f>
        <v/>
      </c>
      <c r="J4117" s="465" t="inlineStr">
        <is>
          <t xml:space="preserve"> Sewage sludge fertilizer </t>
        </is>
      </c>
      <c r="K4117" s="465" t="inlineStr">
        <is>
          <t xml:space="preserve"> sewage sludge fertilizer </t>
        </is>
      </c>
      <c r="L4117" s="465" t="inlineStr">
        <is>
          <t xml:space="preserve"> reactive </t>
        </is>
      </c>
      <c r="M4117" s="465" t="inlineStr">
        <is>
          <t xml:space="preserve"> Nmix </t>
        </is>
      </c>
      <c r="N4117" s="466" t="n">
        <v>1.39653</v>
      </c>
      <c r="O4117" s="467" t="n">
        <v>0.6332776129872019</v>
      </c>
      <c r="P4117" s="468" t="n">
        <v>1996</v>
      </c>
      <c r="Q4117" s="469" t="inlineStr">
        <is>
          <t>SSB tab 05279</t>
        </is>
      </c>
      <c r="R4117" s="469" t="inlineStr">
        <is>
          <t>ok</t>
        </is>
      </c>
      <c r="S4117" s="469" t="inlineStr">
        <is>
          <t xml:space="preserve"> text </t>
        </is>
      </c>
      <c r="T4117" s="426" t="inlineStr">
        <is>
          <t>Norway</t>
        </is>
      </c>
      <c r="U4117" s="5" t="inlineStr">
        <is>
          <t>recycling</t>
        </is>
      </c>
      <c r="V4117" s="465" t="n">
        <v>0.04</v>
      </c>
    </row>
    <row r="4118" ht="16" customHeight="1">
      <c r="B4118" s="475" t="inlineStr">
        <is>
          <t>PR.WW-HS.HS</t>
        </is>
      </c>
      <c r="C4118" s="475" t="inlineStr">
        <is>
          <t xml:space="preserve">PR.WW-HS.HS-Sewage sludge fertilizer-Nmix </t>
        </is>
      </c>
      <c r="D4118" s="475" t="inlineStr">
        <is>
          <t>PR</t>
        </is>
      </c>
      <c r="E4118" s="475" t="inlineStr">
        <is>
          <t>WW</t>
        </is>
      </c>
      <c r="F4118" s="5">
        <f>VLOOKUP(E4118,'5.a Definitions'!E:F,2,FALSE)</f>
        <v/>
      </c>
      <c r="G4118" s="475" t="inlineStr">
        <is>
          <t>HS</t>
        </is>
      </c>
      <c r="H4118" s="475" t="inlineStr">
        <is>
          <t>HS</t>
        </is>
      </c>
      <c r="I4118" s="5">
        <f>VLOOKUP(H4118,'5.a Definitions'!E:F,2,FALSE)</f>
        <v/>
      </c>
      <c r="J4118" s="465" t="inlineStr">
        <is>
          <t>Sewage sludge fertilizer</t>
        </is>
      </c>
      <c r="K4118" s="465" t="inlineStr">
        <is>
          <t>sewage sludge fertilizer</t>
        </is>
      </c>
      <c r="L4118" s="465" t="inlineStr">
        <is>
          <t>reactive</t>
        </is>
      </c>
      <c r="M4118" s="465" t="inlineStr">
        <is>
          <t>Nmix</t>
        </is>
      </c>
      <c r="N4118" s="466" t="n">
        <v>0.248535</v>
      </c>
      <c r="O4118" s="467" t="n">
        <v>0.6332776129872021</v>
      </c>
      <c r="P4118" s="468" t="n">
        <v>1996</v>
      </c>
      <c r="Q4118" s="469" t="inlineStr">
        <is>
          <t>SSB table 05279</t>
        </is>
      </c>
      <c r="R4118" s="469" t="inlineStr">
        <is>
          <t>ok</t>
        </is>
      </c>
      <c r="S4118" s="469" t="inlineStr">
        <is>
          <t>text</t>
        </is>
      </c>
      <c r="T4118" s="476" t="inlineStr">
        <is>
          <t>Norway</t>
        </is>
      </c>
      <c r="U4118" s="5" t="inlineStr">
        <is>
          <t>recycling</t>
        </is>
      </c>
      <c r="V4118" s="465">
        <f>(O3666*N3666)^2</f>
        <v/>
      </c>
    </row>
    <row r="4119" ht="16" customHeight="1">
      <c r="B4119" s="475" t="inlineStr">
        <is>
          <t>PR.WW-PR.SO</t>
        </is>
      </c>
      <c r="C4119" s="475" t="inlineStr">
        <is>
          <t xml:space="preserve">PR.WW-PR.SO-Sewage sludge landfill-Nmix </t>
        </is>
      </c>
      <c r="D4119" s="475" t="inlineStr">
        <is>
          <t>PR</t>
        </is>
      </c>
      <c r="E4119" s="475" t="inlineStr">
        <is>
          <t>WW</t>
        </is>
      </c>
      <c r="F4119" s="5">
        <f>VLOOKUP(E4119,'5.a Definitions'!E:F,2,FALSE)</f>
        <v/>
      </c>
      <c r="G4119" s="475" t="inlineStr">
        <is>
          <t>PR</t>
        </is>
      </c>
      <c r="H4119" s="475" t="inlineStr">
        <is>
          <t>SO</t>
        </is>
      </c>
      <c r="I4119" s="5">
        <f>VLOOKUP(H4119,'5.a Definitions'!E:F,2,FALSE)</f>
        <v/>
      </c>
      <c r="J4119" s="465" t="inlineStr">
        <is>
          <t>Sewage sludge landfill</t>
        </is>
      </c>
      <c r="K4119" s="465" t="inlineStr">
        <is>
          <t>sewage sludge landfill</t>
        </is>
      </c>
      <c r="L4119" s="465" t="inlineStr">
        <is>
          <t>reactive</t>
        </is>
      </c>
      <c r="M4119" s="465" t="inlineStr">
        <is>
          <t>Nmix</t>
        </is>
      </c>
      <c r="N4119" s="466" t="n">
        <v>0.35505</v>
      </c>
      <c r="O4119" s="467" t="n">
        <v>0.608795529747002</v>
      </c>
      <c r="P4119" s="468" t="n">
        <v>1996</v>
      </c>
      <c r="Q4119" s="469" t="inlineStr">
        <is>
          <t>SSB table 05279</t>
        </is>
      </c>
      <c r="R4119" s="469" t="inlineStr">
        <is>
          <t>ok</t>
        </is>
      </c>
      <c r="S4119" s="469" t="inlineStr">
        <is>
          <t>text</t>
        </is>
      </c>
      <c r="T4119" s="476" t="inlineStr">
        <is>
          <t>Norway</t>
        </is>
      </c>
      <c r="U4119" s="465" t="inlineStr">
        <is>
          <t>N wasted</t>
        </is>
      </c>
      <c r="V4119" s="465">
        <f>(O3680*N3680)^2</f>
        <v/>
      </c>
    </row>
    <row r="4120" ht="16" customHeight="1">
      <c r="B4120" s="5" t="inlineStr">
        <is>
          <t>PR.WW-AT.AT</t>
        </is>
      </c>
      <c r="C4120" s="5" t="inlineStr">
        <is>
          <t>PR.WW-AT.AT-Emissions-NH3</t>
        </is>
      </c>
      <c r="D4120" s="5" t="inlineStr">
        <is>
          <t>PR</t>
        </is>
      </c>
      <c r="E4120" s="5" t="inlineStr">
        <is>
          <t>WW</t>
        </is>
      </c>
      <c r="F4120" s="5">
        <f>VLOOKUP(E4120,'5.a Definitions'!E:F,2,FALSE)</f>
        <v/>
      </c>
      <c r="G4120" s="5" t="inlineStr">
        <is>
          <t>AT</t>
        </is>
      </c>
      <c r="H4120" s="5" t="inlineStr">
        <is>
          <t>AT</t>
        </is>
      </c>
      <c r="I4120" s="5">
        <f>VLOOKUP(H4120,'5.a Definitions'!E:F,2,FALSE)</f>
        <v/>
      </c>
      <c r="J4120" s="465" t="inlineStr">
        <is>
          <t xml:space="preserve"> Emissions </t>
        </is>
      </c>
      <c r="K4120" s="465" t="inlineStr">
        <is>
          <t xml:space="preserve"> wastewater emissions </t>
        </is>
      </c>
      <c r="L4120" s="465" t="inlineStr">
        <is>
          <t xml:space="preserve"> reactive </t>
        </is>
      </c>
      <c r="M4120" s="465" t="inlineStr">
        <is>
          <t xml:space="preserve"> NH3 </t>
        </is>
      </c>
      <c r="N4120" s="466" t="n">
        <v>0</v>
      </c>
      <c r="O4120" s="467" t="n">
        <v>0.5</v>
      </c>
      <c r="P4120" s="468" t="n">
        <v>1996</v>
      </c>
      <c r="Q4120" s="469" t="inlineStr">
        <is>
          <t>CRLTAP Inventory Submissions</t>
        </is>
      </c>
      <c r="R4120" s="469" t="inlineStr">
        <is>
          <t>ok</t>
        </is>
      </c>
      <c r="S4120" s="469" t="inlineStr">
        <is>
          <t xml:space="preserve"> text </t>
        </is>
      </c>
      <c r="T4120" s="426" t="inlineStr">
        <is>
          <t>Norway</t>
        </is>
      </c>
      <c r="U4120" s="465" t="inlineStr">
        <is>
          <t xml:space="preserve"> N wasted </t>
        </is>
      </c>
      <c r="V4120" s="465" t="n">
        <v>0.04</v>
      </c>
    </row>
    <row r="4121" ht="16" customHeight="1">
      <c r="B4121" s="5" t="inlineStr">
        <is>
          <t>PR.WW-AT.AT</t>
        </is>
      </c>
      <c r="C4121" s="5" t="inlineStr">
        <is>
          <t>PR.WW-AT.AT-Emissions-NOx</t>
        </is>
      </c>
      <c r="D4121" s="5" t="inlineStr">
        <is>
          <t>PR</t>
        </is>
      </c>
      <c r="E4121" s="5" t="inlineStr">
        <is>
          <t>WW</t>
        </is>
      </c>
      <c r="F4121" s="5">
        <f>VLOOKUP(E4121,'5.a Definitions'!E:F,2,FALSE)</f>
        <v/>
      </c>
      <c r="G4121" s="5" t="inlineStr">
        <is>
          <t>AT</t>
        </is>
      </c>
      <c r="H4121" s="5" t="inlineStr">
        <is>
          <t>AT</t>
        </is>
      </c>
      <c r="I4121" s="5">
        <f>VLOOKUP(H4121,'5.a Definitions'!E:F,2,FALSE)</f>
        <v/>
      </c>
      <c r="J4121" s="465" t="inlineStr">
        <is>
          <t xml:space="preserve"> Emissions </t>
        </is>
      </c>
      <c r="K4121" s="465" t="inlineStr">
        <is>
          <t xml:space="preserve"> wastewater emissions </t>
        </is>
      </c>
      <c r="L4121" s="465" t="inlineStr">
        <is>
          <t xml:space="preserve"> reactive </t>
        </is>
      </c>
      <c r="M4121" s="465" t="inlineStr">
        <is>
          <t xml:space="preserve"> NOx </t>
        </is>
      </c>
      <c r="N4121" s="466" t="n">
        <v>0</v>
      </c>
      <c r="O4121" s="467" t="n">
        <v>0.5</v>
      </c>
      <c r="P4121" s="468" t="n">
        <v>1996</v>
      </c>
      <c r="Q4121" s="469" t="inlineStr">
        <is>
          <t>CRLTAP Inventory Submissions</t>
        </is>
      </c>
      <c r="R4121" s="469" t="inlineStr">
        <is>
          <t>ok</t>
        </is>
      </c>
      <c r="S4121" s="469" t="inlineStr">
        <is>
          <t xml:space="preserve"> text </t>
        </is>
      </c>
      <c r="T4121" s="426" t="inlineStr">
        <is>
          <t>Norway</t>
        </is>
      </c>
      <c r="U4121" s="465" t="inlineStr">
        <is>
          <t xml:space="preserve"> N wasted </t>
        </is>
      </c>
      <c r="V4121" s="465" t="n">
        <v>0.04</v>
      </c>
    </row>
    <row r="4122" ht="16" customHeight="1">
      <c r="B4122" s="5" t="inlineStr">
        <is>
          <t>PR.WW-AT.AT</t>
        </is>
      </c>
      <c r="C4122" s="5" t="inlineStr">
        <is>
          <t>PR.WW-AT.AT-Emissions-N2O</t>
        </is>
      </c>
      <c r="D4122" s="5" t="inlineStr">
        <is>
          <t>PR</t>
        </is>
      </c>
      <c r="E4122" s="5" t="inlineStr">
        <is>
          <t>WW</t>
        </is>
      </c>
      <c r="F4122" s="5">
        <f>VLOOKUP(E4122,'5.a Definitions'!E:F,2,FALSE)</f>
        <v/>
      </c>
      <c r="G4122" s="5" t="inlineStr">
        <is>
          <t>AT</t>
        </is>
      </c>
      <c r="H4122" s="5" t="inlineStr">
        <is>
          <t>AT</t>
        </is>
      </c>
      <c r="I4122" s="5">
        <f>VLOOKUP(H4122,'5.a Definitions'!E:F,2,FALSE)</f>
        <v/>
      </c>
      <c r="J4122" s="465" t="inlineStr">
        <is>
          <t xml:space="preserve"> Emissions </t>
        </is>
      </c>
      <c r="K4122" s="465" t="inlineStr">
        <is>
          <t xml:space="preserve"> wastewater emissions </t>
        </is>
      </c>
      <c r="L4122" s="465" t="inlineStr">
        <is>
          <t xml:space="preserve"> reactive </t>
        </is>
      </c>
      <c r="M4122" s="465" t="inlineStr">
        <is>
          <t xml:space="preserve"> N2O </t>
        </is>
      </c>
      <c r="N4122" s="466" t="n">
        <v>0.0926892855327731</v>
      </c>
      <c r="O4122" s="467" t="n">
        <v>0.5061731974017739</v>
      </c>
      <c r="P4122" s="468" t="n">
        <v>1996</v>
      </c>
      <c r="Q4122" s="469" t="inlineStr">
        <is>
          <t>UNFCCC CRT</t>
        </is>
      </c>
      <c r="R4122" s="469" t="inlineStr">
        <is>
          <t>ok</t>
        </is>
      </c>
      <c r="S4122" s="469" t="inlineStr">
        <is>
          <t xml:space="preserve"> text </t>
        </is>
      </c>
      <c r="T4122" s="426" t="inlineStr">
        <is>
          <t>Norway</t>
        </is>
      </c>
      <c r="U4122" s="465" t="inlineStr">
        <is>
          <t xml:space="preserve"> N wasted </t>
        </is>
      </c>
      <c r="V4122" s="465" t="n">
        <v>0.04</v>
      </c>
    </row>
    <row r="4123" ht="16" customHeight="1">
      <c r="B4123" s="5" t="inlineStr">
        <is>
          <t>PR.WW-AT.AT</t>
        </is>
      </c>
      <c r="C4123" s="5" t="inlineStr">
        <is>
          <t>PR.WW-AT.AT-Emissions-N2</t>
        </is>
      </c>
      <c r="D4123" s="5" t="inlineStr">
        <is>
          <t>PR</t>
        </is>
      </c>
      <c r="E4123" s="5" t="inlineStr">
        <is>
          <t>WW</t>
        </is>
      </c>
      <c r="F4123" s="5">
        <f>VLOOKUP(E4123,'5.a Definitions'!E:F,2,FALSE)</f>
        <v/>
      </c>
      <c r="G4123" s="5" t="inlineStr">
        <is>
          <t>AT</t>
        </is>
      </c>
      <c r="H4123" s="5" t="inlineStr">
        <is>
          <t>AT</t>
        </is>
      </c>
      <c r="I4123" s="5">
        <f>VLOOKUP(H4123,'5.a Definitions'!E:F,2,FALSE)</f>
        <v/>
      </c>
      <c r="J4123" s="465" t="inlineStr">
        <is>
          <t xml:space="preserve"> Emissions </t>
        </is>
      </c>
      <c r="K4123" s="465" t="inlineStr">
        <is>
          <t xml:space="preserve"> wastewater emissions </t>
        </is>
      </c>
      <c r="L4123" s="465" t="inlineStr">
        <is>
          <t xml:space="preserve"> inert </t>
        </is>
      </c>
      <c r="M4123" s="465" t="inlineStr">
        <is>
          <t xml:space="preserve"> N2 </t>
        </is>
      </c>
      <c r="N4123" s="466" t="n">
        <v>0.09799775299999998</v>
      </c>
      <c r="O4123" s="467" t="n">
        <v>0.6623272789538567</v>
      </c>
      <c r="P4123" s="468" t="n">
        <v>1996</v>
      </c>
      <c r="Q4123" s="469" t="inlineStr">
        <is>
          <t>treatment plant reports (norskeutslipp.no / veas.nu)</t>
        </is>
      </c>
      <c r="R4123" s="469" t="inlineStr">
        <is>
          <t>ok</t>
        </is>
      </c>
      <c r="S4123" s="469" t="inlineStr">
        <is>
          <t xml:space="preserve"> text </t>
        </is>
      </c>
      <c r="T4123" s="426" t="inlineStr">
        <is>
          <t>Norway</t>
        </is>
      </c>
      <c r="U4123" s="465" t="inlineStr">
        <is>
          <t xml:space="preserve"> N wasted </t>
        </is>
      </c>
      <c r="V4123" s="465" t="n">
        <v>0.04</v>
      </c>
    </row>
    <row r="4124" ht="16" customHeight="1" thickBot="1">
      <c r="B4124" s="6" t="inlineStr">
        <is>
          <t>PR.WW-HY.CW</t>
        </is>
      </c>
      <c r="C4124" s="6" t="inlineStr">
        <is>
          <t>PR.WW-HY.CW-Treated wastewater discharge-Nmix</t>
        </is>
      </c>
      <c r="D4124" s="6" t="inlineStr">
        <is>
          <t>PR</t>
        </is>
      </c>
      <c r="E4124" s="6" t="inlineStr">
        <is>
          <t>WW</t>
        </is>
      </c>
      <c r="F4124" s="5">
        <f>VLOOKUP(E4124,'5.a Definitions'!E:F,2,FALSE)</f>
        <v/>
      </c>
      <c r="G4124" s="6" t="inlineStr">
        <is>
          <t>HY</t>
        </is>
      </c>
      <c r="H4124" s="6" t="inlineStr">
        <is>
          <t>CW</t>
        </is>
      </c>
      <c r="I4124" s="5">
        <f>VLOOKUP(H4124,'5.a Definitions'!E:F,2,FALSE)</f>
        <v/>
      </c>
      <c r="J4124" s="470" t="inlineStr">
        <is>
          <t xml:space="preserve"> Treated wastewater discharge </t>
        </is>
      </c>
      <c r="K4124" s="470" t="inlineStr">
        <is>
          <t xml:space="preserve"> treated wastewater to coastal water </t>
        </is>
      </c>
      <c r="L4124" s="470" t="inlineStr">
        <is>
          <t xml:space="preserve"> reactive </t>
        </is>
      </c>
      <c r="M4124" s="470" t="inlineStr">
        <is>
          <t xml:space="preserve"> Nmix </t>
        </is>
      </c>
      <c r="N4124" s="466" t="n">
        <v>18.45</v>
      </c>
      <c r="O4124" s="471" t="n">
        <v>0.3286526109364356</v>
      </c>
      <c r="P4124" s="468" t="n">
        <v>1996</v>
      </c>
      <c r="Q4124" s="472" t="inlineStr">
        <is>
          <t>Filled (held at 1997): historical wastewater statistics</t>
        </is>
      </c>
      <c r="R4124" s="469" t="inlineStr">
        <is>
          <t>ok</t>
        </is>
      </c>
      <c r="S4124" s="472" t="inlineStr">
        <is>
          <t xml:space="preserve"> text </t>
        </is>
      </c>
      <c r="T4124" s="426" t="inlineStr">
        <is>
          <t>Norway</t>
        </is>
      </c>
      <c r="U4124" s="470" t="inlineStr">
        <is>
          <t xml:space="preserve"> N wasted </t>
        </is>
      </c>
      <c r="V4124" s="470" t="n">
        <v>0.04</v>
      </c>
    </row>
    <row r="4125" ht="16" customHeight="1">
      <c r="A4125" s="489" t="inlineStr">
        <is>
          <t>Humans and Settlements</t>
        </is>
      </c>
      <c r="B4125" s="5" t="inlineStr">
        <is>
          <t>HS.HS-PR.SO</t>
        </is>
      </c>
      <c r="C4125" s="5" t="inlineStr">
        <is>
          <t>HS.HS-PR.SO-Household waste-Nmix</t>
        </is>
      </c>
      <c r="D4125" s="5" t="inlineStr">
        <is>
          <t>HS</t>
        </is>
      </c>
      <c r="E4125" s="5" t="inlineStr">
        <is>
          <t>HS</t>
        </is>
      </c>
      <c r="F4125" s="5">
        <f>VLOOKUP(E4125,'5.a Definitions'!E:F,2,FALSE)</f>
        <v/>
      </c>
      <c r="G4125" s="5" t="inlineStr">
        <is>
          <t>PR</t>
        </is>
      </c>
      <c r="H4125" s="5" t="inlineStr">
        <is>
          <t>SO</t>
        </is>
      </c>
      <c r="I4125" s="5">
        <f>VLOOKUP(H4125,'5.a Definitions'!E:F,2,FALSE)</f>
        <v/>
      </c>
      <c r="J4125" s="465" t="inlineStr">
        <is>
          <t xml:space="preserve"> Household waste </t>
        </is>
      </c>
      <c r="K4125" s="465" t="inlineStr">
        <is>
          <t xml:space="preserve"> household waste </t>
        </is>
      </c>
      <c r="L4125" s="465" t="inlineStr">
        <is>
          <t xml:space="preserve"> reactive </t>
        </is>
      </c>
      <c r="M4125" s="465" t="inlineStr">
        <is>
          <t xml:space="preserve"> Nmix </t>
        </is>
      </c>
      <c r="N4125" s="466" t="n">
        <v>15.5105318985952</v>
      </c>
      <c r="O4125" s="467" t="n">
        <v>0.3644740623543632</v>
      </c>
      <c r="P4125" s="468" t="n">
        <v>1996</v>
      </c>
      <c r="Q4125" s="469" t="inlineStr">
        <is>
          <t>SSB</t>
        </is>
      </c>
      <c r="R4125" s="469" t="inlineStr">
        <is>
          <t>ok</t>
        </is>
      </c>
      <c r="S4125" s="469" t="inlineStr">
        <is>
          <t xml:space="preserve"> text </t>
        </is>
      </c>
      <c r="T4125" s="426" t="inlineStr">
        <is>
          <t>Norway</t>
        </is>
      </c>
      <c r="U4125" s="465" t="inlineStr">
        <is>
          <t xml:space="preserve"> N wasted </t>
        </is>
      </c>
      <c r="V4125" s="465" t="n">
        <v>0.04</v>
      </c>
    </row>
    <row r="4126" ht="16" customHeight="1">
      <c r="B4126" s="5" t="inlineStr">
        <is>
          <t>HS.HS-PR.WW</t>
        </is>
      </c>
      <c r="C4126" s="5" t="inlineStr">
        <is>
          <t>HS.HS-PR.WW-Municipal wastewater-Nmix</t>
        </is>
      </c>
      <c r="D4126" s="5" t="inlineStr">
        <is>
          <t>HS</t>
        </is>
      </c>
      <c r="E4126" s="5" t="inlineStr">
        <is>
          <t>HS</t>
        </is>
      </c>
      <c r="F4126" s="5">
        <f>VLOOKUP(E4126,'5.a Definitions'!E:F,2,FALSE)</f>
        <v/>
      </c>
      <c r="G4126" s="5" t="inlineStr">
        <is>
          <t>PR</t>
        </is>
      </c>
      <c r="H4126" s="5" t="inlineStr">
        <is>
          <t>WW</t>
        </is>
      </c>
      <c r="I4126" s="5">
        <f>VLOOKUP(H4126,'5.a Definitions'!E:F,2,FALSE)</f>
        <v/>
      </c>
      <c r="J4126" s="465" t="inlineStr">
        <is>
          <t xml:space="preserve"> Municipal wastewater </t>
        </is>
      </c>
      <c r="K4126" s="465" t="inlineStr">
        <is>
          <t xml:space="preserve"> municipal wastewater </t>
        </is>
      </c>
      <c r="L4126" s="465" t="inlineStr">
        <is>
          <t xml:space="preserve"> reactive </t>
        </is>
      </c>
      <c r="M4126" s="465" t="inlineStr">
        <is>
          <t xml:space="preserve"> Nmix </t>
        </is>
      </c>
      <c r="N4126" s="466" t="n">
        <v>19.92700392</v>
      </c>
      <c r="O4126" s="467" t="n">
        <v>0.1028668678650973</v>
      </c>
      <c r="P4126" s="468" t="n">
        <v>1996</v>
      </c>
      <c r="Q4126" s="469" t="inlineStr">
        <is>
          <t>SSB table 06913</t>
        </is>
      </c>
      <c r="R4126" s="469" t="inlineStr">
        <is>
          <t>ok</t>
        </is>
      </c>
      <c r="S4126" s="469" t="inlineStr">
        <is>
          <t xml:space="preserve"> text </t>
        </is>
      </c>
      <c r="T4126" s="426" t="inlineStr">
        <is>
          <t>Norway</t>
        </is>
      </c>
      <c r="U4126" s="465" t="inlineStr">
        <is>
          <t xml:space="preserve"> N wasted </t>
        </is>
      </c>
      <c r="V4126" s="465" t="n">
        <v>0.04</v>
      </c>
    </row>
    <row r="4127" ht="16" customHeight="1">
      <c r="B4127" s="5" t="inlineStr">
        <is>
          <t>HS.HS-AT.AT</t>
        </is>
      </c>
      <c r="C4127" s="5" t="inlineStr">
        <is>
          <t>HS.HS-AT.AT-Emissions-NH3</t>
        </is>
      </c>
      <c r="D4127" s="5" t="inlineStr">
        <is>
          <t>HS</t>
        </is>
      </c>
      <c r="E4127" s="5" t="inlineStr">
        <is>
          <t>HS</t>
        </is>
      </c>
      <c r="F4127" s="5">
        <f>VLOOKUP(E4127,'5.a Definitions'!E:F,2,FALSE)</f>
        <v/>
      </c>
      <c r="G4127" s="5" t="inlineStr">
        <is>
          <t>AT</t>
        </is>
      </c>
      <c r="H4127" s="5" t="inlineStr">
        <is>
          <t>AT</t>
        </is>
      </c>
      <c r="I4127" s="5">
        <f>VLOOKUP(H4127,'5.a Definitions'!E:F,2,FALSE)</f>
        <v/>
      </c>
      <c r="J4127" s="465" t="inlineStr">
        <is>
          <t xml:space="preserve"> Emissions </t>
        </is>
      </c>
      <c r="K4127" s="465" t="inlineStr">
        <is>
          <t xml:space="preserve"> human NH3 emissions </t>
        </is>
      </c>
      <c r="L4127" s="465" t="inlineStr">
        <is>
          <t xml:space="preserve"> reactive </t>
        </is>
      </c>
      <c r="M4127" s="465" t="inlineStr">
        <is>
          <t xml:space="preserve"> NH3 </t>
        </is>
      </c>
      <c r="N4127" s="466" t="n">
        <v>0.09750370753791002</v>
      </c>
      <c r="O4127" s="467" t="n">
        <v>0.1688389614306902</v>
      </c>
      <c r="P4127" s="468" t="n">
        <v>1996</v>
      </c>
      <c r="Q4127" s="469" t="inlineStr">
        <is>
          <t>SSB table 07459 &amp; 05307</t>
        </is>
      </c>
      <c r="R4127" s="469" t="inlineStr">
        <is>
          <t>ok</t>
        </is>
      </c>
      <c r="S4127" s="469" t="inlineStr">
        <is>
          <t xml:space="preserve"> text </t>
        </is>
      </c>
      <c r="T4127" s="426" t="inlineStr">
        <is>
          <t>Norway</t>
        </is>
      </c>
      <c r="U4127" s="465" t="inlineStr">
        <is>
          <t xml:space="preserve"> N wasted </t>
        </is>
      </c>
      <c r="V4127" s="465" t="n">
        <v>0.04</v>
      </c>
    </row>
    <row r="4128" ht="16" customHeight="1">
      <c r="B4128" s="5" t="inlineStr">
        <is>
          <t>HS.HS-AT.AT</t>
        </is>
      </c>
      <c r="C4128" s="5" t="inlineStr">
        <is>
          <t>HS.HS-AT.AT-LUC emissions-NH3</t>
        </is>
      </c>
      <c r="D4128" s="5" t="inlineStr">
        <is>
          <t>HS</t>
        </is>
      </c>
      <c r="E4128" s="5" t="inlineStr">
        <is>
          <t>HS</t>
        </is>
      </c>
      <c r="F4128" s="5">
        <f>VLOOKUP(E4128,'5.a Definitions'!E:F,2,FALSE)</f>
        <v/>
      </c>
      <c r="G4128" s="5" t="inlineStr">
        <is>
          <t>AT</t>
        </is>
      </c>
      <c r="H4128" s="5" t="inlineStr">
        <is>
          <t>AT</t>
        </is>
      </c>
      <c r="I4128" s="5">
        <f>VLOOKUP(H4128,'5.a Definitions'!E:F,2,FALSE)</f>
        <v/>
      </c>
      <c r="J4128" s="465" t="inlineStr">
        <is>
          <t xml:space="preserve"> LUC emissions </t>
        </is>
      </c>
      <c r="K4128" s="465" t="inlineStr">
        <is>
          <t xml:space="preserve"> LUC emissions </t>
        </is>
      </c>
      <c r="L4128" s="465" t="inlineStr">
        <is>
          <t xml:space="preserve"> reactive </t>
        </is>
      </c>
      <c r="M4128" s="465" t="inlineStr">
        <is>
          <t xml:space="preserve"> NH3 </t>
        </is>
      </c>
      <c r="N4128" s="466" t="inlineStr">
        <is>
          <t>nan</t>
        </is>
      </c>
      <c r="O4128" s="467" t="n">
        <v>0.2</v>
      </c>
      <c r="P4128" s="468" t="n">
        <v>1996</v>
      </c>
      <c r="Q4128" s="469" t="inlineStr">
        <is>
          <t>no data</t>
        </is>
      </c>
      <c r="R4128" s="469" t="inlineStr">
        <is>
          <t>not done</t>
        </is>
      </c>
      <c r="S4128" s="469" t="inlineStr">
        <is>
          <t xml:space="preserve"> text </t>
        </is>
      </c>
      <c r="T4128" s="426" t="inlineStr">
        <is>
          <t>Norway</t>
        </is>
      </c>
      <c r="U4128" s="465" t="inlineStr">
        <is>
          <t xml:space="preserve"> N wasted </t>
        </is>
      </c>
      <c r="V4128" s="465" t="n">
        <v>0.04</v>
      </c>
    </row>
    <row r="4129" ht="16" customHeight="1">
      <c r="B4129" s="5" t="inlineStr">
        <is>
          <t>HS.HS-AT.AT</t>
        </is>
      </c>
      <c r="C4129" s="5" t="inlineStr">
        <is>
          <t>HS.HS-AT.AT-LUC emissions-NOx</t>
        </is>
      </c>
      <c r="D4129" s="5" t="inlineStr">
        <is>
          <t>HS</t>
        </is>
      </c>
      <c r="E4129" s="5" t="inlineStr">
        <is>
          <t>HS</t>
        </is>
      </c>
      <c r="F4129" s="5">
        <f>VLOOKUP(E4129,'5.a Definitions'!E:F,2,FALSE)</f>
        <v/>
      </c>
      <c r="G4129" s="5" t="inlineStr">
        <is>
          <t>AT</t>
        </is>
      </c>
      <c r="H4129" s="5" t="inlineStr">
        <is>
          <t>AT</t>
        </is>
      </c>
      <c r="I4129" s="5">
        <f>VLOOKUP(H4129,'5.a Definitions'!E:F,2,FALSE)</f>
        <v/>
      </c>
      <c r="J4129" s="465" t="inlineStr">
        <is>
          <t xml:space="preserve"> LUC emissions </t>
        </is>
      </c>
      <c r="K4129" s="465" t="inlineStr">
        <is>
          <t xml:space="preserve"> LUC emissions </t>
        </is>
      </c>
      <c r="L4129" s="465" t="inlineStr">
        <is>
          <t xml:space="preserve"> reactive </t>
        </is>
      </c>
      <c r="M4129" s="465" t="inlineStr">
        <is>
          <t xml:space="preserve"> NOx </t>
        </is>
      </c>
      <c r="N4129" s="466" t="inlineStr">
        <is>
          <t>nan</t>
        </is>
      </c>
      <c r="O4129" s="467" t="n">
        <v>0.2</v>
      </c>
      <c r="P4129" s="468" t="n">
        <v>1996</v>
      </c>
      <c r="Q4129" s="469" t="inlineStr">
        <is>
          <t>no data</t>
        </is>
      </c>
      <c r="R4129" s="469" t="inlineStr">
        <is>
          <t>not done</t>
        </is>
      </c>
      <c r="S4129" s="469" t="inlineStr">
        <is>
          <t xml:space="preserve"> text </t>
        </is>
      </c>
      <c r="T4129" s="426" t="inlineStr">
        <is>
          <t>Norway</t>
        </is>
      </c>
      <c r="U4129" s="465" t="inlineStr">
        <is>
          <t xml:space="preserve"> N wasted </t>
        </is>
      </c>
      <c r="V4129" s="465" t="n">
        <v>0.04</v>
      </c>
    </row>
    <row r="4130" ht="16" customHeight="1">
      <c r="B4130" s="5" t="inlineStr">
        <is>
          <t>HS.HS-AT.AT</t>
        </is>
      </c>
      <c r="C4130" s="5" t="inlineStr">
        <is>
          <t>HS.HS-AT.AT-LUC emissions-N2O</t>
        </is>
      </c>
      <c r="D4130" s="5" t="inlineStr">
        <is>
          <t>HS</t>
        </is>
      </c>
      <c r="E4130" s="5" t="inlineStr">
        <is>
          <t>HS</t>
        </is>
      </c>
      <c r="F4130" s="5">
        <f>VLOOKUP(E4130,'5.a Definitions'!E:F,2,FALSE)</f>
        <v/>
      </c>
      <c r="G4130" s="5" t="inlineStr">
        <is>
          <t>AT</t>
        </is>
      </c>
      <c r="H4130" s="5" t="inlineStr">
        <is>
          <t>AT</t>
        </is>
      </c>
      <c r="I4130" s="5">
        <f>VLOOKUP(H4130,'5.a Definitions'!E:F,2,FALSE)</f>
        <v/>
      </c>
      <c r="J4130" s="465" t="inlineStr">
        <is>
          <t xml:space="preserve"> LUC emissions </t>
        </is>
      </c>
      <c r="K4130" s="465" t="inlineStr">
        <is>
          <t xml:space="preserve"> LUC emissions </t>
        </is>
      </c>
      <c r="L4130" s="465" t="inlineStr">
        <is>
          <t xml:space="preserve"> reactive </t>
        </is>
      </c>
      <c r="M4130" s="465" t="inlineStr">
        <is>
          <t xml:space="preserve"> N2O </t>
        </is>
      </c>
      <c r="N4130" s="466" t="n">
        <v>0.06867914943151153</v>
      </c>
      <c r="O4130" s="467" t="n">
        <v>1.261544563046772</v>
      </c>
      <c r="P4130" s="468" t="n">
        <v>1996</v>
      </c>
      <c r="Q4130" s="469" t="inlineStr">
        <is>
          <t>UNFCCC CRT</t>
        </is>
      </c>
      <c r="R4130" s="469" t="inlineStr">
        <is>
          <t>ok</t>
        </is>
      </c>
      <c r="S4130" s="469" t="inlineStr">
        <is>
          <t xml:space="preserve"> text </t>
        </is>
      </c>
      <c r="T4130" s="426" t="inlineStr">
        <is>
          <t>Norway</t>
        </is>
      </c>
      <c r="U4130" s="465" t="inlineStr">
        <is>
          <t xml:space="preserve"> N wasted </t>
        </is>
      </c>
      <c r="V4130" s="465" t="n">
        <v>0.04</v>
      </c>
    </row>
    <row r="4131" ht="16" customHeight="1">
      <c r="B4131" s="5" t="inlineStr">
        <is>
          <t>HS.HS-HY.SW</t>
        </is>
      </c>
      <c r="C4131" s="5" t="inlineStr">
        <is>
          <t>HS.HS-HY.SW-Untreated wastewater-Nmix</t>
        </is>
      </c>
      <c r="D4131" s="5" t="inlineStr">
        <is>
          <t>HS</t>
        </is>
      </c>
      <c r="E4131" s="5" t="inlineStr">
        <is>
          <t>HS</t>
        </is>
      </c>
      <c r="F4131" s="5">
        <f>VLOOKUP(E4131,'5.a Definitions'!E:F,2,FALSE)</f>
        <v/>
      </c>
      <c r="G4131" s="5" t="inlineStr">
        <is>
          <t>HY</t>
        </is>
      </c>
      <c r="H4131" s="5" t="inlineStr">
        <is>
          <t>SW</t>
        </is>
      </c>
      <c r="I4131" s="5">
        <f>VLOOKUP(H4131,'5.a Definitions'!E:F,2,FALSE)</f>
        <v/>
      </c>
      <c r="J4131" s="465" t="inlineStr">
        <is>
          <t xml:space="preserve"> Untreated wastewater </t>
        </is>
      </c>
      <c r="K4131" s="465" t="inlineStr">
        <is>
          <t xml:space="preserve"> untreated wastewater to groundwater </t>
        </is>
      </c>
      <c r="L4131" s="465" t="inlineStr">
        <is>
          <t xml:space="preserve"> reactive </t>
        </is>
      </c>
      <c r="M4131" s="465" t="inlineStr">
        <is>
          <t xml:space="preserve"> Nmix </t>
        </is>
      </c>
      <c r="N4131" s="466" t="n">
        <v>0</v>
      </c>
      <c r="O4131" s="467" t="n">
        <v>10</v>
      </c>
      <c r="P4131" s="468" t="n">
        <v>1996</v>
      </c>
      <c r="Q4131" s="469" t="inlineStr">
        <is>
          <t>neglected</t>
        </is>
      </c>
      <c r="R4131" s="469" t="inlineStr">
        <is>
          <t>ok</t>
        </is>
      </c>
      <c r="S4131" s="469" t="inlineStr">
        <is>
          <t xml:space="preserve"> text </t>
        </is>
      </c>
      <c r="T4131" s="426" t="inlineStr">
        <is>
          <t>Norway</t>
        </is>
      </c>
      <c r="U4131" s="465" t="inlineStr">
        <is>
          <t xml:space="preserve"> N wasted </t>
        </is>
      </c>
      <c r="V4131" s="465" t="n">
        <v>0.04</v>
      </c>
    </row>
    <row r="4132" ht="16" customHeight="1">
      <c r="B4132" s="475" t="inlineStr">
        <is>
          <t>HS.HS-HY.SW</t>
        </is>
      </c>
      <c r="C4132" s="475" t="inlineStr">
        <is>
          <t>HS.HS-HY.SW-Overland flow-Nmix</t>
        </is>
      </c>
      <c r="D4132" s="475" t="inlineStr">
        <is>
          <t>HS</t>
        </is>
      </c>
      <c r="E4132" s="475" t="inlineStr">
        <is>
          <t>HS</t>
        </is>
      </c>
      <c r="F4132" s="5">
        <f>VLOOKUP(E4132,'5.a Definitions'!E:F,2,FALSE)</f>
        <v/>
      </c>
      <c r="G4132" s="475" t="inlineStr">
        <is>
          <t>HY</t>
        </is>
      </c>
      <c r="H4132" s="475" t="inlineStr">
        <is>
          <t>SW</t>
        </is>
      </c>
      <c r="I4132" s="5">
        <f>VLOOKUP(H4132,'5.a Definitions'!E:F,2,FALSE)</f>
        <v/>
      </c>
      <c r="J4132" s="465" t="inlineStr">
        <is>
          <t>Overland flow</t>
        </is>
      </c>
      <c r="K4132" s="465" t="inlineStr">
        <is>
          <t>overland flow</t>
        </is>
      </c>
      <c r="L4132" s="465" t="inlineStr">
        <is>
          <t>reactive</t>
        </is>
      </c>
      <c r="M4132" s="465" t="inlineStr">
        <is>
          <t>Nmix</t>
        </is>
      </c>
      <c r="N4132" s="466" t="n">
        <v>6.8826</v>
      </c>
      <c r="O4132" s="467" t="n">
        <v>1.134887935339272</v>
      </c>
      <c r="P4132" s="468" t="n">
        <v>1996</v>
      </c>
      <c r="Q4132" s="469" t="inlineStr">
        <is>
          <t>Filled (held flat at the TEOTIL3 level; TEOTIL2 urban is constant): NIVA TEOTIL2, bias-corrected to TEOTIL3</t>
        </is>
      </c>
      <c r="R4132" s="469" t="inlineStr">
        <is>
          <t>ok</t>
        </is>
      </c>
      <c r="S4132" s="469" t="inlineStr">
        <is>
          <t>text</t>
        </is>
      </c>
      <c r="T4132" s="476" t="inlineStr">
        <is>
          <t>Norway</t>
        </is>
      </c>
      <c r="U4132" s="465" t="inlineStr">
        <is>
          <t>N wasted</t>
        </is>
      </c>
      <c r="V4132" s="465">
        <f>(O3702*N3702)^2</f>
        <v/>
      </c>
    </row>
    <row r="4133" ht="16" customHeight="1" thickBot="1">
      <c r="B4133" s="6" t="inlineStr">
        <is>
          <t>HS.HS-HY.CW</t>
        </is>
      </c>
      <c r="C4133" s="6" t="inlineStr">
        <is>
          <t>HS.HS-HY.CW-Untreated wastewater-Nmix</t>
        </is>
      </c>
      <c r="D4133" s="6" t="inlineStr">
        <is>
          <t>HS</t>
        </is>
      </c>
      <c r="E4133" s="6" t="inlineStr">
        <is>
          <t>HS</t>
        </is>
      </c>
      <c r="F4133" s="5">
        <f>VLOOKUP(E4133,'5.a Definitions'!E:F,2,FALSE)</f>
        <v/>
      </c>
      <c r="G4133" s="6" t="inlineStr">
        <is>
          <t>HY</t>
        </is>
      </c>
      <c r="H4133" s="6" t="inlineStr">
        <is>
          <t>CW</t>
        </is>
      </c>
      <c r="I4133" s="5">
        <f>VLOOKUP(H4133,'5.a Definitions'!E:F,2,FALSE)</f>
        <v/>
      </c>
      <c r="J4133" s="470" t="inlineStr">
        <is>
          <t xml:space="preserve"> Untreated wastewater </t>
        </is>
      </c>
      <c r="K4133" s="470" t="inlineStr">
        <is>
          <t xml:space="preserve"> untreated wastewater to coastal water </t>
        </is>
      </c>
      <c r="L4133" s="470" t="inlineStr">
        <is>
          <t xml:space="preserve"> reactive </t>
        </is>
      </c>
      <c r="M4133" s="470" t="inlineStr">
        <is>
          <t xml:space="preserve"> Nmix </t>
        </is>
      </c>
      <c r="N4133" s="466" t="n">
        <v>0</v>
      </c>
      <c r="O4133" s="471" t="n">
        <v>10</v>
      </c>
      <c r="P4133" s="468" t="n">
        <v>1996</v>
      </c>
      <c r="Q4133" s="472" t="inlineStr">
        <is>
          <t>neglected</t>
        </is>
      </c>
      <c r="R4133" s="469" t="inlineStr">
        <is>
          <t>ok</t>
        </is>
      </c>
      <c r="S4133" s="472" t="inlineStr">
        <is>
          <t xml:space="preserve"> text </t>
        </is>
      </c>
      <c r="T4133" s="426" t="inlineStr">
        <is>
          <t>Norway</t>
        </is>
      </c>
      <c r="U4133" s="470" t="inlineStr">
        <is>
          <t xml:space="preserve"> N wasted </t>
        </is>
      </c>
      <c r="V4133" s="470" t="n">
        <v>0.04</v>
      </c>
    </row>
    <row r="4134" ht="16" customHeight="1" thickBot="1">
      <c r="A4134" s="492" t="inlineStr">
        <is>
          <t>Atmosphere</t>
        </is>
      </c>
      <c r="B4134" s="5" t="inlineStr">
        <is>
          <t>AT.AT-MP.OP</t>
        </is>
      </c>
      <c r="C4134" s="5" t="inlineStr">
        <is>
          <t>AT.AT-MP.OP-Ammonia synthesis N2 fixation-N2</t>
        </is>
      </c>
      <c r="D4134" s="5" t="inlineStr">
        <is>
          <t>AT</t>
        </is>
      </c>
      <c r="E4134" s="5" t="inlineStr">
        <is>
          <t>AT</t>
        </is>
      </c>
      <c r="F4134" s="5">
        <f>VLOOKUP(E4134,'5.a Definitions'!E:F,2,FALSE)</f>
        <v/>
      </c>
      <c r="G4134" s="5" t="inlineStr">
        <is>
          <t>MP</t>
        </is>
      </c>
      <c r="H4134" s="5" t="inlineStr">
        <is>
          <t>OP</t>
        </is>
      </c>
      <c r="I4134" s="5">
        <f>VLOOKUP(H4134,'5.a Definitions'!E:F,2,FALSE)</f>
        <v/>
      </c>
      <c r="J4134" s="465" t="inlineStr">
        <is>
          <t xml:space="preserve"> Ammonia synthesis N2 fixation </t>
        </is>
      </c>
      <c r="K4134" s="465" t="inlineStr">
        <is>
          <t xml:space="preserve"> ammonia synthesis N2 fixation </t>
        </is>
      </c>
      <c r="L4134" s="465" t="inlineStr">
        <is>
          <t xml:space="preserve"> inert </t>
        </is>
      </c>
      <c r="M4134" s="465" t="inlineStr">
        <is>
          <t xml:space="preserve"> N2 </t>
        </is>
      </c>
      <c r="N4134" s="466" t="n">
        <v>309.8975009631667</v>
      </c>
      <c r="O4134" s="467" t="n">
        <v>0.5808312831929939</v>
      </c>
      <c r="P4134" s="468" t="n">
        <v>1996</v>
      </c>
      <c r="Q4134" s="469" t="inlineStr">
        <is>
          <t>FAOSTAT Fertilizer by nutrient + SSB (3-year moving average)</t>
        </is>
      </c>
      <c r="R4134" s="469" t="inlineStr">
        <is>
          <t>ok</t>
        </is>
      </c>
      <c r="S4134" s="469" t="inlineStr">
        <is>
          <t xml:space="preserve"> text </t>
        </is>
      </c>
      <c r="T4134" s="426" t="inlineStr">
        <is>
          <t>Norway</t>
        </is>
      </c>
      <c r="U4134" s="465" t="inlineStr">
        <is>
          <t xml:space="preserve"> - </t>
        </is>
      </c>
      <c r="V4134" s="465" t="n">
        <v>0.04</v>
      </c>
    </row>
    <row r="4135" ht="16" customHeight="1">
      <c r="B4135" s="5" t="inlineStr">
        <is>
          <t>AT.AT-AG.SM</t>
        </is>
      </c>
      <c r="C4135" s="5" t="inlineStr">
        <is>
          <t>AT.AT-AG.SM-Deposition-OXN</t>
        </is>
      </c>
      <c r="D4135" s="5" t="inlineStr">
        <is>
          <t>AT</t>
        </is>
      </c>
      <c r="E4135" s="5" t="inlineStr">
        <is>
          <t>AT</t>
        </is>
      </c>
      <c r="F4135" s="5">
        <f>VLOOKUP(E4135,'5.a Definitions'!E:F,2,FALSE)</f>
        <v/>
      </c>
      <c r="G4135" s="5" t="inlineStr">
        <is>
          <t>AG</t>
        </is>
      </c>
      <c r="H4135" s="5" t="inlineStr">
        <is>
          <t>SM</t>
        </is>
      </c>
      <c r="I4135" s="5">
        <f>VLOOKUP(H4135,'5.a Definitions'!E:F,2,FALSE)</f>
        <v/>
      </c>
      <c r="J4135" s="465" t="inlineStr">
        <is>
          <t xml:space="preserve"> Deposition </t>
        </is>
      </c>
      <c r="K4135" s="465" t="inlineStr">
        <is>
          <t xml:space="preserve"> deposition to agricultural soils </t>
        </is>
      </c>
      <c r="L4135" s="465" t="inlineStr">
        <is>
          <t xml:space="preserve"> reactive </t>
        </is>
      </c>
      <c r="M4135" s="465" t="inlineStr">
        <is>
          <t xml:space="preserve"> OXN </t>
        </is>
      </c>
      <c r="N4135" s="466" t="n">
        <v>3.569105600414678</v>
      </c>
      <c r="O4135" s="467" t="n">
        <v>0.3766115071511</v>
      </c>
      <c r="P4135" s="468" t="n">
        <v>1996</v>
      </c>
      <c r="Q4135" s="469" t="inlineStr">
        <is>
          <t>NILU and geodata.no</t>
        </is>
      </c>
      <c r="R4135" s="469" t="inlineStr">
        <is>
          <t>ok</t>
        </is>
      </c>
      <c r="S4135" s="469" t="inlineStr">
        <is>
          <t xml:space="preserve"> text </t>
        </is>
      </c>
      <c r="T4135" s="426" t="inlineStr">
        <is>
          <t>Norway</t>
        </is>
      </c>
      <c r="U4135" s="465" t="inlineStr">
        <is>
          <t xml:space="preserve"> - </t>
        </is>
      </c>
      <c r="V4135" s="465" t="n">
        <v>0.04</v>
      </c>
    </row>
    <row r="4136" ht="16" customHeight="1">
      <c r="B4136" s="5" t="inlineStr">
        <is>
          <t>AT.AT-AG.SM</t>
        </is>
      </c>
      <c r="C4136" s="5" t="inlineStr">
        <is>
          <t>AT.AT-AG.SM-Deposition-RDN</t>
        </is>
      </c>
      <c r="D4136" s="5" t="inlineStr">
        <is>
          <t>AT</t>
        </is>
      </c>
      <c r="E4136" s="5" t="inlineStr">
        <is>
          <t>AT</t>
        </is>
      </c>
      <c r="F4136" s="5">
        <f>VLOOKUP(E4136,'5.a Definitions'!E:F,2,FALSE)</f>
        <v/>
      </c>
      <c r="G4136" s="5" t="inlineStr">
        <is>
          <t>AG</t>
        </is>
      </c>
      <c r="H4136" s="5" t="inlineStr">
        <is>
          <t>SM</t>
        </is>
      </c>
      <c r="I4136" s="5">
        <f>VLOOKUP(H4136,'5.a Definitions'!E:F,2,FALSE)</f>
        <v/>
      </c>
      <c r="J4136" s="465" t="inlineStr">
        <is>
          <t xml:space="preserve"> Deposition </t>
        </is>
      </c>
      <c r="K4136" s="465" t="inlineStr">
        <is>
          <t xml:space="preserve"> deposition to agricultural soils </t>
        </is>
      </c>
      <c r="L4136" s="465" t="inlineStr">
        <is>
          <t xml:space="preserve"> reactive </t>
        </is>
      </c>
      <c r="M4136" s="465" t="inlineStr">
        <is>
          <t xml:space="preserve"> RDN </t>
        </is>
      </c>
      <c r="N4136" s="466" t="n">
        <v>2.952760706560661</v>
      </c>
      <c r="O4136" s="467" t="n">
        <v>0.3766115071511001</v>
      </c>
      <c r="P4136" s="468" t="n">
        <v>1996</v>
      </c>
      <c r="Q4136" s="469" t="inlineStr">
        <is>
          <t>NILU and geodata.no</t>
        </is>
      </c>
      <c r="R4136" s="469" t="inlineStr">
        <is>
          <t>ok</t>
        </is>
      </c>
      <c r="S4136" s="469" t="inlineStr">
        <is>
          <t xml:space="preserve"> text </t>
        </is>
      </c>
      <c r="T4136" s="426" t="inlineStr">
        <is>
          <t>Norway</t>
        </is>
      </c>
      <c r="U4136" s="465" t="inlineStr">
        <is>
          <t xml:space="preserve"> - </t>
        </is>
      </c>
      <c r="V4136" s="465" t="n">
        <v>0.04</v>
      </c>
    </row>
    <row r="4137" ht="16" customHeight="1">
      <c r="B4137" s="5" t="inlineStr">
        <is>
          <t>AT.AT-AG.SM</t>
        </is>
      </c>
      <c r="C4137" s="5" t="inlineStr">
        <is>
          <t>AT.AT-AG.SM-Biological N2 fixation-N2</t>
        </is>
      </c>
      <c r="D4137" s="5" t="inlineStr">
        <is>
          <t>AT</t>
        </is>
      </c>
      <c r="E4137" s="5" t="inlineStr">
        <is>
          <t>AT</t>
        </is>
      </c>
      <c r="F4137" s="5">
        <f>VLOOKUP(E4137,'5.a Definitions'!E:F,2,FALSE)</f>
        <v/>
      </c>
      <c r="G4137" s="5" t="inlineStr">
        <is>
          <t>AG</t>
        </is>
      </c>
      <c r="H4137" s="5" t="inlineStr">
        <is>
          <t>SM</t>
        </is>
      </c>
      <c r="I4137" s="5">
        <f>VLOOKUP(H4137,'5.a Definitions'!E:F,2,FALSE)</f>
        <v/>
      </c>
      <c r="J4137" s="465" t="inlineStr">
        <is>
          <t xml:space="preserve"> Biological N2 fixation </t>
        </is>
      </c>
      <c r="K4137" s="465" t="inlineStr">
        <is>
          <t xml:space="preserve"> N2 fixation agriculture </t>
        </is>
      </c>
      <c r="L4137" s="465" t="inlineStr">
        <is>
          <t xml:space="preserve"> inert </t>
        </is>
      </c>
      <c r="M4137" s="465" t="inlineStr">
        <is>
          <t xml:space="preserve"> N2 </t>
        </is>
      </c>
      <c r="N4137" s="466" t="n">
        <v>12</v>
      </c>
      <c r="O4137" s="467" t="n">
        <v>0.3241098063913839</v>
      </c>
      <c r="P4137" s="468" t="n">
        <v>1996</v>
      </c>
      <c r="Q4137" s="469" t="inlineStr">
        <is>
          <t>Bechmann et al. (2023)</t>
        </is>
      </c>
      <c r="R4137" s="469" t="inlineStr">
        <is>
          <t>ok</t>
        </is>
      </c>
      <c r="S4137" s="469" t="inlineStr">
        <is>
          <t xml:space="preserve"> text </t>
        </is>
      </c>
      <c r="T4137" s="426" t="inlineStr">
        <is>
          <t>Norway</t>
        </is>
      </c>
      <c r="U4137" s="465" t="inlineStr">
        <is>
          <t xml:space="preserve"> - </t>
        </is>
      </c>
      <c r="V4137" s="465" t="n">
        <v>0.04</v>
      </c>
    </row>
    <row r="4138" ht="16" customHeight="1">
      <c r="B4138" s="5" t="inlineStr">
        <is>
          <t>AT.AT-FS.FO</t>
        </is>
      </c>
      <c r="C4138" s="5" t="inlineStr">
        <is>
          <t>AT.AT-FS.FO-Deposition-OXN</t>
        </is>
      </c>
      <c r="D4138" s="5" t="inlineStr">
        <is>
          <t>AT</t>
        </is>
      </c>
      <c r="E4138" s="5" t="inlineStr">
        <is>
          <t>AT</t>
        </is>
      </c>
      <c r="F4138" s="5">
        <f>VLOOKUP(E4138,'5.a Definitions'!E:F,2,FALSE)</f>
        <v/>
      </c>
      <c r="G4138" s="5" t="inlineStr">
        <is>
          <t>FS</t>
        </is>
      </c>
      <c r="H4138" s="5" t="inlineStr">
        <is>
          <t>FO</t>
        </is>
      </c>
      <c r="I4138" s="5">
        <f>VLOOKUP(H4138,'5.a Definitions'!E:F,2,FALSE)</f>
        <v/>
      </c>
      <c r="J4138" s="465" t="inlineStr">
        <is>
          <t xml:space="preserve"> Deposition </t>
        </is>
      </c>
      <c r="K4138" s="465" t="inlineStr">
        <is>
          <t xml:space="preserve"> deposition to forests </t>
        </is>
      </c>
      <c r="L4138" s="465" t="inlineStr">
        <is>
          <t xml:space="preserve"> reactive </t>
        </is>
      </c>
      <c r="M4138" s="465" t="inlineStr">
        <is>
          <t xml:space="preserve"> OXN </t>
        </is>
      </c>
      <c r="N4138" s="466" t="n">
        <v>31.39019856558565</v>
      </c>
      <c r="O4138" s="467" t="n">
        <v>0.3766115071511001</v>
      </c>
      <c r="P4138" s="468" t="n">
        <v>1996</v>
      </c>
      <c r="Q4138" s="469" t="inlineStr">
        <is>
          <t>NILU and geodata.no</t>
        </is>
      </c>
      <c r="R4138" s="469" t="inlineStr">
        <is>
          <t>ok</t>
        </is>
      </c>
      <c r="S4138" s="469" t="inlineStr">
        <is>
          <t xml:space="preserve"> text </t>
        </is>
      </c>
      <c r="T4138" s="426" t="inlineStr">
        <is>
          <t>Norway</t>
        </is>
      </c>
      <c r="U4138" s="465" t="inlineStr">
        <is>
          <t xml:space="preserve"> - </t>
        </is>
      </c>
      <c r="V4138" s="465" t="n">
        <v>0.04</v>
      </c>
    </row>
    <row r="4139" ht="16" customHeight="1">
      <c r="B4139" s="5" t="inlineStr">
        <is>
          <t>AT.AT-FS.FO</t>
        </is>
      </c>
      <c r="C4139" s="5" t="inlineStr">
        <is>
          <t>AT.AT-FS.FO-Deposition-RDN</t>
        </is>
      </c>
      <c r="D4139" s="5" t="inlineStr">
        <is>
          <t>AT</t>
        </is>
      </c>
      <c r="E4139" s="5" t="inlineStr">
        <is>
          <t>AT</t>
        </is>
      </c>
      <c r="F4139" s="5">
        <f>VLOOKUP(E4139,'5.a Definitions'!E:F,2,FALSE)</f>
        <v/>
      </c>
      <c r="G4139" s="5" t="inlineStr">
        <is>
          <t>FS</t>
        </is>
      </c>
      <c r="H4139" s="5" t="inlineStr">
        <is>
          <t>FO</t>
        </is>
      </c>
      <c r="I4139" s="5">
        <f>VLOOKUP(H4139,'5.a Definitions'!E:F,2,FALSE)</f>
        <v/>
      </c>
      <c r="J4139" s="465" t="inlineStr">
        <is>
          <t xml:space="preserve"> Deposition </t>
        </is>
      </c>
      <c r="K4139" s="465" t="inlineStr">
        <is>
          <t xml:space="preserve"> deposition to forests </t>
        </is>
      </c>
      <c r="L4139" s="465" t="inlineStr">
        <is>
          <t xml:space="preserve"> reactive </t>
        </is>
      </c>
      <c r="M4139" s="465" t="inlineStr">
        <is>
          <t xml:space="preserve"> RDN </t>
        </is>
      </c>
      <c r="N4139" s="466" t="n">
        <v>26.45920502295451</v>
      </c>
      <c r="O4139" s="467" t="n">
        <v>0.3766115071511001</v>
      </c>
      <c r="P4139" s="468" t="n">
        <v>1996</v>
      </c>
      <c r="Q4139" s="469" t="inlineStr">
        <is>
          <t>NILU and geodata.no</t>
        </is>
      </c>
      <c r="R4139" s="469" t="inlineStr">
        <is>
          <t>ok</t>
        </is>
      </c>
      <c r="S4139" s="469" t="inlineStr">
        <is>
          <t xml:space="preserve"> text </t>
        </is>
      </c>
      <c r="T4139" s="426" t="inlineStr">
        <is>
          <t>Norway</t>
        </is>
      </c>
      <c r="U4139" s="465" t="inlineStr">
        <is>
          <t xml:space="preserve"> - </t>
        </is>
      </c>
      <c r="V4139" s="465" t="n">
        <v>0.04</v>
      </c>
    </row>
    <row r="4140" ht="16" customHeight="1">
      <c r="B4140" s="5" t="inlineStr">
        <is>
          <t>AT.AT-FS.FO</t>
        </is>
      </c>
      <c r="C4140" s="5" t="inlineStr">
        <is>
          <t>AT.AT-FS.FO-N2 fixation-N2</t>
        </is>
      </c>
      <c r="D4140" s="5" t="inlineStr">
        <is>
          <t>AT</t>
        </is>
      </c>
      <c r="E4140" s="5" t="inlineStr">
        <is>
          <t>AT</t>
        </is>
      </c>
      <c r="F4140" s="5">
        <f>VLOOKUP(E4140,'5.a Definitions'!E:F,2,FALSE)</f>
        <v/>
      </c>
      <c r="G4140" s="5" t="inlineStr">
        <is>
          <t>FS</t>
        </is>
      </c>
      <c r="H4140" s="5" t="inlineStr">
        <is>
          <t>FO</t>
        </is>
      </c>
      <c r="I4140" s="5">
        <f>VLOOKUP(H4140,'5.a Definitions'!E:F,2,FALSE)</f>
        <v/>
      </c>
      <c r="J4140" s="465" t="inlineStr">
        <is>
          <t xml:space="preserve"> N2 fixation </t>
        </is>
      </c>
      <c r="K4140" s="465" t="inlineStr">
        <is>
          <t xml:space="preserve"> N2 fixation forests </t>
        </is>
      </c>
      <c r="L4140" s="465" t="inlineStr">
        <is>
          <t xml:space="preserve"> inert </t>
        </is>
      </c>
      <c r="M4140" s="465" t="inlineStr">
        <is>
          <t xml:space="preserve"> N2 </t>
        </is>
      </c>
      <c r="N4140" s="466" t="n">
        <v>18</v>
      </c>
      <c r="O4140" s="467" t="n">
        <v>0.5019089907080868</v>
      </c>
      <c r="P4140" s="468" t="n">
        <v>1996</v>
      </c>
      <c r="Q4140" s="469" t="inlineStr">
        <is>
          <t>Moldan (2025) and SSB</t>
        </is>
      </c>
      <c r="R4140" s="469" t="inlineStr">
        <is>
          <t>ok</t>
        </is>
      </c>
      <c r="S4140" s="469" t="inlineStr">
        <is>
          <t xml:space="preserve"> text </t>
        </is>
      </c>
      <c r="T4140" s="426" t="inlineStr">
        <is>
          <t>Norway</t>
        </is>
      </c>
      <c r="U4140" s="465" t="inlineStr">
        <is>
          <t xml:space="preserve"> - </t>
        </is>
      </c>
      <c r="V4140" s="465" t="n">
        <v>0.04</v>
      </c>
    </row>
    <row r="4141" ht="16" customHeight="1">
      <c r="B4141" s="5" t="inlineStr">
        <is>
          <t>AT.AT-FS.OL</t>
        </is>
      </c>
      <c r="C4141" s="5" t="inlineStr">
        <is>
          <t>AT.AT-FS.OL-Deposition-OXN</t>
        </is>
      </c>
      <c r="D4141" s="5" t="inlineStr">
        <is>
          <t>AT</t>
        </is>
      </c>
      <c r="E4141" s="5" t="inlineStr">
        <is>
          <t>AT</t>
        </is>
      </c>
      <c r="F4141" s="5">
        <f>VLOOKUP(E4141,'5.a Definitions'!E:F,2,FALSE)</f>
        <v/>
      </c>
      <c r="G4141" s="5" t="inlineStr">
        <is>
          <t>FS</t>
        </is>
      </c>
      <c r="H4141" s="5" t="inlineStr">
        <is>
          <t>OL</t>
        </is>
      </c>
      <c r="I4141" s="5">
        <f>VLOOKUP(H4141,'5.a Definitions'!E:F,2,FALSE)</f>
        <v/>
      </c>
      <c r="J4141" s="465" t="inlineStr">
        <is>
          <t xml:space="preserve"> Deposition </t>
        </is>
      </c>
      <c r="K4141" s="465" t="inlineStr">
        <is>
          <t xml:space="preserve"> deposition to other land </t>
        </is>
      </c>
      <c r="L4141" s="465" t="inlineStr">
        <is>
          <t xml:space="preserve"> reactive </t>
        </is>
      </c>
      <c r="M4141" s="465" t="inlineStr">
        <is>
          <t xml:space="preserve"> OXN </t>
        </is>
      </c>
      <c r="N4141" s="466" t="n">
        <v>37.81255442363007</v>
      </c>
      <c r="O4141" s="467" t="n">
        <v>0.3766115071511001</v>
      </c>
      <c r="P4141" s="468" t="n">
        <v>1996</v>
      </c>
      <c r="Q4141" s="469" t="inlineStr">
        <is>
          <t>NILU and geodata.no</t>
        </is>
      </c>
      <c r="R4141" s="469" t="inlineStr">
        <is>
          <t>ok</t>
        </is>
      </c>
      <c r="S4141" s="469" t="inlineStr">
        <is>
          <t xml:space="preserve"> text </t>
        </is>
      </c>
      <c r="T4141" s="426" t="inlineStr">
        <is>
          <t>Norway</t>
        </is>
      </c>
      <c r="U4141" s="465" t="inlineStr">
        <is>
          <t xml:space="preserve"> - </t>
        </is>
      </c>
      <c r="V4141" s="465" t="n">
        <v>0.04</v>
      </c>
    </row>
    <row r="4142" ht="16" customHeight="1">
      <c r="B4142" s="5" t="inlineStr">
        <is>
          <t>AT.AT-FS.OL</t>
        </is>
      </c>
      <c r="C4142" s="5" t="inlineStr">
        <is>
          <t>AT.AT-FS.OL-Deposition-RDN</t>
        </is>
      </c>
      <c r="D4142" s="5" t="inlineStr">
        <is>
          <t>AT</t>
        </is>
      </c>
      <c r="E4142" s="5" t="inlineStr">
        <is>
          <t>AT</t>
        </is>
      </c>
      <c r="F4142" s="5">
        <f>VLOOKUP(E4142,'5.a Definitions'!E:F,2,FALSE)</f>
        <v/>
      </c>
      <c r="G4142" s="5" t="inlineStr">
        <is>
          <t>FS</t>
        </is>
      </c>
      <c r="H4142" s="5" t="inlineStr">
        <is>
          <t>OL</t>
        </is>
      </c>
      <c r="I4142" s="5">
        <f>VLOOKUP(H4142,'5.a Definitions'!E:F,2,FALSE)</f>
        <v/>
      </c>
      <c r="J4142" s="465" t="inlineStr">
        <is>
          <t xml:space="preserve"> Deposition </t>
        </is>
      </c>
      <c r="K4142" s="465" t="inlineStr">
        <is>
          <t xml:space="preserve"> deposition to other land </t>
        </is>
      </c>
      <c r="L4142" s="465" t="inlineStr">
        <is>
          <t xml:space="preserve"> reactive </t>
        </is>
      </c>
      <c r="M4142" s="465" t="inlineStr">
        <is>
          <t xml:space="preserve"> RDN </t>
        </is>
      </c>
      <c r="N4142" s="466" t="n">
        <v>35.68216864436206</v>
      </c>
      <c r="O4142" s="467" t="n">
        <v>0.3766115071511</v>
      </c>
      <c r="P4142" s="468" t="n">
        <v>1996</v>
      </c>
      <c r="Q4142" s="469" t="inlineStr">
        <is>
          <t>NILU and geodata.no</t>
        </is>
      </c>
      <c r="R4142" s="469" t="inlineStr">
        <is>
          <t>ok</t>
        </is>
      </c>
      <c r="S4142" s="469" t="inlineStr">
        <is>
          <t xml:space="preserve"> text </t>
        </is>
      </c>
      <c r="T4142" s="426" t="inlineStr">
        <is>
          <t>Norway</t>
        </is>
      </c>
      <c r="U4142" s="465" t="inlineStr">
        <is>
          <t xml:space="preserve"> - </t>
        </is>
      </c>
      <c r="V4142" s="465" t="n">
        <v>0.04</v>
      </c>
    </row>
    <row r="4143" ht="16" customHeight="1">
      <c r="B4143" s="5" t="inlineStr">
        <is>
          <t>AT.AT-FS.OL</t>
        </is>
      </c>
      <c r="C4143" s="5" t="inlineStr">
        <is>
          <t>AT.AT-FS.OL-N2 fixation-N2</t>
        </is>
      </c>
      <c r="D4143" s="5" t="inlineStr">
        <is>
          <t>AT</t>
        </is>
      </c>
      <c r="E4143" s="5" t="inlineStr">
        <is>
          <t>AT</t>
        </is>
      </c>
      <c r="F4143" s="5">
        <f>VLOOKUP(E4143,'5.a Definitions'!E:F,2,FALSE)</f>
        <v/>
      </c>
      <c r="G4143" s="5" t="inlineStr">
        <is>
          <t>FS</t>
        </is>
      </c>
      <c r="H4143" s="5" t="inlineStr">
        <is>
          <t>OL</t>
        </is>
      </c>
      <c r="I4143" s="5">
        <f>VLOOKUP(H4143,'5.a Definitions'!E:F,2,FALSE)</f>
        <v/>
      </c>
      <c r="J4143" s="465" t="inlineStr">
        <is>
          <t xml:space="preserve"> N2 fixation </t>
        </is>
      </c>
      <c r="K4143" s="465" t="inlineStr">
        <is>
          <t xml:space="preserve"> N2 fixation other land </t>
        </is>
      </c>
      <c r="L4143" s="465" t="inlineStr">
        <is>
          <t xml:space="preserve"> inert </t>
        </is>
      </c>
      <c r="M4143" s="465" t="inlineStr">
        <is>
          <t xml:space="preserve"> N2 </t>
        </is>
      </c>
      <c r="N4143" s="466" t="n">
        <v>23.228884</v>
      </c>
      <c r="O4143" s="467" t="n">
        <v>0.8373855850737826</v>
      </c>
      <c r="P4143" s="468" t="n">
        <v>1996</v>
      </c>
      <c r="Q4143" s="469" t="inlineStr">
        <is>
          <t>CORINE land cover inventory and Reddy &amp; DeLaune (2008)</t>
        </is>
      </c>
      <c r="R4143" s="469" t="inlineStr">
        <is>
          <t>ok</t>
        </is>
      </c>
      <c r="S4143" s="469" t="inlineStr">
        <is>
          <t xml:space="preserve"> text </t>
        </is>
      </c>
      <c r="T4143" s="426" t="inlineStr">
        <is>
          <t>Norway</t>
        </is>
      </c>
      <c r="U4143" s="465" t="inlineStr">
        <is>
          <t xml:space="preserve"> - </t>
        </is>
      </c>
      <c r="V4143" s="465" t="n">
        <v>0.04</v>
      </c>
    </row>
    <row r="4144" ht="16" customHeight="1">
      <c r="B4144" s="5" t="inlineStr">
        <is>
          <t>AT.AT-HS.HS</t>
        </is>
      </c>
      <c r="C4144" s="5" t="inlineStr">
        <is>
          <t>AT.AT-HS.HS-Deposition-OXN</t>
        </is>
      </c>
      <c r="D4144" s="5" t="inlineStr">
        <is>
          <t>AT</t>
        </is>
      </c>
      <c r="E4144" s="5" t="inlineStr">
        <is>
          <t>AT</t>
        </is>
      </c>
      <c r="F4144" s="5">
        <f>VLOOKUP(E4144,'5.a Definitions'!E:F,2,FALSE)</f>
        <v/>
      </c>
      <c r="G4144" s="5" t="inlineStr">
        <is>
          <t>HS</t>
        </is>
      </c>
      <c r="H4144" s="5" t="inlineStr">
        <is>
          <t>HS</t>
        </is>
      </c>
      <c r="I4144" s="5">
        <f>VLOOKUP(H4144,'5.a Definitions'!E:F,2,FALSE)</f>
        <v/>
      </c>
      <c r="J4144" s="465" t="inlineStr">
        <is>
          <t xml:space="preserve"> Deposition </t>
        </is>
      </c>
      <c r="K4144" s="465" t="inlineStr">
        <is>
          <t xml:space="preserve"> deposition to settlements </t>
        </is>
      </c>
      <c r="L4144" s="465" t="inlineStr">
        <is>
          <t xml:space="preserve"> reactive </t>
        </is>
      </c>
      <c r="M4144" s="465" t="inlineStr">
        <is>
          <t xml:space="preserve"> OXN </t>
        </is>
      </c>
      <c r="N4144" s="466" t="n">
        <v>2.073550288613757</v>
      </c>
      <c r="O4144" s="467" t="n">
        <v>0.3766115071511001</v>
      </c>
      <c r="P4144" s="468" t="n">
        <v>1996</v>
      </c>
      <c r="Q4144" s="469" t="inlineStr">
        <is>
          <t>NILU and geodata.no</t>
        </is>
      </c>
      <c r="R4144" s="469" t="inlineStr">
        <is>
          <t>ok</t>
        </is>
      </c>
      <c r="S4144" s="469" t="inlineStr">
        <is>
          <t xml:space="preserve"> text </t>
        </is>
      </c>
      <c r="T4144" s="426" t="inlineStr">
        <is>
          <t>Norway</t>
        </is>
      </c>
      <c r="U4144" s="465" t="inlineStr">
        <is>
          <t xml:space="preserve"> - </t>
        </is>
      </c>
      <c r="V4144" s="465" t="n">
        <v>0.04</v>
      </c>
    </row>
    <row r="4145" ht="16" customFormat="1" customHeight="1" s="482">
      <c r="B4145" s="5" t="inlineStr">
        <is>
          <t>AT.AT-HS.HS</t>
        </is>
      </c>
      <c r="C4145" s="5" t="inlineStr">
        <is>
          <t>AT.AT-HS.HS-Deposition-RDN</t>
        </is>
      </c>
      <c r="D4145" s="5" t="inlineStr">
        <is>
          <t>AT</t>
        </is>
      </c>
      <c r="E4145" s="5" t="inlineStr">
        <is>
          <t>AT</t>
        </is>
      </c>
      <c r="F4145" s="5">
        <f>VLOOKUP(E4145,'5.a Definitions'!E:F,2,FALSE)</f>
        <v/>
      </c>
      <c r="G4145" s="5" t="inlineStr">
        <is>
          <t>HS</t>
        </is>
      </c>
      <c r="H4145" s="5" t="inlineStr">
        <is>
          <t>HS</t>
        </is>
      </c>
      <c r="I4145" s="5">
        <f>VLOOKUP(H4145,'5.a Definitions'!E:F,2,FALSE)</f>
        <v/>
      </c>
      <c r="J4145" s="465" t="inlineStr">
        <is>
          <t xml:space="preserve"> Deposition </t>
        </is>
      </c>
      <c r="K4145" s="465" t="inlineStr">
        <is>
          <t xml:space="preserve"> deposition to settlements </t>
        </is>
      </c>
      <c r="L4145" s="465" t="inlineStr">
        <is>
          <t xml:space="preserve"> reactive </t>
        </is>
      </c>
      <c r="M4145" s="465" t="inlineStr">
        <is>
          <t xml:space="preserve"> RDN </t>
        </is>
      </c>
      <c r="N4145" s="466" t="n">
        <v>1.700608867592384</v>
      </c>
      <c r="O4145" s="467" t="n">
        <v>0.3766115071511001</v>
      </c>
      <c r="P4145" s="468" t="n">
        <v>1996</v>
      </c>
      <c r="Q4145" s="469" t="inlineStr">
        <is>
          <t>NILU and geodata.no</t>
        </is>
      </c>
      <c r="R4145" s="469" t="inlineStr">
        <is>
          <t>ok</t>
        </is>
      </c>
      <c r="S4145" s="469" t="inlineStr">
        <is>
          <t xml:space="preserve"> text </t>
        </is>
      </c>
      <c r="T4145" s="426" t="inlineStr">
        <is>
          <t>Norway</t>
        </is>
      </c>
      <c r="U4145" s="465" t="inlineStr">
        <is>
          <t xml:space="preserve"> - </t>
        </is>
      </c>
      <c r="V4145" s="465" t="n">
        <v>0.04</v>
      </c>
    </row>
    <row r="4146" ht="16" customHeight="1">
      <c r="B4146" s="5" t="inlineStr">
        <is>
          <t>AT.AT-HY.SW</t>
        </is>
      </c>
      <c r="C4146" s="5" t="inlineStr">
        <is>
          <t>AT.AT-HY.SW-Deposition-OXN</t>
        </is>
      </c>
      <c r="D4146" s="5" t="inlineStr">
        <is>
          <t>AT</t>
        </is>
      </c>
      <c r="E4146" s="5" t="inlineStr">
        <is>
          <t>AT</t>
        </is>
      </c>
      <c r="F4146" s="5">
        <f>VLOOKUP(E4146,'5.a Definitions'!E:F,2,FALSE)</f>
        <v/>
      </c>
      <c r="G4146" s="5" t="inlineStr">
        <is>
          <t>HY</t>
        </is>
      </c>
      <c r="H4146" s="5" t="inlineStr">
        <is>
          <t>SW</t>
        </is>
      </c>
      <c r="I4146" s="5">
        <f>VLOOKUP(H4146,'5.a Definitions'!E:F,2,FALSE)</f>
        <v/>
      </c>
      <c r="J4146" s="465" t="inlineStr">
        <is>
          <t xml:space="preserve"> Deposition </t>
        </is>
      </c>
      <c r="K4146" s="465" t="inlineStr">
        <is>
          <t xml:space="preserve"> deposition to surface water </t>
        </is>
      </c>
      <c r="L4146" s="465" t="inlineStr">
        <is>
          <t xml:space="preserve"> reactive </t>
        </is>
      </c>
      <c r="M4146" s="465" t="inlineStr">
        <is>
          <t xml:space="preserve"> OXN </t>
        </is>
      </c>
      <c r="N4146" s="466" t="n">
        <v>5.405152081812568</v>
      </c>
      <c r="O4146" s="467" t="n">
        <v>0.3766115071511001</v>
      </c>
      <c r="P4146" s="468" t="n">
        <v>1996</v>
      </c>
      <c r="Q4146" s="469" t="inlineStr">
        <is>
          <t>NILU and geodata.no</t>
        </is>
      </c>
      <c r="R4146" s="469" t="inlineStr">
        <is>
          <t>ok</t>
        </is>
      </c>
      <c r="S4146" s="469" t="inlineStr">
        <is>
          <t xml:space="preserve"> text </t>
        </is>
      </c>
      <c r="T4146" s="426" t="inlineStr">
        <is>
          <t>Norway</t>
        </is>
      </c>
      <c r="U4146" s="465" t="inlineStr">
        <is>
          <t xml:space="preserve"> - </t>
        </is>
      </c>
      <c r="V4146" s="465" t="n">
        <v>0.04</v>
      </c>
    </row>
    <row r="4147" ht="16" customHeight="1">
      <c r="B4147" s="5" t="inlineStr">
        <is>
          <t>AT.AT-HY.SW</t>
        </is>
      </c>
      <c r="C4147" s="5" t="inlineStr">
        <is>
          <t>AT.AT-HY.SW-Deposition-RDN</t>
        </is>
      </c>
      <c r="D4147" s="5" t="inlineStr">
        <is>
          <t>AT</t>
        </is>
      </c>
      <c r="E4147" s="5" t="inlineStr">
        <is>
          <t>AT</t>
        </is>
      </c>
      <c r="F4147" s="5">
        <f>VLOOKUP(E4147,'5.a Definitions'!E:F,2,FALSE)</f>
        <v/>
      </c>
      <c r="G4147" s="5" t="inlineStr">
        <is>
          <t>HY</t>
        </is>
      </c>
      <c r="H4147" s="5" t="inlineStr">
        <is>
          <t>SW</t>
        </is>
      </c>
      <c r="I4147" s="5">
        <f>VLOOKUP(H4147,'5.a Definitions'!E:F,2,FALSE)</f>
        <v/>
      </c>
      <c r="J4147" s="465" t="inlineStr">
        <is>
          <t xml:space="preserve"> Deposition </t>
        </is>
      </c>
      <c r="K4147" s="465" t="inlineStr">
        <is>
          <t xml:space="preserve"> deposition to surface water </t>
        </is>
      </c>
      <c r="L4147" s="465" t="inlineStr">
        <is>
          <t xml:space="preserve"> reactive </t>
        </is>
      </c>
      <c r="M4147" s="465" t="inlineStr">
        <is>
          <t xml:space="preserve"> RDN </t>
        </is>
      </c>
      <c r="N4147" s="466" t="n">
        <v>4.806890406689705</v>
      </c>
      <c r="O4147" s="467" t="n">
        <v>0.3766115071511</v>
      </c>
      <c r="P4147" s="468" t="n">
        <v>1996</v>
      </c>
      <c r="Q4147" s="469" t="inlineStr">
        <is>
          <t>NILU and geodata.no</t>
        </is>
      </c>
      <c r="R4147" s="469" t="inlineStr">
        <is>
          <t>ok</t>
        </is>
      </c>
      <c r="S4147" s="469" t="inlineStr">
        <is>
          <t xml:space="preserve"> text </t>
        </is>
      </c>
      <c r="T4147" s="426" t="inlineStr">
        <is>
          <t>Norway</t>
        </is>
      </c>
      <c r="U4147" s="465" t="inlineStr">
        <is>
          <t xml:space="preserve"> - </t>
        </is>
      </c>
      <c r="V4147" s="465" t="n">
        <v>0.04</v>
      </c>
    </row>
    <row r="4148" ht="16" customHeight="1">
      <c r="B4148" s="5" t="inlineStr">
        <is>
          <t>AT.AT-HY.SW</t>
        </is>
      </c>
      <c r="C4148" s="5" t="inlineStr">
        <is>
          <t>AT.AT-HY.SW-N2 fixation-N2</t>
        </is>
      </c>
      <c r="D4148" s="5" t="inlineStr">
        <is>
          <t>AT</t>
        </is>
      </c>
      <c r="E4148" s="5" t="inlineStr">
        <is>
          <t>AT</t>
        </is>
      </c>
      <c r="F4148" s="5">
        <f>VLOOKUP(E4148,'5.a Definitions'!E:F,2,FALSE)</f>
        <v/>
      </c>
      <c r="G4148" s="5" t="inlineStr">
        <is>
          <t>HY</t>
        </is>
      </c>
      <c r="H4148" s="5" t="inlineStr">
        <is>
          <t>SW</t>
        </is>
      </c>
      <c r="I4148" s="5">
        <f>VLOOKUP(H4148,'5.a Definitions'!E:F,2,FALSE)</f>
        <v/>
      </c>
      <c r="J4148" s="465" t="inlineStr">
        <is>
          <t xml:space="preserve"> N2 fixation </t>
        </is>
      </c>
      <c r="K4148" s="465" t="inlineStr">
        <is>
          <t xml:space="preserve"> N2 fixation surface water </t>
        </is>
      </c>
      <c r="L4148" s="465" t="inlineStr">
        <is>
          <t xml:space="preserve"> inert </t>
        </is>
      </c>
      <c r="M4148" s="465" t="inlineStr">
        <is>
          <t xml:space="preserve"> N2 </t>
        </is>
      </c>
      <c r="N4148" s="466" t="n">
        <v>2.0457</v>
      </c>
      <c r="O4148" s="467" t="n">
        <v>8.962723886426243</v>
      </c>
      <c r="P4148" s="468" t="n">
        <v>1996</v>
      </c>
      <c r="Q4148" s="469" t="inlineStr">
        <is>
          <t>NIBIO and Reddy &amp; DeLaune (2008)</t>
        </is>
      </c>
      <c r="R4148" s="469" t="inlineStr">
        <is>
          <t>ok</t>
        </is>
      </c>
      <c r="S4148" s="469" t="inlineStr">
        <is>
          <t xml:space="preserve"> text </t>
        </is>
      </c>
      <c r="T4148" s="426" t="inlineStr">
        <is>
          <t>Norway</t>
        </is>
      </c>
      <c r="U4148" s="465" t="inlineStr">
        <is>
          <t xml:space="preserve"> - </t>
        </is>
      </c>
      <c r="V4148" s="465" t="n">
        <v>0.04</v>
      </c>
    </row>
    <row r="4149" ht="16" customFormat="1" customHeight="1" s="482">
      <c r="B4149" s="5" t="inlineStr">
        <is>
          <t>AT.AT-RW.RW</t>
        </is>
      </c>
      <c r="C4149" s="5" t="inlineStr">
        <is>
          <t>AT.AT-RW.RW-Atmospheric outflow-RDN</t>
        </is>
      </c>
      <c r="D4149" s="5" t="inlineStr">
        <is>
          <t>AT</t>
        </is>
      </c>
      <c r="E4149" s="5" t="inlineStr">
        <is>
          <t>AT</t>
        </is>
      </c>
      <c r="F4149" s="5">
        <f>VLOOKUP(E4149,'5.a Definitions'!E:F,2,FALSE)</f>
        <v/>
      </c>
      <c r="G4149" s="5" t="inlineStr">
        <is>
          <t>RW</t>
        </is>
      </c>
      <c r="H4149" s="5" t="inlineStr">
        <is>
          <t>RW</t>
        </is>
      </c>
      <c r="I4149" s="5">
        <f>VLOOKUP(H4149,'5.a Definitions'!E:F,2,FALSE)</f>
        <v/>
      </c>
      <c r="J4149" s="465" t="inlineStr">
        <is>
          <t xml:space="preserve"> Atmospheric outflow </t>
        </is>
      </c>
      <c r="K4149" s="465" t="inlineStr">
        <is>
          <t xml:space="preserve"> atmospheric outflow </t>
        </is>
      </c>
      <c r="L4149" s="465" t="inlineStr">
        <is>
          <t xml:space="preserve"> reactive </t>
        </is>
      </c>
      <c r="M4149" s="465" t="inlineStr">
        <is>
          <t xml:space="preserve"> RDN </t>
        </is>
      </c>
      <c r="N4149" s="466" t="n">
        <v>10.73447008989599</v>
      </c>
      <c r="O4149" s="467" t="n">
        <v>0.526807002168979</v>
      </c>
      <c r="P4149" s="468" t="n">
        <v>1996</v>
      </c>
      <c r="Q4149" s="469" t="inlineStr">
        <is>
          <t>Filled (mean of 1997-2001): EMEP SR tables</t>
        </is>
      </c>
      <c r="R4149" s="469" t="inlineStr">
        <is>
          <t>ok</t>
        </is>
      </c>
      <c r="S4149" s="469" t="inlineStr">
        <is>
          <t xml:space="preserve"> text </t>
        </is>
      </c>
      <c r="T4149" s="426" t="inlineStr">
        <is>
          <t>Norway</t>
        </is>
      </c>
      <c r="U4149" s="465" t="inlineStr">
        <is>
          <t xml:space="preserve"> - </t>
        </is>
      </c>
      <c r="V4149" s="465" t="n">
        <v>0.04</v>
      </c>
    </row>
    <row r="4150" ht="16" customHeight="1" thickBot="1">
      <c r="A4150" s="493" t="n"/>
      <c r="B4150" s="6" t="inlineStr">
        <is>
          <t>AT.AT-RW.RW</t>
        </is>
      </c>
      <c r="C4150" s="6" t="inlineStr">
        <is>
          <t>AT.AT-RW.RW-Atmospheric outflow-OXN</t>
        </is>
      </c>
      <c r="D4150" s="6" t="inlineStr">
        <is>
          <t>AT</t>
        </is>
      </c>
      <c r="E4150" s="6" t="inlineStr">
        <is>
          <t>AT</t>
        </is>
      </c>
      <c r="F4150" s="5">
        <f>VLOOKUP(E4150,'5.a Definitions'!E:F,2,FALSE)</f>
        <v/>
      </c>
      <c r="G4150" s="6" t="inlineStr">
        <is>
          <t>RW</t>
        </is>
      </c>
      <c r="H4150" s="6" t="inlineStr">
        <is>
          <t>RW</t>
        </is>
      </c>
      <c r="I4150" s="5">
        <f>VLOOKUP(H4150,'5.a Definitions'!E:F,2,FALSE)</f>
        <v/>
      </c>
      <c r="J4150" s="470" t="inlineStr">
        <is>
          <t xml:space="preserve"> Atmospheric outflow </t>
        </is>
      </c>
      <c r="K4150" s="470" t="inlineStr">
        <is>
          <t xml:space="preserve"> atmospheric outflow </t>
        </is>
      </c>
      <c r="L4150" s="470" t="inlineStr">
        <is>
          <t xml:space="preserve"> reactive </t>
        </is>
      </c>
      <c r="M4150" s="470" t="inlineStr">
        <is>
          <t xml:space="preserve"> OXN </t>
        </is>
      </c>
      <c r="N4150" s="466" t="n">
        <v>40.45940730613335</v>
      </c>
      <c r="O4150" s="471" t="n">
        <v>0.5214563695144255</v>
      </c>
      <c r="P4150" s="468" t="n">
        <v>1996</v>
      </c>
      <c r="Q4150" s="472" t="inlineStr">
        <is>
          <t>Filled (mean of 1997-2001): EMEP SR tables</t>
        </is>
      </c>
      <c r="R4150" s="469" t="inlineStr">
        <is>
          <t>ok</t>
        </is>
      </c>
      <c r="S4150" s="472" t="inlineStr">
        <is>
          <t xml:space="preserve"> text </t>
        </is>
      </c>
      <c r="T4150" s="426" t="inlineStr">
        <is>
          <t>Norway</t>
        </is>
      </c>
      <c r="U4150" s="470" t="inlineStr">
        <is>
          <t xml:space="preserve"> - </t>
        </is>
      </c>
      <c r="V4150" s="470" t="n">
        <v>0.04</v>
      </c>
    </row>
    <row r="4151" ht="16" customHeight="1">
      <c r="A4151" s="491" t="inlineStr">
        <is>
          <t>Hydrosphere</t>
        </is>
      </c>
      <c r="B4151" s="5" t="inlineStr">
        <is>
          <t>HY.CW-MP.FP</t>
        </is>
      </c>
      <c r="C4151" s="5" t="inlineStr">
        <is>
          <t>HY.CW-MP.FP-Fish (wild catch)-Nmix</t>
        </is>
      </c>
      <c r="D4151" s="5" t="inlineStr">
        <is>
          <t>HY</t>
        </is>
      </c>
      <c r="E4151" s="5" t="inlineStr">
        <is>
          <t>CW</t>
        </is>
      </c>
      <c r="F4151" s="5">
        <f>VLOOKUP(E4151,'5.a Definitions'!E:F,2,FALSE)</f>
        <v/>
      </c>
      <c r="G4151" s="5" t="inlineStr">
        <is>
          <t>MP</t>
        </is>
      </c>
      <c r="H4151" s="5" t="inlineStr">
        <is>
          <t>FP</t>
        </is>
      </c>
      <c r="I4151" s="5">
        <f>VLOOKUP(H4151,'5.a Definitions'!E:F,2,FALSE)</f>
        <v/>
      </c>
      <c r="J4151" s="465" t="inlineStr">
        <is>
          <t xml:space="preserve"> Fish (wild catch) </t>
        </is>
      </c>
      <c r="K4151" s="5" t="inlineStr">
        <is>
          <t>coastal water fish (wild catch)</t>
        </is>
      </c>
      <c r="L4151" s="465" t="inlineStr">
        <is>
          <t xml:space="preserve"> reactive </t>
        </is>
      </c>
      <c r="M4151" s="465" t="inlineStr">
        <is>
          <t xml:space="preserve"> Nmix </t>
        </is>
      </c>
      <c r="N4151" s="466" t="n">
        <v>72.884</v>
      </c>
      <c r="O4151" s="467" t="n">
        <v>0.1087653653483905</v>
      </c>
      <c r="P4151" s="468" t="n">
        <v>1996</v>
      </c>
      <c r="Q4151" s="469" t="inlineStr">
        <is>
          <t>Fiskeridirektoratet</t>
        </is>
      </c>
      <c r="R4151" s="469" t="inlineStr">
        <is>
          <t>ok</t>
        </is>
      </c>
      <c r="S4151" s="469" t="inlineStr">
        <is>
          <t xml:space="preserve"> text </t>
        </is>
      </c>
      <c r="T4151" s="426" t="inlineStr">
        <is>
          <t>Norway</t>
        </is>
      </c>
      <c r="U4151" s="5" t="inlineStr">
        <is>
          <t>useful output</t>
        </is>
      </c>
      <c r="V4151" s="465" t="n">
        <v>0.04</v>
      </c>
    </row>
    <row r="4152" ht="16" customHeight="1">
      <c r="B4152" s="5" t="inlineStr">
        <is>
          <t>HY.SW-AT.AT</t>
        </is>
      </c>
      <c r="C4152" s="5" t="inlineStr">
        <is>
          <t>HY.SW-AT.AT-Emissions-N2</t>
        </is>
      </c>
      <c r="D4152" s="5" t="inlineStr">
        <is>
          <t>HY</t>
        </is>
      </c>
      <c r="E4152" s="5" t="inlineStr">
        <is>
          <t>SW</t>
        </is>
      </c>
      <c r="F4152" s="5">
        <f>VLOOKUP(E4152,'5.a Definitions'!E:F,2,FALSE)</f>
        <v/>
      </c>
      <c r="G4152" s="5" t="inlineStr">
        <is>
          <t>AT</t>
        </is>
      </c>
      <c r="H4152" s="5" t="inlineStr">
        <is>
          <t>AT</t>
        </is>
      </c>
      <c r="I4152" s="5">
        <f>VLOOKUP(H4152,'5.a Definitions'!E:F,2,FALSE)</f>
        <v/>
      </c>
      <c r="J4152" s="465" t="inlineStr">
        <is>
          <t xml:space="preserve"> Emissions </t>
        </is>
      </c>
      <c r="K4152" s="465" t="inlineStr">
        <is>
          <t xml:space="preserve"> surface water emissions </t>
        </is>
      </c>
      <c r="L4152" s="465" t="inlineStr">
        <is>
          <t xml:space="preserve"> inert </t>
        </is>
      </c>
      <c r="M4152" s="465" t="inlineStr">
        <is>
          <t xml:space="preserve"> N2 </t>
        </is>
      </c>
      <c r="N4152" s="466" t="n">
        <v>11.08363665722976</v>
      </c>
      <c r="O4152" s="467" t="n">
        <v>0.6201520536180558</v>
      </c>
      <c r="P4152" s="468" t="n">
        <v>1996</v>
      </c>
      <c r="Q4152" s="469" t="inlineStr">
        <is>
          <t>Filled (extrapolated from 2013: inflow to coastal waters x TEOTIL3 retention ratio)</t>
        </is>
      </c>
      <c r="R4152" s="469" t="inlineStr">
        <is>
          <t>ok</t>
        </is>
      </c>
      <c r="S4152" s="469" t="inlineStr">
        <is>
          <t xml:space="preserve"> text </t>
        </is>
      </c>
      <c r="T4152" s="426" t="inlineStr">
        <is>
          <t>Norway</t>
        </is>
      </c>
      <c r="U4152" s="465" t="inlineStr">
        <is>
          <t xml:space="preserve"> N wasted </t>
        </is>
      </c>
      <c r="V4152" s="465" t="n">
        <v>0.04</v>
      </c>
    </row>
    <row r="4153" ht="16" customHeight="1">
      <c r="B4153" s="5" t="inlineStr">
        <is>
          <t>HY.SW-AT.AT</t>
        </is>
      </c>
      <c r="C4153" s="5" t="inlineStr">
        <is>
          <t>HY.SW-AT.AT-Emissions-N2O</t>
        </is>
      </c>
      <c r="D4153" s="5" t="inlineStr">
        <is>
          <t>HY</t>
        </is>
      </c>
      <c r="E4153" s="5" t="inlineStr">
        <is>
          <t>SW</t>
        </is>
      </c>
      <c r="F4153" s="5">
        <f>VLOOKUP(E4153,'5.a Definitions'!E:F,2,FALSE)</f>
        <v/>
      </c>
      <c r="G4153" s="5" t="inlineStr">
        <is>
          <t>AT</t>
        </is>
      </c>
      <c r="H4153" s="5" t="inlineStr">
        <is>
          <t>AT</t>
        </is>
      </c>
      <c r="I4153" s="5">
        <f>VLOOKUP(H4153,'5.a Definitions'!E:F,2,FALSE)</f>
        <v/>
      </c>
      <c r="J4153" s="465" t="inlineStr">
        <is>
          <t xml:space="preserve"> Emissions </t>
        </is>
      </c>
      <c r="K4153" s="465" t="inlineStr">
        <is>
          <t xml:space="preserve"> surface water emissions </t>
        </is>
      </c>
      <c r="L4153" s="465" t="inlineStr">
        <is>
          <t xml:space="preserve"> reactive </t>
        </is>
      </c>
      <c r="M4153" s="465" t="inlineStr">
        <is>
          <t xml:space="preserve"> N2O </t>
        </is>
      </c>
      <c r="N4153" s="466" t="n">
        <v>0.1119559258306036</v>
      </c>
      <c r="O4153" s="467" t="n">
        <v>10.85205054891243</v>
      </c>
      <c r="P4153" s="468" t="n">
        <v>1996</v>
      </c>
      <c r="Q4153" s="469" t="inlineStr">
        <is>
          <t>Filled (extrapolated from 2013: inflow to coastal waters x TEOTIL3 retention ratio)</t>
        </is>
      </c>
      <c r="R4153" s="469" t="inlineStr">
        <is>
          <t>ok</t>
        </is>
      </c>
      <c r="S4153" s="469" t="inlineStr">
        <is>
          <t xml:space="preserve"> text </t>
        </is>
      </c>
      <c r="T4153" s="426" t="inlineStr">
        <is>
          <t>Norway</t>
        </is>
      </c>
      <c r="U4153" s="465" t="inlineStr">
        <is>
          <t xml:space="preserve"> N wasted </t>
        </is>
      </c>
      <c r="V4153" s="465" t="n">
        <v>0.04</v>
      </c>
    </row>
    <row r="4154" ht="16" customHeight="1">
      <c r="B4154" s="5" t="inlineStr">
        <is>
          <t>HY.SW-HY.CW</t>
        </is>
      </c>
      <c r="C4154" s="5" t="inlineStr">
        <is>
          <t>HY.SW-HY.CW-Inflow to coastal waters-Nmix</t>
        </is>
      </c>
      <c r="D4154" s="5" t="inlineStr">
        <is>
          <t>HY</t>
        </is>
      </c>
      <c r="E4154" s="5" t="inlineStr">
        <is>
          <t>SW</t>
        </is>
      </c>
      <c r="F4154" s="5">
        <f>VLOOKUP(E4154,'5.a Definitions'!E:F,2,FALSE)</f>
        <v/>
      </c>
      <c r="G4154" s="5" t="inlineStr">
        <is>
          <t>HY</t>
        </is>
      </c>
      <c r="H4154" s="5" t="inlineStr">
        <is>
          <t>CW</t>
        </is>
      </c>
      <c r="I4154" s="5">
        <f>VLOOKUP(H4154,'5.a Definitions'!E:F,2,FALSE)</f>
        <v/>
      </c>
      <c r="J4154" s="465" t="inlineStr">
        <is>
          <t xml:space="preserve"> Inflow to coastal waters </t>
        </is>
      </c>
      <c r="K4154" s="465" t="inlineStr">
        <is>
          <t xml:space="preserve"> inflow to coastal water </t>
        </is>
      </c>
      <c r="L4154" s="465" t="inlineStr">
        <is>
          <t xml:space="preserve"> reactive </t>
        </is>
      </c>
      <c r="M4154" s="465" t="inlineStr">
        <is>
          <t xml:space="preserve"> Nmix </t>
        </is>
      </c>
      <c r="N4154" s="466" t="n">
        <v>93.10301044358387</v>
      </c>
      <c r="O4154" s="467" t="n">
        <v>0.2178598397900048</v>
      </c>
      <c r="P4154" s="468" t="n">
        <v>1996</v>
      </c>
      <c r="Q4154" s="469" t="inlineStr">
        <is>
          <t>NIVA TEOTIL2, bias-corrected to TEOTIL3</t>
        </is>
      </c>
      <c r="R4154" s="469" t="inlineStr">
        <is>
          <t>ok</t>
        </is>
      </c>
      <c r="S4154" s="469" t="inlineStr">
        <is>
          <t xml:space="preserve"> text </t>
        </is>
      </c>
      <c r="T4154" s="426" t="inlineStr">
        <is>
          <t>Norway</t>
        </is>
      </c>
      <c r="U4154" s="465" t="inlineStr">
        <is>
          <t xml:space="preserve"> - </t>
        </is>
      </c>
      <c r="V4154" s="465" t="n">
        <v>0.04</v>
      </c>
    </row>
    <row r="4155" ht="16" customHeight="1">
      <c r="B4155" s="5" t="inlineStr">
        <is>
          <t>HY.CW-MP.FP</t>
        </is>
      </c>
      <c r="C4155" s="5" t="inlineStr">
        <is>
          <t>HY.CW-MP.FP-Shellfish-Nmix</t>
        </is>
      </c>
      <c r="D4155" s="5" t="inlineStr">
        <is>
          <t>HY</t>
        </is>
      </c>
      <c r="E4155" s="5" t="inlineStr">
        <is>
          <t>CW</t>
        </is>
      </c>
      <c r="F4155" s="5">
        <f>VLOOKUP(E4155,'5.a Definitions'!E:F,2,FALSE)</f>
        <v/>
      </c>
      <c r="G4155" s="5" t="inlineStr">
        <is>
          <t>MP</t>
        </is>
      </c>
      <c r="H4155" s="5" t="inlineStr">
        <is>
          <t>FP</t>
        </is>
      </c>
      <c r="I4155" s="5">
        <f>VLOOKUP(H4155,'5.a Definitions'!E:F,2,FALSE)</f>
        <v/>
      </c>
      <c r="J4155" s="465" t="inlineStr">
        <is>
          <t xml:space="preserve"> Shellfish </t>
        </is>
      </c>
      <c r="K4155" s="465" t="inlineStr">
        <is>
          <t xml:space="preserve"> coastal water shellfish </t>
        </is>
      </c>
      <c r="L4155" s="465" t="inlineStr">
        <is>
          <t xml:space="preserve"> reactive </t>
        </is>
      </c>
      <c r="M4155" s="465" t="inlineStr">
        <is>
          <t xml:space="preserve"> Nmix </t>
        </is>
      </c>
      <c r="N4155" s="466" t="n">
        <v>1.578</v>
      </c>
      <c r="O4155" s="467" t="n">
        <v>0.1819050090196463</v>
      </c>
      <c r="P4155" s="468" t="n">
        <v>1996</v>
      </c>
      <c r="Q4155" s="469" t="inlineStr">
        <is>
          <t>Fiskeridirektoratet</t>
        </is>
      </c>
      <c r="R4155" s="469" t="inlineStr">
        <is>
          <t>ok</t>
        </is>
      </c>
      <c r="S4155" s="469" t="inlineStr">
        <is>
          <t xml:space="preserve"> text </t>
        </is>
      </c>
      <c r="T4155" s="426" t="inlineStr">
        <is>
          <t>Norway</t>
        </is>
      </c>
      <c r="U4155" s="5" t="inlineStr">
        <is>
          <t>useful output</t>
        </is>
      </c>
      <c r="V4155" s="465" t="n">
        <v>0.04</v>
      </c>
    </row>
    <row r="4156" ht="16" customHeight="1">
      <c r="B4156" s="5" t="inlineStr">
        <is>
          <t>HY.AC-MP.FP</t>
        </is>
      </c>
      <c r="C4156" s="5" t="inlineStr">
        <is>
          <t>HY.AC-MP.FP-Coastal fish and seafood-Nmix</t>
        </is>
      </c>
      <c r="D4156" s="5" t="inlineStr">
        <is>
          <t>HY</t>
        </is>
      </c>
      <c r="E4156" s="5" t="inlineStr">
        <is>
          <t>AC</t>
        </is>
      </c>
      <c r="F4156" s="5">
        <f>VLOOKUP(E4156,'5.a Definitions'!E:F,2,FALSE)</f>
        <v/>
      </c>
      <c r="G4156" s="5" t="inlineStr">
        <is>
          <t>MP</t>
        </is>
      </c>
      <c r="H4156" s="5" t="inlineStr">
        <is>
          <t>FP</t>
        </is>
      </c>
      <c r="I4156" s="5">
        <f>VLOOKUP(H4156,'5.a Definitions'!E:F,2,FALSE)</f>
        <v/>
      </c>
      <c r="J4156" s="465" t="inlineStr">
        <is>
          <t xml:space="preserve"> Coastal fish and seafood </t>
        </is>
      </c>
      <c r="K4156" s="465" t="inlineStr">
        <is>
          <t xml:space="preserve"> aquaculture coastal fish and seafood </t>
        </is>
      </c>
      <c r="L4156" s="465" t="inlineStr">
        <is>
          <t xml:space="preserve"> reactive </t>
        </is>
      </c>
      <c r="M4156" s="465" t="inlineStr">
        <is>
          <t xml:space="preserve"> Nmix </t>
        </is>
      </c>
      <c r="N4156" s="466" t="n">
        <v>9.245097502648781</v>
      </c>
      <c r="O4156" s="467" t="n">
        <v>0.1192057198672698</v>
      </c>
      <c r="P4156" s="468" t="n">
        <v>1996</v>
      </c>
      <c r="Q4156" s="469" t="inlineStr">
        <is>
          <t>Fiskeridirektoratet; dead and discarded fish filled (extrapolated from 2007 as a share of harvest)</t>
        </is>
      </c>
      <c r="R4156" s="469" t="inlineStr">
        <is>
          <t>ok</t>
        </is>
      </c>
      <c r="S4156" s="469" t="inlineStr">
        <is>
          <t xml:space="preserve"> text </t>
        </is>
      </c>
      <c r="T4156" s="426" t="inlineStr">
        <is>
          <t>Norway</t>
        </is>
      </c>
      <c r="U4156" s="5" t="inlineStr">
        <is>
          <t>useful output</t>
        </is>
      </c>
      <c r="V4156" s="465" t="n">
        <v>0.04</v>
      </c>
    </row>
    <row r="4157" ht="16" customHeight="1">
      <c r="B4157" s="5" t="inlineStr">
        <is>
          <t>HY.AC-MP.FP</t>
        </is>
      </c>
      <c r="C4157" s="5" t="inlineStr">
        <is>
          <t>HY.AC-MP.FP-Freshwater fish and seafood-Nmix</t>
        </is>
      </c>
      <c r="D4157" s="5" t="inlineStr">
        <is>
          <t>HY</t>
        </is>
      </c>
      <c r="E4157" s="5" t="inlineStr">
        <is>
          <t>AC</t>
        </is>
      </c>
      <c r="F4157" s="5">
        <f>VLOOKUP(E4157,'5.a Definitions'!E:F,2,FALSE)</f>
        <v/>
      </c>
      <c r="G4157" s="5" t="inlineStr">
        <is>
          <t>MP</t>
        </is>
      </c>
      <c r="H4157" s="5" t="inlineStr">
        <is>
          <t>FP</t>
        </is>
      </c>
      <c r="I4157" s="5">
        <f>VLOOKUP(H4157,'5.a Definitions'!E:F,2,FALSE)</f>
        <v/>
      </c>
      <c r="J4157" s="465" t="inlineStr">
        <is>
          <t xml:space="preserve"> Freshwater fish and seafood </t>
        </is>
      </c>
      <c r="K4157" s="465" t="inlineStr">
        <is>
          <t xml:space="preserve"> aquaculture freshwater fish and seafood </t>
        </is>
      </c>
      <c r="L4157" s="465" t="inlineStr">
        <is>
          <t xml:space="preserve"> reactive </t>
        </is>
      </c>
      <c r="M4157" s="465" t="inlineStr">
        <is>
          <t xml:space="preserve"> Nmix </t>
        </is>
      </c>
      <c r="N4157" s="466" t="n">
        <v>0</v>
      </c>
      <c r="O4157" s="467" t="n">
        <v>20</v>
      </c>
      <c r="P4157" s="468" t="n">
        <v>1996</v>
      </c>
      <c r="Q4157" s="469" t="inlineStr">
        <is>
          <t>no production</t>
        </is>
      </c>
      <c r="R4157" s="469" t="inlineStr">
        <is>
          <t>ok</t>
        </is>
      </c>
      <c r="S4157" s="469" t="inlineStr">
        <is>
          <t xml:space="preserve"> text </t>
        </is>
      </c>
      <c r="T4157" s="426" t="inlineStr">
        <is>
          <t>Norway</t>
        </is>
      </c>
      <c r="U4157" s="5" t="inlineStr">
        <is>
          <t>useful output</t>
        </is>
      </c>
      <c r="V4157" s="465" t="n">
        <v>0.04</v>
      </c>
    </row>
    <row r="4158" ht="16" customHeight="1">
      <c r="B4158" s="5" t="inlineStr">
        <is>
          <t>HY.AC-HY.CW</t>
        </is>
      </c>
      <c r="C4158" s="5" t="inlineStr">
        <is>
          <t>HY.AC-HY.CW-Waste feed-Nmix</t>
        </is>
      </c>
      <c r="D4158" s="5" t="inlineStr">
        <is>
          <t>HY</t>
        </is>
      </c>
      <c r="E4158" s="5" t="inlineStr">
        <is>
          <t>AC</t>
        </is>
      </c>
      <c r="F4158" s="5">
        <f>VLOOKUP(E4158,'5.a Definitions'!E:F,2,FALSE)</f>
        <v/>
      </c>
      <c r="G4158" s="5" t="inlineStr">
        <is>
          <t>HY</t>
        </is>
      </c>
      <c r="H4158" s="5" t="inlineStr">
        <is>
          <t>CW</t>
        </is>
      </c>
      <c r="I4158" s="5">
        <f>VLOOKUP(H4158,'5.a Definitions'!E:F,2,FALSE)</f>
        <v/>
      </c>
      <c r="J4158" s="465" t="inlineStr">
        <is>
          <t xml:space="preserve"> Waste feed </t>
        </is>
      </c>
      <c r="K4158" s="465" t="inlineStr">
        <is>
          <t xml:space="preserve"> waste feed to coastal water </t>
        </is>
      </c>
      <c r="L4158" s="465" t="inlineStr">
        <is>
          <t xml:space="preserve"> reactive </t>
        </is>
      </c>
      <c r="M4158" s="465" t="inlineStr">
        <is>
          <t xml:space="preserve"> Nmix </t>
        </is>
      </c>
      <c r="N4158" s="466" t="n">
        <v>6.676488118802542</v>
      </c>
      <c r="O4158" s="467" t="n">
        <v>0.6262849039004101</v>
      </c>
      <c r="P4158" s="468" t="n">
        <v>1996</v>
      </c>
      <c r="Q4158" s="469" t="inlineStr">
        <is>
          <t>Mass balance</t>
        </is>
      </c>
      <c r="R4158" s="469" t="inlineStr">
        <is>
          <t>ok</t>
        </is>
      </c>
      <c r="S4158" s="469" t="inlineStr">
        <is>
          <t xml:space="preserve"> text </t>
        </is>
      </c>
      <c r="T4158" s="426" t="inlineStr">
        <is>
          <t>Norway</t>
        </is>
      </c>
      <c r="U4158" s="465" t="inlineStr">
        <is>
          <t xml:space="preserve"> N wasted </t>
        </is>
      </c>
      <c r="V4158" s="465" t="n">
        <v>0.04</v>
      </c>
    </row>
    <row r="4159" ht="16" customHeight="1">
      <c r="B4159" s="5" t="inlineStr">
        <is>
          <t>HY.AC-HY.CW</t>
        </is>
      </c>
      <c r="C4159" s="5" t="inlineStr">
        <is>
          <t>HY.AC-HY.CW-Excretia-Nmix</t>
        </is>
      </c>
      <c r="D4159" s="5" t="inlineStr">
        <is>
          <t>HY</t>
        </is>
      </c>
      <c r="E4159" s="5" t="inlineStr">
        <is>
          <t>AC</t>
        </is>
      </c>
      <c r="F4159" s="5">
        <f>VLOOKUP(E4159,'5.a Definitions'!E:F,2,FALSE)</f>
        <v/>
      </c>
      <c r="G4159" s="5" t="inlineStr">
        <is>
          <t>HY</t>
        </is>
      </c>
      <c r="H4159" s="5" t="inlineStr">
        <is>
          <t>CW</t>
        </is>
      </c>
      <c r="I4159" s="5">
        <f>VLOOKUP(H4159,'5.a Definitions'!E:F,2,FALSE)</f>
        <v/>
      </c>
      <c r="J4159" s="465" t="inlineStr">
        <is>
          <t xml:space="preserve"> Excretia </t>
        </is>
      </c>
      <c r="K4159" s="465" t="inlineStr">
        <is>
          <t xml:space="preserve"> excretia to coastal water </t>
        </is>
      </c>
      <c r="L4159" s="465" t="inlineStr">
        <is>
          <t xml:space="preserve"> reactive </t>
        </is>
      </c>
      <c r="M4159" s="465" t="inlineStr">
        <is>
          <t xml:space="preserve"> Nmix </t>
        </is>
      </c>
      <c r="N4159" s="466" t="n">
        <v>15.10560884700157</v>
      </c>
      <c r="O4159" s="467" t="n">
        <v>0.1798241247618694</v>
      </c>
      <c r="P4159" s="468" t="n">
        <v>1996</v>
      </c>
      <c r="Q4159" s="469" t="inlineStr">
        <is>
          <t>Mass balance</t>
        </is>
      </c>
      <c r="R4159" s="469" t="inlineStr">
        <is>
          <t>ok</t>
        </is>
      </c>
      <c r="S4159" s="469" t="inlineStr">
        <is>
          <t xml:space="preserve"> text </t>
        </is>
      </c>
      <c r="T4159" s="426" t="inlineStr">
        <is>
          <t>Norway</t>
        </is>
      </c>
      <c r="U4159" s="465" t="inlineStr">
        <is>
          <t xml:space="preserve"> N wasted </t>
        </is>
      </c>
      <c r="V4159" s="465" t="n">
        <v>0.04</v>
      </c>
    </row>
    <row r="4160" ht="16" customHeight="1">
      <c r="A4160" s="490" t="inlineStr">
        <is>
          <t xml:space="preserve"> Rest of the world </t>
        </is>
      </c>
      <c r="B4160" s="5" t="inlineStr">
        <is>
          <t>RW.RW-EF.EC</t>
        </is>
      </c>
      <c r="C4160" s="5" t="inlineStr">
        <is>
          <t>RW.RW-EF.EC-Fuel import-Nmix</t>
        </is>
      </c>
      <c r="D4160" s="5" t="inlineStr">
        <is>
          <t>RW</t>
        </is>
      </c>
      <c r="E4160" s="5" t="inlineStr">
        <is>
          <t>RW</t>
        </is>
      </c>
      <c r="F4160" s="5">
        <f>VLOOKUP(E4160,'5.a Definitions'!E:F,2,FALSE)</f>
        <v/>
      </c>
      <c r="G4160" s="5" t="inlineStr">
        <is>
          <t>EF</t>
        </is>
      </c>
      <c r="H4160" s="5" t="inlineStr">
        <is>
          <t>EC</t>
        </is>
      </c>
      <c r="I4160" s="5">
        <f>VLOOKUP(H4160,'5.a Definitions'!E:F,2,FALSE)</f>
        <v/>
      </c>
      <c r="J4160" s="465" t="inlineStr">
        <is>
          <t xml:space="preserve"> Fuel import </t>
        </is>
      </c>
      <c r="K4160" s="465" t="inlineStr">
        <is>
          <t xml:space="preserve"> fuel import </t>
        </is>
      </c>
      <c r="L4160" s="465" t="inlineStr">
        <is>
          <t xml:space="preserve"> reactive </t>
        </is>
      </c>
      <c r="M4160" s="465" t="inlineStr">
        <is>
          <t xml:space="preserve"> Nmix </t>
        </is>
      </c>
      <c r="N4160" s="466" t="n">
        <v>26.675832612986</v>
      </c>
      <c r="O4160" s="467" t="n">
        <v>0.4710649161087127</v>
      </c>
      <c r="P4160" s="468" t="n">
        <v>1996</v>
      </c>
      <c r="Q4160" s="469" t="inlineStr">
        <is>
          <t>SSB tab 08801</t>
        </is>
      </c>
      <c r="R4160" s="469" t="inlineStr">
        <is>
          <t>ok</t>
        </is>
      </c>
      <c r="S4160" s="469" t="inlineStr">
        <is>
          <t xml:space="preserve"> text </t>
        </is>
      </c>
      <c r="T4160" s="426" t="inlineStr">
        <is>
          <t>Norway</t>
        </is>
      </c>
      <c r="U4160" s="5" t="inlineStr">
        <is>
          <t>import</t>
        </is>
      </c>
      <c r="V4160" s="465" t="n">
        <v>0.04</v>
      </c>
    </row>
    <row r="4161" ht="16" customHeight="1">
      <c r="B4161" s="5" t="inlineStr">
        <is>
          <t>RW.RW-EF.TR</t>
        </is>
      </c>
      <c r="C4161" s="5" t="inlineStr">
        <is>
          <t>RW.RW-EF.TR-Import of transport fuel-Nmix</t>
        </is>
      </c>
      <c r="D4161" s="5" t="inlineStr">
        <is>
          <t>RW</t>
        </is>
      </c>
      <c r="E4161" s="5" t="inlineStr">
        <is>
          <t>RW</t>
        </is>
      </c>
      <c r="F4161" s="5">
        <f>VLOOKUP(E4161,'5.a Definitions'!E:F,2,FALSE)</f>
        <v/>
      </c>
      <c r="G4161" s="5" t="inlineStr">
        <is>
          <t>EF</t>
        </is>
      </c>
      <c r="H4161" s="5" t="inlineStr">
        <is>
          <t>TR</t>
        </is>
      </c>
      <c r="I4161" s="5">
        <f>VLOOKUP(H4161,'5.a Definitions'!E:F,2,FALSE)</f>
        <v/>
      </c>
      <c r="J4161" s="465" t="inlineStr">
        <is>
          <t xml:space="preserve"> Import of transport fuel </t>
        </is>
      </c>
      <c r="K4161" s="465" t="inlineStr">
        <is>
          <t xml:space="preserve"> import of transport fuel </t>
        </is>
      </c>
      <c r="L4161" s="465" t="inlineStr">
        <is>
          <t xml:space="preserve"> reactive </t>
        </is>
      </c>
      <c r="M4161" s="465" t="inlineStr">
        <is>
          <t xml:space="preserve"> Nmix </t>
        </is>
      </c>
      <c r="N4161" s="466" t="n">
        <v>0.097303258</v>
      </c>
      <c r="O4161" s="467" t="n">
        <v>0.3009567791318974</v>
      </c>
      <c r="P4161" s="468" t="n">
        <v>1996</v>
      </c>
      <c r="Q4161" s="469" t="inlineStr">
        <is>
          <t>SSB tab 08801</t>
        </is>
      </c>
      <c r="R4161" s="469" t="inlineStr">
        <is>
          <t>ok</t>
        </is>
      </c>
      <c r="S4161" s="469" t="inlineStr">
        <is>
          <t xml:space="preserve"> text </t>
        </is>
      </c>
      <c r="T4161" s="426" t="inlineStr">
        <is>
          <t>Norway</t>
        </is>
      </c>
      <c r="U4161" s="5" t="inlineStr">
        <is>
          <t>import</t>
        </is>
      </c>
      <c r="V4161" s="465" t="n">
        <v>0.04</v>
      </c>
    </row>
    <row r="4162" ht="16" customHeight="1">
      <c r="B4162" s="5" t="inlineStr">
        <is>
          <t>RW.RW-MP.FP</t>
        </is>
      </c>
      <c r="C4162" s="5" t="inlineStr">
        <is>
          <t>RW.RW-MP.FP-Sea fish (landings)-Nmix</t>
        </is>
      </c>
      <c r="D4162" s="5" t="inlineStr">
        <is>
          <t>RW</t>
        </is>
      </c>
      <c r="E4162" s="5" t="inlineStr">
        <is>
          <t>RW</t>
        </is>
      </c>
      <c r="F4162" s="5">
        <f>VLOOKUP(E4162,'5.a Definitions'!E:F,2,FALSE)</f>
        <v/>
      </c>
      <c r="G4162" s="5" t="inlineStr">
        <is>
          <t>MP</t>
        </is>
      </c>
      <c r="H4162" s="5" t="inlineStr">
        <is>
          <t>FP</t>
        </is>
      </c>
      <c r="I4162" s="5">
        <f>VLOOKUP(H4162,'5.a Definitions'!E:F,2,FALSE)</f>
        <v/>
      </c>
      <c r="J4162" s="465" t="inlineStr">
        <is>
          <t xml:space="preserve"> Sea fish (landings) </t>
        </is>
      </c>
      <c r="K4162" s="465" t="inlineStr">
        <is>
          <t xml:space="preserve"> sea fish (landings) </t>
        </is>
      </c>
      <c r="L4162" s="465" t="inlineStr">
        <is>
          <t xml:space="preserve"> reactive </t>
        </is>
      </c>
      <c r="M4162" s="465" t="inlineStr">
        <is>
          <t xml:space="preserve"> Nmix </t>
        </is>
      </c>
      <c r="N4162" s="466" t="n">
        <v>0</v>
      </c>
      <c r="O4162" s="467" t="n">
        <v>20</v>
      </c>
      <c r="P4162" s="468" t="n">
        <v>1996</v>
      </c>
      <c r="Q4162" s="469" t="inlineStr">
        <is>
          <t>counted under Hydrosphere</t>
        </is>
      </c>
      <c r="R4162" s="469" t="inlineStr">
        <is>
          <t>ok</t>
        </is>
      </c>
      <c r="S4162" s="469" t="inlineStr">
        <is>
          <t xml:space="preserve"> text </t>
        </is>
      </c>
      <c r="T4162" s="426" t="inlineStr">
        <is>
          <t>Norway</t>
        </is>
      </c>
      <c r="U4162" s="5" t="inlineStr">
        <is>
          <t>import</t>
        </is>
      </c>
      <c r="V4162" s="465" t="n">
        <v>0.04</v>
      </c>
    </row>
    <row r="4163" ht="16" customHeight="1">
      <c r="B4163" s="5" t="inlineStr">
        <is>
          <t>RW.RW-MP.FP</t>
        </is>
      </c>
      <c r="C4163" s="5" t="inlineStr">
        <is>
          <t>RW.RW-MP.FP-Food import-Nmix</t>
        </is>
      </c>
      <c r="D4163" s="5" t="inlineStr">
        <is>
          <t>RW</t>
        </is>
      </c>
      <c r="E4163" s="5" t="inlineStr">
        <is>
          <t>RW</t>
        </is>
      </c>
      <c r="F4163" s="5">
        <f>VLOOKUP(E4163,'5.a Definitions'!E:F,2,FALSE)</f>
        <v/>
      </c>
      <c r="G4163" s="5" t="inlineStr">
        <is>
          <t>MP</t>
        </is>
      </c>
      <c r="H4163" s="5" t="inlineStr">
        <is>
          <t>FP</t>
        </is>
      </c>
      <c r="I4163" s="5">
        <f>VLOOKUP(H4163,'5.a Definitions'!E:F,2,FALSE)</f>
        <v/>
      </c>
      <c r="J4163" s="465" t="inlineStr">
        <is>
          <t xml:space="preserve"> Food import </t>
        </is>
      </c>
      <c r="K4163" s="465" t="inlineStr">
        <is>
          <t xml:space="preserve"> food and feed import </t>
        </is>
      </c>
      <c r="L4163" s="465" t="inlineStr">
        <is>
          <t xml:space="preserve"> reactive </t>
        </is>
      </c>
      <c r="M4163" s="465" t="inlineStr">
        <is>
          <t xml:space="preserve"> Nmix </t>
        </is>
      </c>
      <c r="N4163" s="466" t="n">
        <v>25.693901514</v>
      </c>
      <c r="O4163" s="467" t="n">
        <v>0.08551484794523677</v>
      </c>
      <c r="P4163" s="468" t="n">
        <v>1996</v>
      </c>
      <c r="Q4163" s="469" t="inlineStr">
        <is>
          <t>SSB tab 08801</t>
        </is>
      </c>
      <c r="R4163" s="469" t="inlineStr">
        <is>
          <t>ok</t>
        </is>
      </c>
      <c r="S4163" s="469" t="inlineStr">
        <is>
          <t xml:space="preserve"> text </t>
        </is>
      </c>
      <c r="T4163" s="426" t="inlineStr">
        <is>
          <t>Norway</t>
        </is>
      </c>
      <c r="U4163" s="5" t="inlineStr">
        <is>
          <t>import</t>
        </is>
      </c>
      <c r="V4163" s="465" t="n">
        <v>0.04</v>
      </c>
    </row>
    <row r="4164" ht="16" customHeight="1">
      <c r="B4164" s="5" t="inlineStr">
        <is>
          <t>RW.RW-MP.OP</t>
        </is>
      </c>
      <c r="C4164" s="5" t="inlineStr">
        <is>
          <t>RW.RW-MP.OP-Other goods import -Nmix</t>
        </is>
      </c>
      <c r="D4164" s="5" t="inlineStr">
        <is>
          <t>RW</t>
        </is>
      </c>
      <c r="E4164" s="5" t="inlineStr">
        <is>
          <t>RW</t>
        </is>
      </c>
      <c r="F4164" s="5">
        <f>VLOOKUP(E4164,'5.a Definitions'!E:F,2,FALSE)</f>
        <v/>
      </c>
      <c r="G4164" s="5" t="inlineStr">
        <is>
          <t>MP</t>
        </is>
      </c>
      <c r="H4164" s="5" t="inlineStr">
        <is>
          <t>OP</t>
        </is>
      </c>
      <c r="I4164" s="5">
        <f>VLOOKUP(H4164,'5.a Definitions'!E:F,2,FALSE)</f>
        <v/>
      </c>
      <c r="J4164" s="465" t="inlineStr">
        <is>
          <t xml:space="preserve"> Other goods import  </t>
        </is>
      </c>
      <c r="K4164" s="465" t="inlineStr">
        <is>
          <t xml:space="preserve"> other goods import </t>
        </is>
      </c>
      <c r="L4164" s="465" t="inlineStr">
        <is>
          <t xml:space="preserve"> reactive </t>
        </is>
      </c>
      <c r="M4164" s="465" t="inlineStr">
        <is>
          <t xml:space="preserve"> Nmix </t>
        </is>
      </c>
      <c r="N4164" s="466" t="n">
        <v>26.8092301116</v>
      </c>
      <c r="O4164" s="467" t="n">
        <v>0.06365553293733503</v>
      </c>
      <c r="P4164" s="468" t="n">
        <v>1996</v>
      </c>
      <c r="Q4164" s="469" t="inlineStr">
        <is>
          <t>SSB tab 08801</t>
        </is>
      </c>
      <c r="R4164" s="469" t="inlineStr">
        <is>
          <t>ok</t>
        </is>
      </c>
      <c r="S4164" s="469" t="inlineStr">
        <is>
          <t xml:space="preserve"> text </t>
        </is>
      </c>
      <c r="T4164" s="426" t="inlineStr">
        <is>
          <t>Norway</t>
        </is>
      </c>
      <c r="U4164" s="5" t="inlineStr">
        <is>
          <t>import</t>
        </is>
      </c>
      <c r="V4164" s="465" t="n">
        <v>0.04</v>
      </c>
    </row>
    <row r="4165" ht="16" customHeight="1">
      <c r="B4165" s="475" t="inlineStr">
        <is>
          <t>RW.RW-MP.OP</t>
        </is>
      </c>
      <c r="C4165" s="475" t="inlineStr">
        <is>
          <t>RW.RW-MP.OP-Ammonia import -Nmix</t>
        </is>
      </c>
      <c r="D4165" s="475" t="inlineStr">
        <is>
          <t>RW</t>
        </is>
      </c>
      <c r="E4165" s="475" t="inlineStr">
        <is>
          <t>RW</t>
        </is>
      </c>
      <c r="F4165" s="5">
        <f>VLOOKUP(E4165,'5.a Definitions'!E:F,2,FALSE)</f>
        <v/>
      </c>
      <c r="G4165" s="475" t="inlineStr">
        <is>
          <t>MP</t>
        </is>
      </c>
      <c r="H4165" s="475" t="inlineStr">
        <is>
          <t>OP</t>
        </is>
      </c>
      <c r="I4165" s="5">
        <f>VLOOKUP(H4165,'5.a Definitions'!E:F,2,FALSE)</f>
        <v/>
      </c>
      <c r="J4165" s="465" t="inlineStr">
        <is>
          <t>Ammonia import</t>
        </is>
      </c>
      <c r="K4165" s="465" t="inlineStr">
        <is>
          <t>ammonia import</t>
        </is>
      </c>
      <c r="L4165" s="465" t="inlineStr">
        <is>
          <t>reactive</t>
        </is>
      </c>
      <c r="M4165" s="465" t="inlineStr">
        <is>
          <t>Nmix</t>
        </is>
      </c>
      <c r="N4165" s="466" t="n">
        <v>277.7475147085</v>
      </c>
      <c r="O4165" s="467" t="n">
        <v>0.04877415159884393</v>
      </c>
      <c r="P4165" s="468" t="n">
        <v>1996</v>
      </c>
      <c r="Q4165" s="469" t="inlineStr">
        <is>
          <t>SSB tab 08801</t>
        </is>
      </c>
      <c r="R4165" s="469" t="inlineStr">
        <is>
          <t>ok</t>
        </is>
      </c>
      <c r="S4165" s="469" t="inlineStr">
        <is>
          <t>text</t>
        </is>
      </c>
      <c r="T4165" s="476" t="inlineStr">
        <is>
          <t>Norway</t>
        </is>
      </c>
      <c r="U4165" s="5" t="inlineStr">
        <is>
          <t>import</t>
        </is>
      </c>
      <c r="V4165" s="465">
        <f>(O3946*N3946)^2</f>
        <v/>
      </c>
    </row>
    <row r="4166" ht="16" customHeight="1">
      <c r="B4166" s="5" t="inlineStr">
        <is>
          <t>RW.RW-AG.MM</t>
        </is>
      </c>
      <c r="C4166" s="5" t="inlineStr">
        <is>
          <t>RW.RW-AG.MM-Animal feed import-Nmix</t>
        </is>
      </c>
      <c r="D4166" s="5" t="inlineStr">
        <is>
          <t>RW</t>
        </is>
      </c>
      <c r="E4166" s="5" t="inlineStr">
        <is>
          <t>RW</t>
        </is>
      </c>
      <c r="F4166" s="5">
        <f>VLOOKUP(E4166,'5.a Definitions'!E:F,2,FALSE)</f>
        <v/>
      </c>
      <c r="G4166" s="5" t="inlineStr">
        <is>
          <t>AG</t>
        </is>
      </c>
      <c r="H4166" s="5" t="inlineStr">
        <is>
          <t>MM</t>
        </is>
      </c>
      <c r="I4166" s="5">
        <f>VLOOKUP(H4166,'5.a Definitions'!E:F,2,FALSE)</f>
        <v/>
      </c>
      <c r="J4166" s="465" t="inlineStr">
        <is>
          <t xml:space="preserve"> Animal feed import </t>
        </is>
      </c>
      <c r="K4166" s="465" t="inlineStr">
        <is>
          <t xml:space="preserve"> animal feed import </t>
        </is>
      </c>
      <c r="L4166" s="465" t="inlineStr">
        <is>
          <t xml:space="preserve"> reactive </t>
        </is>
      </c>
      <c r="M4166" s="465" t="inlineStr">
        <is>
          <t xml:space="preserve"> Nmix </t>
        </is>
      </c>
      <c r="N4166" s="466" t="n">
        <v>21.84509220159354</v>
      </c>
      <c r="O4166" s="467" t="n">
        <v>0.5553654520872918</v>
      </c>
      <c r="P4166" s="468" t="n">
        <v>1996</v>
      </c>
      <c r="Q4166" s="469" t="inlineStr">
        <is>
          <t>NIBIO Totalkalkylen</t>
        </is>
      </c>
      <c r="R4166" s="469" t="inlineStr">
        <is>
          <t>ok</t>
        </is>
      </c>
      <c r="S4166" s="469" t="inlineStr">
        <is>
          <t xml:space="preserve"> text </t>
        </is>
      </c>
      <c r="T4166" s="426" t="inlineStr">
        <is>
          <t>Norway</t>
        </is>
      </c>
      <c r="U4166" s="5" t="inlineStr">
        <is>
          <t>import</t>
        </is>
      </c>
      <c r="V4166" s="465" t="n">
        <v>0.04</v>
      </c>
    </row>
    <row r="4167" ht="16" customHeight="1">
      <c r="B4167" s="5" t="inlineStr">
        <is>
          <t>RW.RW-AG.MM</t>
        </is>
      </c>
      <c r="C4167" s="5" t="inlineStr">
        <is>
          <t>RW.RW-AG.MM-Live animal import-Nmix</t>
        </is>
      </c>
      <c r="D4167" s="5" t="inlineStr">
        <is>
          <t>RW</t>
        </is>
      </c>
      <c r="E4167" s="5" t="inlineStr">
        <is>
          <t>RW</t>
        </is>
      </c>
      <c r="F4167" s="5">
        <f>VLOOKUP(E4167,'5.a Definitions'!E:F,2,FALSE)</f>
        <v/>
      </c>
      <c r="G4167" s="5" t="inlineStr">
        <is>
          <t>AG</t>
        </is>
      </c>
      <c r="H4167" s="5" t="inlineStr">
        <is>
          <t>MM</t>
        </is>
      </c>
      <c r="I4167" s="5">
        <f>VLOOKUP(H4167,'5.a Definitions'!E:F,2,FALSE)</f>
        <v/>
      </c>
      <c r="J4167" s="465" t="inlineStr">
        <is>
          <t xml:space="preserve"> Live animal import </t>
        </is>
      </c>
      <c r="K4167" s="465" t="inlineStr">
        <is>
          <t xml:space="preserve"> live animal import </t>
        </is>
      </c>
      <c r="L4167" s="465" t="inlineStr">
        <is>
          <t xml:space="preserve"> reactive </t>
        </is>
      </c>
      <c r="M4167" s="465" t="inlineStr">
        <is>
          <t xml:space="preserve"> Nmix </t>
        </is>
      </c>
      <c r="N4167" s="466" t="n">
        <v>0.0217787648</v>
      </c>
      <c r="O4167" s="467" t="n">
        <v>0.3587351640616451</v>
      </c>
      <c r="P4167" s="468" t="n">
        <v>1996</v>
      </c>
      <c r="Q4167" s="469" t="inlineStr">
        <is>
          <t>FAOSTAT</t>
        </is>
      </c>
      <c r="R4167" s="469" t="inlineStr">
        <is>
          <t>ok</t>
        </is>
      </c>
      <c r="S4167" s="469" t="inlineStr">
        <is>
          <t xml:space="preserve"> text </t>
        </is>
      </c>
      <c r="T4167" s="426" t="inlineStr">
        <is>
          <t>Norway</t>
        </is>
      </c>
      <c r="U4167" s="5" t="inlineStr">
        <is>
          <t>import</t>
        </is>
      </c>
      <c r="V4167" s="465" t="n">
        <v>0.04</v>
      </c>
    </row>
    <row r="4168" ht="16" customHeight="1">
      <c r="B4168" s="5" t="inlineStr">
        <is>
          <t>RW.RW-AG.SM</t>
        </is>
      </c>
      <c r="C4168" s="5" t="inlineStr">
        <is>
          <t>RW.RW-AG.SM-Mineral fertilizer import-Nmix</t>
        </is>
      </c>
      <c r="D4168" s="5" t="inlineStr">
        <is>
          <t>RW</t>
        </is>
      </c>
      <c r="E4168" s="5" t="inlineStr">
        <is>
          <t>RW</t>
        </is>
      </c>
      <c r="F4168" s="5">
        <f>VLOOKUP(E4168,'5.a Definitions'!E:F,2,FALSE)</f>
        <v/>
      </c>
      <c r="G4168" s="5" t="inlineStr">
        <is>
          <t>AG</t>
        </is>
      </c>
      <c r="H4168" s="5" t="inlineStr">
        <is>
          <t>SM</t>
        </is>
      </c>
      <c r="I4168" s="5">
        <f>VLOOKUP(H4168,'5.a Definitions'!E:F,2,FALSE)</f>
        <v/>
      </c>
      <c r="J4168" s="465" t="inlineStr">
        <is>
          <t xml:space="preserve"> Mineral fertilizer import </t>
        </is>
      </c>
      <c r="K4168" s="465" t="inlineStr">
        <is>
          <t xml:space="preserve"> mineral fertilizer import </t>
        </is>
      </c>
      <c r="L4168" s="465" t="inlineStr">
        <is>
          <t xml:space="preserve"> reactive </t>
        </is>
      </c>
      <c r="M4168" s="465" t="inlineStr">
        <is>
          <t xml:space="preserve"> Nmix </t>
        </is>
      </c>
      <c r="N4168" s="466" t="n">
        <v>8</v>
      </c>
      <c r="O4168" s="467" t="n">
        <v>0.3033769670044502</v>
      </c>
      <c r="P4168" s="468" t="n">
        <v>1996</v>
      </c>
      <c r="Q4168" s="469" t="inlineStr">
        <is>
          <t>FAOSTAT</t>
        </is>
      </c>
      <c r="R4168" s="469" t="inlineStr">
        <is>
          <t>ok</t>
        </is>
      </c>
      <c r="S4168" s="469" t="inlineStr">
        <is>
          <t xml:space="preserve"> text </t>
        </is>
      </c>
      <c r="T4168" s="426" t="inlineStr">
        <is>
          <t>Norway</t>
        </is>
      </c>
      <c r="U4168" s="5" t="inlineStr">
        <is>
          <t>import</t>
        </is>
      </c>
      <c r="V4168" s="465" t="n">
        <v>0.04</v>
      </c>
    </row>
    <row r="4169" ht="16" customHeight="1">
      <c r="B4169" s="5" t="inlineStr">
        <is>
          <t>RW.RW-PR.SO</t>
        </is>
      </c>
      <c r="C4169" s="5" t="inlineStr">
        <is>
          <t>RW.RW-PR.SO-Solid waste import-Nmix</t>
        </is>
      </c>
      <c r="D4169" s="5" t="inlineStr">
        <is>
          <t>RW</t>
        </is>
      </c>
      <c r="E4169" s="5" t="inlineStr">
        <is>
          <t>RW</t>
        </is>
      </c>
      <c r="F4169" s="5">
        <f>VLOOKUP(E4169,'5.a Definitions'!E:F,2,FALSE)</f>
        <v/>
      </c>
      <c r="G4169" s="5" t="inlineStr">
        <is>
          <t>PR</t>
        </is>
      </c>
      <c r="H4169" s="5" t="inlineStr">
        <is>
          <t>SO</t>
        </is>
      </c>
      <c r="I4169" s="5">
        <f>VLOOKUP(H4169,'5.a Definitions'!E:F,2,FALSE)</f>
        <v/>
      </c>
      <c r="J4169" s="465" t="inlineStr">
        <is>
          <t xml:space="preserve"> Solid waste import </t>
        </is>
      </c>
      <c r="K4169" s="465" t="inlineStr">
        <is>
          <t xml:space="preserve"> solid waste import </t>
        </is>
      </c>
      <c r="L4169" s="465" t="inlineStr">
        <is>
          <t xml:space="preserve"> reactive </t>
        </is>
      </c>
      <c r="M4169" s="465" t="inlineStr">
        <is>
          <t xml:space="preserve"> Nmix </t>
        </is>
      </c>
      <c r="N4169" s="466" t="n">
        <v>0.1719280748</v>
      </c>
      <c r="O4169" s="467" t="n">
        <v>0.1704148051838915</v>
      </c>
      <c r="P4169" s="468" t="n">
        <v>1996</v>
      </c>
      <c r="Q4169" s="469" t="inlineStr">
        <is>
          <t>SSB tab 08801</t>
        </is>
      </c>
      <c r="R4169" s="469" t="inlineStr">
        <is>
          <t>ok</t>
        </is>
      </c>
      <c r="S4169" s="469" t="inlineStr">
        <is>
          <t xml:space="preserve"> text </t>
        </is>
      </c>
      <c r="T4169" s="426" t="inlineStr">
        <is>
          <t>Norway</t>
        </is>
      </c>
      <c r="U4169" s="5" t="inlineStr">
        <is>
          <t>import</t>
        </is>
      </c>
      <c r="V4169" s="465" t="n">
        <v>0.04</v>
      </c>
    </row>
    <row r="4170" ht="16" customHeight="1">
      <c r="B4170" s="5" t="inlineStr">
        <is>
          <t>RW.RW-AT.AT</t>
        </is>
      </c>
      <c r="C4170" s="5" t="inlineStr">
        <is>
          <t>RW.RW-AT.AT-Atmospheric inflow-OXN</t>
        </is>
      </c>
      <c r="D4170" s="5" t="inlineStr">
        <is>
          <t>RW</t>
        </is>
      </c>
      <c r="E4170" s="5" t="inlineStr">
        <is>
          <t>RW</t>
        </is>
      </c>
      <c r="F4170" s="5">
        <f>VLOOKUP(E4170,'5.a Definitions'!E:F,2,FALSE)</f>
        <v/>
      </c>
      <c r="G4170" s="5" t="inlineStr">
        <is>
          <t>AT</t>
        </is>
      </c>
      <c r="H4170" s="5" t="inlineStr">
        <is>
          <t>AT</t>
        </is>
      </c>
      <c r="I4170" s="5">
        <f>VLOOKUP(H4170,'5.a Definitions'!E:F,2,FALSE)</f>
        <v/>
      </c>
      <c r="J4170" s="465" t="inlineStr">
        <is>
          <t xml:space="preserve"> Atmospheric inflow </t>
        </is>
      </c>
      <c r="K4170" s="465" t="inlineStr">
        <is>
          <t xml:space="preserve"> atmospheric inflow </t>
        </is>
      </c>
      <c r="L4170" s="465" t="inlineStr">
        <is>
          <t xml:space="preserve"> reactive </t>
        </is>
      </c>
      <c r="M4170" s="465" t="inlineStr">
        <is>
          <t xml:space="preserve"> OXN </t>
        </is>
      </c>
      <c r="N4170" s="466" t="n">
        <v>34.88914081775864</v>
      </c>
      <c r="O4170" s="467" t="n">
        <v>0.5406152978906976</v>
      </c>
      <c r="P4170" s="468" t="n">
        <v>1996</v>
      </c>
      <c r="Q4170" s="469" t="inlineStr">
        <is>
          <t>Filled (mean of 1997-2001): EMEP SR tables</t>
        </is>
      </c>
      <c r="R4170" s="469" t="inlineStr">
        <is>
          <t>ok</t>
        </is>
      </c>
      <c r="S4170" s="469" t="inlineStr">
        <is>
          <t xml:space="preserve"> text </t>
        </is>
      </c>
      <c r="T4170" s="426" t="inlineStr">
        <is>
          <t>Norway</t>
        </is>
      </c>
      <c r="U4170" s="5" t="inlineStr">
        <is>
          <t>import</t>
        </is>
      </c>
      <c r="V4170" s="465" t="n">
        <v>0.04</v>
      </c>
    </row>
    <row r="4171" ht="16" customHeight="1">
      <c r="B4171" s="5" t="inlineStr">
        <is>
          <t>RW.RW-AT.AT</t>
        </is>
      </c>
      <c r="C4171" s="5" t="inlineStr">
        <is>
          <t>RW.RW-AT.AT-Atmospheric inflow-RDN</t>
        </is>
      </c>
      <c r="D4171" s="5" t="inlineStr">
        <is>
          <t>RW</t>
        </is>
      </c>
      <c r="E4171" s="5" t="inlineStr">
        <is>
          <t>RW</t>
        </is>
      </c>
      <c r="F4171" s="5">
        <f>VLOOKUP(E4171,'5.a Definitions'!E:F,2,FALSE)</f>
        <v/>
      </c>
      <c r="G4171" s="5" t="inlineStr">
        <is>
          <t>AT</t>
        </is>
      </c>
      <c r="H4171" s="5" t="inlineStr">
        <is>
          <t>AT</t>
        </is>
      </c>
      <c r="I4171" s="5">
        <f>VLOOKUP(H4171,'5.a Definitions'!E:F,2,FALSE)</f>
        <v/>
      </c>
      <c r="J4171" s="465" t="inlineStr">
        <is>
          <t xml:space="preserve"> Atmospheric inflow </t>
        </is>
      </c>
      <c r="K4171" s="465" t="inlineStr">
        <is>
          <t xml:space="preserve"> atmospheric inflow </t>
        </is>
      </c>
      <c r="L4171" s="465" t="inlineStr">
        <is>
          <t xml:space="preserve"> reactive </t>
        </is>
      </c>
      <c r="M4171" s="465" t="inlineStr">
        <is>
          <t xml:space="preserve"> RDN </t>
        </is>
      </c>
      <c r="N4171" s="466" t="n">
        <v>16.69580963752406</v>
      </c>
      <c r="O4171" s="467" t="n">
        <v>0.538576383089637</v>
      </c>
      <c r="P4171" s="468" t="n">
        <v>1996</v>
      </c>
      <c r="Q4171" s="469" t="inlineStr">
        <is>
          <t>Filled (mean of 1997-2001): EMEP SR tables</t>
        </is>
      </c>
      <c r="R4171" s="469" t="inlineStr">
        <is>
          <t>ok</t>
        </is>
      </c>
      <c r="S4171" s="469" t="inlineStr">
        <is>
          <t xml:space="preserve"> text </t>
        </is>
      </c>
      <c r="T4171" s="426" t="inlineStr">
        <is>
          <t>Norway</t>
        </is>
      </c>
      <c r="U4171" s="5" t="inlineStr">
        <is>
          <t>import</t>
        </is>
      </c>
      <c r="V4171" s="465" t="n">
        <v>0.04</v>
      </c>
    </row>
    <row r="4172" ht="16" customHeight="1">
      <c r="B4172" s="475" t="inlineStr">
        <is>
          <t>RW.RW-HY.AC</t>
        </is>
      </c>
      <c r="C4172" s="475" t="inlineStr">
        <is>
          <t>RW.RW-HY.AC-Aquaculture feed import-Nmix</t>
        </is>
      </c>
      <c r="D4172" s="475" t="inlineStr">
        <is>
          <t>RW</t>
        </is>
      </c>
      <c r="E4172" s="475" t="inlineStr">
        <is>
          <t>RW</t>
        </is>
      </c>
      <c r="F4172" s="5">
        <f>VLOOKUP(E4172,'5.a Definitions'!E:F,2,FALSE)</f>
        <v/>
      </c>
      <c r="G4172" s="475" t="inlineStr">
        <is>
          <t>HY</t>
        </is>
      </c>
      <c r="H4172" s="475" t="inlineStr">
        <is>
          <t>AC</t>
        </is>
      </c>
      <c r="I4172" s="5">
        <f>VLOOKUP(H4172,'5.a Definitions'!E:F,2,FALSE)</f>
        <v/>
      </c>
      <c r="J4172" s="465" t="inlineStr">
        <is>
          <t>Aquaculture feed import</t>
        </is>
      </c>
      <c r="K4172" s="465" t="inlineStr">
        <is>
          <t>aquaculture feed import</t>
        </is>
      </c>
      <c r="L4172" s="465" t="inlineStr">
        <is>
          <t>reactive</t>
        </is>
      </c>
      <c r="M4172" s="465" t="inlineStr">
        <is>
          <t>Nmix</t>
        </is>
      </c>
      <c r="N4172" s="466" t="n">
        <v>18.5631272048401</v>
      </c>
      <c r="O4172" s="467" t="n">
        <v>0.2205541223326828</v>
      </c>
      <c r="P4172" s="468" t="n">
        <v>1996</v>
      </c>
      <c r="Q4172" s="469" t="inlineStr">
        <is>
          <t>Fiskeridirektoratet</t>
        </is>
      </c>
      <c r="R4172" s="469" t="inlineStr">
        <is>
          <t>ok</t>
        </is>
      </c>
      <c r="S4172" s="469" t="inlineStr">
        <is>
          <t>text</t>
        </is>
      </c>
      <c r="T4172" s="476" t="inlineStr">
        <is>
          <t>Norway</t>
        </is>
      </c>
      <c r="U4172" s="5" t="inlineStr">
        <is>
          <t>import</t>
        </is>
      </c>
      <c r="V4172" s="465">
        <f>(O3768*N3768)^2</f>
        <v/>
      </c>
    </row>
    <row r="4173" ht="16" customHeight="1">
      <c r="A4173" s="483" t="inlineStr">
        <is>
          <t xml:space="preserve"> Energy and fuels </t>
        </is>
      </c>
      <c r="B4173" s="5" t="inlineStr">
        <is>
          <t>EF.EC-EF.IC</t>
        </is>
      </c>
      <c r="C4173" s="5" t="inlineStr">
        <is>
          <t>EF.EC-EF.IC-Fuel for industry-Nmix</t>
        </is>
      </c>
      <c r="D4173" s="5" t="inlineStr">
        <is>
          <t>EF</t>
        </is>
      </c>
      <c r="E4173" s="5" t="inlineStr">
        <is>
          <t>EC</t>
        </is>
      </c>
      <c r="F4173" s="5">
        <f>VLOOKUP(E4173,'5.a Definitions'!E:F,2,FALSE)</f>
        <v/>
      </c>
      <c r="G4173" s="5" t="inlineStr">
        <is>
          <t>EF</t>
        </is>
      </c>
      <c r="H4173" s="5" t="inlineStr">
        <is>
          <t>IC</t>
        </is>
      </c>
      <c r="I4173" s="5">
        <f>VLOOKUP(H4173,'5.a Definitions'!E:F,2,FALSE)</f>
        <v/>
      </c>
      <c r="J4173" s="465" t="inlineStr">
        <is>
          <t xml:space="preserve"> Fuel for industry </t>
        </is>
      </c>
      <c r="K4173" s="465" t="inlineStr">
        <is>
          <t xml:space="preserve"> fuel for industry </t>
        </is>
      </c>
      <c r="L4173" s="465" t="inlineStr">
        <is>
          <t xml:space="preserve"> reactive </t>
        </is>
      </c>
      <c r="M4173" s="465" t="inlineStr">
        <is>
          <t xml:space="preserve"> Nmix </t>
        </is>
      </c>
      <c r="N4173" s="466" t="n">
        <v>5.69549333067602</v>
      </c>
      <c r="O4173" s="467" t="n">
        <v>0.5409184375576587</v>
      </c>
      <c r="P4173" s="468" t="n">
        <v>1995</v>
      </c>
      <c r="Q4173" s="469" t="inlineStr">
        <is>
          <t>UNFCCC CRT</t>
        </is>
      </c>
      <c r="R4173" s="469" t="inlineStr">
        <is>
          <t>ok</t>
        </is>
      </c>
      <c r="S4173" s="469" t="inlineStr">
        <is>
          <t xml:space="preserve"> text </t>
        </is>
      </c>
      <c r="T4173" s="426" t="inlineStr">
        <is>
          <t>Norway</t>
        </is>
      </c>
      <c r="U4173" s="5" t="inlineStr">
        <is>
          <t>useful output</t>
        </is>
      </c>
      <c r="V4173" s="465" t="n">
        <v>0.04</v>
      </c>
    </row>
    <row r="4174" ht="16" customHeight="1">
      <c r="B4174" s="5" t="inlineStr">
        <is>
          <t>EF.EC-EF.TR</t>
        </is>
      </c>
      <c r="C4174" s="5" t="inlineStr">
        <is>
          <t>EF.EC-EF.TR-Fuel for transport-Nmix</t>
        </is>
      </c>
      <c r="D4174" s="5" t="inlineStr">
        <is>
          <t>EF</t>
        </is>
      </c>
      <c r="E4174" s="5" t="inlineStr">
        <is>
          <t>EC</t>
        </is>
      </c>
      <c r="F4174" s="5">
        <f>VLOOKUP(E4174,'5.a Definitions'!E:F,2,FALSE)</f>
        <v/>
      </c>
      <c r="G4174" s="5" t="inlineStr">
        <is>
          <t>EF</t>
        </is>
      </c>
      <c r="H4174" s="5" t="inlineStr">
        <is>
          <t>TR</t>
        </is>
      </c>
      <c r="I4174" s="5">
        <f>VLOOKUP(H4174,'5.a Definitions'!E:F,2,FALSE)</f>
        <v/>
      </c>
      <c r="J4174" s="465" t="inlineStr">
        <is>
          <t xml:space="preserve"> Fuel for transport </t>
        </is>
      </c>
      <c r="K4174" s="465" t="inlineStr">
        <is>
          <t xml:space="preserve"> fuel for transport </t>
        </is>
      </c>
      <c r="L4174" s="465" t="inlineStr">
        <is>
          <t xml:space="preserve"> reactive </t>
        </is>
      </c>
      <c r="M4174" s="465" t="inlineStr">
        <is>
          <t xml:space="preserve"> Nmix </t>
        </is>
      </c>
      <c r="N4174" s="466" t="n">
        <v>0.5338418525724334</v>
      </c>
      <c r="O4174" s="467" t="n">
        <v>0.3350647555882436</v>
      </c>
      <c r="P4174" s="468" t="n">
        <v>1995</v>
      </c>
      <c r="Q4174" s="469" t="inlineStr">
        <is>
          <t>UNFCCC CRT</t>
        </is>
      </c>
      <c r="R4174" s="469" t="inlineStr">
        <is>
          <t>ok</t>
        </is>
      </c>
      <c r="S4174" s="469" t="inlineStr">
        <is>
          <t xml:space="preserve"> text </t>
        </is>
      </c>
      <c r="T4174" s="426" t="inlineStr">
        <is>
          <t>Norway</t>
        </is>
      </c>
      <c r="U4174" s="5" t="inlineStr">
        <is>
          <t>useful output</t>
        </is>
      </c>
      <c r="V4174" s="465" t="n">
        <v>0.04</v>
      </c>
    </row>
    <row r="4175" ht="16" customHeight="1">
      <c r="B4175" s="5" t="inlineStr">
        <is>
          <t>EF.EC-EF.OE</t>
        </is>
      </c>
      <c r="C4175" s="5" t="inlineStr">
        <is>
          <t>EF.EC-EF.OE-Fuel for heating-Nmix</t>
        </is>
      </c>
      <c r="D4175" s="5" t="inlineStr">
        <is>
          <t>EF</t>
        </is>
      </c>
      <c r="E4175" s="5" t="inlineStr">
        <is>
          <t>EC</t>
        </is>
      </c>
      <c r="F4175" s="5">
        <f>VLOOKUP(E4175,'5.a Definitions'!E:F,2,FALSE)</f>
        <v/>
      </c>
      <c r="G4175" s="5" t="inlineStr">
        <is>
          <t>EF</t>
        </is>
      </c>
      <c r="H4175" s="5" t="inlineStr">
        <is>
          <t>OE</t>
        </is>
      </c>
      <c r="I4175" s="5">
        <f>VLOOKUP(H4175,'5.a Definitions'!E:F,2,FALSE)</f>
        <v/>
      </c>
      <c r="J4175" s="465" t="inlineStr">
        <is>
          <t xml:space="preserve"> Fuel for heating </t>
        </is>
      </c>
      <c r="K4175" s="465" t="inlineStr">
        <is>
          <t xml:space="preserve"> fuel for heating </t>
        </is>
      </c>
      <c r="L4175" s="465" t="inlineStr">
        <is>
          <t xml:space="preserve"> reactive </t>
        </is>
      </c>
      <c r="M4175" s="465" t="inlineStr">
        <is>
          <t xml:space="preserve"> Nmix </t>
        </is>
      </c>
      <c r="N4175" s="466" t="n">
        <v>0.5543128326065387</v>
      </c>
      <c r="O4175" s="467" t="n">
        <v>0.3339307803606367</v>
      </c>
      <c r="P4175" s="468" t="n">
        <v>1995</v>
      </c>
      <c r="Q4175" s="469" t="inlineStr">
        <is>
          <t>UNFCCC CRT</t>
        </is>
      </c>
      <c r="R4175" s="469" t="inlineStr">
        <is>
          <t>ok</t>
        </is>
      </c>
      <c r="S4175" s="469" t="inlineStr">
        <is>
          <t xml:space="preserve"> text </t>
        </is>
      </c>
      <c r="T4175" s="426" t="inlineStr">
        <is>
          <t>Norway</t>
        </is>
      </c>
      <c r="U4175" s="5" t="inlineStr">
        <is>
          <t>useful output</t>
        </is>
      </c>
      <c r="V4175" s="465" t="n">
        <v>0.04</v>
      </c>
    </row>
    <row r="4176" ht="16" customHeight="1">
      <c r="B4176" s="5" t="inlineStr">
        <is>
          <t>EF.EC-MP.OP</t>
        </is>
      </c>
      <c r="C4176" s="5" t="inlineStr">
        <is>
          <t>EF.EC-MP.OP-Fuel used as feedstock-Nmix</t>
        </is>
      </c>
      <c r="D4176" s="5" t="inlineStr">
        <is>
          <t>EF</t>
        </is>
      </c>
      <c r="E4176" s="5" t="inlineStr">
        <is>
          <t>EC</t>
        </is>
      </c>
      <c r="F4176" s="5">
        <f>VLOOKUP(E4176,'5.a Definitions'!E:F,2,FALSE)</f>
        <v/>
      </c>
      <c r="G4176" s="5" t="inlineStr">
        <is>
          <t>MP</t>
        </is>
      </c>
      <c r="H4176" s="5" t="inlineStr">
        <is>
          <t>OP</t>
        </is>
      </c>
      <c r="I4176" s="5">
        <f>VLOOKUP(H4176,'5.a Definitions'!E:F,2,FALSE)</f>
        <v/>
      </c>
      <c r="J4176" s="465" t="inlineStr">
        <is>
          <t xml:space="preserve"> Fuel used as feedstock </t>
        </is>
      </c>
      <c r="K4176" s="465" t="inlineStr">
        <is>
          <t xml:space="preserve"> fuel used as feedstock </t>
        </is>
      </c>
      <c r="L4176" s="465" t="inlineStr">
        <is>
          <t xml:space="preserve"> reactive </t>
        </is>
      </c>
      <c r="M4176" s="465" t="inlineStr">
        <is>
          <t xml:space="preserve"> Nmix </t>
        </is>
      </c>
      <c r="N4176" s="466" t="n">
        <v>2.088483612676844</v>
      </c>
      <c r="O4176" s="467" t="n">
        <v>0.8264348242030607</v>
      </c>
      <c r="P4176" s="468" t="n">
        <v>1995</v>
      </c>
      <c r="Q4176" s="469" t="inlineStr">
        <is>
          <t>SSB table 11561</t>
        </is>
      </c>
      <c r="R4176" s="469" t="inlineStr">
        <is>
          <t>ok</t>
        </is>
      </c>
      <c r="S4176" s="469" t="inlineStr">
        <is>
          <t xml:space="preserve"> text </t>
        </is>
      </c>
      <c r="T4176" s="426" t="inlineStr">
        <is>
          <t>Norway</t>
        </is>
      </c>
      <c r="U4176" s="5" t="inlineStr">
        <is>
          <t>useful output</t>
        </is>
      </c>
      <c r="V4176" s="465" t="n">
        <v>0.04</v>
      </c>
    </row>
    <row r="4177" ht="16" customHeight="1">
      <c r="B4177" s="5" t="inlineStr">
        <is>
          <t>EF.EC-AT.AT</t>
        </is>
      </c>
      <c r="C4177" s="5" t="inlineStr">
        <is>
          <t>EF.EC-AT.AT-Emissions-NH3</t>
        </is>
      </c>
      <c r="D4177" s="5" t="inlineStr">
        <is>
          <t>EF</t>
        </is>
      </c>
      <c r="E4177" s="5" t="inlineStr">
        <is>
          <t>EC</t>
        </is>
      </c>
      <c r="F4177" s="5">
        <f>VLOOKUP(E4177,'5.a Definitions'!E:F,2,FALSE)</f>
        <v/>
      </c>
      <c r="G4177" s="5" t="inlineStr">
        <is>
          <t>AT</t>
        </is>
      </c>
      <c r="H4177" s="5" t="inlineStr">
        <is>
          <t>AT</t>
        </is>
      </c>
      <c r="I4177" s="5">
        <f>VLOOKUP(H4177,'5.a Definitions'!E:F,2,FALSE)</f>
        <v/>
      </c>
      <c r="J4177" s="465" t="inlineStr">
        <is>
          <t xml:space="preserve"> Emissions </t>
        </is>
      </c>
      <c r="K4177" s="465" t="inlineStr">
        <is>
          <t xml:space="preserve"> energy conversion emissions </t>
        </is>
      </c>
      <c r="L4177" s="465" t="inlineStr">
        <is>
          <t xml:space="preserve"> reactive </t>
        </is>
      </c>
      <c r="M4177" s="465" t="inlineStr">
        <is>
          <t xml:space="preserve"> NH3 </t>
        </is>
      </c>
      <c r="N4177" s="466" t="n">
        <v>0</v>
      </c>
      <c r="O4177" s="467" t="n">
        <v>0.5</v>
      </c>
      <c r="P4177" s="468" t="n">
        <v>1995</v>
      </c>
      <c r="Q4177" s="469" t="inlineStr">
        <is>
          <t>CRLTAP Inventory Submissions</t>
        </is>
      </c>
      <c r="R4177" s="469" t="inlineStr">
        <is>
          <t>ok</t>
        </is>
      </c>
      <c r="S4177" s="469" t="inlineStr">
        <is>
          <t xml:space="preserve"> text </t>
        </is>
      </c>
      <c r="T4177" s="426" t="inlineStr">
        <is>
          <t>Norway</t>
        </is>
      </c>
      <c r="U4177" s="5" t="inlineStr">
        <is>
          <t>N wasted</t>
        </is>
      </c>
      <c r="V4177" s="465" t="n">
        <v>0.04</v>
      </c>
    </row>
    <row r="4178" ht="16" customHeight="1">
      <c r="B4178" s="5" t="inlineStr">
        <is>
          <t>EF.EC-AT.AT</t>
        </is>
      </c>
      <c r="C4178" s="5" t="inlineStr">
        <is>
          <t>EF.EC-AT.AT-Emissions-NOx</t>
        </is>
      </c>
      <c r="D4178" s="5" t="inlineStr">
        <is>
          <t>EF</t>
        </is>
      </c>
      <c r="E4178" s="5" t="inlineStr">
        <is>
          <t>EC</t>
        </is>
      </c>
      <c r="F4178" s="5">
        <f>VLOOKUP(E4178,'5.a Definitions'!E:F,2,FALSE)</f>
        <v/>
      </c>
      <c r="G4178" s="5" t="inlineStr">
        <is>
          <t>AT</t>
        </is>
      </c>
      <c r="H4178" s="5" t="inlineStr">
        <is>
          <t>AT</t>
        </is>
      </c>
      <c r="I4178" s="5">
        <f>VLOOKUP(H4178,'5.a Definitions'!E:F,2,FALSE)</f>
        <v/>
      </c>
      <c r="J4178" s="465" t="inlineStr">
        <is>
          <t xml:space="preserve"> Emissions </t>
        </is>
      </c>
      <c r="K4178" s="465" t="inlineStr">
        <is>
          <t xml:space="preserve"> energy conversion emissions </t>
        </is>
      </c>
      <c r="L4178" s="465" t="inlineStr">
        <is>
          <t xml:space="preserve"> reactive </t>
        </is>
      </c>
      <c r="M4178" s="465" t="inlineStr">
        <is>
          <t xml:space="preserve"> NOx </t>
        </is>
      </c>
      <c r="N4178" s="466" t="n">
        <v>10.8233725448709</v>
      </c>
      <c r="O4178" s="467" t="n">
        <v>0.1852601900748698</v>
      </c>
      <c r="P4178" s="468" t="n">
        <v>1995</v>
      </c>
      <c r="Q4178" s="469" t="inlineStr">
        <is>
          <t>CRLTAP Inventory Submissions</t>
        </is>
      </c>
      <c r="R4178" s="469" t="inlineStr">
        <is>
          <t>ok</t>
        </is>
      </c>
      <c r="S4178" s="469" t="inlineStr">
        <is>
          <t xml:space="preserve"> text </t>
        </is>
      </c>
      <c r="T4178" s="426" t="inlineStr">
        <is>
          <t>Norway</t>
        </is>
      </c>
      <c r="U4178" s="5" t="inlineStr">
        <is>
          <t>N wasted</t>
        </is>
      </c>
      <c r="V4178" s="465" t="n">
        <v>0.04</v>
      </c>
    </row>
    <row r="4179" ht="16" customHeight="1">
      <c r="B4179" s="5" t="inlineStr">
        <is>
          <t>EF.EC-AT.AT</t>
        </is>
      </c>
      <c r="C4179" s="5" t="inlineStr">
        <is>
          <t>EF.EC-AT.AT-Emissions-N2O</t>
        </is>
      </c>
      <c r="D4179" s="5" t="inlineStr">
        <is>
          <t>EF</t>
        </is>
      </c>
      <c r="E4179" s="5" t="inlineStr">
        <is>
          <t>EC</t>
        </is>
      </c>
      <c r="F4179" s="5">
        <f>VLOOKUP(E4179,'5.a Definitions'!E:F,2,FALSE)</f>
        <v/>
      </c>
      <c r="G4179" s="5" t="inlineStr">
        <is>
          <t>AT</t>
        </is>
      </c>
      <c r="H4179" s="5" t="inlineStr">
        <is>
          <t>AT</t>
        </is>
      </c>
      <c r="I4179" s="5">
        <f>VLOOKUP(H4179,'5.a Definitions'!E:F,2,FALSE)</f>
        <v/>
      </c>
      <c r="J4179" s="465" t="inlineStr">
        <is>
          <t xml:space="preserve"> Emissions </t>
        </is>
      </c>
      <c r="K4179" s="465" t="inlineStr">
        <is>
          <t xml:space="preserve"> energy conversion emissions </t>
        </is>
      </c>
      <c r="L4179" s="465" t="inlineStr">
        <is>
          <t xml:space="preserve"> reactive </t>
        </is>
      </c>
      <c r="M4179" s="465" t="inlineStr">
        <is>
          <t xml:space="preserve"> N2O </t>
        </is>
      </c>
      <c r="N4179" s="466" t="n">
        <v>0.04545734714166432</v>
      </c>
      <c r="O4179" s="467" t="n">
        <v>1.394797542306526</v>
      </c>
      <c r="P4179" s="468" t="n">
        <v>1995</v>
      </c>
      <c r="Q4179" s="469" t="inlineStr">
        <is>
          <t>UNFCCC CRT</t>
        </is>
      </c>
      <c r="R4179" s="469" t="inlineStr">
        <is>
          <t>ok</t>
        </is>
      </c>
      <c r="S4179" s="469" t="inlineStr">
        <is>
          <t xml:space="preserve"> text </t>
        </is>
      </c>
      <c r="T4179" s="426" t="inlineStr">
        <is>
          <t>Norway</t>
        </is>
      </c>
      <c r="U4179" s="5" t="inlineStr">
        <is>
          <t>N wasted</t>
        </is>
      </c>
      <c r="V4179" s="465" t="n">
        <v>0.04</v>
      </c>
    </row>
    <row r="4180" ht="16" customHeight="1">
      <c r="B4180" s="5" t="inlineStr">
        <is>
          <t>EF.EC-AT.AT</t>
        </is>
      </c>
      <c r="C4180" s="5" t="inlineStr">
        <is>
          <t>EF.EC-AT.AT-Emissions-N2</t>
        </is>
      </c>
      <c r="D4180" s="5" t="inlineStr">
        <is>
          <t>EF</t>
        </is>
      </c>
      <c r="E4180" s="5" t="inlineStr">
        <is>
          <t>EC</t>
        </is>
      </c>
      <c r="F4180" s="5">
        <f>VLOOKUP(E4180,'5.a Definitions'!E:F,2,FALSE)</f>
        <v/>
      </c>
      <c r="G4180" s="5" t="inlineStr">
        <is>
          <t>AT</t>
        </is>
      </c>
      <c r="H4180" s="5" t="inlineStr">
        <is>
          <t>AT</t>
        </is>
      </c>
      <c r="I4180" s="5">
        <f>VLOOKUP(H4180,'5.a Definitions'!E:F,2,FALSE)</f>
        <v/>
      </c>
      <c r="J4180" s="465" t="inlineStr">
        <is>
          <t xml:space="preserve"> Emissions </t>
        </is>
      </c>
      <c r="K4180" s="465" t="inlineStr">
        <is>
          <t xml:space="preserve"> energy conversion emissions </t>
        </is>
      </c>
      <c r="L4180" s="465" t="inlineStr">
        <is>
          <t xml:space="preserve"> inert </t>
        </is>
      </c>
      <c r="M4180" s="465" t="inlineStr">
        <is>
          <t xml:space="preserve"> N2 </t>
        </is>
      </c>
      <c r="N4180" s="466" t="n">
        <v>0</v>
      </c>
      <c r="O4180" s="467" t="n">
        <v>10</v>
      </c>
      <c r="P4180" s="468" t="n">
        <v>1995</v>
      </c>
      <c r="Q4180" s="469" t="inlineStr">
        <is>
          <t>mass balance</t>
        </is>
      </c>
      <c r="R4180" s="469" t="inlineStr">
        <is>
          <t>ok</t>
        </is>
      </c>
      <c r="S4180" s="469" t="inlineStr">
        <is>
          <t xml:space="preserve"> text </t>
        </is>
      </c>
      <c r="T4180" s="426" t="inlineStr">
        <is>
          <t>Norway</t>
        </is>
      </c>
      <c r="U4180" s="5" t="inlineStr">
        <is>
          <t>N wasted</t>
        </is>
      </c>
      <c r="V4180" s="465" t="n">
        <v>0.04</v>
      </c>
    </row>
    <row r="4181" ht="16" customHeight="1">
      <c r="B4181" s="5" t="inlineStr">
        <is>
          <t>EF.EC-RW.RW</t>
        </is>
      </c>
      <c r="C4181" s="5" t="inlineStr">
        <is>
          <t>EF.EC-RW.RW-Fuel export-Nmix</t>
        </is>
      </c>
      <c r="D4181" s="5" t="inlineStr">
        <is>
          <t>EF</t>
        </is>
      </c>
      <c r="E4181" s="5" t="inlineStr">
        <is>
          <t>EC</t>
        </is>
      </c>
      <c r="F4181" s="5">
        <f>VLOOKUP(E4181,'5.a Definitions'!E:F,2,FALSE)</f>
        <v/>
      </c>
      <c r="G4181" s="5" t="inlineStr">
        <is>
          <t>RW</t>
        </is>
      </c>
      <c r="H4181" s="5" t="inlineStr">
        <is>
          <t>RW</t>
        </is>
      </c>
      <c r="I4181" s="5">
        <f>VLOOKUP(H4181,'5.a Definitions'!E:F,2,FALSE)</f>
        <v/>
      </c>
      <c r="J4181" s="465" t="inlineStr">
        <is>
          <t xml:space="preserve"> Fuel export </t>
        </is>
      </c>
      <c r="K4181" s="465" t="inlineStr">
        <is>
          <t xml:space="preserve"> fuel export </t>
        </is>
      </c>
      <c r="L4181" s="465" t="inlineStr">
        <is>
          <t xml:space="preserve"> reactive </t>
        </is>
      </c>
      <c r="M4181" s="465" t="inlineStr">
        <is>
          <t xml:space="preserve"> Nmix </t>
        </is>
      </c>
      <c r="N4181" s="466" t="n">
        <v>311.165044334828</v>
      </c>
      <c r="O4181" s="467" t="n">
        <v>2.770364832328761</v>
      </c>
      <c r="P4181" s="468" t="n">
        <v>1995</v>
      </c>
      <c r="Q4181" s="469" t="inlineStr">
        <is>
          <t>SSB tab 08801</t>
        </is>
      </c>
      <c r="R4181" s="469" t="inlineStr">
        <is>
          <t>ok</t>
        </is>
      </c>
      <c r="S4181" s="469" t="inlineStr">
        <is>
          <t xml:space="preserve"> text </t>
        </is>
      </c>
      <c r="T4181" s="426" t="inlineStr">
        <is>
          <t>Norway</t>
        </is>
      </c>
      <c r="U4181" s="5" t="inlineStr">
        <is>
          <t>useful output</t>
        </is>
      </c>
      <c r="V4181" s="465" t="n">
        <v>0.04</v>
      </c>
    </row>
    <row r="4182" ht="16" customHeight="1">
      <c r="B4182" s="5" t="inlineStr">
        <is>
          <t>EF.IC-AT.AT</t>
        </is>
      </c>
      <c r="C4182" s="5" t="inlineStr">
        <is>
          <t>EF.IC-AT.AT-Emissions-NH3</t>
        </is>
      </c>
      <c r="D4182" s="5" t="inlineStr">
        <is>
          <t>EF</t>
        </is>
      </c>
      <c r="E4182" s="5" t="inlineStr">
        <is>
          <t>IC</t>
        </is>
      </c>
      <c r="F4182" s="5">
        <f>VLOOKUP(E4182,'5.a Definitions'!E:F,2,FALSE)</f>
        <v/>
      </c>
      <c r="G4182" s="5" t="inlineStr">
        <is>
          <t>AT</t>
        </is>
      </c>
      <c r="H4182" s="5" t="inlineStr">
        <is>
          <t>AT</t>
        </is>
      </c>
      <c r="I4182" s="5">
        <f>VLOOKUP(H4182,'5.a Definitions'!E:F,2,FALSE)</f>
        <v/>
      </c>
      <c r="J4182" s="465" t="inlineStr">
        <is>
          <t xml:space="preserve"> Emissions </t>
        </is>
      </c>
      <c r="K4182" s="465" t="inlineStr">
        <is>
          <t xml:space="preserve"> industrial emissions </t>
        </is>
      </c>
      <c r="L4182" s="465" t="inlineStr">
        <is>
          <t xml:space="preserve"> reactive </t>
        </is>
      </c>
      <c r="M4182" s="465" t="inlineStr">
        <is>
          <t xml:space="preserve"> NH3 </t>
        </is>
      </c>
      <c r="N4182" s="466" t="n">
        <v>0.0091755341835408</v>
      </c>
      <c r="O4182" s="467" t="n">
        <v>0.1938500838906859</v>
      </c>
      <c r="P4182" s="468" t="n">
        <v>1995</v>
      </c>
      <c r="Q4182" s="469" t="inlineStr">
        <is>
          <t>CRLTAP Inventory Submissions</t>
        </is>
      </c>
      <c r="R4182" s="469" t="inlineStr">
        <is>
          <t>ok</t>
        </is>
      </c>
      <c r="S4182" s="469" t="inlineStr">
        <is>
          <t xml:space="preserve"> text </t>
        </is>
      </c>
      <c r="T4182" s="426" t="inlineStr">
        <is>
          <t>Norway</t>
        </is>
      </c>
      <c r="U4182" s="5" t="inlineStr">
        <is>
          <t>N wasted</t>
        </is>
      </c>
      <c r="V4182" s="465" t="n">
        <v>0.04</v>
      </c>
    </row>
    <row r="4183" ht="16" customHeight="1">
      <c r="B4183" s="5" t="inlineStr">
        <is>
          <t>EF.IC-AT.AT</t>
        </is>
      </c>
      <c r="C4183" s="5" t="inlineStr">
        <is>
          <t>EF.IC-AT.AT-Emissions-NOx</t>
        </is>
      </c>
      <c r="D4183" s="5" t="inlineStr">
        <is>
          <t>EF</t>
        </is>
      </c>
      <c r="E4183" s="5" t="inlineStr">
        <is>
          <t>IC</t>
        </is>
      </c>
      <c r="F4183" s="5">
        <f>VLOOKUP(E4183,'5.a Definitions'!E:F,2,FALSE)</f>
        <v/>
      </c>
      <c r="G4183" s="5" t="inlineStr">
        <is>
          <t>AT</t>
        </is>
      </c>
      <c r="H4183" s="5" t="inlineStr">
        <is>
          <t>AT</t>
        </is>
      </c>
      <c r="I4183" s="5">
        <f>VLOOKUP(H4183,'5.a Definitions'!E:F,2,FALSE)</f>
        <v/>
      </c>
      <c r="J4183" s="465" t="inlineStr">
        <is>
          <t xml:space="preserve"> Emissions </t>
        </is>
      </c>
      <c r="K4183" s="465" t="inlineStr">
        <is>
          <t xml:space="preserve"> industrial emissions </t>
        </is>
      </c>
      <c r="L4183" s="465" t="inlineStr">
        <is>
          <t xml:space="preserve"> reactive </t>
        </is>
      </c>
      <c r="M4183" s="465" t="inlineStr">
        <is>
          <t xml:space="preserve"> NOx </t>
        </is>
      </c>
      <c r="N4183" s="466" t="n">
        <v>6.33716465741709</v>
      </c>
      <c r="O4183" s="467" t="n">
        <v>0.24501783261197</v>
      </c>
      <c r="P4183" s="468" t="n">
        <v>1995</v>
      </c>
      <c r="Q4183" s="469" t="inlineStr">
        <is>
          <t>CRLTAP Inventory Submissions</t>
        </is>
      </c>
      <c r="R4183" s="469" t="inlineStr">
        <is>
          <t>ok</t>
        </is>
      </c>
      <c r="S4183" s="469" t="inlineStr">
        <is>
          <t xml:space="preserve"> text </t>
        </is>
      </c>
      <c r="T4183" s="426" t="inlineStr">
        <is>
          <t>Norway</t>
        </is>
      </c>
      <c r="U4183" s="5" t="inlineStr">
        <is>
          <t>N wasted</t>
        </is>
      </c>
      <c r="V4183" s="465" t="n">
        <v>0.04</v>
      </c>
    </row>
    <row r="4184" ht="16" customHeight="1">
      <c r="B4184" s="5" t="inlineStr">
        <is>
          <t>EF.IC-AT.AT</t>
        </is>
      </c>
      <c r="C4184" s="5" t="inlineStr">
        <is>
          <t>EF.IC-AT.AT-Emissions-N2O</t>
        </is>
      </c>
      <c r="D4184" s="5" t="inlineStr">
        <is>
          <t>EF</t>
        </is>
      </c>
      <c r="E4184" s="5" t="inlineStr">
        <is>
          <t>IC</t>
        </is>
      </c>
      <c r="F4184" s="5">
        <f>VLOOKUP(E4184,'5.a Definitions'!E:F,2,FALSE)</f>
        <v/>
      </c>
      <c r="G4184" s="5" t="inlineStr">
        <is>
          <t>AT</t>
        </is>
      </c>
      <c r="H4184" s="5" t="inlineStr">
        <is>
          <t>AT</t>
        </is>
      </c>
      <c r="I4184" s="5">
        <f>VLOOKUP(H4184,'5.a Definitions'!E:F,2,FALSE)</f>
        <v/>
      </c>
      <c r="J4184" s="465" t="inlineStr">
        <is>
          <t xml:space="preserve"> Emissions </t>
        </is>
      </c>
      <c r="K4184" s="465" t="inlineStr">
        <is>
          <t xml:space="preserve"> industrial emissions </t>
        </is>
      </c>
      <c r="L4184" s="465" t="inlineStr">
        <is>
          <t xml:space="preserve"> reactive </t>
        </is>
      </c>
      <c r="M4184" s="465" t="inlineStr">
        <is>
          <t xml:space="preserve"> N2O </t>
        </is>
      </c>
      <c r="N4184" s="466" t="n">
        <v>0.07209419816489324</v>
      </c>
      <c r="O4184" s="467" t="n">
        <v>1.394797542306526</v>
      </c>
      <c r="P4184" s="468" t="n">
        <v>1995</v>
      </c>
      <c r="Q4184" s="469" t="inlineStr">
        <is>
          <t>UNFCCC CRT</t>
        </is>
      </c>
      <c r="R4184" s="469" t="inlineStr">
        <is>
          <t>ok</t>
        </is>
      </c>
      <c r="S4184" s="469" t="inlineStr">
        <is>
          <t xml:space="preserve"> text </t>
        </is>
      </c>
      <c r="T4184" s="426" t="inlineStr">
        <is>
          <t>Norway</t>
        </is>
      </c>
      <c r="U4184" s="5" t="inlineStr">
        <is>
          <t>N wasted</t>
        </is>
      </c>
      <c r="V4184" s="465" t="n">
        <v>0.04</v>
      </c>
    </row>
    <row r="4185" ht="16" customHeight="1">
      <c r="B4185" s="5" t="inlineStr">
        <is>
          <t>EF.TR-AT.AT</t>
        </is>
      </c>
      <c r="C4185" s="5" t="inlineStr">
        <is>
          <t>EF.TR-AT.AT-Emissions-NH3</t>
        </is>
      </c>
      <c r="D4185" s="5" t="inlineStr">
        <is>
          <t>EF</t>
        </is>
      </c>
      <c r="E4185" s="5" t="inlineStr">
        <is>
          <t>TR</t>
        </is>
      </c>
      <c r="F4185" s="5">
        <f>VLOOKUP(E4185,'5.a Definitions'!E:F,2,FALSE)</f>
        <v/>
      </c>
      <c r="G4185" s="5" t="inlineStr">
        <is>
          <t>AT</t>
        </is>
      </c>
      <c r="H4185" s="5" t="inlineStr">
        <is>
          <t>AT</t>
        </is>
      </c>
      <c r="I4185" s="5">
        <f>VLOOKUP(H4185,'5.a Definitions'!E:F,2,FALSE)</f>
        <v/>
      </c>
      <c r="J4185" s="465" t="inlineStr">
        <is>
          <t xml:space="preserve"> Emissions </t>
        </is>
      </c>
      <c r="K4185" s="465" t="inlineStr">
        <is>
          <t xml:space="preserve"> transport emissions </t>
        </is>
      </c>
      <c r="L4185" s="465" t="inlineStr">
        <is>
          <t xml:space="preserve"> reactive </t>
        </is>
      </c>
      <c r="M4185" s="465" t="inlineStr">
        <is>
          <t xml:space="preserve"> NH3 </t>
        </is>
      </c>
      <c r="N4185" s="466" t="n">
        <v>0.673343971848</v>
      </c>
      <c r="O4185" s="467" t="n">
        <v>0.4165802827338752</v>
      </c>
      <c r="P4185" s="468" t="n">
        <v>1995</v>
      </c>
      <c r="Q4185" s="469" t="inlineStr">
        <is>
          <t>CRLTAP Inventory Submissions</t>
        </is>
      </c>
      <c r="R4185" s="469" t="inlineStr">
        <is>
          <t>ok</t>
        </is>
      </c>
      <c r="S4185" s="469" t="inlineStr">
        <is>
          <t xml:space="preserve"> text </t>
        </is>
      </c>
      <c r="T4185" s="426" t="inlineStr">
        <is>
          <t>Norway</t>
        </is>
      </c>
      <c r="U4185" s="5" t="inlineStr">
        <is>
          <t>N wasted</t>
        </is>
      </c>
      <c r="V4185" s="465" t="n">
        <v>0.04</v>
      </c>
    </row>
    <row r="4186" ht="16" customHeight="1">
      <c r="B4186" s="5" t="inlineStr">
        <is>
          <t>EF.TR-AT.AT</t>
        </is>
      </c>
      <c r="C4186" s="5" t="inlineStr">
        <is>
          <t>EF.TR-AT.AT-Emissions-NOx</t>
        </is>
      </c>
      <c r="D4186" s="5" t="inlineStr">
        <is>
          <t>EF</t>
        </is>
      </c>
      <c r="E4186" s="5" t="inlineStr">
        <is>
          <t>TR</t>
        </is>
      </c>
      <c r="F4186" s="5">
        <f>VLOOKUP(E4186,'5.a Definitions'!E:F,2,FALSE)</f>
        <v/>
      </c>
      <c r="G4186" s="5" t="inlineStr">
        <is>
          <t>AT</t>
        </is>
      </c>
      <c r="H4186" s="5" t="inlineStr">
        <is>
          <t>AT</t>
        </is>
      </c>
      <c r="I4186" s="5">
        <f>VLOOKUP(H4186,'5.a Definitions'!E:F,2,FALSE)</f>
        <v/>
      </c>
      <c r="J4186" s="465" t="inlineStr">
        <is>
          <t xml:space="preserve"> Emissions </t>
        </is>
      </c>
      <c r="K4186" s="465" t="inlineStr">
        <is>
          <t xml:space="preserve"> transport emissions </t>
        </is>
      </c>
      <c r="L4186" s="465" t="inlineStr">
        <is>
          <t xml:space="preserve"> reactive </t>
        </is>
      </c>
      <c r="M4186" s="465" t="inlineStr">
        <is>
          <t xml:space="preserve"> NOx </t>
        </is>
      </c>
      <c r="N4186" s="466" t="n">
        <v>32.66742257126954</v>
      </c>
      <c r="O4186" s="467" t="n">
        <v>0.1258403352831062</v>
      </c>
      <c r="P4186" s="468" t="n">
        <v>1995</v>
      </c>
      <c r="Q4186" s="469" t="inlineStr">
        <is>
          <t>CRLTAP Inventory Submissions</t>
        </is>
      </c>
      <c r="R4186" s="469" t="inlineStr">
        <is>
          <t>ok</t>
        </is>
      </c>
      <c r="S4186" s="469" t="inlineStr">
        <is>
          <t xml:space="preserve"> text </t>
        </is>
      </c>
      <c r="T4186" s="426" t="inlineStr">
        <is>
          <t>Norway</t>
        </is>
      </c>
      <c r="U4186" s="5" t="inlineStr">
        <is>
          <t>N wasted</t>
        </is>
      </c>
      <c r="V4186" s="465" t="n">
        <v>0.04</v>
      </c>
    </row>
    <row r="4187" ht="16" customHeight="1">
      <c r="B4187" s="5" t="inlineStr">
        <is>
          <t>EF.TR-AT.AT</t>
        </is>
      </c>
      <c r="C4187" s="5" t="inlineStr">
        <is>
          <t>EF.TR-AT.AT-Emissions-N2O</t>
        </is>
      </c>
      <c r="D4187" s="5" t="inlineStr">
        <is>
          <t>EF</t>
        </is>
      </c>
      <c r="E4187" s="5" t="inlineStr">
        <is>
          <t>TR</t>
        </is>
      </c>
      <c r="F4187" s="5">
        <f>VLOOKUP(E4187,'5.a Definitions'!E:F,2,FALSE)</f>
        <v/>
      </c>
      <c r="G4187" s="5" t="inlineStr">
        <is>
          <t>AT</t>
        </is>
      </c>
      <c r="H4187" s="5" t="inlineStr">
        <is>
          <t>AT</t>
        </is>
      </c>
      <c r="I4187" s="5">
        <f>VLOOKUP(H4187,'5.a Definitions'!E:F,2,FALSE)</f>
        <v/>
      </c>
      <c r="J4187" s="465" t="inlineStr">
        <is>
          <t xml:space="preserve"> Emissions </t>
        </is>
      </c>
      <c r="K4187" s="465" t="inlineStr">
        <is>
          <t xml:space="preserve"> transport emissions </t>
        </is>
      </c>
      <c r="L4187" s="465" t="inlineStr">
        <is>
          <t xml:space="preserve"> reactive </t>
        </is>
      </c>
      <c r="M4187" s="465" t="inlineStr">
        <is>
          <t xml:space="preserve"> N2O </t>
        </is>
      </c>
      <c r="N4187" s="466" t="n">
        <v>0.2185905988967997</v>
      </c>
      <c r="O4187" s="467" t="n">
        <v>0.6463342428493241</v>
      </c>
      <c r="P4187" s="468" t="n">
        <v>1995</v>
      </c>
      <c r="Q4187" s="469" t="inlineStr">
        <is>
          <t>UNFCCC CRT</t>
        </is>
      </c>
      <c r="R4187" s="469" t="inlineStr">
        <is>
          <t>ok</t>
        </is>
      </c>
      <c r="S4187" s="469" t="inlineStr">
        <is>
          <t xml:space="preserve"> text </t>
        </is>
      </c>
      <c r="T4187" s="426" t="inlineStr">
        <is>
          <t>Norway</t>
        </is>
      </c>
      <c r="U4187" s="5" t="inlineStr">
        <is>
          <t>N wasted</t>
        </is>
      </c>
      <c r="V4187" s="465" t="n">
        <v>0.04</v>
      </c>
    </row>
    <row r="4188" ht="16" customHeight="1">
      <c r="B4188" s="5" t="inlineStr">
        <is>
          <t>EF.TR-AT.AT</t>
        </is>
      </c>
      <c r="C4188" s="5" t="inlineStr">
        <is>
          <t>EF.TR-AT.AT-Emissions-N2</t>
        </is>
      </c>
      <c r="D4188" s="5" t="inlineStr">
        <is>
          <t>EF</t>
        </is>
      </c>
      <c r="E4188" s="5" t="inlineStr">
        <is>
          <t>TR</t>
        </is>
      </c>
      <c r="F4188" s="5">
        <f>VLOOKUP(E4188,'5.a Definitions'!E:F,2,FALSE)</f>
        <v/>
      </c>
      <c r="G4188" s="5" t="inlineStr">
        <is>
          <t>AT</t>
        </is>
      </c>
      <c r="H4188" s="5" t="inlineStr">
        <is>
          <t>AT</t>
        </is>
      </c>
      <c r="I4188" s="5">
        <f>VLOOKUP(H4188,'5.a Definitions'!E:F,2,FALSE)</f>
        <v/>
      </c>
      <c r="J4188" s="465" t="inlineStr">
        <is>
          <t xml:space="preserve"> Emissions </t>
        </is>
      </c>
      <c r="K4188" s="465" t="inlineStr">
        <is>
          <t xml:space="preserve"> transport emissions </t>
        </is>
      </c>
      <c r="L4188" s="465" t="inlineStr">
        <is>
          <t xml:space="preserve"> inert </t>
        </is>
      </c>
      <c r="M4188" s="465" t="inlineStr">
        <is>
          <t xml:space="preserve"> N2 </t>
        </is>
      </c>
      <c r="N4188" s="466" t="n">
        <v>0</v>
      </c>
      <c r="O4188" s="467" t="n">
        <v>0.2</v>
      </c>
      <c r="P4188" s="468" t="n">
        <v>1995</v>
      </c>
      <c r="Q4188" s="469" t="inlineStr">
        <is>
          <t>mass balance</t>
        </is>
      </c>
      <c r="R4188" s="469" t="inlineStr">
        <is>
          <t>ok</t>
        </is>
      </c>
      <c r="S4188" s="469" t="inlineStr">
        <is>
          <t xml:space="preserve"> text </t>
        </is>
      </c>
      <c r="T4188" s="426" t="inlineStr">
        <is>
          <t>Norway</t>
        </is>
      </c>
      <c r="U4188" s="5" t="inlineStr">
        <is>
          <t>N wasted</t>
        </is>
      </c>
      <c r="V4188" s="465" t="n">
        <v>0.04</v>
      </c>
    </row>
    <row r="4189" ht="16" customHeight="1">
      <c r="B4189" s="5" t="inlineStr">
        <is>
          <t>EF.TR-RW.RW</t>
        </is>
      </c>
      <c r="C4189" s="5" t="inlineStr">
        <is>
          <t>EF.TR-RW.RW-Export of transport fuels-Nmix</t>
        </is>
      </c>
      <c r="D4189" s="5" t="inlineStr">
        <is>
          <t>EF</t>
        </is>
      </c>
      <c r="E4189" s="5" t="inlineStr">
        <is>
          <t>TR</t>
        </is>
      </c>
      <c r="F4189" s="5">
        <f>VLOOKUP(E4189,'5.a Definitions'!E:F,2,FALSE)</f>
        <v/>
      </c>
      <c r="G4189" s="5" t="inlineStr">
        <is>
          <t>RW</t>
        </is>
      </c>
      <c r="H4189" s="5" t="inlineStr">
        <is>
          <t>RW</t>
        </is>
      </c>
      <c r="I4189" s="5">
        <f>VLOOKUP(H4189,'5.a Definitions'!E:F,2,FALSE)</f>
        <v/>
      </c>
      <c r="J4189" s="465" t="inlineStr">
        <is>
          <t xml:space="preserve"> Export of transport fuels </t>
        </is>
      </c>
      <c r="K4189" s="465" t="inlineStr">
        <is>
          <t xml:space="preserve"> export of transport fuel </t>
        </is>
      </c>
      <c r="L4189" s="465" t="inlineStr">
        <is>
          <t xml:space="preserve"> reactive </t>
        </is>
      </c>
      <c r="M4189" s="465" t="inlineStr">
        <is>
          <t xml:space="preserve"> Nmix </t>
        </is>
      </c>
      <c r="N4189" s="466" t="n">
        <v>0.339537479</v>
      </c>
      <c r="O4189" s="467" t="n">
        <v>0.2806627450608442</v>
      </c>
      <c r="P4189" s="468" t="n">
        <v>1995</v>
      </c>
      <c r="Q4189" s="469" t="inlineStr">
        <is>
          <t>SSB tab 08801</t>
        </is>
      </c>
      <c r="R4189" s="469" t="inlineStr">
        <is>
          <t>ok</t>
        </is>
      </c>
      <c r="S4189" s="469" t="inlineStr">
        <is>
          <t xml:space="preserve"> text </t>
        </is>
      </c>
      <c r="T4189" s="426" t="inlineStr">
        <is>
          <t>Norway</t>
        </is>
      </c>
      <c r="U4189" s="5" t="inlineStr">
        <is>
          <t>useful output</t>
        </is>
      </c>
      <c r="V4189" s="465" t="n">
        <v>0.04</v>
      </c>
    </row>
    <row r="4190">
      <c r="B4190" s="5" t="inlineStr">
        <is>
          <t>EF.OE-AT.AT</t>
        </is>
      </c>
      <c r="C4190" s="5" t="inlineStr">
        <is>
          <t>EF.OE-AT.AT-Emissions-NH3</t>
        </is>
      </c>
      <c r="D4190" s="5" t="inlineStr">
        <is>
          <t>EF</t>
        </is>
      </c>
      <c r="E4190" s="5" t="inlineStr">
        <is>
          <t>OE</t>
        </is>
      </c>
      <c r="F4190" s="5">
        <f>VLOOKUP(E4190,'5.a Definitions'!E:F,2,FALSE)</f>
        <v/>
      </c>
      <c r="G4190" s="5" t="inlineStr">
        <is>
          <t>AT</t>
        </is>
      </c>
      <c r="H4190" s="5" t="inlineStr">
        <is>
          <t>AT</t>
        </is>
      </c>
      <c r="I4190" s="5">
        <f>VLOOKUP(H4190,'5.a Definitions'!E:F,2,FALSE)</f>
        <v/>
      </c>
      <c r="J4190" s="465" t="inlineStr">
        <is>
          <t xml:space="preserve"> Emissions </t>
        </is>
      </c>
      <c r="K4190" s="465" t="inlineStr">
        <is>
          <t xml:space="preserve"> other fuels emissions </t>
        </is>
      </c>
      <c r="L4190" s="465" t="inlineStr">
        <is>
          <t xml:space="preserve"> reactive </t>
        </is>
      </c>
      <c r="M4190" s="465" t="inlineStr">
        <is>
          <t xml:space="preserve"> NH3 </t>
        </is>
      </c>
      <c r="N4190" s="466" t="n">
        <v>0.05933158029225</v>
      </c>
      <c r="O4190" s="467" t="n">
        <v>0.5599165280452436</v>
      </c>
      <c r="P4190" s="468" t="n">
        <v>1995</v>
      </c>
      <c r="Q4190" s="469" t="inlineStr">
        <is>
          <t>CRLTAP Inventory Submissions</t>
        </is>
      </c>
      <c r="R4190" s="469" t="inlineStr">
        <is>
          <t>ok</t>
        </is>
      </c>
      <c r="S4190" s="469" t="inlineStr">
        <is>
          <t xml:space="preserve"> text </t>
        </is>
      </c>
      <c r="T4190" s="426" t="inlineStr">
        <is>
          <t>Norway</t>
        </is>
      </c>
      <c r="U4190" s="5" t="inlineStr">
        <is>
          <t>N wasted</t>
        </is>
      </c>
      <c r="V4190" s="465" t="n">
        <v>0.04</v>
      </c>
    </row>
    <row r="4191">
      <c r="B4191" s="5" t="inlineStr">
        <is>
          <t>EF.OE-AT.AT</t>
        </is>
      </c>
      <c r="C4191" s="5" t="inlineStr">
        <is>
          <t>EF.OE-AT.AT-Emissions-NOx</t>
        </is>
      </c>
      <c r="D4191" s="5" t="inlineStr">
        <is>
          <t>EF</t>
        </is>
      </c>
      <c r="E4191" s="5" t="inlineStr">
        <is>
          <t>OE</t>
        </is>
      </c>
      <c r="F4191" s="5">
        <f>VLOOKUP(E4191,'5.a Definitions'!E:F,2,FALSE)</f>
        <v/>
      </c>
      <c r="G4191" s="5" t="inlineStr">
        <is>
          <t>AT</t>
        </is>
      </c>
      <c r="H4191" s="5" t="inlineStr">
        <is>
          <t>AT</t>
        </is>
      </c>
      <c r="I4191" s="5">
        <f>VLOOKUP(H4191,'5.a Definitions'!E:F,2,FALSE)</f>
        <v/>
      </c>
      <c r="J4191" s="465" t="inlineStr">
        <is>
          <t xml:space="preserve"> Emissions </t>
        </is>
      </c>
      <c r="K4191" s="465" t="inlineStr">
        <is>
          <t xml:space="preserve"> other fuels emissions </t>
        </is>
      </c>
      <c r="L4191" s="465" t="inlineStr">
        <is>
          <t xml:space="preserve"> reactive </t>
        </is>
      </c>
      <c r="M4191" s="465" t="inlineStr">
        <is>
          <t xml:space="preserve"> NOx </t>
        </is>
      </c>
      <c r="N4191" s="466" t="n">
        <v>9.691551422642313</v>
      </c>
      <c r="O4191" s="467" t="n">
        <v>0.1951095036710616</v>
      </c>
      <c r="P4191" s="468" t="n">
        <v>1995</v>
      </c>
      <c r="Q4191" s="469" t="inlineStr">
        <is>
          <t>CRLTAP Inventory Submissions</t>
        </is>
      </c>
      <c r="R4191" s="469" t="inlineStr">
        <is>
          <t>ok</t>
        </is>
      </c>
      <c r="S4191" s="469" t="inlineStr">
        <is>
          <t xml:space="preserve"> text </t>
        </is>
      </c>
      <c r="T4191" s="426" t="inlineStr">
        <is>
          <t>Norway</t>
        </is>
      </c>
      <c r="U4191" s="5" t="inlineStr">
        <is>
          <t>N wasted</t>
        </is>
      </c>
      <c r="V4191" s="465" t="n">
        <v>0.04</v>
      </c>
    </row>
    <row r="4192" ht="16" customHeight="1">
      <c r="B4192" s="5" t="inlineStr">
        <is>
          <t>EF.OE-AT.AT</t>
        </is>
      </c>
      <c r="C4192" s="5" t="inlineStr">
        <is>
          <t>EF.OE-AT.AT-Emissions-N2O</t>
        </is>
      </c>
      <c r="D4192" s="5" t="inlineStr">
        <is>
          <t>EF</t>
        </is>
      </c>
      <c r="E4192" s="5" t="inlineStr">
        <is>
          <t>OE</t>
        </is>
      </c>
      <c r="F4192" s="5">
        <f>VLOOKUP(E4192,'5.a Definitions'!E:F,2,FALSE)</f>
        <v/>
      </c>
      <c r="G4192" s="5" t="inlineStr">
        <is>
          <t>AT</t>
        </is>
      </c>
      <c r="H4192" s="5" t="inlineStr">
        <is>
          <t>AT</t>
        </is>
      </c>
      <c r="I4192" s="5">
        <f>VLOOKUP(H4192,'5.a Definitions'!E:F,2,FALSE)</f>
        <v/>
      </c>
      <c r="J4192" s="465" t="inlineStr">
        <is>
          <t xml:space="preserve"> Emissions </t>
        </is>
      </c>
      <c r="K4192" s="465" t="inlineStr">
        <is>
          <t xml:space="preserve"> other fuels emissions </t>
        </is>
      </c>
      <c r="L4192" s="465" t="inlineStr">
        <is>
          <t xml:space="preserve"> reactive </t>
        </is>
      </c>
      <c r="M4192" s="465" t="inlineStr">
        <is>
          <t xml:space="preserve"> N2O </t>
        </is>
      </c>
      <c r="N4192" s="466" t="n">
        <v>0.07817930123665402</v>
      </c>
      <c r="O4192" s="467" t="n">
        <v>1.394797542306527</v>
      </c>
      <c r="P4192" s="468" t="n">
        <v>1995</v>
      </c>
      <c r="Q4192" s="469" t="inlineStr">
        <is>
          <t>UNFCCC CRT</t>
        </is>
      </c>
      <c r="R4192" s="469" t="inlineStr">
        <is>
          <t>ok</t>
        </is>
      </c>
      <c r="S4192" s="469" t="inlineStr">
        <is>
          <t xml:space="preserve"> text </t>
        </is>
      </c>
      <c r="T4192" s="426" t="inlineStr">
        <is>
          <t>Norway</t>
        </is>
      </c>
      <c r="U4192" s="5" t="inlineStr">
        <is>
          <t>N wasted</t>
        </is>
      </c>
      <c r="V4192" s="465" t="n">
        <v>0.04</v>
      </c>
    </row>
    <row r="4193" ht="16" customHeight="1" thickBot="1">
      <c r="A4193" s="483" t="n"/>
      <c r="B4193" s="6" t="inlineStr">
        <is>
          <t>EF.OE-AT.AT</t>
        </is>
      </c>
      <c r="C4193" s="6" t="inlineStr">
        <is>
          <t>EF.OE-AT.AT-Emissions-N2</t>
        </is>
      </c>
      <c r="D4193" s="6" t="inlineStr">
        <is>
          <t>EF</t>
        </is>
      </c>
      <c r="E4193" s="6" t="inlineStr">
        <is>
          <t>OE</t>
        </is>
      </c>
      <c r="F4193" s="5">
        <f>VLOOKUP(E4193,'5.a Definitions'!E:F,2,FALSE)</f>
        <v/>
      </c>
      <c r="G4193" s="6" t="inlineStr">
        <is>
          <t>AT</t>
        </is>
      </c>
      <c r="H4193" s="6" t="inlineStr">
        <is>
          <t>AT</t>
        </is>
      </c>
      <c r="I4193" s="5">
        <f>VLOOKUP(H4193,'5.a Definitions'!E:F,2,FALSE)</f>
        <v/>
      </c>
      <c r="J4193" s="470" t="inlineStr">
        <is>
          <t xml:space="preserve"> Emissions </t>
        </is>
      </c>
      <c r="K4193" s="470" t="inlineStr">
        <is>
          <t xml:space="preserve"> other fuels emissions </t>
        </is>
      </c>
      <c r="L4193" s="470" t="inlineStr">
        <is>
          <t xml:space="preserve"> inert </t>
        </is>
      </c>
      <c r="M4193" s="470" t="inlineStr">
        <is>
          <t xml:space="preserve"> N2 </t>
        </is>
      </c>
      <c r="N4193" s="466" t="n">
        <v>0</v>
      </c>
      <c r="O4193" s="471" t="n">
        <v>0.2</v>
      </c>
      <c r="P4193" s="468" t="n">
        <v>1995</v>
      </c>
      <c r="Q4193" s="472" t="inlineStr">
        <is>
          <t>mass balance</t>
        </is>
      </c>
      <c r="R4193" s="469" t="inlineStr">
        <is>
          <t>ok</t>
        </is>
      </c>
      <c r="S4193" s="472" t="inlineStr">
        <is>
          <t xml:space="preserve"> text </t>
        </is>
      </c>
      <c r="T4193" s="426" t="inlineStr">
        <is>
          <t>Norway</t>
        </is>
      </c>
      <c r="U4193" s="5" t="inlineStr">
        <is>
          <t>N wasted</t>
        </is>
      </c>
      <c r="V4193" s="470" t="n">
        <v>0.04</v>
      </c>
    </row>
    <row r="4194">
      <c r="A4194" s="487" t="inlineStr">
        <is>
          <t xml:space="preserve"> Materials and products </t>
        </is>
      </c>
      <c r="B4194" s="452" t="inlineStr">
        <is>
          <t>MP.FP-AG.SM</t>
        </is>
      </c>
      <c r="C4194" s="452" t="inlineStr">
        <is>
          <t>MP.FP-AG.SM-Seeds and planting material -Nmix</t>
        </is>
      </c>
      <c r="D4194" s="452" t="inlineStr">
        <is>
          <t>MP</t>
        </is>
      </c>
      <c r="E4194" s="452" t="inlineStr">
        <is>
          <t>FP</t>
        </is>
      </c>
      <c r="F4194" s="5">
        <f>VLOOKUP(E4194,'5.a Definitions'!E:F,2,FALSE)</f>
        <v/>
      </c>
      <c r="G4194" s="452" t="inlineStr">
        <is>
          <t>AG</t>
        </is>
      </c>
      <c r="H4194" s="452" t="inlineStr">
        <is>
          <t>SM</t>
        </is>
      </c>
      <c r="I4194" s="5">
        <f>VLOOKUP(H4194,'5.a Definitions'!E:F,2,FALSE)</f>
        <v/>
      </c>
      <c r="J4194" s="465" t="inlineStr">
        <is>
          <t xml:space="preserve"> Seeds and planting material  </t>
        </is>
      </c>
      <c r="K4194" s="465" t="inlineStr">
        <is>
          <t xml:space="preserve"> seeds and planting material </t>
        </is>
      </c>
      <c r="L4194" s="465" t="inlineStr">
        <is>
          <t xml:space="preserve"> reactive </t>
        </is>
      </c>
      <c r="M4194" s="465" t="inlineStr">
        <is>
          <t xml:space="preserve"> Nmix </t>
        </is>
      </c>
      <c r="N4194" s="466" t="n">
        <v>1.158004774202401</v>
      </c>
      <c r="O4194" s="467" t="n">
        <v>0.3195168580509303</v>
      </c>
      <c r="P4194" s="468" t="n">
        <v>1995</v>
      </c>
      <c r="Q4194" s="469" t="inlineStr">
        <is>
          <t>NIBIO Totalkalkylen</t>
        </is>
      </c>
      <c r="R4194" s="469" t="inlineStr">
        <is>
          <t>ok</t>
        </is>
      </c>
      <c r="S4194" s="469" t="inlineStr">
        <is>
          <t xml:space="preserve"> text </t>
        </is>
      </c>
      <c r="T4194" s="426" t="inlineStr">
        <is>
          <t>Norway</t>
        </is>
      </c>
      <c r="U4194" s="5" t="inlineStr">
        <is>
          <t>useful output</t>
        </is>
      </c>
      <c r="V4194" s="465" t="n">
        <v>0.04</v>
      </c>
    </row>
    <row r="4195">
      <c r="B4195" s="5" t="inlineStr">
        <is>
          <t>MP.FP-AG.MM</t>
        </is>
      </c>
      <c r="C4195" s="5" t="inlineStr">
        <is>
          <t>MP.FP-AG.MM-Farm animal feed-Nmix</t>
        </is>
      </c>
      <c r="D4195" s="5" t="inlineStr">
        <is>
          <t>MP</t>
        </is>
      </c>
      <c r="E4195" s="5" t="inlineStr">
        <is>
          <t>FP</t>
        </is>
      </c>
      <c r="F4195" s="5">
        <f>VLOOKUP(E4195,'5.a Definitions'!E:F,2,FALSE)</f>
        <v/>
      </c>
      <c r="G4195" s="5" t="inlineStr">
        <is>
          <t>AG</t>
        </is>
      </c>
      <c r="H4195" s="5" t="inlineStr">
        <is>
          <t>MM</t>
        </is>
      </c>
      <c r="I4195" s="5">
        <f>VLOOKUP(H4195,'5.a Definitions'!E:F,2,FALSE)</f>
        <v/>
      </c>
      <c r="J4195" s="465" t="inlineStr">
        <is>
          <t xml:space="preserve"> Farm animal feed </t>
        </is>
      </c>
      <c r="K4195" s="465" t="inlineStr">
        <is>
          <t xml:space="preserve"> farm animal feed </t>
        </is>
      </c>
      <c r="L4195" s="465" t="inlineStr">
        <is>
          <t xml:space="preserve"> reactive </t>
        </is>
      </c>
      <c r="M4195" s="465" t="inlineStr">
        <is>
          <t xml:space="preserve"> Nmix </t>
        </is>
      </c>
      <c r="N4195" s="466" t="n">
        <v>23.619127238355</v>
      </c>
      <c r="O4195" s="467" t="n">
        <v>0.3692255232430043</v>
      </c>
      <c r="P4195" s="468" t="n">
        <v>1995</v>
      </c>
      <c r="Q4195" s="469" t="inlineStr">
        <is>
          <t>Totalkalkylen</t>
        </is>
      </c>
      <c r="R4195" s="469" t="inlineStr">
        <is>
          <t>ok</t>
        </is>
      </c>
      <c r="S4195" s="469" t="inlineStr">
        <is>
          <t xml:space="preserve"> text </t>
        </is>
      </c>
      <c r="T4195" s="426" t="inlineStr">
        <is>
          <t>Norway</t>
        </is>
      </c>
      <c r="U4195" s="5" t="inlineStr">
        <is>
          <t>useful output</t>
        </is>
      </c>
      <c r="V4195" s="465" t="n">
        <v>0.04</v>
      </c>
    </row>
    <row r="4196" ht="16" customHeight="1">
      <c r="B4196" s="5" t="inlineStr">
        <is>
          <t>MP.FP-PR.SO</t>
        </is>
      </c>
      <c r="C4196" s="5" t="inlineStr">
        <is>
          <t>MP.FP-PR.SO-Food industry waste-Nmix</t>
        </is>
      </c>
      <c r="D4196" s="5" t="inlineStr">
        <is>
          <t>MP</t>
        </is>
      </c>
      <c r="E4196" s="5" t="inlineStr">
        <is>
          <t>FP</t>
        </is>
      </c>
      <c r="F4196" s="5">
        <f>VLOOKUP(E4196,'5.a Definitions'!E:F,2,FALSE)</f>
        <v/>
      </c>
      <c r="G4196" s="5" t="inlineStr">
        <is>
          <t>PR</t>
        </is>
      </c>
      <c r="H4196" s="5" t="inlineStr">
        <is>
          <t>SO</t>
        </is>
      </c>
      <c r="I4196" s="5">
        <f>VLOOKUP(H4196,'5.a Definitions'!E:F,2,FALSE)</f>
        <v/>
      </c>
      <c r="J4196" s="465" t="inlineStr">
        <is>
          <t xml:space="preserve"> Food industry waste </t>
        </is>
      </c>
      <c r="K4196" s="465" t="inlineStr">
        <is>
          <t xml:space="preserve"> food industry waste </t>
        </is>
      </c>
      <c r="L4196" s="465" t="inlineStr">
        <is>
          <t xml:space="preserve"> reactive </t>
        </is>
      </c>
      <c r="M4196" s="465" t="inlineStr">
        <is>
          <t xml:space="preserve"> Nmix </t>
        </is>
      </c>
      <c r="N4196" s="466" t="n">
        <v>1.325232283464567</v>
      </c>
      <c r="O4196" s="467" t="n">
        <v>0.7957361703907057</v>
      </c>
      <c r="P4196" s="468" t="n">
        <v>1995</v>
      </c>
      <c r="Q4196" s="469" t="inlineStr">
        <is>
          <t>SSB</t>
        </is>
      </c>
      <c r="R4196" s="469" t="inlineStr">
        <is>
          <t>ok</t>
        </is>
      </c>
      <c r="S4196" s="469" t="inlineStr">
        <is>
          <t xml:space="preserve"> text </t>
        </is>
      </c>
      <c r="T4196" s="426" t="inlineStr">
        <is>
          <t>Norway</t>
        </is>
      </c>
      <c r="U4196" s="5" t="inlineStr">
        <is>
          <t>N wasted</t>
        </is>
      </c>
      <c r="V4196" s="465" t="n">
        <v>0.04</v>
      </c>
    </row>
    <row r="4197" ht="16" customHeight="1">
      <c r="B4197" s="5" t="inlineStr">
        <is>
          <t>MP.FP-PR.WW</t>
        </is>
      </c>
      <c r="C4197" s="5" t="inlineStr">
        <is>
          <t>MP.FP-PR.WW-Food industry wastewater-Nmix</t>
        </is>
      </c>
      <c r="D4197" s="5" t="inlineStr">
        <is>
          <t>MP</t>
        </is>
      </c>
      <c r="E4197" s="5" t="inlineStr">
        <is>
          <t>FP</t>
        </is>
      </c>
      <c r="F4197" s="5">
        <f>VLOOKUP(E4197,'5.a Definitions'!E:F,2,FALSE)</f>
        <v/>
      </c>
      <c r="G4197" s="5" t="inlineStr">
        <is>
          <t>PR</t>
        </is>
      </c>
      <c r="H4197" s="5" t="inlineStr">
        <is>
          <t>WW</t>
        </is>
      </c>
      <c r="I4197" s="5">
        <f>VLOOKUP(H4197,'5.a Definitions'!E:F,2,FALSE)</f>
        <v/>
      </c>
      <c r="J4197" s="465" t="inlineStr">
        <is>
          <t xml:space="preserve"> Food industry wastewater </t>
        </is>
      </c>
      <c r="K4197" s="465" t="inlineStr">
        <is>
          <t xml:space="preserve"> food industry wastewater </t>
        </is>
      </c>
      <c r="L4197" s="465" t="inlineStr">
        <is>
          <t xml:space="preserve"> reactive </t>
        </is>
      </c>
      <c r="M4197" s="465" t="inlineStr">
        <is>
          <t xml:space="preserve"> Nmix </t>
        </is>
      </c>
      <c r="N4197" s="466" t="n">
        <v>0.04069</v>
      </c>
      <c r="O4197" s="467" t="n">
        <v>0.1603657966931684</v>
      </c>
      <c r="P4197" s="468" t="n">
        <v>1995</v>
      </c>
      <c r="Q4197" s="469" t="inlineStr">
        <is>
          <t>Miljødirektoratet</t>
        </is>
      </c>
      <c r="R4197" s="469" t="inlineStr">
        <is>
          <t>ok</t>
        </is>
      </c>
      <c r="S4197" s="469" t="inlineStr">
        <is>
          <t xml:space="preserve"> text </t>
        </is>
      </c>
      <c r="T4197" s="426" t="inlineStr">
        <is>
          <t>Norway</t>
        </is>
      </c>
      <c r="U4197" s="5" t="inlineStr">
        <is>
          <t>N wasted</t>
        </is>
      </c>
      <c r="V4197" s="465" t="n">
        <v>0.04</v>
      </c>
    </row>
    <row r="4198">
      <c r="B4198" s="5" t="inlineStr">
        <is>
          <t>MP.FP-HS.HS</t>
        </is>
      </c>
      <c r="C4198" s="5" t="inlineStr">
        <is>
          <t>MP.FP-HS.HS-Food products-Nmix</t>
        </is>
      </c>
      <c r="D4198" s="5" t="inlineStr">
        <is>
          <t>MP</t>
        </is>
      </c>
      <c r="E4198" s="5" t="inlineStr">
        <is>
          <t>FP</t>
        </is>
      </c>
      <c r="F4198" s="5">
        <f>VLOOKUP(E4198,'5.a Definitions'!E:F,2,FALSE)</f>
        <v/>
      </c>
      <c r="G4198" s="5" t="inlineStr">
        <is>
          <t>HS</t>
        </is>
      </c>
      <c r="H4198" s="5" t="inlineStr">
        <is>
          <t>HS</t>
        </is>
      </c>
      <c r="I4198" s="5">
        <f>VLOOKUP(H4198,'5.a Definitions'!E:F,2,FALSE)</f>
        <v/>
      </c>
      <c r="J4198" s="465" t="inlineStr">
        <is>
          <t xml:space="preserve"> Food products </t>
        </is>
      </c>
      <c r="K4198" s="465" t="inlineStr">
        <is>
          <t xml:space="preserve"> food products </t>
        </is>
      </c>
      <c r="L4198" s="465" t="inlineStr">
        <is>
          <t xml:space="preserve"> reactive </t>
        </is>
      </c>
      <c r="M4198" s="465" t="inlineStr">
        <is>
          <t xml:space="preserve"> Nmix </t>
        </is>
      </c>
      <c r="N4198" s="466" t="n">
        <v>26.27784863329273</v>
      </c>
      <c r="O4198" s="467" t="n">
        <v>0.1872188717616093</v>
      </c>
      <c r="P4198" s="468" t="n">
        <v>1995</v>
      </c>
      <c r="Q4198" s="469" t="inlineStr">
        <is>
          <t>Filled (mean of the 1989-1991 and 1996-1998 surveys): SSB</t>
        </is>
      </c>
      <c r="R4198" s="469" t="inlineStr">
        <is>
          <t>ok</t>
        </is>
      </c>
      <c r="S4198" s="469" t="inlineStr">
        <is>
          <t xml:space="preserve"> text </t>
        </is>
      </c>
      <c r="T4198" s="426" t="inlineStr">
        <is>
          <t>Norway</t>
        </is>
      </c>
      <c r="U4198" s="5" t="inlineStr">
        <is>
          <t>useful output</t>
        </is>
      </c>
      <c r="V4198" s="465" t="n">
        <v>0.04</v>
      </c>
    </row>
    <row r="4199">
      <c r="B4199" s="5" t="inlineStr">
        <is>
          <t>MP.FP-HY.SW</t>
        </is>
      </c>
      <c r="C4199" s="5" t="inlineStr">
        <is>
          <t>MP.FP-HY.SW-Untreated wastewater-Nmix</t>
        </is>
      </c>
      <c r="D4199" s="5" t="inlineStr">
        <is>
          <t>MP</t>
        </is>
      </c>
      <c r="E4199" s="5" t="inlineStr">
        <is>
          <t>FP</t>
        </is>
      </c>
      <c r="F4199" s="5">
        <f>VLOOKUP(E4199,'5.a Definitions'!E:F,2,FALSE)</f>
        <v/>
      </c>
      <c r="G4199" s="5" t="inlineStr">
        <is>
          <t>HY</t>
        </is>
      </c>
      <c r="H4199" s="5" t="inlineStr">
        <is>
          <t>SW</t>
        </is>
      </c>
      <c r="I4199" s="5">
        <f>VLOOKUP(H4199,'5.a Definitions'!E:F,2,FALSE)</f>
        <v/>
      </c>
      <c r="J4199" s="465" t="inlineStr">
        <is>
          <t xml:space="preserve"> Untreated wastewater </t>
        </is>
      </c>
      <c r="K4199" s="465" t="inlineStr">
        <is>
          <t xml:space="preserve"> food industry untreated wastewater </t>
        </is>
      </c>
      <c r="L4199" s="465" t="inlineStr">
        <is>
          <t xml:space="preserve"> reactive </t>
        </is>
      </c>
      <c r="M4199" s="465" t="inlineStr">
        <is>
          <t xml:space="preserve"> Nmix </t>
        </is>
      </c>
      <c r="N4199" s="466" t="n">
        <v>0.36776</v>
      </c>
      <c r="O4199" s="467" t="n">
        <v>0.2719410338615781</v>
      </c>
      <c r="P4199" s="468" t="n">
        <v>1995</v>
      </c>
      <c r="Q4199" s="469" t="inlineStr">
        <is>
          <t>Miljødirektoratet</t>
        </is>
      </c>
      <c r="R4199" s="469" t="inlineStr">
        <is>
          <t>ok</t>
        </is>
      </c>
      <c r="S4199" s="469" t="inlineStr">
        <is>
          <t xml:space="preserve"> text </t>
        </is>
      </c>
      <c r="T4199" s="426" t="inlineStr">
        <is>
          <t>Norway</t>
        </is>
      </c>
      <c r="U4199" s="5" t="inlineStr">
        <is>
          <t>N wasted</t>
        </is>
      </c>
      <c r="V4199" s="465" t="n">
        <v>0.04</v>
      </c>
    </row>
    <row r="4200" ht="16" customHeight="1">
      <c r="B4200" s="5" t="inlineStr">
        <is>
          <t>MP.FP-HY.AC</t>
        </is>
      </c>
      <c r="C4200" s="5" t="inlineStr">
        <is>
          <t>MP.FP-HY.AC-Feed to freshwater aquaculture-Nmix</t>
        </is>
      </c>
      <c r="D4200" s="5" t="inlineStr">
        <is>
          <t>MP</t>
        </is>
      </c>
      <c r="E4200" s="5" t="inlineStr">
        <is>
          <t>FP</t>
        </is>
      </c>
      <c r="F4200" s="5">
        <f>VLOOKUP(E4200,'5.a Definitions'!E:F,2,FALSE)</f>
        <v/>
      </c>
      <c r="G4200" s="5" t="inlineStr">
        <is>
          <t>HY</t>
        </is>
      </c>
      <c r="H4200" s="5" t="inlineStr">
        <is>
          <t>AC</t>
        </is>
      </c>
      <c r="I4200" s="5">
        <f>VLOOKUP(H4200,'5.a Definitions'!E:F,2,FALSE)</f>
        <v/>
      </c>
      <c r="J4200" s="465" t="inlineStr">
        <is>
          <t xml:space="preserve"> Feed to freshwater aquaculture </t>
        </is>
      </c>
      <c r="K4200" s="465" t="inlineStr">
        <is>
          <t xml:space="preserve"> feed to freshwater aquaculture </t>
        </is>
      </c>
      <c r="L4200" s="465" t="inlineStr">
        <is>
          <t xml:space="preserve"> reactive </t>
        </is>
      </c>
      <c r="M4200" s="465" t="inlineStr">
        <is>
          <t xml:space="preserve"> Nmix </t>
        </is>
      </c>
      <c r="N4200" s="466" t="n">
        <v>0</v>
      </c>
      <c r="O4200" s="467" t="n">
        <v>0.2</v>
      </c>
      <c r="P4200" s="468" t="n">
        <v>1995</v>
      </c>
      <c r="Q4200" s="469" t="inlineStr">
        <is>
          <t>no production</t>
        </is>
      </c>
      <c r="R4200" s="469" t="inlineStr">
        <is>
          <t>ok</t>
        </is>
      </c>
      <c r="S4200" s="469" t="inlineStr">
        <is>
          <t xml:space="preserve"> text </t>
        </is>
      </c>
      <c r="T4200" s="426" t="inlineStr">
        <is>
          <t>Norway</t>
        </is>
      </c>
      <c r="U4200" s="5" t="inlineStr">
        <is>
          <t>useful output</t>
        </is>
      </c>
      <c r="V4200" s="465" t="n">
        <v>0.04</v>
      </c>
    </row>
    <row r="4201" ht="16" customHeight="1">
      <c r="B4201" s="5" t="inlineStr">
        <is>
          <t>MP.FP-HY.AC</t>
        </is>
      </c>
      <c r="C4201" s="5" t="inlineStr">
        <is>
          <t>MP.FP-HY.AC-Feed to coastal aquaculture-Nmix</t>
        </is>
      </c>
      <c r="D4201" s="5" t="inlineStr">
        <is>
          <t>MP</t>
        </is>
      </c>
      <c r="E4201" s="5" t="inlineStr">
        <is>
          <t>FP</t>
        </is>
      </c>
      <c r="F4201" s="5">
        <f>VLOOKUP(E4201,'5.a Definitions'!E:F,2,FALSE)</f>
        <v/>
      </c>
      <c r="G4201" s="5" t="inlineStr">
        <is>
          <t>HY</t>
        </is>
      </c>
      <c r="H4201" s="5" t="inlineStr">
        <is>
          <t>AC</t>
        </is>
      </c>
      <c r="I4201" s="5">
        <f>VLOOKUP(H4201,'5.a Definitions'!E:F,2,FALSE)</f>
        <v/>
      </c>
      <c r="J4201" s="465" t="inlineStr">
        <is>
          <t xml:space="preserve"> Feed to coastal aquaculture </t>
        </is>
      </c>
      <c r="K4201" s="465" t="inlineStr">
        <is>
          <t xml:space="preserve"> feed to coastal aquaculture </t>
        </is>
      </c>
      <c r="L4201" s="465" t="inlineStr">
        <is>
          <t xml:space="preserve"> reactive </t>
        </is>
      </c>
      <c r="M4201" s="465" t="inlineStr">
        <is>
          <t xml:space="preserve"> Nmix </t>
        </is>
      </c>
      <c r="N4201" s="466" t="n">
        <v>12.15859481318681</v>
      </c>
      <c r="O4201" s="467" t="n">
        <v>0.2644404629164449</v>
      </c>
      <c r="P4201" s="468" t="n">
        <v>1995</v>
      </c>
      <c r="Q4201" s="469" t="inlineStr">
        <is>
          <t>Fiskeridirektoratet</t>
        </is>
      </c>
      <c r="R4201" s="469" t="inlineStr">
        <is>
          <t>ok</t>
        </is>
      </c>
      <c r="S4201" s="469" t="inlineStr">
        <is>
          <t xml:space="preserve"> text </t>
        </is>
      </c>
      <c r="T4201" s="426" t="inlineStr">
        <is>
          <t>Norway</t>
        </is>
      </c>
      <c r="U4201" s="5" t="inlineStr">
        <is>
          <t>useful output</t>
        </is>
      </c>
      <c r="V4201" s="465" t="n">
        <v>0.04</v>
      </c>
    </row>
    <row r="4202">
      <c r="B4202" s="5" t="inlineStr">
        <is>
          <t>MP.FP-RW.RW</t>
        </is>
      </c>
      <c r="C4202" s="5" t="inlineStr">
        <is>
          <t>MP.FP-RW.RW-Food export-Nmix</t>
        </is>
      </c>
      <c r="D4202" s="5" t="inlineStr">
        <is>
          <t>MP</t>
        </is>
      </c>
      <c r="E4202" s="5" t="inlineStr">
        <is>
          <t>FP</t>
        </is>
      </c>
      <c r="F4202" s="5">
        <f>VLOOKUP(E4202,'5.a Definitions'!E:F,2,FALSE)</f>
        <v/>
      </c>
      <c r="G4202" s="5" t="inlineStr">
        <is>
          <t>RW</t>
        </is>
      </c>
      <c r="H4202" s="5" t="inlineStr">
        <is>
          <t>RW</t>
        </is>
      </c>
      <c r="I4202" s="5">
        <f>VLOOKUP(H4202,'5.a Definitions'!E:F,2,FALSE)</f>
        <v/>
      </c>
      <c r="J4202" s="465" t="inlineStr">
        <is>
          <t xml:space="preserve"> Food export </t>
        </is>
      </c>
      <c r="K4202" s="465" t="inlineStr">
        <is>
          <t xml:space="preserve"> food export </t>
        </is>
      </c>
      <c r="L4202" s="465" t="inlineStr">
        <is>
          <t xml:space="preserve"> reactive </t>
        </is>
      </c>
      <c r="M4202" s="465" t="inlineStr">
        <is>
          <t xml:space="preserve"> Nmix </t>
        </is>
      </c>
      <c r="N4202" s="466" t="n">
        <v>39.19451266299998</v>
      </c>
      <c r="O4202" s="467" t="n">
        <v>0.1987290720509446</v>
      </c>
      <c r="P4202" s="468" t="n">
        <v>1995</v>
      </c>
      <c r="Q4202" s="469" t="inlineStr">
        <is>
          <t>SSB tab 08801</t>
        </is>
      </c>
      <c r="R4202" s="469" t="inlineStr">
        <is>
          <t>ok</t>
        </is>
      </c>
      <c r="S4202" s="469" t="inlineStr">
        <is>
          <t xml:space="preserve"> text </t>
        </is>
      </c>
      <c r="T4202" s="426" t="inlineStr">
        <is>
          <t>Norway</t>
        </is>
      </c>
      <c r="U4202" s="5" t="inlineStr">
        <is>
          <t>useful output</t>
        </is>
      </c>
      <c r="V4202" s="465" t="n">
        <v>0.04</v>
      </c>
    </row>
    <row r="4203" ht="16" customHeight="1">
      <c r="B4203" s="475" t="inlineStr">
        <is>
          <t>MP.FP-RW.RW</t>
        </is>
      </c>
      <c r="C4203" s="475" t="inlineStr">
        <is>
          <t>MP.FP-RW.RW-Feed export-Nmix</t>
        </is>
      </c>
      <c r="D4203" s="475" t="inlineStr">
        <is>
          <t>MP</t>
        </is>
      </c>
      <c r="E4203" s="475" t="inlineStr">
        <is>
          <t>FP</t>
        </is>
      </c>
      <c r="F4203" s="5">
        <f>VLOOKUP(E4203,'5.a Definitions'!E:F,2,FALSE)</f>
        <v/>
      </c>
      <c r="G4203" s="475" t="inlineStr">
        <is>
          <t>RW</t>
        </is>
      </c>
      <c r="H4203" s="475" t="inlineStr">
        <is>
          <t>RW</t>
        </is>
      </c>
      <c r="I4203" s="5">
        <f>VLOOKUP(H4203,'5.a Definitions'!E:F,2,FALSE)</f>
        <v/>
      </c>
      <c r="J4203" s="465" t="inlineStr">
        <is>
          <t>Feed export</t>
        </is>
      </c>
      <c r="K4203" s="465" t="inlineStr">
        <is>
          <t>feed export</t>
        </is>
      </c>
      <c r="L4203" s="465" t="inlineStr">
        <is>
          <t>reactive</t>
        </is>
      </c>
      <c r="M4203" s="465" t="inlineStr">
        <is>
          <t>Nmix</t>
        </is>
      </c>
      <c r="N4203" s="466" t="n">
        <v>10.564668708</v>
      </c>
      <c r="O4203" s="467" t="n">
        <v>0.1484166826433725</v>
      </c>
      <c r="P4203" s="468" t="n">
        <v>1995</v>
      </c>
      <c r="Q4203" s="469" t="inlineStr">
        <is>
          <t>SSB tab 08801</t>
        </is>
      </c>
      <c r="R4203" s="469" t="inlineStr">
        <is>
          <t>ok</t>
        </is>
      </c>
      <c r="S4203" s="469" t="inlineStr">
        <is>
          <t>text</t>
        </is>
      </c>
      <c r="T4203" s="476" t="inlineStr">
        <is>
          <t>Norway</t>
        </is>
      </c>
      <c r="U4203" s="5" t="inlineStr">
        <is>
          <t>useful output</t>
        </is>
      </c>
      <c r="V4203" s="465">
        <f>(#REF!*#REF!)^2</f>
        <v/>
      </c>
    </row>
    <row r="4204" ht="16" customHeight="1">
      <c r="B4204" s="5" t="inlineStr">
        <is>
          <t>MP.OP-AG.SM</t>
        </is>
      </c>
      <c r="C4204" s="5" t="inlineStr">
        <is>
          <t>MP.OP-AG.SM-Mineral fertilizer-Nmix</t>
        </is>
      </c>
      <c r="D4204" s="5" t="inlineStr">
        <is>
          <t>MP</t>
        </is>
      </c>
      <c r="E4204" s="5" t="inlineStr">
        <is>
          <t>OP</t>
        </is>
      </c>
      <c r="F4204" s="5">
        <f>VLOOKUP(E4204,'5.a Definitions'!E:F,2,FALSE)</f>
        <v/>
      </c>
      <c r="G4204" s="5" t="inlineStr">
        <is>
          <t>AG</t>
        </is>
      </c>
      <c r="H4204" s="5" t="inlineStr">
        <is>
          <t>SM</t>
        </is>
      </c>
      <c r="I4204" s="5">
        <f>VLOOKUP(H4204,'5.a Definitions'!E:F,2,FALSE)</f>
        <v/>
      </c>
      <c r="J4204" s="465" t="inlineStr">
        <is>
          <t xml:space="preserve"> Mineral fertilizer </t>
        </is>
      </c>
      <c r="K4204" s="465" t="inlineStr">
        <is>
          <t xml:space="preserve"> mineral fertilizer to agriculture </t>
        </is>
      </c>
      <c r="L4204" s="465" t="inlineStr">
        <is>
          <t xml:space="preserve"> reactive </t>
        </is>
      </c>
      <c r="M4204" s="465" t="inlineStr">
        <is>
          <t xml:space="preserve"> Nmix </t>
        </is>
      </c>
      <c r="N4204" s="466" t="n">
        <v>93</v>
      </c>
      <c r="O4204" s="467" t="n">
        <v>0.36575696486753</v>
      </c>
      <c r="P4204" s="468" t="n">
        <v>1995</v>
      </c>
      <c r="Q4204" s="469" t="inlineStr">
        <is>
          <t>FAOSTAT Fertilizer by nutrient (Agricultural Use - Import)</t>
        </is>
      </c>
      <c r="R4204" s="469" t="inlineStr">
        <is>
          <t>ok</t>
        </is>
      </c>
      <c r="S4204" s="469" t="inlineStr">
        <is>
          <t xml:space="preserve"> text </t>
        </is>
      </c>
      <c r="T4204" s="426" t="inlineStr">
        <is>
          <t>Norway</t>
        </is>
      </c>
      <c r="U4204" s="5" t="inlineStr">
        <is>
          <t>useful output</t>
        </is>
      </c>
      <c r="V4204" s="465" t="n">
        <v>0.04</v>
      </c>
    </row>
    <row r="4205" ht="16" customHeight="1">
      <c r="B4205" s="475" t="inlineStr">
        <is>
          <t>MP.OP-EF.IC</t>
        </is>
      </c>
      <c r="C4205" s="475" t="inlineStr">
        <is>
          <t>MP.OP-EF.IC-Industrial waste fuels-Nmix</t>
        </is>
      </c>
      <c r="D4205" s="475" t="inlineStr">
        <is>
          <t>MP</t>
        </is>
      </c>
      <c r="E4205" s="475" t="inlineStr">
        <is>
          <t>OP</t>
        </is>
      </c>
      <c r="F4205" s="5">
        <f>VLOOKUP(E4205,'5.a Definitions'!E:F,2,FALSE)</f>
        <v/>
      </c>
      <c r="G4205" s="475" t="inlineStr">
        <is>
          <t>EF</t>
        </is>
      </c>
      <c r="H4205" s="475" t="inlineStr">
        <is>
          <t>IC</t>
        </is>
      </c>
      <c r="I4205" s="5">
        <f>VLOOKUP(H4205,'5.a Definitions'!E:F,2,FALSE)</f>
        <v/>
      </c>
      <c r="J4205" s="465" t="inlineStr">
        <is>
          <t>Industrial waste fuel</t>
        </is>
      </c>
      <c r="K4205" s="465" t="inlineStr">
        <is>
          <t>industrial waste fuel</t>
        </is>
      </c>
      <c r="L4205" s="465" t="inlineStr">
        <is>
          <t>reactive</t>
        </is>
      </c>
      <c r="M4205" s="465" t="inlineStr">
        <is>
          <t>Nmix</t>
        </is>
      </c>
      <c r="N4205" s="466" t="n">
        <v>4.120265454422296</v>
      </c>
      <c r="O4205" s="467" t="n">
        <v>0.5217415704268999</v>
      </c>
      <c r="P4205" s="468" t="n">
        <v>1995</v>
      </c>
      <c r="Q4205" s="469" t="inlineStr">
        <is>
          <t>SSB</t>
        </is>
      </c>
      <c r="R4205" s="469" t="inlineStr">
        <is>
          <t>ok</t>
        </is>
      </c>
      <c r="S4205" s="469" t="inlineStr">
        <is>
          <t>text</t>
        </is>
      </c>
      <c r="T4205" s="476" t="inlineStr">
        <is>
          <t>Norway</t>
        </is>
      </c>
      <c r="U4205" s="5" t="inlineStr">
        <is>
          <t>useful output</t>
        </is>
      </c>
      <c r="V4205" s="465">
        <f>(O4027*N4027)^2</f>
        <v/>
      </c>
    </row>
    <row r="4206" ht="16" customHeight="1">
      <c r="B4206" s="5" t="inlineStr">
        <is>
          <t>MP.OP-PR.SO</t>
        </is>
      </c>
      <c r="C4206" s="5" t="inlineStr">
        <is>
          <t>MP.OP-PR.SO-Other industry waste-Nmix</t>
        </is>
      </c>
      <c r="D4206" s="5" t="inlineStr">
        <is>
          <t>MP</t>
        </is>
      </c>
      <c r="E4206" s="5" t="inlineStr">
        <is>
          <t>OP</t>
        </is>
      </c>
      <c r="F4206" s="5">
        <f>VLOOKUP(E4206,'5.a Definitions'!E:F,2,FALSE)</f>
        <v/>
      </c>
      <c r="G4206" s="5" t="inlineStr">
        <is>
          <t>PR</t>
        </is>
      </c>
      <c r="H4206" s="5" t="inlineStr">
        <is>
          <t>SO</t>
        </is>
      </c>
      <c r="I4206" s="5">
        <f>VLOOKUP(H4206,'5.a Definitions'!E:F,2,FALSE)</f>
        <v/>
      </c>
      <c r="J4206" s="465" t="inlineStr">
        <is>
          <t xml:space="preserve"> Other industry waste </t>
        </is>
      </c>
      <c r="K4206" s="465" t="inlineStr">
        <is>
          <t xml:space="preserve"> other industry waste </t>
        </is>
      </c>
      <c r="L4206" s="465" t="inlineStr">
        <is>
          <t xml:space="preserve"> reactive </t>
        </is>
      </c>
      <c r="M4206" s="465" t="inlineStr">
        <is>
          <t xml:space="preserve"> Nmix </t>
        </is>
      </c>
      <c r="N4206" s="466" t="n">
        <v>6.480600000000002</v>
      </c>
      <c r="O4206" s="467" t="n">
        <v>0.5073501751109118</v>
      </c>
      <c r="P4206" s="468" t="n">
        <v>1995</v>
      </c>
      <c r="Q4206" s="469" t="inlineStr">
        <is>
          <t>SSB</t>
        </is>
      </c>
      <c r="R4206" s="469" t="inlineStr">
        <is>
          <t>ok</t>
        </is>
      </c>
      <c r="S4206" s="469" t="inlineStr">
        <is>
          <t xml:space="preserve"> text </t>
        </is>
      </c>
      <c r="T4206" s="426" t="inlineStr">
        <is>
          <t>Norway</t>
        </is>
      </c>
      <c r="U4206" s="5" t="inlineStr">
        <is>
          <t>N wasted</t>
        </is>
      </c>
      <c r="V4206" s="465" t="n">
        <v>0.04</v>
      </c>
    </row>
    <row r="4207" ht="16" customHeight="1">
      <c r="B4207" s="5" t="inlineStr">
        <is>
          <t>MP.OP-PR.WW</t>
        </is>
      </c>
      <c r="C4207" s="5" t="inlineStr">
        <is>
          <t>MP.OP-PR.WW-Other industry wastewater-Nmix</t>
        </is>
      </c>
      <c r="D4207" s="5" t="inlineStr">
        <is>
          <t>MP</t>
        </is>
      </c>
      <c r="E4207" s="5" t="inlineStr">
        <is>
          <t>OP</t>
        </is>
      </c>
      <c r="F4207" s="5">
        <f>VLOOKUP(E4207,'5.a Definitions'!E:F,2,FALSE)</f>
        <v/>
      </c>
      <c r="G4207" s="5" t="inlineStr">
        <is>
          <t>PR</t>
        </is>
      </c>
      <c r="H4207" s="5" t="inlineStr">
        <is>
          <t>WW</t>
        </is>
      </c>
      <c r="I4207" s="5">
        <f>VLOOKUP(H4207,'5.a Definitions'!E:F,2,FALSE)</f>
        <v/>
      </c>
      <c r="J4207" s="465" t="inlineStr">
        <is>
          <t xml:space="preserve"> Other industry wastewater </t>
        </is>
      </c>
      <c r="K4207" s="465" t="inlineStr">
        <is>
          <t xml:space="preserve"> other industry wastewater </t>
        </is>
      </c>
      <c r="L4207" s="465" t="inlineStr">
        <is>
          <t xml:space="preserve"> reactive </t>
        </is>
      </c>
      <c r="M4207" s="465" t="inlineStr">
        <is>
          <t xml:space="preserve"> Nmix </t>
        </is>
      </c>
      <c r="N4207" s="466" t="n">
        <v>0.048032</v>
      </c>
      <c r="O4207" s="467" t="n">
        <v>0.2333291839664844</v>
      </c>
      <c r="P4207" s="468" t="n">
        <v>1995</v>
      </c>
      <c r="Q4207" s="469" t="inlineStr">
        <is>
          <t>Miljødirektoratet</t>
        </is>
      </c>
      <c r="R4207" s="469" t="inlineStr">
        <is>
          <t>ok</t>
        </is>
      </c>
      <c r="S4207" s="469" t="inlineStr">
        <is>
          <t xml:space="preserve"> text </t>
        </is>
      </c>
      <c r="T4207" s="426" t="inlineStr">
        <is>
          <t>Norway</t>
        </is>
      </c>
      <c r="U4207" s="5" t="inlineStr">
        <is>
          <t>N wasted</t>
        </is>
      </c>
      <c r="V4207" s="465" t="n">
        <v>0.04</v>
      </c>
    </row>
    <row r="4208" ht="16" customHeight="1">
      <c r="B4208" s="5" t="inlineStr">
        <is>
          <t>MP.OP-HS.HS</t>
        </is>
      </c>
      <c r="C4208" s="5" t="inlineStr">
        <is>
          <t>MP.OP-HS.HS-Mineral fertilizer-Nmix</t>
        </is>
      </c>
      <c r="D4208" s="5" t="inlineStr">
        <is>
          <t>MP</t>
        </is>
      </c>
      <c r="E4208" s="5" t="inlineStr">
        <is>
          <t>OP</t>
        </is>
      </c>
      <c r="F4208" s="5">
        <f>VLOOKUP(E4208,'5.a Definitions'!E:F,2,FALSE)</f>
        <v/>
      </c>
      <c r="G4208" s="5" t="inlineStr">
        <is>
          <t>HS</t>
        </is>
      </c>
      <c r="H4208" s="5" t="inlineStr">
        <is>
          <t>HS</t>
        </is>
      </c>
      <c r="I4208" s="5">
        <f>VLOOKUP(H4208,'5.a Definitions'!E:F,2,FALSE)</f>
        <v/>
      </c>
      <c r="J4208" s="465" t="inlineStr">
        <is>
          <t xml:space="preserve"> Mineral fertilizer </t>
        </is>
      </c>
      <c r="K4208" s="465" t="inlineStr">
        <is>
          <t xml:space="preserve"> mineral fertilizer to settlements </t>
        </is>
      </c>
      <c r="L4208" s="465" t="inlineStr">
        <is>
          <t xml:space="preserve"> reactive </t>
        </is>
      </c>
      <c r="M4208" s="465" t="inlineStr">
        <is>
          <t xml:space="preserve"> Nmix </t>
        </is>
      </c>
      <c r="N4208" s="466" t="n">
        <v>2.285714285714286</v>
      </c>
      <c r="O4208" s="467" t="n">
        <v>0.576501852739607</v>
      </c>
      <c r="P4208" s="468" t="n">
        <v>1995</v>
      </c>
      <c r="Q4208" s="469" t="inlineStr">
        <is>
          <t>FAOSTAT Fertilizer by nutrient</t>
        </is>
      </c>
      <c r="R4208" s="469" t="inlineStr">
        <is>
          <t>ok</t>
        </is>
      </c>
      <c r="S4208" s="469" t="inlineStr">
        <is>
          <t xml:space="preserve"> text </t>
        </is>
      </c>
      <c r="T4208" s="426" t="inlineStr">
        <is>
          <t>Norway</t>
        </is>
      </c>
      <c r="U4208" s="5" t="inlineStr">
        <is>
          <t>useful output</t>
        </is>
      </c>
      <c r="V4208" s="465" t="n">
        <v>0.04</v>
      </c>
    </row>
    <row r="4209" ht="16" customHeight="1">
      <c r="B4209" s="5" t="inlineStr">
        <is>
          <t>MP.OP-HS.HS</t>
        </is>
      </c>
      <c r="C4209" s="5" t="inlineStr">
        <is>
          <t>MP.OP-HS.HS-Consumer goods-Nmix</t>
        </is>
      </c>
      <c r="D4209" s="5" t="inlineStr">
        <is>
          <t>MP</t>
        </is>
      </c>
      <c r="E4209" s="5" t="inlineStr">
        <is>
          <t>OP</t>
        </is>
      </c>
      <c r="F4209" s="5">
        <f>VLOOKUP(E4209,'5.a Definitions'!E:F,2,FALSE)</f>
        <v/>
      </c>
      <c r="G4209" s="5" t="inlineStr">
        <is>
          <t>HS</t>
        </is>
      </c>
      <c r="H4209" s="5" t="inlineStr">
        <is>
          <t>HS</t>
        </is>
      </c>
      <c r="I4209" s="5">
        <f>VLOOKUP(H4209,'5.a Definitions'!E:F,2,FALSE)</f>
        <v/>
      </c>
      <c r="J4209" s="465" t="inlineStr">
        <is>
          <t xml:space="preserve"> Consumer goods </t>
        </is>
      </c>
      <c r="K4209" s="465" t="inlineStr">
        <is>
          <t xml:space="preserve"> consumer goods </t>
        </is>
      </c>
      <c r="L4209" s="465" t="inlineStr">
        <is>
          <t xml:space="preserve"> reactive </t>
        </is>
      </c>
      <c r="M4209" s="465" t="inlineStr">
        <is>
          <t xml:space="preserve"> Nmix </t>
        </is>
      </c>
      <c r="N4209" s="466" t="n">
        <v>11.49279885872955</v>
      </c>
      <c r="O4209" s="467" t="n">
        <v>0.4193368304693453</v>
      </c>
      <c r="P4209" s="468" t="n">
        <v>1995</v>
      </c>
      <c r="Q4209" s="469" t="inlineStr">
        <is>
          <t>Massebalanse (Inflows - Outflows)</t>
        </is>
      </c>
      <c r="R4209" s="469" t="inlineStr">
        <is>
          <t>ok</t>
        </is>
      </c>
      <c r="S4209" s="469" t="inlineStr">
        <is>
          <t xml:space="preserve"> text </t>
        </is>
      </c>
      <c r="T4209" s="426" t="inlineStr">
        <is>
          <t>Norway</t>
        </is>
      </c>
      <c r="U4209" s="5" t="inlineStr">
        <is>
          <t>useful output</t>
        </is>
      </c>
      <c r="V4209" s="465" t="n">
        <v>0.04</v>
      </c>
    </row>
    <row r="4210" ht="16" customHeight="1">
      <c r="B4210" s="5" t="inlineStr">
        <is>
          <t>MP.OP-AT.AT</t>
        </is>
      </c>
      <c r="C4210" s="5" t="inlineStr">
        <is>
          <t>MP.OP-AT.AT-Emissions-NH3</t>
        </is>
      </c>
      <c r="D4210" s="5" t="inlineStr">
        <is>
          <t>MP</t>
        </is>
      </c>
      <c r="E4210" s="5" t="inlineStr">
        <is>
          <t>OP</t>
        </is>
      </c>
      <c r="F4210" s="5">
        <f>VLOOKUP(E4210,'5.a Definitions'!E:F,2,FALSE)</f>
        <v/>
      </c>
      <c r="G4210" s="5" t="inlineStr">
        <is>
          <t>AT</t>
        </is>
      </c>
      <c r="H4210" s="5" t="inlineStr">
        <is>
          <t>AT</t>
        </is>
      </c>
      <c r="I4210" s="5">
        <f>VLOOKUP(H4210,'5.a Definitions'!E:F,2,FALSE)</f>
        <v/>
      </c>
      <c r="J4210" s="465" t="inlineStr">
        <is>
          <t xml:space="preserve"> Emissions </t>
        </is>
      </c>
      <c r="K4210" s="465" t="inlineStr">
        <is>
          <t xml:space="preserve"> process emissions </t>
        </is>
      </c>
      <c r="L4210" s="465" t="inlineStr">
        <is>
          <t xml:space="preserve"> reactive </t>
        </is>
      </c>
      <c r="M4210" s="465" t="inlineStr">
        <is>
          <t xml:space="preserve"> NH3 </t>
        </is>
      </c>
      <c r="N4210" s="466" t="n">
        <v>0.3834036888750001</v>
      </c>
      <c r="O4210" s="467" t="n">
        <v>0.2389998230025925</v>
      </c>
      <c r="P4210" s="468" t="n">
        <v>1995</v>
      </c>
      <c r="Q4210" s="469" t="inlineStr">
        <is>
          <t>CRLTAP Inventory Submissions</t>
        </is>
      </c>
      <c r="R4210" s="469" t="inlineStr">
        <is>
          <t>ok</t>
        </is>
      </c>
      <c r="S4210" s="469" t="inlineStr">
        <is>
          <t xml:space="preserve"> text </t>
        </is>
      </c>
      <c r="T4210" s="426" t="inlineStr">
        <is>
          <t>Norway</t>
        </is>
      </c>
      <c r="U4210" s="5" t="inlineStr">
        <is>
          <t>N wasted</t>
        </is>
      </c>
      <c r="V4210" s="465" t="n">
        <v>0.04</v>
      </c>
    </row>
    <row r="4211" ht="16" customHeight="1">
      <c r="B4211" s="5" t="inlineStr">
        <is>
          <t>MP.OP-AT.AT</t>
        </is>
      </c>
      <c r="C4211" s="5" t="inlineStr">
        <is>
          <t>MP.OP-AT.AT-Emissions-NOx</t>
        </is>
      </c>
      <c r="D4211" s="5" t="inlineStr">
        <is>
          <t>MP</t>
        </is>
      </c>
      <c r="E4211" s="5" t="inlineStr">
        <is>
          <t>OP</t>
        </is>
      </c>
      <c r="F4211" s="5">
        <f>VLOOKUP(E4211,'5.a Definitions'!E:F,2,FALSE)</f>
        <v/>
      </c>
      <c r="G4211" s="5" t="inlineStr">
        <is>
          <t>AT</t>
        </is>
      </c>
      <c r="H4211" s="5" t="inlineStr">
        <is>
          <t>AT</t>
        </is>
      </c>
      <c r="I4211" s="5">
        <f>VLOOKUP(H4211,'5.a Definitions'!E:F,2,FALSE)</f>
        <v/>
      </c>
      <c r="J4211" s="465" t="inlineStr">
        <is>
          <t xml:space="preserve"> Emissions </t>
        </is>
      </c>
      <c r="K4211" s="465" t="inlineStr">
        <is>
          <t xml:space="preserve"> process emissions </t>
        </is>
      </c>
      <c r="L4211" s="465" t="inlineStr">
        <is>
          <t xml:space="preserve"> reactive </t>
        </is>
      </c>
      <c r="M4211" s="465" t="inlineStr">
        <is>
          <t xml:space="preserve"> NOx </t>
        </is>
      </c>
      <c r="N4211" s="466" t="n">
        <v>4.04632325251154</v>
      </c>
      <c r="O4211" s="467" t="n">
        <v>0.1666934681020895</v>
      </c>
      <c r="P4211" s="468" t="n">
        <v>1995</v>
      </c>
      <c r="Q4211" s="469" t="inlineStr">
        <is>
          <t>CRLTAP Inventory Submissions</t>
        </is>
      </c>
      <c r="R4211" s="469" t="inlineStr">
        <is>
          <t>ok</t>
        </is>
      </c>
      <c r="S4211" s="469" t="inlineStr">
        <is>
          <t xml:space="preserve"> text </t>
        </is>
      </c>
      <c r="T4211" s="426" t="inlineStr">
        <is>
          <t>Norway</t>
        </is>
      </c>
      <c r="U4211" s="5" t="inlineStr">
        <is>
          <t>N wasted</t>
        </is>
      </c>
      <c r="V4211" s="465" t="n">
        <v>0.04</v>
      </c>
    </row>
    <row r="4212" ht="16" customHeight="1">
      <c r="B4212" s="5" t="inlineStr">
        <is>
          <t>MP.OP-AT.AT</t>
        </is>
      </c>
      <c r="C4212" s="5" t="inlineStr">
        <is>
          <t>MP.OP-AT.AT-Emissions-N2O</t>
        </is>
      </c>
      <c r="D4212" s="5" t="inlineStr">
        <is>
          <t>MP</t>
        </is>
      </c>
      <c r="E4212" s="5" t="inlineStr">
        <is>
          <t>OP</t>
        </is>
      </c>
      <c r="F4212" s="5">
        <f>VLOOKUP(E4212,'5.a Definitions'!E:F,2,FALSE)</f>
        <v/>
      </c>
      <c r="G4212" s="5" t="inlineStr">
        <is>
          <t>AT</t>
        </is>
      </c>
      <c r="H4212" s="5" t="inlineStr">
        <is>
          <t>AT</t>
        </is>
      </c>
      <c r="I4212" s="5">
        <f>VLOOKUP(H4212,'5.a Definitions'!E:F,2,FALSE)</f>
        <v/>
      </c>
      <c r="J4212" s="465" t="inlineStr">
        <is>
          <t xml:space="preserve"> Emissions </t>
        </is>
      </c>
      <c r="K4212" s="465" t="inlineStr">
        <is>
          <t xml:space="preserve"> process emissions </t>
        </is>
      </c>
      <c r="L4212" s="465" t="inlineStr">
        <is>
          <t xml:space="preserve"> reactive </t>
        </is>
      </c>
      <c r="M4212" s="465" t="inlineStr">
        <is>
          <t xml:space="preserve"> N2O </t>
        </is>
      </c>
      <c r="N4212" s="466" t="n">
        <v>3.604493330201611</v>
      </c>
      <c r="O4212" s="467" t="n">
        <v>0.06511359277630061</v>
      </c>
      <c r="P4212" s="468" t="n">
        <v>1995</v>
      </c>
      <c r="Q4212" s="469" t="inlineStr">
        <is>
          <t>UNFCCC CRT</t>
        </is>
      </c>
      <c r="R4212" s="469" t="inlineStr">
        <is>
          <t>ok</t>
        </is>
      </c>
      <c r="S4212" s="469" t="inlineStr">
        <is>
          <t xml:space="preserve"> text </t>
        </is>
      </c>
      <c r="T4212" s="426" t="inlineStr">
        <is>
          <t>Norway</t>
        </is>
      </c>
      <c r="U4212" s="5" t="inlineStr">
        <is>
          <t>N wasted</t>
        </is>
      </c>
      <c r="V4212" s="465" t="n">
        <v>0.04</v>
      </c>
    </row>
    <row r="4213" ht="16" customHeight="1">
      <c r="B4213" s="5" t="inlineStr">
        <is>
          <t>MP.OP-HY.SW</t>
        </is>
      </c>
      <c r="C4213" s="5" t="inlineStr">
        <is>
          <t>MP.OP-HY.SW-Untreated wastewater-Nmix</t>
        </is>
      </c>
      <c r="D4213" s="5" t="inlineStr">
        <is>
          <t>MP</t>
        </is>
      </c>
      <c r="E4213" s="5" t="inlineStr">
        <is>
          <t>OP</t>
        </is>
      </c>
      <c r="F4213" s="5">
        <f>VLOOKUP(E4213,'5.a Definitions'!E:F,2,FALSE)</f>
        <v/>
      </c>
      <c r="G4213" s="5" t="inlineStr">
        <is>
          <t>HY</t>
        </is>
      </c>
      <c r="H4213" s="5" t="inlineStr">
        <is>
          <t>SW</t>
        </is>
      </c>
      <c r="I4213" s="5">
        <f>VLOOKUP(H4213,'5.a Definitions'!E:F,2,FALSE)</f>
        <v/>
      </c>
      <c r="J4213" s="465" t="inlineStr">
        <is>
          <t xml:space="preserve"> Untreated wastewater </t>
        </is>
      </c>
      <c r="K4213" s="465" t="inlineStr">
        <is>
          <t xml:space="preserve"> other industry untreated wastewater </t>
        </is>
      </c>
      <c r="L4213" s="465" t="inlineStr">
        <is>
          <t xml:space="preserve"> reactive </t>
        </is>
      </c>
      <c r="M4213" s="465" t="inlineStr">
        <is>
          <t xml:space="preserve"> Nmix </t>
        </is>
      </c>
      <c r="N4213" s="466" t="n">
        <v>2.6586365</v>
      </c>
      <c r="O4213" s="467" t="n">
        <v>0.1326155128583422</v>
      </c>
      <c r="P4213" s="468" t="n">
        <v>1995</v>
      </c>
      <c r="Q4213" s="469" t="inlineStr">
        <is>
          <t>Miljødirektoratet</t>
        </is>
      </c>
      <c r="R4213" s="469" t="inlineStr">
        <is>
          <t>ok</t>
        </is>
      </c>
      <c r="S4213" s="469" t="inlineStr">
        <is>
          <t xml:space="preserve"> text </t>
        </is>
      </c>
      <c r="T4213" s="426" t="inlineStr">
        <is>
          <t>Norway</t>
        </is>
      </c>
      <c r="U4213" s="5" t="inlineStr">
        <is>
          <t>N wasted</t>
        </is>
      </c>
      <c r="V4213" s="465" t="n">
        <v>0.04</v>
      </c>
    </row>
    <row r="4214" ht="16" customHeight="1">
      <c r="B4214" s="5" t="inlineStr">
        <is>
          <t>MP.OP-FS.FO</t>
        </is>
      </c>
      <c r="C4214" s="5" t="inlineStr">
        <is>
          <t>MP.OP-FS.FO-Mineral fertilizer-Nmix</t>
        </is>
      </c>
      <c r="D4214" s="5" t="inlineStr">
        <is>
          <t>MP</t>
        </is>
      </c>
      <c r="E4214" s="5" t="inlineStr">
        <is>
          <t>OP</t>
        </is>
      </c>
      <c r="F4214" s="5">
        <f>VLOOKUP(E4214,'5.a Definitions'!E:F,2,FALSE)</f>
        <v/>
      </c>
      <c r="G4214" s="5" t="inlineStr">
        <is>
          <t>FS</t>
        </is>
      </c>
      <c r="H4214" s="5" t="inlineStr">
        <is>
          <t>FO</t>
        </is>
      </c>
      <c r="I4214" s="5">
        <f>VLOOKUP(H4214,'5.a Definitions'!E:F,2,FALSE)</f>
        <v/>
      </c>
      <c r="J4214" s="5" t="inlineStr">
        <is>
          <t>Mineral fertilizer</t>
        </is>
      </c>
      <c r="K4214" s="5" t="inlineStr">
        <is>
          <t>mineral fertilizer to forests</t>
        </is>
      </c>
      <c r="L4214" s="5" t="inlineStr">
        <is>
          <t>reactive</t>
        </is>
      </c>
      <c r="M4214" s="5" t="inlineStr">
        <is>
          <t>Nmix</t>
        </is>
      </c>
      <c r="N4214" s="422" t="n">
        <v>0.3945</v>
      </c>
      <c r="O4214" s="423" t="n">
        <v>0.5605089990998942</v>
      </c>
      <c r="P4214" s="468" t="n">
        <v>1995</v>
      </c>
      <c r="Q4214" s="425" t="inlineStr">
        <is>
          <t>Skoggjødsling før 1995</t>
        </is>
      </c>
      <c r="R4214" s="425" t="inlineStr">
        <is>
          <t>ok</t>
        </is>
      </c>
      <c r="S4214" s="425" t="inlineStr">
        <is>
          <t>text</t>
        </is>
      </c>
      <c r="T4214" s="426" t="inlineStr">
        <is>
          <t>Norway</t>
        </is>
      </c>
      <c r="U4214" s="5" t="inlineStr">
        <is>
          <t>useful output</t>
        </is>
      </c>
      <c r="V4214" s="5">
        <f>(#REF!*#REF!)^2</f>
        <v/>
      </c>
    </row>
    <row r="4215" ht="16" customHeight="1">
      <c r="B4215" s="5" t="inlineStr">
        <is>
          <t>MP.OP-RW.RW</t>
        </is>
      </c>
      <c r="C4215" s="5" t="inlineStr">
        <is>
          <t>MP.OP-RW.RW-Mineral fertilizer export-Nmix</t>
        </is>
      </c>
      <c r="D4215" s="5" t="inlineStr">
        <is>
          <t>MP</t>
        </is>
      </c>
      <c r="E4215" s="5" t="inlineStr">
        <is>
          <t>OP</t>
        </is>
      </c>
      <c r="F4215" s="5">
        <f>VLOOKUP(E4215,'5.a Definitions'!E:F,2,FALSE)</f>
        <v/>
      </c>
      <c r="G4215" s="5" t="inlineStr">
        <is>
          <t>RW</t>
        </is>
      </c>
      <c r="H4215" s="5" t="inlineStr">
        <is>
          <t>RW</t>
        </is>
      </c>
      <c r="I4215" s="5">
        <f>VLOOKUP(H4215,'5.a Definitions'!E:F,2,FALSE)</f>
        <v/>
      </c>
      <c r="J4215" s="465" t="inlineStr">
        <is>
          <t xml:space="preserve"> Mineral fertilizer export </t>
        </is>
      </c>
      <c r="K4215" s="465" t="inlineStr">
        <is>
          <t xml:space="preserve"> mineral fertilizer export </t>
        </is>
      </c>
      <c r="L4215" s="465" t="inlineStr">
        <is>
          <t xml:space="preserve"> reactive </t>
        </is>
      </c>
      <c r="M4215" s="465" t="inlineStr">
        <is>
          <t xml:space="preserve"> Nmix </t>
        </is>
      </c>
      <c r="N4215" s="466" t="n">
        <v>502</v>
      </c>
      <c r="O4215" s="467" t="n">
        <v>0.2949457776486215</v>
      </c>
      <c r="P4215" s="468" t="n">
        <v>1995</v>
      </c>
      <c r="Q4215" s="469" t="inlineStr">
        <is>
          <t>FAOSTAT Fertilizer by Nutrient</t>
        </is>
      </c>
      <c r="R4215" s="469" t="inlineStr">
        <is>
          <t>ok</t>
        </is>
      </c>
      <c r="S4215" s="469" t="inlineStr">
        <is>
          <t xml:space="preserve"> text </t>
        </is>
      </c>
      <c r="T4215" s="426" t="inlineStr">
        <is>
          <t>Norway</t>
        </is>
      </c>
      <c r="U4215" s="5" t="inlineStr">
        <is>
          <t>useful output</t>
        </is>
      </c>
      <c r="V4215" s="465" t="n">
        <v>0.04</v>
      </c>
    </row>
    <row r="4216" ht="16" customHeight="1" thickBot="1">
      <c r="B4216" s="6" t="inlineStr">
        <is>
          <t>MP.OP-RW.RW</t>
        </is>
      </c>
      <c r="C4216" s="6" t="inlineStr">
        <is>
          <t>MP.OP-RW.RW-Other goods export-Nmix</t>
        </is>
      </c>
      <c r="D4216" s="6" t="inlineStr">
        <is>
          <t>MP</t>
        </is>
      </c>
      <c r="E4216" s="6" t="inlineStr">
        <is>
          <t>OP</t>
        </is>
      </c>
      <c r="F4216" s="5">
        <f>VLOOKUP(E4216,'5.a Definitions'!E:F,2,FALSE)</f>
        <v/>
      </c>
      <c r="G4216" s="6" t="inlineStr">
        <is>
          <t>RW</t>
        </is>
      </c>
      <c r="H4216" s="6" t="inlineStr">
        <is>
          <t>RW</t>
        </is>
      </c>
      <c r="I4216" s="5">
        <f>VLOOKUP(H4216,'5.a Definitions'!E:F,2,FALSE)</f>
        <v/>
      </c>
      <c r="J4216" s="470" t="inlineStr">
        <is>
          <t xml:space="preserve"> Other goods export </t>
        </is>
      </c>
      <c r="K4216" s="470" t="inlineStr">
        <is>
          <t xml:space="preserve"> other goods export </t>
        </is>
      </c>
      <c r="L4216" s="470" t="inlineStr">
        <is>
          <t xml:space="preserve"> reactive </t>
        </is>
      </c>
      <c r="M4216" s="470" t="inlineStr">
        <is>
          <t xml:space="preserve"> Nmix </t>
        </is>
      </c>
      <c r="N4216" s="466" t="n">
        <v>7.9834519236</v>
      </c>
      <c r="O4216" s="471" t="n">
        <v>0.1171149586000074</v>
      </c>
      <c r="P4216" s="468" t="n">
        <v>1995</v>
      </c>
      <c r="Q4216" s="472" t="inlineStr">
        <is>
          <t>SSB tab 08801</t>
        </is>
      </c>
      <c r="R4216" s="469" t="inlineStr">
        <is>
          <t>ok</t>
        </is>
      </c>
      <c r="S4216" s="472" t="inlineStr">
        <is>
          <t xml:space="preserve"> text </t>
        </is>
      </c>
      <c r="T4216" s="426" t="inlineStr">
        <is>
          <t>Norway</t>
        </is>
      </c>
      <c r="U4216" s="5" t="inlineStr">
        <is>
          <t>useful output</t>
        </is>
      </c>
      <c r="V4216" s="470" t="n">
        <v>0.04</v>
      </c>
    </row>
    <row r="4217" ht="16" customHeight="1">
      <c r="A4217" s="488" t="inlineStr">
        <is>
          <t xml:space="preserve"> Agriculture </t>
        </is>
      </c>
      <c r="B4217" s="5" t="inlineStr">
        <is>
          <t>AG.SM-MP.FP</t>
        </is>
      </c>
      <c r="C4217" s="5" t="inlineStr">
        <is>
          <t>AG.SM-MP.FP-Food crop products-Nmix</t>
        </is>
      </c>
      <c r="D4217" s="5" t="inlineStr">
        <is>
          <t>AG</t>
        </is>
      </c>
      <c r="E4217" s="5" t="inlineStr">
        <is>
          <t>SM</t>
        </is>
      </c>
      <c r="F4217" s="5">
        <f>VLOOKUP(E4217,'5.a Definitions'!E:F,2,FALSE)</f>
        <v/>
      </c>
      <c r="G4217" s="5" t="inlineStr">
        <is>
          <t>MP</t>
        </is>
      </c>
      <c r="H4217" s="5" t="inlineStr">
        <is>
          <t>FP</t>
        </is>
      </c>
      <c r="I4217" s="5">
        <f>VLOOKUP(H4217,'5.a Definitions'!E:F,2,FALSE)</f>
        <v/>
      </c>
      <c r="J4217" s="465" t="inlineStr">
        <is>
          <t xml:space="preserve"> Food crop products </t>
        </is>
      </c>
      <c r="K4217" s="465" t="inlineStr">
        <is>
          <t xml:space="preserve"> food crop products </t>
        </is>
      </c>
      <c r="L4217" s="465" t="inlineStr">
        <is>
          <t xml:space="preserve"> reactive </t>
        </is>
      </c>
      <c r="M4217" s="465" t="inlineStr">
        <is>
          <t xml:space="preserve"> Nmix </t>
        </is>
      </c>
      <c r="N4217" s="466" t="n">
        <v>25.449</v>
      </c>
      <c r="O4217" s="467" t="n">
        <v>0.4149602262584166</v>
      </c>
      <c r="P4217" s="468" t="n">
        <v>1995</v>
      </c>
      <c r="Q4217" s="469" t="inlineStr">
        <is>
          <t>Eurostat Gross nutrient balance</t>
        </is>
      </c>
      <c r="R4217" s="469" t="inlineStr">
        <is>
          <t>ok</t>
        </is>
      </c>
      <c r="S4217" s="469" t="inlineStr">
        <is>
          <t xml:space="preserve"> text </t>
        </is>
      </c>
      <c r="T4217" s="426" t="inlineStr">
        <is>
          <t>Norway</t>
        </is>
      </c>
      <c r="U4217" s="5" t="inlineStr">
        <is>
          <t>useful output</t>
        </is>
      </c>
      <c r="V4217" s="465" t="n">
        <v>0.04</v>
      </c>
    </row>
    <row r="4218" ht="16" customHeight="1">
      <c r="B4218" s="5" t="inlineStr">
        <is>
          <t>AG.SM-MP.OP</t>
        </is>
      </c>
      <c r="C4218" s="5" t="inlineStr">
        <is>
          <t>AG.SM-MP.OP-Crop products for industrial use-Nmix</t>
        </is>
      </c>
      <c r="D4218" s="5" t="inlineStr">
        <is>
          <t>AG</t>
        </is>
      </c>
      <c r="E4218" s="5" t="inlineStr">
        <is>
          <t>SM</t>
        </is>
      </c>
      <c r="F4218" s="5">
        <f>VLOOKUP(E4218,'5.a Definitions'!E:F,2,FALSE)</f>
        <v/>
      </c>
      <c r="G4218" s="5" t="inlineStr">
        <is>
          <t>MP</t>
        </is>
      </c>
      <c r="H4218" s="5" t="inlineStr">
        <is>
          <t>OP</t>
        </is>
      </c>
      <c r="I4218" s="5">
        <f>VLOOKUP(H4218,'5.a Definitions'!E:F,2,FALSE)</f>
        <v/>
      </c>
      <c r="J4218" s="465" t="inlineStr">
        <is>
          <t xml:space="preserve"> Crop products for industrial use </t>
        </is>
      </c>
      <c r="K4218" s="465" t="inlineStr">
        <is>
          <t xml:space="preserve"> crop products for industrial use </t>
        </is>
      </c>
      <c r="L4218" s="465" t="inlineStr">
        <is>
          <t xml:space="preserve"> reactive </t>
        </is>
      </c>
      <c r="M4218" s="465" t="inlineStr">
        <is>
          <t xml:space="preserve"> Nmix </t>
        </is>
      </c>
      <c r="N4218" s="466" t="n">
        <v>0.595</v>
      </c>
      <c r="O4218" s="467" t="n">
        <v>0.4149602262584164</v>
      </c>
      <c r="P4218" s="468" t="n">
        <v>1995</v>
      </c>
      <c r="Q4218" s="469" t="inlineStr">
        <is>
          <t>Eurostat Gross nutrient balance, Nutrient removal by harvest of industrial crops</t>
        </is>
      </c>
      <c r="R4218" s="469" t="inlineStr">
        <is>
          <t>ok</t>
        </is>
      </c>
      <c r="S4218" s="469" t="inlineStr">
        <is>
          <t xml:space="preserve"> text </t>
        </is>
      </c>
      <c r="T4218" s="426" t="inlineStr">
        <is>
          <t>Norway</t>
        </is>
      </c>
      <c r="U4218" s="5" t="inlineStr">
        <is>
          <t>useful output</t>
        </is>
      </c>
      <c r="V4218" s="465" t="n">
        <v>0.04</v>
      </c>
    </row>
    <row r="4219" ht="16" customHeight="1">
      <c r="B4219" s="5" t="inlineStr">
        <is>
          <t>AG.SM-AG.MM</t>
        </is>
      </c>
      <c r="C4219" s="5" t="inlineStr">
        <is>
          <t>AG.SM-AG.MM-Fodder crops-Nmix</t>
        </is>
      </c>
      <c r="D4219" s="5" t="inlineStr">
        <is>
          <t>AG</t>
        </is>
      </c>
      <c r="E4219" s="5" t="inlineStr">
        <is>
          <t>SM</t>
        </is>
      </c>
      <c r="F4219" s="5">
        <f>VLOOKUP(E4219,'5.a Definitions'!E:F,2,FALSE)</f>
        <v/>
      </c>
      <c r="G4219" s="5" t="inlineStr">
        <is>
          <t>AG</t>
        </is>
      </c>
      <c r="H4219" s="5" t="inlineStr">
        <is>
          <t>MM</t>
        </is>
      </c>
      <c r="I4219" s="5">
        <f>VLOOKUP(H4219,'5.a Definitions'!E:F,2,FALSE)</f>
        <v/>
      </c>
      <c r="J4219" s="465" t="inlineStr">
        <is>
          <t xml:space="preserve"> Fodder crops </t>
        </is>
      </c>
      <c r="K4219" s="465" t="inlineStr">
        <is>
          <t xml:space="preserve"> fodder crops </t>
        </is>
      </c>
      <c r="L4219" s="465" t="inlineStr">
        <is>
          <t xml:space="preserve"> reactive </t>
        </is>
      </c>
      <c r="M4219" s="465" t="inlineStr">
        <is>
          <t xml:space="preserve"> Nmix </t>
        </is>
      </c>
      <c r="N4219" s="466" t="n">
        <v>65.451384</v>
      </c>
      <c r="O4219" s="467" t="n">
        <v>0.3055254125732572</v>
      </c>
      <c r="P4219" s="468" t="n">
        <v>1995</v>
      </c>
      <c r="Q4219" s="469" t="inlineStr">
        <is>
          <t>SSB Jordbruksstatistikk + BFJ Totalkalkylen, Eng-beite</t>
        </is>
      </c>
      <c r="R4219" s="469" t="inlineStr">
        <is>
          <t>ok</t>
        </is>
      </c>
      <c r="S4219" s="469" t="inlineStr">
        <is>
          <t xml:space="preserve"> text </t>
        </is>
      </c>
      <c r="T4219" s="426" t="inlineStr">
        <is>
          <t>Norway</t>
        </is>
      </c>
      <c r="U4219" s="5" t="inlineStr">
        <is>
          <t>useful output</t>
        </is>
      </c>
      <c r="V4219" s="465" t="n">
        <v>0.04</v>
      </c>
    </row>
    <row r="4220" ht="16" customHeight="1">
      <c r="B4220" s="5" t="inlineStr">
        <is>
          <t>AG.SM-AT.AT</t>
        </is>
      </c>
      <c r="C4220" s="5" t="inlineStr">
        <is>
          <t>AG.SM-AT.AT-Emissions-NH3</t>
        </is>
      </c>
      <c r="D4220" s="5" t="inlineStr">
        <is>
          <t>AG</t>
        </is>
      </c>
      <c r="E4220" s="5" t="inlineStr">
        <is>
          <t>SM</t>
        </is>
      </c>
      <c r="F4220" s="5">
        <f>VLOOKUP(E4220,'5.a Definitions'!E:F,2,FALSE)</f>
        <v/>
      </c>
      <c r="G4220" s="5" t="inlineStr">
        <is>
          <t>AT</t>
        </is>
      </c>
      <c r="H4220" s="5" t="inlineStr">
        <is>
          <t>AT</t>
        </is>
      </c>
      <c r="I4220" s="5">
        <f>VLOOKUP(H4220,'5.a Definitions'!E:F,2,FALSE)</f>
        <v/>
      </c>
      <c r="J4220" s="465" t="inlineStr">
        <is>
          <t xml:space="preserve"> Emissions </t>
        </is>
      </c>
      <c r="K4220" s="465" t="inlineStr">
        <is>
          <t xml:space="preserve"> agricultural soil emissions </t>
        </is>
      </c>
      <c r="L4220" s="465" t="inlineStr">
        <is>
          <t xml:space="preserve"> reactive </t>
        </is>
      </c>
      <c r="M4220" s="465" t="inlineStr">
        <is>
          <t xml:space="preserve"> NH3 </t>
        </is>
      </c>
      <c r="N4220" s="466" t="n">
        <v>13.44597703497298</v>
      </c>
      <c r="O4220" s="467" t="n">
        <v>0.2844275505392338</v>
      </c>
      <c r="P4220" s="468" t="n">
        <v>1995</v>
      </c>
      <c r="Q4220" s="469" t="inlineStr">
        <is>
          <t>CRLTAP Inventory Submissions</t>
        </is>
      </c>
      <c r="R4220" s="469" t="inlineStr">
        <is>
          <t>ok</t>
        </is>
      </c>
      <c r="S4220" s="469" t="inlineStr">
        <is>
          <t xml:space="preserve"> text </t>
        </is>
      </c>
      <c r="T4220" s="426" t="inlineStr">
        <is>
          <t>Norway</t>
        </is>
      </c>
      <c r="U4220" s="5" t="inlineStr">
        <is>
          <t>N wasted</t>
        </is>
      </c>
      <c r="V4220" s="465" t="n">
        <v>0.04</v>
      </c>
    </row>
    <row r="4221" ht="16" customHeight="1">
      <c r="B4221" s="5" t="inlineStr">
        <is>
          <t>AG.SM-AT.AT</t>
        </is>
      </c>
      <c r="C4221" s="5" t="inlineStr">
        <is>
          <t>AG.SM-AT.AT-Emissions-N2O</t>
        </is>
      </c>
      <c r="D4221" s="5" t="inlineStr">
        <is>
          <t>AG</t>
        </is>
      </c>
      <c r="E4221" s="5" t="inlineStr">
        <is>
          <t>SM</t>
        </is>
      </c>
      <c r="F4221" s="5">
        <f>VLOOKUP(E4221,'5.a Definitions'!E:F,2,FALSE)</f>
        <v/>
      </c>
      <c r="G4221" s="5" t="inlineStr">
        <is>
          <t>AT</t>
        </is>
      </c>
      <c r="H4221" s="5" t="inlineStr">
        <is>
          <t>AT</t>
        </is>
      </c>
      <c r="I4221" s="5">
        <f>VLOOKUP(H4221,'5.a Definitions'!E:F,2,FALSE)</f>
        <v/>
      </c>
      <c r="J4221" s="465" t="inlineStr">
        <is>
          <t xml:space="preserve"> Emissions </t>
        </is>
      </c>
      <c r="K4221" s="465" t="inlineStr">
        <is>
          <t xml:space="preserve"> agricultural soil emissions </t>
        </is>
      </c>
      <c r="L4221" s="465" t="inlineStr">
        <is>
          <t xml:space="preserve"> reactive </t>
        </is>
      </c>
      <c r="M4221" s="465" t="inlineStr">
        <is>
          <t xml:space="preserve"> N2O </t>
        </is>
      </c>
      <c r="N4221" s="466" t="n">
        <v>3.794269281298281</v>
      </c>
      <c r="O4221" s="467" t="n">
        <v>1.327869551702979</v>
      </c>
      <c r="P4221" s="468" t="n">
        <v>1995</v>
      </c>
      <c r="Q4221" s="469" t="inlineStr">
        <is>
          <t>UNFCCC CRT</t>
        </is>
      </c>
      <c r="R4221" s="469" t="inlineStr">
        <is>
          <t>ok</t>
        </is>
      </c>
      <c r="S4221" s="469" t="inlineStr">
        <is>
          <t xml:space="preserve"> text </t>
        </is>
      </c>
      <c r="T4221" s="426" t="inlineStr">
        <is>
          <t>Norway</t>
        </is>
      </c>
      <c r="U4221" s="5" t="inlineStr">
        <is>
          <t>N wasted</t>
        </is>
      </c>
      <c r="V4221" s="465" t="n">
        <v>0.04</v>
      </c>
    </row>
    <row r="4222" ht="16" customHeight="1">
      <c r="B4222" s="5" t="inlineStr">
        <is>
          <t>AG.SM-AT.AT</t>
        </is>
      </c>
      <c r="C4222" s="5" t="inlineStr">
        <is>
          <t>AG.SM-AT.AT-Emissions-NOx</t>
        </is>
      </c>
      <c r="D4222" s="5" t="inlineStr">
        <is>
          <t>AG</t>
        </is>
      </c>
      <c r="E4222" s="5" t="inlineStr">
        <is>
          <t>SM</t>
        </is>
      </c>
      <c r="F4222" s="5">
        <f>VLOOKUP(E4222,'5.a Definitions'!E:F,2,FALSE)</f>
        <v/>
      </c>
      <c r="G4222" s="5" t="inlineStr">
        <is>
          <t>AT</t>
        </is>
      </c>
      <c r="H4222" s="5" t="inlineStr">
        <is>
          <t>AT</t>
        </is>
      </c>
      <c r="I4222" s="5">
        <f>VLOOKUP(H4222,'5.a Definitions'!E:F,2,FALSE)</f>
        <v/>
      </c>
      <c r="J4222" s="465" t="inlineStr">
        <is>
          <t xml:space="preserve"> Emissions </t>
        </is>
      </c>
      <c r="K4222" s="465" t="inlineStr">
        <is>
          <t xml:space="preserve"> agricultural soil emissions </t>
        </is>
      </c>
      <c r="L4222" s="465" t="inlineStr">
        <is>
          <t xml:space="preserve"> reactive </t>
        </is>
      </c>
      <c r="M4222" s="465" t="inlineStr">
        <is>
          <t xml:space="preserve"> NOx </t>
        </is>
      </c>
      <c r="N4222" s="466" t="n">
        <v>2.311585990654013</v>
      </c>
      <c r="O4222" s="467" t="n">
        <v>0.71076662984213</v>
      </c>
      <c r="P4222" s="468" t="n">
        <v>1995</v>
      </c>
      <c r="Q4222" s="469" t="inlineStr">
        <is>
          <t>CRLTAP Inventory Submissions</t>
        </is>
      </c>
      <c r="R4222" s="469" t="inlineStr">
        <is>
          <t>ok</t>
        </is>
      </c>
      <c r="S4222" s="469" t="inlineStr">
        <is>
          <t xml:space="preserve"> text </t>
        </is>
      </c>
      <c r="T4222" s="426" t="inlineStr">
        <is>
          <t>Norway</t>
        </is>
      </c>
      <c r="U4222" s="5" t="inlineStr">
        <is>
          <t>N wasted</t>
        </is>
      </c>
      <c r="V4222" s="465" t="n">
        <v>0.04</v>
      </c>
    </row>
    <row r="4223" ht="16" customHeight="1">
      <c r="B4223" s="5" t="inlineStr">
        <is>
          <t>AG.SM-AT.AT</t>
        </is>
      </c>
      <c r="C4223" s="5" t="inlineStr">
        <is>
          <t>AG.SM-AT.AT-Emissions-N2</t>
        </is>
      </c>
      <c r="D4223" s="5" t="inlineStr">
        <is>
          <t>AG</t>
        </is>
      </c>
      <c r="E4223" s="5" t="inlineStr">
        <is>
          <t>SM</t>
        </is>
      </c>
      <c r="F4223" s="5">
        <f>VLOOKUP(E4223,'5.a Definitions'!E:F,2,FALSE)</f>
        <v/>
      </c>
      <c r="G4223" s="5" t="inlineStr">
        <is>
          <t>AT</t>
        </is>
      </c>
      <c r="H4223" s="5" t="inlineStr">
        <is>
          <t>AT</t>
        </is>
      </c>
      <c r="I4223" s="5">
        <f>VLOOKUP(H4223,'5.a Definitions'!E:F,2,FALSE)</f>
        <v/>
      </c>
      <c r="J4223" s="465" t="inlineStr">
        <is>
          <t xml:space="preserve"> Emissions </t>
        </is>
      </c>
      <c r="K4223" s="465" t="inlineStr">
        <is>
          <t xml:space="preserve"> agricultural soil emissions </t>
        </is>
      </c>
      <c r="L4223" s="465" t="inlineStr">
        <is>
          <t xml:space="preserve"> inert </t>
        </is>
      </c>
      <c r="M4223" s="465" t="inlineStr">
        <is>
          <t xml:space="preserve"> N2 </t>
        </is>
      </c>
      <c r="N4223" s="466" t="n">
        <v>14.27130432</v>
      </c>
      <c r="O4223" s="467" t="n">
        <v>0.511721294002883</v>
      </c>
      <c r="P4223" s="468" t="n">
        <v>1995</v>
      </c>
      <c r="Q4223" s="469" t="inlineStr">
        <is>
          <t>Schäppi2025Ann + SSB table 05982; area filled (interpolated)</t>
        </is>
      </c>
      <c r="R4223" s="469" t="inlineStr">
        <is>
          <t>ok</t>
        </is>
      </c>
      <c r="S4223" s="469" t="inlineStr">
        <is>
          <t xml:space="preserve"> text </t>
        </is>
      </c>
      <c r="T4223" s="426" t="inlineStr">
        <is>
          <t>Norway</t>
        </is>
      </c>
      <c r="U4223" s="5" t="inlineStr">
        <is>
          <t>N wasted</t>
        </is>
      </c>
      <c r="V4223" s="465" t="n">
        <v>0.04</v>
      </c>
    </row>
    <row r="4224" ht="16" customHeight="1">
      <c r="B4224" s="5" t="inlineStr">
        <is>
          <t>AG.SM-HY.SW</t>
        </is>
      </c>
      <c r="C4224" s="5" t="inlineStr">
        <is>
          <t>AG.SM-HY.SW-Leaching-Nmix</t>
        </is>
      </c>
      <c r="D4224" s="5" t="inlineStr">
        <is>
          <t>AG</t>
        </is>
      </c>
      <c r="E4224" s="5" t="inlineStr">
        <is>
          <t>SM</t>
        </is>
      </c>
      <c r="F4224" s="5">
        <f>VLOOKUP(E4224,'5.a Definitions'!E:F,2,FALSE)</f>
        <v/>
      </c>
      <c r="G4224" s="5" t="inlineStr">
        <is>
          <t>HY</t>
        </is>
      </c>
      <c r="H4224" s="5" t="inlineStr">
        <is>
          <t>SW</t>
        </is>
      </c>
      <c r="I4224" s="5">
        <f>VLOOKUP(H4224,'5.a Definitions'!E:F,2,FALSE)</f>
        <v/>
      </c>
      <c r="J4224" s="465" t="inlineStr">
        <is>
          <t>Sewage sludge landfill</t>
        </is>
      </c>
      <c r="K4224" s="465" t="inlineStr">
        <is>
          <t>sewage sludge landfill</t>
        </is>
      </c>
      <c r="L4224" s="465" t="inlineStr">
        <is>
          <t xml:space="preserve"> reactive </t>
        </is>
      </c>
      <c r="M4224" s="465" t="inlineStr">
        <is>
          <t xml:space="preserve"> Nmix </t>
        </is>
      </c>
      <c r="N4224" s="466" t="n">
        <v>44.85808341449207</v>
      </c>
      <c r="O4224" s="467" t="n">
        <v>0.5498449557798166</v>
      </c>
      <c r="P4224" s="468" t="n">
        <v>1995</v>
      </c>
      <c r="Q4224" s="469" t="inlineStr">
        <is>
          <t>UNFCCC CRT</t>
        </is>
      </c>
      <c r="R4224" s="469" t="inlineStr">
        <is>
          <t>ok</t>
        </is>
      </c>
      <c r="S4224" s="469" t="inlineStr">
        <is>
          <t xml:space="preserve"> text </t>
        </is>
      </c>
      <c r="T4224" s="426" t="inlineStr">
        <is>
          <t>Norway</t>
        </is>
      </c>
      <c r="U4224" s="5" t="inlineStr">
        <is>
          <t>N wasted</t>
        </is>
      </c>
      <c r="V4224" s="465" t="n">
        <v>0.04</v>
      </c>
    </row>
    <row r="4225" ht="16" customHeight="1">
      <c r="B4225" s="5" t="inlineStr">
        <is>
          <t>AG.MM-MP.FP</t>
        </is>
      </c>
      <c r="C4225" s="5" t="inlineStr">
        <is>
          <t>AG.MM-MP.FP-Animal products-Nmix</t>
        </is>
      </c>
      <c r="D4225" s="5" t="inlineStr">
        <is>
          <t>AG</t>
        </is>
      </c>
      <c r="E4225" s="5" t="inlineStr">
        <is>
          <t>MM</t>
        </is>
      </c>
      <c r="F4225" s="5">
        <f>VLOOKUP(E4225,'5.a Definitions'!E:F,2,FALSE)</f>
        <v/>
      </c>
      <c r="G4225" s="5" t="inlineStr">
        <is>
          <t>MP</t>
        </is>
      </c>
      <c r="H4225" s="5" t="inlineStr">
        <is>
          <t>FP</t>
        </is>
      </c>
      <c r="I4225" s="5">
        <f>VLOOKUP(H4225,'5.a Definitions'!E:F,2,FALSE)</f>
        <v/>
      </c>
      <c r="J4225" s="465" t="inlineStr">
        <is>
          <t xml:space="preserve"> Animal products </t>
        </is>
      </c>
      <c r="K4225" s="465" t="inlineStr">
        <is>
          <t xml:space="preserve"> animal products </t>
        </is>
      </c>
      <c r="L4225" s="465" t="inlineStr">
        <is>
          <t xml:space="preserve"> reactive </t>
        </is>
      </c>
      <c r="M4225" s="465" t="inlineStr">
        <is>
          <t xml:space="preserve"> Nmix </t>
        </is>
      </c>
      <c r="N4225" s="466" t="n">
        <v>16.8564811</v>
      </c>
      <c r="O4225" s="467" t="n">
        <v>0.1118239028925618</v>
      </c>
      <c r="P4225" s="468" t="n">
        <v>1995</v>
      </c>
      <c r="Q4225" s="469" t="inlineStr">
        <is>
          <t>FAOSTAT Crops and livestock products</t>
        </is>
      </c>
      <c r="R4225" s="469" t="inlineStr">
        <is>
          <t>ok</t>
        </is>
      </c>
      <c r="S4225" s="469" t="inlineStr">
        <is>
          <t xml:space="preserve"> text </t>
        </is>
      </c>
      <c r="T4225" s="426" t="inlineStr">
        <is>
          <t>Norway</t>
        </is>
      </c>
      <c r="U4225" s="5" t="inlineStr">
        <is>
          <t>useful output</t>
        </is>
      </c>
      <c r="V4225" s="465" t="n">
        <v>0.04</v>
      </c>
    </row>
    <row r="4226" ht="16" customHeight="1">
      <c r="B4226" s="5" t="inlineStr">
        <is>
          <t>AG.MM-MP.OP</t>
        </is>
      </c>
      <c r="C4226" s="5" t="inlineStr">
        <is>
          <t>AG.MM-MP.OP-Non-edible animal products-Nmix</t>
        </is>
      </c>
      <c r="D4226" s="5" t="inlineStr">
        <is>
          <t>AG</t>
        </is>
      </c>
      <c r="E4226" s="5" t="inlineStr">
        <is>
          <t>MM</t>
        </is>
      </c>
      <c r="F4226" s="5">
        <f>VLOOKUP(E4226,'5.a Definitions'!E:F,2,FALSE)</f>
        <v/>
      </c>
      <c r="G4226" s="5" t="inlineStr">
        <is>
          <t>MP</t>
        </is>
      </c>
      <c r="H4226" s="5" t="inlineStr">
        <is>
          <t>OP</t>
        </is>
      </c>
      <c r="I4226" s="5">
        <f>VLOOKUP(H4226,'5.a Definitions'!E:F,2,FALSE)</f>
        <v/>
      </c>
      <c r="J4226" s="465" t="inlineStr">
        <is>
          <t xml:space="preserve"> Non-edible animal products </t>
        </is>
      </c>
      <c r="K4226" s="465" t="inlineStr">
        <is>
          <t xml:space="preserve"> non-edible animal products </t>
        </is>
      </c>
      <c r="L4226" s="465" t="inlineStr">
        <is>
          <t xml:space="preserve"> reactive </t>
        </is>
      </c>
      <c r="M4226" s="465" t="inlineStr">
        <is>
          <t xml:space="preserve"> Nmix </t>
        </is>
      </c>
      <c r="N4226" s="466" t="n">
        <v>1.300226039475</v>
      </c>
      <c r="O4226" s="467" t="n">
        <v>0.1744661674276252</v>
      </c>
      <c r="P4226" s="468" t="n">
        <v>1995</v>
      </c>
      <c r="Q4226" s="469" t="inlineStr">
        <is>
          <t>FAOSTAT Crops and livestock products + SSB sheep numbers (table 03710) x wool per sheep</t>
        </is>
      </c>
      <c r="R4226" s="469" t="inlineStr">
        <is>
          <t>ok</t>
        </is>
      </c>
      <c r="S4226" s="469" t="inlineStr">
        <is>
          <t xml:space="preserve"> text </t>
        </is>
      </c>
      <c r="T4226" s="426" t="inlineStr">
        <is>
          <t>Norway</t>
        </is>
      </c>
      <c r="U4226" s="5" t="inlineStr">
        <is>
          <t>useful output</t>
        </is>
      </c>
      <c r="V4226" s="465" t="n">
        <v>0.04</v>
      </c>
    </row>
    <row r="4227" ht="16" customHeight="1">
      <c r="B4227" s="5" t="inlineStr">
        <is>
          <t>AG.MM-AG.SM</t>
        </is>
      </c>
      <c r="C4227" s="5" t="inlineStr">
        <is>
          <t>AG.MM-AG.SM-Manure application-Nmix</t>
        </is>
      </c>
      <c r="D4227" s="5" t="inlineStr">
        <is>
          <t>AG</t>
        </is>
      </c>
      <c r="E4227" s="5" t="inlineStr">
        <is>
          <t>MM</t>
        </is>
      </c>
      <c r="F4227" s="5">
        <f>VLOOKUP(E4227,'5.a Definitions'!E:F,2,FALSE)</f>
        <v/>
      </c>
      <c r="G4227" s="5" t="inlineStr">
        <is>
          <t>AG</t>
        </is>
      </c>
      <c r="H4227" s="5" t="inlineStr">
        <is>
          <t>SM</t>
        </is>
      </c>
      <c r="I4227" s="5">
        <f>VLOOKUP(H4227,'5.a Definitions'!E:F,2,FALSE)</f>
        <v/>
      </c>
      <c r="J4227" s="465" t="inlineStr">
        <is>
          <t xml:space="preserve"> Manure application </t>
        </is>
      </c>
      <c r="K4227" s="465" t="inlineStr">
        <is>
          <t xml:space="preserve"> manure application </t>
        </is>
      </c>
      <c r="L4227" s="465" t="inlineStr">
        <is>
          <t xml:space="preserve"> reactive </t>
        </is>
      </c>
      <c r="M4227" s="465" t="inlineStr">
        <is>
          <t xml:space="preserve"> Nmix </t>
        </is>
      </c>
      <c r="N4227" s="466" t="n">
        <v>65.94348919422166</v>
      </c>
      <c r="O4227" s="467" t="n">
        <v>0.2003844608593341</v>
      </c>
      <c r="P4227" s="468" t="n">
        <v>1995</v>
      </c>
      <c r="Q4227" s="469" t="inlineStr">
        <is>
          <t>UNFCCC CRT Table3.D</t>
        </is>
      </c>
      <c r="R4227" s="469" t="inlineStr">
        <is>
          <t>ok</t>
        </is>
      </c>
      <c r="S4227" s="469" t="inlineStr">
        <is>
          <t xml:space="preserve"> text </t>
        </is>
      </c>
      <c r="T4227" s="426" t="inlineStr">
        <is>
          <t>Norway</t>
        </is>
      </c>
      <c r="U4227" s="5" t="inlineStr">
        <is>
          <t>recycling</t>
        </is>
      </c>
      <c r="V4227" s="465" t="n">
        <v>0.04</v>
      </c>
    </row>
    <row r="4228" ht="16" customHeight="1">
      <c r="B4228" s="475" t="inlineStr">
        <is>
          <t>AG.MM-FS.OL</t>
        </is>
      </c>
      <c r="C4228" s="475" t="inlineStr">
        <is>
          <t>AG.MM-FS.OL-Manure from grazing on unmanaged land-Nmix</t>
        </is>
      </c>
      <c r="D4228" s="475" t="inlineStr">
        <is>
          <t>AG</t>
        </is>
      </c>
      <c r="E4228" s="475" t="inlineStr">
        <is>
          <t>MM</t>
        </is>
      </c>
      <c r="F4228" s="5">
        <f>VLOOKUP(E4228,'5.a Definitions'!E:F,2,FALSE)</f>
        <v/>
      </c>
      <c r="G4228" s="475" t="inlineStr">
        <is>
          <t>FS</t>
        </is>
      </c>
      <c r="H4228" s="475" t="inlineStr">
        <is>
          <t>OL</t>
        </is>
      </c>
      <c r="I4228" s="5">
        <f>VLOOKUP(H4228,'5.a Definitions'!E:F,2,FALSE)</f>
        <v/>
      </c>
      <c r="J4228" s="465" t="inlineStr">
        <is>
          <t>Manure from grazing on unmanaged land</t>
        </is>
      </c>
      <c r="K4228" s="465" t="inlineStr">
        <is>
          <t>manure from grazing on unmanaged land</t>
        </is>
      </c>
      <c r="L4228" s="465" t="inlineStr">
        <is>
          <t>reactive</t>
        </is>
      </c>
      <c r="M4228" s="465" t="inlineStr">
        <is>
          <t>Nmix</t>
        </is>
      </c>
      <c r="N4228" s="466" t="n">
        <v>7.345455373828774</v>
      </c>
      <c r="O4228" s="467" t="n">
        <v>0.2414885665940912</v>
      </c>
      <c r="P4228" s="468" t="n">
        <v>1995</v>
      </c>
      <c r="Q4228" s="469" t="inlineStr">
        <is>
          <t>UNFCCC CRT Table3.D and 3.B(b), SSB</t>
        </is>
      </c>
      <c r="R4228" s="469" t="inlineStr">
        <is>
          <t>ok</t>
        </is>
      </c>
      <c r="S4228" s="469" t="inlineStr">
        <is>
          <t>text</t>
        </is>
      </c>
      <c r="T4228" s="476" t="inlineStr">
        <is>
          <t>Norway</t>
        </is>
      </c>
      <c r="U4228" s="475" t="inlineStr">
        <is>
          <t>recycling</t>
        </is>
      </c>
      <c r="V4228" s="465">
        <f>(O4108*N4108)^2</f>
        <v/>
      </c>
    </row>
    <row r="4229" ht="16" customHeight="1">
      <c r="B4229" s="5" t="inlineStr">
        <is>
          <t>AG.MM-AT.AT</t>
        </is>
      </c>
      <c r="C4229" s="5" t="inlineStr">
        <is>
          <t>AG.MM-AT.AT-Emissions-NH3</t>
        </is>
      </c>
      <c r="D4229" s="5" t="inlineStr">
        <is>
          <t>AG</t>
        </is>
      </c>
      <c r="E4229" s="5" t="inlineStr">
        <is>
          <t>MM</t>
        </is>
      </c>
      <c r="F4229" s="5">
        <f>VLOOKUP(E4229,'5.a Definitions'!E:F,2,FALSE)</f>
        <v/>
      </c>
      <c r="G4229" s="5" t="inlineStr">
        <is>
          <t>AT</t>
        </is>
      </c>
      <c r="H4229" s="5" t="inlineStr">
        <is>
          <t>AT</t>
        </is>
      </c>
      <c r="I4229" s="5">
        <f>VLOOKUP(H4229,'5.a Definitions'!E:F,2,FALSE)</f>
        <v/>
      </c>
      <c r="J4229" s="465" t="inlineStr">
        <is>
          <t xml:space="preserve"> Emissions </t>
        </is>
      </c>
      <c r="K4229" s="465" t="inlineStr">
        <is>
          <t xml:space="preserve"> manure and animal husbandry emissions </t>
        </is>
      </c>
      <c r="L4229" s="465" t="inlineStr">
        <is>
          <t xml:space="preserve"> reactive </t>
        </is>
      </c>
      <c r="M4229" s="465" t="inlineStr">
        <is>
          <t xml:space="preserve"> NH3 </t>
        </is>
      </c>
      <c r="N4229" s="466" t="n">
        <v>10.065545530686</v>
      </c>
      <c r="O4229" s="467" t="n">
        <v>0.2437569483597054</v>
      </c>
      <c r="P4229" s="468" t="n">
        <v>1995</v>
      </c>
      <c r="Q4229" s="469" t="inlineStr">
        <is>
          <t>CRLTAP Inventory Submissions</t>
        </is>
      </c>
      <c r="R4229" s="469" t="inlineStr">
        <is>
          <t>ok</t>
        </is>
      </c>
      <c r="S4229" s="469" t="inlineStr">
        <is>
          <t xml:space="preserve"> text </t>
        </is>
      </c>
      <c r="T4229" s="426" t="inlineStr">
        <is>
          <t>Norway</t>
        </is>
      </c>
      <c r="U4229" s="5" t="inlineStr">
        <is>
          <t>N wasted</t>
        </is>
      </c>
      <c r="V4229" s="465" t="n">
        <v>0.04</v>
      </c>
    </row>
    <row r="4230" ht="16" customHeight="1">
      <c r="B4230" s="5" t="inlineStr">
        <is>
          <t>AG.MM-AT.AT</t>
        </is>
      </c>
      <c r="C4230" s="5" t="inlineStr">
        <is>
          <t>AG.MM-AT.AT-Emissions-N2O</t>
        </is>
      </c>
      <c r="D4230" s="5" t="inlineStr">
        <is>
          <t>AG</t>
        </is>
      </c>
      <c r="E4230" s="5" t="inlineStr">
        <is>
          <t>MM</t>
        </is>
      </c>
      <c r="F4230" s="5">
        <f>VLOOKUP(E4230,'5.a Definitions'!E:F,2,FALSE)</f>
        <v/>
      </c>
      <c r="G4230" s="5" t="inlineStr">
        <is>
          <t>AT</t>
        </is>
      </c>
      <c r="H4230" s="5" t="inlineStr">
        <is>
          <t>AT</t>
        </is>
      </c>
      <c r="I4230" s="5">
        <f>VLOOKUP(H4230,'5.a Definitions'!E:F,2,FALSE)</f>
        <v/>
      </c>
      <c r="J4230" s="465" t="inlineStr">
        <is>
          <t xml:space="preserve"> Emissions </t>
        </is>
      </c>
      <c r="K4230" s="465" t="inlineStr">
        <is>
          <t xml:space="preserve"> manure and animal husbandry emissions </t>
        </is>
      </c>
      <c r="L4230" s="465" t="inlineStr">
        <is>
          <t xml:space="preserve"> reactive </t>
        </is>
      </c>
      <c r="M4230" s="465" t="inlineStr">
        <is>
          <t xml:space="preserve"> N2O </t>
        </is>
      </c>
      <c r="N4230" s="466" t="n">
        <v>0.3881365008704</v>
      </c>
      <c r="O4230" s="467" t="n">
        <v>0.7566826619845698</v>
      </c>
      <c r="P4230" s="468" t="n">
        <v>1995</v>
      </c>
      <c r="Q4230" s="469" t="inlineStr">
        <is>
          <t>UNFCCC CRT</t>
        </is>
      </c>
      <c r="R4230" s="469" t="inlineStr">
        <is>
          <t>ok</t>
        </is>
      </c>
      <c r="S4230" s="469" t="inlineStr">
        <is>
          <t xml:space="preserve"> text </t>
        </is>
      </c>
      <c r="T4230" s="426" t="inlineStr">
        <is>
          <t>Norway</t>
        </is>
      </c>
      <c r="U4230" s="5" t="inlineStr">
        <is>
          <t>N wasted</t>
        </is>
      </c>
      <c r="V4230" s="465" t="n">
        <v>0.04</v>
      </c>
    </row>
    <row r="4231" ht="16" customHeight="1">
      <c r="B4231" s="5" t="inlineStr">
        <is>
          <t>AG.MM-AT.AT</t>
        </is>
      </c>
      <c r="C4231" s="5" t="inlineStr">
        <is>
          <t>AG.MM-AT.AT-Emissions-NOx</t>
        </is>
      </c>
      <c r="D4231" s="5" t="inlineStr">
        <is>
          <t>AG</t>
        </is>
      </c>
      <c r="E4231" s="5" t="inlineStr">
        <is>
          <t>MM</t>
        </is>
      </c>
      <c r="F4231" s="5">
        <f>VLOOKUP(E4231,'5.a Definitions'!E:F,2,FALSE)</f>
        <v/>
      </c>
      <c r="G4231" s="5" t="inlineStr">
        <is>
          <t>AT</t>
        </is>
      </c>
      <c r="H4231" s="5" t="inlineStr">
        <is>
          <t>AT</t>
        </is>
      </c>
      <c r="I4231" s="5">
        <f>VLOOKUP(H4231,'5.a Definitions'!E:F,2,FALSE)</f>
        <v/>
      </c>
      <c r="J4231" s="465" t="inlineStr">
        <is>
          <t xml:space="preserve"> Emissions </t>
        </is>
      </c>
      <c r="K4231" s="465" t="inlineStr">
        <is>
          <t xml:space="preserve"> manure and animal husbandry emissions </t>
        </is>
      </c>
      <c r="L4231" s="465" t="inlineStr">
        <is>
          <t xml:space="preserve"> reactive </t>
        </is>
      </c>
      <c r="M4231" s="465" t="inlineStr">
        <is>
          <t xml:space="preserve"> NOx </t>
        </is>
      </c>
      <c r="N4231" s="466" t="n">
        <v>0.0350941472952</v>
      </c>
      <c r="O4231" s="467" t="n">
        <v>0.734574330010955</v>
      </c>
      <c r="P4231" s="468" t="n">
        <v>1995</v>
      </c>
      <c r="Q4231" s="469" t="inlineStr">
        <is>
          <t>CRLTAP Inventory Submissions</t>
        </is>
      </c>
      <c r="R4231" s="469" t="inlineStr">
        <is>
          <t>ok</t>
        </is>
      </c>
      <c r="S4231" s="469" t="inlineStr">
        <is>
          <t xml:space="preserve"> text </t>
        </is>
      </c>
      <c r="T4231" s="426" t="inlineStr">
        <is>
          <t>Norway</t>
        </is>
      </c>
      <c r="U4231" s="5" t="inlineStr">
        <is>
          <t>N wasted</t>
        </is>
      </c>
      <c r="V4231" s="465" t="n">
        <v>0.04</v>
      </c>
    </row>
    <row r="4232" ht="16" customHeight="1">
      <c r="B4232" s="5" t="inlineStr">
        <is>
          <t>AG.MM-HY.SW-Leaching-Nmix</t>
        </is>
      </c>
      <c r="C4232" s="5" t="inlineStr">
        <is>
          <t>AG.MM-HY.SW-Leaching-Nmix</t>
        </is>
      </c>
      <c r="D4232" s="5" t="inlineStr">
        <is>
          <t>AG</t>
        </is>
      </c>
      <c r="E4232" s="5" t="inlineStr">
        <is>
          <t>MM</t>
        </is>
      </c>
      <c r="F4232" s="5">
        <f>VLOOKUP(E4232,'5.a Definitions'!E:F,2,FALSE)</f>
        <v/>
      </c>
      <c r="G4232" s="5" t="inlineStr">
        <is>
          <t>HY</t>
        </is>
      </c>
      <c r="H4232" s="5" t="inlineStr">
        <is>
          <t>SW</t>
        </is>
      </c>
      <c r="I4232" s="5">
        <f>VLOOKUP(H4232,'5.a Definitions'!E:F,2,FALSE)</f>
        <v/>
      </c>
      <c r="J4232" s="465" t="inlineStr">
        <is>
          <t xml:space="preserve"> Leaching </t>
        </is>
      </c>
      <c r="K4232" s="465" t="inlineStr">
        <is>
          <t xml:space="preserve"> manure storage leaching </t>
        </is>
      </c>
      <c r="L4232" s="465" t="inlineStr">
        <is>
          <t xml:space="preserve"> reactive </t>
        </is>
      </c>
      <c r="M4232" s="465" t="inlineStr">
        <is>
          <t xml:space="preserve"> Nmix </t>
        </is>
      </c>
      <c r="N4232" s="466" t="n">
        <v>3.446317858758959</v>
      </c>
      <c r="O4232" s="467" t="n">
        <v>0.5483540070383622</v>
      </c>
      <c r="P4232" s="468" t="n">
        <v>1995</v>
      </c>
      <c r="Q4232" s="469" t="inlineStr">
        <is>
          <t>UNFCCC CRT</t>
        </is>
      </c>
      <c r="R4232" s="469" t="inlineStr">
        <is>
          <t>ok</t>
        </is>
      </c>
      <c r="S4232" s="469" t="inlineStr">
        <is>
          <t xml:space="preserve"> text </t>
        </is>
      </c>
      <c r="T4232" s="426" t="inlineStr">
        <is>
          <t>Norway</t>
        </is>
      </c>
      <c r="U4232" s="5" t="inlineStr">
        <is>
          <t>N wasted</t>
        </is>
      </c>
      <c r="V4232" s="465" t="n">
        <v>0.04</v>
      </c>
    </row>
    <row r="4233" ht="16" customHeight="1">
      <c r="B4233" s="5" t="inlineStr">
        <is>
          <t>AG.MM-RW.RW</t>
        </is>
      </c>
      <c r="C4233" s="5" t="inlineStr">
        <is>
          <t>AG.MM-RW.RW-Live animal export-Nmix</t>
        </is>
      </c>
      <c r="D4233" s="5" t="inlineStr">
        <is>
          <t>AG</t>
        </is>
      </c>
      <c r="E4233" s="5" t="inlineStr">
        <is>
          <t>MM</t>
        </is>
      </c>
      <c r="F4233" s="5">
        <f>VLOOKUP(E4233,'5.a Definitions'!E:F,2,FALSE)</f>
        <v/>
      </c>
      <c r="G4233" s="5" t="inlineStr">
        <is>
          <t>RW</t>
        </is>
      </c>
      <c r="H4233" s="5" t="inlineStr">
        <is>
          <t>RW</t>
        </is>
      </c>
      <c r="I4233" s="5">
        <f>VLOOKUP(H4233,'5.a Definitions'!E:F,2,FALSE)</f>
        <v/>
      </c>
      <c r="J4233" s="465" t="inlineStr">
        <is>
          <t xml:space="preserve"> Live animal export </t>
        </is>
      </c>
      <c r="K4233" s="465" t="inlineStr">
        <is>
          <t xml:space="preserve"> live animal export </t>
        </is>
      </c>
      <c r="L4233" s="465" t="inlineStr">
        <is>
          <t xml:space="preserve"> reactive </t>
        </is>
      </c>
      <c r="M4233" s="465" t="inlineStr">
        <is>
          <t xml:space="preserve"> Nmix </t>
        </is>
      </c>
      <c r="N4233" s="466" t="n">
        <v>0.004205542400000001</v>
      </c>
      <c r="O4233" s="467" t="n">
        <v>0.3886761017501798</v>
      </c>
      <c r="P4233" s="468" t="n">
        <v>1995</v>
      </c>
      <c r="Q4233" s="469" t="inlineStr">
        <is>
          <t>FAOSTAT Crops and livestock products</t>
        </is>
      </c>
      <c r="R4233" s="469" t="inlineStr">
        <is>
          <t>ok</t>
        </is>
      </c>
      <c r="S4233" s="469" t="inlineStr">
        <is>
          <t xml:space="preserve"> text </t>
        </is>
      </c>
      <c r="T4233" s="426" t="inlineStr">
        <is>
          <t>Norway</t>
        </is>
      </c>
      <c r="U4233" s="5" t="inlineStr">
        <is>
          <t>useful output</t>
        </is>
      </c>
      <c r="V4233" s="465" t="n">
        <v>0.04</v>
      </c>
    </row>
    <row r="4234" ht="16" customHeight="1">
      <c r="A4234" s="486" t="inlineStr">
        <is>
          <t xml:space="preserve"> Forests and Semi-natural vegetation </t>
        </is>
      </c>
      <c r="B4234" s="5" t="inlineStr">
        <is>
          <t>FS.FO-AT.AT</t>
        </is>
      </c>
      <c r="C4234" s="5" t="inlineStr">
        <is>
          <t>FS.FO-AT.AT-Emissions-N2</t>
        </is>
      </c>
      <c r="D4234" s="5" t="inlineStr">
        <is>
          <t>FS</t>
        </is>
      </c>
      <c r="E4234" s="5" t="inlineStr">
        <is>
          <t>FO</t>
        </is>
      </c>
      <c r="F4234" s="5">
        <f>VLOOKUP(E4234,'5.a Definitions'!E:F,2,FALSE)</f>
        <v/>
      </c>
      <c r="G4234" s="5" t="inlineStr">
        <is>
          <t>AT</t>
        </is>
      </c>
      <c r="H4234" s="5" t="inlineStr">
        <is>
          <t>AT</t>
        </is>
      </c>
      <c r="I4234" s="5">
        <f>VLOOKUP(H4234,'5.a Definitions'!E:F,2,FALSE)</f>
        <v/>
      </c>
      <c r="J4234" s="465" t="inlineStr">
        <is>
          <t xml:space="preserve"> Emissions </t>
        </is>
      </c>
      <c r="K4234" s="465" t="inlineStr">
        <is>
          <t xml:space="preserve"> forest emissions </t>
        </is>
      </c>
      <c r="L4234" s="465" t="inlineStr">
        <is>
          <t xml:space="preserve"> inert </t>
        </is>
      </c>
      <c r="M4234" s="465" t="inlineStr">
        <is>
          <t xml:space="preserve"> N2 </t>
        </is>
      </c>
      <c r="N4234" s="466" t="n">
        <v>7.176818936379805</v>
      </c>
      <c r="O4234" s="467" t="n">
        <v>1.876148950785864</v>
      </c>
      <c r="P4234" s="468" t="n">
        <v>1995</v>
      </c>
      <c r="Q4234" s="469" t="inlineStr">
        <is>
          <t>UNFCCC CRT + Butterbach-Bahl et al. (2013)</t>
        </is>
      </c>
      <c r="R4234" s="469" t="inlineStr">
        <is>
          <t>ok</t>
        </is>
      </c>
      <c r="S4234" s="469" t="inlineStr">
        <is>
          <t xml:space="preserve"> text </t>
        </is>
      </c>
      <c r="T4234" s="426" t="inlineStr">
        <is>
          <t>Norway</t>
        </is>
      </c>
      <c r="U4234" s="5" t="inlineStr">
        <is>
          <t>N wasted</t>
        </is>
      </c>
      <c r="V4234" s="465" t="n">
        <v>0.04</v>
      </c>
    </row>
    <row r="4235" ht="16" customHeight="1">
      <c r="B4235" s="5" t="inlineStr">
        <is>
          <t>FS.FO-AT.AT</t>
        </is>
      </c>
      <c r="C4235" s="5" t="inlineStr">
        <is>
          <t>FS.FO-AT.AT-Emissions-N2O</t>
        </is>
      </c>
      <c r="D4235" s="5" t="inlineStr">
        <is>
          <t>FS</t>
        </is>
      </c>
      <c r="E4235" s="5" t="inlineStr">
        <is>
          <t>FO</t>
        </is>
      </c>
      <c r="F4235" s="5">
        <f>VLOOKUP(E4235,'5.a Definitions'!E:F,2,FALSE)</f>
        <v/>
      </c>
      <c r="G4235" s="5" t="inlineStr">
        <is>
          <t>AT</t>
        </is>
      </c>
      <c r="H4235" s="5" t="inlineStr">
        <is>
          <t>AT</t>
        </is>
      </c>
      <c r="I4235" s="5">
        <f>VLOOKUP(H4235,'5.a Definitions'!E:F,2,FALSE)</f>
        <v/>
      </c>
      <c r="J4235" s="465" t="inlineStr">
        <is>
          <t xml:space="preserve"> Emissions </t>
        </is>
      </c>
      <c r="K4235" s="465" t="inlineStr">
        <is>
          <t xml:space="preserve"> forest emissions </t>
        </is>
      </c>
      <c r="L4235" s="465" t="inlineStr">
        <is>
          <t xml:space="preserve"> reactive </t>
        </is>
      </c>
      <c r="M4235" s="465" t="inlineStr">
        <is>
          <t xml:space="preserve"> N2O </t>
        </is>
      </c>
      <c r="N4235" s="466" t="n">
        <v>0.3680419967374259</v>
      </c>
      <c r="O4235" s="467" t="n">
        <v>1.261544563046772</v>
      </c>
      <c r="P4235" s="468" t="n">
        <v>1995</v>
      </c>
      <c r="Q4235" s="469" t="inlineStr">
        <is>
          <t>UNFCCC CRT</t>
        </is>
      </c>
      <c r="R4235" s="469" t="inlineStr">
        <is>
          <t>ok</t>
        </is>
      </c>
      <c r="S4235" s="469" t="inlineStr">
        <is>
          <t xml:space="preserve"> text </t>
        </is>
      </c>
      <c r="T4235" s="426" t="inlineStr">
        <is>
          <t>Norway</t>
        </is>
      </c>
      <c r="U4235" s="5" t="inlineStr">
        <is>
          <t>N wasted</t>
        </is>
      </c>
      <c r="V4235" s="465" t="n">
        <v>0.04</v>
      </c>
    </row>
    <row r="4236" ht="16" customHeight="1">
      <c r="B4236" s="5" t="inlineStr">
        <is>
          <t>FS.FO-HY.SW</t>
        </is>
      </c>
      <c r="C4236" s="5" t="inlineStr">
        <is>
          <t>FS.FO-HY.SW-Leaching-Nmix</t>
        </is>
      </c>
      <c r="D4236" s="5" t="inlineStr">
        <is>
          <t>FS</t>
        </is>
      </c>
      <c r="E4236" s="5" t="inlineStr">
        <is>
          <t>FO</t>
        </is>
      </c>
      <c r="F4236" s="5">
        <f>VLOOKUP(E4236,'5.a Definitions'!E:F,2,FALSE)</f>
        <v/>
      </c>
      <c r="G4236" s="5" t="inlineStr">
        <is>
          <t>HY</t>
        </is>
      </c>
      <c r="H4236" s="5" t="inlineStr">
        <is>
          <t>SW</t>
        </is>
      </c>
      <c r="I4236" s="5">
        <f>VLOOKUP(H4236,'5.a Definitions'!E:F,2,FALSE)</f>
        <v/>
      </c>
      <c r="J4236" s="465" t="inlineStr">
        <is>
          <t xml:space="preserve"> Leaching </t>
        </is>
      </c>
      <c r="K4236" s="465" t="inlineStr">
        <is>
          <t xml:space="preserve"> forest leaching </t>
        </is>
      </c>
      <c r="L4236" s="465" t="inlineStr">
        <is>
          <t xml:space="preserve"> reactive </t>
        </is>
      </c>
      <c r="M4236" s="465" t="inlineStr">
        <is>
          <t xml:space="preserve"> Nmix </t>
        </is>
      </c>
      <c r="N4236" s="466" t="n">
        <v>37.26614259004477</v>
      </c>
      <c r="O4236" s="467" t="n">
        <v>0.4368582621607821</v>
      </c>
      <c r="P4236" s="468" t="n">
        <v>1995</v>
      </c>
      <c r="Q4236" s="469" t="inlineStr">
        <is>
          <t>NIVA TEOTIL2, bias-corrected to TEOTIL3</t>
        </is>
      </c>
      <c r="R4236" s="469" t="inlineStr">
        <is>
          <t>ok</t>
        </is>
      </c>
      <c r="S4236" s="469" t="inlineStr">
        <is>
          <t xml:space="preserve"> text </t>
        </is>
      </c>
      <c r="T4236" s="426" t="inlineStr">
        <is>
          <t>Norway</t>
        </is>
      </c>
      <c r="U4236" s="5" t="inlineStr">
        <is>
          <t>N wasted</t>
        </is>
      </c>
      <c r="V4236" s="465" t="n">
        <v>0.04</v>
      </c>
    </row>
    <row r="4237" ht="16" customHeight="1">
      <c r="B4237" s="5" t="inlineStr">
        <is>
          <t>FS.FO-MP.OP</t>
        </is>
      </c>
      <c r="C4237" s="5" t="inlineStr">
        <is>
          <t>FS.FO-MP.OP-Industrial round wood-Nmix</t>
        </is>
      </c>
      <c r="D4237" s="5" t="inlineStr">
        <is>
          <t>FS</t>
        </is>
      </c>
      <c r="E4237" s="5" t="inlineStr">
        <is>
          <t>FO</t>
        </is>
      </c>
      <c r="F4237" s="5">
        <f>VLOOKUP(E4237,'5.a Definitions'!E:F,2,FALSE)</f>
        <v/>
      </c>
      <c r="G4237" s="5" t="inlineStr">
        <is>
          <t>MP</t>
        </is>
      </c>
      <c r="H4237" s="5" t="inlineStr">
        <is>
          <t>OP</t>
        </is>
      </c>
      <c r="I4237" s="5">
        <f>VLOOKUP(H4237,'5.a Definitions'!E:F,2,FALSE)</f>
        <v/>
      </c>
      <c r="J4237" s="465" t="inlineStr">
        <is>
          <t xml:space="preserve"> Industrial round wood </t>
        </is>
      </c>
      <c r="K4237" s="465" t="inlineStr">
        <is>
          <t xml:space="preserve"> industrial round wood </t>
        </is>
      </c>
      <c r="L4237" s="465" t="inlineStr">
        <is>
          <t xml:space="preserve"> reactive </t>
        </is>
      </c>
      <c r="M4237" s="465" t="inlineStr">
        <is>
          <t xml:space="preserve"> Nmix </t>
        </is>
      </c>
      <c r="N4237" s="466" t="n">
        <v>4.649939999999999</v>
      </c>
      <c r="O4237" s="467" t="n">
        <v>0.4072686696160019</v>
      </c>
      <c r="P4237" s="468" t="n">
        <v>1995</v>
      </c>
      <c r="Q4237" s="469" t="inlineStr">
        <is>
          <t>FAOSTAT</t>
        </is>
      </c>
      <c r="R4237" s="469" t="inlineStr">
        <is>
          <t>ok</t>
        </is>
      </c>
      <c r="S4237" s="469" t="inlineStr">
        <is>
          <t xml:space="preserve"> text </t>
        </is>
      </c>
      <c r="T4237" s="426" t="inlineStr">
        <is>
          <t>Norway</t>
        </is>
      </c>
      <c r="U4237" s="5" t="inlineStr">
        <is>
          <t>useful output</t>
        </is>
      </c>
      <c r="V4237" s="465" t="n">
        <v>0.04</v>
      </c>
    </row>
    <row r="4238" ht="16" customHeight="1">
      <c r="B4238" s="5" t="inlineStr">
        <is>
          <t>FS.FO-EF.OE</t>
        </is>
      </c>
      <c r="C4238" s="5" t="inlineStr">
        <is>
          <t>FS.FO-EF.OE-Fuel wood for households-Nmix</t>
        </is>
      </c>
      <c r="D4238" s="5" t="inlineStr">
        <is>
          <t>FS</t>
        </is>
      </c>
      <c r="E4238" s="5" t="inlineStr">
        <is>
          <t>FO</t>
        </is>
      </c>
      <c r="F4238" s="5">
        <f>VLOOKUP(E4238,'5.a Definitions'!E:F,2,FALSE)</f>
        <v/>
      </c>
      <c r="G4238" s="5" t="inlineStr">
        <is>
          <t>EF</t>
        </is>
      </c>
      <c r="H4238" s="5" t="inlineStr">
        <is>
          <t>OE</t>
        </is>
      </c>
      <c r="I4238" s="5">
        <f>VLOOKUP(H4238,'5.a Definitions'!E:F,2,FALSE)</f>
        <v/>
      </c>
      <c r="J4238" s="465" t="inlineStr">
        <is>
          <t xml:space="preserve"> Fuel wood for households </t>
        </is>
      </c>
      <c r="K4238" s="465" t="inlineStr">
        <is>
          <t xml:space="preserve"> fuel wood for households </t>
        </is>
      </c>
      <c r="L4238" s="465" t="inlineStr">
        <is>
          <t xml:space="preserve"> reactive </t>
        </is>
      </c>
      <c r="M4238" s="465" t="inlineStr">
        <is>
          <t xml:space="preserve"> Nmix </t>
        </is>
      </c>
      <c r="N4238" s="466" t="n">
        <v>1.7871</v>
      </c>
      <c r="O4238" s="467" t="n">
        <v>1.357269324396678</v>
      </c>
      <c r="P4238" s="468" t="n">
        <v>1995</v>
      </c>
      <c r="Q4238" s="469" t="inlineStr">
        <is>
          <t>SSB</t>
        </is>
      </c>
      <c r="R4238" s="469" t="inlineStr">
        <is>
          <t>ok</t>
        </is>
      </c>
      <c r="S4238" s="469" t="inlineStr">
        <is>
          <t xml:space="preserve"> text </t>
        </is>
      </c>
      <c r="T4238" s="426" t="inlineStr">
        <is>
          <t>Norway</t>
        </is>
      </c>
      <c r="U4238" s="5" t="inlineStr">
        <is>
          <t>useful output</t>
        </is>
      </c>
      <c r="V4238" s="465" t="n">
        <v>0.04</v>
      </c>
    </row>
    <row r="4239" ht="16" customHeight="1">
      <c r="B4239" s="475" t="inlineStr">
        <is>
          <t>FS.OL-AT.AT</t>
        </is>
      </c>
      <c r="C4239" s="475" t="inlineStr">
        <is>
          <t>FS.OL-AT.AT-Emissions-NH3</t>
        </is>
      </c>
      <c r="D4239" s="475" t="inlineStr">
        <is>
          <t>FS</t>
        </is>
      </c>
      <c r="E4239" s="475" t="inlineStr">
        <is>
          <t>OL</t>
        </is>
      </c>
      <c r="F4239" s="5">
        <f>VLOOKUP(E4239,'5.a Definitions'!E:F,2,FALSE)</f>
        <v/>
      </c>
      <c r="G4239" s="475" t="inlineStr">
        <is>
          <t>AT</t>
        </is>
      </c>
      <c r="H4239" s="475" t="inlineStr">
        <is>
          <t>AT</t>
        </is>
      </c>
      <c r="I4239" s="5">
        <f>VLOOKUP(H4239,'5.a Definitions'!E:F,2,FALSE)</f>
        <v/>
      </c>
      <c r="J4239" s="465" t="inlineStr">
        <is>
          <t>Emissions</t>
        </is>
      </c>
      <c r="K4239" s="465" t="inlineStr">
        <is>
          <t>other land emissions</t>
        </is>
      </c>
      <c r="L4239" s="465" t="inlineStr">
        <is>
          <t>reactive</t>
        </is>
      </c>
      <c r="M4239" s="465" t="inlineStr">
        <is>
          <t>NH3</t>
        </is>
      </c>
      <c r="N4239" s="466" t="n">
        <v>0.4188638257008197</v>
      </c>
      <c r="O4239" s="467" t="n">
        <v>0.9394885015189226</v>
      </c>
      <c r="P4239" s="468" t="n">
        <v>1995</v>
      </c>
      <c r="Q4239" s="469" t="inlineStr">
        <is>
          <t>CRLTAP Inventory Submissions (3Da3), utmark share</t>
        </is>
      </c>
      <c r="R4239" s="469" t="inlineStr">
        <is>
          <t>ok</t>
        </is>
      </c>
      <c r="S4239" s="469" t="inlineStr">
        <is>
          <t>text</t>
        </is>
      </c>
      <c r="T4239" s="476" t="inlineStr">
        <is>
          <t>Norway</t>
        </is>
      </c>
      <c r="U4239" s="475" t="inlineStr">
        <is>
          <t>useful output</t>
        </is>
      </c>
      <c r="V4239" s="465">
        <f>(O4149*N4149)^2</f>
        <v/>
      </c>
    </row>
    <row r="4240" ht="16" customHeight="1">
      <c r="B4240" s="475" t="inlineStr">
        <is>
          <t>FS.OL-AT.AT</t>
        </is>
      </c>
      <c r="C4240" s="475" t="inlineStr">
        <is>
          <t>FS.OL-AT.AT-Emissions-NOx</t>
        </is>
      </c>
      <c r="D4240" s="475" t="inlineStr">
        <is>
          <t>FS</t>
        </is>
      </c>
      <c r="E4240" s="475" t="inlineStr">
        <is>
          <t>OL</t>
        </is>
      </c>
      <c r="F4240" s="5">
        <f>VLOOKUP(E4240,'5.a Definitions'!E:F,2,FALSE)</f>
        <v/>
      </c>
      <c r="G4240" s="475" t="inlineStr">
        <is>
          <t>AT</t>
        </is>
      </c>
      <c r="H4240" s="475" t="inlineStr">
        <is>
          <t>AT</t>
        </is>
      </c>
      <c r="I4240" s="5">
        <f>VLOOKUP(H4240,'5.a Definitions'!E:F,2,FALSE)</f>
        <v/>
      </c>
      <c r="J4240" s="465" t="inlineStr">
        <is>
          <t>Emissions</t>
        </is>
      </c>
      <c r="K4240" s="465" t="inlineStr">
        <is>
          <t>other land emissions</t>
        </is>
      </c>
      <c r="L4240" s="465" t="inlineStr">
        <is>
          <t>reactive</t>
        </is>
      </c>
      <c r="M4240" s="465" t="inlineStr">
        <is>
          <t>NOx</t>
        </is>
      </c>
      <c r="N4240" s="466" t="n">
        <v>0.08940888279152734</v>
      </c>
      <c r="O4240" s="467" t="n">
        <v>0.821851020001946</v>
      </c>
      <c r="P4240" s="468" t="n">
        <v>1995</v>
      </c>
      <c r="Q4240" s="469" t="inlineStr">
        <is>
          <t>CRLTAP Inventory Submissions (3Da3), utmark share</t>
        </is>
      </c>
      <c r="R4240" s="469" t="inlineStr">
        <is>
          <t>ok</t>
        </is>
      </c>
      <c r="S4240" s="469" t="inlineStr">
        <is>
          <t>text</t>
        </is>
      </c>
      <c r="T4240" s="476" t="inlineStr">
        <is>
          <t>Norway</t>
        </is>
      </c>
      <c r="U4240" s="475" t="inlineStr">
        <is>
          <t>useful output</t>
        </is>
      </c>
      <c r="V4240" s="465">
        <f>(O4180*N4180)^2</f>
        <v/>
      </c>
    </row>
    <row r="4241" ht="16" customHeight="1">
      <c r="B4241" s="475" t="inlineStr">
        <is>
          <t>FS.OL-AT.AT</t>
        </is>
      </c>
      <c r="C4241" s="475" t="inlineStr">
        <is>
          <t>FS.OL-AT.AT-Emissions-N2O</t>
        </is>
      </c>
      <c r="D4241" s="475" t="inlineStr">
        <is>
          <t>FS</t>
        </is>
      </c>
      <c r="E4241" s="475" t="inlineStr">
        <is>
          <t>OL</t>
        </is>
      </c>
      <c r="F4241" s="5">
        <f>VLOOKUP(E4241,'5.a Definitions'!E:F,2,FALSE)</f>
        <v/>
      </c>
      <c r="G4241" s="475" t="inlineStr">
        <is>
          <t>AT</t>
        </is>
      </c>
      <c r="H4241" s="475" t="inlineStr">
        <is>
          <t>AT</t>
        </is>
      </c>
      <c r="I4241" s="5">
        <f>VLOOKUP(H4241,'5.a Definitions'!E:F,2,FALSE)</f>
        <v/>
      </c>
      <c r="J4241" s="465" t="inlineStr">
        <is>
          <t>Emissions</t>
        </is>
      </c>
      <c r="K4241" s="465" t="inlineStr">
        <is>
          <t>other land emissions</t>
        </is>
      </c>
      <c r="L4241" s="465" t="inlineStr">
        <is>
          <t>reactive</t>
        </is>
      </c>
      <c r="M4241" s="465" t="inlineStr">
        <is>
          <t>N2O</t>
        </is>
      </c>
      <c r="N4241" s="466" t="n">
        <v>0.05892072127518247</v>
      </c>
      <c r="O4241" s="467" t="n">
        <v>1.334179770264566</v>
      </c>
      <c r="P4241" s="468" t="n">
        <v>1995</v>
      </c>
      <c r="Q4241" s="469" t="inlineStr">
        <is>
          <t>UNFCCC CRT Table3.D, utmark share</t>
        </is>
      </c>
      <c r="R4241" s="469" t="inlineStr">
        <is>
          <t>ok</t>
        </is>
      </c>
      <c r="S4241" s="469" t="inlineStr">
        <is>
          <t>text</t>
        </is>
      </c>
      <c r="T4241" s="476" t="inlineStr">
        <is>
          <t>Norway</t>
        </is>
      </c>
      <c r="U4241" s="475" t="inlineStr">
        <is>
          <t>useful output</t>
        </is>
      </c>
      <c r="V4241" s="465">
        <f>(O4211*N4211)^2</f>
        <v/>
      </c>
    </row>
    <row r="4242" ht="16" customHeight="1">
      <c r="B4242" s="475" t="inlineStr">
        <is>
          <t>FS.OL-AG.MM</t>
        </is>
      </c>
      <c r="C4242" s="475" t="inlineStr">
        <is>
          <t>FS.OL-AG.MM-Grazing-Nmix</t>
        </is>
      </c>
      <c r="D4242" s="475" t="inlineStr">
        <is>
          <t>FS</t>
        </is>
      </c>
      <c r="E4242" s="475" t="inlineStr">
        <is>
          <t>OL</t>
        </is>
      </c>
      <c r="F4242" s="5">
        <f>VLOOKUP(E4242,'5.a Definitions'!E:F,2,FALSE)</f>
        <v/>
      </c>
      <c r="G4242" s="475" t="inlineStr">
        <is>
          <t>AG</t>
        </is>
      </c>
      <c r="H4242" s="475" t="inlineStr">
        <is>
          <t>MM</t>
        </is>
      </c>
      <c r="I4242" s="5">
        <f>VLOOKUP(H4242,'5.a Definitions'!E:F,2,FALSE)</f>
        <v/>
      </c>
      <c r="J4242" s="473" t="inlineStr">
        <is>
          <t>Grazing</t>
        </is>
      </c>
      <c r="K4242" s="473" t="inlineStr">
        <is>
          <t>grazing</t>
        </is>
      </c>
      <c r="L4242" s="465" t="inlineStr">
        <is>
          <t>reactive</t>
        </is>
      </c>
      <c r="M4242" s="465" t="inlineStr">
        <is>
          <t>Nmix</t>
        </is>
      </c>
      <c r="N4242" s="466" t="n">
        <v>8.594721104241962</v>
      </c>
      <c r="O4242" s="467" t="n">
        <v>0.2307738996989142</v>
      </c>
      <c r="P4242" s="468" t="n">
        <v>1995</v>
      </c>
      <c r="Q4242" s="469" t="inlineStr">
        <is>
          <t>SSB table 12660</t>
        </is>
      </c>
      <c r="R4242" s="469" t="inlineStr">
        <is>
          <t>ok</t>
        </is>
      </c>
      <c r="S4242" s="469" t="inlineStr">
        <is>
          <t>text</t>
        </is>
      </c>
      <c r="T4242" s="476" t="inlineStr">
        <is>
          <t>Norway</t>
        </is>
      </c>
      <c r="U4242" s="5" t="inlineStr">
        <is>
          <t>useful output</t>
        </is>
      </c>
      <c r="V4242" s="465">
        <f>(O4090*N4090)^2</f>
        <v/>
      </c>
    </row>
    <row r="4243" ht="16" customHeight="1">
      <c r="B4243" s="5" t="inlineStr">
        <is>
          <t>FS.OL-HY.SW</t>
        </is>
      </c>
      <c r="C4243" s="5" t="inlineStr">
        <is>
          <t>FS.OL-HY.SW-Leaching-Nmix</t>
        </is>
      </c>
      <c r="D4243" s="5" t="inlineStr">
        <is>
          <t>FS</t>
        </is>
      </c>
      <c r="E4243" s="5" t="inlineStr">
        <is>
          <t>OL</t>
        </is>
      </c>
      <c r="F4243" s="5">
        <f>VLOOKUP(E4243,'5.a Definitions'!E:F,2,FALSE)</f>
        <v/>
      </c>
      <c r="G4243" s="5" t="inlineStr">
        <is>
          <t>HY</t>
        </is>
      </c>
      <c r="H4243" s="5" t="inlineStr">
        <is>
          <t>SW</t>
        </is>
      </c>
      <c r="I4243" s="5">
        <f>VLOOKUP(H4243,'5.a Definitions'!E:F,2,FALSE)</f>
        <v/>
      </c>
      <c r="J4243" s="465" t="inlineStr">
        <is>
          <t xml:space="preserve"> Leaching </t>
        </is>
      </c>
      <c r="K4243" s="465" t="inlineStr">
        <is>
          <t xml:space="preserve"> other land leaching </t>
        </is>
      </c>
      <c r="L4243" s="465" t="inlineStr">
        <is>
          <t xml:space="preserve"> reactive </t>
        </is>
      </c>
      <c r="M4243" s="465" t="inlineStr">
        <is>
          <t xml:space="preserve"> Nmix </t>
        </is>
      </c>
      <c r="N4243" s="466" t="n">
        <v>25.89681095240399</v>
      </c>
      <c r="O4243" s="467" t="n">
        <v>0.4253940035167165</v>
      </c>
      <c r="P4243" s="468" t="n">
        <v>1995</v>
      </c>
      <c r="Q4243" s="469" t="inlineStr">
        <is>
          <t>NIVA TEOTIL2, bias-corrected to TEOTIL3</t>
        </is>
      </c>
      <c r="R4243" s="469" t="inlineStr">
        <is>
          <t>ok</t>
        </is>
      </c>
      <c r="S4243" s="469" t="inlineStr">
        <is>
          <t xml:space="preserve"> text </t>
        </is>
      </c>
      <c r="T4243" s="426" t="inlineStr">
        <is>
          <t>Norway</t>
        </is>
      </c>
      <c r="U4243" s="5" t="inlineStr">
        <is>
          <t>N wasted</t>
        </is>
      </c>
      <c r="V4243" s="465" t="n">
        <v>0.04</v>
      </c>
    </row>
    <row r="4244" ht="16" customHeight="1">
      <c r="A4244" s="485" t="inlineStr">
        <is>
          <t>Processing of residues</t>
        </is>
      </c>
      <c r="B4244" s="475" t="inlineStr">
        <is>
          <t>PR.SO-EF.EC</t>
        </is>
      </c>
      <c r="C4244" s="475" t="inlineStr">
        <is>
          <t>PR.SO-EF.EC-Waste to energy-Nmix</t>
        </is>
      </c>
      <c r="D4244" s="475" t="inlineStr">
        <is>
          <t>PR</t>
        </is>
      </c>
      <c r="E4244" s="475" t="inlineStr">
        <is>
          <t>SO</t>
        </is>
      </c>
      <c r="F4244" s="5">
        <f>VLOOKUP(E4244,'5.a Definitions'!E:F,2,FALSE)</f>
        <v/>
      </c>
      <c r="G4244" s="475" t="inlineStr">
        <is>
          <t>EF</t>
        </is>
      </c>
      <c r="H4244" s="475" t="inlineStr">
        <is>
          <t>EC</t>
        </is>
      </c>
      <c r="I4244" s="5">
        <f>VLOOKUP(H4244,'5.a Definitions'!E:F,2,FALSE)</f>
        <v/>
      </c>
      <c r="J4244" s="465" t="inlineStr">
        <is>
          <t>Waste for energy incineration</t>
        </is>
      </c>
      <c r="K4244" s="465" t="inlineStr">
        <is>
          <t>waste for energy incineration</t>
        </is>
      </c>
      <c r="L4244" s="465" t="inlineStr">
        <is>
          <t>reactive</t>
        </is>
      </c>
      <c r="M4244" s="465" t="inlineStr">
        <is>
          <t>Nmix</t>
        </is>
      </c>
      <c r="N4244" s="466" t="n">
        <v>7.999576362090774</v>
      </c>
      <c r="O4244" s="467" t="n">
        <v>0.4915195294265759</v>
      </c>
      <c r="P4244" s="468" t="n">
        <v>1995</v>
      </c>
      <c r="Q4244" s="469" t="inlineStr">
        <is>
          <t>SSB table 05281, scaled to the N content of table 10513</t>
        </is>
      </c>
      <c r="R4244" s="469" t="inlineStr">
        <is>
          <t>ok</t>
        </is>
      </c>
      <c r="S4244" s="469" t="inlineStr">
        <is>
          <t>text</t>
        </is>
      </c>
      <c r="T4244" s="476" t="inlineStr">
        <is>
          <t>Norway</t>
        </is>
      </c>
      <c r="U4244" s="475" t="inlineStr">
        <is>
          <t>N wasted</t>
        </is>
      </c>
      <c r="V4244" s="465">
        <f>(#REF!*#REF!)^2</f>
        <v/>
      </c>
    </row>
    <row r="4245" ht="16" customHeight="1">
      <c r="B4245" s="475" t="inlineStr">
        <is>
          <t>PR.SO-MP.OP</t>
        </is>
      </c>
      <c r="C4245" s="475" t="inlineStr">
        <is>
          <t>PR.SO-MP.OP-Recycling-Nmix</t>
        </is>
      </c>
      <c r="D4245" s="475" t="inlineStr">
        <is>
          <t>PR</t>
        </is>
      </c>
      <c r="E4245" s="475" t="inlineStr">
        <is>
          <t>SO</t>
        </is>
      </c>
      <c r="F4245" s="5">
        <f>VLOOKUP(E4245,'5.a Definitions'!E:F,2,FALSE)</f>
        <v/>
      </c>
      <c r="G4245" s="475" t="inlineStr">
        <is>
          <t>MP</t>
        </is>
      </c>
      <c r="H4245" s="475" t="inlineStr">
        <is>
          <t>OP</t>
        </is>
      </c>
      <c r="I4245" s="5">
        <f>VLOOKUP(H4245,'5.a Definitions'!E:F,2,FALSE)</f>
        <v/>
      </c>
      <c r="J4245" s="465" t="inlineStr">
        <is>
          <t>Recycling</t>
        </is>
      </c>
      <c r="K4245" s="465" t="inlineStr">
        <is>
          <t>recycling</t>
        </is>
      </c>
      <c r="L4245" s="465" t="inlineStr">
        <is>
          <t>reactive</t>
        </is>
      </c>
      <c r="M4245" s="465" t="inlineStr">
        <is>
          <t>Nmix</t>
        </is>
      </c>
      <c r="N4245" s="466" t="n">
        <v>1.2378807072</v>
      </c>
      <c r="O4245" s="467" t="n">
        <v>0.6015385975001317</v>
      </c>
      <c r="P4245" s="468" t="n">
        <v>1995</v>
      </c>
      <c r="Q4245" s="469" t="inlineStr">
        <is>
          <t>SSB</t>
        </is>
      </c>
      <c r="R4245" s="469" t="inlineStr">
        <is>
          <t>ok</t>
        </is>
      </c>
      <c r="S4245" s="469" t="inlineStr">
        <is>
          <t>text</t>
        </is>
      </c>
      <c r="T4245" s="476" t="inlineStr">
        <is>
          <t>Norway</t>
        </is>
      </c>
      <c r="U4245" s="475" t="inlineStr">
        <is>
          <t>recycling</t>
        </is>
      </c>
      <c r="V4245" s="465">
        <f>(O3869*N3869)^2</f>
        <v/>
      </c>
    </row>
    <row r="4246" ht="16" customHeight="1">
      <c r="B4246" s="5" t="inlineStr">
        <is>
          <t>PR.SO-AG.SM</t>
        </is>
      </c>
      <c r="C4246" s="5" t="inlineStr">
        <is>
          <t>PR.SO-AG.SM-Biologically treated organic waste-Nmix</t>
        </is>
      </c>
      <c r="D4246" s="5" t="inlineStr">
        <is>
          <t>PR</t>
        </is>
      </c>
      <c r="E4246" s="5" t="inlineStr">
        <is>
          <t>SO</t>
        </is>
      </c>
      <c r="F4246" s="5">
        <f>VLOOKUP(E4246,'5.a Definitions'!E:F,2,FALSE)</f>
        <v/>
      </c>
      <c r="G4246" s="5" t="inlineStr">
        <is>
          <t>AG</t>
        </is>
      </c>
      <c r="H4246" s="5" t="inlineStr">
        <is>
          <t>SM</t>
        </is>
      </c>
      <c r="I4246" s="5">
        <f>VLOOKUP(H4246,'5.a Definitions'!E:F,2,FALSE)</f>
        <v/>
      </c>
      <c r="J4246" s="5" t="inlineStr">
        <is>
          <t>Biologically treated organic waste</t>
        </is>
      </c>
      <c r="K4246" s="5" t="inlineStr">
        <is>
          <t>biologically treated organic waste</t>
        </is>
      </c>
      <c r="L4246" s="5" t="inlineStr">
        <is>
          <t>reactive</t>
        </is>
      </c>
      <c r="M4246" s="5" t="inlineStr">
        <is>
          <t>Nmix</t>
        </is>
      </c>
      <c r="N4246" s="422" t="n">
        <v>0.7102944055944055</v>
      </c>
      <c r="O4246" s="423" t="n">
        <v>1.093186564363646</v>
      </c>
      <c r="P4246" s="468" t="n">
        <v>1995</v>
      </c>
      <c r="Q4246" s="425" t="inlineStr">
        <is>
          <t>Filled (held at 2012): SSB tables 10513 and 12818</t>
        </is>
      </c>
      <c r="R4246" s="425" t="inlineStr">
        <is>
          <t>ok</t>
        </is>
      </c>
      <c r="S4246" s="425" t="inlineStr">
        <is>
          <t>text</t>
        </is>
      </c>
      <c r="T4246" s="426" t="inlineStr">
        <is>
          <t>Norway</t>
        </is>
      </c>
      <c r="U4246" s="5" t="inlineStr">
        <is>
          <t>recycling</t>
        </is>
      </c>
      <c r="V4246" s="5" t="n"/>
    </row>
    <row r="4247" ht="16" customHeight="1">
      <c r="B4247" s="5" t="inlineStr">
        <is>
          <t>PR.SO-PR.WW</t>
        </is>
      </c>
      <c r="C4247" s="5" t="inlineStr">
        <is>
          <t>PR.SO-PR.WW-Wastewater from landfills-Nmix</t>
        </is>
      </c>
      <c r="D4247" s="5" t="inlineStr">
        <is>
          <t>PR</t>
        </is>
      </c>
      <c r="E4247" s="5" t="inlineStr">
        <is>
          <t>SO</t>
        </is>
      </c>
      <c r="F4247" s="5">
        <f>VLOOKUP(E4247,'5.a Definitions'!E:F,2,FALSE)</f>
        <v/>
      </c>
      <c r="G4247" s="5" t="inlineStr">
        <is>
          <t>PR</t>
        </is>
      </c>
      <c r="H4247" s="5" t="inlineStr">
        <is>
          <t>WW</t>
        </is>
      </c>
      <c r="I4247" s="5">
        <f>VLOOKUP(H4247,'5.a Definitions'!E:F,2,FALSE)</f>
        <v/>
      </c>
      <c r="J4247" s="465" t="inlineStr">
        <is>
          <t xml:space="preserve"> Wastewater from landfills </t>
        </is>
      </c>
      <c r="K4247" s="465" t="inlineStr">
        <is>
          <t xml:space="preserve"> wastewater from landfills </t>
        </is>
      </c>
      <c r="L4247" s="465" t="inlineStr">
        <is>
          <t xml:space="preserve"> reactive </t>
        </is>
      </c>
      <c r="M4247" s="465" t="inlineStr">
        <is>
          <t xml:space="preserve"> Nmix </t>
        </is>
      </c>
      <c r="N4247" s="466" t="n">
        <v>1.249906147089961</v>
      </c>
      <c r="O4247" s="467" t="n">
        <v>0.4349490365517411</v>
      </c>
      <c r="P4247" s="468" t="n">
        <v>1995</v>
      </c>
      <c r="Q4247" s="469" t="inlineStr">
        <is>
          <t>Filled (extrapolated from 2011 with CRT 5.A landfill CH4)</t>
        </is>
      </c>
      <c r="R4247" s="469" t="inlineStr">
        <is>
          <t>ok</t>
        </is>
      </c>
      <c r="S4247" s="469" t="inlineStr">
        <is>
          <t xml:space="preserve"> text </t>
        </is>
      </c>
      <c r="T4247" s="426" t="inlineStr">
        <is>
          <t>Norway</t>
        </is>
      </c>
      <c r="U4247" s="5" t="inlineStr">
        <is>
          <t>N wasted</t>
        </is>
      </c>
      <c r="V4247" s="465" t="n">
        <v>0.04</v>
      </c>
    </row>
    <row r="4248" ht="16" customHeight="1">
      <c r="B4248" s="5" t="inlineStr">
        <is>
          <t>PR.SO-HS.HS</t>
        </is>
      </c>
      <c r="C4248" s="5" t="inlineStr">
        <is>
          <t>PR.SO-HS.HS-Biologically treated organic waste-Nmix</t>
        </is>
      </c>
      <c r="D4248" s="5" t="inlineStr">
        <is>
          <t>PR</t>
        </is>
      </c>
      <c r="E4248" s="5" t="inlineStr">
        <is>
          <t>SO</t>
        </is>
      </c>
      <c r="F4248" s="5">
        <f>VLOOKUP(E4248,'5.a Definitions'!E:F,2,FALSE)</f>
        <v/>
      </c>
      <c r="G4248" s="5" t="inlineStr">
        <is>
          <t>HS</t>
        </is>
      </c>
      <c r="H4248" s="5" t="inlineStr">
        <is>
          <t>HS</t>
        </is>
      </c>
      <c r="I4248" s="5">
        <f>VLOOKUP(H4248,'5.a Definitions'!E:F,2,FALSE)</f>
        <v/>
      </c>
      <c r="J4248" s="5" t="inlineStr">
        <is>
          <t>Biologically treated organic waste</t>
        </is>
      </c>
      <c r="K4248" s="5" t="inlineStr">
        <is>
          <t>biologically treated organic waste</t>
        </is>
      </c>
      <c r="L4248" s="465" t="inlineStr">
        <is>
          <t xml:space="preserve"> reactive </t>
        </is>
      </c>
      <c r="M4248" s="465" t="inlineStr">
        <is>
          <t xml:space="preserve"> Nmix </t>
        </is>
      </c>
      <c r="N4248" s="466" t="n">
        <v>0.6450632867132866</v>
      </c>
      <c r="O4248" s="467" t="n">
        <v>1.077912215154186</v>
      </c>
      <c r="P4248" s="468" t="n">
        <v>1995</v>
      </c>
      <c r="Q4248" s="469" t="inlineStr">
        <is>
          <t>Filled (held at 2012): SSB tables 10513 and 12818</t>
        </is>
      </c>
      <c r="R4248" s="469" t="inlineStr">
        <is>
          <t>ok</t>
        </is>
      </c>
      <c r="S4248" s="469" t="inlineStr">
        <is>
          <t xml:space="preserve"> text </t>
        </is>
      </c>
      <c r="T4248" s="426" t="inlineStr">
        <is>
          <t>Norway</t>
        </is>
      </c>
      <c r="U4248" s="5" t="inlineStr">
        <is>
          <t>recycling</t>
        </is>
      </c>
      <c r="V4248" s="465" t="n">
        <v>0.04</v>
      </c>
    </row>
    <row r="4249" ht="16" customHeight="1">
      <c r="B4249" s="5" t="inlineStr">
        <is>
          <t>PR.SO-AT.AT</t>
        </is>
      </c>
      <c r="C4249" s="5" t="inlineStr">
        <is>
          <t>PR.SO-AT.AT-Emissions-NH3</t>
        </is>
      </c>
      <c r="D4249" s="5" t="inlineStr">
        <is>
          <t>PR</t>
        </is>
      </c>
      <c r="E4249" s="5" t="inlineStr">
        <is>
          <t>SO</t>
        </is>
      </c>
      <c r="F4249" s="5">
        <f>VLOOKUP(E4249,'5.a Definitions'!E:F,2,FALSE)</f>
        <v/>
      </c>
      <c r="G4249" s="5" t="inlineStr">
        <is>
          <t>AT</t>
        </is>
      </c>
      <c r="H4249" s="5" t="inlineStr">
        <is>
          <t>AT</t>
        </is>
      </c>
      <c r="I4249" s="5">
        <f>VLOOKUP(H4249,'5.a Definitions'!E:F,2,FALSE)</f>
        <v/>
      </c>
      <c r="J4249" s="465" t="inlineStr">
        <is>
          <t xml:space="preserve"> Emissions </t>
        </is>
      </c>
      <c r="K4249" s="465" t="inlineStr">
        <is>
          <t xml:space="preserve"> solid waste emissions </t>
        </is>
      </c>
      <c r="L4249" s="465" t="inlineStr">
        <is>
          <t xml:space="preserve"> reactive </t>
        </is>
      </c>
      <c r="M4249" s="465" t="inlineStr">
        <is>
          <t xml:space="preserve"> NH3 </t>
        </is>
      </c>
      <c r="N4249" s="466" t="n">
        <v>0.1241753863005</v>
      </c>
      <c r="O4249" s="467" t="n">
        <v>0.9850378635568675</v>
      </c>
      <c r="P4249" s="468" t="n">
        <v>1995</v>
      </c>
      <c r="Q4249" s="469" t="inlineStr">
        <is>
          <t>CRLTAP Inventory Submissions</t>
        </is>
      </c>
      <c r="R4249" s="469" t="inlineStr">
        <is>
          <t>ok</t>
        </is>
      </c>
      <c r="S4249" s="469" t="inlineStr">
        <is>
          <t xml:space="preserve"> text </t>
        </is>
      </c>
      <c r="T4249" s="426" t="inlineStr">
        <is>
          <t>Norway</t>
        </is>
      </c>
      <c r="U4249" s="5" t="inlineStr">
        <is>
          <t>N wasted</t>
        </is>
      </c>
      <c r="V4249" s="465" t="n">
        <v>0.04</v>
      </c>
    </row>
    <row r="4250" ht="16" customHeight="1">
      <c r="B4250" s="5" t="inlineStr">
        <is>
          <t>PR.SO-AT.AT</t>
        </is>
      </c>
      <c r="C4250" s="5" t="inlineStr">
        <is>
          <t>PR.SO-AT.AT-Emissions-NOx</t>
        </is>
      </c>
      <c r="D4250" s="5" t="inlineStr">
        <is>
          <t>PR</t>
        </is>
      </c>
      <c r="E4250" s="5" t="inlineStr">
        <is>
          <t>SO</t>
        </is>
      </c>
      <c r="F4250" s="5">
        <f>VLOOKUP(E4250,'5.a Definitions'!E:F,2,FALSE)</f>
        <v/>
      </c>
      <c r="G4250" s="5" t="inlineStr">
        <is>
          <t>AT</t>
        </is>
      </c>
      <c r="H4250" s="5" t="inlineStr">
        <is>
          <t>AT</t>
        </is>
      </c>
      <c r="I4250" s="5">
        <f>VLOOKUP(H4250,'5.a Definitions'!E:F,2,FALSE)</f>
        <v/>
      </c>
      <c r="J4250" s="465" t="inlineStr">
        <is>
          <t xml:space="preserve"> Emissions </t>
        </is>
      </c>
      <c r="K4250" s="465" t="inlineStr">
        <is>
          <t xml:space="preserve"> solid waste emissions </t>
        </is>
      </c>
      <c r="L4250" s="465" t="inlineStr">
        <is>
          <t xml:space="preserve"> reactive </t>
        </is>
      </c>
      <c r="M4250" s="465" t="inlineStr">
        <is>
          <t xml:space="preserve"> NOx </t>
        </is>
      </c>
      <c r="N4250" s="466" t="n">
        <v>0.41028686507313</v>
      </c>
      <c r="O4250" s="467" t="n">
        <v>0.3578951280211824</v>
      </c>
      <c r="P4250" s="468" t="n">
        <v>1995</v>
      </c>
      <c r="Q4250" s="469" t="inlineStr">
        <is>
          <t>CRLTAP Inventory Submissions</t>
        </is>
      </c>
      <c r="R4250" s="469" t="inlineStr">
        <is>
          <t>ok</t>
        </is>
      </c>
      <c r="S4250" s="469" t="inlineStr">
        <is>
          <t xml:space="preserve"> text </t>
        </is>
      </c>
      <c r="T4250" s="426" t="inlineStr">
        <is>
          <t>Norway</t>
        </is>
      </c>
      <c r="U4250" s="5" t="inlineStr">
        <is>
          <t>N wasted</t>
        </is>
      </c>
      <c r="V4250" s="465" t="n">
        <v>0.04</v>
      </c>
    </row>
    <row r="4251" ht="16" customHeight="1">
      <c r="B4251" s="5" t="inlineStr">
        <is>
          <t>PR.SO-AT.AT</t>
        </is>
      </c>
      <c r="C4251" s="5" t="inlineStr">
        <is>
          <t>PR.SO-AT.AT-Emissions-N2O</t>
        </is>
      </c>
      <c r="D4251" s="5" t="inlineStr">
        <is>
          <t>PR</t>
        </is>
      </c>
      <c r="E4251" s="5" t="inlineStr">
        <is>
          <t>SO</t>
        </is>
      </c>
      <c r="F4251" s="5">
        <f>VLOOKUP(E4251,'5.a Definitions'!E:F,2,FALSE)</f>
        <v/>
      </c>
      <c r="G4251" s="5" t="inlineStr">
        <is>
          <t>AT</t>
        </is>
      </c>
      <c r="H4251" s="5" t="inlineStr">
        <is>
          <t>AT</t>
        </is>
      </c>
      <c r="I4251" s="5">
        <f>VLOOKUP(H4251,'5.a Definitions'!E:F,2,FALSE)</f>
        <v/>
      </c>
      <c r="J4251" s="465" t="inlineStr">
        <is>
          <t xml:space="preserve"> Emissions </t>
        </is>
      </c>
      <c r="K4251" s="465" t="inlineStr">
        <is>
          <t xml:space="preserve"> solid waste emissions </t>
        </is>
      </c>
      <c r="L4251" s="465" t="inlineStr">
        <is>
          <t xml:space="preserve"> reactive </t>
        </is>
      </c>
      <c r="M4251" s="465" t="inlineStr">
        <is>
          <t xml:space="preserve"> N2O </t>
        </is>
      </c>
      <c r="N4251" s="466" t="n">
        <v>0.00725756322602153</v>
      </c>
      <c r="O4251" s="467" t="n">
        <v>1.272532052986043</v>
      </c>
      <c r="P4251" s="468" t="n">
        <v>1995</v>
      </c>
      <c r="Q4251" s="469" t="inlineStr">
        <is>
          <t>UNFCCC CRT</t>
        </is>
      </c>
      <c r="R4251" s="469" t="inlineStr">
        <is>
          <t>ok</t>
        </is>
      </c>
      <c r="S4251" s="469" t="inlineStr">
        <is>
          <t xml:space="preserve"> text </t>
        </is>
      </c>
      <c r="T4251" s="426" t="inlineStr">
        <is>
          <t>Norway</t>
        </is>
      </c>
      <c r="U4251" s="5" t="inlineStr">
        <is>
          <t>N wasted</t>
        </is>
      </c>
      <c r="V4251" s="465" t="n">
        <v>0.04</v>
      </c>
    </row>
    <row r="4252" ht="16" customHeight="1">
      <c r="B4252" s="5" t="inlineStr">
        <is>
          <t>PR.SO-HY.SW</t>
        </is>
      </c>
      <c r="C4252" s="5" t="inlineStr">
        <is>
          <t>PR.SO-HY.SW-Leaching-Nmix</t>
        </is>
      </c>
      <c r="D4252" s="5" t="inlineStr">
        <is>
          <t>PR</t>
        </is>
      </c>
      <c r="E4252" s="5" t="inlineStr">
        <is>
          <t>SO</t>
        </is>
      </c>
      <c r="F4252" s="5">
        <f>VLOOKUP(E4252,'5.a Definitions'!E:F,2,FALSE)</f>
        <v/>
      </c>
      <c r="G4252" s="5" t="inlineStr">
        <is>
          <t>HY</t>
        </is>
      </c>
      <c r="H4252" s="5" t="inlineStr">
        <is>
          <t>SW</t>
        </is>
      </c>
      <c r="I4252" s="5">
        <f>VLOOKUP(H4252,'5.a Definitions'!E:F,2,FALSE)</f>
        <v/>
      </c>
      <c r="J4252" s="465" t="inlineStr">
        <is>
          <t xml:space="preserve"> Leaching </t>
        </is>
      </c>
      <c r="K4252" s="465" t="inlineStr">
        <is>
          <t xml:space="preserve"> solid waste leaching </t>
        </is>
      </c>
      <c r="L4252" s="465" t="inlineStr">
        <is>
          <t xml:space="preserve"> reactive </t>
        </is>
      </c>
      <c r="M4252" s="465" t="inlineStr">
        <is>
          <t xml:space="preserve"> Nmix </t>
        </is>
      </c>
      <c r="N4252" s="466" t="n">
        <v>0.9856955064950051</v>
      </c>
      <c r="O4252" s="467" t="n">
        <v>0.4381985958650328</v>
      </c>
      <c r="P4252" s="468" t="n">
        <v>1995</v>
      </c>
      <c r="Q4252" s="469" t="inlineStr">
        <is>
          <t>Filled (extrapolated from 2011 with CRT 5.A landfill CH4)</t>
        </is>
      </c>
      <c r="R4252" s="469" t="inlineStr">
        <is>
          <t>ok</t>
        </is>
      </c>
      <c r="S4252" s="469" t="inlineStr">
        <is>
          <t xml:space="preserve"> text </t>
        </is>
      </c>
      <c r="T4252" s="426" t="inlineStr">
        <is>
          <t>Norway</t>
        </is>
      </c>
      <c r="U4252" s="5" t="inlineStr">
        <is>
          <t>N wasted</t>
        </is>
      </c>
      <c r="V4252" s="465" t="n">
        <v>0.04</v>
      </c>
    </row>
    <row r="4253" ht="16" customHeight="1">
      <c r="B4253" s="5" t="inlineStr">
        <is>
          <t>PR.SO-RW.RW</t>
        </is>
      </c>
      <c r="C4253" s="5" t="inlineStr">
        <is>
          <t>PR.SO-RW.RW-Solid waste export-Nmix</t>
        </is>
      </c>
      <c r="D4253" s="5" t="inlineStr">
        <is>
          <t>PR</t>
        </is>
      </c>
      <c r="E4253" s="5" t="inlineStr">
        <is>
          <t>SO</t>
        </is>
      </c>
      <c r="F4253" s="5">
        <f>VLOOKUP(E4253,'5.a Definitions'!E:F,2,FALSE)</f>
        <v/>
      </c>
      <c r="G4253" s="5" t="inlineStr">
        <is>
          <t>RW</t>
        </is>
      </c>
      <c r="H4253" s="5" t="inlineStr">
        <is>
          <t>RW</t>
        </is>
      </c>
      <c r="I4253" s="5">
        <f>VLOOKUP(H4253,'5.a Definitions'!E:F,2,FALSE)</f>
        <v/>
      </c>
      <c r="J4253" s="465" t="inlineStr">
        <is>
          <t xml:space="preserve"> Solid waste export </t>
        </is>
      </c>
      <c r="K4253" s="465" t="inlineStr">
        <is>
          <t xml:space="preserve"> solid waste export </t>
        </is>
      </c>
      <c r="L4253" s="465" t="inlineStr">
        <is>
          <t xml:space="preserve"> reactive </t>
        </is>
      </c>
      <c r="M4253" s="465" t="inlineStr">
        <is>
          <t xml:space="preserve"> Nmix </t>
        </is>
      </c>
      <c r="N4253" s="466" t="n">
        <v>0</v>
      </c>
      <c r="O4253" s="467" t="n">
        <v>0</v>
      </c>
      <c r="P4253" s="468" t="n">
        <v>1995</v>
      </c>
      <c r="Q4253" s="469" t="inlineStr">
        <is>
          <t>SSB tab 08801</t>
        </is>
      </c>
      <c r="R4253" s="469" t="inlineStr">
        <is>
          <t>ok</t>
        </is>
      </c>
      <c r="S4253" s="469" t="inlineStr">
        <is>
          <t xml:space="preserve"> text </t>
        </is>
      </c>
      <c r="T4253" s="426" t="inlineStr">
        <is>
          <t>Norway</t>
        </is>
      </c>
      <c r="U4253" s="5" t="inlineStr">
        <is>
          <t>N wasted</t>
        </is>
      </c>
      <c r="V4253" s="465" t="n">
        <v>0.04</v>
      </c>
    </row>
    <row r="4254" ht="16" customHeight="1">
      <c r="B4254" s="475" t="inlineStr">
        <is>
          <t>PR.SO-RW.RW</t>
        </is>
      </c>
      <c r="C4254" s="475" t="inlineStr">
        <is>
          <t xml:space="preserve">PR.SO-RW.RW-Export for recycling-Nmix </t>
        </is>
      </c>
      <c r="D4254" s="475" t="inlineStr">
        <is>
          <t>PR</t>
        </is>
      </c>
      <c r="E4254" s="475" t="inlineStr">
        <is>
          <t>SO</t>
        </is>
      </c>
      <c r="F4254" s="5">
        <f>VLOOKUP(E4254,'5.a Definitions'!E:F,2,FALSE)</f>
        <v/>
      </c>
      <c r="G4254" s="475" t="inlineStr">
        <is>
          <t>RW</t>
        </is>
      </c>
      <c r="H4254" s="475" t="inlineStr">
        <is>
          <t>RW</t>
        </is>
      </c>
      <c r="I4254" s="5">
        <f>VLOOKUP(H4254,'5.a Definitions'!E:F,2,FALSE)</f>
        <v/>
      </c>
      <c r="J4254" s="465" t="inlineStr">
        <is>
          <t>Export-for-recycling</t>
        </is>
      </c>
      <c r="K4254" s="465" t="inlineStr">
        <is>
          <t>export-for-recycling</t>
        </is>
      </c>
      <c r="L4254" s="465" t="inlineStr">
        <is>
          <t>reactive</t>
        </is>
      </c>
      <c r="M4254" s="465" t="inlineStr">
        <is>
          <t>Nmix</t>
        </is>
      </c>
      <c r="N4254" s="466" t="n">
        <v>0.5025466428000001</v>
      </c>
      <c r="O4254" s="467" t="n">
        <v>0.2030214549633412</v>
      </c>
      <c r="P4254" s="468" t="n">
        <v>1995</v>
      </c>
      <c r="Q4254" s="469" t="inlineStr">
        <is>
          <t>SSB</t>
        </is>
      </c>
      <c r="R4254" s="469" t="inlineStr">
        <is>
          <t>ok</t>
        </is>
      </c>
      <c r="S4254" s="469" t="inlineStr">
        <is>
          <t>text</t>
        </is>
      </c>
      <c r="T4254" s="476" t="inlineStr">
        <is>
          <t>Norway</t>
        </is>
      </c>
      <c r="U4254" s="475" t="inlineStr">
        <is>
          <t>recycling</t>
        </is>
      </c>
      <c r="V4254" s="465">
        <f>(O3917*N3917)^2</f>
        <v/>
      </c>
    </row>
    <row r="4255" ht="16" customHeight="1">
      <c r="B4255" s="475" t="inlineStr">
        <is>
          <t>PR.SO-RW.RW</t>
        </is>
      </c>
      <c r="C4255" s="475" t="inlineStr">
        <is>
          <t>PR.SO-RW.RW-Export for reuse-Nmix</t>
        </is>
      </c>
      <c r="D4255" s="475" t="inlineStr">
        <is>
          <t>PR</t>
        </is>
      </c>
      <c r="E4255" s="475" t="inlineStr">
        <is>
          <t>SO</t>
        </is>
      </c>
      <c r="F4255" s="5">
        <f>VLOOKUP(E4255,'5.a Definitions'!E:F,2,FALSE)</f>
        <v/>
      </c>
      <c r="G4255" s="475" t="inlineStr">
        <is>
          <t>RW</t>
        </is>
      </c>
      <c r="H4255" s="475" t="inlineStr">
        <is>
          <t>RW</t>
        </is>
      </c>
      <c r="I4255" s="5">
        <f>VLOOKUP(H4255,'5.a Definitions'!E:F,2,FALSE)</f>
        <v/>
      </c>
      <c r="J4255" s="465" t="inlineStr">
        <is>
          <t>Export-for-reuse</t>
        </is>
      </c>
      <c r="K4255" s="465" t="inlineStr">
        <is>
          <t>export-for-reuse</t>
        </is>
      </c>
      <c r="L4255" s="465" t="inlineStr">
        <is>
          <t>reactive</t>
        </is>
      </c>
      <c r="M4255" s="465" t="inlineStr">
        <is>
          <t>Nmix</t>
        </is>
      </c>
      <c r="N4255" s="466" t="n">
        <v>0.03937265</v>
      </c>
      <c r="O4255" s="467" t="n">
        <v>0.201014833564143</v>
      </c>
      <c r="P4255" s="468" t="n">
        <v>1995</v>
      </c>
      <c r="Q4255" s="469" t="inlineStr">
        <is>
          <t>SSB</t>
        </is>
      </c>
      <c r="R4255" s="469" t="inlineStr">
        <is>
          <t>ok</t>
        </is>
      </c>
      <c r="S4255" s="469" t="inlineStr">
        <is>
          <t>text</t>
        </is>
      </c>
      <c r="T4255" s="476" t="inlineStr">
        <is>
          <t>Norway</t>
        </is>
      </c>
      <c r="U4255" s="475" t="inlineStr">
        <is>
          <t>recycling</t>
        </is>
      </c>
      <c r="V4255" s="465">
        <f>(O3937*N3937)^2</f>
        <v/>
      </c>
    </row>
    <row r="4256" ht="16" customHeight="1">
      <c r="B4256" s="5" t="inlineStr">
        <is>
          <t>PR.WW-AG.SM</t>
        </is>
      </c>
      <c r="C4256" s="5" t="inlineStr">
        <is>
          <t>PR.WW-AG.SM-Sewage sludge fertilizer-Nmix</t>
        </is>
      </c>
      <c r="D4256" s="5" t="inlineStr">
        <is>
          <t>PR</t>
        </is>
      </c>
      <c r="E4256" s="5" t="inlineStr">
        <is>
          <t>WW</t>
        </is>
      </c>
      <c r="F4256" s="5">
        <f>VLOOKUP(E4256,'5.a Definitions'!E:F,2,FALSE)</f>
        <v/>
      </c>
      <c r="G4256" s="5" t="inlineStr">
        <is>
          <t>AG</t>
        </is>
      </c>
      <c r="H4256" s="5" t="inlineStr">
        <is>
          <t>SM</t>
        </is>
      </c>
      <c r="I4256" s="5">
        <f>VLOOKUP(H4256,'5.a Definitions'!E:F,2,FALSE)</f>
        <v/>
      </c>
      <c r="J4256" s="465" t="inlineStr">
        <is>
          <t xml:space="preserve"> Sewage sludge fertilizer </t>
        </is>
      </c>
      <c r="K4256" s="465" t="inlineStr">
        <is>
          <t xml:space="preserve"> sewage sludge fertilizer </t>
        </is>
      </c>
      <c r="L4256" s="465" t="inlineStr">
        <is>
          <t xml:space="preserve"> reactive </t>
        </is>
      </c>
      <c r="M4256" s="465" t="inlineStr">
        <is>
          <t xml:space="preserve"> Nmix </t>
        </is>
      </c>
      <c r="N4256" s="466" t="n">
        <v>1.078725</v>
      </c>
      <c r="O4256" s="467" t="n">
        <v>0.6332776129872019</v>
      </c>
      <c r="P4256" s="468" t="n">
        <v>1995</v>
      </c>
      <c r="Q4256" s="469" t="inlineStr">
        <is>
          <t>SSB tab 05279</t>
        </is>
      </c>
      <c r="R4256" s="469" t="inlineStr">
        <is>
          <t>ok</t>
        </is>
      </c>
      <c r="S4256" s="469" t="inlineStr">
        <is>
          <t xml:space="preserve"> text </t>
        </is>
      </c>
      <c r="T4256" s="426" t="inlineStr">
        <is>
          <t>Norway</t>
        </is>
      </c>
      <c r="U4256" s="5" t="inlineStr">
        <is>
          <t>recycling</t>
        </is>
      </c>
      <c r="V4256" s="465" t="n">
        <v>0.04</v>
      </c>
    </row>
    <row r="4257" ht="16" customHeight="1">
      <c r="B4257" s="475" t="inlineStr">
        <is>
          <t>PR.WW-HS.HS</t>
        </is>
      </c>
      <c r="C4257" s="475" t="inlineStr">
        <is>
          <t xml:space="preserve">PR.WW-HS.HS-Sewage sludge fertilizer-Nmix </t>
        </is>
      </c>
      <c r="D4257" s="475" t="inlineStr">
        <is>
          <t>PR</t>
        </is>
      </c>
      <c r="E4257" s="475" t="inlineStr">
        <is>
          <t>WW</t>
        </is>
      </c>
      <c r="F4257" s="5">
        <f>VLOOKUP(E4257,'5.a Definitions'!E:F,2,FALSE)</f>
        <v/>
      </c>
      <c r="G4257" s="475" t="inlineStr">
        <is>
          <t>HS</t>
        </is>
      </c>
      <c r="H4257" s="475" t="inlineStr">
        <is>
          <t>HS</t>
        </is>
      </c>
      <c r="I4257" s="5">
        <f>VLOOKUP(H4257,'5.a Definitions'!E:F,2,FALSE)</f>
        <v/>
      </c>
      <c r="J4257" s="465" t="inlineStr">
        <is>
          <t>Sewage sludge fertilizer</t>
        </is>
      </c>
      <c r="K4257" s="465" t="inlineStr">
        <is>
          <t>sewage sludge fertilizer</t>
        </is>
      </c>
      <c r="L4257" s="465" t="inlineStr">
        <is>
          <t>reactive</t>
        </is>
      </c>
      <c r="M4257" s="465" t="inlineStr">
        <is>
          <t>Nmix</t>
        </is>
      </c>
      <c r="N4257" s="466" t="n">
        <v>0.1685082</v>
      </c>
      <c r="O4257" s="467" t="n">
        <v>0.6332776129872021</v>
      </c>
      <c r="P4257" s="468" t="n">
        <v>1995</v>
      </c>
      <c r="Q4257" s="469" t="inlineStr">
        <is>
          <t>SSB table 05279</t>
        </is>
      </c>
      <c r="R4257" s="469" t="inlineStr">
        <is>
          <t>ok</t>
        </is>
      </c>
      <c r="S4257" s="469" t="inlineStr">
        <is>
          <t>text</t>
        </is>
      </c>
      <c r="T4257" s="476" t="inlineStr">
        <is>
          <t>Norway</t>
        </is>
      </c>
      <c r="U4257" s="5" t="inlineStr">
        <is>
          <t>recycling</t>
        </is>
      </c>
      <c r="V4257" s="465">
        <f>(O3791*N3791)^2</f>
        <v/>
      </c>
    </row>
    <row r="4258" ht="16" customHeight="1">
      <c r="B4258" s="475" t="inlineStr">
        <is>
          <t>PR.WW-PR.SO</t>
        </is>
      </c>
      <c r="C4258" s="475" t="inlineStr">
        <is>
          <t xml:space="preserve">PR.WW-PR.SO-Sewage sludge landfill-Nmix </t>
        </is>
      </c>
      <c r="D4258" s="475" t="inlineStr">
        <is>
          <t>PR</t>
        </is>
      </c>
      <c r="E4258" s="475" t="inlineStr">
        <is>
          <t>WW</t>
        </is>
      </c>
      <c r="F4258" s="5">
        <f>VLOOKUP(E4258,'5.a Definitions'!E:F,2,FALSE)</f>
        <v/>
      </c>
      <c r="G4258" s="475" t="inlineStr">
        <is>
          <t>PR</t>
        </is>
      </c>
      <c r="H4258" s="475" t="inlineStr">
        <is>
          <t>SO</t>
        </is>
      </c>
      <c r="I4258" s="5">
        <f>VLOOKUP(H4258,'5.a Definitions'!E:F,2,FALSE)</f>
        <v/>
      </c>
      <c r="J4258" s="465" t="inlineStr">
        <is>
          <t>Sewage sludge landfill</t>
        </is>
      </c>
      <c r="K4258" s="465" t="inlineStr">
        <is>
          <t>sewage sludge landfill</t>
        </is>
      </c>
      <c r="L4258" s="465" t="inlineStr">
        <is>
          <t>reactive</t>
        </is>
      </c>
      <c r="M4258" s="465" t="inlineStr">
        <is>
          <t>Nmix</t>
        </is>
      </c>
      <c r="N4258" s="466" t="n">
        <v>0.3996960000000001</v>
      </c>
      <c r="O4258" s="467" t="n">
        <v>0.608795529747002</v>
      </c>
      <c r="P4258" s="468" t="n">
        <v>1995</v>
      </c>
      <c r="Q4258" s="469" t="inlineStr">
        <is>
          <t>SSB table 05279</t>
        </is>
      </c>
      <c r="R4258" s="469" t="inlineStr">
        <is>
          <t>ok</t>
        </is>
      </c>
      <c r="S4258" s="469" t="inlineStr">
        <is>
          <t>text</t>
        </is>
      </c>
      <c r="T4258" s="476" t="inlineStr">
        <is>
          <t>Norway</t>
        </is>
      </c>
      <c r="U4258" s="5" t="inlineStr">
        <is>
          <t>N wasted</t>
        </is>
      </c>
      <c r="V4258" s="465">
        <f>(O3804*N3804)^2</f>
        <v/>
      </c>
    </row>
    <row r="4259" ht="16" customHeight="1">
      <c r="B4259" s="5" t="inlineStr">
        <is>
          <t>PR.WW-AT.AT</t>
        </is>
      </c>
      <c r="C4259" s="5" t="inlineStr">
        <is>
          <t>PR.WW-AT.AT-Emissions-NH3</t>
        </is>
      </c>
      <c r="D4259" s="5" t="inlineStr">
        <is>
          <t>PR</t>
        </is>
      </c>
      <c r="E4259" s="5" t="inlineStr">
        <is>
          <t>WW</t>
        </is>
      </c>
      <c r="F4259" s="5">
        <f>VLOOKUP(E4259,'5.a Definitions'!E:F,2,FALSE)</f>
        <v/>
      </c>
      <c r="G4259" s="5" t="inlineStr">
        <is>
          <t>AT</t>
        </is>
      </c>
      <c r="H4259" s="5" t="inlineStr">
        <is>
          <t>AT</t>
        </is>
      </c>
      <c r="I4259" s="5">
        <f>VLOOKUP(H4259,'5.a Definitions'!E:F,2,FALSE)</f>
        <v/>
      </c>
      <c r="J4259" s="465" t="inlineStr">
        <is>
          <t xml:space="preserve"> Emissions </t>
        </is>
      </c>
      <c r="K4259" s="465" t="inlineStr">
        <is>
          <t xml:space="preserve"> wastewater emissions </t>
        </is>
      </c>
      <c r="L4259" s="465" t="inlineStr">
        <is>
          <t xml:space="preserve"> reactive </t>
        </is>
      </c>
      <c r="M4259" s="465" t="inlineStr">
        <is>
          <t xml:space="preserve"> NH3 </t>
        </is>
      </c>
      <c r="N4259" s="466" t="n">
        <v>0</v>
      </c>
      <c r="O4259" s="467" t="n">
        <v>0.5</v>
      </c>
      <c r="P4259" s="468" t="n">
        <v>1995</v>
      </c>
      <c r="Q4259" s="469" t="inlineStr">
        <is>
          <t>CRLTAP Inventory Submissions</t>
        </is>
      </c>
      <c r="R4259" s="469" t="inlineStr">
        <is>
          <t>ok</t>
        </is>
      </c>
      <c r="S4259" s="469" t="inlineStr">
        <is>
          <t xml:space="preserve"> text </t>
        </is>
      </c>
      <c r="T4259" s="426" t="inlineStr">
        <is>
          <t>Norway</t>
        </is>
      </c>
      <c r="U4259" s="5" t="inlineStr">
        <is>
          <t>N wasted</t>
        </is>
      </c>
      <c r="V4259" s="465" t="n">
        <v>0.04</v>
      </c>
    </row>
    <row r="4260" ht="16" customHeight="1">
      <c r="B4260" s="5" t="inlineStr">
        <is>
          <t>PR.WW-AT.AT</t>
        </is>
      </c>
      <c r="C4260" s="5" t="inlineStr">
        <is>
          <t>PR.WW-AT.AT-Emissions-NOx</t>
        </is>
      </c>
      <c r="D4260" s="5" t="inlineStr">
        <is>
          <t>PR</t>
        </is>
      </c>
      <c r="E4260" s="5" t="inlineStr">
        <is>
          <t>WW</t>
        </is>
      </c>
      <c r="F4260" s="5">
        <f>VLOOKUP(E4260,'5.a Definitions'!E:F,2,FALSE)</f>
        <v/>
      </c>
      <c r="G4260" s="5" t="inlineStr">
        <is>
          <t>AT</t>
        </is>
      </c>
      <c r="H4260" s="5" t="inlineStr">
        <is>
          <t>AT</t>
        </is>
      </c>
      <c r="I4260" s="5">
        <f>VLOOKUP(H4260,'5.a Definitions'!E:F,2,FALSE)</f>
        <v/>
      </c>
      <c r="J4260" s="465" t="inlineStr">
        <is>
          <t xml:space="preserve"> Emissions </t>
        </is>
      </c>
      <c r="K4260" s="465" t="inlineStr">
        <is>
          <t xml:space="preserve"> wastewater emissions </t>
        </is>
      </c>
      <c r="L4260" s="465" t="inlineStr">
        <is>
          <t xml:space="preserve"> reactive </t>
        </is>
      </c>
      <c r="M4260" s="465" t="inlineStr">
        <is>
          <t xml:space="preserve"> NOx </t>
        </is>
      </c>
      <c r="N4260" s="466" t="n">
        <v>0</v>
      </c>
      <c r="O4260" s="467" t="n">
        <v>0.5</v>
      </c>
      <c r="P4260" s="468" t="n">
        <v>1995</v>
      </c>
      <c r="Q4260" s="469" t="inlineStr">
        <is>
          <t>CRLTAP Inventory Submissions</t>
        </is>
      </c>
      <c r="R4260" s="469" t="inlineStr">
        <is>
          <t>ok</t>
        </is>
      </c>
      <c r="S4260" s="469" t="inlineStr">
        <is>
          <t xml:space="preserve"> text </t>
        </is>
      </c>
      <c r="T4260" s="426" t="inlineStr">
        <is>
          <t>Norway</t>
        </is>
      </c>
      <c r="U4260" s="5" t="inlineStr">
        <is>
          <t>N wasted</t>
        </is>
      </c>
      <c r="V4260" s="465" t="n">
        <v>0.04</v>
      </c>
    </row>
    <row r="4261" ht="16" customHeight="1">
      <c r="B4261" s="5" t="inlineStr">
        <is>
          <t>PR.WW-AT.AT</t>
        </is>
      </c>
      <c r="C4261" s="5" t="inlineStr">
        <is>
          <t>PR.WW-AT.AT-Emissions-N2O</t>
        </is>
      </c>
      <c r="D4261" s="5" t="inlineStr">
        <is>
          <t>PR</t>
        </is>
      </c>
      <c r="E4261" s="5" t="inlineStr">
        <is>
          <t>WW</t>
        </is>
      </c>
      <c r="F4261" s="5">
        <f>VLOOKUP(E4261,'5.a Definitions'!E:F,2,FALSE)</f>
        <v/>
      </c>
      <c r="G4261" s="5" t="inlineStr">
        <is>
          <t>AT</t>
        </is>
      </c>
      <c r="H4261" s="5" t="inlineStr">
        <is>
          <t>AT</t>
        </is>
      </c>
      <c r="I4261" s="5">
        <f>VLOOKUP(H4261,'5.a Definitions'!E:F,2,FALSE)</f>
        <v/>
      </c>
      <c r="J4261" s="465" t="inlineStr">
        <is>
          <t xml:space="preserve"> Emissions </t>
        </is>
      </c>
      <c r="K4261" s="465" t="inlineStr">
        <is>
          <t xml:space="preserve"> wastewater emissions </t>
        </is>
      </c>
      <c r="L4261" s="465" t="inlineStr">
        <is>
          <t xml:space="preserve"> reactive </t>
        </is>
      </c>
      <c r="M4261" s="465" t="inlineStr">
        <is>
          <t xml:space="preserve"> N2O </t>
        </is>
      </c>
      <c r="N4261" s="466" t="n">
        <v>0.09763255711228908</v>
      </c>
      <c r="O4261" s="467" t="n">
        <v>0.506173197401774</v>
      </c>
      <c r="P4261" s="468" t="n">
        <v>1995</v>
      </c>
      <c r="Q4261" s="469" t="inlineStr">
        <is>
          <t>UNFCCC CRT</t>
        </is>
      </c>
      <c r="R4261" s="469" t="inlineStr">
        <is>
          <t>ok</t>
        </is>
      </c>
      <c r="S4261" s="469" t="inlineStr">
        <is>
          <t xml:space="preserve"> text </t>
        </is>
      </c>
      <c r="T4261" s="426" t="inlineStr">
        <is>
          <t>Norway</t>
        </is>
      </c>
      <c r="U4261" s="5" t="inlineStr">
        <is>
          <t>N wasted</t>
        </is>
      </c>
      <c r="V4261" s="465" t="n">
        <v>0.04</v>
      </c>
    </row>
    <row r="4262" ht="16" customHeight="1">
      <c r="B4262" s="5" t="inlineStr">
        <is>
          <t>PR.WW-AT.AT</t>
        </is>
      </c>
      <c r="C4262" s="5" t="inlineStr">
        <is>
          <t>PR.WW-AT.AT-Emissions-N2</t>
        </is>
      </c>
      <c r="D4262" s="5" t="inlineStr">
        <is>
          <t>PR</t>
        </is>
      </c>
      <c r="E4262" s="5" t="inlineStr">
        <is>
          <t>WW</t>
        </is>
      </c>
      <c r="F4262" s="5">
        <f>VLOOKUP(E4262,'5.a Definitions'!E:F,2,FALSE)</f>
        <v/>
      </c>
      <c r="G4262" s="5" t="inlineStr">
        <is>
          <t>AT</t>
        </is>
      </c>
      <c r="H4262" s="5" t="inlineStr">
        <is>
          <t>AT</t>
        </is>
      </c>
      <c r="I4262" s="5">
        <f>VLOOKUP(H4262,'5.a Definitions'!E:F,2,FALSE)</f>
        <v/>
      </c>
      <c r="J4262" s="465" t="inlineStr">
        <is>
          <t xml:space="preserve"> Emissions </t>
        </is>
      </c>
      <c r="K4262" s="465" t="inlineStr">
        <is>
          <t xml:space="preserve"> wastewater emissions </t>
        </is>
      </c>
      <c r="L4262" s="465" t="inlineStr">
        <is>
          <t xml:space="preserve"> inert </t>
        </is>
      </c>
      <c r="M4262" s="465" t="inlineStr">
        <is>
          <t xml:space="preserve"> N2 </t>
        </is>
      </c>
      <c r="N4262" s="466" t="n">
        <v>0.09799775299999998</v>
      </c>
      <c r="O4262" s="467" t="n">
        <v>0.6685778457749306</v>
      </c>
      <c r="P4262" s="468" t="n">
        <v>1995</v>
      </c>
      <c r="Q4262" s="469" t="inlineStr">
        <is>
          <t>treatment plant reports (norskeutslipp.no / veas.nu)</t>
        </is>
      </c>
      <c r="R4262" s="469" t="inlineStr">
        <is>
          <t>ok</t>
        </is>
      </c>
      <c r="S4262" s="469" t="inlineStr">
        <is>
          <t xml:space="preserve"> text </t>
        </is>
      </c>
      <c r="T4262" s="426" t="inlineStr">
        <is>
          <t>Norway</t>
        </is>
      </c>
      <c r="U4262" s="5" t="inlineStr">
        <is>
          <t>N wasted</t>
        </is>
      </c>
      <c r="V4262" s="465" t="n">
        <v>0.04</v>
      </c>
    </row>
    <row r="4263" ht="16" customHeight="1" thickBot="1">
      <c r="B4263" s="6" t="inlineStr">
        <is>
          <t>PR.WW-HY.CW</t>
        </is>
      </c>
      <c r="C4263" s="6" t="inlineStr">
        <is>
          <t>PR.WW-HY.CW-Treated wastewater discharge-Nmix</t>
        </is>
      </c>
      <c r="D4263" s="6" t="inlineStr">
        <is>
          <t>PR</t>
        </is>
      </c>
      <c r="E4263" s="6" t="inlineStr">
        <is>
          <t>WW</t>
        </is>
      </c>
      <c r="F4263" s="5">
        <f>VLOOKUP(E4263,'5.a Definitions'!E:F,2,FALSE)</f>
        <v/>
      </c>
      <c r="G4263" s="6" t="inlineStr">
        <is>
          <t>HY</t>
        </is>
      </c>
      <c r="H4263" s="6" t="inlineStr">
        <is>
          <t>CW</t>
        </is>
      </c>
      <c r="I4263" s="5">
        <f>VLOOKUP(H4263,'5.a Definitions'!E:F,2,FALSE)</f>
        <v/>
      </c>
      <c r="J4263" s="470" t="inlineStr">
        <is>
          <t xml:space="preserve"> Treated wastewater discharge </t>
        </is>
      </c>
      <c r="K4263" s="470" t="inlineStr">
        <is>
          <t xml:space="preserve"> treated wastewater to coastal water </t>
        </is>
      </c>
      <c r="L4263" s="470" t="inlineStr">
        <is>
          <t xml:space="preserve"> reactive </t>
        </is>
      </c>
      <c r="M4263" s="470" t="inlineStr">
        <is>
          <t xml:space="preserve"> Nmix </t>
        </is>
      </c>
      <c r="N4263" s="466" t="n">
        <v>18.45</v>
      </c>
      <c r="O4263" s="471" t="n">
        <v>0.3600710918322795</v>
      </c>
      <c r="P4263" s="468" t="n">
        <v>1995</v>
      </c>
      <c r="Q4263" s="472" t="inlineStr">
        <is>
          <t>Filled (held at 1997): historical wastewater statistics</t>
        </is>
      </c>
      <c r="R4263" s="469" t="inlineStr">
        <is>
          <t>ok</t>
        </is>
      </c>
      <c r="S4263" s="472" t="inlineStr">
        <is>
          <t xml:space="preserve"> text </t>
        </is>
      </c>
      <c r="T4263" s="426" t="inlineStr">
        <is>
          <t>Norway</t>
        </is>
      </c>
      <c r="U4263" s="5" t="inlineStr">
        <is>
          <t>N wasted</t>
        </is>
      </c>
      <c r="V4263" s="470" t="n">
        <v>0.04</v>
      </c>
    </row>
    <row r="4264" ht="16" customHeight="1">
      <c r="A4264" s="489" t="inlineStr">
        <is>
          <t>Humans and Settlements</t>
        </is>
      </c>
      <c r="B4264" s="5" t="inlineStr">
        <is>
          <t>HS.HS-PR.SO</t>
        </is>
      </c>
      <c r="C4264" s="5" t="inlineStr">
        <is>
          <t>HS.HS-PR.SO-Household waste-Nmix</t>
        </is>
      </c>
      <c r="D4264" s="5" t="inlineStr">
        <is>
          <t>HS</t>
        </is>
      </c>
      <c r="E4264" s="5" t="inlineStr">
        <is>
          <t>HS</t>
        </is>
      </c>
      <c r="F4264" s="5">
        <f>VLOOKUP(E4264,'5.a Definitions'!E:F,2,FALSE)</f>
        <v/>
      </c>
      <c r="G4264" s="5" t="inlineStr">
        <is>
          <t>PR</t>
        </is>
      </c>
      <c r="H4264" s="5" t="inlineStr">
        <is>
          <t>SO</t>
        </is>
      </c>
      <c r="I4264" s="5">
        <f>VLOOKUP(H4264,'5.a Definitions'!E:F,2,FALSE)</f>
        <v/>
      </c>
      <c r="J4264" s="465" t="inlineStr">
        <is>
          <t xml:space="preserve"> Household waste </t>
        </is>
      </c>
      <c r="K4264" s="465" t="inlineStr">
        <is>
          <t xml:space="preserve"> household waste </t>
        </is>
      </c>
      <c r="L4264" s="465" t="inlineStr">
        <is>
          <t xml:space="preserve"> reactive </t>
        </is>
      </c>
      <c r="M4264" s="465" t="inlineStr">
        <is>
          <t xml:space="preserve"> Nmix </t>
        </is>
      </c>
      <c r="N4264" s="466" t="n">
        <v>14.82490840631784</v>
      </c>
      <c r="O4264" s="467" t="n">
        <v>0.3619870487628132</v>
      </c>
      <c r="P4264" s="468" t="n">
        <v>1995</v>
      </c>
      <c r="Q4264" s="469" t="inlineStr">
        <is>
          <t>SSB</t>
        </is>
      </c>
      <c r="R4264" s="469" t="inlineStr">
        <is>
          <t>ok</t>
        </is>
      </c>
      <c r="S4264" s="469" t="inlineStr">
        <is>
          <t xml:space="preserve"> text </t>
        </is>
      </c>
      <c r="T4264" s="426" t="inlineStr">
        <is>
          <t>Norway</t>
        </is>
      </c>
      <c r="U4264" s="5" t="inlineStr">
        <is>
          <t>N wasted</t>
        </is>
      </c>
      <c r="V4264" s="465" t="n">
        <v>0.04</v>
      </c>
    </row>
    <row r="4265" ht="16" customHeight="1">
      <c r="B4265" s="5" t="inlineStr">
        <is>
          <t>HS.HS-PR.WW</t>
        </is>
      </c>
      <c r="C4265" s="5" t="inlineStr">
        <is>
          <t>HS.HS-PR.WW-Municipal wastewater-Nmix</t>
        </is>
      </c>
      <c r="D4265" s="5" t="inlineStr">
        <is>
          <t>HS</t>
        </is>
      </c>
      <c r="E4265" s="5" t="inlineStr">
        <is>
          <t>HS</t>
        </is>
      </c>
      <c r="F4265" s="5">
        <f>VLOOKUP(E4265,'5.a Definitions'!E:F,2,FALSE)</f>
        <v/>
      </c>
      <c r="G4265" s="5" t="inlineStr">
        <is>
          <t>PR</t>
        </is>
      </c>
      <c r="H4265" s="5" t="inlineStr">
        <is>
          <t>WW</t>
        </is>
      </c>
      <c r="I4265" s="5">
        <f>VLOOKUP(H4265,'5.a Definitions'!E:F,2,FALSE)</f>
        <v/>
      </c>
      <c r="J4265" s="465" t="inlineStr">
        <is>
          <t xml:space="preserve"> Municipal wastewater </t>
        </is>
      </c>
      <c r="K4265" s="465" t="inlineStr">
        <is>
          <t xml:space="preserve"> municipal wastewater </t>
        </is>
      </c>
      <c r="L4265" s="465" t="inlineStr">
        <is>
          <t xml:space="preserve"> reactive </t>
        </is>
      </c>
      <c r="M4265" s="465" t="inlineStr">
        <is>
          <t xml:space="preserve"> Nmix </t>
        </is>
      </c>
      <c r="N4265" s="466" t="n">
        <v>19.8287496</v>
      </c>
      <c r="O4265" s="467" t="n">
        <v>0.1034924948823132</v>
      </c>
      <c r="P4265" s="468" t="n">
        <v>1995</v>
      </c>
      <c r="Q4265" s="469" t="inlineStr">
        <is>
          <t>SSB table 06913</t>
        </is>
      </c>
      <c r="R4265" s="469" t="inlineStr">
        <is>
          <t>ok</t>
        </is>
      </c>
      <c r="S4265" s="469" t="inlineStr">
        <is>
          <t xml:space="preserve"> text </t>
        </is>
      </c>
      <c r="T4265" s="426" t="inlineStr">
        <is>
          <t>Norway</t>
        </is>
      </c>
      <c r="U4265" s="5" t="inlineStr">
        <is>
          <t>N wasted</t>
        </is>
      </c>
      <c r="V4265" s="465" t="n">
        <v>0.04</v>
      </c>
    </row>
    <row r="4266" ht="16" customHeight="1">
      <c r="B4266" s="5" t="inlineStr">
        <is>
          <t>HS.HS-AT.AT</t>
        </is>
      </c>
      <c r="C4266" s="5" t="inlineStr">
        <is>
          <t>HS.HS-AT.AT-Emissions-NH3</t>
        </is>
      </c>
      <c r="D4266" s="5" t="inlineStr">
        <is>
          <t>HS</t>
        </is>
      </c>
      <c r="E4266" s="5" t="inlineStr">
        <is>
          <t>HS</t>
        </is>
      </c>
      <c r="F4266" s="5">
        <f>VLOOKUP(E4266,'5.a Definitions'!E:F,2,FALSE)</f>
        <v/>
      </c>
      <c r="G4266" s="5" t="inlineStr">
        <is>
          <t>AT</t>
        </is>
      </c>
      <c r="H4266" s="5" t="inlineStr">
        <is>
          <t>AT</t>
        </is>
      </c>
      <c r="I4266" s="5">
        <f>VLOOKUP(H4266,'5.a Definitions'!E:F,2,FALSE)</f>
        <v/>
      </c>
      <c r="J4266" s="465" t="inlineStr">
        <is>
          <t xml:space="preserve"> Emissions </t>
        </is>
      </c>
      <c r="K4266" s="465" t="inlineStr">
        <is>
          <t xml:space="preserve"> human NH3 emissions </t>
        </is>
      </c>
      <c r="L4266" s="465" t="inlineStr">
        <is>
          <t xml:space="preserve"> reactive </t>
        </is>
      </c>
      <c r="M4266" s="465" t="inlineStr">
        <is>
          <t xml:space="preserve"> NH3 </t>
        </is>
      </c>
      <c r="N4266" s="466" t="n">
        <v>0.09706658804230001</v>
      </c>
      <c r="O4266" s="467" t="n">
        <v>0.16546031500054</v>
      </c>
      <c r="P4266" s="468" t="n">
        <v>1995</v>
      </c>
      <c r="Q4266" s="469" t="inlineStr">
        <is>
          <t>SSB table 07459 &amp; 05307</t>
        </is>
      </c>
      <c r="R4266" s="469" t="inlineStr">
        <is>
          <t>ok</t>
        </is>
      </c>
      <c r="S4266" s="469" t="inlineStr">
        <is>
          <t xml:space="preserve"> text </t>
        </is>
      </c>
      <c r="T4266" s="426" t="inlineStr">
        <is>
          <t>Norway</t>
        </is>
      </c>
      <c r="U4266" s="5" t="inlineStr">
        <is>
          <t>N wasted</t>
        </is>
      </c>
      <c r="V4266" s="465" t="n">
        <v>0.04</v>
      </c>
    </row>
    <row r="4267" ht="16" customHeight="1">
      <c r="B4267" s="5" t="inlineStr">
        <is>
          <t>HS.HS-AT.AT</t>
        </is>
      </c>
      <c r="C4267" s="5" t="inlineStr">
        <is>
          <t>HS.HS-AT.AT-LUC emissions-NH3</t>
        </is>
      </c>
      <c r="D4267" s="5" t="inlineStr">
        <is>
          <t>HS</t>
        </is>
      </c>
      <c r="E4267" s="5" t="inlineStr">
        <is>
          <t>HS</t>
        </is>
      </c>
      <c r="F4267" s="5">
        <f>VLOOKUP(E4267,'5.a Definitions'!E:F,2,FALSE)</f>
        <v/>
      </c>
      <c r="G4267" s="5" t="inlineStr">
        <is>
          <t>AT</t>
        </is>
      </c>
      <c r="H4267" s="5" t="inlineStr">
        <is>
          <t>AT</t>
        </is>
      </c>
      <c r="I4267" s="5">
        <f>VLOOKUP(H4267,'5.a Definitions'!E:F,2,FALSE)</f>
        <v/>
      </c>
      <c r="J4267" s="465" t="inlineStr">
        <is>
          <t xml:space="preserve"> LUC emissions </t>
        </is>
      </c>
      <c r="K4267" s="465" t="inlineStr">
        <is>
          <t xml:space="preserve"> LUC emissions </t>
        </is>
      </c>
      <c r="L4267" s="465" t="inlineStr">
        <is>
          <t xml:space="preserve"> reactive </t>
        </is>
      </c>
      <c r="M4267" s="465" t="inlineStr">
        <is>
          <t xml:space="preserve"> NH3 </t>
        </is>
      </c>
      <c r="N4267" s="466" t="inlineStr">
        <is>
          <t>nan</t>
        </is>
      </c>
      <c r="O4267" s="467" t="n">
        <v>0.2</v>
      </c>
      <c r="P4267" s="468" t="n">
        <v>1995</v>
      </c>
      <c r="Q4267" s="469" t="inlineStr">
        <is>
          <t>no data</t>
        </is>
      </c>
      <c r="R4267" s="469" t="inlineStr">
        <is>
          <t>not done</t>
        </is>
      </c>
      <c r="S4267" s="469" t="inlineStr">
        <is>
          <t xml:space="preserve"> text </t>
        </is>
      </c>
      <c r="T4267" s="426" t="inlineStr">
        <is>
          <t>Norway</t>
        </is>
      </c>
      <c r="U4267" s="5" t="inlineStr">
        <is>
          <t>N wasted</t>
        </is>
      </c>
      <c r="V4267" s="465" t="n">
        <v>0.04</v>
      </c>
    </row>
    <row r="4268" ht="16" customHeight="1">
      <c r="B4268" s="5" t="inlineStr">
        <is>
          <t>HS.HS-AT.AT</t>
        </is>
      </c>
      <c r="C4268" s="5" t="inlineStr">
        <is>
          <t>HS.HS-AT.AT-LUC emissions-NOx</t>
        </is>
      </c>
      <c r="D4268" s="5" t="inlineStr">
        <is>
          <t>HS</t>
        </is>
      </c>
      <c r="E4268" s="5" t="inlineStr">
        <is>
          <t>HS</t>
        </is>
      </c>
      <c r="F4268" s="5">
        <f>VLOOKUP(E4268,'5.a Definitions'!E:F,2,FALSE)</f>
        <v/>
      </c>
      <c r="G4268" s="5" t="inlineStr">
        <is>
          <t>AT</t>
        </is>
      </c>
      <c r="H4268" s="5" t="inlineStr">
        <is>
          <t>AT</t>
        </is>
      </c>
      <c r="I4268" s="5">
        <f>VLOOKUP(H4268,'5.a Definitions'!E:F,2,FALSE)</f>
        <v/>
      </c>
      <c r="J4268" s="465" t="inlineStr">
        <is>
          <t xml:space="preserve"> LUC emissions </t>
        </is>
      </c>
      <c r="K4268" s="465" t="inlineStr">
        <is>
          <t xml:space="preserve"> LUC emissions </t>
        </is>
      </c>
      <c r="L4268" s="465" t="inlineStr">
        <is>
          <t xml:space="preserve"> reactive </t>
        </is>
      </c>
      <c r="M4268" s="465" t="inlineStr">
        <is>
          <t xml:space="preserve"> NOx </t>
        </is>
      </c>
      <c r="N4268" s="466" t="inlineStr">
        <is>
          <t>nan</t>
        </is>
      </c>
      <c r="O4268" s="467" t="n">
        <v>0.2</v>
      </c>
      <c r="P4268" s="468" t="n">
        <v>1995</v>
      </c>
      <c r="Q4268" s="469" t="inlineStr">
        <is>
          <t>no data</t>
        </is>
      </c>
      <c r="R4268" s="469" t="inlineStr">
        <is>
          <t>not done</t>
        </is>
      </c>
      <c r="S4268" s="469" t="inlineStr">
        <is>
          <t xml:space="preserve"> text </t>
        </is>
      </c>
      <c r="T4268" s="426" t="inlineStr">
        <is>
          <t>Norway</t>
        </is>
      </c>
      <c r="U4268" s="5" t="inlineStr">
        <is>
          <t>N wasted</t>
        </is>
      </c>
      <c r="V4268" s="465" t="n">
        <v>0.04</v>
      </c>
    </row>
    <row r="4269" ht="16" customHeight="1">
      <c r="B4269" s="5" t="inlineStr">
        <is>
          <t>HS.HS-AT.AT</t>
        </is>
      </c>
      <c r="C4269" s="5" t="inlineStr">
        <is>
          <t>HS.HS-AT.AT-LUC emissions-N2O</t>
        </is>
      </c>
      <c r="D4269" s="5" t="inlineStr">
        <is>
          <t>HS</t>
        </is>
      </c>
      <c r="E4269" s="5" t="inlineStr">
        <is>
          <t>HS</t>
        </is>
      </c>
      <c r="F4269" s="5">
        <f>VLOOKUP(E4269,'5.a Definitions'!E:F,2,FALSE)</f>
        <v/>
      </c>
      <c r="G4269" s="5" t="inlineStr">
        <is>
          <t>AT</t>
        </is>
      </c>
      <c r="H4269" s="5" t="inlineStr">
        <is>
          <t>AT</t>
        </is>
      </c>
      <c r="I4269" s="5">
        <f>VLOOKUP(H4269,'5.a Definitions'!E:F,2,FALSE)</f>
        <v/>
      </c>
      <c r="J4269" s="465" t="inlineStr">
        <is>
          <t xml:space="preserve"> LUC emissions </t>
        </is>
      </c>
      <c r="K4269" s="465" t="inlineStr">
        <is>
          <t xml:space="preserve"> LUC emissions </t>
        </is>
      </c>
      <c r="L4269" s="465" t="inlineStr">
        <is>
          <t xml:space="preserve"> reactive </t>
        </is>
      </c>
      <c r="M4269" s="465" t="inlineStr">
        <is>
          <t xml:space="preserve"> N2O </t>
        </is>
      </c>
      <c r="N4269" s="466" t="n">
        <v>0.06784411822978917</v>
      </c>
      <c r="O4269" s="467" t="n">
        <v>1.261544563046772</v>
      </c>
      <c r="P4269" s="468" t="n">
        <v>1995</v>
      </c>
      <c r="Q4269" s="469" t="inlineStr">
        <is>
          <t>UNFCCC CRT</t>
        </is>
      </c>
      <c r="R4269" s="469" t="inlineStr">
        <is>
          <t>ok</t>
        </is>
      </c>
      <c r="S4269" s="469" t="inlineStr">
        <is>
          <t xml:space="preserve"> text </t>
        </is>
      </c>
      <c r="T4269" s="426" t="inlineStr">
        <is>
          <t>Norway</t>
        </is>
      </c>
      <c r="U4269" s="5" t="inlineStr">
        <is>
          <t>N wasted</t>
        </is>
      </c>
      <c r="V4269" s="465" t="n">
        <v>0.04</v>
      </c>
    </row>
    <row r="4270" ht="16" customHeight="1">
      <c r="B4270" s="5" t="inlineStr">
        <is>
          <t>HS.HS-HY.SW</t>
        </is>
      </c>
      <c r="C4270" s="5" t="inlineStr">
        <is>
          <t>HS.HS-HY.SW-Untreated wastewater-Nmix</t>
        </is>
      </c>
      <c r="D4270" s="5" t="inlineStr">
        <is>
          <t>HS</t>
        </is>
      </c>
      <c r="E4270" s="5" t="inlineStr">
        <is>
          <t>HS</t>
        </is>
      </c>
      <c r="F4270" s="5">
        <f>VLOOKUP(E4270,'5.a Definitions'!E:F,2,FALSE)</f>
        <v/>
      </c>
      <c r="G4270" s="5" t="inlineStr">
        <is>
          <t>HY</t>
        </is>
      </c>
      <c r="H4270" s="5" t="inlineStr">
        <is>
          <t>SW</t>
        </is>
      </c>
      <c r="I4270" s="5">
        <f>VLOOKUP(H4270,'5.a Definitions'!E:F,2,FALSE)</f>
        <v/>
      </c>
      <c r="J4270" s="465" t="inlineStr">
        <is>
          <t xml:space="preserve"> Untreated wastewater </t>
        </is>
      </c>
      <c r="K4270" s="465" t="inlineStr">
        <is>
          <t xml:space="preserve"> untreated wastewater to groundwater </t>
        </is>
      </c>
      <c r="L4270" s="465" t="inlineStr">
        <is>
          <t xml:space="preserve"> reactive </t>
        </is>
      </c>
      <c r="M4270" s="465" t="inlineStr">
        <is>
          <t xml:space="preserve"> Nmix </t>
        </is>
      </c>
      <c r="N4270" s="466" t="n">
        <v>0</v>
      </c>
      <c r="O4270" s="467" t="n">
        <v>10</v>
      </c>
      <c r="P4270" s="468" t="n">
        <v>1995</v>
      </c>
      <c r="Q4270" s="469" t="inlineStr">
        <is>
          <t>neglected</t>
        </is>
      </c>
      <c r="R4270" s="469" t="inlineStr">
        <is>
          <t>ok</t>
        </is>
      </c>
      <c r="S4270" s="469" t="inlineStr">
        <is>
          <t xml:space="preserve"> text </t>
        </is>
      </c>
      <c r="T4270" s="426" t="inlineStr">
        <is>
          <t>Norway</t>
        </is>
      </c>
      <c r="U4270" s="5" t="inlineStr">
        <is>
          <t>N wasted</t>
        </is>
      </c>
      <c r="V4270" s="465" t="n">
        <v>0.04</v>
      </c>
    </row>
    <row r="4271" ht="16" customHeight="1">
      <c r="B4271" s="475" t="inlineStr">
        <is>
          <t>HS.HS-HY.SW</t>
        </is>
      </c>
      <c r="C4271" s="475" t="inlineStr">
        <is>
          <t>HS.HS-HY.SW-Overland flow-Nmix</t>
        </is>
      </c>
      <c r="D4271" s="475" t="inlineStr">
        <is>
          <t>HS</t>
        </is>
      </c>
      <c r="E4271" s="475" t="inlineStr">
        <is>
          <t>HS</t>
        </is>
      </c>
      <c r="F4271" s="5">
        <f>VLOOKUP(E4271,'5.a Definitions'!E:F,2,FALSE)</f>
        <v/>
      </c>
      <c r="G4271" s="475" t="inlineStr">
        <is>
          <t>HY</t>
        </is>
      </c>
      <c r="H4271" s="475" t="inlineStr">
        <is>
          <t>SW</t>
        </is>
      </c>
      <c r="I4271" s="5">
        <f>VLOOKUP(H4271,'5.a Definitions'!E:F,2,FALSE)</f>
        <v/>
      </c>
      <c r="J4271" s="465" t="inlineStr">
        <is>
          <t>Overland flow</t>
        </is>
      </c>
      <c r="K4271" s="465" t="inlineStr">
        <is>
          <t>overland flow</t>
        </is>
      </c>
      <c r="L4271" s="465" t="inlineStr">
        <is>
          <t>reactive</t>
        </is>
      </c>
      <c r="M4271" s="465" t="inlineStr">
        <is>
          <t>Nmix</t>
        </is>
      </c>
      <c r="N4271" s="466" t="n">
        <v>6.8826</v>
      </c>
      <c r="O4271" s="467" t="n">
        <v>1.159643228024458</v>
      </c>
      <c r="P4271" s="468" t="n">
        <v>1995</v>
      </c>
      <c r="Q4271" s="469" t="inlineStr">
        <is>
          <t>Filled (held flat at the TEOTIL3 level; TEOTIL2 urban is constant): NIVA TEOTIL2, bias-corrected to TEOTIL3</t>
        </is>
      </c>
      <c r="R4271" s="469" t="inlineStr">
        <is>
          <t>ok</t>
        </is>
      </c>
      <c r="S4271" s="469" t="inlineStr">
        <is>
          <t>text</t>
        </is>
      </c>
      <c r="T4271" s="476" t="inlineStr">
        <is>
          <t>Norway</t>
        </is>
      </c>
      <c r="U4271" s="5" t="inlineStr">
        <is>
          <t>N wasted</t>
        </is>
      </c>
      <c r="V4271" s="465">
        <f>(O3826*N3826)^2</f>
        <v/>
      </c>
    </row>
    <row r="4272" ht="16" customHeight="1" thickBot="1">
      <c r="B4272" s="6" t="inlineStr">
        <is>
          <t>HS.HS-HY.CW</t>
        </is>
      </c>
      <c r="C4272" s="6" t="inlineStr">
        <is>
          <t>HS.HS-HY.CW-Untreated wastewater-Nmix</t>
        </is>
      </c>
      <c r="D4272" s="6" t="inlineStr">
        <is>
          <t>HS</t>
        </is>
      </c>
      <c r="E4272" s="6" t="inlineStr">
        <is>
          <t>HS</t>
        </is>
      </c>
      <c r="F4272" s="5">
        <f>VLOOKUP(E4272,'5.a Definitions'!E:F,2,FALSE)</f>
        <v/>
      </c>
      <c r="G4272" s="6" t="inlineStr">
        <is>
          <t>HY</t>
        </is>
      </c>
      <c r="H4272" s="6" t="inlineStr">
        <is>
          <t>CW</t>
        </is>
      </c>
      <c r="I4272" s="5">
        <f>VLOOKUP(H4272,'5.a Definitions'!E:F,2,FALSE)</f>
        <v/>
      </c>
      <c r="J4272" s="470" t="inlineStr">
        <is>
          <t xml:space="preserve"> Untreated wastewater </t>
        </is>
      </c>
      <c r="K4272" s="470" t="inlineStr">
        <is>
          <t xml:space="preserve"> untreated wastewater to coastal water </t>
        </is>
      </c>
      <c r="L4272" s="470" t="inlineStr">
        <is>
          <t xml:space="preserve"> reactive </t>
        </is>
      </c>
      <c r="M4272" s="470" t="inlineStr">
        <is>
          <t xml:space="preserve"> Nmix </t>
        </is>
      </c>
      <c r="N4272" s="466" t="n">
        <v>0</v>
      </c>
      <c r="O4272" s="471" t="n">
        <v>10</v>
      </c>
      <c r="P4272" s="468" t="n">
        <v>1995</v>
      </c>
      <c r="Q4272" s="472" t="inlineStr">
        <is>
          <t>neglected</t>
        </is>
      </c>
      <c r="R4272" s="469" t="inlineStr">
        <is>
          <t>ok</t>
        </is>
      </c>
      <c r="S4272" s="472" t="inlineStr">
        <is>
          <t xml:space="preserve"> text </t>
        </is>
      </c>
      <c r="T4272" s="426" t="inlineStr">
        <is>
          <t>Norway</t>
        </is>
      </c>
      <c r="U4272" s="5" t="inlineStr">
        <is>
          <t>N wasted</t>
        </is>
      </c>
      <c r="V4272" s="470" t="n">
        <v>0.04</v>
      </c>
    </row>
    <row r="4273" ht="16" customHeight="1" thickBot="1">
      <c r="A4273" s="492" t="inlineStr">
        <is>
          <t>Atmosphere</t>
        </is>
      </c>
      <c r="B4273" s="5" t="inlineStr">
        <is>
          <t>AT.AT-MP.OP</t>
        </is>
      </c>
      <c r="C4273" s="5" t="inlineStr">
        <is>
          <t>AT.AT-MP.OP-Ammonia synthesis N2 fixation-N2</t>
        </is>
      </c>
      <c r="D4273" s="5" t="inlineStr">
        <is>
          <t>AT</t>
        </is>
      </c>
      <c r="E4273" s="5" t="inlineStr">
        <is>
          <t>AT</t>
        </is>
      </c>
      <c r="F4273" s="5">
        <f>VLOOKUP(E4273,'5.a Definitions'!E:F,2,FALSE)</f>
        <v/>
      </c>
      <c r="G4273" s="5" t="inlineStr">
        <is>
          <t>MP</t>
        </is>
      </c>
      <c r="H4273" s="5" t="inlineStr">
        <is>
          <t>OP</t>
        </is>
      </c>
      <c r="I4273" s="5">
        <f>VLOOKUP(H4273,'5.a Definitions'!E:F,2,FALSE)</f>
        <v/>
      </c>
      <c r="J4273" s="465" t="inlineStr">
        <is>
          <t xml:space="preserve"> Ammonia synthesis N2 fixation </t>
        </is>
      </c>
      <c r="K4273" s="465" t="inlineStr">
        <is>
          <t xml:space="preserve"> ammonia synthesis N2 fixation </t>
        </is>
      </c>
      <c r="L4273" s="465" t="inlineStr">
        <is>
          <t xml:space="preserve"> inert </t>
        </is>
      </c>
      <c r="M4273" s="465" t="inlineStr">
        <is>
          <t xml:space="preserve"> N2 </t>
        </is>
      </c>
      <c r="N4273" s="466" t="n">
        <v>332.1740301746667</v>
      </c>
      <c r="O4273" s="467" t="n">
        <v>0.5395892264090087</v>
      </c>
      <c r="P4273" s="468" t="n">
        <v>1995</v>
      </c>
      <c r="Q4273" s="469" t="inlineStr">
        <is>
          <t>FAOSTAT Fertilizer by nutrient + SSB (3-year moving average)</t>
        </is>
      </c>
      <c r="R4273" s="469" t="inlineStr">
        <is>
          <t>ok</t>
        </is>
      </c>
      <c r="S4273" s="469" t="inlineStr">
        <is>
          <t xml:space="preserve"> text </t>
        </is>
      </c>
      <c r="T4273" s="426" t="inlineStr">
        <is>
          <t>Norway</t>
        </is>
      </c>
      <c r="U4273" s="465" t="inlineStr">
        <is>
          <t xml:space="preserve"> - </t>
        </is>
      </c>
      <c r="V4273" s="465" t="n">
        <v>0.04</v>
      </c>
    </row>
    <row r="4274" ht="16" customHeight="1">
      <c r="B4274" s="5" t="inlineStr">
        <is>
          <t>AT.AT-AG.SM</t>
        </is>
      </c>
      <c r="C4274" s="5" t="inlineStr">
        <is>
          <t>AT.AT-AG.SM-Deposition-OXN</t>
        </is>
      </c>
      <c r="D4274" s="5" t="inlineStr">
        <is>
          <t>AT</t>
        </is>
      </c>
      <c r="E4274" s="5" t="inlineStr">
        <is>
          <t>AT</t>
        </is>
      </c>
      <c r="F4274" s="5">
        <f>VLOOKUP(E4274,'5.a Definitions'!E:F,2,FALSE)</f>
        <v/>
      </c>
      <c r="G4274" s="5" t="inlineStr">
        <is>
          <t>AG</t>
        </is>
      </c>
      <c r="H4274" s="5" t="inlineStr">
        <is>
          <t>SM</t>
        </is>
      </c>
      <c r="I4274" s="5">
        <f>VLOOKUP(H4274,'5.a Definitions'!E:F,2,FALSE)</f>
        <v/>
      </c>
      <c r="J4274" s="465" t="inlineStr">
        <is>
          <t xml:space="preserve"> Deposition </t>
        </is>
      </c>
      <c r="K4274" s="465" t="inlineStr">
        <is>
          <t xml:space="preserve"> deposition to agricultural soils </t>
        </is>
      </c>
      <c r="L4274" s="465" t="inlineStr">
        <is>
          <t xml:space="preserve"> reactive </t>
        </is>
      </c>
      <c r="M4274" s="465" t="inlineStr">
        <is>
          <t xml:space="preserve"> OXN </t>
        </is>
      </c>
      <c r="N4274" s="466" t="n">
        <v>3.569105600414678</v>
      </c>
      <c r="O4274" s="467" t="n">
        <v>0.3766115071511</v>
      </c>
      <c r="P4274" s="468" t="n">
        <v>1995</v>
      </c>
      <c r="Q4274" s="469" t="inlineStr">
        <is>
          <t>NILU and geodata.no</t>
        </is>
      </c>
      <c r="R4274" s="469" t="inlineStr">
        <is>
          <t>ok</t>
        </is>
      </c>
      <c r="S4274" s="469" t="inlineStr">
        <is>
          <t xml:space="preserve"> text </t>
        </is>
      </c>
      <c r="T4274" s="426" t="inlineStr">
        <is>
          <t>Norway</t>
        </is>
      </c>
      <c r="U4274" s="465" t="inlineStr">
        <is>
          <t xml:space="preserve"> - </t>
        </is>
      </c>
      <c r="V4274" s="465" t="n">
        <v>0.04</v>
      </c>
    </row>
    <row r="4275" ht="16" customHeight="1">
      <c r="B4275" s="5" t="inlineStr">
        <is>
          <t>AT.AT-AG.SM</t>
        </is>
      </c>
      <c r="C4275" s="5" t="inlineStr">
        <is>
          <t>AT.AT-AG.SM-Deposition-RDN</t>
        </is>
      </c>
      <c r="D4275" s="5" t="inlineStr">
        <is>
          <t>AT</t>
        </is>
      </c>
      <c r="E4275" s="5" t="inlineStr">
        <is>
          <t>AT</t>
        </is>
      </c>
      <c r="F4275" s="5">
        <f>VLOOKUP(E4275,'5.a Definitions'!E:F,2,FALSE)</f>
        <v/>
      </c>
      <c r="G4275" s="5" t="inlineStr">
        <is>
          <t>AG</t>
        </is>
      </c>
      <c r="H4275" s="5" t="inlineStr">
        <is>
          <t>SM</t>
        </is>
      </c>
      <c r="I4275" s="5">
        <f>VLOOKUP(H4275,'5.a Definitions'!E:F,2,FALSE)</f>
        <v/>
      </c>
      <c r="J4275" s="465" t="inlineStr">
        <is>
          <t xml:space="preserve"> Deposition </t>
        </is>
      </c>
      <c r="K4275" s="465" t="inlineStr">
        <is>
          <t xml:space="preserve"> deposition to agricultural soils </t>
        </is>
      </c>
      <c r="L4275" s="465" t="inlineStr">
        <is>
          <t xml:space="preserve"> reactive </t>
        </is>
      </c>
      <c r="M4275" s="465" t="inlineStr">
        <is>
          <t xml:space="preserve"> RDN </t>
        </is>
      </c>
      <c r="N4275" s="466" t="n">
        <v>2.952760706560661</v>
      </c>
      <c r="O4275" s="467" t="n">
        <v>0.3766115071511001</v>
      </c>
      <c r="P4275" s="468" t="n">
        <v>1995</v>
      </c>
      <c r="Q4275" s="469" t="inlineStr">
        <is>
          <t>NILU and geodata.no</t>
        </is>
      </c>
      <c r="R4275" s="469" t="inlineStr">
        <is>
          <t>ok</t>
        </is>
      </c>
      <c r="S4275" s="469" t="inlineStr">
        <is>
          <t xml:space="preserve"> text </t>
        </is>
      </c>
      <c r="T4275" s="426" t="inlineStr">
        <is>
          <t>Norway</t>
        </is>
      </c>
      <c r="U4275" s="465" t="inlineStr">
        <is>
          <t xml:space="preserve"> - </t>
        </is>
      </c>
      <c r="V4275" s="465" t="n">
        <v>0.04</v>
      </c>
    </row>
    <row r="4276" ht="16" customHeight="1">
      <c r="B4276" s="5" t="inlineStr">
        <is>
          <t>AT.AT-AG.SM</t>
        </is>
      </c>
      <c r="C4276" s="5" t="inlineStr">
        <is>
          <t>AT.AT-AG.SM-Biological N2 fixation-N2</t>
        </is>
      </c>
      <c r="D4276" s="5" t="inlineStr">
        <is>
          <t>AT</t>
        </is>
      </c>
      <c r="E4276" s="5" t="inlineStr">
        <is>
          <t>AT</t>
        </is>
      </c>
      <c r="F4276" s="5">
        <f>VLOOKUP(E4276,'5.a Definitions'!E:F,2,FALSE)</f>
        <v/>
      </c>
      <c r="G4276" s="5" t="inlineStr">
        <is>
          <t>AG</t>
        </is>
      </c>
      <c r="H4276" s="5" t="inlineStr">
        <is>
          <t>SM</t>
        </is>
      </c>
      <c r="I4276" s="5">
        <f>VLOOKUP(H4276,'5.a Definitions'!E:F,2,FALSE)</f>
        <v/>
      </c>
      <c r="J4276" s="465" t="inlineStr">
        <is>
          <t xml:space="preserve"> Biological N2 fixation </t>
        </is>
      </c>
      <c r="K4276" s="465" t="inlineStr">
        <is>
          <t xml:space="preserve"> N2 fixation agriculture </t>
        </is>
      </c>
      <c r="L4276" s="465" t="inlineStr">
        <is>
          <t xml:space="preserve"> inert </t>
        </is>
      </c>
      <c r="M4276" s="465" t="inlineStr">
        <is>
          <t xml:space="preserve"> N2 </t>
        </is>
      </c>
      <c r="N4276" s="466" t="n">
        <v>12</v>
      </c>
      <c r="O4276" s="467" t="n">
        <v>0.3241098063913839</v>
      </c>
      <c r="P4276" s="468" t="n">
        <v>1995</v>
      </c>
      <c r="Q4276" s="469" t="inlineStr">
        <is>
          <t>Bechmann et al. (2023)</t>
        </is>
      </c>
      <c r="R4276" s="469" t="inlineStr">
        <is>
          <t>ok</t>
        </is>
      </c>
      <c r="S4276" s="469" t="inlineStr">
        <is>
          <t xml:space="preserve"> text </t>
        </is>
      </c>
      <c r="T4276" s="426" t="inlineStr">
        <is>
          <t>Norway</t>
        </is>
      </c>
      <c r="U4276" s="465" t="inlineStr">
        <is>
          <t xml:space="preserve"> - </t>
        </is>
      </c>
      <c r="V4276" s="465" t="n">
        <v>0.04</v>
      </c>
    </row>
    <row r="4277" ht="16" customHeight="1">
      <c r="B4277" s="5" t="inlineStr">
        <is>
          <t>AT.AT-FS.FO</t>
        </is>
      </c>
      <c r="C4277" s="5" t="inlineStr">
        <is>
          <t>AT.AT-FS.FO-Deposition-OXN</t>
        </is>
      </c>
      <c r="D4277" s="5" t="inlineStr">
        <is>
          <t>AT</t>
        </is>
      </c>
      <c r="E4277" s="5" t="inlineStr">
        <is>
          <t>AT</t>
        </is>
      </c>
      <c r="F4277" s="5">
        <f>VLOOKUP(E4277,'5.a Definitions'!E:F,2,FALSE)</f>
        <v/>
      </c>
      <c r="G4277" s="5" t="inlineStr">
        <is>
          <t>FS</t>
        </is>
      </c>
      <c r="H4277" s="5" t="inlineStr">
        <is>
          <t>FO</t>
        </is>
      </c>
      <c r="I4277" s="5">
        <f>VLOOKUP(H4277,'5.a Definitions'!E:F,2,FALSE)</f>
        <v/>
      </c>
      <c r="J4277" s="465" t="inlineStr">
        <is>
          <t xml:space="preserve"> Deposition </t>
        </is>
      </c>
      <c r="K4277" s="465" t="inlineStr">
        <is>
          <t xml:space="preserve"> deposition to forests </t>
        </is>
      </c>
      <c r="L4277" s="465" t="inlineStr">
        <is>
          <t xml:space="preserve"> reactive </t>
        </is>
      </c>
      <c r="M4277" s="465" t="inlineStr">
        <is>
          <t xml:space="preserve"> OXN </t>
        </is>
      </c>
      <c r="N4277" s="466" t="n">
        <v>31.39019856558565</v>
      </c>
      <c r="O4277" s="467" t="n">
        <v>0.3766115071511001</v>
      </c>
      <c r="P4277" s="468" t="n">
        <v>1995</v>
      </c>
      <c r="Q4277" s="469" t="inlineStr">
        <is>
          <t>NILU and geodata.no</t>
        </is>
      </c>
      <c r="R4277" s="469" t="inlineStr">
        <is>
          <t>ok</t>
        </is>
      </c>
      <c r="S4277" s="469" t="inlineStr">
        <is>
          <t xml:space="preserve"> text </t>
        </is>
      </c>
      <c r="T4277" s="426" t="inlineStr">
        <is>
          <t>Norway</t>
        </is>
      </c>
      <c r="U4277" s="465" t="inlineStr">
        <is>
          <t xml:space="preserve"> - </t>
        </is>
      </c>
      <c r="V4277" s="465" t="n">
        <v>0.04</v>
      </c>
    </row>
    <row r="4278" ht="16" customHeight="1">
      <c r="B4278" s="5" t="inlineStr">
        <is>
          <t>AT.AT-FS.FO</t>
        </is>
      </c>
      <c r="C4278" s="5" t="inlineStr">
        <is>
          <t>AT.AT-FS.FO-Deposition-RDN</t>
        </is>
      </c>
      <c r="D4278" s="5" t="inlineStr">
        <is>
          <t>AT</t>
        </is>
      </c>
      <c r="E4278" s="5" t="inlineStr">
        <is>
          <t>AT</t>
        </is>
      </c>
      <c r="F4278" s="5">
        <f>VLOOKUP(E4278,'5.a Definitions'!E:F,2,FALSE)</f>
        <v/>
      </c>
      <c r="G4278" s="5" t="inlineStr">
        <is>
          <t>FS</t>
        </is>
      </c>
      <c r="H4278" s="5" t="inlineStr">
        <is>
          <t>FO</t>
        </is>
      </c>
      <c r="I4278" s="5">
        <f>VLOOKUP(H4278,'5.a Definitions'!E:F,2,FALSE)</f>
        <v/>
      </c>
      <c r="J4278" s="465" t="inlineStr">
        <is>
          <t xml:space="preserve"> Deposition </t>
        </is>
      </c>
      <c r="K4278" s="465" t="inlineStr">
        <is>
          <t xml:space="preserve"> deposition to forests </t>
        </is>
      </c>
      <c r="L4278" s="465" t="inlineStr">
        <is>
          <t xml:space="preserve"> reactive </t>
        </is>
      </c>
      <c r="M4278" s="465" t="inlineStr">
        <is>
          <t xml:space="preserve"> RDN </t>
        </is>
      </c>
      <c r="N4278" s="466" t="n">
        <v>26.45920502295451</v>
      </c>
      <c r="O4278" s="467" t="n">
        <v>0.3766115071511001</v>
      </c>
      <c r="P4278" s="468" t="n">
        <v>1995</v>
      </c>
      <c r="Q4278" s="469" t="inlineStr">
        <is>
          <t>NILU and geodata.no</t>
        </is>
      </c>
      <c r="R4278" s="469" t="inlineStr">
        <is>
          <t>ok</t>
        </is>
      </c>
      <c r="S4278" s="469" t="inlineStr">
        <is>
          <t xml:space="preserve"> text </t>
        </is>
      </c>
      <c r="T4278" s="426" t="inlineStr">
        <is>
          <t>Norway</t>
        </is>
      </c>
      <c r="U4278" s="465" t="inlineStr">
        <is>
          <t xml:space="preserve"> - </t>
        </is>
      </c>
      <c r="V4278" s="465" t="n">
        <v>0.04</v>
      </c>
    </row>
    <row r="4279" ht="16" customHeight="1">
      <c r="B4279" s="5" t="inlineStr">
        <is>
          <t>AT.AT-FS.FO</t>
        </is>
      </c>
      <c r="C4279" s="5" t="inlineStr">
        <is>
          <t>AT.AT-FS.FO-N2 fixation-N2</t>
        </is>
      </c>
      <c r="D4279" s="5" t="inlineStr">
        <is>
          <t>AT</t>
        </is>
      </c>
      <c r="E4279" s="5" t="inlineStr">
        <is>
          <t>AT</t>
        </is>
      </c>
      <c r="F4279" s="5">
        <f>VLOOKUP(E4279,'5.a Definitions'!E:F,2,FALSE)</f>
        <v/>
      </c>
      <c r="G4279" s="5" t="inlineStr">
        <is>
          <t>FS</t>
        </is>
      </c>
      <c r="H4279" s="5" t="inlineStr">
        <is>
          <t>FO</t>
        </is>
      </c>
      <c r="I4279" s="5">
        <f>VLOOKUP(H4279,'5.a Definitions'!E:F,2,FALSE)</f>
        <v/>
      </c>
      <c r="J4279" s="465" t="inlineStr">
        <is>
          <t xml:space="preserve"> N2 fixation </t>
        </is>
      </c>
      <c r="K4279" s="465" t="inlineStr">
        <is>
          <t xml:space="preserve"> N2 fixation forests </t>
        </is>
      </c>
      <c r="L4279" s="465" t="inlineStr">
        <is>
          <t xml:space="preserve"> inert </t>
        </is>
      </c>
      <c r="M4279" s="465" t="inlineStr">
        <is>
          <t xml:space="preserve"> N2 </t>
        </is>
      </c>
      <c r="N4279" s="466" t="n">
        <v>18</v>
      </c>
      <c r="O4279" s="467" t="n">
        <v>0.5019089907080868</v>
      </c>
      <c r="P4279" s="468" t="n">
        <v>1995</v>
      </c>
      <c r="Q4279" s="469" t="inlineStr">
        <is>
          <t>Moldan (2025) and SSB</t>
        </is>
      </c>
      <c r="R4279" s="469" t="inlineStr">
        <is>
          <t>ok</t>
        </is>
      </c>
      <c r="S4279" s="469" t="inlineStr">
        <is>
          <t xml:space="preserve"> text </t>
        </is>
      </c>
      <c r="T4279" s="426" t="inlineStr">
        <is>
          <t>Norway</t>
        </is>
      </c>
      <c r="U4279" s="465" t="inlineStr">
        <is>
          <t xml:space="preserve"> - </t>
        </is>
      </c>
      <c r="V4279" s="465" t="n">
        <v>0.04</v>
      </c>
    </row>
    <row r="4280" ht="16" customHeight="1">
      <c r="B4280" s="5" t="inlineStr">
        <is>
          <t>AT.AT-FS.OL</t>
        </is>
      </c>
      <c r="C4280" s="5" t="inlineStr">
        <is>
          <t>AT.AT-FS.OL-Deposition-OXN</t>
        </is>
      </c>
      <c r="D4280" s="5" t="inlineStr">
        <is>
          <t>AT</t>
        </is>
      </c>
      <c r="E4280" s="5" t="inlineStr">
        <is>
          <t>AT</t>
        </is>
      </c>
      <c r="F4280" s="5">
        <f>VLOOKUP(E4280,'5.a Definitions'!E:F,2,FALSE)</f>
        <v/>
      </c>
      <c r="G4280" s="5" t="inlineStr">
        <is>
          <t>FS</t>
        </is>
      </c>
      <c r="H4280" s="5" t="inlineStr">
        <is>
          <t>OL</t>
        </is>
      </c>
      <c r="I4280" s="5">
        <f>VLOOKUP(H4280,'5.a Definitions'!E:F,2,FALSE)</f>
        <v/>
      </c>
      <c r="J4280" s="465" t="inlineStr">
        <is>
          <t xml:space="preserve"> Deposition </t>
        </is>
      </c>
      <c r="K4280" s="465" t="inlineStr">
        <is>
          <t xml:space="preserve"> deposition to other land </t>
        </is>
      </c>
      <c r="L4280" s="465" t="inlineStr">
        <is>
          <t xml:space="preserve"> reactive </t>
        </is>
      </c>
      <c r="M4280" s="465" t="inlineStr">
        <is>
          <t xml:space="preserve"> OXN </t>
        </is>
      </c>
      <c r="N4280" s="466" t="n">
        <v>37.81255442363007</v>
      </c>
      <c r="O4280" s="467" t="n">
        <v>0.3766115071511001</v>
      </c>
      <c r="P4280" s="468" t="n">
        <v>1995</v>
      </c>
      <c r="Q4280" s="469" t="inlineStr">
        <is>
          <t>NILU and geodata.no</t>
        </is>
      </c>
      <c r="R4280" s="469" t="inlineStr">
        <is>
          <t>ok</t>
        </is>
      </c>
      <c r="S4280" s="469" t="inlineStr">
        <is>
          <t xml:space="preserve"> text </t>
        </is>
      </c>
      <c r="T4280" s="426" t="inlineStr">
        <is>
          <t>Norway</t>
        </is>
      </c>
      <c r="U4280" s="465" t="inlineStr">
        <is>
          <t xml:space="preserve"> - </t>
        </is>
      </c>
      <c r="V4280" s="465" t="n">
        <v>0.04</v>
      </c>
    </row>
    <row r="4281" ht="16" customHeight="1">
      <c r="B4281" s="5" t="inlineStr">
        <is>
          <t>AT.AT-FS.OL</t>
        </is>
      </c>
      <c r="C4281" s="5" t="inlineStr">
        <is>
          <t>AT.AT-FS.OL-Deposition-RDN</t>
        </is>
      </c>
      <c r="D4281" s="5" t="inlineStr">
        <is>
          <t>AT</t>
        </is>
      </c>
      <c r="E4281" s="5" t="inlineStr">
        <is>
          <t>AT</t>
        </is>
      </c>
      <c r="F4281" s="5">
        <f>VLOOKUP(E4281,'5.a Definitions'!E:F,2,FALSE)</f>
        <v/>
      </c>
      <c r="G4281" s="5" t="inlineStr">
        <is>
          <t>FS</t>
        </is>
      </c>
      <c r="H4281" s="5" t="inlineStr">
        <is>
          <t>OL</t>
        </is>
      </c>
      <c r="I4281" s="5">
        <f>VLOOKUP(H4281,'5.a Definitions'!E:F,2,FALSE)</f>
        <v/>
      </c>
      <c r="J4281" s="465" t="inlineStr">
        <is>
          <t xml:space="preserve"> Deposition </t>
        </is>
      </c>
      <c r="K4281" s="465" t="inlineStr">
        <is>
          <t xml:space="preserve"> deposition to other land </t>
        </is>
      </c>
      <c r="L4281" s="465" t="inlineStr">
        <is>
          <t xml:space="preserve"> reactive </t>
        </is>
      </c>
      <c r="M4281" s="465" t="inlineStr">
        <is>
          <t xml:space="preserve"> RDN </t>
        </is>
      </c>
      <c r="N4281" s="466" t="n">
        <v>35.68216864436206</v>
      </c>
      <c r="O4281" s="467" t="n">
        <v>0.3766115071511</v>
      </c>
      <c r="P4281" s="468" t="n">
        <v>1995</v>
      </c>
      <c r="Q4281" s="469" t="inlineStr">
        <is>
          <t>NILU and geodata.no</t>
        </is>
      </c>
      <c r="R4281" s="469" t="inlineStr">
        <is>
          <t>ok</t>
        </is>
      </c>
      <c r="S4281" s="469" t="inlineStr">
        <is>
          <t xml:space="preserve"> text </t>
        </is>
      </c>
      <c r="T4281" s="426" t="inlineStr">
        <is>
          <t>Norway</t>
        </is>
      </c>
      <c r="U4281" s="465" t="inlineStr">
        <is>
          <t xml:space="preserve"> - </t>
        </is>
      </c>
      <c r="V4281" s="465" t="n">
        <v>0.04</v>
      </c>
    </row>
    <row r="4282" ht="16" customHeight="1">
      <c r="B4282" s="5" t="inlineStr">
        <is>
          <t>AT.AT-FS.OL</t>
        </is>
      </c>
      <c r="C4282" s="5" t="inlineStr">
        <is>
          <t>AT.AT-FS.OL-N2 fixation-N2</t>
        </is>
      </c>
      <c r="D4282" s="5" t="inlineStr">
        <is>
          <t>AT</t>
        </is>
      </c>
      <c r="E4282" s="5" t="inlineStr">
        <is>
          <t>AT</t>
        </is>
      </c>
      <c r="F4282" s="5">
        <f>VLOOKUP(E4282,'5.a Definitions'!E:F,2,FALSE)</f>
        <v/>
      </c>
      <c r="G4282" s="5" t="inlineStr">
        <is>
          <t>FS</t>
        </is>
      </c>
      <c r="H4282" s="5" t="inlineStr">
        <is>
          <t>OL</t>
        </is>
      </c>
      <c r="I4282" s="5">
        <f>VLOOKUP(H4282,'5.a Definitions'!E:F,2,FALSE)</f>
        <v/>
      </c>
      <c r="J4282" s="465" t="inlineStr">
        <is>
          <t xml:space="preserve"> N2 fixation </t>
        </is>
      </c>
      <c r="K4282" s="465" t="inlineStr">
        <is>
          <t xml:space="preserve"> N2 fixation other land </t>
        </is>
      </c>
      <c r="L4282" s="465" t="inlineStr">
        <is>
          <t xml:space="preserve"> inert </t>
        </is>
      </c>
      <c r="M4282" s="465" t="inlineStr">
        <is>
          <t xml:space="preserve"> N2 </t>
        </is>
      </c>
      <c r="N4282" s="466" t="n">
        <v>23.228884</v>
      </c>
      <c r="O4282" s="467" t="n">
        <v>0.8373855850737826</v>
      </c>
      <c r="P4282" s="468" t="n">
        <v>1995</v>
      </c>
      <c r="Q4282" s="469" t="inlineStr">
        <is>
          <t>CORINE land cover inventory and Reddy &amp; DeLaune (2008)</t>
        </is>
      </c>
      <c r="R4282" s="469" t="inlineStr">
        <is>
          <t>ok</t>
        </is>
      </c>
      <c r="S4282" s="469" t="inlineStr">
        <is>
          <t xml:space="preserve"> text </t>
        </is>
      </c>
      <c r="T4282" s="426" t="inlineStr">
        <is>
          <t>Norway</t>
        </is>
      </c>
      <c r="U4282" s="465" t="inlineStr">
        <is>
          <t xml:space="preserve"> - </t>
        </is>
      </c>
      <c r="V4282" s="465" t="n">
        <v>0.04</v>
      </c>
    </row>
    <row r="4283" ht="16" customHeight="1">
      <c r="B4283" s="5" t="inlineStr">
        <is>
          <t>AT.AT-HS.HS</t>
        </is>
      </c>
      <c r="C4283" s="5" t="inlineStr">
        <is>
          <t>AT.AT-HS.HS-Deposition-OXN</t>
        </is>
      </c>
      <c r="D4283" s="5" t="inlineStr">
        <is>
          <t>AT</t>
        </is>
      </c>
      <c r="E4283" s="5" t="inlineStr">
        <is>
          <t>AT</t>
        </is>
      </c>
      <c r="F4283" s="5">
        <f>VLOOKUP(E4283,'5.a Definitions'!E:F,2,FALSE)</f>
        <v/>
      </c>
      <c r="G4283" s="5" t="inlineStr">
        <is>
          <t>HS</t>
        </is>
      </c>
      <c r="H4283" s="5" t="inlineStr">
        <is>
          <t>HS</t>
        </is>
      </c>
      <c r="I4283" s="5">
        <f>VLOOKUP(H4283,'5.a Definitions'!E:F,2,FALSE)</f>
        <v/>
      </c>
      <c r="J4283" s="465" t="inlineStr">
        <is>
          <t xml:space="preserve"> Deposition </t>
        </is>
      </c>
      <c r="K4283" s="465" t="inlineStr">
        <is>
          <t xml:space="preserve"> deposition to settlements </t>
        </is>
      </c>
      <c r="L4283" s="465" t="inlineStr">
        <is>
          <t xml:space="preserve"> reactive </t>
        </is>
      </c>
      <c r="M4283" s="465" t="inlineStr">
        <is>
          <t xml:space="preserve"> OXN </t>
        </is>
      </c>
      <c r="N4283" s="466" t="n">
        <v>2.073550288613757</v>
      </c>
      <c r="O4283" s="467" t="n">
        <v>0.3766115071511001</v>
      </c>
      <c r="P4283" s="468" t="n">
        <v>1995</v>
      </c>
      <c r="Q4283" s="469" t="inlineStr">
        <is>
          <t>NILU and geodata.no</t>
        </is>
      </c>
      <c r="R4283" s="469" t="inlineStr">
        <is>
          <t>ok</t>
        </is>
      </c>
      <c r="S4283" s="469" t="inlineStr">
        <is>
          <t xml:space="preserve"> text </t>
        </is>
      </c>
      <c r="T4283" s="426" t="inlineStr">
        <is>
          <t>Norway</t>
        </is>
      </c>
      <c r="U4283" s="465" t="inlineStr">
        <is>
          <t xml:space="preserve"> - </t>
        </is>
      </c>
      <c r="V4283" s="465" t="n">
        <v>0.04</v>
      </c>
    </row>
    <row r="4284" ht="16" customHeight="1">
      <c r="B4284" s="5" t="inlineStr">
        <is>
          <t>AT.AT-HS.HS</t>
        </is>
      </c>
      <c r="C4284" s="5" t="inlineStr">
        <is>
          <t>AT.AT-HS.HS-Deposition-RDN</t>
        </is>
      </c>
      <c r="D4284" s="5" t="inlineStr">
        <is>
          <t>AT</t>
        </is>
      </c>
      <c r="E4284" s="5" t="inlineStr">
        <is>
          <t>AT</t>
        </is>
      </c>
      <c r="F4284" s="5">
        <f>VLOOKUP(E4284,'5.a Definitions'!E:F,2,FALSE)</f>
        <v/>
      </c>
      <c r="G4284" s="5" t="inlineStr">
        <is>
          <t>HS</t>
        </is>
      </c>
      <c r="H4284" s="5" t="inlineStr">
        <is>
          <t>HS</t>
        </is>
      </c>
      <c r="I4284" s="5">
        <f>VLOOKUP(H4284,'5.a Definitions'!E:F,2,FALSE)</f>
        <v/>
      </c>
      <c r="J4284" s="465" t="inlineStr">
        <is>
          <t xml:space="preserve"> Deposition </t>
        </is>
      </c>
      <c r="K4284" s="465" t="inlineStr">
        <is>
          <t xml:space="preserve"> deposition to settlements </t>
        </is>
      </c>
      <c r="L4284" s="465" t="inlineStr">
        <is>
          <t xml:space="preserve"> reactive </t>
        </is>
      </c>
      <c r="M4284" s="465" t="inlineStr">
        <is>
          <t xml:space="preserve"> RDN </t>
        </is>
      </c>
      <c r="N4284" s="466" t="n">
        <v>1.700608867592384</v>
      </c>
      <c r="O4284" s="467" t="n">
        <v>0.3766115071511001</v>
      </c>
      <c r="P4284" s="468" t="n">
        <v>1995</v>
      </c>
      <c r="Q4284" s="469" t="inlineStr">
        <is>
          <t>NILU and geodata.no</t>
        </is>
      </c>
      <c r="R4284" s="469" t="inlineStr">
        <is>
          <t>ok</t>
        </is>
      </c>
      <c r="S4284" s="469" t="inlineStr">
        <is>
          <t xml:space="preserve"> text </t>
        </is>
      </c>
      <c r="T4284" s="426" t="inlineStr">
        <is>
          <t>Norway</t>
        </is>
      </c>
      <c r="U4284" s="465" t="inlineStr">
        <is>
          <t xml:space="preserve"> - </t>
        </is>
      </c>
      <c r="V4284" s="465" t="n">
        <v>0.04</v>
      </c>
    </row>
    <row r="4285" ht="16" customHeight="1">
      <c r="B4285" s="5" t="inlineStr">
        <is>
          <t>AT.AT-HY.SW</t>
        </is>
      </c>
      <c r="C4285" s="5" t="inlineStr">
        <is>
          <t>AT.AT-HY.SW-Deposition-OXN</t>
        </is>
      </c>
      <c r="D4285" s="5" t="inlineStr">
        <is>
          <t>AT</t>
        </is>
      </c>
      <c r="E4285" s="5" t="inlineStr">
        <is>
          <t>AT</t>
        </is>
      </c>
      <c r="F4285" s="5">
        <f>VLOOKUP(E4285,'5.a Definitions'!E:F,2,FALSE)</f>
        <v/>
      </c>
      <c r="G4285" s="5" t="inlineStr">
        <is>
          <t>HY</t>
        </is>
      </c>
      <c r="H4285" s="5" t="inlineStr">
        <is>
          <t>SW</t>
        </is>
      </c>
      <c r="I4285" s="5">
        <f>VLOOKUP(H4285,'5.a Definitions'!E:F,2,FALSE)</f>
        <v/>
      </c>
      <c r="J4285" s="465" t="inlineStr">
        <is>
          <t xml:space="preserve"> Deposition </t>
        </is>
      </c>
      <c r="K4285" s="465" t="inlineStr">
        <is>
          <t xml:space="preserve"> deposition to surface water </t>
        </is>
      </c>
      <c r="L4285" s="465" t="inlineStr">
        <is>
          <t xml:space="preserve"> reactive </t>
        </is>
      </c>
      <c r="M4285" s="465" t="inlineStr">
        <is>
          <t xml:space="preserve"> OXN </t>
        </is>
      </c>
      <c r="N4285" s="466" t="n">
        <v>5.405152081812568</v>
      </c>
      <c r="O4285" s="467" t="n">
        <v>0.3766115071511001</v>
      </c>
      <c r="P4285" s="468" t="n">
        <v>1995</v>
      </c>
      <c r="Q4285" s="469" t="inlineStr">
        <is>
          <t>NILU and geodata.no</t>
        </is>
      </c>
      <c r="R4285" s="469" t="inlineStr">
        <is>
          <t>ok</t>
        </is>
      </c>
      <c r="S4285" s="469" t="inlineStr">
        <is>
          <t xml:space="preserve"> text </t>
        </is>
      </c>
      <c r="T4285" s="426" t="inlineStr">
        <is>
          <t>Norway</t>
        </is>
      </c>
      <c r="U4285" s="465" t="inlineStr">
        <is>
          <t xml:space="preserve"> - </t>
        </is>
      </c>
      <c r="V4285" s="465" t="n">
        <v>0.04</v>
      </c>
    </row>
    <row r="4286" ht="16" customHeight="1">
      <c r="B4286" s="5" t="inlineStr">
        <is>
          <t>AT.AT-HY.SW</t>
        </is>
      </c>
      <c r="C4286" s="5" t="inlineStr">
        <is>
          <t>AT.AT-HY.SW-Deposition-RDN</t>
        </is>
      </c>
      <c r="D4286" s="5" t="inlineStr">
        <is>
          <t>AT</t>
        </is>
      </c>
      <c r="E4286" s="5" t="inlineStr">
        <is>
          <t>AT</t>
        </is>
      </c>
      <c r="F4286" s="5">
        <f>VLOOKUP(E4286,'5.a Definitions'!E:F,2,FALSE)</f>
        <v/>
      </c>
      <c r="G4286" s="5" t="inlineStr">
        <is>
          <t>HY</t>
        </is>
      </c>
      <c r="H4286" s="5" t="inlineStr">
        <is>
          <t>SW</t>
        </is>
      </c>
      <c r="I4286" s="5">
        <f>VLOOKUP(H4286,'5.a Definitions'!E:F,2,FALSE)</f>
        <v/>
      </c>
      <c r="J4286" s="465" t="inlineStr">
        <is>
          <t xml:space="preserve"> Deposition </t>
        </is>
      </c>
      <c r="K4286" s="465" t="inlineStr">
        <is>
          <t xml:space="preserve"> deposition to surface water </t>
        </is>
      </c>
      <c r="L4286" s="465" t="inlineStr">
        <is>
          <t xml:space="preserve"> reactive </t>
        </is>
      </c>
      <c r="M4286" s="465" t="inlineStr">
        <is>
          <t xml:space="preserve"> RDN </t>
        </is>
      </c>
      <c r="N4286" s="466" t="n">
        <v>4.806890406689705</v>
      </c>
      <c r="O4286" s="467" t="n">
        <v>0.3766115071511</v>
      </c>
      <c r="P4286" s="468" t="n">
        <v>1995</v>
      </c>
      <c r="Q4286" s="469" t="inlineStr">
        <is>
          <t>NILU and geodata.no</t>
        </is>
      </c>
      <c r="R4286" s="469" t="inlineStr">
        <is>
          <t>ok</t>
        </is>
      </c>
      <c r="S4286" s="469" t="inlineStr">
        <is>
          <t xml:space="preserve"> text </t>
        </is>
      </c>
      <c r="T4286" s="426" t="inlineStr">
        <is>
          <t>Norway</t>
        </is>
      </c>
      <c r="U4286" s="465" t="inlineStr">
        <is>
          <t xml:space="preserve"> - </t>
        </is>
      </c>
      <c r="V4286" s="465" t="n">
        <v>0.04</v>
      </c>
    </row>
    <row r="4287" ht="16" customHeight="1">
      <c r="B4287" s="5" t="inlineStr">
        <is>
          <t>AT.AT-HY.SW</t>
        </is>
      </c>
      <c r="C4287" s="5" t="inlineStr">
        <is>
          <t>AT.AT-HY.SW-N2 fixation-N2</t>
        </is>
      </c>
      <c r="D4287" s="5" t="inlineStr">
        <is>
          <t>AT</t>
        </is>
      </c>
      <c r="E4287" s="5" t="inlineStr">
        <is>
          <t>AT</t>
        </is>
      </c>
      <c r="F4287" s="5">
        <f>VLOOKUP(E4287,'5.a Definitions'!E:F,2,FALSE)</f>
        <v/>
      </c>
      <c r="G4287" s="5" t="inlineStr">
        <is>
          <t>HY</t>
        </is>
      </c>
      <c r="H4287" s="5" t="inlineStr">
        <is>
          <t>SW</t>
        </is>
      </c>
      <c r="I4287" s="5">
        <f>VLOOKUP(H4287,'5.a Definitions'!E:F,2,FALSE)</f>
        <v/>
      </c>
      <c r="J4287" s="465" t="inlineStr">
        <is>
          <t xml:space="preserve"> N2 fixation </t>
        </is>
      </c>
      <c r="K4287" s="465" t="inlineStr">
        <is>
          <t xml:space="preserve"> N2 fixation surface water </t>
        </is>
      </c>
      <c r="L4287" s="465" t="inlineStr">
        <is>
          <t xml:space="preserve"> inert </t>
        </is>
      </c>
      <c r="M4287" s="465" t="inlineStr">
        <is>
          <t xml:space="preserve"> N2 </t>
        </is>
      </c>
      <c r="N4287" s="466" t="n">
        <v>2.0457</v>
      </c>
      <c r="O4287" s="467" t="n">
        <v>8.962723886426243</v>
      </c>
      <c r="P4287" s="468" t="n">
        <v>1995</v>
      </c>
      <c r="Q4287" s="469" t="inlineStr">
        <is>
          <t>NIBIO and Reddy &amp; DeLaune (2008)</t>
        </is>
      </c>
      <c r="R4287" s="469" t="inlineStr">
        <is>
          <t>ok</t>
        </is>
      </c>
      <c r="S4287" s="469" t="inlineStr">
        <is>
          <t xml:space="preserve"> text </t>
        </is>
      </c>
      <c r="T4287" s="426" t="inlineStr">
        <is>
          <t>Norway</t>
        </is>
      </c>
      <c r="U4287" s="465" t="inlineStr">
        <is>
          <t xml:space="preserve"> - </t>
        </is>
      </c>
      <c r="V4287" s="465" t="n">
        <v>0.04</v>
      </c>
    </row>
    <row r="4288" ht="16" customHeight="1">
      <c r="B4288" s="5" t="inlineStr">
        <is>
          <t>AT.AT-RW.RW</t>
        </is>
      </c>
      <c r="C4288" s="5" t="inlineStr">
        <is>
          <t>AT.AT-RW.RW-Atmospheric outflow-RDN</t>
        </is>
      </c>
      <c r="D4288" s="5" t="inlineStr">
        <is>
          <t>AT</t>
        </is>
      </c>
      <c r="E4288" s="5" t="inlineStr">
        <is>
          <t>AT</t>
        </is>
      </c>
      <c r="F4288" s="5">
        <f>VLOOKUP(E4288,'5.a Definitions'!E:F,2,FALSE)</f>
        <v/>
      </c>
      <c r="G4288" s="5" t="inlineStr">
        <is>
          <t>RW</t>
        </is>
      </c>
      <c r="H4288" s="5" t="inlineStr">
        <is>
          <t>RW</t>
        </is>
      </c>
      <c r="I4288" s="5">
        <f>VLOOKUP(H4288,'5.a Definitions'!E:F,2,FALSE)</f>
        <v/>
      </c>
      <c r="J4288" s="465" t="inlineStr">
        <is>
          <t xml:space="preserve"> Atmospheric outflow </t>
        </is>
      </c>
      <c r="K4288" s="465" t="inlineStr">
        <is>
          <t xml:space="preserve"> atmospheric outflow </t>
        </is>
      </c>
      <c r="L4288" s="465" t="inlineStr">
        <is>
          <t xml:space="preserve"> reactive </t>
        </is>
      </c>
      <c r="M4288" s="465" t="inlineStr">
        <is>
          <t xml:space="preserve"> RDN </t>
        </is>
      </c>
      <c r="N4288" s="466" t="n">
        <v>10.73447008989599</v>
      </c>
      <c r="O4288" s="467" t="n">
        <v>0.5403135297147418</v>
      </c>
      <c r="P4288" s="468" t="n">
        <v>1995</v>
      </c>
      <c r="Q4288" s="469" t="inlineStr">
        <is>
          <t>Filled (mean of 1997-2001): EMEP SR tables</t>
        </is>
      </c>
      <c r="R4288" s="469" t="inlineStr">
        <is>
          <t>ok</t>
        </is>
      </c>
      <c r="S4288" s="469" t="inlineStr">
        <is>
          <t xml:space="preserve"> text </t>
        </is>
      </c>
      <c r="T4288" s="426" t="inlineStr">
        <is>
          <t>Norway</t>
        </is>
      </c>
      <c r="U4288" s="465" t="inlineStr">
        <is>
          <t xml:space="preserve"> - </t>
        </is>
      </c>
      <c r="V4288" s="465" t="n">
        <v>0.04</v>
      </c>
    </row>
    <row r="4289" ht="16" customHeight="1" thickBot="1">
      <c r="A4289" s="493" t="n"/>
      <c r="B4289" s="6" t="inlineStr">
        <is>
          <t>AT.AT-RW.RW</t>
        </is>
      </c>
      <c r="C4289" s="6" t="inlineStr">
        <is>
          <t>AT.AT-RW.RW-Atmospheric outflow-OXN</t>
        </is>
      </c>
      <c r="D4289" s="6" t="inlineStr">
        <is>
          <t>AT</t>
        </is>
      </c>
      <c r="E4289" s="6" t="inlineStr">
        <is>
          <t>AT</t>
        </is>
      </c>
      <c r="F4289" s="5">
        <f>VLOOKUP(E4289,'5.a Definitions'!E:F,2,FALSE)</f>
        <v/>
      </c>
      <c r="G4289" s="6" t="inlineStr">
        <is>
          <t>RW</t>
        </is>
      </c>
      <c r="H4289" s="6" t="inlineStr">
        <is>
          <t>RW</t>
        </is>
      </c>
      <c r="I4289" s="5">
        <f>VLOOKUP(H4289,'5.a Definitions'!E:F,2,FALSE)</f>
        <v/>
      </c>
      <c r="J4289" s="470" t="inlineStr">
        <is>
          <t xml:space="preserve"> Atmospheric outflow </t>
        </is>
      </c>
      <c r="K4289" s="470" t="inlineStr">
        <is>
          <t xml:space="preserve"> atmospheric outflow </t>
        </is>
      </c>
      <c r="L4289" s="470" t="inlineStr">
        <is>
          <t xml:space="preserve"> reactive </t>
        </is>
      </c>
      <c r="M4289" s="470" t="inlineStr">
        <is>
          <t xml:space="preserve"> OXN </t>
        </is>
      </c>
      <c r="N4289" s="466" t="n">
        <v>40.45940730613335</v>
      </c>
      <c r="O4289" s="471" t="n">
        <v>0.5470047612608517</v>
      </c>
      <c r="P4289" s="468" t="n">
        <v>1995</v>
      </c>
      <c r="Q4289" s="472" t="inlineStr">
        <is>
          <t>Filled (mean of 1997-2001): EMEP SR tables</t>
        </is>
      </c>
      <c r="R4289" s="469" t="inlineStr">
        <is>
          <t>ok</t>
        </is>
      </c>
      <c r="S4289" s="472" t="inlineStr">
        <is>
          <t xml:space="preserve"> text </t>
        </is>
      </c>
      <c r="T4289" s="426" t="inlineStr">
        <is>
          <t>Norway</t>
        </is>
      </c>
      <c r="U4289" s="470" t="inlineStr">
        <is>
          <t xml:space="preserve"> - </t>
        </is>
      </c>
      <c r="V4289" s="470" t="n">
        <v>0.04</v>
      </c>
    </row>
    <row r="4290" ht="16" customHeight="1">
      <c r="A4290" s="491" t="inlineStr">
        <is>
          <t>Hydrosphere</t>
        </is>
      </c>
      <c r="B4290" s="5" t="inlineStr">
        <is>
          <t>HY.CW-MP.FP</t>
        </is>
      </c>
      <c r="C4290" s="5" t="inlineStr">
        <is>
          <t>HY.CW-MP.FP-Fish (wild catch)-Nmix</t>
        </is>
      </c>
      <c r="D4290" s="5" t="inlineStr">
        <is>
          <t>HY</t>
        </is>
      </c>
      <c r="E4290" s="5" t="inlineStr">
        <is>
          <t>CW</t>
        </is>
      </c>
      <c r="F4290" s="5">
        <f>VLOOKUP(E4290,'5.a Definitions'!E:F,2,FALSE)</f>
        <v/>
      </c>
      <c r="G4290" s="5" t="inlineStr">
        <is>
          <t>MP</t>
        </is>
      </c>
      <c r="H4290" s="5" t="inlineStr">
        <is>
          <t>FP</t>
        </is>
      </c>
      <c r="I4290" s="5">
        <f>VLOOKUP(H4290,'5.a Definitions'!E:F,2,FALSE)</f>
        <v/>
      </c>
      <c r="J4290" s="465" t="inlineStr">
        <is>
          <t xml:space="preserve"> Fish (wild catch) </t>
        </is>
      </c>
      <c r="K4290" s="5" t="inlineStr">
        <is>
          <t>coastal water fish (wild catch)</t>
        </is>
      </c>
      <c r="L4290" s="465" t="inlineStr">
        <is>
          <t xml:space="preserve"> reactive </t>
        </is>
      </c>
      <c r="M4290" s="465" t="inlineStr">
        <is>
          <t xml:space="preserve"> Nmix </t>
        </is>
      </c>
      <c r="N4290" s="466" t="n">
        <v>69.3</v>
      </c>
      <c r="O4290" s="467" t="n">
        <v>0.1105936792525395</v>
      </c>
      <c r="P4290" s="468" t="n">
        <v>1995</v>
      </c>
      <c r="Q4290" s="469" t="inlineStr">
        <is>
          <t>Fiskeridirektoratet</t>
        </is>
      </c>
      <c r="R4290" s="469" t="inlineStr">
        <is>
          <t>ok</t>
        </is>
      </c>
      <c r="S4290" s="469" t="inlineStr">
        <is>
          <t xml:space="preserve"> text </t>
        </is>
      </c>
      <c r="T4290" s="426" t="inlineStr">
        <is>
          <t>Norway</t>
        </is>
      </c>
      <c r="U4290" s="5" t="inlineStr">
        <is>
          <t>useful output</t>
        </is>
      </c>
      <c r="V4290" s="465" t="n">
        <v>0.04</v>
      </c>
    </row>
    <row r="4291" ht="16" customHeight="1">
      <c r="B4291" s="5" t="inlineStr">
        <is>
          <t>HY.SW-AT.AT</t>
        </is>
      </c>
      <c r="C4291" s="5" t="inlineStr">
        <is>
          <t>HY.SW-AT.AT-Emissions-N2</t>
        </is>
      </c>
      <c r="D4291" s="5" t="inlineStr">
        <is>
          <t>HY</t>
        </is>
      </c>
      <c r="E4291" s="5" t="inlineStr">
        <is>
          <t>SW</t>
        </is>
      </c>
      <c r="F4291" s="5">
        <f>VLOOKUP(E4291,'5.a Definitions'!E:F,2,FALSE)</f>
        <v/>
      </c>
      <c r="G4291" s="5" t="inlineStr">
        <is>
          <t>AT</t>
        </is>
      </c>
      <c r="H4291" s="5" t="inlineStr">
        <is>
          <t>AT</t>
        </is>
      </c>
      <c r="I4291" s="5">
        <f>VLOOKUP(H4291,'5.a Definitions'!E:F,2,FALSE)</f>
        <v/>
      </c>
      <c r="J4291" s="465" t="inlineStr">
        <is>
          <t xml:space="preserve"> Emissions </t>
        </is>
      </c>
      <c r="K4291" s="465" t="inlineStr">
        <is>
          <t xml:space="preserve"> surface water emissions </t>
        </is>
      </c>
      <c r="L4291" s="465" t="inlineStr">
        <is>
          <t xml:space="preserve"> inert </t>
        </is>
      </c>
      <c r="M4291" s="465" t="inlineStr">
        <is>
          <t xml:space="preserve"> N2 </t>
        </is>
      </c>
      <c r="N4291" s="466" t="n">
        <v>13.01808559736634</v>
      </c>
      <c r="O4291" s="467" t="n">
        <v>0.61716640867735</v>
      </c>
      <c r="P4291" s="468" t="n">
        <v>1995</v>
      </c>
      <c r="Q4291" s="469" t="inlineStr">
        <is>
          <t>Filled (extrapolated from 2013: inflow to coastal waters x TEOTIL3 retention ratio)</t>
        </is>
      </c>
      <c r="R4291" s="469" t="inlineStr">
        <is>
          <t>ok</t>
        </is>
      </c>
      <c r="S4291" s="469" t="inlineStr">
        <is>
          <t xml:space="preserve"> text </t>
        </is>
      </c>
      <c r="T4291" s="426" t="inlineStr">
        <is>
          <t>Norway</t>
        </is>
      </c>
      <c r="U4291" s="5" t="inlineStr">
        <is>
          <t>N wasted</t>
        </is>
      </c>
      <c r="V4291" s="465" t="n">
        <v>0.04</v>
      </c>
    </row>
    <row r="4292" ht="16" customHeight="1">
      <c r="B4292" s="5" t="inlineStr">
        <is>
          <t>HY.SW-AT.AT</t>
        </is>
      </c>
      <c r="C4292" s="5" t="inlineStr">
        <is>
          <t>HY.SW-AT.AT-Emissions-N2O</t>
        </is>
      </c>
      <c r="D4292" s="5" t="inlineStr">
        <is>
          <t>HY</t>
        </is>
      </c>
      <c r="E4292" s="5" t="inlineStr">
        <is>
          <t>SW</t>
        </is>
      </c>
      <c r="F4292" s="5">
        <f>VLOOKUP(E4292,'5.a Definitions'!E:F,2,FALSE)</f>
        <v/>
      </c>
      <c r="G4292" s="5" t="inlineStr">
        <is>
          <t>AT</t>
        </is>
      </c>
      <c r="H4292" s="5" t="inlineStr">
        <is>
          <t>AT</t>
        </is>
      </c>
      <c r="I4292" s="5">
        <f>VLOOKUP(H4292,'5.a Definitions'!E:F,2,FALSE)</f>
        <v/>
      </c>
      <c r="J4292" s="465" t="inlineStr">
        <is>
          <t xml:space="preserve"> Emissions </t>
        </is>
      </c>
      <c r="K4292" s="465" t="inlineStr">
        <is>
          <t xml:space="preserve"> surface water emissions </t>
        </is>
      </c>
      <c r="L4292" s="465" t="inlineStr">
        <is>
          <t xml:space="preserve"> reactive </t>
        </is>
      </c>
      <c r="M4292" s="465" t="inlineStr">
        <is>
          <t xml:space="preserve"> N2O </t>
        </is>
      </c>
      <c r="N4292" s="466" t="n">
        <v>0.1314958141148115</v>
      </c>
      <c r="O4292" s="467" t="n">
        <v>10.84910446295331</v>
      </c>
      <c r="P4292" s="468" t="n">
        <v>1995</v>
      </c>
      <c r="Q4292" s="469" t="inlineStr">
        <is>
          <t>Filled (extrapolated from 2013: inflow to coastal waters x TEOTIL3 retention ratio)</t>
        </is>
      </c>
      <c r="R4292" s="469" t="inlineStr">
        <is>
          <t>ok</t>
        </is>
      </c>
      <c r="S4292" s="469" t="inlineStr">
        <is>
          <t xml:space="preserve"> text </t>
        </is>
      </c>
      <c r="T4292" s="426" t="inlineStr">
        <is>
          <t>Norway</t>
        </is>
      </c>
      <c r="U4292" s="5" t="inlineStr">
        <is>
          <t>N wasted</t>
        </is>
      </c>
      <c r="V4292" s="465" t="n">
        <v>0.04</v>
      </c>
    </row>
    <row r="4293" ht="16" customHeight="1">
      <c r="B4293" s="5" t="inlineStr">
        <is>
          <t>HY.SW-HY.CW</t>
        </is>
      </c>
      <c r="C4293" s="5" t="inlineStr">
        <is>
          <t>HY.SW-HY.CW-Inflow to coastal waters-Nmix</t>
        </is>
      </c>
      <c r="D4293" s="5" t="inlineStr">
        <is>
          <t>HY</t>
        </is>
      </c>
      <c r="E4293" s="5" t="inlineStr">
        <is>
          <t>SW</t>
        </is>
      </c>
      <c r="F4293" s="5">
        <f>VLOOKUP(E4293,'5.a Definitions'!E:F,2,FALSE)</f>
        <v/>
      </c>
      <c r="G4293" s="5" t="inlineStr">
        <is>
          <t>HY</t>
        </is>
      </c>
      <c r="H4293" s="5" t="inlineStr">
        <is>
          <t>CW</t>
        </is>
      </c>
      <c r="I4293" s="5">
        <f>VLOOKUP(H4293,'5.a Definitions'!E:F,2,FALSE)</f>
        <v/>
      </c>
      <c r="J4293" s="465" t="inlineStr">
        <is>
          <t xml:space="preserve"> Inflow to coastal waters </t>
        </is>
      </c>
      <c r="K4293" s="465" t="inlineStr">
        <is>
          <t xml:space="preserve"> inflow to coastal water </t>
        </is>
      </c>
      <c r="L4293" s="465" t="inlineStr">
        <is>
          <t xml:space="preserve"> reactive </t>
        </is>
      </c>
      <c r="M4293" s="465" t="inlineStr">
        <is>
          <t xml:space="preserve"> Nmix </t>
        </is>
      </c>
      <c r="N4293" s="466" t="n">
        <v>109.352462265756</v>
      </c>
      <c r="O4293" s="467" t="n">
        <v>0.2156323800411423</v>
      </c>
      <c r="P4293" s="468" t="n">
        <v>1995</v>
      </c>
      <c r="Q4293" s="469" t="inlineStr">
        <is>
          <t>NIVA TEOTIL2, bias-corrected to TEOTIL3</t>
        </is>
      </c>
      <c r="R4293" s="469" t="inlineStr">
        <is>
          <t>ok</t>
        </is>
      </c>
      <c r="S4293" s="469" t="inlineStr">
        <is>
          <t xml:space="preserve"> text </t>
        </is>
      </c>
      <c r="T4293" s="426" t="inlineStr">
        <is>
          <t>Norway</t>
        </is>
      </c>
      <c r="U4293" s="465" t="inlineStr">
        <is>
          <t xml:space="preserve"> - </t>
        </is>
      </c>
      <c r="V4293" s="465" t="n">
        <v>0.04</v>
      </c>
    </row>
    <row r="4294" ht="16" customHeight="1">
      <c r="B4294" s="5" t="inlineStr">
        <is>
          <t>HY.CW-MP.FP</t>
        </is>
      </c>
      <c r="C4294" s="5" t="inlineStr">
        <is>
          <t>HY.CW-MP.FP-Shellfish-Nmix</t>
        </is>
      </c>
      <c r="D4294" s="5" t="inlineStr">
        <is>
          <t>HY</t>
        </is>
      </c>
      <c r="E4294" s="5" t="inlineStr">
        <is>
          <t>CW</t>
        </is>
      </c>
      <c r="F4294" s="5">
        <f>VLOOKUP(E4294,'5.a Definitions'!E:F,2,FALSE)</f>
        <v/>
      </c>
      <c r="G4294" s="5" t="inlineStr">
        <is>
          <t>MP</t>
        </is>
      </c>
      <c r="H4294" s="5" t="inlineStr">
        <is>
          <t>FP</t>
        </is>
      </c>
      <c r="I4294" s="5">
        <f>VLOOKUP(H4294,'5.a Definitions'!E:F,2,FALSE)</f>
        <v/>
      </c>
      <c r="J4294" s="465" t="inlineStr">
        <is>
          <t xml:space="preserve"> Shellfish </t>
        </is>
      </c>
      <c r="K4294" s="465" t="inlineStr">
        <is>
          <t xml:space="preserve"> coastal water shellfish </t>
        </is>
      </c>
      <c r="L4294" s="465" t="inlineStr">
        <is>
          <t xml:space="preserve"> reactive </t>
        </is>
      </c>
      <c r="M4294" s="465" t="inlineStr">
        <is>
          <t xml:space="preserve"> Nmix </t>
        </is>
      </c>
      <c r="N4294" s="466" t="n">
        <v>1.742</v>
      </c>
      <c r="O4294" s="467" t="n">
        <v>0.1769309567601944</v>
      </c>
      <c r="P4294" s="468" t="n">
        <v>1995</v>
      </c>
      <c r="Q4294" s="469" t="inlineStr">
        <is>
          <t>Fiskeridirektoratet</t>
        </is>
      </c>
      <c r="R4294" s="469" t="inlineStr">
        <is>
          <t>ok</t>
        </is>
      </c>
      <c r="S4294" s="469" t="inlineStr">
        <is>
          <t xml:space="preserve"> text </t>
        </is>
      </c>
      <c r="T4294" s="426" t="inlineStr">
        <is>
          <t>Norway</t>
        </is>
      </c>
      <c r="U4294" s="5" t="inlineStr">
        <is>
          <t>useful output</t>
        </is>
      </c>
      <c r="V4294" s="465" t="n">
        <v>0.04</v>
      </c>
    </row>
    <row r="4295" ht="16" customHeight="1">
      <c r="B4295" s="5" t="inlineStr">
        <is>
          <t>HY.AC-MP.FP</t>
        </is>
      </c>
      <c r="C4295" s="5" t="inlineStr">
        <is>
          <t>HY.AC-MP.FP-Coastal fish and seafood-Nmix</t>
        </is>
      </c>
      <c r="D4295" s="5" t="inlineStr">
        <is>
          <t>HY</t>
        </is>
      </c>
      <c r="E4295" s="5" t="inlineStr">
        <is>
          <t>AC</t>
        </is>
      </c>
      <c r="F4295" s="5">
        <f>VLOOKUP(E4295,'5.a Definitions'!E:F,2,FALSE)</f>
        <v/>
      </c>
      <c r="G4295" s="5" t="inlineStr">
        <is>
          <t>MP</t>
        </is>
      </c>
      <c r="H4295" s="5" t="inlineStr">
        <is>
          <t>FP</t>
        </is>
      </c>
      <c r="I4295" s="5">
        <f>VLOOKUP(H4295,'5.a Definitions'!E:F,2,FALSE)</f>
        <v/>
      </c>
      <c r="J4295" s="465" t="inlineStr">
        <is>
          <t xml:space="preserve"> Coastal fish and seafood </t>
        </is>
      </c>
      <c r="K4295" s="465" t="inlineStr">
        <is>
          <t xml:space="preserve"> aquaculture coastal fish and seafood </t>
        </is>
      </c>
      <c r="L4295" s="465" t="inlineStr">
        <is>
          <t xml:space="preserve"> reactive </t>
        </is>
      </c>
      <c r="M4295" s="465" t="inlineStr">
        <is>
          <t xml:space="preserve"> Nmix </t>
        </is>
      </c>
      <c r="N4295" s="466" t="n">
        <v>7.96740023358509</v>
      </c>
      <c r="O4295" s="467" t="n">
        <v>0.1174136258027976</v>
      </c>
      <c r="P4295" s="468" t="n">
        <v>1995</v>
      </c>
      <c r="Q4295" s="469" t="inlineStr">
        <is>
          <t>Fiskeridirektoratet; dead and discarded fish filled (extrapolated from 2007 as a share of harvest)</t>
        </is>
      </c>
      <c r="R4295" s="469" t="inlineStr">
        <is>
          <t>ok</t>
        </is>
      </c>
      <c r="S4295" s="469" t="inlineStr">
        <is>
          <t xml:space="preserve"> text </t>
        </is>
      </c>
      <c r="T4295" s="426" t="inlineStr">
        <is>
          <t>Norway</t>
        </is>
      </c>
      <c r="U4295" s="5" t="inlineStr">
        <is>
          <t>useful output</t>
        </is>
      </c>
      <c r="V4295" s="465" t="n">
        <v>0.04</v>
      </c>
    </row>
    <row r="4296" ht="16" customHeight="1">
      <c r="B4296" s="5" t="inlineStr">
        <is>
          <t>HY.AC-MP.FP</t>
        </is>
      </c>
      <c r="C4296" s="5" t="inlineStr">
        <is>
          <t>HY.AC-MP.FP-Freshwater fish and seafood-Nmix</t>
        </is>
      </c>
      <c r="D4296" s="5" t="inlineStr">
        <is>
          <t>HY</t>
        </is>
      </c>
      <c r="E4296" s="5" t="inlineStr">
        <is>
          <t>AC</t>
        </is>
      </c>
      <c r="F4296" s="5">
        <f>VLOOKUP(E4296,'5.a Definitions'!E:F,2,FALSE)</f>
        <v/>
      </c>
      <c r="G4296" s="5" t="inlineStr">
        <is>
          <t>MP</t>
        </is>
      </c>
      <c r="H4296" s="5" t="inlineStr">
        <is>
          <t>FP</t>
        </is>
      </c>
      <c r="I4296" s="5">
        <f>VLOOKUP(H4296,'5.a Definitions'!E:F,2,FALSE)</f>
        <v/>
      </c>
      <c r="J4296" s="465" t="inlineStr">
        <is>
          <t xml:space="preserve"> Freshwater fish and seafood </t>
        </is>
      </c>
      <c r="K4296" s="465" t="inlineStr">
        <is>
          <t xml:space="preserve"> aquaculture freshwater fish and seafood </t>
        </is>
      </c>
      <c r="L4296" s="465" t="inlineStr">
        <is>
          <t xml:space="preserve"> reactive </t>
        </is>
      </c>
      <c r="M4296" s="465" t="inlineStr">
        <is>
          <t xml:space="preserve"> Nmix </t>
        </is>
      </c>
      <c r="N4296" s="466" t="n">
        <v>0</v>
      </c>
      <c r="O4296" s="467" t="n">
        <v>20</v>
      </c>
      <c r="P4296" s="468" t="n">
        <v>1995</v>
      </c>
      <c r="Q4296" s="469" t="inlineStr">
        <is>
          <t>no production</t>
        </is>
      </c>
      <c r="R4296" s="469" t="inlineStr">
        <is>
          <t>ok</t>
        </is>
      </c>
      <c r="S4296" s="469" t="inlineStr">
        <is>
          <t xml:space="preserve"> text </t>
        </is>
      </c>
      <c r="T4296" s="426" t="inlineStr">
        <is>
          <t>Norway</t>
        </is>
      </c>
      <c r="U4296" s="5" t="inlineStr">
        <is>
          <t>useful output</t>
        </is>
      </c>
      <c r="V4296" s="465" t="n">
        <v>0.04</v>
      </c>
    </row>
    <row r="4297" ht="16" customHeight="1">
      <c r="B4297" s="5" t="inlineStr">
        <is>
          <t>HY.AC-HY.CW</t>
        </is>
      </c>
      <c r="C4297" s="5" t="inlineStr">
        <is>
          <t>HY.AC-HY.CW-Waste feed-Nmix</t>
        </is>
      </c>
      <c r="D4297" s="5" t="inlineStr">
        <is>
          <t>HY</t>
        </is>
      </c>
      <c r="E4297" s="5" t="inlineStr">
        <is>
          <t>AC</t>
        </is>
      </c>
      <c r="F4297" s="5">
        <f>VLOOKUP(E4297,'5.a Definitions'!E:F,2,FALSE)</f>
        <v/>
      </c>
      <c r="G4297" s="5" t="inlineStr">
        <is>
          <t>HY</t>
        </is>
      </c>
      <c r="H4297" s="5" t="inlineStr">
        <is>
          <t>CW</t>
        </is>
      </c>
      <c r="I4297" s="5">
        <f>VLOOKUP(H4297,'5.a Definitions'!E:F,2,FALSE)</f>
        <v/>
      </c>
      <c r="J4297" s="465" t="inlineStr">
        <is>
          <t xml:space="preserve"> Waste feed </t>
        </is>
      </c>
      <c r="K4297" s="465" t="inlineStr">
        <is>
          <t xml:space="preserve"> waste feed to coastal water </t>
        </is>
      </c>
      <c r="L4297" s="465" t="inlineStr">
        <is>
          <t xml:space="preserve"> reactive </t>
        </is>
      </c>
      <c r="M4297" s="465" t="inlineStr">
        <is>
          <t xml:space="preserve"> Nmix </t>
        </is>
      </c>
      <c r="N4297" s="466" t="n">
        <v>6.212165034965036</v>
      </c>
      <c r="O4297" s="467" t="n">
        <v>0.6520915163058167</v>
      </c>
      <c r="P4297" s="468" t="n">
        <v>1995</v>
      </c>
      <c r="Q4297" s="469" t="inlineStr">
        <is>
          <t>Mass balance</t>
        </is>
      </c>
      <c r="R4297" s="469" t="inlineStr">
        <is>
          <t>ok</t>
        </is>
      </c>
      <c r="S4297" s="469" t="inlineStr">
        <is>
          <t xml:space="preserve"> text </t>
        </is>
      </c>
      <c r="T4297" s="426" t="inlineStr">
        <is>
          <t>Norway</t>
        </is>
      </c>
      <c r="U4297" s="5" t="inlineStr">
        <is>
          <t>N wasted</t>
        </is>
      </c>
      <c r="V4297" s="465" t="n">
        <v>0.04</v>
      </c>
    </row>
    <row r="4298" ht="16" customHeight="1">
      <c r="B4298" s="5" t="inlineStr">
        <is>
          <t>HY.AC-HY.CW</t>
        </is>
      </c>
      <c r="C4298" s="5" t="inlineStr">
        <is>
          <t>HY.AC-HY.CW-Excretia-Nmix</t>
        </is>
      </c>
      <c r="D4298" s="5" t="inlineStr">
        <is>
          <t>HY</t>
        </is>
      </c>
      <c r="E4298" s="5" t="inlineStr">
        <is>
          <t>AC</t>
        </is>
      </c>
      <c r="F4298" s="5">
        <f>VLOOKUP(E4298,'5.a Definitions'!E:F,2,FALSE)</f>
        <v/>
      </c>
      <c r="G4298" s="5" t="inlineStr">
        <is>
          <t>HY</t>
        </is>
      </c>
      <c r="H4298" s="5" t="inlineStr">
        <is>
          <t>CW</t>
        </is>
      </c>
      <c r="I4298" s="5">
        <f>VLOOKUP(H4298,'5.a Definitions'!E:F,2,FALSE)</f>
        <v/>
      </c>
      <c r="J4298" s="465" t="inlineStr">
        <is>
          <t xml:space="preserve"> Excretia </t>
        </is>
      </c>
      <c r="K4298" s="465" t="inlineStr">
        <is>
          <t xml:space="preserve"> excretia to coastal water </t>
        </is>
      </c>
      <c r="L4298" s="465" t="inlineStr">
        <is>
          <t xml:space="preserve"> reactive </t>
        </is>
      </c>
      <c r="M4298" s="465" t="inlineStr">
        <is>
          <t xml:space="preserve"> Nmix </t>
        </is>
      </c>
      <c r="N4298" s="466" t="n">
        <v>13.01797319298834</v>
      </c>
      <c r="O4298" s="467" t="n">
        <v>0.1745634370896746</v>
      </c>
      <c r="P4298" s="468" t="n">
        <v>1995</v>
      </c>
      <c r="Q4298" s="469" t="inlineStr">
        <is>
          <t>Mass balance</t>
        </is>
      </c>
      <c r="R4298" s="469" t="inlineStr">
        <is>
          <t>ok</t>
        </is>
      </c>
      <c r="S4298" s="469" t="inlineStr">
        <is>
          <t xml:space="preserve"> text </t>
        </is>
      </c>
      <c r="T4298" s="426" t="inlineStr">
        <is>
          <t>Norway</t>
        </is>
      </c>
      <c r="U4298" s="5" t="inlineStr">
        <is>
          <t>N wasted</t>
        </is>
      </c>
      <c r="V4298" s="465" t="n">
        <v>0.04</v>
      </c>
    </row>
    <row r="4299" ht="16" customHeight="1">
      <c r="A4299" s="490" t="inlineStr">
        <is>
          <t xml:space="preserve"> Rest of the world </t>
        </is>
      </c>
      <c r="B4299" s="5" t="inlineStr">
        <is>
          <t>RW.RW-EF.EC</t>
        </is>
      </c>
      <c r="C4299" s="5" t="inlineStr">
        <is>
          <t>RW.RW-EF.EC-Fuel import-Nmix</t>
        </is>
      </c>
      <c r="D4299" s="5" t="inlineStr">
        <is>
          <t>RW</t>
        </is>
      </c>
      <c r="E4299" s="5" t="inlineStr">
        <is>
          <t>RW</t>
        </is>
      </c>
      <c r="F4299" s="5">
        <f>VLOOKUP(E4299,'5.a Definitions'!E:F,2,FALSE)</f>
        <v/>
      </c>
      <c r="G4299" s="5" t="inlineStr">
        <is>
          <t>EF</t>
        </is>
      </c>
      <c r="H4299" s="5" t="inlineStr">
        <is>
          <t>EC</t>
        </is>
      </c>
      <c r="I4299" s="5">
        <f>VLOOKUP(H4299,'5.a Definitions'!E:F,2,FALSE)</f>
        <v/>
      </c>
      <c r="J4299" s="465" t="inlineStr">
        <is>
          <t xml:space="preserve"> Fuel import </t>
        </is>
      </c>
      <c r="K4299" s="465" t="inlineStr">
        <is>
          <t xml:space="preserve"> fuel import </t>
        </is>
      </c>
      <c r="L4299" s="465" t="inlineStr">
        <is>
          <t xml:space="preserve"> reactive </t>
        </is>
      </c>
      <c r="M4299" s="465" t="inlineStr">
        <is>
          <t xml:space="preserve"> Nmix </t>
        </is>
      </c>
      <c r="N4299" s="466" t="n">
        <v>26.156610768773</v>
      </c>
      <c r="O4299" s="467" t="n">
        <v>0.5176931487714538</v>
      </c>
      <c r="P4299" s="468" t="n">
        <v>1995</v>
      </c>
      <c r="Q4299" s="469" t="inlineStr">
        <is>
          <t>SSB tab 08801</t>
        </is>
      </c>
      <c r="R4299" s="469" t="inlineStr">
        <is>
          <t>ok</t>
        </is>
      </c>
      <c r="S4299" s="469" t="inlineStr">
        <is>
          <t xml:space="preserve"> text </t>
        </is>
      </c>
      <c r="T4299" s="426" t="inlineStr">
        <is>
          <t>Norway</t>
        </is>
      </c>
      <c r="U4299" s="5" t="inlineStr">
        <is>
          <t>import</t>
        </is>
      </c>
      <c r="V4299" s="465" t="n">
        <v>0.04</v>
      </c>
    </row>
    <row r="4300" ht="16" customHeight="1">
      <c r="B4300" s="5" t="inlineStr">
        <is>
          <t>RW.RW-EF.TR</t>
        </is>
      </c>
      <c r="C4300" s="5" t="inlineStr">
        <is>
          <t>RW.RW-EF.TR-Import of transport fuel-Nmix</t>
        </is>
      </c>
      <c r="D4300" s="5" t="inlineStr">
        <is>
          <t>RW</t>
        </is>
      </c>
      <c r="E4300" s="5" t="inlineStr">
        <is>
          <t>RW</t>
        </is>
      </c>
      <c r="F4300" s="5">
        <f>VLOOKUP(E4300,'5.a Definitions'!E:F,2,FALSE)</f>
        <v/>
      </c>
      <c r="G4300" s="5" t="inlineStr">
        <is>
          <t>EF</t>
        </is>
      </c>
      <c r="H4300" s="5" t="inlineStr">
        <is>
          <t>TR</t>
        </is>
      </c>
      <c r="I4300" s="5">
        <f>VLOOKUP(H4300,'5.a Definitions'!E:F,2,FALSE)</f>
        <v/>
      </c>
      <c r="J4300" s="465" t="inlineStr">
        <is>
          <t xml:space="preserve"> Import of transport fuel </t>
        </is>
      </c>
      <c r="K4300" s="465" t="inlineStr">
        <is>
          <t xml:space="preserve"> import of transport fuel </t>
        </is>
      </c>
      <c r="L4300" s="465" t="inlineStr">
        <is>
          <t xml:space="preserve"> reactive </t>
        </is>
      </c>
      <c r="M4300" s="465" t="inlineStr">
        <is>
          <t xml:space="preserve"> Nmix </t>
        </is>
      </c>
      <c r="N4300" s="466" t="n">
        <v>0.08061984700000001</v>
      </c>
      <c r="O4300" s="467" t="n">
        <v>0.4505250697536081</v>
      </c>
      <c r="P4300" s="468" t="n">
        <v>1995</v>
      </c>
      <c r="Q4300" s="469" t="inlineStr">
        <is>
          <t>SSB tab 08801</t>
        </is>
      </c>
      <c r="R4300" s="469" t="inlineStr">
        <is>
          <t>ok</t>
        </is>
      </c>
      <c r="S4300" s="469" t="inlineStr">
        <is>
          <t xml:space="preserve"> text </t>
        </is>
      </c>
      <c r="T4300" s="426" t="inlineStr">
        <is>
          <t>Norway</t>
        </is>
      </c>
      <c r="U4300" s="5" t="inlineStr">
        <is>
          <t>import</t>
        </is>
      </c>
      <c r="V4300" s="465" t="n">
        <v>0.04</v>
      </c>
    </row>
    <row r="4301" ht="16" customHeight="1">
      <c r="B4301" s="5" t="inlineStr">
        <is>
          <t>RW.RW-MP.FP</t>
        </is>
      </c>
      <c r="C4301" s="5" t="inlineStr">
        <is>
          <t>RW.RW-MP.FP-Sea fish (landings)-Nmix</t>
        </is>
      </c>
      <c r="D4301" s="5" t="inlineStr">
        <is>
          <t>RW</t>
        </is>
      </c>
      <c r="E4301" s="5" t="inlineStr">
        <is>
          <t>RW</t>
        </is>
      </c>
      <c r="F4301" s="5">
        <f>VLOOKUP(E4301,'5.a Definitions'!E:F,2,FALSE)</f>
        <v/>
      </c>
      <c r="G4301" s="5" t="inlineStr">
        <is>
          <t>MP</t>
        </is>
      </c>
      <c r="H4301" s="5" t="inlineStr">
        <is>
          <t>FP</t>
        </is>
      </c>
      <c r="I4301" s="5">
        <f>VLOOKUP(H4301,'5.a Definitions'!E:F,2,FALSE)</f>
        <v/>
      </c>
      <c r="J4301" s="465" t="inlineStr">
        <is>
          <t xml:space="preserve"> Sea fish (landings) </t>
        </is>
      </c>
      <c r="K4301" s="465" t="inlineStr">
        <is>
          <t xml:space="preserve"> sea fish (landings) </t>
        </is>
      </c>
      <c r="L4301" s="465" t="inlineStr">
        <is>
          <t xml:space="preserve"> reactive </t>
        </is>
      </c>
      <c r="M4301" s="465" t="inlineStr">
        <is>
          <t xml:space="preserve"> Nmix </t>
        </is>
      </c>
      <c r="N4301" s="466" t="n">
        <v>0</v>
      </c>
      <c r="O4301" s="467" t="n">
        <v>20</v>
      </c>
      <c r="P4301" s="468" t="n">
        <v>1995</v>
      </c>
      <c r="Q4301" s="469" t="inlineStr">
        <is>
          <t>counted under Hydrosphere</t>
        </is>
      </c>
      <c r="R4301" s="469" t="inlineStr">
        <is>
          <t>ok</t>
        </is>
      </c>
      <c r="S4301" s="469" t="inlineStr">
        <is>
          <t xml:space="preserve"> text </t>
        </is>
      </c>
      <c r="T4301" s="426" t="inlineStr">
        <is>
          <t>Norway</t>
        </is>
      </c>
      <c r="U4301" s="5" t="inlineStr">
        <is>
          <t>import</t>
        </is>
      </c>
      <c r="V4301" s="465" t="n">
        <v>0.04</v>
      </c>
    </row>
    <row r="4302" ht="16" customHeight="1">
      <c r="B4302" s="5" t="inlineStr">
        <is>
          <t>RW.RW-MP.FP</t>
        </is>
      </c>
      <c r="C4302" s="5" t="inlineStr">
        <is>
          <t>RW.RW-MP.FP-Food import-Nmix</t>
        </is>
      </c>
      <c r="D4302" s="5" t="inlineStr">
        <is>
          <t>RW</t>
        </is>
      </c>
      <c r="E4302" s="5" t="inlineStr">
        <is>
          <t>RW</t>
        </is>
      </c>
      <c r="F4302" s="5">
        <f>VLOOKUP(E4302,'5.a Definitions'!E:F,2,FALSE)</f>
        <v/>
      </c>
      <c r="G4302" s="5" t="inlineStr">
        <is>
          <t>MP</t>
        </is>
      </c>
      <c r="H4302" s="5" t="inlineStr">
        <is>
          <t>FP</t>
        </is>
      </c>
      <c r="I4302" s="5">
        <f>VLOOKUP(H4302,'5.a Definitions'!E:F,2,FALSE)</f>
        <v/>
      </c>
      <c r="J4302" s="465" t="inlineStr">
        <is>
          <t xml:space="preserve"> Food import </t>
        </is>
      </c>
      <c r="K4302" s="465" t="inlineStr">
        <is>
          <t xml:space="preserve"> food and feed import </t>
        </is>
      </c>
      <c r="L4302" s="465" t="inlineStr">
        <is>
          <t xml:space="preserve"> reactive </t>
        </is>
      </c>
      <c r="M4302" s="465" t="inlineStr">
        <is>
          <t xml:space="preserve"> Nmix </t>
        </is>
      </c>
      <c r="N4302" s="466" t="n">
        <v>19.894189403</v>
      </c>
      <c r="O4302" s="467" t="n">
        <v>0.0838778415233665</v>
      </c>
      <c r="P4302" s="468" t="n">
        <v>1995</v>
      </c>
      <c r="Q4302" s="469" t="inlineStr">
        <is>
          <t>SSB tab 08801</t>
        </is>
      </c>
      <c r="R4302" s="469" t="inlineStr">
        <is>
          <t>ok</t>
        </is>
      </c>
      <c r="S4302" s="469" t="inlineStr">
        <is>
          <t xml:space="preserve"> text </t>
        </is>
      </c>
      <c r="T4302" s="426" t="inlineStr">
        <is>
          <t>Norway</t>
        </is>
      </c>
      <c r="U4302" s="5" t="inlineStr">
        <is>
          <t>import</t>
        </is>
      </c>
      <c r="V4302" s="465" t="n">
        <v>0.04</v>
      </c>
    </row>
    <row r="4303" ht="16" customHeight="1">
      <c r="B4303" s="5" t="inlineStr">
        <is>
          <t>RW.RW-MP.OP</t>
        </is>
      </c>
      <c r="C4303" s="5" t="inlineStr">
        <is>
          <t>RW.RW-MP.OP-Other goods import -Nmix</t>
        </is>
      </c>
      <c r="D4303" s="5" t="inlineStr">
        <is>
          <t>RW</t>
        </is>
      </c>
      <c r="E4303" s="5" t="inlineStr">
        <is>
          <t>RW</t>
        </is>
      </c>
      <c r="F4303" s="5">
        <f>VLOOKUP(E4303,'5.a Definitions'!E:F,2,FALSE)</f>
        <v/>
      </c>
      <c r="G4303" s="5" t="inlineStr">
        <is>
          <t>MP</t>
        </is>
      </c>
      <c r="H4303" s="5" t="inlineStr">
        <is>
          <t>OP</t>
        </is>
      </c>
      <c r="I4303" s="5">
        <f>VLOOKUP(H4303,'5.a Definitions'!E:F,2,FALSE)</f>
        <v/>
      </c>
      <c r="J4303" s="465" t="inlineStr">
        <is>
          <t xml:space="preserve"> Other goods import  </t>
        </is>
      </c>
      <c r="K4303" s="465" t="inlineStr">
        <is>
          <t xml:space="preserve"> other goods import </t>
        </is>
      </c>
      <c r="L4303" s="465" t="inlineStr">
        <is>
          <t xml:space="preserve"> reactive </t>
        </is>
      </c>
      <c r="M4303" s="465" t="inlineStr">
        <is>
          <t xml:space="preserve"> Nmix </t>
        </is>
      </c>
      <c r="N4303" s="466" t="n">
        <v>23.9450913394</v>
      </c>
      <c r="O4303" s="467" t="n">
        <v>0.07756333310279036</v>
      </c>
      <c r="P4303" s="468" t="n">
        <v>1995</v>
      </c>
      <c r="Q4303" s="469" t="inlineStr">
        <is>
          <t>SSB tab 08801</t>
        </is>
      </c>
      <c r="R4303" s="469" t="inlineStr">
        <is>
          <t>ok</t>
        </is>
      </c>
      <c r="S4303" s="469" t="inlineStr">
        <is>
          <t xml:space="preserve"> text </t>
        </is>
      </c>
      <c r="T4303" s="426" t="inlineStr">
        <is>
          <t>Norway</t>
        </is>
      </c>
      <c r="U4303" s="5" t="inlineStr">
        <is>
          <t>import</t>
        </is>
      </c>
      <c r="V4303" s="465" t="n">
        <v>0.04</v>
      </c>
    </row>
    <row r="4304" ht="16" customHeight="1">
      <c r="B4304" s="475" t="inlineStr">
        <is>
          <t>RW.RW-MP.OP</t>
        </is>
      </c>
      <c r="C4304" s="475" t="inlineStr">
        <is>
          <t>RW.RW-MP.OP-Ammonia import -Nmix</t>
        </is>
      </c>
      <c r="D4304" s="475" t="inlineStr">
        <is>
          <t>RW</t>
        </is>
      </c>
      <c r="E4304" s="475" t="inlineStr">
        <is>
          <t>RW</t>
        </is>
      </c>
      <c r="F4304" s="5">
        <f>VLOOKUP(E4304,'5.a Definitions'!E:F,2,FALSE)</f>
        <v/>
      </c>
      <c r="G4304" s="475" t="inlineStr">
        <is>
          <t>MP</t>
        </is>
      </c>
      <c r="H4304" s="475" t="inlineStr">
        <is>
          <t>OP</t>
        </is>
      </c>
      <c r="I4304" s="5">
        <f>VLOOKUP(H4304,'5.a Definitions'!E:F,2,FALSE)</f>
        <v/>
      </c>
      <c r="J4304" s="465" t="inlineStr">
        <is>
          <t>Ammonia import</t>
        </is>
      </c>
      <c r="K4304" s="465" t="inlineStr">
        <is>
          <t>ammonia import</t>
        </is>
      </c>
      <c r="L4304" s="465" t="inlineStr">
        <is>
          <t>reactive</t>
        </is>
      </c>
      <c r="M4304" s="465" t="inlineStr">
        <is>
          <t>Nmix</t>
        </is>
      </c>
      <c r="N4304" s="466" t="n">
        <v>268.1797342595</v>
      </c>
      <c r="O4304" s="467" t="n">
        <v>0.05235974915911432</v>
      </c>
      <c r="P4304" s="468" t="n">
        <v>1995</v>
      </c>
      <c r="Q4304" s="469" t="inlineStr">
        <is>
          <t>SSB tab 08801</t>
        </is>
      </c>
      <c r="R4304" s="469" t="inlineStr">
        <is>
          <t>ok</t>
        </is>
      </c>
      <c r="S4304" s="469" t="inlineStr">
        <is>
          <t>text</t>
        </is>
      </c>
      <c r="T4304" s="476" t="inlineStr">
        <is>
          <t>Norway</t>
        </is>
      </c>
      <c r="U4304" s="5" t="inlineStr">
        <is>
          <t>import</t>
        </is>
      </c>
      <c r="V4304" s="465">
        <f>(O4078*N4078)^2</f>
        <v/>
      </c>
    </row>
    <row r="4305" ht="16" customHeight="1">
      <c r="B4305" s="5" t="inlineStr">
        <is>
          <t>RW.RW-AG.MM</t>
        </is>
      </c>
      <c r="C4305" s="5" t="inlineStr">
        <is>
          <t>RW.RW-AG.MM-Animal feed import-Nmix</t>
        </is>
      </c>
      <c r="D4305" s="5" t="inlineStr">
        <is>
          <t>RW</t>
        </is>
      </c>
      <c r="E4305" s="5" t="inlineStr">
        <is>
          <t>RW</t>
        </is>
      </c>
      <c r="F4305" s="5">
        <f>VLOOKUP(E4305,'5.a Definitions'!E:F,2,FALSE)</f>
        <v/>
      </c>
      <c r="G4305" s="5" t="inlineStr">
        <is>
          <t>AG</t>
        </is>
      </c>
      <c r="H4305" s="5" t="inlineStr">
        <is>
          <t>MM</t>
        </is>
      </c>
      <c r="I4305" s="5">
        <f>VLOOKUP(H4305,'5.a Definitions'!E:F,2,FALSE)</f>
        <v/>
      </c>
      <c r="J4305" s="465" t="inlineStr">
        <is>
          <t xml:space="preserve"> Animal feed import </t>
        </is>
      </c>
      <c r="K4305" s="465" t="inlineStr">
        <is>
          <t xml:space="preserve"> animal feed import </t>
        </is>
      </c>
      <c r="L4305" s="465" t="inlineStr">
        <is>
          <t xml:space="preserve"> reactive </t>
        </is>
      </c>
      <c r="M4305" s="465" t="inlineStr">
        <is>
          <t xml:space="preserve"> Nmix </t>
        </is>
      </c>
      <c r="N4305" s="466" t="n">
        <v>20.89693242894098</v>
      </c>
      <c r="O4305" s="467" t="n">
        <v>0.555365452087292</v>
      </c>
      <c r="P4305" s="468" t="n">
        <v>1995</v>
      </c>
      <c r="Q4305" s="469" t="inlineStr">
        <is>
          <t>NIBIO Totalkalkylen</t>
        </is>
      </c>
      <c r="R4305" s="469" t="inlineStr">
        <is>
          <t>ok</t>
        </is>
      </c>
      <c r="S4305" s="469" t="inlineStr">
        <is>
          <t xml:space="preserve"> text </t>
        </is>
      </c>
      <c r="T4305" s="426" t="inlineStr">
        <is>
          <t>Norway</t>
        </is>
      </c>
      <c r="U4305" s="5" t="inlineStr">
        <is>
          <t>import</t>
        </is>
      </c>
      <c r="V4305" s="465" t="n">
        <v>0.04</v>
      </c>
    </row>
    <row r="4306" ht="16" customHeight="1">
      <c r="B4306" s="5" t="inlineStr">
        <is>
          <t>RW.RW-AG.MM</t>
        </is>
      </c>
      <c r="C4306" s="5" t="inlineStr">
        <is>
          <t>RW.RW-AG.MM-Live animal import-Nmix</t>
        </is>
      </c>
      <c r="D4306" s="5" t="inlineStr">
        <is>
          <t>RW</t>
        </is>
      </c>
      <c r="E4306" s="5" t="inlineStr">
        <is>
          <t>RW</t>
        </is>
      </c>
      <c r="F4306" s="5">
        <f>VLOOKUP(E4306,'5.a Definitions'!E:F,2,FALSE)</f>
        <v/>
      </c>
      <c r="G4306" s="5" t="inlineStr">
        <is>
          <t>AG</t>
        </is>
      </c>
      <c r="H4306" s="5" t="inlineStr">
        <is>
          <t>MM</t>
        </is>
      </c>
      <c r="I4306" s="5">
        <f>VLOOKUP(H4306,'5.a Definitions'!E:F,2,FALSE)</f>
        <v/>
      </c>
      <c r="J4306" s="465" t="inlineStr">
        <is>
          <t xml:space="preserve"> Live animal import </t>
        </is>
      </c>
      <c r="K4306" s="465" t="inlineStr">
        <is>
          <t xml:space="preserve"> live animal import </t>
        </is>
      </c>
      <c r="L4306" s="465" t="inlineStr">
        <is>
          <t xml:space="preserve"> reactive </t>
        </is>
      </c>
      <c r="M4306" s="465" t="inlineStr">
        <is>
          <t xml:space="preserve"> Nmix </t>
        </is>
      </c>
      <c r="N4306" s="466" t="n">
        <v>0.0182168832</v>
      </c>
      <c r="O4306" s="467" t="n">
        <v>0.363802138344141</v>
      </c>
      <c r="P4306" s="468" t="n">
        <v>1995</v>
      </c>
      <c r="Q4306" s="469" t="inlineStr">
        <is>
          <t>FAOSTAT</t>
        </is>
      </c>
      <c r="R4306" s="469" t="inlineStr">
        <is>
          <t>ok</t>
        </is>
      </c>
      <c r="S4306" s="469" t="inlineStr">
        <is>
          <t xml:space="preserve"> text </t>
        </is>
      </c>
      <c r="T4306" s="426" t="inlineStr">
        <is>
          <t>Norway</t>
        </is>
      </c>
      <c r="U4306" s="5" t="inlineStr">
        <is>
          <t>import</t>
        </is>
      </c>
      <c r="V4306" s="465" t="n">
        <v>0.04</v>
      </c>
    </row>
    <row r="4307" ht="16" customHeight="1">
      <c r="B4307" s="5" t="inlineStr">
        <is>
          <t>RW.RW-AG.SM</t>
        </is>
      </c>
      <c r="C4307" s="5" t="inlineStr">
        <is>
          <t>RW.RW-AG.SM-Mineral fertilizer import-Nmix</t>
        </is>
      </c>
      <c r="D4307" s="5" t="inlineStr">
        <is>
          <t>RW</t>
        </is>
      </c>
      <c r="E4307" s="5" t="inlineStr">
        <is>
          <t>RW</t>
        </is>
      </c>
      <c r="F4307" s="5">
        <f>VLOOKUP(E4307,'5.a Definitions'!E:F,2,FALSE)</f>
        <v/>
      </c>
      <c r="G4307" s="5" t="inlineStr">
        <is>
          <t>AG</t>
        </is>
      </c>
      <c r="H4307" s="5" t="inlineStr">
        <is>
          <t>SM</t>
        </is>
      </c>
      <c r="I4307" s="5">
        <f>VLOOKUP(H4307,'5.a Definitions'!E:F,2,FALSE)</f>
        <v/>
      </c>
      <c r="J4307" s="465" t="inlineStr">
        <is>
          <t xml:space="preserve"> Mineral fertilizer import </t>
        </is>
      </c>
      <c r="K4307" s="465" t="inlineStr">
        <is>
          <t xml:space="preserve"> mineral fertilizer import </t>
        </is>
      </c>
      <c r="L4307" s="465" t="inlineStr">
        <is>
          <t xml:space="preserve"> reactive </t>
        </is>
      </c>
      <c r="M4307" s="465" t="inlineStr">
        <is>
          <t xml:space="preserve"> Nmix </t>
        </is>
      </c>
      <c r="N4307" s="466" t="n">
        <v>19</v>
      </c>
      <c r="O4307" s="467" t="n">
        <v>0.3033769670044502</v>
      </c>
      <c r="P4307" s="468" t="n">
        <v>1995</v>
      </c>
      <c r="Q4307" s="469" t="inlineStr">
        <is>
          <t>FAOSTAT</t>
        </is>
      </c>
      <c r="R4307" s="469" t="inlineStr">
        <is>
          <t>ok</t>
        </is>
      </c>
      <c r="S4307" s="469" t="inlineStr">
        <is>
          <t xml:space="preserve"> text </t>
        </is>
      </c>
      <c r="T4307" s="426" t="inlineStr">
        <is>
          <t>Norway</t>
        </is>
      </c>
      <c r="U4307" s="5" t="inlineStr">
        <is>
          <t>import</t>
        </is>
      </c>
      <c r="V4307" s="465" t="n">
        <v>0.04</v>
      </c>
    </row>
    <row r="4308" ht="16" customHeight="1">
      <c r="B4308" s="5" t="inlineStr">
        <is>
          <t>RW.RW-PR.SO</t>
        </is>
      </c>
      <c r="C4308" s="5" t="inlineStr">
        <is>
          <t>RW.RW-PR.SO-Solid waste import-Nmix</t>
        </is>
      </c>
      <c r="D4308" s="5" t="inlineStr">
        <is>
          <t>RW</t>
        </is>
      </c>
      <c r="E4308" s="5" t="inlineStr">
        <is>
          <t>RW</t>
        </is>
      </c>
      <c r="F4308" s="5">
        <f>VLOOKUP(E4308,'5.a Definitions'!E:F,2,FALSE)</f>
        <v/>
      </c>
      <c r="G4308" s="5" t="inlineStr">
        <is>
          <t>PR</t>
        </is>
      </c>
      <c r="H4308" s="5" t="inlineStr">
        <is>
          <t>SO</t>
        </is>
      </c>
      <c r="I4308" s="5">
        <f>VLOOKUP(H4308,'5.a Definitions'!E:F,2,FALSE)</f>
        <v/>
      </c>
      <c r="J4308" s="465" t="inlineStr">
        <is>
          <t xml:space="preserve"> Solid waste import </t>
        </is>
      </c>
      <c r="K4308" s="465" t="inlineStr">
        <is>
          <t xml:space="preserve"> solid waste import </t>
        </is>
      </c>
      <c r="L4308" s="465" t="inlineStr">
        <is>
          <t xml:space="preserve"> reactive </t>
        </is>
      </c>
      <c r="M4308" s="465" t="inlineStr">
        <is>
          <t xml:space="preserve"> Nmix </t>
        </is>
      </c>
      <c r="N4308" s="466" t="n">
        <v>0.2550440812</v>
      </c>
      <c r="O4308" s="467" t="n">
        <v>0.1678971854278772</v>
      </c>
      <c r="P4308" s="468" t="n">
        <v>1995</v>
      </c>
      <c r="Q4308" s="469" t="inlineStr">
        <is>
          <t>SSB tab 08801</t>
        </is>
      </c>
      <c r="R4308" s="469" t="inlineStr">
        <is>
          <t>ok</t>
        </is>
      </c>
      <c r="S4308" s="469" t="inlineStr">
        <is>
          <t xml:space="preserve"> text </t>
        </is>
      </c>
      <c r="T4308" s="426" t="inlineStr">
        <is>
          <t>Norway</t>
        </is>
      </c>
      <c r="U4308" s="5" t="inlineStr">
        <is>
          <t>import</t>
        </is>
      </c>
      <c r="V4308" s="465" t="n">
        <v>0.04</v>
      </c>
    </row>
    <row r="4309" ht="16" customHeight="1">
      <c r="B4309" s="5" t="inlineStr">
        <is>
          <t>RW.RW-AT.AT</t>
        </is>
      </c>
      <c r="C4309" s="5" t="inlineStr">
        <is>
          <t>RW.RW-AT.AT-Atmospheric inflow-OXN</t>
        </is>
      </c>
      <c r="D4309" s="5" t="inlineStr">
        <is>
          <t>RW</t>
        </is>
      </c>
      <c r="E4309" s="5" t="inlineStr">
        <is>
          <t>RW</t>
        </is>
      </c>
      <c r="F4309" s="5">
        <f>VLOOKUP(E4309,'5.a Definitions'!E:F,2,FALSE)</f>
        <v/>
      </c>
      <c r="G4309" s="5" t="inlineStr">
        <is>
          <t>AT</t>
        </is>
      </c>
      <c r="H4309" s="5" t="inlineStr">
        <is>
          <t>AT</t>
        </is>
      </c>
      <c r="I4309" s="5">
        <f>VLOOKUP(H4309,'5.a Definitions'!E:F,2,FALSE)</f>
        <v/>
      </c>
      <c r="J4309" s="465" t="inlineStr">
        <is>
          <t xml:space="preserve"> Atmospheric inflow </t>
        </is>
      </c>
      <c r="K4309" s="465" t="inlineStr">
        <is>
          <t xml:space="preserve"> atmospheric inflow </t>
        </is>
      </c>
      <c r="L4309" s="465" t="inlineStr">
        <is>
          <t xml:space="preserve"> reactive </t>
        </is>
      </c>
      <c r="M4309" s="465" t="inlineStr">
        <is>
          <t xml:space="preserve"> OXN </t>
        </is>
      </c>
      <c r="N4309" s="466" t="n">
        <v>34.88914081775864</v>
      </c>
      <c r="O4309" s="467" t="n">
        <v>0.5633250319227003</v>
      </c>
      <c r="P4309" s="468" t="n">
        <v>1995</v>
      </c>
      <c r="Q4309" s="469" t="inlineStr">
        <is>
          <t>Filled (mean of 1997-2001): EMEP SR tables</t>
        </is>
      </c>
      <c r="R4309" s="469" t="inlineStr">
        <is>
          <t>ok</t>
        </is>
      </c>
      <c r="S4309" s="469" t="inlineStr">
        <is>
          <t xml:space="preserve"> text </t>
        </is>
      </c>
      <c r="T4309" s="426" t="inlineStr">
        <is>
          <t>Norway</t>
        </is>
      </c>
      <c r="U4309" s="5" t="inlineStr">
        <is>
          <t>import</t>
        </is>
      </c>
      <c r="V4309" s="465" t="n">
        <v>0.04</v>
      </c>
    </row>
    <row r="4310">
      <c r="B4310" s="5" t="inlineStr">
        <is>
          <t>RW.RW-AT.AT</t>
        </is>
      </c>
      <c r="C4310" s="5" t="inlineStr">
        <is>
          <t>RW.RW-AT.AT-Atmospheric inflow-RDN</t>
        </is>
      </c>
      <c r="D4310" s="5" t="inlineStr">
        <is>
          <t>RW</t>
        </is>
      </c>
      <c r="E4310" s="5" t="inlineStr">
        <is>
          <t>RW</t>
        </is>
      </c>
      <c r="F4310" s="5">
        <f>VLOOKUP(E4310,'5.a Definitions'!E:F,2,FALSE)</f>
        <v/>
      </c>
      <c r="G4310" s="5" t="inlineStr">
        <is>
          <t>AT</t>
        </is>
      </c>
      <c r="H4310" s="5" t="inlineStr">
        <is>
          <t>AT</t>
        </is>
      </c>
      <c r="I4310" s="5">
        <f>VLOOKUP(H4310,'5.a Definitions'!E:F,2,FALSE)</f>
        <v/>
      </c>
      <c r="J4310" s="465" t="inlineStr">
        <is>
          <t xml:space="preserve"> Atmospheric inflow </t>
        </is>
      </c>
      <c r="K4310" s="465" t="inlineStr">
        <is>
          <t xml:space="preserve"> atmospheric inflow </t>
        </is>
      </c>
      <c r="L4310" s="465" t="inlineStr">
        <is>
          <t xml:space="preserve"> reactive </t>
        </is>
      </c>
      <c r="M4310" s="465" t="inlineStr">
        <is>
          <t xml:space="preserve"> RDN </t>
        </is>
      </c>
      <c r="N4310" s="466" t="n">
        <v>16.69580963752406</v>
      </c>
      <c r="O4310" s="467" t="n">
        <v>0.5485578122877514</v>
      </c>
      <c r="P4310" s="468" t="n">
        <v>1995</v>
      </c>
      <c r="Q4310" s="469" t="inlineStr">
        <is>
          <t>Filled (mean of 1997-2001): EMEP SR tables</t>
        </is>
      </c>
      <c r="R4310" s="469" t="inlineStr">
        <is>
          <t>ok</t>
        </is>
      </c>
      <c r="S4310" s="469" t="inlineStr">
        <is>
          <t xml:space="preserve"> text </t>
        </is>
      </c>
      <c r="T4310" s="426" t="inlineStr">
        <is>
          <t>Norway</t>
        </is>
      </c>
      <c r="U4310" s="5" t="inlineStr">
        <is>
          <t>import</t>
        </is>
      </c>
      <c r="V4310" s="465" t="n">
        <v>0.04</v>
      </c>
    </row>
    <row r="4311" ht="16" customHeight="1">
      <c r="B4311" s="475" t="inlineStr">
        <is>
          <t>RW.RW-HY.AC</t>
        </is>
      </c>
      <c r="C4311" s="475" t="inlineStr">
        <is>
          <t>RW.RW-HY.AC-Aquaculture feed import-Nmix</t>
        </is>
      </c>
      <c r="D4311" s="475" t="inlineStr">
        <is>
          <t>RW</t>
        </is>
      </c>
      <c r="E4311" s="475" t="inlineStr">
        <is>
          <t>RW</t>
        </is>
      </c>
      <c r="F4311" s="5">
        <f>VLOOKUP(E4311,'5.a Definitions'!E:F,2,FALSE)</f>
        <v/>
      </c>
      <c r="G4311" s="475" t="inlineStr">
        <is>
          <t>HY</t>
        </is>
      </c>
      <c r="H4311" s="475" t="inlineStr">
        <is>
          <t>AC</t>
        </is>
      </c>
      <c r="I4311" s="5">
        <f>VLOOKUP(H4311,'5.a Definitions'!E:F,2,FALSE)</f>
        <v/>
      </c>
      <c r="J4311" s="465" t="inlineStr">
        <is>
          <t>Aquaculture feed import</t>
        </is>
      </c>
      <c r="K4311" s="465" t="inlineStr">
        <is>
          <t>aquaculture feed import</t>
        </is>
      </c>
      <c r="L4311" s="465" t="inlineStr">
        <is>
          <t>reactive</t>
        </is>
      </c>
      <c r="M4311" s="465" t="inlineStr">
        <is>
          <t>Nmix</t>
        </is>
      </c>
      <c r="N4311" s="466" t="n">
        <v>15.03894364835165</v>
      </c>
      <c r="O4311" s="467" t="n">
        <v>0.222547540909852</v>
      </c>
      <c r="P4311" s="468" t="n">
        <v>1995</v>
      </c>
      <c r="Q4311" s="469" t="inlineStr">
        <is>
          <t>Fiskeridirektoratet</t>
        </is>
      </c>
      <c r="R4311" s="469" t="inlineStr">
        <is>
          <t>ok</t>
        </is>
      </c>
      <c r="S4311" s="469" t="inlineStr">
        <is>
          <t>text</t>
        </is>
      </c>
      <c r="T4311" s="476" t="inlineStr">
        <is>
          <t>Norway</t>
        </is>
      </c>
      <c r="U4311" s="5" t="inlineStr">
        <is>
          <t>import</t>
        </is>
      </c>
      <c r="V4311" s="465">
        <f>(#REF!*#REF!)^2</f>
        <v/>
      </c>
    </row>
    <row r="4312">
      <c r="A4312" s="483" t="inlineStr">
        <is>
          <t xml:space="preserve"> Energy and fuels </t>
        </is>
      </c>
      <c r="B4312" s="5" t="inlineStr">
        <is>
          <t>EF.EC-EF.IC</t>
        </is>
      </c>
      <c r="C4312" s="5" t="inlineStr">
        <is>
          <t>EF.EC-EF.IC-Fuel for industry-Nmix</t>
        </is>
      </c>
      <c r="D4312" s="5" t="inlineStr">
        <is>
          <t>EF</t>
        </is>
      </c>
      <c r="E4312" s="5" t="inlineStr">
        <is>
          <t>EC</t>
        </is>
      </c>
      <c r="F4312" s="5">
        <f>VLOOKUP(E4312,'5.a Definitions'!E:F,2,FALSE)</f>
        <v/>
      </c>
      <c r="G4312" s="5" t="inlineStr">
        <is>
          <t>EF</t>
        </is>
      </c>
      <c r="H4312" s="5" t="inlineStr">
        <is>
          <t>IC</t>
        </is>
      </c>
      <c r="I4312" s="5">
        <f>VLOOKUP(H4312,'5.a Definitions'!E:F,2,FALSE)</f>
        <v/>
      </c>
      <c r="J4312" s="465" t="inlineStr">
        <is>
          <t xml:space="preserve"> Fuel for industry </t>
        </is>
      </c>
      <c r="K4312" s="465" t="inlineStr">
        <is>
          <t xml:space="preserve"> fuel for industry </t>
        </is>
      </c>
      <c r="L4312" s="465" t="inlineStr">
        <is>
          <t xml:space="preserve"> reactive </t>
        </is>
      </c>
      <c r="M4312" s="465" t="inlineStr">
        <is>
          <t xml:space="preserve"> Nmix </t>
        </is>
      </c>
      <c r="N4312" s="466" t="n">
        <v>5.818432497505947</v>
      </c>
      <c r="O4312" s="467" t="n">
        <v>0.5330102214923944</v>
      </c>
      <c r="P4312" s="468" t="n">
        <v>1994</v>
      </c>
      <c r="Q4312" s="469" t="inlineStr">
        <is>
          <t>UNFCCC CRT</t>
        </is>
      </c>
      <c r="R4312" s="469" t="inlineStr">
        <is>
          <t>ok</t>
        </is>
      </c>
      <c r="S4312" s="469" t="inlineStr">
        <is>
          <t xml:space="preserve"> text </t>
        </is>
      </c>
      <c r="T4312" s="426" t="inlineStr">
        <is>
          <t>Norway</t>
        </is>
      </c>
      <c r="U4312" s="5" t="inlineStr">
        <is>
          <t>useful output</t>
        </is>
      </c>
      <c r="V4312" s="465" t="n">
        <v>0.04</v>
      </c>
    </row>
    <row r="4313" ht="16" customHeight="1">
      <c r="B4313" s="5" t="inlineStr">
        <is>
          <t>EF.EC-EF.TR</t>
        </is>
      </c>
      <c r="C4313" s="5" t="inlineStr">
        <is>
          <t>EF.EC-EF.TR-Fuel for transport-Nmix</t>
        </is>
      </c>
      <c r="D4313" s="5" t="inlineStr">
        <is>
          <t>EF</t>
        </is>
      </c>
      <c r="E4313" s="5" t="inlineStr">
        <is>
          <t>EC</t>
        </is>
      </c>
      <c r="F4313" s="5">
        <f>VLOOKUP(E4313,'5.a Definitions'!E:F,2,FALSE)</f>
        <v/>
      </c>
      <c r="G4313" s="5" t="inlineStr">
        <is>
          <t>EF</t>
        </is>
      </c>
      <c r="H4313" s="5" t="inlineStr">
        <is>
          <t>TR</t>
        </is>
      </c>
      <c r="I4313" s="5">
        <f>VLOOKUP(H4313,'5.a Definitions'!E:F,2,FALSE)</f>
        <v/>
      </c>
      <c r="J4313" s="465" t="inlineStr">
        <is>
          <t xml:space="preserve"> Fuel for transport </t>
        </is>
      </c>
      <c r="K4313" s="465" t="inlineStr">
        <is>
          <t xml:space="preserve"> fuel for transport </t>
        </is>
      </c>
      <c r="L4313" s="465" t="inlineStr">
        <is>
          <t xml:space="preserve"> reactive </t>
        </is>
      </c>
      <c r="M4313" s="465" t="inlineStr">
        <is>
          <t xml:space="preserve"> Nmix </t>
        </is>
      </c>
      <c r="N4313" s="466" t="n">
        <v>0.4727725256695178</v>
      </c>
      <c r="O4313" s="467" t="n">
        <v>0.3399559783677343</v>
      </c>
      <c r="P4313" s="468" t="n">
        <v>1994</v>
      </c>
      <c r="Q4313" s="469" t="inlineStr">
        <is>
          <t>UNFCCC CRT</t>
        </is>
      </c>
      <c r="R4313" s="469" t="inlineStr">
        <is>
          <t>ok</t>
        </is>
      </c>
      <c r="S4313" s="469" t="inlineStr">
        <is>
          <t xml:space="preserve"> text </t>
        </is>
      </c>
      <c r="T4313" s="426" t="inlineStr">
        <is>
          <t>Norway</t>
        </is>
      </c>
      <c r="U4313" s="5" t="inlineStr">
        <is>
          <t>useful output</t>
        </is>
      </c>
      <c r="V4313" s="465" t="n">
        <v>0.04</v>
      </c>
    </row>
    <row r="4314" ht="16" customHeight="1">
      <c r="B4314" s="5" t="inlineStr">
        <is>
          <t>EF.EC-EF.OE</t>
        </is>
      </c>
      <c r="C4314" s="5" t="inlineStr">
        <is>
          <t>EF.EC-EF.OE-Fuel for heating-Nmix</t>
        </is>
      </c>
      <c r="D4314" s="5" t="inlineStr">
        <is>
          <t>EF</t>
        </is>
      </c>
      <c r="E4314" s="5" t="inlineStr">
        <is>
          <t>EC</t>
        </is>
      </c>
      <c r="F4314" s="5">
        <f>VLOOKUP(E4314,'5.a Definitions'!E:F,2,FALSE)</f>
        <v/>
      </c>
      <c r="G4314" s="5" t="inlineStr">
        <is>
          <t>EF</t>
        </is>
      </c>
      <c r="H4314" s="5" t="inlineStr">
        <is>
          <t>OE</t>
        </is>
      </c>
      <c r="I4314" s="5">
        <f>VLOOKUP(H4314,'5.a Definitions'!E:F,2,FALSE)</f>
        <v/>
      </c>
      <c r="J4314" s="465" t="inlineStr">
        <is>
          <t xml:space="preserve"> Fuel for heating </t>
        </is>
      </c>
      <c r="K4314" s="465" t="inlineStr">
        <is>
          <t xml:space="preserve"> fuel for heating </t>
        </is>
      </c>
      <c r="L4314" s="465" t="inlineStr">
        <is>
          <t xml:space="preserve"> reactive </t>
        </is>
      </c>
      <c r="M4314" s="465" t="inlineStr">
        <is>
          <t xml:space="preserve"> Nmix </t>
        </is>
      </c>
      <c r="N4314" s="466" t="n">
        <v>0.5901999239664402</v>
      </c>
      <c r="O4314" s="467" t="n">
        <v>0.3335723447072387</v>
      </c>
      <c r="P4314" s="468" t="n">
        <v>1994</v>
      </c>
      <c r="Q4314" s="469" t="inlineStr">
        <is>
          <t>UNFCCC CRT</t>
        </is>
      </c>
      <c r="R4314" s="469" t="inlineStr">
        <is>
          <t>ok</t>
        </is>
      </c>
      <c r="S4314" s="469" t="inlineStr">
        <is>
          <t xml:space="preserve"> text </t>
        </is>
      </c>
      <c r="T4314" s="426" t="inlineStr">
        <is>
          <t>Norway</t>
        </is>
      </c>
      <c r="U4314" s="5" t="inlineStr">
        <is>
          <t>useful output</t>
        </is>
      </c>
      <c r="V4314" s="465" t="n">
        <v>0.04</v>
      </c>
    </row>
    <row r="4315">
      <c r="B4315" s="5" t="inlineStr">
        <is>
          <t>EF.EC-MP.OP</t>
        </is>
      </c>
      <c r="C4315" s="5" t="inlineStr">
        <is>
          <t>EF.EC-MP.OP-Fuel used as feedstock-Nmix</t>
        </is>
      </c>
      <c r="D4315" s="5" t="inlineStr">
        <is>
          <t>EF</t>
        </is>
      </c>
      <c r="E4315" s="5" t="inlineStr">
        <is>
          <t>EC</t>
        </is>
      </c>
      <c r="F4315" s="5">
        <f>VLOOKUP(E4315,'5.a Definitions'!E:F,2,FALSE)</f>
        <v/>
      </c>
      <c r="G4315" s="5" t="inlineStr">
        <is>
          <t>MP</t>
        </is>
      </c>
      <c r="H4315" s="5" t="inlineStr">
        <is>
          <t>OP</t>
        </is>
      </c>
      <c r="I4315" s="5">
        <f>VLOOKUP(H4315,'5.a Definitions'!E:F,2,FALSE)</f>
        <v/>
      </c>
      <c r="J4315" s="465" t="inlineStr">
        <is>
          <t xml:space="preserve"> Fuel used as feedstock </t>
        </is>
      </c>
      <c r="K4315" s="465" t="inlineStr">
        <is>
          <t xml:space="preserve"> fuel used as feedstock </t>
        </is>
      </c>
      <c r="L4315" s="465" t="inlineStr">
        <is>
          <t xml:space="preserve"> reactive </t>
        </is>
      </c>
      <c r="M4315" s="465" t="inlineStr">
        <is>
          <t xml:space="preserve"> Nmix </t>
        </is>
      </c>
      <c r="N4315" s="466" t="n">
        <v>1.533282550673784</v>
      </c>
      <c r="O4315" s="467" t="n">
        <v>0.773132718391804</v>
      </c>
      <c r="P4315" s="468" t="n">
        <v>1994</v>
      </c>
      <c r="Q4315" s="469" t="inlineStr">
        <is>
          <t>SSB table 11561</t>
        </is>
      </c>
      <c r="R4315" s="469" t="inlineStr">
        <is>
          <t>ok</t>
        </is>
      </c>
      <c r="S4315" s="469" t="inlineStr">
        <is>
          <t xml:space="preserve"> text </t>
        </is>
      </c>
      <c r="T4315" s="426" t="inlineStr">
        <is>
          <t>Norway</t>
        </is>
      </c>
      <c r="U4315" s="5" t="inlineStr">
        <is>
          <t>useful output</t>
        </is>
      </c>
      <c r="V4315" s="465" t="n">
        <v>0.04</v>
      </c>
    </row>
    <row r="4316">
      <c r="B4316" s="5" t="inlineStr">
        <is>
          <t>EF.EC-AT.AT</t>
        </is>
      </c>
      <c r="C4316" s="5" t="inlineStr">
        <is>
          <t>EF.EC-AT.AT-Emissions-NH3</t>
        </is>
      </c>
      <c r="D4316" s="5" t="inlineStr">
        <is>
          <t>EF</t>
        </is>
      </c>
      <c r="E4316" s="5" t="inlineStr">
        <is>
          <t>EC</t>
        </is>
      </c>
      <c r="F4316" s="5">
        <f>VLOOKUP(E4316,'5.a Definitions'!E:F,2,FALSE)</f>
        <v/>
      </c>
      <c r="G4316" s="5" t="inlineStr">
        <is>
          <t>AT</t>
        </is>
      </c>
      <c r="H4316" s="5" t="inlineStr">
        <is>
          <t>AT</t>
        </is>
      </c>
      <c r="I4316" s="5">
        <f>VLOOKUP(H4316,'5.a Definitions'!E:F,2,FALSE)</f>
        <v/>
      </c>
      <c r="J4316" s="465" t="inlineStr">
        <is>
          <t xml:space="preserve"> Emissions </t>
        </is>
      </c>
      <c r="K4316" s="465" t="inlineStr">
        <is>
          <t xml:space="preserve"> energy conversion emissions </t>
        </is>
      </c>
      <c r="L4316" s="465" t="inlineStr">
        <is>
          <t xml:space="preserve"> reactive </t>
        </is>
      </c>
      <c r="M4316" s="465" t="inlineStr">
        <is>
          <t xml:space="preserve"> NH3 </t>
        </is>
      </c>
      <c r="N4316" s="466" t="n">
        <v>0</v>
      </c>
      <c r="O4316" s="467" t="n">
        <v>0.5</v>
      </c>
      <c r="P4316" s="468" t="n">
        <v>1994</v>
      </c>
      <c r="Q4316" s="469" t="inlineStr">
        <is>
          <t>CRLTAP Inventory Submissions</t>
        </is>
      </c>
      <c r="R4316" s="469" t="inlineStr">
        <is>
          <t>ok</t>
        </is>
      </c>
      <c r="S4316" s="469" t="inlineStr">
        <is>
          <t xml:space="preserve"> text </t>
        </is>
      </c>
      <c r="T4316" s="426" t="inlineStr">
        <is>
          <t>Norway</t>
        </is>
      </c>
      <c r="U4316" s="5" t="inlineStr">
        <is>
          <t>N wasted</t>
        </is>
      </c>
      <c r="V4316" s="465" t="n">
        <v>0.04</v>
      </c>
    </row>
    <row r="4317">
      <c r="B4317" s="5" t="inlineStr">
        <is>
          <t>EF.EC-AT.AT</t>
        </is>
      </c>
      <c r="C4317" s="5" t="inlineStr">
        <is>
          <t>EF.EC-AT.AT-Emissions-NOx</t>
        </is>
      </c>
      <c r="D4317" s="5" t="inlineStr">
        <is>
          <t>EF</t>
        </is>
      </c>
      <c r="E4317" s="5" t="inlineStr">
        <is>
          <t>EC</t>
        </is>
      </c>
      <c r="F4317" s="5">
        <f>VLOOKUP(E4317,'5.a Definitions'!E:F,2,FALSE)</f>
        <v/>
      </c>
      <c r="G4317" s="5" t="inlineStr">
        <is>
          <t>AT</t>
        </is>
      </c>
      <c r="H4317" s="5" t="inlineStr">
        <is>
          <t>AT</t>
        </is>
      </c>
      <c r="I4317" s="5">
        <f>VLOOKUP(H4317,'5.a Definitions'!E:F,2,FALSE)</f>
        <v/>
      </c>
      <c r="J4317" s="465" t="inlineStr">
        <is>
          <t xml:space="preserve"> Emissions </t>
        </is>
      </c>
      <c r="K4317" s="465" t="inlineStr">
        <is>
          <t xml:space="preserve"> energy conversion emissions </t>
        </is>
      </c>
      <c r="L4317" s="465" t="inlineStr">
        <is>
          <t xml:space="preserve"> reactive </t>
        </is>
      </c>
      <c r="M4317" s="465" t="inlineStr">
        <is>
          <t xml:space="preserve"> NOx </t>
        </is>
      </c>
      <c r="N4317" s="466" t="n">
        <v>10.6329039419642</v>
      </c>
      <c r="O4317" s="467" t="n">
        <v>0.1825136921385998</v>
      </c>
      <c r="P4317" s="468" t="n">
        <v>1994</v>
      </c>
      <c r="Q4317" s="469" t="inlineStr">
        <is>
          <t>CRLTAP Inventory Submissions</t>
        </is>
      </c>
      <c r="R4317" s="469" t="inlineStr">
        <is>
          <t>ok</t>
        </is>
      </c>
      <c r="S4317" s="469" t="inlineStr">
        <is>
          <t xml:space="preserve"> text </t>
        </is>
      </c>
      <c r="T4317" s="426" t="inlineStr">
        <is>
          <t>Norway</t>
        </is>
      </c>
      <c r="U4317" s="5" t="inlineStr">
        <is>
          <t>N wasted</t>
        </is>
      </c>
      <c r="V4317" s="465" t="n">
        <v>0.04</v>
      </c>
    </row>
    <row r="4318">
      <c r="B4318" s="5" t="inlineStr">
        <is>
          <t>EF.EC-AT.AT</t>
        </is>
      </c>
      <c r="C4318" s="5" t="inlineStr">
        <is>
          <t>EF.EC-AT.AT-Emissions-N2O</t>
        </is>
      </c>
      <c r="D4318" s="5" t="inlineStr">
        <is>
          <t>EF</t>
        </is>
      </c>
      <c r="E4318" s="5" t="inlineStr">
        <is>
          <t>EC</t>
        </is>
      </c>
      <c r="F4318" s="5">
        <f>VLOOKUP(E4318,'5.a Definitions'!E:F,2,FALSE)</f>
        <v/>
      </c>
      <c r="G4318" s="5" t="inlineStr">
        <is>
          <t>AT</t>
        </is>
      </c>
      <c r="H4318" s="5" t="inlineStr">
        <is>
          <t>AT</t>
        </is>
      </c>
      <c r="I4318" s="5">
        <f>VLOOKUP(H4318,'5.a Definitions'!E:F,2,FALSE)</f>
        <v/>
      </c>
      <c r="J4318" s="465" t="inlineStr">
        <is>
          <t xml:space="preserve"> Emissions </t>
        </is>
      </c>
      <c r="K4318" s="465" t="inlineStr">
        <is>
          <t xml:space="preserve"> energy conversion emissions </t>
        </is>
      </c>
      <c r="L4318" s="465" t="inlineStr">
        <is>
          <t xml:space="preserve"> reactive </t>
        </is>
      </c>
      <c r="M4318" s="465" t="inlineStr">
        <is>
          <t xml:space="preserve"> N2O </t>
        </is>
      </c>
      <c r="N4318" s="466" t="n">
        <v>0.04415926505767993</v>
      </c>
      <c r="O4318" s="467" t="n">
        <v>1.394797542306527</v>
      </c>
      <c r="P4318" s="468" t="n">
        <v>1994</v>
      </c>
      <c r="Q4318" s="469" t="inlineStr">
        <is>
          <t>UNFCCC CRT</t>
        </is>
      </c>
      <c r="R4318" s="469" t="inlineStr">
        <is>
          <t>ok</t>
        </is>
      </c>
      <c r="S4318" s="469" t="inlineStr">
        <is>
          <t xml:space="preserve"> text </t>
        </is>
      </c>
      <c r="T4318" s="426" t="inlineStr">
        <is>
          <t>Norway</t>
        </is>
      </c>
      <c r="U4318" s="5" t="inlineStr">
        <is>
          <t>N wasted</t>
        </is>
      </c>
      <c r="V4318" s="465" t="n">
        <v>0.04</v>
      </c>
    </row>
    <row r="4319">
      <c r="B4319" s="5" t="inlineStr">
        <is>
          <t>EF.EC-AT.AT</t>
        </is>
      </c>
      <c r="C4319" s="5" t="inlineStr">
        <is>
          <t>EF.EC-AT.AT-Emissions-N2</t>
        </is>
      </c>
      <c r="D4319" s="5" t="inlineStr">
        <is>
          <t>EF</t>
        </is>
      </c>
      <c r="E4319" s="5" t="inlineStr">
        <is>
          <t>EC</t>
        </is>
      </c>
      <c r="F4319" s="5">
        <f>VLOOKUP(E4319,'5.a Definitions'!E:F,2,FALSE)</f>
        <v/>
      </c>
      <c r="G4319" s="5" t="inlineStr">
        <is>
          <t>AT</t>
        </is>
      </c>
      <c r="H4319" s="5" t="inlineStr">
        <is>
          <t>AT</t>
        </is>
      </c>
      <c r="I4319" s="5">
        <f>VLOOKUP(H4319,'5.a Definitions'!E:F,2,FALSE)</f>
        <v/>
      </c>
      <c r="J4319" s="465" t="inlineStr">
        <is>
          <t xml:space="preserve"> Emissions </t>
        </is>
      </c>
      <c r="K4319" s="465" t="inlineStr">
        <is>
          <t xml:space="preserve"> energy conversion emissions </t>
        </is>
      </c>
      <c r="L4319" s="465" t="inlineStr">
        <is>
          <t xml:space="preserve"> inert </t>
        </is>
      </c>
      <c r="M4319" s="465" t="inlineStr">
        <is>
          <t xml:space="preserve"> N2 </t>
        </is>
      </c>
      <c r="N4319" s="466" t="n">
        <v>0</v>
      </c>
      <c r="O4319" s="467" t="n">
        <v>10</v>
      </c>
      <c r="P4319" s="468" t="n">
        <v>1994</v>
      </c>
      <c r="Q4319" s="469" t="inlineStr">
        <is>
          <t>mass balance</t>
        </is>
      </c>
      <c r="R4319" s="469" t="inlineStr">
        <is>
          <t>ok</t>
        </is>
      </c>
      <c r="S4319" s="469" t="inlineStr">
        <is>
          <t xml:space="preserve"> text </t>
        </is>
      </c>
      <c r="T4319" s="426" t="inlineStr">
        <is>
          <t>Norway</t>
        </is>
      </c>
      <c r="U4319" s="5" t="inlineStr">
        <is>
          <t>N wasted</t>
        </is>
      </c>
      <c r="V4319" s="465" t="n">
        <v>0.04</v>
      </c>
    </row>
    <row r="4320">
      <c r="B4320" s="5" t="inlineStr">
        <is>
          <t>EF.EC-RW.RW</t>
        </is>
      </c>
      <c r="C4320" s="5" t="inlineStr">
        <is>
          <t>EF.EC-RW.RW-Fuel export-Nmix</t>
        </is>
      </c>
      <c r="D4320" s="5" t="inlineStr">
        <is>
          <t>EF</t>
        </is>
      </c>
      <c r="E4320" s="5" t="inlineStr">
        <is>
          <t>EC</t>
        </is>
      </c>
      <c r="F4320" s="5">
        <f>VLOOKUP(E4320,'5.a Definitions'!E:F,2,FALSE)</f>
        <v/>
      </c>
      <c r="G4320" s="5" t="inlineStr">
        <is>
          <t>RW</t>
        </is>
      </c>
      <c r="H4320" s="5" t="inlineStr">
        <is>
          <t>RW</t>
        </is>
      </c>
      <c r="I4320" s="5">
        <f>VLOOKUP(H4320,'5.a Definitions'!E:F,2,FALSE)</f>
        <v/>
      </c>
      <c r="J4320" s="465" t="inlineStr">
        <is>
          <t xml:space="preserve"> Fuel export </t>
        </is>
      </c>
      <c r="K4320" s="465" t="inlineStr">
        <is>
          <t xml:space="preserve"> fuel export </t>
        </is>
      </c>
      <c r="L4320" s="465" t="inlineStr">
        <is>
          <t xml:space="preserve"> reactive </t>
        </is>
      </c>
      <c r="M4320" s="465" t="inlineStr">
        <is>
          <t xml:space="preserve"> Nmix </t>
        </is>
      </c>
      <c r="N4320" s="466" t="n">
        <v>284.923888028721</v>
      </c>
      <c r="O4320" s="467" t="n">
        <v>2.732914291148397</v>
      </c>
      <c r="P4320" s="468" t="n">
        <v>1994</v>
      </c>
      <c r="Q4320" s="469" t="inlineStr">
        <is>
          <t>SSB tab 08801</t>
        </is>
      </c>
      <c r="R4320" s="469" t="inlineStr">
        <is>
          <t>ok</t>
        </is>
      </c>
      <c r="S4320" s="469" t="inlineStr">
        <is>
          <t xml:space="preserve"> text </t>
        </is>
      </c>
      <c r="T4320" s="426" t="inlineStr">
        <is>
          <t>Norway</t>
        </is>
      </c>
      <c r="U4320" s="5" t="inlineStr">
        <is>
          <t>useful output</t>
        </is>
      </c>
      <c r="V4320" s="465" t="n">
        <v>0.04</v>
      </c>
    </row>
    <row r="4321">
      <c r="B4321" s="5" t="inlineStr">
        <is>
          <t>EF.IC-AT.AT</t>
        </is>
      </c>
      <c r="C4321" s="5" t="inlineStr">
        <is>
          <t>EF.IC-AT.AT-Emissions-NH3</t>
        </is>
      </c>
      <c r="D4321" s="5" t="inlineStr">
        <is>
          <t>EF</t>
        </is>
      </c>
      <c r="E4321" s="5" t="inlineStr">
        <is>
          <t>IC</t>
        </is>
      </c>
      <c r="F4321" s="5">
        <f>VLOOKUP(E4321,'5.a Definitions'!E:F,2,FALSE)</f>
        <v/>
      </c>
      <c r="G4321" s="5" t="inlineStr">
        <is>
          <t>AT</t>
        </is>
      </c>
      <c r="H4321" s="5" t="inlineStr">
        <is>
          <t>AT</t>
        </is>
      </c>
      <c r="I4321" s="5">
        <f>VLOOKUP(H4321,'5.a Definitions'!E:F,2,FALSE)</f>
        <v/>
      </c>
      <c r="J4321" s="465" t="inlineStr">
        <is>
          <t xml:space="preserve"> Emissions </t>
        </is>
      </c>
      <c r="K4321" s="465" t="inlineStr">
        <is>
          <t xml:space="preserve"> industrial emissions </t>
        </is>
      </c>
      <c r="L4321" s="465" t="inlineStr">
        <is>
          <t xml:space="preserve"> reactive </t>
        </is>
      </c>
      <c r="M4321" s="465" t="inlineStr">
        <is>
          <t xml:space="preserve"> NH3 </t>
        </is>
      </c>
      <c r="N4321" s="466" t="n">
        <v>0.008616026172236399</v>
      </c>
      <c r="O4321" s="467" t="n">
        <v>0.1913569955577975</v>
      </c>
      <c r="P4321" s="468" t="n">
        <v>1994</v>
      </c>
      <c r="Q4321" s="469" t="inlineStr">
        <is>
          <t>CRLTAP Inventory Submissions</t>
        </is>
      </c>
      <c r="R4321" s="469" t="inlineStr">
        <is>
          <t>ok</t>
        </is>
      </c>
      <c r="S4321" s="469" t="inlineStr">
        <is>
          <t xml:space="preserve"> text </t>
        </is>
      </c>
      <c r="T4321" s="426" t="inlineStr">
        <is>
          <t>Norway</t>
        </is>
      </c>
      <c r="U4321" s="5" t="inlineStr">
        <is>
          <t>N wasted</t>
        </is>
      </c>
      <c r="V4321" s="465" t="n">
        <v>0.04</v>
      </c>
    </row>
    <row r="4322">
      <c r="B4322" s="5" t="inlineStr">
        <is>
          <t>EF.IC-AT.AT</t>
        </is>
      </c>
      <c r="C4322" s="5" t="inlineStr">
        <is>
          <t>EF.IC-AT.AT-Emissions-NOx</t>
        </is>
      </c>
      <c r="D4322" s="5" t="inlineStr">
        <is>
          <t>EF</t>
        </is>
      </c>
      <c r="E4322" s="5" t="inlineStr">
        <is>
          <t>IC</t>
        </is>
      </c>
      <c r="F4322" s="5">
        <f>VLOOKUP(E4322,'5.a Definitions'!E:F,2,FALSE)</f>
        <v/>
      </c>
      <c r="G4322" s="5" t="inlineStr">
        <is>
          <t>AT</t>
        </is>
      </c>
      <c r="H4322" s="5" t="inlineStr">
        <is>
          <t>AT</t>
        </is>
      </c>
      <c r="I4322" s="5">
        <f>VLOOKUP(H4322,'5.a Definitions'!E:F,2,FALSE)</f>
        <v/>
      </c>
      <c r="J4322" s="465" t="inlineStr">
        <is>
          <t xml:space="preserve"> Emissions </t>
        </is>
      </c>
      <c r="K4322" s="465" t="inlineStr">
        <is>
          <t xml:space="preserve"> industrial emissions </t>
        </is>
      </c>
      <c r="L4322" s="465" t="inlineStr">
        <is>
          <t xml:space="preserve"> reactive </t>
        </is>
      </c>
      <c r="M4322" s="465" t="inlineStr">
        <is>
          <t xml:space="preserve"> NOx </t>
        </is>
      </c>
      <c r="N4322" s="466" t="n">
        <v>6.080113348664511</v>
      </c>
      <c r="O4322" s="467" t="n">
        <v>0.2273469447713012</v>
      </c>
      <c r="P4322" s="468" t="n">
        <v>1994</v>
      </c>
      <c r="Q4322" s="469" t="inlineStr">
        <is>
          <t>CRLTAP Inventory Submissions</t>
        </is>
      </c>
      <c r="R4322" s="469" t="inlineStr">
        <is>
          <t>ok</t>
        </is>
      </c>
      <c r="S4322" s="469" t="inlineStr">
        <is>
          <t xml:space="preserve"> text </t>
        </is>
      </c>
      <c r="T4322" s="426" t="inlineStr">
        <is>
          <t>Norway</t>
        </is>
      </c>
      <c r="U4322" s="5" t="inlineStr">
        <is>
          <t>N wasted</t>
        </is>
      </c>
      <c r="V4322" s="465" t="n">
        <v>0.04</v>
      </c>
    </row>
    <row r="4323">
      <c r="B4323" s="5" t="inlineStr">
        <is>
          <t>EF.IC-AT.AT</t>
        </is>
      </c>
      <c r="C4323" s="5" t="inlineStr">
        <is>
          <t>EF.IC-AT.AT-Emissions-N2O</t>
        </is>
      </c>
      <c r="D4323" s="5" t="inlineStr">
        <is>
          <t>EF</t>
        </is>
      </c>
      <c r="E4323" s="5" t="inlineStr">
        <is>
          <t>IC</t>
        </is>
      </c>
      <c r="F4323" s="5">
        <f>VLOOKUP(E4323,'5.a Definitions'!E:F,2,FALSE)</f>
        <v/>
      </c>
      <c r="G4323" s="5" t="inlineStr">
        <is>
          <t>AT</t>
        </is>
      </c>
      <c r="H4323" s="5" t="inlineStr">
        <is>
          <t>AT</t>
        </is>
      </c>
      <c r="I4323" s="5">
        <f>VLOOKUP(H4323,'5.a Definitions'!E:F,2,FALSE)</f>
        <v/>
      </c>
      <c r="J4323" s="465" t="inlineStr">
        <is>
          <t xml:space="preserve"> Emissions </t>
        </is>
      </c>
      <c r="K4323" s="465" t="inlineStr">
        <is>
          <t xml:space="preserve"> industrial emissions </t>
        </is>
      </c>
      <c r="L4323" s="465" t="inlineStr">
        <is>
          <t xml:space="preserve"> reactive </t>
        </is>
      </c>
      <c r="M4323" s="465" t="inlineStr">
        <is>
          <t xml:space="preserve"> N2O </t>
        </is>
      </c>
      <c r="N4323" s="466" t="n">
        <v>0.06895295783079951</v>
      </c>
      <c r="O4323" s="467" t="n">
        <v>1.394797542306527</v>
      </c>
      <c r="P4323" s="468" t="n">
        <v>1994</v>
      </c>
      <c r="Q4323" s="469" t="inlineStr">
        <is>
          <t>UNFCCC CRT</t>
        </is>
      </c>
      <c r="R4323" s="469" t="inlineStr">
        <is>
          <t>ok</t>
        </is>
      </c>
      <c r="S4323" s="469" t="inlineStr">
        <is>
          <t xml:space="preserve"> text </t>
        </is>
      </c>
      <c r="T4323" s="426" t="inlineStr">
        <is>
          <t>Norway</t>
        </is>
      </c>
      <c r="U4323" s="5" t="inlineStr">
        <is>
          <t>N wasted</t>
        </is>
      </c>
      <c r="V4323" s="465" t="n">
        <v>0.04</v>
      </c>
    </row>
    <row r="4324">
      <c r="B4324" s="5" t="inlineStr">
        <is>
          <t>EF.TR-AT.AT</t>
        </is>
      </c>
      <c r="C4324" s="5" t="inlineStr">
        <is>
          <t>EF.TR-AT.AT-Emissions-NH3</t>
        </is>
      </c>
      <c r="D4324" s="5" t="inlineStr">
        <is>
          <t>EF</t>
        </is>
      </c>
      <c r="E4324" s="5" t="inlineStr">
        <is>
          <t>TR</t>
        </is>
      </c>
      <c r="F4324" s="5">
        <f>VLOOKUP(E4324,'5.a Definitions'!E:F,2,FALSE)</f>
        <v/>
      </c>
      <c r="G4324" s="5" t="inlineStr">
        <is>
          <t>AT</t>
        </is>
      </c>
      <c r="H4324" s="5" t="inlineStr">
        <is>
          <t>AT</t>
        </is>
      </c>
      <c r="I4324" s="5">
        <f>VLOOKUP(H4324,'5.a Definitions'!E:F,2,FALSE)</f>
        <v/>
      </c>
      <c r="J4324" s="465" t="inlineStr">
        <is>
          <t xml:space="preserve"> Emissions </t>
        </is>
      </c>
      <c r="K4324" s="465" t="inlineStr">
        <is>
          <t xml:space="preserve"> transport emissions </t>
        </is>
      </c>
      <c r="L4324" s="465" t="inlineStr">
        <is>
          <t xml:space="preserve"> reactive </t>
        </is>
      </c>
      <c r="M4324" s="465" t="inlineStr">
        <is>
          <t xml:space="preserve"> NH3 </t>
        </is>
      </c>
      <c r="N4324" s="466" t="n">
        <v>0.4452728311368001</v>
      </c>
      <c r="O4324" s="467" t="n">
        <v>0.4164961518391991</v>
      </c>
      <c r="P4324" s="468" t="n">
        <v>1994</v>
      </c>
      <c r="Q4324" s="469" t="inlineStr">
        <is>
          <t>CRLTAP Inventory Submissions</t>
        </is>
      </c>
      <c r="R4324" s="469" t="inlineStr">
        <is>
          <t>ok</t>
        </is>
      </c>
      <c r="S4324" s="469" t="inlineStr">
        <is>
          <t xml:space="preserve"> text </t>
        </is>
      </c>
      <c r="T4324" s="426" t="inlineStr">
        <is>
          <t>Norway</t>
        </is>
      </c>
      <c r="U4324" s="5" t="inlineStr">
        <is>
          <t>N wasted</t>
        </is>
      </c>
      <c r="V4324" s="465" t="n">
        <v>0.04</v>
      </c>
    </row>
    <row r="4325" ht="16" customHeight="1">
      <c r="B4325" s="5" t="inlineStr">
        <is>
          <t>EF.TR-AT.AT</t>
        </is>
      </c>
      <c r="C4325" s="5" t="inlineStr">
        <is>
          <t>EF.TR-AT.AT-Emissions-NOx</t>
        </is>
      </c>
      <c r="D4325" s="5" t="inlineStr">
        <is>
          <t>EF</t>
        </is>
      </c>
      <c r="E4325" s="5" t="inlineStr">
        <is>
          <t>TR</t>
        </is>
      </c>
      <c r="F4325" s="5">
        <f>VLOOKUP(E4325,'5.a Definitions'!E:F,2,FALSE)</f>
        <v/>
      </c>
      <c r="G4325" s="5" t="inlineStr">
        <is>
          <t>AT</t>
        </is>
      </c>
      <c r="H4325" s="5" t="inlineStr">
        <is>
          <t>AT</t>
        </is>
      </c>
      <c r="I4325" s="5">
        <f>VLOOKUP(H4325,'5.a Definitions'!E:F,2,FALSE)</f>
        <v/>
      </c>
      <c r="J4325" s="465" t="inlineStr">
        <is>
          <t xml:space="preserve"> Emissions </t>
        </is>
      </c>
      <c r="K4325" s="465" t="inlineStr">
        <is>
          <t xml:space="preserve"> transport emissions </t>
        </is>
      </c>
      <c r="L4325" s="465" t="inlineStr">
        <is>
          <t xml:space="preserve"> reactive </t>
        </is>
      </c>
      <c r="M4325" s="465" t="inlineStr">
        <is>
          <t xml:space="preserve"> NOx </t>
        </is>
      </c>
      <c r="N4325" s="466" t="n">
        <v>29.64364847891109</v>
      </c>
      <c r="O4325" s="467" t="n">
        <v>0.1201193249752189</v>
      </c>
      <c r="P4325" s="468" t="n">
        <v>1994</v>
      </c>
      <c r="Q4325" s="469" t="inlineStr">
        <is>
          <t>CRLTAP Inventory Submissions</t>
        </is>
      </c>
      <c r="R4325" s="469" t="inlineStr">
        <is>
          <t>ok</t>
        </is>
      </c>
      <c r="S4325" s="469" t="inlineStr">
        <is>
          <t xml:space="preserve"> text </t>
        </is>
      </c>
      <c r="T4325" s="426" t="inlineStr">
        <is>
          <t>Norway</t>
        </is>
      </c>
      <c r="U4325" s="5" t="inlineStr">
        <is>
          <t>N wasted</t>
        </is>
      </c>
      <c r="V4325" s="465" t="n">
        <v>0.04</v>
      </c>
    </row>
    <row r="4326">
      <c r="B4326" s="5" t="inlineStr">
        <is>
          <t>EF.TR-AT.AT</t>
        </is>
      </c>
      <c r="C4326" s="5" t="inlineStr">
        <is>
          <t>EF.TR-AT.AT-Emissions-N2O</t>
        </is>
      </c>
      <c r="D4326" s="5" t="inlineStr">
        <is>
          <t>EF</t>
        </is>
      </c>
      <c r="E4326" s="5" t="inlineStr">
        <is>
          <t>TR</t>
        </is>
      </c>
      <c r="F4326" s="5">
        <f>VLOOKUP(E4326,'5.a Definitions'!E:F,2,FALSE)</f>
        <v/>
      </c>
      <c r="G4326" s="5" t="inlineStr">
        <is>
          <t>AT</t>
        </is>
      </c>
      <c r="H4326" s="5" t="inlineStr">
        <is>
          <t>AT</t>
        </is>
      </c>
      <c r="I4326" s="5">
        <f>VLOOKUP(H4326,'5.a Definitions'!E:F,2,FALSE)</f>
        <v/>
      </c>
      <c r="J4326" s="465" t="inlineStr">
        <is>
          <t xml:space="preserve"> Emissions </t>
        </is>
      </c>
      <c r="K4326" s="465" t="inlineStr">
        <is>
          <t xml:space="preserve"> transport emissions </t>
        </is>
      </c>
      <c r="L4326" s="465" t="inlineStr">
        <is>
          <t xml:space="preserve"> reactive </t>
        </is>
      </c>
      <c r="M4326" s="465" t="inlineStr">
        <is>
          <t xml:space="preserve"> N2O </t>
        </is>
      </c>
      <c r="N4326" s="466" t="n">
        <v>0.2130164559672288</v>
      </c>
      <c r="O4326" s="467" t="n">
        <v>0.6463342428493241</v>
      </c>
      <c r="P4326" s="468" t="n">
        <v>1994</v>
      </c>
      <c r="Q4326" s="469" t="inlineStr">
        <is>
          <t>UNFCCC CRT</t>
        </is>
      </c>
      <c r="R4326" s="469" t="inlineStr">
        <is>
          <t>ok</t>
        </is>
      </c>
      <c r="S4326" s="469" t="inlineStr">
        <is>
          <t xml:space="preserve"> text </t>
        </is>
      </c>
      <c r="T4326" s="426" t="inlineStr">
        <is>
          <t>Norway</t>
        </is>
      </c>
      <c r="U4326" s="5" t="inlineStr">
        <is>
          <t>N wasted</t>
        </is>
      </c>
      <c r="V4326" s="465" t="n">
        <v>0.04</v>
      </c>
    </row>
    <row r="4327" ht="16" customHeight="1">
      <c r="B4327" s="5" t="inlineStr">
        <is>
          <t>EF.TR-AT.AT</t>
        </is>
      </c>
      <c r="C4327" s="5" t="inlineStr">
        <is>
          <t>EF.TR-AT.AT-Emissions-N2</t>
        </is>
      </c>
      <c r="D4327" s="5" t="inlineStr">
        <is>
          <t>EF</t>
        </is>
      </c>
      <c r="E4327" s="5" t="inlineStr">
        <is>
          <t>TR</t>
        </is>
      </c>
      <c r="F4327" s="5">
        <f>VLOOKUP(E4327,'5.a Definitions'!E:F,2,FALSE)</f>
        <v/>
      </c>
      <c r="G4327" s="5" t="inlineStr">
        <is>
          <t>AT</t>
        </is>
      </c>
      <c r="H4327" s="5" t="inlineStr">
        <is>
          <t>AT</t>
        </is>
      </c>
      <c r="I4327" s="5">
        <f>VLOOKUP(H4327,'5.a Definitions'!E:F,2,FALSE)</f>
        <v/>
      </c>
      <c r="J4327" s="465" t="inlineStr">
        <is>
          <t xml:space="preserve"> Emissions </t>
        </is>
      </c>
      <c r="K4327" s="465" t="inlineStr">
        <is>
          <t xml:space="preserve"> transport emissions </t>
        </is>
      </c>
      <c r="L4327" s="465" t="inlineStr">
        <is>
          <t xml:space="preserve"> inert </t>
        </is>
      </c>
      <c r="M4327" s="465" t="inlineStr">
        <is>
          <t xml:space="preserve"> N2 </t>
        </is>
      </c>
      <c r="N4327" s="466" t="n">
        <v>0</v>
      </c>
      <c r="O4327" s="467" t="n">
        <v>0.2</v>
      </c>
      <c r="P4327" s="468" t="n">
        <v>1994</v>
      </c>
      <c r="Q4327" s="469" t="inlineStr">
        <is>
          <t>mass balance</t>
        </is>
      </c>
      <c r="R4327" s="469" t="inlineStr">
        <is>
          <t>ok</t>
        </is>
      </c>
      <c r="S4327" s="469" t="inlineStr">
        <is>
          <t xml:space="preserve"> text </t>
        </is>
      </c>
      <c r="T4327" s="426" t="inlineStr">
        <is>
          <t>Norway</t>
        </is>
      </c>
      <c r="U4327" s="5" t="inlineStr">
        <is>
          <t>N wasted</t>
        </is>
      </c>
      <c r="V4327" s="465" t="n">
        <v>0.04</v>
      </c>
    </row>
    <row r="4328">
      <c r="B4328" s="5" t="inlineStr">
        <is>
          <t>EF.TR-RW.RW</t>
        </is>
      </c>
      <c r="C4328" s="5" t="inlineStr">
        <is>
          <t>EF.TR-RW.RW-Export of transport fuels-Nmix</t>
        </is>
      </c>
      <c r="D4328" s="5" t="inlineStr">
        <is>
          <t>EF</t>
        </is>
      </c>
      <c r="E4328" s="5" t="inlineStr">
        <is>
          <t>TR</t>
        </is>
      </c>
      <c r="F4328" s="5">
        <f>VLOOKUP(E4328,'5.a Definitions'!E:F,2,FALSE)</f>
        <v/>
      </c>
      <c r="G4328" s="5" t="inlineStr">
        <is>
          <t>RW</t>
        </is>
      </c>
      <c r="H4328" s="5" t="inlineStr">
        <is>
          <t>RW</t>
        </is>
      </c>
      <c r="I4328" s="5">
        <f>VLOOKUP(H4328,'5.a Definitions'!E:F,2,FALSE)</f>
        <v/>
      </c>
      <c r="J4328" s="465" t="inlineStr">
        <is>
          <t xml:space="preserve"> Export of transport fuels </t>
        </is>
      </c>
      <c r="K4328" s="465" t="inlineStr">
        <is>
          <t xml:space="preserve"> export of transport fuel </t>
        </is>
      </c>
      <c r="L4328" s="465" t="inlineStr">
        <is>
          <t xml:space="preserve"> reactive </t>
        </is>
      </c>
      <c r="M4328" s="465" t="inlineStr">
        <is>
          <t xml:space="preserve"> Nmix </t>
        </is>
      </c>
      <c r="N4328" s="466" t="n">
        <v>0.41491041</v>
      </c>
      <c r="O4328" s="467" t="n">
        <v>0.2845592501281245</v>
      </c>
      <c r="P4328" s="468" t="n">
        <v>1994</v>
      </c>
      <c r="Q4328" s="469" t="inlineStr">
        <is>
          <t>SSB tab 08801</t>
        </is>
      </c>
      <c r="R4328" s="469" t="inlineStr">
        <is>
          <t>ok</t>
        </is>
      </c>
      <c r="S4328" s="469" t="inlineStr">
        <is>
          <t xml:space="preserve"> text </t>
        </is>
      </c>
      <c r="T4328" s="426" t="inlineStr">
        <is>
          <t>Norway</t>
        </is>
      </c>
      <c r="U4328" s="5" t="inlineStr">
        <is>
          <t>useful output</t>
        </is>
      </c>
      <c r="V4328" s="465" t="n">
        <v>0.04</v>
      </c>
    </row>
    <row r="4329" ht="16" customHeight="1">
      <c r="B4329" s="5" t="inlineStr">
        <is>
          <t>EF.OE-AT.AT</t>
        </is>
      </c>
      <c r="C4329" s="5" t="inlineStr">
        <is>
          <t>EF.OE-AT.AT-Emissions-NH3</t>
        </is>
      </c>
      <c r="D4329" s="5" t="inlineStr">
        <is>
          <t>EF</t>
        </is>
      </c>
      <c r="E4329" s="5" t="inlineStr">
        <is>
          <t>OE</t>
        </is>
      </c>
      <c r="F4329" s="5">
        <f>VLOOKUP(E4329,'5.a Definitions'!E:F,2,FALSE)</f>
        <v/>
      </c>
      <c r="G4329" s="5" t="inlineStr">
        <is>
          <t>AT</t>
        </is>
      </c>
      <c r="H4329" s="5" t="inlineStr">
        <is>
          <t>AT</t>
        </is>
      </c>
      <c r="I4329" s="5">
        <f>VLOOKUP(H4329,'5.a Definitions'!E:F,2,FALSE)</f>
        <v/>
      </c>
      <c r="J4329" s="465" t="inlineStr">
        <is>
          <t xml:space="preserve"> Emissions </t>
        </is>
      </c>
      <c r="K4329" s="465" t="inlineStr">
        <is>
          <t xml:space="preserve"> other fuels emissions </t>
        </is>
      </c>
      <c r="L4329" s="465" t="inlineStr">
        <is>
          <t xml:space="preserve"> reactive </t>
        </is>
      </c>
      <c r="M4329" s="465" t="inlineStr">
        <is>
          <t xml:space="preserve"> NH3 </t>
        </is>
      </c>
      <c r="N4329" s="466" t="n">
        <v>0.06027403322025</v>
      </c>
      <c r="O4329" s="467" t="n">
        <v>0.5656021683580724</v>
      </c>
      <c r="P4329" s="468" t="n">
        <v>1994</v>
      </c>
      <c r="Q4329" s="469" t="inlineStr">
        <is>
          <t>CRLTAP Inventory Submissions</t>
        </is>
      </c>
      <c r="R4329" s="469" t="inlineStr">
        <is>
          <t>ok</t>
        </is>
      </c>
      <c r="S4329" s="469" t="inlineStr">
        <is>
          <t xml:space="preserve"> text </t>
        </is>
      </c>
      <c r="T4329" s="426" t="inlineStr">
        <is>
          <t>Norway</t>
        </is>
      </c>
      <c r="U4329" s="5" t="inlineStr">
        <is>
          <t>N wasted</t>
        </is>
      </c>
      <c r="V4329" s="465" t="n">
        <v>0.04</v>
      </c>
    </row>
    <row r="4330" ht="16" customHeight="1">
      <c r="B4330" s="5" t="inlineStr">
        <is>
          <t>EF.OE-AT.AT</t>
        </is>
      </c>
      <c r="C4330" s="5" t="inlineStr">
        <is>
          <t>EF.OE-AT.AT-Emissions-NOx</t>
        </is>
      </c>
      <c r="D4330" s="5" t="inlineStr">
        <is>
          <t>EF</t>
        </is>
      </c>
      <c r="E4330" s="5" t="inlineStr">
        <is>
          <t>OE</t>
        </is>
      </c>
      <c r="F4330" s="5">
        <f>VLOOKUP(E4330,'5.a Definitions'!E:F,2,FALSE)</f>
        <v/>
      </c>
      <c r="G4330" s="5" t="inlineStr">
        <is>
          <t>AT</t>
        </is>
      </c>
      <c r="H4330" s="5" t="inlineStr">
        <is>
          <t>AT</t>
        </is>
      </c>
      <c r="I4330" s="5">
        <f>VLOOKUP(H4330,'5.a Definitions'!E:F,2,FALSE)</f>
        <v/>
      </c>
      <c r="J4330" s="465" t="inlineStr">
        <is>
          <t xml:space="preserve"> Emissions </t>
        </is>
      </c>
      <c r="K4330" s="465" t="inlineStr">
        <is>
          <t xml:space="preserve"> other fuels emissions </t>
        </is>
      </c>
      <c r="L4330" s="465" t="inlineStr">
        <is>
          <t xml:space="preserve"> reactive </t>
        </is>
      </c>
      <c r="M4330" s="465" t="inlineStr">
        <is>
          <t xml:space="preserve"> NOx </t>
        </is>
      </c>
      <c r="N4330" s="466" t="n">
        <v>9.78612449720603</v>
      </c>
      <c r="O4330" s="467" t="n">
        <v>0.2049211112675766</v>
      </c>
      <c r="P4330" s="468" t="n">
        <v>1994</v>
      </c>
      <c r="Q4330" s="469" t="inlineStr">
        <is>
          <t>CRLTAP Inventory Submissions</t>
        </is>
      </c>
      <c r="R4330" s="469" t="inlineStr">
        <is>
          <t>ok</t>
        </is>
      </c>
      <c r="S4330" s="469" t="inlineStr">
        <is>
          <t xml:space="preserve"> text </t>
        </is>
      </c>
      <c r="T4330" s="426" t="inlineStr">
        <is>
          <t>Norway</t>
        </is>
      </c>
      <c r="U4330" s="5" t="inlineStr">
        <is>
          <t>N wasted</t>
        </is>
      </c>
      <c r="V4330" s="465" t="n">
        <v>0.04</v>
      </c>
    </row>
    <row r="4331" ht="16" customHeight="1">
      <c r="B4331" s="5" t="inlineStr">
        <is>
          <t>EF.OE-AT.AT</t>
        </is>
      </c>
      <c r="C4331" s="5" t="inlineStr">
        <is>
          <t>EF.OE-AT.AT-Emissions-N2O</t>
        </is>
      </c>
      <c r="D4331" s="5" t="inlineStr">
        <is>
          <t>EF</t>
        </is>
      </c>
      <c r="E4331" s="5" t="inlineStr">
        <is>
          <t>OE</t>
        </is>
      </c>
      <c r="F4331" s="5">
        <f>VLOOKUP(E4331,'5.a Definitions'!E:F,2,FALSE)</f>
        <v/>
      </c>
      <c r="G4331" s="5" t="inlineStr">
        <is>
          <t>AT</t>
        </is>
      </c>
      <c r="H4331" s="5" t="inlineStr">
        <is>
          <t>AT</t>
        </is>
      </c>
      <c r="I4331" s="5">
        <f>VLOOKUP(H4331,'5.a Definitions'!E:F,2,FALSE)</f>
        <v/>
      </c>
      <c r="J4331" s="465" t="inlineStr">
        <is>
          <t xml:space="preserve"> Emissions </t>
        </is>
      </c>
      <c r="K4331" s="465" t="inlineStr">
        <is>
          <t xml:space="preserve"> other fuels emissions </t>
        </is>
      </c>
      <c r="L4331" s="465" t="inlineStr">
        <is>
          <t xml:space="preserve"> reactive </t>
        </is>
      </c>
      <c r="M4331" s="465" t="inlineStr">
        <is>
          <t xml:space="preserve"> N2O </t>
        </is>
      </c>
      <c r="N4331" s="466" t="n">
        <v>0.07844481865209446</v>
      </c>
      <c r="O4331" s="467" t="n">
        <v>1.394797542306526</v>
      </c>
      <c r="P4331" s="468" t="n">
        <v>1994</v>
      </c>
      <c r="Q4331" s="469" t="inlineStr">
        <is>
          <t>UNFCCC CRT</t>
        </is>
      </c>
      <c r="R4331" s="469" t="inlineStr">
        <is>
          <t>ok</t>
        </is>
      </c>
      <c r="S4331" s="469" t="inlineStr">
        <is>
          <t xml:space="preserve"> text </t>
        </is>
      </c>
      <c r="T4331" s="426" t="inlineStr">
        <is>
          <t>Norway</t>
        </is>
      </c>
      <c r="U4331" s="5" t="inlineStr">
        <is>
          <t>N wasted</t>
        </is>
      </c>
      <c r="V4331" s="465" t="n">
        <v>0.04</v>
      </c>
    </row>
    <row r="4332" ht="16" customHeight="1" thickBot="1">
      <c r="A4332" s="483" t="n"/>
      <c r="B4332" s="6" t="inlineStr">
        <is>
          <t>EF.OE-AT.AT</t>
        </is>
      </c>
      <c r="C4332" s="6" t="inlineStr">
        <is>
          <t>EF.OE-AT.AT-Emissions-N2</t>
        </is>
      </c>
      <c r="D4332" s="6" t="inlineStr">
        <is>
          <t>EF</t>
        </is>
      </c>
      <c r="E4332" s="6" t="inlineStr">
        <is>
          <t>OE</t>
        </is>
      </c>
      <c r="F4332" s="5">
        <f>VLOOKUP(E4332,'5.a Definitions'!E:F,2,FALSE)</f>
        <v/>
      </c>
      <c r="G4332" s="6" t="inlineStr">
        <is>
          <t>AT</t>
        </is>
      </c>
      <c r="H4332" s="6" t="inlineStr">
        <is>
          <t>AT</t>
        </is>
      </c>
      <c r="I4332" s="5">
        <f>VLOOKUP(H4332,'5.a Definitions'!E:F,2,FALSE)</f>
        <v/>
      </c>
      <c r="J4332" s="470" t="inlineStr">
        <is>
          <t xml:space="preserve"> Emissions </t>
        </is>
      </c>
      <c r="K4332" s="470" t="inlineStr">
        <is>
          <t xml:space="preserve"> other fuels emissions </t>
        </is>
      </c>
      <c r="L4332" s="470" t="inlineStr">
        <is>
          <t xml:space="preserve"> inert </t>
        </is>
      </c>
      <c r="M4332" s="470" t="inlineStr">
        <is>
          <t xml:space="preserve"> N2 </t>
        </is>
      </c>
      <c r="N4332" s="466" t="n">
        <v>0</v>
      </c>
      <c r="O4332" s="471" t="n">
        <v>0.2</v>
      </c>
      <c r="P4332" s="468" t="n">
        <v>1994</v>
      </c>
      <c r="Q4332" s="472" t="inlineStr">
        <is>
          <t>mass balance</t>
        </is>
      </c>
      <c r="R4332" s="469" t="inlineStr">
        <is>
          <t>ok</t>
        </is>
      </c>
      <c r="S4332" s="472" t="inlineStr">
        <is>
          <t xml:space="preserve"> text </t>
        </is>
      </c>
      <c r="T4332" s="426" t="inlineStr">
        <is>
          <t>Norway</t>
        </is>
      </c>
      <c r="U4332" s="5" t="inlineStr">
        <is>
          <t>N wasted</t>
        </is>
      </c>
      <c r="V4332" s="470" t="n">
        <v>0.04</v>
      </c>
    </row>
    <row r="4333" ht="16" customHeight="1">
      <c r="A4333" s="487" t="inlineStr">
        <is>
          <t xml:space="preserve"> Materials and products </t>
        </is>
      </c>
      <c r="B4333" s="452" t="inlineStr">
        <is>
          <t>MP.FP-AG.SM</t>
        </is>
      </c>
      <c r="C4333" s="452" t="inlineStr">
        <is>
          <t>MP.FP-AG.SM-Seeds and planting material -Nmix</t>
        </is>
      </c>
      <c r="D4333" s="452" t="inlineStr">
        <is>
          <t>MP</t>
        </is>
      </c>
      <c r="E4333" s="452" t="inlineStr">
        <is>
          <t>FP</t>
        </is>
      </c>
      <c r="F4333" s="5">
        <f>VLOOKUP(E4333,'5.a Definitions'!E:F,2,FALSE)</f>
        <v/>
      </c>
      <c r="G4333" s="452" t="inlineStr">
        <is>
          <t>AG</t>
        </is>
      </c>
      <c r="H4333" s="452" t="inlineStr">
        <is>
          <t>SM</t>
        </is>
      </c>
      <c r="I4333" s="5">
        <f>VLOOKUP(H4333,'5.a Definitions'!E:F,2,FALSE)</f>
        <v/>
      </c>
      <c r="J4333" s="465" t="inlineStr">
        <is>
          <t xml:space="preserve"> Seeds and planting material  </t>
        </is>
      </c>
      <c r="K4333" s="465" t="inlineStr">
        <is>
          <t xml:space="preserve"> seeds and planting material </t>
        </is>
      </c>
      <c r="L4333" s="465" t="inlineStr">
        <is>
          <t xml:space="preserve"> reactive </t>
        </is>
      </c>
      <c r="M4333" s="465" t="inlineStr">
        <is>
          <t xml:space="preserve"> Nmix </t>
        </is>
      </c>
      <c r="N4333" s="466" t="n">
        <v>1.297367956638079</v>
      </c>
      <c r="O4333" s="467" t="n">
        <v>0.3205982595236986</v>
      </c>
      <c r="P4333" s="468" t="n">
        <v>1994</v>
      </c>
      <c r="Q4333" s="469" t="inlineStr">
        <is>
          <t>NIBIO Totalkalkylen</t>
        </is>
      </c>
      <c r="R4333" s="469" t="inlineStr">
        <is>
          <t>ok</t>
        </is>
      </c>
      <c r="S4333" s="469" t="inlineStr">
        <is>
          <t xml:space="preserve"> text </t>
        </is>
      </c>
      <c r="T4333" s="426" t="inlineStr">
        <is>
          <t>Norway</t>
        </is>
      </c>
      <c r="U4333" s="5" t="inlineStr">
        <is>
          <t>useful output</t>
        </is>
      </c>
      <c r="V4333" s="465" t="n">
        <v>0.04</v>
      </c>
    </row>
    <row r="4334" ht="16" customHeight="1">
      <c r="B4334" s="5" t="inlineStr">
        <is>
          <t>MP.FP-AG.MM</t>
        </is>
      </c>
      <c r="C4334" s="5" t="inlineStr">
        <is>
          <t>MP.FP-AG.MM-Farm animal feed-Nmix</t>
        </is>
      </c>
      <c r="D4334" s="5" t="inlineStr">
        <is>
          <t>MP</t>
        </is>
      </c>
      <c r="E4334" s="5" t="inlineStr">
        <is>
          <t>FP</t>
        </is>
      </c>
      <c r="F4334" s="5">
        <f>VLOOKUP(E4334,'5.a Definitions'!E:F,2,FALSE)</f>
        <v/>
      </c>
      <c r="G4334" s="5" t="inlineStr">
        <is>
          <t>AG</t>
        </is>
      </c>
      <c r="H4334" s="5" t="inlineStr">
        <is>
          <t>MM</t>
        </is>
      </c>
      <c r="I4334" s="5">
        <f>VLOOKUP(H4334,'5.a Definitions'!E:F,2,FALSE)</f>
        <v/>
      </c>
      <c r="J4334" s="465" t="inlineStr">
        <is>
          <t xml:space="preserve"> Farm animal feed </t>
        </is>
      </c>
      <c r="K4334" s="465" t="inlineStr">
        <is>
          <t xml:space="preserve"> farm animal feed </t>
        </is>
      </c>
      <c r="L4334" s="465" t="inlineStr">
        <is>
          <t xml:space="preserve"> reactive </t>
        </is>
      </c>
      <c r="M4334" s="465" t="inlineStr">
        <is>
          <t xml:space="preserve"> Nmix </t>
        </is>
      </c>
      <c r="N4334" s="466" t="n">
        <v>21.76317037101135</v>
      </c>
      <c r="O4334" s="467" t="n">
        <v>0.3101488769873528</v>
      </c>
      <c r="P4334" s="468" t="n">
        <v>1994</v>
      </c>
      <c r="Q4334" s="469" t="inlineStr">
        <is>
          <t>Totalkalkylen</t>
        </is>
      </c>
      <c r="R4334" s="469" t="inlineStr">
        <is>
          <t>ok</t>
        </is>
      </c>
      <c r="S4334" s="469" t="inlineStr">
        <is>
          <t xml:space="preserve"> text </t>
        </is>
      </c>
      <c r="T4334" s="426" t="inlineStr">
        <is>
          <t>Norway</t>
        </is>
      </c>
      <c r="U4334" s="5" t="inlineStr">
        <is>
          <t>useful output</t>
        </is>
      </c>
      <c r="V4334" s="465" t="n">
        <v>0.04</v>
      </c>
    </row>
    <row r="4335" ht="16" customHeight="1">
      <c r="B4335" s="5" t="inlineStr">
        <is>
          <t>MP.FP-PR.SO</t>
        </is>
      </c>
      <c r="C4335" s="5" t="inlineStr">
        <is>
          <t>MP.FP-PR.SO-Food industry waste-Nmix</t>
        </is>
      </c>
      <c r="D4335" s="5" t="inlineStr">
        <is>
          <t>MP</t>
        </is>
      </c>
      <c r="E4335" s="5" t="inlineStr">
        <is>
          <t>FP</t>
        </is>
      </c>
      <c r="F4335" s="5">
        <f>VLOOKUP(E4335,'5.a Definitions'!E:F,2,FALSE)</f>
        <v/>
      </c>
      <c r="G4335" s="5" t="inlineStr">
        <is>
          <t>PR</t>
        </is>
      </c>
      <c r="H4335" s="5" t="inlineStr">
        <is>
          <t>SO</t>
        </is>
      </c>
      <c r="I4335" s="5">
        <f>VLOOKUP(H4335,'5.a Definitions'!E:F,2,FALSE)</f>
        <v/>
      </c>
      <c r="J4335" s="465" t="inlineStr">
        <is>
          <t xml:space="preserve"> Food industry waste </t>
        </is>
      </c>
      <c r="K4335" s="465" t="inlineStr">
        <is>
          <t xml:space="preserve"> food industry waste </t>
        </is>
      </c>
      <c r="L4335" s="465" t="inlineStr">
        <is>
          <t xml:space="preserve"> reactive </t>
        </is>
      </c>
      <c r="M4335" s="465" t="inlineStr">
        <is>
          <t xml:space="preserve"> Nmix </t>
        </is>
      </c>
      <c r="N4335" s="466" t="n">
        <v>1.353387401574803</v>
      </c>
      <c r="O4335" s="467" t="n">
        <v>0.8074393967060459</v>
      </c>
      <c r="P4335" s="468" t="n">
        <v>1994</v>
      </c>
      <c r="Q4335" s="469" t="inlineStr">
        <is>
          <t>Filled (mean of the scaled 1995-1999 values): SSB</t>
        </is>
      </c>
      <c r="R4335" s="469" t="inlineStr">
        <is>
          <t>ok</t>
        </is>
      </c>
      <c r="S4335" s="469" t="inlineStr">
        <is>
          <t xml:space="preserve"> text </t>
        </is>
      </c>
      <c r="T4335" s="426" t="inlineStr">
        <is>
          <t>Norway</t>
        </is>
      </c>
      <c r="U4335" s="5" t="inlineStr">
        <is>
          <t>N wasted</t>
        </is>
      </c>
      <c r="V4335" s="465" t="n">
        <v>0.04</v>
      </c>
    </row>
    <row r="4336" ht="16" customHeight="1">
      <c r="B4336" s="5" t="inlineStr">
        <is>
          <t>MP.FP-PR.WW</t>
        </is>
      </c>
      <c r="C4336" s="5" t="inlineStr">
        <is>
          <t>MP.FP-PR.WW-Food industry wastewater-Nmix</t>
        </is>
      </c>
      <c r="D4336" s="5" t="inlineStr">
        <is>
          <t>MP</t>
        </is>
      </c>
      <c r="E4336" s="5" t="inlineStr">
        <is>
          <t>FP</t>
        </is>
      </c>
      <c r="F4336" s="5">
        <f>VLOOKUP(E4336,'5.a Definitions'!E:F,2,FALSE)</f>
        <v/>
      </c>
      <c r="G4336" s="5" t="inlineStr">
        <is>
          <t>PR</t>
        </is>
      </c>
      <c r="H4336" s="5" t="inlineStr">
        <is>
          <t>WW</t>
        </is>
      </c>
      <c r="I4336" s="5">
        <f>VLOOKUP(H4336,'5.a Definitions'!E:F,2,FALSE)</f>
        <v/>
      </c>
      <c r="J4336" s="465" t="inlineStr">
        <is>
          <t xml:space="preserve"> Food industry wastewater </t>
        </is>
      </c>
      <c r="K4336" s="465" t="inlineStr">
        <is>
          <t xml:space="preserve"> food industry wastewater </t>
        </is>
      </c>
      <c r="L4336" s="465" t="inlineStr">
        <is>
          <t xml:space="preserve"> reactive </t>
        </is>
      </c>
      <c r="M4336" s="465" t="inlineStr">
        <is>
          <t xml:space="preserve"> Nmix </t>
        </is>
      </c>
      <c r="N4336" s="466" t="n">
        <v>0.034062</v>
      </c>
      <c r="O4336" s="467" t="n">
        <v>0.1866413976758059</v>
      </c>
      <c r="P4336" s="468" t="n">
        <v>1994</v>
      </c>
      <c r="Q4336" s="469" t="inlineStr">
        <is>
          <t>Miljødirektoratet</t>
        </is>
      </c>
      <c r="R4336" s="469" t="inlineStr">
        <is>
          <t>ok</t>
        </is>
      </c>
      <c r="S4336" s="469" t="inlineStr">
        <is>
          <t xml:space="preserve"> text </t>
        </is>
      </c>
      <c r="T4336" s="426" t="inlineStr">
        <is>
          <t>Norway</t>
        </is>
      </c>
      <c r="U4336" s="5" t="inlineStr">
        <is>
          <t>N wasted</t>
        </is>
      </c>
      <c r="V4336" s="465" t="n">
        <v>0.04</v>
      </c>
    </row>
    <row r="4337" ht="16" customHeight="1">
      <c r="B4337" s="5" t="inlineStr">
        <is>
          <t>MP.FP-HS.HS</t>
        </is>
      </c>
      <c r="C4337" s="5" t="inlineStr">
        <is>
          <t>MP.FP-HS.HS-Food products-Nmix</t>
        </is>
      </c>
      <c r="D4337" s="5" t="inlineStr">
        <is>
          <t>MP</t>
        </is>
      </c>
      <c r="E4337" s="5" t="inlineStr">
        <is>
          <t>FP</t>
        </is>
      </c>
      <c r="F4337" s="5">
        <f>VLOOKUP(E4337,'5.a Definitions'!E:F,2,FALSE)</f>
        <v/>
      </c>
      <c r="G4337" s="5" t="inlineStr">
        <is>
          <t>HS</t>
        </is>
      </c>
      <c r="H4337" s="5" t="inlineStr">
        <is>
          <t>HS</t>
        </is>
      </c>
      <c r="I4337" s="5">
        <f>VLOOKUP(H4337,'5.a Definitions'!E:F,2,FALSE)</f>
        <v/>
      </c>
      <c r="J4337" s="465" t="inlineStr">
        <is>
          <t xml:space="preserve"> Food products </t>
        </is>
      </c>
      <c r="K4337" s="465" t="inlineStr">
        <is>
          <t xml:space="preserve"> food products </t>
        </is>
      </c>
      <c r="L4337" s="465" t="inlineStr">
        <is>
          <t xml:space="preserve"> reactive </t>
        </is>
      </c>
      <c r="M4337" s="465" t="inlineStr">
        <is>
          <t xml:space="preserve"> Nmix </t>
        </is>
      </c>
      <c r="N4337" s="466" t="n">
        <v>26.10034145767739</v>
      </c>
      <c r="O4337" s="467" t="n">
        <v>0.1900603664208941</v>
      </c>
      <c r="P4337" s="468" t="n">
        <v>1994</v>
      </c>
      <c r="Q4337" s="469" t="inlineStr">
        <is>
          <t>Filled (mean of the 1989-1991 and 1996-1998 surveys): SSB</t>
        </is>
      </c>
      <c r="R4337" s="469" t="inlineStr">
        <is>
          <t>ok</t>
        </is>
      </c>
      <c r="S4337" s="469" t="inlineStr">
        <is>
          <t xml:space="preserve"> text </t>
        </is>
      </c>
      <c r="T4337" s="426" t="inlineStr">
        <is>
          <t>Norway</t>
        </is>
      </c>
      <c r="U4337" s="5" t="inlineStr">
        <is>
          <t>useful output</t>
        </is>
      </c>
      <c r="V4337" s="465" t="n">
        <v>0.04</v>
      </c>
    </row>
    <row r="4338" ht="16" customHeight="1">
      <c r="B4338" s="5" t="inlineStr">
        <is>
          <t>MP.FP-HY.SW</t>
        </is>
      </c>
      <c r="C4338" s="5" t="inlineStr">
        <is>
          <t>MP.FP-HY.SW-Untreated wastewater-Nmix</t>
        </is>
      </c>
      <c r="D4338" s="5" t="inlineStr">
        <is>
          <t>MP</t>
        </is>
      </c>
      <c r="E4338" s="5" t="inlineStr">
        <is>
          <t>FP</t>
        </is>
      </c>
      <c r="F4338" s="5">
        <f>VLOOKUP(E4338,'5.a Definitions'!E:F,2,FALSE)</f>
        <v/>
      </c>
      <c r="G4338" s="5" t="inlineStr">
        <is>
          <t>HY</t>
        </is>
      </c>
      <c r="H4338" s="5" t="inlineStr">
        <is>
          <t>SW</t>
        </is>
      </c>
      <c r="I4338" s="5">
        <f>VLOOKUP(H4338,'5.a Definitions'!E:F,2,FALSE)</f>
        <v/>
      </c>
      <c r="J4338" s="465" t="inlineStr">
        <is>
          <t xml:space="preserve"> Untreated wastewater </t>
        </is>
      </c>
      <c r="K4338" s="465" t="inlineStr">
        <is>
          <t xml:space="preserve"> food industry untreated wastewater </t>
        </is>
      </c>
      <c r="L4338" s="465" t="inlineStr">
        <is>
          <t xml:space="preserve"> reactive </t>
        </is>
      </c>
      <c r="M4338" s="465" t="inlineStr">
        <is>
          <t xml:space="preserve"> Nmix </t>
        </is>
      </c>
      <c r="N4338" s="466" t="n">
        <v>0.38697</v>
      </c>
      <c r="O4338" s="467" t="n">
        <v>0.2717782549475039</v>
      </c>
      <c r="P4338" s="468" t="n">
        <v>1994</v>
      </c>
      <c r="Q4338" s="469" t="inlineStr">
        <is>
          <t>Miljødirektoratet</t>
        </is>
      </c>
      <c r="R4338" s="469" t="inlineStr">
        <is>
          <t>ok</t>
        </is>
      </c>
      <c r="S4338" s="469" t="inlineStr">
        <is>
          <t xml:space="preserve"> text </t>
        </is>
      </c>
      <c r="T4338" s="426" t="inlineStr">
        <is>
          <t>Norway</t>
        </is>
      </c>
      <c r="U4338" s="5" t="inlineStr">
        <is>
          <t>N wasted</t>
        </is>
      </c>
      <c r="V4338" s="465" t="n">
        <v>0.04</v>
      </c>
    </row>
    <row r="4339" ht="16" customHeight="1">
      <c r="B4339" s="5" t="inlineStr">
        <is>
          <t>MP.FP-HY.AC</t>
        </is>
      </c>
      <c r="C4339" s="5" t="inlineStr">
        <is>
          <t>MP.FP-HY.AC-Feed to freshwater aquaculture-Nmix</t>
        </is>
      </c>
      <c r="D4339" s="5" t="inlineStr">
        <is>
          <t>MP</t>
        </is>
      </c>
      <c r="E4339" s="5" t="inlineStr">
        <is>
          <t>FP</t>
        </is>
      </c>
      <c r="F4339" s="5">
        <f>VLOOKUP(E4339,'5.a Definitions'!E:F,2,FALSE)</f>
        <v/>
      </c>
      <c r="G4339" s="5" t="inlineStr">
        <is>
          <t>HY</t>
        </is>
      </c>
      <c r="H4339" s="5" t="inlineStr">
        <is>
          <t>AC</t>
        </is>
      </c>
      <c r="I4339" s="5">
        <f>VLOOKUP(H4339,'5.a Definitions'!E:F,2,FALSE)</f>
        <v/>
      </c>
      <c r="J4339" s="465" t="inlineStr">
        <is>
          <t xml:space="preserve"> Feed to freshwater aquaculture </t>
        </is>
      </c>
      <c r="K4339" s="465" t="inlineStr">
        <is>
          <t xml:space="preserve"> feed to freshwater aquaculture </t>
        </is>
      </c>
      <c r="L4339" s="465" t="inlineStr">
        <is>
          <t xml:space="preserve"> reactive </t>
        </is>
      </c>
      <c r="M4339" s="465" t="inlineStr">
        <is>
          <t xml:space="preserve"> Nmix </t>
        </is>
      </c>
      <c r="N4339" s="466" t="n">
        <v>0</v>
      </c>
      <c r="O4339" s="467" t="n">
        <v>0.2</v>
      </c>
      <c r="P4339" s="468" t="n">
        <v>1994</v>
      </c>
      <c r="Q4339" s="469" t="inlineStr">
        <is>
          <t>no production</t>
        </is>
      </c>
      <c r="R4339" s="469" t="inlineStr">
        <is>
          <t>ok</t>
        </is>
      </c>
      <c r="S4339" s="469" t="inlineStr">
        <is>
          <t xml:space="preserve"> text </t>
        </is>
      </c>
      <c r="T4339" s="426" t="inlineStr">
        <is>
          <t>Norway</t>
        </is>
      </c>
      <c r="U4339" s="5" t="inlineStr">
        <is>
          <t>useful output</t>
        </is>
      </c>
      <c r="V4339" s="465" t="n">
        <v>0.04</v>
      </c>
    </row>
    <row r="4340" ht="16" customHeight="1">
      <c r="B4340" s="5" t="inlineStr">
        <is>
          <t>MP.FP-HY.AC</t>
        </is>
      </c>
      <c r="C4340" s="5" t="inlineStr">
        <is>
          <t>MP.FP-HY.AC-Feed to coastal aquaculture-Nmix</t>
        </is>
      </c>
      <c r="D4340" s="5" t="inlineStr">
        <is>
          <t>MP</t>
        </is>
      </c>
      <c r="E4340" s="5" t="inlineStr">
        <is>
          <t>FP</t>
        </is>
      </c>
      <c r="F4340" s="5">
        <f>VLOOKUP(E4340,'5.a Definitions'!E:F,2,FALSE)</f>
        <v/>
      </c>
      <c r="G4340" s="5" t="inlineStr">
        <is>
          <t>HY</t>
        </is>
      </c>
      <c r="H4340" s="5" t="inlineStr">
        <is>
          <t>AC</t>
        </is>
      </c>
      <c r="I4340" s="5">
        <f>VLOOKUP(H4340,'5.a Definitions'!E:F,2,FALSE)</f>
        <v/>
      </c>
      <c r="J4340" s="465" t="inlineStr">
        <is>
          <t xml:space="preserve"> Feed to coastal aquaculture </t>
        </is>
      </c>
      <c r="K4340" s="465" t="inlineStr">
        <is>
          <t xml:space="preserve"> feed to coastal aquaculture </t>
        </is>
      </c>
      <c r="L4340" s="465" t="inlineStr">
        <is>
          <t xml:space="preserve"> reactive </t>
        </is>
      </c>
      <c r="M4340" s="465" t="inlineStr">
        <is>
          <t xml:space="preserve"> Nmix </t>
        </is>
      </c>
      <c r="N4340" s="466" t="n">
        <v>10.85710736410256</v>
      </c>
      <c r="O4340" s="467" t="n">
        <v>0.2512757351559026</v>
      </c>
      <c r="P4340" s="468" t="n">
        <v>1994</v>
      </c>
      <c r="Q4340" s="469" t="inlineStr">
        <is>
          <t>Fiskeridirektoratet</t>
        </is>
      </c>
      <c r="R4340" s="469" t="inlineStr">
        <is>
          <t>ok</t>
        </is>
      </c>
      <c r="S4340" s="469" t="inlineStr">
        <is>
          <t xml:space="preserve"> text </t>
        </is>
      </c>
      <c r="T4340" s="426" t="inlineStr">
        <is>
          <t>Norway</t>
        </is>
      </c>
      <c r="U4340" s="5" t="inlineStr">
        <is>
          <t>useful output</t>
        </is>
      </c>
      <c r="V4340" s="465" t="n">
        <v>0.04</v>
      </c>
    </row>
    <row r="4341" ht="16" customHeight="1">
      <c r="B4341" s="5" t="inlineStr">
        <is>
          <t>MP.FP-RW.RW</t>
        </is>
      </c>
      <c r="C4341" s="5" t="inlineStr">
        <is>
          <t>MP.FP-RW.RW-Food export-Nmix</t>
        </is>
      </c>
      <c r="D4341" s="5" t="inlineStr">
        <is>
          <t>MP</t>
        </is>
      </c>
      <c r="E4341" s="5" t="inlineStr">
        <is>
          <t>FP</t>
        </is>
      </c>
      <c r="F4341" s="5">
        <f>VLOOKUP(E4341,'5.a Definitions'!E:F,2,FALSE)</f>
        <v/>
      </c>
      <c r="G4341" s="5" t="inlineStr">
        <is>
          <t>RW</t>
        </is>
      </c>
      <c r="H4341" s="5" t="inlineStr">
        <is>
          <t>RW</t>
        </is>
      </c>
      <c r="I4341" s="5">
        <f>VLOOKUP(H4341,'5.a Definitions'!E:F,2,FALSE)</f>
        <v/>
      </c>
      <c r="J4341" s="465" t="inlineStr">
        <is>
          <t xml:space="preserve"> Food export </t>
        </is>
      </c>
      <c r="K4341" s="465" t="inlineStr">
        <is>
          <t xml:space="preserve"> food export </t>
        </is>
      </c>
      <c r="L4341" s="465" t="inlineStr">
        <is>
          <t xml:space="preserve"> reactive </t>
        </is>
      </c>
      <c r="M4341" s="465" t="inlineStr">
        <is>
          <t xml:space="preserve"> Nmix </t>
        </is>
      </c>
      <c r="N4341" s="466" t="n">
        <v>36.55393242599999</v>
      </c>
      <c r="O4341" s="467" t="n">
        <v>0.1942325711062101</v>
      </c>
      <c r="P4341" s="468" t="n">
        <v>1994</v>
      </c>
      <c r="Q4341" s="469" t="inlineStr">
        <is>
          <t>SSB tab 08801</t>
        </is>
      </c>
      <c r="R4341" s="469" t="inlineStr">
        <is>
          <t>ok</t>
        </is>
      </c>
      <c r="S4341" s="469" t="inlineStr">
        <is>
          <t xml:space="preserve"> text </t>
        </is>
      </c>
      <c r="T4341" s="426" t="inlineStr">
        <is>
          <t>Norway</t>
        </is>
      </c>
      <c r="U4341" s="5" t="inlineStr">
        <is>
          <t>useful output</t>
        </is>
      </c>
      <c r="V4341" s="465" t="n">
        <v>0.04</v>
      </c>
    </row>
    <row r="4342" ht="16" customHeight="1">
      <c r="B4342" s="475" t="inlineStr">
        <is>
          <t>MP.FP-RW.RW</t>
        </is>
      </c>
      <c r="C4342" s="475" t="inlineStr">
        <is>
          <t>MP.FP-RW.RW-Feed export-Nmix</t>
        </is>
      </c>
      <c r="D4342" s="475" t="inlineStr">
        <is>
          <t>MP</t>
        </is>
      </c>
      <c r="E4342" s="475" t="inlineStr">
        <is>
          <t>FP</t>
        </is>
      </c>
      <c r="F4342" s="5">
        <f>VLOOKUP(E4342,'5.a Definitions'!E:F,2,FALSE)</f>
        <v/>
      </c>
      <c r="G4342" s="475" t="inlineStr">
        <is>
          <t>RW</t>
        </is>
      </c>
      <c r="H4342" s="475" t="inlineStr">
        <is>
          <t>RW</t>
        </is>
      </c>
      <c r="I4342" s="5">
        <f>VLOOKUP(H4342,'5.a Definitions'!E:F,2,FALSE)</f>
        <v/>
      </c>
      <c r="J4342" s="465" t="inlineStr">
        <is>
          <t>Feed export</t>
        </is>
      </c>
      <c r="K4342" s="465" t="inlineStr">
        <is>
          <t>feed export</t>
        </is>
      </c>
      <c r="L4342" s="465" t="inlineStr">
        <is>
          <t>reactive</t>
        </is>
      </c>
      <c r="M4342" s="465" t="inlineStr">
        <is>
          <t>Nmix</t>
        </is>
      </c>
      <c r="N4342" s="466" t="n">
        <v>7.798331193999999</v>
      </c>
      <c r="O4342" s="467" t="n">
        <v>0.1389082171760125</v>
      </c>
      <c r="P4342" s="468" t="n">
        <v>1994</v>
      </c>
      <c r="Q4342" s="469" t="inlineStr">
        <is>
          <t>SSB tab 08801</t>
        </is>
      </c>
      <c r="R4342" s="469" t="inlineStr">
        <is>
          <t>ok</t>
        </is>
      </c>
      <c r="S4342" s="469" t="inlineStr">
        <is>
          <t>text</t>
        </is>
      </c>
      <c r="T4342" s="476" t="inlineStr">
        <is>
          <t>Norway</t>
        </is>
      </c>
      <c r="U4342" s="5" t="inlineStr">
        <is>
          <t>useful output</t>
        </is>
      </c>
      <c r="V4342" s="465">
        <f>(O4129*N4129)^2</f>
        <v/>
      </c>
    </row>
    <row r="4343" ht="16" customHeight="1">
      <c r="B4343" s="5" t="inlineStr">
        <is>
          <t>MP.OP-AG.SM</t>
        </is>
      </c>
      <c r="C4343" s="5" t="inlineStr">
        <is>
          <t>MP.OP-AG.SM-Mineral fertilizer-Nmix</t>
        </is>
      </c>
      <c r="D4343" s="5" t="inlineStr">
        <is>
          <t>MP</t>
        </is>
      </c>
      <c r="E4343" s="5" t="inlineStr">
        <is>
          <t>OP</t>
        </is>
      </c>
      <c r="F4343" s="5">
        <f>VLOOKUP(E4343,'5.a Definitions'!E:F,2,FALSE)</f>
        <v/>
      </c>
      <c r="G4343" s="5" t="inlineStr">
        <is>
          <t>AG</t>
        </is>
      </c>
      <c r="H4343" s="5" t="inlineStr">
        <is>
          <t>SM</t>
        </is>
      </c>
      <c r="I4343" s="5">
        <f>VLOOKUP(H4343,'5.a Definitions'!E:F,2,FALSE)</f>
        <v/>
      </c>
      <c r="J4343" s="465" t="inlineStr">
        <is>
          <t xml:space="preserve"> Mineral fertilizer </t>
        </is>
      </c>
      <c r="K4343" s="465" t="inlineStr">
        <is>
          <t xml:space="preserve"> mineral fertilizer to agriculture </t>
        </is>
      </c>
      <c r="L4343" s="465" t="inlineStr">
        <is>
          <t xml:space="preserve"> reactive </t>
        </is>
      </c>
      <c r="M4343" s="465" t="inlineStr">
        <is>
          <t xml:space="preserve"> Nmix </t>
        </is>
      </c>
      <c r="N4343" s="466" t="n">
        <v>87</v>
      </c>
      <c r="O4343" s="467" t="n">
        <v>0.3859983210393609</v>
      </c>
      <c r="P4343" s="468" t="n">
        <v>1994</v>
      </c>
      <c r="Q4343" s="469" t="inlineStr">
        <is>
          <t>FAOSTAT Fertilizer by nutrient (Agricultural Use - Import)</t>
        </is>
      </c>
      <c r="R4343" s="469" t="inlineStr">
        <is>
          <t>ok</t>
        </is>
      </c>
      <c r="S4343" s="469" t="inlineStr">
        <is>
          <t xml:space="preserve"> text </t>
        </is>
      </c>
      <c r="T4343" s="426" t="inlineStr">
        <is>
          <t>Norway</t>
        </is>
      </c>
      <c r="U4343" s="5" t="inlineStr">
        <is>
          <t>useful output</t>
        </is>
      </c>
      <c r="V4343" s="465" t="n">
        <v>0.04</v>
      </c>
    </row>
    <row r="4344" ht="16" customHeight="1">
      <c r="B4344" s="475" t="inlineStr">
        <is>
          <t>MP.OP-EF.IC</t>
        </is>
      </c>
      <c r="C4344" s="475" t="inlineStr">
        <is>
          <t>MP.OP-EF.IC-Industrial waste fuels-Nmix</t>
        </is>
      </c>
      <c r="D4344" s="475" t="inlineStr">
        <is>
          <t>MP</t>
        </is>
      </c>
      <c r="E4344" s="475" t="inlineStr">
        <is>
          <t>OP</t>
        </is>
      </c>
      <c r="F4344" s="5">
        <f>VLOOKUP(E4344,'5.a Definitions'!E:F,2,FALSE)</f>
        <v/>
      </c>
      <c r="G4344" s="475" t="inlineStr">
        <is>
          <t>EF</t>
        </is>
      </c>
      <c r="H4344" s="475" t="inlineStr">
        <is>
          <t>IC</t>
        </is>
      </c>
      <c r="I4344" s="5">
        <f>VLOOKUP(H4344,'5.a Definitions'!E:F,2,FALSE)</f>
        <v/>
      </c>
      <c r="J4344" s="465" t="inlineStr">
        <is>
          <t>Industrial waste fuel</t>
        </is>
      </c>
      <c r="K4344" s="465" t="inlineStr">
        <is>
          <t>industrial waste fuel</t>
        </is>
      </c>
      <c r="L4344" s="465" t="inlineStr">
        <is>
          <t>reactive</t>
        </is>
      </c>
      <c r="M4344" s="465" t="inlineStr">
        <is>
          <t>Nmix</t>
        </is>
      </c>
      <c r="N4344" s="466" t="n">
        <v>3.93766057336822</v>
      </c>
      <c r="O4344" s="467" t="n">
        <v>0.5217415704269001</v>
      </c>
      <c r="P4344" s="468" t="n">
        <v>1994</v>
      </c>
      <c r="Q4344" s="469" t="inlineStr">
        <is>
          <t>SSB</t>
        </is>
      </c>
      <c r="R4344" s="469" t="inlineStr">
        <is>
          <t>ok</t>
        </is>
      </c>
      <c r="S4344" s="469" t="inlineStr">
        <is>
          <t>text</t>
        </is>
      </c>
      <c r="T4344" s="476" t="inlineStr">
        <is>
          <t>Norway</t>
        </is>
      </c>
      <c r="U4344" s="5" t="inlineStr">
        <is>
          <t>useful output</t>
        </is>
      </c>
      <c r="V4344" s="465">
        <f>(O4160*N4160)^2</f>
        <v/>
      </c>
    </row>
    <row r="4345" ht="16" customHeight="1">
      <c r="B4345" s="5" t="inlineStr">
        <is>
          <t>MP.OP-PR.SO</t>
        </is>
      </c>
      <c r="C4345" s="5" t="inlineStr">
        <is>
          <t>MP.OP-PR.SO-Other industry waste-Nmix</t>
        </is>
      </c>
      <c r="D4345" s="5" t="inlineStr">
        <is>
          <t>MP</t>
        </is>
      </c>
      <c r="E4345" s="5" t="inlineStr">
        <is>
          <t>OP</t>
        </is>
      </c>
      <c r="F4345" s="5">
        <f>VLOOKUP(E4345,'5.a Definitions'!E:F,2,FALSE)</f>
        <v/>
      </c>
      <c r="G4345" s="5" t="inlineStr">
        <is>
          <t>PR</t>
        </is>
      </c>
      <c r="H4345" s="5" t="inlineStr">
        <is>
          <t>SO</t>
        </is>
      </c>
      <c r="I4345" s="5">
        <f>VLOOKUP(H4345,'5.a Definitions'!E:F,2,FALSE)</f>
        <v/>
      </c>
      <c r="J4345" s="465" t="inlineStr">
        <is>
          <t xml:space="preserve"> Other industry waste </t>
        </is>
      </c>
      <c r="K4345" s="465" t="inlineStr">
        <is>
          <t xml:space="preserve"> other industry waste </t>
        </is>
      </c>
      <c r="L4345" s="465" t="inlineStr">
        <is>
          <t xml:space="preserve"> reactive </t>
        </is>
      </c>
      <c r="M4345" s="465" t="inlineStr">
        <is>
          <t xml:space="preserve"> Nmix </t>
        </is>
      </c>
      <c r="N4345" s="466" t="n">
        <v>6.962946027397262</v>
      </c>
      <c r="O4345" s="467" t="n">
        <v>0.5358570342643716</v>
      </c>
      <c r="P4345" s="468" t="n">
        <v>1994</v>
      </c>
      <c r="Q4345" s="469" t="inlineStr">
        <is>
          <t>Filled (extrapolated from 1995 with the 1992 and 1995 totals): SSB</t>
        </is>
      </c>
      <c r="R4345" s="469" t="inlineStr">
        <is>
          <t>ok</t>
        </is>
      </c>
      <c r="S4345" s="469" t="inlineStr">
        <is>
          <t xml:space="preserve"> text </t>
        </is>
      </c>
      <c r="T4345" s="426" t="inlineStr">
        <is>
          <t>Norway</t>
        </is>
      </c>
      <c r="U4345" s="5" t="inlineStr">
        <is>
          <t>N wasted</t>
        </is>
      </c>
      <c r="V4345" s="465" t="n">
        <v>0.04</v>
      </c>
    </row>
    <row r="4346" ht="16" customHeight="1">
      <c r="B4346" s="5" t="inlineStr">
        <is>
          <t>MP.OP-PR.WW</t>
        </is>
      </c>
      <c r="C4346" s="5" t="inlineStr">
        <is>
          <t>MP.OP-PR.WW-Other industry wastewater-Nmix</t>
        </is>
      </c>
      <c r="D4346" s="5" t="inlineStr">
        <is>
          <t>MP</t>
        </is>
      </c>
      <c r="E4346" s="5" t="inlineStr">
        <is>
          <t>OP</t>
        </is>
      </c>
      <c r="F4346" s="5">
        <f>VLOOKUP(E4346,'5.a Definitions'!E:F,2,FALSE)</f>
        <v/>
      </c>
      <c r="G4346" s="5" t="inlineStr">
        <is>
          <t>PR</t>
        </is>
      </c>
      <c r="H4346" s="5" t="inlineStr">
        <is>
          <t>WW</t>
        </is>
      </c>
      <c r="I4346" s="5">
        <f>VLOOKUP(H4346,'5.a Definitions'!E:F,2,FALSE)</f>
        <v/>
      </c>
      <c r="J4346" s="465" t="inlineStr">
        <is>
          <t xml:space="preserve"> Other industry wastewater </t>
        </is>
      </c>
      <c r="K4346" s="465" t="inlineStr">
        <is>
          <t xml:space="preserve"> other industry wastewater </t>
        </is>
      </c>
      <c r="L4346" s="465" t="inlineStr">
        <is>
          <t xml:space="preserve"> reactive </t>
        </is>
      </c>
      <c r="M4346" s="465" t="inlineStr">
        <is>
          <t xml:space="preserve"> Nmix </t>
        </is>
      </c>
      <c r="N4346" s="466" t="n">
        <v>0.059555</v>
      </c>
      <c r="O4346" s="467" t="n">
        <v>0.2468486619836291</v>
      </c>
      <c r="P4346" s="468" t="n">
        <v>1994</v>
      </c>
      <c r="Q4346" s="469" t="inlineStr">
        <is>
          <t>Miljødirektoratet</t>
        </is>
      </c>
      <c r="R4346" s="469" t="inlineStr">
        <is>
          <t>ok</t>
        </is>
      </c>
      <c r="S4346" s="469" t="inlineStr">
        <is>
          <t xml:space="preserve"> text </t>
        </is>
      </c>
      <c r="T4346" s="426" t="inlineStr">
        <is>
          <t>Norway</t>
        </is>
      </c>
      <c r="U4346" s="5" t="inlineStr">
        <is>
          <t>N wasted</t>
        </is>
      </c>
      <c r="V4346" s="465" t="n">
        <v>0.04</v>
      </c>
    </row>
    <row r="4347" ht="16" customHeight="1">
      <c r="B4347" s="5" t="inlineStr">
        <is>
          <t>MP.OP-HS.HS</t>
        </is>
      </c>
      <c r="C4347" s="5" t="inlineStr">
        <is>
          <t>MP.OP-HS.HS-Mineral fertilizer-Nmix</t>
        </is>
      </c>
      <c r="D4347" s="5" t="inlineStr">
        <is>
          <t>MP</t>
        </is>
      </c>
      <c r="E4347" s="5" t="inlineStr">
        <is>
          <t>OP</t>
        </is>
      </c>
      <c r="F4347" s="5">
        <f>VLOOKUP(E4347,'5.a Definitions'!E:F,2,FALSE)</f>
        <v/>
      </c>
      <c r="G4347" s="5" t="inlineStr">
        <is>
          <t>HS</t>
        </is>
      </c>
      <c r="H4347" s="5" t="inlineStr">
        <is>
          <t>HS</t>
        </is>
      </c>
      <c r="I4347" s="5">
        <f>VLOOKUP(H4347,'5.a Definitions'!E:F,2,FALSE)</f>
        <v/>
      </c>
      <c r="J4347" s="465" t="inlineStr">
        <is>
          <t xml:space="preserve"> Mineral fertilizer </t>
        </is>
      </c>
      <c r="K4347" s="465" t="inlineStr">
        <is>
          <t xml:space="preserve"> mineral fertilizer to settlements </t>
        </is>
      </c>
      <c r="L4347" s="465" t="inlineStr">
        <is>
          <t xml:space="preserve"> reactive </t>
        </is>
      </c>
      <c r="M4347" s="465" t="inlineStr">
        <is>
          <t xml:space="preserve"> Nmix </t>
        </is>
      </c>
      <c r="N4347" s="466" t="n">
        <v>2.244897959183674</v>
      </c>
      <c r="O4347" s="467" t="n">
        <v>0.5765018527396071</v>
      </c>
      <c r="P4347" s="468" t="n">
        <v>1994</v>
      </c>
      <c r="Q4347" s="469" t="inlineStr">
        <is>
          <t>FAOSTAT Fertilizer by nutrient</t>
        </is>
      </c>
      <c r="R4347" s="469" t="inlineStr">
        <is>
          <t>ok</t>
        </is>
      </c>
      <c r="S4347" s="469" t="inlineStr">
        <is>
          <t xml:space="preserve"> text </t>
        </is>
      </c>
      <c r="T4347" s="426" t="inlineStr">
        <is>
          <t>Norway</t>
        </is>
      </c>
      <c r="U4347" s="5" t="inlineStr">
        <is>
          <t>useful output</t>
        </is>
      </c>
      <c r="V4347" s="465" t="n">
        <v>0.04</v>
      </c>
    </row>
    <row r="4348" ht="16" customHeight="1">
      <c r="B4348" s="5" t="inlineStr">
        <is>
          <t>MP.OP-HS.HS</t>
        </is>
      </c>
      <c r="C4348" s="5" t="inlineStr">
        <is>
          <t>MP.OP-HS.HS-Consumer goods-Nmix</t>
        </is>
      </c>
      <c r="D4348" s="5" t="inlineStr">
        <is>
          <t>MP</t>
        </is>
      </c>
      <c r="E4348" s="5" t="inlineStr">
        <is>
          <t>OP</t>
        </is>
      </c>
      <c r="F4348" s="5">
        <f>VLOOKUP(E4348,'5.a Definitions'!E:F,2,FALSE)</f>
        <v/>
      </c>
      <c r="G4348" s="5" t="inlineStr">
        <is>
          <t>HS</t>
        </is>
      </c>
      <c r="H4348" s="5" t="inlineStr">
        <is>
          <t>HS</t>
        </is>
      </c>
      <c r="I4348" s="5">
        <f>VLOOKUP(H4348,'5.a Definitions'!E:F,2,FALSE)</f>
        <v/>
      </c>
      <c r="J4348" s="465" t="inlineStr">
        <is>
          <t xml:space="preserve"> Consumer goods </t>
        </is>
      </c>
      <c r="K4348" s="465" t="inlineStr">
        <is>
          <t xml:space="preserve"> consumer goods </t>
        </is>
      </c>
      <c r="L4348" s="465" t="inlineStr">
        <is>
          <t xml:space="preserve"> reactive </t>
        </is>
      </c>
      <c r="M4348" s="465" t="inlineStr">
        <is>
          <t xml:space="preserve"> Nmix </t>
        </is>
      </c>
      <c r="N4348" s="466" t="n">
        <v>7.9335659285302</v>
      </c>
      <c r="O4348" s="467" t="n">
        <v>0.6054378642293818</v>
      </c>
      <c r="P4348" s="468" t="n">
        <v>1994</v>
      </c>
      <c r="Q4348" s="469" t="inlineStr">
        <is>
          <t>Massebalanse (Inflows - Outflows)</t>
        </is>
      </c>
      <c r="R4348" s="469" t="inlineStr">
        <is>
          <t>ok</t>
        </is>
      </c>
      <c r="S4348" s="469" t="inlineStr">
        <is>
          <t xml:space="preserve"> text </t>
        </is>
      </c>
      <c r="T4348" s="426" t="inlineStr">
        <is>
          <t>Norway</t>
        </is>
      </c>
      <c r="U4348" s="5" t="inlineStr">
        <is>
          <t>useful output</t>
        </is>
      </c>
      <c r="V4348" s="465" t="n">
        <v>0.04</v>
      </c>
    </row>
    <row r="4349" ht="16" customHeight="1">
      <c r="B4349" s="5" t="inlineStr">
        <is>
          <t>MP.OP-AT.AT</t>
        </is>
      </c>
      <c r="C4349" s="5" t="inlineStr">
        <is>
          <t>MP.OP-AT.AT-Emissions-NH3</t>
        </is>
      </c>
      <c r="D4349" s="5" t="inlineStr">
        <is>
          <t>MP</t>
        </is>
      </c>
      <c r="E4349" s="5" t="inlineStr">
        <is>
          <t>OP</t>
        </is>
      </c>
      <c r="F4349" s="5">
        <f>VLOOKUP(E4349,'5.a Definitions'!E:F,2,FALSE)</f>
        <v/>
      </c>
      <c r="G4349" s="5" t="inlineStr">
        <is>
          <t>AT</t>
        </is>
      </c>
      <c r="H4349" s="5" t="inlineStr">
        <is>
          <t>AT</t>
        </is>
      </c>
      <c r="I4349" s="5">
        <f>VLOOKUP(H4349,'5.a Definitions'!E:F,2,FALSE)</f>
        <v/>
      </c>
      <c r="J4349" s="465" t="inlineStr">
        <is>
          <t xml:space="preserve"> Emissions </t>
        </is>
      </c>
      <c r="K4349" s="465" t="inlineStr">
        <is>
          <t xml:space="preserve"> process emissions </t>
        </is>
      </c>
      <c r="L4349" s="465" t="inlineStr">
        <is>
          <t xml:space="preserve"> reactive </t>
        </is>
      </c>
      <c r="M4349" s="465" t="inlineStr">
        <is>
          <t xml:space="preserve"> NH3 </t>
        </is>
      </c>
      <c r="N4349" s="466" t="n">
        <v>0.3516300531000001</v>
      </c>
      <c r="O4349" s="467" t="n">
        <v>0.1982693285004476</v>
      </c>
      <c r="P4349" s="468" t="n">
        <v>1994</v>
      </c>
      <c r="Q4349" s="469" t="inlineStr">
        <is>
          <t>CRLTAP Inventory Submissions</t>
        </is>
      </c>
      <c r="R4349" s="469" t="inlineStr">
        <is>
          <t>ok</t>
        </is>
      </c>
      <c r="S4349" s="469" t="inlineStr">
        <is>
          <t xml:space="preserve"> text </t>
        </is>
      </c>
      <c r="T4349" s="426" t="inlineStr">
        <is>
          <t>Norway</t>
        </is>
      </c>
      <c r="U4349" s="5" t="inlineStr">
        <is>
          <t>N wasted</t>
        </is>
      </c>
      <c r="V4349" s="465" t="n">
        <v>0.04</v>
      </c>
    </row>
    <row r="4350" ht="16" customHeight="1">
      <c r="B4350" s="5" t="inlineStr">
        <is>
          <t>MP.OP-AT.AT</t>
        </is>
      </c>
      <c r="C4350" s="5" t="inlineStr">
        <is>
          <t>MP.OP-AT.AT-Emissions-NOx</t>
        </is>
      </c>
      <c r="D4350" s="5" t="inlineStr">
        <is>
          <t>MP</t>
        </is>
      </c>
      <c r="E4350" s="5" t="inlineStr">
        <is>
          <t>OP</t>
        </is>
      </c>
      <c r="F4350" s="5">
        <f>VLOOKUP(E4350,'5.a Definitions'!E:F,2,FALSE)</f>
        <v/>
      </c>
      <c r="G4350" s="5" t="inlineStr">
        <is>
          <t>AT</t>
        </is>
      </c>
      <c r="H4350" s="5" t="inlineStr">
        <is>
          <t>AT</t>
        </is>
      </c>
      <c r="I4350" s="5">
        <f>VLOOKUP(H4350,'5.a Definitions'!E:F,2,FALSE)</f>
        <v/>
      </c>
      <c r="J4350" s="465" t="inlineStr">
        <is>
          <t xml:space="preserve"> Emissions </t>
        </is>
      </c>
      <c r="K4350" s="465" t="inlineStr">
        <is>
          <t xml:space="preserve"> process emissions </t>
        </is>
      </c>
      <c r="L4350" s="465" t="inlineStr">
        <is>
          <t xml:space="preserve"> reactive </t>
        </is>
      </c>
      <c r="M4350" s="465" t="inlineStr">
        <is>
          <t xml:space="preserve"> NOx </t>
        </is>
      </c>
      <c r="N4350" s="466" t="n">
        <v>4.05627078533865</v>
      </c>
      <c r="O4350" s="467" t="n">
        <v>0.1674264940022019</v>
      </c>
      <c r="P4350" s="468" t="n">
        <v>1994</v>
      </c>
      <c r="Q4350" s="469" t="inlineStr">
        <is>
          <t>CRLTAP Inventory Submissions</t>
        </is>
      </c>
      <c r="R4350" s="469" t="inlineStr">
        <is>
          <t>ok</t>
        </is>
      </c>
      <c r="S4350" s="469" t="inlineStr">
        <is>
          <t xml:space="preserve"> text </t>
        </is>
      </c>
      <c r="T4350" s="426" t="inlineStr">
        <is>
          <t>Norway</t>
        </is>
      </c>
      <c r="U4350" s="5" t="inlineStr">
        <is>
          <t>N wasted</t>
        </is>
      </c>
      <c r="V4350" s="465" t="n">
        <v>0.04</v>
      </c>
    </row>
    <row r="4351" ht="16" customHeight="1">
      <c r="B4351" s="5" t="inlineStr">
        <is>
          <t>MP.OP-AT.AT</t>
        </is>
      </c>
      <c r="C4351" s="5" t="inlineStr">
        <is>
          <t>MP.OP-AT.AT-Emissions-N2O</t>
        </is>
      </c>
      <c r="D4351" s="5" t="inlineStr">
        <is>
          <t>MP</t>
        </is>
      </c>
      <c r="E4351" s="5" t="inlineStr">
        <is>
          <t>OP</t>
        </is>
      </c>
      <c r="F4351" s="5">
        <f>VLOOKUP(E4351,'5.a Definitions'!E:F,2,FALSE)</f>
        <v/>
      </c>
      <c r="G4351" s="5" t="inlineStr">
        <is>
          <t>AT</t>
        </is>
      </c>
      <c r="H4351" s="5" t="inlineStr">
        <is>
          <t>AT</t>
        </is>
      </c>
      <c r="I4351" s="5">
        <f>VLOOKUP(H4351,'5.a Definitions'!E:F,2,FALSE)</f>
        <v/>
      </c>
      <c r="J4351" s="465" t="inlineStr">
        <is>
          <t xml:space="preserve"> Emissions </t>
        </is>
      </c>
      <c r="K4351" s="465" t="inlineStr">
        <is>
          <t xml:space="preserve"> process emissions </t>
        </is>
      </c>
      <c r="L4351" s="465" t="inlineStr">
        <is>
          <t xml:space="preserve"> reactive </t>
        </is>
      </c>
      <c r="M4351" s="465" t="inlineStr">
        <is>
          <t xml:space="preserve"> N2O </t>
        </is>
      </c>
      <c r="N4351" s="466" t="n">
        <v>3.600354526948536</v>
      </c>
      <c r="O4351" s="467" t="n">
        <v>0.06511359277630058</v>
      </c>
      <c r="P4351" s="468" t="n">
        <v>1994</v>
      </c>
      <c r="Q4351" s="469" t="inlineStr">
        <is>
          <t>UNFCCC CRT</t>
        </is>
      </c>
      <c r="R4351" s="469" t="inlineStr">
        <is>
          <t>ok</t>
        </is>
      </c>
      <c r="S4351" s="469" t="inlineStr">
        <is>
          <t xml:space="preserve"> text </t>
        </is>
      </c>
      <c r="T4351" s="426" t="inlineStr">
        <is>
          <t>Norway</t>
        </is>
      </c>
      <c r="U4351" s="5" t="inlineStr">
        <is>
          <t>N wasted</t>
        </is>
      </c>
      <c r="V4351" s="465" t="n">
        <v>0.04</v>
      </c>
    </row>
    <row r="4352" ht="16" customHeight="1">
      <c r="B4352" s="5" t="inlineStr">
        <is>
          <t>MP.OP-HY.SW</t>
        </is>
      </c>
      <c r="C4352" s="5" t="inlineStr">
        <is>
          <t>MP.OP-HY.SW-Untreated wastewater-Nmix</t>
        </is>
      </c>
      <c r="D4352" s="5" t="inlineStr">
        <is>
          <t>MP</t>
        </is>
      </c>
      <c r="E4352" s="5" t="inlineStr">
        <is>
          <t>OP</t>
        </is>
      </c>
      <c r="F4352" s="5">
        <f>VLOOKUP(E4352,'5.a Definitions'!E:F,2,FALSE)</f>
        <v/>
      </c>
      <c r="G4352" s="5" t="inlineStr">
        <is>
          <t>HY</t>
        </is>
      </c>
      <c r="H4352" s="5" t="inlineStr">
        <is>
          <t>SW</t>
        </is>
      </c>
      <c r="I4352" s="5">
        <f>VLOOKUP(H4352,'5.a Definitions'!E:F,2,FALSE)</f>
        <v/>
      </c>
      <c r="J4352" s="465" t="inlineStr">
        <is>
          <t xml:space="preserve"> Untreated wastewater </t>
        </is>
      </c>
      <c r="K4352" s="465" t="inlineStr">
        <is>
          <t xml:space="preserve"> other industry untreated wastewater </t>
        </is>
      </c>
      <c r="L4352" s="465" t="inlineStr">
        <is>
          <t xml:space="preserve"> reactive </t>
        </is>
      </c>
      <c r="M4352" s="465" t="inlineStr">
        <is>
          <t xml:space="preserve"> Nmix </t>
        </is>
      </c>
      <c r="N4352" s="466" t="n">
        <v>2.646027</v>
      </c>
      <c r="O4352" s="467" t="n">
        <v>0.1483344923682917</v>
      </c>
      <c r="P4352" s="468" t="n">
        <v>1994</v>
      </c>
      <c r="Q4352" s="469" t="inlineStr">
        <is>
          <t>Miljødirektoratet</t>
        </is>
      </c>
      <c r="R4352" s="469" t="inlineStr">
        <is>
          <t>ok</t>
        </is>
      </c>
      <c r="S4352" s="469" t="inlineStr">
        <is>
          <t xml:space="preserve"> text </t>
        </is>
      </c>
      <c r="T4352" s="426" t="inlineStr">
        <is>
          <t>Norway</t>
        </is>
      </c>
      <c r="U4352" s="5" t="inlineStr">
        <is>
          <t>N wasted</t>
        </is>
      </c>
      <c r="V4352" s="465" t="n">
        <v>0.04</v>
      </c>
    </row>
    <row r="4353" ht="16" customHeight="1">
      <c r="B4353" s="5" t="inlineStr">
        <is>
          <t>MP.OP-FS.FO</t>
        </is>
      </c>
      <c r="C4353" s="5" t="inlineStr">
        <is>
          <t>MP.OP-FS.FO-Mineral fertilizer-Nmix</t>
        </is>
      </c>
      <c r="D4353" s="5" t="inlineStr">
        <is>
          <t>MP</t>
        </is>
      </c>
      <c r="E4353" s="5" t="inlineStr">
        <is>
          <t>OP</t>
        </is>
      </c>
      <c r="F4353" s="5">
        <f>VLOOKUP(E4353,'5.a Definitions'!E:F,2,FALSE)</f>
        <v/>
      </c>
      <c r="G4353" s="5" t="inlineStr">
        <is>
          <t>FS</t>
        </is>
      </c>
      <c r="H4353" s="5" t="inlineStr">
        <is>
          <t>FO</t>
        </is>
      </c>
      <c r="I4353" s="5">
        <f>VLOOKUP(H4353,'5.a Definitions'!E:F,2,FALSE)</f>
        <v/>
      </c>
      <c r="J4353" s="5" t="inlineStr">
        <is>
          <t>Mineral fertilizer</t>
        </is>
      </c>
      <c r="K4353" s="5" t="inlineStr">
        <is>
          <t>mineral fertilizer to forests</t>
        </is>
      </c>
      <c r="L4353" s="5" t="inlineStr">
        <is>
          <t>reactive</t>
        </is>
      </c>
      <c r="M4353" s="5" t="inlineStr">
        <is>
          <t>Nmix</t>
        </is>
      </c>
      <c r="N4353" s="422" t="n">
        <v>0.3945</v>
      </c>
      <c r="O4353" s="423" t="n">
        <v>0.5605089990998942</v>
      </c>
      <c r="P4353" s="468" t="n">
        <v>1994</v>
      </c>
      <c r="Q4353" s="425" t="inlineStr">
        <is>
          <t>Skoggjødsling før 1995</t>
        </is>
      </c>
      <c r="R4353" s="425" t="inlineStr">
        <is>
          <t>ok</t>
        </is>
      </c>
      <c r="S4353" s="425" t="inlineStr">
        <is>
          <t>text</t>
        </is>
      </c>
      <c r="T4353" s="426" t="inlineStr">
        <is>
          <t>Norway</t>
        </is>
      </c>
      <c r="U4353" s="5" t="inlineStr">
        <is>
          <t>useful output</t>
        </is>
      </c>
      <c r="V4353" s="5">
        <f>(O3867*N3867)^2</f>
        <v/>
      </c>
    </row>
    <row r="4354" ht="16" customHeight="1">
      <c r="B4354" s="5" t="inlineStr">
        <is>
          <t>MP.OP-RW.RW</t>
        </is>
      </c>
      <c r="C4354" s="5" t="inlineStr">
        <is>
          <t>MP.OP-RW.RW-Mineral fertilizer export-Nmix</t>
        </is>
      </c>
      <c r="D4354" s="5" t="inlineStr">
        <is>
          <t>MP</t>
        </is>
      </c>
      <c r="E4354" s="5" t="inlineStr">
        <is>
          <t>OP</t>
        </is>
      </c>
      <c r="F4354" s="5">
        <f>VLOOKUP(E4354,'5.a Definitions'!E:F,2,FALSE)</f>
        <v/>
      </c>
      <c r="G4354" s="5" t="inlineStr">
        <is>
          <t>RW</t>
        </is>
      </c>
      <c r="H4354" s="5" t="inlineStr">
        <is>
          <t>RW</t>
        </is>
      </c>
      <c r="I4354" s="5">
        <f>VLOOKUP(H4354,'5.a Definitions'!E:F,2,FALSE)</f>
        <v/>
      </c>
      <c r="J4354" s="465" t="inlineStr">
        <is>
          <t xml:space="preserve"> Mineral fertilizer export </t>
        </is>
      </c>
      <c r="K4354" s="465" t="inlineStr">
        <is>
          <t xml:space="preserve"> mineral fertilizer export </t>
        </is>
      </c>
      <c r="L4354" s="465" t="inlineStr">
        <is>
          <t xml:space="preserve"> reactive </t>
        </is>
      </c>
      <c r="M4354" s="465" t="inlineStr">
        <is>
          <t xml:space="preserve"> Nmix </t>
        </is>
      </c>
      <c r="N4354" s="466" t="n">
        <v>462</v>
      </c>
      <c r="O4354" s="467" t="n">
        <v>0.2949457776486215</v>
      </c>
      <c r="P4354" s="468" t="n">
        <v>1994</v>
      </c>
      <c r="Q4354" s="469" t="inlineStr">
        <is>
          <t>FAOSTAT Fertilizer by Nutrient</t>
        </is>
      </c>
      <c r="R4354" s="469" t="inlineStr">
        <is>
          <t>ok</t>
        </is>
      </c>
      <c r="S4354" s="469" t="inlineStr">
        <is>
          <t xml:space="preserve"> text </t>
        </is>
      </c>
      <c r="T4354" s="426" t="inlineStr">
        <is>
          <t>Norway</t>
        </is>
      </c>
      <c r="U4354" s="5" t="inlineStr">
        <is>
          <t>useful output</t>
        </is>
      </c>
      <c r="V4354" s="465" t="n">
        <v>0.04</v>
      </c>
    </row>
    <row r="4355" ht="16" customHeight="1" thickBot="1">
      <c r="B4355" s="6" t="inlineStr">
        <is>
          <t>MP.OP-RW.RW</t>
        </is>
      </c>
      <c r="C4355" s="6" t="inlineStr">
        <is>
          <t>MP.OP-RW.RW-Other goods export-Nmix</t>
        </is>
      </c>
      <c r="D4355" s="6" t="inlineStr">
        <is>
          <t>MP</t>
        </is>
      </c>
      <c r="E4355" s="6" t="inlineStr">
        <is>
          <t>OP</t>
        </is>
      </c>
      <c r="F4355" s="5">
        <f>VLOOKUP(E4355,'5.a Definitions'!E:F,2,FALSE)</f>
        <v/>
      </c>
      <c r="G4355" s="6" t="inlineStr">
        <is>
          <t>RW</t>
        </is>
      </c>
      <c r="H4355" s="6" t="inlineStr">
        <is>
          <t>RW</t>
        </is>
      </c>
      <c r="I4355" s="5">
        <f>VLOOKUP(H4355,'5.a Definitions'!E:F,2,FALSE)</f>
        <v/>
      </c>
      <c r="J4355" s="470" t="inlineStr">
        <is>
          <t xml:space="preserve"> Other goods export </t>
        </is>
      </c>
      <c r="K4355" s="470" t="inlineStr">
        <is>
          <t xml:space="preserve"> other goods export </t>
        </is>
      </c>
      <c r="L4355" s="470" t="inlineStr">
        <is>
          <t xml:space="preserve"> reactive </t>
        </is>
      </c>
      <c r="M4355" s="470" t="inlineStr">
        <is>
          <t xml:space="preserve"> Nmix </t>
        </is>
      </c>
      <c r="N4355" s="466" t="n">
        <v>7.4727601564</v>
      </c>
      <c r="O4355" s="471" t="n">
        <v>0.1153805525901868</v>
      </c>
      <c r="P4355" s="468" t="n">
        <v>1994</v>
      </c>
      <c r="Q4355" s="472" t="inlineStr">
        <is>
          <t>SSB tab 08801</t>
        </is>
      </c>
      <c r="R4355" s="469" t="inlineStr">
        <is>
          <t>ok</t>
        </is>
      </c>
      <c r="S4355" s="472" t="inlineStr">
        <is>
          <t xml:space="preserve"> text </t>
        </is>
      </c>
      <c r="T4355" s="426" t="inlineStr">
        <is>
          <t>Norway</t>
        </is>
      </c>
      <c r="U4355" s="5" t="inlineStr">
        <is>
          <t>useful output</t>
        </is>
      </c>
      <c r="V4355" s="470" t="n">
        <v>0.04</v>
      </c>
    </row>
    <row r="4356" ht="16" customFormat="1" customHeight="1" s="482">
      <c r="A4356" s="488" t="inlineStr">
        <is>
          <t xml:space="preserve"> Agriculture </t>
        </is>
      </c>
      <c r="B4356" s="5" t="inlineStr">
        <is>
          <t>AG.SM-MP.FP</t>
        </is>
      </c>
      <c r="C4356" s="5" t="inlineStr">
        <is>
          <t>AG.SM-MP.FP-Food crop products-Nmix</t>
        </is>
      </c>
      <c r="D4356" s="5" t="inlineStr">
        <is>
          <t>AG</t>
        </is>
      </c>
      <c r="E4356" s="5" t="inlineStr">
        <is>
          <t>SM</t>
        </is>
      </c>
      <c r="F4356" s="5">
        <f>VLOOKUP(E4356,'5.a Definitions'!E:F,2,FALSE)</f>
        <v/>
      </c>
      <c r="G4356" s="5" t="inlineStr">
        <is>
          <t>MP</t>
        </is>
      </c>
      <c r="H4356" s="5" t="inlineStr">
        <is>
          <t>FP</t>
        </is>
      </c>
      <c r="I4356" s="5">
        <f>VLOOKUP(H4356,'5.a Definitions'!E:F,2,FALSE)</f>
        <v/>
      </c>
      <c r="J4356" s="465" t="inlineStr">
        <is>
          <t xml:space="preserve"> Food crop products </t>
        </is>
      </c>
      <c r="K4356" s="465" t="inlineStr">
        <is>
          <t xml:space="preserve"> food crop products </t>
        </is>
      </c>
      <c r="L4356" s="465" t="inlineStr">
        <is>
          <t xml:space="preserve"> reactive </t>
        </is>
      </c>
      <c r="M4356" s="465" t="inlineStr">
        <is>
          <t xml:space="preserve"> Nmix </t>
        </is>
      </c>
      <c r="N4356" s="466" t="n">
        <v>20.97</v>
      </c>
      <c r="O4356" s="467" t="n">
        <v>0.4149602262584164</v>
      </c>
      <c r="P4356" s="468" t="n">
        <v>1994</v>
      </c>
      <c r="Q4356" s="469" t="inlineStr">
        <is>
          <t>Eurostat Gross nutrient balance</t>
        </is>
      </c>
      <c r="R4356" s="469" t="inlineStr">
        <is>
          <t>ok</t>
        </is>
      </c>
      <c r="S4356" s="469" t="inlineStr">
        <is>
          <t xml:space="preserve"> text </t>
        </is>
      </c>
      <c r="T4356" s="426" t="inlineStr">
        <is>
          <t>Norway</t>
        </is>
      </c>
      <c r="U4356" s="5" t="inlineStr">
        <is>
          <t>useful output</t>
        </is>
      </c>
      <c r="V4356" s="465" t="n">
        <v>0.04</v>
      </c>
    </row>
    <row r="4357" ht="16" customHeight="1">
      <c r="B4357" s="5" t="inlineStr">
        <is>
          <t>AG.SM-MP.OP</t>
        </is>
      </c>
      <c r="C4357" s="5" t="inlineStr">
        <is>
          <t>AG.SM-MP.OP-Crop products for industrial use-Nmix</t>
        </is>
      </c>
      <c r="D4357" s="5" t="inlineStr">
        <is>
          <t>AG</t>
        </is>
      </c>
      <c r="E4357" s="5" t="inlineStr">
        <is>
          <t>SM</t>
        </is>
      </c>
      <c r="F4357" s="5">
        <f>VLOOKUP(E4357,'5.a Definitions'!E:F,2,FALSE)</f>
        <v/>
      </c>
      <c r="G4357" s="5" t="inlineStr">
        <is>
          <t>MP</t>
        </is>
      </c>
      <c r="H4357" s="5" t="inlineStr">
        <is>
          <t>OP</t>
        </is>
      </c>
      <c r="I4357" s="5">
        <f>VLOOKUP(H4357,'5.a Definitions'!E:F,2,FALSE)</f>
        <v/>
      </c>
      <c r="J4357" s="465" t="inlineStr">
        <is>
          <t xml:space="preserve"> Crop products for industrial use </t>
        </is>
      </c>
      <c r="K4357" s="465" t="inlineStr">
        <is>
          <t xml:space="preserve"> crop products for industrial use </t>
        </is>
      </c>
      <c r="L4357" s="465" t="inlineStr">
        <is>
          <t xml:space="preserve"> reactive </t>
        </is>
      </c>
      <c r="M4357" s="465" t="inlineStr">
        <is>
          <t xml:space="preserve"> Nmix </t>
        </is>
      </c>
      <c r="N4357" s="466" t="n">
        <v>0.455</v>
      </c>
      <c r="O4357" s="467" t="n">
        <v>0.4149602262584164</v>
      </c>
      <c r="P4357" s="468" t="n">
        <v>1994</v>
      </c>
      <c r="Q4357" s="469" t="inlineStr">
        <is>
          <t>Eurostat Gross nutrient balance, Nutrient removal by harvest of industrial crops</t>
        </is>
      </c>
      <c r="R4357" s="469" t="inlineStr">
        <is>
          <t>ok</t>
        </is>
      </c>
      <c r="S4357" s="469" t="inlineStr">
        <is>
          <t xml:space="preserve"> text </t>
        </is>
      </c>
      <c r="T4357" s="426" t="inlineStr">
        <is>
          <t>Norway</t>
        </is>
      </c>
      <c r="U4357" s="5" t="inlineStr">
        <is>
          <t>useful output</t>
        </is>
      </c>
      <c r="V4357" s="465" t="n">
        <v>0.04</v>
      </c>
    </row>
    <row r="4358" ht="16" customHeight="1">
      <c r="B4358" s="5" t="inlineStr">
        <is>
          <t>AG.SM-AG.MM</t>
        </is>
      </c>
      <c r="C4358" s="5" t="inlineStr">
        <is>
          <t>AG.SM-AG.MM-Fodder crops-Nmix</t>
        </is>
      </c>
      <c r="D4358" s="5" t="inlineStr">
        <is>
          <t>AG</t>
        </is>
      </c>
      <c r="E4358" s="5" t="inlineStr">
        <is>
          <t>SM</t>
        </is>
      </c>
      <c r="F4358" s="5">
        <f>VLOOKUP(E4358,'5.a Definitions'!E:F,2,FALSE)</f>
        <v/>
      </c>
      <c r="G4358" s="5" t="inlineStr">
        <is>
          <t>AG</t>
        </is>
      </c>
      <c r="H4358" s="5" t="inlineStr">
        <is>
          <t>MM</t>
        </is>
      </c>
      <c r="I4358" s="5">
        <f>VLOOKUP(H4358,'5.a Definitions'!E:F,2,FALSE)</f>
        <v/>
      </c>
      <c r="J4358" s="465" t="inlineStr">
        <is>
          <t xml:space="preserve"> Fodder crops </t>
        </is>
      </c>
      <c r="K4358" s="465" t="inlineStr">
        <is>
          <t xml:space="preserve"> fodder crops </t>
        </is>
      </c>
      <c r="L4358" s="465" t="inlineStr">
        <is>
          <t xml:space="preserve"> reactive </t>
        </is>
      </c>
      <c r="M4358" s="465" t="inlineStr">
        <is>
          <t xml:space="preserve"> Nmix </t>
        </is>
      </c>
      <c r="N4358" s="466" t="n">
        <v>66.15165972</v>
      </c>
      <c r="O4358" s="467" t="n">
        <v>0.3168335496594257</v>
      </c>
      <c r="P4358" s="468" t="n">
        <v>1994</v>
      </c>
      <c r="Q4358" s="469" t="inlineStr">
        <is>
          <t>SSB Jordbruksstatistikk + BFJ Totalkalkylen, Eng-beite</t>
        </is>
      </c>
      <c r="R4358" s="469" t="inlineStr">
        <is>
          <t>ok</t>
        </is>
      </c>
      <c r="S4358" s="469" t="inlineStr">
        <is>
          <t xml:space="preserve"> text </t>
        </is>
      </c>
      <c r="T4358" s="426" t="inlineStr">
        <is>
          <t>Norway</t>
        </is>
      </c>
      <c r="U4358" s="5" t="inlineStr">
        <is>
          <t>useful output</t>
        </is>
      </c>
      <c r="V4358" s="465" t="n">
        <v>0.04</v>
      </c>
    </row>
    <row r="4359" ht="16" customHeight="1">
      <c r="B4359" s="5" t="inlineStr">
        <is>
          <t>AG.SM-AT.AT</t>
        </is>
      </c>
      <c r="C4359" s="5" t="inlineStr">
        <is>
          <t>AG.SM-AT.AT-Emissions-NH3</t>
        </is>
      </c>
      <c r="D4359" s="5" t="inlineStr">
        <is>
          <t>AG</t>
        </is>
      </c>
      <c r="E4359" s="5" t="inlineStr">
        <is>
          <t>SM</t>
        </is>
      </c>
      <c r="F4359" s="5">
        <f>VLOOKUP(E4359,'5.a Definitions'!E:F,2,FALSE)</f>
        <v/>
      </c>
      <c r="G4359" s="5" t="inlineStr">
        <is>
          <t>AT</t>
        </is>
      </c>
      <c r="H4359" s="5" t="inlineStr">
        <is>
          <t>AT</t>
        </is>
      </c>
      <c r="I4359" s="5">
        <f>VLOOKUP(H4359,'5.a Definitions'!E:F,2,FALSE)</f>
        <v/>
      </c>
      <c r="J4359" s="465" t="inlineStr">
        <is>
          <t xml:space="preserve"> Emissions </t>
        </is>
      </c>
      <c r="K4359" s="465" t="inlineStr">
        <is>
          <t xml:space="preserve"> agricultural soil emissions </t>
        </is>
      </c>
      <c r="L4359" s="465" t="inlineStr">
        <is>
          <t xml:space="preserve"> reactive </t>
        </is>
      </c>
      <c r="M4359" s="465" t="inlineStr">
        <is>
          <t xml:space="preserve"> NH3 </t>
        </is>
      </c>
      <c r="N4359" s="466" t="n">
        <v>13.35789213493672</v>
      </c>
      <c r="O4359" s="467" t="n">
        <v>0.2883716647045418</v>
      </c>
      <c r="P4359" s="468" t="n">
        <v>1994</v>
      </c>
      <c r="Q4359" s="469" t="inlineStr">
        <is>
          <t>CRLTAP Inventory Submissions</t>
        </is>
      </c>
      <c r="R4359" s="469" t="inlineStr">
        <is>
          <t>ok</t>
        </is>
      </c>
      <c r="S4359" s="469" t="inlineStr">
        <is>
          <t xml:space="preserve"> text </t>
        </is>
      </c>
      <c r="T4359" s="426" t="inlineStr">
        <is>
          <t>Norway</t>
        </is>
      </c>
      <c r="U4359" s="5" t="inlineStr">
        <is>
          <t>N wasted</t>
        </is>
      </c>
      <c r="V4359" s="465" t="n">
        <v>0.04</v>
      </c>
    </row>
    <row r="4360" ht="16" customHeight="1">
      <c r="B4360" s="5" t="inlineStr">
        <is>
          <t>AG.SM-AT.AT</t>
        </is>
      </c>
      <c r="C4360" s="5" t="inlineStr">
        <is>
          <t>AG.SM-AT.AT-Emissions-N2O</t>
        </is>
      </c>
      <c r="D4360" s="5" t="inlineStr">
        <is>
          <t>AG</t>
        </is>
      </c>
      <c r="E4360" s="5" t="inlineStr">
        <is>
          <t>SM</t>
        </is>
      </c>
      <c r="F4360" s="5">
        <f>VLOOKUP(E4360,'5.a Definitions'!E:F,2,FALSE)</f>
        <v/>
      </c>
      <c r="G4360" s="5" t="inlineStr">
        <is>
          <t>AT</t>
        </is>
      </c>
      <c r="H4360" s="5" t="inlineStr">
        <is>
          <t>AT</t>
        </is>
      </c>
      <c r="I4360" s="5">
        <f>VLOOKUP(H4360,'5.a Definitions'!E:F,2,FALSE)</f>
        <v/>
      </c>
      <c r="J4360" s="465" t="inlineStr">
        <is>
          <t xml:space="preserve"> Emissions </t>
        </is>
      </c>
      <c r="K4360" s="465" t="inlineStr">
        <is>
          <t xml:space="preserve"> agricultural soil emissions </t>
        </is>
      </c>
      <c r="L4360" s="465" t="inlineStr">
        <is>
          <t xml:space="preserve"> reactive </t>
        </is>
      </c>
      <c r="M4360" s="465" t="inlineStr">
        <is>
          <t xml:space="preserve"> N2O </t>
        </is>
      </c>
      <c r="N4360" s="466" t="n">
        <v>3.736476157405655</v>
      </c>
      <c r="O4360" s="467" t="n">
        <v>1.327609403652732</v>
      </c>
      <c r="P4360" s="468" t="n">
        <v>1994</v>
      </c>
      <c r="Q4360" s="469" t="inlineStr">
        <is>
          <t>UNFCCC CRT</t>
        </is>
      </c>
      <c r="R4360" s="469" t="inlineStr">
        <is>
          <t>ok</t>
        </is>
      </c>
      <c r="S4360" s="469" t="inlineStr">
        <is>
          <t xml:space="preserve"> text </t>
        </is>
      </c>
      <c r="T4360" s="426" t="inlineStr">
        <is>
          <t>Norway</t>
        </is>
      </c>
      <c r="U4360" s="5" t="inlineStr">
        <is>
          <t>N wasted</t>
        </is>
      </c>
      <c r="V4360" s="465" t="n">
        <v>0.04</v>
      </c>
    </row>
    <row r="4361" ht="16" customHeight="1">
      <c r="B4361" s="5" t="inlineStr">
        <is>
          <t>AG.SM-AT.AT</t>
        </is>
      </c>
      <c r="C4361" s="5" t="inlineStr">
        <is>
          <t>AG.SM-AT.AT-Emissions-NOx</t>
        </is>
      </c>
      <c r="D4361" s="5" t="inlineStr">
        <is>
          <t>AG</t>
        </is>
      </c>
      <c r="E4361" s="5" t="inlineStr">
        <is>
          <t>SM</t>
        </is>
      </c>
      <c r="F4361" s="5">
        <f>VLOOKUP(E4361,'5.a Definitions'!E:F,2,FALSE)</f>
        <v/>
      </c>
      <c r="G4361" s="5" t="inlineStr">
        <is>
          <t>AT</t>
        </is>
      </c>
      <c r="H4361" s="5" t="inlineStr">
        <is>
          <t>AT</t>
        </is>
      </c>
      <c r="I4361" s="5">
        <f>VLOOKUP(H4361,'5.a Definitions'!E:F,2,FALSE)</f>
        <v/>
      </c>
      <c r="J4361" s="465" t="inlineStr">
        <is>
          <t xml:space="preserve"> Emissions </t>
        </is>
      </c>
      <c r="K4361" s="465" t="inlineStr">
        <is>
          <t xml:space="preserve"> agricultural soil emissions </t>
        </is>
      </c>
      <c r="L4361" s="465" t="inlineStr">
        <is>
          <t xml:space="preserve"> reactive </t>
        </is>
      </c>
      <c r="M4361" s="465" t="inlineStr">
        <is>
          <t xml:space="preserve"> NOx </t>
        </is>
      </c>
      <c r="N4361" s="466" t="n">
        <v>2.244741558396964</v>
      </c>
      <c r="O4361" s="467" t="n">
        <v>0.7128378643134234</v>
      </c>
      <c r="P4361" s="468" t="n">
        <v>1994</v>
      </c>
      <c r="Q4361" s="469" t="inlineStr">
        <is>
          <t>CRLTAP Inventory Submissions</t>
        </is>
      </c>
      <c r="R4361" s="469" t="inlineStr">
        <is>
          <t>ok</t>
        </is>
      </c>
      <c r="S4361" s="469" t="inlineStr">
        <is>
          <t xml:space="preserve"> text </t>
        </is>
      </c>
      <c r="T4361" s="426" t="inlineStr">
        <is>
          <t>Norway</t>
        </is>
      </c>
      <c r="U4361" s="5" t="inlineStr">
        <is>
          <t>N wasted</t>
        </is>
      </c>
      <c r="V4361" s="465" t="n">
        <v>0.04</v>
      </c>
    </row>
    <row r="4362" ht="16" customHeight="1">
      <c r="B4362" s="5" t="inlineStr">
        <is>
          <t>AG.SM-AT.AT</t>
        </is>
      </c>
      <c r="C4362" s="5" t="inlineStr">
        <is>
          <t>AG.SM-AT.AT-Emissions-N2</t>
        </is>
      </c>
      <c r="D4362" s="5" t="inlineStr">
        <is>
          <t>AG</t>
        </is>
      </c>
      <c r="E4362" s="5" t="inlineStr">
        <is>
          <t>SM</t>
        </is>
      </c>
      <c r="F4362" s="5">
        <f>VLOOKUP(E4362,'5.a Definitions'!E:F,2,FALSE)</f>
        <v/>
      </c>
      <c r="G4362" s="5" t="inlineStr">
        <is>
          <t>AT</t>
        </is>
      </c>
      <c r="H4362" s="5" t="inlineStr">
        <is>
          <t>AT</t>
        </is>
      </c>
      <c r="I4362" s="5">
        <f>VLOOKUP(H4362,'5.a Definitions'!E:F,2,FALSE)</f>
        <v/>
      </c>
      <c r="J4362" s="465" t="inlineStr">
        <is>
          <t xml:space="preserve"> Emissions </t>
        </is>
      </c>
      <c r="K4362" s="465" t="inlineStr">
        <is>
          <t xml:space="preserve"> agricultural soil emissions </t>
        </is>
      </c>
      <c r="L4362" s="465" t="inlineStr">
        <is>
          <t xml:space="preserve"> inert </t>
        </is>
      </c>
      <c r="M4362" s="465" t="inlineStr">
        <is>
          <t xml:space="preserve"> N2 </t>
        </is>
      </c>
      <c r="N4362" s="466" t="n">
        <v>14.2052673</v>
      </c>
      <c r="O4362" s="467" t="n">
        <v>0.5209855718606687</v>
      </c>
      <c r="P4362" s="468" t="n">
        <v>1994</v>
      </c>
      <c r="Q4362" s="469" t="inlineStr">
        <is>
          <t>Schäppi2025Ann + SSB table 05982; area filled (interpolated)</t>
        </is>
      </c>
      <c r="R4362" s="469" t="inlineStr">
        <is>
          <t>ok</t>
        </is>
      </c>
      <c r="S4362" s="469" t="inlineStr">
        <is>
          <t xml:space="preserve"> text </t>
        </is>
      </c>
      <c r="T4362" s="426" t="inlineStr">
        <is>
          <t>Norway</t>
        </is>
      </c>
      <c r="U4362" s="5" t="inlineStr">
        <is>
          <t>N wasted</t>
        </is>
      </c>
      <c r="V4362" s="465" t="n">
        <v>0.04</v>
      </c>
    </row>
    <row r="4363" ht="16" customHeight="1">
      <c r="B4363" s="5" t="inlineStr">
        <is>
          <t>AG.SM-HY.SW</t>
        </is>
      </c>
      <c r="C4363" s="5" t="inlineStr">
        <is>
          <t>AG.SM-HY.SW-Leaching-Nmix</t>
        </is>
      </c>
      <c r="D4363" s="5" t="inlineStr">
        <is>
          <t>AG</t>
        </is>
      </c>
      <c r="E4363" s="5" t="inlineStr">
        <is>
          <t>SM</t>
        </is>
      </c>
      <c r="F4363" s="5">
        <f>VLOOKUP(E4363,'5.a Definitions'!E:F,2,FALSE)</f>
        <v/>
      </c>
      <c r="G4363" s="5" t="inlineStr">
        <is>
          <t>HY</t>
        </is>
      </c>
      <c r="H4363" s="5" t="inlineStr">
        <is>
          <t>SW</t>
        </is>
      </c>
      <c r="I4363" s="5">
        <f>VLOOKUP(H4363,'5.a Definitions'!E:F,2,FALSE)</f>
        <v/>
      </c>
      <c r="J4363" s="465" t="inlineStr">
        <is>
          <t>Sewage sludge landfill</t>
        </is>
      </c>
      <c r="K4363" s="465" t="inlineStr">
        <is>
          <t>sewage sludge landfill</t>
        </is>
      </c>
      <c r="L4363" s="465" t="inlineStr">
        <is>
          <t xml:space="preserve"> reactive </t>
        </is>
      </c>
      <c r="M4363" s="465" t="inlineStr">
        <is>
          <t xml:space="preserve"> Nmix </t>
        </is>
      </c>
      <c r="N4363" s="466" t="n">
        <v>44.04902087893758</v>
      </c>
      <c r="O4363" s="467" t="n">
        <v>0.5500727045388988</v>
      </c>
      <c r="P4363" s="468" t="n">
        <v>1994</v>
      </c>
      <c r="Q4363" s="469" t="inlineStr">
        <is>
          <t>UNFCCC CRT</t>
        </is>
      </c>
      <c r="R4363" s="469" t="inlineStr">
        <is>
          <t>ok</t>
        </is>
      </c>
      <c r="S4363" s="469" t="inlineStr">
        <is>
          <t xml:space="preserve"> text </t>
        </is>
      </c>
      <c r="T4363" s="426" t="inlineStr">
        <is>
          <t>Norway</t>
        </is>
      </c>
      <c r="U4363" s="5" t="inlineStr">
        <is>
          <t>N wasted</t>
        </is>
      </c>
      <c r="V4363" s="465" t="n">
        <v>0.04</v>
      </c>
    </row>
    <row r="4364" ht="16" customHeight="1">
      <c r="B4364" s="5" t="inlineStr">
        <is>
          <t>AG.MM-MP.FP</t>
        </is>
      </c>
      <c r="C4364" s="5" t="inlineStr">
        <is>
          <t>AG.MM-MP.FP-Animal products-Nmix</t>
        </is>
      </c>
      <c r="D4364" s="5" t="inlineStr">
        <is>
          <t>AG</t>
        </is>
      </c>
      <c r="E4364" s="5" t="inlineStr">
        <is>
          <t>MM</t>
        </is>
      </c>
      <c r="F4364" s="5">
        <f>VLOOKUP(E4364,'5.a Definitions'!E:F,2,FALSE)</f>
        <v/>
      </c>
      <c r="G4364" s="5" t="inlineStr">
        <is>
          <t>MP</t>
        </is>
      </c>
      <c r="H4364" s="5" t="inlineStr">
        <is>
          <t>FP</t>
        </is>
      </c>
      <c r="I4364" s="5">
        <f>VLOOKUP(H4364,'5.a Definitions'!E:F,2,FALSE)</f>
        <v/>
      </c>
      <c r="J4364" s="465" t="inlineStr">
        <is>
          <t xml:space="preserve"> Animal products </t>
        </is>
      </c>
      <c r="K4364" s="465" t="inlineStr">
        <is>
          <t xml:space="preserve"> animal products </t>
        </is>
      </c>
      <c r="L4364" s="465" t="inlineStr">
        <is>
          <t xml:space="preserve"> reactive </t>
        </is>
      </c>
      <c r="M4364" s="465" t="inlineStr">
        <is>
          <t xml:space="preserve"> Nmix </t>
        </is>
      </c>
      <c r="N4364" s="466" t="n">
        <v>16.9210521</v>
      </c>
      <c r="O4364" s="467" t="n">
        <v>0.1092289912194429</v>
      </c>
      <c r="P4364" s="468" t="n">
        <v>1994</v>
      </c>
      <c r="Q4364" s="469" t="inlineStr">
        <is>
          <t>FAOSTAT Crops and livestock products</t>
        </is>
      </c>
      <c r="R4364" s="469" t="inlineStr">
        <is>
          <t>ok</t>
        </is>
      </c>
      <c r="S4364" s="469" t="inlineStr">
        <is>
          <t xml:space="preserve"> text </t>
        </is>
      </c>
      <c r="T4364" s="426" t="inlineStr">
        <is>
          <t>Norway</t>
        </is>
      </c>
      <c r="U4364" s="5" t="inlineStr">
        <is>
          <t>useful output</t>
        </is>
      </c>
      <c r="V4364" s="465" t="n">
        <v>0.04</v>
      </c>
    </row>
    <row r="4365" ht="16" customHeight="1">
      <c r="B4365" s="5" t="inlineStr">
        <is>
          <t>AG.MM-MP.OP</t>
        </is>
      </c>
      <c r="C4365" s="5" t="inlineStr">
        <is>
          <t>AG.MM-MP.OP-Non-edible animal products-Nmix</t>
        </is>
      </c>
      <c r="D4365" s="5" t="inlineStr">
        <is>
          <t>AG</t>
        </is>
      </c>
      <c r="E4365" s="5" t="inlineStr">
        <is>
          <t>MM</t>
        </is>
      </c>
      <c r="F4365" s="5">
        <f>VLOOKUP(E4365,'5.a Definitions'!E:F,2,FALSE)</f>
        <v/>
      </c>
      <c r="G4365" s="5" t="inlineStr">
        <is>
          <t>MP</t>
        </is>
      </c>
      <c r="H4365" s="5" t="inlineStr">
        <is>
          <t>OP</t>
        </is>
      </c>
      <c r="I4365" s="5">
        <f>VLOOKUP(H4365,'5.a Definitions'!E:F,2,FALSE)</f>
        <v/>
      </c>
      <c r="J4365" s="465" t="inlineStr">
        <is>
          <t xml:space="preserve"> Non-edible animal products </t>
        </is>
      </c>
      <c r="K4365" s="465" t="inlineStr">
        <is>
          <t xml:space="preserve"> non-edible animal products </t>
        </is>
      </c>
      <c r="L4365" s="465" t="inlineStr">
        <is>
          <t xml:space="preserve"> reactive </t>
        </is>
      </c>
      <c r="M4365" s="465" t="inlineStr">
        <is>
          <t xml:space="preserve"> Nmix </t>
        </is>
      </c>
      <c r="N4365" s="466" t="n">
        <v>1.296428279425</v>
      </c>
      <c r="O4365" s="467" t="n">
        <v>0.1691010859380727</v>
      </c>
      <c r="P4365" s="468" t="n">
        <v>1994</v>
      </c>
      <c r="Q4365" s="469" t="inlineStr">
        <is>
          <t>FAOSTAT Crops and livestock products + SSB sheep numbers (table 03710) x wool per sheep</t>
        </is>
      </c>
      <c r="R4365" s="469" t="inlineStr">
        <is>
          <t>ok</t>
        </is>
      </c>
      <c r="S4365" s="469" t="inlineStr">
        <is>
          <t xml:space="preserve"> text </t>
        </is>
      </c>
      <c r="T4365" s="426" t="inlineStr">
        <is>
          <t>Norway</t>
        </is>
      </c>
      <c r="U4365" s="5" t="inlineStr">
        <is>
          <t>useful output</t>
        </is>
      </c>
      <c r="V4365" s="465" t="n">
        <v>0.04</v>
      </c>
    </row>
    <row r="4366" ht="16" customHeight="1">
      <c r="B4366" s="5" t="inlineStr">
        <is>
          <t>AG.MM-AG.SM</t>
        </is>
      </c>
      <c r="C4366" s="5" t="inlineStr">
        <is>
          <t>AG.MM-AG.SM-Manure application-Nmix</t>
        </is>
      </c>
      <c r="D4366" s="5" t="inlineStr">
        <is>
          <t>AG</t>
        </is>
      </c>
      <c r="E4366" s="5" t="inlineStr">
        <is>
          <t>MM</t>
        </is>
      </c>
      <c r="F4366" s="5">
        <f>VLOOKUP(E4366,'5.a Definitions'!E:F,2,FALSE)</f>
        <v/>
      </c>
      <c r="G4366" s="5" t="inlineStr">
        <is>
          <t>AG</t>
        </is>
      </c>
      <c r="H4366" s="5" t="inlineStr">
        <is>
          <t>SM</t>
        </is>
      </c>
      <c r="I4366" s="5">
        <f>VLOOKUP(H4366,'5.a Definitions'!E:F,2,FALSE)</f>
        <v/>
      </c>
      <c r="J4366" s="465" t="inlineStr">
        <is>
          <t xml:space="preserve"> Manure application </t>
        </is>
      </c>
      <c r="K4366" s="465" t="inlineStr">
        <is>
          <t xml:space="preserve"> manure application </t>
        </is>
      </c>
      <c r="L4366" s="465" t="inlineStr">
        <is>
          <t xml:space="preserve"> reactive </t>
        </is>
      </c>
      <c r="M4366" s="465" t="inlineStr">
        <is>
          <t xml:space="preserve"> Nmix </t>
        </is>
      </c>
      <c r="N4366" s="466" t="n">
        <v>65.48175283515786</v>
      </c>
      <c r="O4366" s="467" t="n">
        <v>0.2003788293259732</v>
      </c>
      <c r="P4366" s="468" t="n">
        <v>1994</v>
      </c>
      <c r="Q4366" s="469" t="inlineStr">
        <is>
          <t>UNFCCC CRT Table3.D</t>
        </is>
      </c>
      <c r="R4366" s="469" t="inlineStr">
        <is>
          <t>ok</t>
        </is>
      </c>
      <c r="S4366" s="469" t="inlineStr">
        <is>
          <t xml:space="preserve"> text </t>
        </is>
      </c>
      <c r="T4366" s="426" t="inlineStr">
        <is>
          <t>Norway</t>
        </is>
      </c>
      <c r="U4366" s="5" t="inlineStr">
        <is>
          <t>recycling</t>
        </is>
      </c>
      <c r="V4366" s="465" t="n">
        <v>0.04</v>
      </c>
    </row>
    <row r="4367" ht="16" customHeight="1">
      <c r="B4367" s="475" t="inlineStr">
        <is>
          <t>AG.MM-FS.OL</t>
        </is>
      </c>
      <c r="C4367" s="475" t="inlineStr">
        <is>
          <t>AG.MM-FS.OL-Manure from grazing on unmanaged land-Nmix</t>
        </is>
      </c>
      <c r="D4367" s="475" t="inlineStr">
        <is>
          <t>AG</t>
        </is>
      </c>
      <c r="E4367" s="475" t="inlineStr">
        <is>
          <t>MM</t>
        </is>
      </c>
      <c r="F4367" s="5">
        <f>VLOOKUP(E4367,'5.a Definitions'!E:F,2,FALSE)</f>
        <v/>
      </c>
      <c r="G4367" s="475" t="inlineStr">
        <is>
          <t>FS</t>
        </is>
      </c>
      <c r="H4367" s="475" t="inlineStr">
        <is>
          <t>OL</t>
        </is>
      </c>
      <c r="I4367" s="5">
        <f>VLOOKUP(H4367,'5.a Definitions'!E:F,2,FALSE)</f>
        <v/>
      </c>
      <c r="J4367" s="465" t="inlineStr">
        <is>
          <t>Manure from grazing on unmanaged land</t>
        </is>
      </c>
      <c r="K4367" s="465" t="inlineStr">
        <is>
          <t>manure from grazing on unmanaged land</t>
        </is>
      </c>
      <c r="L4367" s="465" t="inlineStr">
        <is>
          <t>reactive</t>
        </is>
      </c>
      <c r="M4367" s="465" t="inlineStr">
        <is>
          <t>Nmix</t>
        </is>
      </c>
      <c r="N4367" s="466" t="n">
        <v>7.291648607734914</v>
      </c>
      <c r="O4367" s="467" t="n">
        <v>0.2401910443891112</v>
      </c>
      <c r="P4367" s="468" t="n">
        <v>1994</v>
      </c>
      <c r="Q4367" s="469" t="inlineStr">
        <is>
          <t>UNFCCC CRT Table3.D and 3.B(b), SSB</t>
        </is>
      </c>
      <c r="R4367" s="469" t="inlineStr">
        <is>
          <t>ok</t>
        </is>
      </c>
      <c r="S4367" s="469" t="inlineStr">
        <is>
          <t>text</t>
        </is>
      </c>
      <c r="T4367" s="476" t="inlineStr">
        <is>
          <t>Norway</t>
        </is>
      </c>
      <c r="U4367" s="475" t="inlineStr">
        <is>
          <t>recycling</t>
        </is>
      </c>
      <c r="V4367" s="465">
        <f>(O4243*N4243)^2</f>
        <v/>
      </c>
    </row>
    <row r="4368" ht="16" customHeight="1">
      <c r="B4368" s="5" t="inlineStr">
        <is>
          <t>AG.MM-AT.AT</t>
        </is>
      </c>
      <c r="C4368" s="5" t="inlineStr">
        <is>
          <t>AG.MM-AT.AT-Emissions-NH3</t>
        </is>
      </c>
      <c r="D4368" s="5" t="inlineStr">
        <is>
          <t>AG</t>
        </is>
      </c>
      <c r="E4368" s="5" t="inlineStr">
        <is>
          <t>MM</t>
        </is>
      </c>
      <c r="F4368" s="5">
        <f>VLOOKUP(E4368,'5.a Definitions'!E:F,2,FALSE)</f>
        <v/>
      </c>
      <c r="G4368" s="5" t="inlineStr">
        <is>
          <t>AT</t>
        </is>
      </c>
      <c r="H4368" s="5" t="inlineStr">
        <is>
          <t>AT</t>
        </is>
      </c>
      <c r="I4368" s="5">
        <f>VLOOKUP(H4368,'5.a Definitions'!E:F,2,FALSE)</f>
        <v/>
      </c>
      <c r="J4368" s="465" t="inlineStr">
        <is>
          <t xml:space="preserve"> Emissions </t>
        </is>
      </c>
      <c r="K4368" s="465" t="inlineStr">
        <is>
          <t xml:space="preserve"> manure and animal husbandry emissions </t>
        </is>
      </c>
      <c r="L4368" s="465" t="inlineStr">
        <is>
          <t xml:space="preserve"> reactive </t>
        </is>
      </c>
      <c r="M4368" s="465" t="inlineStr">
        <is>
          <t xml:space="preserve"> NH3 </t>
        </is>
      </c>
      <c r="N4368" s="466" t="n">
        <v>9.810471361509</v>
      </c>
      <c r="O4368" s="467" t="n">
        <v>0.2392948627880481</v>
      </c>
      <c r="P4368" s="468" t="n">
        <v>1994</v>
      </c>
      <c r="Q4368" s="469" t="inlineStr">
        <is>
          <t>CRLTAP Inventory Submissions</t>
        </is>
      </c>
      <c r="R4368" s="469" t="inlineStr">
        <is>
          <t>ok</t>
        </is>
      </c>
      <c r="S4368" s="469" t="inlineStr">
        <is>
          <t xml:space="preserve"> text </t>
        </is>
      </c>
      <c r="T4368" s="426" t="inlineStr">
        <is>
          <t>Norway</t>
        </is>
      </c>
      <c r="U4368" s="5" t="inlineStr">
        <is>
          <t>N wasted</t>
        </is>
      </c>
      <c r="V4368" s="465" t="n">
        <v>0.04</v>
      </c>
    </row>
    <row r="4369" ht="16" customHeight="1">
      <c r="B4369" s="5" t="inlineStr">
        <is>
          <t>AG.MM-AT.AT</t>
        </is>
      </c>
      <c r="C4369" s="5" t="inlineStr">
        <is>
          <t>AG.MM-AT.AT-Emissions-N2O</t>
        </is>
      </c>
      <c r="D4369" s="5" t="inlineStr">
        <is>
          <t>AG</t>
        </is>
      </c>
      <c r="E4369" s="5" t="inlineStr">
        <is>
          <t>MM</t>
        </is>
      </c>
      <c r="F4369" s="5">
        <f>VLOOKUP(E4369,'5.a Definitions'!E:F,2,FALSE)</f>
        <v/>
      </c>
      <c r="G4369" s="5" t="inlineStr">
        <is>
          <t>AT</t>
        </is>
      </c>
      <c r="H4369" s="5" t="inlineStr">
        <is>
          <t>AT</t>
        </is>
      </c>
      <c r="I4369" s="5">
        <f>VLOOKUP(H4369,'5.a Definitions'!E:F,2,FALSE)</f>
        <v/>
      </c>
      <c r="J4369" s="465" t="inlineStr">
        <is>
          <t xml:space="preserve"> Emissions </t>
        </is>
      </c>
      <c r="K4369" s="465" t="inlineStr">
        <is>
          <t xml:space="preserve"> manure and animal husbandry emissions </t>
        </is>
      </c>
      <c r="L4369" s="465" t="inlineStr">
        <is>
          <t xml:space="preserve"> reactive </t>
        </is>
      </c>
      <c r="M4369" s="465" t="inlineStr">
        <is>
          <t xml:space="preserve"> N2O </t>
        </is>
      </c>
      <c r="N4369" s="466" t="n">
        <v>0.3875537226616</v>
      </c>
      <c r="O4369" s="467" t="n">
        <v>0.7566826619845699</v>
      </c>
      <c r="P4369" s="468" t="n">
        <v>1994</v>
      </c>
      <c r="Q4369" s="469" t="inlineStr">
        <is>
          <t>UNFCCC CRT</t>
        </is>
      </c>
      <c r="R4369" s="469" t="inlineStr">
        <is>
          <t>ok</t>
        </is>
      </c>
      <c r="S4369" s="469" t="inlineStr">
        <is>
          <t xml:space="preserve"> text </t>
        </is>
      </c>
      <c r="T4369" s="426" t="inlineStr">
        <is>
          <t>Norway</t>
        </is>
      </c>
      <c r="U4369" s="5" t="inlineStr">
        <is>
          <t>N wasted</t>
        </is>
      </c>
      <c r="V4369" s="465" t="n">
        <v>0.04</v>
      </c>
    </row>
    <row r="4370" ht="16" customHeight="1">
      <c r="B4370" s="5" t="inlineStr">
        <is>
          <t>AG.MM-AT.AT</t>
        </is>
      </c>
      <c r="C4370" s="5" t="inlineStr">
        <is>
          <t>AG.MM-AT.AT-Emissions-NOx</t>
        </is>
      </c>
      <c r="D4370" s="5" t="inlineStr">
        <is>
          <t>AG</t>
        </is>
      </c>
      <c r="E4370" s="5" t="inlineStr">
        <is>
          <t>MM</t>
        </is>
      </c>
      <c r="F4370" s="5">
        <f>VLOOKUP(E4370,'5.a Definitions'!E:F,2,FALSE)</f>
        <v/>
      </c>
      <c r="G4370" s="5" t="inlineStr">
        <is>
          <t>AT</t>
        </is>
      </c>
      <c r="H4370" s="5" t="inlineStr">
        <is>
          <t>AT</t>
        </is>
      </c>
      <c r="I4370" s="5">
        <f>VLOOKUP(H4370,'5.a Definitions'!E:F,2,FALSE)</f>
        <v/>
      </c>
      <c r="J4370" s="465" t="inlineStr">
        <is>
          <t xml:space="preserve"> Emissions </t>
        </is>
      </c>
      <c r="K4370" s="465" t="inlineStr">
        <is>
          <t xml:space="preserve"> manure and animal husbandry emissions </t>
        </is>
      </c>
      <c r="L4370" s="465" t="inlineStr">
        <is>
          <t xml:space="preserve"> reactive </t>
        </is>
      </c>
      <c r="M4370" s="465" t="inlineStr">
        <is>
          <t xml:space="preserve"> NOx </t>
        </is>
      </c>
      <c r="N4370" s="466" t="n">
        <v>0.0347533069512</v>
      </c>
      <c r="O4370" s="467" t="n">
        <v>0.734574330010955</v>
      </c>
      <c r="P4370" s="468" t="n">
        <v>1994</v>
      </c>
      <c r="Q4370" s="469" t="inlineStr">
        <is>
          <t>CRLTAP Inventory Submissions</t>
        </is>
      </c>
      <c r="R4370" s="469" t="inlineStr">
        <is>
          <t>ok</t>
        </is>
      </c>
      <c r="S4370" s="469" t="inlineStr">
        <is>
          <t xml:space="preserve"> text </t>
        </is>
      </c>
      <c r="T4370" s="426" t="inlineStr">
        <is>
          <t>Norway</t>
        </is>
      </c>
      <c r="U4370" s="5" t="inlineStr">
        <is>
          <t>N wasted</t>
        </is>
      </c>
      <c r="V4370" s="465" t="n">
        <v>0.04</v>
      </c>
    </row>
    <row r="4371" ht="16" customHeight="1">
      <c r="B4371" s="5" t="inlineStr">
        <is>
          <t>AG.MM-HY.SW-Leaching-Nmix</t>
        </is>
      </c>
      <c r="C4371" s="5" t="inlineStr">
        <is>
          <t>AG.MM-HY.SW-Leaching-Nmix</t>
        </is>
      </c>
      <c r="D4371" s="5" t="inlineStr">
        <is>
          <t>AG</t>
        </is>
      </c>
      <c r="E4371" s="5" t="inlineStr">
        <is>
          <t>MM</t>
        </is>
      </c>
      <c r="F4371" s="5">
        <f>VLOOKUP(E4371,'5.a Definitions'!E:F,2,FALSE)</f>
        <v/>
      </c>
      <c r="G4371" s="5" t="inlineStr">
        <is>
          <t>HY</t>
        </is>
      </c>
      <c r="H4371" s="5" t="inlineStr">
        <is>
          <t>SW</t>
        </is>
      </c>
      <c r="I4371" s="5">
        <f>VLOOKUP(H4371,'5.a Definitions'!E:F,2,FALSE)</f>
        <v/>
      </c>
      <c r="J4371" s="465" t="inlineStr">
        <is>
          <t xml:space="preserve"> Leaching </t>
        </is>
      </c>
      <c r="K4371" s="465" t="inlineStr">
        <is>
          <t xml:space="preserve"> manure storage leaching </t>
        </is>
      </c>
      <c r="L4371" s="465" t="inlineStr">
        <is>
          <t xml:space="preserve"> reactive </t>
        </is>
      </c>
      <c r="M4371" s="465" t="inlineStr">
        <is>
          <t xml:space="preserve"> Nmix </t>
        </is>
      </c>
      <c r="N4371" s="466" t="n">
        <v>3.397505446676387</v>
      </c>
      <c r="O4371" s="467" t="n">
        <v>0.5483540070383622</v>
      </c>
      <c r="P4371" s="468" t="n">
        <v>1994</v>
      </c>
      <c r="Q4371" s="469" t="inlineStr">
        <is>
          <t>UNFCCC CRT</t>
        </is>
      </c>
      <c r="R4371" s="469" t="inlineStr">
        <is>
          <t>ok</t>
        </is>
      </c>
      <c r="S4371" s="469" t="inlineStr">
        <is>
          <t xml:space="preserve"> text </t>
        </is>
      </c>
      <c r="T4371" s="426" t="inlineStr">
        <is>
          <t>Norway</t>
        </is>
      </c>
      <c r="U4371" s="5" t="inlineStr">
        <is>
          <t>N wasted</t>
        </is>
      </c>
      <c r="V4371" s="465" t="n">
        <v>0.04</v>
      </c>
    </row>
    <row r="4372" ht="16" customHeight="1">
      <c r="B4372" s="5" t="inlineStr">
        <is>
          <t>AG.MM-RW.RW</t>
        </is>
      </c>
      <c r="C4372" s="5" t="inlineStr">
        <is>
          <t>AG.MM-RW.RW-Live animal export-Nmix</t>
        </is>
      </c>
      <c r="D4372" s="5" t="inlineStr">
        <is>
          <t>AG</t>
        </is>
      </c>
      <c r="E4372" s="5" t="inlineStr">
        <is>
          <t>MM</t>
        </is>
      </c>
      <c r="F4372" s="5">
        <f>VLOOKUP(E4372,'5.a Definitions'!E:F,2,FALSE)</f>
        <v/>
      </c>
      <c r="G4372" s="5" t="inlineStr">
        <is>
          <t>RW</t>
        </is>
      </c>
      <c r="H4372" s="5" t="inlineStr">
        <is>
          <t>RW</t>
        </is>
      </c>
      <c r="I4372" s="5">
        <f>VLOOKUP(H4372,'5.a Definitions'!E:F,2,FALSE)</f>
        <v/>
      </c>
      <c r="J4372" s="465" t="inlineStr">
        <is>
          <t xml:space="preserve"> Live animal export </t>
        </is>
      </c>
      <c r="K4372" s="465" t="inlineStr">
        <is>
          <t xml:space="preserve"> live animal export </t>
        </is>
      </c>
      <c r="L4372" s="465" t="inlineStr">
        <is>
          <t xml:space="preserve"> reactive </t>
        </is>
      </c>
      <c r="M4372" s="465" t="inlineStr">
        <is>
          <t xml:space="preserve"> Nmix </t>
        </is>
      </c>
      <c r="N4372" s="466" t="n">
        <v>0.0041591936</v>
      </c>
      <c r="O4372" s="467" t="n">
        <v>0.3632409740578162</v>
      </c>
      <c r="P4372" s="468" t="n">
        <v>1994</v>
      </c>
      <c r="Q4372" s="469" t="inlineStr">
        <is>
          <t>FAOSTAT Crops and livestock products</t>
        </is>
      </c>
      <c r="R4372" s="469" t="inlineStr">
        <is>
          <t>ok</t>
        </is>
      </c>
      <c r="S4372" s="469" t="inlineStr">
        <is>
          <t xml:space="preserve"> text </t>
        </is>
      </c>
      <c r="T4372" s="426" t="inlineStr">
        <is>
          <t>Norway</t>
        </is>
      </c>
      <c r="U4372" s="5" t="inlineStr">
        <is>
          <t>useful output</t>
        </is>
      </c>
      <c r="V4372" s="465" t="n">
        <v>0.04</v>
      </c>
    </row>
    <row r="4373" ht="16" customHeight="1">
      <c r="A4373" s="486" t="inlineStr">
        <is>
          <t xml:space="preserve"> Forests and Semi-natural vegetation </t>
        </is>
      </c>
      <c r="B4373" s="5" t="inlineStr">
        <is>
          <t>FS.FO-AT.AT</t>
        </is>
      </c>
      <c r="C4373" s="5" t="inlineStr">
        <is>
          <t>FS.FO-AT.AT-Emissions-N2</t>
        </is>
      </c>
      <c r="D4373" s="5" t="inlineStr">
        <is>
          <t>FS</t>
        </is>
      </c>
      <c r="E4373" s="5" t="inlineStr">
        <is>
          <t>FO</t>
        </is>
      </c>
      <c r="F4373" s="5">
        <f>VLOOKUP(E4373,'5.a Definitions'!E:F,2,FALSE)</f>
        <v/>
      </c>
      <c r="G4373" s="5" t="inlineStr">
        <is>
          <t>AT</t>
        </is>
      </c>
      <c r="H4373" s="5" t="inlineStr">
        <is>
          <t>AT</t>
        </is>
      </c>
      <c r="I4373" s="5">
        <f>VLOOKUP(H4373,'5.a Definitions'!E:F,2,FALSE)</f>
        <v/>
      </c>
      <c r="J4373" s="465" t="inlineStr">
        <is>
          <t xml:space="preserve"> Emissions </t>
        </is>
      </c>
      <c r="K4373" s="465" t="inlineStr">
        <is>
          <t xml:space="preserve"> forest emissions </t>
        </is>
      </c>
      <c r="L4373" s="465" t="inlineStr">
        <is>
          <t xml:space="preserve"> inert </t>
        </is>
      </c>
      <c r="M4373" s="465" t="inlineStr">
        <is>
          <t xml:space="preserve"> N2 </t>
        </is>
      </c>
      <c r="N4373" s="466" t="n">
        <v>7.171790341437353</v>
      </c>
      <c r="O4373" s="467" t="n">
        <v>1.876148950785864</v>
      </c>
      <c r="P4373" s="468" t="n">
        <v>1994</v>
      </c>
      <c r="Q4373" s="469" t="inlineStr">
        <is>
          <t>UNFCCC CRT + Butterbach-Bahl et al. (2013)</t>
        </is>
      </c>
      <c r="R4373" s="469" t="inlineStr">
        <is>
          <t>ok</t>
        </is>
      </c>
      <c r="S4373" s="469" t="inlineStr">
        <is>
          <t xml:space="preserve"> text </t>
        </is>
      </c>
      <c r="T4373" s="426" t="inlineStr">
        <is>
          <t>Norway</t>
        </is>
      </c>
      <c r="U4373" s="5" t="inlineStr">
        <is>
          <t>N wasted</t>
        </is>
      </c>
      <c r="V4373" s="465" t="n">
        <v>0.04</v>
      </c>
    </row>
    <row r="4374" ht="16" customHeight="1">
      <c r="B4374" s="5" t="inlineStr">
        <is>
          <t>FS.FO-AT.AT</t>
        </is>
      </c>
      <c r="C4374" s="5" t="inlineStr">
        <is>
          <t>FS.FO-AT.AT-Emissions-N2O</t>
        </is>
      </c>
      <c r="D4374" s="5" t="inlineStr">
        <is>
          <t>FS</t>
        </is>
      </c>
      <c r="E4374" s="5" t="inlineStr">
        <is>
          <t>FO</t>
        </is>
      </c>
      <c r="F4374" s="5">
        <f>VLOOKUP(E4374,'5.a Definitions'!E:F,2,FALSE)</f>
        <v/>
      </c>
      <c r="G4374" s="5" t="inlineStr">
        <is>
          <t>AT</t>
        </is>
      </c>
      <c r="H4374" s="5" t="inlineStr">
        <is>
          <t>AT</t>
        </is>
      </c>
      <c r="I4374" s="5">
        <f>VLOOKUP(H4374,'5.a Definitions'!E:F,2,FALSE)</f>
        <v/>
      </c>
      <c r="J4374" s="465" t="inlineStr">
        <is>
          <t xml:space="preserve"> Emissions </t>
        </is>
      </c>
      <c r="K4374" s="465" t="inlineStr">
        <is>
          <t xml:space="preserve"> forest emissions </t>
        </is>
      </c>
      <c r="L4374" s="465" t="inlineStr">
        <is>
          <t xml:space="preserve"> reactive </t>
        </is>
      </c>
      <c r="M4374" s="465" t="inlineStr">
        <is>
          <t xml:space="preserve"> N2O </t>
        </is>
      </c>
      <c r="N4374" s="466" t="n">
        <v>0.3677841200737104</v>
      </c>
      <c r="O4374" s="467" t="n">
        <v>1.261544563046772</v>
      </c>
      <c r="P4374" s="468" t="n">
        <v>1994</v>
      </c>
      <c r="Q4374" s="469" t="inlineStr">
        <is>
          <t>UNFCCC CRT</t>
        </is>
      </c>
      <c r="R4374" s="469" t="inlineStr">
        <is>
          <t>ok</t>
        </is>
      </c>
      <c r="S4374" s="469" t="inlineStr">
        <is>
          <t xml:space="preserve"> text </t>
        </is>
      </c>
      <c r="T4374" s="426" t="inlineStr">
        <is>
          <t>Norway</t>
        </is>
      </c>
      <c r="U4374" s="5" t="inlineStr">
        <is>
          <t>N wasted</t>
        </is>
      </c>
      <c r="V4374" s="465" t="n">
        <v>0.04</v>
      </c>
    </row>
    <row r="4375" ht="16" customHeight="1">
      <c r="B4375" s="5" t="inlineStr">
        <is>
          <t>FS.FO-HY.SW</t>
        </is>
      </c>
      <c r="C4375" s="5" t="inlineStr">
        <is>
          <t>FS.FO-HY.SW-Leaching-Nmix</t>
        </is>
      </c>
      <c r="D4375" s="5" t="inlineStr">
        <is>
          <t>FS</t>
        </is>
      </c>
      <c r="E4375" s="5" t="inlineStr">
        <is>
          <t>FO</t>
        </is>
      </c>
      <c r="F4375" s="5">
        <f>VLOOKUP(E4375,'5.a Definitions'!E:F,2,FALSE)</f>
        <v/>
      </c>
      <c r="G4375" s="5" t="inlineStr">
        <is>
          <t>HY</t>
        </is>
      </c>
      <c r="H4375" s="5" t="inlineStr">
        <is>
          <t>SW</t>
        </is>
      </c>
      <c r="I4375" s="5">
        <f>VLOOKUP(H4375,'5.a Definitions'!E:F,2,FALSE)</f>
        <v/>
      </c>
      <c r="J4375" s="465" t="inlineStr">
        <is>
          <t xml:space="preserve"> Leaching </t>
        </is>
      </c>
      <c r="K4375" s="465" t="inlineStr">
        <is>
          <t xml:space="preserve"> forest leaching </t>
        </is>
      </c>
      <c r="L4375" s="465" t="inlineStr">
        <is>
          <t xml:space="preserve"> reactive </t>
        </is>
      </c>
      <c r="M4375" s="465" t="inlineStr">
        <is>
          <t xml:space="preserve"> Nmix </t>
        </is>
      </c>
      <c r="N4375" s="466" t="n">
        <v>32.86460238770971</v>
      </c>
      <c r="O4375" s="467" t="n">
        <v>0.4368582621607821</v>
      </c>
      <c r="P4375" s="468" t="n">
        <v>1994</v>
      </c>
      <c r="Q4375" s="469" t="inlineStr">
        <is>
          <t>NIVA TEOTIL2, bias-corrected to TEOTIL3</t>
        </is>
      </c>
      <c r="R4375" s="469" t="inlineStr">
        <is>
          <t>ok</t>
        </is>
      </c>
      <c r="S4375" s="469" t="inlineStr">
        <is>
          <t xml:space="preserve"> text </t>
        </is>
      </c>
      <c r="T4375" s="426" t="inlineStr">
        <is>
          <t>Norway</t>
        </is>
      </c>
      <c r="U4375" s="5" t="inlineStr">
        <is>
          <t>N wasted</t>
        </is>
      </c>
      <c r="V4375" s="465" t="n">
        <v>0.04</v>
      </c>
    </row>
    <row r="4376" ht="16" customHeight="1">
      <c r="B4376" s="5" t="inlineStr">
        <is>
          <t>FS.FO-MP.OP</t>
        </is>
      </c>
      <c r="C4376" s="5" t="inlineStr">
        <is>
          <t>FS.FO-MP.OP-Industrial round wood-Nmix</t>
        </is>
      </c>
      <c r="D4376" s="5" t="inlineStr">
        <is>
          <t>FS</t>
        </is>
      </c>
      <c r="E4376" s="5" t="inlineStr">
        <is>
          <t>FO</t>
        </is>
      </c>
      <c r="F4376" s="5">
        <f>VLOOKUP(E4376,'5.a Definitions'!E:F,2,FALSE)</f>
        <v/>
      </c>
      <c r="G4376" s="5" t="inlineStr">
        <is>
          <t>MP</t>
        </is>
      </c>
      <c r="H4376" s="5" t="inlineStr">
        <is>
          <t>OP</t>
        </is>
      </c>
      <c r="I4376" s="5">
        <f>VLOOKUP(H4376,'5.a Definitions'!E:F,2,FALSE)</f>
        <v/>
      </c>
      <c r="J4376" s="465" t="inlineStr">
        <is>
          <t xml:space="preserve"> Industrial round wood </t>
        </is>
      </c>
      <c r="K4376" s="465" t="inlineStr">
        <is>
          <t xml:space="preserve"> industrial round wood </t>
        </is>
      </c>
      <c r="L4376" s="465" t="inlineStr">
        <is>
          <t xml:space="preserve"> reactive </t>
        </is>
      </c>
      <c r="M4376" s="465" t="inlineStr">
        <is>
          <t xml:space="preserve"> Nmix </t>
        </is>
      </c>
      <c r="N4376" s="466" t="n">
        <v>4.48821</v>
      </c>
      <c r="O4376" s="467" t="n">
        <v>0.4032246616591545</v>
      </c>
      <c r="P4376" s="468" t="n">
        <v>1994</v>
      </c>
      <c r="Q4376" s="469" t="inlineStr">
        <is>
          <t>FAOSTAT</t>
        </is>
      </c>
      <c r="R4376" s="469" t="inlineStr">
        <is>
          <t>ok</t>
        </is>
      </c>
      <c r="S4376" s="469" t="inlineStr">
        <is>
          <t xml:space="preserve"> text </t>
        </is>
      </c>
      <c r="T4376" s="426" t="inlineStr">
        <is>
          <t>Norway</t>
        </is>
      </c>
      <c r="U4376" s="5" t="inlineStr">
        <is>
          <t>useful output</t>
        </is>
      </c>
      <c r="V4376" s="465" t="n">
        <v>0.04</v>
      </c>
    </row>
    <row r="4377" ht="16" customHeight="1">
      <c r="B4377" s="5" t="inlineStr">
        <is>
          <t>FS.FO-EF.OE</t>
        </is>
      </c>
      <c r="C4377" s="5" t="inlineStr">
        <is>
          <t>FS.FO-EF.OE-Fuel wood for households-Nmix</t>
        </is>
      </c>
      <c r="D4377" s="5" t="inlineStr">
        <is>
          <t>FS</t>
        </is>
      </c>
      <c r="E4377" s="5" t="inlineStr">
        <is>
          <t>FO</t>
        </is>
      </c>
      <c r="F4377" s="5">
        <f>VLOOKUP(E4377,'5.a Definitions'!E:F,2,FALSE)</f>
        <v/>
      </c>
      <c r="G4377" s="5" t="inlineStr">
        <is>
          <t>EF</t>
        </is>
      </c>
      <c r="H4377" s="5" t="inlineStr">
        <is>
          <t>OE</t>
        </is>
      </c>
      <c r="I4377" s="5">
        <f>VLOOKUP(H4377,'5.a Definitions'!E:F,2,FALSE)</f>
        <v/>
      </c>
      <c r="J4377" s="465" t="inlineStr">
        <is>
          <t xml:space="preserve"> Fuel wood for households </t>
        </is>
      </c>
      <c r="K4377" s="465" t="inlineStr">
        <is>
          <t xml:space="preserve"> fuel wood for households </t>
        </is>
      </c>
      <c r="L4377" s="465" t="inlineStr">
        <is>
          <t xml:space="preserve"> reactive </t>
        </is>
      </c>
      <c r="M4377" s="465" t="inlineStr">
        <is>
          <t xml:space="preserve"> Nmix </t>
        </is>
      </c>
      <c r="N4377" s="466" t="n">
        <v>1.83358</v>
      </c>
      <c r="O4377" s="467" t="n">
        <v>1.398029187789317</v>
      </c>
      <c r="P4377" s="468" t="n">
        <v>1994</v>
      </c>
      <c r="Q4377" s="469" t="inlineStr">
        <is>
          <t>SSB</t>
        </is>
      </c>
      <c r="R4377" s="469" t="inlineStr">
        <is>
          <t>ok</t>
        </is>
      </c>
      <c r="S4377" s="469" t="inlineStr">
        <is>
          <t xml:space="preserve"> text </t>
        </is>
      </c>
      <c r="T4377" s="426" t="inlineStr">
        <is>
          <t>Norway</t>
        </is>
      </c>
      <c r="U4377" s="5" t="inlineStr">
        <is>
          <t>useful output</t>
        </is>
      </c>
      <c r="V4377" s="465" t="n">
        <v>0.04</v>
      </c>
    </row>
    <row r="4378" ht="16" customHeight="1">
      <c r="B4378" s="475" t="inlineStr">
        <is>
          <t>FS.OL-AT.AT</t>
        </is>
      </c>
      <c r="C4378" s="475" t="inlineStr">
        <is>
          <t>FS.OL-AT.AT-Emissions-NH3</t>
        </is>
      </c>
      <c r="D4378" s="475" t="inlineStr">
        <is>
          <t>FS</t>
        </is>
      </c>
      <c r="E4378" s="475" t="inlineStr">
        <is>
          <t>OL</t>
        </is>
      </c>
      <c r="F4378" s="5">
        <f>VLOOKUP(E4378,'5.a Definitions'!E:F,2,FALSE)</f>
        <v/>
      </c>
      <c r="G4378" s="475" t="inlineStr">
        <is>
          <t>AT</t>
        </is>
      </c>
      <c r="H4378" s="475" t="inlineStr">
        <is>
          <t>AT</t>
        </is>
      </c>
      <c r="I4378" s="5">
        <f>VLOOKUP(H4378,'5.a Definitions'!E:F,2,FALSE)</f>
        <v/>
      </c>
      <c r="J4378" s="465" t="inlineStr">
        <is>
          <t>Emissions</t>
        </is>
      </c>
      <c r="K4378" s="465" t="inlineStr">
        <is>
          <t>other land emissions</t>
        </is>
      </c>
      <c r="L4378" s="465" t="inlineStr">
        <is>
          <t>reactive</t>
        </is>
      </c>
      <c r="M4378" s="465" t="inlineStr">
        <is>
          <t>NH3</t>
        </is>
      </c>
      <c r="N4378" s="466" t="n">
        <v>0.4149860846814827</v>
      </c>
      <c r="O4378" s="467" t="n">
        <v>0.9398140329162611</v>
      </c>
      <c r="P4378" s="468" t="n">
        <v>1994</v>
      </c>
      <c r="Q4378" s="469" t="inlineStr">
        <is>
          <t>CRLTAP Inventory Submissions (3Da3), utmark share</t>
        </is>
      </c>
      <c r="R4378" s="469" t="inlineStr">
        <is>
          <t>ok</t>
        </is>
      </c>
      <c r="S4378" s="469" t="inlineStr">
        <is>
          <t>text</t>
        </is>
      </c>
      <c r="T4378" s="476" t="inlineStr">
        <is>
          <t>Norway</t>
        </is>
      </c>
      <c r="U4378" s="475" t="inlineStr">
        <is>
          <t>useful output</t>
        </is>
      </c>
      <c r="V4378" s="465">
        <f>(O4285*N4285)^2</f>
        <v/>
      </c>
    </row>
    <row r="4379" ht="16" customHeight="1">
      <c r="B4379" s="475" t="inlineStr">
        <is>
          <t>FS.OL-AT.AT</t>
        </is>
      </c>
      <c r="C4379" s="475" t="inlineStr">
        <is>
          <t>FS.OL-AT.AT-Emissions-NOx</t>
        </is>
      </c>
      <c r="D4379" s="475" t="inlineStr">
        <is>
          <t>FS</t>
        </is>
      </c>
      <c r="E4379" s="475" t="inlineStr">
        <is>
          <t>OL</t>
        </is>
      </c>
      <c r="F4379" s="5">
        <f>VLOOKUP(E4379,'5.a Definitions'!E:F,2,FALSE)</f>
        <v/>
      </c>
      <c r="G4379" s="475" t="inlineStr">
        <is>
          <t>AT</t>
        </is>
      </c>
      <c r="H4379" s="475" t="inlineStr">
        <is>
          <t>AT</t>
        </is>
      </c>
      <c r="I4379" s="5">
        <f>VLOOKUP(H4379,'5.a Definitions'!E:F,2,FALSE)</f>
        <v/>
      </c>
      <c r="J4379" s="465" t="inlineStr">
        <is>
          <t>Emissions</t>
        </is>
      </c>
      <c r="K4379" s="465" t="inlineStr">
        <is>
          <t>other land emissions</t>
        </is>
      </c>
      <c r="L4379" s="465" t="inlineStr">
        <is>
          <t>reactive</t>
        </is>
      </c>
      <c r="M4379" s="465" t="inlineStr">
        <is>
          <t>NOx</t>
        </is>
      </c>
      <c r="N4379" s="466" t="n">
        <v>0.08875394686792573</v>
      </c>
      <c r="O4379" s="467" t="n">
        <v>0.803016127182722</v>
      </c>
      <c r="P4379" s="468" t="n">
        <v>1994</v>
      </c>
      <c r="Q4379" s="469" t="inlineStr">
        <is>
          <t>CRLTAP Inventory Submissions (3Da3), utmark share</t>
        </is>
      </c>
      <c r="R4379" s="469" t="inlineStr">
        <is>
          <t>ok</t>
        </is>
      </c>
      <c r="S4379" s="469" t="inlineStr">
        <is>
          <t>text</t>
        </is>
      </c>
      <c r="T4379" s="476" t="inlineStr">
        <is>
          <t>Norway</t>
        </is>
      </c>
      <c r="U4379" s="475" t="inlineStr">
        <is>
          <t>useful output</t>
        </is>
      </c>
      <c r="V4379" s="465">
        <f>(O4317*N4317)^2</f>
        <v/>
      </c>
    </row>
    <row r="4380" ht="16" customHeight="1">
      <c r="B4380" s="475" t="inlineStr">
        <is>
          <t>FS.OL-AT.AT</t>
        </is>
      </c>
      <c r="C4380" s="475" t="inlineStr">
        <is>
          <t>FS.OL-AT.AT-Emissions-N2O</t>
        </is>
      </c>
      <c r="D4380" s="475" t="inlineStr">
        <is>
          <t>FS</t>
        </is>
      </c>
      <c r="E4380" s="475" t="inlineStr">
        <is>
          <t>OL</t>
        </is>
      </c>
      <c r="F4380" s="5">
        <f>VLOOKUP(E4380,'5.a Definitions'!E:F,2,FALSE)</f>
        <v/>
      </c>
      <c r="G4380" s="475" t="inlineStr">
        <is>
          <t>AT</t>
        </is>
      </c>
      <c r="H4380" s="475" t="inlineStr">
        <is>
          <t>AT</t>
        </is>
      </c>
      <c r="I4380" s="5">
        <f>VLOOKUP(H4380,'5.a Definitions'!E:F,2,FALSE)</f>
        <v/>
      </c>
      <c r="J4380" s="465" t="inlineStr">
        <is>
          <t>Emissions</t>
        </is>
      </c>
      <c r="K4380" s="465" t="inlineStr">
        <is>
          <t>other land emissions</t>
        </is>
      </c>
      <c r="L4380" s="465" t="inlineStr">
        <is>
          <t>reactive</t>
        </is>
      </c>
      <c r="M4380" s="465" t="inlineStr">
        <is>
          <t>N2O</t>
        </is>
      </c>
      <c r="N4380" s="466" t="n">
        <v>0.05834292525562089</v>
      </c>
      <c r="O4380" s="467" t="n">
        <v>1.325255313484675</v>
      </c>
      <c r="P4380" s="468" t="n">
        <v>1994</v>
      </c>
      <c r="Q4380" s="469" t="inlineStr">
        <is>
          <t>UNFCCC CRT Table3.D, utmark share</t>
        </is>
      </c>
      <c r="R4380" s="469" t="inlineStr">
        <is>
          <t>ok</t>
        </is>
      </c>
      <c r="S4380" s="469" t="inlineStr">
        <is>
          <t>text</t>
        </is>
      </c>
      <c r="T4380" s="476" t="inlineStr">
        <is>
          <t>Norway</t>
        </is>
      </c>
      <c r="U4380" s="475" t="inlineStr">
        <is>
          <t>useful output</t>
        </is>
      </c>
      <c r="V4380" s="465">
        <f>(O4349*N4349)^2</f>
        <v/>
      </c>
    </row>
    <row r="4381" ht="16" customHeight="1">
      <c r="B4381" s="475" t="inlineStr">
        <is>
          <t>FS.OL-AG.MM</t>
        </is>
      </c>
      <c r="C4381" s="475" t="inlineStr">
        <is>
          <t>FS.OL-AG.MM-Grazing-Nmix</t>
        </is>
      </c>
      <c r="D4381" s="475" t="inlineStr">
        <is>
          <t>FS</t>
        </is>
      </c>
      <c r="E4381" s="475" t="inlineStr">
        <is>
          <t>OL</t>
        </is>
      </c>
      <c r="F4381" s="5">
        <f>VLOOKUP(E4381,'5.a Definitions'!E:F,2,FALSE)</f>
        <v/>
      </c>
      <c r="G4381" s="475" t="inlineStr">
        <is>
          <t>AG</t>
        </is>
      </c>
      <c r="H4381" s="475" t="inlineStr">
        <is>
          <t>MM</t>
        </is>
      </c>
      <c r="I4381" s="5">
        <f>VLOOKUP(H4381,'5.a Definitions'!E:F,2,FALSE)</f>
        <v/>
      </c>
      <c r="J4381" s="473" t="inlineStr">
        <is>
          <t>Grazing</t>
        </is>
      </c>
      <c r="K4381" s="473" t="inlineStr">
        <is>
          <t>grazing</t>
        </is>
      </c>
      <c r="L4381" s="465" t="inlineStr">
        <is>
          <t>reactive</t>
        </is>
      </c>
      <c r="M4381" s="465" t="inlineStr">
        <is>
          <t>Nmix</t>
        </is>
      </c>
      <c r="N4381" s="466" t="n">
        <v>8.533273693494923</v>
      </c>
      <c r="O4381" s="467" t="n">
        <v>0.2499948662106838</v>
      </c>
      <c r="P4381" s="468" t="n">
        <v>1994</v>
      </c>
      <c r="Q4381" s="469" t="inlineStr">
        <is>
          <t>Filled (held at 1995; sheep extrapolated with SSB table 03710): SSB table 12660</t>
        </is>
      </c>
      <c r="R4381" s="469" t="inlineStr">
        <is>
          <t>ok</t>
        </is>
      </c>
      <c r="S4381" s="469" t="inlineStr">
        <is>
          <t>text</t>
        </is>
      </c>
      <c r="T4381" s="476" t="inlineStr">
        <is>
          <t>Norway</t>
        </is>
      </c>
      <c r="U4381" s="5" t="inlineStr">
        <is>
          <t>useful output</t>
        </is>
      </c>
      <c r="V4381" s="465">
        <f>(O4224*N4224)^2</f>
        <v/>
      </c>
    </row>
    <row r="4382" ht="16" customHeight="1">
      <c r="B4382" s="5" t="inlineStr">
        <is>
          <t>FS.OL-HY.SW</t>
        </is>
      </c>
      <c r="C4382" s="5" t="inlineStr">
        <is>
          <t>FS.OL-HY.SW-Leaching-Nmix</t>
        </is>
      </c>
      <c r="D4382" s="5" t="inlineStr">
        <is>
          <t>FS</t>
        </is>
      </c>
      <c r="E4382" s="5" t="inlineStr">
        <is>
          <t>OL</t>
        </is>
      </c>
      <c r="F4382" s="5">
        <f>VLOOKUP(E4382,'5.a Definitions'!E:F,2,FALSE)</f>
        <v/>
      </c>
      <c r="G4382" s="5" t="inlineStr">
        <is>
          <t>HY</t>
        </is>
      </c>
      <c r="H4382" s="5" t="inlineStr">
        <is>
          <t>SW</t>
        </is>
      </c>
      <c r="I4382" s="5">
        <f>VLOOKUP(H4382,'5.a Definitions'!E:F,2,FALSE)</f>
        <v/>
      </c>
      <c r="J4382" s="465" t="inlineStr">
        <is>
          <t xml:space="preserve"> Leaching </t>
        </is>
      </c>
      <c r="K4382" s="465" t="inlineStr">
        <is>
          <t xml:space="preserve"> other land leaching </t>
        </is>
      </c>
      <c r="L4382" s="465" t="inlineStr">
        <is>
          <t xml:space="preserve"> reactive </t>
        </is>
      </c>
      <c r="M4382" s="465" t="inlineStr">
        <is>
          <t xml:space="preserve"> Nmix </t>
        </is>
      </c>
      <c r="N4382" s="466" t="n">
        <v>22.83811352366268</v>
      </c>
      <c r="O4382" s="467" t="n">
        <v>0.4253940035167165</v>
      </c>
      <c r="P4382" s="468" t="n">
        <v>1994</v>
      </c>
      <c r="Q4382" s="469" t="inlineStr">
        <is>
          <t>NIVA TEOTIL2, bias-corrected to TEOTIL3</t>
        </is>
      </c>
      <c r="R4382" s="469" t="inlineStr">
        <is>
          <t>ok</t>
        </is>
      </c>
      <c r="S4382" s="469" t="inlineStr">
        <is>
          <t xml:space="preserve"> text </t>
        </is>
      </c>
      <c r="T4382" s="426" t="inlineStr">
        <is>
          <t>Norway</t>
        </is>
      </c>
      <c r="U4382" s="5" t="inlineStr">
        <is>
          <t>N wasted</t>
        </is>
      </c>
      <c r="V4382" s="465" t="n">
        <v>0.04</v>
      </c>
    </row>
    <row r="4383" ht="16" customHeight="1">
      <c r="A4383" s="485" t="inlineStr">
        <is>
          <t>Processing of residues</t>
        </is>
      </c>
      <c r="B4383" s="475" t="inlineStr">
        <is>
          <t>PR.SO-EF.EC</t>
        </is>
      </c>
      <c r="C4383" s="475" t="inlineStr">
        <is>
          <t>PR.SO-EF.EC-Waste to energy-Nmix</t>
        </is>
      </c>
      <c r="D4383" s="475" t="inlineStr">
        <is>
          <t>PR</t>
        </is>
      </c>
      <c r="E4383" s="475" t="inlineStr">
        <is>
          <t>SO</t>
        </is>
      </c>
      <c r="F4383" s="5">
        <f>VLOOKUP(E4383,'5.a Definitions'!E:F,2,FALSE)</f>
        <v/>
      </c>
      <c r="G4383" s="475" t="inlineStr">
        <is>
          <t>EF</t>
        </is>
      </c>
      <c r="H4383" s="475" t="inlineStr">
        <is>
          <t>EC</t>
        </is>
      </c>
      <c r="I4383" s="5">
        <f>VLOOKUP(H4383,'5.a Definitions'!E:F,2,FALSE)</f>
        <v/>
      </c>
      <c r="J4383" s="465" t="inlineStr">
        <is>
          <t>Waste for energy incineration</t>
        </is>
      </c>
      <c r="K4383" s="465" t="inlineStr">
        <is>
          <t>waste for energy incineration</t>
        </is>
      </c>
      <c r="L4383" s="465" t="inlineStr">
        <is>
          <t>reactive</t>
        </is>
      </c>
      <c r="M4383" s="465" t="inlineStr">
        <is>
          <t>Nmix</t>
        </is>
      </c>
      <c r="N4383" s="466" t="n">
        <v>8.435744277702652</v>
      </c>
      <c r="O4383" s="467" t="n">
        <v>0.6336589160630035</v>
      </c>
      <c r="P4383" s="468" t="n">
        <v>1994</v>
      </c>
      <c r="Q4383" s="469" t="inlineStr">
        <is>
          <t>Filled (extrapolated from 1995 with waste amounts and incineration shares 1985-1995): SSB</t>
        </is>
      </c>
      <c r="R4383" s="469" t="inlineStr">
        <is>
          <t>ok</t>
        </is>
      </c>
      <c r="S4383" s="469" t="inlineStr">
        <is>
          <t>text</t>
        </is>
      </c>
      <c r="T4383" s="476" t="inlineStr">
        <is>
          <t>Norway</t>
        </is>
      </c>
      <c r="U4383" s="475" t="inlineStr">
        <is>
          <t>N wasted</t>
        </is>
      </c>
      <c r="V4383" s="465">
        <f>(O3972*N3972)^2</f>
        <v/>
      </c>
    </row>
    <row r="4384" ht="16" customHeight="1">
      <c r="B4384" s="475" t="inlineStr">
        <is>
          <t>PR.SO-MP.OP</t>
        </is>
      </c>
      <c r="C4384" s="475" t="inlineStr">
        <is>
          <t>PR.SO-MP.OP-Recycling-Nmix</t>
        </is>
      </c>
      <c r="D4384" s="475" t="inlineStr">
        <is>
          <t>PR</t>
        </is>
      </c>
      <c r="E4384" s="475" t="inlineStr">
        <is>
          <t>SO</t>
        </is>
      </c>
      <c r="F4384" s="5">
        <f>VLOOKUP(E4384,'5.a Definitions'!E:F,2,FALSE)</f>
        <v/>
      </c>
      <c r="G4384" s="475" t="inlineStr">
        <is>
          <t>MP</t>
        </is>
      </c>
      <c r="H4384" s="475" t="inlineStr">
        <is>
          <t>OP</t>
        </is>
      </c>
      <c r="I4384" s="5">
        <f>VLOOKUP(H4384,'5.a Definitions'!E:F,2,FALSE)</f>
        <v/>
      </c>
      <c r="J4384" s="465" t="inlineStr">
        <is>
          <t>Recycling</t>
        </is>
      </c>
      <c r="K4384" s="465" t="inlineStr">
        <is>
          <t>recycling</t>
        </is>
      </c>
      <c r="L4384" s="465" t="inlineStr">
        <is>
          <t>reactive</t>
        </is>
      </c>
      <c r="M4384" s="465" t="inlineStr">
        <is>
          <t>Nmix</t>
        </is>
      </c>
      <c r="N4384" s="466" t="n">
        <v>1.089787837396903</v>
      </c>
      <c r="O4384" s="467" t="n">
        <v>1.047585089721446</v>
      </c>
      <c r="P4384" s="468" t="n">
        <v>1994</v>
      </c>
      <c r="Q4384" s="469" t="inlineStr">
        <is>
          <t>Filled (extrapolated from 1995 with recycling shares 1985-1995): SSB</t>
        </is>
      </c>
      <c r="R4384" s="469" t="inlineStr">
        <is>
          <t>ok</t>
        </is>
      </c>
      <c r="S4384" s="469" t="inlineStr">
        <is>
          <t>text</t>
        </is>
      </c>
      <c r="T4384" s="476" t="inlineStr">
        <is>
          <t>Norway</t>
        </is>
      </c>
      <c r="U4384" s="475" t="inlineStr">
        <is>
          <t>recycling</t>
        </is>
      </c>
      <c r="V4384" s="465">
        <f>(O3996*N3996)^2</f>
        <v/>
      </c>
    </row>
    <row r="4385" ht="16" customHeight="1">
      <c r="B4385" s="5" t="inlineStr">
        <is>
          <t>PR.SO-AG.SM</t>
        </is>
      </c>
      <c r="C4385" s="5" t="inlineStr">
        <is>
          <t>PR.SO-AG.SM-Biologically treated organic waste-Nmix</t>
        </is>
      </c>
      <c r="D4385" s="5" t="inlineStr">
        <is>
          <t>PR</t>
        </is>
      </c>
      <c r="E4385" s="5" t="inlineStr">
        <is>
          <t>SO</t>
        </is>
      </c>
      <c r="F4385" s="5">
        <f>VLOOKUP(E4385,'5.a Definitions'!E:F,2,FALSE)</f>
        <v/>
      </c>
      <c r="G4385" s="5" t="inlineStr">
        <is>
          <t>AG</t>
        </is>
      </c>
      <c r="H4385" s="5" t="inlineStr">
        <is>
          <t>SM</t>
        </is>
      </c>
      <c r="I4385" s="5">
        <f>VLOOKUP(H4385,'5.a Definitions'!E:F,2,FALSE)</f>
        <v/>
      </c>
      <c r="J4385" s="5" t="inlineStr">
        <is>
          <t>Biologically treated organic waste</t>
        </is>
      </c>
      <c r="K4385" s="5" t="inlineStr">
        <is>
          <t>biologically treated organic waste</t>
        </is>
      </c>
      <c r="L4385" s="5" t="inlineStr">
        <is>
          <t>reactive</t>
        </is>
      </c>
      <c r="M4385" s="5" t="inlineStr">
        <is>
          <t>Nmix</t>
        </is>
      </c>
      <c r="N4385" s="422" t="n">
        <v>0.7102944055944055</v>
      </c>
      <c r="O4385" s="423" t="n">
        <v>1.116383848661969</v>
      </c>
      <c r="P4385" s="468" t="n">
        <v>1994</v>
      </c>
      <c r="Q4385" s="425" t="inlineStr">
        <is>
          <t>Filled (held at 2012): SSB tables 10513 and 12818</t>
        </is>
      </c>
      <c r="R4385" s="425" t="inlineStr">
        <is>
          <t>ok</t>
        </is>
      </c>
      <c r="S4385" s="425" t="inlineStr">
        <is>
          <t>text</t>
        </is>
      </c>
      <c r="T4385" s="426" t="inlineStr">
        <is>
          <t>Norway</t>
        </is>
      </c>
      <c r="U4385" s="5" t="inlineStr">
        <is>
          <t>recycling</t>
        </is>
      </c>
      <c r="V4385" s="5" t="n"/>
    </row>
    <row r="4386" ht="16" customHeight="1">
      <c r="B4386" s="5" t="inlineStr">
        <is>
          <t>PR.SO-PR.WW</t>
        </is>
      </c>
      <c r="C4386" s="5" t="inlineStr">
        <is>
          <t>PR.SO-PR.WW-Wastewater from landfills-Nmix</t>
        </is>
      </c>
      <c r="D4386" s="5" t="inlineStr">
        <is>
          <t>PR</t>
        </is>
      </c>
      <c r="E4386" s="5" t="inlineStr">
        <is>
          <t>SO</t>
        </is>
      </c>
      <c r="F4386" s="5">
        <f>VLOOKUP(E4386,'5.a Definitions'!E:F,2,FALSE)</f>
        <v/>
      </c>
      <c r="G4386" s="5" t="inlineStr">
        <is>
          <t>PR</t>
        </is>
      </c>
      <c r="H4386" s="5" t="inlineStr">
        <is>
          <t>WW</t>
        </is>
      </c>
      <c r="I4386" s="5">
        <f>VLOOKUP(H4386,'5.a Definitions'!E:F,2,FALSE)</f>
        <v/>
      </c>
      <c r="J4386" s="465" t="inlineStr">
        <is>
          <t xml:space="preserve"> Wastewater from landfills </t>
        </is>
      </c>
      <c r="K4386" s="465" t="inlineStr">
        <is>
          <t xml:space="preserve"> wastewater from landfills </t>
        </is>
      </c>
      <c r="L4386" s="465" t="inlineStr">
        <is>
          <t xml:space="preserve"> reactive </t>
        </is>
      </c>
      <c r="M4386" s="465" t="inlineStr">
        <is>
          <t xml:space="preserve"> Nmix </t>
        </is>
      </c>
      <c r="N4386" s="466" t="n">
        <v>1.242434777068985</v>
      </c>
      <c r="O4386" s="467" t="n">
        <v>0.4349490365517411</v>
      </c>
      <c r="P4386" s="468" t="n">
        <v>1994</v>
      </c>
      <c r="Q4386" s="469" t="inlineStr">
        <is>
          <t>Filled (extrapolated from 2011 with CRT 5.A landfill CH4)</t>
        </is>
      </c>
      <c r="R4386" s="469" t="inlineStr">
        <is>
          <t>ok</t>
        </is>
      </c>
      <c r="S4386" s="469" t="inlineStr">
        <is>
          <t xml:space="preserve"> text </t>
        </is>
      </c>
      <c r="T4386" s="426" t="inlineStr">
        <is>
          <t>Norway</t>
        </is>
      </c>
      <c r="U4386" s="5" t="inlineStr">
        <is>
          <t>N wasted</t>
        </is>
      </c>
      <c r="V4386" s="465" t="n">
        <v>0.04</v>
      </c>
    </row>
    <row r="4387" ht="16" customHeight="1">
      <c r="B4387" s="5" t="inlineStr">
        <is>
          <t>PR.SO-HS.HS</t>
        </is>
      </c>
      <c r="C4387" s="5" t="inlineStr">
        <is>
          <t>PR.SO-HS.HS-Biologically treated organic waste-Nmix</t>
        </is>
      </c>
      <c r="D4387" s="5" t="inlineStr">
        <is>
          <t>PR</t>
        </is>
      </c>
      <c r="E4387" s="5" t="inlineStr">
        <is>
          <t>SO</t>
        </is>
      </c>
      <c r="F4387" s="5">
        <f>VLOOKUP(E4387,'5.a Definitions'!E:F,2,FALSE)</f>
        <v/>
      </c>
      <c r="G4387" s="5" t="inlineStr">
        <is>
          <t>HS</t>
        </is>
      </c>
      <c r="H4387" s="5" t="inlineStr">
        <is>
          <t>HS</t>
        </is>
      </c>
      <c r="I4387" s="5">
        <f>VLOOKUP(H4387,'5.a Definitions'!E:F,2,FALSE)</f>
        <v/>
      </c>
      <c r="J4387" s="5" t="inlineStr">
        <is>
          <t>Biologically treated organic waste</t>
        </is>
      </c>
      <c r="K4387" s="5" t="inlineStr">
        <is>
          <t>biologically treated organic waste</t>
        </is>
      </c>
      <c r="L4387" s="465" t="inlineStr">
        <is>
          <t xml:space="preserve"> reactive </t>
        </is>
      </c>
      <c r="M4387" s="465" t="inlineStr">
        <is>
          <t xml:space="preserve"> Nmix </t>
        </is>
      </c>
      <c r="N4387" s="466" t="n">
        <v>0.6450632867132866</v>
      </c>
      <c r="O4387" s="467" t="n">
        <v>1.107837197348233</v>
      </c>
      <c r="P4387" s="468" t="n">
        <v>1994</v>
      </c>
      <c r="Q4387" s="469" t="inlineStr">
        <is>
          <t>Filled (held at 2012): SSB tables 10513 and 12818</t>
        </is>
      </c>
      <c r="R4387" s="469" t="inlineStr">
        <is>
          <t>ok</t>
        </is>
      </c>
      <c r="S4387" s="469" t="inlineStr">
        <is>
          <t xml:space="preserve"> text </t>
        </is>
      </c>
      <c r="T4387" s="426" t="inlineStr">
        <is>
          <t>Norway</t>
        </is>
      </c>
      <c r="U4387" s="5" t="inlineStr">
        <is>
          <t>recycling</t>
        </is>
      </c>
      <c r="V4387" s="465" t="n">
        <v>0.04</v>
      </c>
    </row>
    <row r="4388" ht="16" customHeight="1">
      <c r="B4388" s="5" t="inlineStr">
        <is>
          <t>PR.SO-AT.AT</t>
        </is>
      </c>
      <c r="C4388" s="5" t="inlineStr">
        <is>
          <t>PR.SO-AT.AT-Emissions-NH3</t>
        </is>
      </c>
      <c r="D4388" s="5" t="inlineStr">
        <is>
          <t>PR</t>
        </is>
      </c>
      <c r="E4388" s="5" t="inlineStr">
        <is>
          <t>SO</t>
        </is>
      </c>
      <c r="F4388" s="5">
        <f>VLOOKUP(E4388,'5.a Definitions'!E:F,2,FALSE)</f>
        <v/>
      </c>
      <c r="G4388" s="5" t="inlineStr">
        <is>
          <t>AT</t>
        </is>
      </c>
      <c r="H4388" s="5" t="inlineStr">
        <is>
          <t>AT</t>
        </is>
      </c>
      <c r="I4388" s="5">
        <f>VLOOKUP(H4388,'5.a Definitions'!E:F,2,FALSE)</f>
        <v/>
      </c>
      <c r="J4388" s="465" t="inlineStr">
        <is>
          <t xml:space="preserve"> Emissions </t>
        </is>
      </c>
      <c r="K4388" s="465" t="inlineStr">
        <is>
          <t xml:space="preserve"> solid waste emissions </t>
        </is>
      </c>
      <c r="L4388" s="465" t="inlineStr">
        <is>
          <t xml:space="preserve"> reactive </t>
        </is>
      </c>
      <c r="M4388" s="465" t="inlineStr">
        <is>
          <t xml:space="preserve"> NH3 </t>
        </is>
      </c>
      <c r="N4388" s="466" t="n">
        <v>0.1227515119785</v>
      </c>
      <c r="O4388" s="467" t="n">
        <v>0.9946517329779937</v>
      </c>
      <c r="P4388" s="468" t="n">
        <v>1994</v>
      </c>
      <c r="Q4388" s="469" t="inlineStr">
        <is>
          <t>CRLTAP Inventory Submissions</t>
        </is>
      </c>
      <c r="R4388" s="469" t="inlineStr">
        <is>
          <t>ok</t>
        </is>
      </c>
      <c r="S4388" s="469" t="inlineStr">
        <is>
          <t xml:space="preserve"> text </t>
        </is>
      </c>
      <c r="T4388" s="426" t="inlineStr">
        <is>
          <t>Norway</t>
        </is>
      </c>
      <c r="U4388" s="5" t="inlineStr">
        <is>
          <t>N wasted</t>
        </is>
      </c>
      <c r="V4388" s="465" t="n">
        <v>0.04</v>
      </c>
    </row>
    <row r="4389" ht="16" customHeight="1">
      <c r="B4389" s="5" t="inlineStr">
        <is>
          <t>PR.SO-AT.AT</t>
        </is>
      </c>
      <c r="C4389" s="5" t="inlineStr">
        <is>
          <t>PR.SO-AT.AT-Emissions-NOx</t>
        </is>
      </c>
      <c r="D4389" s="5" t="inlineStr">
        <is>
          <t>PR</t>
        </is>
      </c>
      <c r="E4389" s="5" t="inlineStr">
        <is>
          <t>SO</t>
        </is>
      </c>
      <c r="F4389" s="5">
        <f>VLOOKUP(E4389,'5.a Definitions'!E:F,2,FALSE)</f>
        <v/>
      </c>
      <c r="G4389" s="5" t="inlineStr">
        <is>
          <t>AT</t>
        </is>
      </c>
      <c r="H4389" s="5" t="inlineStr">
        <is>
          <t>AT</t>
        </is>
      </c>
      <c r="I4389" s="5">
        <f>VLOOKUP(H4389,'5.a Definitions'!E:F,2,FALSE)</f>
        <v/>
      </c>
      <c r="J4389" s="465" t="inlineStr">
        <is>
          <t xml:space="preserve"> Emissions </t>
        </is>
      </c>
      <c r="K4389" s="465" t="inlineStr">
        <is>
          <t xml:space="preserve"> solid waste emissions </t>
        </is>
      </c>
      <c r="L4389" s="465" t="inlineStr">
        <is>
          <t xml:space="preserve"> reactive </t>
        </is>
      </c>
      <c r="M4389" s="465" t="inlineStr">
        <is>
          <t xml:space="preserve"> NOx </t>
        </is>
      </c>
      <c r="N4389" s="466" t="n">
        <v>0.3978359254959901</v>
      </c>
      <c r="O4389" s="467" t="n">
        <v>0.3567347016277601</v>
      </c>
      <c r="P4389" s="468" t="n">
        <v>1994</v>
      </c>
      <c r="Q4389" s="469" t="inlineStr">
        <is>
          <t>CRLTAP Inventory Submissions</t>
        </is>
      </c>
      <c r="R4389" s="469" t="inlineStr">
        <is>
          <t>ok</t>
        </is>
      </c>
      <c r="S4389" s="469" t="inlineStr">
        <is>
          <t xml:space="preserve"> text </t>
        </is>
      </c>
      <c r="T4389" s="426" t="inlineStr">
        <is>
          <t>Norway</t>
        </is>
      </c>
      <c r="U4389" s="5" t="inlineStr">
        <is>
          <t>N wasted</t>
        </is>
      </c>
      <c r="V4389" s="465" t="n">
        <v>0.04</v>
      </c>
    </row>
    <row r="4390" ht="16" customHeight="1">
      <c r="B4390" s="5" t="inlineStr">
        <is>
          <t>PR.SO-AT.AT</t>
        </is>
      </c>
      <c r="C4390" s="5" t="inlineStr">
        <is>
          <t>PR.SO-AT.AT-Emissions-N2O</t>
        </is>
      </c>
      <c r="D4390" s="5" t="inlineStr">
        <is>
          <t>PR</t>
        </is>
      </c>
      <c r="E4390" s="5" t="inlineStr">
        <is>
          <t>SO</t>
        </is>
      </c>
      <c r="F4390" s="5">
        <f>VLOOKUP(E4390,'5.a Definitions'!E:F,2,FALSE)</f>
        <v/>
      </c>
      <c r="G4390" s="5" t="inlineStr">
        <is>
          <t>AT</t>
        </is>
      </c>
      <c r="H4390" s="5" t="inlineStr">
        <is>
          <t>AT</t>
        </is>
      </c>
      <c r="I4390" s="5">
        <f>VLOOKUP(H4390,'5.a Definitions'!E:F,2,FALSE)</f>
        <v/>
      </c>
      <c r="J4390" s="465" t="inlineStr">
        <is>
          <t xml:space="preserve"> Emissions </t>
        </is>
      </c>
      <c r="K4390" s="465" t="inlineStr">
        <is>
          <t xml:space="preserve"> solid waste emissions </t>
        </is>
      </c>
      <c r="L4390" s="465" t="inlineStr">
        <is>
          <t xml:space="preserve"> reactive </t>
        </is>
      </c>
      <c r="M4390" s="465" t="inlineStr">
        <is>
          <t xml:space="preserve"> N2O </t>
        </is>
      </c>
      <c r="N4390" s="466" t="n">
        <v>0.00609376772263131</v>
      </c>
      <c r="O4390" s="467" t="n">
        <v>1.272532052986043</v>
      </c>
      <c r="P4390" s="468" t="n">
        <v>1994</v>
      </c>
      <c r="Q4390" s="469" t="inlineStr">
        <is>
          <t>UNFCCC CRT</t>
        </is>
      </c>
      <c r="R4390" s="469" t="inlineStr">
        <is>
          <t>ok</t>
        </is>
      </c>
      <c r="S4390" s="469" t="inlineStr">
        <is>
          <t xml:space="preserve"> text </t>
        </is>
      </c>
      <c r="T4390" s="426" t="inlineStr">
        <is>
          <t>Norway</t>
        </is>
      </c>
      <c r="U4390" s="5" t="inlineStr">
        <is>
          <t>N wasted</t>
        </is>
      </c>
      <c r="V4390" s="465" t="n">
        <v>0.04</v>
      </c>
    </row>
    <row r="4391" ht="16" customHeight="1">
      <c r="B4391" s="5" t="inlineStr">
        <is>
          <t>PR.SO-HY.SW</t>
        </is>
      </c>
      <c r="C4391" s="5" t="inlineStr">
        <is>
          <t>PR.SO-HY.SW-Leaching-Nmix</t>
        </is>
      </c>
      <c r="D4391" s="5" t="inlineStr">
        <is>
          <t>PR</t>
        </is>
      </c>
      <c r="E4391" s="5" t="inlineStr">
        <is>
          <t>SO</t>
        </is>
      </c>
      <c r="F4391" s="5">
        <f>VLOOKUP(E4391,'5.a Definitions'!E:F,2,FALSE)</f>
        <v/>
      </c>
      <c r="G4391" s="5" t="inlineStr">
        <is>
          <t>HY</t>
        </is>
      </c>
      <c r="H4391" s="5" t="inlineStr">
        <is>
          <t>SW</t>
        </is>
      </c>
      <c r="I4391" s="5">
        <f>VLOOKUP(H4391,'5.a Definitions'!E:F,2,FALSE)</f>
        <v/>
      </c>
      <c r="J4391" s="465" t="inlineStr">
        <is>
          <t xml:space="preserve"> Leaching </t>
        </is>
      </c>
      <c r="K4391" s="465" t="inlineStr">
        <is>
          <t xml:space="preserve"> solid waste leaching </t>
        </is>
      </c>
      <c r="L4391" s="465" t="inlineStr">
        <is>
          <t xml:space="preserve"> reactive </t>
        </is>
      </c>
      <c r="M4391" s="465" t="inlineStr">
        <is>
          <t xml:space="preserve"> Nmix </t>
        </is>
      </c>
      <c r="N4391" s="466" t="n">
        <v>0.9798034674213646</v>
      </c>
      <c r="O4391" s="467" t="n">
        <v>0.4381985958650328</v>
      </c>
      <c r="P4391" s="468" t="n">
        <v>1994</v>
      </c>
      <c r="Q4391" s="469" t="inlineStr">
        <is>
          <t>Filled (extrapolated from 2011 with CRT 5.A landfill CH4)</t>
        </is>
      </c>
      <c r="R4391" s="469" t="inlineStr">
        <is>
          <t>ok</t>
        </is>
      </c>
      <c r="S4391" s="469" t="inlineStr">
        <is>
          <t xml:space="preserve"> text </t>
        </is>
      </c>
      <c r="T4391" s="426" t="inlineStr">
        <is>
          <t>Norway</t>
        </is>
      </c>
      <c r="U4391" s="5" t="inlineStr">
        <is>
          <t>N wasted</t>
        </is>
      </c>
      <c r="V4391" s="465" t="n">
        <v>0.04</v>
      </c>
    </row>
    <row r="4392" ht="16" customHeight="1">
      <c r="B4392" s="5" t="inlineStr">
        <is>
          <t>PR.SO-RW.RW</t>
        </is>
      </c>
      <c r="C4392" s="5" t="inlineStr">
        <is>
          <t>PR.SO-RW.RW-Solid waste export-Nmix</t>
        </is>
      </c>
      <c r="D4392" s="5" t="inlineStr">
        <is>
          <t>PR</t>
        </is>
      </c>
      <c r="E4392" s="5" t="inlineStr">
        <is>
          <t>SO</t>
        </is>
      </c>
      <c r="F4392" s="5">
        <f>VLOOKUP(E4392,'5.a Definitions'!E:F,2,FALSE)</f>
        <v/>
      </c>
      <c r="G4392" s="5" t="inlineStr">
        <is>
          <t>RW</t>
        </is>
      </c>
      <c r="H4392" s="5" t="inlineStr">
        <is>
          <t>RW</t>
        </is>
      </c>
      <c r="I4392" s="5">
        <f>VLOOKUP(H4392,'5.a Definitions'!E:F,2,FALSE)</f>
        <v/>
      </c>
      <c r="J4392" s="465" t="inlineStr">
        <is>
          <t xml:space="preserve"> Solid waste export </t>
        </is>
      </c>
      <c r="K4392" s="465" t="inlineStr">
        <is>
          <t xml:space="preserve"> solid waste export </t>
        </is>
      </c>
      <c r="L4392" s="465" t="inlineStr">
        <is>
          <t xml:space="preserve"> reactive </t>
        </is>
      </c>
      <c r="M4392" s="465" t="inlineStr">
        <is>
          <t xml:space="preserve"> Nmix </t>
        </is>
      </c>
      <c r="N4392" s="466" t="n">
        <v>0</v>
      </c>
      <c r="O4392" s="467" t="n">
        <v>0</v>
      </c>
      <c r="P4392" s="468" t="n">
        <v>1994</v>
      </c>
      <c r="Q4392" s="469" t="inlineStr">
        <is>
          <t>SSB tab 08801</t>
        </is>
      </c>
      <c r="R4392" s="469" t="inlineStr">
        <is>
          <t>ok</t>
        </is>
      </c>
      <c r="S4392" s="469" t="inlineStr">
        <is>
          <t xml:space="preserve"> text </t>
        </is>
      </c>
      <c r="T4392" s="426" t="inlineStr">
        <is>
          <t>Norway</t>
        </is>
      </c>
      <c r="U4392" s="5" t="inlineStr">
        <is>
          <t>N wasted</t>
        </is>
      </c>
      <c r="V4392" s="465" t="n">
        <v>0.04</v>
      </c>
    </row>
    <row r="4393" ht="16" customHeight="1">
      <c r="B4393" s="475" t="inlineStr">
        <is>
          <t>PR.SO-RW.RW</t>
        </is>
      </c>
      <c r="C4393" s="475" t="inlineStr">
        <is>
          <t xml:space="preserve">PR.SO-RW.RW-Export for recycling-Nmix </t>
        </is>
      </c>
      <c r="D4393" s="475" t="inlineStr">
        <is>
          <t>PR</t>
        </is>
      </c>
      <c r="E4393" s="475" t="inlineStr">
        <is>
          <t>SO</t>
        </is>
      </c>
      <c r="F4393" s="5">
        <f>VLOOKUP(E4393,'5.a Definitions'!E:F,2,FALSE)</f>
        <v/>
      </c>
      <c r="G4393" s="475" t="inlineStr">
        <is>
          <t>RW</t>
        </is>
      </c>
      <c r="H4393" s="475" t="inlineStr">
        <is>
          <t>RW</t>
        </is>
      </c>
      <c r="I4393" s="5">
        <f>VLOOKUP(H4393,'5.a Definitions'!E:F,2,FALSE)</f>
        <v/>
      </c>
      <c r="J4393" s="465" t="inlineStr">
        <is>
          <t>Export-for-recycling</t>
        </is>
      </c>
      <c r="K4393" s="465" t="inlineStr">
        <is>
          <t>export-for-recycling</t>
        </is>
      </c>
      <c r="L4393" s="465" t="inlineStr">
        <is>
          <t>reactive</t>
        </is>
      </c>
      <c r="M4393" s="465" t="inlineStr">
        <is>
          <t>Nmix</t>
        </is>
      </c>
      <c r="N4393" s="466" t="n">
        <v>0.4406930946</v>
      </c>
      <c r="O4393" s="467" t="n">
        <v>0.2037888496433863</v>
      </c>
      <c r="P4393" s="468" t="n">
        <v>1994</v>
      </c>
      <c r="Q4393" s="469" t="inlineStr">
        <is>
          <t>SSB</t>
        </is>
      </c>
      <c r="R4393" s="469" t="inlineStr">
        <is>
          <t>ok</t>
        </is>
      </c>
      <c r="S4393" s="469" t="inlineStr">
        <is>
          <t>text</t>
        </is>
      </c>
      <c r="T4393" s="476" t="inlineStr">
        <is>
          <t>Norway</t>
        </is>
      </c>
      <c r="U4393" s="475" t="inlineStr">
        <is>
          <t>recycling</t>
        </is>
      </c>
      <c r="V4393" s="465">
        <f>(O4043*N4043)^2</f>
        <v/>
      </c>
    </row>
    <row r="4394" ht="16" customHeight="1">
      <c r="B4394" s="475" t="inlineStr">
        <is>
          <t>PR.SO-RW.RW</t>
        </is>
      </c>
      <c r="C4394" s="475" t="inlineStr">
        <is>
          <t>PR.SO-RW.RW-Export for reuse-Nmix</t>
        </is>
      </c>
      <c r="D4394" s="475" t="inlineStr">
        <is>
          <t>PR</t>
        </is>
      </c>
      <c r="E4394" s="475" t="inlineStr">
        <is>
          <t>SO</t>
        </is>
      </c>
      <c r="F4394" s="5">
        <f>VLOOKUP(E4394,'5.a Definitions'!E:F,2,FALSE)</f>
        <v/>
      </c>
      <c r="G4394" s="475" t="inlineStr">
        <is>
          <t>RW</t>
        </is>
      </c>
      <c r="H4394" s="475" t="inlineStr">
        <is>
          <t>RW</t>
        </is>
      </c>
      <c r="I4394" s="5">
        <f>VLOOKUP(H4394,'5.a Definitions'!E:F,2,FALSE)</f>
        <v/>
      </c>
      <c r="J4394" s="465" t="inlineStr">
        <is>
          <t>Export-for-reuse</t>
        </is>
      </c>
      <c r="K4394" s="465" t="inlineStr">
        <is>
          <t>export-for-reuse</t>
        </is>
      </c>
      <c r="L4394" s="465" t="inlineStr">
        <is>
          <t>reactive</t>
        </is>
      </c>
      <c r="M4394" s="465" t="inlineStr">
        <is>
          <t>Nmix</t>
        </is>
      </c>
      <c r="N4394" s="466" t="n">
        <v>0.03650474</v>
      </c>
      <c r="O4394" s="467" t="n">
        <v>0.2001546413227373</v>
      </c>
      <c r="P4394" s="468" t="n">
        <v>1994</v>
      </c>
      <c r="Q4394" s="469" t="inlineStr">
        <is>
          <t>SSB</t>
        </is>
      </c>
      <c r="R4394" s="469" t="inlineStr">
        <is>
          <t>ok</t>
        </is>
      </c>
      <c r="S4394" s="469" t="inlineStr">
        <is>
          <t>text</t>
        </is>
      </c>
      <c r="T4394" s="476" t="inlineStr">
        <is>
          <t>Norway</t>
        </is>
      </c>
      <c r="U4394" s="475" t="inlineStr">
        <is>
          <t>recycling</t>
        </is>
      </c>
      <c r="V4394" s="465">
        <f>(#REF!*#REF!)^2</f>
        <v/>
      </c>
    </row>
    <row r="4395" ht="16" customHeight="1">
      <c r="B4395" s="5" t="inlineStr">
        <is>
          <t>PR.WW-AG.SM</t>
        </is>
      </c>
      <c r="C4395" s="5" t="inlineStr">
        <is>
          <t>PR.WW-AG.SM-Sewage sludge fertilizer-Nmix</t>
        </is>
      </c>
      <c r="D4395" s="5" t="inlineStr">
        <is>
          <t>PR</t>
        </is>
      </c>
      <c r="E4395" s="5" t="inlineStr">
        <is>
          <t>WW</t>
        </is>
      </c>
      <c r="F4395" s="5">
        <f>VLOOKUP(E4395,'5.a Definitions'!E:F,2,FALSE)</f>
        <v/>
      </c>
      <c r="G4395" s="5" t="inlineStr">
        <is>
          <t>AG</t>
        </is>
      </c>
      <c r="H4395" s="5" t="inlineStr">
        <is>
          <t>SM</t>
        </is>
      </c>
      <c r="I4395" s="5">
        <f>VLOOKUP(H4395,'5.a Definitions'!E:F,2,FALSE)</f>
        <v/>
      </c>
      <c r="J4395" s="465" t="inlineStr">
        <is>
          <t xml:space="preserve"> Sewage sludge fertilizer </t>
        </is>
      </c>
      <c r="K4395" s="465" t="inlineStr">
        <is>
          <t xml:space="preserve"> sewage sludge fertilizer </t>
        </is>
      </c>
      <c r="L4395" s="465" t="inlineStr">
        <is>
          <t xml:space="preserve"> reactive </t>
        </is>
      </c>
      <c r="M4395" s="465" t="inlineStr">
        <is>
          <t xml:space="preserve"> Nmix </t>
        </is>
      </c>
      <c r="N4395" s="466" t="n">
        <v>0.988491</v>
      </c>
      <c r="O4395" s="467" t="n">
        <v>0.6332776129872019</v>
      </c>
      <c r="P4395" s="468" t="n">
        <v>1994</v>
      </c>
      <c r="Q4395" s="469" t="inlineStr">
        <is>
          <t>SSB tab 05279</t>
        </is>
      </c>
      <c r="R4395" s="469" t="inlineStr">
        <is>
          <t>ok</t>
        </is>
      </c>
      <c r="S4395" s="469" t="inlineStr">
        <is>
          <t xml:space="preserve"> text </t>
        </is>
      </c>
      <c r="T4395" s="426" t="inlineStr">
        <is>
          <t>Norway</t>
        </is>
      </c>
      <c r="U4395" s="5" t="inlineStr">
        <is>
          <t>recycling</t>
        </is>
      </c>
      <c r="V4395" s="465" t="n">
        <v>0.04</v>
      </c>
    </row>
    <row r="4396" ht="16" customHeight="1">
      <c r="B4396" s="475" t="inlineStr">
        <is>
          <t>PR.WW-HS.HS</t>
        </is>
      </c>
      <c r="C4396" s="475" t="inlineStr">
        <is>
          <t xml:space="preserve">PR.WW-HS.HS-Sewage sludge fertilizer-Nmix </t>
        </is>
      </c>
      <c r="D4396" s="475" t="inlineStr">
        <is>
          <t>PR</t>
        </is>
      </c>
      <c r="E4396" s="475" t="inlineStr">
        <is>
          <t>WW</t>
        </is>
      </c>
      <c r="F4396" s="5">
        <f>VLOOKUP(E4396,'5.a Definitions'!E:F,2,FALSE)</f>
        <v/>
      </c>
      <c r="G4396" s="475" t="inlineStr">
        <is>
          <t>HS</t>
        </is>
      </c>
      <c r="H4396" s="475" t="inlineStr">
        <is>
          <t>HS</t>
        </is>
      </c>
      <c r="I4396" s="5">
        <f>VLOOKUP(H4396,'5.a Definitions'!E:F,2,FALSE)</f>
        <v/>
      </c>
      <c r="J4396" s="465" t="inlineStr">
        <is>
          <t>Sewage sludge fertilizer</t>
        </is>
      </c>
      <c r="K4396" s="465" t="inlineStr">
        <is>
          <t>sewage sludge fertilizer</t>
        </is>
      </c>
      <c r="L4396" s="465" t="inlineStr">
        <is>
          <t>reactive</t>
        </is>
      </c>
      <c r="M4396" s="465" t="inlineStr">
        <is>
          <t>Nmix</t>
        </is>
      </c>
      <c r="N4396" s="466" t="n">
        <v>0.0683508</v>
      </c>
      <c r="O4396" s="467" t="n">
        <v>0.6332776129872019</v>
      </c>
      <c r="P4396" s="468" t="n">
        <v>1994</v>
      </c>
      <c r="Q4396" s="469" t="inlineStr">
        <is>
          <t>SSB table 05279</t>
        </is>
      </c>
      <c r="R4396" s="469" t="inlineStr">
        <is>
          <t>ok</t>
        </is>
      </c>
      <c r="S4396" s="469" t="inlineStr">
        <is>
          <t>text</t>
        </is>
      </c>
      <c r="T4396" s="476" t="inlineStr">
        <is>
          <t>Norway</t>
        </is>
      </c>
      <c r="U4396" s="5" t="inlineStr">
        <is>
          <t>recycling</t>
        </is>
      </c>
      <c r="V4396" s="465">
        <f>(O3911*N3911)^2</f>
        <v/>
      </c>
    </row>
    <row r="4397" ht="16" customHeight="1">
      <c r="B4397" s="475" t="inlineStr">
        <is>
          <t>PR.WW-PR.SO</t>
        </is>
      </c>
      <c r="C4397" s="475" t="inlineStr">
        <is>
          <t xml:space="preserve">PR.WW-PR.SO-Sewage sludge landfill-Nmix </t>
        </is>
      </c>
      <c r="D4397" s="475" t="inlineStr">
        <is>
          <t>PR</t>
        </is>
      </c>
      <c r="E4397" s="475" t="inlineStr">
        <is>
          <t>WW</t>
        </is>
      </c>
      <c r="F4397" s="5">
        <f>VLOOKUP(E4397,'5.a Definitions'!E:F,2,FALSE)</f>
        <v/>
      </c>
      <c r="G4397" s="475" t="inlineStr">
        <is>
          <t>PR</t>
        </is>
      </c>
      <c r="H4397" s="475" t="inlineStr">
        <is>
          <t>SO</t>
        </is>
      </c>
      <c r="I4397" s="5">
        <f>VLOOKUP(H4397,'5.a Definitions'!E:F,2,FALSE)</f>
        <v/>
      </c>
      <c r="J4397" s="465" t="inlineStr">
        <is>
          <t>Sewage sludge landfill</t>
        </is>
      </c>
      <c r="K4397" s="465" t="inlineStr">
        <is>
          <t>sewage sludge landfill</t>
        </is>
      </c>
      <c r="L4397" s="465" t="inlineStr">
        <is>
          <t>reactive</t>
        </is>
      </c>
      <c r="M4397" s="465" t="inlineStr">
        <is>
          <t>Nmix</t>
        </is>
      </c>
      <c r="N4397" s="466" t="n">
        <v>0.5645429999999999</v>
      </c>
      <c r="O4397" s="467" t="n">
        <v>0.6087955297470021</v>
      </c>
      <c r="P4397" s="468" t="n">
        <v>1994</v>
      </c>
      <c r="Q4397" s="469" t="inlineStr">
        <is>
          <t>SSB table 05279</t>
        </is>
      </c>
      <c r="R4397" s="469" t="inlineStr">
        <is>
          <t>ok</t>
        </is>
      </c>
      <c r="S4397" s="469" t="inlineStr">
        <is>
          <t>text</t>
        </is>
      </c>
      <c r="T4397" s="476" t="inlineStr">
        <is>
          <t>Norway</t>
        </is>
      </c>
      <c r="U4397" s="5" t="inlineStr">
        <is>
          <t>N wasted</t>
        </is>
      </c>
      <c r="V4397" s="465">
        <f>(#REF!*#REF!)^2</f>
        <v/>
      </c>
    </row>
    <row r="4398" ht="16" customFormat="1" customHeight="1" s="482">
      <c r="B4398" s="5" t="inlineStr">
        <is>
          <t>PR.WW-AT.AT</t>
        </is>
      </c>
      <c r="C4398" s="5" t="inlineStr">
        <is>
          <t>PR.WW-AT.AT-Emissions-NH3</t>
        </is>
      </c>
      <c r="D4398" s="5" t="inlineStr">
        <is>
          <t>PR</t>
        </is>
      </c>
      <c r="E4398" s="5" t="inlineStr">
        <is>
          <t>WW</t>
        </is>
      </c>
      <c r="F4398" s="5">
        <f>VLOOKUP(E4398,'5.a Definitions'!E:F,2,FALSE)</f>
        <v/>
      </c>
      <c r="G4398" s="5" t="inlineStr">
        <is>
          <t>AT</t>
        </is>
      </c>
      <c r="H4398" s="5" t="inlineStr">
        <is>
          <t>AT</t>
        </is>
      </c>
      <c r="I4398" s="5">
        <f>VLOOKUP(H4398,'5.a Definitions'!E:F,2,FALSE)</f>
        <v/>
      </c>
      <c r="J4398" s="465" t="inlineStr">
        <is>
          <t xml:space="preserve"> Emissions </t>
        </is>
      </c>
      <c r="K4398" s="465" t="inlineStr">
        <is>
          <t xml:space="preserve"> wastewater emissions </t>
        </is>
      </c>
      <c r="L4398" s="465" t="inlineStr">
        <is>
          <t xml:space="preserve"> reactive </t>
        </is>
      </c>
      <c r="M4398" s="465" t="inlineStr">
        <is>
          <t xml:space="preserve"> NH3 </t>
        </is>
      </c>
      <c r="N4398" s="466" t="n">
        <v>0</v>
      </c>
      <c r="O4398" s="467" t="n">
        <v>0.5</v>
      </c>
      <c r="P4398" s="468" t="n">
        <v>1994</v>
      </c>
      <c r="Q4398" s="469" t="inlineStr">
        <is>
          <t>CRLTAP Inventory Submissions</t>
        </is>
      </c>
      <c r="R4398" s="469" t="inlineStr">
        <is>
          <t>ok</t>
        </is>
      </c>
      <c r="S4398" s="469" t="inlineStr">
        <is>
          <t xml:space="preserve"> text </t>
        </is>
      </c>
      <c r="T4398" s="426" t="inlineStr">
        <is>
          <t>Norway</t>
        </is>
      </c>
      <c r="U4398" s="5" t="inlineStr">
        <is>
          <t>N wasted</t>
        </is>
      </c>
      <c r="V4398" s="465" t="n">
        <v>0.04</v>
      </c>
    </row>
    <row r="4399" ht="16" customHeight="1">
      <c r="B4399" s="5" t="inlineStr">
        <is>
          <t>PR.WW-AT.AT</t>
        </is>
      </c>
      <c r="C4399" s="5" t="inlineStr">
        <is>
          <t>PR.WW-AT.AT-Emissions-NOx</t>
        </is>
      </c>
      <c r="D4399" s="5" t="inlineStr">
        <is>
          <t>PR</t>
        </is>
      </c>
      <c r="E4399" s="5" t="inlineStr">
        <is>
          <t>WW</t>
        </is>
      </c>
      <c r="F4399" s="5">
        <f>VLOOKUP(E4399,'5.a Definitions'!E:F,2,FALSE)</f>
        <v/>
      </c>
      <c r="G4399" s="5" t="inlineStr">
        <is>
          <t>AT</t>
        </is>
      </c>
      <c r="H4399" s="5" t="inlineStr">
        <is>
          <t>AT</t>
        </is>
      </c>
      <c r="I4399" s="5">
        <f>VLOOKUP(H4399,'5.a Definitions'!E:F,2,FALSE)</f>
        <v/>
      </c>
      <c r="J4399" s="465" t="inlineStr">
        <is>
          <t xml:space="preserve"> Emissions </t>
        </is>
      </c>
      <c r="K4399" s="465" t="inlineStr">
        <is>
          <t xml:space="preserve"> wastewater emissions </t>
        </is>
      </c>
      <c r="L4399" s="465" t="inlineStr">
        <is>
          <t xml:space="preserve"> reactive </t>
        </is>
      </c>
      <c r="M4399" s="465" t="inlineStr">
        <is>
          <t xml:space="preserve"> NOx </t>
        </is>
      </c>
      <c r="N4399" s="466" t="n">
        <v>0</v>
      </c>
      <c r="O4399" s="467" t="n">
        <v>0.5</v>
      </c>
      <c r="P4399" s="468" t="n">
        <v>1994</v>
      </c>
      <c r="Q4399" s="469" t="inlineStr">
        <is>
          <t>CRLTAP Inventory Submissions</t>
        </is>
      </c>
      <c r="R4399" s="469" t="inlineStr">
        <is>
          <t>ok</t>
        </is>
      </c>
      <c r="S4399" s="469" t="inlineStr">
        <is>
          <t xml:space="preserve"> text </t>
        </is>
      </c>
      <c r="T4399" s="426" t="inlineStr">
        <is>
          <t>Norway</t>
        </is>
      </c>
      <c r="U4399" s="5" t="inlineStr">
        <is>
          <t>N wasted</t>
        </is>
      </c>
      <c r="V4399" s="465" t="n">
        <v>0.04</v>
      </c>
    </row>
    <row r="4400" ht="16" customHeight="1">
      <c r="B4400" s="5" t="inlineStr">
        <is>
          <t>PR.WW-AT.AT</t>
        </is>
      </c>
      <c r="C4400" s="5" t="inlineStr">
        <is>
          <t>PR.WW-AT.AT-Emissions-N2O</t>
        </is>
      </c>
      <c r="D4400" s="5" t="inlineStr">
        <is>
          <t>PR</t>
        </is>
      </c>
      <c r="E4400" s="5" t="inlineStr">
        <is>
          <t>WW</t>
        </is>
      </c>
      <c r="F4400" s="5">
        <f>VLOOKUP(E4400,'5.a Definitions'!E:F,2,FALSE)</f>
        <v/>
      </c>
      <c r="G4400" s="5" t="inlineStr">
        <is>
          <t>AT</t>
        </is>
      </c>
      <c r="H4400" s="5" t="inlineStr">
        <is>
          <t>AT</t>
        </is>
      </c>
      <c r="I4400" s="5">
        <f>VLOOKUP(H4400,'5.a Definitions'!E:F,2,FALSE)</f>
        <v/>
      </c>
      <c r="J4400" s="465" t="inlineStr">
        <is>
          <t xml:space="preserve"> Emissions </t>
        </is>
      </c>
      <c r="K4400" s="465" t="inlineStr">
        <is>
          <t xml:space="preserve"> wastewater emissions </t>
        </is>
      </c>
      <c r="L4400" s="465" t="inlineStr">
        <is>
          <t xml:space="preserve"> reactive </t>
        </is>
      </c>
      <c r="M4400" s="465" t="inlineStr">
        <is>
          <t xml:space="preserve"> N2O </t>
        </is>
      </c>
      <c r="N4400" s="466" t="n">
        <v>0.0957286575167563</v>
      </c>
      <c r="O4400" s="467" t="n">
        <v>0.5061731974017739</v>
      </c>
      <c r="P4400" s="468" t="n">
        <v>1994</v>
      </c>
      <c r="Q4400" s="469" t="inlineStr">
        <is>
          <t>UNFCCC CRT</t>
        </is>
      </c>
      <c r="R4400" s="469" t="inlineStr">
        <is>
          <t>ok</t>
        </is>
      </c>
      <c r="S4400" s="469" t="inlineStr">
        <is>
          <t xml:space="preserve"> text </t>
        </is>
      </c>
      <c r="T4400" s="426" t="inlineStr">
        <is>
          <t>Norway</t>
        </is>
      </c>
      <c r="U4400" s="5" t="inlineStr">
        <is>
          <t>N wasted</t>
        </is>
      </c>
      <c r="V4400" s="465" t="n">
        <v>0.04</v>
      </c>
    </row>
    <row r="4401" ht="16" customHeight="1">
      <c r="B4401" s="5" t="inlineStr">
        <is>
          <t>PR.WW-AT.AT</t>
        </is>
      </c>
      <c r="C4401" s="5" t="inlineStr">
        <is>
          <t>PR.WW-AT.AT-Emissions-N2</t>
        </is>
      </c>
      <c r="D4401" s="5" t="inlineStr">
        <is>
          <t>PR</t>
        </is>
      </c>
      <c r="E4401" s="5" t="inlineStr">
        <is>
          <t>WW</t>
        </is>
      </c>
      <c r="F4401" s="5">
        <f>VLOOKUP(E4401,'5.a Definitions'!E:F,2,FALSE)</f>
        <v/>
      </c>
      <c r="G4401" s="5" t="inlineStr">
        <is>
          <t>AT</t>
        </is>
      </c>
      <c r="H4401" s="5" t="inlineStr">
        <is>
          <t>AT</t>
        </is>
      </c>
      <c r="I4401" s="5">
        <f>VLOOKUP(H4401,'5.a Definitions'!E:F,2,FALSE)</f>
        <v/>
      </c>
      <c r="J4401" s="465" t="inlineStr">
        <is>
          <t xml:space="preserve"> Emissions </t>
        </is>
      </c>
      <c r="K4401" s="465" t="inlineStr">
        <is>
          <t xml:space="preserve"> wastewater emissions </t>
        </is>
      </c>
      <c r="L4401" s="465" t="inlineStr">
        <is>
          <t xml:space="preserve"> inert </t>
        </is>
      </c>
      <c r="M4401" s="465" t="inlineStr">
        <is>
          <t xml:space="preserve"> N2 </t>
        </is>
      </c>
      <c r="N4401" s="466" t="n">
        <v>0</v>
      </c>
      <c r="O4401" s="467" t="n">
        <v>0</v>
      </c>
      <c r="P4401" s="468" t="n">
        <v>1994</v>
      </c>
      <c r="Q4401" s="469" t="inlineStr">
        <is>
          <t>treatment plant reports (norskeutslipp.no / veas.nu)</t>
        </is>
      </c>
      <c r="R4401" s="469" t="inlineStr">
        <is>
          <t>ok</t>
        </is>
      </c>
      <c r="S4401" s="469" t="inlineStr">
        <is>
          <t xml:space="preserve"> text </t>
        </is>
      </c>
      <c r="T4401" s="426" t="inlineStr">
        <is>
          <t>Norway</t>
        </is>
      </c>
      <c r="U4401" s="5" t="inlineStr">
        <is>
          <t>N wasted</t>
        </is>
      </c>
      <c r="V4401" s="465" t="n">
        <v>0.04</v>
      </c>
    </row>
    <row r="4402" ht="16" customHeight="1" thickBot="1">
      <c r="B4402" s="6" t="inlineStr">
        <is>
          <t>PR.WW-HY.CW</t>
        </is>
      </c>
      <c r="C4402" s="6" t="inlineStr">
        <is>
          <t>PR.WW-HY.CW-Treated wastewater discharge-Nmix</t>
        </is>
      </c>
      <c r="D4402" s="6" t="inlineStr">
        <is>
          <t>PR</t>
        </is>
      </c>
      <c r="E4402" s="6" t="inlineStr">
        <is>
          <t>WW</t>
        </is>
      </c>
      <c r="F4402" s="5">
        <f>VLOOKUP(E4402,'5.a Definitions'!E:F,2,FALSE)</f>
        <v/>
      </c>
      <c r="G4402" s="6" t="inlineStr">
        <is>
          <t>HY</t>
        </is>
      </c>
      <c r="H4402" s="6" t="inlineStr">
        <is>
          <t>CW</t>
        </is>
      </c>
      <c r="I4402" s="5">
        <f>VLOOKUP(H4402,'5.a Definitions'!E:F,2,FALSE)</f>
        <v/>
      </c>
      <c r="J4402" s="470" t="inlineStr">
        <is>
          <t xml:space="preserve"> Treated wastewater discharge </t>
        </is>
      </c>
      <c r="K4402" s="470" t="inlineStr">
        <is>
          <t xml:space="preserve"> treated wastewater to coastal water </t>
        </is>
      </c>
      <c r="L4402" s="470" t="inlineStr">
        <is>
          <t xml:space="preserve"> reactive </t>
        </is>
      </c>
      <c r="M4402" s="470" t="inlineStr">
        <is>
          <t xml:space="preserve"> Nmix </t>
        </is>
      </c>
      <c r="N4402" s="466" t="n">
        <v>18.45</v>
      </c>
      <c r="O4402" s="471" t="n">
        <v>0.3842158603309295</v>
      </c>
      <c r="P4402" s="468" t="n">
        <v>1994</v>
      </c>
      <c r="Q4402" s="472" t="inlineStr">
        <is>
          <t>Filled (held at 1997): historical wastewater statistics</t>
        </is>
      </c>
      <c r="R4402" s="469" t="inlineStr">
        <is>
          <t>ok</t>
        </is>
      </c>
      <c r="S4402" s="472" t="inlineStr">
        <is>
          <t xml:space="preserve"> text </t>
        </is>
      </c>
      <c r="T4402" s="426" t="inlineStr">
        <is>
          <t>Norway</t>
        </is>
      </c>
      <c r="U4402" s="5" t="inlineStr">
        <is>
          <t>N wasted</t>
        </is>
      </c>
      <c r="V4402" s="470" t="n">
        <v>0.04</v>
      </c>
    </row>
    <row r="4403" ht="16" customHeight="1">
      <c r="A4403" s="489" t="inlineStr">
        <is>
          <t>Humans and Settlements</t>
        </is>
      </c>
      <c r="B4403" s="5" t="inlineStr">
        <is>
          <t>HS.HS-PR.SO</t>
        </is>
      </c>
      <c r="C4403" s="5" t="inlineStr">
        <is>
          <t>HS.HS-PR.SO-Household waste-Nmix</t>
        </is>
      </c>
      <c r="D4403" s="5" t="inlineStr">
        <is>
          <t>HS</t>
        </is>
      </c>
      <c r="E4403" s="5" t="inlineStr">
        <is>
          <t>HS</t>
        </is>
      </c>
      <c r="F4403" s="5">
        <f>VLOOKUP(E4403,'5.a Definitions'!E:F,2,FALSE)</f>
        <v/>
      </c>
      <c r="G4403" s="5" t="inlineStr">
        <is>
          <t>PR</t>
        </is>
      </c>
      <c r="H4403" s="5" t="inlineStr">
        <is>
          <t>SO</t>
        </is>
      </c>
      <c r="I4403" s="5">
        <f>VLOOKUP(H4403,'5.a Definitions'!E:F,2,FALSE)</f>
        <v/>
      </c>
      <c r="J4403" s="465" t="inlineStr">
        <is>
          <t xml:space="preserve"> Household waste </t>
        </is>
      </c>
      <c r="K4403" s="465" t="inlineStr">
        <is>
          <t xml:space="preserve"> household waste </t>
        </is>
      </c>
      <c r="L4403" s="465" t="inlineStr">
        <is>
          <t xml:space="preserve"> reactive </t>
        </is>
      </c>
      <c r="M4403" s="465" t="inlineStr">
        <is>
          <t xml:space="preserve"> Nmix </t>
        </is>
      </c>
      <c r="N4403" s="466" t="n">
        <v>13.85741321747831</v>
      </c>
      <c r="O4403" s="467" t="n">
        <v>0.3885960941694394</v>
      </c>
      <c r="P4403" s="468" t="n">
        <v>1994</v>
      </c>
      <c r="Q4403" s="469" t="inlineStr">
        <is>
          <t>Filled (extrapolated from 1995 with waste per inhabitant and population): SSB</t>
        </is>
      </c>
      <c r="R4403" s="469" t="inlineStr">
        <is>
          <t>ok</t>
        </is>
      </c>
      <c r="S4403" s="469" t="inlineStr">
        <is>
          <t xml:space="preserve"> text </t>
        </is>
      </c>
      <c r="T4403" s="426" t="inlineStr">
        <is>
          <t>Norway</t>
        </is>
      </c>
      <c r="U4403" s="5" t="inlineStr">
        <is>
          <t>N wasted</t>
        </is>
      </c>
      <c r="V4403" s="465" t="n">
        <v>0.04</v>
      </c>
    </row>
    <row r="4404" ht="16" customHeight="1">
      <c r="B4404" s="5" t="inlineStr">
        <is>
          <t>HS.HS-PR.WW</t>
        </is>
      </c>
      <c r="C4404" s="5" t="inlineStr">
        <is>
          <t>HS.HS-PR.WW-Municipal wastewater-Nmix</t>
        </is>
      </c>
      <c r="D4404" s="5" t="inlineStr">
        <is>
          <t>HS</t>
        </is>
      </c>
      <c r="E4404" s="5" t="inlineStr">
        <is>
          <t>HS</t>
        </is>
      </c>
      <c r="F4404" s="5">
        <f>VLOOKUP(E4404,'5.a Definitions'!E:F,2,FALSE)</f>
        <v/>
      </c>
      <c r="G4404" s="5" t="inlineStr">
        <is>
          <t>PR</t>
        </is>
      </c>
      <c r="H4404" s="5" t="inlineStr">
        <is>
          <t>WW</t>
        </is>
      </c>
      <c r="I4404" s="5">
        <f>VLOOKUP(H4404,'5.a Definitions'!E:F,2,FALSE)</f>
        <v/>
      </c>
      <c r="J4404" s="465" t="inlineStr">
        <is>
          <t xml:space="preserve"> Municipal wastewater </t>
        </is>
      </c>
      <c r="K4404" s="465" t="inlineStr">
        <is>
          <t xml:space="preserve"> municipal wastewater </t>
        </is>
      </c>
      <c r="L4404" s="465" t="inlineStr">
        <is>
          <t xml:space="preserve"> reactive </t>
        </is>
      </c>
      <c r="M4404" s="465" t="inlineStr">
        <is>
          <t xml:space="preserve"> Nmix </t>
        </is>
      </c>
      <c r="N4404" s="466" t="n">
        <v>19.7211564</v>
      </c>
      <c r="O4404" s="467" t="n">
        <v>0.1046866685084165</v>
      </c>
      <c r="P4404" s="468" t="n">
        <v>1994</v>
      </c>
      <c r="Q4404" s="469" t="inlineStr">
        <is>
          <t>SSB table 06913</t>
        </is>
      </c>
      <c r="R4404" s="469" t="inlineStr">
        <is>
          <t>ok</t>
        </is>
      </c>
      <c r="S4404" s="469" t="inlineStr">
        <is>
          <t xml:space="preserve"> text </t>
        </is>
      </c>
      <c r="T4404" s="426" t="inlineStr">
        <is>
          <t>Norway</t>
        </is>
      </c>
      <c r="U4404" s="5" t="inlineStr">
        <is>
          <t>N wasted</t>
        </is>
      </c>
      <c r="V4404" s="465" t="n">
        <v>0.04</v>
      </c>
    </row>
    <row r="4405" ht="16" customHeight="1">
      <c r="B4405" s="5" t="inlineStr">
        <is>
          <t>HS.HS-AT.AT</t>
        </is>
      </c>
      <c r="C4405" s="5" t="inlineStr">
        <is>
          <t>HS.HS-AT.AT-Emissions-NH3</t>
        </is>
      </c>
      <c r="D4405" s="5" t="inlineStr">
        <is>
          <t>HS</t>
        </is>
      </c>
      <c r="E4405" s="5" t="inlineStr">
        <is>
          <t>HS</t>
        </is>
      </c>
      <c r="F4405" s="5">
        <f>VLOOKUP(E4405,'5.a Definitions'!E:F,2,FALSE)</f>
        <v/>
      </c>
      <c r="G4405" s="5" t="inlineStr">
        <is>
          <t>AT</t>
        </is>
      </c>
      <c r="H4405" s="5" t="inlineStr">
        <is>
          <t>AT</t>
        </is>
      </c>
      <c r="I4405" s="5">
        <f>VLOOKUP(H4405,'5.a Definitions'!E:F,2,FALSE)</f>
        <v/>
      </c>
      <c r="J4405" s="465" t="inlineStr">
        <is>
          <t xml:space="preserve"> Emissions </t>
        </is>
      </c>
      <c r="K4405" s="465" t="inlineStr">
        <is>
          <t xml:space="preserve"> human NH3 emissions </t>
        </is>
      </c>
      <c r="L4405" s="465" t="inlineStr">
        <is>
          <t xml:space="preserve"> reactive </t>
        </is>
      </c>
      <c r="M4405" s="465" t="inlineStr">
        <is>
          <t xml:space="preserve"> NH3 </t>
        </is>
      </c>
      <c r="N4405" s="466" t="n">
        <v>0.09652898186644999</v>
      </c>
      <c r="O4405" s="467" t="n">
        <v>0.1728242025938821</v>
      </c>
      <c r="P4405" s="468" t="n">
        <v>1994</v>
      </c>
      <c r="Q4405" s="469" t="inlineStr">
        <is>
          <t>SSB table 07459 &amp; 05307</t>
        </is>
      </c>
      <c r="R4405" s="469" t="inlineStr">
        <is>
          <t>ok</t>
        </is>
      </c>
      <c r="S4405" s="469" t="inlineStr">
        <is>
          <t xml:space="preserve"> text </t>
        </is>
      </c>
      <c r="T4405" s="426" t="inlineStr">
        <is>
          <t>Norway</t>
        </is>
      </c>
      <c r="U4405" s="5" t="inlineStr">
        <is>
          <t>N wasted</t>
        </is>
      </c>
      <c r="V4405" s="465" t="n">
        <v>0.04</v>
      </c>
    </row>
    <row r="4406" ht="16" customHeight="1">
      <c r="B4406" s="5" t="inlineStr">
        <is>
          <t>HS.HS-AT.AT</t>
        </is>
      </c>
      <c r="C4406" s="5" t="inlineStr">
        <is>
          <t>HS.HS-AT.AT-LUC emissions-NH3</t>
        </is>
      </c>
      <c r="D4406" s="5" t="inlineStr">
        <is>
          <t>HS</t>
        </is>
      </c>
      <c r="E4406" s="5" t="inlineStr">
        <is>
          <t>HS</t>
        </is>
      </c>
      <c r="F4406" s="5">
        <f>VLOOKUP(E4406,'5.a Definitions'!E:F,2,FALSE)</f>
        <v/>
      </c>
      <c r="G4406" s="5" t="inlineStr">
        <is>
          <t>AT</t>
        </is>
      </c>
      <c r="H4406" s="5" t="inlineStr">
        <is>
          <t>AT</t>
        </is>
      </c>
      <c r="I4406" s="5">
        <f>VLOOKUP(H4406,'5.a Definitions'!E:F,2,FALSE)</f>
        <v/>
      </c>
      <c r="J4406" s="465" t="inlineStr">
        <is>
          <t xml:space="preserve"> LUC emissions </t>
        </is>
      </c>
      <c r="K4406" s="465" t="inlineStr">
        <is>
          <t xml:space="preserve"> LUC emissions </t>
        </is>
      </c>
      <c r="L4406" s="465" t="inlineStr">
        <is>
          <t xml:space="preserve"> reactive </t>
        </is>
      </c>
      <c r="M4406" s="465" t="inlineStr">
        <is>
          <t xml:space="preserve"> NH3 </t>
        </is>
      </c>
      <c r="N4406" s="466" t="inlineStr">
        <is>
          <t>nan</t>
        </is>
      </c>
      <c r="O4406" s="467" t="n">
        <v>0.2</v>
      </c>
      <c r="P4406" s="468" t="n">
        <v>1994</v>
      </c>
      <c r="Q4406" s="469" t="inlineStr">
        <is>
          <t>no data</t>
        </is>
      </c>
      <c r="R4406" s="469" t="inlineStr">
        <is>
          <t>not done</t>
        </is>
      </c>
      <c r="S4406" s="469" t="inlineStr">
        <is>
          <t xml:space="preserve"> text </t>
        </is>
      </c>
      <c r="T4406" s="426" t="inlineStr">
        <is>
          <t>Norway</t>
        </is>
      </c>
      <c r="U4406" s="5" t="inlineStr">
        <is>
          <t>N wasted</t>
        </is>
      </c>
      <c r="V4406" s="465" t="n">
        <v>0.04</v>
      </c>
    </row>
    <row r="4407" ht="16" customHeight="1">
      <c r="B4407" s="5" t="inlineStr">
        <is>
          <t>HS.HS-AT.AT</t>
        </is>
      </c>
      <c r="C4407" s="5" t="inlineStr">
        <is>
          <t>HS.HS-AT.AT-LUC emissions-NOx</t>
        </is>
      </c>
      <c r="D4407" s="5" t="inlineStr">
        <is>
          <t>HS</t>
        </is>
      </c>
      <c r="E4407" s="5" t="inlineStr">
        <is>
          <t>HS</t>
        </is>
      </c>
      <c r="F4407" s="5">
        <f>VLOOKUP(E4407,'5.a Definitions'!E:F,2,FALSE)</f>
        <v/>
      </c>
      <c r="G4407" s="5" t="inlineStr">
        <is>
          <t>AT</t>
        </is>
      </c>
      <c r="H4407" s="5" t="inlineStr">
        <is>
          <t>AT</t>
        </is>
      </c>
      <c r="I4407" s="5">
        <f>VLOOKUP(H4407,'5.a Definitions'!E:F,2,FALSE)</f>
        <v/>
      </c>
      <c r="J4407" s="465" t="inlineStr">
        <is>
          <t xml:space="preserve"> LUC emissions </t>
        </is>
      </c>
      <c r="K4407" s="465" t="inlineStr">
        <is>
          <t xml:space="preserve"> LUC emissions </t>
        </is>
      </c>
      <c r="L4407" s="465" t="inlineStr">
        <is>
          <t xml:space="preserve"> reactive </t>
        </is>
      </c>
      <c r="M4407" s="465" t="inlineStr">
        <is>
          <t xml:space="preserve"> NOx </t>
        </is>
      </c>
      <c r="N4407" s="466" t="inlineStr">
        <is>
          <t>nan</t>
        </is>
      </c>
      <c r="O4407" s="467" t="n">
        <v>0.2</v>
      </c>
      <c r="P4407" s="468" t="n">
        <v>1994</v>
      </c>
      <c r="Q4407" s="469" t="inlineStr">
        <is>
          <t>no data</t>
        </is>
      </c>
      <c r="R4407" s="469" t="inlineStr">
        <is>
          <t>not done</t>
        </is>
      </c>
      <c r="S4407" s="469" t="inlineStr">
        <is>
          <t xml:space="preserve"> text </t>
        </is>
      </c>
      <c r="T4407" s="426" t="inlineStr">
        <is>
          <t>Norway</t>
        </is>
      </c>
      <c r="U4407" s="5" t="inlineStr">
        <is>
          <t>N wasted</t>
        </is>
      </c>
      <c r="V4407" s="465" t="n">
        <v>0.04</v>
      </c>
    </row>
    <row r="4408" ht="16" customHeight="1">
      <c r="B4408" s="5" t="inlineStr">
        <is>
          <t>HS.HS-AT.AT</t>
        </is>
      </c>
      <c r="C4408" s="5" t="inlineStr">
        <is>
          <t>HS.HS-AT.AT-LUC emissions-N2O</t>
        </is>
      </c>
      <c r="D4408" s="5" t="inlineStr">
        <is>
          <t>HS</t>
        </is>
      </c>
      <c r="E4408" s="5" t="inlineStr">
        <is>
          <t>HS</t>
        </is>
      </c>
      <c r="F4408" s="5">
        <f>VLOOKUP(E4408,'5.a Definitions'!E:F,2,FALSE)</f>
        <v/>
      </c>
      <c r="G4408" s="5" t="inlineStr">
        <is>
          <t>AT</t>
        </is>
      </c>
      <c r="H4408" s="5" t="inlineStr">
        <is>
          <t>AT</t>
        </is>
      </c>
      <c r="I4408" s="5">
        <f>VLOOKUP(H4408,'5.a Definitions'!E:F,2,FALSE)</f>
        <v/>
      </c>
      <c r="J4408" s="465" t="inlineStr">
        <is>
          <t xml:space="preserve"> LUC emissions </t>
        </is>
      </c>
      <c r="K4408" s="465" t="inlineStr">
        <is>
          <t xml:space="preserve"> LUC emissions </t>
        </is>
      </c>
      <c r="L4408" s="465" t="inlineStr">
        <is>
          <t xml:space="preserve"> reactive </t>
        </is>
      </c>
      <c r="M4408" s="465" t="inlineStr">
        <is>
          <t xml:space="preserve"> N2O </t>
        </is>
      </c>
      <c r="N4408" s="466" t="n">
        <v>0.06628133355217121</v>
      </c>
      <c r="O4408" s="467" t="n">
        <v>1.261544563046772</v>
      </c>
      <c r="P4408" s="468" t="n">
        <v>1994</v>
      </c>
      <c r="Q4408" s="469" t="inlineStr">
        <is>
          <t>UNFCCC CRT</t>
        </is>
      </c>
      <c r="R4408" s="469" t="inlineStr">
        <is>
          <t>ok</t>
        </is>
      </c>
      <c r="S4408" s="469" t="inlineStr">
        <is>
          <t xml:space="preserve"> text </t>
        </is>
      </c>
      <c r="T4408" s="426" t="inlineStr">
        <is>
          <t>Norway</t>
        </is>
      </c>
      <c r="U4408" s="5" t="inlineStr">
        <is>
          <t>N wasted</t>
        </is>
      </c>
      <c r="V4408" s="465" t="n">
        <v>0.04</v>
      </c>
    </row>
    <row r="4409" ht="16" customHeight="1">
      <c r="B4409" s="5" t="inlineStr">
        <is>
          <t>HS.HS-HY.SW</t>
        </is>
      </c>
      <c r="C4409" s="5" t="inlineStr">
        <is>
          <t>HS.HS-HY.SW-Untreated wastewater-Nmix</t>
        </is>
      </c>
      <c r="D4409" s="5" t="inlineStr">
        <is>
          <t>HS</t>
        </is>
      </c>
      <c r="E4409" s="5" t="inlineStr">
        <is>
          <t>HS</t>
        </is>
      </c>
      <c r="F4409" s="5">
        <f>VLOOKUP(E4409,'5.a Definitions'!E:F,2,FALSE)</f>
        <v/>
      </c>
      <c r="G4409" s="5" t="inlineStr">
        <is>
          <t>HY</t>
        </is>
      </c>
      <c r="H4409" s="5" t="inlineStr">
        <is>
          <t>SW</t>
        </is>
      </c>
      <c r="I4409" s="5">
        <f>VLOOKUP(H4409,'5.a Definitions'!E:F,2,FALSE)</f>
        <v/>
      </c>
      <c r="J4409" s="465" t="inlineStr">
        <is>
          <t xml:space="preserve"> Untreated wastewater </t>
        </is>
      </c>
      <c r="K4409" s="465" t="inlineStr">
        <is>
          <t xml:space="preserve"> untreated wastewater to groundwater </t>
        </is>
      </c>
      <c r="L4409" s="465" t="inlineStr">
        <is>
          <t xml:space="preserve"> reactive </t>
        </is>
      </c>
      <c r="M4409" s="465" t="inlineStr">
        <is>
          <t xml:space="preserve"> Nmix </t>
        </is>
      </c>
      <c r="N4409" s="466" t="n">
        <v>0</v>
      </c>
      <c r="O4409" s="467" t="n">
        <v>10</v>
      </c>
      <c r="P4409" s="468" t="n">
        <v>1994</v>
      </c>
      <c r="Q4409" s="469" t="inlineStr">
        <is>
          <t>neglected</t>
        </is>
      </c>
      <c r="R4409" s="469" t="inlineStr">
        <is>
          <t>ok</t>
        </is>
      </c>
      <c r="S4409" s="469" t="inlineStr">
        <is>
          <t xml:space="preserve"> text </t>
        </is>
      </c>
      <c r="T4409" s="426" t="inlineStr">
        <is>
          <t>Norway</t>
        </is>
      </c>
      <c r="U4409" s="5" t="inlineStr">
        <is>
          <t>N wasted</t>
        </is>
      </c>
      <c r="V4409" s="465" t="n">
        <v>0.04</v>
      </c>
    </row>
    <row r="4410" ht="16" customHeight="1">
      <c r="B4410" s="475" t="inlineStr">
        <is>
          <t>HS.HS-HY.SW</t>
        </is>
      </c>
      <c r="C4410" s="475" t="inlineStr">
        <is>
          <t>HS.HS-HY.SW-Overland flow-Nmix</t>
        </is>
      </c>
      <c r="D4410" s="475" t="inlineStr">
        <is>
          <t>HS</t>
        </is>
      </c>
      <c r="E4410" s="475" t="inlineStr">
        <is>
          <t>HS</t>
        </is>
      </c>
      <c r="F4410" s="5">
        <f>VLOOKUP(E4410,'5.a Definitions'!E:F,2,FALSE)</f>
        <v/>
      </c>
      <c r="G4410" s="475" t="inlineStr">
        <is>
          <t>HY</t>
        </is>
      </c>
      <c r="H4410" s="475" t="inlineStr">
        <is>
          <t>SW</t>
        </is>
      </c>
      <c r="I4410" s="5">
        <f>VLOOKUP(H4410,'5.a Definitions'!E:F,2,FALSE)</f>
        <v/>
      </c>
      <c r="J4410" s="465" t="inlineStr">
        <is>
          <t>Overland flow</t>
        </is>
      </c>
      <c r="K4410" s="465" t="inlineStr">
        <is>
          <t>overland flow</t>
        </is>
      </c>
      <c r="L4410" s="465" t="inlineStr">
        <is>
          <t>reactive</t>
        </is>
      </c>
      <c r="M4410" s="465" t="inlineStr">
        <is>
          <t>Nmix</t>
        </is>
      </c>
      <c r="N4410" s="466" t="n">
        <v>6.8826</v>
      </c>
      <c r="O4410" s="467" t="n">
        <v>1.185524955812142</v>
      </c>
      <c r="P4410" s="468" t="n">
        <v>1994</v>
      </c>
      <c r="Q4410" s="469" t="inlineStr">
        <is>
          <t>Filled (held flat at the TEOTIL3 level; TEOTIL2 urban is constant): NIVA TEOTIL2, bias-corrected to TEOTIL3</t>
        </is>
      </c>
      <c r="R4410" s="469" t="inlineStr">
        <is>
          <t>ok</t>
        </is>
      </c>
      <c r="S4410" s="469" t="inlineStr">
        <is>
          <t>text</t>
        </is>
      </c>
      <c r="T4410" s="476" t="inlineStr">
        <is>
          <t>Norway</t>
        </is>
      </c>
      <c r="U4410" s="5" t="inlineStr">
        <is>
          <t>N wasted</t>
        </is>
      </c>
      <c r="V4410" s="465">
        <f>(#REF!*#REF!)^2</f>
        <v/>
      </c>
    </row>
    <row r="4411" ht="16" customHeight="1" thickBot="1">
      <c r="B4411" s="6" t="inlineStr">
        <is>
          <t>HS.HS-HY.CW</t>
        </is>
      </c>
      <c r="C4411" s="6" t="inlineStr">
        <is>
          <t>HS.HS-HY.CW-Untreated wastewater-Nmix</t>
        </is>
      </c>
      <c r="D4411" s="6" t="inlineStr">
        <is>
          <t>HS</t>
        </is>
      </c>
      <c r="E4411" s="6" t="inlineStr">
        <is>
          <t>HS</t>
        </is>
      </c>
      <c r="F4411" s="5">
        <f>VLOOKUP(E4411,'5.a Definitions'!E:F,2,FALSE)</f>
        <v/>
      </c>
      <c r="G4411" s="6" t="inlineStr">
        <is>
          <t>HY</t>
        </is>
      </c>
      <c r="H4411" s="6" t="inlineStr">
        <is>
          <t>CW</t>
        </is>
      </c>
      <c r="I4411" s="5">
        <f>VLOOKUP(H4411,'5.a Definitions'!E:F,2,FALSE)</f>
        <v/>
      </c>
      <c r="J4411" s="470" t="inlineStr">
        <is>
          <t xml:space="preserve"> Untreated wastewater </t>
        </is>
      </c>
      <c r="K4411" s="470" t="inlineStr">
        <is>
          <t xml:space="preserve"> untreated wastewater to coastal water </t>
        </is>
      </c>
      <c r="L4411" s="470" t="inlineStr">
        <is>
          <t xml:space="preserve"> reactive </t>
        </is>
      </c>
      <c r="M4411" s="470" t="inlineStr">
        <is>
          <t xml:space="preserve"> Nmix </t>
        </is>
      </c>
      <c r="N4411" s="466" t="n">
        <v>0</v>
      </c>
      <c r="O4411" s="471" t="n">
        <v>10</v>
      </c>
      <c r="P4411" s="468" t="n">
        <v>1994</v>
      </c>
      <c r="Q4411" s="472" t="inlineStr">
        <is>
          <t>neglected</t>
        </is>
      </c>
      <c r="R4411" s="469" t="inlineStr">
        <is>
          <t>ok</t>
        </is>
      </c>
      <c r="S4411" s="472" t="inlineStr">
        <is>
          <t xml:space="preserve"> text </t>
        </is>
      </c>
      <c r="T4411" s="426" t="inlineStr">
        <is>
          <t>Norway</t>
        </is>
      </c>
      <c r="U4411" s="5" t="inlineStr">
        <is>
          <t>N wasted</t>
        </is>
      </c>
      <c r="V4411" s="470" t="n">
        <v>0.04</v>
      </c>
    </row>
    <row r="4412" ht="16" customHeight="1" thickBot="1">
      <c r="A4412" s="492" t="inlineStr">
        <is>
          <t>Atmosphere</t>
        </is>
      </c>
      <c r="B4412" s="5" t="inlineStr">
        <is>
          <t>AT.AT-MP.OP</t>
        </is>
      </c>
      <c r="C4412" s="5" t="inlineStr">
        <is>
          <t>AT.AT-MP.OP-Ammonia synthesis N2 fixation-N2</t>
        </is>
      </c>
      <c r="D4412" s="5" t="inlineStr">
        <is>
          <t>AT</t>
        </is>
      </c>
      <c r="E4412" s="5" t="inlineStr">
        <is>
          <t>AT</t>
        </is>
      </c>
      <c r="F4412" s="5">
        <f>VLOOKUP(E4412,'5.a Definitions'!E:F,2,FALSE)</f>
        <v/>
      </c>
      <c r="G4412" s="5" t="inlineStr">
        <is>
          <t>MP</t>
        </is>
      </c>
      <c r="H4412" s="5" t="inlineStr">
        <is>
          <t>OP</t>
        </is>
      </c>
      <c r="I4412" s="5">
        <f>VLOOKUP(H4412,'5.a Definitions'!E:F,2,FALSE)</f>
        <v/>
      </c>
      <c r="J4412" s="465" t="inlineStr">
        <is>
          <t xml:space="preserve"> Ammonia synthesis N2 fixation </t>
        </is>
      </c>
      <c r="K4412" s="465" t="inlineStr">
        <is>
          <t xml:space="preserve"> ammonia synthesis N2 fixation </t>
        </is>
      </c>
      <c r="L4412" s="465" t="inlineStr">
        <is>
          <t xml:space="preserve"> inert </t>
        </is>
      </c>
      <c r="M4412" s="465" t="inlineStr">
        <is>
          <t xml:space="preserve"> N2 </t>
        </is>
      </c>
      <c r="N4412" s="466" t="n">
        <v>321.5306543603333</v>
      </c>
      <c r="O4412" s="467" t="n">
        <v>0.5345558363667871</v>
      </c>
      <c r="P4412" s="468" t="n">
        <v>1994</v>
      </c>
      <c r="Q4412" s="469" t="inlineStr">
        <is>
          <t>FAOSTAT Fertilizer by nutrient + SSB (3-year moving average)</t>
        </is>
      </c>
      <c r="R4412" s="469" t="inlineStr">
        <is>
          <t>ok</t>
        </is>
      </c>
      <c r="S4412" s="469" t="inlineStr">
        <is>
          <t xml:space="preserve"> text </t>
        </is>
      </c>
      <c r="T4412" s="426" t="inlineStr">
        <is>
          <t>Norway</t>
        </is>
      </c>
      <c r="U4412" s="465" t="inlineStr">
        <is>
          <t xml:space="preserve"> - </t>
        </is>
      </c>
      <c r="V4412" s="465" t="n">
        <v>0.04</v>
      </c>
    </row>
    <row r="4413" ht="16" customHeight="1">
      <c r="B4413" s="5" t="inlineStr">
        <is>
          <t>AT.AT-AG.SM</t>
        </is>
      </c>
      <c r="C4413" s="5" t="inlineStr">
        <is>
          <t>AT.AT-AG.SM-Deposition-OXN</t>
        </is>
      </c>
      <c r="D4413" s="5" t="inlineStr">
        <is>
          <t>AT</t>
        </is>
      </c>
      <c r="E4413" s="5" t="inlineStr">
        <is>
          <t>AT</t>
        </is>
      </c>
      <c r="F4413" s="5">
        <f>VLOOKUP(E4413,'5.a Definitions'!E:F,2,FALSE)</f>
        <v/>
      </c>
      <c r="G4413" s="5" t="inlineStr">
        <is>
          <t>AG</t>
        </is>
      </c>
      <c r="H4413" s="5" t="inlineStr">
        <is>
          <t>SM</t>
        </is>
      </c>
      <c r="I4413" s="5">
        <f>VLOOKUP(H4413,'5.a Definitions'!E:F,2,FALSE)</f>
        <v/>
      </c>
      <c r="J4413" s="465" t="inlineStr">
        <is>
          <t xml:space="preserve"> Deposition </t>
        </is>
      </c>
      <c r="K4413" s="465" t="inlineStr">
        <is>
          <t xml:space="preserve"> deposition to agricultural soils </t>
        </is>
      </c>
      <c r="L4413" s="465" t="inlineStr">
        <is>
          <t xml:space="preserve"> reactive </t>
        </is>
      </c>
      <c r="M4413" s="465" t="inlineStr">
        <is>
          <t xml:space="preserve"> OXN </t>
        </is>
      </c>
      <c r="N4413" s="466" t="n">
        <v>3.569105600414678</v>
      </c>
      <c r="O4413" s="467" t="n">
        <v>0.3766115071511</v>
      </c>
      <c r="P4413" s="468" t="n">
        <v>1994</v>
      </c>
      <c r="Q4413" s="469" t="inlineStr">
        <is>
          <t>NILU and geodata.no</t>
        </is>
      </c>
      <c r="R4413" s="469" t="inlineStr">
        <is>
          <t>ok</t>
        </is>
      </c>
      <c r="S4413" s="469" t="inlineStr">
        <is>
          <t xml:space="preserve"> text </t>
        </is>
      </c>
      <c r="T4413" s="426" t="inlineStr">
        <is>
          <t>Norway</t>
        </is>
      </c>
      <c r="U4413" s="465" t="inlineStr">
        <is>
          <t xml:space="preserve"> - </t>
        </is>
      </c>
      <c r="V4413" s="465" t="n">
        <v>0.04</v>
      </c>
    </row>
    <row r="4414" ht="16" customHeight="1">
      <c r="B4414" s="5" t="inlineStr">
        <is>
          <t>AT.AT-AG.SM</t>
        </is>
      </c>
      <c r="C4414" s="5" t="inlineStr">
        <is>
          <t>AT.AT-AG.SM-Deposition-RDN</t>
        </is>
      </c>
      <c r="D4414" s="5" t="inlineStr">
        <is>
          <t>AT</t>
        </is>
      </c>
      <c r="E4414" s="5" t="inlineStr">
        <is>
          <t>AT</t>
        </is>
      </c>
      <c r="F4414" s="5">
        <f>VLOOKUP(E4414,'5.a Definitions'!E:F,2,FALSE)</f>
        <v/>
      </c>
      <c r="G4414" s="5" t="inlineStr">
        <is>
          <t>AG</t>
        </is>
      </c>
      <c r="H4414" s="5" t="inlineStr">
        <is>
          <t>SM</t>
        </is>
      </c>
      <c r="I4414" s="5">
        <f>VLOOKUP(H4414,'5.a Definitions'!E:F,2,FALSE)</f>
        <v/>
      </c>
      <c r="J4414" s="465" t="inlineStr">
        <is>
          <t xml:space="preserve"> Deposition </t>
        </is>
      </c>
      <c r="K4414" s="465" t="inlineStr">
        <is>
          <t xml:space="preserve"> deposition to agricultural soils </t>
        </is>
      </c>
      <c r="L4414" s="465" t="inlineStr">
        <is>
          <t xml:space="preserve"> reactive </t>
        </is>
      </c>
      <c r="M4414" s="465" t="inlineStr">
        <is>
          <t xml:space="preserve"> RDN </t>
        </is>
      </c>
      <c r="N4414" s="466" t="n">
        <v>2.952760706560661</v>
      </c>
      <c r="O4414" s="467" t="n">
        <v>0.3766115071511001</v>
      </c>
      <c r="P4414" s="468" t="n">
        <v>1994</v>
      </c>
      <c r="Q4414" s="469" t="inlineStr">
        <is>
          <t>NILU and geodata.no</t>
        </is>
      </c>
      <c r="R4414" s="469" t="inlineStr">
        <is>
          <t>ok</t>
        </is>
      </c>
      <c r="S4414" s="469" t="inlineStr">
        <is>
          <t xml:space="preserve"> text </t>
        </is>
      </c>
      <c r="T4414" s="426" t="inlineStr">
        <is>
          <t>Norway</t>
        </is>
      </c>
      <c r="U4414" s="465" t="inlineStr">
        <is>
          <t xml:space="preserve"> - </t>
        </is>
      </c>
      <c r="V4414" s="465" t="n">
        <v>0.04</v>
      </c>
    </row>
    <row r="4415" ht="16" customHeight="1">
      <c r="B4415" s="5" t="inlineStr">
        <is>
          <t>AT.AT-AG.SM</t>
        </is>
      </c>
      <c r="C4415" s="5" t="inlineStr">
        <is>
          <t>AT.AT-AG.SM-Biological N2 fixation-N2</t>
        </is>
      </c>
      <c r="D4415" s="5" t="inlineStr">
        <is>
          <t>AT</t>
        </is>
      </c>
      <c r="E4415" s="5" t="inlineStr">
        <is>
          <t>AT</t>
        </is>
      </c>
      <c r="F4415" s="5">
        <f>VLOOKUP(E4415,'5.a Definitions'!E:F,2,FALSE)</f>
        <v/>
      </c>
      <c r="G4415" s="5" t="inlineStr">
        <is>
          <t>AG</t>
        </is>
      </c>
      <c r="H4415" s="5" t="inlineStr">
        <is>
          <t>SM</t>
        </is>
      </c>
      <c r="I4415" s="5">
        <f>VLOOKUP(H4415,'5.a Definitions'!E:F,2,FALSE)</f>
        <v/>
      </c>
      <c r="J4415" s="465" t="inlineStr">
        <is>
          <t xml:space="preserve"> Biological N2 fixation </t>
        </is>
      </c>
      <c r="K4415" s="465" t="inlineStr">
        <is>
          <t xml:space="preserve"> N2 fixation agriculture </t>
        </is>
      </c>
      <c r="L4415" s="465" t="inlineStr">
        <is>
          <t xml:space="preserve"> inert </t>
        </is>
      </c>
      <c r="M4415" s="465" t="inlineStr">
        <is>
          <t xml:space="preserve"> N2 </t>
        </is>
      </c>
      <c r="N4415" s="466" t="n">
        <v>12</v>
      </c>
      <c r="O4415" s="467" t="n">
        <v>0.3241098063913839</v>
      </c>
      <c r="P4415" s="468" t="n">
        <v>1994</v>
      </c>
      <c r="Q4415" s="469" t="inlineStr">
        <is>
          <t>Bechmann et al. (2023)</t>
        </is>
      </c>
      <c r="R4415" s="469" t="inlineStr">
        <is>
          <t>ok</t>
        </is>
      </c>
      <c r="S4415" s="469" t="inlineStr">
        <is>
          <t xml:space="preserve"> text </t>
        </is>
      </c>
      <c r="T4415" s="426" t="inlineStr">
        <is>
          <t>Norway</t>
        </is>
      </c>
      <c r="U4415" s="465" t="inlineStr">
        <is>
          <t xml:space="preserve"> - </t>
        </is>
      </c>
      <c r="V4415" s="465" t="n">
        <v>0.04</v>
      </c>
    </row>
    <row r="4416" ht="16" customHeight="1">
      <c r="B4416" s="5" t="inlineStr">
        <is>
          <t>AT.AT-FS.FO</t>
        </is>
      </c>
      <c r="C4416" s="5" t="inlineStr">
        <is>
          <t>AT.AT-FS.FO-Deposition-OXN</t>
        </is>
      </c>
      <c r="D4416" s="5" t="inlineStr">
        <is>
          <t>AT</t>
        </is>
      </c>
      <c r="E4416" s="5" t="inlineStr">
        <is>
          <t>AT</t>
        </is>
      </c>
      <c r="F4416" s="5">
        <f>VLOOKUP(E4416,'5.a Definitions'!E:F,2,FALSE)</f>
        <v/>
      </c>
      <c r="G4416" s="5" t="inlineStr">
        <is>
          <t>FS</t>
        </is>
      </c>
      <c r="H4416" s="5" t="inlineStr">
        <is>
          <t>FO</t>
        </is>
      </c>
      <c r="I4416" s="5">
        <f>VLOOKUP(H4416,'5.a Definitions'!E:F,2,FALSE)</f>
        <v/>
      </c>
      <c r="J4416" s="465" t="inlineStr">
        <is>
          <t xml:space="preserve"> Deposition </t>
        </is>
      </c>
      <c r="K4416" s="465" t="inlineStr">
        <is>
          <t xml:space="preserve"> deposition to forests </t>
        </is>
      </c>
      <c r="L4416" s="465" t="inlineStr">
        <is>
          <t xml:space="preserve"> reactive </t>
        </is>
      </c>
      <c r="M4416" s="465" t="inlineStr">
        <is>
          <t xml:space="preserve"> OXN </t>
        </is>
      </c>
      <c r="N4416" s="466" t="n">
        <v>31.39019856558565</v>
      </c>
      <c r="O4416" s="467" t="n">
        <v>0.3766115071511001</v>
      </c>
      <c r="P4416" s="468" t="n">
        <v>1994</v>
      </c>
      <c r="Q4416" s="469" t="inlineStr">
        <is>
          <t>NILU and geodata.no</t>
        </is>
      </c>
      <c r="R4416" s="469" t="inlineStr">
        <is>
          <t>ok</t>
        </is>
      </c>
      <c r="S4416" s="469" t="inlineStr">
        <is>
          <t xml:space="preserve"> text </t>
        </is>
      </c>
      <c r="T4416" s="426" t="inlineStr">
        <is>
          <t>Norway</t>
        </is>
      </c>
      <c r="U4416" s="465" t="inlineStr">
        <is>
          <t xml:space="preserve"> - </t>
        </is>
      </c>
      <c r="V4416" s="465" t="n">
        <v>0.04</v>
      </c>
    </row>
    <row r="4417" ht="16" customHeight="1">
      <c r="B4417" s="5" t="inlineStr">
        <is>
          <t>AT.AT-FS.FO</t>
        </is>
      </c>
      <c r="C4417" s="5" t="inlineStr">
        <is>
          <t>AT.AT-FS.FO-Deposition-RDN</t>
        </is>
      </c>
      <c r="D4417" s="5" t="inlineStr">
        <is>
          <t>AT</t>
        </is>
      </c>
      <c r="E4417" s="5" t="inlineStr">
        <is>
          <t>AT</t>
        </is>
      </c>
      <c r="F4417" s="5">
        <f>VLOOKUP(E4417,'5.a Definitions'!E:F,2,FALSE)</f>
        <v/>
      </c>
      <c r="G4417" s="5" t="inlineStr">
        <is>
          <t>FS</t>
        </is>
      </c>
      <c r="H4417" s="5" t="inlineStr">
        <is>
          <t>FO</t>
        </is>
      </c>
      <c r="I4417" s="5">
        <f>VLOOKUP(H4417,'5.a Definitions'!E:F,2,FALSE)</f>
        <v/>
      </c>
      <c r="J4417" s="465" t="inlineStr">
        <is>
          <t xml:space="preserve"> Deposition </t>
        </is>
      </c>
      <c r="K4417" s="465" t="inlineStr">
        <is>
          <t xml:space="preserve"> deposition to forests </t>
        </is>
      </c>
      <c r="L4417" s="465" t="inlineStr">
        <is>
          <t xml:space="preserve"> reactive </t>
        </is>
      </c>
      <c r="M4417" s="465" t="inlineStr">
        <is>
          <t xml:space="preserve"> RDN </t>
        </is>
      </c>
      <c r="N4417" s="466" t="n">
        <v>26.45920502295451</v>
      </c>
      <c r="O4417" s="467" t="n">
        <v>0.3766115071511001</v>
      </c>
      <c r="P4417" s="468" t="n">
        <v>1994</v>
      </c>
      <c r="Q4417" s="469" t="inlineStr">
        <is>
          <t>NILU and geodata.no</t>
        </is>
      </c>
      <c r="R4417" s="469" t="inlineStr">
        <is>
          <t>ok</t>
        </is>
      </c>
      <c r="S4417" s="469" t="inlineStr">
        <is>
          <t xml:space="preserve"> text </t>
        </is>
      </c>
      <c r="T4417" s="426" t="inlineStr">
        <is>
          <t>Norway</t>
        </is>
      </c>
      <c r="U4417" s="465" t="inlineStr">
        <is>
          <t xml:space="preserve"> - </t>
        </is>
      </c>
      <c r="V4417" s="465" t="n">
        <v>0.04</v>
      </c>
    </row>
    <row r="4418" ht="16" customHeight="1">
      <c r="B4418" s="5" t="inlineStr">
        <is>
          <t>AT.AT-FS.FO</t>
        </is>
      </c>
      <c r="C4418" s="5" t="inlineStr">
        <is>
          <t>AT.AT-FS.FO-N2 fixation-N2</t>
        </is>
      </c>
      <c r="D4418" s="5" t="inlineStr">
        <is>
          <t>AT</t>
        </is>
      </c>
      <c r="E4418" s="5" t="inlineStr">
        <is>
          <t>AT</t>
        </is>
      </c>
      <c r="F4418" s="5">
        <f>VLOOKUP(E4418,'5.a Definitions'!E:F,2,FALSE)</f>
        <v/>
      </c>
      <c r="G4418" s="5" t="inlineStr">
        <is>
          <t>FS</t>
        </is>
      </c>
      <c r="H4418" s="5" t="inlineStr">
        <is>
          <t>FO</t>
        </is>
      </c>
      <c r="I4418" s="5">
        <f>VLOOKUP(H4418,'5.a Definitions'!E:F,2,FALSE)</f>
        <v/>
      </c>
      <c r="J4418" s="465" t="inlineStr">
        <is>
          <t xml:space="preserve"> N2 fixation </t>
        </is>
      </c>
      <c r="K4418" s="465" t="inlineStr">
        <is>
          <t xml:space="preserve"> N2 fixation forests </t>
        </is>
      </c>
      <c r="L4418" s="465" t="inlineStr">
        <is>
          <t xml:space="preserve"> inert </t>
        </is>
      </c>
      <c r="M4418" s="465" t="inlineStr">
        <is>
          <t xml:space="preserve"> N2 </t>
        </is>
      </c>
      <c r="N4418" s="466" t="n">
        <v>18</v>
      </c>
      <c r="O4418" s="467" t="n">
        <v>0.5019089907080868</v>
      </c>
      <c r="P4418" s="468" t="n">
        <v>1994</v>
      </c>
      <c r="Q4418" s="469" t="inlineStr">
        <is>
          <t>Moldan (2025) and SSB</t>
        </is>
      </c>
      <c r="R4418" s="469" t="inlineStr">
        <is>
          <t>ok</t>
        </is>
      </c>
      <c r="S4418" s="469" t="inlineStr">
        <is>
          <t xml:space="preserve"> text </t>
        </is>
      </c>
      <c r="T4418" s="426" t="inlineStr">
        <is>
          <t>Norway</t>
        </is>
      </c>
      <c r="U4418" s="465" t="inlineStr">
        <is>
          <t xml:space="preserve"> - </t>
        </is>
      </c>
      <c r="V4418" s="465" t="n">
        <v>0.04</v>
      </c>
    </row>
    <row r="4419" ht="16" customHeight="1">
      <c r="B4419" s="5" t="inlineStr">
        <is>
          <t>AT.AT-FS.OL</t>
        </is>
      </c>
      <c r="C4419" s="5" t="inlineStr">
        <is>
          <t>AT.AT-FS.OL-Deposition-OXN</t>
        </is>
      </c>
      <c r="D4419" s="5" t="inlineStr">
        <is>
          <t>AT</t>
        </is>
      </c>
      <c r="E4419" s="5" t="inlineStr">
        <is>
          <t>AT</t>
        </is>
      </c>
      <c r="F4419" s="5">
        <f>VLOOKUP(E4419,'5.a Definitions'!E:F,2,FALSE)</f>
        <v/>
      </c>
      <c r="G4419" s="5" t="inlineStr">
        <is>
          <t>FS</t>
        </is>
      </c>
      <c r="H4419" s="5" t="inlineStr">
        <is>
          <t>OL</t>
        </is>
      </c>
      <c r="I4419" s="5">
        <f>VLOOKUP(H4419,'5.a Definitions'!E:F,2,FALSE)</f>
        <v/>
      </c>
      <c r="J4419" s="465" t="inlineStr">
        <is>
          <t xml:space="preserve"> Deposition </t>
        </is>
      </c>
      <c r="K4419" s="465" t="inlineStr">
        <is>
          <t xml:space="preserve"> deposition to other land </t>
        </is>
      </c>
      <c r="L4419" s="465" t="inlineStr">
        <is>
          <t xml:space="preserve"> reactive </t>
        </is>
      </c>
      <c r="M4419" s="465" t="inlineStr">
        <is>
          <t xml:space="preserve"> OXN </t>
        </is>
      </c>
      <c r="N4419" s="466" t="n">
        <v>37.81255442363007</v>
      </c>
      <c r="O4419" s="467" t="n">
        <v>0.3766115071511001</v>
      </c>
      <c r="P4419" s="468" t="n">
        <v>1994</v>
      </c>
      <c r="Q4419" s="469" t="inlineStr">
        <is>
          <t>NILU and geodata.no</t>
        </is>
      </c>
      <c r="R4419" s="469" t="inlineStr">
        <is>
          <t>ok</t>
        </is>
      </c>
      <c r="S4419" s="469" t="inlineStr">
        <is>
          <t xml:space="preserve"> text </t>
        </is>
      </c>
      <c r="T4419" s="426" t="inlineStr">
        <is>
          <t>Norway</t>
        </is>
      </c>
      <c r="U4419" s="465" t="inlineStr">
        <is>
          <t xml:space="preserve"> - </t>
        </is>
      </c>
      <c r="V4419" s="465" t="n">
        <v>0.04</v>
      </c>
    </row>
    <row r="4420" ht="16" customHeight="1">
      <c r="B4420" s="5" t="inlineStr">
        <is>
          <t>AT.AT-FS.OL</t>
        </is>
      </c>
      <c r="C4420" s="5" t="inlineStr">
        <is>
          <t>AT.AT-FS.OL-Deposition-RDN</t>
        </is>
      </c>
      <c r="D4420" s="5" t="inlineStr">
        <is>
          <t>AT</t>
        </is>
      </c>
      <c r="E4420" s="5" t="inlineStr">
        <is>
          <t>AT</t>
        </is>
      </c>
      <c r="F4420" s="5">
        <f>VLOOKUP(E4420,'5.a Definitions'!E:F,2,FALSE)</f>
        <v/>
      </c>
      <c r="G4420" s="5" t="inlineStr">
        <is>
          <t>FS</t>
        </is>
      </c>
      <c r="H4420" s="5" t="inlineStr">
        <is>
          <t>OL</t>
        </is>
      </c>
      <c r="I4420" s="5">
        <f>VLOOKUP(H4420,'5.a Definitions'!E:F,2,FALSE)</f>
        <v/>
      </c>
      <c r="J4420" s="465" t="inlineStr">
        <is>
          <t xml:space="preserve"> Deposition </t>
        </is>
      </c>
      <c r="K4420" s="465" t="inlineStr">
        <is>
          <t xml:space="preserve"> deposition to other land </t>
        </is>
      </c>
      <c r="L4420" s="465" t="inlineStr">
        <is>
          <t xml:space="preserve"> reactive </t>
        </is>
      </c>
      <c r="M4420" s="465" t="inlineStr">
        <is>
          <t xml:space="preserve"> RDN </t>
        </is>
      </c>
      <c r="N4420" s="466" t="n">
        <v>35.68216864436206</v>
      </c>
      <c r="O4420" s="467" t="n">
        <v>0.3766115071511</v>
      </c>
      <c r="P4420" s="468" t="n">
        <v>1994</v>
      </c>
      <c r="Q4420" s="469" t="inlineStr">
        <is>
          <t>NILU and geodata.no</t>
        </is>
      </c>
      <c r="R4420" s="469" t="inlineStr">
        <is>
          <t>ok</t>
        </is>
      </c>
      <c r="S4420" s="469" t="inlineStr">
        <is>
          <t xml:space="preserve"> text </t>
        </is>
      </c>
      <c r="T4420" s="426" t="inlineStr">
        <is>
          <t>Norway</t>
        </is>
      </c>
      <c r="U4420" s="465" t="inlineStr">
        <is>
          <t xml:space="preserve"> - </t>
        </is>
      </c>
      <c r="V4420" s="465" t="n">
        <v>0.04</v>
      </c>
    </row>
    <row r="4421" ht="16" customHeight="1">
      <c r="B4421" s="5" t="inlineStr">
        <is>
          <t>AT.AT-FS.OL</t>
        </is>
      </c>
      <c r="C4421" s="5" t="inlineStr">
        <is>
          <t>AT.AT-FS.OL-N2 fixation-N2</t>
        </is>
      </c>
      <c r="D4421" s="5" t="inlineStr">
        <is>
          <t>AT</t>
        </is>
      </c>
      <c r="E4421" s="5" t="inlineStr">
        <is>
          <t>AT</t>
        </is>
      </c>
      <c r="F4421" s="5">
        <f>VLOOKUP(E4421,'5.a Definitions'!E:F,2,FALSE)</f>
        <v/>
      </c>
      <c r="G4421" s="5" t="inlineStr">
        <is>
          <t>FS</t>
        </is>
      </c>
      <c r="H4421" s="5" t="inlineStr">
        <is>
          <t>OL</t>
        </is>
      </c>
      <c r="I4421" s="5">
        <f>VLOOKUP(H4421,'5.a Definitions'!E:F,2,FALSE)</f>
        <v/>
      </c>
      <c r="J4421" s="465" t="inlineStr">
        <is>
          <t xml:space="preserve"> N2 fixation </t>
        </is>
      </c>
      <c r="K4421" s="465" t="inlineStr">
        <is>
          <t xml:space="preserve"> N2 fixation other land </t>
        </is>
      </c>
      <c r="L4421" s="465" t="inlineStr">
        <is>
          <t xml:space="preserve"> inert </t>
        </is>
      </c>
      <c r="M4421" s="465" t="inlineStr">
        <is>
          <t xml:space="preserve"> N2 </t>
        </is>
      </c>
      <c r="N4421" s="466" t="n">
        <v>23.228884</v>
      </c>
      <c r="O4421" s="467" t="n">
        <v>0.8373855850737826</v>
      </c>
      <c r="P4421" s="468" t="n">
        <v>1994</v>
      </c>
      <c r="Q4421" s="469" t="inlineStr">
        <is>
          <t>CORINE land cover inventory and Reddy &amp; DeLaune (2008)</t>
        </is>
      </c>
      <c r="R4421" s="469" t="inlineStr">
        <is>
          <t>ok</t>
        </is>
      </c>
      <c r="S4421" s="469" t="inlineStr">
        <is>
          <t xml:space="preserve"> text </t>
        </is>
      </c>
      <c r="T4421" s="426" t="inlineStr">
        <is>
          <t>Norway</t>
        </is>
      </c>
      <c r="U4421" s="465" t="inlineStr">
        <is>
          <t xml:space="preserve"> - </t>
        </is>
      </c>
      <c r="V4421" s="465" t="n">
        <v>0.04</v>
      </c>
    </row>
    <row r="4422" ht="16" customHeight="1">
      <c r="B4422" s="5" t="inlineStr">
        <is>
          <t>AT.AT-HS.HS</t>
        </is>
      </c>
      <c r="C4422" s="5" t="inlineStr">
        <is>
          <t>AT.AT-HS.HS-Deposition-OXN</t>
        </is>
      </c>
      <c r="D4422" s="5" t="inlineStr">
        <is>
          <t>AT</t>
        </is>
      </c>
      <c r="E4422" s="5" t="inlineStr">
        <is>
          <t>AT</t>
        </is>
      </c>
      <c r="F4422" s="5">
        <f>VLOOKUP(E4422,'5.a Definitions'!E:F,2,FALSE)</f>
        <v/>
      </c>
      <c r="G4422" s="5" t="inlineStr">
        <is>
          <t>HS</t>
        </is>
      </c>
      <c r="H4422" s="5" t="inlineStr">
        <is>
          <t>HS</t>
        </is>
      </c>
      <c r="I4422" s="5">
        <f>VLOOKUP(H4422,'5.a Definitions'!E:F,2,FALSE)</f>
        <v/>
      </c>
      <c r="J4422" s="465" t="inlineStr">
        <is>
          <t xml:space="preserve"> Deposition </t>
        </is>
      </c>
      <c r="K4422" s="465" t="inlineStr">
        <is>
          <t xml:space="preserve"> deposition to settlements </t>
        </is>
      </c>
      <c r="L4422" s="465" t="inlineStr">
        <is>
          <t xml:space="preserve"> reactive </t>
        </is>
      </c>
      <c r="M4422" s="465" t="inlineStr">
        <is>
          <t xml:space="preserve"> OXN </t>
        </is>
      </c>
      <c r="N4422" s="466" t="n">
        <v>2.073550288613757</v>
      </c>
      <c r="O4422" s="467" t="n">
        <v>0.3766115071511001</v>
      </c>
      <c r="P4422" s="468" t="n">
        <v>1994</v>
      </c>
      <c r="Q4422" s="469" t="inlineStr">
        <is>
          <t>NILU and geodata.no</t>
        </is>
      </c>
      <c r="R4422" s="469" t="inlineStr">
        <is>
          <t>ok</t>
        </is>
      </c>
      <c r="S4422" s="469" t="inlineStr">
        <is>
          <t xml:space="preserve"> text </t>
        </is>
      </c>
      <c r="T4422" s="426" t="inlineStr">
        <is>
          <t>Norway</t>
        </is>
      </c>
      <c r="U4422" s="465" t="inlineStr">
        <is>
          <t xml:space="preserve"> - </t>
        </is>
      </c>
      <c r="V4422" s="465" t="n">
        <v>0.04</v>
      </c>
    </row>
    <row r="4423" ht="16" customHeight="1">
      <c r="B4423" s="5" t="inlineStr">
        <is>
          <t>AT.AT-HS.HS</t>
        </is>
      </c>
      <c r="C4423" s="5" t="inlineStr">
        <is>
          <t>AT.AT-HS.HS-Deposition-RDN</t>
        </is>
      </c>
      <c r="D4423" s="5" t="inlineStr">
        <is>
          <t>AT</t>
        </is>
      </c>
      <c r="E4423" s="5" t="inlineStr">
        <is>
          <t>AT</t>
        </is>
      </c>
      <c r="F4423" s="5">
        <f>VLOOKUP(E4423,'5.a Definitions'!E:F,2,FALSE)</f>
        <v/>
      </c>
      <c r="G4423" s="5" t="inlineStr">
        <is>
          <t>HS</t>
        </is>
      </c>
      <c r="H4423" s="5" t="inlineStr">
        <is>
          <t>HS</t>
        </is>
      </c>
      <c r="I4423" s="5">
        <f>VLOOKUP(H4423,'5.a Definitions'!E:F,2,FALSE)</f>
        <v/>
      </c>
      <c r="J4423" s="465" t="inlineStr">
        <is>
          <t xml:space="preserve"> Deposition </t>
        </is>
      </c>
      <c r="K4423" s="465" t="inlineStr">
        <is>
          <t xml:space="preserve"> deposition to settlements </t>
        </is>
      </c>
      <c r="L4423" s="465" t="inlineStr">
        <is>
          <t xml:space="preserve"> reactive </t>
        </is>
      </c>
      <c r="M4423" s="465" t="inlineStr">
        <is>
          <t xml:space="preserve"> RDN </t>
        </is>
      </c>
      <c r="N4423" s="466" t="n">
        <v>1.700608867592384</v>
      </c>
      <c r="O4423" s="467" t="n">
        <v>0.3766115071511001</v>
      </c>
      <c r="P4423" s="468" t="n">
        <v>1994</v>
      </c>
      <c r="Q4423" s="469" t="inlineStr">
        <is>
          <t>NILU and geodata.no</t>
        </is>
      </c>
      <c r="R4423" s="469" t="inlineStr">
        <is>
          <t>ok</t>
        </is>
      </c>
      <c r="S4423" s="469" t="inlineStr">
        <is>
          <t xml:space="preserve"> text </t>
        </is>
      </c>
      <c r="T4423" s="426" t="inlineStr">
        <is>
          <t>Norway</t>
        </is>
      </c>
      <c r="U4423" s="465" t="inlineStr">
        <is>
          <t xml:space="preserve"> - </t>
        </is>
      </c>
      <c r="V4423" s="465" t="n">
        <v>0.04</v>
      </c>
    </row>
    <row r="4424" ht="16" customHeight="1">
      <c r="B4424" s="5" t="inlineStr">
        <is>
          <t>AT.AT-HY.SW</t>
        </is>
      </c>
      <c r="C4424" s="5" t="inlineStr">
        <is>
          <t>AT.AT-HY.SW-Deposition-OXN</t>
        </is>
      </c>
      <c r="D4424" s="5" t="inlineStr">
        <is>
          <t>AT</t>
        </is>
      </c>
      <c r="E4424" s="5" t="inlineStr">
        <is>
          <t>AT</t>
        </is>
      </c>
      <c r="F4424" s="5">
        <f>VLOOKUP(E4424,'5.a Definitions'!E:F,2,FALSE)</f>
        <v/>
      </c>
      <c r="G4424" s="5" t="inlineStr">
        <is>
          <t>HY</t>
        </is>
      </c>
      <c r="H4424" s="5" t="inlineStr">
        <is>
          <t>SW</t>
        </is>
      </c>
      <c r="I4424" s="5">
        <f>VLOOKUP(H4424,'5.a Definitions'!E:F,2,FALSE)</f>
        <v/>
      </c>
      <c r="J4424" s="465" t="inlineStr">
        <is>
          <t xml:space="preserve"> Deposition </t>
        </is>
      </c>
      <c r="K4424" s="465" t="inlineStr">
        <is>
          <t xml:space="preserve"> deposition to surface water </t>
        </is>
      </c>
      <c r="L4424" s="465" t="inlineStr">
        <is>
          <t xml:space="preserve"> reactive </t>
        </is>
      </c>
      <c r="M4424" s="465" t="inlineStr">
        <is>
          <t xml:space="preserve"> OXN </t>
        </is>
      </c>
      <c r="N4424" s="466" t="n">
        <v>5.405152081812568</v>
      </c>
      <c r="O4424" s="467" t="n">
        <v>0.3766115071511001</v>
      </c>
      <c r="P4424" s="468" t="n">
        <v>1994</v>
      </c>
      <c r="Q4424" s="469" t="inlineStr">
        <is>
          <t>NILU and geodata.no</t>
        </is>
      </c>
      <c r="R4424" s="469" t="inlineStr">
        <is>
          <t>ok</t>
        </is>
      </c>
      <c r="S4424" s="469" t="inlineStr">
        <is>
          <t xml:space="preserve"> text </t>
        </is>
      </c>
      <c r="T4424" s="426" t="inlineStr">
        <is>
          <t>Norway</t>
        </is>
      </c>
      <c r="U4424" s="465" t="inlineStr">
        <is>
          <t xml:space="preserve"> - </t>
        </is>
      </c>
      <c r="V4424" s="465" t="n">
        <v>0.04</v>
      </c>
    </row>
    <row r="4425" ht="16" customHeight="1">
      <c r="B4425" s="5" t="inlineStr">
        <is>
          <t>AT.AT-HY.SW</t>
        </is>
      </c>
      <c r="C4425" s="5" t="inlineStr">
        <is>
          <t>AT.AT-HY.SW-Deposition-RDN</t>
        </is>
      </c>
      <c r="D4425" s="5" t="inlineStr">
        <is>
          <t>AT</t>
        </is>
      </c>
      <c r="E4425" s="5" t="inlineStr">
        <is>
          <t>AT</t>
        </is>
      </c>
      <c r="F4425" s="5">
        <f>VLOOKUP(E4425,'5.a Definitions'!E:F,2,FALSE)</f>
        <v/>
      </c>
      <c r="G4425" s="5" t="inlineStr">
        <is>
          <t>HY</t>
        </is>
      </c>
      <c r="H4425" s="5" t="inlineStr">
        <is>
          <t>SW</t>
        </is>
      </c>
      <c r="I4425" s="5">
        <f>VLOOKUP(H4425,'5.a Definitions'!E:F,2,FALSE)</f>
        <v/>
      </c>
      <c r="J4425" s="465" t="inlineStr">
        <is>
          <t xml:space="preserve"> Deposition </t>
        </is>
      </c>
      <c r="K4425" s="465" t="inlineStr">
        <is>
          <t xml:space="preserve"> deposition to surface water </t>
        </is>
      </c>
      <c r="L4425" s="465" t="inlineStr">
        <is>
          <t xml:space="preserve"> reactive </t>
        </is>
      </c>
      <c r="M4425" s="465" t="inlineStr">
        <is>
          <t xml:space="preserve"> RDN </t>
        </is>
      </c>
      <c r="N4425" s="466" t="n">
        <v>4.806890406689705</v>
      </c>
      <c r="O4425" s="467" t="n">
        <v>0.3766115071511</v>
      </c>
      <c r="P4425" s="468" t="n">
        <v>1994</v>
      </c>
      <c r="Q4425" s="469" t="inlineStr">
        <is>
          <t>NILU and geodata.no</t>
        </is>
      </c>
      <c r="R4425" s="469" t="inlineStr">
        <is>
          <t>ok</t>
        </is>
      </c>
      <c r="S4425" s="469" t="inlineStr">
        <is>
          <t xml:space="preserve"> text </t>
        </is>
      </c>
      <c r="T4425" s="426" t="inlineStr">
        <is>
          <t>Norway</t>
        </is>
      </c>
      <c r="U4425" s="465" t="inlineStr">
        <is>
          <t xml:space="preserve"> - </t>
        </is>
      </c>
      <c r="V4425" s="465" t="n">
        <v>0.04</v>
      </c>
    </row>
    <row r="4426" ht="16" customHeight="1">
      <c r="B4426" s="5" t="inlineStr">
        <is>
          <t>AT.AT-HY.SW</t>
        </is>
      </c>
      <c r="C4426" s="5" t="inlineStr">
        <is>
          <t>AT.AT-HY.SW-N2 fixation-N2</t>
        </is>
      </c>
      <c r="D4426" s="5" t="inlineStr">
        <is>
          <t>AT</t>
        </is>
      </c>
      <c r="E4426" s="5" t="inlineStr">
        <is>
          <t>AT</t>
        </is>
      </c>
      <c r="F4426" s="5">
        <f>VLOOKUP(E4426,'5.a Definitions'!E:F,2,FALSE)</f>
        <v/>
      </c>
      <c r="G4426" s="5" t="inlineStr">
        <is>
          <t>HY</t>
        </is>
      </c>
      <c r="H4426" s="5" t="inlineStr">
        <is>
          <t>SW</t>
        </is>
      </c>
      <c r="I4426" s="5">
        <f>VLOOKUP(H4426,'5.a Definitions'!E:F,2,FALSE)</f>
        <v/>
      </c>
      <c r="J4426" s="465" t="inlineStr">
        <is>
          <t xml:space="preserve"> N2 fixation </t>
        </is>
      </c>
      <c r="K4426" s="465" t="inlineStr">
        <is>
          <t xml:space="preserve"> N2 fixation surface water </t>
        </is>
      </c>
      <c r="L4426" s="465" t="inlineStr">
        <is>
          <t xml:space="preserve"> inert </t>
        </is>
      </c>
      <c r="M4426" s="465" t="inlineStr">
        <is>
          <t xml:space="preserve"> N2 </t>
        </is>
      </c>
      <c r="N4426" s="466" t="n">
        <v>2.0457</v>
      </c>
      <c r="O4426" s="467" t="n">
        <v>8.962723886426243</v>
      </c>
      <c r="P4426" s="468" t="n">
        <v>1994</v>
      </c>
      <c r="Q4426" s="469" t="inlineStr">
        <is>
          <t>NIBIO and Reddy &amp; DeLaune (2008)</t>
        </is>
      </c>
      <c r="R4426" s="469" t="inlineStr">
        <is>
          <t>ok</t>
        </is>
      </c>
      <c r="S4426" s="469" t="inlineStr">
        <is>
          <t xml:space="preserve"> text </t>
        </is>
      </c>
      <c r="T4426" s="426" t="inlineStr">
        <is>
          <t>Norway</t>
        </is>
      </c>
      <c r="U4426" s="465" t="inlineStr">
        <is>
          <t xml:space="preserve"> - </t>
        </is>
      </c>
      <c r="V4426" s="465" t="n">
        <v>0.04</v>
      </c>
    </row>
    <row r="4427" ht="16" customHeight="1">
      <c r="B4427" s="5" t="inlineStr">
        <is>
          <t>AT.AT-RW.RW</t>
        </is>
      </c>
      <c r="C4427" s="5" t="inlineStr">
        <is>
          <t>AT.AT-RW.RW-Atmospheric outflow-RDN</t>
        </is>
      </c>
      <c r="D4427" s="5" t="inlineStr">
        <is>
          <t>AT</t>
        </is>
      </c>
      <c r="E4427" s="5" t="inlineStr">
        <is>
          <t>AT</t>
        </is>
      </c>
      <c r="F4427" s="5">
        <f>VLOOKUP(E4427,'5.a Definitions'!E:F,2,FALSE)</f>
        <v/>
      </c>
      <c r="G4427" s="5" t="inlineStr">
        <is>
          <t>RW</t>
        </is>
      </c>
      <c r="H4427" s="5" t="inlineStr">
        <is>
          <t>RW</t>
        </is>
      </c>
      <c r="I4427" s="5">
        <f>VLOOKUP(H4427,'5.a Definitions'!E:F,2,FALSE)</f>
        <v/>
      </c>
      <c r="J4427" s="465" t="inlineStr">
        <is>
          <t xml:space="preserve"> Atmospheric outflow </t>
        </is>
      </c>
      <c r="K4427" s="465" t="inlineStr">
        <is>
          <t xml:space="preserve"> atmospheric outflow </t>
        </is>
      </c>
      <c r="L4427" s="465" t="inlineStr">
        <is>
          <t xml:space="preserve"> reactive </t>
        </is>
      </c>
      <c r="M4427" s="465" t="inlineStr">
        <is>
          <t xml:space="preserve"> RDN </t>
        </is>
      </c>
      <c r="N4427" s="466" t="n">
        <v>10.73447008989599</v>
      </c>
      <c r="O4427" s="467" t="n">
        <v>0.5696129722580515</v>
      </c>
      <c r="P4427" s="468" t="n">
        <v>1994</v>
      </c>
      <c r="Q4427" s="469" t="inlineStr">
        <is>
          <t>Filled (mean of 1997-2001): EMEP SR tables</t>
        </is>
      </c>
      <c r="R4427" s="469" t="inlineStr">
        <is>
          <t>ok</t>
        </is>
      </c>
      <c r="S4427" s="469" t="inlineStr">
        <is>
          <t xml:space="preserve"> text </t>
        </is>
      </c>
      <c r="T4427" s="426" t="inlineStr">
        <is>
          <t>Norway</t>
        </is>
      </c>
      <c r="U4427" s="465" t="inlineStr">
        <is>
          <t xml:space="preserve"> - </t>
        </is>
      </c>
      <c r="V4427" s="465" t="n">
        <v>0.04</v>
      </c>
    </row>
    <row r="4428" ht="16" customHeight="1" thickBot="1">
      <c r="A4428" s="493" t="n"/>
      <c r="B4428" s="6" t="inlineStr">
        <is>
          <t>AT.AT-RW.RW</t>
        </is>
      </c>
      <c r="C4428" s="6" t="inlineStr">
        <is>
          <t>AT.AT-RW.RW-Atmospheric outflow-OXN</t>
        </is>
      </c>
      <c r="D4428" s="6" t="inlineStr">
        <is>
          <t>AT</t>
        </is>
      </c>
      <c r="E4428" s="6" t="inlineStr">
        <is>
          <t>AT</t>
        </is>
      </c>
      <c r="F4428" s="5">
        <f>VLOOKUP(E4428,'5.a Definitions'!E:F,2,FALSE)</f>
        <v/>
      </c>
      <c r="G4428" s="6" t="inlineStr">
        <is>
          <t>RW</t>
        </is>
      </c>
      <c r="H4428" s="6" t="inlineStr">
        <is>
          <t>RW</t>
        </is>
      </c>
      <c r="I4428" s="5">
        <f>VLOOKUP(H4428,'5.a Definitions'!E:F,2,FALSE)</f>
        <v/>
      </c>
      <c r="J4428" s="470" t="inlineStr">
        <is>
          <t xml:space="preserve"> Atmospheric outflow </t>
        </is>
      </c>
      <c r="K4428" s="470" t="inlineStr">
        <is>
          <t xml:space="preserve"> atmospheric outflow </t>
        </is>
      </c>
      <c r="L4428" s="470" t="inlineStr">
        <is>
          <t xml:space="preserve"> reactive </t>
        </is>
      </c>
      <c r="M4428" s="470" t="inlineStr">
        <is>
          <t xml:space="preserve"> OXN </t>
        </is>
      </c>
      <c r="N4428" s="466" t="n">
        <v>40.45940730613335</v>
      </c>
      <c r="O4428" s="471" t="n">
        <v>0.57143411199673</v>
      </c>
      <c r="P4428" s="468" t="n">
        <v>1994</v>
      </c>
      <c r="Q4428" s="472" t="inlineStr">
        <is>
          <t>Filled (mean of 1997-2001): EMEP SR tables</t>
        </is>
      </c>
      <c r="R4428" s="469" t="inlineStr">
        <is>
          <t>ok</t>
        </is>
      </c>
      <c r="S4428" s="472" t="inlineStr">
        <is>
          <t xml:space="preserve"> text </t>
        </is>
      </c>
      <c r="T4428" s="426" t="inlineStr">
        <is>
          <t>Norway</t>
        </is>
      </c>
      <c r="U4428" s="470" t="inlineStr">
        <is>
          <t xml:space="preserve"> - </t>
        </is>
      </c>
      <c r="V4428" s="470" t="n">
        <v>0.04</v>
      </c>
    </row>
    <row r="4429" ht="16" customHeight="1">
      <c r="A4429" s="491" t="inlineStr">
        <is>
          <t>Hydrosphere</t>
        </is>
      </c>
      <c r="B4429" s="5" t="inlineStr">
        <is>
          <t>HY.CW-MP.FP</t>
        </is>
      </c>
      <c r="C4429" s="5" t="inlineStr">
        <is>
          <t>HY.CW-MP.FP-Fish (wild catch)-Nmix</t>
        </is>
      </c>
      <c r="D4429" s="5" t="inlineStr">
        <is>
          <t>HY</t>
        </is>
      </c>
      <c r="E4429" s="5" t="inlineStr">
        <is>
          <t>CW</t>
        </is>
      </c>
      <c r="F4429" s="5">
        <f>VLOOKUP(E4429,'5.a Definitions'!E:F,2,FALSE)</f>
        <v/>
      </c>
      <c r="G4429" s="5" t="inlineStr">
        <is>
          <t>MP</t>
        </is>
      </c>
      <c r="H4429" s="5" t="inlineStr">
        <is>
          <t>FP</t>
        </is>
      </c>
      <c r="I4429" s="5">
        <f>VLOOKUP(H4429,'5.a Definitions'!E:F,2,FALSE)</f>
        <v/>
      </c>
      <c r="J4429" s="465" t="inlineStr">
        <is>
          <t xml:space="preserve"> Fish (wild catch) </t>
        </is>
      </c>
      <c r="K4429" s="5" t="inlineStr">
        <is>
          <t>coastal water fish (wild catch)</t>
        </is>
      </c>
      <c r="L4429" s="465" t="inlineStr">
        <is>
          <t xml:space="preserve"> reactive </t>
        </is>
      </c>
      <c r="M4429" s="465" t="inlineStr">
        <is>
          <t xml:space="preserve"> Nmix </t>
        </is>
      </c>
      <c r="N4429" s="466" t="n">
        <v>64.876</v>
      </c>
      <c r="O4429" s="467" t="n">
        <v>0.1094525625926759</v>
      </c>
      <c r="P4429" s="468" t="n">
        <v>1994</v>
      </c>
      <c r="Q4429" s="469" t="inlineStr">
        <is>
          <t>Fiskeridirektoratet</t>
        </is>
      </c>
      <c r="R4429" s="469" t="inlineStr">
        <is>
          <t>ok</t>
        </is>
      </c>
      <c r="S4429" s="469" t="inlineStr">
        <is>
          <t xml:space="preserve"> text </t>
        </is>
      </c>
      <c r="T4429" s="426" t="inlineStr">
        <is>
          <t>Norway</t>
        </is>
      </c>
      <c r="U4429" s="5" t="inlineStr">
        <is>
          <t>useful output</t>
        </is>
      </c>
      <c r="V4429" s="465" t="n">
        <v>0.04</v>
      </c>
    </row>
    <row r="4430" ht="16" customHeight="1">
      <c r="B4430" s="5" t="inlineStr">
        <is>
          <t>HY.SW-AT.AT</t>
        </is>
      </c>
      <c r="C4430" s="5" t="inlineStr">
        <is>
          <t>HY.SW-AT.AT-Emissions-N2</t>
        </is>
      </c>
      <c r="D4430" s="5" t="inlineStr">
        <is>
          <t>HY</t>
        </is>
      </c>
      <c r="E4430" s="5" t="inlineStr">
        <is>
          <t>SW</t>
        </is>
      </c>
      <c r="F4430" s="5">
        <f>VLOOKUP(E4430,'5.a Definitions'!E:F,2,FALSE)</f>
        <v/>
      </c>
      <c r="G4430" s="5" t="inlineStr">
        <is>
          <t>AT</t>
        </is>
      </c>
      <c r="H4430" s="5" t="inlineStr">
        <is>
          <t>AT</t>
        </is>
      </c>
      <c r="I4430" s="5">
        <f>VLOOKUP(H4430,'5.a Definitions'!E:F,2,FALSE)</f>
        <v/>
      </c>
      <c r="J4430" s="465" t="inlineStr">
        <is>
          <t xml:space="preserve"> Emissions </t>
        </is>
      </c>
      <c r="K4430" s="465" t="inlineStr">
        <is>
          <t xml:space="preserve"> surface water emissions </t>
        </is>
      </c>
      <c r="L4430" s="465" t="inlineStr">
        <is>
          <t xml:space="preserve"> inert </t>
        </is>
      </c>
      <c r="M4430" s="465" t="inlineStr">
        <is>
          <t xml:space="preserve"> N2 </t>
        </is>
      </c>
      <c r="N4430" s="466" t="n">
        <v>12.12240886230628</v>
      </c>
      <c r="O4430" s="467" t="n">
        <v>0.6145236343228341</v>
      </c>
      <c r="P4430" s="468" t="n">
        <v>1994</v>
      </c>
      <c r="Q4430" s="469" t="inlineStr">
        <is>
          <t>Filled (extrapolated from 2013: inflow to coastal waters x TEOTIL3 retention ratio)</t>
        </is>
      </c>
      <c r="R4430" s="469" t="inlineStr">
        <is>
          <t>ok</t>
        </is>
      </c>
      <c r="S4430" s="469" t="inlineStr">
        <is>
          <t xml:space="preserve"> text </t>
        </is>
      </c>
      <c r="T4430" s="426" t="inlineStr">
        <is>
          <t>Norway</t>
        </is>
      </c>
      <c r="U4430" s="5" t="inlineStr">
        <is>
          <t>N wasted</t>
        </is>
      </c>
      <c r="V4430" s="465" t="n">
        <v>0.04</v>
      </c>
    </row>
    <row r="4431">
      <c r="B4431" s="5" t="inlineStr">
        <is>
          <t>HY.SW-AT.AT</t>
        </is>
      </c>
      <c r="C4431" s="5" t="inlineStr">
        <is>
          <t>HY.SW-AT.AT-Emissions-N2O</t>
        </is>
      </c>
      <c r="D4431" s="5" t="inlineStr">
        <is>
          <t>HY</t>
        </is>
      </c>
      <c r="E4431" s="5" t="inlineStr">
        <is>
          <t>SW</t>
        </is>
      </c>
      <c r="F4431" s="5">
        <f>VLOOKUP(E4431,'5.a Definitions'!E:F,2,FALSE)</f>
        <v/>
      </c>
      <c r="G4431" s="5" t="inlineStr">
        <is>
          <t>AT</t>
        </is>
      </c>
      <c r="H4431" s="5" t="inlineStr">
        <is>
          <t>AT</t>
        </is>
      </c>
      <c r="I4431" s="5">
        <f>VLOOKUP(H4431,'5.a Definitions'!E:F,2,FALSE)</f>
        <v/>
      </c>
      <c r="J4431" s="465" t="inlineStr">
        <is>
          <t xml:space="preserve"> Emissions </t>
        </is>
      </c>
      <c r="K4431" s="465" t="inlineStr">
        <is>
          <t xml:space="preserve"> surface water emissions </t>
        </is>
      </c>
      <c r="L4431" s="465" t="inlineStr">
        <is>
          <t xml:space="preserve"> reactive </t>
        </is>
      </c>
      <c r="M4431" s="465" t="inlineStr">
        <is>
          <t xml:space="preserve"> N2O </t>
        </is>
      </c>
      <c r="N4431" s="466" t="n">
        <v>0.1224485743667301</v>
      </c>
      <c r="O4431" s="467" t="n">
        <v>10.84875388418185</v>
      </c>
      <c r="P4431" s="468" t="n">
        <v>1994</v>
      </c>
      <c r="Q4431" s="469" t="inlineStr">
        <is>
          <t>Filled (extrapolated from 2013: inflow to coastal waters x TEOTIL3 retention ratio)</t>
        </is>
      </c>
      <c r="R4431" s="469" t="inlineStr">
        <is>
          <t>ok</t>
        </is>
      </c>
      <c r="S4431" s="469" t="inlineStr">
        <is>
          <t xml:space="preserve"> text </t>
        </is>
      </c>
      <c r="T4431" s="426" t="inlineStr">
        <is>
          <t>Norway</t>
        </is>
      </c>
      <c r="U4431" s="5" t="inlineStr">
        <is>
          <t>N wasted</t>
        </is>
      </c>
      <c r="V4431" s="465" t="n">
        <v>0.04</v>
      </c>
    </row>
    <row r="4432" ht="16" customHeight="1">
      <c r="B4432" s="5" t="inlineStr">
        <is>
          <t>HY.SW-HY.CW</t>
        </is>
      </c>
      <c r="C4432" s="5" t="inlineStr">
        <is>
          <t>HY.SW-HY.CW-Inflow to coastal waters-Nmix</t>
        </is>
      </c>
      <c r="D4432" s="5" t="inlineStr">
        <is>
          <t>HY</t>
        </is>
      </c>
      <c r="E4432" s="5" t="inlineStr">
        <is>
          <t>SW</t>
        </is>
      </c>
      <c r="F4432" s="5">
        <f>VLOOKUP(E4432,'5.a Definitions'!E:F,2,FALSE)</f>
        <v/>
      </c>
      <c r="G4432" s="5" t="inlineStr">
        <is>
          <t>HY</t>
        </is>
      </c>
      <c r="H4432" s="5" t="inlineStr">
        <is>
          <t>CW</t>
        </is>
      </c>
      <c r="I4432" s="5">
        <f>VLOOKUP(H4432,'5.a Definitions'!E:F,2,FALSE)</f>
        <v/>
      </c>
      <c r="J4432" s="465" t="inlineStr">
        <is>
          <t xml:space="preserve"> Inflow to coastal waters </t>
        </is>
      </c>
      <c r="K4432" s="465" t="inlineStr">
        <is>
          <t xml:space="preserve"> inflow to coastal water </t>
        </is>
      </c>
      <c r="L4432" s="465" t="inlineStr">
        <is>
          <t xml:space="preserve"> reactive </t>
        </is>
      </c>
      <c r="M4432" s="465" t="inlineStr">
        <is>
          <t xml:space="preserve"> Nmix </t>
        </is>
      </c>
      <c r="N4432" s="466" t="n">
        <v>101.8287403144435</v>
      </c>
      <c r="O4432" s="467" t="n">
        <v>0.2165314097816173</v>
      </c>
      <c r="P4432" s="468" t="n">
        <v>1994</v>
      </c>
      <c r="Q4432" s="469" t="inlineStr">
        <is>
          <t>NIVA TEOTIL2, bias-corrected to TEOTIL3</t>
        </is>
      </c>
      <c r="R4432" s="469" t="inlineStr">
        <is>
          <t>ok</t>
        </is>
      </c>
      <c r="S4432" s="469" t="inlineStr">
        <is>
          <t xml:space="preserve"> text </t>
        </is>
      </c>
      <c r="T4432" s="426" t="inlineStr">
        <is>
          <t>Norway</t>
        </is>
      </c>
      <c r="U4432" s="465" t="inlineStr">
        <is>
          <t xml:space="preserve"> - </t>
        </is>
      </c>
      <c r="V4432" s="465" t="n">
        <v>0.04</v>
      </c>
    </row>
    <row r="4433" ht="16" customHeight="1">
      <c r="B4433" s="5" t="inlineStr">
        <is>
          <t>HY.CW-MP.FP</t>
        </is>
      </c>
      <c r="C4433" s="5" t="inlineStr">
        <is>
          <t>HY.CW-MP.FP-Shellfish-Nmix</t>
        </is>
      </c>
      <c r="D4433" s="5" t="inlineStr">
        <is>
          <t>HY</t>
        </is>
      </c>
      <c r="E4433" s="5" t="inlineStr">
        <is>
          <t>CW</t>
        </is>
      </c>
      <c r="F4433" s="5">
        <f>VLOOKUP(E4433,'5.a Definitions'!E:F,2,FALSE)</f>
        <v/>
      </c>
      <c r="G4433" s="5" t="inlineStr">
        <is>
          <t>MP</t>
        </is>
      </c>
      <c r="H4433" s="5" t="inlineStr">
        <is>
          <t>FP</t>
        </is>
      </c>
      <c r="I4433" s="5">
        <f>VLOOKUP(H4433,'5.a Definitions'!E:F,2,FALSE)</f>
        <v/>
      </c>
      <c r="J4433" s="465" t="inlineStr">
        <is>
          <t xml:space="preserve"> Shellfish </t>
        </is>
      </c>
      <c r="K4433" s="465" t="inlineStr">
        <is>
          <t xml:space="preserve"> coastal water shellfish </t>
        </is>
      </c>
      <c r="L4433" s="465" t="inlineStr">
        <is>
          <t xml:space="preserve"> reactive </t>
        </is>
      </c>
      <c r="M4433" s="465" t="inlineStr">
        <is>
          <t xml:space="preserve"> Nmix </t>
        </is>
      </c>
      <c r="N4433" s="466" t="n">
        <v>1.714</v>
      </c>
      <c r="O4433" s="467" t="n">
        <v>0.174734214112432</v>
      </c>
      <c r="P4433" s="468" t="n">
        <v>1994</v>
      </c>
      <c r="Q4433" s="469" t="inlineStr">
        <is>
          <t>Fiskeridirektoratet</t>
        </is>
      </c>
      <c r="R4433" s="469" t="inlineStr">
        <is>
          <t>ok</t>
        </is>
      </c>
      <c r="S4433" s="469" t="inlineStr">
        <is>
          <t xml:space="preserve"> text </t>
        </is>
      </c>
      <c r="T4433" s="426" t="inlineStr">
        <is>
          <t>Norway</t>
        </is>
      </c>
      <c r="U4433" s="5" t="inlineStr">
        <is>
          <t>useful output</t>
        </is>
      </c>
      <c r="V4433" s="465" t="n">
        <v>0.04</v>
      </c>
    </row>
    <row r="4434" ht="16" customHeight="1">
      <c r="B4434" s="5" t="inlineStr">
        <is>
          <t>HY.AC-MP.FP</t>
        </is>
      </c>
      <c r="C4434" s="5" t="inlineStr">
        <is>
          <t>HY.AC-MP.FP-Coastal fish and seafood-Nmix</t>
        </is>
      </c>
      <c r="D4434" s="5" t="inlineStr">
        <is>
          <t>HY</t>
        </is>
      </c>
      <c r="E4434" s="5" t="inlineStr">
        <is>
          <t>AC</t>
        </is>
      </c>
      <c r="F4434" s="5">
        <f>VLOOKUP(E4434,'5.a Definitions'!E:F,2,FALSE)</f>
        <v/>
      </c>
      <c r="G4434" s="5" t="inlineStr">
        <is>
          <t>MP</t>
        </is>
      </c>
      <c r="H4434" s="5" t="inlineStr">
        <is>
          <t>FP</t>
        </is>
      </c>
      <c r="I4434" s="5">
        <f>VLOOKUP(H4434,'5.a Definitions'!E:F,2,FALSE)</f>
        <v/>
      </c>
      <c r="J4434" s="465" t="inlineStr">
        <is>
          <t xml:space="preserve"> Coastal fish and seafood </t>
        </is>
      </c>
      <c r="K4434" s="465" t="inlineStr">
        <is>
          <t xml:space="preserve"> aquaculture coastal fish and seafood </t>
        </is>
      </c>
      <c r="L4434" s="465" t="inlineStr">
        <is>
          <t xml:space="preserve"> reactive </t>
        </is>
      </c>
      <c r="M4434" s="465" t="inlineStr">
        <is>
          <t xml:space="preserve"> Nmix </t>
        </is>
      </c>
      <c r="N4434" s="466" t="n">
        <v>6.324193340989889</v>
      </c>
      <c r="O4434" s="467" t="n">
        <v>0.1215226298347509</v>
      </c>
      <c r="P4434" s="468" t="n">
        <v>1994</v>
      </c>
      <c r="Q4434" s="469" t="inlineStr">
        <is>
          <t>Fiskeridirektoratet; dead and discarded fish filled (extrapolated from 2007 as a share of harvest)</t>
        </is>
      </c>
      <c r="R4434" s="469" t="inlineStr">
        <is>
          <t>ok</t>
        </is>
      </c>
      <c r="S4434" s="469" t="inlineStr">
        <is>
          <t xml:space="preserve"> text </t>
        </is>
      </c>
      <c r="T4434" s="426" t="inlineStr">
        <is>
          <t>Norway</t>
        </is>
      </c>
      <c r="U4434" s="5" t="inlineStr">
        <is>
          <t>useful output</t>
        </is>
      </c>
      <c r="V4434" s="465" t="n">
        <v>0.04</v>
      </c>
    </row>
    <row r="4435" ht="16" customHeight="1">
      <c r="B4435" s="5" t="inlineStr">
        <is>
          <t>HY.AC-MP.FP</t>
        </is>
      </c>
      <c r="C4435" s="5" t="inlineStr">
        <is>
          <t>HY.AC-MP.FP-Freshwater fish and seafood-Nmix</t>
        </is>
      </c>
      <c r="D4435" s="5" t="inlineStr">
        <is>
          <t>HY</t>
        </is>
      </c>
      <c r="E4435" s="5" t="inlineStr">
        <is>
          <t>AC</t>
        </is>
      </c>
      <c r="F4435" s="5">
        <f>VLOOKUP(E4435,'5.a Definitions'!E:F,2,FALSE)</f>
        <v/>
      </c>
      <c r="G4435" s="5" t="inlineStr">
        <is>
          <t>MP</t>
        </is>
      </c>
      <c r="H4435" s="5" t="inlineStr">
        <is>
          <t>FP</t>
        </is>
      </c>
      <c r="I4435" s="5">
        <f>VLOOKUP(H4435,'5.a Definitions'!E:F,2,FALSE)</f>
        <v/>
      </c>
      <c r="J4435" s="465" t="inlineStr">
        <is>
          <t xml:space="preserve"> Freshwater fish and seafood </t>
        </is>
      </c>
      <c r="K4435" s="465" t="inlineStr">
        <is>
          <t xml:space="preserve"> aquaculture freshwater fish and seafood </t>
        </is>
      </c>
      <c r="L4435" s="465" t="inlineStr">
        <is>
          <t xml:space="preserve"> reactive </t>
        </is>
      </c>
      <c r="M4435" s="465" t="inlineStr">
        <is>
          <t xml:space="preserve"> Nmix </t>
        </is>
      </c>
      <c r="N4435" s="466" t="n">
        <v>0</v>
      </c>
      <c r="O4435" s="467" t="n">
        <v>20</v>
      </c>
      <c r="P4435" s="468" t="n">
        <v>1994</v>
      </c>
      <c r="Q4435" s="469" t="inlineStr">
        <is>
          <t>no production</t>
        </is>
      </c>
      <c r="R4435" s="469" t="inlineStr">
        <is>
          <t>ok</t>
        </is>
      </c>
      <c r="S4435" s="469" t="inlineStr">
        <is>
          <t xml:space="preserve"> text </t>
        </is>
      </c>
      <c r="T4435" s="426" t="inlineStr">
        <is>
          <t>Norway</t>
        </is>
      </c>
      <c r="U4435" s="5" t="inlineStr">
        <is>
          <t>useful output</t>
        </is>
      </c>
      <c r="V4435" s="465" t="n">
        <v>0.04</v>
      </c>
    </row>
    <row r="4436" ht="16" customHeight="1">
      <c r="B4436" s="5" t="inlineStr">
        <is>
          <t>HY.AC-HY.CW</t>
        </is>
      </c>
      <c r="C4436" s="5" t="inlineStr">
        <is>
          <t>HY.AC-HY.CW-Waste feed-Nmix</t>
        </is>
      </c>
      <c r="D4436" s="5" t="inlineStr">
        <is>
          <t>HY</t>
        </is>
      </c>
      <c r="E4436" s="5" t="inlineStr">
        <is>
          <t>AC</t>
        </is>
      </c>
      <c r="F4436" s="5">
        <f>VLOOKUP(E4436,'5.a Definitions'!E:F,2,FALSE)</f>
        <v/>
      </c>
      <c r="G4436" s="5" t="inlineStr">
        <is>
          <t>HY</t>
        </is>
      </c>
      <c r="H4436" s="5" t="inlineStr">
        <is>
          <t>CW</t>
        </is>
      </c>
      <c r="I4436" s="5">
        <f>VLOOKUP(H4436,'5.a Definitions'!E:F,2,FALSE)</f>
        <v/>
      </c>
      <c r="J4436" s="465" t="inlineStr">
        <is>
          <t xml:space="preserve"> Waste feed </t>
        </is>
      </c>
      <c r="K4436" s="465" t="inlineStr">
        <is>
          <t xml:space="preserve"> waste feed to coastal water </t>
        </is>
      </c>
      <c r="L4436" s="465" t="inlineStr">
        <is>
          <t xml:space="preserve"> reactive </t>
        </is>
      </c>
      <c r="M4436" s="465" t="inlineStr">
        <is>
          <t xml:space="preserve"> Nmix </t>
        </is>
      </c>
      <c r="N4436" s="466" t="n">
        <v>5.307499932997231</v>
      </c>
      <c r="O4436" s="467" t="n">
        <v>0.6752880699278425</v>
      </c>
      <c r="P4436" s="468" t="n">
        <v>1994</v>
      </c>
      <c r="Q4436" s="469" t="inlineStr">
        <is>
          <t>Mass balance</t>
        </is>
      </c>
      <c r="R4436" s="469" t="inlineStr">
        <is>
          <t>ok</t>
        </is>
      </c>
      <c r="S4436" s="469" t="inlineStr">
        <is>
          <t xml:space="preserve"> text </t>
        </is>
      </c>
      <c r="T4436" s="426" t="inlineStr">
        <is>
          <t>Norway</t>
        </is>
      </c>
      <c r="U4436" s="5" t="inlineStr">
        <is>
          <t>N wasted</t>
        </is>
      </c>
      <c r="V4436" s="465" t="n">
        <v>0.04</v>
      </c>
    </row>
    <row r="4437">
      <c r="B4437" s="5" t="inlineStr">
        <is>
          <t>HY.AC-HY.CW</t>
        </is>
      </c>
      <c r="C4437" s="5" t="inlineStr">
        <is>
          <t>HY.AC-HY.CW-Excretia-Nmix</t>
        </is>
      </c>
      <c r="D4437" s="5" t="inlineStr">
        <is>
          <t>HY</t>
        </is>
      </c>
      <c r="E4437" s="5" t="inlineStr">
        <is>
          <t>AC</t>
        </is>
      </c>
      <c r="F4437" s="5">
        <f>VLOOKUP(E4437,'5.a Definitions'!E:F,2,FALSE)</f>
        <v/>
      </c>
      <c r="G4437" s="5" t="inlineStr">
        <is>
          <t>HY</t>
        </is>
      </c>
      <c r="H4437" s="5" t="inlineStr">
        <is>
          <t>CW</t>
        </is>
      </c>
      <c r="I4437" s="5">
        <f>VLOOKUP(H4437,'5.a Definitions'!E:F,2,FALSE)</f>
        <v/>
      </c>
      <c r="J4437" s="465" t="inlineStr">
        <is>
          <t xml:space="preserve"> Excretia </t>
        </is>
      </c>
      <c r="K4437" s="465" t="inlineStr">
        <is>
          <t xml:space="preserve"> excretia to coastal water </t>
        </is>
      </c>
      <c r="L4437" s="465" t="inlineStr">
        <is>
          <t xml:space="preserve"> reactive </t>
        </is>
      </c>
      <c r="M4437" s="465" t="inlineStr">
        <is>
          <t xml:space="preserve"> Nmix </t>
        </is>
      </c>
      <c r="N4437" s="466" t="n">
        <v>10.33312962404508</v>
      </c>
      <c r="O4437" s="467" t="n">
        <v>0.1845106002442926</v>
      </c>
      <c r="P4437" s="468" t="n">
        <v>1994</v>
      </c>
      <c r="Q4437" s="469" t="inlineStr">
        <is>
          <t>Mass balance</t>
        </is>
      </c>
      <c r="R4437" s="469" t="inlineStr">
        <is>
          <t>ok</t>
        </is>
      </c>
      <c r="S4437" s="469" t="inlineStr">
        <is>
          <t xml:space="preserve"> text </t>
        </is>
      </c>
      <c r="T4437" s="426" t="inlineStr">
        <is>
          <t>Norway</t>
        </is>
      </c>
      <c r="U4437" s="5" t="inlineStr">
        <is>
          <t>N wasted</t>
        </is>
      </c>
      <c r="V4437" s="465" t="n">
        <v>0.04</v>
      </c>
    </row>
    <row r="4438" ht="16" customHeight="1">
      <c r="A4438" s="490" t="inlineStr">
        <is>
          <t xml:space="preserve"> Rest of the world </t>
        </is>
      </c>
      <c r="B4438" s="5" t="inlineStr">
        <is>
          <t>RW.RW-EF.EC</t>
        </is>
      </c>
      <c r="C4438" s="5" t="inlineStr">
        <is>
          <t>RW.RW-EF.EC-Fuel import-Nmix</t>
        </is>
      </c>
      <c r="D4438" s="5" t="inlineStr">
        <is>
          <t>RW</t>
        </is>
      </c>
      <c r="E4438" s="5" t="inlineStr">
        <is>
          <t>RW</t>
        </is>
      </c>
      <c r="F4438" s="5">
        <f>VLOOKUP(E4438,'5.a Definitions'!E:F,2,FALSE)</f>
        <v/>
      </c>
      <c r="G4438" s="5" t="inlineStr">
        <is>
          <t>EF</t>
        </is>
      </c>
      <c r="H4438" s="5" t="inlineStr">
        <is>
          <t>EC</t>
        </is>
      </c>
      <c r="I4438" s="5">
        <f>VLOOKUP(H4438,'5.a Definitions'!E:F,2,FALSE)</f>
        <v/>
      </c>
      <c r="J4438" s="465" t="inlineStr">
        <is>
          <t xml:space="preserve"> Fuel import </t>
        </is>
      </c>
      <c r="K4438" s="465" t="inlineStr">
        <is>
          <t xml:space="preserve"> fuel import </t>
        </is>
      </c>
      <c r="L4438" s="465" t="inlineStr">
        <is>
          <t xml:space="preserve"> reactive </t>
        </is>
      </c>
      <c r="M4438" s="465" t="inlineStr">
        <is>
          <t xml:space="preserve"> Nmix </t>
        </is>
      </c>
      <c r="N4438" s="466" t="n">
        <v>24.772422474376</v>
      </c>
      <c r="O4438" s="467" t="n">
        <v>0.4231121439411611</v>
      </c>
      <c r="P4438" s="468" t="n">
        <v>1994</v>
      </c>
      <c r="Q4438" s="469" t="inlineStr">
        <is>
          <t>SSB tab 08801</t>
        </is>
      </c>
      <c r="R4438" s="469" t="inlineStr">
        <is>
          <t>ok</t>
        </is>
      </c>
      <c r="S4438" s="469" t="inlineStr">
        <is>
          <t xml:space="preserve"> text </t>
        </is>
      </c>
      <c r="T4438" s="426" t="inlineStr">
        <is>
          <t>Norway</t>
        </is>
      </c>
      <c r="U4438" s="5" t="inlineStr">
        <is>
          <t>import</t>
        </is>
      </c>
      <c r="V4438" s="465" t="n">
        <v>0.04</v>
      </c>
    </row>
    <row r="4439" ht="16" customHeight="1">
      <c r="B4439" s="5" t="inlineStr">
        <is>
          <t>RW.RW-EF.TR</t>
        </is>
      </c>
      <c r="C4439" s="5" t="inlineStr">
        <is>
          <t>RW.RW-EF.TR-Import of transport fuel-Nmix</t>
        </is>
      </c>
      <c r="D4439" s="5" t="inlineStr">
        <is>
          <t>RW</t>
        </is>
      </c>
      <c r="E4439" s="5" t="inlineStr">
        <is>
          <t>RW</t>
        </is>
      </c>
      <c r="F4439" s="5">
        <f>VLOOKUP(E4439,'5.a Definitions'!E:F,2,FALSE)</f>
        <v/>
      </c>
      <c r="G4439" s="5" t="inlineStr">
        <is>
          <t>EF</t>
        </is>
      </c>
      <c r="H4439" s="5" t="inlineStr">
        <is>
          <t>TR</t>
        </is>
      </c>
      <c r="I4439" s="5">
        <f>VLOOKUP(H4439,'5.a Definitions'!E:F,2,FALSE)</f>
        <v/>
      </c>
      <c r="J4439" s="465" t="inlineStr">
        <is>
          <t xml:space="preserve"> Import of transport fuel </t>
        </is>
      </c>
      <c r="K4439" s="465" t="inlineStr">
        <is>
          <t xml:space="preserve"> import of transport fuel </t>
        </is>
      </c>
      <c r="L4439" s="465" t="inlineStr">
        <is>
          <t xml:space="preserve"> reactive </t>
        </is>
      </c>
      <c r="M4439" s="465" t="inlineStr">
        <is>
          <t xml:space="preserve"> Nmix </t>
        </is>
      </c>
      <c r="N4439" s="466" t="n">
        <v>0.152003723</v>
      </c>
      <c r="O4439" s="467" t="n">
        <v>0.2670452726894642</v>
      </c>
      <c r="P4439" s="468" t="n">
        <v>1994</v>
      </c>
      <c r="Q4439" s="469" t="inlineStr">
        <is>
          <t>SSB tab 08801</t>
        </is>
      </c>
      <c r="R4439" s="469" t="inlineStr">
        <is>
          <t>ok</t>
        </is>
      </c>
      <c r="S4439" s="469" t="inlineStr">
        <is>
          <t xml:space="preserve"> text </t>
        </is>
      </c>
      <c r="T4439" s="426" t="inlineStr">
        <is>
          <t>Norway</t>
        </is>
      </c>
      <c r="U4439" s="5" t="inlineStr">
        <is>
          <t>import</t>
        </is>
      </c>
      <c r="V4439" s="465" t="n">
        <v>0.04</v>
      </c>
    </row>
    <row r="4440">
      <c r="B4440" s="5" t="inlineStr">
        <is>
          <t>RW.RW-MP.FP</t>
        </is>
      </c>
      <c r="C4440" s="5" t="inlineStr">
        <is>
          <t>RW.RW-MP.FP-Sea fish (landings)-Nmix</t>
        </is>
      </c>
      <c r="D4440" s="5" t="inlineStr">
        <is>
          <t>RW</t>
        </is>
      </c>
      <c r="E4440" s="5" t="inlineStr">
        <is>
          <t>RW</t>
        </is>
      </c>
      <c r="F4440" s="5">
        <f>VLOOKUP(E4440,'5.a Definitions'!E:F,2,FALSE)</f>
        <v/>
      </c>
      <c r="G4440" s="5" t="inlineStr">
        <is>
          <t>MP</t>
        </is>
      </c>
      <c r="H4440" s="5" t="inlineStr">
        <is>
          <t>FP</t>
        </is>
      </c>
      <c r="I4440" s="5">
        <f>VLOOKUP(H4440,'5.a Definitions'!E:F,2,FALSE)</f>
        <v/>
      </c>
      <c r="J4440" s="465" t="inlineStr">
        <is>
          <t xml:space="preserve"> Sea fish (landings) </t>
        </is>
      </c>
      <c r="K4440" s="465" t="inlineStr">
        <is>
          <t xml:space="preserve"> sea fish (landings) </t>
        </is>
      </c>
      <c r="L4440" s="465" t="inlineStr">
        <is>
          <t xml:space="preserve"> reactive </t>
        </is>
      </c>
      <c r="M4440" s="465" t="inlineStr">
        <is>
          <t xml:space="preserve"> Nmix </t>
        </is>
      </c>
      <c r="N4440" s="466" t="n">
        <v>0</v>
      </c>
      <c r="O4440" s="467" t="n">
        <v>20</v>
      </c>
      <c r="P4440" s="468" t="n">
        <v>1994</v>
      </c>
      <c r="Q4440" s="469" t="inlineStr">
        <is>
          <t>counted under Hydrosphere</t>
        </is>
      </c>
      <c r="R4440" s="469" t="inlineStr">
        <is>
          <t>ok</t>
        </is>
      </c>
      <c r="S4440" s="469" t="inlineStr">
        <is>
          <t xml:space="preserve"> text </t>
        </is>
      </c>
      <c r="T4440" s="426" t="inlineStr">
        <is>
          <t>Norway</t>
        </is>
      </c>
      <c r="U4440" s="5" t="inlineStr">
        <is>
          <t>import</t>
        </is>
      </c>
      <c r="V4440" s="465" t="n">
        <v>0.04</v>
      </c>
    </row>
    <row r="4441">
      <c r="B4441" s="5" t="inlineStr">
        <is>
          <t>RW.RW-MP.FP</t>
        </is>
      </c>
      <c r="C4441" s="5" t="inlineStr">
        <is>
          <t>RW.RW-MP.FP-Food import-Nmix</t>
        </is>
      </c>
      <c r="D4441" s="5" t="inlineStr">
        <is>
          <t>RW</t>
        </is>
      </c>
      <c r="E4441" s="5" t="inlineStr">
        <is>
          <t>RW</t>
        </is>
      </c>
      <c r="F4441" s="5">
        <f>VLOOKUP(E4441,'5.a Definitions'!E:F,2,FALSE)</f>
        <v/>
      </c>
      <c r="G4441" s="5" t="inlineStr">
        <is>
          <t>MP</t>
        </is>
      </c>
      <c r="H4441" s="5" t="inlineStr">
        <is>
          <t>FP</t>
        </is>
      </c>
      <c r="I4441" s="5">
        <f>VLOOKUP(H4441,'5.a Definitions'!E:F,2,FALSE)</f>
        <v/>
      </c>
      <c r="J4441" s="465" t="inlineStr">
        <is>
          <t xml:space="preserve"> Food import </t>
        </is>
      </c>
      <c r="K4441" s="465" t="inlineStr">
        <is>
          <t xml:space="preserve"> food and feed import </t>
        </is>
      </c>
      <c r="L4441" s="465" t="inlineStr">
        <is>
          <t xml:space="preserve"> reactive </t>
        </is>
      </c>
      <c r="M4441" s="465" t="inlineStr">
        <is>
          <t xml:space="preserve"> Nmix </t>
        </is>
      </c>
      <c r="N4441" s="466" t="n">
        <v>25.532582893</v>
      </c>
      <c r="O4441" s="467" t="n">
        <v>0.09232303973228166</v>
      </c>
      <c r="P4441" s="468" t="n">
        <v>1994</v>
      </c>
      <c r="Q4441" s="469" t="inlineStr">
        <is>
          <t>SSB tab 08801</t>
        </is>
      </c>
      <c r="R4441" s="469" t="inlineStr">
        <is>
          <t>ok</t>
        </is>
      </c>
      <c r="S4441" s="469" t="inlineStr">
        <is>
          <t xml:space="preserve"> text </t>
        </is>
      </c>
      <c r="T4441" s="426" t="inlineStr">
        <is>
          <t>Norway</t>
        </is>
      </c>
      <c r="U4441" s="5" t="inlineStr">
        <is>
          <t>import</t>
        </is>
      </c>
      <c r="V4441" s="465" t="n">
        <v>0.04</v>
      </c>
    </row>
    <row r="4442">
      <c r="B4442" s="5" t="inlineStr">
        <is>
          <t>RW.RW-MP.OP</t>
        </is>
      </c>
      <c r="C4442" s="5" t="inlineStr">
        <is>
          <t>RW.RW-MP.OP-Other goods import -Nmix</t>
        </is>
      </c>
      <c r="D4442" s="5" t="inlineStr">
        <is>
          <t>RW</t>
        </is>
      </c>
      <c r="E4442" s="5" t="inlineStr">
        <is>
          <t>RW</t>
        </is>
      </c>
      <c r="F4442" s="5">
        <f>VLOOKUP(E4442,'5.a Definitions'!E:F,2,FALSE)</f>
        <v/>
      </c>
      <c r="G4442" s="5" t="inlineStr">
        <is>
          <t>MP</t>
        </is>
      </c>
      <c r="H4442" s="5" t="inlineStr">
        <is>
          <t>OP</t>
        </is>
      </c>
      <c r="I4442" s="5">
        <f>VLOOKUP(H4442,'5.a Definitions'!E:F,2,FALSE)</f>
        <v/>
      </c>
      <c r="J4442" s="465" t="inlineStr">
        <is>
          <t xml:space="preserve"> Other goods import  </t>
        </is>
      </c>
      <c r="K4442" s="465" t="inlineStr">
        <is>
          <t xml:space="preserve"> other goods import </t>
        </is>
      </c>
      <c r="L4442" s="465" t="inlineStr">
        <is>
          <t xml:space="preserve"> reactive </t>
        </is>
      </c>
      <c r="M4442" s="465" t="inlineStr">
        <is>
          <t xml:space="preserve"> Nmix </t>
        </is>
      </c>
      <c r="N4442" s="466" t="n">
        <v>21.7558818702</v>
      </c>
      <c r="O4442" s="467" t="n">
        <v>0.06595755215661324</v>
      </c>
      <c r="P4442" s="468" t="n">
        <v>1994</v>
      </c>
      <c r="Q4442" s="469" t="inlineStr">
        <is>
          <t>SSB tab 08801</t>
        </is>
      </c>
      <c r="R4442" s="469" t="inlineStr">
        <is>
          <t>ok</t>
        </is>
      </c>
      <c r="S4442" s="469" t="inlineStr">
        <is>
          <t xml:space="preserve"> text </t>
        </is>
      </c>
      <c r="T4442" s="426" t="inlineStr">
        <is>
          <t>Norway</t>
        </is>
      </c>
      <c r="U4442" s="5" t="inlineStr">
        <is>
          <t>import</t>
        </is>
      </c>
      <c r="V4442" s="465" t="n">
        <v>0.04</v>
      </c>
    </row>
    <row r="4443">
      <c r="B4443" s="475" t="inlineStr">
        <is>
          <t>RW.RW-MP.OP</t>
        </is>
      </c>
      <c r="C4443" s="475" t="inlineStr">
        <is>
          <t>RW.RW-MP.OP-Ammonia import -Nmix</t>
        </is>
      </c>
      <c r="D4443" s="475" t="inlineStr">
        <is>
          <t>RW</t>
        </is>
      </c>
      <c r="E4443" s="475" t="inlineStr">
        <is>
          <t>RW</t>
        </is>
      </c>
      <c r="F4443" s="5">
        <f>VLOOKUP(E4443,'5.a Definitions'!E:F,2,FALSE)</f>
        <v/>
      </c>
      <c r="G4443" s="475" t="inlineStr">
        <is>
          <t>MP</t>
        </is>
      </c>
      <c r="H4443" s="475" t="inlineStr">
        <is>
          <t>OP</t>
        </is>
      </c>
      <c r="I4443" s="5">
        <f>VLOOKUP(H4443,'5.a Definitions'!E:F,2,FALSE)</f>
        <v/>
      </c>
      <c r="J4443" s="465" t="inlineStr">
        <is>
          <t>Ammonia import</t>
        </is>
      </c>
      <c r="K4443" s="465" t="inlineStr">
        <is>
          <t>ammonia import</t>
        </is>
      </c>
      <c r="L4443" s="465" t="inlineStr">
        <is>
          <t>reactive</t>
        </is>
      </c>
      <c r="M4443" s="465" t="inlineStr">
        <is>
          <t>Nmix</t>
        </is>
      </c>
      <c r="N4443" s="466" t="n">
        <v>196.551745108</v>
      </c>
      <c r="O4443" s="467" t="n">
        <v>0.05250693639873022</v>
      </c>
      <c r="P4443" s="468" t="n">
        <v>1994</v>
      </c>
      <c r="Q4443" s="469" t="inlineStr">
        <is>
          <t>SSB tab 08801</t>
        </is>
      </c>
      <c r="R4443" s="469" t="inlineStr">
        <is>
          <t>ok</t>
        </is>
      </c>
      <c r="S4443" s="469" t="inlineStr">
        <is>
          <t>text</t>
        </is>
      </c>
      <c r="T4443" s="476" t="inlineStr">
        <is>
          <t>Norway</t>
        </is>
      </c>
      <c r="U4443" s="5" t="inlineStr">
        <is>
          <t>import</t>
        </is>
      </c>
      <c r="V4443" s="465">
        <f>(O4209*N4209)^2</f>
        <v/>
      </c>
    </row>
    <row r="4444">
      <c r="B4444" s="5" t="inlineStr">
        <is>
          <t>RW.RW-AG.MM</t>
        </is>
      </c>
      <c r="C4444" s="5" t="inlineStr">
        <is>
          <t>RW.RW-AG.MM-Animal feed import-Nmix</t>
        </is>
      </c>
      <c r="D4444" s="5" t="inlineStr">
        <is>
          <t>RW</t>
        </is>
      </c>
      <c r="E4444" s="5" t="inlineStr">
        <is>
          <t>RW</t>
        </is>
      </c>
      <c r="F4444" s="5">
        <f>VLOOKUP(E4444,'5.a Definitions'!E:F,2,FALSE)</f>
        <v/>
      </c>
      <c r="G4444" s="5" t="inlineStr">
        <is>
          <t>AG</t>
        </is>
      </c>
      <c r="H4444" s="5" t="inlineStr">
        <is>
          <t>MM</t>
        </is>
      </c>
      <c r="I4444" s="5">
        <f>VLOOKUP(H4444,'5.a Definitions'!E:F,2,FALSE)</f>
        <v/>
      </c>
      <c r="J4444" s="465" t="inlineStr">
        <is>
          <t xml:space="preserve"> Animal feed import </t>
        </is>
      </c>
      <c r="K4444" s="465" t="inlineStr">
        <is>
          <t xml:space="preserve"> animal feed import </t>
        </is>
      </c>
      <c r="L4444" s="465" t="inlineStr">
        <is>
          <t xml:space="preserve"> reactive </t>
        </is>
      </c>
      <c r="M4444" s="465" t="inlineStr">
        <is>
          <t xml:space="preserve"> Nmix </t>
        </is>
      </c>
      <c r="N4444" s="466" t="n">
        <v>23.51438292305393</v>
      </c>
      <c r="O4444" s="467" t="n">
        <v>0.3008115365435496</v>
      </c>
      <c r="P4444" s="468" t="n">
        <v>1994</v>
      </c>
      <c r="Q4444" s="469" t="inlineStr">
        <is>
          <t>NIBIO Totalkalkylen</t>
        </is>
      </c>
      <c r="R4444" s="469" t="inlineStr">
        <is>
          <t>ok</t>
        </is>
      </c>
      <c r="S4444" s="469" t="inlineStr">
        <is>
          <t xml:space="preserve"> text </t>
        </is>
      </c>
      <c r="T4444" s="426" t="inlineStr">
        <is>
          <t>Norway</t>
        </is>
      </c>
      <c r="U4444" s="5" t="inlineStr">
        <is>
          <t>import</t>
        </is>
      </c>
      <c r="V4444" s="465" t="n">
        <v>0.04</v>
      </c>
    </row>
    <row r="4445" ht="16" customHeight="1">
      <c r="B4445" s="5" t="inlineStr">
        <is>
          <t>RW.RW-AG.MM</t>
        </is>
      </c>
      <c r="C4445" s="5" t="inlineStr">
        <is>
          <t>RW.RW-AG.MM-Live animal import-Nmix</t>
        </is>
      </c>
      <c r="D4445" s="5" t="inlineStr">
        <is>
          <t>RW</t>
        </is>
      </c>
      <c r="E4445" s="5" t="inlineStr">
        <is>
          <t>RW</t>
        </is>
      </c>
      <c r="F4445" s="5">
        <f>VLOOKUP(E4445,'5.a Definitions'!E:F,2,FALSE)</f>
        <v/>
      </c>
      <c r="G4445" s="5" t="inlineStr">
        <is>
          <t>AG</t>
        </is>
      </c>
      <c r="H4445" s="5" t="inlineStr">
        <is>
          <t>MM</t>
        </is>
      </c>
      <c r="I4445" s="5">
        <f>VLOOKUP(H4445,'5.a Definitions'!E:F,2,FALSE)</f>
        <v/>
      </c>
      <c r="J4445" s="465" t="inlineStr">
        <is>
          <t xml:space="preserve"> Live animal import </t>
        </is>
      </c>
      <c r="K4445" s="465" t="inlineStr">
        <is>
          <t xml:space="preserve"> live animal import </t>
        </is>
      </c>
      <c r="L4445" s="465" t="inlineStr">
        <is>
          <t xml:space="preserve"> reactive </t>
        </is>
      </c>
      <c r="M4445" s="465" t="inlineStr">
        <is>
          <t xml:space="preserve"> Nmix </t>
        </is>
      </c>
      <c r="N4445" s="466" t="n">
        <v>0.0198897408</v>
      </c>
      <c r="O4445" s="467" t="n">
        <v>0.3472838794331634</v>
      </c>
      <c r="P4445" s="468" t="n">
        <v>1994</v>
      </c>
      <c r="Q4445" s="469" t="inlineStr">
        <is>
          <t>FAOSTAT</t>
        </is>
      </c>
      <c r="R4445" s="469" t="inlineStr">
        <is>
          <t>ok</t>
        </is>
      </c>
      <c r="S4445" s="469" t="inlineStr">
        <is>
          <t xml:space="preserve"> text </t>
        </is>
      </c>
      <c r="T4445" s="426" t="inlineStr">
        <is>
          <t>Norway</t>
        </is>
      </c>
      <c r="U4445" s="5" t="inlineStr">
        <is>
          <t>import</t>
        </is>
      </c>
      <c r="V4445" s="465" t="n">
        <v>0.04</v>
      </c>
    </row>
    <row r="4446">
      <c r="B4446" s="5" t="inlineStr">
        <is>
          <t>RW.RW-AG.SM</t>
        </is>
      </c>
      <c r="C4446" s="5" t="inlineStr">
        <is>
          <t>RW.RW-AG.SM-Mineral fertilizer import-Nmix</t>
        </is>
      </c>
      <c r="D4446" s="5" t="inlineStr">
        <is>
          <t>RW</t>
        </is>
      </c>
      <c r="E4446" s="5" t="inlineStr">
        <is>
          <t>RW</t>
        </is>
      </c>
      <c r="F4446" s="5">
        <f>VLOOKUP(E4446,'5.a Definitions'!E:F,2,FALSE)</f>
        <v/>
      </c>
      <c r="G4446" s="5" t="inlineStr">
        <is>
          <t>AG</t>
        </is>
      </c>
      <c r="H4446" s="5" t="inlineStr">
        <is>
          <t>SM</t>
        </is>
      </c>
      <c r="I4446" s="5">
        <f>VLOOKUP(H4446,'5.a Definitions'!E:F,2,FALSE)</f>
        <v/>
      </c>
      <c r="J4446" s="465" t="inlineStr">
        <is>
          <t xml:space="preserve"> Mineral fertilizer import </t>
        </is>
      </c>
      <c r="K4446" s="465" t="inlineStr">
        <is>
          <t xml:space="preserve"> mineral fertilizer import </t>
        </is>
      </c>
      <c r="L4446" s="465" t="inlineStr">
        <is>
          <t xml:space="preserve"> reactive </t>
        </is>
      </c>
      <c r="M4446" s="465" t="inlineStr">
        <is>
          <t xml:space="preserve"> Nmix </t>
        </is>
      </c>
      <c r="N4446" s="466" t="n">
        <v>23</v>
      </c>
      <c r="O4446" s="467" t="n">
        <v>0.3033769670044503</v>
      </c>
      <c r="P4446" s="468" t="n">
        <v>1994</v>
      </c>
      <c r="Q4446" s="469" t="inlineStr">
        <is>
          <t>FAOSTAT</t>
        </is>
      </c>
      <c r="R4446" s="469" t="inlineStr">
        <is>
          <t>ok</t>
        </is>
      </c>
      <c r="S4446" s="469" t="inlineStr">
        <is>
          <t xml:space="preserve"> text </t>
        </is>
      </c>
      <c r="T4446" s="426" t="inlineStr">
        <is>
          <t>Norway</t>
        </is>
      </c>
      <c r="U4446" s="5" t="inlineStr">
        <is>
          <t>import</t>
        </is>
      </c>
      <c r="V4446" s="465" t="n">
        <v>0.04</v>
      </c>
    </row>
    <row r="4447">
      <c r="B4447" s="5" t="inlineStr">
        <is>
          <t>RW.RW-PR.SO</t>
        </is>
      </c>
      <c r="C4447" s="5" t="inlineStr">
        <is>
          <t>RW.RW-PR.SO-Solid waste import-Nmix</t>
        </is>
      </c>
      <c r="D4447" s="5" t="inlineStr">
        <is>
          <t>RW</t>
        </is>
      </c>
      <c r="E4447" s="5" t="inlineStr">
        <is>
          <t>RW</t>
        </is>
      </c>
      <c r="F4447" s="5">
        <f>VLOOKUP(E4447,'5.a Definitions'!E:F,2,FALSE)</f>
        <v/>
      </c>
      <c r="G4447" s="5" t="inlineStr">
        <is>
          <t>PR</t>
        </is>
      </c>
      <c r="H4447" s="5" t="inlineStr">
        <is>
          <t>SO</t>
        </is>
      </c>
      <c r="I4447" s="5">
        <f>VLOOKUP(H4447,'5.a Definitions'!E:F,2,FALSE)</f>
        <v/>
      </c>
      <c r="J4447" s="465" t="inlineStr">
        <is>
          <t xml:space="preserve"> Solid waste import </t>
        </is>
      </c>
      <c r="K4447" s="465" t="inlineStr">
        <is>
          <t xml:space="preserve"> solid waste import </t>
        </is>
      </c>
      <c r="L4447" s="465" t="inlineStr">
        <is>
          <t xml:space="preserve"> reactive </t>
        </is>
      </c>
      <c r="M4447" s="465" t="inlineStr">
        <is>
          <t xml:space="preserve"> Nmix </t>
        </is>
      </c>
      <c r="N4447" s="466" t="n">
        <v>0.2003974364</v>
      </c>
      <c r="O4447" s="467" t="n">
        <v>0.1807383025562761</v>
      </c>
      <c r="P4447" s="468" t="n">
        <v>1994</v>
      </c>
      <c r="Q4447" s="469" t="inlineStr">
        <is>
          <t>SSB tab 08801</t>
        </is>
      </c>
      <c r="R4447" s="469" t="inlineStr">
        <is>
          <t>ok</t>
        </is>
      </c>
      <c r="S4447" s="469" t="inlineStr">
        <is>
          <t xml:space="preserve"> text </t>
        </is>
      </c>
      <c r="T4447" s="426" t="inlineStr">
        <is>
          <t>Norway</t>
        </is>
      </c>
      <c r="U4447" s="5" t="inlineStr">
        <is>
          <t>import</t>
        </is>
      </c>
      <c r="V4447" s="465" t="n">
        <v>0.04</v>
      </c>
    </row>
    <row r="4448">
      <c r="B4448" s="5" t="inlineStr">
        <is>
          <t>RW.RW-AT.AT</t>
        </is>
      </c>
      <c r="C4448" s="5" t="inlineStr">
        <is>
          <t>RW.RW-AT.AT-Atmospheric inflow-OXN</t>
        </is>
      </c>
      <c r="D4448" s="5" t="inlineStr">
        <is>
          <t>RW</t>
        </is>
      </c>
      <c r="E4448" s="5" t="inlineStr">
        <is>
          <t>RW</t>
        </is>
      </c>
      <c r="F4448" s="5">
        <f>VLOOKUP(E4448,'5.a Definitions'!E:F,2,FALSE)</f>
        <v/>
      </c>
      <c r="G4448" s="5" t="inlineStr">
        <is>
          <t>AT</t>
        </is>
      </c>
      <c r="H4448" s="5" t="inlineStr">
        <is>
          <t>AT</t>
        </is>
      </c>
      <c r="I4448" s="5">
        <f>VLOOKUP(H4448,'5.a Definitions'!E:F,2,FALSE)</f>
        <v/>
      </c>
      <c r="J4448" s="465" t="inlineStr">
        <is>
          <t xml:space="preserve"> Atmospheric inflow </t>
        </is>
      </c>
      <c r="K4448" s="465" t="inlineStr">
        <is>
          <t xml:space="preserve"> atmospheric inflow </t>
        </is>
      </c>
      <c r="L4448" s="465" t="inlineStr">
        <is>
          <t xml:space="preserve"> reactive </t>
        </is>
      </c>
      <c r="M4448" s="465" t="inlineStr">
        <is>
          <t xml:space="preserve"> OXN </t>
        </is>
      </c>
      <c r="N4448" s="466" t="n">
        <v>34.88914081775864</v>
      </c>
      <c r="O4448" s="467" t="n">
        <v>0.5798369547102716</v>
      </c>
      <c r="P4448" s="468" t="n">
        <v>1994</v>
      </c>
      <c r="Q4448" s="469" t="inlineStr">
        <is>
          <t>Filled (mean of 1997-2001): EMEP SR tables</t>
        </is>
      </c>
      <c r="R4448" s="469" t="inlineStr">
        <is>
          <t>ok</t>
        </is>
      </c>
      <c r="S4448" s="469" t="inlineStr">
        <is>
          <t xml:space="preserve"> text </t>
        </is>
      </c>
      <c r="T4448" s="426" t="inlineStr">
        <is>
          <t>Norway</t>
        </is>
      </c>
      <c r="U4448" s="5" t="inlineStr">
        <is>
          <t>import</t>
        </is>
      </c>
      <c r="V4448" s="465" t="n">
        <v>0.04</v>
      </c>
    </row>
    <row r="4449" ht="16" customHeight="1">
      <c r="B4449" s="5" t="inlineStr">
        <is>
          <t>RW.RW-AT.AT</t>
        </is>
      </c>
      <c r="C4449" s="5" t="inlineStr">
        <is>
          <t>RW.RW-AT.AT-Atmospheric inflow-RDN</t>
        </is>
      </c>
      <c r="D4449" s="5" t="inlineStr">
        <is>
          <t>RW</t>
        </is>
      </c>
      <c r="E4449" s="5" t="inlineStr">
        <is>
          <t>RW</t>
        </is>
      </c>
      <c r="F4449" s="5">
        <f>VLOOKUP(E4449,'5.a Definitions'!E:F,2,FALSE)</f>
        <v/>
      </c>
      <c r="G4449" s="5" t="inlineStr">
        <is>
          <t>AT</t>
        </is>
      </c>
      <c r="H4449" s="5" t="inlineStr">
        <is>
          <t>AT</t>
        </is>
      </c>
      <c r="I4449" s="5">
        <f>VLOOKUP(H4449,'5.a Definitions'!E:F,2,FALSE)</f>
        <v/>
      </c>
      <c r="J4449" s="465" t="inlineStr">
        <is>
          <t xml:space="preserve"> Atmospheric inflow </t>
        </is>
      </c>
      <c r="K4449" s="465" t="inlineStr">
        <is>
          <t xml:space="preserve"> atmospheric inflow </t>
        </is>
      </c>
      <c r="L4449" s="465" t="inlineStr">
        <is>
          <t xml:space="preserve"> reactive </t>
        </is>
      </c>
      <c r="M4449" s="465" t="inlineStr">
        <is>
          <t xml:space="preserve"> RDN </t>
        </is>
      </c>
      <c r="N4449" s="466" t="n">
        <v>16.69580963752406</v>
      </c>
      <c r="O4449" s="467" t="n">
        <v>0.5741348155665055</v>
      </c>
      <c r="P4449" s="468" t="n">
        <v>1994</v>
      </c>
      <c r="Q4449" s="469" t="inlineStr">
        <is>
          <t>Filled (mean of 1997-2001): EMEP SR tables</t>
        </is>
      </c>
      <c r="R4449" s="469" t="inlineStr">
        <is>
          <t>ok</t>
        </is>
      </c>
      <c r="S4449" s="469" t="inlineStr">
        <is>
          <t xml:space="preserve"> text </t>
        </is>
      </c>
      <c r="T4449" s="426" t="inlineStr">
        <is>
          <t>Norway</t>
        </is>
      </c>
      <c r="U4449" s="5" t="inlineStr">
        <is>
          <t>import</t>
        </is>
      </c>
      <c r="V4449" s="465" t="n">
        <v>0.04</v>
      </c>
    </row>
    <row r="4450" ht="16" customHeight="1">
      <c r="B4450" s="475" t="inlineStr">
        <is>
          <t>RW.RW-HY.AC</t>
        </is>
      </c>
      <c r="C4450" s="475" t="inlineStr">
        <is>
          <t>RW.RW-HY.AC-Aquaculture feed import-Nmix</t>
        </is>
      </c>
      <c r="D4450" s="475" t="inlineStr">
        <is>
          <t>RW</t>
        </is>
      </c>
      <c r="E4450" s="475" t="inlineStr">
        <is>
          <t>RW</t>
        </is>
      </c>
      <c r="F4450" s="5">
        <f>VLOOKUP(E4450,'5.a Definitions'!E:F,2,FALSE)</f>
        <v/>
      </c>
      <c r="G4450" s="475" t="inlineStr">
        <is>
          <t>HY</t>
        </is>
      </c>
      <c r="H4450" s="475" t="inlineStr">
        <is>
          <t>AC</t>
        </is>
      </c>
      <c r="I4450" s="5">
        <f>VLOOKUP(H4450,'5.a Definitions'!E:F,2,FALSE)</f>
        <v/>
      </c>
      <c r="J4450" s="465" t="inlineStr">
        <is>
          <t>Aquaculture feed import</t>
        </is>
      </c>
      <c r="K4450" s="465" t="inlineStr">
        <is>
          <t>aquaculture feed import</t>
        </is>
      </c>
      <c r="L4450" s="465" t="inlineStr">
        <is>
          <t>reactive</t>
        </is>
      </c>
      <c r="M4450" s="465" t="inlineStr">
        <is>
          <t>Nmix</t>
        </is>
      </c>
      <c r="N4450" s="466" t="n">
        <v>11.10771553392963</v>
      </c>
      <c r="O4450" s="467" t="n">
        <v>0.2348016723424095</v>
      </c>
      <c r="P4450" s="468" t="n">
        <v>1994</v>
      </c>
      <c r="Q4450" s="469" t="inlineStr">
        <is>
          <t>Fiskeridirektoratet</t>
        </is>
      </c>
      <c r="R4450" s="469" t="inlineStr">
        <is>
          <t>ok</t>
        </is>
      </c>
      <c r="S4450" s="469" t="inlineStr">
        <is>
          <t>text</t>
        </is>
      </c>
      <c r="T4450" s="476" t="inlineStr">
        <is>
          <t>Norway</t>
        </is>
      </c>
      <c r="U4450" s="5" t="inlineStr">
        <is>
          <t>import</t>
        </is>
      </c>
      <c r="V4450" s="465">
        <f>(#REF!*#REF!)^2</f>
        <v/>
      </c>
    </row>
    <row r="4451">
      <c r="A4451" s="483" t="inlineStr">
        <is>
          <t xml:space="preserve"> Energy and fuels </t>
        </is>
      </c>
      <c r="B4451" s="5" t="inlineStr">
        <is>
          <t>EF.EC-EF.IC</t>
        </is>
      </c>
      <c r="C4451" s="5" t="inlineStr">
        <is>
          <t>EF.EC-EF.IC-Fuel for industry-Nmix</t>
        </is>
      </c>
      <c r="D4451" s="5" t="inlineStr">
        <is>
          <t>EF</t>
        </is>
      </c>
      <c r="E4451" s="5" t="inlineStr">
        <is>
          <t>EC</t>
        </is>
      </c>
      <c r="F4451" s="5">
        <f>VLOOKUP(E4451,'5.a Definitions'!E:F,2,FALSE)</f>
        <v/>
      </c>
      <c r="G4451" s="5" t="inlineStr">
        <is>
          <t>EF</t>
        </is>
      </c>
      <c r="H4451" s="5" t="inlineStr">
        <is>
          <t>IC</t>
        </is>
      </c>
      <c r="I4451" s="5">
        <f>VLOOKUP(H4451,'5.a Definitions'!E:F,2,FALSE)</f>
        <v/>
      </c>
      <c r="J4451" s="465" t="inlineStr">
        <is>
          <t xml:space="preserve"> Fuel for industry </t>
        </is>
      </c>
      <c r="K4451" s="465" t="inlineStr">
        <is>
          <t xml:space="preserve"> fuel for industry </t>
        </is>
      </c>
      <c r="L4451" s="465" t="inlineStr">
        <is>
          <t xml:space="preserve"> reactive </t>
        </is>
      </c>
      <c r="M4451" s="465" t="inlineStr">
        <is>
          <t xml:space="preserve"> Nmix </t>
        </is>
      </c>
      <c r="N4451" s="466" t="n">
        <v>4.844452170862916</v>
      </c>
      <c r="O4451" s="467" t="n">
        <v>0.5512937543321786</v>
      </c>
      <c r="P4451" s="468" t="n">
        <v>1993</v>
      </c>
      <c r="Q4451" s="469" t="inlineStr">
        <is>
          <t>UNFCCC CRT</t>
        </is>
      </c>
      <c r="R4451" s="469" t="inlineStr">
        <is>
          <t>ok</t>
        </is>
      </c>
      <c r="S4451" s="469" t="inlineStr">
        <is>
          <t xml:space="preserve"> text </t>
        </is>
      </c>
      <c r="T4451" s="426" t="inlineStr">
        <is>
          <t>Norway</t>
        </is>
      </c>
      <c r="U4451" s="5" t="inlineStr">
        <is>
          <t>useful output</t>
        </is>
      </c>
      <c r="V4451" s="465" t="n">
        <v>0.04</v>
      </c>
    </row>
    <row r="4452">
      <c r="B4452" s="5" t="inlineStr">
        <is>
          <t>EF.EC-EF.TR</t>
        </is>
      </c>
      <c r="C4452" s="5" t="inlineStr">
        <is>
          <t>EF.EC-EF.TR-Fuel for transport-Nmix</t>
        </is>
      </c>
      <c r="D4452" s="5" t="inlineStr">
        <is>
          <t>EF</t>
        </is>
      </c>
      <c r="E4452" s="5" t="inlineStr">
        <is>
          <t>EC</t>
        </is>
      </c>
      <c r="F4452" s="5">
        <f>VLOOKUP(E4452,'5.a Definitions'!E:F,2,FALSE)</f>
        <v/>
      </c>
      <c r="G4452" s="5" t="inlineStr">
        <is>
          <t>EF</t>
        </is>
      </c>
      <c r="H4452" s="5" t="inlineStr">
        <is>
          <t>TR</t>
        </is>
      </c>
      <c r="I4452" s="5">
        <f>VLOOKUP(H4452,'5.a Definitions'!E:F,2,FALSE)</f>
        <v/>
      </c>
      <c r="J4452" s="465" t="inlineStr">
        <is>
          <t xml:space="preserve"> Fuel for transport </t>
        </is>
      </c>
      <c r="K4452" s="465" t="inlineStr">
        <is>
          <t xml:space="preserve"> fuel for transport </t>
        </is>
      </c>
      <c r="L4452" s="465" t="inlineStr">
        <is>
          <t xml:space="preserve"> reactive </t>
        </is>
      </c>
      <c r="M4452" s="465" t="inlineStr">
        <is>
          <t xml:space="preserve"> Nmix </t>
        </is>
      </c>
      <c r="N4452" s="466" t="n">
        <v>0.4533063652205854</v>
      </c>
      <c r="O4452" s="467" t="n">
        <v>0.330595730288039</v>
      </c>
      <c r="P4452" s="468" t="n">
        <v>1993</v>
      </c>
      <c r="Q4452" s="469" t="inlineStr">
        <is>
          <t>UNFCCC CRT</t>
        </is>
      </c>
      <c r="R4452" s="469" t="inlineStr">
        <is>
          <t>ok</t>
        </is>
      </c>
      <c r="S4452" s="469" t="inlineStr">
        <is>
          <t xml:space="preserve"> text </t>
        </is>
      </c>
      <c r="T4452" s="426" t="inlineStr">
        <is>
          <t>Norway</t>
        </is>
      </c>
      <c r="U4452" s="5" t="inlineStr">
        <is>
          <t>useful output</t>
        </is>
      </c>
      <c r="V4452" s="465" t="n">
        <v>0.04</v>
      </c>
    </row>
    <row r="4453">
      <c r="B4453" s="5" t="inlineStr">
        <is>
          <t>EF.EC-EF.OE</t>
        </is>
      </c>
      <c r="C4453" s="5" t="inlineStr">
        <is>
          <t>EF.EC-EF.OE-Fuel for heating-Nmix</t>
        </is>
      </c>
      <c r="D4453" s="5" t="inlineStr">
        <is>
          <t>EF</t>
        </is>
      </c>
      <c r="E4453" s="5" t="inlineStr">
        <is>
          <t>EC</t>
        </is>
      </c>
      <c r="F4453" s="5">
        <f>VLOOKUP(E4453,'5.a Definitions'!E:F,2,FALSE)</f>
        <v/>
      </c>
      <c r="G4453" s="5" t="inlineStr">
        <is>
          <t>EF</t>
        </is>
      </c>
      <c r="H4453" s="5" t="inlineStr">
        <is>
          <t>OE</t>
        </is>
      </c>
      <c r="I4453" s="5">
        <f>VLOOKUP(H4453,'5.a Definitions'!E:F,2,FALSE)</f>
        <v/>
      </c>
      <c r="J4453" s="465" t="inlineStr">
        <is>
          <t xml:space="preserve"> Fuel for heating </t>
        </is>
      </c>
      <c r="K4453" s="465" t="inlineStr">
        <is>
          <t xml:space="preserve"> fuel for heating </t>
        </is>
      </c>
      <c r="L4453" s="465" t="inlineStr">
        <is>
          <t xml:space="preserve"> reactive </t>
        </is>
      </c>
      <c r="M4453" s="465" t="inlineStr">
        <is>
          <t xml:space="preserve"> Nmix </t>
        </is>
      </c>
      <c r="N4453" s="466" t="n">
        <v>0.5415951931957218</v>
      </c>
      <c r="O4453" s="467" t="n">
        <v>0.326345944322828</v>
      </c>
      <c r="P4453" s="468" t="n">
        <v>1993</v>
      </c>
      <c r="Q4453" s="469" t="inlineStr">
        <is>
          <t>UNFCCC CRT</t>
        </is>
      </c>
      <c r="R4453" s="469" t="inlineStr">
        <is>
          <t>ok</t>
        </is>
      </c>
      <c r="S4453" s="469" t="inlineStr">
        <is>
          <t xml:space="preserve"> text </t>
        </is>
      </c>
      <c r="T4453" s="426" t="inlineStr">
        <is>
          <t>Norway</t>
        </is>
      </c>
      <c r="U4453" s="5" t="inlineStr">
        <is>
          <t>useful output</t>
        </is>
      </c>
      <c r="V4453" s="465" t="n">
        <v>0.04</v>
      </c>
    </row>
    <row r="4454" ht="16" customHeight="1">
      <c r="B4454" s="5" t="inlineStr">
        <is>
          <t>EF.EC-MP.OP</t>
        </is>
      </c>
      <c r="C4454" s="5" t="inlineStr">
        <is>
          <t>EF.EC-MP.OP-Fuel used as feedstock-Nmix</t>
        </is>
      </c>
      <c r="D4454" s="5" t="inlineStr">
        <is>
          <t>EF</t>
        </is>
      </c>
      <c r="E4454" s="5" t="inlineStr">
        <is>
          <t>EC</t>
        </is>
      </c>
      <c r="F4454" s="5">
        <f>VLOOKUP(E4454,'5.a Definitions'!E:F,2,FALSE)</f>
        <v/>
      </c>
      <c r="G4454" s="5" t="inlineStr">
        <is>
          <t>MP</t>
        </is>
      </c>
      <c r="H4454" s="5" t="inlineStr">
        <is>
          <t>OP</t>
        </is>
      </c>
      <c r="I4454" s="5">
        <f>VLOOKUP(H4454,'5.a Definitions'!E:F,2,FALSE)</f>
        <v/>
      </c>
      <c r="J4454" s="465" t="inlineStr">
        <is>
          <t xml:space="preserve"> Fuel used as feedstock </t>
        </is>
      </c>
      <c r="K4454" s="465" t="inlineStr">
        <is>
          <t xml:space="preserve"> fuel used as feedstock </t>
        </is>
      </c>
      <c r="L4454" s="465" t="inlineStr">
        <is>
          <t xml:space="preserve"> reactive </t>
        </is>
      </c>
      <c r="M4454" s="465" t="inlineStr">
        <is>
          <t xml:space="preserve"> Nmix </t>
        </is>
      </c>
      <c r="N4454" s="466" t="n">
        <v>1.433974532457352</v>
      </c>
      <c r="O4454" s="467" t="n">
        <v>0.7730220990059107</v>
      </c>
      <c r="P4454" s="468" t="n">
        <v>1993</v>
      </c>
      <c r="Q4454" s="469" t="inlineStr">
        <is>
          <t>SSB table 11561</t>
        </is>
      </c>
      <c r="R4454" s="469" t="inlineStr">
        <is>
          <t>ok</t>
        </is>
      </c>
      <c r="S4454" s="469" t="inlineStr">
        <is>
          <t xml:space="preserve"> text </t>
        </is>
      </c>
      <c r="T4454" s="426" t="inlineStr">
        <is>
          <t>Norway</t>
        </is>
      </c>
      <c r="U4454" s="5" t="inlineStr">
        <is>
          <t>useful output</t>
        </is>
      </c>
      <c r="V4454" s="465" t="n">
        <v>0.04</v>
      </c>
    </row>
    <row r="4455" ht="16" customHeight="1">
      <c r="B4455" s="5" t="inlineStr">
        <is>
          <t>EF.EC-AT.AT</t>
        </is>
      </c>
      <c r="C4455" s="5" t="inlineStr">
        <is>
          <t>EF.EC-AT.AT-Emissions-NH3</t>
        </is>
      </c>
      <c r="D4455" s="5" t="inlineStr">
        <is>
          <t>EF</t>
        </is>
      </c>
      <c r="E4455" s="5" t="inlineStr">
        <is>
          <t>EC</t>
        </is>
      </c>
      <c r="F4455" s="5">
        <f>VLOOKUP(E4455,'5.a Definitions'!E:F,2,FALSE)</f>
        <v/>
      </c>
      <c r="G4455" s="5" t="inlineStr">
        <is>
          <t>AT</t>
        </is>
      </c>
      <c r="H4455" s="5" t="inlineStr">
        <is>
          <t>AT</t>
        </is>
      </c>
      <c r="I4455" s="5">
        <f>VLOOKUP(H4455,'5.a Definitions'!E:F,2,FALSE)</f>
        <v/>
      </c>
      <c r="J4455" s="465" t="inlineStr">
        <is>
          <t xml:space="preserve"> Emissions </t>
        </is>
      </c>
      <c r="K4455" s="465" t="inlineStr">
        <is>
          <t xml:space="preserve"> energy conversion emissions </t>
        </is>
      </c>
      <c r="L4455" s="465" t="inlineStr">
        <is>
          <t xml:space="preserve"> reactive </t>
        </is>
      </c>
      <c r="M4455" s="465" t="inlineStr">
        <is>
          <t xml:space="preserve"> NH3 </t>
        </is>
      </c>
      <c r="N4455" s="466" t="n">
        <v>0</v>
      </c>
      <c r="O4455" s="467" t="n">
        <v>0.5</v>
      </c>
      <c r="P4455" s="468" t="n">
        <v>1993</v>
      </c>
      <c r="Q4455" s="469" t="inlineStr">
        <is>
          <t>CRLTAP Inventory Submissions</t>
        </is>
      </c>
      <c r="R4455" s="469" t="inlineStr">
        <is>
          <t>ok</t>
        </is>
      </c>
      <c r="S4455" s="469" t="inlineStr">
        <is>
          <t xml:space="preserve"> text </t>
        </is>
      </c>
      <c r="T4455" s="426" t="inlineStr">
        <is>
          <t>Norway</t>
        </is>
      </c>
      <c r="U4455" s="5" t="inlineStr">
        <is>
          <t>N wasted</t>
        </is>
      </c>
      <c r="V4455" s="465" t="n">
        <v>0.04</v>
      </c>
    </row>
    <row r="4456" ht="16" customHeight="1">
      <c r="B4456" s="5" t="inlineStr">
        <is>
          <t>EF.EC-AT.AT</t>
        </is>
      </c>
      <c r="C4456" s="5" t="inlineStr">
        <is>
          <t>EF.EC-AT.AT-Emissions-NOx</t>
        </is>
      </c>
      <c r="D4456" s="5" t="inlineStr">
        <is>
          <t>EF</t>
        </is>
      </c>
      <c r="E4456" s="5" t="inlineStr">
        <is>
          <t>EC</t>
        </is>
      </c>
      <c r="F4456" s="5">
        <f>VLOOKUP(E4456,'5.a Definitions'!E:F,2,FALSE)</f>
        <v/>
      </c>
      <c r="G4456" s="5" t="inlineStr">
        <is>
          <t>AT</t>
        </is>
      </c>
      <c r="H4456" s="5" t="inlineStr">
        <is>
          <t>AT</t>
        </is>
      </c>
      <c r="I4456" s="5">
        <f>VLOOKUP(H4456,'5.a Definitions'!E:F,2,FALSE)</f>
        <v/>
      </c>
      <c r="J4456" s="465" t="inlineStr">
        <is>
          <t xml:space="preserve"> Emissions </t>
        </is>
      </c>
      <c r="K4456" s="465" t="inlineStr">
        <is>
          <t xml:space="preserve"> energy conversion emissions </t>
        </is>
      </c>
      <c r="L4456" s="465" t="inlineStr">
        <is>
          <t xml:space="preserve"> reactive </t>
        </is>
      </c>
      <c r="M4456" s="465" t="inlineStr">
        <is>
          <t xml:space="preserve"> NOx </t>
        </is>
      </c>
      <c r="N4456" s="466" t="n">
        <v>9.979120286934</v>
      </c>
      <c r="O4456" s="467" t="n">
        <v>0.1797522227570033</v>
      </c>
      <c r="P4456" s="468" t="n">
        <v>1993</v>
      </c>
      <c r="Q4456" s="469" t="inlineStr">
        <is>
          <t>CRLTAP Inventory Submissions</t>
        </is>
      </c>
      <c r="R4456" s="469" t="inlineStr">
        <is>
          <t>ok</t>
        </is>
      </c>
      <c r="S4456" s="469" t="inlineStr">
        <is>
          <t xml:space="preserve"> text </t>
        </is>
      </c>
      <c r="T4456" s="426" t="inlineStr">
        <is>
          <t>Norway</t>
        </is>
      </c>
      <c r="U4456" s="5" t="inlineStr">
        <is>
          <t>N wasted</t>
        </is>
      </c>
      <c r="V4456" s="465" t="n">
        <v>0.04</v>
      </c>
    </row>
    <row r="4457" ht="16" customHeight="1">
      <c r="B4457" s="5" t="inlineStr">
        <is>
          <t>EF.EC-AT.AT</t>
        </is>
      </c>
      <c r="C4457" s="5" t="inlineStr">
        <is>
          <t>EF.EC-AT.AT-Emissions-N2O</t>
        </is>
      </c>
      <c r="D4457" s="5" t="inlineStr">
        <is>
          <t>EF</t>
        </is>
      </c>
      <c r="E4457" s="5" t="inlineStr">
        <is>
          <t>EC</t>
        </is>
      </c>
      <c r="F4457" s="5">
        <f>VLOOKUP(E4457,'5.a Definitions'!E:F,2,FALSE)</f>
        <v/>
      </c>
      <c r="G4457" s="5" t="inlineStr">
        <is>
          <t>AT</t>
        </is>
      </c>
      <c r="H4457" s="5" t="inlineStr">
        <is>
          <t>AT</t>
        </is>
      </c>
      <c r="I4457" s="5">
        <f>VLOOKUP(H4457,'5.a Definitions'!E:F,2,FALSE)</f>
        <v/>
      </c>
      <c r="J4457" s="465" t="inlineStr">
        <is>
          <t xml:space="preserve"> Emissions </t>
        </is>
      </c>
      <c r="K4457" s="465" t="inlineStr">
        <is>
          <t xml:space="preserve"> energy conversion emissions </t>
        </is>
      </c>
      <c r="L4457" s="465" t="inlineStr">
        <is>
          <t xml:space="preserve"> reactive </t>
        </is>
      </c>
      <c r="M4457" s="465" t="inlineStr">
        <is>
          <t xml:space="preserve"> N2O </t>
        </is>
      </c>
      <c r="N4457" s="466" t="n">
        <v>0.04108110968444596</v>
      </c>
      <c r="O4457" s="467" t="n">
        <v>1.394797542306527</v>
      </c>
      <c r="P4457" s="468" t="n">
        <v>1993</v>
      </c>
      <c r="Q4457" s="469" t="inlineStr">
        <is>
          <t>UNFCCC CRT</t>
        </is>
      </c>
      <c r="R4457" s="469" t="inlineStr">
        <is>
          <t>ok</t>
        </is>
      </c>
      <c r="S4457" s="469" t="inlineStr">
        <is>
          <t xml:space="preserve"> text </t>
        </is>
      </c>
      <c r="T4457" s="426" t="inlineStr">
        <is>
          <t>Norway</t>
        </is>
      </c>
      <c r="U4457" s="5" t="inlineStr">
        <is>
          <t>N wasted</t>
        </is>
      </c>
      <c r="V4457" s="465" t="n">
        <v>0.04</v>
      </c>
    </row>
    <row r="4458" ht="16" customHeight="1">
      <c r="B4458" s="5" t="inlineStr">
        <is>
          <t>EF.EC-AT.AT</t>
        </is>
      </c>
      <c r="C4458" s="5" t="inlineStr">
        <is>
          <t>EF.EC-AT.AT-Emissions-N2</t>
        </is>
      </c>
      <c r="D4458" s="5" t="inlineStr">
        <is>
          <t>EF</t>
        </is>
      </c>
      <c r="E4458" s="5" t="inlineStr">
        <is>
          <t>EC</t>
        </is>
      </c>
      <c r="F4458" s="5">
        <f>VLOOKUP(E4458,'5.a Definitions'!E:F,2,FALSE)</f>
        <v/>
      </c>
      <c r="G4458" s="5" t="inlineStr">
        <is>
          <t>AT</t>
        </is>
      </c>
      <c r="H4458" s="5" t="inlineStr">
        <is>
          <t>AT</t>
        </is>
      </c>
      <c r="I4458" s="5">
        <f>VLOOKUP(H4458,'5.a Definitions'!E:F,2,FALSE)</f>
        <v/>
      </c>
      <c r="J4458" s="465" t="inlineStr">
        <is>
          <t xml:space="preserve"> Emissions </t>
        </is>
      </c>
      <c r="K4458" s="465" t="inlineStr">
        <is>
          <t xml:space="preserve"> energy conversion emissions </t>
        </is>
      </c>
      <c r="L4458" s="465" t="inlineStr">
        <is>
          <t xml:space="preserve"> inert </t>
        </is>
      </c>
      <c r="M4458" s="465" t="inlineStr">
        <is>
          <t xml:space="preserve"> N2 </t>
        </is>
      </c>
      <c r="N4458" s="466" t="n">
        <v>0</v>
      </c>
      <c r="O4458" s="467" t="n">
        <v>10</v>
      </c>
      <c r="P4458" s="468" t="n">
        <v>1993</v>
      </c>
      <c r="Q4458" s="469" t="inlineStr">
        <is>
          <t>mass balance</t>
        </is>
      </c>
      <c r="R4458" s="469" t="inlineStr">
        <is>
          <t>ok</t>
        </is>
      </c>
      <c r="S4458" s="469" t="inlineStr">
        <is>
          <t xml:space="preserve"> text </t>
        </is>
      </c>
      <c r="T4458" s="426" t="inlineStr">
        <is>
          <t>Norway</t>
        </is>
      </c>
      <c r="U4458" s="5" t="inlineStr">
        <is>
          <t>N wasted</t>
        </is>
      </c>
      <c r="V4458" s="465" t="n">
        <v>0.04</v>
      </c>
    </row>
    <row r="4459" ht="16" customHeight="1">
      <c r="B4459" s="5" t="inlineStr">
        <is>
          <t>EF.EC-RW.RW</t>
        </is>
      </c>
      <c r="C4459" s="5" t="inlineStr">
        <is>
          <t>EF.EC-RW.RW-Fuel export-Nmix</t>
        </is>
      </c>
      <c r="D4459" s="5" t="inlineStr">
        <is>
          <t>EF</t>
        </is>
      </c>
      <c r="E4459" s="5" t="inlineStr">
        <is>
          <t>EC</t>
        </is>
      </c>
      <c r="F4459" s="5">
        <f>VLOOKUP(E4459,'5.a Definitions'!E:F,2,FALSE)</f>
        <v/>
      </c>
      <c r="G4459" s="5" t="inlineStr">
        <is>
          <t>RW</t>
        </is>
      </c>
      <c r="H4459" s="5" t="inlineStr">
        <is>
          <t>RW</t>
        </is>
      </c>
      <c r="I4459" s="5">
        <f>VLOOKUP(H4459,'5.a Definitions'!E:F,2,FALSE)</f>
        <v/>
      </c>
      <c r="J4459" s="465" t="inlineStr">
        <is>
          <t xml:space="preserve"> Fuel export </t>
        </is>
      </c>
      <c r="K4459" s="465" t="inlineStr">
        <is>
          <t xml:space="preserve"> fuel export </t>
        </is>
      </c>
      <c r="L4459" s="465" t="inlineStr">
        <is>
          <t xml:space="preserve"> reactive </t>
        </is>
      </c>
      <c r="M4459" s="465" t="inlineStr">
        <is>
          <t xml:space="preserve"> Nmix </t>
        </is>
      </c>
      <c r="N4459" s="466" t="n">
        <v>256.185211135313</v>
      </c>
      <c r="O4459" s="467" t="n">
        <v>2.759431460219625</v>
      </c>
      <c r="P4459" s="468" t="n">
        <v>1993</v>
      </c>
      <c r="Q4459" s="469" t="inlineStr">
        <is>
          <t>SSB tab 08801</t>
        </is>
      </c>
      <c r="R4459" s="469" t="inlineStr">
        <is>
          <t>ok</t>
        </is>
      </c>
      <c r="S4459" s="469" t="inlineStr">
        <is>
          <t xml:space="preserve"> text </t>
        </is>
      </c>
      <c r="T4459" s="426" t="inlineStr">
        <is>
          <t>Norway</t>
        </is>
      </c>
      <c r="U4459" s="5" t="inlineStr">
        <is>
          <t>useful output</t>
        </is>
      </c>
      <c r="V4459" s="465" t="n">
        <v>0.04</v>
      </c>
    </row>
    <row r="4460" ht="16" customHeight="1">
      <c r="B4460" s="5" t="inlineStr">
        <is>
          <t>EF.IC-AT.AT</t>
        </is>
      </c>
      <c r="C4460" s="5" t="inlineStr">
        <is>
          <t>EF.IC-AT.AT-Emissions-NH3</t>
        </is>
      </c>
      <c r="D4460" s="5" t="inlineStr">
        <is>
          <t>EF</t>
        </is>
      </c>
      <c r="E4460" s="5" t="inlineStr">
        <is>
          <t>IC</t>
        </is>
      </c>
      <c r="F4460" s="5">
        <f>VLOOKUP(E4460,'5.a Definitions'!E:F,2,FALSE)</f>
        <v/>
      </c>
      <c r="G4460" s="5" t="inlineStr">
        <is>
          <t>AT</t>
        </is>
      </c>
      <c r="H4460" s="5" t="inlineStr">
        <is>
          <t>AT</t>
        </is>
      </c>
      <c r="I4460" s="5">
        <f>VLOOKUP(H4460,'5.a Definitions'!E:F,2,FALSE)</f>
        <v/>
      </c>
      <c r="J4460" s="465" t="inlineStr">
        <is>
          <t xml:space="preserve"> Emissions </t>
        </is>
      </c>
      <c r="K4460" s="465" t="inlineStr">
        <is>
          <t xml:space="preserve"> industrial emissions </t>
        </is>
      </c>
      <c r="L4460" s="465" t="inlineStr">
        <is>
          <t xml:space="preserve"> reactive </t>
        </is>
      </c>
      <c r="M4460" s="465" t="inlineStr">
        <is>
          <t xml:space="preserve"> NH3 </t>
        </is>
      </c>
      <c r="N4460" s="466" t="n">
        <v>0.008499374467552801</v>
      </c>
      <c r="O4460" s="467" t="n">
        <v>0.1922596123163907</v>
      </c>
      <c r="P4460" s="468" t="n">
        <v>1993</v>
      </c>
      <c r="Q4460" s="469" t="inlineStr">
        <is>
          <t>CRLTAP Inventory Submissions</t>
        </is>
      </c>
      <c r="R4460" s="469" t="inlineStr">
        <is>
          <t>ok</t>
        </is>
      </c>
      <c r="S4460" s="469" t="inlineStr">
        <is>
          <t xml:space="preserve"> text </t>
        </is>
      </c>
      <c r="T4460" s="426" t="inlineStr">
        <is>
          <t>Norway</t>
        </is>
      </c>
      <c r="U4460" s="5" t="inlineStr">
        <is>
          <t>N wasted</t>
        </is>
      </c>
      <c r="V4460" s="465" t="n">
        <v>0.04</v>
      </c>
    </row>
    <row r="4461" ht="16" customHeight="1">
      <c r="B4461" s="5" t="inlineStr">
        <is>
          <t>EF.IC-AT.AT</t>
        </is>
      </c>
      <c r="C4461" s="5" t="inlineStr">
        <is>
          <t>EF.IC-AT.AT-Emissions-NOx</t>
        </is>
      </c>
      <c r="D4461" s="5" t="inlineStr">
        <is>
          <t>EF</t>
        </is>
      </c>
      <c r="E4461" s="5" t="inlineStr">
        <is>
          <t>IC</t>
        </is>
      </c>
      <c r="F4461" s="5">
        <f>VLOOKUP(E4461,'5.a Definitions'!E:F,2,FALSE)</f>
        <v/>
      </c>
      <c r="G4461" s="5" t="inlineStr">
        <is>
          <t>AT</t>
        </is>
      </c>
      <c r="H4461" s="5" t="inlineStr">
        <is>
          <t>AT</t>
        </is>
      </c>
      <c r="I4461" s="5">
        <f>VLOOKUP(H4461,'5.a Definitions'!E:F,2,FALSE)</f>
        <v/>
      </c>
      <c r="J4461" s="465" t="inlineStr">
        <is>
          <t xml:space="preserve"> Emissions </t>
        </is>
      </c>
      <c r="K4461" s="465" t="inlineStr">
        <is>
          <t xml:space="preserve"> industrial emissions </t>
        </is>
      </c>
      <c r="L4461" s="465" t="inlineStr">
        <is>
          <t xml:space="preserve"> reactive </t>
        </is>
      </c>
      <c r="M4461" s="465" t="inlineStr">
        <is>
          <t xml:space="preserve"> NOx </t>
        </is>
      </c>
      <c r="N4461" s="466" t="n">
        <v>5.70054448090146</v>
      </c>
      <c r="O4461" s="467" t="n">
        <v>0.2423673607930132</v>
      </c>
      <c r="P4461" s="468" t="n">
        <v>1993</v>
      </c>
      <c r="Q4461" s="469" t="inlineStr">
        <is>
          <t>CRLTAP Inventory Submissions</t>
        </is>
      </c>
      <c r="R4461" s="469" t="inlineStr">
        <is>
          <t>ok</t>
        </is>
      </c>
      <c r="S4461" s="469" t="inlineStr">
        <is>
          <t xml:space="preserve"> text </t>
        </is>
      </c>
      <c r="T4461" s="426" t="inlineStr">
        <is>
          <t>Norway</t>
        </is>
      </c>
      <c r="U4461" s="5" t="inlineStr">
        <is>
          <t>N wasted</t>
        </is>
      </c>
      <c r="V4461" s="465" t="n">
        <v>0.04</v>
      </c>
    </row>
    <row r="4462" ht="16" customHeight="1">
      <c r="B4462" s="5" t="inlineStr">
        <is>
          <t>EF.IC-AT.AT</t>
        </is>
      </c>
      <c r="C4462" s="5" t="inlineStr">
        <is>
          <t>EF.IC-AT.AT-Emissions-N2O</t>
        </is>
      </c>
      <c r="D4462" s="5" t="inlineStr">
        <is>
          <t>EF</t>
        </is>
      </c>
      <c r="E4462" s="5" t="inlineStr">
        <is>
          <t>IC</t>
        </is>
      </c>
      <c r="F4462" s="5">
        <f>VLOOKUP(E4462,'5.a Definitions'!E:F,2,FALSE)</f>
        <v/>
      </c>
      <c r="G4462" s="5" t="inlineStr">
        <is>
          <t>AT</t>
        </is>
      </c>
      <c r="H4462" s="5" t="inlineStr">
        <is>
          <t>AT</t>
        </is>
      </c>
      <c r="I4462" s="5">
        <f>VLOOKUP(H4462,'5.a Definitions'!E:F,2,FALSE)</f>
        <v/>
      </c>
      <c r="J4462" s="465" t="inlineStr">
        <is>
          <t xml:space="preserve"> Emissions </t>
        </is>
      </c>
      <c r="K4462" s="465" t="inlineStr">
        <is>
          <t xml:space="preserve"> industrial emissions </t>
        </is>
      </c>
      <c r="L4462" s="465" t="inlineStr">
        <is>
          <t xml:space="preserve"> reactive </t>
        </is>
      </c>
      <c r="M4462" s="465" t="inlineStr">
        <is>
          <t xml:space="preserve"> N2O </t>
        </is>
      </c>
      <c r="N4462" s="466" t="n">
        <v>0.0639380353680835</v>
      </c>
      <c r="O4462" s="467" t="n">
        <v>1.394797542306526</v>
      </c>
      <c r="P4462" s="468" t="n">
        <v>1993</v>
      </c>
      <c r="Q4462" s="469" t="inlineStr">
        <is>
          <t>UNFCCC CRT</t>
        </is>
      </c>
      <c r="R4462" s="469" t="inlineStr">
        <is>
          <t>ok</t>
        </is>
      </c>
      <c r="S4462" s="469" t="inlineStr">
        <is>
          <t xml:space="preserve"> text </t>
        </is>
      </c>
      <c r="T4462" s="426" t="inlineStr">
        <is>
          <t>Norway</t>
        </is>
      </c>
      <c r="U4462" s="5" t="inlineStr">
        <is>
          <t>N wasted</t>
        </is>
      </c>
      <c r="V4462" s="465" t="n">
        <v>0.04</v>
      </c>
    </row>
    <row r="4463" ht="16" customHeight="1">
      <c r="B4463" s="5" t="inlineStr">
        <is>
          <t>EF.TR-AT.AT</t>
        </is>
      </c>
      <c r="C4463" s="5" t="inlineStr">
        <is>
          <t>EF.TR-AT.AT-Emissions-NH3</t>
        </is>
      </c>
      <c r="D4463" s="5" t="inlineStr">
        <is>
          <t>EF</t>
        </is>
      </c>
      <c r="E4463" s="5" t="inlineStr">
        <is>
          <t>TR</t>
        </is>
      </c>
      <c r="F4463" s="5">
        <f>VLOOKUP(E4463,'5.a Definitions'!E:F,2,FALSE)</f>
        <v/>
      </c>
      <c r="G4463" s="5" t="inlineStr">
        <is>
          <t>AT</t>
        </is>
      </c>
      <c r="H4463" s="5" t="inlineStr">
        <is>
          <t>AT</t>
        </is>
      </c>
      <c r="I4463" s="5">
        <f>VLOOKUP(H4463,'5.a Definitions'!E:F,2,FALSE)</f>
        <v/>
      </c>
      <c r="J4463" s="465" t="inlineStr">
        <is>
          <t xml:space="preserve"> Emissions </t>
        </is>
      </c>
      <c r="K4463" s="465" t="inlineStr">
        <is>
          <t xml:space="preserve"> transport emissions </t>
        </is>
      </c>
      <c r="L4463" s="465" t="inlineStr">
        <is>
          <t xml:space="preserve"> reactive </t>
        </is>
      </c>
      <c r="M4463" s="465" t="inlineStr">
        <is>
          <t xml:space="preserve"> NH3 </t>
        </is>
      </c>
      <c r="N4463" s="466" t="n">
        <v>0.35537909671845</v>
      </c>
      <c r="O4463" s="467" t="n">
        <v>0.4164446642651409</v>
      </c>
      <c r="P4463" s="468" t="n">
        <v>1993</v>
      </c>
      <c r="Q4463" s="469" t="inlineStr">
        <is>
          <t>CRLTAP Inventory Submissions</t>
        </is>
      </c>
      <c r="R4463" s="469" t="inlineStr">
        <is>
          <t>ok</t>
        </is>
      </c>
      <c r="S4463" s="469" t="inlineStr">
        <is>
          <t xml:space="preserve"> text </t>
        </is>
      </c>
      <c r="T4463" s="426" t="inlineStr">
        <is>
          <t>Norway</t>
        </is>
      </c>
      <c r="U4463" s="5" t="inlineStr">
        <is>
          <t>N wasted</t>
        </is>
      </c>
      <c r="V4463" s="465" t="n">
        <v>0.04</v>
      </c>
    </row>
    <row r="4464" ht="16" customHeight="1">
      <c r="B4464" s="5" t="inlineStr">
        <is>
          <t>EF.TR-AT.AT</t>
        </is>
      </c>
      <c r="C4464" s="5" t="inlineStr">
        <is>
          <t>EF.TR-AT.AT-Emissions-NOx</t>
        </is>
      </c>
      <c r="D4464" s="5" t="inlineStr">
        <is>
          <t>EF</t>
        </is>
      </c>
      <c r="E4464" s="5" t="inlineStr">
        <is>
          <t>TR</t>
        </is>
      </c>
      <c r="F4464" s="5">
        <f>VLOOKUP(E4464,'5.a Definitions'!E:F,2,FALSE)</f>
        <v/>
      </c>
      <c r="G4464" s="5" t="inlineStr">
        <is>
          <t>AT</t>
        </is>
      </c>
      <c r="H4464" s="5" t="inlineStr">
        <is>
          <t>AT</t>
        </is>
      </c>
      <c r="I4464" s="5">
        <f>VLOOKUP(H4464,'5.a Definitions'!E:F,2,FALSE)</f>
        <v/>
      </c>
      <c r="J4464" s="465" t="inlineStr">
        <is>
          <t xml:space="preserve"> Emissions </t>
        </is>
      </c>
      <c r="K4464" s="465" t="inlineStr">
        <is>
          <t xml:space="preserve"> transport emissions </t>
        </is>
      </c>
      <c r="L4464" s="465" t="inlineStr">
        <is>
          <t xml:space="preserve"> reactive </t>
        </is>
      </c>
      <c r="M4464" s="465" t="inlineStr">
        <is>
          <t xml:space="preserve"> NOx </t>
        </is>
      </c>
      <c r="N4464" s="466" t="n">
        <v>29.7491821220899</v>
      </c>
      <c r="O4464" s="467" t="n">
        <v>0.1208008731620136</v>
      </c>
      <c r="P4464" s="468" t="n">
        <v>1993</v>
      </c>
      <c r="Q4464" s="469" t="inlineStr">
        <is>
          <t>CRLTAP Inventory Submissions</t>
        </is>
      </c>
      <c r="R4464" s="469" t="inlineStr">
        <is>
          <t>ok</t>
        </is>
      </c>
      <c r="S4464" s="469" t="inlineStr">
        <is>
          <t xml:space="preserve"> text </t>
        </is>
      </c>
      <c r="T4464" s="426" t="inlineStr">
        <is>
          <t>Norway</t>
        </is>
      </c>
      <c r="U4464" s="5" t="inlineStr">
        <is>
          <t>N wasted</t>
        </is>
      </c>
      <c r="V4464" s="465" t="n">
        <v>0.04</v>
      </c>
    </row>
    <row r="4465" ht="16" customHeight="1">
      <c r="B4465" s="5" t="inlineStr">
        <is>
          <t>EF.TR-AT.AT</t>
        </is>
      </c>
      <c r="C4465" s="5" t="inlineStr">
        <is>
          <t>EF.TR-AT.AT-Emissions-N2O</t>
        </is>
      </c>
      <c r="D4465" s="5" t="inlineStr">
        <is>
          <t>EF</t>
        </is>
      </c>
      <c r="E4465" s="5" t="inlineStr">
        <is>
          <t>TR</t>
        </is>
      </c>
      <c r="F4465" s="5">
        <f>VLOOKUP(E4465,'5.a Definitions'!E:F,2,FALSE)</f>
        <v/>
      </c>
      <c r="G4465" s="5" t="inlineStr">
        <is>
          <t>AT</t>
        </is>
      </c>
      <c r="H4465" s="5" t="inlineStr">
        <is>
          <t>AT</t>
        </is>
      </c>
      <c r="I4465" s="5">
        <f>VLOOKUP(H4465,'5.a Definitions'!E:F,2,FALSE)</f>
        <v/>
      </c>
      <c r="J4465" s="465" t="inlineStr">
        <is>
          <t xml:space="preserve"> Emissions </t>
        </is>
      </c>
      <c r="K4465" s="465" t="inlineStr">
        <is>
          <t xml:space="preserve"> transport emissions </t>
        </is>
      </c>
      <c r="L4465" s="465" t="inlineStr">
        <is>
          <t xml:space="preserve"> reactive </t>
        </is>
      </c>
      <c r="M4465" s="465" t="inlineStr">
        <is>
          <t xml:space="preserve"> N2O </t>
        </is>
      </c>
      <c r="N4465" s="466" t="n">
        <v>0.203519995023365</v>
      </c>
      <c r="O4465" s="467" t="n">
        <v>0.6463342428493242</v>
      </c>
      <c r="P4465" s="468" t="n">
        <v>1993</v>
      </c>
      <c r="Q4465" s="469" t="inlineStr">
        <is>
          <t>UNFCCC CRT</t>
        </is>
      </c>
      <c r="R4465" s="469" t="inlineStr">
        <is>
          <t>ok</t>
        </is>
      </c>
      <c r="S4465" s="469" t="inlineStr">
        <is>
          <t xml:space="preserve"> text </t>
        </is>
      </c>
      <c r="T4465" s="426" t="inlineStr">
        <is>
          <t>Norway</t>
        </is>
      </c>
      <c r="U4465" s="5" t="inlineStr">
        <is>
          <t>N wasted</t>
        </is>
      </c>
      <c r="V4465" s="465" t="n">
        <v>0.04</v>
      </c>
    </row>
    <row r="4466" ht="16" customHeight="1">
      <c r="B4466" s="5" t="inlineStr">
        <is>
          <t>EF.TR-AT.AT</t>
        </is>
      </c>
      <c r="C4466" s="5" t="inlineStr">
        <is>
          <t>EF.TR-AT.AT-Emissions-N2</t>
        </is>
      </c>
      <c r="D4466" s="5" t="inlineStr">
        <is>
          <t>EF</t>
        </is>
      </c>
      <c r="E4466" s="5" t="inlineStr">
        <is>
          <t>TR</t>
        </is>
      </c>
      <c r="F4466" s="5">
        <f>VLOOKUP(E4466,'5.a Definitions'!E:F,2,FALSE)</f>
        <v/>
      </c>
      <c r="G4466" s="5" t="inlineStr">
        <is>
          <t>AT</t>
        </is>
      </c>
      <c r="H4466" s="5" t="inlineStr">
        <is>
          <t>AT</t>
        </is>
      </c>
      <c r="I4466" s="5">
        <f>VLOOKUP(H4466,'5.a Definitions'!E:F,2,FALSE)</f>
        <v/>
      </c>
      <c r="J4466" s="465" t="inlineStr">
        <is>
          <t xml:space="preserve"> Emissions </t>
        </is>
      </c>
      <c r="K4466" s="465" t="inlineStr">
        <is>
          <t xml:space="preserve"> transport emissions </t>
        </is>
      </c>
      <c r="L4466" s="465" t="inlineStr">
        <is>
          <t xml:space="preserve"> inert </t>
        </is>
      </c>
      <c r="M4466" s="465" t="inlineStr">
        <is>
          <t xml:space="preserve"> N2 </t>
        </is>
      </c>
      <c r="N4466" s="466" t="n">
        <v>0</v>
      </c>
      <c r="O4466" s="467" t="n">
        <v>0.2</v>
      </c>
      <c r="P4466" s="468" t="n">
        <v>1993</v>
      </c>
      <c r="Q4466" s="469" t="inlineStr">
        <is>
          <t>mass balance</t>
        </is>
      </c>
      <c r="R4466" s="469" t="inlineStr">
        <is>
          <t>ok</t>
        </is>
      </c>
      <c r="S4466" s="469" t="inlineStr">
        <is>
          <t xml:space="preserve"> text </t>
        </is>
      </c>
      <c r="T4466" s="426" t="inlineStr">
        <is>
          <t>Norway</t>
        </is>
      </c>
      <c r="U4466" s="5" t="inlineStr">
        <is>
          <t>N wasted</t>
        </is>
      </c>
      <c r="V4466" s="465" t="n">
        <v>0.04</v>
      </c>
    </row>
    <row r="4467" ht="16" customHeight="1">
      <c r="B4467" s="5" t="inlineStr">
        <is>
          <t>EF.TR-RW.RW</t>
        </is>
      </c>
      <c r="C4467" s="5" t="inlineStr">
        <is>
          <t>EF.TR-RW.RW-Export of transport fuels-Nmix</t>
        </is>
      </c>
      <c r="D4467" s="5" t="inlineStr">
        <is>
          <t>EF</t>
        </is>
      </c>
      <c r="E4467" s="5" t="inlineStr">
        <is>
          <t>TR</t>
        </is>
      </c>
      <c r="F4467" s="5">
        <f>VLOOKUP(E4467,'5.a Definitions'!E:F,2,FALSE)</f>
        <v/>
      </c>
      <c r="G4467" s="5" t="inlineStr">
        <is>
          <t>RW</t>
        </is>
      </c>
      <c r="H4467" s="5" t="inlineStr">
        <is>
          <t>RW</t>
        </is>
      </c>
      <c r="I4467" s="5">
        <f>VLOOKUP(H4467,'5.a Definitions'!E:F,2,FALSE)</f>
        <v/>
      </c>
      <c r="J4467" s="465" t="inlineStr">
        <is>
          <t xml:space="preserve"> Export of transport fuels </t>
        </is>
      </c>
      <c r="K4467" s="465" t="inlineStr">
        <is>
          <t xml:space="preserve"> export of transport fuel </t>
        </is>
      </c>
      <c r="L4467" s="465" t="inlineStr">
        <is>
          <t xml:space="preserve"> reactive </t>
        </is>
      </c>
      <c r="M4467" s="465" t="inlineStr">
        <is>
          <t xml:space="preserve"> Nmix </t>
        </is>
      </c>
      <c r="N4467" s="466" t="n">
        <v>0.397197872</v>
      </c>
      <c r="O4467" s="467" t="n">
        <v>0.2977884278045517</v>
      </c>
      <c r="P4467" s="468" t="n">
        <v>1993</v>
      </c>
      <c r="Q4467" s="469" t="inlineStr">
        <is>
          <t>SSB tab 08801</t>
        </is>
      </c>
      <c r="R4467" s="469" t="inlineStr">
        <is>
          <t>ok</t>
        </is>
      </c>
      <c r="S4467" s="469" t="inlineStr">
        <is>
          <t xml:space="preserve"> text </t>
        </is>
      </c>
      <c r="T4467" s="426" t="inlineStr">
        <is>
          <t>Norway</t>
        </is>
      </c>
      <c r="U4467" s="5" t="inlineStr">
        <is>
          <t>useful output</t>
        </is>
      </c>
      <c r="V4467" s="465" t="n">
        <v>0.04</v>
      </c>
    </row>
    <row r="4468" ht="16" customHeight="1">
      <c r="B4468" s="5" t="inlineStr">
        <is>
          <t>EF.OE-AT.AT</t>
        </is>
      </c>
      <c r="C4468" s="5" t="inlineStr">
        <is>
          <t>EF.OE-AT.AT-Emissions-NH3</t>
        </is>
      </c>
      <c r="D4468" s="5" t="inlineStr">
        <is>
          <t>EF</t>
        </is>
      </c>
      <c r="E4468" s="5" t="inlineStr">
        <is>
          <t>OE</t>
        </is>
      </c>
      <c r="F4468" s="5">
        <f>VLOOKUP(E4468,'5.a Definitions'!E:F,2,FALSE)</f>
        <v/>
      </c>
      <c r="G4468" s="5" t="inlineStr">
        <is>
          <t>AT</t>
        </is>
      </c>
      <c r="H4468" s="5" t="inlineStr">
        <is>
          <t>AT</t>
        </is>
      </c>
      <c r="I4468" s="5">
        <f>VLOOKUP(H4468,'5.a Definitions'!E:F,2,FALSE)</f>
        <v/>
      </c>
      <c r="J4468" s="465" t="inlineStr">
        <is>
          <t xml:space="preserve"> Emissions </t>
        </is>
      </c>
      <c r="K4468" s="465" t="inlineStr">
        <is>
          <t xml:space="preserve"> other fuels emissions </t>
        </is>
      </c>
      <c r="L4468" s="465" t="inlineStr">
        <is>
          <t xml:space="preserve"> reactive </t>
        </is>
      </c>
      <c r="M4468" s="465" t="inlineStr">
        <is>
          <t xml:space="preserve"> NH3 </t>
        </is>
      </c>
      <c r="N4468" s="466" t="n">
        <v>0.05668988781825</v>
      </c>
      <c r="O4468" s="467" t="n">
        <v>0.5627921358348927</v>
      </c>
      <c r="P4468" s="468" t="n">
        <v>1993</v>
      </c>
      <c r="Q4468" s="469" t="inlineStr">
        <is>
          <t>CRLTAP Inventory Submissions</t>
        </is>
      </c>
      <c r="R4468" s="469" t="inlineStr">
        <is>
          <t>ok</t>
        </is>
      </c>
      <c r="S4468" s="469" t="inlineStr">
        <is>
          <t xml:space="preserve"> text </t>
        </is>
      </c>
      <c r="T4468" s="426" t="inlineStr">
        <is>
          <t>Norway</t>
        </is>
      </c>
      <c r="U4468" s="5" t="inlineStr">
        <is>
          <t>N wasted</t>
        </is>
      </c>
      <c r="V4468" s="465" t="n">
        <v>0.04</v>
      </c>
    </row>
    <row r="4469" ht="16" customHeight="1">
      <c r="B4469" s="5" t="inlineStr">
        <is>
          <t>EF.OE-AT.AT</t>
        </is>
      </c>
      <c r="C4469" s="5" t="inlineStr">
        <is>
          <t>EF.OE-AT.AT-Emissions-NOx</t>
        </is>
      </c>
      <c r="D4469" s="5" t="inlineStr">
        <is>
          <t>EF</t>
        </is>
      </c>
      <c r="E4469" s="5" t="inlineStr">
        <is>
          <t>OE</t>
        </is>
      </c>
      <c r="F4469" s="5">
        <f>VLOOKUP(E4469,'5.a Definitions'!E:F,2,FALSE)</f>
        <v/>
      </c>
      <c r="G4469" s="5" t="inlineStr">
        <is>
          <t>AT</t>
        </is>
      </c>
      <c r="H4469" s="5" t="inlineStr">
        <is>
          <t>AT</t>
        </is>
      </c>
      <c r="I4469" s="5">
        <f>VLOOKUP(H4469,'5.a Definitions'!E:F,2,FALSE)</f>
        <v/>
      </c>
      <c r="J4469" s="465" t="inlineStr">
        <is>
          <t xml:space="preserve"> Emissions </t>
        </is>
      </c>
      <c r="K4469" s="465" t="inlineStr">
        <is>
          <t xml:space="preserve"> other fuels emissions </t>
        </is>
      </c>
      <c r="L4469" s="465" t="inlineStr">
        <is>
          <t xml:space="preserve"> reactive </t>
        </is>
      </c>
      <c r="M4469" s="465" t="inlineStr">
        <is>
          <t xml:space="preserve"> NOx </t>
        </is>
      </c>
      <c r="N4469" s="466" t="n">
        <v>9.605845897626642</v>
      </c>
      <c r="O4469" s="467" t="n">
        <v>0.2047050974098302</v>
      </c>
      <c r="P4469" s="468" t="n">
        <v>1993</v>
      </c>
      <c r="Q4469" s="469" t="inlineStr">
        <is>
          <t>CRLTAP Inventory Submissions</t>
        </is>
      </c>
      <c r="R4469" s="469" t="inlineStr">
        <is>
          <t>ok</t>
        </is>
      </c>
      <c r="S4469" s="469" t="inlineStr">
        <is>
          <t xml:space="preserve"> text </t>
        </is>
      </c>
      <c r="T4469" s="426" t="inlineStr">
        <is>
          <t>Norway</t>
        </is>
      </c>
      <c r="U4469" s="5" t="inlineStr">
        <is>
          <t>N wasted</t>
        </is>
      </c>
      <c r="V4469" s="465" t="n">
        <v>0.04</v>
      </c>
    </row>
    <row r="4470" ht="16" customHeight="1">
      <c r="B4470" s="5" t="inlineStr">
        <is>
          <t>EF.OE-AT.AT</t>
        </is>
      </c>
      <c r="C4470" s="5" t="inlineStr">
        <is>
          <t>EF.OE-AT.AT-Emissions-N2O</t>
        </is>
      </c>
      <c r="D4470" s="5" t="inlineStr">
        <is>
          <t>EF</t>
        </is>
      </c>
      <c r="E4470" s="5" t="inlineStr">
        <is>
          <t>OE</t>
        </is>
      </c>
      <c r="F4470" s="5">
        <f>VLOOKUP(E4470,'5.a Definitions'!E:F,2,FALSE)</f>
        <v/>
      </c>
      <c r="G4470" s="5" t="inlineStr">
        <is>
          <t>AT</t>
        </is>
      </c>
      <c r="H4470" s="5" t="inlineStr">
        <is>
          <t>AT</t>
        </is>
      </c>
      <c r="I4470" s="5">
        <f>VLOOKUP(H4470,'5.a Definitions'!E:F,2,FALSE)</f>
        <v/>
      </c>
      <c r="J4470" s="465" t="inlineStr">
        <is>
          <t xml:space="preserve"> Emissions </t>
        </is>
      </c>
      <c r="K4470" s="465" t="inlineStr">
        <is>
          <t xml:space="preserve"> other fuels emissions </t>
        </is>
      </c>
      <c r="L4470" s="465" t="inlineStr">
        <is>
          <t xml:space="preserve"> reactive </t>
        </is>
      </c>
      <c r="M4470" s="465" t="inlineStr">
        <is>
          <t xml:space="preserve"> N2O </t>
        </is>
      </c>
      <c r="N4470" s="466" t="n">
        <v>0.07491340536853722</v>
      </c>
      <c r="O4470" s="467" t="n">
        <v>1.394797542306527</v>
      </c>
      <c r="P4470" s="468" t="n">
        <v>1993</v>
      </c>
      <c r="Q4470" s="469" t="inlineStr">
        <is>
          <t>UNFCCC CRT</t>
        </is>
      </c>
      <c r="R4470" s="469" t="inlineStr">
        <is>
          <t>ok</t>
        </is>
      </c>
      <c r="S4470" s="469" t="inlineStr">
        <is>
          <t xml:space="preserve"> text </t>
        </is>
      </c>
      <c r="T4470" s="426" t="inlineStr">
        <is>
          <t>Norway</t>
        </is>
      </c>
      <c r="U4470" s="5" t="inlineStr">
        <is>
          <t>N wasted</t>
        </is>
      </c>
      <c r="V4470" s="465" t="n">
        <v>0.04</v>
      </c>
    </row>
    <row r="4471" ht="16" customHeight="1" thickBot="1">
      <c r="A4471" s="483" t="n"/>
      <c r="B4471" s="6" t="inlineStr">
        <is>
          <t>EF.OE-AT.AT</t>
        </is>
      </c>
      <c r="C4471" s="6" t="inlineStr">
        <is>
          <t>EF.OE-AT.AT-Emissions-N2</t>
        </is>
      </c>
      <c r="D4471" s="6" t="inlineStr">
        <is>
          <t>EF</t>
        </is>
      </c>
      <c r="E4471" s="6" t="inlineStr">
        <is>
          <t>OE</t>
        </is>
      </c>
      <c r="F4471" s="5">
        <f>VLOOKUP(E4471,'5.a Definitions'!E:F,2,FALSE)</f>
        <v/>
      </c>
      <c r="G4471" s="6" t="inlineStr">
        <is>
          <t>AT</t>
        </is>
      </c>
      <c r="H4471" s="6" t="inlineStr">
        <is>
          <t>AT</t>
        </is>
      </c>
      <c r="I4471" s="5">
        <f>VLOOKUP(H4471,'5.a Definitions'!E:F,2,FALSE)</f>
        <v/>
      </c>
      <c r="J4471" s="470" t="inlineStr">
        <is>
          <t xml:space="preserve"> Emissions </t>
        </is>
      </c>
      <c r="K4471" s="470" t="inlineStr">
        <is>
          <t xml:space="preserve"> other fuels emissions </t>
        </is>
      </c>
      <c r="L4471" s="470" t="inlineStr">
        <is>
          <t xml:space="preserve"> inert </t>
        </is>
      </c>
      <c r="M4471" s="470" t="inlineStr">
        <is>
          <t xml:space="preserve"> N2 </t>
        </is>
      </c>
      <c r="N4471" s="466" t="n">
        <v>0</v>
      </c>
      <c r="O4471" s="471" t="n">
        <v>0.2</v>
      </c>
      <c r="P4471" s="468" t="n">
        <v>1993</v>
      </c>
      <c r="Q4471" s="472" t="inlineStr">
        <is>
          <t>mass balance</t>
        </is>
      </c>
      <c r="R4471" s="469" t="inlineStr">
        <is>
          <t>ok</t>
        </is>
      </c>
      <c r="S4471" s="472" t="inlineStr">
        <is>
          <t xml:space="preserve"> text </t>
        </is>
      </c>
      <c r="T4471" s="426" t="inlineStr">
        <is>
          <t>Norway</t>
        </is>
      </c>
      <c r="U4471" s="5" t="inlineStr">
        <is>
          <t>N wasted</t>
        </is>
      </c>
      <c r="V4471" s="470" t="n">
        <v>0.04</v>
      </c>
    </row>
    <row r="4472" ht="16" customHeight="1">
      <c r="A4472" s="487" t="inlineStr">
        <is>
          <t xml:space="preserve"> Materials and products </t>
        </is>
      </c>
      <c r="B4472" s="452" t="inlineStr">
        <is>
          <t>MP.FP-AG.SM</t>
        </is>
      </c>
      <c r="C4472" s="452" t="inlineStr">
        <is>
          <t>MP.FP-AG.SM-Seeds and planting material -Nmix</t>
        </is>
      </c>
      <c r="D4472" s="452" t="inlineStr">
        <is>
          <t>MP</t>
        </is>
      </c>
      <c r="E4472" s="452" t="inlineStr">
        <is>
          <t>FP</t>
        </is>
      </c>
      <c r="F4472" s="5">
        <f>VLOOKUP(E4472,'5.a Definitions'!E:F,2,FALSE)</f>
        <v/>
      </c>
      <c r="G4472" s="452" t="inlineStr">
        <is>
          <t>AG</t>
        </is>
      </c>
      <c r="H4472" s="452" t="inlineStr">
        <is>
          <t>SM</t>
        </is>
      </c>
      <c r="I4472" s="5">
        <f>VLOOKUP(H4472,'5.a Definitions'!E:F,2,FALSE)</f>
        <v/>
      </c>
      <c r="J4472" s="465" t="inlineStr">
        <is>
          <t xml:space="preserve"> Seeds and planting material  </t>
        </is>
      </c>
      <c r="K4472" s="465" t="inlineStr">
        <is>
          <t xml:space="preserve"> seeds and planting material </t>
        </is>
      </c>
      <c r="L4472" s="465" t="inlineStr">
        <is>
          <t xml:space="preserve"> reactive </t>
        </is>
      </c>
      <c r="M4472" s="465" t="inlineStr">
        <is>
          <t xml:space="preserve"> Nmix </t>
        </is>
      </c>
      <c r="N4472" s="466" t="n">
        <v>1.183569456740995</v>
      </c>
      <c r="O4472" s="467" t="n">
        <v>0.3203439430274371</v>
      </c>
      <c r="P4472" s="468" t="n">
        <v>1993</v>
      </c>
      <c r="Q4472" s="469" t="inlineStr">
        <is>
          <t>NIBIO Totalkalkylen</t>
        </is>
      </c>
      <c r="R4472" s="469" t="inlineStr">
        <is>
          <t>ok</t>
        </is>
      </c>
      <c r="S4472" s="469" t="inlineStr">
        <is>
          <t xml:space="preserve"> text </t>
        </is>
      </c>
      <c r="T4472" s="426" t="inlineStr">
        <is>
          <t>Norway</t>
        </is>
      </c>
      <c r="U4472" s="5" t="inlineStr">
        <is>
          <t>useful output</t>
        </is>
      </c>
      <c r="V4472" s="465" t="n">
        <v>0.04</v>
      </c>
    </row>
    <row r="4473" ht="16" customHeight="1">
      <c r="B4473" s="5" t="inlineStr">
        <is>
          <t>MP.FP-AG.MM</t>
        </is>
      </c>
      <c r="C4473" s="5" t="inlineStr">
        <is>
          <t>MP.FP-AG.MM-Farm animal feed-Nmix</t>
        </is>
      </c>
      <c r="D4473" s="5" t="inlineStr">
        <is>
          <t>MP</t>
        </is>
      </c>
      <c r="E4473" s="5" t="inlineStr">
        <is>
          <t>FP</t>
        </is>
      </c>
      <c r="F4473" s="5">
        <f>VLOOKUP(E4473,'5.a Definitions'!E:F,2,FALSE)</f>
        <v/>
      </c>
      <c r="G4473" s="5" t="inlineStr">
        <is>
          <t>AG</t>
        </is>
      </c>
      <c r="H4473" s="5" t="inlineStr">
        <is>
          <t>MM</t>
        </is>
      </c>
      <c r="I4473" s="5">
        <f>VLOOKUP(H4473,'5.a Definitions'!E:F,2,FALSE)</f>
        <v/>
      </c>
      <c r="J4473" s="465" t="inlineStr">
        <is>
          <t xml:space="preserve"> Farm animal feed </t>
        </is>
      </c>
      <c r="K4473" s="465" t="inlineStr">
        <is>
          <t xml:space="preserve"> farm animal feed </t>
        </is>
      </c>
      <c r="L4473" s="465" t="inlineStr">
        <is>
          <t xml:space="preserve"> reactive </t>
        </is>
      </c>
      <c r="M4473" s="465" t="inlineStr">
        <is>
          <t xml:space="preserve"> Nmix </t>
        </is>
      </c>
      <c r="N4473" s="466" t="n">
        <v>25.58438039831621</v>
      </c>
      <c r="O4473" s="467" t="n">
        <v>0.3101488769873527</v>
      </c>
      <c r="P4473" s="468" t="n">
        <v>1993</v>
      </c>
      <c r="Q4473" s="469" t="inlineStr">
        <is>
          <t>Totalkalkylen</t>
        </is>
      </c>
      <c r="R4473" s="469" t="inlineStr">
        <is>
          <t>ok</t>
        </is>
      </c>
      <c r="S4473" s="469" t="inlineStr">
        <is>
          <t xml:space="preserve"> text </t>
        </is>
      </c>
      <c r="T4473" s="426" t="inlineStr">
        <is>
          <t>Norway</t>
        </is>
      </c>
      <c r="U4473" s="5" t="inlineStr">
        <is>
          <t>useful output</t>
        </is>
      </c>
      <c r="V4473" s="465" t="n">
        <v>0.04</v>
      </c>
    </row>
    <row r="4474" ht="16" customHeight="1">
      <c r="B4474" s="5" t="inlineStr">
        <is>
          <t>MP.FP-PR.SO</t>
        </is>
      </c>
      <c r="C4474" s="5" t="inlineStr">
        <is>
          <t>MP.FP-PR.SO-Food industry waste-Nmix</t>
        </is>
      </c>
      <c r="D4474" s="5" t="inlineStr">
        <is>
          <t>MP</t>
        </is>
      </c>
      <c r="E4474" s="5" t="inlineStr">
        <is>
          <t>FP</t>
        </is>
      </c>
      <c r="F4474" s="5">
        <f>VLOOKUP(E4474,'5.a Definitions'!E:F,2,FALSE)</f>
        <v/>
      </c>
      <c r="G4474" s="5" t="inlineStr">
        <is>
          <t>PR</t>
        </is>
      </c>
      <c r="H4474" s="5" t="inlineStr">
        <is>
          <t>SO</t>
        </is>
      </c>
      <c r="I4474" s="5">
        <f>VLOOKUP(H4474,'5.a Definitions'!E:F,2,FALSE)</f>
        <v/>
      </c>
      <c r="J4474" s="465" t="inlineStr">
        <is>
          <t xml:space="preserve"> Food industry waste </t>
        </is>
      </c>
      <c r="K4474" s="465" t="inlineStr">
        <is>
          <t xml:space="preserve"> food industry waste </t>
        </is>
      </c>
      <c r="L4474" s="465" t="inlineStr">
        <is>
          <t xml:space="preserve"> reactive </t>
        </is>
      </c>
      <c r="M4474" s="465" t="inlineStr">
        <is>
          <t xml:space="preserve"> Nmix </t>
        </is>
      </c>
      <c r="N4474" s="466" t="n">
        <v>1.353387401574803</v>
      </c>
      <c r="O4474" s="467" t="n">
        <v>0.8047923075601661</v>
      </c>
      <c r="P4474" s="468" t="n">
        <v>1993</v>
      </c>
      <c r="Q4474" s="469" t="inlineStr">
        <is>
          <t>Filled (mean of the scaled 1995-1999 values): SSB</t>
        </is>
      </c>
      <c r="R4474" s="469" t="inlineStr">
        <is>
          <t>ok</t>
        </is>
      </c>
      <c r="S4474" s="469" t="inlineStr">
        <is>
          <t xml:space="preserve"> text </t>
        </is>
      </c>
      <c r="T4474" s="426" t="inlineStr">
        <is>
          <t>Norway</t>
        </is>
      </c>
      <c r="U4474" s="5" t="inlineStr">
        <is>
          <t>N wasted</t>
        </is>
      </c>
      <c r="V4474" s="465" t="n">
        <v>0.04</v>
      </c>
    </row>
    <row r="4475" ht="16" customHeight="1">
      <c r="B4475" s="5" t="inlineStr">
        <is>
          <t>MP.FP-PR.WW</t>
        </is>
      </c>
      <c r="C4475" s="5" t="inlineStr">
        <is>
          <t>MP.FP-PR.WW-Food industry wastewater-Nmix</t>
        </is>
      </c>
      <c r="D4475" s="5" t="inlineStr">
        <is>
          <t>MP</t>
        </is>
      </c>
      <c r="E4475" s="5" t="inlineStr">
        <is>
          <t>FP</t>
        </is>
      </c>
      <c r="F4475" s="5">
        <f>VLOOKUP(E4475,'5.a Definitions'!E:F,2,FALSE)</f>
        <v/>
      </c>
      <c r="G4475" s="5" t="inlineStr">
        <is>
          <t>PR</t>
        </is>
      </c>
      <c r="H4475" s="5" t="inlineStr">
        <is>
          <t>WW</t>
        </is>
      </c>
      <c r="I4475" s="5">
        <f>VLOOKUP(H4475,'5.a Definitions'!E:F,2,FALSE)</f>
        <v/>
      </c>
      <c r="J4475" s="465" t="inlineStr">
        <is>
          <t xml:space="preserve"> Food industry wastewater </t>
        </is>
      </c>
      <c r="K4475" s="465" t="inlineStr">
        <is>
          <t xml:space="preserve"> food industry wastewater </t>
        </is>
      </c>
      <c r="L4475" s="465" t="inlineStr">
        <is>
          <t xml:space="preserve"> reactive </t>
        </is>
      </c>
      <c r="M4475" s="465" t="inlineStr">
        <is>
          <t xml:space="preserve"> Nmix </t>
        </is>
      </c>
      <c r="N4475" s="466" t="n">
        <v>0.030134</v>
      </c>
      <c r="O4475" s="467" t="n">
        <v>0.1772734344347633</v>
      </c>
      <c r="P4475" s="468" t="n">
        <v>1993</v>
      </c>
      <c r="Q4475" s="469" t="inlineStr">
        <is>
          <t>Miljødirektoratet</t>
        </is>
      </c>
      <c r="R4475" s="469" t="inlineStr">
        <is>
          <t>ok</t>
        </is>
      </c>
      <c r="S4475" s="469" t="inlineStr">
        <is>
          <t xml:space="preserve"> text </t>
        </is>
      </c>
      <c r="T4475" s="426" t="inlineStr">
        <is>
          <t>Norway</t>
        </is>
      </c>
      <c r="U4475" s="5" t="inlineStr">
        <is>
          <t>N wasted</t>
        </is>
      </c>
      <c r="V4475" s="465" t="n">
        <v>0.04</v>
      </c>
    </row>
    <row r="4476" ht="16" customHeight="1">
      <c r="B4476" s="5" t="inlineStr">
        <is>
          <t>MP.FP-HS.HS</t>
        </is>
      </c>
      <c r="C4476" s="5" t="inlineStr">
        <is>
          <t>MP.FP-HS.HS-Food products-Nmix</t>
        </is>
      </c>
      <c r="D4476" s="5" t="inlineStr">
        <is>
          <t>MP</t>
        </is>
      </c>
      <c r="E4476" s="5" t="inlineStr">
        <is>
          <t>FP</t>
        </is>
      </c>
      <c r="F4476" s="5">
        <f>VLOOKUP(E4476,'5.a Definitions'!E:F,2,FALSE)</f>
        <v/>
      </c>
      <c r="G4476" s="5" t="inlineStr">
        <is>
          <t>HS</t>
        </is>
      </c>
      <c r="H4476" s="5" t="inlineStr">
        <is>
          <t>HS</t>
        </is>
      </c>
      <c r="I4476" s="5">
        <f>VLOOKUP(H4476,'5.a Definitions'!E:F,2,FALSE)</f>
        <v/>
      </c>
      <c r="J4476" s="465" t="inlineStr">
        <is>
          <t xml:space="preserve"> Food products </t>
        </is>
      </c>
      <c r="K4476" s="465" t="inlineStr">
        <is>
          <t xml:space="preserve"> food products </t>
        </is>
      </c>
      <c r="L4476" s="465" t="inlineStr">
        <is>
          <t xml:space="preserve"> reactive </t>
        </is>
      </c>
      <c r="M4476" s="465" t="inlineStr">
        <is>
          <t xml:space="preserve"> Nmix </t>
        </is>
      </c>
      <c r="N4476" s="466" t="n">
        <v>25.91208023374179</v>
      </c>
      <c r="O4476" s="467" t="n">
        <v>0.1963316716269443</v>
      </c>
      <c r="P4476" s="468" t="n">
        <v>1993</v>
      </c>
      <c r="Q4476" s="469" t="inlineStr">
        <is>
          <t>Filled (mean of the 1989-1991 and 1996-1998 surveys): SSB</t>
        </is>
      </c>
      <c r="R4476" s="469" t="inlineStr">
        <is>
          <t>ok</t>
        </is>
      </c>
      <c r="S4476" s="469" t="inlineStr">
        <is>
          <t xml:space="preserve"> text </t>
        </is>
      </c>
      <c r="T4476" s="426" t="inlineStr">
        <is>
          <t>Norway</t>
        </is>
      </c>
      <c r="U4476" s="5" t="inlineStr">
        <is>
          <t>useful output</t>
        </is>
      </c>
      <c r="V4476" s="465" t="n">
        <v>0.04</v>
      </c>
    </row>
    <row r="4477" ht="16" customHeight="1">
      <c r="B4477" s="5" t="inlineStr">
        <is>
          <t>MP.FP-HY.SW</t>
        </is>
      </c>
      <c r="C4477" s="5" t="inlineStr">
        <is>
          <t>MP.FP-HY.SW-Untreated wastewater-Nmix</t>
        </is>
      </c>
      <c r="D4477" s="5" t="inlineStr">
        <is>
          <t>MP</t>
        </is>
      </c>
      <c r="E4477" s="5" t="inlineStr">
        <is>
          <t>FP</t>
        </is>
      </c>
      <c r="F4477" s="5">
        <f>VLOOKUP(E4477,'5.a Definitions'!E:F,2,FALSE)</f>
        <v/>
      </c>
      <c r="G4477" s="5" t="inlineStr">
        <is>
          <t>HY</t>
        </is>
      </c>
      <c r="H4477" s="5" t="inlineStr">
        <is>
          <t>SW</t>
        </is>
      </c>
      <c r="I4477" s="5">
        <f>VLOOKUP(H4477,'5.a Definitions'!E:F,2,FALSE)</f>
        <v/>
      </c>
      <c r="J4477" s="465" t="inlineStr">
        <is>
          <t xml:space="preserve"> Untreated wastewater </t>
        </is>
      </c>
      <c r="K4477" s="465" t="inlineStr">
        <is>
          <t xml:space="preserve"> food industry untreated wastewater </t>
        </is>
      </c>
      <c r="L4477" s="465" t="inlineStr">
        <is>
          <t xml:space="preserve"> reactive </t>
        </is>
      </c>
      <c r="M4477" s="465" t="inlineStr">
        <is>
          <t xml:space="preserve"> Nmix </t>
        </is>
      </c>
      <c r="N4477" s="466" t="n">
        <v>0.3740871</v>
      </c>
      <c r="O4477" s="467" t="n">
        <v>0.1870530029497699</v>
      </c>
      <c r="P4477" s="468" t="n">
        <v>1993</v>
      </c>
      <c r="Q4477" s="469" t="inlineStr">
        <is>
          <t>Filled (mean of 1994-1998): Miljødirektoratet</t>
        </is>
      </c>
      <c r="R4477" s="469" t="inlineStr">
        <is>
          <t>ok</t>
        </is>
      </c>
      <c r="S4477" s="469" t="inlineStr">
        <is>
          <t xml:space="preserve"> text </t>
        </is>
      </c>
      <c r="T4477" s="426" t="inlineStr">
        <is>
          <t>Norway</t>
        </is>
      </c>
      <c r="U4477" s="5" t="inlineStr">
        <is>
          <t>N wasted</t>
        </is>
      </c>
      <c r="V4477" s="465" t="n">
        <v>0.04</v>
      </c>
    </row>
    <row r="4478" ht="16" customHeight="1">
      <c r="B4478" s="5" t="inlineStr">
        <is>
          <t>MP.FP-HY.AC</t>
        </is>
      </c>
      <c r="C4478" s="5" t="inlineStr">
        <is>
          <t>MP.FP-HY.AC-Feed to freshwater aquaculture-Nmix</t>
        </is>
      </c>
      <c r="D4478" s="5" t="inlineStr">
        <is>
          <t>MP</t>
        </is>
      </c>
      <c r="E4478" s="5" t="inlineStr">
        <is>
          <t>FP</t>
        </is>
      </c>
      <c r="F4478" s="5">
        <f>VLOOKUP(E4478,'5.a Definitions'!E:F,2,FALSE)</f>
        <v/>
      </c>
      <c r="G4478" s="5" t="inlineStr">
        <is>
          <t>HY</t>
        </is>
      </c>
      <c r="H4478" s="5" t="inlineStr">
        <is>
          <t>AC</t>
        </is>
      </c>
      <c r="I4478" s="5">
        <f>VLOOKUP(H4478,'5.a Definitions'!E:F,2,FALSE)</f>
        <v/>
      </c>
      <c r="J4478" s="465" t="inlineStr">
        <is>
          <t xml:space="preserve"> Feed to freshwater aquaculture </t>
        </is>
      </c>
      <c r="K4478" s="465" t="inlineStr">
        <is>
          <t xml:space="preserve"> feed to freshwater aquaculture </t>
        </is>
      </c>
      <c r="L4478" s="465" t="inlineStr">
        <is>
          <t xml:space="preserve"> reactive </t>
        </is>
      </c>
      <c r="M4478" s="465" t="inlineStr">
        <is>
          <t xml:space="preserve"> Nmix </t>
        </is>
      </c>
      <c r="N4478" s="466" t="n">
        <v>0</v>
      </c>
      <c r="O4478" s="467" t="n">
        <v>0.2</v>
      </c>
      <c r="P4478" s="468" t="n">
        <v>1993</v>
      </c>
      <c r="Q4478" s="469" t="inlineStr">
        <is>
          <t>no production</t>
        </is>
      </c>
      <c r="R4478" s="469" t="inlineStr">
        <is>
          <t>ok</t>
        </is>
      </c>
      <c r="S4478" s="469" t="inlineStr">
        <is>
          <t xml:space="preserve"> text </t>
        </is>
      </c>
      <c r="T4478" s="426" t="inlineStr">
        <is>
          <t>Norway</t>
        </is>
      </c>
      <c r="U4478" s="5" t="inlineStr">
        <is>
          <t>useful output</t>
        </is>
      </c>
      <c r="V4478" s="465" t="n">
        <v>0.04</v>
      </c>
    </row>
    <row r="4479" ht="16" customHeight="1">
      <c r="B4479" s="5" t="inlineStr">
        <is>
          <t>MP.FP-HY.AC</t>
        </is>
      </c>
      <c r="C4479" s="5" t="inlineStr">
        <is>
          <t>MP.FP-HY.AC-Feed to coastal aquaculture-Nmix</t>
        </is>
      </c>
      <c r="D4479" s="5" t="inlineStr">
        <is>
          <t>MP</t>
        </is>
      </c>
      <c r="E4479" s="5" t="inlineStr">
        <is>
          <t>FP</t>
        </is>
      </c>
      <c r="F4479" s="5">
        <f>VLOOKUP(E4479,'5.a Definitions'!E:F,2,FALSE)</f>
        <v/>
      </c>
      <c r="G4479" s="5" t="inlineStr">
        <is>
          <t>HY</t>
        </is>
      </c>
      <c r="H4479" s="5" t="inlineStr">
        <is>
          <t>AC</t>
        </is>
      </c>
      <c r="I4479" s="5">
        <f>VLOOKUP(H4479,'5.a Definitions'!E:F,2,FALSE)</f>
        <v/>
      </c>
      <c r="J4479" s="465" t="inlineStr">
        <is>
          <t xml:space="preserve"> Feed to coastal aquaculture </t>
        </is>
      </c>
      <c r="K4479" s="465" t="inlineStr">
        <is>
          <t xml:space="preserve"> feed to coastal aquaculture </t>
        </is>
      </c>
      <c r="L4479" s="465" t="inlineStr">
        <is>
          <t xml:space="preserve"> reactive </t>
        </is>
      </c>
      <c r="M4479" s="465" t="inlineStr">
        <is>
          <t xml:space="preserve"> Nmix </t>
        </is>
      </c>
      <c r="N4479" s="466" t="n">
        <v>8.167342084660902</v>
      </c>
      <c r="O4479" s="467" t="n">
        <v>0.2518711527147006</v>
      </c>
      <c r="P4479" s="468" t="n">
        <v>1993</v>
      </c>
      <c r="Q4479" s="469" t="inlineStr">
        <is>
          <t>Fiskeridirektoratet</t>
        </is>
      </c>
      <c r="R4479" s="469" t="inlineStr">
        <is>
          <t>ok</t>
        </is>
      </c>
      <c r="S4479" s="469" t="inlineStr">
        <is>
          <t xml:space="preserve"> text </t>
        </is>
      </c>
      <c r="T4479" s="426" t="inlineStr">
        <is>
          <t>Norway</t>
        </is>
      </c>
      <c r="U4479" s="5" t="inlineStr">
        <is>
          <t>useful output</t>
        </is>
      </c>
      <c r="V4479" s="465" t="n">
        <v>0.04</v>
      </c>
    </row>
    <row r="4480" ht="16" customHeight="1">
      <c r="B4480" s="5" t="inlineStr">
        <is>
          <t>MP.FP-RW.RW</t>
        </is>
      </c>
      <c r="C4480" s="5" t="inlineStr">
        <is>
          <t>MP.FP-RW.RW-Food export-Nmix</t>
        </is>
      </c>
      <c r="D4480" s="5" t="inlineStr">
        <is>
          <t>MP</t>
        </is>
      </c>
      <c r="E4480" s="5" t="inlineStr">
        <is>
          <t>FP</t>
        </is>
      </c>
      <c r="F4480" s="5">
        <f>VLOOKUP(E4480,'5.a Definitions'!E:F,2,FALSE)</f>
        <v/>
      </c>
      <c r="G4480" s="5" t="inlineStr">
        <is>
          <t>RW</t>
        </is>
      </c>
      <c r="H4480" s="5" t="inlineStr">
        <is>
          <t>RW</t>
        </is>
      </c>
      <c r="I4480" s="5">
        <f>VLOOKUP(H4480,'5.a Definitions'!E:F,2,FALSE)</f>
        <v/>
      </c>
      <c r="J4480" s="465" t="inlineStr">
        <is>
          <t xml:space="preserve"> Food export </t>
        </is>
      </c>
      <c r="K4480" s="465" t="inlineStr">
        <is>
          <t xml:space="preserve"> food export </t>
        </is>
      </c>
      <c r="L4480" s="465" t="inlineStr">
        <is>
          <t xml:space="preserve"> reactive </t>
        </is>
      </c>
      <c r="M4480" s="465" t="inlineStr">
        <is>
          <t xml:space="preserve"> Nmix </t>
        </is>
      </c>
      <c r="N4480" s="466" t="n">
        <v>31.19478217000001</v>
      </c>
      <c r="O4480" s="467" t="n">
        <v>0.2011547322664223</v>
      </c>
      <c r="P4480" s="468" t="n">
        <v>1993</v>
      </c>
      <c r="Q4480" s="469" t="inlineStr">
        <is>
          <t>SSB tab 08801</t>
        </is>
      </c>
      <c r="R4480" s="469" t="inlineStr">
        <is>
          <t>ok</t>
        </is>
      </c>
      <c r="S4480" s="469" t="inlineStr">
        <is>
          <t xml:space="preserve"> text </t>
        </is>
      </c>
      <c r="T4480" s="426" t="inlineStr">
        <is>
          <t>Norway</t>
        </is>
      </c>
      <c r="U4480" s="5" t="inlineStr">
        <is>
          <t>useful output</t>
        </is>
      </c>
      <c r="V4480" s="465" t="n">
        <v>0.04</v>
      </c>
    </row>
    <row r="4481" ht="16" customHeight="1">
      <c r="B4481" s="475" t="inlineStr">
        <is>
          <t>MP.FP-RW.RW</t>
        </is>
      </c>
      <c r="C4481" s="475" t="inlineStr">
        <is>
          <t>MP.FP-RW.RW-Feed export-Nmix</t>
        </is>
      </c>
      <c r="D4481" s="475" t="inlineStr">
        <is>
          <t>MP</t>
        </is>
      </c>
      <c r="E4481" s="475" t="inlineStr">
        <is>
          <t>FP</t>
        </is>
      </c>
      <c r="F4481" s="5">
        <f>VLOOKUP(E4481,'5.a Definitions'!E:F,2,FALSE)</f>
        <v/>
      </c>
      <c r="G4481" s="475" t="inlineStr">
        <is>
          <t>RW</t>
        </is>
      </c>
      <c r="H4481" s="475" t="inlineStr">
        <is>
          <t>RW</t>
        </is>
      </c>
      <c r="I4481" s="5">
        <f>VLOOKUP(H4481,'5.a Definitions'!E:F,2,FALSE)</f>
        <v/>
      </c>
      <c r="J4481" s="465" t="inlineStr">
        <is>
          <t>Feed export</t>
        </is>
      </c>
      <c r="K4481" s="465" t="inlineStr">
        <is>
          <t>feed export</t>
        </is>
      </c>
      <c r="L4481" s="465" t="inlineStr">
        <is>
          <t>reactive</t>
        </is>
      </c>
      <c r="M4481" s="465" t="inlineStr">
        <is>
          <t>Nmix</t>
        </is>
      </c>
      <c r="N4481" s="466" t="n">
        <v>5.085088435999999</v>
      </c>
      <c r="O4481" s="467" t="n">
        <v>0.1672316531473316</v>
      </c>
      <c r="P4481" s="468" t="n">
        <v>1993</v>
      </c>
      <c r="Q4481" s="469" t="inlineStr">
        <is>
          <t>SSB tab 08801</t>
        </is>
      </c>
      <c r="R4481" s="469" t="inlineStr">
        <is>
          <t>ok</t>
        </is>
      </c>
      <c r="S4481" s="469" t="inlineStr">
        <is>
          <t>text</t>
        </is>
      </c>
      <c r="T4481" s="476" t="inlineStr">
        <is>
          <t>Norway</t>
        </is>
      </c>
      <c r="U4481" s="5" t="inlineStr">
        <is>
          <t>useful output</t>
        </is>
      </c>
      <c r="V4481" s="465">
        <f>(O4261*N4261)^2</f>
        <v/>
      </c>
    </row>
    <row r="4482" ht="16" customHeight="1">
      <c r="B4482" s="5" t="inlineStr">
        <is>
          <t>MP.OP-AG.SM</t>
        </is>
      </c>
      <c r="C4482" s="5" t="inlineStr">
        <is>
          <t>MP.OP-AG.SM-Mineral fertilizer-Nmix</t>
        </is>
      </c>
      <c r="D4482" s="5" t="inlineStr">
        <is>
          <t>MP</t>
        </is>
      </c>
      <c r="E4482" s="5" t="inlineStr">
        <is>
          <t>OP</t>
        </is>
      </c>
      <c r="F4482" s="5">
        <f>VLOOKUP(E4482,'5.a Definitions'!E:F,2,FALSE)</f>
        <v/>
      </c>
      <c r="G4482" s="5" t="inlineStr">
        <is>
          <t>AG</t>
        </is>
      </c>
      <c r="H4482" s="5" t="inlineStr">
        <is>
          <t>SM</t>
        </is>
      </c>
      <c r="I4482" s="5">
        <f>VLOOKUP(H4482,'5.a Definitions'!E:F,2,FALSE)</f>
        <v/>
      </c>
      <c r="J4482" s="465" t="inlineStr">
        <is>
          <t xml:space="preserve"> Mineral fertilizer </t>
        </is>
      </c>
      <c r="K4482" s="465" t="inlineStr">
        <is>
          <t xml:space="preserve"> mineral fertilizer to agriculture </t>
        </is>
      </c>
      <c r="L4482" s="465" t="inlineStr">
        <is>
          <t xml:space="preserve"> reactive </t>
        </is>
      </c>
      <c r="M4482" s="465" t="inlineStr">
        <is>
          <t xml:space="preserve"> Nmix </t>
        </is>
      </c>
      <c r="N4482" s="466" t="n">
        <v>83.8</v>
      </c>
      <c r="O4482" s="467" t="n">
        <v>0.3896049095437056</v>
      </c>
      <c r="P4482" s="468" t="n">
        <v>1993</v>
      </c>
      <c r="Q4482" s="469" t="inlineStr">
        <is>
          <t>FAOSTAT Fertilizer by nutrient (Agricultural Use - Import)</t>
        </is>
      </c>
      <c r="R4482" s="469" t="inlineStr">
        <is>
          <t>ok</t>
        </is>
      </c>
      <c r="S4482" s="469" t="inlineStr">
        <is>
          <t xml:space="preserve"> text </t>
        </is>
      </c>
      <c r="T4482" s="426" t="inlineStr">
        <is>
          <t>Norway</t>
        </is>
      </c>
      <c r="U4482" s="5" t="inlineStr">
        <is>
          <t>useful output</t>
        </is>
      </c>
      <c r="V4482" s="465" t="n">
        <v>0.04</v>
      </c>
    </row>
    <row r="4483" ht="16" customHeight="1">
      <c r="B4483" s="475" t="inlineStr">
        <is>
          <t>MP.OP-EF.IC</t>
        </is>
      </c>
      <c r="C4483" s="475" t="inlineStr">
        <is>
          <t>MP.OP-EF.IC-Industrial waste fuels-Nmix</t>
        </is>
      </c>
      <c r="D4483" s="475" t="inlineStr">
        <is>
          <t>MP</t>
        </is>
      </c>
      <c r="E4483" s="475" t="inlineStr">
        <is>
          <t>OP</t>
        </is>
      </c>
      <c r="F4483" s="5">
        <f>VLOOKUP(E4483,'5.a Definitions'!E:F,2,FALSE)</f>
        <v/>
      </c>
      <c r="G4483" s="475" t="inlineStr">
        <is>
          <t>EF</t>
        </is>
      </c>
      <c r="H4483" s="475" t="inlineStr">
        <is>
          <t>IC</t>
        </is>
      </c>
      <c r="I4483" s="5">
        <f>VLOOKUP(H4483,'5.a Definitions'!E:F,2,FALSE)</f>
        <v/>
      </c>
      <c r="J4483" s="465" t="inlineStr">
        <is>
          <t>Industrial waste fuel</t>
        </is>
      </c>
      <c r="K4483" s="465" t="inlineStr">
        <is>
          <t>industrial waste fuel</t>
        </is>
      </c>
      <c r="L4483" s="465" t="inlineStr">
        <is>
          <t>reactive</t>
        </is>
      </c>
      <c r="M4483" s="465" t="inlineStr">
        <is>
          <t>Nmix</t>
        </is>
      </c>
      <c r="N4483" s="466" t="n">
        <v>3.735629641138178</v>
      </c>
      <c r="O4483" s="467" t="n">
        <v>0.5217415704269001</v>
      </c>
      <c r="P4483" s="468" t="n">
        <v>1993</v>
      </c>
      <c r="Q4483" s="469" t="inlineStr">
        <is>
          <t>SSB</t>
        </is>
      </c>
      <c r="R4483" s="469" t="inlineStr">
        <is>
          <t>ok</t>
        </is>
      </c>
      <c r="S4483" s="469" t="inlineStr">
        <is>
          <t>text</t>
        </is>
      </c>
      <c r="T4483" s="476" t="inlineStr">
        <is>
          <t>Norway</t>
        </is>
      </c>
      <c r="U4483" s="5" t="inlineStr">
        <is>
          <t>useful output</t>
        </is>
      </c>
      <c r="V4483" s="465">
        <f>(O4293*N4293)^2</f>
        <v/>
      </c>
    </row>
    <row r="4484" ht="16" customHeight="1">
      <c r="B4484" s="5" t="inlineStr">
        <is>
          <t>MP.OP-PR.SO</t>
        </is>
      </c>
      <c r="C4484" s="5" t="inlineStr">
        <is>
          <t>MP.OP-PR.SO-Other industry waste-Nmix</t>
        </is>
      </c>
      <c r="D4484" s="5" t="inlineStr">
        <is>
          <t>MP</t>
        </is>
      </c>
      <c r="E4484" s="5" t="inlineStr">
        <is>
          <t>OP</t>
        </is>
      </c>
      <c r="F4484" s="5">
        <f>VLOOKUP(E4484,'5.a Definitions'!E:F,2,FALSE)</f>
        <v/>
      </c>
      <c r="G4484" s="5" t="inlineStr">
        <is>
          <t>PR</t>
        </is>
      </c>
      <c r="H4484" s="5" t="inlineStr">
        <is>
          <t>SO</t>
        </is>
      </c>
      <c r="I4484" s="5">
        <f>VLOOKUP(H4484,'5.a Definitions'!E:F,2,FALSE)</f>
        <v/>
      </c>
      <c r="J4484" s="465" t="inlineStr">
        <is>
          <t xml:space="preserve"> Other industry waste </t>
        </is>
      </c>
      <c r="K4484" s="465" t="inlineStr">
        <is>
          <t xml:space="preserve"> other industry waste </t>
        </is>
      </c>
      <c r="L4484" s="465" t="inlineStr">
        <is>
          <t xml:space="preserve"> reactive </t>
        </is>
      </c>
      <c r="M4484" s="465" t="inlineStr">
        <is>
          <t xml:space="preserve"> Nmix </t>
        </is>
      </c>
      <c r="N4484" s="466" t="n">
        <v>6.480600000000002</v>
      </c>
      <c r="O4484" s="467" t="n">
        <v>0.5567042566489718</v>
      </c>
      <c r="P4484" s="468" t="n">
        <v>1993</v>
      </c>
      <c r="Q4484" s="469" t="inlineStr">
        <is>
          <t>Filled (extrapolated from 1995 with the 1992 and 1995 totals): SSB</t>
        </is>
      </c>
      <c r="R4484" s="469" t="inlineStr">
        <is>
          <t>ok</t>
        </is>
      </c>
      <c r="S4484" s="469" t="inlineStr">
        <is>
          <t xml:space="preserve"> text </t>
        </is>
      </c>
      <c r="T4484" s="426" t="inlineStr">
        <is>
          <t>Norway</t>
        </is>
      </c>
      <c r="U4484" s="5" t="inlineStr">
        <is>
          <t>N wasted</t>
        </is>
      </c>
      <c r="V4484" s="465" t="n">
        <v>0.04</v>
      </c>
    </row>
    <row r="4485" ht="16" customHeight="1">
      <c r="B4485" s="5" t="inlineStr">
        <is>
          <t>MP.OP-PR.WW</t>
        </is>
      </c>
      <c r="C4485" s="5" t="inlineStr">
        <is>
          <t>MP.OP-PR.WW-Other industry wastewater-Nmix</t>
        </is>
      </c>
      <c r="D4485" s="5" t="inlineStr">
        <is>
          <t>MP</t>
        </is>
      </c>
      <c r="E4485" s="5" t="inlineStr">
        <is>
          <t>OP</t>
        </is>
      </c>
      <c r="F4485" s="5">
        <f>VLOOKUP(E4485,'5.a Definitions'!E:F,2,FALSE)</f>
        <v/>
      </c>
      <c r="G4485" s="5" t="inlineStr">
        <is>
          <t>PR</t>
        </is>
      </c>
      <c r="H4485" s="5" t="inlineStr">
        <is>
          <t>WW</t>
        </is>
      </c>
      <c r="I4485" s="5">
        <f>VLOOKUP(H4485,'5.a Definitions'!E:F,2,FALSE)</f>
        <v/>
      </c>
      <c r="J4485" s="465" t="inlineStr">
        <is>
          <t xml:space="preserve"> Other industry wastewater </t>
        </is>
      </c>
      <c r="K4485" s="465" t="inlineStr">
        <is>
          <t xml:space="preserve"> other industry wastewater </t>
        </is>
      </c>
      <c r="L4485" s="465" t="inlineStr">
        <is>
          <t xml:space="preserve"> reactive </t>
        </is>
      </c>
      <c r="M4485" s="465" t="inlineStr">
        <is>
          <t xml:space="preserve"> Nmix </t>
        </is>
      </c>
      <c r="N4485" s="466" t="n">
        <v>0.034683</v>
      </c>
      <c r="O4485" s="467" t="n">
        <v>0.2785208441525122</v>
      </c>
      <c r="P4485" s="468" t="n">
        <v>1993</v>
      </c>
      <c r="Q4485" s="469" t="inlineStr">
        <is>
          <t>Miljødirektoratet</t>
        </is>
      </c>
      <c r="R4485" s="469" t="inlineStr">
        <is>
          <t>ok</t>
        </is>
      </c>
      <c r="S4485" s="469" t="inlineStr">
        <is>
          <t xml:space="preserve"> text </t>
        </is>
      </c>
      <c r="T4485" s="426" t="inlineStr">
        <is>
          <t>Norway</t>
        </is>
      </c>
      <c r="U4485" s="5" t="inlineStr">
        <is>
          <t>N wasted</t>
        </is>
      </c>
      <c r="V4485" s="465" t="n">
        <v>0.04</v>
      </c>
    </row>
    <row r="4486" ht="16" customHeight="1">
      <c r="B4486" s="5" t="inlineStr">
        <is>
          <t>MP.OP-HS.HS</t>
        </is>
      </c>
      <c r="C4486" s="5" t="inlineStr">
        <is>
          <t>MP.OP-HS.HS-Mineral fertilizer-Nmix</t>
        </is>
      </c>
      <c r="D4486" s="5" t="inlineStr">
        <is>
          <t>MP</t>
        </is>
      </c>
      <c r="E4486" s="5" t="inlineStr">
        <is>
          <t>OP</t>
        </is>
      </c>
      <c r="F4486" s="5">
        <f>VLOOKUP(E4486,'5.a Definitions'!E:F,2,FALSE)</f>
        <v/>
      </c>
      <c r="G4486" s="5" t="inlineStr">
        <is>
          <t>HS</t>
        </is>
      </c>
      <c r="H4486" s="5" t="inlineStr">
        <is>
          <t>HS</t>
        </is>
      </c>
      <c r="I4486" s="5">
        <f>VLOOKUP(H4486,'5.a Definitions'!E:F,2,FALSE)</f>
        <v/>
      </c>
      <c r="J4486" s="465" t="inlineStr">
        <is>
          <t xml:space="preserve"> Mineral fertilizer </t>
        </is>
      </c>
      <c r="K4486" s="465" t="inlineStr">
        <is>
          <t xml:space="preserve"> mineral fertilizer to settlements </t>
        </is>
      </c>
      <c r="L4486" s="465" t="inlineStr">
        <is>
          <t xml:space="preserve"> reactive </t>
        </is>
      </c>
      <c r="M4486" s="465" t="inlineStr">
        <is>
          <t xml:space="preserve"> Nmix </t>
        </is>
      </c>
      <c r="N4486" s="466" t="n">
        <v>2.179591836734694</v>
      </c>
      <c r="O4486" s="467" t="n">
        <v>0.5765018527396072</v>
      </c>
      <c r="P4486" s="468" t="n">
        <v>1993</v>
      </c>
      <c r="Q4486" s="469" t="inlineStr">
        <is>
          <t>FAOSTAT Fertilizer by nutrient</t>
        </is>
      </c>
      <c r="R4486" s="469" t="inlineStr">
        <is>
          <t>ok</t>
        </is>
      </c>
      <c r="S4486" s="469" t="inlineStr">
        <is>
          <t xml:space="preserve"> text </t>
        </is>
      </c>
      <c r="T4486" s="426" t="inlineStr">
        <is>
          <t>Norway</t>
        </is>
      </c>
      <c r="U4486" s="5" t="inlineStr">
        <is>
          <t>useful output</t>
        </is>
      </c>
      <c r="V4486" s="465" t="n">
        <v>0.04</v>
      </c>
    </row>
    <row r="4487" ht="16" customHeight="1">
      <c r="B4487" s="5" t="inlineStr">
        <is>
          <t>MP.OP-HS.HS</t>
        </is>
      </c>
      <c r="C4487" s="5" t="inlineStr">
        <is>
          <t>MP.OP-HS.HS-Consumer goods-Nmix</t>
        </is>
      </c>
      <c r="D4487" s="5" t="inlineStr">
        <is>
          <t>MP</t>
        </is>
      </c>
      <c r="E4487" s="5" t="inlineStr">
        <is>
          <t>OP</t>
        </is>
      </c>
      <c r="F4487" s="5">
        <f>VLOOKUP(E4487,'5.a Definitions'!E:F,2,FALSE)</f>
        <v/>
      </c>
      <c r="G4487" s="5" t="inlineStr">
        <is>
          <t>HS</t>
        </is>
      </c>
      <c r="H4487" s="5" t="inlineStr">
        <is>
          <t>HS</t>
        </is>
      </c>
      <c r="I4487" s="5">
        <f>VLOOKUP(H4487,'5.a Definitions'!E:F,2,FALSE)</f>
        <v/>
      </c>
      <c r="J4487" s="465" t="inlineStr">
        <is>
          <t xml:space="preserve"> Consumer goods </t>
        </is>
      </c>
      <c r="K4487" s="465" t="inlineStr">
        <is>
          <t xml:space="preserve"> consumer goods </t>
        </is>
      </c>
      <c r="L4487" s="465" t="inlineStr">
        <is>
          <t xml:space="preserve"> reactive </t>
        </is>
      </c>
      <c r="M4487" s="465" t="inlineStr">
        <is>
          <t xml:space="preserve"> Nmix </t>
        </is>
      </c>
      <c r="N4487" s="466" t="n">
        <v>7.9278980242402</v>
      </c>
      <c r="O4487" s="467" t="n">
        <v>0.6041160873333132</v>
      </c>
      <c r="P4487" s="468" t="n">
        <v>1993</v>
      </c>
      <c r="Q4487" s="469" t="inlineStr">
        <is>
          <t>Massebalanse (Inflows - Outflows)</t>
        </is>
      </c>
      <c r="R4487" s="469" t="inlineStr">
        <is>
          <t>ok</t>
        </is>
      </c>
      <c r="S4487" s="469" t="inlineStr">
        <is>
          <t xml:space="preserve"> text </t>
        </is>
      </c>
      <c r="T4487" s="426" t="inlineStr">
        <is>
          <t>Norway</t>
        </is>
      </c>
      <c r="U4487" s="5" t="inlineStr">
        <is>
          <t>useful output</t>
        </is>
      </c>
      <c r="V4487" s="465" t="n">
        <v>0.04</v>
      </c>
    </row>
    <row r="4488" ht="16" customHeight="1">
      <c r="B4488" s="5" t="inlineStr">
        <is>
          <t>MP.OP-AT.AT</t>
        </is>
      </c>
      <c r="C4488" s="5" t="inlineStr">
        <is>
          <t>MP.OP-AT.AT-Emissions-NH3</t>
        </is>
      </c>
      <c r="D4488" s="5" t="inlineStr">
        <is>
          <t>MP</t>
        </is>
      </c>
      <c r="E4488" s="5" t="inlineStr">
        <is>
          <t>OP</t>
        </is>
      </c>
      <c r="F4488" s="5">
        <f>VLOOKUP(E4488,'5.a Definitions'!E:F,2,FALSE)</f>
        <v/>
      </c>
      <c r="G4488" s="5" t="inlineStr">
        <is>
          <t>AT</t>
        </is>
      </c>
      <c r="H4488" s="5" t="inlineStr">
        <is>
          <t>AT</t>
        </is>
      </c>
      <c r="I4488" s="5">
        <f>VLOOKUP(H4488,'5.a Definitions'!E:F,2,FALSE)</f>
        <v/>
      </c>
      <c r="J4488" s="465" t="inlineStr">
        <is>
          <t xml:space="preserve"> Emissions </t>
        </is>
      </c>
      <c r="K4488" s="465" t="inlineStr">
        <is>
          <t xml:space="preserve"> process emissions </t>
        </is>
      </c>
      <c r="L4488" s="465" t="inlineStr">
        <is>
          <t xml:space="preserve"> reactive </t>
        </is>
      </c>
      <c r="M4488" s="465" t="inlineStr">
        <is>
          <t xml:space="preserve"> NH3 </t>
        </is>
      </c>
      <c r="N4488" s="466" t="n">
        <v>0.363005388</v>
      </c>
      <c r="O4488" s="467" t="n">
        <v>0.1935239287873273</v>
      </c>
      <c r="P4488" s="468" t="n">
        <v>1993</v>
      </c>
      <c r="Q4488" s="469" t="inlineStr">
        <is>
          <t>CRLTAP Inventory Submissions</t>
        </is>
      </c>
      <c r="R4488" s="469" t="inlineStr">
        <is>
          <t>ok</t>
        </is>
      </c>
      <c r="S4488" s="469" t="inlineStr">
        <is>
          <t xml:space="preserve"> text </t>
        </is>
      </c>
      <c r="T4488" s="426" t="inlineStr">
        <is>
          <t>Norway</t>
        </is>
      </c>
      <c r="U4488" s="5" t="inlineStr">
        <is>
          <t>N wasted</t>
        </is>
      </c>
      <c r="V4488" s="465" t="n">
        <v>0.04</v>
      </c>
    </row>
    <row r="4489" ht="16" customHeight="1">
      <c r="B4489" s="5" t="inlineStr">
        <is>
          <t>MP.OP-AT.AT</t>
        </is>
      </c>
      <c r="C4489" s="5" t="inlineStr">
        <is>
          <t>MP.OP-AT.AT-Emissions-NOx</t>
        </is>
      </c>
      <c r="D4489" s="5" t="inlineStr">
        <is>
          <t>MP</t>
        </is>
      </c>
      <c r="E4489" s="5" t="inlineStr">
        <is>
          <t>OP</t>
        </is>
      </c>
      <c r="F4489" s="5">
        <f>VLOOKUP(E4489,'5.a Definitions'!E:F,2,FALSE)</f>
        <v/>
      </c>
      <c r="G4489" s="5" t="inlineStr">
        <is>
          <t>AT</t>
        </is>
      </c>
      <c r="H4489" s="5" t="inlineStr">
        <is>
          <t>AT</t>
        </is>
      </c>
      <c r="I4489" s="5">
        <f>VLOOKUP(H4489,'5.a Definitions'!E:F,2,FALSE)</f>
        <v/>
      </c>
      <c r="J4489" s="465" t="inlineStr">
        <is>
          <t xml:space="preserve"> Emissions </t>
        </is>
      </c>
      <c r="K4489" s="465" t="inlineStr">
        <is>
          <t xml:space="preserve"> process emissions </t>
        </is>
      </c>
      <c r="L4489" s="465" t="inlineStr">
        <is>
          <t xml:space="preserve"> reactive </t>
        </is>
      </c>
      <c r="M4489" s="465" t="inlineStr">
        <is>
          <t xml:space="preserve"> NOx </t>
        </is>
      </c>
      <c r="N4489" s="466" t="n">
        <v>3.64046646461749</v>
      </c>
      <c r="O4489" s="467" t="n">
        <v>0.1669453459904064</v>
      </c>
      <c r="P4489" s="468" t="n">
        <v>1993</v>
      </c>
      <c r="Q4489" s="469" t="inlineStr">
        <is>
          <t>CRLTAP Inventory Submissions</t>
        </is>
      </c>
      <c r="R4489" s="469" t="inlineStr">
        <is>
          <t>ok</t>
        </is>
      </c>
      <c r="S4489" s="469" t="inlineStr">
        <is>
          <t xml:space="preserve"> text </t>
        </is>
      </c>
      <c r="T4489" s="426" t="inlineStr">
        <is>
          <t>Norway</t>
        </is>
      </c>
      <c r="U4489" s="5" t="inlineStr">
        <is>
          <t>N wasted</t>
        </is>
      </c>
      <c r="V4489" s="465" t="n">
        <v>0.04</v>
      </c>
    </row>
    <row r="4490" ht="16" customHeight="1">
      <c r="B4490" s="5" t="inlineStr">
        <is>
          <t>MP.OP-AT.AT</t>
        </is>
      </c>
      <c r="C4490" s="5" t="inlineStr">
        <is>
          <t>MP.OP-AT.AT-Emissions-N2O</t>
        </is>
      </c>
      <c r="D4490" s="5" t="inlineStr">
        <is>
          <t>MP</t>
        </is>
      </c>
      <c r="E4490" s="5" t="inlineStr">
        <is>
          <t>OP</t>
        </is>
      </c>
      <c r="F4490" s="5">
        <f>VLOOKUP(E4490,'5.a Definitions'!E:F,2,FALSE)</f>
        <v/>
      </c>
      <c r="G4490" s="5" t="inlineStr">
        <is>
          <t>AT</t>
        </is>
      </c>
      <c r="H4490" s="5" t="inlineStr">
        <is>
          <t>AT</t>
        </is>
      </c>
      <c r="I4490" s="5">
        <f>VLOOKUP(H4490,'5.a Definitions'!E:F,2,FALSE)</f>
        <v/>
      </c>
      <c r="J4490" s="465" t="inlineStr">
        <is>
          <t xml:space="preserve"> Emissions </t>
        </is>
      </c>
      <c r="K4490" s="465" t="inlineStr">
        <is>
          <t xml:space="preserve"> process emissions </t>
        </is>
      </c>
      <c r="L4490" s="465" t="inlineStr">
        <is>
          <t xml:space="preserve"> reactive </t>
        </is>
      </c>
      <c r="M4490" s="465" t="inlineStr">
        <is>
          <t xml:space="preserve"> N2O </t>
        </is>
      </c>
      <c r="N4490" s="466" t="n">
        <v>3.453185088992802</v>
      </c>
      <c r="O4490" s="467" t="n">
        <v>0.06511359277630062</v>
      </c>
      <c r="P4490" s="468" t="n">
        <v>1993</v>
      </c>
      <c r="Q4490" s="469" t="inlineStr">
        <is>
          <t>UNFCCC CRT</t>
        </is>
      </c>
      <c r="R4490" s="469" t="inlineStr">
        <is>
          <t>ok</t>
        </is>
      </c>
      <c r="S4490" s="469" t="inlineStr">
        <is>
          <t xml:space="preserve"> text </t>
        </is>
      </c>
      <c r="T4490" s="426" t="inlineStr">
        <is>
          <t>Norway</t>
        </is>
      </c>
      <c r="U4490" s="5" t="inlineStr">
        <is>
          <t>N wasted</t>
        </is>
      </c>
      <c r="V4490" s="465" t="n">
        <v>0.04</v>
      </c>
    </row>
    <row r="4491" ht="16" customHeight="1">
      <c r="B4491" s="5" t="inlineStr">
        <is>
          <t>MP.OP-HY.SW</t>
        </is>
      </c>
      <c r="C4491" s="5" t="inlineStr">
        <is>
          <t>MP.OP-HY.SW-Untreated wastewater-Nmix</t>
        </is>
      </c>
      <c r="D4491" s="5" t="inlineStr">
        <is>
          <t>MP</t>
        </is>
      </c>
      <c r="E4491" s="5" t="inlineStr">
        <is>
          <t>OP</t>
        </is>
      </c>
      <c r="F4491" s="5">
        <f>VLOOKUP(E4491,'5.a Definitions'!E:F,2,FALSE)</f>
        <v/>
      </c>
      <c r="G4491" s="5" t="inlineStr">
        <is>
          <t>HY</t>
        </is>
      </c>
      <c r="H4491" s="5" t="inlineStr">
        <is>
          <t>SW</t>
        </is>
      </c>
      <c r="I4491" s="5">
        <f>VLOOKUP(H4491,'5.a Definitions'!E:F,2,FALSE)</f>
        <v/>
      </c>
      <c r="J4491" s="465" t="inlineStr">
        <is>
          <t xml:space="preserve"> Untreated wastewater </t>
        </is>
      </c>
      <c r="K4491" s="465" t="inlineStr">
        <is>
          <t xml:space="preserve"> other industry untreated wastewater </t>
        </is>
      </c>
      <c r="L4491" s="465" t="inlineStr">
        <is>
          <t xml:space="preserve"> reactive </t>
        </is>
      </c>
      <c r="M4491" s="465" t="inlineStr">
        <is>
          <t xml:space="preserve"> Nmix </t>
        </is>
      </c>
      <c r="N4491" s="466" t="n">
        <v>2.62814</v>
      </c>
      <c r="O4491" s="467" t="n">
        <v>0.1608134848194852</v>
      </c>
      <c r="P4491" s="468" t="n">
        <v>1993</v>
      </c>
      <c r="Q4491" s="469" t="inlineStr">
        <is>
          <t>Miljødirektoratet</t>
        </is>
      </c>
      <c r="R4491" s="469" t="inlineStr">
        <is>
          <t>ok</t>
        </is>
      </c>
      <c r="S4491" s="469" t="inlineStr">
        <is>
          <t xml:space="preserve"> text </t>
        </is>
      </c>
      <c r="T4491" s="426" t="inlineStr">
        <is>
          <t>Norway</t>
        </is>
      </c>
      <c r="U4491" s="5" t="inlineStr">
        <is>
          <t>N wasted</t>
        </is>
      </c>
      <c r="V4491" s="465" t="n">
        <v>0.04</v>
      </c>
    </row>
    <row r="4492" ht="16" customHeight="1">
      <c r="B4492" s="5" t="inlineStr">
        <is>
          <t>MP.OP-FS.FO</t>
        </is>
      </c>
      <c r="C4492" s="5" t="inlineStr">
        <is>
          <t>MP.OP-FS.FO-Mineral fertilizer-Nmix</t>
        </is>
      </c>
      <c r="D4492" s="5" t="inlineStr">
        <is>
          <t>MP</t>
        </is>
      </c>
      <c r="E4492" s="5" t="inlineStr">
        <is>
          <t>OP</t>
        </is>
      </c>
      <c r="F4492" s="5">
        <f>VLOOKUP(E4492,'5.a Definitions'!E:F,2,FALSE)</f>
        <v/>
      </c>
      <c r="G4492" s="5" t="inlineStr">
        <is>
          <t>FS</t>
        </is>
      </c>
      <c r="H4492" s="5" t="inlineStr">
        <is>
          <t>FO</t>
        </is>
      </c>
      <c r="I4492" s="5">
        <f>VLOOKUP(H4492,'5.a Definitions'!E:F,2,FALSE)</f>
        <v/>
      </c>
      <c r="J4492" s="5" t="inlineStr">
        <is>
          <t>Mineral fertilizer</t>
        </is>
      </c>
      <c r="K4492" s="5" t="inlineStr">
        <is>
          <t>mineral fertilizer to forests</t>
        </is>
      </c>
      <c r="L4492" s="5" t="inlineStr">
        <is>
          <t>reactive</t>
        </is>
      </c>
      <c r="M4492" s="5" t="inlineStr">
        <is>
          <t>Nmix</t>
        </is>
      </c>
      <c r="N4492" s="422" t="n">
        <v>0.4125</v>
      </c>
      <c r="O4492" s="423" t="n">
        <v>0.5605089990998944</v>
      </c>
      <c r="P4492" s="468" t="n">
        <v>1993</v>
      </c>
      <c r="Q4492" s="425" t="inlineStr">
        <is>
          <t>Skoggjødsling før 1995</t>
        </is>
      </c>
      <c r="R4492" s="425" t="inlineStr">
        <is>
          <t>ok</t>
        </is>
      </c>
      <c r="S4492" s="425" t="inlineStr">
        <is>
          <t>text</t>
        </is>
      </c>
      <c r="T4492" s="426" t="inlineStr">
        <is>
          <t>Norway</t>
        </is>
      </c>
      <c r="U4492" s="5" t="inlineStr">
        <is>
          <t>useful output</t>
        </is>
      </c>
      <c r="V4492" s="5">
        <f>(O3989*N3989)^2</f>
        <v/>
      </c>
    </row>
    <row r="4493" ht="16" customHeight="1">
      <c r="B4493" s="5" t="inlineStr">
        <is>
          <t>MP.OP-RW.RW</t>
        </is>
      </c>
      <c r="C4493" s="5" t="inlineStr">
        <is>
          <t>MP.OP-RW.RW-Mineral fertilizer export-Nmix</t>
        </is>
      </c>
      <c r="D4493" s="5" t="inlineStr">
        <is>
          <t>MP</t>
        </is>
      </c>
      <c r="E4493" s="5" t="inlineStr">
        <is>
          <t>OP</t>
        </is>
      </c>
      <c r="F4493" s="5">
        <f>VLOOKUP(E4493,'5.a Definitions'!E:F,2,FALSE)</f>
        <v/>
      </c>
      <c r="G4493" s="5" t="inlineStr">
        <is>
          <t>RW</t>
        </is>
      </c>
      <c r="H4493" s="5" t="inlineStr">
        <is>
          <t>RW</t>
        </is>
      </c>
      <c r="I4493" s="5">
        <f>VLOOKUP(H4493,'5.a Definitions'!E:F,2,FALSE)</f>
        <v/>
      </c>
      <c r="J4493" s="465" t="inlineStr">
        <is>
          <t xml:space="preserve"> Mineral fertilizer export </t>
        </is>
      </c>
      <c r="K4493" s="465" t="inlineStr">
        <is>
          <t xml:space="preserve"> mineral fertilizer export </t>
        </is>
      </c>
      <c r="L4493" s="465" t="inlineStr">
        <is>
          <t xml:space="preserve"> reactive </t>
        </is>
      </c>
      <c r="M4493" s="465" t="inlineStr">
        <is>
          <t xml:space="preserve"> Nmix </t>
        </is>
      </c>
      <c r="N4493" s="466" t="n">
        <v>405</v>
      </c>
      <c r="O4493" s="467" t="n">
        <v>0.2949457776486213</v>
      </c>
      <c r="P4493" s="468" t="n">
        <v>1993</v>
      </c>
      <c r="Q4493" s="469" t="inlineStr">
        <is>
          <t>FAOSTAT Fertilizer by Nutrient</t>
        </is>
      </c>
      <c r="R4493" s="469" t="inlineStr">
        <is>
          <t>ok</t>
        </is>
      </c>
      <c r="S4493" s="469" t="inlineStr">
        <is>
          <t xml:space="preserve"> text </t>
        </is>
      </c>
      <c r="T4493" s="426" t="inlineStr">
        <is>
          <t>Norway</t>
        </is>
      </c>
      <c r="U4493" s="5" t="inlineStr">
        <is>
          <t>useful output</t>
        </is>
      </c>
      <c r="V4493" s="465" t="n">
        <v>0.04</v>
      </c>
    </row>
    <row r="4494" ht="16" customHeight="1" thickBot="1">
      <c r="B4494" s="6" t="inlineStr">
        <is>
          <t>MP.OP-RW.RW</t>
        </is>
      </c>
      <c r="C4494" s="6" t="inlineStr">
        <is>
          <t>MP.OP-RW.RW-Other goods export-Nmix</t>
        </is>
      </c>
      <c r="D4494" s="6" t="inlineStr">
        <is>
          <t>MP</t>
        </is>
      </c>
      <c r="E4494" s="6" t="inlineStr">
        <is>
          <t>OP</t>
        </is>
      </c>
      <c r="F4494" s="5">
        <f>VLOOKUP(E4494,'5.a Definitions'!E:F,2,FALSE)</f>
        <v/>
      </c>
      <c r="G4494" s="6" t="inlineStr">
        <is>
          <t>RW</t>
        </is>
      </c>
      <c r="H4494" s="6" t="inlineStr">
        <is>
          <t>RW</t>
        </is>
      </c>
      <c r="I4494" s="5">
        <f>VLOOKUP(H4494,'5.a Definitions'!E:F,2,FALSE)</f>
        <v/>
      </c>
      <c r="J4494" s="470" t="inlineStr">
        <is>
          <t xml:space="preserve"> Other goods export </t>
        </is>
      </c>
      <c r="K4494" s="470" t="inlineStr">
        <is>
          <t xml:space="preserve"> other goods export </t>
        </is>
      </c>
      <c r="L4494" s="470" t="inlineStr">
        <is>
          <t xml:space="preserve"> reactive </t>
        </is>
      </c>
      <c r="M4494" s="470" t="inlineStr">
        <is>
          <t xml:space="preserve"> Nmix </t>
        </is>
      </c>
      <c r="N4494" s="466" t="n">
        <v>7.3868517422</v>
      </c>
      <c r="O4494" s="471" t="n">
        <v>0.1122952020464878</v>
      </c>
      <c r="P4494" s="468" t="n">
        <v>1993</v>
      </c>
      <c r="Q4494" s="472" t="inlineStr">
        <is>
          <t>SSB tab 08801</t>
        </is>
      </c>
      <c r="R4494" s="469" t="inlineStr">
        <is>
          <t>ok</t>
        </is>
      </c>
      <c r="S4494" s="472" t="inlineStr">
        <is>
          <t xml:space="preserve"> text </t>
        </is>
      </c>
      <c r="T4494" s="426" t="inlineStr">
        <is>
          <t>Norway</t>
        </is>
      </c>
      <c r="U4494" s="5" t="inlineStr">
        <is>
          <t>useful output</t>
        </is>
      </c>
      <c r="V4494" s="470" t="n">
        <v>0.04</v>
      </c>
    </row>
    <row r="4495" ht="16" customHeight="1">
      <c r="A4495" s="488" t="inlineStr">
        <is>
          <t xml:space="preserve"> Agriculture </t>
        </is>
      </c>
      <c r="B4495" s="5" t="inlineStr">
        <is>
          <t>AG.SM-MP.FP</t>
        </is>
      </c>
      <c r="C4495" s="5" t="inlineStr">
        <is>
          <t>AG.SM-MP.FP-Food crop products-Nmix</t>
        </is>
      </c>
      <c r="D4495" s="5" t="inlineStr">
        <is>
          <t>AG</t>
        </is>
      </c>
      <c r="E4495" s="5" t="inlineStr">
        <is>
          <t>SM</t>
        </is>
      </c>
      <c r="F4495" s="5">
        <f>VLOOKUP(E4495,'5.a Definitions'!E:F,2,FALSE)</f>
        <v/>
      </c>
      <c r="G4495" s="5" t="inlineStr">
        <is>
          <t>MP</t>
        </is>
      </c>
      <c r="H4495" s="5" t="inlineStr">
        <is>
          <t>FP</t>
        </is>
      </c>
      <c r="I4495" s="5">
        <f>VLOOKUP(H4495,'5.a Definitions'!E:F,2,FALSE)</f>
        <v/>
      </c>
      <c r="J4495" s="465" t="inlineStr">
        <is>
          <t xml:space="preserve"> Food crop products </t>
        </is>
      </c>
      <c r="K4495" s="465" t="inlineStr">
        <is>
          <t xml:space="preserve"> food crop products </t>
        </is>
      </c>
      <c r="L4495" s="465" t="inlineStr">
        <is>
          <t xml:space="preserve"> reactive </t>
        </is>
      </c>
      <c r="M4495" s="465" t="inlineStr">
        <is>
          <t xml:space="preserve"> Nmix </t>
        </is>
      </c>
      <c r="N4495" s="466" t="n">
        <v>28.575</v>
      </c>
      <c r="O4495" s="467" t="n">
        <v>0.4149602262584164</v>
      </c>
      <c r="P4495" s="468" t="n">
        <v>1993</v>
      </c>
      <c r="Q4495" s="469" t="inlineStr">
        <is>
          <t>Eurostat Gross nutrient balance</t>
        </is>
      </c>
      <c r="R4495" s="469" t="inlineStr">
        <is>
          <t>ok</t>
        </is>
      </c>
      <c r="S4495" s="469" t="inlineStr">
        <is>
          <t xml:space="preserve"> text </t>
        </is>
      </c>
      <c r="T4495" s="426" t="inlineStr">
        <is>
          <t>Norway</t>
        </is>
      </c>
      <c r="U4495" s="5" t="inlineStr">
        <is>
          <t>useful output</t>
        </is>
      </c>
      <c r="V4495" s="465" t="n">
        <v>0.04</v>
      </c>
    </row>
    <row r="4496" ht="16" customHeight="1">
      <c r="B4496" s="5" t="inlineStr">
        <is>
          <t>AG.SM-MP.OP</t>
        </is>
      </c>
      <c r="C4496" s="5" t="inlineStr">
        <is>
          <t>AG.SM-MP.OP-Crop products for industrial use-Nmix</t>
        </is>
      </c>
      <c r="D4496" s="5" t="inlineStr">
        <is>
          <t>AG</t>
        </is>
      </c>
      <c r="E4496" s="5" t="inlineStr">
        <is>
          <t>SM</t>
        </is>
      </c>
      <c r="F4496" s="5">
        <f>VLOOKUP(E4496,'5.a Definitions'!E:F,2,FALSE)</f>
        <v/>
      </c>
      <c r="G4496" s="5" t="inlineStr">
        <is>
          <t>MP</t>
        </is>
      </c>
      <c r="H4496" s="5" t="inlineStr">
        <is>
          <t>OP</t>
        </is>
      </c>
      <c r="I4496" s="5">
        <f>VLOOKUP(H4496,'5.a Definitions'!E:F,2,FALSE)</f>
        <v/>
      </c>
      <c r="J4496" s="465" t="inlineStr">
        <is>
          <t xml:space="preserve"> Crop products for industrial use </t>
        </is>
      </c>
      <c r="K4496" s="465" t="inlineStr">
        <is>
          <t xml:space="preserve"> crop products for industrial use </t>
        </is>
      </c>
      <c r="L4496" s="465" t="inlineStr">
        <is>
          <t xml:space="preserve"> reactive </t>
        </is>
      </c>
      <c r="M4496" s="465" t="inlineStr">
        <is>
          <t xml:space="preserve"> Nmix </t>
        </is>
      </c>
      <c r="N4496" s="466" t="n">
        <v>0.525</v>
      </c>
      <c r="O4496" s="467" t="n">
        <v>0.4149602262584166</v>
      </c>
      <c r="P4496" s="468" t="n">
        <v>1993</v>
      </c>
      <c r="Q4496" s="469" t="inlineStr">
        <is>
          <t>Eurostat Gross nutrient balance, Nutrient removal by harvest of industrial crops</t>
        </is>
      </c>
      <c r="R4496" s="469" t="inlineStr">
        <is>
          <t>ok</t>
        </is>
      </c>
      <c r="S4496" s="469" t="inlineStr">
        <is>
          <t xml:space="preserve"> text </t>
        </is>
      </c>
      <c r="T4496" s="426" t="inlineStr">
        <is>
          <t>Norway</t>
        </is>
      </c>
      <c r="U4496" s="5" t="inlineStr">
        <is>
          <t>useful output</t>
        </is>
      </c>
      <c r="V4496" s="465" t="n">
        <v>0.04</v>
      </c>
    </row>
    <row r="4497" ht="16" customHeight="1">
      <c r="B4497" s="5" t="inlineStr">
        <is>
          <t>AG.SM-AG.MM</t>
        </is>
      </c>
      <c r="C4497" s="5" t="inlineStr">
        <is>
          <t>AG.SM-AG.MM-Fodder crops-Nmix</t>
        </is>
      </c>
      <c r="D4497" s="5" t="inlineStr">
        <is>
          <t>AG</t>
        </is>
      </c>
      <c r="E4497" s="5" t="inlineStr">
        <is>
          <t>SM</t>
        </is>
      </c>
      <c r="F4497" s="5">
        <f>VLOOKUP(E4497,'5.a Definitions'!E:F,2,FALSE)</f>
        <v/>
      </c>
      <c r="G4497" s="5" t="inlineStr">
        <is>
          <t>AG</t>
        </is>
      </c>
      <c r="H4497" s="5" t="inlineStr">
        <is>
          <t>MM</t>
        </is>
      </c>
      <c r="I4497" s="5">
        <f>VLOOKUP(H4497,'5.a Definitions'!E:F,2,FALSE)</f>
        <v/>
      </c>
      <c r="J4497" s="465" t="inlineStr">
        <is>
          <t xml:space="preserve"> Fodder crops </t>
        </is>
      </c>
      <c r="K4497" s="465" t="inlineStr">
        <is>
          <t xml:space="preserve"> fodder crops </t>
        </is>
      </c>
      <c r="L4497" s="465" t="inlineStr">
        <is>
          <t xml:space="preserve"> reactive </t>
        </is>
      </c>
      <c r="M4497" s="465" t="inlineStr">
        <is>
          <t xml:space="preserve"> Nmix </t>
        </is>
      </c>
      <c r="N4497" s="466" t="n">
        <v>67.78757432800001</v>
      </c>
      <c r="O4497" s="467" t="n">
        <v>0.3018060326006901</v>
      </c>
      <c r="P4497" s="468" t="n">
        <v>1993</v>
      </c>
      <c r="Q4497" s="469" t="inlineStr">
        <is>
          <t>SSB Jordbruksstatistikk + BFJ Totalkalkylen, Eng-beite</t>
        </is>
      </c>
      <c r="R4497" s="469" t="inlineStr">
        <is>
          <t>ok</t>
        </is>
      </c>
      <c r="S4497" s="469" t="inlineStr">
        <is>
          <t xml:space="preserve"> text </t>
        </is>
      </c>
      <c r="T4497" s="426" t="inlineStr">
        <is>
          <t>Norway</t>
        </is>
      </c>
      <c r="U4497" s="5" t="inlineStr">
        <is>
          <t>useful output</t>
        </is>
      </c>
      <c r="V4497" s="465" t="n">
        <v>0.04</v>
      </c>
    </row>
    <row r="4498" ht="16" customHeight="1">
      <c r="B4498" s="5" t="inlineStr">
        <is>
          <t>AG.SM-AT.AT</t>
        </is>
      </c>
      <c r="C4498" s="5" t="inlineStr">
        <is>
          <t>AG.SM-AT.AT-Emissions-NH3</t>
        </is>
      </c>
      <c r="D4498" s="5" t="inlineStr">
        <is>
          <t>AG</t>
        </is>
      </c>
      <c r="E4498" s="5" t="inlineStr">
        <is>
          <t>SM</t>
        </is>
      </c>
      <c r="F4498" s="5">
        <f>VLOOKUP(E4498,'5.a Definitions'!E:F,2,FALSE)</f>
        <v/>
      </c>
      <c r="G4498" s="5" t="inlineStr">
        <is>
          <t>AT</t>
        </is>
      </c>
      <c r="H4498" s="5" t="inlineStr">
        <is>
          <t>AT</t>
        </is>
      </c>
      <c r="I4498" s="5">
        <f>VLOOKUP(H4498,'5.a Definitions'!E:F,2,FALSE)</f>
        <v/>
      </c>
      <c r="J4498" s="465" t="inlineStr">
        <is>
          <t xml:space="preserve"> Emissions </t>
        </is>
      </c>
      <c r="K4498" s="465" t="inlineStr">
        <is>
          <t xml:space="preserve"> agricultural soil emissions </t>
        </is>
      </c>
      <c r="L4498" s="465" t="inlineStr">
        <is>
          <t xml:space="preserve"> reactive </t>
        </is>
      </c>
      <c r="M4498" s="465" t="inlineStr">
        <is>
          <t xml:space="preserve"> NH3 </t>
        </is>
      </c>
      <c r="N4498" s="466" t="n">
        <v>13.84805763302184</v>
      </c>
      <c r="O4498" s="467" t="n">
        <v>0.2837248833272734</v>
      </c>
      <c r="P4498" s="468" t="n">
        <v>1993</v>
      </c>
      <c r="Q4498" s="469" t="inlineStr">
        <is>
          <t>CRLTAP Inventory Submissions</t>
        </is>
      </c>
      <c r="R4498" s="469" t="inlineStr">
        <is>
          <t>ok</t>
        </is>
      </c>
      <c r="S4498" s="469" t="inlineStr">
        <is>
          <t xml:space="preserve"> text </t>
        </is>
      </c>
      <c r="T4498" s="426" t="inlineStr">
        <is>
          <t>Norway</t>
        </is>
      </c>
      <c r="U4498" s="5" t="inlineStr">
        <is>
          <t>N wasted</t>
        </is>
      </c>
      <c r="V4498" s="465" t="n">
        <v>0.04</v>
      </c>
    </row>
    <row r="4499" ht="16" customHeight="1">
      <c r="B4499" s="5" t="inlineStr">
        <is>
          <t>AG.SM-AT.AT</t>
        </is>
      </c>
      <c r="C4499" s="5" t="inlineStr">
        <is>
          <t>AG.SM-AT.AT-Emissions-N2O</t>
        </is>
      </c>
      <c r="D4499" s="5" t="inlineStr">
        <is>
          <t>AG</t>
        </is>
      </c>
      <c r="E4499" s="5" t="inlineStr">
        <is>
          <t>SM</t>
        </is>
      </c>
      <c r="F4499" s="5">
        <f>VLOOKUP(E4499,'5.a Definitions'!E:F,2,FALSE)</f>
        <v/>
      </c>
      <c r="G4499" s="5" t="inlineStr">
        <is>
          <t>AT</t>
        </is>
      </c>
      <c r="H4499" s="5" t="inlineStr">
        <is>
          <t>AT</t>
        </is>
      </c>
      <c r="I4499" s="5">
        <f>VLOOKUP(H4499,'5.a Definitions'!E:F,2,FALSE)</f>
        <v/>
      </c>
      <c r="J4499" s="465" t="inlineStr">
        <is>
          <t xml:space="preserve"> Emissions </t>
        </is>
      </c>
      <c r="K4499" s="465" t="inlineStr">
        <is>
          <t xml:space="preserve"> agricultural soil emissions </t>
        </is>
      </c>
      <c r="L4499" s="465" t="inlineStr">
        <is>
          <t xml:space="preserve"> reactive </t>
        </is>
      </c>
      <c r="M4499" s="465" t="inlineStr">
        <is>
          <t xml:space="preserve"> N2O </t>
        </is>
      </c>
      <c r="N4499" s="466" t="n">
        <v>3.789920430432415</v>
      </c>
      <c r="O4499" s="467" t="n">
        <v>1.327517433920454</v>
      </c>
      <c r="P4499" s="468" t="n">
        <v>1993</v>
      </c>
      <c r="Q4499" s="469" t="inlineStr">
        <is>
          <t>UNFCCC CRT</t>
        </is>
      </c>
      <c r="R4499" s="469" t="inlineStr">
        <is>
          <t>ok</t>
        </is>
      </c>
      <c r="S4499" s="469" t="inlineStr">
        <is>
          <t xml:space="preserve"> text </t>
        </is>
      </c>
      <c r="T4499" s="426" t="inlineStr">
        <is>
          <t>Norway</t>
        </is>
      </c>
      <c r="U4499" s="5" t="inlineStr">
        <is>
          <t>N wasted</t>
        </is>
      </c>
      <c r="V4499" s="465" t="n">
        <v>0.04</v>
      </c>
    </row>
    <row r="4500" ht="16" customHeight="1">
      <c r="B4500" s="5" t="inlineStr">
        <is>
          <t>AG.SM-AT.AT</t>
        </is>
      </c>
      <c r="C4500" s="5" t="inlineStr">
        <is>
          <t>AG.SM-AT.AT-Emissions-NOx</t>
        </is>
      </c>
      <c r="D4500" s="5" t="inlineStr">
        <is>
          <t>AG</t>
        </is>
      </c>
      <c r="E4500" s="5" t="inlineStr">
        <is>
          <t>SM</t>
        </is>
      </c>
      <c r="F4500" s="5">
        <f>VLOOKUP(E4500,'5.a Definitions'!E:F,2,FALSE)</f>
        <v/>
      </c>
      <c r="G4500" s="5" t="inlineStr">
        <is>
          <t>AT</t>
        </is>
      </c>
      <c r="H4500" s="5" t="inlineStr">
        <is>
          <t>AT</t>
        </is>
      </c>
      <c r="I4500" s="5">
        <f>VLOOKUP(H4500,'5.a Definitions'!E:F,2,FALSE)</f>
        <v/>
      </c>
      <c r="J4500" s="465" t="inlineStr">
        <is>
          <t xml:space="preserve"> Emissions </t>
        </is>
      </c>
      <c r="K4500" s="465" t="inlineStr">
        <is>
          <t xml:space="preserve"> agricultural soil emissions </t>
        </is>
      </c>
      <c r="L4500" s="465" t="inlineStr">
        <is>
          <t xml:space="preserve"> reactive </t>
        </is>
      </c>
      <c r="M4500" s="465" t="inlineStr">
        <is>
          <t xml:space="preserve"> NOx </t>
        </is>
      </c>
      <c r="N4500" s="466" t="n">
        <v>2.30509006390964</v>
      </c>
      <c r="O4500" s="467" t="n">
        <v>0.7048219377673316</v>
      </c>
      <c r="P4500" s="468" t="n">
        <v>1993</v>
      </c>
      <c r="Q4500" s="469" t="inlineStr">
        <is>
          <t>CRLTAP Inventory Submissions</t>
        </is>
      </c>
      <c r="R4500" s="469" t="inlineStr">
        <is>
          <t>ok</t>
        </is>
      </c>
      <c r="S4500" s="469" t="inlineStr">
        <is>
          <t xml:space="preserve"> text </t>
        </is>
      </c>
      <c r="T4500" s="426" t="inlineStr">
        <is>
          <t>Norway</t>
        </is>
      </c>
      <c r="U4500" s="5" t="inlineStr">
        <is>
          <t>N wasted</t>
        </is>
      </c>
      <c r="V4500" s="465" t="n">
        <v>0.04</v>
      </c>
    </row>
    <row r="4501" ht="16" customHeight="1">
      <c r="B4501" s="5" t="inlineStr">
        <is>
          <t>AG.SM-AT.AT</t>
        </is>
      </c>
      <c r="C4501" s="5" t="inlineStr">
        <is>
          <t>AG.SM-AT.AT-Emissions-N2</t>
        </is>
      </c>
      <c r="D4501" s="5" t="inlineStr">
        <is>
          <t>AG</t>
        </is>
      </c>
      <c r="E4501" s="5" t="inlineStr">
        <is>
          <t>SM</t>
        </is>
      </c>
      <c r="F4501" s="5">
        <f>VLOOKUP(E4501,'5.a Definitions'!E:F,2,FALSE)</f>
        <v/>
      </c>
      <c r="G4501" s="5" t="inlineStr">
        <is>
          <t>AT</t>
        </is>
      </c>
      <c r="H4501" s="5" t="inlineStr">
        <is>
          <t>AT</t>
        </is>
      </c>
      <c r="I4501" s="5">
        <f>VLOOKUP(H4501,'5.a Definitions'!E:F,2,FALSE)</f>
        <v/>
      </c>
      <c r="J4501" s="465" t="inlineStr">
        <is>
          <t xml:space="preserve"> Emissions </t>
        </is>
      </c>
      <c r="K4501" s="465" t="inlineStr">
        <is>
          <t xml:space="preserve"> agricultural soil emissions </t>
        </is>
      </c>
      <c r="L4501" s="465" t="inlineStr">
        <is>
          <t xml:space="preserve"> inert </t>
        </is>
      </c>
      <c r="M4501" s="465" t="inlineStr">
        <is>
          <t xml:space="preserve"> N2 </t>
        </is>
      </c>
      <c r="N4501" s="466" t="n">
        <v>14.13923028</v>
      </c>
      <c r="O4501" s="467" t="n">
        <v>0.5117212940028828</v>
      </c>
      <c r="P4501" s="468" t="n">
        <v>1993</v>
      </c>
      <c r="Q4501" s="469" t="inlineStr">
        <is>
          <t>Schäppi2025Ann + SSB table 05982; area filled (interpolated)</t>
        </is>
      </c>
      <c r="R4501" s="469" t="inlineStr">
        <is>
          <t>ok</t>
        </is>
      </c>
      <c r="S4501" s="469" t="inlineStr">
        <is>
          <t xml:space="preserve"> text </t>
        </is>
      </c>
      <c r="T4501" s="426" t="inlineStr">
        <is>
          <t>Norway</t>
        </is>
      </c>
      <c r="U4501" s="5" t="inlineStr">
        <is>
          <t>N wasted</t>
        </is>
      </c>
      <c r="V4501" s="465" t="n">
        <v>0.04</v>
      </c>
    </row>
    <row r="4502" ht="16" customHeight="1">
      <c r="B4502" s="5" t="inlineStr">
        <is>
          <t>AG.SM-HY.SW</t>
        </is>
      </c>
      <c r="C4502" s="5" t="inlineStr">
        <is>
          <t>AG.SM-HY.SW-Leaching-Nmix</t>
        </is>
      </c>
      <c r="D4502" s="5" t="inlineStr">
        <is>
          <t>AG</t>
        </is>
      </c>
      <c r="E4502" s="5" t="inlineStr">
        <is>
          <t>SM</t>
        </is>
      </c>
      <c r="F4502" s="5">
        <f>VLOOKUP(E4502,'5.a Definitions'!E:F,2,FALSE)</f>
        <v/>
      </c>
      <c r="G4502" s="5" t="inlineStr">
        <is>
          <t>HY</t>
        </is>
      </c>
      <c r="H4502" s="5" t="inlineStr">
        <is>
          <t>SW</t>
        </is>
      </c>
      <c r="I4502" s="5">
        <f>VLOOKUP(H4502,'5.a Definitions'!E:F,2,FALSE)</f>
        <v/>
      </c>
      <c r="J4502" s="465" t="inlineStr">
        <is>
          <t>Sewage sludge landfill</t>
        </is>
      </c>
      <c r="K4502" s="465" t="inlineStr">
        <is>
          <t>sewage sludge landfill</t>
        </is>
      </c>
      <c r="L4502" s="465" t="inlineStr">
        <is>
          <t xml:space="preserve"> reactive </t>
        </is>
      </c>
      <c r="M4502" s="465" t="inlineStr">
        <is>
          <t xml:space="preserve"> Nmix </t>
        </is>
      </c>
      <c r="N4502" s="466" t="n">
        <v>45.07493865249761</v>
      </c>
      <c r="O4502" s="467" t="n">
        <v>0.5498902540857962</v>
      </c>
      <c r="P4502" s="468" t="n">
        <v>1993</v>
      </c>
      <c r="Q4502" s="469" t="inlineStr">
        <is>
          <t>UNFCCC CRT</t>
        </is>
      </c>
      <c r="R4502" s="469" t="inlineStr">
        <is>
          <t>ok</t>
        </is>
      </c>
      <c r="S4502" s="469" t="inlineStr">
        <is>
          <t xml:space="preserve"> text </t>
        </is>
      </c>
      <c r="T4502" s="426" t="inlineStr">
        <is>
          <t>Norway</t>
        </is>
      </c>
      <c r="U4502" s="5" t="inlineStr">
        <is>
          <t>N wasted</t>
        </is>
      </c>
      <c r="V4502" s="465" t="n">
        <v>0.04</v>
      </c>
    </row>
    <row r="4503" ht="16" customHeight="1">
      <c r="B4503" s="5" t="inlineStr">
        <is>
          <t>AG.MM-MP.FP</t>
        </is>
      </c>
      <c r="C4503" s="5" t="inlineStr">
        <is>
          <t>AG.MM-MP.FP-Animal products-Nmix</t>
        </is>
      </c>
      <c r="D4503" s="5" t="inlineStr">
        <is>
          <t>AG</t>
        </is>
      </c>
      <c r="E4503" s="5" t="inlineStr">
        <is>
          <t>MM</t>
        </is>
      </c>
      <c r="F4503" s="5">
        <f>VLOOKUP(E4503,'5.a Definitions'!E:F,2,FALSE)</f>
        <v/>
      </c>
      <c r="G4503" s="5" t="inlineStr">
        <is>
          <t>MP</t>
        </is>
      </c>
      <c r="H4503" s="5" t="inlineStr">
        <is>
          <t>FP</t>
        </is>
      </c>
      <c r="I4503" s="5">
        <f>VLOOKUP(H4503,'5.a Definitions'!E:F,2,FALSE)</f>
        <v/>
      </c>
      <c r="J4503" s="465" t="inlineStr">
        <is>
          <t xml:space="preserve"> Animal products </t>
        </is>
      </c>
      <c r="K4503" s="465" t="inlineStr">
        <is>
          <t xml:space="preserve"> animal products </t>
        </is>
      </c>
      <c r="L4503" s="465" t="inlineStr">
        <is>
          <t xml:space="preserve"> reactive </t>
        </is>
      </c>
      <c r="M4503" s="465" t="inlineStr">
        <is>
          <t xml:space="preserve"> Nmix </t>
        </is>
      </c>
      <c r="N4503" s="466" t="n">
        <v>16.9717156</v>
      </c>
      <c r="O4503" s="467" t="n">
        <v>0.1107540410828357</v>
      </c>
      <c r="P4503" s="468" t="n">
        <v>1993</v>
      </c>
      <c r="Q4503" s="469" t="inlineStr">
        <is>
          <t>FAOSTAT Crops and livestock products</t>
        </is>
      </c>
      <c r="R4503" s="469" t="inlineStr">
        <is>
          <t>ok</t>
        </is>
      </c>
      <c r="S4503" s="469" t="inlineStr">
        <is>
          <t xml:space="preserve"> text </t>
        </is>
      </c>
      <c r="T4503" s="426" t="inlineStr">
        <is>
          <t>Norway</t>
        </is>
      </c>
      <c r="U4503" s="5" t="inlineStr">
        <is>
          <t>useful output</t>
        </is>
      </c>
      <c r="V4503" s="465" t="n">
        <v>0.04</v>
      </c>
    </row>
    <row r="4504" ht="16" customHeight="1">
      <c r="B4504" s="5" t="inlineStr">
        <is>
          <t>AG.MM-MP.OP</t>
        </is>
      </c>
      <c r="C4504" s="5" t="inlineStr">
        <is>
          <t>AG.MM-MP.OP-Non-edible animal products-Nmix</t>
        </is>
      </c>
      <c r="D4504" s="5" t="inlineStr">
        <is>
          <t>AG</t>
        </is>
      </c>
      <c r="E4504" s="5" t="inlineStr">
        <is>
          <t>MM</t>
        </is>
      </c>
      <c r="F4504" s="5">
        <f>VLOOKUP(E4504,'5.a Definitions'!E:F,2,FALSE)</f>
        <v/>
      </c>
      <c r="G4504" s="5" t="inlineStr">
        <is>
          <t>MP</t>
        </is>
      </c>
      <c r="H4504" s="5" t="inlineStr">
        <is>
          <t>OP</t>
        </is>
      </c>
      <c r="I4504" s="5">
        <f>VLOOKUP(H4504,'5.a Definitions'!E:F,2,FALSE)</f>
        <v/>
      </c>
      <c r="J4504" s="465" t="inlineStr">
        <is>
          <t xml:space="preserve"> Non-edible animal products </t>
        </is>
      </c>
      <c r="K4504" s="465" t="inlineStr">
        <is>
          <t xml:space="preserve"> non-edible animal products </t>
        </is>
      </c>
      <c r="L4504" s="465" t="inlineStr">
        <is>
          <t xml:space="preserve"> reactive </t>
        </is>
      </c>
      <c r="M4504" s="465" t="inlineStr">
        <is>
          <t xml:space="preserve"> Nmix </t>
        </is>
      </c>
      <c r="N4504" s="466" t="n">
        <v>1.257880389725</v>
      </c>
      <c r="O4504" s="467" t="n">
        <v>0.1686843927003404</v>
      </c>
      <c r="P4504" s="468" t="n">
        <v>1993</v>
      </c>
      <c r="Q4504" s="469" t="inlineStr">
        <is>
          <t>FAOSTAT Crops and livestock products + SSB sheep numbers (table 03710) x wool per sheep</t>
        </is>
      </c>
      <c r="R4504" s="469" t="inlineStr">
        <is>
          <t>ok</t>
        </is>
      </c>
      <c r="S4504" s="469" t="inlineStr">
        <is>
          <t xml:space="preserve"> text </t>
        </is>
      </c>
      <c r="T4504" s="426" t="inlineStr">
        <is>
          <t>Norway</t>
        </is>
      </c>
      <c r="U4504" s="5" t="inlineStr">
        <is>
          <t>useful output</t>
        </is>
      </c>
      <c r="V4504" s="465" t="n">
        <v>0.04</v>
      </c>
    </row>
    <row r="4505" ht="16" customHeight="1">
      <c r="B4505" s="5" t="inlineStr">
        <is>
          <t>AG.MM-AG.SM</t>
        </is>
      </c>
      <c r="C4505" s="5" t="inlineStr">
        <is>
          <t>AG.MM-AG.SM-Manure application-Nmix</t>
        </is>
      </c>
      <c r="D4505" s="5" t="inlineStr">
        <is>
          <t>AG</t>
        </is>
      </c>
      <c r="E4505" s="5" t="inlineStr">
        <is>
          <t>MM</t>
        </is>
      </c>
      <c r="F4505" s="5">
        <f>VLOOKUP(E4505,'5.a Definitions'!E:F,2,FALSE)</f>
        <v/>
      </c>
      <c r="G4505" s="5" t="inlineStr">
        <is>
          <t>AG</t>
        </is>
      </c>
      <c r="H4505" s="5" t="inlineStr">
        <is>
          <t>SM</t>
        </is>
      </c>
      <c r="I4505" s="5">
        <f>VLOOKUP(H4505,'5.a Definitions'!E:F,2,FALSE)</f>
        <v/>
      </c>
      <c r="J4505" s="465" t="inlineStr">
        <is>
          <t xml:space="preserve"> Manure application </t>
        </is>
      </c>
      <c r="K4505" s="465" t="inlineStr">
        <is>
          <t xml:space="preserve"> manure application </t>
        </is>
      </c>
      <c r="L4505" s="465" t="inlineStr">
        <is>
          <t xml:space="preserve"> reactive </t>
        </is>
      </c>
      <c r="M4505" s="465" t="inlineStr">
        <is>
          <t xml:space="preserve"> Nmix </t>
        </is>
      </c>
      <c r="N4505" s="466" t="n">
        <v>65.52753098842071</v>
      </c>
      <c r="O4505" s="467" t="n">
        <v>0.1999385822919119</v>
      </c>
      <c r="P4505" s="468" t="n">
        <v>1993</v>
      </c>
      <c r="Q4505" s="469" t="inlineStr">
        <is>
          <t>UNFCCC CRT Table3.D</t>
        </is>
      </c>
      <c r="R4505" s="469" t="inlineStr">
        <is>
          <t>ok</t>
        </is>
      </c>
      <c r="S4505" s="469" t="inlineStr">
        <is>
          <t xml:space="preserve"> text </t>
        </is>
      </c>
      <c r="T4505" s="426" t="inlineStr">
        <is>
          <t>Norway</t>
        </is>
      </c>
      <c r="U4505" s="5" t="inlineStr">
        <is>
          <t>recycling</t>
        </is>
      </c>
      <c r="V4505" s="465" t="n">
        <v>0.04</v>
      </c>
    </row>
    <row r="4506" ht="16" customHeight="1">
      <c r="B4506" s="475" t="inlineStr">
        <is>
          <t>AG.MM-FS.OL</t>
        </is>
      </c>
      <c r="C4506" s="475" t="inlineStr">
        <is>
          <t>AG.MM-FS.OL-Manure from grazing on unmanaged land-Nmix</t>
        </is>
      </c>
      <c r="D4506" s="475" t="inlineStr">
        <is>
          <t>AG</t>
        </is>
      </c>
      <c r="E4506" s="475" t="inlineStr">
        <is>
          <t>MM</t>
        </is>
      </c>
      <c r="F4506" s="5">
        <f>VLOOKUP(E4506,'5.a Definitions'!E:F,2,FALSE)</f>
        <v/>
      </c>
      <c r="G4506" s="475" t="inlineStr">
        <is>
          <t>FS</t>
        </is>
      </c>
      <c r="H4506" s="475" t="inlineStr">
        <is>
          <t>OL</t>
        </is>
      </c>
      <c r="I4506" s="5">
        <f>VLOOKUP(H4506,'5.a Definitions'!E:F,2,FALSE)</f>
        <v/>
      </c>
      <c r="J4506" s="465" t="inlineStr">
        <is>
          <t>Manure from grazing on unmanaged land</t>
        </is>
      </c>
      <c r="K4506" s="465" t="inlineStr">
        <is>
          <t>manure from grazing on unmanaged land</t>
        </is>
      </c>
      <c r="L4506" s="465" t="inlineStr">
        <is>
          <t>reactive</t>
        </is>
      </c>
      <c r="M4506" s="465" t="inlineStr">
        <is>
          <t>Nmix</t>
        </is>
      </c>
      <c r="N4506" s="466" t="n">
        <v>6.82469556361362</v>
      </c>
      <c r="O4506" s="467" t="n">
        <v>0.2427105022380192</v>
      </c>
      <c r="P4506" s="468" t="n">
        <v>1993</v>
      </c>
      <c r="Q4506" s="469" t="inlineStr">
        <is>
          <t>UNFCCC CRT Table3.D and 3.B(b), SSB</t>
        </is>
      </c>
      <c r="R4506" s="469" t="inlineStr">
        <is>
          <t>ok</t>
        </is>
      </c>
      <c r="S4506" s="469" t="inlineStr">
        <is>
          <t>text</t>
        </is>
      </c>
      <c r="T4506" s="476" t="inlineStr">
        <is>
          <t>Norway</t>
        </is>
      </c>
      <c r="U4506" s="475" t="inlineStr">
        <is>
          <t>recycling</t>
        </is>
      </c>
      <c r="V4506" s="465">
        <f>(O4378*N4378)^2</f>
        <v/>
      </c>
    </row>
    <row r="4507" ht="16" customHeight="1">
      <c r="B4507" s="5" t="inlineStr">
        <is>
          <t>AG.MM-AT.AT</t>
        </is>
      </c>
      <c r="C4507" s="5" t="inlineStr">
        <is>
          <t>AG.MM-AT.AT-Emissions-NH3</t>
        </is>
      </c>
      <c r="D4507" s="5" t="inlineStr">
        <is>
          <t>AG</t>
        </is>
      </c>
      <c r="E4507" s="5" t="inlineStr">
        <is>
          <t>MM</t>
        </is>
      </c>
      <c r="F4507" s="5">
        <f>VLOOKUP(E4507,'5.a Definitions'!E:F,2,FALSE)</f>
        <v/>
      </c>
      <c r="G4507" s="5" t="inlineStr">
        <is>
          <t>AT</t>
        </is>
      </c>
      <c r="H4507" s="5" t="inlineStr">
        <is>
          <t>AT</t>
        </is>
      </c>
      <c r="I4507" s="5">
        <f>VLOOKUP(H4507,'5.a Definitions'!E:F,2,FALSE)</f>
        <v/>
      </c>
      <c r="J4507" s="465" t="inlineStr">
        <is>
          <t xml:space="preserve"> Emissions </t>
        </is>
      </c>
      <c r="K4507" s="465" t="inlineStr">
        <is>
          <t xml:space="preserve"> manure and animal husbandry emissions </t>
        </is>
      </c>
      <c r="L4507" s="465" t="inlineStr">
        <is>
          <t xml:space="preserve"> reactive </t>
        </is>
      </c>
      <c r="M4507" s="465" t="inlineStr">
        <is>
          <t xml:space="preserve"> NH3 </t>
        </is>
      </c>
      <c r="N4507" s="466" t="n">
        <v>10.0937753816175</v>
      </c>
      <c r="O4507" s="467" t="n">
        <v>0.2434472015954908</v>
      </c>
      <c r="P4507" s="468" t="n">
        <v>1993</v>
      </c>
      <c r="Q4507" s="469" t="inlineStr">
        <is>
          <t>CRLTAP Inventory Submissions</t>
        </is>
      </c>
      <c r="R4507" s="469" t="inlineStr">
        <is>
          <t>ok</t>
        </is>
      </c>
      <c r="S4507" s="469" t="inlineStr">
        <is>
          <t xml:space="preserve"> text </t>
        </is>
      </c>
      <c r="T4507" s="426" t="inlineStr">
        <is>
          <t>Norway</t>
        </is>
      </c>
      <c r="U4507" s="5" t="inlineStr">
        <is>
          <t>N wasted</t>
        </is>
      </c>
      <c r="V4507" s="465" t="n">
        <v>0.04</v>
      </c>
    </row>
    <row r="4508" ht="16" customHeight="1">
      <c r="B4508" s="5" t="inlineStr">
        <is>
          <t>AG.MM-AT.AT</t>
        </is>
      </c>
      <c r="C4508" s="5" t="inlineStr">
        <is>
          <t>AG.MM-AT.AT-Emissions-N2O</t>
        </is>
      </c>
      <c r="D4508" s="5" t="inlineStr">
        <is>
          <t>AG</t>
        </is>
      </c>
      <c r="E4508" s="5" t="inlineStr">
        <is>
          <t>MM</t>
        </is>
      </c>
      <c r="F4508" s="5">
        <f>VLOOKUP(E4508,'5.a Definitions'!E:F,2,FALSE)</f>
        <v/>
      </c>
      <c r="G4508" s="5" t="inlineStr">
        <is>
          <t>AT</t>
        </is>
      </c>
      <c r="H4508" s="5" t="inlineStr">
        <is>
          <t>AT</t>
        </is>
      </c>
      <c r="I4508" s="5">
        <f>VLOOKUP(H4508,'5.a Definitions'!E:F,2,FALSE)</f>
        <v/>
      </c>
      <c r="J4508" s="465" t="inlineStr">
        <is>
          <t xml:space="preserve"> Emissions </t>
        </is>
      </c>
      <c r="K4508" s="465" t="inlineStr">
        <is>
          <t xml:space="preserve"> manure and animal husbandry emissions </t>
        </is>
      </c>
      <c r="L4508" s="465" t="inlineStr">
        <is>
          <t xml:space="preserve"> reactive </t>
        </is>
      </c>
      <c r="M4508" s="465" t="inlineStr">
        <is>
          <t xml:space="preserve"> N2O </t>
        </is>
      </c>
      <c r="N4508" s="466" t="n">
        <v>0.3827677534659999</v>
      </c>
      <c r="O4508" s="467" t="n">
        <v>0.7566826619845698</v>
      </c>
      <c r="P4508" s="468" t="n">
        <v>1993</v>
      </c>
      <c r="Q4508" s="469" t="inlineStr">
        <is>
          <t>UNFCCC CRT</t>
        </is>
      </c>
      <c r="R4508" s="469" t="inlineStr">
        <is>
          <t>ok</t>
        </is>
      </c>
      <c r="S4508" s="469" t="inlineStr">
        <is>
          <t xml:space="preserve"> text </t>
        </is>
      </c>
      <c r="T4508" s="426" t="inlineStr">
        <is>
          <t>Norway</t>
        </is>
      </c>
      <c r="U4508" s="5" t="inlineStr">
        <is>
          <t>N wasted</t>
        </is>
      </c>
      <c r="V4508" s="465" t="n">
        <v>0.04</v>
      </c>
    </row>
    <row r="4509" ht="16" customHeight="1">
      <c r="B4509" s="5" t="inlineStr">
        <is>
          <t>AG.MM-AT.AT</t>
        </is>
      </c>
      <c r="C4509" s="5" t="inlineStr">
        <is>
          <t>AG.MM-AT.AT-Emissions-NOx</t>
        </is>
      </c>
      <c r="D4509" s="5" t="inlineStr">
        <is>
          <t>AG</t>
        </is>
      </c>
      <c r="E4509" s="5" t="inlineStr">
        <is>
          <t>MM</t>
        </is>
      </c>
      <c r="F4509" s="5">
        <f>VLOOKUP(E4509,'5.a Definitions'!E:F,2,FALSE)</f>
        <v/>
      </c>
      <c r="G4509" s="5" t="inlineStr">
        <is>
          <t>AT</t>
        </is>
      </c>
      <c r="H4509" s="5" t="inlineStr">
        <is>
          <t>AT</t>
        </is>
      </c>
      <c r="I4509" s="5">
        <f>VLOOKUP(H4509,'5.a Definitions'!E:F,2,FALSE)</f>
        <v/>
      </c>
      <c r="J4509" s="465" t="inlineStr">
        <is>
          <t xml:space="preserve"> Emissions </t>
        </is>
      </c>
      <c r="K4509" s="465" t="inlineStr">
        <is>
          <t xml:space="preserve"> manure and animal husbandry emissions </t>
        </is>
      </c>
      <c r="L4509" s="465" t="inlineStr">
        <is>
          <t xml:space="preserve"> reactive </t>
        </is>
      </c>
      <c r="M4509" s="465" t="inlineStr">
        <is>
          <t xml:space="preserve"> NOx </t>
        </is>
      </c>
      <c r="N4509" s="466" t="n">
        <v>0.0336092156348</v>
      </c>
      <c r="O4509" s="467" t="n">
        <v>0.734574330010955</v>
      </c>
      <c r="P4509" s="468" t="n">
        <v>1993</v>
      </c>
      <c r="Q4509" s="469" t="inlineStr">
        <is>
          <t>CRLTAP Inventory Submissions</t>
        </is>
      </c>
      <c r="R4509" s="469" t="inlineStr">
        <is>
          <t>ok</t>
        </is>
      </c>
      <c r="S4509" s="469" t="inlineStr">
        <is>
          <t xml:space="preserve"> text </t>
        </is>
      </c>
      <c r="T4509" s="426" t="inlineStr">
        <is>
          <t>Norway</t>
        </is>
      </c>
      <c r="U4509" s="5" t="inlineStr">
        <is>
          <t>N wasted</t>
        </is>
      </c>
      <c r="V4509" s="465" t="n">
        <v>0.04</v>
      </c>
    </row>
    <row r="4510" ht="16" customHeight="1">
      <c r="B4510" s="5" t="inlineStr">
        <is>
          <t>AG.MM-HY.SW-Leaching-Nmix</t>
        </is>
      </c>
      <c r="C4510" s="5" t="inlineStr">
        <is>
          <t>AG.MM-HY.SW-Leaching-Nmix</t>
        </is>
      </c>
      <c r="D4510" s="5" t="inlineStr">
        <is>
          <t>AG</t>
        </is>
      </c>
      <c r="E4510" s="5" t="inlineStr">
        <is>
          <t>MM</t>
        </is>
      </c>
      <c r="F4510" s="5">
        <f>VLOOKUP(E4510,'5.a Definitions'!E:F,2,FALSE)</f>
        <v/>
      </c>
      <c r="G4510" s="5" t="inlineStr">
        <is>
          <t>HY</t>
        </is>
      </c>
      <c r="H4510" s="5" t="inlineStr">
        <is>
          <t>SW</t>
        </is>
      </c>
      <c r="I4510" s="5">
        <f>VLOOKUP(H4510,'5.a Definitions'!E:F,2,FALSE)</f>
        <v/>
      </c>
      <c r="J4510" s="465" t="inlineStr">
        <is>
          <t xml:space="preserve"> Leaching </t>
        </is>
      </c>
      <c r="K4510" s="465" t="inlineStr">
        <is>
          <t xml:space="preserve"> manure storage leaching </t>
        </is>
      </c>
      <c r="L4510" s="465" t="inlineStr">
        <is>
          <t xml:space="preserve"> reactive </t>
        </is>
      </c>
      <c r="M4510" s="465" t="inlineStr">
        <is>
          <t xml:space="preserve"> Nmix </t>
        </is>
      </c>
      <c r="N4510" s="466" t="n">
        <v>3.242954877951105</v>
      </c>
      <c r="O4510" s="467" t="n">
        <v>0.5483540070383621</v>
      </c>
      <c r="P4510" s="468" t="n">
        <v>1993</v>
      </c>
      <c r="Q4510" s="469" t="inlineStr">
        <is>
          <t>UNFCCC CRT</t>
        </is>
      </c>
      <c r="R4510" s="469" t="inlineStr">
        <is>
          <t>ok</t>
        </is>
      </c>
      <c r="S4510" s="469" t="inlineStr">
        <is>
          <t xml:space="preserve"> text </t>
        </is>
      </c>
      <c r="T4510" s="426" t="inlineStr">
        <is>
          <t>Norway</t>
        </is>
      </c>
      <c r="U4510" s="5" t="inlineStr">
        <is>
          <t>N wasted</t>
        </is>
      </c>
      <c r="V4510" s="465" t="n">
        <v>0.04</v>
      </c>
    </row>
    <row r="4511" ht="16" customHeight="1">
      <c r="B4511" s="5" t="inlineStr">
        <is>
          <t>AG.MM-RW.RW</t>
        </is>
      </c>
      <c r="C4511" s="5" t="inlineStr">
        <is>
          <t>AG.MM-RW.RW-Live animal export-Nmix</t>
        </is>
      </c>
      <c r="D4511" s="5" t="inlineStr">
        <is>
          <t>AG</t>
        </is>
      </c>
      <c r="E4511" s="5" t="inlineStr">
        <is>
          <t>MM</t>
        </is>
      </c>
      <c r="F4511" s="5">
        <f>VLOOKUP(E4511,'5.a Definitions'!E:F,2,FALSE)</f>
        <v/>
      </c>
      <c r="G4511" s="5" t="inlineStr">
        <is>
          <t>RW</t>
        </is>
      </c>
      <c r="H4511" s="5" t="inlineStr">
        <is>
          <t>RW</t>
        </is>
      </c>
      <c r="I4511" s="5">
        <f>VLOOKUP(H4511,'5.a Definitions'!E:F,2,FALSE)</f>
        <v/>
      </c>
      <c r="J4511" s="465" t="inlineStr">
        <is>
          <t xml:space="preserve"> Live animal export </t>
        </is>
      </c>
      <c r="K4511" s="465" t="inlineStr">
        <is>
          <t xml:space="preserve"> live animal export </t>
        </is>
      </c>
      <c r="L4511" s="465" t="inlineStr">
        <is>
          <t xml:space="preserve"> reactive </t>
        </is>
      </c>
      <c r="M4511" s="465" t="inlineStr">
        <is>
          <t xml:space="preserve"> Nmix </t>
        </is>
      </c>
      <c r="N4511" s="466" t="n">
        <v>0.0041003904</v>
      </c>
      <c r="O4511" s="467" t="n">
        <v>0.3514971625716269</v>
      </c>
      <c r="P4511" s="468" t="n">
        <v>1993</v>
      </c>
      <c r="Q4511" s="469" t="inlineStr">
        <is>
          <t>FAOSTAT Crops and livestock products</t>
        </is>
      </c>
      <c r="R4511" s="469" t="inlineStr">
        <is>
          <t>ok</t>
        </is>
      </c>
      <c r="S4511" s="469" t="inlineStr">
        <is>
          <t xml:space="preserve"> text </t>
        </is>
      </c>
      <c r="T4511" s="426" t="inlineStr">
        <is>
          <t>Norway</t>
        </is>
      </c>
      <c r="U4511" s="5" t="inlineStr">
        <is>
          <t>useful output</t>
        </is>
      </c>
      <c r="V4511" s="465" t="n">
        <v>0.04</v>
      </c>
    </row>
    <row r="4512" ht="16" customHeight="1">
      <c r="A4512" s="486" t="inlineStr">
        <is>
          <t xml:space="preserve"> Forests and Semi-natural vegetation </t>
        </is>
      </c>
      <c r="B4512" s="5" t="inlineStr">
        <is>
          <t>FS.FO-AT.AT</t>
        </is>
      </c>
      <c r="C4512" s="5" t="inlineStr">
        <is>
          <t>FS.FO-AT.AT-Emissions-N2</t>
        </is>
      </c>
      <c r="D4512" s="5" t="inlineStr">
        <is>
          <t>FS</t>
        </is>
      </c>
      <c r="E4512" s="5" t="inlineStr">
        <is>
          <t>FO</t>
        </is>
      </c>
      <c r="F4512" s="5">
        <f>VLOOKUP(E4512,'5.a Definitions'!E:F,2,FALSE)</f>
        <v/>
      </c>
      <c r="G4512" s="5" t="inlineStr">
        <is>
          <t>AT</t>
        </is>
      </c>
      <c r="H4512" s="5" t="inlineStr">
        <is>
          <t>AT</t>
        </is>
      </c>
      <c r="I4512" s="5">
        <f>VLOOKUP(H4512,'5.a Definitions'!E:F,2,FALSE)</f>
        <v/>
      </c>
      <c r="J4512" s="465" t="inlineStr">
        <is>
          <t xml:space="preserve"> Emissions </t>
        </is>
      </c>
      <c r="K4512" s="465" t="inlineStr">
        <is>
          <t xml:space="preserve"> forest emissions </t>
        </is>
      </c>
      <c r="L4512" s="465" t="inlineStr">
        <is>
          <t xml:space="preserve"> inert </t>
        </is>
      </c>
      <c r="M4512" s="465" t="inlineStr">
        <is>
          <t xml:space="preserve"> N2 </t>
        </is>
      </c>
      <c r="N4512" s="466" t="n">
        <v>7.160693190415451</v>
      </c>
      <c r="O4512" s="467" t="n">
        <v>1.876148950785864</v>
      </c>
      <c r="P4512" s="468" t="n">
        <v>1993</v>
      </c>
      <c r="Q4512" s="469" t="inlineStr">
        <is>
          <t>UNFCCC CRT + Butterbach-Bahl et al. (2013)</t>
        </is>
      </c>
      <c r="R4512" s="469" t="inlineStr">
        <is>
          <t>ok</t>
        </is>
      </c>
      <c r="S4512" s="469" t="inlineStr">
        <is>
          <t xml:space="preserve"> text </t>
        </is>
      </c>
      <c r="T4512" s="426" t="inlineStr">
        <is>
          <t>Norway</t>
        </is>
      </c>
      <c r="U4512" s="5" t="inlineStr">
        <is>
          <t>N wasted</t>
        </is>
      </c>
      <c r="V4512" s="465" t="n">
        <v>0.04</v>
      </c>
    </row>
    <row r="4513" ht="16" customHeight="1">
      <c r="B4513" s="5" t="inlineStr">
        <is>
          <t>FS.FO-AT.AT</t>
        </is>
      </c>
      <c r="C4513" s="5" t="inlineStr">
        <is>
          <t>FS.FO-AT.AT-Emissions-N2O</t>
        </is>
      </c>
      <c r="D4513" s="5" t="inlineStr">
        <is>
          <t>FS</t>
        </is>
      </c>
      <c r="E4513" s="5" t="inlineStr">
        <is>
          <t>FO</t>
        </is>
      </c>
      <c r="F4513" s="5">
        <f>VLOOKUP(E4513,'5.a Definitions'!E:F,2,FALSE)</f>
        <v/>
      </c>
      <c r="G4513" s="5" t="inlineStr">
        <is>
          <t>AT</t>
        </is>
      </c>
      <c r="H4513" s="5" t="inlineStr">
        <is>
          <t>AT</t>
        </is>
      </c>
      <c r="I4513" s="5">
        <f>VLOOKUP(H4513,'5.a Definitions'!E:F,2,FALSE)</f>
        <v/>
      </c>
      <c r="J4513" s="465" t="inlineStr">
        <is>
          <t xml:space="preserve"> Emissions </t>
        </is>
      </c>
      <c r="K4513" s="465" t="inlineStr">
        <is>
          <t xml:space="preserve"> forest emissions </t>
        </is>
      </c>
      <c r="L4513" s="465" t="inlineStr">
        <is>
          <t xml:space="preserve"> reactive </t>
        </is>
      </c>
      <c r="M4513" s="465" t="inlineStr">
        <is>
          <t xml:space="preserve"> N2O </t>
        </is>
      </c>
      <c r="N4513" s="466" t="n">
        <v>0.3672150354059205</v>
      </c>
      <c r="O4513" s="467" t="n">
        <v>1.261544563046772</v>
      </c>
      <c r="P4513" s="468" t="n">
        <v>1993</v>
      </c>
      <c r="Q4513" s="469" t="inlineStr">
        <is>
          <t>UNFCCC CRT</t>
        </is>
      </c>
      <c r="R4513" s="469" t="inlineStr">
        <is>
          <t>ok</t>
        </is>
      </c>
      <c r="S4513" s="469" t="inlineStr">
        <is>
          <t xml:space="preserve"> text </t>
        </is>
      </c>
      <c r="T4513" s="426" t="inlineStr">
        <is>
          <t>Norway</t>
        </is>
      </c>
      <c r="U4513" s="5" t="inlineStr">
        <is>
          <t>N wasted</t>
        </is>
      </c>
      <c r="V4513" s="465" t="n">
        <v>0.04</v>
      </c>
    </row>
    <row r="4514" ht="16" customHeight="1">
      <c r="B4514" s="5" t="inlineStr">
        <is>
          <t>FS.FO-HY.SW</t>
        </is>
      </c>
      <c r="C4514" s="5" t="inlineStr">
        <is>
          <t>FS.FO-HY.SW-Leaching-Nmix</t>
        </is>
      </c>
      <c r="D4514" s="5" t="inlineStr">
        <is>
          <t>FS</t>
        </is>
      </c>
      <c r="E4514" s="5" t="inlineStr">
        <is>
          <t>FO</t>
        </is>
      </c>
      <c r="F4514" s="5">
        <f>VLOOKUP(E4514,'5.a Definitions'!E:F,2,FALSE)</f>
        <v/>
      </c>
      <c r="G4514" s="5" t="inlineStr">
        <is>
          <t>HY</t>
        </is>
      </c>
      <c r="H4514" s="5" t="inlineStr">
        <is>
          <t>SW</t>
        </is>
      </c>
      <c r="I4514" s="5">
        <f>VLOOKUP(H4514,'5.a Definitions'!E:F,2,FALSE)</f>
        <v/>
      </c>
      <c r="J4514" s="465" t="inlineStr">
        <is>
          <t xml:space="preserve"> Leaching </t>
        </is>
      </c>
      <c r="K4514" s="465" t="inlineStr">
        <is>
          <t xml:space="preserve"> forest leaching </t>
        </is>
      </c>
      <c r="L4514" s="465" t="inlineStr">
        <is>
          <t xml:space="preserve"> reactive </t>
        </is>
      </c>
      <c r="M4514" s="465" t="inlineStr">
        <is>
          <t xml:space="preserve"> Nmix </t>
        </is>
      </c>
      <c r="N4514" s="466" t="n">
        <v>34.77498658382877</v>
      </c>
      <c r="O4514" s="467" t="n">
        <v>0.436858262160782</v>
      </c>
      <c r="P4514" s="468" t="n">
        <v>1993</v>
      </c>
      <c r="Q4514" s="469" t="inlineStr">
        <is>
          <t>NIVA TEOTIL2, bias-corrected to TEOTIL3</t>
        </is>
      </c>
      <c r="R4514" s="469" t="inlineStr">
        <is>
          <t>ok</t>
        </is>
      </c>
      <c r="S4514" s="469" t="inlineStr">
        <is>
          <t xml:space="preserve"> text </t>
        </is>
      </c>
      <c r="T4514" s="426" t="inlineStr">
        <is>
          <t>Norway</t>
        </is>
      </c>
      <c r="U4514" s="5" t="inlineStr">
        <is>
          <t>N wasted</t>
        </is>
      </c>
      <c r="V4514" s="465" t="n">
        <v>0.04</v>
      </c>
    </row>
    <row r="4515" ht="16" customHeight="1">
      <c r="B4515" s="5" t="inlineStr">
        <is>
          <t>FS.FO-MP.OP</t>
        </is>
      </c>
      <c r="C4515" s="5" t="inlineStr">
        <is>
          <t>FS.FO-MP.OP-Industrial round wood-Nmix</t>
        </is>
      </c>
      <c r="D4515" s="5" t="inlineStr">
        <is>
          <t>FS</t>
        </is>
      </c>
      <c r="E4515" s="5" t="inlineStr">
        <is>
          <t>FO</t>
        </is>
      </c>
      <c r="F4515" s="5">
        <f>VLOOKUP(E4515,'5.a Definitions'!E:F,2,FALSE)</f>
        <v/>
      </c>
      <c r="G4515" s="5" t="inlineStr">
        <is>
          <t>MP</t>
        </is>
      </c>
      <c r="H4515" s="5" t="inlineStr">
        <is>
          <t>OP</t>
        </is>
      </c>
      <c r="I4515" s="5">
        <f>VLOOKUP(H4515,'5.a Definitions'!E:F,2,FALSE)</f>
        <v/>
      </c>
      <c r="J4515" s="465" t="inlineStr">
        <is>
          <t xml:space="preserve"> Industrial round wood </t>
        </is>
      </c>
      <c r="K4515" s="465" t="inlineStr">
        <is>
          <t xml:space="preserve"> industrial round wood </t>
        </is>
      </c>
      <c r="L4515" s="465" t="inlineStr">
        <is>
          <t xml:space="preserve"> reactive </t>
        </is>
      </c>
      <c r="M4515" s="465" t="inlineStr">
        <is>
          <t xml:space="preserve"> Nmix </t>
        </is>
      </c>
      <c r="N4515" s="466" t="n">
        <v>5.02686</v>
      </c>
      <c r="O4515" s="467" t="n">
        <v>0.3950058726292288</v>
      </c>
      <c r="P4515" s="468" t="n">
        <v>1993</v>
      </c>
      <c r="Q4515" s="469" t="inlineStr">
        <is>
          <t>FAOSTAT</t>
        </is>
      </c>
      <c r="R4515" s="469" t="inlineStr">
        <is>
          <t>ok</t>
        </is>
      </c>
      <c r="S4515" s="469" t="inlineStr">
        <is>
          <t xml:space="preserve"> text </t>
        </is>
      </c>
      <c r="T4515" s="426" t="inlineStr">
        <is>
          <t>Norway</t>
        </is>
      </c>
      <c r="U4515" s="5" t="inlineStr">
        <is>
          <t>useful output</t>
        </is>
      </c>
      <c r="V4515" s="465" t="n">
        <v>0.04</v>
      </c>
    </row>
    <row r="4516" ht="16" customHeight="1">
      <c r="B4516" s="5" t="inlineStr">
        <is>
          <t>FS.FO-EF.OE</t>
        </is>
      </c>
      <c r="C4516" s="5" t="inlineStr">
        <is>
          <t>FS.FO-EF.OE-Fuel wood for households-Nmix</t>
        </is>
      </c>
      <c r="D4516" s="5" t="inlineStr">
        <is>
          <t>FS</t>
        </is>
      </c>
      <c r="E4516" s="5" t="inlineStr">
        <is>
          <t>FO</t>
        </is>
      </c>
      <c r="F4516" s="5">
        <f>VLOOKUP(E4516,'5.a Definitions'!E:F,2,FALSE)</f>
        <v/>
      </c>
      <c r="G4516" s="5" t="inlineStr">
        <is>
          <t>EF</t>
        </is>
      </c>
      <c r="H4516" s="5" t="inlineStr">
        <is>
          <t>OE</t>
        </is>
      </c>
      <c r="I4516" s="5">
        <f>VLOOKUP(H4516,'5.a Definitions'!E:F,2,FALSE)</f>
        <v/>
      </c>
      <c r="J4516" s="465" t="inlineStr">
        <is>
          <t xml:space="preserve"> Fuel wood for households </t>
        </is>
      </c>
      <c r="K4516" s="465" t="inlineStr">
        <is>
          <t xml:space="preserve"> fuel wood for households </t>
        </is>
      </c>
      <c r="L4516" s="465" t="inlineStr">
        <is>
          <t xml:space="preserve"> reactive </t>
        </is>
      </c>
      <c r="M4516" s="465" t="inlineStr">
        <is>
          <t xml:space="preserve"> Nmix </t>
        </is>
      </c>
      <c r="N4516" s="466" t="n">
        <v>1.7178</v>
      </c>
      <c r="O4516" s="467" t="n">
        <v>1.356808344088033</v>
      </c>
      <c r="P4516" s="468" t="n">
        <v>1993</v>
      </c>
      <c r="Q4516" s="469" t="inlineStr">
        <is>
          <t>SSB</t>
        </is>
      </c>
      <c r="R4516" s="469" t="inlineStr">
        <is>
          <t>ok</t>
        </is>
      </c>
      <c r="S4516" s="469" t="inlineStr">
        <is>
          <t xml:space="preserve"> text </t>
        </is>
      </c>
      <c r="T4516" s="426" t="inlineStr">
        <is>
          <t>Norway</t>
        </is>
      </c>
      <c r="U4516" s="5" t="inlineStr">
        <is>
          <t>useful output</t>
        </is>
      </c>
      <c r="V4516" s="465" t="n">
        <v>0.04</v>
      </c>
    </row>
    <row r="4517" ht="16" customHeight="1">
      <c r="B4517" s="475" t="inlineStr">
        <is>
          <t>FS.OL-AT.AT</t>
        </is>
      </c>
      <c r="C4517" s="475" t="inlineStr">
        <is>
          <t>FS.OL-AT.AT-Emissions-NH3</t>
        </is>
      </c>
      <c r="D4517" s="475" t="inlineStr">
        <is>
          <t>FS</t>
        </is>
      </c>
      <c r="E4517" s="475" t="inlineStr">
        <is>
          <t>OL</t>
        </is>
      </c>
      <c r="F4517" s="5">
        <f>VLOOKUP(E4517,'5.a Definitions'!E:F,2,FALSE)</f>
        <v/>
      </c>
      <c r="G4517" s="475" t="inlineStr">
        <is>
          <t>AT</t>
        </is>
      </c>
      <c r="H4517" s="475" t="inlineStr">
        <is>
          <t>AT</t>
        </is>
      </c>
      <c r="I4517" s="5">
        <f>VLOOKUP(H4517,'5.a Definitions'!E:F,2,FALSE)</f>
        <v/>
      </c>
      <c r="J4517" s="465" t="inlineStr">
        <is>
          <t>Emissions</t>
        </is>
      </c>
      <c r="K4517" s="465" t="inlineStr">
        <is>
          <t>other land emissions</t>
        </is>
      </c>
      <c r="L4517" s="465" t="inlineStr">
        <is>
          <t>reactive</t>
        </is>
      </c>
      <c r="M4517" s="465" t="inlineStr">
        <is>
          <t>NH3</t>
        </is>
      </c>
      <c r="N4517" s="466" t="n">
        <v>0.3985764848679639</v>
      </c>
      <c r="O4517" s="467" t="n">
        <v>0.939023732673096</v>
      </c>
      <c r="P4517" s="468" t="n">
        <v>1993</v>
      </c>
      <c r="Q4517" s="469" t="inlineStr">
        <is>
          <t>CRLTAP Inventory Submissions (3Da3), utmark share</t>
        </is>
      </c>
      <c r="R4517" s="469" t="inlineStr">
        <is>
          <t>ok</t>
        </is>
      </c>
      <c r="S4517" s="469" t="inlineStr">
        <is>
          <t>text</t>
        </is>
      </c>
      <c r="T4517" s="476" t="inlineStr">
        <is>
          <t>Norway</t>
        </is>
      </c>
      <c r="U4517" s="475" t="inlineStr">
        <is>
          <t>useful output</t>
        </is>
      </c>
      <c r="V4517" s="465">
        <f>(O4421*N4421)^2</f>
        <v/>
      </c>
    </row>
    <row r="4518" ht="16" customHeight="1">
      <c r="B4518" s="475" t="inlineStr">
        <is>
          <t>FS.OL-AT.AT</t>
        </is>
      </c>
      <c r="C4518" s="475" t="inlineStr">
        <is>
          <t>FS.OL-AT.AT-Emissions-NOx</t>
        </is>
      </c>
      <c r="D4518" s="475" t="inlineStr">
        <is>
          <t>FS</t>
        </is>
      </c>
      <c r="E4518" s="475" t="inlineStr">
        <is>
          <t>OL</t>
        </is>
      </c>
      <c r="F4518" s="5">
        <f>VLOOKUP(E4518,'5.a Definitions'!E:F,2,FALSE)</f>
        <v/>
      </c>
      <c r="G4518" s="475" t="inlineStr">
        <is>
          <t>AT</t>
        </is>
      </c>
      <c r="H4518" s="475" t="inlineStr">
        <is>
          <t>AT</t>
        </is>
      </c>
      <c r="I4518" s="5">
        <f>VLOOKUP(H4518,'5.a Definitions'!E:F,2,FALSE)</f>
        <v/>
      </c>
      <c r="J4518" s="465" t="inlineStr">
        <is>
          <t>Emissions</t>
        </is>
      </c>
      <c r="K4518" s="465" t="inlineStr">
        <is>
          <t>other land emissions</t>
        </is>
      </c>
      <c r="L4518" s="465" t="inlineStr">
        <is>
          <t>reactive</t>
        </is>
      </c>
      <c r="M4518" s="465" t="inlineStr">
        <is>
          <t>NOx</t>
        </is>
      </c>
      <c r="N4518" s="466" t="n">
        <v>0.08307019439924013</v>
      </c>
      <c r="O4518" s="467" t="n">
        <v>0.8021241801571293</v>
      </c>
      <c r="P4518" s="468" t="n">
        <v>1993</v>
      </c>
      <c r="Q4518" s="469" t="inlineStr">
        <is>
          <t>CRLTAP Inventory Submissions (3Da3), utmark share</t>
        </is>
      </c>
      <c r="R4518" s="469" t="inlineStr">
        <is>
          <t>ok</t>
        </is>
      </c>
      <c r="S4518" s="469" t="inlineStr">
        <is>
          <t>text</t>
        </is>
      </c>
      <c r="T4518" s="476" t="inlineStr">
        <is>
          <t>Norway</t>
        </is>
      </c>
      <c r="U4518" s="475" t="inlineStr">
        <is>
          <t>useful output</t>
        </is>
      </c>
      <c r="V4518" s="465">
        <f>(O4454*N4454)^2</f>
        <v/>
      </c>
    </row>
    <row r="4519" ht="16" customHeight="1">
      <c r="B4519" s="475" t="inlineStr">
        <is>
          <t>FS.OL-AT.AT</t>
        </is>
      </c>
      <c r="C4519" s="475" t="inlineStr">
        <is>
          <t>FS.OL-AT.AT-Emissions-N2O</t>
        </is>
      </c>
      <c r="D4519" s="475" t="inlineStr">
        <is>
          <t>FS</t>
        </is>
      </c>
      <c r="E4519" s="475" t="inlineStr">
        <is>
          <t>OL</t>
        </is>
      </c>
      <c r="F4519" s="5">
        <f>VLOOKUP(E4519,'5.a Definitions'!E:F,2,FALSE)</f>
        <v/>
      </c>
      <c r="G4519" s="475" t="inlineStr">
        <is>
          <t>AT</t>
        </is>
      </c>
      <c r="H4519" s="475" t="inlineStr">
        <is>
          <t>AT</t>
        </is>
      </c>
      <c r="I4519" s="5">
        <f>VLOOKUP(H4519,'5.a Definitions'!E:F,2,FALSE)</f>
        <v/>
      </c>
      <c r="J4519" s="465" t="inlineStr">
        <is>
          <t>Emissions</t>
        </is>
      </c>
      <c r="K4519" s="465" t="inlineStr">
        <is>
          <t>other land emissions</t>
        </is>
      </c>
      <c r="L4519" s="465" t="inlineStr">
        <is>
          <t>reactive</t>
        </is>
      </c>
      <c r="M4519" s="465" t="inlineStr">
        <is>
          <t>N2O</t>
        </is>
      </c>
      <c r="N4519" s="466" t="n">
        <v>0.05537658466880004</v>
      </c>
      <c r="O4519" s="467" t="n">
        <v>1.321189098973973</v>
      </c>
      <c r="P4519" s="468" t="n">
        <v>1993</v>
      </c>
      <c r="Q4519" s="469" t="inlineStr">
        <is>
          <t>UNFCCC CRT Table3.D, utmark share</t>
        </is>
      </c>
      <c r="R4519" s="469" t="inlineStr">
        <is>
          <t>ok</t>
        </is>
      </c>
      <c r="S4519" s="469" t="inlineStr">
        <is>
          <t>text</t>
        </is>
      </c>
      <c r="T4519" s="476" t="inlineStr">
        <is>
          <t>Norway</t>
        </is>
      </c>
      <c r="U4519" s="475" t="inlineStr">
        <is>
          <t>useful output</t>
        </is>
      </c>
      <c r="V4519" s="465">
        <f>(O4487*N4487)^2</f>
        <v/>
      </c>
    </row>
    <row r="4520" ht="16" customHeight="1">
      <c r="B4520" s="475" t="inlineStr">
        <is>
          <t>FS.OL-AG.MM</t>
        </is>
      </c>
      <c r="C4520" s="475" t="inlineStr">
        <is>
          <t>FS.OL-AG.MM-Grazing-Nmix</t>
        </is>
      </c>
      <c r="D4520" s="475" t="inlineStr">
        <is>
          <t>FS</t>
        </is>
      </c>
      <c r="E4520" s="475" t="inlineStr">
        <is>
          <t>OL</t>
        </is>
      </c>
      <c r="F4520" s="5">
        <f>VLOOKUP(E4520,'5.a Definitions'!E:F,2,FALSE)</f>
        <v/>
      </c>
      <c r="G4520" s="475" t="inlineStr">
        <is>
          <t>AG</t>
        </is>
      </c>
      <c r="H4520" s="475" t="inlineStr">
        <is>
          <t>MM</t>
        </is>
      </c>
      <c r="I4520" s="5">
        <f>VLOOKUP(H4520,'5.a Definitions'!E:F,2,FALSE)</f>
        <v/>
      </c>
      <c r="J4520" s="473" t="inlineStr">
        <is>
          <t>Grazing</t>
        </is>
      </c>
      <c r="K4520" s="473" t="inlineStr">
        <is>
          <t>grazing</t>
        </is>
      </c>
      <c r="L4520" s="465" t="inlineStr">
        <is>
          <t>reactive</t>
        </is>
      </c>
      <c r="M4520" s="465" t="inlineStr">
        <is>
          <t>Nmix</t>
        </is>
      </c>
      <c r="N4520" s="466" t="n">
        <v>8.424678059639266</v>
      </c>
      <c r="O4520" s="467" t="n">
        <v>0.2596428776462219</v>
      </c>
      <c r="P4520" s="468" t="n">
        <v>1993</v>
      </c>
      <c r="Q4520" s="469" t="inlineStr">
        <is>
          <t>Filled (held at 1995; sheep extrapolated with SSB table 03710): SSB table 12660</t>
        </is>
      </c>
      <c r="R4520" s="469" t="inlineStr">
        <is>
          <t>ok</t>
        </is>
      </c>
      <c r="S4520" s="469" t="inlineStr">
        <is>
          <t>text</t>
        </is>
      </c>
      <c r="T4520" s="476" t="inlineStr">
        <is>
          <t>Norway</t>
        </is>
      </c>
      <c r="U4520" s="5" t="inlineStr">
        <is>
          <t>useful output</t>
        </is>
      </c>
      <c r="V4520" s="465">
        <f>(O4358*N4358)^2</f>
        <v/>
      </c>
    </row>
    <row r="4521" ht="16" customHeight="1">
      <c r="B4521" s="5" t="inlineStr">
        <is>
          <t>FS.OL-HY.SW</t>
        </is>
      </c>
      <c r="C4521" s="5" t="inlineStr">
        <is>
          <t>FS.OL-HY.SW-Leaching-Nmix</t>
        </is>
      </c>
      <c r="D4521" s="5" t="inlineStr">
        <is>
          <t>FS</t>
        </is>
      </c>
      <c r="E4521" s="5" t="inlineStr">
        <is>
          <t>OL</t>
        </is>
      </c>
      <c r="F4521" s="5">
        <f>VLOOKUP(E4521,'5.a Definitions'!E:F,2,FALSE)</f>
        <v/>
      </c>
      <c r="G4521" s="5" t="inlineStr">
        <is>
          <t>HY</t>
        </is>
      </c>
      <c r="H4521" s="5" t="inlineStr">
        <is>
          <t>SW</t>
        </is>
      </c>
      <c r="I4521" s="5">
        <f>VLOOKUP(H4521,'5.a Definitions'!E:F,2,FALSE)</f>
        <v/>
      </c>
      <c r="J4521" s="465" t="inlineStr">
        <is>
          <t xml:space="preserve"> Leaching </t>
        </is>
      </c>
      <c r="K4521" s="465" t="inlineStr">
        <is>
          <t xml:space="preserve"> other land leaching </t>
        </is>
      </c>
      <c r="L4521" s="465" t="inlineStr">
        <is>
          <t xml:space="preserve"> reactive </t>
        </is>
      </c>
      <c r="M4521" s="465" t="inlineStr">
        <is>
          <t xml:space="preserve"> Nmix </t>
        </is>
      </c>
      <c r="N4521" s="466" t="n">
        <v>24.16566864299965</v>
      </c>
      <c r="O4521" s="467" t="n">
        <v>0.4253940035167163</v>
      </c>
      <c r="P4521" s="468" t="n">
        <v>1993</v>
      </c>
      <c r="Q4521" s="469" t="inlineStr">
        <is>
          <t>NIVA TEOTIL2, bias-corrected to TEOTIL3</t>
        </is>
      </c>
      <c r="R4521" s="469" t="inlineStr">
        <is>
          <t>ok</t>
        </is>
      </c>
      <c r="S4521" s="469" t="inlineStr">
        <is>
          <t xml:space="preserve"> text </t>
        </is>
      </c>
      <c r="T4521" s="426" t="inlineStr">
        <is>
          <t>Norway</t>
        </is>
      </c>
      <c r="U4521" s="5" t="inlineStr">
        <is>
          <t>N wasted</t>
        </is>
      </c>
      <c r="V4521" s="465" t="n">
        <v>0.04</v>
      </c>
    </row>
    <row r="4522" ht="16" customHeight="1">
      <c r="A4522" s="485" t="inlineStr">
        <is>
          <t>Processing of residues</t>
        </is>
      </c>
      <c r="B4522" s="475" t="inlineStr">
        <is>
          <t>PR.SO-EF.EC</t>
        </is>
      </c>
      <c r="C4522" s="475" t="inlineStr">
        <is>
          <t>PR.SO-EF.EC-Waste to energy-Nmix</t>
        </is>
      </c>
      <c r="D4522" s="475" t="inlineStr">
        <is>
          <t>PR</t>
        </is>
      </c>
      <c r="E4522" s="475" t="inlineStr">
        <is>
          <t>SO</t>
        </is>
      </c>
      <c r="F4522" s="5">
        <f>VLOOKUP(E4522,'5.a Definitions'!E:F,2,FALSE)</f>
        <v/>
      </c>
      <c r="G4522" s="475" t="inlineStr">
        <is>
          <t>EF</t>
        </is>
      </c>
      <c r="H4522" s="475" t="inlineStr">
        <is>
          <t>EC</t>
        </is>
      </c>
      <c r="I4522" s="5">
        <f>VLOOKUP(H4522,'5.a Definitions'!E:F,2,FALSE)</f>
        <v/>
      </c>
      <c r="J4522" s="465" t="inlineStr">
        <is>
          <t>Waste for energy incineration</t>
        </is>
      </c>
      <c r="K4522" s="465" t="inlineStr">
        <is>
          <t>waste for energy incineration</t>
        </is>
      </c>
      <c r="L4522" s="465" t="inlineStr">
        <is>
          <t>reactive</t>
        </is>
      </c>
      <c r="M4522" s="465" t="inlineStr">
        <is>
          <t>Nmix</t>
        </is>
      </c>
      <c r="N4522" s="466" t="n">
        <v>7.725042982248334</v>
      </c>
      <c r="O4522" s="467" t="n">
        <v>0.6448028818194328</v>
      </c>
      <c r="P4522" s="468" t="n">
        <v>1993</v>
      </c>
      <c r="Q4522" s="469" t="inlineStr">
        <is>
          <t>Filled (extrapolated from 1995 with waste amounts and incineration shares 1985-1995): SSB</t>
        </is>
      </c>
      <c r="R4522" s="469" t="inlineStr">
        <is>
          <t>ok</t>
        </is>
      </c>
      <c r="S4522" s="469" t="inlineStr">
        <is>
          <t>text</t>
        </is>
      </c>
      <c r="T4522" s="476" t="inlineStr">
        <is>
          <t>Norway</t>
        </is>
      </c>
      <c r="U4522" s="475" t="inlineStr">
        <is>
          <t>N wasted</t>
        </is>
      </c>
      <c r="V4522" s="465">
        <f>(O4099*N4099)^2</f>
        <v/>
      </c>
    </row>
    <row r="4523" ht="16" customFormat="1" customHeight="1" s="482">
      <c r="B4523" s="475" t="inlineStr">
        <is>
          <t>PR.SO-MP.OP</t>
        </is>
      </c>
      <c r="C4523" s="475" t="inlineStr">
        <is>
          <t>PR.SO-MP.OP-Recycling-Nmix</t>
        </is>
      </c>
      <c r="D4523" s="475" t="inlineStr">
        <is>
          <t>PR</t>
        </is>
      </c>
      <c r="E4523" s="475" t="inlineStr">
        <is>
          <t>SO</t>
        </is>
      </c>
      <c r="F4523" s="5">
        <f>VLOOKUP(E4523,'5.a Definitions'!E:F,2,FALSE)</f>
        <v/>
      </c>
      <c r="G4523" s="475" t="inlineStr">
        <is>
          <t>MP</t>
        </is>
      </c>
      <c r="H4523" s="475" t="inlineStr">
        <is>
          <t>OP</t>
        </is>
      </c>
      <c r="I4523" s="5">
        <f>VLOOKUP(H4523,'5.a Definitions'!E:F,2,FALSE)</f>
        <v/>
      </c>
      <c r="J4523" s="465" t="inlineStr">
        <is>
          <t>Recycling</t>
        </is>
      </c>
      <c r="K4523" s="465" t="inlineStr">
        <is>
          <t>recycling</t>
        </is>
      </c>
      <c r="L4523" s="465" t="inlineStr">
        <is>
          <t>reactive</t>
        </is>
      </c>
      <c r="M4523" s="465" t="inlineStr">
        <is>
          <t>Nmix</t>
        </is>
      </c>
      <c r="N4523" s="466" t="n">
        <v>1.025485131396024</v>
      </c>
      <c r="O4523" s="467" t="n">
        <v>1.031090054362642</v>
      </c>
      <c r="P4523" s="468" t="n">
        <v>1993</v>
      </c>
      <c r="Q4523" s="469" t="inlineStr">
        <is>
          <t>Filled (extrapolated from 1995 with recycling shares 1985-1995): SSB</t>
        </is>
      </c>
      <c r="R4523" s="469" t="inlineStr">
        <is>
          <t>ok</t>
        </is>
      </c>
      <c r="S4523" s="469" t="inlineStr">
        <is>
          <t>text</t>
        </is>
      </c>
      <c r="T4523" s="476" t="inlineStr">
        <is>
          <t>Norway</t>
        </is>
      </c>
      <c r="U4523" s="475" t="inlineStr">
        <is>
          <t>recycling</t>
        </is>
      </c>
      <c r="V4523" s="465">
        <f>(O4122*N4122)^2</f>
        <v/>
      </c>
    </row>
    <row r="4524" ht="16" customHeight="1">
      <c r="B4524" s="5" t="inlineStr">
        <is>
          <t>PR.SO-AG.SM</t>
        </is>
      </c>
      <c r="C4524" s="5" t="inlineStr">
        <is>
          <t>PR.SO-AG.SM-Biologically treated organic waste-Nmix</t>
        </is>
      </c>
      <c r="D4524" s="5" t="inlineStr">
        <is>
          <t>PR</t>
        </is>
      </c>
      <c r="E4524" s="5" t="inlineStr">
        <is>
          <t>SO</t>
        </is>
      </c>
      <c r="F4524" s="5">
        <f>VLOOKUP(E4524,'5.a Definitions'!E:F,2,FALSE)</f>
        <v/>
      </c>
      <c r="G4524" s="5" t="inlineStr">
        <is>
          <t>AG</t>
        </is>
      </c>
      <c r="H4524" s="5" t="inlineStr">
        <is>
          <t>SM</t>
        </is>
      </c>
      <c r="I4524" s="5">
        <f>VLOOKUP(H4524,'5.a Definitions'!E:F,2,FALSE)</f>
        <v/>
      </c>
      <c r="J4524" s="5" t="inlineStr">
        <is>
          <t>Biologically treated organic waste</t>
        </is>
      </c>
      <c r="K4524" s="5" t="inlineStr">
        <is>
          <t>biologically treated organic waste</t>
        </is>
      </c>
      <c r="L4524" s="5" t="inlineStr">
        <is>
          <t>reactive</t>
        </is>
      </c>
      <c r="M4524" s="5" t="inlineStr">
        <is>
          <t>Nmix</t>
        </is>
      </c>
      <c r="N4524" s="422" t="n">
        <v>0.7102944055944055</v>
      </c>
      <c r="O4524" s="423" t="n">
        <v>1.138735138130134</v>
      </c>
      <c r="P4524" s="468" t="n">
        <v>1993</v>
      </c>
      <c r="Q4524" s="425" t="inlineStr">
        <is>
          <t>Filled (held at 2012): SSB tables 10513 and 12818</t>
        </is>
      </c>
      <c r="R4524" s="425" t="inlineStr">
        <is>
          <t>ok</t>
        </is>
      </c>
      <c r="S4524" s="425" t="inlineStr">
        <is>
          <t>text</t>
        </is>
      </c>
      <c r="T4524" s="426" t="inlineStr">
        <is>
          <t>Norway</t>
        </is>
      </c>
      <c r="U4524" s="5" t="inlineStr">
        <is>
          <t>recycling</t>
        </is>
      </c>
      <c r="V4524" s="5" t="n"/>
    </row>
    <row r="4525" ht="16" customFormat="1" customHeight="1" s="482">
      <c r="B4525" s="5" t="inlineStr">
        <is>
          <t>PR.SO-PR.WW</t>
        </is>
      </c>
      <c r="C4525" s="5" t="inlineStr">
        <is>
          <t>PR.SO-PR.WW-Wastewater from landfills-Nmix</t>
        </is>
      </c>
      <c r="D4525" s="5" t="inlineStr">
        <is>
          <t>PR</t>
        </is>
      </c>
      <c r="E4525" s="5" t="inlineStr">
        <is>
          <t>SO</t>
        </is>
      </c>
      <c r="F4525" s="5">
        <f>VLOOKUP(E4525,'5.a Definitions'!E:F,2,FALSE)</f>
        <v/>
      </c>
      <c r="G4525" s="5" t="inlineStr">
        <is>
          <t>PR</t>
        </is>
      </c>
      <c r="H4525" s="5" t="inlineStr">
        <is>
          <t>WW</t>
        </is>
      </c>
      <c r="I4525" s="5">
        <f>VLOOKUP(H4525,'5.a Definitions'!E:F,2,FALSE)</f>
        <v/>
      </c>
      <c r="J4525" s="465" t="inlineStr">
        <is>
          <t xml:space="preserve"> Wastewater from landfills </t>
        </is>
      </c>
      <c r="K4525" s="465" t="inlineStr">
        <is>
          <t xml:space="preserve"> wastewater from landfills </t>
        </is>
      </c>
      <c r="L4525" s="465" t="inlineStr">
        <is>
          <t xml:space="preserve"> reactive </t>
        </is>
      </c>
      <c r="M4525" s="465" t="inlineStr">
        <is>
          <t xml:space="preserve"> Nmix </t>
        </is>
      </c>
      <c r="N4525" s="466" t="n">
        <v>1.245636885180613</v>
      </c>
      <c r="O4525" s="467" t="n">
        <v>0.4349490365517411</v>
      </c>
      <c r="P4525" s="468" t="n">
        <v>1993</v>
      </c>
      <c r="Q4525" s="469" t="inlineStr">
        <is>
          <t>Filled (extrapolated from 2011 with CRT 5.A landfill CH4)</t>
        </is>
      </c>
      <c r="R4525" s="469" t="inlineStr">
        <is>
          <t>ok</t>
        </is>
      </c>
      <c r="S4525" s="469" t="inlineStr">
        <is>
          <t xml:space="preserve"> text </t>
        </is>
      </c>
      <c r="T4525" s="426" t="inlineStr">
        <is>
          <t>Norway</t>
        </is>
      </c>
      <c r="U4525" s="5" t="inlineStr">
        <is>
          <t>N wasted</t>
        </is>
      </c>
      <c r="V4525" s="465" t="n">
        <v>0.04</v>
      </c>
    </row>
    <row r="4526" ht="16" customHeight="1">
      <c r="B4526" s="5" t="inlineStr">
        <is>
          <t>PR.SO-HS.HS</t>
        </is>
      </c>
      <c r="C4526" s="5" t="inlineStr">
        <is>
          <t>PR.SO-HS.HS-Biologically treated organic waste-Nmix</t>
        </is>
      </c>
      <c r="D4526" s="5" t="inlineStr">
        <is>
          <t>PR</t>
        </is>
      </c>
      <c r="E4526" s="5" t="inlineStr">
        <is>
          <t>SO</t>
        </is>
      </c>
      <c r="F4526" s="5">
        <f>VLOOKUP(E4526,'5.a Definitions'!E:F,2,FALSE)</f>
        <v/>
      </c>
      <c r="G4526" s="5" t="inlineStr">
        <is>
          <t>HS</t>
        </is>
      </c>
      <c r="H4526" s="5" t="inlineStr">
        <is>
          <t>HS</t>
        </is>
      </c>
      <c r="I4526" s="5">
        <f>VLOOKUP(H4526,'5.a Definitions'!E:F,2,FALSE)</f>
        <v/>
      </c>
      <c r="J4526" s="5" t="inlineStr">
        <is>
          <t>Biologically treated organic waste</t>
        </is>
      </c>
      <c r="K4526" s="5" t="inlineStr">
        <is>
          <t>biologically treated organic waste</t>
        </is>
      </c>
      <c r="L4526" s="465" t="inlineStr">
        <is>
          <t xml:space="preserve"> reactive </t>
        </is>
      </c>
      <c r="M4526" s="465" t="inlineStr">
        <is>
          <t xml:space="preserve"> Nmix </t>
        </is>
      </c>
      <c r="N4526" s="466" t="n">
        <v>0.6450632867132866</v>
      </c>
      <c r="O4526" s="467" t="n">
        <v>1.132232454602931</v>
      </c>
      <c r="P4526" s="468" t="n">
        <v>1993</v>
      </c>
      <c r="Q4526" s="469" t="inlineStr">
        <is>
          <t>Filled (held at 2012): SSB tables 10513 and 12818</t>
        </is>
      </c>
      <c r="R4526" s="469" t="inlineStr">
        <is>
          <t>ok</t>
        </is>
      </c>
      <c r="S4526" s="469" t="inlineStr">
        <is>
          <t xml:space="preserve"> text </t>
        </is>
      </c>
      <c r="T4526" s="426" t="inlineStr">
        <is>
          <t>Norway</t>
        </is>
      </c>
      <c r="U4526" s="5" t="inlineStr">
        <is>
          <t>recycling</t>
        </is>
      </c>
      <c r="V4526" s="465" t="n">
        <v>0.04</v>
      </c>
    </row>
    <row r="4527" ht="16" customHeight="1">
      <c r="B4527" s="5" t="inlineStr">
        <is>
          <t>PR.SO-AT.AT</t>
        </is>
      </c>
      <c r="C4527" s="5" t="inlineStr">
        <is>
          <t>PR.SO-AT.AT-Emissions-NH3</t>
        </is>
      </c>
      <c r="D4527" s="5" t="inlineStr">
        <is>
          <t>PR</t>
        </is>
      </c>
      <c r="E4527" s="5" t="inlineStr">
        <is>
          <t>SO</t>
        </is>
      </c>
      <c r="F4527" s="5">
        <f>VLOOKUP(E4527,'5.a Definitions'!E:F,2,FALSE)</f>
        <v/>
      </c>
      <c r="G4527" s="5" t="inlineStr">
        <is>
          <t>AT</t>
        </is>
      </c>
      <c r="H4527" s="5" t="inlineStr">
        <is>
          <t>AT</t>
        </is>
      </c>
      <c r="I4527" s="5">
        <f>VLOOKUP(H4527,'5.a Definitions'!E:F,2,FALSE)</f>
        <v/>
      </c>
      <c r="J4527" s="465" t="inlineStr">
        <is>
          <t xml:space="preserve"> Emissions </t>
        </is>
      </c>
      <c r="K4527" s="465" t="inlineStr">
        <is>
          <t xml:space="preserve"> solid waste emissions </t>
        </is>
      </c>
      <c r="L4527" s="465" t="inlineStr">
        <is>
          <t xml:space="preserve"> reactive </t>
        </is>
      </c>
      <c r="M4527" s="465" t="inlineStr">
        <is>
          <t xml:space="preserve"> NH3 </t>
        </is>
      </c>
      <c r="N4527" s="466" t="n">
        <v>0.12149998970085</v>
      </c>
      <c r="O4527" s="467" t="n">
        <v>1.002371766390644</v>
      </c>
      <c r="P4527" s="468" t="n">
        <v>1993</v>
      </c>
      <c r="Q4527" s="469" t="inlineStr">
        <is>
          <t>CRLTAP Inventory Submissions</t>
        </is>
      </c>
      <c r="R4527" s="469" t="inlineStr">
        <is>
          <t>ok</t>
        </is>
      </c>
      <c r="S4527" s="469" t="inlineStr">
        <is>
          <t xml:space="preserve"> text </t>
        </is>
      </c>
      <c r="T4527" s="426" t="inlineStr">
        <is>
          <t>Norway</t>
        </is>
      </c>
      <c r="U4527" s="5" t="inlineStr">
        <is>
          <t>N wasted</t>
        </is>
      </c>
      <c r="V4527" s="465" t="n">
        <v>0.04</v>
      </c>
    </row>
    <row r="4528" ht="16" customHeight="1">
      <c r="B4528" s="5" t="inlineStr">
        <is>
          <t>PR.SO-AT.AT</t>
        </is>
      </c>
      <c r="C4528" s="5" t="inlineStr">
        <is>
          <t>PR.SO-AT.AT-Emissions-NOx</t>
        </is>
      </c>
      <c r="D4528" s="5" t="inlineStr">
        <is>
          <t>PR</t>
        </is>
      </c>
      <c r="E4528" s="5" t="inlineStr">
        <is>
          <t>SO</t>
        </is>
      </c>
      <c r="F4528" s="5">
        <f>VLOOKUP(E4528,'5.a Definitions'!E:F,2,FALSE)</f>
        <v/>
      </c>
      <c r="G4528" s="5" t="inlineStr">
        <is>
          <t>AT</t>
        </is>
      </c>
      <c r="H4528" s="5" t="inlineStr">
        <is>
          <t>AT</t>
        </is>
      </c>
      <c r="I4528" s="5">
        <f>VLOOKUP(H4528,'5.a Definitions'!E:F,2,FALSE)</f>
        <v/>
      </c>
      <c r="J4528" s="465" t="inlineStr">
        <is>
          <t xml:space="preserve"> Emissions </t>
        </is>
      </c>
      <c r="K4528" s="465" t="inlineStr">
        <is>
          <t xml:space="preserve"> solid waste emissions </t>
        </is>
      </c>
      <c r="L4528" s="465" t="inlineStr">
        <is>
          <t xml:space="preserve"> reactive </t>
        </is>
      </c>
      <c r="M4528" s="465" t="inlineStr">
        <is>
          <t xml:space="preserve"> NOx </t>
        </is>
      </c>
      <c r="N4528" s="466" t="n">
        <v>0.37457831620714</v>
      </c>
      <c r="O4528" s="467" t="n">
        <v>0.3564868082956681</v>
      </c>
      <c r="P4528" s="468" t="n">
        <v>1993</v>
      </c>
      <c r="Q4528" s="469" t="inlineStr">
        <is>
          <t>CRLTAP Inventory Submissions</t>
        </is>
      </c>
      <c r="R4528" s="469" t="inlineStr">
        <is>
          <t>ok</t>
        </is>
      </c>
      <c r="S4528" s="469" t="inlineStr">
        <is>
          <t xml:space="preserve"> text </t>
        </is>
      </c>
      <c r="T4528" s="426" t="inlineStr">
        <is>
          <t>Norway</t>
        </is>
      </c>
      <c r="U4528" s="5" t="inlineStr">
        <is>
          <t>N wasted</t>
        </is>
      </c>
      <c r="V4528" s="465" t="n">
        <v>0.04</v>
      </c>
    </row>
    <row r="4529" ht="16" customHeight="1">
      <c r="B4529" s="5" t="inlineStr">
        <is>
          <t>PR.SO-AT.AT</t>
        </is>
      </c>
      <c r="C4529" s="5" t="inlineStr">
        <is>
          <t>PR.SO-AT.AT-Emissions-N2O</t>
        </is>
      </c>
      <c r="D4529" s="5" t="inlineStr">
        <is>
          <t>PR</t>
        </is>
      </c>
      <c r="E4529" s="5" t="inlineStr">
        <is>
          <t>SO</t>
        </is>
      </c>
      <c r="F4529" s="5">
        <f>VLOOKUP(E4529,'5.a Definitions'!E:F,2,FALSE)</f>
        <v/>
      </c>
      <c r="G4529" s="5" t="inlineStr">
        <is>
          <t>AT</t>
        </is>
      </c>
      <c r="H4529" s="5" t="inlineStr">
        <is>
          <t>AT</t>
        </is>
      </c>
      <c r="I4529" s="5">
        <f>VLOOKUP(H4529,'5.a Definitions'!E:F,2,FALSE)</f>
        <v/>
      </c>
      <c r="J4529" s="465" t="inlineStr">
        <is>
          <t xml:space="preserve"> Emissions </t>
        </is>
      </c>
      <c r="K4529" s="465" t="inlineStr">
        <is>
          <t xml:space="preserve"> solid waste emissions </t>
        </is>
      </c>
      <c r="L4529" s="465" t="inlineStr">
        <is>
          <t xml:space="preserve"> reactive </t>
        </is>
      </c>
      <c r="M4529" s="465" t="inlineStr">
        <is>
          <t xml:space="preserve"> N2O </t>
        </is>
      </c>
      <c r="N4529" s="466" t="n">
        <v>0.005668115487004265</v>
      </c>
      <c r="O4529" s="467" t="n">
        <v>1.272532052986043</v>
      </c>
      <c r="P4529" s="468" t="n">
        <v>1993</v>
      </c>
      <c r="Q4529" s="469" t="inlineStr">
        <is>
          <t>UNFCCC CRT</t>
        </is>
      </c>
      <c r="R4529" s="469" t="inlineStr">
        <is>
          <t>ok</t>
        </is>
      </c>
      <c r="S4529" s="469" t="inlineStr">
        <is>
          <t xml:space="preserve"> text </t>
        </is>
      </c>
      <c r="T4529" s="426" t="inlineStr">
        <is>
          <t>Norway</t>
        </is>
      </c>
      <c r="U4529" s="5" t="inlineStr">
        <is>
          <t>N wasted</t>
        </is>
      </c>
      <c r="V4529" s="465" t="n">
        <v>0.04</v>
      </c>
    </row>
    <row r="4530" ht="16" customHeight="1">
      <c r="B4530" s="5" t="inlineStr">
        <is>
          <t>PR.SO-HY.SW</t>
        </is>
      </c>
      <c r="C4530" s="5" t="inlineStr">
        <is>
          <t>PR.SO-HY.SW-Leaching-Nmix</t>
        </is>
      </c>
      <c r="D4530" s="5" t="inlineStr">
        <is>
          <t>PR</t>
        </is>
      </c>
      <c r="E4530" s="5" t="inlineStr">
        <is>
          <t>SO</t>
        </is>
      </c>
      <c r="F4530" s="5">
        <f>VLOOKUP(E4530,'5.a Definitions'!E:F,2,FALSE)</f>
        <v/>
      </c>
      <c r="G4530" s="5" t="inlineStr">
        <is>
          <t>HY</t>
        </is>
      </c>
      <c r="H4530" s="5" t="inlineStr">
        <is>
          <t>SW</t>
        </is>
      </c>
      <c r="I4530" s="5">
        <f>VLOOKUP(H4530,'5.a Definitions'!E:F,2,FALSE)</f>
        <v/>
      </c>
      <c r="J4530" s="465" t="inlineStr">
        <is>
          <t xml:space="preserve"> Leaching </t>
        </is>
      </c>
      <c r="K4530" s="465" t="inlineStr">
        <is>
          <t xml:space="preserve"> solid waste leaching </t>
        </is>
      </c>
      <c r="L4530" s="465" t="inlineStr">
        <is>
          <t xml:space="preserve"> reactive </t>
        </is>
      </c>
      <c r="M4530" s="465" t="inlineStr">
        <is>
          <t xml:space="preserve"> Nmix </t>
        </is>
      </c>
      <c r="N4530" s="466" t="n">
        <v>0.9823286998832509</v>
      </c>
      <c r="O4530" s="467" t="n">
        <v>0.4381985958650328</v>
      </c>
      <c r="P4530" s="468" t="n">
        <v>1993</v>
      </c>
      <c r="Q4530" s="469" t="inlineStr">
        <is>
          <t>Filled (extrapolated from 2011 with CRT 5.A landfill CH4)</t>
        </is>
      </c>
      <c r="R4530" s="469" t="inlineStr">
        <is>
          <t>ok</t>
        </is>
      </c>
      <c r="S4530" s="469" t="inlineStr">
        <is>
          <t xml:space="preserve"> text </t>
        </is>
      </c>
      <c r="T4530" s="426" t="inlineStr">
        <is>
          <t>Norway</t>
        </is>
      </c>
      <c r="U4530" s="5" t="inlineStr">
        <is>
          <t>N wasted</t>
        </is>
      </c>
      <c r="V4530" s="465" t="n">
        <v>0.04</v>
      </c>
    </row>
    <row r="4531" ht="16" customHeight="1">
      <c r="B4531" s="5" t="inlineStr">
        <is>
          <t>PR.SO-RW.RW</t>
        </is>
      </c>
      <c r="C4531" s="5" t="inlineStr">
        <is>
          <t>PR.SO-RW.RW-Solid waste export-Nmix</t>
        </is>
      </c>
      <c r="D4531" s="5" t="inlineStr">
        <is>
          <t>PR</t>
        </is>
      </c>
      <c r="E4531" s="5" t="inlineStr">
        <is>
          <t>SO</t>
        </is>
      </c>
      <c r="F4531" s="5">
        <f>VLOOKUP(E4531,'5.a Definitions'!E:F,2,FALSE)</f>
        <v/>
      </c>
      <c r="G4531" s="5" t="inlineStr">
        <is>
          <t>RW</t>
        </is>
      </c>
      <c r="H4531" s="5" t="inlineStr">
        <is>
          <t>RW</t>
        </is>
      </c>
      <c r="I4531" s="5">
        <f>VLOOKUP(H4531,'5.a Definitions'!E:F,2,FALSE)</f>
        <v/>
      </c>
      <c r="J4531" s="465" t="inlineStr">
        <is>
          <t xml:space="preserve"> Solid waste export </t>
        </is>
      </c>
      <c r="K4531" s="465" t="inlineStr">
        <is>
          <t xml:space="preserve"> solid waste export </t>
        </is>
      </c>
      <c r="L4531" s="465" t="inlineStr">
        <is>
          <t xml:space="preserve"> reactive </t>
        </is>
      </c>
      <c r="M4531" s="465" t="inlineStr">
        <is>
          <t xml:space="preserve"> Nmix </t>
        </is>
      </c>
      <c r="N4531" s="466" t="n">
        <v>0</v>
      </c>
      <c r="O4531" s="467" t="n">
        <v>0</v>
      </c>
      <c r="P4531" s="468" t="n">
        <v>1993</v>
      </c>
      <c r="Q4531" s="469" t="inlineStr">
        <is>
          <t>SSB tab 08801</t>
        </is>
      </c>
      <c r="R4531" s="469" t="inlineStr">
        <is>
          <t>ok</t>
        </is>
      </c>
      <c r="S4531" s="469" t="inlineStr">
        <is>
          <t xml:space="preserve"> text </t>
        </is>
      </c>
      <c r="T4531" s="426" t="inlineStr">
        <is>
          <t>Norway</t>
        </is>
      </c>
      <c r="U4531" s="5" t="inlineStr">
        <is>
          <t>N wasted</t>
        </is>
      </c>
      <c r="V4531" s="465" t="n">
        <v>0.04</v>
      </c>
    </row>
    <row r="4532" ht="16" customHeight="1">
      <c r="B4532" s="475" t="inlineStr">
        <is>
          <t>PR.SO-RW.RW</t>
        </is>
      </c>
      <c r="C4532" s="475" t="inlineStr">
        <is>
          <t xml:space="preserve">PR.SO-RW.RW-Export for recycling-Nmix </t>
        </is>
      </c>
      <c r="D4532" s="475" t="inlineStr">
        <is>
          <t>PR</t>
        </is>
      </c>
      <c r="E4532" s="475" t="inlineStr">
        <is>
          <t>SO</t>
        </is>
      </c>
      <c r="F4532" s="5">
        <f>VLOOKUP(E4532,'5.a Definitions'!E:F,2,FALSE)</f>
        <v/>
      </c>
      <c r="G4532" s="475" t="inlineStr">
        <is>
          <t>RW</t>
        </is>
      </c>
      <c r="H4532" s="475" t="inlineStr">
        <is>
          <t>RW</t>
        </is>
      </c>
      <c r="I4532" s="5">
        <f>VLOOKUP(H4532,'5.a Definitions'!E:F,2,FALSE)</f>
        <v/>
      </c>
      <c r="J4532" s="465" t="inlineStr">
        <is>
          <t>Export-for-recycling</t>
        </is>
      </c>
      <c r="K4532" s="465" t="inlineStr">
        <is>
          <t>export-for-recycling</t>
        </is>
      </c>
      <c r="L4532" s="465" t="inlineStr">
        <is>
          <t>reactive</t>
        </is>
      </c>
      <c r="M4532" s="465" t="inlineStr">
        <is>
          <t>Nmix</t>
        </is>
      </c>
      <c r="N4532" s="466" t="n">
        <v>0.378118505</v>
      </c>
      <c r="O4532" s="467" t="n">
        <v>0.210328228335439</v>
      </c>
      <c r="P4532" s="468" t="n">
        <v>1993</v>
      </c>
      <c r="Q4532" s="469" t="inlineStr">
        <is>
          <t>SSB</t>
        </is>
      </c>
      <c r="R4532" s="469" t="inlineStr">
        <is>
          <t>ok</t>
        </is>
      </c>
      <c r="S4532" s="469" t="inlineStr">
        <is>
          <t>text</t>
        </is>
      </c>
      <c r="T4532" s="476" t="inlineStr">
        <is>
          <t>Norway</t>
        </is>
      </c>
      <c r="U4532" s="475" t="inlineStr">
        <is>
          <t>recycling</t>
        </is>
      </c>
      <c r="V4532" s="465">
        <f>(O4170*N4170)^2</f>
        <v/>
      </c>
    </row>
    <row r="4533" ht="16" customHeight="1">
      <c r="B4533" s="475" t="inlineStr">
        <is>
          <t>PR.SO-RW.RW</t>
        </is>
      </c>
      <c r="C4533" s="475" t="inlineStr">
        <is>
          <t>PR.SO-RW.RW-Export for reuse-Nmix</t>
        </is>
      </c>
      <c r="D4533" s="475" t="inlineStr">
        <is>
          <t>PR</t>
        </is>
      </c>
      <c r="E4533" s="475" t="inlineStr">
        <is>
          <t>SO</t>
        </is>
      </c>
      <c r="F4533" s="5">
        <f>VLOOKUP(E4533,'5.a Definitions'!E:F,2,FALSE)</f>
        <v/>
      </c>
      <c r="G4533" s="475" t="inlineStr">
        <is>
          <t>RW</t>
        </is>
      </c>
      <c r="H4533" s="475" t="inlineStr">
        <is>
          <t>RW</t>
        </is>
      </c>
      <c r="I4533" s="5">
        <f>VLOOKUP(H4533,'5.a Definitions'!E:F,2,FALSE)</f>
        <v/>
      </c>
      <c r="J4533" s="465" t="inlineStr">
        <is>
          <t>Export-for-reuse</t>
        </is>
      </c>
      <c r="K4533" s="465" t="inlineStr">
        <is>
          <t>export-for-reuse</t>
        </is>
      </c>
      <c r="L4533" s="465" t="inlineStr">
        <is>
          <t>reactive</t>
        </is>
      </c>
      <c r="M4533" s="465" t="inlineStr">
        <is>
          <t>Nmix</t>
        </is>
      </c>
      <c r="N4533" s="466" t="n">
        <v>0.03136538</v>
      </c>
      <c r="O4533" s="467" t="n">
        <v>0.1986828148103553</v>
      </c>
      <c r="P4533" s="468" t="n">
        <v>1993</v>
      </c>
      <c r="Q4533" s="469" t="inlineStr">
        <is>
          <t>SSB</t>
        </is>
      </c>
      <c r="R4533" s="469" t="inlineStr">
        <is>
          <t>ok</t>
        </is>
      </c>
      <c r="S4533" s="469" t="inlineStr">
        <is>
          <t>text</t>
        </is>
      </c>
      <c r="T4533" s="476" t="inlineStr">
        <is>
          <t>Norway</t>
        </is>
      </c>
      <c r="U4533" s="475" t="inlineStr">
        <is>
          <t>recycling</t>
        </is>
      </c>
      <c r="V4533" s="465">
        <f>(#REF!*#REF!)^2</f>
        <v/>
      </c>
    </row>
    <row r="4534" ht="16" customHeight="1">
      <c r="B4534" s="5" t="inlineStr">
        <is>
          <t>PR.WW-AG.SM</t>
        </is>
      </c>
      <c r="C4534" s="5" t="inlineStr">
        <is>
          <t>PR.WW-AG.SM-Sewage sludge fertilizer-Nmix</t>
        </is>
      </c>
      <c r="D4534" s="5" t="inlineStr">
        <is>
          <t>PR</t>
        </is>
      </c>
      <c r="E4534" s="5" t="inlineStr">
        <is>
          <t>WW</t>
        </is>
      </c>
      <c r="F4534" s="5">
        <f>VLOOKUP(E4534,'5.a Definitions'!E:F,2,FALSE)</f>
        <v/>
      </c>
      <c r="G4534" s="5" t="inlineStr">
        <is>
          <t>AG</t>
        </is>
      </c>
      <c r="H4534" s="5" t="inlineStr">
        <is>
          <t>SM</t>
        </is>
      </c>
      <c r="I4534" s="5">
        <f>VLOOKUP(H4534,'5.a Definitions'!E:F,2,FALSE)</f>
        <v/>
      </c>
      <c r="J4534" s="465" t="inlineStr">
        <is>
          <t xml:space="preserve"> Sewage sludge fertilizer </t>
        </is>
      </c>
      <c r="K4534" s="465" t="inlineStr">
        <is>
          <t xml:space="preserve"> sewage sludge fertilizer </t>
        </is>
      </c>
      <c r="L4534" s="465" t="inlineStr">
        <is>
          <t xml:space="preserve"> reactive </t>
        </is>
      </c>
      <c r="M4534" s="465" t="inlineStr">
        <is>
          <t xml:space="preserve"> Nmix </t>
        </is>
      </c>
      <c r="N4534" s="466" t="n">
        <v>1.069263</v>
      </c>
      <c r="O4534" s="467" t="n">
        <v>0.6332776129872021</v>
      </c>
      <c r="P4534" s="468" t="n">
        <v>1993</v>
      </c>
      <c r="Q4534" s="469" t="inlineStr">
        <is>
          <t>SSB tab 05279</t>
        </is>
      </c>
      <c r="R4534" s="469" t="inlineStr">
        <is>
          <t>ok</t>
        </is>
      </c>
      <c r="S4534" s="469" t="inlineStr">
        <is>
          <t xml:space="preserve"> text </t>
        </is>
      </c>
      <c r="T4534" s="426" t="inlineStr">
        <is>
          <t>Norway</t>
        </is>
      </c>
      <c r="U4534" s="5" t="inlineStr">
        <is>
          <t>recycling</t>
        </is>
      </c>
      <c r="V4534" s="465" t="n">
        <v>0.04</v>
      </c>
    </row>
    <row r="4535" ht="16" customHeight="1">
      <c r="B4535" s="475" t="inlineStr">
        <is>
          <t>PR.WW-HS.HS</t>
        </is>
      </c>
      <c r="C4535" s="475" t="inlineStr">
        <is>
          <t xml:space="preserve">PR.WW-HS.HS-Sewage sludge fertilizer-Nmix </t>
        </is>
      </c>
      <c r="D4535" s="475" t="inlineStr">
        <is>
          <t>PR</t>
        </is>
      </c>
      <c r="E4535" s="475" t="inlineStr">
        <is>
          <t>WW</t>
        </is>
      </c>
      <c r="F4535" s="5">
        <f>VLOOKUP(E4535,'5.a Definitions'!E:F,2,FALSE)</f>
        <v/>
      </c>
      <c r="G4535" s="475" t="inlineStr">
        <is>
          <t>HS</t>
        </is>
      </c>
      <c r="H4535" s="475" t="inlineStr">
        <is>
          <t>HS</t>
        </is>
      </c>
      <c r="I4535" s="5">
        <f>VLOOKUP(H4535,'5.a Definitions'!E:F,2,FALSE)</f>
        <v/>
      </c>
      <c r="J4535" s="465" t="inlineStr">
        <is>
          <t>Sewage sludge fertilizer</t>
        </is>
      </c>
      <c r="K4535" s="465" t="inlineStr">
        <is>
          <t>sewage sludge fertilizer</t>
        </is>
      </c>
      <c r="L4535" s="465" t="inlineStr">
        <is>
          <t>reactive</t>
        </is>
      </c>
      <c r="M4535" s="465" t="inlineStr">
        <is>
          <t>Nmix</t>
        </is>
      </c>
      <c r="N4535" s="466" t="n">
        <v>0.1659783</v>
      </c>
      <c r="O4535" s="467" t="n">
        <v>0.6332776129872022</v>
      </c>
      <c r="P4535" s="468" t="n">
        <v>1993</v>
      </c>
      <c r="Q4535" s="469" t="inlineStr">
        <is>
          <t>SSB table 05279</t>
        </is>
      </c>
      <c r="R4535" s="469" t="inlineStr">
        <is>
          <t>ok</t>
        </is>
      </c>
      <c r="S4535" s="469" t="inlineStr">
        <is>
          <t>text</t>
        </is>
      </c>
      <c r="T4535" s="476" t="inlineStr">
        <is>
          <t>Norway</t>
        </is>
      </c>
      <c r="U4535" s="5" t="inlineStr">
        <is>
          <t>recycling</t>
        </is>
      </c>
      <c r="V4535" s="465">
        <f>(O4032*N4032)^2</f>
        <v/>
      </c>
    </row>
    <row r="4536" ht="16" customHeight="1">
      <c r="B4536" s="475" t="inlineStr">
        <is>
          <t>PR.WW-PR.SO</t>
        </is>
      </c>
      <c r="C4536" s="475" t="inlineStr">
        <is>
          <t xml:space="preserve">PR.WW-PR.SO-Sewage sludge landfill-Nmix </t>
        </is>
      </c>
      <c r="D4536" s="475" t="inlineStr">
        <is>
          <t>PR</t>
        </is>
      </c>
      <c r="E4536" s="475" t="inlineStr">
        <is>
          <t>WW</t>
        </is>
      </c>
      <c r="F4536" s="5">
        <f>VLOOKUP(E4536,'5.a Definitions'!E:F,2,FALSE)</f>
        <v/>
      </c>
      <c r="G4536" s="475" t="inlineStr">
        <is>
          <t>PR</t>
        </is>
      </c>
      <c r="H4536" s="475" t="inlineStr">
        <is>
          <t>SO</t>
        </is>
      </c>
      <c r="I4536" s="5">
        <f>VLOOKUP(H4536,'5.a Definitions'!E:F,2,FALSE)</f>
        <v/>
      </c>
      <c r="J4536" s="465" t="inlineStr">
        <is>
          <t>Sewage sludge landfill</t>
        </is>
      </c>
      <c r="K4536" s="465" t="inlineStr">
        <is>
          <t>sewage sludge landfill</t>
        </is>
      </c>
      <c r="L4536" s="465" t="inlineStr">
        <is>
          <t>reactive</t>
        </is>
      </c>
      <c r="M4536" s="465" t="inlineStr">
        <is>
          <t>Nmix</t>
        </is>
      </c>
      <c r="N4536" s="466" t="n">
        <v>0.533577</v>
      </c>
      <c r="O4536" s="467" t="n">
        <v>0.6087955297470021</v>
      </c>
      <c r="P4536" s="468" t="n">
        <v>1993</v>
      </c>
      <c r="Q4536" s="469" t="inlineStr">
        <is>
          <t>SSB table 05279</t>
        </is>
      </c>
      <c r="R4536" s="469" t="inlineStr">
        <is>
          <t>ok</t>
        </is>
      </c>
      <c r="S4536" s="469" t="inlineStr">
        <is>
          <t>text</t>
        </is>
      </c>
      <c r="T4536" s="476" t="inlineStr">
        <is>
          <t>Norway</t>
        </is>
      </c>
      <c r="U4536" s="5" t="inlineStr">
        <is>
          <t>N wasted</t>
        </is>
      </c>
      <c r="V4536" s="465">
        <f>(O4055*N4055)^2</f>
        <v/>
      </c>
    </row>
    <row r="4537" ht="16" customHeight="1">
      <c r="B4537" s="5" t="inlineStr">
        <is>
          <t>PR.WW-AT.AT</t>
        </is>
      </c>
      <c r="C4537" s="5" t="inlineStr">
        <is>
          <t>PR.WW-AT.AT-Emissions-NH3</t>
        </is>
      </c>
      <c r="D4537" s="5" t="inlineStr">
        <is>
          <t>PR</t>
        </is>
      </c>
      <c r="E4537" s="5" t="inlineStr">
        <is>
          <t>WW</t>
        </is>
      </c>
      <c r="F4537" s="5">
        <f>VLOOKUP(E4537,'5.a Definitions'!E:F,2,FALSE)</f>
        <v/>
      </c>
      <c r="G4537" s="5" t="inlineStr">
        <is>
          <t>AT</t>
        </is>
      </c>
      <c r="H4537" s="5" t="inlineStr">
        <is>
          <t>AT</t>
        </is>
      </c>
      <c r="I4537" s="5">
        <f>VLOOKUP(H4537,'5.a Definitions'!E:F,2,FALSE)</f>
        <v/>
      </c>
      <c r="J4537" s="465" t="inlineStr">
        <is>
          <t xml:space="preserve"> Emissions </t>
        </is>
      </c>
      <c r="K4537" s="465" t="inlineStr">
        <is>
          <t xml:space="preserve"> wastewater emissions </t>
        </is>
      </c>
      <c r="L4537" s="465" t="inlineStr">
        <is>
          <t xml:space="preserve"> reactive </t>
        </is>
      </c>
      <c r="M4537" s="465" t="inlineStr">
        <is>
          <t xml:space="preserve"> NH3 </t>
        </is>
      </c>
      <c r="N4537" s="466" t="n">
        <v>0</v>
      </c>
      <c r="O4537" s="467" t="n">
        <v>0.5</v>
      </c>
      <c r="P4537" s="468" t="n">
        <v>1993</v>
      </c>
      <c r="Q4537" s="469" t="inlineStr">
        <is>
          <t>CRLTAP Inventory Submissions</t>
        </is>
      </c>
      <c r="R4537" s="469" t="inlineStr">
        <is>
          <t>ok</t>
        </is>
      </c>
      <c r="S4537" s="469" t="inlineStr">
        <is>
          <t xml:space="preserve"> text </t>
        </is>
      </c>
      <c r="T4537" s="426" t="inlineStr">
        <is>
          <t>Norway</t>
        </is>
      </c>
      <c r="U4537" s="5" t="inlineStr">
        <is>
          <t>N wasted</t>
        </is>
      </c>
      <c r="V4537" s="465" t="n">
        <v>0.04</v>
      </c>
    </row>
    <row r="4538" ht="16" customHeight="1">
      <c r="B4538" s="5" t="inlineStr">
        <is>
          <t>PR.WW-AT.AT</t>
        </is>
      </c>
      <c r="C4538" s="5" t="inlineStr">
        <is>
          <t>PR.WW-AT.AT-Emissions-NOx</t>
        </is>
      </c>
      <c r="D4538" s="5" t="inlineStr">
        <is>
          <t>PR</t>
        </is>
      </c>
      <c r="E4538" s="5" t="inlineStr">
        <is>
          <t>WW</t>
        </is>
      </c>
      <c r="F4538" s="5">
        <f>VLOOKUP(E4538,'5.a Definitions'!E:F,2,FALSE)</f>
        <v/>
      </c>
      <c r="G4538" s="5" t="inlineStr">
        <is>
          <t>AT</t>
        </is>
      </c>
      <c r="H4538" s="5" t="inlineStr">
        <is>
          <t>AT</t>
        </is>
      </c>
      <c r="I4538" s="5">
        <f>VLOOKUP(H4538,'5.a Definitions'!E:F,2,FALSE)</f>
        <v/>
      </c>
      <c r="J4538" s="465" t="inlineStr">
        <is>
          <t xml:space="preserve"> Emissions </t>
        </is>
      </c>
      <c r="K4538" s="465" t="inlineStr">
        <is>
          <t xml:space="preserve"> wastewater emissions </t>
        </is>
      </c>
      <c r="L4538" s="465" t="inlineStr">
        <is>
          <t xml:space="preserve"> reactive </t>
        </is>
      </c>
      <c r="M4538" s="465" t="inlineStr">
        <is>
          <t xml:space="preserve"> NOx </t>
        </is>
      </c>
      <c r="N4538" s="466" t="n">
        <v>0</v>
      </c>
      <c r="O4538" s="467" t="n">
        <v>0.5</v>
      </c>
      <c r="P4538" s="468" t="n">
        <v>1993</v>
      </c>
      <c r="Q4538" s="469" t="inlineStr">
        <is>
          <t>CRLTAP Inventory Submissions</t>
        </is>
      </c>
      <c r="R4538" s="469" t="inlineStr">
        <is>
          <t>ok</t>
        </is>
      </c>
      <c r="S4538" s="469" t="inlineStr">
        <is>
          <t xml:space="preserve"> text </t>
        </is>
      </c>
      <c r="T4538" s="426" t="inlineStr">
        <is>
          <t>Norway</t>
        </is>
      </c>
      <c r="U4538" s="5" t="inlineStr">
        <is>
          <t>N wasted</t>
        </is>
      </c>
      <c r="V4538" s="465" t="n">
        <v>0.04</v>
      </c>
    </row>
    <row r="4539" ht="16" customHeight="1">
      <c r="B4539" s="5" t="inlineStr">
        <is>
          <t>PR.WW-AT.AT</t>
        </is>
      </c>
      <c r="C4539" s="5" t="inlineStr">
        <is>
          <t>PR.WW-AT.AT-Emissions-N2O</t>
        </is>
      </c>
      <c r="D4539" s="5" t="inlineStr">
        <is>
          <t>PR</t>
        </is>
      </c>
      <c r="E4539" s="5" t="inlineStr">
        <is>
          <t>WW</t>
        </is>
      </c>
      <c r="F4539" s="5">
        <f>VLOOKUP(E4539,'5.a Definitions'!E:F,2,FALSE)</f>
        <v/>
      </c>
      <c r="G4539" s="5" t="inlineStr">
        <is>
          <t>AT</t>
        </is>
      </c>
      <c r="H4539" s="5" t="inlineStr">
        <is>
          <t>AT</t>
        </is>
      </c>
      <c r="I4539" s="5">
        <f>VLOOKUP(H4539,'5.a Definitions'!E:F,2,FALSE)</f>
        <v/>
      </c>
      <c r="J4539" s="465" t="inlineStr">
        <is>
          <t xml:space="preserve"> Emissions </t>
        </is>
      </c>
      <c r="K4539" s="465" t="inlineStr">
        <is>
          <t xml:space="preserve"> wastewater emissions </t>
        </is>
      </c>
      <c r="L4539" s="465" t="inlineStr">
        <is>
          <t xml:space="preserve"> reactive </t>
        </is>
      </c>
      <c r="M4539" s="465" t="inlineStr">
        <is>
          <t xml:space="preserve"> N2O </t>
        </is>
      </c>
      <c r="N4539" s="466" t="n">
        <v>0.08643633502248067</v>
      </c>
      <c r="O4539" s="467" t="n">
        <v>0.506173197401774</v>
      </c>
      <c r="P4539" s="468" t="n">
        <v>1993</v>
      </c>
      <c r="Q4539" s="469" t="inlineStr">
        <is>
          <t>UNFCCC CRT</t>
        </is>
      </c>
      <c r="R4539" s="469" t="inlineStr">
        <is>
          <t>ok</t>
        </is>
      </c>
      <c r="S4539" s="469" t="inlineStr">
        <is>
          <t xml:space="preserve"> text </t>
        </is>
      </c>
      <c r="T4539" s="426" t="inlineStr">
        <is>
          <t>Norway</t>
        </is>
      </c>
      <c r="U4539" s="5" t="inlineStr">
        <is>
          <t>N wasted</t>
        </is>
      </c>
      <c r="V4539" s="465" t="n">
        <v>0.04</v>
      </c>
    </row>
    <row r="4540" ht="16" customHeight="1">
      <c r="B4540" s="5" t="inlineStr">
        <is>
          <t>PR.WW-AT.AT</t>
        </is>
      </c>
      <c r="C4540" s="5" t="inlineStr">
        <is>
          <t>PR.WW-AT.AT-Emissions-N2</t>
        </is>
      </c>
      <c r="D4540" s="5" t="inlineStr">
        <is>
          <t>PR</t>
        </is>
      </c>
      <c r="E4540" s="5" t="inlineStr">
        <is>
          <t>WW</t>
        </is>
      </c>
      <c r="F4540" s="5">
        <f>VLOOKUP(E4540,'5.a Definitions'!E:F,2,FALSE)</f>
        <v/>
      </c>
      <c r="G4540" s="5" t="inlineStr">
        <is>
          <t>AT</t>
        </is>
      </c>
      <c r="H4540" s="5" t="inlineStr">
        <is>
          <t>AT</t>
        </is>
      </c>
      <c r="I4540" s="5">
        <f>VLOOKUP(H4540,'5.a Definitions'!E:F,2,FALSE)</f>
        <v/>
      </c>
      <c r="J4540" s="465" t="inlineStr">
        <is>
          <t xml:space="preserve"> Emissions </t>
        </is>
      </c>
      <c r="K4540" s="465" t="inlineStr">
        <is>
          <t xml:space="preserve"> wastewater emissions </t>
        </is>
      </c>
      <c r="L4540" s="465" t="inlineStr">
        <is>
          <t xml:space="preserve"> inert </t>
        </is>
      </c>
      <c r="M4540" s="465" t="inlineStr">
        <is>
          <t xml:space="preserve"> N2 </t>
        </is>
      </c>
      <c r="N4540" s="466" t="n">
        <v>0</v>
      </c>
      <c r="O4540" s="467" t="n">
        <v>0</v>
      </c>
      <c r="P4540" s="468" t="n">
        <v>1993</v>
      </c>
      <c r="Q4540" s="469" t="inlineStr">
        <is>
          <t>treatment plant reports (norskeutslipp.no / veas.nu)</t>
        </is>
      </c>
      <c r="R4540" s="469" t="inlineStr">
        <is>
          <t>ok</t>
        </is>
      </c>
      <c r="S4540" s="469" t="inlineStr">
        <is>
          <t xml:space="preserve"> text </t>
        </is>
      </c>
      <c r="T4540" s="426" t="inlineStr">
        <is>
          <t>Norway</t>
        </is>
      </c>
      <c r="U4540" s="5" t="inlineStr">
        <is>
          <t>N wasted</t>
        </is>
      </c>
      <c r="V4540" s="465" t="n">
        <v>0.04</v>
      </c>
    </row>
    <row r="4541" ht="16" customHeight="1" thickBot="1">
      <c r="B4541" s="6" t="inlineStr">
        <is>
          <t>PR.WW-HY.CW</t>
        </is>
      </c>
      <c r="C4541" s="6" t="inlineStr">
        <is>
          <t>PR.WW-HY.CW-Treated wastewater discharge-Nmix</t>
        </is>
      </c>
      <c r="D4541" s="6" t="inlineStr">
        <is>
          <t>PR</t>
        </is>
      </c>
      <c r="E4541" s="6" t="inlineStr">
        <is>
          <t>WW</t>
        </is>
      </c>
      <c r="F4541" s="5">
        <f>VLOOKUP(E4541,'5.a Definitions'!E:F,2,FALSE)</f>
        <v/>
      </c>
      <c r="G4541" s="6" t="inlineStr">
        <is>
          <t>HY</t>
        </is>
      </c>
      <c r="H4541" s="6" t="inlineStr">
        <is>
          <t>CW</t>
        </is>
      </c>
      <c r="I4541" s="5">
        <f>VLOOKUP(H4541,'5.a Definitions'!E:F,2,FALSE)</f>
        <v/>
      </c>
      <c r="J4541" s="470" t="inlineStr">
        <is>
          <t xml:space="preserve"> Treated wastewater discharge </t>
        </is>
      </c>
      <c r="K4541" s="470" t="inlineStr">
        <is>
          <t xml:space="preserve"> treated wastewater to coastal water </t>
        </is>
      </c>
      <c r="L4541" s="470" t="inlineStr">
        <is>
          <t xml:space="preserve"> reactive </t>
        </is>
      </c>
      <c r="M4541" s="470" t="inlineStr">
        <is>
          <t xml:space="preserve"> Nmix </t>
        </is>
      </c>
      <c r="N4541" s="466" t="n">
        <v>18.45</v>
      </c>
      <c r="O4541" s="471" t="n">
        <v>0.4092754046973531</v>
      </c>
      <c r="P4541" s="468" t="n">
        <v>1993</v>
      </c>
      <c r="Q4541" s="472" t="inlineStr">
        <is>
          <t>Filled (held at 1997): historical wastewater statistics</t>
        </is>
      </c>
      <c r="R4541" s="469" t="inlineStr">
        <is>
          <t>ok</t>
        </is>
      </c>
      <c r="S4541" s="472" t="inlineStr">
        <is>
          <t xml:space="preserve"> text </t>
        </is>
      </c>
      <c r="T4541" s="426" t="inlineStr">
        <is>
          <t>Norway</t>
        </is>
      </c>
      <c r="U4541" s="5" t="inlineStr">
        <is>
          <t>N wasted</t>
        </is>
      </c>
      <c r="V4541" s="470" t="n">
        <v>0.04</v>
      </c>
    </row>
    <row r="4542" ht="16" customHeight="1">
      <c r="A4542" s="489" t="inlineStr">
        <is>
          <t>Humans and Settlements</t>
        </is>
      </c>
      <c r="B4542" s="5" t="inlineStr">
        <is>
          <t>HS.HS-PR.SO</t>
        </is>
      </c>
      <c r="C4542" s="5" t="inlineStr">
        <is>
          <t>HS.HS-PR.SO-Household waste-Nmix</t>
        </is>
      </c>
      <c r="D4542" s="5" t="inlineStr">
        <is>
          <t>HS</t>
        </is>
      </c>
      <c r="E4542" s="5" t="inlineStr">
        <is>
          <t>HS</t>
        </is>
      </c>
      <c r="F4542" s="5">
        <f>VLOOKUP(E4542,'5.a Definitions'!E:F,2,FALSE)</f>
        <v/>
      </c>
      <c r="G4542" s="5" t="inlineStr">
        <is>
          <t>PR</t>
        </is>
      </c>
      <c r="H4542" s="5" t="inlineStr">
        <is>
          <t>SO</t>
        </is>
      </c>
      <c r="I4542" s="5">
        <f>VLOOKUP(H4542,'5.a Definitions'!E:F,2,FALSE)</f>
        <v/>
      </c>
      <c r="J4542" s="465" t="inlineStr">
        <is>
          <t xml:space="preserve"> Household waste </t>
        </is>
      </c>
      <c r="K4542" s="465" t="inlineStr">
        <is>
          <t xml:space="preserve"> household waste </t>
        </is>
      </c>
      <c r="L4542" s="465" t="inlineStr">
        <is>
          <t xml:space="preserve"> reactive </t>
        </is>
      </c>
      <c r="M4542" s="465" t="inlineStr">
        <is>
          <t xml:space="preserve"> Nmix </t>
        </is>
      </c>
      <c r="N4542" s="466" t="n">
        <v>12.88991802863877</v>
      </c>
      <c r="O4542" s="467" t="n">
        <v>0.4080097693241146</v>
      </c>
      <c r="P4542" s="468" t="n">
        <v>1993</v>
      </c>
      <c r="Q4542" s="469" t="inlineStr">
        <is>
          <t>Filled (extrapolated from 1995 with waste per inhabitant and population): SSB</t>
        </is>
      </c>
      <c r="R4542" s="469" t="inlineStr">
        <is>
          <t>ok</t>
        </is>
      </c>
      <c r="S4542" s="469" t="inlineStr">
        <is>
          <t xml:space="preserve"> text </t>
        </is>
      </c>
      <c r="T4542" s="426" t="inlineStr">
        <is>
          <t>Norway</t>
        </is>
      </c>
      <c r="U4542" s="5" t="inlineStr">
        <is>
          <t>N wasted</t>
        </is>
      </c>
      <c r="V4542" s="465" t="n">
        <v>0.04</v>
      </c>
    </row>
    <row r="4543" ht="16" customHeight="1">
      <c r="B4543" s="5" t="inlineStr">
        <is>
          <t>HS.HS-PR.WW</t>
        </is>
      </c>
      <c r="C4543" s="5" t="inlineStr">
        <is>
          <t>HS.HS-PR.WW-Municipal wastewater-Nmix</t>
        </is>
      </c>
      <c r="D4543" s="5" t="inlineStr">
        <is>
          <t>HS</t>
        </is>
      </c>
      <c r="E4543" s="5" t="inlineStr">
        <is>
          <t>HS</t>
        </is>
      </c>
      <c r="F4543" s="5">
        <f>VLOOKUP(E4543,'5.a Definitions'!E:F,2,FALSE)</f>
        <v/>
      </c>
      <c r="G4543" s="5" t="inlineStr">
        <is>
          <t>PR</t>
        </is>
      </c>
      <c r="H4543" s="5" t="inlineStr">
        <is>
          <t>WW</t>
        </is>
      </c>
      <c r="I4543" s="5">
        <f>VLOOKUP(H4543,'5.a Definitions'!E:F,2,FALSE)</f>
        <v/>
      </c>
      <c r="J4543" s="465" t="inlineStr">
        <is>
          <t xml:space="preserve"> Municipal wastewater </t>
        </is>
      </c>
      <c r="K4543" s="465" t="inlineStr">
        <is>
          <t xml:space="preserve"> municipal wastewater </t>
        </is>
      </c>
      <c r="L4543" s="465" t="inlineStr">
        <is>
          <t xml:space="preserve"> reactive </t>
        </is>
      </c>
      <c r="M4543" s="465" t="inlineStr">
        <is>
          <t xml:space="preserve"> Nmix </t>
        </is>
      </c>
      <c r="N4543" s="466" t="n">
        <v>19.60420152</v>
      </c>
      <c r="O4543" s="467" t="n">
        <v>0.1020701412400808</v>
      </c>
      <c r="P4543" s="468" t="n">
        <v>1993</v>
      </c>
      <c r="Q4543" s="469" t="inlineStr">
        <is>
          <t>SSB table 06913</t>
        </is>
      </c>
      <c r="R4543" s="469" t="inlineStr">
        <is>
          <t>ok</t>
        </is>
      </c>
      <c r="S4543" s="469" t="inlineStr">
        <is>
          <t xml:space="preserve"> text </t>
        </is>
      </c>
      <c r="T4543" s="426" t="inlineStr">
        <is>
          <t>Norway</t>
        </is>
      </c>
      <c r="U4543" s="5" t="inlineStr">
        <is>
          <t>N wasted</t>
        </is>
      </c>
      <c r="V4543" s="465" t="n">
        <v>0.04</v>
      </c>
    </row>
    <row r="4544" ht="16" customHeight="1">
      <c r="B4544" s="5" t="inlineStr">
        <is>
          <t>HS.HS-AT.AT</t>
        </is>
      </c>
      <c r="C4544" s="5" t="inlineStr">
        <is>
          <t>HS.HS-AT.AT-Emissions-NH3</t>
        </is>
      </c>
      <c r="D4544" s="5" t="inlineStr">
        <is>
          <t>HS</t>
        </is>
      </c>
      <c r="E4544" s="5" t="inlineStr">
        <is>
          <t>HS</t>
        </is>
      </c>
      <c r="F4544" s="5">
        <f>VLOOKUP(E4544,'5.a Definitions'!E:F,2,FALSE)</f>
        <v/>
      </c>
      <c r="G4544" s="5" t="inlineStr">
        <is>
          <t>AT</t>
        </is>
      </c>
      <c r="H4544" s="5" t="inlineStr">
        <is>
          <t>AT</t>
        </is>
      </c>
      <c r="I4544" s="5">
        <f>VLOOKUP(H4544,'5.a Definitions'!E:F,2,FALSE)</f>
        <v/>
      </c>
      <c r="J4544" s="465" t="inlineStr">
        <is>
          <t xml:space="preserve"> Emissions </t>
        </is>
      </c>
      <c r="K4544" s="465" t="inlineStr">
        <is>
          <t xml:space="preserve"> human NH3 emissions </t>
        </is>
      </c>
      <c r="L4544" s="465" t="inlineStr">
        <is>
          <t xml:space="preserve"> reactive </t>
        </is>
      </c>
      <c r="M4544" s="465" t="inlineStr">
        <is>
          <t xml:space="preserve"> NH3 </t>
        </is>
      </c>
      <c r="N4544" s="466" t="n">
        <v>0.09771766171611999</v>
      </c>
      <c r="O4544" s="467" t="n">
        <v>0.172770515866056</v>
      </c>
      <c r="P4544" s="468" t="n">
        <v>1993</v>
      </c>
      <c r="Q4544" s="469" t="inlineStr">
        <is>
          <t>SSB table 07459 &amp; 05307</t>
        </is>
      </c>
      <c r="R4544" s="469" t="inlineStr">
        <is>
          <t>ok</t>
        </is>
      </c>
      <c r="S4544" s="469" t="inlineStr">
        <is>
          <t xml:space="preserve"> text </t>
        </is>
      </c>
      <c r="T4544" s="426" t="inlineStr">
        <is>
          <t>Norway</t>
        </is>
      </c>
      <c r="U4544" s="5" t="inlineStr">
        <is>
          <t>N wasted</t>
        </is>
      </c>
      <c r="V4544" s="465" t="n">
        <v>0.04</v>
      </c>
    </row>
    <row r="4545" ht="16" customHeight="1">
      <c r="B4545" s="5" t="inlineStr">
        <is>
          <t>HS.HS-AT.AT</t>
        </is>
      </c>
      <c r="C4545" s="5" t="inlineStr">
        <is>
          <t>HS.HS-AT.AT-LUC emissions-NH3</t>
        </is>
      </c>
      <c r="D4545" s="5" t="inlineStr">
        <is>
          <t>HS</t>
        </is>
      </c>
      <c r="E4545" s="5" t="inlineStr">
        <is>
          <t>HS</t>
        </is>
      </c>
      <c r="F4545" s="5">
        <f>VLOOKUP(E4545,'5.a Definitions'!E:F,2,FALSE)</f>
        <v/>
      </c>
      <c r="G4545" s="5" t="inlineStr">
        <is>
          <t>AT</t>
        </is>
      </c>
      <c r="H4545" s="5" t="inlineStr">
        <is>
          <t>AT</t>
        </is>
      </c>
      <c r="I4545" s="5">
        <f>VLOOKUP(H4545,'5.a Definitions'!E:F,2,FALSE)</f>
        <v/>
      </c>
      <c r="J4545" s="465" t="inlineStr">
        <is>
          <t xml:space="preserve"> LUC emissions </t>
        </is>
      </c>
      <c r="K4545" s="465" t="inlineStr">
        <is>
          <t xml:space="preserve"> LUC emissions </t>
        </is>
      </c>
      <c r="L4545" s="465" t="inlineStr">
        <is>
          <t xml:space="preserve"> reactive </t>
        </is>
      </c>
      <c r="M4545" s="465" t="inlineStr">
        <is>
          <t xml:space="preserve"> NH3 </t>
        </is>
      </c>
      <c r="N4545" s="466" t="inlineStr">
        <is>
          <t>nan</t>
        </is>
      </c>
      <c r="O4545" s="467" t="n">
        <v>0.2</v>
      </c>
      <c r="P4545" s="468" t="n">
        <v>1993</v>
      </c>
      <c r="Q4545" s="469" t="inlineStr">
        <is>
          <t>no data</t>
        </is>
      </c>
      <c r="R4545" s="469" t="inlineStr">
        <is>
          <t>not done</t>
        </is>
      </c>
      <c r="S4545" s="469" t="inlineStr">
        <is>
          <t xml:space="preserve"> text </t>
        </is>
      </c>
      <c r="T4545" s="426" t="inlineStr">
        <is>
          <t>Norway</t>
        </is>
      </c>
      <c r="U4545" s="5" t="inlineStr">
        <is>
          <t>N wasted</t>
        </is>
      </c>
      <c r="V4545" s="465" t="n">
        <v>0.04</v>
      </c>
    </row>
    <row r="4546" ht="16" customHeight="1">
      <c r="B4546" s="5" t="inlineStr">
        <is>
          <t>HS.HS-AT.AT</t>
        </is>
      </c>
      <c r="C4546" s="5" t="inlineStr">
        <is>
          <t>HS.HS-AT.AT-LUC emissions-NOx</t>
        </is>
      </c>
      <c r="D4546" s="5" t="inlineStr">
        <is>
          <t>HS</t>
        </is>
      </c>
      <c r="E4546" s="5" t="inlineStr">
        <is>
          <t>HS</t>
        </is>
      </c>
      <c r="F4546" s="5">
        <f>VLOOKUP(E4546,'5.a Definitions'!E:F,2,FALSE)</f>
        <v/>
      </c>
      <c r="G4546" s="5" t="inlineStr">
        <is>
          <t>AT</t>
        </is>
      </c>
      <c r="H4546" s="5" t="inlineStr">
        <is>
          <t>AT</t>
        </is>
      </c>
      <c r="I4546" s="5">
        <f>VLOOKUP(H4546,'5.a Definitions'!E:F,2,FALSE)</f>
        <v/>
      </c>
      <c r="J4546" s="465" t="inlineStr">
        <is>
          <t xml:space="preserve"> LUC emissions </t>
        </is>
      </c>
      <c r="K4546" s="465" t="inlineStr">
        <is>
          <t xml:space="preserve"> LUC emissions </t>
        </is>
      </c>
      <c r="L4546" s="465" t="inlineStr">
        <is>
          <t xml:space="preserve"> reactive </t>
        </is>
      </c>
      <c r="M4546" s="465" t="inlineStr">
        <is>
          <t xml:space="preserve"> NOx </t>
        </is>
      </c>
      <c r="N4546" s="466" t="inlineStr">
        <is>
          <t>nan</t>
        </is>
      </c>
      <c r="O4546" s="467" t="n">
        <v>0.2</v>
      </c>
      <c r="P4546" s="468" t="n">
        <v>1993</v>
      </c>
      <c r="Q4546" s="469" t="inlineStr">
        <is>
          <t>no data</t>
        </is>
      </c>
      <c r="R4546" s="469" t="inlineStr">
        <is>
          <t>not done</t>
        </is>
      </c>
      <c r="S4546" s="469" t="inlineStr">
        <is>
          <t xml:space="preserve"> text </t>
        </is>
      </c>
      <c r="T4546" s="426" t="inlineStr">
        <is>
          <t>Norway</t>
        </is>
      </c>
      <c r="U4546" s="5" t="inlineStr">
        <is>
          <t>N wasted</t>
        </is>
      </c>
      <c r="V4546" s="465" t="n">
        <v>0.04</v>
      </c>
    </row>
    <row r="4547" ht="16" customHeight="1">
      <c r="B4547" s="5" t="inlineStr">
        <is>
          <t>HS.HS-AT.AT</t>
        </is>
      </c>
      <c r="C4547" s="5" t="inlineStr">
        <is>
          <t>HS.HS-AT.AT-LUC emissions-N2O</t>
        </is>
      </c>
      <c r="D4547" s="5" t="inlineStr">
        <is>
          <t>HS</t>
        </is>
      </c>
      <c r="E4547" s="5" t="inlineStr">
        <is>
          <t>HS</t>
        </is>
      </c>
      <c r="F4547" s="5">
        <f>VLOOKUP(E4547,'5.a Definitions'!E:F,2,FALSE)</f>
        <v/>
      </c>
      <c r="G4547" s="5" t="inlineStr">
        <is>
          <t>AT</t>
        </is>
      </c>
      <c r="H4547" s="5" t="inlineStr">
        <is>
          <t>AT</t>
        </is>
      </c>
      <c r="I4547" s="5">
        <f>VLOOKUP(H4547,'5.a Definitions'!E:F,2,FALSE)</f>
        <v/>
      </c>
      <c r="J4547" s="465" t="inlineStr">
        <is>
          <t xml:space="preserve"> LUC emissions </t>
        </is>
      </c>
      <c r="K4547" s="465" t="inlineStr">
        <is>
          <t xml:space="preserve"> LUC emissions </t>
        </is>
      </c>
      <c r="L4547" s="465" t="inlineStr">
        <is>
          <t xml:space="preserve"> reactive </t>
        </is>
      </c>
      <c r="M4547" s="465" t="inlineStr">
        <is>
          <t xml:space="preserve"> N2O </t>
        </is>
      </c>
      <c r="N4547" s="466" t="n">
        <v>0.06600693020682168</v>
      </c>
      <c r="O4547" s="467" t="n">
        <v>1.261544563046771</v>
      </c>
      <c r="P4547" s="468" t="n">
        <v>1993</v>
      </c>
      <c r="Q4547" s="469" t="inlineStr">
        <is>
          <t>UNFCCC CRT</t>
        </is>
      </c>
      <c r="R4547" s="469" t="inlineStr">
        <is>
          <t>ok</t>
        </is>
      </c>
      <c r="S4547" s="469" t="inlineStr">
        <is>
          <t xml:space="preserve"> text </t>
        </is>
      </c>
      <c r="T4547" s="426" t="inlineStr">
        <is>
          <t>Norway</t>
        </is>
      </c>
      <c r="U4547" s="5" t="inlineStr">
        <is>
          <t>N wasted</t>
        </is>
      </c>
      <c r="V4547" s="465" t="n">
        <v>0.04</v>
      </c>
    </row>
    <row r="4548" ht="16" customHeight="1">
      <c r="B4548" s="5" t="inlineStr">
        <is>
          <t>HS.HS-HY.SW</t>
        </is>
      </c>
      <c r="C4548" s="5" t="inlineStr">
        <is>
          <t>HS.HS-HY.SW-Untreated wastewater-Nmix</t>
        </is>
      </c>
      <c r="D4548" s="5" t="inlineStr">
        <is>
          <t>HS</t>
        </is>
      </c>
      <c r="E4548" s="5" t="inlineStr">
        <is>
          <t>HS</t>
        </is>
      </c>
      <c r="F4548" s="5">
        <f>VLOOKUP(E4548,'5.a Definitions'!E:F,2,FALSE)</f>
        <v/>
      </c>
      <c r="G4548" s="5" t="inlineStr">
        <is>
          <t>HY</t>
        </is>
      </c>
      <c r="H4548" s="5" t="inlineStr">
        <is>
          <t>SW</t>
        </is>
      </c>
      <c r="I4548" s="5">
        <f>VLOOKUP(H4548,'5.a Definitions'!E:F,2,FALSE)</f>
        <v/>
      </c>
      <c r="J4548" s="465" t="inlineStr">
        <is>
          <t xml:space="preserve"> Untreated wastewater </t>
        </is>
      </c>
      <c r="K4548" s="465" t="inlineStr">
        <is>
          <t xml:space="preserve"> untreated wastewater to groundwater </t>
        </is>
      </c>
      <c r="L4548" s="465" t="inlineStr">
        <is>
          <t xml:space="preserve"> reactive </t>
        </is>
      </c>
      <c r="M4548" s="465" t="inlineStr">
        <is>
          <t xml:space="preserve"> Nmix </t>
        </is>
      </c>
      <c r="N4548" s="466" t="n">
        <v>0</v>
      </c>
      <c r="O4548" s="467" t="n">
        <v>10</v>
      </c>
      <c r="P4548" s="468" t="n">
        <v>1993</v>
      </c>
      <c r="Q4548" s="469" t="inlineStr">
        <is>
          <t>neglected</t>
        </is>
      </c>
      <c r="R4548" s="469" t="inlineStr">
        <is>
          <t>ok</t>
        </is>
      </c>
      <c r="S4548" s="469" t="inlineStr">
        <is>
          <t xml:space="preserve"> text </t>
        </is>
      </c>
      <c r="T4548" s="426" t="inlineStr">
        <is>
          <t>Norway</t>
        </is>
      </c>
      <c r="U4548" s="5" t="inlineStr">
        <is>
          <t>N wasted</t>
        </is>
      </c>
      <c r="V4548" s="465" t="n">
        <v>0.04</v>
      </c>
    </row>
    <row r="4549" ht="16" customHeight="1">
      <c r="B4549" s="475" t="inlineStr">
        <is>
          <t>HS.HS-HY.SW</t>
        </is>
      </c>
      <c r="C4549" s="475" t="inlineStr">
        <is>
          <t>HS.HS-HY.SW-Overland flow-Nmix</t>
        </is>
      </c>
      <c r="D4549" s="475" t="inlineStr">
        <is>
          <t>HS</t>
        </is>
      </c>
      <c r="E4549" s="475" t="inlineStr">
        <is>
          <t>HS</t>
        </is>
      </c>
      <c r="F4549" s="5">
        <f>VLOOKUP(E4549,'5.a Definitions'!E:F,2,FALSE)</f>
        <v/>
      </c>
      <c r="G4549" s="475" t="inlineStr">
        <is>
          <t>HY</t>
        </is>
      </c>
      <c r="H4549" s="475" t="inlineStr">
        <is>
          <t>SW</t>
        </is>
      </c>
      <c r="I4549" s="5">
        <f>VLOOKUP(H4549,'5.a Definitions'!E:F,2,FALSE)</f>
        <v/>
      </c>
      <c r="J4549" s="465" t="inlineStr">
        <is>
          <t>Overland flow</t>
        </is>
      </c>
      <c r="K4549" s="465" t="inlineStr">
        <is>
          <t>overland flow</t>
        </is>
      </c>
      <c r="L4549" s="465" t="inlineStr">
        <is>
          <t>reactive</t>
        </is>
      </c>
      <c r="M4549" s="465" t="inlineStr">
        <is>
          <t>Nmix</t>
        </is>
      </c>
      <c r="N4549" s="466" t="n">
        <v>6.8826</v>
      </c>
      <c r="O4549" s="467" t="n">
        <v>1.211328163377164</v>
      </c>
      <c r="P4549" s="468" t="n">
        <v>1993</v>
      </c>
      <c r="Q4549" s="469" t="inlineStr">
        <is>
          <t>Filled (held flat at the TEOTIL3 level; TEOTIL2 urban is constant): NIVA TEOTIL2, bias-corrected to TEOTIL3</t>
        </is>
      </c>
      <c r="R4549" s="469" t="inlineStr">
        <is>
          <t>ok</t>
        </is>
      </c>
      <c r="S4549" s="469" t="inlineStr">
        <is>
          <t>text</t>
        </is>
      </c>
      <c r="T4549" s="476" t="inlineStr">
        <is>
          <t>Norway</t>
        </is>
      </c>
      <c r="U4549" s="5" t="inlineStr">
        <is>
          <t>N wasted</t>
        </is>
      </c>
      <c r="V4549" s="465">
        <f>(#REF!*#REF!)^2</f>
        <v/>
      </c>
    </row>
    <row r="4550" ht="16" customHeight="1" thickBot="1">
      <c r="B4550" s="6" t="inlineStr">
        <is>
          <t>HS.HS-HY.CW</t>
        </is>
      </c>
      <c r="C4550" s="6" t="inlineStr">
        <is>
          <t>HS.HS-HY.CW-Untreated wastewater-Nmix</t>
        </is>
      </c>
      <c r="D4550" s="6" t="inlineStr">
        <is>
          <t>HS</t>
        </is>
      </c>
      <c r="E4550" s="6" t="inlineStr">
        <is>
          <t>HS</t>
        </is>
      </c>
      <c r="F4550" s="5">
        <f>VLOOKUP(E4550,'5.a Definitions'!E:F,2,FALSE)</f>
        <v/>
      </c>
      <c r="G4550" s="6" t="inlineStr">
        <is>
          <t>HY</t>
        </is>
      </c>
      <c r="H4550" s="6" t="inlineStr">
        <is>
          <t>CW</t>
        </is>
      </c>
      <c r="I4550" s="5">
        <f>VLOOKUP(H4550,'5.a Definitions'!E:F,2,FALSE)</f>
        <v/>
      </c>
      <c r="J4550" s="470" t="inlineStr">
        <is>
          <t xml:space="preserve"> Untreated wastewater </t>
        </is>
      </c>
      <c r="K4550" s="470" t="inlineStr">
        <is>
          <t xml:space="preserve"> untreated wastewater to coastal water </t>
        </is>
      </c>
      <c r="L4550" s="470" t="inlineStr">
        <is>
          <t xml:space="preserve"> reactive </t>
        </is>
      </c>
      <c r="M4550" s="470" t="inlineStr">
        <is>
          <t xml:space="preserve"> Nmix </t>
        </is>
      </c>
      <c r="N4550" s="466" t="n">
        <v>0</v>
      </c>
      <c r="O4550" s="471" t="n">
        <v>10</v>
      </c>
      <c r="P4550" s="468" t="n">
        <v>1993</v>
      </c>
      <c r="Q4550" s="472" t="inlineStr">
        <is>
          <t>neglected</t>
        </is>
      </c>
      <c r="R4550" s="469" t="inlineStr">
        <is>
          <t>ok</t>
        </is>
      </c>
      <c r="S4550" s="472" t="inlineStr">
        <is>
          <t xml:space="preserve"> text </t>
        </is>
      </c>
      <c r="T4550" s="426" t="inlineStr">
        <is>
          <t>Norway</t>
        </is>
      </c>
      <c r="U4550" s="5" t="inlineStr">
        <is>
          <t>N wasted</t>
        </is>
      </c>
      <c r="V4550" s="470" t="n">
        <v>0.04</v>
      </c>
    </row>
    <row r="4551" ht="16" customHeight="1" thickBot="1">
      <c r="A4551" s="492" t="inlineStr">
        <is>
          <t>Atmosphere</t>
        </is>
      </c>
      <c r="B4551" s="5" t="inlineStr">
        <is>
          <t>AT.AT-MP.OP</t>
        </is>
      </c>
      <c r="C4551" s="5" t="inlineStr">
        <is>
          <t>AT.AT-MP.OP-Ammonia synthesis N2 fixation-N2</t>
        </is>
      </c>
      <c r="D4551" s="5" t="inlineStr">
        <is>
          <t>AT</t>
        </is>
      </c>
      <c r="E4551" s="5" t="inlineStr">
        <is>
          <t>AT</t>
        </is>
      </c>
      <c r="F4551" s="5">
        <f>VLOOKUP(E4551,'5.a Definitions'!E:F,2,FALSE)</f>
        <v/>
      </c>
      <c r="G4551" s="5" t="inlineStr">
        <is>
          <t>MP</t>
        </is>
      </c>
      <c r="H4551" s="5" t="inlineStr">
        <is>
          <t>OP</t>
        </is>
      </c>
      <c r="I4551" s="5">
        <f>VLOOKUP(H4551,'5.a Definitions'!E:F,2,FALSE)</f>
        <v/>
      </c>
      <c r="J4551" s="465" t="inlineStr">
        <is>
          <t xml:space="preserve"> Ammonia synthesis N2 fixation </t>
        </is>
      </c>
      <c r="K4551" s="465" t="inlineStr">
        <is>
          <t xml:space="preserve"> ammonia synthesis N2 fixation </t>
        </is>
      </c>
      <c r="L4551" s="465" t="inlineStr">
        <is>
          <t xml:space="preserve"> inert </t>
        </is>
      </c>
      <c r="M4551" s="465" t="inlineStr">
        <is>
          <t xml:space="preserve"> N2 </t>
        </is>
      </c>
      <c r="N4551" s="466" t="n">
        <v>325.6741755771666</v>
      </c>
      <c r="O4551" s="467" t="n">
        <v>0.4930569095031259</v>
      </c>
      <c r="P4551" s="468" t="n">
        <v>1993</v>
      </c>
      <c r="Q4551" s="469" t="inlineStr">
        <is>
          <t>FAOSTAT Fertilizer by nutrient + SSB (3-year moving average)</t>
        </is>
      </c>
      <c r="R4551" s="469" t="inlineStr">
        <is>
          <t>ok</t>
        </is>
      </c>
      <c r="S4551" s="469" t="inlineStr">
        <is>
          <t xml:space="preserve"> text </t>
        </is>
      </c>
      <c r="T4551" s="426" t="inlineStr">
        <is>
          <t>Norway</t>
        </is>
      </c>
      <c r="U4551" s="465" t="inlineStr">
        <is>
          <t xml:space="preserve"> - </t>
        </is>
      </c>
      <c r="V4551" s="465" t="n">
        <v>0.04</v>
      </c>
    </row>
    <row r="4552" ht="16" customHeight="1">
      <c r="B4552" s="5" t="inlineStr">
        <is>
          <t>AT.AT-AG.SM</t>
        </is>
      </c>
      <c r="C4552" s="5" t="inlineStr">
        <is>
          <t>AT.AT-AG.SM-Deposition-OXN</t>
        </is>
      </c>
      <c r="D4552" s="5" t="inlineStr">
        <is>
          <t>AT</t>
        </is>
      </c>
      <c r="E4552" s="5" t="inlineStr">
        <is>
          <t>AT</t>
        </is>
      </c>
      <c r="F4552" s="5">
        <f>VLOOKUP(E4552,'5.a Definitions'!E:F,2,FALSE)</f>
        <v/>
      </c>
      <c r="G4552" s="5" t="inlineStr">
        <is>
          <t>AG</t>
        </is>
      </c>
      <c r="H4552" s="5" t="inlineStr">
        <is>
          <t>SM</t>
        </is>
      </c>
      <c r="I4552" s="5">
        <f>VLOOKUP(H4552,'5.a Definitions'!E:F,2,FALSE)</f>
        <v/>
      </c>
      <c r="J4552" s="465" t="inlineStr">
        <is>
          <t xml:space="preserve"> Deposition </t>
        </is>
      </c>
      <c r="K4552" s="465" t="inlineStr">
        <is>
          <t xml:space="preserve"> deposition to agricultural soils </t>
        </is>
      </c>
      <c r="L4552" s="465" t="inlineStr">
        <is>
          <t xml:space="preserve"> reactive </t>
        </is>
      </c>
      <c r="M4552" s="465" t="inlineStr">
        <is>
          <t xml:space="preserve"> OXN </t>
        </is>
      </c>
      <c r="N4552" s="466" t="n">
        <v>3.569105600414678</v>
      </c>
      <c r="O4552" s="467" t="n">
        <v>0.3766115071511</v>
      </c>
      <c r="P4552" s="468" t="n">
        <v>1993</v>
      </c>
      <c r="Q4552" s="469" t="inlineStr">
        <is>
          <t>NILU and geodata.no</t>
        </is>
      </c>
      <c r="R4552" s="469" t="inlineStr">
        <is>
          <t>ok</t>
        </is>
      </c>
      <c r="S4552" s="469" t="inlineStr">
        <is>
          <t xml:space="preserve"> text </t>
        </is>
      </c>
      <c r="T4552" s="426" t="inlineStr">
        <is>
          <t>Norway</t>
        </is>
      </c>
      <c r="U4552" s="465" t="inlineStr">
        <is>
          <t xml:space="preserve"> - </t>
        </is>
      </c>
      <c r="V4552" s="465" t="n">
        <v>0.04</v>
      </c>
    </row>
    <row r="4553" ht="16" customHeight="1">
      <c r="B4553" s="5" t="inlineStr">
        <is>
          <t>AT.AT-AG.SM</t>
        </is>
      </c>
      <c r="C4553" s="5" t="inlineStr">
        <is>
          <t>AT.AT-AG.SM-Deposition-RDN</t>
        </is>
      </c>
      <c r="D4553" s="5" t="inlineStr">
        <is>
          <t>AT</t>
        </is>
      </c>
      <c r="E4553" s="5" t="inlineStr">
        <is>
          <t>AT</t>
        </is>
      </c>
      <c r="F4553" s="5">
        <f>VLOOKUP(E4553,'5.a Definitions'!E:F,2,FALSE)</f>
        <v/>
      </c>
      <c r="G4553" s="5" t="inlineStr">
        <is>
          <t>AG</t>
        </is>
      </c>
      <c r="H4553" s="5" t="inlineStr">
        <is>
          <t>SM</t>
        </is>
      </c>
      <c r="I4553" s="5">
        <f>VLOOKUP(H4553,'5.a Definitions'!E:F,2,FALSE)</f>
        <v/>
      </c>
      <c r="J4553" s="465" t="inlineStr">
        <is>
          <t xml:space="preserve"> Deposition </t>
        </is>
      </c>
      <c r="K4553" s="465" t="inlineStr">
        <is>
          <t xml:space="preserve"> deposition to agricultural soils </t>
        </is>
      </c>
      <c r="L4553" s="465" t="inlineStr">
        <is>
          <t xml:space="preserve"> reactive </t>
        </is>
      </c>
      <c r="M4553" s="465" t="inlineStr">
        <is>
          <t xml:space="preserve"> RDN </t>
        </is>
      </c>
      <c r="N4553" s="466" t="n">
        <v>2.952760706560661</v>
      </c>
      <c r="O4553" s="467" t="n">
        <v>0.3766115071511001</v>
      </c>
      <c r="P4553" s="468" t="n">
        <v>1993</v>
      </c>
      <c r="Q4553" s="469" t="inlineStr">
        <is>
          <t>NILU and geodata.no</t>
        </is>
      </c>
      <c r="R4553" s="469" t="inlineStr">
        <is>
          <t>ok</t>
        </is>
      </c>
      <c r="S4553" s="469" t="inlineStr">
        <is>
          <t xml:space="preserve"> text </t>
        </is>
      </c>
      <c r="T4553" s="426" t="inlineStr">
        <is>
          <t>Norway</t>
        </is>
      </c>
      <c r="U4553" s="465" t="inlineStr">
        <is>
          <t xml:space="preserve"> - </t>
        </is>
      </c>
      <c r="V4553" s="465" t="n">
        <v>0.04</v>
      </c>
    </row>
    <row r="4554" ht="16" customHeight="1">
      <c r="B4554" s="5" t="inlineStr">
        <is>
          <t>AT.AT-AG.SM</t>
        </is>
      </c>
      <c r="C4554" s="5" t="inlineStr">
        <is>
          <t>AT.AT-AG.SM-Biological N2 fixation-N2</t>
        </is>
      </c>
      <c r="D4554" s="5" t="inlineStr">
        <is>
          <t>AT</t>
        </is>
      </c>
      <c r="E4554" s="5" t="inlineStr">
        <is>
          <t>AT</t>
        </is>
      </c>
      <c r="F4554" s="5">
        <f>VLOOKUP(E4554,'5.a Definitions'!E:F,2,FALSE)</f>
        <v/>
      </c>
      <c r="G4554" s="5" t="inlineStr">
        <is>
          <t>AG</t>
        </is>
      </c>
      <c r="H4554" s="5" t="inlineStr">
        <is>
          <t>SM</t>
        </is>
      </c>
      <c r="I4554" s="5">
        <f>VLOOKUP(H4554,'5.a Definitions'!E:F,2,FALSE)</f>
        <v/>
      </c>
      <c r="J4554" s="465" t="inlineStr">
        <is>
          <t xml:space="preserve"> Biological N2 fixation </t>
        </is>
      </c>
      <c r="K4554" s="465" t="inlineStr">
        <is>
          <t xml:space="preserve"> N2 fixation agriculture </t>
        </is>
      </c>
      <c r="L4554" s="465" t="inlineStr">
        <is>
          <t xml:space="preserve"> inert </t>
        </is>
      </c>
      <c r="M4554" s="465" t="inlineStr">
        <is>
          <t xml:space="preserve"> N2 </t>
        </is>
      </c>
      <c r="N4554" s="466" t="n">
        <v>12</v>
      </c>
      <c r="O4554" s="467" t="n">
        <v>0.3241098063913839</v>
      </c>
      <c r="P4554" s="468" t="n">
        <v>1993</v>
      </c>
      <c r="Q4554" s="469" t="inlineStr">
        <is>
          <t>Bechmann et al. (2023)</t>
        </is>
      </c>
      <c r="R4554" s="469" t="inlineStr">
        <is>
          <t>ok</t>
        </is>
      </c>
      <c r="S4554" s="469" t="inlineStr">
        <is>
          <t xml:space="preserve"> text </t>
        </is>
      </c>
      <c r="T4554" s="426" t="inlineStr">
        <is>
          <t>Norway</t>
        </is>
      </c>
      <c r="U4554" s="465" t="inlineStr">
        <is>
          <t xml:space="preserve"> - </t>
        </is>
      </c>
      <c r="V4554" s="465" t="n">
        <v>0.04</v>
      </c>
    </row>
    <row r="4555" ht="16" customHeight="1">
      <c r="B4555" s="5" t="inlineStr">
        <is>
          <t>AT.AT-FS.FO</t>
        </is>
      </c>
      <c r="C4555" s="5" t="inlineStr">
        <is>
          <t>AT.AT-FS.FO-Deposition-OXN</t>
        </is>
      </c>
      <c r="D4555" s="5" t="inlineStr">
        <is>
          <t>AT</t>
        </is>
      </c>
      <c r="E4555" s="5" t="inlineStr">
        <is>
          <t>AT</t>
        </is>
      </c>
      <c r="F4555" s="5">
        <f>VLOOKUP(E4555,'5.a Definitions'!E:F,2,FALSE)</f>
        <v/>
      </c>
      <c r="G4555" s="5" t="inlineStr">
        <is>
          <t>FS</t>
        </is>
      </c>
      <c r="H4555" s="5" t="inlineStr">
        <is>
          <t>FO</t>
        </is>
      </c>
      <c r="I4555" s="5">
        <f>VLOOKUP(H4555,'5.a Definitions'!E:F,2,FALSE)</f>
        <v/>
      </c>
      <c r="J4555" s="465" t="inlineStr">
        <is>
          <t xml:space="preserve"> Deposition </t>
        </is>
      </c>
      <c r="K4555" s="465" t="inlineStr">
        <is>
          <t xml:space="preserve"> deposition to forests </t>
        </is>
      </c>
      <c r="L4555" s="465" t="inlineStr">
        <is>
          <t xml:space="preserve"> reactive </t>
        </is>
      </c>
      <c r="M4555" s="465" t="inlineStr">
        <is>
          <t xml:space="preserve"> OXN </t>
        </is>
      </c>
      <c r="N4555" s="466" t="n">
        <v>31.39019856558565</v>
      </c>
      <c r="O4555" s="467" t="n">
        <v>0.3766115071511001</v>
      </c>
      <c r="P4555" s="468" t="n">
        <v>1993</v>
      </c>
      <c r="Q4555" s="469" t="inlineStr">
        <is>
          <t>NILU and geodata.no</t>
        </is>
      </c>
      <c r="R4555" s="469" t="inlineStr">
        <is>
          <t>ok</t>
        </is>
      </c>
      <c r="S4555" s="469" t="inlineStr">
        <is>
          <t xml:space="preserve"> text </t>
        </is>
      </c>
      <c r="T4555" s="426" t="inlineStr">
        <is>
          <t>Norway</t>
        </is>
      </c>
      <c r="U4555" s="465" t="inlineStr">
        <is>
          <t xml:space="preserve"> - </t>
        </is>
      </c>
      <c r="V4555" s="465" t="n">
        <v>0.04</v>
      </c>
    </row>
    <row r="4556">
      <c r="B4556" s="5" t="inlineStr">
        <is>
          <t>AT.AT-FS.FO</t>
        </is>
      </c>
      <c r="C4556" s="5" t="inlineStr">
        <is>
          <t>AT.AT-FS.FO-Deposition-RDN</t>
        </is>
      </c>
      <c r="D4556" s="5" t="inlineStr">
        <is>
          <t>AT</t>
        </is>
      </c>
      <c r="E4556" s="5" t="inlineStr">
        <is>
          <t>AT</t>
        </is>
      </c>
      <c r="F4556" s="5">
        <f>VLOOKUP(E4556,'5.a Definitions'!E:F,2,FALSE)</f>
        <v/>
      </c>
      <c r="G4556" s="5" t="inlineStr">
        <is>
          <t>FS</t>
        </is>
      </c>
      <c r="H4556" s="5" t="inlineStr">
        <is>
          <t>FO</t>
        </is>
      </c>
      <c r="I4556" s="5">
        <f>VLOOKUP(H4556,'5.a Definitions'!E:F,2,FALSE)</f>
        <v/>
      </c>
      <c r="J4556" s="465" t="inlineStr">
        <is>
          <t xml:space="preserve"> Deposition </t>
        </is>
      </c>
      <c r="K4556" s="465" t="inlineStr">
        <is>
          <t xml:space="preserve"> deposition to forests </t>
        </is>
      </c>
      <c r="L4556" s="465" t="inlineStr">
        <is>
          <t xml:space="preserve"> reactive </t>
        </is>
      </c>
      <c r="M4556" s="465" t="inlineStr">
        <is>
          <t xml:space="preserve"> RDN </t>
        </is>
      </c>
      <c r="N4556" s="466" t="n">
        <v>26.45920502295451</v>
      </c>
      <c r="O4556" s="467" t="n">
        <v>0.3766115071511001</v>
      </c>
      <c r="P4556" s="468" t="n">
        <v>1993</v>
      </c>
      <c r="Q4556" s="469" t="inlineStr">
        <is>
          <t>NILU and geodata.no</t>
        </is>
      </c>
      <c r="R4556" s="469" t="inlineStr">
        <is>
          <t>ok</t>
        </is>
      </c>
      <c r="S4556" s="469" t="inlineStr">
        <is>
          <t xml:space="preserve"> text </t>
        </is>
      </c>
      <c r="T4556" s="426" t="inlineStr">
        <is>
          <t>Norway</t>
        </is>
      </c>
      <c r="U4556" s="465" t="inlineStr">
        <is>
          <t xml:space="preserve"> - </t>
        </is>
      </c>
      <c r="V4556" s="465" t="n">
        <v>0.04</v>
      </c>
    </row>
    <row r="4557" ht="16" customHeight="1">
      <c r="B4557" s="5" t="inlineStr">
        <is>
          <t>AT.AT-FS.FO</t>
        </is>
      </c>
      <c r="C4557" s="5" t="inlineStr">
        <is>
          <t>AT.AT-FS.FO-N2 fixation-N2</t>
        </is>
      </c>
      <c r="D4557" s="5" t="inlineStr">
        <is>
          <t>AT</t>
        </is>
      </c>
      <c r="E4557" s="5" t="inlineStr">
        <is>
          <t>AT</t>
        </is>
      </c>
      <c r="F4557" s="5">
        <f>VLOOKUP(E4557,'5.a Definitions'!E:F,2,FALSE)</f>
        <v/>
      </c>
      <c r="G4557" s="5" t="inlineStr">
        <is>
          <t>FS</t>
        </is>
      </c>
      <c r="H4557" s="5" t="inlineStr">
        <is>
          <t>FO</t>
        </is>
      </c>
      <c r="I4557" s="5">
        <f>VLOOKUP(H4557,'5.a Definitions'!E:F,2,FALSE)</f>
        <v/>
      </c>
      <c r="J4557" s="465" t="inlineStr">
        <is>
          <t xml:space="preserve"> N2 fixation </t>
        </is>
      </c>
      <c r="K4557" s="465" t="inlineStr">
        <is>
          <t xml:space="preserve"> N2 fixation forests </t>
        </is>
      </c>
      <c r="L4557" s="465" t="inlineStr">
        <is>
          <t xml:space="preserve"> inert </t>
        </is>
      </c>
      <c r="M4557" s="465" t="inlineStr">
        <is>
          <t xml:space="preserve"> N2 </t>
        </is>
      </c>
      <c r="N4557" s="466" t="n">
        <v>18</v>
      </c>
      <c r="O4557" s="467" t="n">
        <v>0.5019089907080868</v>
      </c>
      <c r="P4557" s="468" t="n">
        <v>1993</v>
      </c>
      <c r="Q4557" s="469" t="inlineStr">
        <is>
          <t>Moldan (2025) and SSB</t>
        </is>
      </c>
      <c r="R4557" s="469" t="inlineStr">
        <is>
          <t>ok</t>
        </is>
      </c>
      <c r="S4557" s="469" t="inlineStr">
        <is>
          <t xml:space="preserve"> text </t>
        </is>
      </c>
      <c r="T4557" s="426" t="inlineStr">
        <is>
          <t>Norway</t>
        </is>
      </c>
      <c r="U4557" s="465" t="inlineStr">
        <is>
          <t xml:space="preserve"> - </t>
        </is>
      </c>
      <c r="V4557" s="465" t="n">
        <v>0.04</v>
      </c>
    </row>
    <row r="4558">
      <c r="B4558" s="5" t="inlineStr">
        <is>
          <t>AT.AT-FS.OL</t>
        </is>
      </c>
      <c r="C4558" s="5" t="inlineStr">
        <is>
          <t>AT.AT-FS.OL-Deposition-OXN</t>
        </is>
      </c>
      <c r="D4558" s="5" t="inlineStr">
        <is>
          <t>AT</t>
        </is>
      </c>
      <c r="E4558" s="5" t="inlineStr">
        <is>
          <t>AT</t>
        </is>
      </c>
      <c r="F4558" s="5">
        <f>VLOOKUP(E4558,'5.a Definitions'!E:F,2,FALSE)</f>
        <v/>
      </c>
      <c r="G4558" s="5" t="inlineStr">
        <is>
          <t>FS</t>
        </is>
      </c>
      <c r="H4558" s="5" t="inlineStr">
        <is>
          <t>OL</t>
        </is>
      </c>
      <c r="I4558" s="5">
        <f>VLOOKUP(H4558,'5.a Definitions'!E:F,2,FALSE)</f>
        <v/>
      </c>
      <c r="J4558" s="465" t="inlineStr">
        <is>
          <t xml:space="preserve"> Deposition </t>
        </is>
      </c>
      <c r="K4558" s="465" t="inlineStr">
        <is>
          <t xml:space="preserve"> deposition to other land </t>
        </is>
      </c>
      <c r="L4558" s="465" t="inlineStr">
        <is>
          <t xml:space="preserve"> reactive </t>
        </is>
      </c>
      <c r="M4558" s="465" t="inlineStr">
        <is>
          <t xml:space="preserve"> OXN </t>
        </is>
      </c>
      <c r="N4558" s="466" t="n">
        <v>37.81255442363007</v>
      </c>
      <c r="O4558" s="467" t="n">
        <v>0.3766115071511001</v>
      </c>
      <c r="P4558" s="468" t="n">
        <v>1993</v>
      </c>
      <c r="Q4558" s="469" t="inlineStr">
        <is>
          <t>NILU and geodata.no</t>
        </is>
      </c>
      <c r="R4558" s="469" t="inlineStr">
        <is>
          <t>ok</t>
        </is>
      </c>
      <c r="S4558" s="469" t="inlineStr">
        <is>
          <t xml:space="preserve"> text </t>
        </is>
      </c>
      <c r="T4558" s="426" t="inlineStr">
        <is>
          <t>Norway</t>
        </is>
      </c>
      <c r="U4558" s="465" t="inlineStr">
        <is>
          <t xml:space="preserve"> - </t>
        </is>
      </c>
      <c r="V4558" s="465" t="n">
        <v>0.04</v>
      </c>
    </row>
    <row r="4559">
      <c r="B4559" s="5" t="inlineStr">
        <is>
          <t>AT.AT-FS.OL</t>
        </is>
      </c>
      <c r="C4559" s="5" t="inlineStr">
        <is>
          <t>AT.AT-FS.OL-Deposition-RDN</t>
        </is>
      </c>
      <c r="D4559" s="5" t="inlineStr">
        <is>
          <t>AT</t>
        </is>
      </c>
      <c r="E4559" s="5" t="inlineStr">
        <is>
          <t>AT</t>
        </is>
      </c>
      <c r="F4559" s="5">
        <f>VLOOKUP(E4559,'5.a Definitions'!E:F,2,FALSE)</f>
        <v/>
      </c>
      <c r="G4559" s="5" t="inlineStr">
        <is>
          <t>FS</t>
        </is>
      </c>
      <c r="H4559" s="5" t="inlineStr">
        <is>
          <t>OL</t>
        </is>
      </c>
      <c r="I4559" s="5">
        <f>VLOOKUP(H4559,'5.a Definitions'!E:F,2,FALSE)</f>
        <v/>
      </c>
      <c r="J4559" s="465" t="inlineStr">
        <is>
          <t xml:space="preserve"> Deposition </t>
        </is>
      </c>
      <c r="K4559" s="465" t="inlineStr">
        <is>
          <t xml:space="preserve"> deposition to other land </t>
        </is>
      </c>
      <c r="L4559" s="465" t="inlineStr">
        <is>
          <t xml:space="preserve"> reactive </t>
        </is>
      </c>
      <c r="M4559" s="465" t="inlineStr">
        <is>
          <t xml:space="preserve"> RDN </t>
        </is>
      </c>
      <c r="N4559" s="466" t="n">
        <v>35.68216864436206</v>
      </c>
      <c r="O4559" s="467" t="n">
        <v>0.3766115071511</v>
      </c>
      <c r="P4559" s="468" t="n">
        <v>1993</v>
      </c>
      <c r="Q4559" s="469" t="inlineStr">
        <is>
          <t>NILU and geodata.no</t>
        </is>
      </c>
      <c r="R4559" s="469" t="inlineStr">
        <is>
          <t>ok</t>
        </is>
      </c>
      <c r="S4559" s="469" t="inlineStr">
        <is>
          <t xml:space="preserve"> text </t>
        </is>
      </c>
      <c r="T4559" s="426" t="inlineStr">
        <is>
          <t>Norway</t>
        </is>
      </c>
      <c r="U4559" s="465" t="inlineStr">
        <is>
          <t xml:space="preserve"> - </t>
        </is>
      </c>
      <c r="V4559" s="465" t="n">
        <v>0.04</v>
      </c>
    </row>
    <row r="4560" ht="16" customHeight="1">
      <c r="B4560" s="5" t="inlineStr">
        <is>
          <t>AT.AT-FS.OL</t>
        </is>
      </c>
      <c r="C4560" s="5" t="inlineStr">
        <is>
          <t>AT.AT-FS.OL-N2 fixation-N2</t>
        </is>
      </c>
      <c r="D4560" s="5" t="inlineStr">
        <is>
          <t>AT</t>
        </is>
      </c>
      <c r="E4560" s="5" t="inlineStr">
        <is>
          <t>AT</t>
        </is>
      </c>
      <c r="F4560" s="5">
        <f>VLOOKUP(E4560,'5.a Definitions'!E:F,2,FALSE)</f>
        <v/>
      </c>
      <c r="G4560" s="5" t="inlineStr">
        <is>
          <t>FS</t>
        </is>
      </c>
      <c r="H4560" s="5" t="inlineStr">
        <is>
          <t>OL</t>
        </is>
      </c>
      <c r="I4560" s="5">
        <f>VLOOKUP(H4560,'5.a Definitions'!E:F,2,FALSE)</f>
        <v/>
      </c>
      <c r="J4560" s="465" t="inlineStr">
        <is>
          <t xml:space="preserve"> N2 fixation </t>
        </is>
      </c>
      <c r="K4560" s="465" t="inlineStr">
        <is>
          <t xml:space="preserve"> N2 fixation other land </t>
        </is>
      </c>
      <c r="L4560" s="465" t="inlineStr">
        <is>
          <t xml:space="preserve"> inert </t>
        </is>
      </c>
      <c r="M4560" s="465" t="inlineStr">
        <is>
          <t xml:space="preserve"> N2 </t>
        </is>
      </c>
      <c r="N4560" s="466" t="n">
        <v>23.228884</v>
      </c>
      <c r="O4560" s="467" t="n">
        <v>0.8373855850737826</v>
      </c>
      <c r="P4560" s="468" t="n">
        <v>1993</v>
      </c>
      <c r="Q4560" s="469" t="inlineStr">
        <is>
          <t>CORINE land cover inventory and Reddy &amp; DeLaune (2008)</t>
        </is>
      </c>
      <c r="R4560" s="469" t="inlineStr">
        <is>
          <t>ok</t>
        </is>
      </c>
      <c r="S4560" s="469" t="inlineStr">
        <is>
          <t xml:space="preserve"> text </t>
        </is>
      </c>
      <c r="T4560" s="426" t="inlineStr">
        <is>
          <t>Norway</t>
        </is>
      </c>
      <c r="U4560" s="465" t="inlineStr">
        <is>
          <t xml:space="preserve"> - </t>
        </is>
      </c>
      <c r="V4560" s="465" t="n">
        <v>0.04</v>
      </c>
    </row>
    <row r="4561" ht="16" customHeight="1">
      <c r="B4561" s="5" t="inlineStr">
        <is>
          <t>AT.AT-HS.HS</t>
        </is>
      </c>
      <c r="C4561" s="5" t="inlineStr">
        <is>
          <t>AT.AT-HS.HS-Deposition-OXN</t>
        </is>
      </c>
      <c r="D4561" s="5" t="inlineStr">
        <is>
          <t>AT</t>
        </is>
      </c>
      <c r="E4561" s="5" t="inlineStr">
        <is>
          <t>AT</t>
        </is>
      </c>
      <c r="F4561" s="5">
        <f>VLOOKUP(E4561,'5.a Definitions'!E:F,2,FALSE)</f>
        <v/>
      </c>
      <c r="G4561" s="5" t="inlineStr">
        <is>
          <t>HS</t>
        </is>
      </c>
      <c r="H4561" s="5" t="inlineStr">
        <is>
          <t>HS</t>
        </is>
      </c>
      <c r="I4561" s="5">
        <f>VLOOKUP(H4561,'5.a Definitions'!E:F,2,FALSE)</f>
        <v/>
      </c>
      <c r="J4561" s="465" t="inlineStr">
        <is>
          <t xml:space="preserve"> Deposition </t>
        </is>
      </c>
      <c r="K4561" s="465" t="inlineStr">
        <is>
          <t xml:space="preserve"> deposition to settlements </t>
        </is>
      </c>
      <c r="L4561" s="465" t="inlineStr">
        <is>
          <t xml:space="preserve"> reactive </t>
        </is>
      </c>
      <c r="M4561" s="465" t="inlineStr">
        <is>
          <t xml:space="preserve"> OXN </t>
        </is>
      </c>
      <c r="N4561" s="466" t="n">
        <v>2.073550288613757</v>
      </c>
      <c r="O4561" s="467" t="n">
        <v>0.3766115071511001</v>
      </c>
      <c r="P4561" s="468" t="n">
        <v>1993</v>
      </c>
      <c r="Q4561" s="469" t="inlineStr">
        <is>
          <t>NILU and geodata.no</t>
        </is>
      </c>
      <c r="R4561" s="469" t="inlineStr">
        <is>
          <t>ok</t>
        </is>
      </c>
      <c r="S4561" s="469" t="inlineStr">
        <is>
          <t xml:space="preserve"> text </t>
        </is>
      </c>
      <c r="T4561" s="426" t="inlineStr">
        <is>
          <t>Norway</t>
        </is>
      </c>
      <c r="U4561" s="465" t="inlineStr">
        <is>
          <t xml:space="preserve"> - </t>
        </is>
      </c>
      <c r="V4561" s="465" t="n">
        <v>0.04</v>
      </c>
    </row>
    <row r="4562">
      <c r="B4562" s="5" t="inlineStr">
        <is>
          <t>AT.AT-HS.HS</t>
        </is>
      </c>
      <c r="C4562" s="5" t="inlineStr">
        <is>
          <t>AT.AT-HS.HS-Deposition-RDN</t>
        </is>
      </c>
      <c r="D4562" s="5" t="inlineStr">
        <is>
          <t>AT</t>
        </is>
      </c>
      <c r="E4562" s="5" t="inlineStr">
        <is>
          <t>AT</t>
        </is>
      </c>
      <c r="F4562" s="5">
        <f>VLOOKUP(E4562,'5.a Definitions'!E:F,2,FALSE)</f>
        <v/>
      </c>
      <c r="G4562" s="5" t="inlineStr">
        <is>
          <t>HS</t>
        </is>
      </c>
      <c r="H4562" s="5" t="inlineStr">
        <is>
          <t>HS</t>
        </is>
      </c>
      <c r="I4562" s="5">
        <f>VLOOKUP(H4562,'5.a Definitions'!E:F,2,FALSE)</f>
        <v/>
      </c>
      <c r="J4562" s="465" t="inlineStr">
        <is>
          <t xml:space="preserve"> Deposition </t>
        </is>
      </c>
      <c r="K4562" s="465" t="inlineStr">
        <is>
          <t xml:space="preserve"> deposition to settlements </t>
        </is>
      </c>
      <c r="L4562" s="465" t="inlineStr">
        <is>
          <t xml:space="preserve"> reactive </t>
        </is>
      </c>
      <c r="M4562" s="465" t="inlineStr">
        <is>
          <t xml:space="preserve"> RDN </t>
        </is>
      </c>
      <c r="N4562" s="466" t="n">
        <v>1.700608867592384</v>
      </c>
      <c r="O4562" s="467" t="n">
        <v>0.3766115071511001</v>
      </c>
      <c r="P4562" s="468" t="n">
        <v>1993</v>
      </c>
      <c r="Q4562" s="469" t="inlineStr">
        <is>
          <t>NILU and geodata.no</t>
        </is>
      </c>
      <c r="R4562" s="469" t="inlineStr">
        <is>
          <t>ok</t>
        </is>
      </c>
      <c r="S4562" s="469" t="inlineStr">
        <is>
          <t xml:space="preserve"> text </t>
        </is>
      </c>
      <c r="T4562" s="426" t="inlineStr">
        <is>
          <t>Norway</t>
        </is>
      </c>
      <c r="U4562" s="465" t="inlineStr">
        <is>
          <t xml:space="preserve"> - </t>
        </is>
      </c>
      <c r="V4562" s="465" t="n">
        <v>0.04</v>
      </c>
    </row>
    <row r="4563">
      <c r="B4563" s="5" t="inlineStr">
        <is>
          <t>AT.AT-HY.SW</t>
        </is>
      </c>
      <c r="C4563" s="5" t="inlineStr">
        <is>
          <t>AT.AT-HY.SW-Deposition-OXN</t>
        </is>
      </c>
      <c r="D4563" s="5" t="inlineStr">
        <is>
          <t>AT</t>
        </is>
      </c>
      <c r="E4563" s="5" t="inlineStr">
        <is>
          <t>AT</t>
        </is>
      </c>
      <c r="F4563" s="5">
        <f>VLOOKUP(E4563,'5.a Definitions'!E:F,2,FALSE)</f>
        <v/>
      </c>
      <c r="G4563" s="5" t="inlineStr">
        <is>
          <t>HY</t>
        </is>
      </c>
      <c r="H4563" s="5" t="inlineStr">
        <is>
          <t>SW</t>
        </is>
      </c>
      <c r="I4563" s="5">
        <f>VLOOKUP(H4563,'5.a Definitions'!E:F,2,FALSE)</f>
        <v/>
      </c>
      <c r="J4563" s="465" t="inlineStr">
        <is>
          <t xml:space="preserve"> Deposition </t>
        </is>
      </c>
      <c r="K4563" s="465" t="inlineStr">
        <is>
          <t xml:space="preserve"> deposition to surface water </t>
        </is>
      </c>
      <c r="L4563" s="465" t="inlineStr">
        <is>
          <t xml:space="preserve"> reactive </t>
        </is>
      </c>
      <c r="M4563" s="465" t="inlineStr">
        <is>
          <t xml:space="preserve"> OXN </t>
        </is>
      </c>
      <c r="N4563" s="466" t="n">
        <v>5.405152081812568</v>
      </c>
      <c r="O4563" s="467" t="n">
        <v>0.3766115071511001</v>
      </c>
      <c r="P4563" s="468" t="n">
        <v>1993</v>
      </c>
      <c r="Q4563" s="469" t="inlineStr">
        <is>
          <t>NILU and geodata.no</t>
        </is>
      </c>
      <c r="R4563" s="469" t="inlineStr">
        <is>
          <t>ok</t>
        </is>
      </c>
      <c r="S4563" s="469" t="inlineStr">
        <is>
          <t xml:space="preserve"> text </t>
        </is>
      </c>
      <c r="T4563" s="426" t="inlineStr">
        <is>
          <t>Norway</t>
        </is>
      </c>
      <c r="U4563" s="465" t="inlineStr">
        <is>
          <t xml:space="preserve"> - </t>
        </is>
      </c>
      <c r="V4563" s="465" t="n">
        <v>0.04</v>
      </c>
    </row>
    <row r="4564">
      <c r="B4564" s="5" t="inlineStr">
        <is>
          <t>AT.AT-HY.SW</t>
        </is>
      </c>
      <c r="C4564" s="5" t="inlineStr">
        <is>
          <t>AT.AT-HY.SW-Deposition-RDN</t>
        </is>
      </c>
      <c r="D4564" s="5" t="inlineStr">
        <is>
          <t>AT</t>
        </is>
      </c>
      <c r="E4564" s="5" t="inlineStr">
        <is>
          <t>AT</t>
        </is>
      </c>
      <c r="F4564" s="5">
        <f>VLOOKUP(E4564,'5.a Definitions'!E:F,2,FALSE)</f>
        <v/>
      </c>
      <c r="G4564" s="5" t="inlineStr">
        <is>
          <t>HY</t>
        </is>
      </c>
      <c r="H4564" s="5" t="inlineStr">
        <is>
          <t>SW</t>
        </is>
      </c>
      <c r="I4564" s="5">
        <f>VLOOKUP(H4564,'5.a Definitions'!E:F,2,FALSE)</f>
        <v/>
      </c>
      <c r="J4564" s="465" t="inlineStr">
        <is>
          <t xml:space="preserve"> Deposition </t>
        </is>
      </c>
      <c r="K4564" s="465" t="inlineStr">
        <is>
          <t xml:space="preserve"> deposition to surface water </t>
        </is>
      </c>
      <c r="L4564" s="465" t="inlineStr">
        <is>
          <t xml:space="preserve"> reactive </t>
        </is>
      </c>
      <c r="M4564" s="465" t="inlineStr">
        <is>
          <t xml:space="preserve"> RDN </t>
        </is>
      </c>
      <c r="N4564" s="466" t="n">
        <v>4.806890406689705</v>
      </c>
      <c r="O4564" s="467" t="n">
        <v>0.3766115071511</v>
      </c>
      <c r="P4564" s="468" t="n">
        <v>1993</v>
      </c>
      <c r="Q4564" s="469" t="inlineStr">
        <is>
          <t>NILU and geodata.no</t>
        </is>
      </c>
      <c r="R4564" s="469" t="inlineStr">
        <is>
          <t>ok</t>
        </is>
      </c>
      <c r="S4564" s="469" t="inlineStr">
        <is>
          <t xml:space="preserve"> text </t>
        </is>
      </c>
      <c r="T4564" s="426" t="inlineStr">
        <is>
          <t>Norway</t>
        </is>
      </c>
      <c r="U4564" s="465" t="inlineStr">
        <is>
          <t xml:space="preserve"> - </t>
        </is>
      </c>
      <c r="V4564" s="465" t="n">
        <v>0.04</v>
      </c>
    </row>
    <row r="4565" ht="16" customHeight="1">
      <c r="B4565" s="5" t="inlineStr">
        <is>
          <t>AT.AT-HY.SW</t>
        </is>
      </c>
      <c r="C4565" s="5" t="inlineStr">
        <is>
          <t>AT.AT-HY.SW-N2 fixation-N2</t>
        </is>
      </c>
      <c r="D4565" s="5" t="inlineStr">
        <is>
          <t>AT</t>
        </is>
      </c>
      <c r="E4565" s="5" t="inlineStr">
        <is>
          <t>AT</t>
        </is>
      </c>
      <c r="F4565" s="5">
        <f>VLOOKUP(E4565,'5.a Definitions'!E:F,2,FALSE)</f>
        <v/>
      </c>
      <c r="G4565" s="5" t="inlineStr">
        <is>
          <t>HY</t>
        </is>
      </c>
      <c r="H4565" s="5" t="inlineStr">
        <is>
          <t>SW</t>
        </is>
      </c>
      <c r="I4565" s="5">
        <f>VLOOKUP(H4565,'5.a Definitions'!E:F,2,FALSE)</f>
        <v/>
      </c>
      <c r="J4565" s="465" t="inlineStr">
        <is>
          <t xml:space="preserve"> N2 fixation </t>
        </is>
      </c>
      <c r="K4565" s="465" t="inlineStr">
        <is>
          <t xml:space="preserve"> N2 fixation surface water </t>
        </is>
      </c>
      <c r="L4565" s="465" t="inlineStr">
        <is>
          <t xml:space="preserve"> inert </t>
        </is>
      </c>
      <c r="M4565" s="465" t="inlineStr">
        <is>
          <t xml:space="preserve"> N2 </t>
        </is>
      </c>
      <c r="N4565" s="466" t="n">
        <v>2.0457</v>
      </c>
      <c r="O4565" s="467" t="n">
        <v>8.962723886426243</v>
      </c>
      <c r="P4565" s="468" t="n">
        <v>1993</v>
      </c>
      <c r="Q4565" s="469" t="inlineStr">
        <is>
          <t>NIBIO and Reddy &amp; DeLaune (2008)</t>
        </is>
      </c>
      <c r="R4565" s="469" t="inlineStr">
        <is>
          <t>ok</t>
        </is>
      </c>
      <c r="S4565" s="469" t="inlineStr">
        <is>
          <t xml:space="preserve"> text </t>
        </is>
      </c>
      <c r="T4565" s="426" t="inlineStr">
        <is>
          <t>Norway</t>
        </is>
      </c>
      <c r="U4565" s="465" t="inlineStr">
        <is>
          <t xml:space="preserve"> - </t>
        </is>
      </c>
      <c r="V4565" s="465" t="n">
        <v>0.04</v>
      </c>
    </row>
    <row r="4566" ht="16" customHeight="1">
      <c r="B4566" s="5" t="inlineStr">
        <is>
          <t>AT.AT-RW.RW</t>
        </is>
      </c>
      <c r="C4566" s="5" t="inlineStr">
        <is>
          <t>AT.AT-RW.RW-Atmospheric outflow-RDN</t>
        </is>
      </c>
      <c r="D4566" s="5" t="inlineStr">
        <is>
          <t>AT</t>
        </is>
      </c>
      <c r="E4566" s="5" t="inlineStr">
        <is>
          <t>AT</t>
        </is>
      </c>
      <c r="F4566" s="5">
        <f>VLOOKUP(E4566,'5.a Definitions'!E:F,2,FALSE)</f>
        <v/>
      </c>
      <c r="G4566" s="5" t="inlineStr">
        <is>
          <t>RW</t>
        </is>
      </c>
      <c r="H4566" s="5" t="inlineStr">
        <is>
          <t>RW</t>
        </is>
      </c>
      <c r="I4566" s="5">
        <f>VLOOKUP(H4566,'5.a Definitions'!E:F,2,FALSE)</f>
        <v/>
      </c>
      <c r="J4566" s="465" t="inlineStr">
        <is>
          <t xml:space="preserve"> Atmospheric outflow </t>
        </is>
      </c>
      <c r="K4566" s="465" t="inlineStr">
        <is>
          <t xml:space="preserve"> atmospheric outflow </t>
        </is>
      </c>
      <c r="L4566" s="465" t="inlineStr">
        <is>
          <t xml:space="preserve"> reactive </t>
        </is>
      </c>
      <c r="M4566" s="465" t="inlineStr">
        <is>
          <t xml:space="preserve"> RDN </t>
        </is>
      </c>
      <c r="N4566" s="466" t="n">
        <v>10.73447008989599</v>
      </c>
      <c r="O4566" s="467" t="n">
        <v>0.5973192702101205</v>
      </c>
      <c r="P4566" s="468" t="n">
        <v>1993</v>
      </c>
      <c r="Q4566" s="469" t="inlineStr">
        <is>
          <t>Filled (mean of 1997-2001): EMEP SR tables</t>
        </is>
      </c>
      <c r="R4566" s="469" t="inlineStr">
        <is>
          <t>ok</t>
        </is>
      </c>
      <c r="S4566" s="469" t="inlineStr">
        <is>
          <t xml:space="preserve"> text </t>
        </is>
      </c>
      <c r="T4566" s="426" t="inlineStr">
        <is>
          <t>Norway</t>
        </is>
      </c>
      <c r="U4566" s="465" t="inlineStr">
        <is>
          <t xml:space="preserve"> - </t>
        </is>
      </c>
      <c r="V4566" s="465" t="n">
        <v>0.04</v>
      </c>
    </row>
    <row r="4567" ht="16" customHeight="1" thickBot="1">
      <c r="A4567" s="493" t="n"/>
      <c r="B4567" s="6" t="inlineStr">
        <is>
          <t>AT.AT-RW.RW</t>
        </is>
      </c>
      <c r="C4567" s="6" t="inlineStr">
        <is>
          <t>AT.AT-RW.RW-Atmospheric outflow-OXN</t>
        </is>
      </c>
      <c r="D4567" s="6" t="inlineStr">
        <is>
          <t>AT</t>
        </is>
      </c>
      <c r="E4567" s="6" t="inlineStr">
        <is>
          <t>AT</t>
        </is>
      </c>
      <c r="F4567" s="5">
        <f>VLOOKUP(E4567,'5.a Definitions'!E:F,2,FALSE)</f>
        <v/>
      </c>
      <c r="G4567" s="6" t="inlineStr">
        <is>
          <t>RW</t>
        </is>
      </c>
      <c r="H4567" s="6" t="inlineStr">
        <is>
          <t>RW</t>
        </is>
      </c>
      <c r="I4567" s="5">
        <f>VLOOKUP(H4567,'5.a Definitions'!E:F,2,FALSE)</f>
        <v/>
      </c>
      <c r="J4567" s="470" t="inlineStr">
        <is>
          <t xml:space="preserve"> Atmospheric outflow </t>
        </is>
      </c>
      <c r="K4567" s="470" t="inlineStr">
        <is>
          <t xml:space="preserve"> atmospheric outflow </t>
        </is>
      </c>
      <c r="L4567" s="470" t="inlineStr">
        <is>
          <t xml:space="preserve"> reactive </t>
        </is>
      </c>
      <c r="M4567" s="470" t="inlineStr">
        <is>
          <t xml:space="preserve"> OXN </t>
        </is>
      </c>
      <c r="N4567" s="466" t="n">
        <v>40.45940730613335</v>
      </c>
      <c r="O4567" s="471" t="n">
        <v>0.5957434659471322</v>
      </c>
      <c r="P4567" s="468" t="n">
        <v>1993</v>
      </c>
      <c r="Q4567" s="472" t="inlineStr">
        <is>
          <t>Filled (mean of 1997-2001): EMEP SR tables</t>
        </is>
      </c>
      <c r="R4567" s="469" t="inlineStr">
        <is>
          <t>ok</t>
        </is>
      </c>
      <c r="S4567" s="472" t="inlineStr">
        <is>
          <t xml:space="preserve"> text </t>
        </is>
      </c>
      <c r="T4567" s="426" t="inlineStr">
        <is>
          <t>Norway</t>
        </is>
      </c>
      <c r="U4567" s="470" t="inlineStr">
        <is>
          <t xml:space="preserve"> - </t>
        </is>
      </c>
      <c r="V4567" s="470" t="n">
        <v>0.04</v>
      </c>
    </row>
    <row r="4568" ht="16" customHeight="1">
      <c r="A4568" s="491" t="inlineStr">
        <is>
          <t>Hydrosphere</t>
        </is>
      </c>
      <c r="B4568" s="5" t="inlineStr">
        <is>
          <t>HY.CW-MP.FP</t>
        </is>
      </c>
      <c r="C4568" s="5" t="inlineStr">
        <is>
          <t>HY.CW-MP.FP-Fish (wild catch)-Nmix</t>
        </is>
      </c>
      <c r="D4568" s="5" t="inlineStr">
        <is>
          <t>HY</t>
        </is>
      </c>
      <c r="E4568" s="5" t="inlineStr">
        <is>
          <t>CW</t>
        </is>
      </c>
      <c r="F4568" s="5">
        <f>VLOOKUP(E4568,'5.a Definitions'!E:F,2,FALSE)</f>
        <v/>
      </c>
      <c r="G4568" s="5" t="inlineStr">
        <is>
          <t>MP</t>
        </is>
      </c>
      <c r="H4568" s="5" t="inlineStr">
        <is>
          <t>FP</t>
        </is>
      </c>
      <c r="I4568" s="5">
        <f>VLOOKUP(H4568,'5.a Definitions'!E:F,2,FALSE)</f>
        <v/>
      </c>
      <c r="J4568" s="465" t="inlineStr">
        <is>
          <t xml:space="preserve"> Fish (wild catch) </t>
        </is>
      </c>
      <c r="K4568" s="5" t="inlineStr">
        <is>
          <t>coastal water fish (wild catch)</t>
        </is>
      </c>
      <c r="L4568" s="465" t="inlineStr">
        <is>
          <t xml:space="preserve"> reactive </t>
        </is>
      </c>
      <c r="M4568" s="465" t="inlineStr">
        <is>
          <t xml:space="preserve"> Nmix </t>
        </is>
      </c>
      <c r="N4568" s="466" t="n">
        <v>65.884</v>
      </c>
      <c r="O4568" s="467" t="n">
        <v>0.1135653879049647</v>
      </c>
      <c r="P4568" s="468" t="n">
        <v>1993</v>
      </c>
      <c r="Q4568" s="469" t="inlineStr">
        <is>
          <t>Fiskeridirektoratet</t>
        </is>
      </c>
      <c r="R4568" s="469" t="inlineStr">
        <is>
          <t>ok</t>
        </is>
      </c>
      <c r="S4568" s="469" t="inlineStr">
        <is>
          <t xml:space="preserve"> text </t>
        </is>
      </c>
      <c r="T4568" s="426" t="inlineStr">
        <is>
          <t>Norway</t>
        </is>
      </c>
      <c r="U4568" s="5" t="inlineStr">
        <is>
          <t>useful output</t>
        </is>
      </c>
      <c r="V4568" s="465" t="n">
        <v>0.04</v>
      </c>
    </row>
    <row r="4569" ht="16" customHeight="1">
      <c r="B4569" s="5" t="inlineStr">
        <is>
          <t>HY.SW-AT.AT</t>
        </is>
      </c>
      <c r="C4569" s="5" t="inlineStr">
        <is>
          <t>HY.SW-AT.AT-Emissions-N2</t>
        </is>
      </c>
      <c r="D4569" s="5" t="inlineStr">
        <is>
          <t>HY</t>
        </is>
      </c>
      <c r="E4569" s="5" t="inlineStr">
        <is>
          <t>SW</t>
        </is>
      </c>
      <c r="F4569" s="5">
        <f>VLOOKUP(E4569,'5.a Definitions'!E:F,2,FALSE)</f>
        <v/>
      </c>
      <c r="G4569" s="5" t="inlineStr">
        <is>
          <t>AT</t>
        </is>
      </c>
      <c r="H4569" s="5" t="inlineStr">
        <is>
          <t>AT</t>
        </is>
      </c>
      <c r="I4569" s="5">
        <f>VLOOKUP(H4569,'5.a Definitions'!E:F,2,FALSE)</f>
        <v/>
      </c>
      <c r="J4569" s="465" t="inlineStr">
        <is>
          <t xml:space="preserve"> Emissions </t>
        </is>
      </c>
      <c r="K4569" s="465" t="inlineStr">
        <is>
          <t xml:space="preserve"> surface water emissions </t>
        </is>
      </c>
      <c r="L4569" s="465" t="inlineStr">
        <is>
          <t xml:space="preserve"> inert </t>
        </is>
      </c>
      <c r="M4569" s="465" t="inlineStr">
        <is>
          <t xml:space="preserve"> N2 </t>
        </is>
      </c>
      <c r="N4569" s="466" t="n">
        <v>12.60968667905877</v>
      </c>
      <c r="O4569" s="467" t="n">
        <v>0.6150673272227842</v>
      </c>
      <c r="P4569" s="468" t="n">
        <v>1993</v>
      </c>
      <c r="Q4569" s="469" t="inlineStr">
        <is>
          <t>Filled (extrapolated from 2013: inflow to coastal waters x TEOTIL3 retention ratio)</t>
        </is>
      </c>
      <c r="R4569" s="469" t="inlineStr">
        <is>
          <t>ok</t>
        </is>
      </c>
      <c r="S4569" s="469" t="inlineStr">
        <is>
          <t xml:space="preserve"> text </t>
        </is>
      </c>
      <c r="T4569" s="426" t="inlineStr">
        <is>
          <t>Norway</t>
        </is>
      </c>
      <c r="U4569" s="5" t="inlineStr">
        <is>
          <t>N wasted</t>
        </is>
      </c>
      <c r="V4569" s="465" t="n">
        <v>0.04</v>
      </c>
    </row>
    <row r="4570" ht="16" customHeight="1">
      <c r="B4570" s="5" t="inlineStr">
        <is>
          <t>HY.SW-AT.AT</t>
        </is>
      </c>
      <c r="C4570" s="5" t="inlineStr">
        <is>
          <t>HY.SW-AT.AT-Emissions-N2O</t>
        </is>
      </c>
      <c r="D4570" s="5" t="inlineStr">
        <is>
          <t>HY</t>
        </is>
      </c>
      <c r="E4570" s="5" t="inlineStr">
        <is>
          <t>SW</t>
        </is>
      </c>
      <c r="F4570" s="5">
        <f>VLOOKUP(E4570,'5.a Definitions'!E:F,2,FALSE)</f>
        <v/>
      </c>
      <c r="G4570" s="5" t="inlineStr">
        <is>
          <t>AT</t>
        </is>
      </c>
      <c r="H4570" s="5" t="inlineStr">
        <is>
          <t>AT</t>
        </is>
      </c>
      <c r="I4570" s="5">
        <f>VLOOKUP(H4570,'5.a Definitions'!E:F,2,FALSE)</f>
        <v/>
      </c>
      <c r="J4570" s="465" t="inlineStr">
        <is>
          <t xml:space="preserve"> Emissions </t>
        </is>
      </c>
      <c r="K4570" s="465" t="inlineStr">
        <is>
          <t xml:space="preserve"> surface water emissions </t>
        </is>
      </c>
      <c r="L4570" s="465" t="inlineStr">
        <is>
          <t xml:space="preserve"> reactive </t>
        </is>
      </c>
      <c r="M4570" s="465" t="inlineStr">
        <is>
          <t xml:space="preserve"> N2O </t>
        </is>
      </c>
      <c r="N4570" s="466" t="n">
        <v>0.1273705725157452</v>
      </c>
      <c r="O4570" s="467" t="n">
        <v>10.84680404097714</v>
      </c>
      <c r="P4570" s="468" t="n">
        <v>1993</v>
      </c>
      <c r="Q4570" s="469" t="inlineStr">
        <is>
          <t>Filled (extrapolated from 2013: inflow to coastal waters x TEOTIL3 retention ratio)</t>
        </is>
      </c>
      <c r="R4570" s="469" t="inlineStr">
        <is>
          <t>ok</t>
        </is>
      </c>
      <c r="S4570" s="469" t="inlineStr">
        <is>
          <t xml:space="preserve"> text </t>
        </is>
      </c>
      <c r="T4570" s="426" t="inlineStr">
        <is>
          <t>Norway</t>
        </is>
      </c>
      <c r="U4570" s="5" t="inlineStr">
        <is>
          <t>N wasted</t>
        </is>
      </c>
      <c r="V4570" s="465" t="n">
        <v>0.04</v>
      </c>
    </row>
    <row r="4571">
      <c r="B4571" s="5" t="inlineStr">
        <is>
          <t>HY.SW-HY.CW</t>
        </is>
      </c>
      <c r="C4571" s="5" t="inlineStr">
        <is>
          <t>HY.SW-HY.CW-Inflow to coastal waters-Nmix</t>
        </is>
      </c>
      <c r="D4571" s="5" t="inlineStr">
        <is>
          <t>HY</t>
        </is>
      </c>
      <c r="E4571" s="5" t="inlineStr">
        <is>
          <t>SW</t>
        </is>
      </c>
      <c r="F4571" s="5">
        <f>VLOOKUP(E4571,'5.a Definitions'!E:F,2,FALSE)</f>
        <v/>
      </c>
      <c r="G4571" s="5" t="inlineStr">
        <is>
          <t>HY</t>
        </is>
      </c>
      <c r="H4571" s="5" t="inlineStr">
        <is>
          <t>CW</t>
        </is>
      </c>
      <c r="I4571" s="5">
        <f>VLOOKUP(H4571,'5.a Definitions'!E:F,2,FALSE)</f>
        <v/>
      </c>
      <c r="J4571" s="465" t="inlineStr">
        <is>
          <t xml:space="preserve"> Inflow to coastal waters </t>
        </is>
      </c>
      <c r="K4571" s="465" t="inlineStr">
        <is>
          <t xml:space="preserve"> inflow to coastal water </t>
        </is>
      </c>
      <c r="L4571" s="465" t="inlineStr">
        <is>
          <t xml:space="preserve"> reactive </t>
        </is>
      </c>
      <c r="M4571" s="465" t="inlineStr">
        <is>
          <t xml:space="preserve"> Nmix </t>
        </is>
      </c>
      <c r="N4571" s="466" t="n">
        <v>105.9218943093862</v>
      </c>
      <c r="O4571" s="467" t="n">
        <v>0.2160633948604066</v>
      </c>
      <c r="P4571" s="468" t="n">
        <v>1993</v>
      </c>
      <c r="Q4571" s="469" t="inlineStr">
        <is>
          <t>NIVA TEOTIL2, bias-corrected to TEOTIL3</t>
        </is>
      </c>
      <c r="R4571" s="469" t="inlineStr">
        <is>
          <t>ok</t>
        </is>
      </c>
      <c r="S4571" s="469" t="inlineStr">
        <is>
          <t xml:space="preserve"> text </t>
        </is>
      </c>
      <c r="T4571" s="426" t="inlineStr">
        <is>
          <t>Norway</t>
        </is>
      </c>
      <c r="U4571" s="465" t="inlineStr">
        <is>
          <t xml:space="preserve"> - </t>
        </is>
      </c>
      <c r="V4571" s="465" t="n">
        <v>0.04</v>
      </c>
    </row>
    <row r="4572" ht="16" customHeight="1">
      <c r="B4572" s="5" t="inlineStr">
        <is>
          <t>HY.CW-MP.FP</t>
        </is>
      </c>
      <c r="C4572" s="5" t="inlineStr">
        <is>
          <t>HY.CW-MP.FP-Shellfish-Nmix</t>
        </is>
      </c>
      <c r="D4572" s="5" t="inlineStr">
        <is>
          <t>HY</t>
        </is>
      </c>
      <c r="E4572" s="5" t="inlineStr">
        <is>
          <t>CW</t>
        </is>
      </c>
      <c r="F4572" s="5">
        <f>VLOOKUP(E4572,'5.a Definitions'!E:F,2,FALSE)</f>
        <v/>
      </c>
      <c r="G4572" s="5" t="inlineStr">
        <is>
          <t>MP</t>
        </is>
      </c>
      <c r="H4572" s="5" t="inlineStr">
        <is>
          <t>FP</t>
        </is>
      </c>
      <c r="I4572" s="5">
        <f>VLOOKUP(H4572,'5.a Definitions'!E:F,2,FALSE)</f>
        <v/>
      </c>
      <c r="J4572" s="465" t="inlineStr">
        <is>
          <t xml:space="preserve"> Shellfish </t>
        </is>
      </c>
      <c r="K4572" s="465" t="inlineStr">
        <is>
          <t xml:space="preserve"> coastal water shellfish </t>
        </is>
      </c>
      <c r="L4572" s="465" t="inlineStr">
        <is>
          <t xml:space="preserve"> reactive </t>
        </is>
      </c>
      <c r="M4572" s="465" t="inlineStr">
        <is>
          <t xml:space="preserve"> Nmix </t>
        </is>
      </c>
      <c r="N4572" s="466" t="n">
        <v>2.048</v>
      </c>
      <c r="O4572" s="467" t="n">
        <v>0.1514620989222676</v>
      </c>
      <c r="P4572" s="468" t="n">
        <v>1993</v>
      </c>
      <c r="Q4572" s="469" t="inlineStr">
        <is>
          <t>Fiskeridirektoratet</t>
        </is>
      </c>
      <c r="R4572" s="469" t="inlineStr">
        <is>
          <t>ok</t>
        </is>
      </c>
      <c r="S4572" s="469" t="inlineStr">
        <is>
          <t xml:space="preserve"> text </t>
        </is>
      </c>
      <c r="T4572" s="426" t="inlineStr">
        <is>
          <t>Norway</t>
        </is>
      </c>
      <c r="U4572" s="5" t="inlineStr">
        <is>
          <t>useful output</t>
        </is>
      </c>
      <c r="V4572" s="465" t="n">
        <v>0.04</v>
      </c>
    </row>
    <row r="4573">
      <c r="B4573" s="5" t="inlineStr">
        <is>
          <t>HY.AC-MP.FP</t>
        </is>
      </c>
      <c r="C4573" s="5" t="inlineStr">
        <is>
          <t>HY.AC-MP.FP-Coastal fish and seafood-Nmix</t>
        </is>
      </c>
      <c r="D4573" s="5" t="inlineStr">
        <is>
          <t>HY</t>
        </is>
      </c>
      <c r="E4573" s="5" t="inlineStr">
        <is>
          <t>AC</t>
        </is>
      </c>
      <c r="F4573" s="5">
        <f>VLOOKUP(E4573,'5.a Definitions'!E:F,2,FALSE)</f>
        <v/>
      </c>
      <c r="G4573" s="5" t="inlineStr">
        <is>
          <t>MP</t>
        </is>
      </c>
      <c r="H4573" s="5" t="inlineStr">
        <is>
          <t>FP</t>
        </is>
      </c>
      <c r="I4573" s="5">
        <f>VLOOKUP(H4573,'5.a Definitions'!E:F,2,FALSE)</f>
        <v/>
      </c>
      <c r="J4573" s="465" t="inlineStr">
        <is>
          <t xml:space="preserve"> Coastal fish and seafood </t>
        </is>
      </c>
      <c r="K4573" s="465" t="inlineStr">
        <is>
          <t xml:space="preserve"> aquaculture coastal fish and seafood </t>
        </is>
      </c>
      <c r="L4573" s="465" t="inlineStr">
        <is>
          <t xml:space="preserve"> reactive </t>
        </is>
      </c>
      <c r="M4573" s="465" t="inlineStr">
        <is>
          <t xml:space="preserve"> Nmix </t>
        </is>
      </c>
      <c r="N4573" s="466" t="n">
        <v>4.251587634828281</v>
      </c>
      <c r="O4573" s="467" t="n">
        <v>0.122074769550923</v>
      </c>
      <c r="P4573" s="468" t="n">
        <v>1993</v>
      </c>
      <c r="Q4573" s="469" t="inlineStr">
        <is>
          <t>Fiskeridirektoratet; dead and discarded fish filled (extrapolated from 2007 as a share of harvest)</t>
        </is>
      </c>
      <c r="R4573" s="469" t="inlineStr">
        <is>
          <t>ok</t>
        </is>
      </c>
      <c r="S4573" s="469" t="inlineStr">
        <is>
          <t xml:space="preserve"> text </t>
        </is>
      </c>
      <c r="T4573" s="426" t="inlineStr">
        <is>
          <t>Norway</t>
        </is>
      </c>
      <c r="U4573" s="5" t="inlineStr">
        <is>
          <t>useful output</t>
        </is>
      </c>
      <c r="V4573" s="465" t="n">
        <v>0.04</v>
      </c>
    </row>
    <row r="4574" ht="16" customHeight="1">
      <c r="B4574" s="5" t="inlineStr">
        <is>
          <t>HY.AC-MP.FP</t>
        </is>
      </c>
      <c r="C4574" s="5" t="inlineStr">
        <is>
          <t>HY.AC-MP.FP-Freshwater fish and seafood-Nmix</t>
        </is>
      </c>
      <c r="D4574" s="5" t="inlineStr">
        <is>
          <t>HY</t>
        </is>
      </c>
      <c r="E4574" s="5" t="inlineStr">
        <is>
          <t>AC</t>
        </is>
      </c>
      <c r="F4574" s="5">
        <f>VLOOKUP(E4574,'5.a Definitions'!E:F,2,FALSE)</f>
        <v/>
      </c>
      <c r="G4574" s="5" t="inlineStr">
        <is>
          <t>MP</t>
        </is>
      </c>
      <c r="H4574" s="5" t="inlineStr">
        <is>
          <t>FP</t>
        </is>
      </c>
      <c r="I4574" s="5">
        <f>VLOOKUP(H4574,'5.a Definitions'!E:F,2,FALSE)</f>
        <v/>
      </c>
      <c r="J4574" s="465" t="inlineStr">
        <is>
          <t xml:space="preserve"> Freshwater fish and seafood </t>
        </is>
      </c>
      <c r="K4574" s="465" t="inlineStr">
        <is>
          <t xml:space="preserve"> aquaculture freshwater fish and seafood </t>
        </is>
      </c>
      <c r="L4574" s="465" t="inlineStr">
        <is>
          <t xml:space="preserve"> reactive </t>
        </is>
      </c>
      <c r="M4574" s="465" t="inlineStr">
        <is>
          <t xml:space="preserve"> Nmix </t>
        </is>
      </c>
      <c r="N4574" s="466" t="n">
        <v>0</v>
      </c>
      <c r="O4574" s="467" t="n">
        <v>20</v>
      </c>
      <c r="P4574" s="468" t="n">
        <v>1993</v>
      </c>
      <c r="Q4574" s="469" t="inlineStr">
        <is>
          <t>no production</t>
        </is>
      </c>
      <c r="R4574" s="469" t="inlineStr">
        <is>
          <t>ok</t>
        </is>
      </c>
      <c r="S4574" s="469" t="inlineStr">
        <is>
          <t xml:space="preserve"> text </t>
        </is>
      </c>
      <c r="T4574" s="426" t="inlineStr">
        <is>
          <t>Norway</t>
        </is>
      </c>
      <c r="U4574" s="5" t="inlineStr">
        <is>
          <t>useful output</t>
        </is>
      </c>
      <c r="V4574" s="465" t="n">
        <v>0.04</v>
      </c>
    </row>
    <row r="4575" ht="16" customHeight="1">
      <c r="B4575" s="5" t="inlineStr">
        <is>
          <t>HY.AC-HY.CW</t>
        </is>
      </c>
      <c r="C4575" s="5" t="inlineStr">
        <is>
          <t>HY.AC-HY.CW-Waste feed-Nmix</t>
        </is>
      </c>
      <c r="D4575" s="5" t="inlineStr">
        <is>
          <t>HY</t>
        </is>
      </c>
      <c r="E4575" s="5" t="inlineStr">
        <is>
          <t>AC</t>
        </is>
      </c>
      <c r="F4575" s="5">
        <f>VLOOKUP(E4575,'5.a Definitions'!E:F,2,FALSE)</f>
        <v/>
      </c>
      <c r="G4575" s="5" t="inlineStr">
        <is>
          <t>HY</t>
        </is>
      </c>
      <c r="H4575" s="5" t="inlineStr">
        <is>
          <t>CW</t>
        </is>
      </c>
      <c r="I4575" s="5">
        <f>VLOOKUP(H4575,'5.a Definitions'!E:F,2,FALSE)</f>
        <v/>
      </c>
      <c r="J4575" s="465" t="inlineStr">
        <is>
          <t xml:space="preserve"> Waste feed </t>
        </is>
      </c>
      <c r="K4575" s="465" t="inlineStr">
        <is>
          <t xml:space="preserve"> waste feed to coastal water </t>
        </is>
      </c>
      <c r="L4575" s="465" t="inlineStr">
        <is>
          <t xml:space="preserve"> reactive </t>
        </is>
      </c>
      <c r="M4575" s="465" t="inlineStr">
        <is>
          <t xml:space="preserve"> Nmix </t>
        </is>
      </c>
      <c r="N4575" s="466" t="n">
        <v>3.830216477014108</v>
      </c>
      <c r="O4575" s="467" t="n">
        <v>0.7008481355120272</v>
      </c>
      <c r="P4575" s="468" t="n">
        <v>1993</v>
      </c>
      <c r="Q4575" s="469" t="inlineStr">
        <is>
          <t>Mass balance</t>
        </is>
      </c>
      <c r="R4575" s="469" t="inlineStr">
        <is>
          <t>ok</t>
        </is>
      </c>
      <c r="S4575" s="469" t="inlineStr">
        <is>
          <t xml:space="preserve"> text </t>
        </is>
      </c>
      <c r="T4575" s="426" t="inlineStr">
        <is>
          <t>Norway</t>
        </is>
      </c>
      <c r="U4575" s="5" t="inlineStr">
        <is>
          <t>N wasted</t>
        </is>
      </c>
      <c r="V4575" s="465" t="n">
        <v>0.04</v>
      </c>
    </row>
    <row r="4576" ht="16" customHeight="1">
      <c r="B4576" s="5" t="inlineStr">
        <is>
          <t>HY.AC-HY.CW</t>
        </is>
      </c>
      <c r="C4576" s="5" t="inlineStr">
        <is>
          <t>HY.AC-HY.CW-Excretia-Nmix</t>
        </is>
      </c>
      <c r="D4576" s="5" t="inlineStr">
        <is>
          <t>HY</t>
        </is>
      </c>
      <c r="E4576" s="5" t="inlineStr">
        <is>
          <t>AC</t>
        </is>
      </c>
      <c r="F4576" s="5">
        <f>VLOOKUP(E4576,'5.a Definitions'!E:F,2,FALSE)</f>
        <v/>
      </c>
      <c r="G4576" s="5" t="inlineStr">
        <is>
          <t>HY</t>
        </is>
      </c>
      <c r="H4576" s="5" t="inlineStr">
        <is>
          <t>CW</t>
        </is>
      </c>
      <c r="I4576" s="5">
        <f>VLOOKUP(H4576,'5.a Definitions'!E:F,2,FALSE)</f>
        <v/>
      </c>
      <c r="J4576" s="465" t="inlineStr">
        <is>
          <t xml:space="preserve"> Excretia </t>
        </is>
      </c>
      <c r="K4576" s="465" t="inlineStr">
        <is>
          <t xml:space="preserve"> excretia to coastal water </t>
        </is>
      </c>
      <c r="L4576" s="465" t="inlineStr">
        <is>
          <t xml:space="preserve"> reactive </t>
        </is>
      </c>
      <c r="M4576" s="465" t="inlineStr">
        <is>
          <t xml:space="preserve"> Nmix </t>
        </is>
      </c>
      <c r="N4576" s="466" t="n">
        <v>6.946689288248644</v>
      </c>
      <c r="O4576" s="467" t="n">
        <v>0.1803267393807086</v>
      </c>
      <c r="P4576" s="468" t="n">
        <v>1993</v>
      </c>
      <c r="Q4576" s="469" t="inlineStr">
        <is>
          <t>Mass balance</t>
        </is>
      </c>
      <c r="R4576" s="469" t="inlineStr">
        <is>
          <t>ok</t>
        </is>
      </c>
      <c r="S4576" s="469" t="inlineStr">
        <is>
          <t xml:space="preserve"> text </t>
        </is>
      </c>
      <c r="T4576" s="426" t="inlineStr">
        <is>
          <t>Norway</t>
        </is>
      </c>
      <c r="U4576" s="5" t="inlineStr">
        <is>
          <t>N wasted</t>
        </is>
      </c>
      <c r="V4576" s="465" t="n">
        <v>0.04</v>
      </c>
    </row>
    <row r="4577" ht="16" customHeight="1">
      <c r="A4577" s="490" t="inlineStr">
        <is>
          <t xml:space="preserve"> Rest of the world </t>
        </is>
      </c>
      <c r="B4577" s="5" t="inlineStr">
        <is>
          <t>RW.RW-EF.EC</t>
        </is>
      </c>
      <c r="C4577" s="5" t="inlineStr">
        <is>
          <t>RW.RW-EF.EC-Fuel import-Nmix</t>
        </is>
      </c>
      <c r="D4577" s="5" t="inlineStr">
        <is>
          <t>RW</t>
        </is>
      </c>
      <c r="E4577" s="5" t="inlineStr">
        <is>
          <t>RW</t>
        </is>
      </c>
      <c r="F4577" s="5">
        <f>VLOOKUP(E4577,'5.a Definitions'!E:F,2,FALSE)</f>
        <v/>
      </c>
      <c r="G4577" s="5" t="inlineStr">
        <is>
          <t>EF</t>
        </is>
      </c>
      <c r="H4577" s="5" t="inlineStr">
        <is>
          <t>EC</t>
        </is>
      </c>
      <c r="I4577" s="5">
        <f>VLOOKUP(H4577,'5.a Definitions'!E:F,2,FALSE)</f>
        <v/>
      </c>
      <c r="J4577" s="465" t="inlineStr">
        <is>
          <t xml:space="preserve"> Fuel import </t>
        </is>
      </c>
      <c r="K4577" s="465" t="inlineStr">
        <is>
          <t xml:space="preserve"> fuel import </t>
        </is>
      </c>
      <c r="L4577" s="465" t="inlineStr">
        <is>
          <t xml:space="preserve"> reactive </t>
        </is>
      </c>
      <c r="M4577" s="465" t="inlineStr">
        <is>
          <t xml:space="preserve"> Nmix </t>
        </is>
      </c>
      <c r="N4577" s="466" t="n">
        <v>22.997463624722</v>
      </c>
      <c r="O4577" s="467" t="n">
        <v>0.5419169489103426</v>
      </c>
      <c r="P4577" s="468" t="n">
        <v>1993</v>
      </c>
      <c r="Q4577" s="469" t="inlineStr">
        <is>
          <t>SSB tab 08801</t>
        </is>
      </c>
      <c r="R4577" s="469" t="inlineStr">
        <is>
          <t>ok</t>
        </is>
      </c>
      <c r="S4577" s="469" t="inlineStr">
        <is>
          <t xml:space="preserve"> text </t>
        </is>
      </c>
      <c r="T4577" s="426" t="inlineStr">
        <is>
          <t>Norway</t>
        </is>
      </c>
      <c r="U4577" s="5" t="inlineStr">
        <is>
          <t>import</t>
        </is>
      </c>
      <c r="V4577" s="465" t="n">
        <v>0.04</v>
      </c>
    </row>
    <row r="4578" ht="16" customHeight="1">
      <c r="B4578" s="5" t="inlineStr">
        <is>
          <t>RW.RW-EF.TR</t>
        </is>
      </c>
      <c r="C4578" s="5" t="inlineStr">
        <is>
          <t>RW.RW-EF.TR-Import of transport fuel-Nmix</t>
        </is>
      </c>
      <c r="D4578" s="5" t="inlineStr">
        <is>
          <t>RW</t>
        </is>
      </c>
      <c r="E4578" s="5" t="inlineStr">
        <is>
          <t>RW</t>
        </is>
      </c>
      <c r="F4578" s="5">
        <f>VLOOKUP(E4578,'5.a Definitions'!E:F,2,FALSE)</f>
        <v/>
      </c>
      <c r="G4578" s="5" t="inlineStr">
        <is>
          <t>EF</t>
        </is>
      </c>
      <c r="H4578" s="5" t="inlineStr">
        <is>
          <t>TR</t>
        </is>
      </c>
      <c r="I4578" s="5">
        <f>VLOOKUP(H4578,'5.a Definitions'!E:F,2,FALSE)</f>
        <v/>
      </c>
      <c r="J4578" s="465" t="inlineStr">
        <is>
          <t xml:space="preserve"> Import of transport fuel </t>
        </is>
      </c>
      <c r="K4578" s="465" t="inlineStr">
        <is>
          <t xml:space="preserve"> import of transport fuel </t>
        </is>
      </c>
      <c r="L4578" s="465" t="inlineStr">
        <is>
          <t xml:space="preserve"> reactive </t>
        </is>
      </c>
      <c r="M4578" s="465" t="inlineStr">
        <is>
          <t xml:space="preserve"> Nmix </t>
        </is>
      </c>
      <c r="N4578" s="466" t="n">
        <v>0.027268628</v>
      </c>
      <c r="O4578" s="467" t="n">
        <v>0.7039694443584165</v>
      </c>
      <c r="P4578" s="468" t="n">
        <v>1993</v>
      </c>
      <c r="Q4578" s="469" t="inlineStr">
        <is>
          <t>SSB tab 08801</t>
        </is>
      </c>
      <c r="R4578" s="469" t="inlineStr">
        <is>
          <t>ok</t>
        </is>
      </c>
      <c r="S4578" s="469" t="inlineStr">
        <is>
          <t xml:space="preserve"> text </t>
        </is>
      </c>
      <c r="T4578" s="426" t="inlineStr">
        <is>
          <t>Norway</t>
        </is>
      </c>
      <c r="U4578" s="5" t="inlineStr">
        <is>
          <t>import</t>
        </is>
      </c>
      <c r="V4578" s="465" t="n">
        <v>0.04</v>
      </c>
    </row>
    <row r="4579" ht="16" customHeight="1">
      <c r="B4579" s="5" t="inlineStr">
        <is>
          <t>RW.RW-MP.FP</t>
        </is>
      </c>
      <c r="C4579" s="5" t="inlineStr">
        <is>
          <t>RW.RW-MP.FP-Sea fish (landings)-Nmix</t>
        </is>
      </c>
      <c r="D4579" s="5" t="inlineStr">
        <is>
          <t>RW</t>
        </is>
      </c>
      <c r="E4579" s="5" t="inlineStr">
        <is>
          <t>RW</t>
        </is>
      </c>
      <c r="F4579" s="5">
        <f>VLOOKUP(E4579,'5.a Definitions'!E:F,2,FALSE)</f>
        <v/>
      </c>
      <c r="G4579" s="5" t="inlineStr">
        <is>
          <t>MP</t>
        </is>
      </c>
      <c r="H4579" s="5" t="inlineStr">
        <is>
          <t>FP</t>
        </is>
      </c>
      <c r="I4579" s="5">
        <f>VLOOKUP(H4579,'5.a Definitions'!E:F,2,FALSE)</f>
        <v/>
      </c>
      <c r="J4579" s="465" t="inlineStr">
        <is>
          <t xml:space="preserve"> Sea fish (landings) </t>
        </is>
      </c>
      <c r="K4579" s="465" t="inlineStr">
        <is>
          <t xml:space="preserve"> sea fish (landings) </t>
        </is>
      </c>
      <c r="L4579" s="465" t="inlineStr">
        <is>
          <t xml:space="preserve"> reactive </t>
        </is>
      </c>
      <c r="M4579" s="465" t="inlineStr">
        <is>
          <t xml:space="preserve"> Nmix </t>
        </is>
      </c>
      <c r="N4579" s="466" t="n">
        <v>0</v>
      </c>
      <c r="O4579" s="467" t="n">
        <v>20</v>
      </c>
      <c r="P4579" s="468" t="n">
        <v>1993</v>
      </c>
      <c r="Q4579" s="469" t="inlineStr">
        <is>
          <t>counted under Hydrosphere</t>
        </is>
      </c>
      <c r="R4579" s="469" t="inlineStr">
        <is>
          <t>ok</t>
        </is>
      </c>
      <c r="S4579" s="469" t="inlineStr">
        <is>
          <t xml:space="preserve"> text </t>
        </is>
      </c>
      <c r="T4579" s="426" t="inlineStr">
        <is>
          <t>Norway</t>
        </is>
      </c>
      <c r="U4579" s="5" t="inlineStr">
        <is>
          <t>import</t>
        </is>
      </c>
      <c r="V4579" s="465" t="n">
        <v>0.04</v>
      </c>
    </row>
    <row r="4580" ht="16" customHeight="1">
      <c r="B4580" s="5" t="inlineStr">
        <is>
          <t>RW.RW-MP.FP</t>
        </is>
      </c>
      <c r="C4580" s="5" t="inlineStr">
        <is>
          <t>RW.RW-MP.FP-Food import-Nmix</t>
        </is>
      </c>
      <c r="D4580" s="5" t="inlineStr">
        <is>
          <t>RW</t>
        </is>
      </c>
      <c r="E4580" s="5" t="inlineStr">
        <is>
          <t>RW</t>
        </is>
      </c>
      <c r="F4580" s="5">
        <f>VLOOKUP(E4580,'5.a Definitions'!E:F,2,FALSE)</f>
        <v/>
      </c>
      <c r="G4580" s="5" t="inlineStr">
        <is>
          <t>MP</t>
        </is>
      </c>
      <c r="H4580" s="5" t="inlineStr">
        <is>
          <t>FP</t>
        </is>
      </c>
      <c r="I4580" s="5">
        <f>VLOOKUP(H4580,'5.a Definitions'!E:F,2,FALSE)</f>
        <v/>
      </c>
      <c r="J4580" s="465" t="inlineStr">
        <is>
          <t xml:space="preserve"> Food import </t>
        </is>
      </c>
      <c r="K4580" s="465" t="inlineStr">
        <is>
          <t xml:space="preserve"> food and feed import </t>
        </is>
      </c>
      <c r="L4580" s="465" t="inlineStr">
        <is>
          <t xml:space="preserve"> reactive </t>
        </is>
      </c>
      <c r="M4580" s="465" t="inlineStr">
        <is>
          <t xml:space="preserve"> Nmix </t>
        </is>
      </c>
      <c r="N4580" s="466" t="n">
        <v>18.303705782</v>
      </c>
      <c r="O4580" s="467" t="n">
        <v>0.0951881268792303</v>
      </c>
      <c r="P4580" s="468" t="n">
        <v>1993</v>
      </c>
      <c r="Q4580" s="469" t="inlineStr">
        <is>
          <t>SSB tab 08801</t>
        </is>
      </c>
      <c r="R4580" s="469" t="inlineStr">
        <is>
          <t>ok</t>
        </is>
      </c>
      <c r="S4580" s="469" t="inlineStr">
        <is>
          <t xml:space="preserve"> text </t>
        </is>
      </c>
      <c r="T4580" s="426" t="inlineStr">
        <is>
          <t>Norway</t>
        </is>
      </c>
      <c r="U4580" s="5" t="inlineStr">
        <is>
          <t>import</t>
        </is>
      </c>
      <c r="V4580" s="465" t="n">
        <v>0.04</v>
      </c>
    </row>
    <row r="4581" ht="16" customHeight="1">
      <c r="B4581" s="5" t="inlineStr">
        <is>
          <t>RW.RW-MP.OP</t>
        </is>
      </c>
      <c r="C4581" s="5" t="inlineStr">
        <is>
          <t>RW.RW-MP.OP-Other goods import -Nmix</t>
        </is>
      </c>
      <c r="D4581" s="5" t="inlineStr">
        <is>
          <t>RW</t>
        </is>
      </c>
      <c r="E4581" s="5" t="inlineStr">
        <is>
          <t>RW</t>
        </is>
      </c>
      <c r="F4581" s="5">
        <f>VLOOKUP(E4581,'5.a Definitions'!E:F,2,FALSE)</f>
        <v/>
      </c>
      <c r="G4581" s="5" t="inlineStr">
        <is>
          <t>MP</t>
        </is>
      </c>
      <c r="H4581" s="5" t="inlineStr">
        <is>
          <t>OP</t>
        </is>
      </c>
      <c r="I4581" s="5">
        <f>VLOOKUP(H4581,'5.a Definitions'!E:F,2,FALSE)</f>
        <v/>
      </c>
      <c r="J4581" s="465" t="inlineStr">
        <is>
          <t xml:space="preserve"> Other goods import  </t>
        </is>
      </c>
      <c r="K4581" s="465" t="inlineStr">
        <is>
          <t xml:space="preserve"> other goods import </t>
        </is>
      </c>
      <c r="L4581" s="465" t="inlineStr">
        <is>
          <t xml:space="preserve"> reactive </t>
        </is>
      </c>
      <c r="M4581" s="465" t="inlineStr">
        <is>
          <t xml:space="preserve"> Nmix </t>
        </is>
      </c>
      <c r="N4581" s="466" t="n">
        <v>22.300953242</v>
      </c>
      <c r="O4581" s="467" t="n">
        <v>0.05236710482735054</v>
      </c>
      <c r="P4581" s="468" t="n">
        <v>1993</v>
      </c>
      <c r="Q4581" s="469" t="inlineStr">
        <is>
          <t>SSB tab 08801</t>
        </is>
      </c>
      <c r="R4581" s="469" t="inlineStr">
        <is>
          <t>ok</t>
        </is>
      </c>
      <c r="S4581" s="469" t="inlineStr">
        <is>
          <t xml:space="preserve"> text </t>
        </is>
      </c>
      <c r="T4581" s="426" t="inlineStr">
        <is>
          <t>Norway</t>
        </is>
      </c>
      <c r="U4581" s="5" t="inlineStr">
        <is>
          <t>import</t>
        </is>
      </c>
      <c r="V4581" s="465" t="n">
        <v>0.04</v>
      </c>
    </row>
    <row r="4582" ht="16" customHeight="1">
      <c r="B4582" s="475" t="inlineStr">
        <is>
          <t>RW.RW-MP.OP</t>
        </is>
      </c>
      <c r="C4582" s="475" t="inlineStr">
        <is>
          <t>RW.RW-MP.OP-Ammonia import -Nmix</t>
        </is>
      </c>
      <c r="D4582" s="475" t="inlineStr">
        <is>
          <t>RW</t>
        </is>
      </c>
      <c r="E4582" s="475" t="inlineStr">
        <is>
          <t>RW</t>
        </is>
      </c>
      <c r="F4582" s="5">
        <f>VLOOKUP(E4582,'5.a Definitions'!E:F,2,FALSE)</f>
        <v/>
      </c>
      <c r="G4582" s="475" t="inlineStr">
        <is>
          <t>MP</t>
        </is>
      </c>
      <c r="H4582" s="475" t="inlineStr">
        <is>
          <t>OP</t>
        </is>
      </c>
      <c r="I4582" s="5">
        <f>VLOOKUP(H4582,'5.a Definitions'!E:F,2,FALSE)</f>
        <v/>
      </c>
      <c r="J4582" s="465" t="inlineStr">
        <is>
          <t>Ammonia import</t>
        </is>
      </c>
      <c r="K4582" s="465" t="inlineStr">
        <is>
          <t>ammonia import</t>
        </is>
      </c>
      <c r="L4582" s="465" t="inlineStr">
        <is>
          <t>reactive</t>
        </is>
      </c>
      <c r="M4582" s="465" t="inlineStr">
        <is>
          <t>Nmix</t>
        </is>
      </c>
      <c r="N4582" s="466" t="n">
        <v>251.6787791015</v>
      </c>
      <c r="O4582" s="467" t="n">
        <v>0.05031487834319526</v>
      </c>
      <c r="P4582" s="468" t="n">
        <v>1993</v>
      </c>
      <c r="Q4582" s="469" t="inlineStr">
        <is>
          <t>SSB tab 08801</t>
        </is>
      </c>
      <c r="R4582" s="469" t="inlineStr">
        <is>
          <t>ok</t>
        </is>
      </c>
      <c r="S4582" s="469" t="inlineStr">
        <is>
          <t>text</t>
        </is>
      </c>
      <c r="T4582" s="476" t="inlineStr">
        <is>
          <t>Norway</t>
        </is>
      </c>
      <c r="U4582" s="5" t="inlineStr">
        <is>
          <t>import</t>
        </is>
      </c>
      <c r="V4582" s="465">
        <f>(O4340*N4340)^2</f>
        <v/>
      </c>
    </row>
    <row r="4583" ht="16" customHeight="1">
      <c r="B4583" s="5" t="inlineStr">
        <is>
          <t>RW.RW-AG.MM</t>
        </is>
      </c>
      <c r="C4583" s="5" t="inlineStr">
        <is>
          <t>RW.RW-AG.MM-Animal feed import-Nmix</t>
        </is>
      </c>
      <c r="D4583" s="5" t="inlineStr">
        <is>
          <t>RW</t>
        </is>
      </c>
      <c r="E4583" s="5" t="inlineStr">
        <is>
          <t>RW</t>
        </is>
      </c>
      <c r="F4583" s="5">
        <f>VLOOKUP(E4583,'5.a Definitions'!E:F,2,FALSE)</f>
        <v/>
      </c>
      <c r="G4583" s="5" t="inlineStr">
        <is>
          <t>AG</t>
        </is>
      </c>
      <c r="H4583" s="5" t="inlineStr">
        <is>
          <t>MM</t>
        </is>
      </c>
      <c r="I4583" s="5">
        <f>VLOOKUP(H4583,'5.a Definitions'!E:F,2,FALSE)</f>
        <v/>
      </c>
      <c r="J4583" s="465" t="inlineStr">
        <is>
          <t xml:space="preserve"> Animal feed import </t>
        </is>
      </c>
      <c r="K4583" s="465" t="inlineStr">
        <is>
          <t xml:space="preserve"> animal feed import </t>
        </is>
      </c>
      <c r="L4583" s="465" t="inlineStr">
        <is>
          <t xml:space="preserve"> reactive </t>
        </is>
      </c>
      <c r="M4583" s="465" t="inlineStr">
        <is>
          <t xml:space="preserve"> Nmix </t>
        </is>
      </c>
      <c r="N4583" s="466" t="n">
        <v>17.11237881558932</v>
      </c>
      <c r="O4583" s="467" t="n">
        <v>0.3008115365435495</v>
      </c>
      <c r="P4583" s="468" t="n">
        <v>1993</v>
      </c>
      <c r="Q4583" s="469" t="inlineStr">
        <is>
          <t>NIBIO Totalkalkylen</t>
        </is>
      </c>
      <c r="R4583" s="469" t="inlineStr">
        <is>
          <t>ok</t>
        </is>
      </c>
      <c r="S4583" s="469" t="inlineStr">
        <is>
          <t xml:space="preserve"> text </t>
        </is>
      </c>
      <c r="T4583" s="426" t="inlineStr">
        <is>
          <t>Norway</t>
        </is>
      </c>
      <c r="U4583" s="5" t="inlineStr">
        <is>
          <t>import</t>
        </is>
      </c>
      <c r="V4583" s="465" t="n">
        <v>0.04</v>
      </c>
    </row>
    <row r="4584" ht="16" customHeight="1">
      <c r="B4584" s="5" t="inlineStr">
        <is>
          <t>RW.RW-AG.MM</t>
        </is>
      </c>
      <c r="C4584" s="5" t="inlineStr">
        <is>
          <t>RW.RW-AG.MM-Live animal import-Nmix</t>
        </is>
      </c>
      <c r="D4584" s="5" t="inlineStr">
        <is>
          <t>RW</t>
        </is>
      </c>
      <c r="E4584" s="5" t="inlineStr">
        <is>
          <t>RW</t>
        </is>
      </c>
      <c r="F4584" s="5">
        <f>VLOOKUP(E4584,'5.a Definitions'!E:F,2,FALSE)</f>
        <v/>
      </c>
      <c r="G4584" s="5" t="inlineStr">
        <is>
          <t>AG</t>
        </is>
      </c>
      <c r="H4584" s="5" t="inlineStr">
        <is>
          <t>MM</t>
        </is>
      </c>
      <c r="I4584" s="5">
        <f>VLOOKUP(H4584,'5.a Definitions'!E:F,2,FALSE)</f>
        <v/>
      </c>
      <c r="J4584" s="465" t="inlineStr">
        <is>
          <t xml:space="preserve"> Live animal import </t>
        </is>
      </c>
      <c r="K4584" s="465" t="inlineStr">
        <is>
          <t xml:space="preserve"> live animal import </t>
        </is>
      </c>
      <c r="L4584" s="465" t="inlineStr">
        <is>
          <t xml:space="preserve"> reactive </t>
        </is>
      </c>
      <c r="M4584" s="465" t="inlineStr">
        <is>
          <t xml:space="preserve"> Nmix </t>
        </is>
      </c>
      <c r="N4584" s="466" t="n">
        <v>0.0123359104</v>
      </c>
      <c r="O4584" s="467" t="n">
        <v>0.3935104231429234</v>
      </c>
      <c r="P4584" s="468" t="n">
        <v>1993</v>
      </c>
      <c r="Q4584" s="469" t="inlineStr">
        <is>
          <t>FAOSTAT</t>
        </is>
      </c>
      <c r="R4584" s="469" t="inlineStr">
        <is>
          <t>ok</t>
        </is>
      </c>
      <c r="S4584" s="469" t="inlineStr">
        <is>
          <t xml:space="preserve"> text </t>
        </is>
      </c>
      <c r="T4584" s="426" t="inlineStr">
        <is>
          <t>Norway</t>
        </is>
      </c>
      <c r="U4584" s="5" t="inlineStr">
        <is>
          <t>import</t>
        </is>
      </c>
      <c r="V4584" s="465" t="n">
        <v>0.04</v>
      </c>
    </row>
    <row r="4585" ht="16" customHeight="1">
      <c r="B4585" s="5" t="inlineStr">
        <is>
          <t>RW.RW-AG.SM</t>
        </is>
      </c>
      <c r="C4585" s="5" t="inlineStr">
        <is>
          <t>RW.RW-AG.SM-Mineral fertilizer import-Nmix</t>
        </is>
      </c>
      <c r="D4585" s="5" t="inlineStr">
        <is>
          <t>RW</t>
        </is>
      </c>
      <c r="E4585" s="5" t="inlineStr">
        <is>
          <t>RW</t>
        </is>
      </c>
      <c r="F4585" s="5">
        <f>VLOOKUP(E4585,'5.a Definitions'!E:F,2,FALSE)</f>
        <v/>
      </c>
      <c r="G4585" s="5" t="inlineStr">
        <is>
          <t>AG</t>
        </is>
      </c>
      <c r="H4585" s="5" t="inlineStr">
        <is>
          <t>SM</t>
        </is>
      </c>
      <c r="I4585" s="5">
        <f>VLOOKUP(H4585,'5.a Definitions'!E:F,2,FALSE)</f>
        <v/>
      </c>
      <c r="J4585" s="465" t="inlineStr">
        <is>
          <t xml:space="preserve"> Mineral fertilizer import </t>
        </is>
      </c>
      <c r="K4585" s="465" t="inlineStr">
        <is>
          <t xml:space="preserve"> mineral fertilizer import </t>
        </is>
      </c>
      <c r="L4585" s="465" t="inlineStr">
        <is>
          <t xml:space="preserve"> reactive </t>
        </is>
      </c>
      <c r="M4585" s="465" t="inlineStr">
        <is>
          <t xml:space="preserve"> Nmix </t>
        </is>
      </c>
      <c r="N4585" s="466" t="n">
        <v>23</v>
      </c>
      <c r="O4585" s="467" t="n">
        <v>0.3033769670044503</v>
      </c>
      <c r="P4585" s="468" t="n">
        <v>1993</v>
      </c>
      <c r="Q4585" s="469" t="inlineStr">
        <is>
          <t>FAOSTAT</t>
        </is>
      </c>
      <c r="R4585" s="469" t="inlineStr">
        <is>
          <t>ok</t>
        </is>
      </c>
      <c r="S4585" s="469" t="inlineStr">
        <is>
          <t xml:space="preserve"> text </t>
        </is>
      </c>
      <c r="T4585" s="426" t="inlineStr">
        <is>
          <t>Norway</t>
        </is>
      </c>
      <c r="U4585" s="5" t="inlineStr">
        <is>
          <t>import</t>
        </is>
      </c>
      <c r="V4585" s="465" t="n">
        <v>0.04</v>
      </c>
    </row>
    <row r="4586" ht="16" customHeight="1">
      <c r="B4586" s="5" t="inlineStr">
        <is>
          <t>RW.RW-PR.SO</t>
        </is>
      </c>
      <c r="C4586" s="5" t="inlineStr">
        <is>
          <t>RW.RW-PR.SO-Solid waste import-Nmix</t>
        </is>
      </c>
      <c r="D4586" s="5" t="inlineStr">
        <is>
          <t>RW</t>
        </is>
      </c>
      <c r="E4586" s="5" t="inlineStr">
        <is>
          <t>RW</t>
        </is>
      </c>
      <c r="F4586" s="5">
        <f>VLOOKUP(E4586,'5.a Definitions'!E:F,2,FALSE)</f>
        <v/>
      </c>
      <c r="G4586" s="5" t="inlineStr">
        <is>
          <t>PR</t>
        </is>
      </c>
      <c r="H4586" s="5" t="inlineStr">
        <is>
          <t>SO</t>
        </is>
      </c>
      <c r="I4586" s="5">
        <f>VLOOKUP(H4586,'5.a Definitions'!E:F,2,FALSE)</f>
        <v/>
      </c>
      <c r="J4586" s="465" t="inlineStr">
        <is>
          <t xml:space="preserve"> Solid waste import </t>
        </is>
      </c>
      <c r="K4586" s="465" t="inlineStr">
        <is>
          <t xml:space="preserve"> solid waste import </t>
        </is>
      </c>
      <c r="L4586" s="465" t="inlineStr">
        <is>
          <t xml:space="preserve"> reactive </t>
        </is>
      </c>
      <c r="M4586" s="465" t="inlineStr">
        <is>
          <t xml:space="preserve"> Nmix </t>
        </is>
      </c>
      <c r="N4586" s="466" t="n">
        <v>0.1311738246</v>
      </c>
      <c r="O4586" s="467" t="n">
        <v>0.1627941824832807</v>
      </c>
      <c r="P4586" s="468" t="n">
        <v>1993</v>
      </c>
      <c r="Q4586" s="469" t="inlineStr">
        <is>
          <t>SSB tab 08801</t>
        </is>
      </c>
      <c r="R4586" s="469" t="inlineStr">
        <is>
          <t>ok</t>
        </is>
      </c>
      <c r="S4586" s="469" t="inlineStr">
        <is>
          <t xml:space="preserve"> text </t>
        </is>
      </c>
      <c r="T4586" s="426" t="inlineStr">
        <is>
          <t>Norway</t>
        </is>
      </c>
      <c r="U4586" s="5" t="inlineStr">
        <is>
          <t>import</t>
        </is>
      </c>
      <c r="V4586" s="465" t="n">
        <v>0.04</v>
      </c>
    </row>
    <row r="4587" ht="16" customHeight="1">
      <c r="B4587" s="5" t="inlineStr">
        <is>
          <t>RW.RW-AT.AT</t>
        </is>
      </c>
      <c r="C4587" s="5" t="inlineStr">
        <is>
          <t>RW.RW-AT.AT-Atmospheric inflow-OXN</t>
        </is>
      </c>
      <c r="D4587" s="5" t="inlineStr">
        <is>
          <t>RW</t>
        </is>
      </c>
      <c r="E4587" s="5" t="inlineStr">
        <is>
          <t>RW</t>
        </is>
      </c>
      <c r="F4587" s="5">
        <f>VLOOKUP(E4587,'5.a Definitions'!E:F,2,FALSE)</f>
        <v/>
      </c>
      <c r="G4587" s="5" t="inlineStr">
        <is>
          <t>AT</t>
        </is>
      </c>
      <c r="H4587" s="5" t="inlineStr">
        <is>
          <t>AT</t>
        </is>
      </c>
      <c r="I4587" s="5">
        <f>VLOOKUP(H4587,'5.a Definitions'!E:F,2,FALSE)</f>
        <v/>
      </c>
      <c r="J4587" s="465" t="inlineStr">
        <is>
          <t xml:space="preserve"> Atmospheric inflow </t>
        </is>
      </c>
      <c r="K4587" s="465" t="inlineStr">
        <is>
          <t xml:space="preserve"> atmospheric inflow </t>
        </is>
      </c>
      <c r="L4587" s="465" t="inlineStr">
        <is>
          <t xml:space="preserve"> reactive </t>
        </is>
      </c>
      <c r="M4587" s="465" t="inlineStr">
        <is>
          <t xml:space="preserve"> OXN </t>
        </is>
      </c>
      <c r="N4587" s="466" t="n">
        <v>34.88914081775864</v>
      </c>
      <c r="O4587" s="467" t="n">
        <v>0.5911817220446598</v>
      </c>
      <c r="P4587" s="468" t="n">
        <v>1993</v>
      </c>
      <c r="Q4587" s="469" t="inlineStr">
        <is>
          <t>Filled (mean of 1997-2001): EMEP SR tables</t>
        </is>
      </c>
      <c r="R4587" s="469" t="inlineStr">
        <is>
          <t>ok</t>
        </is>
      </c>
      <c r="S4587" s="469" t="inlineStr">
        <is>
          <t xml:space="preserve"> text </t>
        </is>
      </c>
      <c r="T4587" s="426" t="inlineStr">
        <is>
          <t>Norway</t>
        </is>
      </c>
      <c r="U4587" s="5" t="inlineStr">
        <is>
          <t>import</t>
        </is>
      </c>
      <c r="V4587" s="465" t="n">
        <v>0.04</v>
      </c>
    </row>
    <row r="4588" ht="16" customHeight="1">
      <c r="B4588" s="5" t="inlineStr">
        <is>
          <t>RW.RW-AT.AT</t>
        </is>
      </c>
      <c r="C4588" s="5" t="inlineStr">
        <is>
          <t>RW.RW-AT.AT-Atmospheric inflow-RDN</t>
        </is>
      </c>
      <c r="D4588" s="5" t="inlineStr">
        <is>
          <t>RW</t>
        </is>
      </c>
      <c r="E4588" s="5" t="inlineStr">
        <is>
          <t>RW</t>
        </is>
      </c>
      <c r="F4588" s="5">
        <f>VLOOKUP(E4588,'5.a Definitions'!E:F,2,FALSE)</f>
        <v/>
      </c>
      <c r="G4588" s="5" t="inlineStr">
        <is>
          <t>AT</t>
        </is>
      </c>
      <c r="H4588" s="5" t="inlineStr">
        <is>
          <t>AT</t>
        </is>
      </c>
      <c r="I4588" s="5">
        <f>VLOOKUP(H4588,'5.a Definitions'!E:F,2,FALSE)</f>
        <v/>
      </c>
      <c r="J4588" s="465" t="inlineStr">
        <is>
          <t xml:space="preserve"> Atmospheric inflow </t>
        </is>
      </c>
      <c r="K4588" s="465" t="inlineStr">
        <is>
          <t xml:space="preserve"> atmospheric inflow </t>
        </is>
      </c>
      <c r="L4588" s="465" t="inlineStr">
        <is>
          <t xml:space="preserve"> reactive </t>
        </is>
      </c>
      <c r="M4588" s="465" t="inlineStr">
        <is>
          <t xml:space="preserve"> RDN </t>
        </is>
      </c>
      <c r="N4588" s="466" t="n">
        <v>16.69580963752406</v>
      </c>
      <c r="O4588" s="467" t="n">
        <v>0.5977519557682476</v>
      </c>
      <c r="P4588" s="468" t="n">
        <v>1993</v>
      </c>
      <c r="Q4588" s="469" t="inlineStr">
        <is>
          <t>Filled (mean of 1997-2001): EMEP SR tables</t>
        </is>
      </c>
      <c r="R4588" s="469" t="inlineStr">
        <is>
          <t>ok</t>
        </is>
      </c>
      <c r="S4588" s="469" t="inlineStr">
        <is>
          <t xml:space="preserve"> text </t>
        </is>
      </c>
      <c r="T4588" s="426" t="inlineStr">
        <is>
          <t>Norway</t>
        </is>
      </c>
      <c r="U4588" s="5" t="inlineStr">
        <is>
          <t>import</t>
        </is>
      </c>
      <c r="V4588" s="465" t="n">
        <v>0.04</v>
      </c>
    </row>
    <row r="4589" ht="16" customHeight="1">
      <c r="B4589" s="475" t="inlineStr">
        <is>
          <t>RW.RW-HY.AC</t>
        </is>
      </c>
      <c r="C4589" s="475" t="inlineStr">
        <is>
          <t>RW.RW-HY.AC-Aquaculture feed import-Nmix</t>
        </is>
      </c>
      <c r="D4589" s="475" t="inlineStr">
        <is>
          <t>RW</t>
        </is>
      </c>
      <c r="E4589" s="475" t="inlineStr">
        <is>
          <t>RW</t>
        </is>
      </c>
      <c r="F4589" s="5">
        <f>VLOOKUP(E4589,'5.a Definitions'!E:F,2,FALSE)</f>
        <v/>
      </c>
      <c r="G4589" s="475" t="inlineStr">
        <is>
          <t>HY</t>
        </is>
      </c>
      <c r="H4589" s="475" t="inlineStr">
        <is>
          <t>AC</t>
        </is>
      </c>
      <c r="I4589" s="5">
        <f>VLOOKUP(H4589,'5.a Definitions'!E:F,2,FALSE)</f>
        <v/>
      </c>
      <c r="J4589" s="465" t="inlineStr">
        <is>
          <t>Aquaculture feed import</t>
        </is>
      </c>
      <c r="K4589" s="465" t="inlineStr">
        <is>
          <t>aquaculture feed import</t>
        </is>
      </c>
      <c r="L4589" s="465" t="inlineStr">
        <is>
          <t>reactive</t>
        </is>
      </c>
      <c r="M4589" s="465" t="inlineStr">
        <is>
          <t>Nmix</t>
        </is>
      </c>
      <c r="N4589" s="466" t="n">
        <v>6.861151315430133</v>
      </c>
      <c r="O4589" s="467" t="n">
        <v>0.2595485033770896</v>
      </c>
      <c r="P4589" s="468" t="n">
        <v>1993</v>
      </c>
      <c r="Q4589" s="469" t="inlineStr">
        <is>
          <t>Fiskeridirektoratet</t>
        </is>
      </c>
      <c r="R4589" s="469" t="inlineStr">
        <is>
          <t>ok</t>
        </is>
      </c>
      <c r="S4589" s="469" t="inlineStr">
        <is>
          <t>text</t>
        </is>
      </c>
      <c r="T4589" s="476" t="inlineStr">
        <is>
          <t>Norway</t>
        </is>
      </c>
      <c r="U4589" s="5" t="inlineStr">
        <is>
          <t>import</t>
        </is>
      </c>
      <c r="V4589" s="465">
        <f>(#REF!*#REF!)^2</f>
        <v/>
      </c>
    </row>
    <row r="4590" ht="16" customHeight="1">
      <c r="A4590" s="483" t="inlineStr">
        <is>
          <t xml:space="preserve"> Energy and fuels </t>
        </is>
      </c>
      <c r="B4590" s="5" t="inlineStr">
        <is>
          <t>EF.EC-EF.IC</t>
        </is>
      </c>
      <c r="C4590" s="5" t="inlineStr">
        <is>
          <t>EF.EC-EF.IC-Fuel for industry-Nmix</t>
        </is>
      </c>
      <c r="D4590" s="5" t="inlineStr">
        <is>
          <t>EF</t>
        </is>
      </c>
      <c r="E4590" s="5" t="inlineStr">
        <is>
          <t>EC</t>
        </is>
      </c>
      <c r="F4590" s="5">
        <f>VLOOKUP(E4590,'5.a Definitions'!E:F,2,FALSE)</f>
        <v/>
      </c>
      <c r="G4590" s="5" t="inlineStr">
        <is>
          <t>EF</t>
        </is>
      </c>
      <c r="H4590" s="5" t="inlineStr">
        <is>
          <t>IC</t>
        </is>
      </c>
      <c r="I4590" s="5">
        <f>VLOOKUP(H4590,'5.a Definitions'!E:F,2,FALSE)</f>
        <v/>
      </c>
      <c r="J4590" s="465" t="inlineStr">
        <is>
          <t xml:space="preserve"> Fuel for industry </t>
        </is>
      </c>
      <c r="K4590" s="465" t="inlineStr">
        <is>
          <t xml:space="preserve"> fuel for industry </t>
        </is>
      </c>
      <c r="L4590" s="465" t="inlineStr">
        <is>
          <t xml:space="preserve"> reactive </t>
        </is>
      </c>
      <c r="M4590" s="465" t="inlineStr">
        <is>
          <t xml:space="preserve"> Nmix </t>
        </is>
      </c>
      <c r="N4590" s="466" t="n">
        <v>4.174765140378851</v>
      </c>
      <c r="O4590" s="467" t="n">
        <v>0.5237981615895023</v>
      </c>
      <c r="P4590" s="468" t="n">
        <v>1992</v>
      </c>
      <c r="Q4590" s="469" t="inlineStr">
        <is>
          <t>UNFCCC CRT</t>
        </is>
      </c>
      <c r="R4590" s="469" t="inlineStr">
        <is>
          <t>ok</t>
        </is>
      </c>
      <c r="S4590" s="469" t="inlineStr">
        <is>
          <t xml:space="preserve"> text </t>
        </is>
      </c>
      <c r="T4590" s="426" t="inlineStr">
        <is>
          <t>Norway</t>
        </is>
      </c>
      <c r="U4590" s="5" t="inlineStr">
        <is>
          <t>useful output</t>
        </is>
      </c>
      <c r="V4590" s="465" t="n">
        <v>0.04</v>
      </c>
    </row>
    <row r="4591" ht="16" customHeight="1">
      <c r="B4591" s="5" t="inlineStr">
        <is>
          <t>EF.EC-EF.TR</t>
        </is>
      </c>
      <c r="C4591" s="5" t="inlineStr">
        <is>
          <t>EF.EC-EF.TR-Fuel for transport-Nmix</t>
        </is>
      </c>
      <c r="D4591" s="5" t="inlineStr">
        <is>
          <t>EF</t>
        </is>
      </c>
      <c r="E4591" s="5" t="inlineStr">
        <is>
          <t>EC</t>
        </is>
      </c>
      <c r="F4591" s="5">
        <f>VLOOKUP(E4591,'5.a Definitions'!E:F,2,FALSE)</f>
        <v/>
      </c>
      <c r="G4591" s="5" t="inlineStr">
        <is>
          <t>EF</t>
        </is>
      </c>
      <c r="H4591" s="5" t="inlineStr">
        <is>
          <t>TR</t>
        </is>
      </c>
      <c r="I4591" s="5">
        <f>VLOOKUP(H4591,'5.a Definitions'!E:F,2,FALSE)</f>
        <v/>
      </c>
      <c r="J4591" s="465" t="inlineStr">
        <is>
          <t xml:space="preserve"> Fuel for transport </t>
        </is>
      </c>
      <c r="K4591" s="465" t="inlineStr">
        <is>
          <t xml:space="preserve"> fuel for transport </t>
        </is>
      </c>
      <c r="L4591" s="465" t="inlineStr">
        <is>
          <t xml:space="preserve"> reactive </t>
        </is>
      </c>
      <c r="M4591" s="465" t="inlineStr">
        <is>
          <t xml:space="preserve"> Nmix </t>
        </is>
      </c>
      <c r="N4591" s="466" t="n">
        <v>0.44398244129103</v>
      </c>
      <c r="O4591" s="467" t="n">
        <v>0.3335041586181073</v>
      </c>
      <c r="P4591" s="468" t="n">
        <v>1992</v>
      </c>
      <c r="Q4591" s="469" t="inlineStr">
        <is>
          <t>UNFCCC CRT</t>
        </is>
      </c>
      <c r="R4591" s="469" t="inlineStr">
        <is>
          <t>ok</t>
        </is>
      </c>
      <c r="S4591" s="469" t="inlineStr">
        <is>
          <t xml:space="preserve"> text </t>
        </is>
      </c>
      <c r="T4591" s="426" t="inlineStr">
        <is>
          <t>Norway</t>
        </is>
      </c>
      <c r="U4591" s="5" t="inlineStr">
        <is>
          <t>useful output</t>
        </is>
      </c>
      <c r="V4591" s="465" t="n">
        <v>0.04</v>
      </c>
    </row>
    <row r="4592" ht="16" customHeight="1">
      <c r="B4592" s="5" t="inlineStr">
        <is>
          <t>EF.EC-EF.OE</t>
        </is>
      </c>
      <c r="C4592" s="5" t="inlineStr">
        <is>
          <t>EF.EC-EF.OE-Fuel for heating-Nmix</t>
        </is>
      </c>
      <c r="D4592" s="5" t="inlineStr">
        <is>
          <t>EF</t>
        </is>
      </c>
      <c r="E4592" s="5" t="inlineStr">
        <is>
          <t>EC</t>
        </is>
      </c>
      <c r="F4592" s="5">
        <f>VLOOKUP(E4592,'5.a Definitions'!E:F,2,FALSE)</f>
        <v/>
      </c>
      <c r="G4592" s="5" t="inlineStr">
        <is>
          <t>EF</t>
        </is>
      </c>
      <c r="H4592" s="5" t="inlineStr">
        <is>
          <t>OE</t>
        </is>
      </c>
      <c r="I4592" s="5">
        <f>VLOOKUP(H4592,'5.a Definitions'!E:F,2,FALSE)</f>
        <v/>
      </c>
      <c r="J4592" s="465" t="inlineStr">
        <is>
          <t xml:space="preserve"> Fuel for heating </t>
        </is>
      </c>
      <c r="K4592" s="465" t="inlineStr">
        <is>
          <t xml:space="preserve"> fuel for heating </t>
        </is>
      </c>
      <c r="L4592" s="465" t="inlineStr">
        <is>
          <t xml:space="preserve"> reactive </t>
        </is>
      </c>
      <c r="M4592" s="465" t="inlineStr">
        <is>
          <t xml:space="preserve"> Nmix </t>
        </is>
      </c>
      <c r="N4592" s="466" t="n">
        <v>0.598406096041365</v>
      </c>
      <c r="O4592" s="467" t="n">
        <v>0.3368880057153683</v>
      </c>
      <c r="P4592" s="468" t="n">
        <v>1992</v>
      </c>
      <c r="Q4592" s="469" t="inlineStr">
        <is>
          <t>UNFCCC CRT</t>
        </is>
      </c>
      <c r="R4592" s="469" t="inlineStr">
        <is>
          <t>ok</t>
        </is>
      </c>
      <c r="S4592" s="469" t="inlineStr">
        <is>
          <t xml:space="preserve"> text </t>
        </is>
      </c>
      <c r="T4592" s="426" t="inlineStr">
        <is>
          <t>Norway</t>
        </is>
      </c>
      <c r="U4592" s="5" t="inlineStr">
        <is>
          <t>useful output</t>
        </is>
      </c>
      <c r="V4592" s="465" t="n">
        <v>0.04</v>
      </c>
    </row>
    <row r="4593" ht="16" customHeight="1">
      <c r="B4593" s="5" t="inlineStr">
        <is>
          <t>EF.EC-MP.OP</t>
        </is>
      </c>
      <c r="C4593" s="5" t="inlineStr">
        <is>
          <t>EF.EC-MP.OP-Fuel used as feedstock-Nmix</t>
        </is>
      </c>
      <c r="D4593" s="5" t="inlineStr">
        <is>
          <t>EF</t>
        </is>
      </c>
      <c r="E4593" s="5" t="inlineStr">
        <is>
          <t>EC</t>
        </is>
      </c>
      <c r="F4593" s="5">
        <f>VLOOKUP(E4593,'5.a Definitions'!E:F,2,FALSE)</f>
        <v/>
      </c>
      <c r="G4593" s="5" t="inlineStr">
        <is>
          <t>MP</t>
        </is>
      </c>
      <c r="H4593" s="5" t="inlineStr">
        <is>
          <t>OP</t>
        </is>
      </c>
      <c r="I4593" s="5">
        <f>VLOOKUP(H4593,'5.a Definitions'!E:F,2,FALSE)</f>
        <v/>
      </c>
      <c r="J4593" s="465" t="inlineStr">
        <is>
          <t xml:space="preserve"> Fuel used as feedstock </t>
        </is>
      </c>
      <c r="K4593" s="465" t="inlineStr">
        <is>
          <t xml:space="preserve"> fuel used as feedstock </t>
        </is>
      </c>
      <c r="L4593" s="465" t="inlineStr">
        <is>
          <t xml:space="preserve"> reactive </t>
        </is>
      </c>
      <c r="M4593" s="465" t="inlineStr">
        <is>
          <t xml:space="preserve"> Nmix </t>
        </is>
      </c>
      <c r="N4593" s="466" t="n">
        <v>1.10713445817313</v>
      </c>
      <c r="O4593" s="467" t="n">
        <v>0.8011389870674407</v>
      </c>
      <c r="P4593" s="468" t="n">
        <v>1992</v>
      </c>
      <c r="Q4593" s="469" t="inlineStr">
        <is>
          <t>SSB table 11561</t>
        </is>
      </c>
      <c r="R4593" s="469" t="inlineStr">
        <is>
          <t>ok</t>
        </is>
      </c>
      <c r="S4593" s="469" t="inlineStr">
        <is>
          <t xml:space="preserve"> text </t>
        </is>
      </c>
      <c r="T4593" s="426" t="inlineStr">
        <is>
          <t>Norway</t>
        </is>
      </c>
      <c r="U4593" s="5" t="inlineStr">
        <is>
          <t>useful output</t>
        </is>
      </c>
      <c r="V4593" s="465" t="n">
        <v>0.04</v>
      </c>
    </row>
    <row r="4594" ht="16" customHeight="1">
      <c r="B4594" s="5" t="inlineStr">
        <is>
          <t>EF.EC-AT.AT</t>
        </is>
      </c>
      <c r="C4594" s="5" t="inlineStr">
        <is>
          <t>EF.EC-AT.AT-Emissions-NH3</t>
        </is>
      </c>
      <c r="D4594" s="5" t="inlineStr">
        <is>
          <t>EF</t>
        </is>
      </c>
      <c r="E4594" s="5" t="inlineStr">
        <is>
          <t>EC</t>
        </is>
      </c>
      <c r="F4594" s="5">
        <f>VLOOKUP(E4594,'5.a Definitions'!E:F,2,FALSE)</f>
        <v/>
      </c>
      <c r="G4594" s="5" t="inlineStr">
        <is>
          <t>AT</t>
        </is>
      </c>
      <c r="H4594" s="5" t="inlineStr">
        <is>
          <t>AT</t>
        </is>
      </c>
      <c r="I4594" s="5">
        <f>VLOOKUP(H4594,'5.a Definitions'!E:F,2,FALSE)</f>
        <v/>
      </c>
      <c r="J4594" s="465" t="inlineStr">
        <is>
          <t xml:space="preserve"> Emissions </t>
        </is>
      </c>
      <c r="K4594" s="465" t="inlineStr">
        <is>
          <t xml:space="preserve"> energy conversion emissions </t>
        </is>
      </c>
      <c r="L4594" s="465" t="inlineStr">
        <is>
          <t xml:space="preserve"> reactive </t>
        </is>
      </c>
      <c r="M4594" s="465" t="inlineStr">
        <is>
          <t xml:space="preserve"> NH3 </t>
        </is>
      </c>
      <c r="N4594" s="466" t="n">
        <v>0</v>
      </c>
      <c r="O4594" s="467" t="n">
        <v>0.5</v>
      </c>
      <c r="P4594" s="468" t="n">
        <v>1992</v>
      </c>
      <c r="Q4594" s="469" t="inlineStr">
        <is>
          <t>CRLTAP Inventory Submissions</t>
        </is>
      </c>
      <c r="R4594" s="469" t="inlineStr">
        <is>
          <t>ok</t>
        </is>
      </c>
      <c r="S4594" s="469" t="inlineStr">
        <is>
          <t xml:space="preserve"> text </t>
        </is>
      </c>
      <c r="T4594" s="426" t="inlineStr">
        <is>
          <t>Norway</t>
        </is>
      </c>
      <c r="U4594" s="5" t="inlineStr">
        <is>
          <t>N wasted</t>
        </is>
      </c>
      <c r="V4594" s="465" t="n">
        <v>0.04</v>
      </c>
    </row>
    <row r="4595" ht="16" customHeight="1">
      <c r="B4595" s="5" t="inlineStr">
        <is>
          <t>EF.EC-AT.AT</t>
        </is>
      </c>
      <c r="C4595" s="5" t="inlineStr">
        <is>
          <t>EF.EC-AT.AT-Emissions-NOx</t>
        </is>
      </c>
      <c r="D4595" s="5" t="inlineStr">
        <is>
          <t>EF</t>
        </is>
      </c>
      <c r="E4595" s="5" t="inlineStr">
        <is>
          <t>EC</t>
        </is>
      </c>
      <c r="F4595" s="5">
        <f>VLOOKUP(E4595,'5.a Definitions'!E:F,2,FALSE)</f>
        <v/>
      </c>
      <c r="G4595" s="5" t="inlineStr">
        <is>
          <t>AT</t>
        </is>
      </c>
      <c r="H4595" s="5" t="inlineStr">
        <is>
          <t>AT</t>
        </is>
      </c>
      <c r="I4595" s="5">
        <f>VLOOKUP(H4595,'5.a Definitions'!E:F,2,FALSE)</f>
        <v/>
      </c>
      <c r="J4595" s="465" t="inlineStr">
        <is>
          <t xml:space="preserve"> Emissions </t>
        </is>
      </c>
      <c r="K4595" s="465" t="inlineStr">
        <is>
          <t xml:space="preserve"> energy conversion emissions </t>
        </is>
      </c>
      <c r="L4595" s="465" t="inlineStr">
        <is>
          <t xml:space="preserve"> reactive </t>
        </is>
      </c>
      <c r="M4595" s="465" t="inlineStr">
        <is>
          <t xml:space="preserve"> NOx </t>
        </is>
      </c>
      <c r="N4595" s="466" t="n">
        <v>9.586918929132</v>
      </c>
      <c r="O4595" s="467" t="n">
        <v>0.1807919975470805</v>
      </c>
      <c r="P4595" s="468" t="n">
        <v>1992</v>
      </c>
      <c r="Q4595" s="469" t="inlineStr">
        <is>
          <t>CRLTAP Inventory Submissions</t>
        </is>
      </c>
      <c r="R4595" s="469" t="inlineStr">
        <is>
          <t>ok</t>
        </is>
      </c>
      <c r="S4595" s="469" t="inlineStr">
        <is>
          <t xml:space="preserve"> text </t>
        </is>
      </c>
      <c r="T4595" s="426" t="inlineStr">
        <is>
          <t>Norway</t>
        </is>
      </c>
      <c r="U4595" s="5" t="inlineStr">
        <is>
          <t>N wasted</t>
        </is>
      </c>
      <c r="V4595" s="465" t="n">
        <v>0.04</v>
      </c>
    </row>
    <row r="4596" ht="16" customHeight="1">
      <c r="B4596" s="5" t="inlineStr">
        <is>
          <t>EF.EC-AT.AT</t>
        </is>
      </c>
      <c r="C4596" s="5" t="inlineStr">
        <is>
          <t>EF.EC-AT.AT-Emissions-N2O</t>
        </is>
      </c>
      <c r="D4596" s="5" t="inlineStr">
        <is>
          <t>EF</t>
        </is>
      </c>
      <c r="E4596" s="5" t="inlineStr">
        <is>
          <t>EC</t>
        </is>
      </c>
      <c r="F4596" s="5">
        <f>VLOOKUP(E4596,'5.a Definitions'!E:F,2,FALSE)</f>
        <v/>
      </c>
      <c r="G4596" s="5" t="inlineStr">
        <is>
          <t>AT</t>
        </is>
      </c>
      <c r="H4596" s="5" t="inlineStr">
        <is>
          <t>AT</t>
        </is>
      </c>
      <c r="I4596" s="5">
        <f>VLOOKUP(H4596,'5.a Definitions'!E:F,2,FALSE)</f>
        <v/>
      </c>
      <c r="J4596" s="465" t="inlineStr">
        <is>
          <t xml:space="preserve"> Emissions </t>
        </is>
      </c>
      <c r="K4596" s="465" t="inlineStr">
        <is>
          <t xml:space="preserve"> energy conversion emissions </t>
        </is>
      </c>
      <c r="L4596" s="465" t="inlineStr">
        <is>
          <t xml:space="preserve"> reactive </t>
        </is>
      </c>
      <c r="M4596" s="465" t="inlineStr">
        <is>
          <t xml:space="preserve"> N2O </t>
        </is>
      </c>
      <c r="N4596" s="466" t="n">
        <v>0.0429114781662338</v>
      </c>
      <c r="O4596" s="467" t="n">
        <v>1.394797542306526</v>
      </c>
      <c r="P4596" s="468" t="n">
        <v>1992</v>
      </c>
      <c r="Q4596" s="469" t="inlineStr">
        <is>
          <t>UNFCCC CRT</t>
        </is>
      </c>
      <c r="R4596" s="469" t="inlineStr">
        <is>
          <t>ok</t>
        </is>
      </c>
      <c r="S4596" s="469" t="inlineStr">
        <is>
          <t xml:space="preserve"> text </t>
        </is>
      </c>
      <c r="T4596" s="426" t="inlineStr">
        <is>
          <t>Norway</t>
        </is>
      </c>
      <c r="U4596" s="5" t="inlineStr">
        <is>
          <t>N wasted</t>
        </is>
      </c>
      <c r="V4596" s="465" t="n">
        <v>0.04</v>
      </c>
    </row>
    <row r="4597" ht="16" customHeight="1">
      <c r="B4597" s="5" t="inlineStr">
        <is>
          <t>EF.EC-AT.AT</t>
        </is>
      </c>
      <c r="C4597" s="5" t="inlineStr">
        <is>
          <t>EF.EC-AT.AT-Emissions-N2</t>
        </is>
      </c>
      <c r="D4597" s="5" t="inlineStr">
        <is>
          <t>EF</t>
        </is>
      </c>
      <c r="E4597" s="5" t="inlineStr">
        <is>
          <t>EC</t>
        </is>
      </c>
      <c r="F4597" s="5">
        <f>VLOOKUP(E4597,'5.a Definitions'!E:F,2,FALSE)</f>
        <v/>
      </c>
      <c r="G4597" s="5" t="inlineStr">
        <is>
          <t>AT</t>
        </is>
      </c>
      <c r="H4597" s="5" t="inlineStr">
        <is>
          <t>AT</t>
        </is>
      </c>
      <c r="I4597" s="5">
        <f>VLOOKUP(H4597,'5.a Definitions'!E:F,2,FALSE)</f>
        <v/>
      </c>
      <c r="J4597" s="465" t="inlineStr">
        <is>
          <t xml:space="preserve"> Emissions </t>
        </is>
      </c>
      <c r="K4597" s="465" t="inlineStr">
        <is>
          <t xml:space="preserve"> energy conversion emissions </t>
        </is>
      </c>
      <c r="L4597" s="465" t="inlineStr">
        <is>
          <t xml:space="preserve"> inert </t>
        </is>
      </c>
      <c r="M4597" s="465" t="inlineStr">
        <is>
          <t xml:space="preserve"> N2 </t>
        </is>
      </c>
      <c r="N4597" s="466" t="n">
        <v>0</v>
      </c>
      <c r="O4597" s="467" t="n">
        <v>10</v>
      </c>
      <c r="P4597" s="468" t="n">
        <v>1992</v>
      </c>
      <c r="Q4597" s="469" t="inlineStr">
        <is>
          <t>mass balance</t>
        </is>
      </c>
      <c r="R4597" s="469" t="inlineStr">
        <is>
          <t>ok</t>
        </is>
      </c>
      <c r="S4597" s="469" t="inlineStr">
        <is>
          <t xml:space="preserve"> text </t>
        </is>
      </c>
      <c r="T4597" s="426" t="inlineStr">
        <is>
          <t>Norway</t>
        </is>
      </c>
      <c r="U4597" s="5" t="inlineStr">
        <is>
          <t>N wasted</t>
        </is>
      </c>
      <c r="V4597" s="465" t="n">
        <v>0.04</v>
      </c>
    </row>
    <row r="4598" ht="16" customHeight="1">
      <c r="B4598" s="5" t="inlineStr">
        <is>
          <t>EF.EC-RW.RW</t>
        </is>
      </c>
      <c r="C4598" s="5" t="inlineStr">
        <is>
          <t>EF.EC-RW.RW-Fuel export-Nmix</t>
        </is>
      </c>
      <c r="D4598" s="5" t="inlineStr">
        <is>
          <t>EF</t>
        </is>
      </c>
      <c r="E4598" s="5" t="inlineStr">
        <is>
          <t>EC</t>
        </is>
      </c>
      <c r="F4598" s="5">
        <f>VLOOKUP(E4598,'5.a Definitions'!E:F,2,FALSE)</f>
        <v/>
      </c>
      <c r="G4598" s="5" t="inlineStr">
        <is>
          <t>RW</t>
        </is>
      </c>
      <c r="H4598" s="5" t="inlineStr">
        <is>
          <t>RW</t>
        </is>
      </c>
      <c r="I4598" s="5">
        <f>VLOOKUP(H4598,'5.a Definitions'!E:F,2,FALSE)</f>
        <v/>
      </c>
      <c r="J4598" s="465" t="inlineStr">
        <is>
          <t xml:space="preserve"> Fuel export </t>
        </is>
      </c>
      <c r="K4598" s="465" t="inlineStr">
        <is>
          <t xml:space="preserve"> fuel export </t>
        </is>
      </c>
      <c r="L4598" s="465" t="inlineStr">
        <is>
          <t xml:space="preserve"> reactive </t>
        </is>
      </c>
      <c r="M4598" s="465" t="inlineStr">
        <is>
          <t xml:space="preserve"> Nmix </t>
        </is>
      </c>
      <c r="N4598" s="466" t="n">
        <v>238.574356135693</v>
      </c>
      <c r="O4598" s="467" t="n">
        <v>2.711364090271169</v>
      </c>
      <c r="P4598" s="468" t="n">
        <v>1992</v>
      </c>
      <c r="Q4598" s="469" t="inlineStr">
        <is>
          <t>SSB tab 08801</t>
        </is>
      </c>
      <c r="R4598" s="469" t="inlineStr">
        <is>
          <t>ok</t>
        </is>
      </c>
      <c r="S4598" s="469" t="inlineStr">
        <is>
          <t xml:space="preserve"> text </t>
        </is>
      </c>
      <c r="T4598" s="426" t="inlineStr">
        <is>
          <t>Norway</t>
        </is>
      </c>
      <c r="U4598" s="5" t="inlineStr">
        <is>
          <t>useful output</t>
        </is>
      </c>
      <c r="V4598" s="465" t="n">
        <v>0.04</v>
      </c>
    </row>
    <row r="4599" ht="16" customHeight="1">
      <c r="B4599" s="5" t="inlineStr">
        <is>
          <t>EF.IC-AT.AT</t>
        </is>
      </c>
      <c r="C4599" s="5" t="inlineStr">
        <is>
          <t>EF.IC-AT.AT-Emissions-NH3</t>
        </is>
      </c>
      <c r="D4599" s="5" t="inlineStr">
        <is>
          <t>EF</t>
        </is>
      </c>
      <c r="E4599" s="5" t="inlineStr">
        <is>
          <t>IC</t>
        </is>
      </c>
      <c r="F4599" s="5">
        <f>VLOOKUP(E4599,'5.a Definitions'!E:F,2,FALSE)</f>
        <v/>
      </c>
      <c r="G4599" s="5" t="inlineStr">
        <is>
          <t>AT</t>
        </is>
      </c>
      <c r="H4599" s="5" t="inlineStr">
        <is>
          <t>AT</t>
        </is>
      </c>
      <c r="I4599" s="5">
        <f>VLOOKUP(H4599,'5.a Definitions'!E:F,2,FALSE)</f>
        <v/>
      </c>
      <c r="J4599" s="465" t="inlineStr">
        <is>
          <t xml:space="preserve"> Emissions </t>
        </is>
      </c>
      <c r="K4599" s="465" t="inlineStr">
        <is>
          <t xml:space="preserve"> industrial emissions </t>
        </is>
      </c>
      <c r="L4599" s="465" t="inlineStr">
        <is>
          <t xml:space="preserve"> reactive </t>
        </is>
      </c>
      <c r="M4599" s="465" t="inlineStr">
        <is>
          <t xml:space="preserve"> NH3 </t>
        </is>
      </c>
      <c r="N4599" s="466" t="n">
        <v>0.0077892656083128</v>
      </c>
      <c r="O4599" s="467" t="n">
        <v>0.1958770241832209</v>
      </c>
      <c r="P4599" s="468" t="n">
        <v>1992</v>
      </c>
      <c r="Q4599" s="469" t="inlineStr">
        <is>
          <t>CRLTAP Inventory Submissions</t>
        </is>
      </c>
      <c r="R4599" s="469" t="inlineStr">
        <is>
          <t>ok</t>
        </is>
      </c>
      <c r="S4599" s="469" t="inlineStr">
        <is>
          <t xml:space="preserve"> text </t>
        </is>
      </c>
      <c r="T4599" s="426" t="inlineStr">
        <is>
          <t>Norway</t>
        </is>
      </c>
      <c r="U4599" s="5" t="inlineStr">
        <is>
          <t>N wasted</t>
        </is>
      </c>
      <c r="V4599" s="465" t="n">
        <v>0.04</v>
      </c>
    </row>
    <row r="4600" ht="16" customHeight="1">
      <c r="B4600" s="5" t="inlineStr">
        <is>
          <t>EF.IC-AT.AT</t>
        </is>
      </c>
      <c r="C4600" s="5" t="inlineStr">
        <is>
          <t>EF.IC-AT.AT-Emissions-NOx</t>
        </is>
      </c>
      <c r="D4600" s="5" t="inlineStr">
        <is>
          <t>EF</t>
        </is>
      </c>
      <c r="E4600" s="5" t="inlineStr">
        <is>
          <t>IC</t>
        </is>
      </c>
      <c r="F4600" s="5">
        <f>VLOOKUP(E4600,'5.a Definitions'!E:F,2,FALSE)</f>
        <v/>
      </c>
      <c r="G4600" s="5" t="inlineStr">
        <is>
          <t>AT</t>
        </is>
      </c>
      <c r="H4600" s="5" t="inlineStr">
        <is>
          <t>AT</t>
        </is>
      </c>
      <c r="I4600" s="5">
        <f>VLOOKUP(H4600,'5.a Definitions'!E:F,2,FALSE)</f>
        <v/>
      </c>
      <c r="J4600" s="465" t="inlineStr">
        <is>
          <t xml:space="preserve"> Emissions </t>
        </is>
      </c>
      <c r="K4600" s="465" t="inlineStr">
        <is>
          <t xml:space="preserve"> industrial emissions </t>
        </is>
      </c>
      <c r="L4600" s="465" t="inlineStr">
        <is>
          <t xml:space="preserve"> reactive </t>
        </is>
      </c>
      <c r="M4600" s="465" t="inlineStr">
        <is>
          <t xml:space="preserve"> NOx </t>
        </is>
      </c>
      <c r="N4600" s="466" t="n">
        <v>5.20618634476531</v>
      </c>
      <c r="O4600" s="467" t="n">
        <v>0.2577230990579236</v>
      </c>
      <c r="P4600" s="468" t="n">
        <v>1992</v>
      </c>
      <c r="Q4600" s="469" t="inlineStr">
        <is>
          <t>CRLTAP Inventory Submissions</t>
        </is>
      </c>
      <c r="R4600" s="469" t="inlineStr">
        <is>
          <t>ok</t>
        </is>
      </c>
      <c r="S4600" s="469" t="inlineStr">
        <is>
          <t xml:space="preserve"> text </t>
        </is>
      </c>
      <c r="T4600" s="426" t="inlineStr">
        <is>
          <t>Norway</t>
        </is>
      </c>
      <c r="U4600" s="5" t="inlineStr">
        <is>
          <t>N wasted</t>
        </is>
      </c>
      <c r="V4600" s="465" t="n">
        <v>0.04</v>
      </c>
    </row>
    <row r="4601" ht="16" customHeight="1">
      <c r="B4601" s="5" t="inlineStr">
        <is>
          <t>EF.IC-AT.AT</t>
        </is>
      </c>
      <c r="C4601" s="5" t="inlineStr">
        <is>
          <t>EF.IC-AT.AT-Emissions-N2O</t>
        </is>
      </c>
      <c r="D4601" s="5" t="inlineStr">
        <is>
          <t>EF</t>
        </is>
      </c>
      <c r="E4601" s="5" t="inlineStr">
        <is>
          <t>IC</t>
        </is>
      </c>
      <c r="F4601" s="5">
        <f>VLOOKUP(E4601,'5.a Definitions'!E:F,2,FALSE)</f>
        <v/>
      </c>
      <c r="G4601" s="5" t="inlineStr">
        <is>
          <t>AT</t>
        </is>
      </c>
      <c r="H4601" s="5" t="inlineStr">
        <is>
          <t>AT</t>
        </is>
      </c>
      <c r="I4601" s="5">
        <f>VLOOKUP(H4601,'5.a Definitions'!E:F,2,FALSE)</f>
        <v/>
      </c>
      <c r="J4601" s="465" t="inlineStr">
        <is>
          <t xml:space="preserve"> Emissions </t>
        </is>
      </c>
      <c r="K4601" s="465" t="inlineStr">
        <is>
          <t xml:space="preserve"> industrial emissions </t>
        </is>
      </c>
      <c r="L4601" s="465" t="inlineStr">
        <is>
          <t xml:space="preserve"> reactive </t>
        </is>
      </c>
      <c r="M4601" s="465" t="inlineStr">
        <is>
          <t xml:space="preserve"> N2O </t>
        </is>
      </c>
      <c r="N4601" s="466" t="n">
        <v>0.06132330708068283</v>
      </c>
      <c r="O4601" s="467" t="n">
        <v>1.394797542306526</v>
      </c>
      <c r="P4601" s="468" t="n">
        <v>1992</v>
      </c>
      <c r="Q4601" s="469" t="inlineStr">
        <is>
          <t>UNFCCC CRT</t>
        </is>
      </c>
      <c r="R4601" s="469" t="inlineStr">
        <is>
          <t>ok</t>
        </is>
      </c>
      <c r="S4601" s="469" t="inlineStr">
        <is>
          <t xml:space="preserve"> text </t>
        </is>
      </c>
      <c r="T4601" s="426" t="inlineStr">
        <is>
          <t>Norway</t>
        </is>
      </c>
      <c r="U4601" s="5" t="inlineStr">
        <is>
          <t>N wasted</t>
        </is>
      </c>
      <c r="V4601" s="465" t="n">
        <v>0.04</v>
      </c>
    </row>
    <row r="4602" ht="16" customHeight="1">
      <c r="B4602" s="5" t="inlineStr">
        <is>
          <t>EF.TR-AT.AT</t>
        </is>
      </c>
      <c r="C4602" s="5" t="inlineStr">
        <is>
          <t>EF.TR-AT.AT-Emissions-NH3</t>
        </is>
      </c>
      <c r="D4602" s="5" t="inlineStr">
        <is>
          <t>EF</t>
        </is>
      </c>
      <c r="E4602" s="5" t="inlineStr">
        <is>
          <t>TR</t>
        </is>
      </c>
      <c r="F4602" s="5">
        <f>VLOOKUP(E4602,'5.a Definitions'!E:F,2,FALSE)</f>
        <v/>
      </c>
      <c r="G4602" s="5" t="inlineStr">
        <is>
          <t>AT</t>
        </is>
      </c>
      <c r="H4602" s="5" t="inlineStr">
        <is>
          <t>AT</t>
        </is>
      </c>
      <c r="I4602" s="5">
        <f>VLOOKUP(H4602,'5.a Definitions'!E:F,2,FALSE)</f>
        <v/>
      </c>
      <c r="J4602" s="465" t="inlineStr">
        <is>
          <t xml:space="preserve"> Emissions </t>
        </is>
      </c>
      <c r="K4602" s="465" t="inlineStr">
        <is>
          <t xml:space="preserve"> transport emissions </t>
        </is>
      </c>
      <c r="L4602" s="465" t="inlineStr">
        <is>
          <t xml:space="preserve"> reactive </t>
        </is>
      </c>
      <c r="M4602" s="465" t="inlineStr">
        <is>
          <t xml:space="preserve"> NH3 </t>
        </is>
      </c>
      <c r="N4602" s="466" t="n">
        <v>0.2828033887653</v>
      </c>
      <c r="O4602" s="467" t="n">
        <v>0.4164447700172229</v>
      </c>
      <c r="P4602" s="468" t="n">
        <v>1992</v>
      </c>
      <c r="Q4602" s="469" t="inlineStr">
        <is>
          <t>CRLTAP Inventory Submissions</t>
        </is>
      </c>
      <c r="R4602" s="469" t="inlineStr">
        <is>
          <t>ok</t>
        </is>
      </c>
      <c r="S4602" s="469" t="inlineStr">
        <is>
          <t xml:space="preserve"> text </t>
        </is>
      </c>
      <c r="T4602" s="426" t="inlineStr">
        <is>
          <t>Norway</t>
        </is>
      </c>
      <c r="U4602" s="5" t="inlineStr">
        <is>
          <t>N wasted</t>
        </is>
      </c>
      <c r="V4602" s="465" t="n">
        <v>0.04</v>
      </c>
    </row>
    <row r="4603" ht="16" customHeight="1">
      <c r="B4603" s="5" t="inlineStr">
        <is>
          <t>EF.TR-AT.AT</t>
        </is>
      </c>
      <c r="C4603" s="5" t="inlineStr">
        <is>
          <t>EF.TR-AT.AT-Emissions-NOx</t>
        </is>
      </c>
      <c r="D4603" s="5" t="inlineStr">
        <is>
          <t>EF</t>
        </is>
      </c>
      <c r="E4603" s="5" t="inlineStr">
        <is>
          <t>TR</t>
        </is>
      </c>
      <c r="F4603" s="5">
        <f>VLOOKUP(E4603,'5.a Definitions'!E:F,2,FALSE)</f>
        <v/>
      </c>
      <c r="G4603" s="5" t="inlineStr">
        <is>
          <t>AT</t>
        </is>
      </c>
      <c r="H4603" s="5" t="inlineStr">
        <is>
          <t>AT</t>
        </is>
      </c>
      <c r="I4603" s="5">
        <f>VLOOKUP(H4603,'5.a Definitions'!E:F,2,FALSE)</f>
        <v/>
      </c>
      <c r="J4603" s="465" t="inlineStr">
        <is>
          <t xml:space="preserve"> Emissions </t>
        </is>
      </c>
      <c r="K4603" s="465" t="inlineStr">
        <is>
          <t xml:space="preserve"> transport emissions </t>
        </is>
      </c>
      <c r="L4603" s="465" t="inlineStr">
        <is>
          <t xml:space="preserve"> reactive </t>
        </is>
      </c>
      <c r="M4603" s="465" t="inlineStr">
        <is>
          <t xml:space="preserve"> NOx </t>
        </is>
      </c>
      <c r="N4603" s="466" t="n">
        <v>29.86884697187979</v>
      </c>
      <c r="O4603" s="467" t="n">
        <v>0.1196717304774809</v>
      </c>
      <c r="P4603" s="468" t="n">
        <v>1992</v>
      </c>
      <c r="Q4603" s="469" t="inlineStr">
        <is>
          <t>CRLTAP Inventory Submissions</t>
        </is>
      </c>
      <c r="R4603" s="469" t="inlineStr">
        <is>
          <t>ok</t>
        </is>
      </c>
      <c r="S4603" s="469" t="inlineStr">
        <is>
          <t xml:space="preserve"> text </t>
        </is>
      </c>
      <c r="T4603" s="426" t="inlineStr">
        <is>
          <t>Norway</t>
        </is>
      </c>
      <c r="U4603" s="5" t="inlineStr">
        <is>
          <t>N wasted</t>
        </is>
      </c>
      <c r="V4603" s="465" t="n">
        <v>0.04</v>
      </c>
    </row>
    <row r="4604" ht="16" customFormat="1" customHeight="1" s="482">
      <c r="B4604" s="5" t="inlineStr">
        <is>
          <t>EF.TR-AT.AT</t>
        </is>
      </c>
      <c r="C4604" s="5" t="inlineStr">
        <is>
          <t>EF.TR-AT.AT-Emissions-N2O</t>
        </is>
      </c>
      <c r="D4604" s="5" t="inlineStr">
        <is>
          <t>EF</t>
        </is>
      </c>
      <c r="E4604" s="5" t="inlineStr">
        <is>
          <t>TR</t>
        </is>
      </c>
      <c r="F4604" s="5">
        <f>VLOOKUP(E4604,'5.a Definitions'!E:F,2,FALSE)</f>
        <v/>
      </c>
      <c r="G4604" s="5" t="inlineStr">
        <is>
          <t>AT</t>
        </is>
      </c>
      <c r="H4604" s="5" t="inlineStr">
        <is>
          <t>AT</t>
        </is>
      </c>
      <c r="I4604" s="5">
        <f>VLOOKUP(H4604,'5.a Definitions'!E:F,2,FALSE)</f>
        <v/>
      </c>
      <c r="J4604" s="465" t="inlineStr">
        <is>
          <t xml:space="preserve"> Emissions </t>
        </is>
      </c>
      <c r="K4604" s="465" t="inlineStr">
        <is>
          <t xml:space="preserve"> transport emissions </t>
        </is>
      </c>
      <c r="L4604" s="465" t="inlineStr">
        <is>
          <t xml:space="preserve"> reactive </t>
        </is>
      </c>
      <c r="M4604" s="465" t="inlineStr">
        <is>
          <t xml:space="preserve"> N2O </t>
        </is>
      </c>
      <c r="N4604" s="466" t="n">
        <v>0.1900665900036567</v>
      </c>
      <c r="O4604" s="467" t="n">
        <v>0.6463342428493241</v>
      </c>
      <c r="P4604" s="468" t="n">
        <v>1992</v>
      </c>
      <c r="Q4604" s="469" t="inlineStr">
        <is>
          <t>UNFCCC CRT</t>
        </is>
      </c>
      <c r="R4604" s="469" t="inlineStr">
        <is>
          <t>ok</t>
        </is>
      </c>
      <c r="S4604" s="469" t="inlineStr">
        <is>
          <t xml:space="preserve"> text </t>
        </is>
      </c>
      <c r="T4604" s="426" t="inlineStr">
        <is>
          <t>Norway</t>
        </is>
      </c>
      <c r="U4604" s="5" t="inlineStr">
        <is>
          <t>N wasted</t>
        </is>
      </c>
      <c r="V4604" s="465" t="n">
        <v>0.04</v>
      </c>
    </row>
    <row r="4605" ht="16" customHeight="1">
      <c r="B4605" s="5" t="inlineStr">
        <is>
          <t>EF.TR-AT.AT</t>
        </is>
      </c>
      <c r="C4605" s="5" t="inlineStr">
        <is>
          <t>EF.TR-AT.AT-Emissions-N2</t>
        </is>
      </c>
      <c r="D4605" s="5" t="inlineStr">
        <is>
          <t>EF</t>
        </is>
      </c>
      <c r="E4605" s="5" t="inlineStr">
        <is>
          <t>TR</t>
        </is>
      </c>
      <c r="F4605" s="5">
        <f>VLOOKUP(E4605,'5.a Definitions'!E:F,2,FALSE)</f>
        <v/>
      </c>
      <c r="G4605" s="5" t="inlineStr">
        <is>
          <t>AT</t>
        </is>
      </c>
      <c r="H4605" s="5" t="inlineStr">
        <is>
          <t>AT</t>
        </is>
      </c>
      <c r="I4605" s="5">
        <f>VLOOKUP(H4605,'5.a Definitions'!E:F,2,FALSE)</f>
        <v/>
      </c>
      <c r="J4605" s="465" t="inlineStr">
        <is>
          <t xml:space="preserve"> Emissions </t>
        </is>
      </c>
      <c r="K4605" s="465" t="inlineStr">
        <is>
          <t xml:space="preserve"> transport emissions </t>
        </is>
      </c>
      <c r="L4605" s="465" t="inlineStr">
        <is>
          <t xml:space="preserve"> inert </t>
        </is>
      </c>
      <c r="M4605" s="465" t="inlineStr">
        <is>
          <t xml:space="preserve"> N2 </t>
        </is>
      </c>
      <c r="N4605" s="466" t="n">
        <v>0</v>
      </c>
      <c r="O4605" s="467" t="n">
        <v>0.2</v>
      </c>
      <c r="P4605" s="468" t="n">
        <v>1992</v>
      </c>
      <c r="Q4605" s="469" t="inlineStr">
        <is>
          <t>mass balance</t>
        </is>
      </c>
      <c r="R4605" s="469" t="inlineStr">
        <is>
          <t>ok</t>
        </is>
      </c>
      <c r="S4605" s="469" t="inlineStr">
        <is>
          <t xml:space="preserve"> text </t>
        </is>
      </c>
      <c r="T4605" s="426" t="inlineStr">
        <is>
          <t>Norway</t>
        </is>
      </c>
      <c r="U4605" s="5" t="inlineStr">
        <is>
          <t>N wasted</t>
        </is>
      </c>
      <c r="V4605" s="465" t="n">
        <v>0.04</v>
      </c>
    </row>
    <row r="4606" ht="16" customHeight="1">
      <c r="B4606" s="5" t="inlineStr">
        <is>
          <t>EF.TR-RW.RW</t>
        </is>
      </c>
      <c r="C4606" s="5" t="inlineStr">
        <is>
          <t>EF.TR-RW.RW-Export of transport fuels-Nmix</t>
        </is>
      </c>
      <c r="D4606" s="5" t="inlineStr">
        <is>
          <t>EF</t>
        </is>
      </c>
      <c r="E4606" s="5" t="inlineStr">
        <is>
          <t>TR</t>
        </is>
      </c>
      <c r="F4606" s="5">
        <f>VLOOKUP(E4606,'5.a Definitions'!E:F,2,FALSE)</f>
        <v/>
      </c>
      <c r="G4606" s="5" t="inlineStr">
        <is>
          <t>RW</t>
        </is>
      </c>
      <c r="H4606" s="5" t="inlineStr">
        <is>
          <t>RW</t>
        </is>
      </c>
      <c r="I4606" s="5">
        <f>VLOOKUP(H4606,'5.a Definitions'!E:F,2,FALSE)</f>
        <v/>
      </c>
      <c r="J4606" s="465" t="inlineStr">
        <is>
          <t xml:space="preserve"> Export of transport fuels </t>
        </is>
      </c>
      <c r="K4606" s="465" t="inlineStr">
        <is>
          <t xml:space="preserve"> export of transport fuel </t>
        </is>
      </c>
      <c r="L4606" s="465" t="inlineStr">
        <is>
          <t xml:space="preserve"> reactive </t>
        </is>
      </c>
      <c r="M4606" s="465" t="inlineStr">
        <is>
          <t xml:space="preserve"> Nmix </t>
        </is>
      </c>
      <c r="N4606" s="466" t="n">
        <v>0.345051453</v>
      </c>
      <c r="O4606" s="467" t="n">
        <v>0.3158079873853132</v>
      </c>
      <c r="P4606" s="468" t="n">
        <v>1992</v>
      </c>
      <c r="Q4606" s="469" t="inlineStr">
        <is>
          <t>SSB tab 08801</t>
        </is>
      </c>
      <c r="R4606" s="469" t="inlineStr">
        <is>
          <t>ok</t>
        </is>
      </c>
      <c r="S4606" s="469" t="inlineStr">
        <is>
          <t xml:space="preserve"> text </t>
        </is>
      </c>
      <c r="T4606" s="426" t="inlineStr">
        <is>
          <t>Norway</t>
        </is>
      </c>
      <c r="U4606" s="5" t="inlineStr">
        <is>
          <t>useful output</t>
        </is>
      </c>
      <c r="V4606" s="465" t="n">
        <v>0.04</v>
      </c>
    </row>
    <row r="4607" ht="16" customHeight="1">
      <c r="B4607" s="5" t="inlineStr">
        <is>
          <t>EF.OE-AT.AT</t>
        </is>
      </c>
      <c r="C4607" s="5" t="inlineStr">
        <is>
          <t>EF.OE-AT.AT-Emissions-NH3</t>
        </is>
      </c>
      <c r="D4607" s="5" t="inlineStr">
        <is>
          <t>EF</t>
        </is>
      </c>
      <c r="E4607" s="5" t="inlineStr">
        <is>
          <t>OE</t>
        </is>
      </c>
      <c r="F4607" s="5">
        <f>VLOOKUP(E4607,'5.a Definitions'!E:F,2,FALSE)</f>
        <v/>
      </c>
      <c r="G4607" s="5" t="inlineStr">
        <is>
          <t>AT</t>
        </is>
      </c>
      <c r="H4607" s="5" t="inlineStr">
        <is>
          <t>AT</t>
        </is>
      </c>
      <c r="I4607" s="5">
        <f>VLOOKUP(H4607,'5.a Definitions'!E:F,2,FALSE)</f>
        <v/>
      </c>
      <c r="J4607" s="465" t="inlineStr">
        <is>
          <t xml:space="preserve"> Emissions </t>
        </is>
      </c>
      <c r="K4607" s="465" t="inlineStr">
        <is>
          <t xml:space="preserve"> other fuels emissions </t>
        </is>
      </c>
      <c r="L4607" s="465" t="inlineStr">
        <is>
          <t xml:space="preserve"> reactive </t>
        </is>
      </c>
      <c r="M4607" s="465" t="inlineStr">
        <is>
          <t xml:space="preserve"> NH3 </t>
        </is>
      </c>
      <c r="N4607" s="466" t="n">
        <v>0.04962162047715001</v>
      </c>
      <c r="O4607" s="467" t="n">
        <v>0.5627031504441504</v>
      </c>
      <c r="P4607" s="468" t="n">
        <v>1992</v>
      </c>
      <c r="Q4607" s="469" t="inlineStr">
        <is>
          <t>CRLTAP Inventory Submissions</t>
        </is>
      </c>
      <c r="R4607" s="469" t="inlineStr">
        <is>
          <t>ok</t>
        </is>
      </c>
      <c r="S4607" s="469" t="inlineStr">
        <is>
          <t xml:space="preserve"> text </t>
        </is>
      </c>
      <c r="T4607" s="426" t="inlineStr">
        <is>
          <t>Norway</t>
        </is>
      </c>
      <c r="U4607" s="5" t="inlineStr">
        <is>
          <t>N wasted</t>
        </is>
      </c>
      <c r="V4607" s="465" t="n">
        <v>0.04</v>
      </c>
    </row>
    <row r="4608" ht="16" customHeight="1">
      <c r="B4608" s="5" t="inlineStr">
        <is>
          <t>EF.OE-AT.AT</t>
        </is>
      </c>
      <c r="C4608" s="5" t="inlineStr">
        <is>
          <t>EF.OE-AT.AT-Emissions-NOx</t>
        </is>
      </c>
      <c r="D4608" s="5" t="inlineStr">
        <is>
          <t>EF</t>
        </is>
      </c>
      <c r="E4608" s="5" t="inlineStr">
        <is>
          <t>OE</t>
        </is>
      </c>
      <c r="F4608" s="5">
        <f>VLOOKUP(E4608,'5.a Definitions'!E:F,2,FALSE)</f>
        <v/>
      </c>
      <c r="G4608" s="5" t="inlineStr">
        <is>
          <t>AT</t>
        </is>
      </c>
      <c r="H4608" s="5" t="inlineStr">
        <is>
          <t>AT</t>
        </is>
      </c>
      <c r="I4608" s="5">
        <f>VLOOKUP(H4608,'5.a Definitions'!E:F,2,FALSE)</f>
        <v/>
      </c>
      <c r="J4608" s="465" t="inlineStr">
        <is>
          <t xml:space="preserve"> Emissions </t>
        </is>
      </c>
      <c r="K4608" s="465" t="inlineStr">
        <is>
          <t xml:space="preserve"> other fuels emissions </t>
        </is>
      </c>
      <c r="L4608" s="465" t="inlineStr">
        <is>
          <t xml:space="preserve"> reactive </t>
        </is>
      </c>
      <c r="M4608" s="465" t="inlineStr">
        <is>
          <t xml:space="preserve"> NOx </t>
        </is>
      </c>
      <c r="N4608" s="466" t="n">
        <v>9.0085039673277</v>
      </c>
      <c r="O4608" s="467" t="n">
        <v>0.2027406925341235</v>
      </c>
      <c r="P4608" s="468" t="n">
        <v>1992</v>
      </c>
      <c r="Q4608" s="469" t="inlineStr">
        <is>
          <t>CRLTAP Inventory Submissions</t>
        </is>
      </c>
      <c r="R4608" s="469" t="inlineStr">
        <is>
          <t>ok</t>
        </is>
      </c>
      <c r="S4608" s="469" t="inlineStr">
        <is>
          <t xml:space="preserve"> text </t>
        </is>
      </c>
      <c r="T4608" s="426" t="inlineStr">
        <is>
          <t>Norway</t>
        </is>
      </c>
      <c r="U4608" s="5" t="inlineStr">
        <is>
          <t>N wasted</t>
        </is>
      </c>
      <c r="V4608" s="465" t="n">
        <v>0.04</v>
      </c>
    </row>
    <row r="4609" ht="16" customHeight="1">
      <c r="B4609" s="5" t="inlineStr">
        <is>
          <t>EF.OE-AT.AT</t>
        </is>
      </c>
      <c r="C4609" s="5" t="inlineStr">
        <is>
          <t>EF.OE-AT.AT-Emissions-N2O</t>
        </is>
      </c>
      <c r="D4609" s="5" t="inlineStr">
        <is>
          <t>EF</t>
        </is>
      </c>
      <c r="E4609" s="5" t="inlineStr">
        <is>
          <t>OE</t>
        </is>
      </c>
      <c r="F4609" s="5">
        <f>VLOOKUP(E4609,'5.a Definitions'!E:F,2,FALSE)</f>
        <v/>
      </c>
      <c r="G4609" s="5" t="inlineStr">
        <is>
          <t>AT</t>
        </is>
      </c>
      <c r="H4609" s="5" t="inlineStr">
        <is>
          <t>AT</t>
        </is>
      </c>
      <c r="I4609" s="5">
        <f>VLOOKUP(H4609,'5.a Definitions'!E:F,2,FALSE)</f>
        <v/>
      </c>
      <c r="J4609" s="465" t="inlineStr">
        <is>
          <t xml:space="preserve"> Emissions </t>
        </is>
      </c>
      <c r="K4609" s="465" t="inlineStr">
        <is>
          <t xml:space="preserve"> other fuels emissions </t>
        </is>
      </c>
      <c r="L4609" s="465" t="inlineStr">
        <is>
          <t xml:space="preserve"> reactive </t>
        </is>
      </c>
      <c r="M4609" s="465" t="inlineStr">
        <is>
          <t xml:space="preserve"> N2O </t>
        </is>
      </c>
      <c r="N4609" s="466" t="n">
        <v>0.0705861003448134</v>
      </c>
      <c r="O4609" s="467" t="n">
        <v>1.394797542306526</v>
      </c>
      <c r="P4609" s="468" t="n">
        <v>1992</v>
      </c>
      <c r="Q4609" s="469" t="inlineStr">
        <is>
          <t>UNFCCC CRT</t>
        </is>
      </c>
      <c r="R4609" s="469" t="inlineStr">
        <is>
          <t>ok</t>
        </is>
      </c>
      <c r="S4609" s="469" t="inlineStr">
        <is>
          <t xml:space="preserve"> text </t>
        </is>
      </c>
      <c r="T4609" s="426" t="inlineStr">
        <is>
          <t>Norway</t>
        </is>
      </c>
      <c r="U4609" s="5" t="inlineStr">
        <is>
          <t>N wasted</t>
        </is>
      </c>
      <c r="V4609" s="465" t="n">
        <v>0.04</v>
      </c>
    </row>
    <row r="4610" ht="16" customHeight="1" thickBot="1">
      <c r="A4610" s="483" t="n"/>
      <c r="B4610" s="6" t="inlineStr">
        <is>
          <t>EF.OE-AT.AT</t>
        </is>
      </c>
      <c r="C4610" s="6" t="inlineStr">
        <is>
          <t>EF.OE-AT.AT-Emissions-N2</t>
        </is>
      </c>
      <c r="D4610" s="6" t="inlineStr">
        <is>
          <t>EF</t>
        </is>
      </c>
      <c r="E4610" s="6" t="inlineStr">
        <is>
          <t>OE</t>
        </is>
      </c>
      <c r="F4610" s="5">
        <f>VLOOKUP(E4610,'5.a Definitions'!E:F,2,FALSE)</f>
        <v/>
      </c>
      <c r="G4610" s="6" t="inlineStr">
        <is>
          <t>AT</t>
        </is>
      </c>
      <c r="H4610" s="6" t="inlineStr">
        <is>
          <t>AT</t>
        </is>
      </c>
      <c r="I4610" s="5">
        <f>VLOOKUP(H4610,'5.a Definitions'!E:F,2,FALSE)</f>
        <v/>
      </c>
      <c r="J4610" s="470" t="inlineStr">
        <is>
          <t xml:space="preserve"> Emissions </t>
        </is>
      </c>
      <c r="K4610" s="470" t="inlineStr">
        <is>
          <t xml:space="preserve"> other fuels emissions </t>
        </is>
      </c>
      <c r="L4610" s="470" t="inlineStr">
        <is>
          <t xml:space="preserve"> inert </t>
        </is>
      </c>
      <c r="M4610" s="470" t="inlineStr">
        <is>
          <t xml:space="preserve"> N2 </t>
        </is>
      </c>
      <c r="N4610" s="466" t="n">
        <v>0</v>
      </c>
      <c r="O4610" s="471" t="n">
        <v>0.2</v>
      </c>
      <c r="P4610" s="468" t="n">
        <v>1992</v>
      </c>
      <c r="Q4610" s="472" t="inlineStr">
        <is>
          <t>mass balance</t>
        </is>
      </c>
      <c r="R4610" s="469" t="inlineStr">
        <is>
          <t>ok</t>
        </is>
      </c>
      <c r="S4610" s="472" t="inlineStr">
        <is>
          <t xml:space="preserve"> text </t>
        </is>
      </c>
      <c r="T4610" s="426" t="inlineStr">
        <is>
          <t>Norway</t>
        </is>
      </c>
      <c r="U4610" s="5" t="inlineStr">
        <is>
          <t>N wasted</t>
        </is>
      </c>
      <c r="V4610" s="470" t="n">
        <v>0.04</v>
      </c>
    </row>
    <row r="4611" ht="16" customHeight="1">
      <c r="A4611" s="487" t="inlineStr">
        <is>
          <t xml:space="preserve"> Materials and products </t>
        </is>
      </c>
      <c r="B4611" s="452" t="inlineStr">
        <is>
          <t>MP.FP-AG.SM</t>
        </is>
      </c>
      <c r="C4611" s="452" t="inlineStr">
        <is>
          <t>MP.FP-AG.SM-Seeds and planting material -Nmix</t>
        </is>
      </c>
      <c r="D4611" s="452" t="inlineStr">
        <is>
          <t>MP</t>
        </is>
      </c>
      <c r="E4611" s="452" t="inlineStr">
        <is>
          <t>FP</t>
        </is>
      </c>
      <c r="F4611" s="5">
        <f>VLOOKUP(E4611,'5.a Definitions'!E:F,2,FALSE)</f>
        <v/>
      </c>
      <c r="G4611" s="452" t="inlineStr">
        <is>
          <t>AG</t>
        </is>
      </c>
      <c r="H4611" s="452" t="inlineStr">
        <is>
          <t>SM</t>
        </is>
      </c>
      <c r="I4611" s="5">
        <f>VLOOKUP(H4611,'5.a Definitions'!E:F,2,FALSE)</f>
        <v/>
      </c>
      <c r="J4611" s="465" t="inlineStr">
        <is>
          <t xml:space="preserve"> Seeds and planting material  </t>
        </is>
      </c>
      <c r="K4611" s="465" t="inlineStr">
        <is>
          <t xml:space="preserve"> seeds and planting material </t>
        </is>
      </c>
      <c r="L4611" s="465" t="inlineStr">
        <is>
          <t xml:space="preserve"> reactive </t>
        </is>
      </c>
      <c r="M4611" s="465" t="inlineStr">
        <is>
          <t xml:space="preserve"> Nmix </t>
        </is>
      </c>
      <c r="N4611" s="466" t="n">
        <v>1.217670427444254</v>
      </c>
      <c r="O4611" s="467" t="n">
        <v>0.3210135922963891</v>
      </c>
      <c r="P4611" s="468" t="n">
        <v>1992</v>
      </c>
      <c r="Q4611" s="469" t="inlineStr">
        <is>
          <t>NIBIO Totalkalkylen</t>
        </is>
      </c>
      <c r="R4611" s="469" t="inlineStr">
        <is>
          <t>ok</t>
        </is>
      </c>
      <c r="S4611" s="469" t="inlineStr">
        <is>
          <t xml:space="preserve"> text </t>
        </is>
      </c>
      <c r="T4611" s="426" t="inlineStr">
        <is>
          <t>Norway</t>
        </is>
      </c>
      <c r="U4611" s="5" t="inlineStr">
        <is>
          <t>useful output</t>
        </is>
      </c>
      <c r="V4611" s="465" t="n">
        <v>0.04</v>
      </c>
    </row>
    <row r="4612" ht="16" customHeight="1">
      <c r="B4612" s="5" t="inlineStr">
        <is>
          <t>MP.FP-AG.MM</t>
        </is>
      </c>
      <c r="C4612" s="5" t="inlineStr">
        <is>
          <t>MP.FP-AG.MM-Farm animal feed-Nmix</t>
        </is>
      </c>
      <c r="D4612" s="5" t="inlineStr">
        <is>
          <t>MP</t>
        </is>
      </c>
      <c r="E4612" s="5" t="inlineStr">
        <is>
          <t>FP</t>
        </is>
      </c>
      <c r="F4612" s="5">
        <f>VLOOKUP(E4612,'5.a Definitions'!E:F,2,FALSE)</f>
        <v/>
      </c>
      <c r="G4612" s="5" t="inlineStr">
        <is>
          <t>AG</t>
        </is>
      </c>
      <c r="H4612" s="5" t="inlineStr">
        <is>
          <t>MM</t>
        </is>
      </c>
      <c r="I4612" s="5">
        <f>VLOOKUP(H4612,'5.a Definitions'!E:F,2,FALSE)</f>
        <v/>
      </c>
      <c r="J4612" s="465" t="inlineStr">
        <is>
          <t xml:space="preserve"> Farm animal feed </t>
        </is>
      </c>
      <c r="K4612" s="465" t="inlineStr">
        <is>
          <t xml:space="preserve"> farm animal feed </t>
        </is>
      </c>
      <c r="L4612" s="465" t="inlineStr">
        <is>
          <t xml:space="preserve"> reactive </t>
        </is>
      </c>
      <c r="M4612" s="465" t="inlineStr">
        <is>
          <t xml:space="preserve"> Nmix </t>
        </is>
      </c>
      <c r="N4612" s="466" t="n">
        <v>26.05007627982397</v>
      </c>
      <c r="O4612" s="467" t="n">
        <v>0.3101488769873528</v>
      </c>
      <c r="P4612" s="468" t="n">
        <v>1992</v>
      </c>
      <c r="Q4612" s="469" t="inlineStr">
        <is>
          <t>Totalkalkylen</t>
        </is>
      </c>
      <c r="R4612" s="469" t="inlineStr">
        <is>
          <t>ok</t>
        </is>
      </c>
      <c r="S4612" s="469" t="inlineStr">
        <is>
          <t xml:space="preserve"> text </t>
        </is>
      </c>
      <c r="T4612" s="426" t="inlineStr">
        <is>
          <t>Norway</t>
        </is>
      </c>
      <c r="U4612" s="5" t="inlineStr">
        <is>
          <t>useful output</t>
        </is>
      </c>
      <c r="V4612" s="465" t="n">
        <v>0.04</v>
      </c>
    </row>
    <row r="4613" ht="16" customHeight="1">
      <c r="B4613" s="5" t="inlineStr">
        <is>
          <t>MP.FP-PR.SO</t>
        </is>
      </c>
      <c r="C4613" s="5" t="inlineStr">
        <is>
          <t>MP.FP-PR.SO-Food industry waste-Nmix</t>
        </is>
      </c>
      <c r="D4613" s="5" t="inlineStr">
        <is>
          <t>MP</t>
        </is>
      </c>
      <c r="E4613" s="5" t="inlineStr">
        <is>
          <t>FP</t>
        </is>
      </c>
      <c r="F4613" s="5">
        <f>VLOOKUP(E4613,'5.a Definitions'!E:F,2,FALSE)</f>
        <v/>
      </c>
      <c r="G4613" s="5" t="inlineStr">
        <is>
          <t>PR</t>
        </is>
      </c>
      <c r="H4613" s="5" t="inlineStr">
        <is>
          <t>SO</t>
        </is>
      </c>
      <c r="I4613" s="5">
        <f>VLOOKUP(H4613,'5.a Definitions'!E:F,2,FALSE)</f>
        <v/>
      </c>
      <c r="J4613" s="465" t="inlineStr">
        <is>
          <t xml:space="preserve"> Food industry waste </t>
        </is>
      </c>
      <c r="K4613" s="465" t="inlineStr">
        <is>
          <t xml:space="preserve"> food industry waste </t>
        </is>
      </c>
      <c r="L4613" s="465" t="inlineStr">
        <is>
          <t xml:space="preserve"> reactive </t>
        </is>
      </c>
      <c r="M4613" s="465" t="inlineStr">
        <is>
          <t xml:space="preserve"> Nmix </t>
        </is>
      </c>
      <c r="N4613" s="466" t="n">
        <v>1.353387401574803</v>
      </c>
      <c r="O4613" s="467" t="n">
        <v>0.8048480410302372</v>
      </c>
      <c r="P4613" s="468" t="n">
        <v>1992</v>
      </c>
      <c r="Q4613" s="469" t="inlineStr">
        <is>
          <t>Filled (mean of the scaled 1995-1999 values): SSB</t>
        </is>
      </c>
      <c r="R4613" s="469" t="inlineStr">
        <is>
          <t>ok</t>
        </is>
      </c>
      <c r="S4613" s="469" t="inlineStr">
        <is>
          <t xml:space="preserve"> text </t>
        </is>
      </c>
      <c r="T4613" s="426" t="inlineStr">
        <is>
          <t>Norway</t>
        </is>
      </c>
      <c r="U4613" s="5" t="inlineStr">
        <is>
          <t>N wasted</t>
        </is>
      </c>
      <c r="V4613" s="465" t="n">
        <v>0.04</v>
      </c>
    </row>
    <row r="4614" ht="16" customHeight="1">
      <c r="B4614" s="5" t="inlineStr">
        <is>
          <t>MP.FP-PR.WW</t>
        </is>
      </c>
      <c r="C4614" s="5" t="inlineStr">
        <is>
          <t>MP.FP-PR.WW-Food industry wastewater-Nmix</t>
        </is>
      </c>
      <c r="D4614" s="5" t="inlineStr">
        <is>
          <t>MP</t>
        </is>
      </c>
      <c r="E4614" s="5" t="inlineStr">
        <is>
          <t>FP</t>
        </is>
      </c>
      <c r="F4614" s="5">
        <f>VLOOKUP(E4614,'5.a Definitions'!E:F,2,FALSE)</f>
        <v/>
      </c>
      <c r="G4614" s="5" t="inlineStr">
        <is>
          <t>PR</t>
        </is>
      </c>
      <c r="H4614" s="5" t="inlineStr">
        <is>
          <t>WW</t>
        </is>
      </c>
      <c r="I4614" s="5">
        <f>VLOOKUP(H4614,'5.a Definitions'!E:F,2,FALSE)</f>
        <v/>
      </c>
      <c r="J4614" s="465" t="inlineStr">
        <is>
          <t xml:space="preserve"> Food industry wastewater </t>
        </is>
      </c>
      <c r="K4614" s="465" t="inlineStr">
        <is>
          <t xml:space="preserve"> food industry wastewater </t>
        </is>
      </c>
      <c r="L4614" s="465" t="inlineStr">
        <is>
          <t xml:space="preserve"> reactive </t>
        </is>
      </c>
      <c r="M4614" s="465" t="inlineStr">
        <is>
          <t xml:space="preserve"> Nmix </t>
        </is>
      </c>
      <c r="N4614" s="466" t="n">
        <v>0.039176</v>
      </c>
      <c r="O4614" s="467" t="n">
        <v>0.1614990028512371</v>
      </c>
      <c r="P4614" s="468" t="n">
        <v>1992</v>
      </c>
      <c r="Q4614" s="469" t="inlineStr">
        <is>
          <t>Miljødirektoratet</t>
        </is>
      </c>
      <c r="R4614" s="469" t="inlineStr">
        <is>
          <t>ok</t>
        </is>
      </c>
      <c r="S4614" s="469" t="inlineStr">
        <is>
          <t xml:space="preserve"> text </t>
        </is>
      </c>
      <c r="T4614" s="426" t="inlineStr">
        <is>
          <t>Norway</t>
        </is>
      </c>
      <c r="U4614" s="5" t="inlineStr">
        <is>
          <t>N wasted</t>
        </is>
      </c>
      <c r="V4614" s="465" t="n">
        <v>0.04</v>
      </c>
    </row>
    <row r="4615" ht="16" customHeight="1">
      <c r="B4615" s="5" t="inlineStr">
        <is>
          <t>MP.FP-HS.HS</t>
        </is>
      </c>
      <c r="C4615" s="5" t="inlineStr">
        <is>
          <t>MP.FP-HS.HS-Food products-Nmix</t>
        </is>
      </c>
      <c r="D4615" s="5" t="inlineStr">
        <is>
          <t>MP</t>
        </is>
      </c>
      <c r="E4615" s="5" t="inlineStr">
        <is>
          <t>FP</t>
        </is>
      </c>
      <c r="F4615" s="5">
        <f>VLOOKUP(E4615,'5.a Definitions'!E:F,2,FALSE)</f>
        <v/>
      </c>
      <c r="G4615" s="5" t="inlineStr">
        <is>
          <t>HS</t>
        </is>
      </c>
      <c r="H4615" s="5" t="inlineStr">
        <is>
          <t>HS</t>
        </is>
      </c>
      <c r="I4615" s="5">
        <f>VLOOKUP(H4615,'5.a Definitions'!E:F,2,FALSE)</f>
        <v/>
      </c>
      <c r="J4615" s="465" t="inlineStr">
        <is>
          <t xml:space="preserve"> Food products </t>
        </is>
      </c>
      <c r="K4615" s="465" t="inlineStr">
        <is>
          <t xml:space="preserve"> food products </t>
        </is>
      </c>
      <c r="L4615" s="465" t="inlineStr">
        <is>
          <t xml:space="preserve"> reactive </t>
        </is>
      </c>
      <c r="M4615" s="465" t="inlineStr">
        <is>
          <t xml:space="preserve"> Nmix </t>
        </is>
      </c>
      <c r="N4615" s="466" t="n">
        <v>25.72442140413489</v>
      </c>
      <c r="O4615" s="467" t="n">
        <v>0.1884637564223763</v>
      </c>
      <c r="P4615" s="468" t="n">
        <v>1992</v>
      </c>
      <c r="Q4615" s="469" t="inlineStr">
        <is>
          <t>Filled (mean of the 1989-1991 and 1996-1998 surveys): SSB</t>
        </is>
      </c>
      <c r="R4615" s="469" t="inlineStr">
        <is>
          <t>ok</t>
        </is>
      </c>
      <c r="S4615" s="469" t="inlineStr">
        <is>
          <t xml:space="preserve"> text </t>
        </is>
      </c>
      <c r="T4615" s="426" t="inlineStr">
        <is>
          <t>Norway</t>
        </is>
      </c>
      <c r="U4615" s="5" t="inlineStr">
        <is>
          <t>useful output</t>
        </is>
      </c>
      <c r="V4615" s="465" t="n">
        <v>0.04</v>
      </c>
    </row>
    <row r="4616" ht="16" customHeight="1">
      <c r="B4616" s="5" t="inlineStr">
        <is>
          <t>MP.FP-HY.SW</t>
        </is>
      </c>
      <c r="C4616" s="5" t="inlineStr">
        <is>
          <t>MP.FP-HY.SW-Untreated wastewater-Nmix</t>
        </is>
      </c>
      <c r="D4616" s="5" t="inlineStr">
        <is>
          <t>MP</t>
        </is>
      </c>
      <c r="E4616" s="5" t="inlineStr">
        <is>
          <t>FP</t>
        </is>
      </c>
      <c r="F4616" s="5">
        <f>VLOOKUP(E4616,'5.a Definitions'!E:F,2,FALSE)</f>
        <v/>
      </c>
      <c r="G4616" s="5" t="inlineStr">
        <is>
          <t>HY</t>
        </is>
      </c>
      <c r="H4616" s="5" t="inlineStr">
        <is>
          <t>SW</t>
        </is>
      </c>
      <c r="I4616" s="5">
        <f>VLOOKUP(H4616,'5.a Definitions'!E:F,2,FALSE)</f>
        <v/>
      </c>
      <c r="J4616" s="465" t="inlineStr">
        <is>
          <t xml:space="preserve"> Untreated wastewater </t>
        </is>
      </c>
      <c r="K4616" s="465" t="inlineStr">
        <is>
          <t xml:space="preserve"> food industry untreated wastewater </t>
        </is>
      </c>
      <c r="L4616" s="465" t="inlineStr">
        <is>
          <t xml:space="preserve"> reactive </t>
        </is>
      </c>
      <c r="M4616" s="465" t="inlineStr">
        <is>
          <t xml:space="preserve"> Nmix </t>
        </is>
      </c>
      <c r="N4616" s="466" t="n">
        <v>0.3740871</v>
      </c>
      <c r="O4616" s="467" t="n">
        <v>0.2223311670584307</v>
      </c>
      <c r="P4616" s="468" t="n">
        <v>1992</v>
      </c>
      <c r="Q4616" s="469" t="inlineStr">
        <is>
          <t>Filled (mean of 1994-1998): Miljødirektoratet</t>
        </is>
      </c>
      <c r="R4616" s="469" t="inlineStr">
        <is>
          <t>ok</t>
        </is>
      </c>
      <c r="S4616" s="469" t="inlineStr">
        <is>
          <t xml:space="preserve"> text </t>
        </is>
      </c>
      <c r="T4616" s="426" t="inlineStr">
        <is>
          <t>Norway</t>
        </is>
      </c>
      <c r="U4616" s="5" t="inlineStr">
        <is>
          <t>N wasted</t>
        </is>
      </c>
      <c r="V4616" s="465" t="n">
        <v>0.04</v>
      </c>
    </row>
    <row r="4617" ht="16" customHeight="1">
      <c r="B4617" s="5" t="inlineStr">
        <is>
          <t>MP.FP-HY.AC</t>
        </is>
      </c>
      <c r="C4617" s="5" t="inlineStr">
        <is>
          <t>MP.FP-HY.AC-Feed to freshwater aquaculture-Nmix</t>
        </is>
      </c>
      <c r="D4617" s="5" t="inlineStr">
        <is>
          <t>MP</t>
        </is>
      </c>
      <c r="E4617" s="5" t="inlineStr">
        <is>
          <t>FP</t>
        </is>
      </c>
      <c r="F4617" s="5">
        <f>VLOOKUP(E4617,'5.a Definitions'!E:F,2,FALSE)</f>
        <v/>
      </c>
      <c r="G4617" s="5" t="inlineStr">
        <is>
          <t>HY</t>
        </is>
      </c>
      <c r="H4617" s="5" t="inlineStr">
        <is>
          <t>AC</t>
        </is>
      </c>
      <c r="I4617" s="5">
        <f>VLOOKUP(H4617,'5.a Definitions'!E:F,2,FALSE)</f>
        <v/>
      </c>
      <c r="J4617" s="465" t="inlineStr">
        <is>
          <t xml:space="preserve"> Feed to freshwater aquaculture </t>
        </is>
      </c>
      <c r="K4617" s="465" t="inlineStr">
        <is>
          <t xml:space="preserve"> feed to freshwater aquaculture </t>
        </is>
      </c>
      <c r="L4617" s="465" t="inlineStr">
        <is>
          <t xml:space="preserve"> reactive </t>
        </is>
      </c>
      <c r="M4617" s="465" t="inlineStr">
        <is>
          <t xml:space="preserve"> Nmix </t>
        </is>
      </c>
      <c r="N4617" s="466" t="n">
        <v>0</v>
      </c>
      <c r="O4617" s="467" t="n">
        <v>0.2</v>
      </c>
      <c r="P4617" s="468" t="n">
        <v>1992</v>
      </c>
      <c r="Q4617" s="469" t="inlineStr">
        <is>
          <t>no production</t>
        </is>
      </c>
      <c r="R4617" s="469" t="inlineStr">
        <is>
          <t>ok</t>
        </is>
      </c>
      <c r="S4617" s="469" t="inlineStr">
        <is>
          <t xml:space="preserve"> text </t>
        </is>
      </c>
      <c r="T4617" s="426" t="inlineStr">
        <is>
          <t>Norway</t>
        </is>
      </c>
      <c r="U4617" s="5" t="inlineStr">
        <is>
          <t>useful output</t>
        </is>
      </c>
      <c r="V4617" s="465" t="n">
        <v>0.04</v>
      </c>
    </row>
    <row r="4618" ht="16" customHeight="1">
      <c r="B4618" s="5" t="inlineStr">
        <is>
          <t>MP.FP-HY.AC</t>
        </is>
      </c>
      <c r="C4618" s="5" t="inlineStr">
        <is>
          <t>MP.FP-HY.AC-Feed to coastal aquaculture-Nmix</t>
        </is>
      </c>
      <c r="D4618" s="5" t="inlineStr">
        <is>
          <t>MP</t>
        </is>
      </c>
      <c r="E4618" s="5" t="inlineStr">
        <is>
          <t>FP</t>
        </is>
      </c>
      <c r="F4618" s="5">
        <f>VLOOKUP(E4618,'5.a Definitions'!E:F,2,FALSE)</f>
        <v/>
      </c>
      <c r="G4618" s="5" t="inlineStr">
        <is>
          <t>HY</t>
        </is>
      </c>
      <c r="H4618" s="5" t="inlineStr">
        <is>
          <t>AC</t>
        </is>
      </c>
      <c r="I4618" s="5">
        <f>VLOOKUP(H4618,'5.a Definitions'!E:F,2,FALSE)</f>
        <v/>
      </c>
      <c r="J4618" s="465" t="inlineStr">
        <is>
          <t xml:space="preserve"> Feed to coastal aquaculture </t>
        </is>
      </c>
      <c r="K4618" s="465" t="inlineStr">
        <is>
          <t xml:space="preserve"> feed to coastal aquaculture </t>
        </is>
      </c>
      <c r="L4618" s="465" t="inlineStr">
        <is>
          <t xml:space="preserve"> reactive </t>
        </is>
      </c>
      <c r="M4618" s="465" t="inlineStr">
        <is>
          <t xml:space="preserve"> Nmix </t>
        </is>
      </c>
      <c r="N4618" s="466" t="n">
        <v>9.096415100401607</v>
      </c>
      <c r="O4618" s="467" t="n">
        <v>0.2517923436204457</v>
      </c>
      <c r="P4618" s="468" t="n">
        <v>1992</v>
      </c>
      <c r="Q4618" s="469" t="inlineStr">
        <is>
          <t>Fiskeridirektoratet</t>
        </is>
      </c>
      <c r="R4618" s="469" t="inlineStr">
        <is>
          <t>ok</t>
        </is>
      </c>
      <c r="S4618" s="469" t="inlineStr">
        <is>
          <t xml:space="preserve"> text </t>
        </is>
      </c>
      <c r="T4618" s="426" t="inlineStr">
        <is>
          <t>Norway</t>
        </is>
      </c>
      <c r="U4618" s="5" t="inlineStr">
        <is>
          <t>useful output</t>
        </is>
      </c>
      <c r="V4618" s="465" t="n">
        <v>0.04</v>
      </c>
    </row>
    <row r="4619" ht="16" customHeight="1">
      <c r="B4619" s="5" t="inlineStr">
        <is>
          <t>MP.FP-RW.RW</t>
        </is>
      </c>
      <c r="C4619" s="5" t="inlineStr">
        <is>
          <t>MP.FP-RW.RW-Food export-Nmix</t>
        </is>
      </c>
      <c r="D4619" s="5" t="inlineStr">
        <is>
          <t>MP</t>
        </is>
      </c>
      <c r="E4619" s="5" t="inlineStr">
        <is>
          <t>FP</t>
        </is>
      </c>
      <c r="F4619" s="5">
        <f>VLOOKUP(E4619,'5.a Definitions'!E:F,2,FALSE)</f>
        <v/>
      </c>
      <c r="G4619" s="5" t="inlineStr">
        <is>
          <t>RW</t>
        </is>
      </c>
      <c r="H4619" s="5" t="inlineStr">
        <is>
          <t>RW</t>
        </is>
      </c>
      <c r="I4619" s="5">
        <f>VLOOKUP(H4619,'5.a Definitions'!E:F,2,FALSE)</f>
        <v/>
      </c>
      <c r="J4619" s="465" t="inlineStr">
        <is>
          <t xml:space="preserve"> Food export </t>
        </is>
      </c>
      <c r="K4619" s="465" t="inlineStr">
        <is>
          <t xml:space="preserve"> food export </t>
        </is>
      </c>
      <c r="L4619" s="465" t="inlineStr">
        <is>
          <t xml:space="preserve"> reactive </t>
        </is>
      </c>
      <c r="M4619" s="465" t="inlineStr">
        <is>
          <t xml:space="preserve"> Nmix </t>
        </is>
      </c>
      <c r="N4619" s="466" t="n">
        <v>27.327108697</v>
      </c>
      <c r="O4619" s="467" t="n">
        <v>0.1869964327154448</v>
      </c>
      <c r="P4619" s="468" t="n">
        <v>1992</v>
      </c>
      <c r="Q4619" s="469" t="inlineStr">
        <is>
          <t>SSB tab 08801</t>
        </is>
      </c>
      <c r="R4619" s="469" t="inlineStr">
        <is>
          <t>ok</t>
        </is>
      </c>
      <c r="S4619" s="469" t="inlineStr">
        <is>
          <t xml:space="preserve"> text </t>
        </is>
      </c>
      <c r="T4619" s="426" t="inlineStr">
        <is>
          <t>Norway</t>
        </is>
      </c>
      <c r="U4619" s="5" t="inlineStr">
        <is>
          <t>useful output</t>
        </is>
      </c>
      <c r="V4619" s="465" t="n">
        <v>0.04</v>
      </c>
    </row>
    <row r="4620" ht="16" customHeight="1">
      <c r="B4620" s="475" t="inlineStr">
        <is>
          <t>MP.FP-RW.RW</t>
        </is>
      </c>
      <c r="C4620" s="475" t="inlineStr">
        <is>
          <t>MP.FP-RW.RW-Feed export-Nmix</t>
        </is>
      </c>
      <c r="D4620" s="475" t="inlineStr">
        <is>
          <t>MP</t>
        </is>
      </c>
      <c r="E4620" s="475" t="inlineStr">
        <is>
          <t>FP</t>
        </is>
      </c>
      <c r="F4620" s="5">
        <f>VLOOKUP(E4620,'5.a Definitions'!E:F,2,FALSE)</f>
        <v/>
      </c>
      <c r="G4620" s="475" t="inlineStr">
        <is>
          <t>RW</t>
        </is>
      </c>
      <c r="H4620" s="475" t="inlineStr">
        <is>
          <t>RW</t>
        </is>
      </c>
      <c r="I4620" s="5">
        <f>VLOOKUP(H4620,'5.a Definitions'!E:F,2,FALSE)</f>
        <v/>
      </c>
      <c r="J4620" s="465" t="inlineStr">
        <is>
          <t>Feed export</t>
        </is>
      </c>
      <c r="K4620" s="465" t="inlineStr">
        <is>
          <t>feed export</t>
        </is>
      </c>
      <c r="L4620" s="465" t="inlineStr">
        <is>
          <t>reactive</t>
        </is>
      </c>
      <c r="M4620" s="465" t="inlineStr">
        <is>
          <t>Nmix</t>
        </is>
      </c>
      <c r="N4620" s="466" t="n">
        <v>10.249805708</v>
      </c>
      <c r="O4620" s="467" t="n">
        <v>0.1329865512716016</v>
      </c>
      <c r="P4620" s="468" t="n">
        <v>1992</v>
      </c>
      <c r="Q4620" s="469" t="inlineStr">
        <is>
          <t>SSB tab 08801</t>
        </is>
      </c>
      <c r="R4620" s="469" t="inlineStr">
        <is>
          <t>ok</t>
        </is>
      </c>
      <c r="S4620" s="469" t="inlineStr">
        <is>
          <t>text</t>
        </is>
      </c>
      <c r="T4620" s="476" t="inlineStr">
        <is>
          <t>Norway</t>
        </is>
      </c>
      <c r="U4620" s="5" t="inlineStr">
        <is>
          <t>useful output</t>
        </is>
      </c>
      <c r="V4620" s="465">
        <f>(#REF!*#REF!)^2</f>
        <v/>
      </c>
    </row>
    <row r="4621" ht="16" customHeight="1">
      <c r="B4621" s="5" t="inlineStr">
        <is>
          <t>MP.OP-AG.SM</t>
        </is>
      </c>
      <c r="C4621" s="5" t="inlineStr">
        <is>
          <t>MP.OP-AG.SM-Mineral fertilizer-Nmix</t>
        </is>
      </c>
      <c r="D4621" s="5" t="inlineStr">
        <is>
          <t>MP</t>
        </is>
      </c>
      <c r="E4621" s="5" t="inlineStr">
        <is>
          <t>OP</t>
        </is>
      </c>
      <c r="F4621" s="5">
        <f>VLOOKUP(E4621,'5.a Definitions'!E:F,2,FALSE)</f>
        <v/>
      </c>
      <c r="G4621" s="5" t="inlineStr">
        <is>
          <t>AG</t>
        </is>
      </c>
      <c r="H4621" s="5" t="inlineStr">
        <is>
          <t>SM</t>
        </is>
      </c>
      <c r="I4621" s="5">
        <f>VLOOKUP(H4621,'5.a Definitions'!E:F,2,FALSE)</f>
        <v/>
      </c>
      <c r="J4621" s="465" t="inlineStr">
        <is>
          <t xml:space="preserve"> Mineral fertilizer </t>
        </is>
      </c>
      <c r="K4621" s="465" t="inlineStr">
        <is>
          <t xml:space="preserve"> mineral fertilizer to agriculture </t>
        </is>
      </c>
      <c r="L4621" s="465" t="inlineStr">
        <is>
          <t xml:space="preserve"> reactive </t>
        </is>
      </c>
      <c r="M4621" s="465" t="inlineStr">
        <is>
          <t xml:space="preserve"> Nmix </t>
        </is>
      </c>
      <c r="N4621" s="466" t="n">
        <v>84.29900000000001</v>
      </c>
      <c r="O4621" s="467" t="n">
        <v>0.395728525604879</v>
      </c>
      <c r="P4621" s="468" t="n">
        <v>1992</v>
      </c>
      <c r="Q4621" s="469" t="inlineStr">
        <is>
          <t>FAOSTAT Fertilizer by nutrient (Agricultural Use - Import)</t>
        </is>
      </c>
      <c r="R4621" s="469" t="inlineStr">
        <is>
          <t>ok</t>
        </is>
      </c>
      <c r="S4621" s="469" t="inlineStr">
        <is>
          <t xml:space="preserve"> text </t>
        </is>
      </c>
      <c r="T4621" s="426" t="inlineStr">
        <is>
          <t>Norway</t>
        </is>
      </c>
      <c r="U4621" s="5" t="inlineStr">
        <is>
          <t>useful output</t>
        </is>
      </c>
      <c r="V4621" s="465" t="n">
        <v>0.04</v>
      </c>
    </row>
    <row r="4622" ht="16" customHeight="1">
      <c r="B4622" s="475" t="inlineStr">
        <is>
          <t>MP.OP-EF.IC</t>
        </is>
      </c>
      <c r="C4622" s="475" t="inlineStr">
        <is>
          <t>MP.OP-EF.IC-Industrial waste fuels-Nmix</t>
        </is>
      </c>
      <c r="D4622" s="475" t="inlineStr">
        <is>
          <t>MP</t>
        </is>
      </c>
      <c r="E4622" s="475" t="inlineStr">
        <is>
          <t>OP</t>
        </is>
      </c>
      <c r="F4622" s="5">
        <f>VLOOKUP(E4622,'5.a Definitions'!E:F,2,FALSE)</f>
        <v/>
      </c>
      <c r="G4622" s="475" t="inlineStr">
        <is>
          <t>EF</t>
        </is>
      </c>
      <c r="H4622" s="475" t="inlineStr">
        <is>
          <t>IC</t>
        </is>
      </c>
      <c r="I4622" s="5">
        <f>VLOOKUP(H4622,'5.a Definitions'!E:F,2,FALSE)</f>
        <v/>
      </c>
      <c r="J4622" s="465" t="inlineStr">
        <is>
          <t>Industrial waste fuel</t>
        </is>
      </c>
      <c r="K4622" s="465" t="inlineStr">
        <is>
          <t>industrial waste fuel</t>
        </is>
      </c>
      <c r="L4622" s="465" t="inlineStr">
        <is>
          <t>reactive</t>
        </is>
      </c>
      <c r="M4622" s="465" t="inlineStr">
        <is>
          <t>Nmix</t>
        </is>
      </c>
      <c r="N4622" s="466" t="n">
        <v>3.546225642172514</v>
      </c>
      <c r="O4622" s="467" t="n">
        <v>0.5217415704268999</v>
      </c>
      <c r="P4622" s="468" t="n">
        <v>1992</v>
      </c>
      <c r="Q4622" s="469" t="inlineStr">
        <is>
          <t>SSB</t>
        </is>
      </c>
      <c r="R4622" s="469" t="inlineStr">
        <is>
          <t>ok</t>
        </is>
      </c>
      <c r="S4622" s="469" t="inlineStr">
        <is>
          <t>text</t>
        </is>
      </c>
      <c r="T4622" s="476" t="inlineStr">
        <is>
          <t>Norway</t>
        </is>
      </c>
      <c r="U4622" s="5" t="inlineStr">
        <is>
          <t>useful output</t>
        </is>
      </c>
      <c r="V4622" s="465">
        <f>(O4426*N4426)^2</f>
        <v/>
      </c>
    </row>
    <row r="4623" ht="16" customHeight="1">
      <c r="B4623" s="5" t="inlineStr">
        <is>
          <t>MP.OP-PR.SO</t>
        </is>
      </c>
      <c r="C4623" s="5" t="inlineStr">
        <is>
          <t>MP.OP-PR.SO-Other industry waste-Nmix</t>
        </is>
      </c>
      <c r="D4623" s="5" t="inlineStr">
        <is>
          <t>MP</t>
        </is>
      </c>
      <c r="E4623" s="5" t="inlineStr">
        <is>
          <t>OP</t>
        </is>
      </c>
      <c r="F4623" s="5">
        <f>VLOOKUP(E4623,'5.a Definitions'!E:F,2,FALSE)</f>
        <v/>
      </c>
      <c r="G4623" s="5" t="inlineStr">
        <is>
          <t>PR</t>
        </is>
      </c>
      <c r="H4623" s="5" t="inlineStr">
        <is>
          <t>SO</t>
        </is>
      </c>
      <c r="I4623" s="5">
        <f>VLOOKUP(H4623,'5.a Definitions'!E:F,2,FALSE)</f>
        <v/>
      </c>
      <c r="J4623" s="465" t="inlineStr">
        <is>
          <t xml:space="preserve"> Other industry waste </t>
        </is>
      </c>
      <c r="K4623" s="465" t="inlineStr">
        <is>
          <t xml:space="preserve"> other industry waste </t>
        </is>
      </c>
      <c r="L4623" s="465" t="inlineStr">
        <is>
          <t xml:space="preserve"> reactive </t>
        </is>
      </c>
      <c r="M4623" s="465" t="inlineStr">
        <is>
          <t xml:space="preserve"> Nmix </t>
        </is>
      </c>
      <c r="N4623" s="466" t="n">
        <v>5.998253972602742</v>
      </c>
      <c r="O4623" s="467" t="n">
        <v>0.5795269219393065</v>
      </c>
      <c r="P4623" s="468" t="n">
        <v>1992</v>
      </c>
      <c r="Q4623" s="469" t="inlineStr">
        <is>
          <t>Filled (extrapolated from 1995 with the 1992 and 1995 totals): SSB</t>
        </is>
      </c>
      <c r="R4623" s="469" t="inlineStr">
        <is>
          <t>ok</t>
        </is>
      </c>
      <c r="S4623" s="469" t="inlineStr">
        <is>
          <t xml:space="preserve"> text </t>
        </is>
      </c>
      <c r="T4623" s="426" t="inlineStr">
        <is>
          <t>Norway</t>
        </is>
      </c>
      <c r="U4623" s="5" t="inlineStr">
        <is>
          <t>N wasted</t>
        </is>
      </c>
      <c r="V4623" s="465" t="n">
        <v>0.04</v>
      </c>
    </row>
    <row r="4624" ht="16" customHeight="1">
      <c r="B4624" s="5" t="inlineStr">
        <is>
          <t>MP.OP-PR.WW</t>
        </is>
      </c>
      <c r="C4624" s="5" t="inlineStr">
        <is>
          <t>MP.OP-PR.WW-Other industry wastewater-Nmix</t>
        </is>
      </c>
      <c r="D4624" s="5" t="inlineStr">
        <is>
          <t>MP</t>
        </is>
      </c>
      <c r="E4624" s="5" t="inlineStr">
        <is>
          <t>OP</t>
        </is>
      </c>
      <c r="F4624" s="5">
        <f>VLOOKUP(E4624,'5.a Definitions'!E:F,2,FALSE)</f>
        <v/>
      </c>
      <c r="G4624" s="5" t="inlineStr">
        <is>
          <t>PR</t>
        </is>
      </c>
      <c r="H4624" s="5" t="inlineStr">
        <is>
          <t>WW</t>
        </is>
      </c>
      <c r="I4624" s="5">
        <f>VLOOKUP(H4624,'5.a Definitions'!E:F,2,FALSE)</f>
        <v/>
      </c>
      <c r="J4624" s="465" t="inlineStr">
        <is>
          <t xml:space="preserve"> Other industry wastewater </t>
        </is>
      </c>
      <c r="K4624" s="465" t="inlineStr">
        <is>
          <t xml:space="preserve"> other industry wastewater </t>
        </is>
      </c>
      <c r="L4624" s="465" t="inlineStr">
        <is>
          <t xml:space="preserve"> reactive </t>
        </is>
      </c>
      <c r="M4624" s="465" t="inlineStr">
        <is>
          <t xml:space="preserve"> Nmix </t>
        </is>
      </c>
      <c r="N4624" s="466" t="n">
        <v>0.005646000000000001</v>
      </c>
      <c r="O4624" s="467" t="n">
        <v>0.1999549676070774</v>
      </c>
      <c r="P4624" s="468" t="n">
        <v>1992</v>
      </c>
      <c r="Q4624" s="469" t="inlineStr">
        <is>
          <t>Miljødirektoratet</t>
        </is>
      </c>
      <c r="R4624" s="469" t="inlineStr">
        <is>
          <t>ok</t>
        </is>
      </c>
      <c r="S4624" s="469" t="inlineStr">
        <is>
          <t xml:space="preserve"> text </t>
        </is>
      </c>
      <c r="T4624" s="426" t="inlineStr">
        <is>
          <t>Norway</t>
        </is>
      </c>
      <c r="U4624" s="5" t="inlineStr">
        <is>
          <t>N wasted</t>
        </is>
      </c>
      <c r="V4624" s="465" t="n">
        <v>0.04</v>
      </c>
    </row>
    <row r="4625" ht="16" customHeight="1">
      <c r="B4625" s="5" t="inlineStr">
        <is>
          <t>MP.OP-HS.HS</t>
        </is>
      </c>
      <c r="C4625" s="5" t="inlineStr">
        <is>
          <t>MP.OP-HS.HS-Mineral fertilizer-Nmix</t>
        </is>
      </c>
      <c r="D4625" s="5" t="inlineStr">
        <is>
          <t>MP</t>
        </is>
      </c>
      <c r="E4625" s="5" t="inlineStr">
        <is>
          <t>OP</t>
        </is>
      </c>
      <c r="F4625" s="5">
        <f>VLOOKUP(E4625,'5.a Definitions'!E:F,2,FALSE)</f>
        <v/>
      </c>
      <c r="G4625" s="5" t="inlineStr">
        <is>
          <t>HS</t>
        </is>
      </c>
      <c r="H4625" s="5" t="inlineStr">
        <is>
          <t>HS</t>
        </is>
      </c>
      <c r="I4625" s="5">
        <f>VLOOKUP(H4625,'5.a Definitions'!E:F,2,FALSE)</f>
        <v/>
      </c>
      <c r="J4625" s="465" t="inlineStr">
        <is>
          <t xml:space="preserve"> Mineral fertilizer </t>
        </is>
      </c>
      <c r="K4625" s="465" t="inlineStr">
        <is>
          <t xml:space="preserve"> mineral fertilizer to settlements </t>
        </is>
      </c>
      <c r="L4625" s="465" t="inlineStr">
        <is>
          <t xml:space="preserve"> reactive </t>
        </is>
      </c>
      <c r="M4625" s="465" t="inlineStr">
        <is>
          <t xml:space="preserve"> Nmix </t>
        </is>
      </c>
      <c r="N4625" s="466" t="n">
        <v>2.230591836734694</v>
      </c>
      <c r="O4625" s="467" t="n">
        <v>0.5765018527396069</v>
      </c>
      <c r="P4625" s="468" t="n">
        <v>1992</v>
      </c>
      <c r="Q4625" s="469" t="inlineStr">
        <is>
          <t>FAOSTAT Fertilizer by nutrient</t>
        </is>
      </c>
      <c r="R4625" s="469" t="inlineStr">
        <is>
          <t>ok</t>
        </is>
      </c>
      <c r="S4625" s="469" t="inlineStr">
        <is>
          <t xml:space="preserve"> text </t>
        </is>
      </c>
      <c r="T4625" s="426" t="inlineStr">
        <is>
          <t>Norway</t>
        </is>
      </c>
      <c r="U4625" s="5" t="inlineStr">
        <is>
          <t>useful output</t>
        </is>
      </c>
      <c r="V4625" s="465" t="n">
        <v>0.04</v>
      </c>
    </row>
    <row r="4626" ht="16" customHeight="1">
      <c r="B4626" s="5" t="inlineStr">
        <is>
          <t>MP.OP-HS.HS</t>
        </is>
      </c>
      <c r="C4626" s="5" t="inlineStr">
        <is>
          <t>MP.OP-HS.HS-Consumer goods-Nmix</t>
        </is>
      </c>
      <c r="D4626" s="5" t="inlineStr">
        <is>
          <t>MP</t>
        </is>
      </c>
      <c r="E4626" s="5" t="inlineStr">
        <is>
          <t>OP</t>
        </is>
      </c>
      <c r="F4626" s="5">
        <f>VLOOKUP(E4626,'5.a Definitions'!E:F,2,FALSE)</f>
        <v/>
      </c>
      <c r="G4626" s="5" t="inlineStr">
        <is>
          <t>HS</t>
        </is>
      </c>
      <c r="H4626" s="5" t="inlineStr">
        <is>
          <t>HS</t>
        </is>
      </c>
      <c r="I4626" s="5">
        <f>VLOOKUP(H4626,'5.a Definitions'!E:F,2,FALSE)</f>
        <v/>
      </c>
      <c r="J4626" s="465" t="inlineStr">
        <is>
          <t xml:space="preserve"> Consumer goods </t>
        </is>
      </c>
      <c r="K4626" s="465" t="inlineStr">
        <is>
          <t xml:space="preserve"> consumer goods </t>
        </is>
      </c>
      <c r="L4626" s="465" t="inlineStr">
        <is>
          <t xml:space="preserve"> reactive </t>
        </is>
      </c>
      <c r="M4626" s="465" t="inlineStr">
        <is>
          <t xml:space="preserve"> Nmix </t>
        </is>
      </c>
      <c r="N4626" s="466" t="n">
        <v>7.445600883890876</v>
      </c>
      <c r="O4626" s="467" t="n">
        <v>0.6249126447374556</v>
      </c>
      <c r="P4626" s="468" t="n">
        <v>1992</v>
      </c>
      <c r="Q4626" s="469" t="inlineStr">
        <is>
          <t>Massebalanse (Inflows - Outflows)</t>
        </is>
      </c>
      <c r="R4626" s="469" t="inlineStr">
        <is>
          <t>ok</t>
        </is>
      </c>
      <c r="S4626" s="469" t="inlineStr">
        <is>
          <t xml:space="preserve"> text </t>
        </is>
      </c>
      <c r="T4626" s="426" t="inlineStr">
        <is>
          <t>Norway</t>
        </is>
      </c>
      <c r="U4626" s="5" t="inlineStr">
        <is>
          <t>useful output</t>
        </is>
      </c>
      <c r="V4626" s="465" t="n">
        <v>0.04</v>
      </c>
    </row>
    <row r="4627" ht="16" customHeight="1">
      <c r="B4627" s="5" t="inlineStr">
        <is>
          <t>MP.OP-AT.AT</t>
        </is>
      </c>
      <c r="C4627" s="5" t="inlineStr">
        <is>
          <t>MP.OP-AT.AT-Emissions-NH3</t>
        </is>
      </c>
      <c r="D4627" s="5" t="inlineStr">
        <is>
          <t>MP</t>
        </is>
      </c>
      <c r="E4627" s="5" t="inlineStr">
        <is>
          <t>OP</t>
        </is>
      </c>
      <c r="F4627" s="5">
        <f>VLOOKUP(E4627,'5.a Definitions'!E:F,2,FALSE)</f>
        <v/>
      </c>
      <c r="G4627" s="5" t="inlineStr">
        <is>
          <t>AT</t>
        </is>
      </c>
      <c r="H4627" s="5" t="inlineStr">
        <is>
          <t>AT</t>
        </is>
      </c>
      <c r="I4627" s="5">
        <f>VLOOKUP(H4627,'5.a Definitions'!E:F,2,FALSE)</f>
        <v/>
      </c>
      <c r="J4627" s="465" t="inlineStr">
        <is>
          <t xml:space="preserve"> Emissions </t>
        </is>
      </c>
      <c r="K4627" s="465" t="inlineStr">
        <is>
          <t xml:space="preserve"> process emissions </t>
        </is>
      </c>
      <c r="L4627" s="465" t="inlineStr">
        <is>
          <t xml:space="preserve"> reactive </t>
        </is>
      </c>
      <c r="M4627" s="465" t="inlineStr">
        <is>
          <t xml:space="preserve"> NH3 </t>
        </is>
      </c>
      <c r="N4627" s="466" t="n">
        <v>0.405178017075</v>
      </c>
      <c r="O4627" s="467" t="n">
        <v>0.1942735006198665</v>
      </c>
      <c r="P4627" s="468" t="n">
        <v>1992</v>
      </c>
      <c r="Q4627" s="469" t="inlineStr">
        <is>
          <t>CRLTAP Inventory Submissions</t>
        </is>
      </c>
      <c r="R4627" s="469" t="inlineStr">
        <is>
          <t>ok</t>
        </is>
      </c>
      <c r="S4627" s="469" t="inlineStr">
        <is>
          <t xml:space="preserve"> text </t>
        </is>
      </c>
      <c r="T4627" s="426" t="inlineStr">
        <is>
          <t>Norway</t>
        </is>
      </c>
      <c r="U4627" s="5" t="inlineStr">
        <is>
          <t>N wasted</t>
        </is>
      </c>
      <c r="V4627" s="465" t="n">
        <v>0.04</v>
      </c>
    </row>
    <row r="4628" ht="16" customHeight="1">
      <c r="B4628" s="5" t="inlineStr">
        <is>
          <t>MP.OP-AT.AT</t>
        </is>
      </c>
      <c r="C4628" s="5" t="inlineStr">
        <is>
          <t>MP.OP-AT.AT-Emissions-NOx</t>
        </is>
      </c>
      <c r="D4628" s="5" t="inlineStr">
        <is>
          <t>MP</t>
        </is>
      </c>
      <c r="E4628" s="5" t="inlineStr">
        <is>
          <t>OP</t>
        </is>
      </c>
      <c r="F4628" s="5">
        <f>VLOOKUP(E4628,'5.a Definitions'!E:F,2,FALSE)</f>
        <v/>
      </c>
      <c r="G4628" s="5" t="inlineStr">
        <is>
          <t>AT</t>
        </is>
      </c>
      <c r="H4628" s="5" t="inlineStr">
        <is>
          <t>AT</t>
        </is>
      </c>
      <c r="I4628" s="5">
        <f>VLOOKUP(H4628,'5.a Definitions'!E:F,2,FALSE)</f>
        <v/>
      </c>
      <c r="J4628" s="465" t="inlineStr">
        <is>
          <t xml:space="preserve"> Emissions </t>
        </is>
      </c>
      <c r="K4628" s="465" t="inlineStr">
        <is>
          <t xml:space="preserve"> process emissions </t>
        </is>
      </c>
      <c r="L4628" s="465" t="inlineStr">
        <is>
          <t xml:space="preserve"> reactive </t>
        </is>
      </c>
      <c r="M4628" s="465" t="inlineStr">
        <is>
          <t xml:space="preserve"> NOx </t>
        </is>
      </c>
      <c r="N4628" s="466" t="n">
        <v>3.30386672844457</v>
      </c>
      <c r="O4628" s="467" t="n">
        <v>0.1662280385956143</v>
      </c>
      <c r="P4628" s="468" t="n">
        <v>1992</v>
      </c>
      <c r="Q4628" s="469" t="inlineStr">
        <is>
          <t>CRLTAP Inventory Submissions</t>
        </is>
      </c>
      <c r="R4628" s="469" t="inlineStr">
        <is>
          <t>ok</t>
        </is>
      </c>
      <c r="S4628" s="469" t="inlineStr">
        <is>
          <t xml:space="preserve"> text </t>
        </is>
      </c>
      <c r="T4628" s="426" t="inlineStr">
        <is>
          <t>Norway</t>
        </is>
      </c>
      <c r="U4628" s="5" t="inlineStr">
        <is>
          <t>N wasted</t>
        </is>
      </c>
      <c r="V4628" s="465" t="n">
        <v>0.04</v>
      </c>
    </row>
    <row r="4629" ht="16" customHeight="1">
      <c r="B4629" s="5" t="inlineStr">
        <is>
          <t>MP.OP-AT.AT</t>
        </is>
      </c>
      <c r="C4629" s="5" t="inlineStr">
        <is>
          <t>MP.OP-AT.AT-Emissions-N2O</t>
        </is>
      </c>
      <c r="D4629" s="5" t="inlineStr">
        <is>
          <t>MP</t>
        </is>
      </c>
      <c r="E4629" s="5" t="inlineStr">
        <is>
          <t>OP</t>
        </is>
      </c>
      <c r="F4629" s="5">
        <f>VLOOKUP(E4629,'5.a Definitions'!E:F,2,FALSE)</f>
        <v/>
      </c>
      <c r="G4629" s="5" t="inlineStr">
        <is>
          <t>AT</t>
        </is>
      </c>
      <c r="H4629" s="5" t="inlineStr">
        <is>
          <t>AT</t>
        </is>
      </c>
      <c r="I4629" s="5">
        <f>VLOOKUP(H4629,'5.a Definitions'!E:F,2,FALSE)</f>
        <v/>
      </c>
      <c r="J4629" s="465" t="inlineStr">
        <is>
          <t xml:space="preserve"> Emissions </t>
        </is>
      </c>
      <c r="K4629" s="465" t="inlineStr">
        <is>
          <t xml:space="preserve"> process emissions </t>
        </is>
      </c>
      <c r="L4629" s="465" t="inlineStr">
        <is>
          <t xml:space="preserve"> reactive </t>
        </is>
      </c>
      <c r="M4629" s="465" t="inlineStr">
        <is>
          <t xml:space="preserve"> N2O </t>
        </is>
      </c>
      <c r="N4629" s="466" t="n">
        <v>3.008706788085571</v>
      </c>
      <c r="O4629" s="467" t="n">
        <v>0.06511359277630062</v>
      </c>
      <c r="P4629" s="468" t="n">
        <v>1992</v>
      </c>
      <c r="Q4629" s="469" t="inlineStr">
        <is>
          <t>UNFCCC CRT</t>
        </is>
      </c>
      <c r="R4629" s="469" t="inlineStr">
        <is>
          <t>ok</t>
        </is>
      </c>
      <c r="S4629" s="469" t="inlineStr">
        <is>
          <t xml:space="preserve"> text </t>
        </is>
      </c>
      <c r="T4629" s="426" t="inlineStr">
        <is>
          <t>Norway</t>
        </is>
      </c>
      <c r="U4629" s="5" t="inlineStr">
        <is>
          <t>N wasted</t>
        </is>
      </c>
      <c r="V4629" s="465" t="n">
        <v>0.04</v>
      </c>
    </row>
    <row r="4630" ht="16" customHeight="1">
      <c r="B4630" s="5" t="inlineStr">
        <is>
          <t>MP.OP-HY.SW</t>
        </is>
      </c>
      <c r="C4630" s="5" t="inlineStr">
        <is>
          <t>MP.OP-HY.SW-Untreated wastewater-Nmix</t>
        </is>
      </c>
      <c r="D4630" s="5" t="inlineStr">
        <is>
          <t>MP</t>
        </is>
      </c>
      <c r="E4630" s="5" t="inlineStr">
        <is>
          <t>OP</t>
        </is>
      </c>
      <c r="F4630" s="5">
        <f>VLOOKUP(E4630,'5.a Definitions'!E:F,2,FALSE)</f>
        <v/>
      </c>
      <c r="G4630" s="5" t="inlineStr">
        <is>
          <t>HY</t>
        </is>
      </c>
      <c r="H4630" s="5" t="inlineStr">
        <is>
          <t>SW</t>
        </is>
      </c>
      <c r="I4630" s="5">
        <f>VLOOKUP(H4630,'5.a Definitions'!E:F,2,FALSE)</f>
        <v/>
      </c>
      <c r="J4630" s="465" t="inlineStr">
        <is>
          <t xml:space="preserve"> Untreated wastewater </t>
        </is>
      </c>
      <c r="K4630" s="465" t="inlineStr">
        <is>
          <t xml:space="preserve"> other industry untreated wastewater </t>
        </is>
      </c>
      <c r="L4630" s="465" t="inlineStr">
        <is>
          <t xml:space="preserve"> reactive </t>
        </is>
      </c>
      <c r="M4630" s="465" t="inlineStr">
        <is>
          <t xml:space="preserve"> Nmix </t>
        </is>
      </c>
      <c r="N4630" s="466" t="n">
        <v>2.454754</v>
      </c>
      <c r="O4630" s="467" t="n">
        <v>0.1754331276751919</v>
      </c>
      <c r="P4630" s="468" t="n">
        <v>1992</v>
      </c>
      <c r="Q4630" s="469" t="inlineStr">
        <is>
          <t>Miljødirektoratet</t>
        </is>
      </c>
      <c r="R4630" s="469" t="inlineStr">
        <is>
          <t>ok</t>
        </is>
      </c>
      <c r="S4630" s="469" t="inlineStr">
        <is>
          <t xml:space="preserve"> text </t>
        </is>
      </c>
      <c r="T4630" s="426" t="inlineStr">
        <is>
          <t>Norway</t>
        </is>
      </c>
      <c r="U4630" s="5" t="inlineStr">
        <is>
          <t>N wasted</t>
        </is>
      </c>
      <c r="V4630" s="465" t="n">
        <v>0.04</v>
      </c>
    </row>
    <row r="4631" ht="16" customHeight="1">
      <c r="B4631" s="5" t="inlineStr">
        <is>
          <t>MP.OP-FS.FO</t>
        </is>
      </c>
      <c r="C4631" s="5" t="inlineStr">
        <is>
          <t>MP.OP-FS.FO-Mineral fertilizer-Nmix</t>
        </is>
      </c>
      <c r="D4631" s="5" t="inlineStr">
        <is>
          <t>MP</t>
        </is>
      </c>
      <c r="E4631" s="5" t="inlineStr">
        <is>
          <t>OP</t>
        </is>
      </c>
      <c r="F4631" s="5">
        <f>VLOOKUP(E4631,'5.a Definitions'!E:F,2,FALSE)</f>
        <v/>
      </c>
      <c r="G4631" s="5" t="inlineStr">
        <is>
          <t>FS</t>
        </is>
      </c>
      <c r="H4631" s="5" t="inlineStr">
        <is>
          <t>FO</t>
        </is>
      </c>
      <c r="I4631" s="5">
        <f>VLOOKUP(H4631,'5.a Definitions'!E:F,2,FALSE)</f>
        <v/>
      </c>
      <c r="J4631" s="5" t="inlineStr">
        <is>
          <t>Mineral fertilizer</t>
        </is>
      </c>
      <c r="K4631" s="5" t="inlineStr">
        <is>
          <t>mineral fertilizer to forests</t>
        </is>
      </c>
      <c r="L4631" s="5" t="inlineStr">
        <is>
          <t>reactive</t>
        </is>
      </c>
      <c r="M4631" s="5" t="inlineStr">
        <is>
          <t>Nmix</t>
        </is>
      </c>
      <c r="N4631" s="422" t="n">
        <v>0.6105</v>
      </c>
      <c r="O4631" s="423" t="n">
        <v>0.5605089990998944</v>
      </c>
      <c r="P4631" s="468" t="n">
        <v>1992</v>
      </c>
      <c r="Q4631" s="425" t="inlineStr">
        <is>
          <t>Skoggjødsling før 1995</t>
        </is>
      </c>
      <c r="R4631" s="425" t="inlineStr">
        <is>
          <t>ok</t>
        </is>
      </c>
      <c r="S4631" s="425" t="inlineStr">
        <is>
          <t>text</t>
        </is>
      </c>
      <c r="T4631" s="426" t="inlineStr">
        <is>
          <t>Norway</t>
        </is>
      </c>
      <c r="U4631" s="5" t="inlineStr">
        <is>
          <t>useful output</t>
        </is>
      </c>
      <c r="V4631" s="5">
        <f>(#REF!*#REF!)^2</f>
        <v/>
      </c>
    </row>
    <row r="4632" ht="16" customHeight="1">
      <c r="B4632" s="5" t="inlineStr">
        <is>
          <t>MP.OP-RW.RW</t>
        </is>
      </c>
      <c r="C4632" s="5" t="inlineStr">
        <is>
          <t>MP.OP-RW.RW-Mineral fertilizer export-Nmix</t>
        </is>
      </c>
      <c r="D4632" s="5" t="inlineStr">
        <is>
          <t>MP</t>
        </is>
      </c>
      <c r="E4632" s="5" t="inlineStr">
        <is>
          <t>OP</t>
        </is>
      </c>
      <c r="F4632" s="5">
        <f>VLOOKUP(E4632,'5.a Definitions'!E:F,2,FALSE)</f>
        <v/>
      </c>
      <c r="G4632" s="5" t="inlineStr">
        <is>
          <t>RW</t>
        </is>
      </c>
      <c r="H4632" s="5" t="inlineStr">
        <is>
          <t>RW</t>
        </is>
      </c>
      <c r="I4632" s="5">
        <f>VLOOKUP(H4632,'5.a Definitions'!E:F,2,FALSE)</f>
        <v/>
      </c>
      <c r="J4632" s="465" t="inlineStr">
        <is>
          <t xml:space="preserve"> Mineral fertilizer export </t>
        </is>
      </c>
      <c r="K4632" s="465" t="inlineStr">
        <is>
          <t xml:space="preserve"> mineral fertilizer export </t>
        </is>
      </c>
      <c r="L4632" s="465" t="inlineStr">
        <is>
          <t xml:space="preserve"> reactive </t>
        </is>
      </c>
      <c r="M4632" s="465" t="inlineStr">
        <is>
          <t xml:space="preserve"> Nmix </t>
        </is>
      </c>
      <c r="N4632" s="466" t="n">
        <v>347</v>
      </c>
      <c r="O4632" s="467" t="n">
        <v>0.2949457776486215</v>
      </c>
      <c r="P4632" s="468" t="n">
        <v>1992</v>
      </c>
      <c r="Q4632" s="469" t="inlineStr">
        <is>
          <t>FAOSTAT Fertilizer by Nutrient</t>
        </is>
      </c>
      <c r="R4632" s="469" t="inlineStr">
        <is>
          <t>ok</t>
        </is>
      </c>
      <c r="S4632" s="469" t="inlineStr">
        <is>
          <t xml:space="preserve"> text </t>
        </is>
      </c>
      <c r="T4632" s="426" t="inlineStr">
        <is>
          <t>Norway</t>
        </is>
      </c>
      <c r="U4632" s="5" t="inlineStr">
        <is>
          <t>useful output</t>
        </is>
      </c>
      <c r="V4632" s="465" t="n">
        <v>0.04</v>
      </c>
    </row>
    <row r="4633" ht="16" customHeight="1" thickBot="1">
      <c r="B4633" s="6" t="inlineStr">
        <is>
          <t>MP.OP-RW.RW</t>
        </is>
      </c>
      <c r="C4633" s="6" t="inlineStr">
        <is>
          <t>MP.OP-RW.RW-Other goods export-Nmix</t>
        </is>
      </c>
      <c r="D4633" s="6" t="inlineStr">
        <is>
          <t>MP</t>
        </is>
      </c>
      <c r="E4633" s="6" t="inlineStr">
        <is>
          <t>OP</t>
        </is>
      </c>
      <c r="F4633" s="5">
        <f>VLOOKUP(E4633,'5.a Definitions'!E:F,2,FALSE)</f>
        <v/>
      </c>
      <c r="G4633" s="6" t="inlineStr">
        <is>
          <t>RW</t>
        </is>
      </c>
      <c r="H4633" s="6" t="inlineStr">
        <is>
          <t>RW</t>
        </is>
      </c>
      <c r="I4633" s="5">
        <f>VLOOKUP(H4633,'5.a Definitions'!E:F,2,FALSE)</f>
        <v/>
      </c>
      <c r="J4633" s="470" t="inlineStr">
        <is>
          <t xml:space="preserve"> Other goods export </t>
        </is>
      </c>
      <c r="K4633" s="470" t="inlineStr">
        <is>
          <t xml:space="preserve"> other goods export </t>
        </is>
      </c>
      <c r="L4633" s="470" t="inlineStr">
        <is>
          <t xml:space="preserve"> reactive </t>
        </is>
      </c>
      <c r="M4633" s="470" t="inlineStr">
        <is>
          <t xml:space="preserve"> Nmix </t>
        </is>
      </c>
      <c r="N4633" s="466" t="n">
        <v>6.7676313068</v>
      </c>
      <c r="O4633" s="471" t="n">
        <v>0.1101437808460085</v>
      </c>
      <c r="P4633" s="468" t="n">
        <v>1992</v>
      </c>
      <c r="Q4633" s="472" t="inlineStr">
        <is>
          <t>SSB tab 08801</t>
        </is>
      </c>
      <c r="R4633" s="469" t="inlineStr">
        <is>
          <t>ok</t>
        </is>
      </c>
      <c r="S4633" s="472" t="inlineStr">
        <is>
          <t xml:space="preserve"> text </t>
        </is>
      </c>
      <c r="T4633" s="426" t="inlineStr">
        <is>
          <t>Norway</t>
        </is>
      </c>
      <c r="U4633" s="5" t="inlineStr">
        <is>
          <t>useful output</t>
        </is>
      </c>
      <c r="V4633" s="470" t="n">
        <v>0.04</v>
      </c>
    </row>
    <row r="4634" ht="16" customHeight="1">
      <c r="A4634" s="488" t="inlineStr">
        <is>
          <t xml:space="preserve"> Agriculture </t>
        </is>
      </c>
      <c r="B4634" s="5" t="inlineStr">
        <is>
          <t>AG.SM-MP.FP</t>
        </is>
      </c>
      <c r="C4634" s="5" t="inlineStr">
        <is>
          <t>AG.SM-MP.FP-Food crop products-Nmix</t>
        </is>
      </c>
      <c r="D4634" s="5" t="inlineStr">
        <is>
          <t>AG</t>
        </is>
      </c>
      <c r="E4634" s="5" t="inlineStr">
        <is>
          <t>SM</t>
        </is>
      </c>
      <c r="F4634" s="5">
        <f>VLOOKUP(E4634,'5.a Definitions'!E:F,2,FALSE)</f>
        <v/>
      </c>
      <c r="G4634" s="5" t="inlineStr">
        <is>
          <t>MP</t>
        </is>
      </c>
      <c r="H4634" s="5" t="inlineStr">
        <is>
          <t>FP</t>
        </is>
      </c>
      <c r="I4634" s="5">
        <f>VLOOKUP(H4634,'5.a Definitions'!E:F,2,FALSE)</f>
        <v/>
      </c>
      <c r="J4634" s="465" t="inlineStr">
        <is>
          <t xml:space="preserve"> Food crop products </t>
        </is>
      </c>
      <c r="K4634" s="465" t="inlineStr">
        <is>
          <t xml:space="preserve"> food crop products </t>
        </is>
      </c>
      <c r="L4634" s="465" t="inlineStr">
        <is>
          <t xml:space="preserve"> reactive </t>
        </is>
      </c>
      <c r="M4634" s="465" t="inlineStr">
        <is>
          <t xml:space="preserve"> Nmix </t>
        </is>
      </c>
      <c r="N4634" s="466" t="n">
        <v>21.72</v>
      </c>
      <c r="O4634" s="467" t="n">
        <v>0.4149602262584166</v>
      </c>
      <c r="P4634" s="468" t="n">
        <v>1992</v>
      </c>
      <c r="Q4634" s="469" t="inlineStr">
        <is>
          <t>Eurostat Gross nutrient balance</t>
        </is>
      </c>
      <c r="R4634" s="469" t="inlineStr">
        <is>
          <t>ok</t>
        </is>
      </c>
      <c r="S4634" s="469" t="inlineStr">
        <is>
          <t xml:space="preserve"> text </t>
        </is>
      </c>
      <c r="T4634" s="426" t="inlineStr">
        <is>
          <t>Norway</t>
        </is>
      </c>
      <c r="U4634" s="5" t="inlineStr">
        <is>
          <t>useful output</t>
        </is>
      </c>
      <c r="V4634" s="465" t="n">
        <v>0.04</v>
      </c>
    </row>
    <row r="4635" ht="16" customHeight="1">
      <c r="B4635" s="5" t="inlineStr">
        <is>
          <t>AG.SM-MP.OP</t>
        </is>
      </c>
      <c r="C4635" s="5" t="inlineStr">
        <is>
          <t>AG.SM-MP.OP-Crop products for industrial use-Nmix</t>
        </is>
      </c>
      <c r="D4635" s="5" t="inlineStr">
        <is>
          <t>AG</t>
        </is>
      </c>
      <c r="E4635" s="5" t="inlineStr">
        <is>
          <t>SM</t>
        </is>
      </c>
      <c r="F4635" s="5">
        <f>VLOOKUP(E4635,'5.a Definitions'!E:F,2,FALSE)</f>
        <v/>
      </c>
      <c r="G4635" s="5" t="inlineStr">
        <is>
          <t>MP</t>
        </is>
      </c>
      <c r="H4635" s="5" t="inlineStr">
        <is>
          <t>OP</t>
        </is>
      </c>
      <c r="I4635" s="5">
        <f>VLOOKUP(H4635,'5.a Definitions'!E:F,2,FALSE)</f>
        <v/>
      </c>
      <c r="J4635" s="465" t="inlineStr">
        <is>
          <t xml:space="preserve"> Crop products for industrial use </t>
        </is>
      </c>
      <c r="K4635" s="465" t="inlineStr">
        <is>
          <t xml:space="preserve"> crop products for industrial use </t>
        </is>
      </c>
      <c r="L4635" s="465" t="inlineStr">
        <is>
          <t xml:space="preserve"> reactive </t>
        </is>
      </c>
      <c r="M4635" s="465" t="inlineStr">
        <is>
          <t xml:space="preserve"> Nmix </t>
        </is>
      </c>
      <c r="N4635" s="466" t="n">
        <v>0.28</v>
      </c>
      <c r="O4635" s="467" t="n">
        <v>0.4149602262584164</v>
      </c>
      <c r="P4635" s="468" t="n">
        <v>1992</v>
      </c>
      <c r="Q4635" s="469" t="inlineStr">
        <is>
          <t>Eurostat Gross nutrient balance, Nutrient removal by harvest of industrial crops</t>
        </is>
      </c>
      <c r="R4635" s="469" t="inlineStr">
        <is>
          <t>ok</t>
        </is>
      </c>
      <c r="S4635" s="469" t="inlineStr">
        <is>
          <t xml:space="preserve"> text </t>
        </is>
      </c>
      <c r="T4635" s="426" t="inlineStr">
        <is>
          <t>Norway</t>
        </is>
      </c>
      <c r="U4635" s="5" t="inlineStr">
        <is>
          <t>useful output</t>
        </is>
      </c>
      <c r="V4635" s="465" t="n">
        <v>0.04</v>
      </c>
    </row>
    <row r="4636" ht="16" customHeight="1">
      <c r="B4636" s="5" t="inlineStr">
        <is>
          <t>AG.SM-AG.MM</t>
        </is>
      </c>
      <c r="C4636" s="5" t="inlineStr">
        <is>
          <t>AG.SM-AG.MM-Fodder crops-Nmix</t>
        </is>
      </c>
      <c r="D4636" s="5" t="inlineStr">
        <is>
          <t>AG</t>
        </is>
      </c>
      <c r="E4636" s="5" t="inlineStr">
        <is>
          <t>SM</t>
        </is>
      </c>
      <c r="F4636" s="5">
        <f>VLOOKUP(E4636,'5.a Definitions'!E:F,2,FALSE)</f>
        <v/>
      </c>
      <c r="G4636" s="5" t="inlineStr">
        <is>
          <t>AG</t>
        </is>
      </c>
      <c r="H4636" s="5" t="inlineStr">
        <is>
          <t>MM</t>
        </is>
      </c>
      <c r="I4636" s="5">
        <f>VLOOKUP(H4636,'5.a Definitions'!E:F,2,FALSE)</f>
        <v/>
      </c>
      <c r="J4636" s="465" t="inlineStr">
        <is>
          <t xml:space="preserve"> Fodder crops </t>
        </is>
      </c>
      <c r="K4636" s="465" t="inlineStr">
        <is>
          <t xml:space="preserve"> fodder crops </t>
        </is>
      </c>
      <c r="L4636" s="465" t="inlineStr">
        <is>
          <t xml:space="preserve"> reactive </t>
        </is>
      </c>
      <c r="M4636" s="465" t="inlineStr">
        <is>
          <t xml:space="preserve"> Nmix </t>
        </is>
      </c>
      <c r="N4636" s="466" t="n">
        <v>59.799560816</v>
      </c>
      <c r="O4636" s="467" t="n">
        <v>0.3152604043995869</v>
      </c>
      <c r="P4636" s="468" t="n">
        <v>1992</v>
      </c>
      <c r="Q4636" s="469" t="inlineStr">
        <is>
          <t>SSB Jordbruksstatistikk + BFJ Totalkalkylen, Eng-beite</t>
        </is>
      </c>
      <c r="R4636" s="469" t="inlineStr">
        <is>
          <t>ok</t>
        </is>
      </c>
      <c r="S4636" s="469" t="inlineStr">
        <is>
          <t xml:space="preserve"> text </t>
        </is>
      </c>
      <c r="T4636" s="426" t="inlineStr">
        <is>
          <t>Norway</t>
        </is>
      </c>
      <c r="U4636" s="5" t="inlineStr">
        <is>
          <t>useful output</t>
        </is>
      </c>
      <c r="V4636" s="465" t="n">
        <v>0.04</v>
      </c>
    </row>
    <row r="4637" ht="16" customHeight="1">
      <c r="B4637" s="5" t="inlineStr">
        <is>
          <t>AG.SM-AT.AT</t>
        </is>
      </c>
      <c r="C4637" s="5" t="inlineStr">
        <is>
          <t>AG.SM-AT.AT-Emissions-NH3</t>
        </is>
      </c>
      <c r="D4637" s="5" t="inlineStr">
        <is>
          <t>AG</t>
        </is>
      </c>
      <c r="E4637" s="5" t="inlineStr">
        <is>
          <t>SM</t>
        </is>
      </c>
      <c r="F4637" s="5">
        <f>VLOOKUP(E4637,'5.a Definitions'!E:F,2,FALSE)</f>
        <v/>
      </c>
      <c r="G4637" s="5" t="inlineStr">
        <is>
          <t>AT</t>
        </is>
      </c>
      <c r="H4637" s="5" t="inlineStr">
        <is>
          <t>AT</t>
        </is>
      </c>
      <c r="I4637" s="5">
        <f>VLOOKUP(H4637,'5.a Definitions'!E:F,2,FALSE)</f>
        <v/>
      </c>
      <c r="J4637" s="465" t="inlineStr">
        <is>
          <t xml:space="preserve"> Emissions </t>
        </is>
      </c>
      <c r="K4637" s="465" t="inlineStr">
        <is>
          <t xml:space="preserve"> agricultural soil emissions </t>
        </is>
      </c>
      <c r="L4637" s="465" t="inlineStr">
        <is>
          <t xml:space="preserve"> reactive </t>
        </is>
      </c>
      <c r="M4637" s="465" t="inlineStr">
        <is>
          <t xml:space="preserve"> NH3 </t>
        </is>
      </c>
      <c r="N4637" s="466" t="n">
        <v>14.88965977667642</v>
      </c>
      <c r="O4637" s="467" t="n">
        <v>0.2935458147391236</v>
      </c>
      <c r="P4637" s="468" t="n">
        <v>1992</v>
      </c>
      <c r="Q4637" s="469" t="inlineStr">
        <is>
          <t>CRLTAP Inventory Submissions</t>
        </is>
      </c>
      <c r="R4637" s="469" t="inlineStr">
        <is>
          <t>ok</t>
        </is>
      </c>
      <c r="S4637" s="469" t="inlineStr">
        <is>
          <t xml:space="preserve"> text </t>
        </is>
      </c>
      <c r="T4637" s="426" t="inlineStr">
        <is>
          <t>Norway</t>
        </is>
      </c>
      <c r="U4637" s="5" t="inlineStr">
        <is>
          <t>N wasted</t>
        </is>
      </c>
      <c r="V4637" s="465" t="n">
        <v>0.04</v>
      </c>
    </row>
    <row r="4638" ht="16" customHeight="1">
      <c r="B4638" s="5" t="inlineStr">
        <is>
          <t>AG.SM-AT.AT</t>
        </is>
      </c>
      <c r="C4638" s="5" t="inlineStr">
        <is>
          <t>AG.SM-AT.AT-Emissions-N2O</t>
        </is>
      </c>
      <c r="D4638" s="5" t="inlineStr">
        <is>
          <t>AG</t>
        </is>
      </c>
      <c r="E4638" s="5" t="inlineStr">
        <is>
          <t>SM</t>
        </is>
      </c>
      <c r="F4638" s="5">
        <f>VLOOKUP(E4638,'5.a Definitions'!E:F,2,FALSE)</f>
        <v/>
      </c>
      <c r="G4638" s="5" t="inlineStr">
        <is>
          <t>AT</t>
        </is>
      </c>
      <c r="H4638" s="5" t="inlineStr">
        <is>
          <t>AT</t>
        </is>
      </c>
      <c r="I4638" s="5">
        <f>VLOOKUP(H4638,'5.a Definitions'!E:F,2,FALSE)</f>
        <v/>
      </c>
      <c r="J4638" s="465" t="inlineStr">
        <is>
          <t xml:space="preserve"> Emissions </t>
        </is>
      </c>
      <c r="K4638" s="465" t="inlineStr">
        <is>
          <t xml:space="preserve"> agricultural soil emissions </t>
        </is>
      </c>
      <c r="L4638" s="465" t="inlineStr">
        <is>
          <t xml:space="preserve"> reactive </t>
        </is>
      </c>
      <c r="M4638" s="465" t="inlineStr">
        <is>
          <t xml:space="preserve"> N2O </t>
        </is>
      </c>
      <c r="N4638" s="466" t="n">
        <v>3.811026343651013</v>
      </c>
      <c r="O4638" s="467" t="n">
        <v>1.327450573560106</v>
      </c>
      <c r="P4638" s="468" t="n">
        <v>1992</v>
      </c>
      <c r="Q4638" s="469" t="inlineStr">
        <is>
          <t>UNFCCC CRT</t>
        </is>
      </c>
      <c r="R4638" s="469" t="inlineStr">
        <is>
          <t>ok</t>
        </is>
      </c>
      <c r="S4638" s="469" t="inlineStr">
        <is>
          <t xml:space="preserve"> text </t>
        </is>
      </c>
      <c r="T4638" s="426" t="inlineStr">
        <is>
          <t>Norway</t>
        </is>
      </c>
      <c r="U4638" s="5" t="inlineStr">
        <is>
          <t>N wasted</t>
        </is>
      </c>
      <c r="V4638" s="465" t="n">
        <v>0.04</v>
      </c>
    </row>
    <row r="4639" ht="16" customHeight="1">
      <c r="B4639" s="5" t="inlineStr">
        <is>
          <t>AG.SM-AT.AT</t>
        </is>
      </c>
      <c r="C4639" s="5" t="inlineStr">
        <is>
          <t>AG.SM-AT.AT-Emissions-NOx</t>
        </is>
      </c>
      <c r="D4639" s="5" t="inlineStr">
        <is>
          <t>AG</t>
        </is>
      </c>
      <c r="E4639" s="5" t="inlineStr">
        <is>
          <t>SM</t>
        </is>
      </c>
      <c r="F4639" s="5">
        <f>VLOOKUP(E4639,'5.a Definitions'!E:F,2,FALSE)</f>
        <v/>
      </c>
      <c r="G4639" s="5" t="inlineStr">
        <is>
          <t>AT</t>
        </is>
      </c>
      <c r="H4639" s="5" t="inlineStr">
        <is>
          <t>AT</t>
        </is>
      </c>
      <c r="I4639" s="5">
        <f>VLOOKUP(H4639,'5.a Definitions'!E:F,2,FALSE)</f>
        <v/>
      </c>
      <c r="J4639" s="465" t="inlineStr">
        <is>
          <t xml:space="preserve"> Emissions </t>
        </is>
      </c>
      <c r="K4639" s="465" t="inlineStr">
        <is>
          <t xml:space="preserve"> agricultural soil emissions </t>
        </is>
      </c>
      <c r="L4639" s="465" t="inlineStr">
        <is>
          <t xml:space="preserve"> reactive </t>
        </is>
      </c>
      <c r="M4639" s="465" t="inlineStr">
        <is>
          <t xml:space="preserve"> NOx </t>
        </is>
      </c>
      <c r="N4639" s="466" t="n">
        <v>2.311803724498815</v>
      </c>
      <c r="O4639" s="467" t="n">
        <v>0.7106353561430694</v>
      </c>
      <c r="P4639" s="468" t="n">
        <v>1992</v>
      </c>
      <c r="Q4639" s="469" t="inlineStr">
        <is>
          <t>CRLTAP Inventory Submissions</t>
        </is>
      </c>
      <c r="R4639" s="469" t="inlineStr">
        <is>
          <t>ok</t>
        </is>
      </c>
      <c r="S4639" s="469" t="inlineStr">
        <is>
          <t xml:space="preserve"> text </t>
        </is>
      </c>
      <c r="T4639" s="426" t="inlineStr">
        <is>
          <t>Norway</t>
        </is>
      </c>
      <c r="U4639" s="5" t="inlineStr">
        <is>
          <t>N wasted</t>
        </is>
      </c>
      <c r="V4639" s="465" t="n">
        <v>0.04</v>
      </c>
    </row>
    <row r="4640" ht="16" customHeight="1">
      <c r="B4640" s="5" t="inlineStr">
        <is>
          <t>AG.SM-AT.AT</t>
        </is>
      </c>
      <c r="C4640" s="5" t="inlineStr">
        <is>
          <t>AG.SM-AT.AT-Emissions-N2</t>
        </is>
      </c>
      <c r="D4640" s="5" t="inlineStr">
        <is>
          <t>AG</t>
        </is>
      </c>
      <c r="E4640" s="5" t="inlineStr">
        <is>
          <t>SM</t>
        </is>
      </c>
      <c r="F4640" s="5">
        <f>VLOOKUP(E4640,'5.a Definitions'!E:F,2,FALSE)</f>
        <v/>
      </c>
      <c r="G4640" s="5" t="inlineStr">
        <is>
          <t>AT</t>
        </is>
      </c>
      <c r="H4640" s="5" t="inlineStr">
        <is>
          <t>AT</t>
        </is>
      </c>
      <c r="I4640" s="5">
        <f>VLOOKUP(H4640,'5.a Definitions'!E:F,2,FALSE)</f>
        <v/>
      </c>
      <c r="J4640" s="465" t="inlineStr">
        <is>
          <t xml:space="preserve"> Emissions </t>
        </is>
      </c>
      <c r="K4640" s="465" t="inlineStr">
        <is>
          <t xml:space="preserve"> agricultural soil emissions </t>
        </is>
      </c>
      <c r="L4640" s="465" t="inlineStr">
        <is>
          <t xml:space="preserve"> inert </t>
        </is>
      </c>
      <c r="M4640" s="465" t="inlineStr">
        <is>
          <t xml:space="preserve"> N2 </t>
        </is>
      </c>
      <c r="N4640" s="466" t="n">
        <v>14.07319326</v>
      </c>
      <c r="O4640" s="467" t="n">
        <v>0.5053465358640056</v>
      </c>
      <c r="P4640" s="468" t="n">
        <v>1992</v>
      </c>
      <c r="Q4640" s="469" t="inlineStr">
        <is>
          <t>Schäppi2025Ann + SSB table 05982; area filled (interpolated)</t>
        </is>
      </c>
      <c r="R4640" s="469" t="inlineStr">
        <is>
          <t>ok</t>
        </is>
      </c>
      <c r="S4640" s="469" t="inlineStr">
        <is>
          <t xml:space="preserve"> text </t>
        </is>
      </c>
      <c r="T4640" s="426" t="inlineStr">
        <is>
          <t>Norway</t>
        </is>
      </c>
      <c r="U4640" s="5" t="inlineStr">
        <is>
          <t>N wasted</t>
        </is>
      </c>
      <c r="V4640" s="465" t="n">
        <v>0.04</v>
      </c>
    </row>
    <row r="4641" ht="16" customHeight="1">
      <c r="B4641" s="5" t="inlineStr">
        <is>
          <t>AG.SM-HY.SW</t>
        </is>
      </c>
      <c r="C4641" s="5" t="inlineStr">
        <is>
          <t>AG.SM-HY.SW-Leaching-Nmix</t>
        </is>
      </c>
      <c r="D4641" s="5" t="inlineStr">
        <is>
          <t>AG</t>
        </is>
      </c>
      <c r="E4641" s="5" t="inlineStr">
        <is>
          <t>SM</t>
        </is>
      </c>
      <c r="F4641" s="5">
        <f>VLOOKUP(E4641,'5.a Definitions'!E:F,2,FALSE)</f>
        <v/>
      </c>
      <c r="G4641" s="5" t="inlineStr">
        <is>
          <t>HY</t>
        </is>
      </c>
      <c r="H4641" s="5" t="inlineStr">
        <is>
          <t>SW</t>
        </is>
      </c>
      <c r="I4641" s="5">
        <f>VLOOKUP(H4641,'5.a Definitions'!E:F,2,FALSE)</f>
        <v/>
      </c>
      <c r="J4641" s="465" t="inlineStr">
        <is>
          <t>Sewage sludge landfill</t>
        </is>
      </c>
      <c r="K4641" s="465" t="inlineStr">
        <is>
          <t>sewage sludge landfill</t>
        </is>
      </c>
      <c r="L4641" s="465" t="inlineStr">
        <is>
          <t xml:space="preserve"> reactive </t>
        </is>
      </c>
      <c r="M4641" s="465" t="inlineStr">
        <is>
          <t xml:space="preserve"> Nmix </t>
        </is>
      </c>
      <c r="N4641" s="466" t="n">
        <v>44.8801645614017</v>
      </c>
      <c r="O4641" s="467" t="n">
        <v>0.5500910811045726</v>
      </c>
      <c r="P4641" s="468" t="n">
        <v>1992</v>
      </c>
      <c r="Q4641" s="469" t="inlineStr">
        <is>
          <t>UNFCCC CRT</t>
        </is>
      </c>
      <c r="R4641" s="469" t="inlineStr">
        <is>
          <t>ok</t>
        </is>
      </c>
      <c r="S4641" s="469" t="inlineStr">
        <is>
          <t xml:space="preserve"> text </t>
        </is>
      </c>
      <c r="T4641" s="426" t="inlineStr">
        <is>
          <t>Norway</t>
        </is>
      </c>
      <c r="U4641" s="5" t="inlineStr">
        <is>
          <t>N wasted</t>
        </is>
      </c>
      <c r="V4641" s="465" t="n">
        <v>0.04</v>
      </c>
    </row>
    <row r="4642" ht="16" customHeight="1">
      <c r="B4642" s="5" t="inlineStr">
        <is>
          <t>AG.MM-MP.FP</t>
        </is>
      </c>
      <c r="C4642" s="5" t="inlineStr">
        <is>
          <t>AG.MM-MP.FP-Animal products-Nmix</t>
        </is>
      </c>
      <c r="D4642" s="5" t="inlineStr">
        <is>
          <t>AG</t>
        </is>
      </c>
      <c r="E4642" s="5" t="inlineStr">
        <is>
          <t>MM</t>
        </is>
      </c>
      <c r="F4642" s="5">
        <f>VLOOKUP(E4642,'5.a Definitions'!E:F,2,FALSE)</f>
        <v/>
      </c>
      <c r="G4642" s="5" t="inlineStr">
        <is>
          <t>MP</t>
        </is>
      </c>
      <c r="H4642" s="5" t="inlineStr">
        <is>
          <t>FP</t>
        </is>
      </c>
      <c r="I4642" s="5">
        <f>VLOOKUP(H4642,'5.a Definitions'!E:F,2,FALSE)</f>
        <v/>
      </c>
      <c r="J4642" s="465" t="inlineStr">
        <is>
          <t xml:space="preserve"> Animal products </t>
        </is>
      </c>
      <c r="K4642" s="465" t="inlineStr">
        <is>
          <t xml:space="preserve"> animal products </t>
        </is>
      </c>
      <c r="L4642" s="465" t="inlineStr">
        <is>
          <t xml:space="preserve"> reactive </t>
        </is>
      </c>
      <c r="M4642" s="465" t="inlineStr">
        <is>
          <t xml:space="preserve"> Nmix </t>
        </is>
      </c>
      <c r="N4642" s="466" t="n">
        <v>16.9796213</v>
      </c>
      <c r="O4642" s="467" t="n">
        <v>0.1172528928289861</v>
      </c>
      <c r="P4642" s="468" t="n">
        <v>1992</v>
      </c>
      <c r="Q4642" s="469" t="inlineStr">
        <is>
          <t>FAOSTAT Crops and livestock products</t>
        </is>
      </c>
      <c r="R4642" s="469" t="inlineStr">
        <is>
          <t>ok</t>
        </is>
      </c>
      <c r="S4642" s="469" t="inlineStr">
        <is>
          <t xml:space="preserve"> text </t>
        </is>
      </c>
      <c r="T4642" s="426" t="inlineStr">
        <is>
          <t>Norway</t>
        </is>
      </c>
      <c r="U4642" s="5" t="inlineStr">
        <is>
          <t>useful output</t>
        </is>
      </c>
      <c r="V4642" s="465" t="n">
        <v>0.04</v>
      </c>
    </row>
    <row r="4643" ht="16" customHeight="1">
      <c r="B4643" s="5" t="inlineStr">
        <is>
          <t>AG.MM-MP.OP</t>
        </is>
      </c>
      <c r="C4643" s="5" t="inlineStr">
        <is>
          <t>AG.MM-MP.OP-Non-edible animal products-Nmix</t>
        </is>
      </c>
      <c r="D4643" s="5" t="inlineStr">
        <is>
          <t>AG</t>
        </is>
      </c>
      <c r="E4643" s="5" t="inlineStr">
        <is>
          <t>MM</t>
        </is>
      </c>
      <c r="F4643" s="5">
        <f>VLOOKUP(E4643,'5.a Definitions'!E:F,2,FALSE)</f>
        <v/>
      </c>
      <c r="G4643" s="5" t="inlineStr">
        <is>
          <t>MP</t>
        </is>
      </c>
      <c r="H4643" s="5" t="inlineStr">
        <is>
          <t>OP</t>
        </is>
      </c>
      <c r="I4643" s="5">
        <f>VLOOKUP(H4643,'5.a Definitions'!E:F,2,FALSE)</f>
        <v/>
      </c>
      <c r="J4643" s="465" t="inlineStr">
        <is>
          <t xml:space="preserve"> Non-edible animal products </t>
        </is>
      </c>
      <c r="K4643" s="465" t="inlineStr">
        <is>
          <t xml:space="preserve"> non-edible animal products </t>
        </is>
      </c>
      <c r="L4643" s="465" t="inlineStr">
        <is>
          <t xml:space="preserve"> reactive </t>
        </is>
      </c>
      <c r="M4643" s="465" t="inlineStr">
        <is>
          <t xml:space="preserve"> Nmix </t>
        </is>
      </c>
      <c r="N4643" s="466" t="n">
        <v>1.2420365779</v>
      </c>
      <c r="O4643" s="467" t="n">
        <v>0.1725061436263061</v>
      </c>
      <c r="P4643" s="468" t="n">
        <v>1992</v>
      </c>
      <c r="Q4643" s="469" t="inlineStr">
        <is>
          <t>FAOSTAT Crops and livestock products + SSB sheep numbers (table 03710) x wool per sheep</t>
        </is>
      </c>
      <c r="R4643" s="469" t="inlineStr">
        <is>
          <t>ok</t>
        </is>
      </c>
      <c r="S4643" s="469" t="inlineStr">
        <is>
          <t xml:space="preserve"> text </t>
        </is>
      </c>
      <c r="T4643" s="426" t="inlineStr">
        <is>
          <t>Norway</t>
        </is>
      </c>
      <c r="U4643" s="5" t="inlineStr">
        <is>
          <t>useful output</t>
        </is>
      </c>
      <c r="V4643" s="465" t="n">
        <v>0.04</v>
      </c>
    </row>
    <row r="4644" ht="16" customHeight="1">
      <c r="B4644" s="5" t="inlineStr">
        <is>
          <t>AG.MM-AG.SM</t>
        </is>
      </c>
      <c r="C4644" s="5" t="inlineStr">
        <is>
          <t>AG.MM-AG.SM-Manure application-Nmix</t>
        </is>
      </c>
      <c r="D4644" s="5" t="inlineStr">
        <is>
          <t>AG</t>
        </is>
      </c>
      <c r="E4644" s="5" t="inlineStr">
        <is>
          <t>MM</t>
        </is>
      </c>
      <c r="F4644" s="5">
        <f>VLOOKUP(E4644,'5.a Definitions'!E:F,2,FALSE)</f>
        <v/>
      </c>
      <c r="G4644" s="5" t="inlineStr">
        <is>
          <t>AG</t>
        </is>
      </c>
      <c r="H4644" s="5" t="inlineStr">
        <is>
          <t>SM</t>
        </is>
      </c>
      <c r="I4644" s="5">
        <f>VLOOKUP(H4644,'5.a Definitions'!E:F,2,FALSE)</f>
        <v/>
      </c>
      <c r="J4644" s="465" t="inlineStr">
        <is>
          <t xml:space="preserve"> Manure application </t>
        </is>
      </c>
      <c r="K4644" s="465" t="inlineStr">
        <is>
          <t xml:space="preserve"> manure application </t>
        </is>
      </c>
      <c r="L4644" s="465" t="inlineStr">
        <is>
          <t xml:space="preserve"> reactive </t>
        </is>
      </c>
      <c r="M4644" s="465" t="inlineStr">
        <is>
          <t xml:space="preserve"> Nmix </t>
        </is>
      </c>
      <c r="N4644" s="466" t="n">
        <v>68.44632579133317</v>
      </c>
      <c r="O4644" s="467" t="n">
        <v>0.199806330281993</v>
      </c>
      <c r="P4644" s="468" t="n">
        <v>1992</v>
      </c>
      <c r="Q4644" s="469" t="inlineStr">
        <is>
          <t>UNFCCC CRT Table3.D</t>
        </is>
      </c>
      <c r="R4644" s="469" t="inlineStr">
        <is>
          <t>ok</t>
        </is>
      </c>
      <c r="S4644" s="469" t="inlineStr">
        <is>
          <t xml:space="preserve"> text </t>
        </is>
      </c>
      <c r="T4644" s="426" t="inlineStr">
        <is>
          <t>Norway</t>
        </is>
      </c>
      <c r="U4644" s="5" t="inlineStr">
        <is>
          <t>recycling</t>
        </is>
      </c>
      <c r="V4644" s="465" t="n">
        <v>0.04</v>
      </c>
    </row>
    <row r="4645" ht="16" customHeight="1">
      <c r="B4645" s="475" t="inlineStr">
        <is>
          <t>AG.MM-FS.OL</t>
        </is>
      </c>
      <c r="C4645" s="475" t="inlineStr">
        <is>
          <t>AG.MM-FS.OL-Manure from grazing on unmanaged land-Nmix</t>
        </is>
      </c>
      <c r="D4645" s="475" t="inlineStr">
        <is>
          <t>AG</t>
        </is>
      </c>
      <c r="E4645" s="475" t="inlineStr">
        <is>
          <t>MM</t>
        </is>
      </c>
      <c r="F4645" s="5">
        <f>VLOOKUP(E4645,'5.a Definitions'!E:F,2,FALSE)</f>
        <v/>
      </c>
      <c r="G4645" s="475" t="inlineStr">
        <is>
          <t>FS</t>
        </is>
      </c>
      <c r="H4645" s="475" t="inlineStr">
        <is>
          <t>OL</t>
        </is>
      </c>
      <c r="I4645" s="5">
        <f>VLOOKUP(H4645,'5.a Definitions'!E:F,2,FALSE)</f>
        <v/>
      </c>
      <c r="J4645" s="465" t="inlineStr">
        <is>
          <t>Manure from grazing on unmanaged land</t>
        </is>
      </c>
      <c r="K4645" s="465" t="inlineStr">
        <is>
          <t>manure from grazing on unmanaged land</t>
        </is>
      </c>
      <c r="L4645" s="465" t="inlineStr">
        <is>
          <t>reactive</t>
        </is>
      </c>
      <c r="M4645" s="465" t="inlineStr">
        <is>
          <t>Nmix</t>
        </is>
      </c>
      <c r="N4645" s="466" t="n">
        <v>7.128489298069785</v>
      </c>
      <c r="O4645" s="467" t="n">
        <v>0.2466947811055404</v>
      </c>
      <c r="P4645" s="468" t="n">
        <v>1992</v>
      </c>
      <c r="Q4645" s="469" t="inlineStr">
        <is>
          <t>UNFCCC CRT Table3.D and 3.B(b), SSB</t>
        </is>
      </c>
      <c r="R4645" s="469" t="inlineStr">
        <is>
          <t>ok</t>
        </is>
      </c>
      <c r="S4645" s="469" t="inlineStr">
        <is>
          <t>text</t>
        </is>
      </c>
      <c r="T4645" s="476" t="inlineStr">
        <is>
          <t>Norway</t>
        </is>
      </c>
      <c r="U4645" s="475" t="inlineStr">
        <is>
          <t>recycling</t>
        </is>
      </c>
      <c r="V4645" s="465">
        <f>(O4513*N4513)^2</f>
        <v/>
      </c>
    </row>
    <row r="4646" ht="16" customHeight="1">
      <c r="B4646" s="5" t="inlineStr">
        <is>
          <t>AG.MM-AT.AT</t>
        </is>
      </c>
      <c r="C4646" s="5" t="inlineStr">
        <is>
          <t>AG.MM-AT.AT-Emissions-NH3</t>
        </is>
      </c>
      <c r="D4646" s="5" t="inlineStr">
        <is>
          <t>AG</t>
        </is>
      </c>
      <c r="E4646" s="5" t="inlineStr">
        <is>
          <t>MM</t>
        </is>
      </c>
      <c r="F4646" s="5">
        <f>VLOOKUP(E4646,'5.a Definitions'!E:F,2,FALSE)</f>
        <v/>
      </c>
      <c r="G4646" s="5" t="inlineStr">
        <is>
          <t>AT</t>
        </is>
      </c>
      <c r="H4646" s="5" t="inlineStr">
        <is>
          <t>AT</t>
        </is>
      </c>
      <c r="I4646" s="5">
        <f>VLOOKUP(H4646,'5.a Definitions'!E:F,2,FALSE)</f>
        <v/>
      </c>
      <c r="J4646" s="465" t="inlineStr">
        <is>
          <t xml:space="preserve"> Emissions </t>
        </is>
      </c>
      <c r="K4646" s="465" t="inlineStr">
        <is>
          <t xml:space="preserve"> manure and animal husbandry emissions </t>
        </is>
      </c>
      <c r="L4646" s="465" t="inlineStr">
        <is>
          <t xml:space="preserve"> reactive </t>
        </is>
      </c>
      <c r="M4646" s="465" t="inlineStr">
        <is>
          <t xml:space="preserve"> NH3 </t>
        </is>
      </c>
      <c r="N4646" s="466" t="n">
        <v>10.8108896664195</v>
      </c>
      <c r="O4646" s="467" t="n">
        <v>0.2396581454814651</v>
      </c>
      <c r="P4646" s="468" t="n">
        <v>1992</v>
      </c>
      <c r="Q4646" s="469" t="inlineStr">
        <is>
          <t>CRLTAP Inventory Submissions</t>
        </is>
      </c>
      <c r="R4646" s="469" t="inlineStr">
        <is>
          <t>ok</t>
        </is>
      </c>
      <c r="S4646" s="469" t="inlineStr">
        <is>
          <t xml:space="preserve"> text </t>
        </is>
      </c>
      <c r="T4646" s="426" t="inlineStr">
        <is>
          <t>Norway</t>
        </is>
      </c>
      <c r="U4646" s="5" t="inlineStr">
        <is>
          <t>N wasted</t>
        </is>
      </c>
      <c r="V4646" s="465" t="n">
        <v>0.04</v>
      </c>
    </row>
    <row r="4647" ht="16" customFormat="1" customHeight="1" s="482">
      <c r="B4647" s="5" t="inlineStr">
        <is>
          <t>AG.MM-AT.AT</t>
        </is>
      </c>
      <c r="C4647" s="5" t="inlineStr">
        <is>
          <t>AG.MM-AT.AT-Emissions-N2O</t>
        </is>
      </c>
      <c r="D4647" s="5" t="inlineStr">
        <is>
          <t>AG</t>
        </is>
      </c>
      <c r="E4647" s="5" t="inlineStr">
        <is>
          <t>MM</t>
        </is>
      </c>
      <c r="F4647" s="5">
        <f>VLOOKUP(E4647,'5.a Definitions'!E:F,2,FALSE)</f>
        <v/>
      </c>
      <c r="G4647" s="5" t="inlineStr">
        <is>
          <t>AT</t>
        </is>
      </c>
      <c r="H4647" s="5" t="inlineStr">
        <is>
          <t>AT</t>
        </is>
      </c>
      <c r="I4647" s="5">
        <f>VLOOKUP(H4647,'5.a Definitions'!E:F,2,FALSE)</f>
        <v/>
      </c>
      <c r="J4647" s="465" t="inlineStr">
        <is>
          <t xml:space="preserve"> Emissions </t>
        </is>
      </c>
      <c r="K4647" s="465" t="inlineStr">
        <is>
          <t xml:space="preserve"> manure and animal husbandry emissions </t>
        </is>
      </c>
      <c r="L4647" s="465" t="inlineStr">
        <is>
          <t xml:space="preserve"> reactive </t>
        </is>
      </c>
      <c r="M4647" s="465" t="inlineStr">
        <is>
          <t xml:space="preserve"> N2O </t>
        </is>
      </c>
      <c r="N4647" s="466" t="n">
        <v>0.4082721777784</v>
      </c>
      <c r="O4647" s="467" t="n">
        <v>0.7566826619845699</v>
      </c>
      <c r="P4647" s="468" t="n">
        <v>1992</v>
      </c>
      <c r="Q4647" s="469" t="inlineStr">
        <is>
          <t>UNFCCC CRT</t>
        </is>
      </c>
      <c r="R4647" s="469" t="inlineStr">
        <is>
          <t>ok</t>
        </is>
      </c>
      <c r="S4647" s="469" t="inlineStr">
        <is>
          <t xml:space="preserve"> text </t>
        </is>
      </c>
      <c r="T4647" s="426" t="inlineStr">
        <is>
          <t>Norway</t>
        </is>
      </c>
      <c r="U4647" s="5" t="inlineStr">
        <is>
          <t>N wasted</t>
        </is>
      </c>
      <c r="V4647" s="465" t="n">
        <v>0.04</v>
      </c>
    </row>
    <row r="4648" ht="16" customHeight="1">
      <c r="B4648" s="5" t="inlineStr">
        <is>
          <t>AG.MM-AT.AT</t>
        </is>
      </c>
      <c r="C4648" s="5" t="inlineStr">
        <is>
          <t>AG.MM-AT.AT-Emissions-NOx</t>
        </is>
      </c>
      <c r="D4648" s="5" t="inlineStr">
        <is>
          <t>AG</t>
        </is>
      </c>
      <c r="E4648" s="5" t="inlineStr">
        <is>
          <t>MM</t>
        </is>
      </c>
      <c r="F4648" s="5">
        <f>VLOOKUP(E4648,'5.a Definitions'!E:F,2,FALSE)</f>
        <v/>
      </c>
      <c r="G4648" s="5" t="inlineStr">
        <is>
          <t>AT</t>
        </is>
      </c>
      <c r="H4648" s="5" t="inlineStr">
        <is>
          <t>AT</t>
        </is>
      </c>
      <c r="I4648" s="5">
        <f>VLOOKUP(H4648,'5.a Definitions'!E:F,2,FALSE)</f>
        <v/>
      </c>
      <c r="J4648" s="465" t="inlineStr">
        <is>
          <t xml:space="preserve"> Emissions </t>
        </is>
      </c>
      <c r="K4648" s="465" t="inlineStr">
        <is>
          <t xml:space="preserve"> manure and animal husbandry emissions </t>
        </is>
      </c>
      <c r="L4648" s="465" t="inlineStr">
        <is>
          <t xml:space="preserve"> reactive </t>
        </is>
      </c>
      <c r="M4648" s="465" t="inlineStr">
        <is>
          <t xml:space="preserve"> NOx </t>
        </is>
      </c>
      <c r="N4648" s="466" t="n">
        <v>0.0355651114923</v>
      </c>
      <c r="O4648" s="467" t="n">
        <v>0.7345743300109548</v>
      </c>
      <c r="P4648" s="468" t="n">
        <v>1992</v>
      </c>
      <c r="Q4648" s="469" t="inlineStr">
        <is>
          <t>CRLTAP Inventory Submissions</t>
        </is>
      </c>
      <c r="R4648" s="469" t="inlineStr">
        <is>
          <t>ok</t>
        </is>
      </c>
      <c r="S4648" s="469" t="inlineStr">
        <is>
          <t xml:space="preserve"> text </t>
        </is>
      </c>
      <c r="T4648" s="426" t="inlineStr">
        <is>
          <t>Norway</t>
        </is>
      </c>
      <c r="U4648" s="5" t="inlineStr">
        <is>
          <t>N wasted</t>
        </is>
      </c>
      <c r="V4648" s="465" t="n">
        <v>0.04</v>
      </c>
    </row>
    <row r="4649" ht="16" customHeight="1">
      <c r="B4649" s="5" t="inlineStr">
        <is>
          <t>AG.MM-HY.SW-Leaching-Nmix</t>
        </is>
      </c>
      <c r="C4649" s="5" t="inlineStr">
        <is>
          <t>AG.MM-HY.SW-Leaching-Nmix</t>
        </is>
      </c>
      <c r="D4649" s="5" t="inlineStr">
        <is>
          <t>AG</t>
        </is>
      </c>
      <c r="E4649" s="5" t="inlineStr">
        <is>
          <t>MM</t>
        </is>
      </c>
      <c r="F4649" s="5">
        <f>VLOOKUP(E4649,'5.a Definitions'!E:F,2,FALSE)</f>
        <v/>
      </c>
      <c r="G4649" s="5" t="inlineStr">
        <is>
          <t>HY</t>
        </is>
      </c>
      <c r="H4649" s="5" t="inlineStr">
        <is>
          <t>SW</t>
        </is>
      </c>
      <c r="I4649" s="5">
        <f>VLOOKUP(H4649,'5.a Definitions'!E:F,2,FALSE)</f>
        <v/>
      </c>
      <c r="J4649" s="465" t="inlineStr">
        <is>
          <t xml:space="preserve"> Leaching </t>
        </is>
      </c>
      <c r="K4649" s="465" t="inlineStr">
        <is>
          <t xml:space="preserve"> manure storage leaching </t>
        </is>
      </c>
      <c r="L4649" s="465" t="inlineStr">
        <is>
          <t xml:space="preserve"> reactive </t>
        </is>
      </c>
      <c r="M4649" s="465" t="inlineStr">
        <is>
          <t xml:space="preserve"> Nmix </t>
        </is>
      </c>
      <c r="N4649" s="466" t="n">
        <v>3.339827946987941</v>
      </c>
      <c r="O4649" s="467" t="n">
        <v>0.5483540070383622</v>
      </c>
      <c r="P4649" s="468" t="n">
        <v>1992</v>
      </c>
      <c r="Q4649" s="469" t="inlineStr">
        <is>
          <t>UNFCCC CRT</t>
        </is>
      </c>
      <c r="R4649" s="469" t="inlineStr">
        <is>
          <t>ok</t>
        </is>
      </c>
      <c r="S4649" s="469" t="inlineStr">
        <is>
          <t xml:space="preserve"> text </t>
        </is>
      </c>
      <c r="T4649" s="426" t="inlineStr">
        <is>
          <t>Norway</t>
        </is>
      </c>
      <c r="U4649" s="5" t="inlineStr">
        <is>
          <t>N wasted</t>
        </is>
      </c>
      <c r="V4649" s="465" t="n">
        <v>0.04</v>
      </c>
    </row>
    <row r="4650" ht="16" customHeight="1">
      <c r="B4650" s="5" t="inlineStr">
        <is>
          <t>AG.MM-RW.RW</t>
        </is>
      </c>
      <c r="C4650" s="5" t="inlineStr">
        <is>
          <t>AG.MM-RW.RW-Live animal export-Nmix</t>
        </is>
      </c>
      <c r="D4650" s="5" t="inlineStr">
        <is>
          <t>AG</t>
        </is>
      </c>
      <c r="E4650" s="5" t="inlineStr">
        <is>
          <t>MM</t>
        </is>
      </c>
      <c r="F4650" s="5">
        <f>VLOOKUP(E4650,'5.a Definitions'!E:F,2,FALSE)</f>
        <v/>
      </c>
      <c r="G4650" s="5" t="inlineStr">
        <is>
          <t>RW</t>
        </is>
      </c>
      <c r="H4650" s="5" t="inlineStr">
        <is>
          <t>RW</t>
        </is>
      </c>
      <c r="I4650" s="5">
        <f>VLOOKUP(H4650,'5.a Definitions'!E:F,2,FALSE)</f>
        <v/>
      </c>
      <c r="J4650" s="465" t="inlineStr">
        <is>
          <t xml:space="preserve"> Live animal export </t>
        </is>
      </c>
      <c r="K4650" s="465" t="inlineStr">
        <is>
          <t xml:space="preserve"> live animal export </t>
        </is>
      </c>
      <c r="L4650" s="465" t="inlineStr">
        <is>
          <t xml:space="preserve"> reactive </t>
        </is>
      </c>
      <c r="M4650" s="465" t="inlineStr">
        <is>
          <t xml:space="preserve"> Nmix </t>
        </is>
      </c>
      <c r="N4650" s="466" t="n">
        <v>0.003287782400000001</v>
      </c>
      <c r="O4650" s="467" t="n">
        <v>0.3912893378033553</v>
      </c>
      <c r="P4650" s="468" t="n">
        <v>1992</v>
      </c>
      <c r="Q4650" s="469" t="inlineStr">
        <is>
          <t>FAOSTAT Crops and livestock products</t>
        </is>
      </c>
      <c r="R4650" s="469" t="inlineStr">
        <is>
          <t>ok</t>
        </is>
      </c>
      <c r="S4650" s="469" t="inlineStr">
        <is>
          <t xml:space="preserve"> text </t>
        </is>
      </c>
      <c r="T4650" s="426" t="inlineStr">
        <is>
          <t>Norway</t>
        </is>
      </c>
      <c r="U4650" s="5" t="inlineStr">
        <is>
          <t>useful output</t>
        </is>
      </c>
      <c r="V4650" s="465" t="n">
        <v>0.04</v>
      </c>
    </row>
    <row r="4651" ht="16" customHeight="1">
      <c r="A4651" s="486" t="inlineStr">
        <is>
          <t xml:space="preserve"> Forests and Semi-natural vegetation </t>
        </is>
      </c>
      <c r="B4651" s="5" t="inlineStr">
        <is>
          <t>FS.FO-AT.AT</t>
        </is>
      </c>
      <c r="C4651" s="5" t="inlineStr">
        <is>
          <t>FS.FO-AT.AT-Emissions-N2</t>
        </is>
      </c>
      <c r="D4651" s="5" t="inlineStr">
        <is>
          <t>FS</t>
        </is>
      </c>
      <c r="E4651" s="5" t="inlineStr">
        <is>
          <t>FO</t>
        </is>
      </c>
      <c r="F4651" s="5">
        <f>VLOOKUP(E4651,'5.a Definitions'!E:F,2,FALSE)</f>
        <v/>
      </c>
      <c r="G4651" s="5" t="inlineStr">
        <is>
          <t>AT</t>
        </is>
      </c>
      <c r="H4651" s="5" t="inlineStr">
        <is>
          <t>AT</t>
        </is>
      </c>
      <c r="I4651" s="5">
        <f>VLOOKUP(H4651,'5.a Definitions'!E:F,2,FALSE)</f>
        <v/>
      </c>
      <c r="J4651" s="465" t="inlineStr">
        <is>
          <t xml:space="preserve"> Emissions </t>
        </is>
      </c>
      <c r="K4651" s="465" t="inlineStr">
        <is>
          <t xml:space="preserve"> forest emissions </t>
        </is>
      </c>
      <c r="L4651" s="465" t="inlineStr">
        <is>
          <t xml:space="preserve"> inert </t>
        </is>
      </c>
      <c r="M4651" s="465" t="inlineStr">
        <is>
          <t xml:space="preserve"> N2 </t>
        </is>
      </c>
      <c r="N4651" s="466" t="n">
        <v>7.229694537429258</v>
      </c>
      <c r="O4651" s="467" t="n">
        <v>1.876148950785864</v>
      </c>
      <c r="P4651" s="468" t="n">
        <v>1992</v>
      </c>
      <c r="Q4651" s="469" t="inlineStr">
        <is>
          <t>UNFCCC CRT + Butterbach-Bahl et al. (2013)</t>
        </is>
      </c>
      <c r="R4651" s="469" t="inlineStr">
        <is>
          <t>ok</t>
        </is>
      </c>
      <c r="S4651" s="469" t="inlineStr">
        <is>
          <t xml:space="preserve"> text </t>
        </is>
      </c>
      <c r="T4651" s="426" t="inlineStr">
        <is>
          <t>Norway</t>
        </is>
      </c>
      <c r="U4651" s="5" t="inlineStr">
        <is>
          <t>N wasted</t>
        </is>
      </c>
      <c r="V4651" s="465" t="n">
        <v>0.04</v>
      </c>
    </row>
    <row r="4652" ht="16" customHeight="1">
      <c r="B4652" s="5" t="inlineStr">
        <is>
          <t>FS.FO-AT.AT</t>
        </is>
      </c>
      <c r="C4652" s="5" t="inlineStr">
        <is>
          <t>FS.FO-AT.AT-Emissions-N2O</t>
        </is>
      </c>
      <c r="D4652" s="5" t="inlineStr">
        <is>
          <t>FS</t>
        </is>
      </c>
      <c r="E4652" s="5" t="inlineStr">
        <is>
          <t>FO</t>
        </is>
      </c>
      <c r="F4652" s="5">
        <f>VLOOKUP(E4652,'5.a Definitions'!E:F,2,FALSE)</f>
        <v/>
      </c>
      <c r="G4652" s="5" t="inlineStr">
        <is>
          <t>AT</t>
        </is>
      </c>
      <c r="H4652" s="5" t="inlineStr">
        <is>
          <t>AT</t>
        </is>
      </c>
      <c r="I4652" s="5">
        <f>VLOOKUP(H4652,'5.a Definitions'!E:F,2,FALSE)</f>
        <v/>
      </c>
      <c r="J4652" s="465" t="inlineStr">
        <is>
          <t xml:space="preserve"> Emissions </t>
        </is>
      </c>
      <c r="K4652" s="465" t="inlineStr">
        <is>
          <t xml:space="preserve"> forest emissions </t>
        </is>
      </c>
      <c r="L4652" s="465" t="inlineStr">
        <is>
          <t xml:space="preserve"> reactive </t>
        </is>
      </c>
      <c r="M4652" s="465" t="inlineStr">
        <is>
          <t xml:space="preserve"> N2O </t>
        </is>
      </c>
      <c r="N4652" s="466" t="n">
        <v>0.3707535660220132</v>
      </c>
      <c r="O4652" s="467" t="n">
        <v>1.261544563046772</v>
      </c>
      <c r="P4652" s="468" t="n">
        <v>1992</v>
      </c>
      <c r="Q4652" s="469" t="inlineStr">
        <is>
          <t>UNFCCC CRT</t>
        </is>
      </c>
      <c r="R4652" s="469" t="inlineStr">
        <is>
          <t>ok</t>
        </is>
      </c>
      <c r="S4652" s="469" t="inlineStr">
        <is>
          <t xml:space="preserve"> text </t>
        </is>
      </c>
      <c r="T4652" s="426" t="inlineStr">
        <is>
          <t>Norway</t>
        </is>
      </c>
      <c r="U4652" s="5" t="inlineStr">
        <is>
          <t>N wasted</t>
        </is>
      </c>
      <c r="V4652" s="465" t="n">
        <v>0.04</v>
      </c>
    </row>
    <row r="4653" ht="16" customHeight="1">
      <c r="B4653" s="5" t="inlineStr">
        <is>
          <t>FS.FO-HY.SW</t>
        </is>
      </c>
      <c r="C4653" s="5" t="inlineStr">
        <is>
          <t>FS.FO-HY.SW-Leaching-Nmix</t>
        </is>
      </c>
      <c r="D4653" s="5" t="inlineStr">
        <is>
          <t>FS</t>
        </is>
      </c>
      <c r="E4653" s="5" t="inlineStr">
        <is>
          <t>FO</t>
        </is>
      </c>
      <c r="F4653" s="5">
        <f>VLOOKUP(E4653,'5.a Definitions'!E:F,2,FALSE)</f>
        <v/>
      </c>
      <c r="G4653" s="5" t="inlineStr">
        <is>
          <t>HY</t>
        </is>
      </c>
      <c r="H4653" s="5" t="inlineStr">
        <is>
          <t>SW</t>
        </is>
      </c>
      <c r="I4653" s="5">
        <f>VLOOKUP(H4653,'5.a Definitions'!E:F,2,FALSE)</f>
        <v/>
      </c>
      <c r="J4653" s="465" t="inlineStr">
        <is>
          <t xml:space="preserve"> Leaching </t>
        </is>
      </c>
      <c r="K4653" s="465" t="inlineStr">
        <is>
          <t xml:space="preserve"> forest leaching </t>
        </is>
      </c>
      <c r="L4653" s="465" t="inlineStr">
        <is>
          <t xml:space="preserve"> reactive </t>
        </is>
      </c>
      <c r="M4653" s="465" t="inlineStr">
        <is>
          <t xml:space="preserve"> Nmix </t>
        </is>
      </c>
      <c r="N4653" s="466" t="n">
        <v>36.72399248026334</v>
      </c>
      <c r="O4653" s="467" t="n">
        <v>0.436858262160782</v>
      </c>
      <c r="P4653" s="468" t="n">
        <v>1992</v>
      </c>
      <c r="Q4653" s="469" t="inlineStr">
        <is>
          <t>NIVA TEOTIL2, bias-corrected to TEOTIL3</t>
        </is>
      </c>
      <c r="R4653" s="469" t="inlineStr">
        <is>
          <t>ok</t>
        </is>
      </c>
      <c r="S4653" s="469" t="inlineStr">
        <is>
          <t xml:space="preserve"> text </t>
        </is>
      </c>
      <c r="T4653" s="426" t="inlineStr">
        <is>
          <t>Norway</t>
        </is>
      </c>
      <c r="U4653" s="5" t="inlineStr">
        <is>
          <t>N wasted</t>
        </is>
      </c>
      <c r="V4653" s="465" t="n">
        <v>0.04</v>
      </c>
    </row>
    <row r="4654" ht="16" customHeight="1">
      <c r="B4654" s="5" t="inlineStr">
        <is>
          <t>FS.FO-MP.OP</t>
        </is>
      </c>
      <c r="C4654" s="5" t="inlineStr">
        <is>
          <t>FS.FO-MP.OP-Industrial round wood-Nmix</t>
        </is>
      </c>
      <c r="D4654" s="5" t="inlineStr">
        <is>
          <t>FS</t>
        </is>
      </c>
      <c r="E4654" s="5" t="inlineStr">
        <is>
          <t>FO</t>
        </is>
      </c>
      <c r="F4654" s="5">
        <f>VLOOKUP(E4654,'5.a Definitions'!E:F,2,FALSE)</f>
        <v/>
      </c>
      <c r="G4654" s="5" t="inlineStr">
        <is>
          <t>MP</t>
        </is>
      </c>
      <c r="H4654" s="5" t="inlineStr">
        <is>
          <t>OP</t>
        </is>
      </c>
      <c r="I4654" s="5">
        <f>VLOOKUP(H4654,'5.a Definitions'!E:F,2,FALSE)</f>
        <v/>
      </c>
      <c r="J4654" s="465" t="inlineStr">
        <is>
          <t xml:space="preserve"> Industrial round wood </t>
        </is>
      </c>
      <c r="K4654" s="465" t="inlineStr">
        <is>
          <t xml:space="preserve"> industrial round wood </t>
        </is>
      </c>
      <c r="L4654" s="465" t="inlineStr">
        <is>
          <t xml:space="preserve"> reactive </t>
        </is>
      </c>
      <c r="M4654" s="465" t="inlineStr">
        <is>
          <t xml:space="preserve"> Nmix </t>
        </is>
      </c>
      <c r="N4654" s="466" t="n">
        <v>4.999589999999999</v>
      </c>
      <c r="O4654" s="467" t="n">
        <v>0.4015083494478307</v>
      </c>
      <c r="P4654" s="468" t="n">
        <v>1992</v>
      </c>
      <c r="Q4654" s="469" t="inlineStr">
        <is>
          <t>FAOSTAT</t>
        </is>
      </c>
      <c r="R4654" s="469" t="inlineStr">
        <is>
          <t>ok</t>
        </is>
      </c>
      <c r="S4654" s="469" t="inlineStr">
        <is>
          <t xml:space="preserve"> text </t>
        </is>
      </c>
      <c r="T4654" s="426" t="inlineStr">
        <is>
          <t>Norway</t>
        </is>
      </c>
      <c r="U4654" s="5" t="inlineStr">
        <is>
          <t>useful output</t>
        </is>
      </c>
      <c r="V4654" s="465" t="n">
        <v>0.04</v>
      </c>
    </row>
    <row r="4655" ht="16" customHeight="1">
      <c r="B4655" s="5" t="inlineStr">
        <is>
          <t>FS.FO-EF.OE</t>
        </is>
      </c>
      <c r="C4655" s="5" t="inlineStr">
        <is>
          <t>FS.FO-EF.OE-Fuel wood for households-Nmix</t>
        </is>
      </c>
      <c r="D4655" s="5" t="inlineStr">
        <is>
          <t>FS</t>
        </is>
      </c>
      <c r="E4655" s="5" t="inlineStr">
        <is>
          <t>FO</t>
        </is>
      </c>
      <c r="F4655" s="5">
        <f>VLOOKUP(E4655,'5.a Definitions'!E:F,2,FALSE)</f>
        <v/>
      </c>
      <c r="G4655" s="5" t="inlineStr">
        <is>
          <t>EF</t>
        </is>
      </c>
      <c r="H4655" s="5" t="inlineStr">
        <is>
          <t>OE</t>
        </is>
      </c>
      <c r="I4655" s="5">
        <f>VLOOKUP(H4655,'5.a Definitions'!E:F,2,FALSE)</f>
        <v/>
      </c>
      <c r="J4655" s="465" t="inlineStr">
        <is>
          <t xml:space="preserve"> Fuel wood for households </t>
        </is>
      </c>
      <c r="K4655" s="465" t="inlineStr">
        <is>
          <t xml:space="preserve"> fuel wood for households </t>
        </is>
      </c>
      <c r="L4655" s="465" t="inlineStr">
        <is>
          <t xml:space="preserve"> reactive </t>
        </is>
      </c>
      <c r="M4655" s="465" t="inlineStr">
        <is>
          <t xml:space="preserve"> Nmix </t>
        </is>
      </c>
      <c r="N4655" s="466" t="n">
        <v>1.50276</v>
      </c>
      <c r="O4655" s="467" t="n">
        <v>1.37483993217826</v>
      </c>
      <c r="P4655" s="468" t="n">
        <v>1992</v>
      </c>
      <c r="Q4655" s="469" t="inlineStr">
        <is>
          <t>SSB</t>
        </is>
      </c>
      <c r="R4655" s="469" t="inlineStr">
        <is>
          <t>ok</t>
        </is>
      </c>
      <c r="S4655" s="469" t="inlineStr">
        <is>
          <t xml:space="preserve"> text </t>
        </is>
      </c>
      <c r="T4655" s="426" t="inlineStr">
        <is>
          <t>Norway</t>
        </is>
      </c>
      <c r="U4655" s="5" t="inlineStr">
        <is>
          <t>useful output</t>
        </is>
      </c>
      <c r="V4655" s="465" t="n">
        <v>0.04</v>
      </c>
    </row>
    <row r="4656" ht="16" customHeight="1">
      <c r="B4656" s="475" t="inlineStr">
        <is>
          <t>FS.OL-AT.AT</t>
        </is>
      </c>
      <c r="C4656" s="475" t="inlineStr">
        <is>
          <t>FS.OL-AT.AT-Emissions-NH3</t>
        </is>
      </c>
      <c r="D4656" s="475" t="inlineStr">
        <is>
          <t>FS</t>
        </is>
      </c>
      <c r="E4656" s="475" t="inlineStr">
        <is>
          <t>OL</t>
        </is>
      </c>
      <c r="F4656" s="5">
        <f>VLOOKUP(E4656,'5.a Definitions'!E:F,2,FALSE)</f>
        <v/>
      </c>
      <c r="G4656" s="475" t="inlineStr">
        <is>
          <t>AT</t>
        </is>
      </c>
      <c r="H4656" s="475" t="inlineStr">
        <is>
          <t>AT</t>
        </is>
      </c>
      <c r="I4656" s="5">
        <f>VLOOKUP(H4656,'5.a Definitions'!E:F,2,FALSE)</f>
        <v/>
      </c>
      <c r="J4656" s="465" t="inlineStr">
        <is>
          <t>Emissions</t>
        </is>
      </c>
      <c r="K4656" s="465" t="inlineStr">
        <is>
          <t>other land emissions</t>
        </is>
      </c>
      <c r="L4656" s="465" t="inlineStr">
        <is>
          <t>reactive</t>
        </is>
      </c>
      <c r="M4656" s="465" t="inlineStr">
        <is>
          <t>NH3</t>
        </is>
      </c>
      <c r="N4656" s="466" t="n">
        <v>0.4283660446808836</v>
      </c>
      <c r="O4656" s="467" t="n">
        <v>0.9393454767922503</v>
      </c>
      <c r="P4656" s="468" t="n">
        <v>1992</v>
      </c>
      <c r="Q4656" s="469" t="inlineStr">
        <is>
          <t>CRLTAP Inventory Submissions (3Da3), utmark share</t>
        </is>
      </c>
      <c r="R4656" s="469" t="inlineStr">
        <is>
          <t>ok</t>
        </is>
      </c>
      <c r="S4656" s="469" t="inlineStr">
        <is>
          <t>text</t>
        </is>
      </c>
      <c r="T4656" s="476" t="inlineStr">
        <is>
          <t>Norway</t>
        </is>
      </c>
      <c r="U4656" s="475" t="inlineStr">
        <is>
          <t>useful output</t>
        </is>
      </c>
      <c r="V4656" s="465">
        <f>(O4557*N4557)^2</f>
        <v/>
      </c>
    </row>
    <row r="4657" ht="16" customHeight="1">
      <c r="B4657" s="475" t="inlineStr">
        <is>
          <t>FS.OL-AT.AT</t>
        </is>
      </c>
      <c r="C4657" s="475" t="inlineStr">
        <is>
          <t>FS.OL-AT.AT-Emissions-NOx</t>
        </is>
      </c>
      <c r="D4657" s="475" t="inlineStr">
        <is>
          <t>FS</t>
        </is>
      </c>
      <c r="E4657" s="475" t="inlineStr">
        <is>
          <t>OL</t>
        </is>
      </c>
      <c r="F4657" s="5">
        <f>VLOOKUP(E4657,'5.a Definitions'!E:F,2,FALSE)</f>
        <v/>
      </c>
      <c r="G4657" s="475" t="inlineStr">
        <is>
          <t>AT</t>
        </is>
      </c>
      <c r="H4657" s="475" t="inlineStr">
        <is>
          <t>AT</t>
        </is>
      </c>
      <c r="I4657" s="5">
        <f>VLOOKUP(H4657,'5.a Definitions'!E:F,2,FALSE)</f>
        <v/>
      </c>
      <c r="J4657" s="465" t="inlineStr">
        <is>
          <t>Emissions</t>
        </is>
      </c>
      <c r="K4657" s="465" t="inlineStr">
        <is>
          <t>other land emissions</t>
        </is>
      </c>
      <c r="L4657" s="465" t="inlineStr">
        <is>
          <t>reactive</t>
        </is>
      </c>
      <c r="M4657" s="465" t="inlineStr">
        <is>
          <t>NOx</t>
        </is>
      </c>
      <c r="N4657" s="466" t="n">
        <v>0.08676797177416494</v>
      </c>
      <c r="O4657" s="467" t="n">
        <v>0.8110727426817392</v>
      </c>
      <c r="P4657" s="468" t="n">
        <v>1992</v>
      </c>
      <c r="Q4657" s="469" t="inlineStr">
        <is>
          <t>CRLTAP Inventory Submissions (3Da3), utmark share</t>
        </is>
      </c>
      <c r="R4657" s="469" t="inlineStr">
        <is>
          <t>ok</t>
        </is>
      </c>
      <c r="S4657" s="469" t="inlineStr">
        <is>
          <t>text</t>
        </is>
      </c>
      <c r="T4657" s="476" t="inlineStr">
        <is>
          <t>Norway</t>
        </is>
      </c>
      <c r="U4657" s="475" t="inlineStr">
        <is>
          <t>useful output</t>
        </is>
      </c>
      <c r="V4657" s="465">
        <f>(O4591*N4591)^2</f>
        <v/>
      </c>
    </row>
    <row r="4658" ht="16" customHeight="1">
      <c r="B4658" s="475" t="inlineStr">
        <is>
          <t>FS.OL-AT.AT</t>
        </is>
      </c>
      <c r="C4658" s="475" t="inlineStr">
        <is>
          <t>FS.OL-AT.AT-Emissions-N2O</t>
        </is>
      </c>
      <c r="D4658" s="475" t="inlineStr">
        <is>
          <t>FS</t>
        </is>
      </c>
      <c r="E4658" s="475" t="inlineStr">
        <is>
          <t>OL</t>
        </is>
      </c>
      <c r="F4658" s="5">
        <f>VLOOKUP(E4658,'5.a Definitions'!E:F,2,FALSE)</f>
        <v/>
      </c>
      <c r="G4658" s="475" t="inlineStr">
        <is>
          <t>AT</t>
        </is>
      </c>
      <c r="H4658" s="475" t="inlineStr">
        <is>
          <t>AT</t>
        </is>
      </c>
      <c r="I4658" s="5">
        <f>VLOOKUP(H4658,'5.a Definitions'!E:F,2,FALSE)</f>
        <v/>
      </c>
      <c r="J4658" s="465" t="inlineStr">
        <is>
          <t>Emissions</t>
        </is>
      </c>
      <c r="K4658" s="465" t="inlineStr">
        <is>
          <t>other land emissions</t>
        </is>
      </c>
      <c r="L4658" s="465" t="inlineStr">
        <is>
          <t>reactive</t>
        </is>
      </c>
      <c r="M4658" s="465" t="inlineStr">
        <is>
          <t>N2O</t>
        </is>
      </c>
      <c r="N4658" s="466" t="n">
        <v>0.05779360322123443</v>
      </c>
      <c r="O4658" s="467" t="n">
        <v>1.314621398556784</v>
      </c>
      <c r="P4658" s="468" t="n">
        <v>1992</v>
      </c>
      <c r="Q4658" s="469" t="inlineStr">
        <is>
          <t>UNFCCC CRT Table3.D, utmark share</t>
        </is>
      </c>
      <c r="R4658" s="469" t="inlineStr">
        <is>
          <t>ok</t>
        </is>
      </c>
      <c r="S4658" s="469" t="inlineStr">
        <is>
          <t>text</t>
        </is>
      </c>
      <c r="T4658" s="476" t="inlineStr">
        <is>
          <t>Norway</t>
        </is>
      </c>
      <c r="U4658" s="475" t="inlineStr">
        <is>
          <t>useful output</t>
        </is>
      </c>
      <c r="V4658" s="465">
        <f>(O4625*N4625)^2</f>
        <v/>
      </c>
    </row>
    <row r="4659" ht="16" customHeight="1">
      <c r="B4659" s="475" t="inlineStr">
        <is>
          <t>FS.OL-AG.MM</t>
        </is>
      </c>
      <c r="C4659" s="475" t="inlineStr">
        <is>
          <t>FS.OL-AG.MM-Grazing-Nmix</t>
        </is>
      </c>
      <c r="D4659" s="475" t="inlineStr">
        <is>
          <t>FS</t>
        </is>
      </c>
      <c r="E4659" s="475" t="inlineStr">
        <is>
          <t>OL</t>
        </is>
      </c>
      <c r="F4659" s="5">
        <f>VLOOKUP(E4659,'5.a Definitions'!E:F,2,FALSE)</f>
        <v/>
      </c>
      <c r="G4659" s="475" t="inlineStr">
        <is>
          <t>AG</t>
        </is>
      </c>
      <c r="H4659" s="475" t="inlineStr">
        <is>
          <t>MM</t>
        </is>
      </c>
      <c r="I4659" s="5">
        <f>VLOOKUP(H4659,'5.a Definitions'!E:F,2,FALSE)</f>
        <v/>
      </c>
      <c r="J4659" s="473" t="inlineStr">
        <is>
          <t>Grazing</t>
        </is>
      </c>
      <c r="K4659" s="473" t="inlineStr">
        <is>
          <t>grazing</t>
        </is>
      </c>
      <c r="L4659" s="465" t="inlineStr">
        <is>
          <t>reactive</t>
        </is>
      </c>
      <c r="M4659" s="465" t="inlineStr">
        <is>
          <t>Nmix</t>
        </is>
      </c>
      <c r="N4659" s="466" t="n">
        <v>8.466390165606668</v>
      </c>
      <c r="O4659" s="467" t="n">
        <v>0.2714745036380212</v>
      </c>
      <c r="P4659" s="468" t="n">
        <v>1992</v>
      </c>
      <c r="Q4659" s="469" t="inlineStr">
        <is>
          <t>Filled (held at 1995; sheep extrapolated with SSB table 03710): SSB table 12660</t>
        </is>
      </c>
      <c r="R4659" s="469" t="inlineStr">
        <is>
          <t>ok</t>
        </is>
      </c>
      <c r="S4659" s="469" t="inlineStr">
        <is>
          <t>text</t>
        </is>
      </c>
      <c r="T4659" s="476" t="inlineStr">
        <is>
          <t>Norway</t>
        </is>
      </c>
      <c r="U4659" s="5" t="inlineStr">
        <is>
          <t>useful output</t>
        </is>
      </c>
      <c r="V4659" s="465">
        <f>(O4492*N4492)^2</f>
        <v/>
      </c>
    </row>
    <row r="4660" ht="16" customHeight="1">
      <c r="B4660" s="5" t="inlineStr">
        <is>
          <t>FS.OL-HY.SW</t>
        </is>
      </c>
      <c r="C4660" s="5" t="inlineStr">
        <is>
          <t>FS.OL-HY.SW-Leaching-Nmix</t>
        </is>
      </c>
      <c r="D4660" s="5" t="inlineStr">
        <is>
          <t>FS</t>
        </is>
      </c>
      <c r="E4660" s="5" t="inlineStr">
        <is>
          <t>OL</t>
        </is>
      </c>
      <c r="F4660" s="5">
        <f>VLOOKUP(E4660,'5.a Definitions'!E:F,2,FALSE)</f>
        <v/>
      </c>
      <c r="G4660" s="5" t="inlineStr">
        <is>
          <t>HY</t>
        </is>
      </c>
      <c r="H4660" s="5" t="inlineStr">
        <is>
          <t>SW</t>
        </is>
      </c>
      <c r="I4660" s="5">
        <f>VLOOKUP(H4660,'5.a Definitions'!E:F,2,FALSE)</f>
        <v/>
      </c>
      <c r="J4660" s="465" t="inlineStr">
        <is>
          <t xml:space="preserve"> Leaching </t>
        </is>
      </c>
      <c r="K4660" s="465" t="inlineStr">
        <is>
          <t xml:space="preserve"> other land leaching </t>
        </is>
      </c>
      <c r="L4660" s="465" t="inlineStr">
        <is>
          <t xml:space="preserve"> reactive </t>
        </is>
      </c>
      <c r="M4660" s="465" t="inlineStr">
        <is>
          <t xml:space="preserve"> Nmix </t>
        </is>
      </c>
      <c r="N4660" s="466" t="n">
        <v>25.52006257103046</v>
      </c>
      <c r="O4660" s="467" t="n">
        <v>0.4253940035167165</v>
      </c>
      <c r="P4660" s="468" t="n">
        <v>1992</v>
      </c>
      <c r="Q4660" s="469" t="inlineStr">
        <is>
          <t>NIVA TEOTIL2, bias-corrected to TEOTIL3</t>
        </is>
      </c>
      <c r="R4660" s="469" t="inlineStr">
        <is>
          <t>ok</t>
        </is>
      </c>
      <c r="S4660" s="469" t="inlineStr">
        <is>
          <t xml:space="preserve"> text </t>
        </is>
      </c>
      <c r="T4660" s="426" t="inlineStr">
        <is>
          <t>Norway</t>
        </is>
      </c>
      <c r="U4660" s="5" t="inlineStr">
        <is>
          <t>N wasted</t>
        </is>
      </c>
      <c r="V4660" s="465" t="n">
        <v>0.04</v>
      </c>
    </row>
    <row r="4661" ht="16" customHeight="1">
      <c r="A4661" s="485" t="inlineStr">
        <is>
          <t>Processing of residues</t>
        </is>
      </c>
      <c r="B4661" s="475" t="inlineStr">
        <is>
          <t>PR.SO-EF.EC</t>
        </is>
      </c>
      <c r="C4661" s="475" t="inlineStr">
        <is>
          <t>PR.SO-EF.EC-Waste to energy-Nmix</t>
        </is>
      </c>
      <c r="D4661" s="475" t="inlineStr">
        <is>
          <t>PR</t>
        </is>
      </c>
      <c r="E4661" s="475" t="inlineStr">
        <is>
          <t>SO</t>
        </is>
      </c>
      <c r="F4661" s="5">
        <f>VLOOKUP(E4661,'5.a Definitions'!E:F,2,FALSE)</f>
        <v/>
      </c>
      <c r="G4661" s="475" t="inlineStr">
        <is>
          <t>EF</t>
        </is>
      </c>
      <c r="H4661" s="475" t="inlineStr">
        <is>
          <t>EC</t>
        </is>
      </c>
      <c r="I4661" s="5">
        <f>VLOOKUP(H4661,'5.a Definitions'!E:F,2,FALSE)</f>
        <v/>
      </c>
      <c r="J4661" s="465" t="inlineStr">
        <is>
          <t>Waste for energy incineration</t>
        </is>
      </c>
      <c r="K4661" s="465" t="inlineStr">
        <is>
          <t>waste for energy incineration</t>
        </is>
      </c>
      <c r="L4661" s="465" t="inlineStr">
        <is>
          <t>reactive</t>
        </is>
      </c>
      <c r="M4661" s="465" t="inlineStr">
        <is>
          <t>Nmix</t>
        </is>
      </c>
      <c r="N4661" s="466" t="n">
        <v>7.146840288014479</v>
      </c>
      <c r="O4661" s="467" t="n">
        <v>0.6508753861843115</v>
      </c>
      <c r="P4661" s="468" t="n">
        <v>1992</v>
      </c>
      <c r="Q4661" s="469" t="inlineStr">
        <is>
          <t>Filled (extrapolated from 1995 with waste amounts and incineration shares 1985-1995): SSB</t>
        </is>
      </c>
      <c r="R4661" s="469" t="inlineStr">
        <is>
          <t>ok</t>
        </is>
      </c>
      <c r="S4661" s="469" t="inlineStr">
        <is>
          <t>text</t>
        </is>
      </c>
      <c r="T4661" s="476" t="inlineStr">
        <is>
          <t>Norway</t>
        </is>
      </c>
      <c r="U4661" s="475" t="inlineStr">
        <is>
          <t>N wasted</t>
        </is>
      </c>
      <c r="V4661" s="465">
        <f>(O4222*N4222)^2</f>
        <v/>
      </c>
    </row>
    <row r="4662" ht="16" customHeight="1">
      <c r="B4662" s="475" t="inlineStr">
        <is>
          <t>PR.SO-MP.OP</t>
        </is>
      </c>
      <c r="C4662" s="475" t="inlineStr">
        <is>
          <t>PR.SO-MP.OP-Recycling-Nmix</t>
        </is>
      </c>
      <c r="D4662" s="475" t="inlineStr">
        <is>
          <t>PR</t>
        </is>
      </c>
      <c r="E4662" s="475" t="inlineStr">
        <is>
          <t>SO</t>
        </is>
      </c>
      <c r="F4662" s="5">
        <f>VLOOKUP(E4662,'5.a Definitions'!E:F,2,FALSE)</f>
        <v/>
      </c>
      <c r="G4662" s="475" t="inlineStr">
        <is>
          <t>MP</t>
        </is>
      </c>
      <c r="H4662" s="475" t="inlineStr">
        <is>
          <t>OP</t>
        </is>
      </c>
      <c r="I4662" s="5">
        <f>VLOOKUP(H4662,'5.a Definitions'!E:F,2,FALSE)</f>
        <v/>
      </c>
      <c r="J4662" s="465" t="inlineStr">
        <is>
          <t>Recycling</t>
        </is>
      </c>
      <c r="K4662" s="465" t="inlineStr">
        <is>
          <t>recycling</t>
        </is>
      </c>
      <c r="L4662" s="465" t="inlineStr">
        <is>
          <t>reactive</t>
        </is>
      </c>
      <c r="M4662" s="465" t="inlineStr">
        <is>
          <t>Nmix</t>
        </is>
      </c>
      <c r="N4662" s="466" t="n">
        <v>0.9851394959930031</v>
      </c>
      <c r="O4662" s="467" t="n">
        <v>1.00411775259301</v>
      </c>
      <c r="P4662" s="468" t="n">
        <v>1992</v>
      </c>
      <c r="Q4662" s="469" t="inlineStr">
        <is>
          <t>Filled (extrapolated from 1995 with recycling shares 1985-1995): SSB</t>
        </is>
      </c>
      <c r="R4662" s="469" t="inlineStr">
        <is>
          <t>ok</t>
        </is>
      </c>
      <c r="S4662" s="469" t="inlineStr">
        <is>
          <t>text</t>
        </is>
      </c>
      <c r="T4662" s="476" t="inlineStr">
        <is>
          <t>Norway</t>
        </is>
      </c>
      <c r="U4662" s="475" t="inlineStr">
        <is>
          <t>recycling</t>
        </is>
      </c>
      <c r="V4662" s="465">
        <f>(O4249*N4249)^2</f>
        <v/>
      </c>
    </row>
    <row r="4663" ht="16" customHeight="1">
      <c r="B4663" s="5" t="inlineStr">
        <is>
          <t>PR.SO-AG.SM</t>
        </is>
      </c>
      <c r="C4663" s="5" t="inlineStr">
        <is>
          <t>PR.SO-AG.SM-Biologically treated organic waste-Nmix</t>
        </is>
      </c>
      <c r="D4663" s="5" t="inlineStr">
        <is>
          <t>PR</t>
        </is>
      </c>
      <c r="E4663" s="5" t="inlineStr">
        <is>
          <t>SO</t>
        </is>
      </c>
      <c r="F4663" s="5">
        <f>VLOOKUP(E4663,'5.a Definitions'!E:F,2,FALSE)</f>
        <v/>
      </c>
      <c r="G4663" s="5" t="inlineStr">
        <is>
          <t>AG</t>
        </is>
      </c>
      <c r="H4663" s="5" t="inlineStr">
        <is>
          <t>SM</t>
        </is>
      </c>
      <c r="I4663" s="5">
        <f>VLOOKUP(H4663,'5.a Definitions'!E:F,2,FALSE)</f>
        <v/>
      </c>
      <c r="J4663" s="5" t="inlineStr">
        <is>
          <t>Biologically treated organic waste</t>
        </is>
      </c>
      <c r="K4663" s="5" t="inlineStr">
        <is>
          <t>biologically treated organic waste</t>
        </is>
      </c>
      <c r="L4663" s="5" t="inlineStr">
        <is>
          <t>reactive</t>
        </is>
      </c>
      <c r="M4663" s="5" t="inlineStr">
        <is>
          <t>Nmix</t>
        </is>
      </c>
      <c r="N4663" s="422" t="n">
        <v>0.7102944055944055</v>
      </c>
      <c r="O4663" s="423" t="n">
        <v>1.160815337106114</v>
      </c>
      <c r="P4663" s="468" t="n">
        <v>1992</v>
      </c>
      <c r="Q4663" s="425" t="inlineStr">
        <is>
          <t>Filled (held at 2012): SSB tables 10513 and 12818</t>
        </is>
      </c>
      <c r="R4663" s="425" t="inlineStr">
        <is>
          <t>ok</t>
        </is>
      </c>
      <c r="S4663" s="425" t="inlineStr">
        <is>
          <t>text</t>
        </is>
      </c>
      <c r="T4663" s="426" t="inlineStr">
        <is>
          <t>Norway</t>
        </is>
      </c>
      <c r="U4663" s="5" t="inlineStr">
        <is>
          <t>recycling</t>
        </is>
      </c>
      <c r="V4663" s="5" t="n"/>
    </row>
    <row r="4664" ht="16" customHeight="1">
      <c r="B4664" s="5" t="inlineStr">
        <is>
          <t>PR.SO-PR.WW</t>
        </is>
      </c>
      <c r="C4664" s="5" t="inlineStr">
        <is>
          <t>PR.SO-PR.WW-Wastewater from landfills-Nmix</t>
        </is>
      </c>
      <c r="D4664" s="5" t="inlineStr">
        <is>
          <t>PR</t>
        </is>
      </c>
      <c r="E4664" s="5" t="inlineStr">
        <is>
          <t>SO</t>
        </is>
      </c>
      <c r="F4664" s="5">
        <f>VLOOKUP(E4664,'5.a Definitions'!E:F,2,FALSE)</f>
        <v/>
      </c>
      <c r="G4664" s="5" t="inlineStr">
        <is>
          <t>PR</t>
        </is>
      </c>
      <c r="H4664" s="5" t="inlineStr">
        <is>
          <t>WW</t>
        </is>
      </c>
      <c r="I4664" s="5">
        <f>VLOOKUP(H4664,'5.a Definitions'!E:F,2,FALSE)</f>
        <v/>
      </c>
      <c r="J4664" s="465" t="inlineStr">
        <is>
          <t xml:space="preserve"> Wastewater from landfills </t>
        </is>
      </c>
      <c r="K4664" s="465" t="inlineStr">
        <is>
          <t xml:space="preserve"> wastewater from landfills </t>
        </is>
      </c>
      <c r="L4664" s="465" t="inlineStr">
        <is>
          <t xml:space="preserve"> reactive </t>
        </is>
      </c>
      <c r="M4664" s="465" t="inlineStr">
        <is>
          <t xml:space="preserve"> Nmix </t>
        </is>
      </c>
      <c r="N4664" s="466" t="n">
        <v>1.241095688582096</v>
      </c>
      <c r="O4664" s="467" t="n">
        <v>0.4349490365517409</v>
      </c>
      <c r="P4664" s="468" t="n">
        <v>1992</v>
      </c>
      <c r="Q4664" s="469" t="inlineStr">
        <is>
          <t>Filled (extrapolated from 2011 with CRT 5.A landfill CH4)</t>
        </is>
      </c>
      <c r="R4664" s="469" t="inlineStr">
        <is>
          <t>ok</t>
        </is>
      </c>
      <c r="S4664" s="469" t="inlineStr">
        <is>
          <t xml:space="preserve"> text </t>
        </is>
      </c>
      <c r="T4664" s="426" t="inlineStr">
        <is>
          <t>Norway</t>
        </is>
      </c>
      <c r="U4664" s="5" t="inlineStr">
        <is>
          <t>N wasted</t>
        </is>
      </c>
      <c r="V4664" s="465" t="n">
        <v>0.04</v>
      </c>
    </row>
    <row r="4665" ht="16" customHeight="1">
      <c r="B4665" s="5" t="inlineStr">
        <is>
          <t>PR.SO-HS.HS</t>
        </is>
      </c>
      <c r="C4665" s="5" t="inlineStr">
        <is>
          <t>PR.SO-HS.HS-Biologically treated organic waste-Nmix</t>
        </is>
      </c>
      <c r="D4665" s="5" t="inlineStr">
        <is>
          <t>PR</t>
        </is>
      </c>
      <c r="E4665" s="5" t="inlineStr">
        <is>
          <t>SO</t>
        </is>
      </c>
      <c r="F4665" s="5">
        <f>VLOOKUP(E4665,'5.a Definitions'!E:F,2,FALSE)</f>
        <v/>
      </c>
      <c r="G4665" s="5" t="inlineStr">
        <is>
          <t>HS</t>
        </is>
      </c>
      <c r="H4665" s="5" t="inlineStr">
        <is>
          <t>HS</t>
        </is>
      </c>
      <c r="I4665" s="5">
        <f>VLOOKUP(H4665,'5.a Definitions'!E:F,2,FALSE)</f>
        <v/>
      </c>
      <c r="J4665" s="5" t="inlineStr">
        <is>
          <t>Biologically treated organic waste</t>
        </is>
      </c>
      <c r="K4665" s="5" t="inlineStr">
        <is>
          <t>biologically treated organic waste</t>
        </is>
      </c>
      <c r="L4665" s="465" t="inlineStr">
        <is>
          <t xml:space="preserve"> reactive </t>
        </is>
      </c>
      <c r="M4665" s="465" t="inlineStr">
        <is>
          <t xml:space="preserve"> Nmix </t>
        </is>
      </c>
      <c r="N4665" s="466" t="n">
        <v>0.6450632867132866</v>
      </c>
      <c r="O4665" s="467" t="n">
        <v>1.161097616401767</v>
      </c>
      <c r="P4665" s="468" t="n">
        <v>1992</v>
      </c>
      <c r="Q4665" s="469" t="inlineStr">
        <is>
          <t>Filled (held at 2012): SSB tables 10513 and 12818</t>
        </is>
      </c>
      <c r="R4665" s="469" t="inlineStr">
        <is>
          <t>ok</t>
        </is>
      </c>
      <c r="S4665" s="469" t="inlineStr">
        <is>
          <t xml:space="preserve"> text </t>
        </is>
      </c>
      <c r="T4665" s="426" t="inlineStr">
        <is>
          <t>Norway</t>
        </is>
      </c>
      <c r="U4665" s="5" t="inlineStr">
        <is>
          <t>recycling</t>
        </is>
      </c>
      <c r="V4665" s="465" t="n">
        <v>0.04</v>
      </c>
    </row>
    <row r="4666" ht="16" customHeight="1">
      <c r="B4666" s="5" t="inlineStr">
        <is>
          <t>PR.SO-AT.AT</t>
        </is>
      </c>
      <c r="C4666" s="5" t="inlineStr">
        <is>
          <t>PR.SO-AT.AT-Emissions-NH3</t>
        </is>
      </c>
      <c r="D4666" s="5" t="inlineStr">
        <is>
          <t>PR</t>
        </is>
      </c>
      <c r="E4666" s="5" t="inlineStr">
        <is>
          <t>SO</t>
        </is>
      </c>
      <c r="F4666" s="5">
        <f>VLOOKUP(E4666,'5.a Definitions'!E:F,2,FALSE)</f>
        <v/>
      </c>
      <c r="G4666" s="5" t="inlineStr">
        <is>
          <t>AT</t>
        </is>
      </c>
      <c r="H4666" s="5" t="inlineStr">
        <is>
          <t>AT</t>
        </is>
      </c>
      <c r="I4666" s="5">
        <f>VLOOKUP(H4666,'5.a Definitions'!E:F,2,FALSE)</f>
        <v/>
      </c>
      <c r="J4666" s="465" t="inlineStr">
        <is>
          <t xml:space="preserve"> Emissions </t>
        </is>
      </c>
      <c r="K4666" s="465" t="inlineStr">
        <is>
          <t xml:space="preserve"> solid waste emissions </t>
        </is>
      </c>
      <c r="L4666" s="465" t="inlineStr">
        <is>
          <t xml:space="preserve"> reactive </t>
        </is>
      </c>
      <c r="M4666" s="465" t="inlineStr">
        <is>
          <t xml:space="preserve"> NH3 </t>
        </is>
      </c>
      <c r="N4666" s="466" t="n">
        <v>0.1144964795175</v>
      </c>
      <c r="O4666" s="467" t="n">
        <v>1.010839986154588</v>
      </c>
      <c r="P4666" s="468" t="n">
        <v>1992</v>
      </c>
      <c r="Q4666" s="469" t="inlineStr">
        <is>
          <t>CRLTAP Inventory Submissions</t>
        </is>
      </c>
      <c r="R4666" s="469" t="inlineStr">
        <is>
          <t>ok</t>
        </is>
      </c>
      <c r="S4666" s="469" t="inlineStr">
        <is>
          <t xml:space="preserve"> text </t>
        </is>
      </c>
      <c r="T4666" s="426" t="inlineStr">
        <is>
          <t>Norway</t>
        </is>
      </c>
      <c r="U4666" s="5" t="inlineStr">
        <is>
          <t>N wasted</t>
        </is>
      </c>
      <c r="V4666" s="465" t="n">
        <v>0.04</v>
      </c>
    </row>
    <row r="4667" ht="16" customHeight="1">
      <c r="B4667" s="5" t="inlineStr">
        <is>
          <t>PR.SO-AT.AT</t>
        </is>
      </c>
      <c r="C4667" s="5" t="inlineStr">
        <is>
          <t>PR.SO-AT.AT-Emissions-NOx</t>
        </is>
      </c>
      <c r="D4667" s="5" t="inlineStr">
        <is>
          <t>PR</t>
        </is>
      </c>
      <c r="E4667" s="5" t="inlineStr">
        <is>
          <t>SO</t>
        </is>
      </c>
      <c r="F4667" s="5">
        <f>VLOOKUP(E4667,'5.a Definitions'!E:F,2,FALSE)</f>
        <v/>
      </c>
      <c r="G4667" s="5" t="inlineStr">
        <is>
          <t>AT</t>
        </is>
      </c>
      <c r="H4667" s="5" t="inlineStr">
        <is>
          <t>AT</t>
        </is>
      </c>
      <c r="I4667" s="5">
        <f>VLOOKUP(H4667,'5.a Definitions'!E:F,2,FALSE)</f>
        <v/>
      </c>
      <c r="J4667" s="465" t="inlineStr">
        <is>
          <t xml:space="preserve"> Emissions </t>
        </is>
      </c>
      <c r="K4667" s="465" t="inlineStr">
        <is>
          <t xml:space="preserve"> solid waste emissions </t>
        </is>
      </c>
      <c r="L4667" s="465" t="inlineStr">
        <is>
          <t xml:space="preserve"> reactive </t>
        </is>
      </c>
      <c r="M4667" s="465" t="inlineStr">
        <is>
          <t xml:space="preserve"> NOx </t>
        </is>
      </c>
      <c r="N4667" s="466" t="n">
        <v>0.43385565924077</v>
      </c>
      <c r="O4667" s="467" t="n">
        <v>0.3572468097900462</v>
      </c>
      <c r="P4667" s="468" t="n">
        <v>1992</v>
      </c>
      <c r="Q4667" s="469" t="inlineStr">
        <is>
          <t>CRLTAP Inventory Submissions</t>
        </is>
      </c>
      <c r="R4667" s="469" t="inlineStr">
        <is>
          <t>ok</t>
        </is>
      </c>
      <c r="S4667" s="469" t="inlineStr">
        <is>
          <t xml:space="preserve"> text </t>
        </is>
      </c>
      <c r="T4667" s="426" t="inlineStr">
        <is>
          <t>Norway</t>
        </is>
      </c>
      <c r="U4667" s="5" t="inlineStr">
        <is>
          <t>N wasted</t>
        </is>
      </c>
      <c r="V4667" s="465" t="n">
        <v>0.04</v>
      </c>
    </row>
    <row r="4668" ht="16" customHeight="1">
      <c r="B4668" s="5" t="inlineStr">
        <is>
          <t>PR.SO-AT.AT</t>
        </is>
      </c>
      <c r="C4668" s="5" t="inlineStr">
        <is>
          <t>PR.SO-AT.AT-Emissions-N2O</t>
        </is>
      </c>
      <c r="D4668" s="5" t="inlineStr">
        <is>
          <t>PR</t>
        </is>
      </c>
      <c r="E4668" s="5" t="inlineStr">
        <is>
          <t>SO</t>
        </is>
      </c>
      <c r="F4668" s="5">
        <f>VLOOKUP(E4668,'5.a Definitions'!E:F,2,FALSE)</f>
        <v/>
      </c>
      <c r="G4668" s="5" t="inlineStr">
        <is>
          <t>AT</t>
        </is>
      </c>
      <c r="H4668" s="5" t="inlineStr">
        <is>
          <t>AT</t>
        </is>
      </c>
      <c r="I4668" s="5">
        <f>VLOOKUP(H4668,'5.a Definitions'!E:F,2,FALSE)</f>
        <v/>
      </c>
      <c r="J4668" s="465" t="inlineStr">
        <is>
          <t xml:space="preserve"> Emissions </t>
        </is>
      </c>
      <c r="K4668" s="465" t="inlineStr">
        <is>
          <t xml:space="preserve"> solid waste emissions </t>
        </is>
      </c>
      <c r="L4668" s="465" t="inlineStr">
        <is>
          <t xml:space="preserve"> reactive </t>
        </is>
      </c>
      <c r="M4668" s="465" t="inlineStr">
        <is>
          <t xml:space="preserve"> N2O </t>
        </is>
      </c>
      <c r="N4668" s="466" t="n">
        <v>0.005240253012308794</v>
      </c>
      <c r="O4668" s="467" t="n">
        <v>1.272532052986043</v>
      </c>
      <c r="P4668" s="468" t="n">
        <v>1992</v>
      </c>
      <c r="Q4668" s="469" t="inlineStr">
        <is>
          <t>UNFCCC CRT</t>
        </is>
      </c>
      <c r="R4668" s="469" t="inlineStr">
        <is>
          <t>ok</t>
        </is>
      </c>
      <c r="S4668" s="469" t="inlineStr">
        <is>
          <t xml:space="preserve"> text </t>
        </is>
      </c>
      <c r="T4668" s="426" t="inlineStr">
        <is>
          <t>Norway</t>
        </is>
      </c>
      <c r="U4668" s="5" t="inlineStr">
        <is>
          <t>N wasted</t>
        </is>
      </c>
      <c r="V4668" s="465" t="n">
        <v>0.04</v>
      </c>
    </row>
    <row r="4669" ht="16" customHeight="1">
      <c r="B4669" s="5" t="inlineStr">
        <is>
          <t>PR.SO-HY.SW</t>
        </is>
      </c>
      <c r="C4669" s="5" t="inlineStr">
        <is>
          <t>PR.SO-HY.SW-Leaching-Nmix</t>
        </is>
      </c>
      <c r="D4669" s="5" t="inlineStr">
        <is>
          <t>PR</t>
        </is>
      </c>
      <c r="E4669" s="5" t="inlineStr">
        <is>
          <t>SO</t>
        </is>
      </c>
      <c r="F4669" s="5">
        <f>VLOOKUP(E4669,'5.a Definitions'!E:F,2,FALSE)</f>
        <v/>
      </c>
      <c r="G4669" s="5" t="inlineStr">
        <is>
          <t>HY</t>
        </is>
      </c>
      <c r="H4669" s="5" t="inlineStr">
        <is>
          <t>SW</t>
        </is>
      </c>
      <c r="I4669" s="5">
        <f>VLOOKUP(H4669,'5.a Definitions'!E:F,2,FALSE)</f>
        <v/>
      </c>
      <c r="J4669" s="465" t="inlineStr">
        <is>
          <t xml:space="preserve"> Leaching </t>
        </is>
      </c>
      <c r="K4669" s="465" t="inlineStr">
        <is>
          <t xml:space="preserve"> solid waste leaching </t>
        </is>
      </c>
      <c r="L4669" s="465" t="inlineStr">
        <is>
          <t xml:space="preserve"> reactive </t>
        </is>
      </c>
      <c r="M4669" s="465" t="inlineStr">
        <is>
          <t xml:space="preserve"> Nmix </t>
        </is>
      </c>
      <c r="N4669" s="466" t="n">
        <v>0.9787474413290072</v>
      </c>
      <c r="O4669" s="467" t="n">
        <v>0.4381985958650328</v>
      </c>
      <c r="P4669" s="468" t="n">
        <v>1992</v>
      </c>
      <c r="Q4669" s="469" t="inlineStr">
        <is>
          <t>Filled (extrapolated from 2011 with CRT 5.A landfill CH4)</t>
        </is>
      </c>
      <c r="R4669" s="469" t="inlineStr">
        <is>
          <t>ok</t>
        </is>
      </c>
      <c r="S4669" s="469" t="inlineStr">
        <is>
          <t xml:space="preserve"> text </t>
        </is>
      </c>
      <c r="T4669" s="426" t="inlineStr">
        <is>
          <t>Norway</t>
        </is>
      </c>
      <c r="U4669" s="5" t="inlineStr">
        <is>
          <t>N wasted</t>
        </is>
      </c>
      <c r="V4669" s="465" t="n">
        <v>0.04</v>
      </c>
    </row>
    <row r="4670" ht="16" customHeight="1">
      <c r="B4670" s="5" t="inlineStr">
        <is>
          <t>PR.SO-RW.RW</t>
        </is>
      </c>
      <c r="C4670" s="5" t="inlineStr">
        <is>
          <t>PR.SO-RW.RW-Solid waste export-Nmix</t>
        </is>
      </c>
      <c r="D4670" s="5" t="inlineStr">
        <is>
          <t>PR</t>
        </is>
      </c>
      <c r="E4670" s="5" t="inlineStr">
        <is>
          <t>SO</t>
        </is>
      </c>
      <c r="F4670" s="5">
        <f>VLOOKUP(E4670,'5.a Definitions'!E:F,2,FALSE)</f>
        <v/>
      </c>
      <c r="G4670" s="5" t="inlineStr">
        <is>
          <t>RW</t>
        </is>
      </c>
      <c r="H4670" s="5" t="inlineStr">
        <is>
          <t>RW</t>
        </is>
      </c>
      <c r="I4670" s="5">
        <f>VLOOKUP(H4670,'5.a Definitions'!E:F,2,FALSE)</f>
        <v/>
      </c>
      <c r="J4670" s="465" t="inlineStr">
        <is>
          <t xml:space="preserve"> Solid waste export </t>
        </is>
      </c>
      <c r="K4670" s="465" t="inlineStr">
        <is>
          <t xml:space="preserve"> solid waste export </t>
        </is>
      </c>
      <c r="L4670" s="465" t="inlineStr">
        <is>
          <t xml:space="preserve"> reactive </t>
        </is>
      </c>
      <c r="M4670" s="465" t="inlineStr">
        <is>
          <t xml:space="preserve"> Nmix </t>
        </is>
      </c>
      <c r="N4670" s="466" t="n">
        <v>0</v>
      </c>
      <c r="O4670" s="467" t="n">
        <v>0</v>
      </c>
      <c r="P4670" s="468" t="n">
        <v>1992</v>
      </c>
      <c r="Q4670" s="469" t="inlineStr">
        <is>
          <t>SSB tab 08801</t>
        </is>
      </c>
      <c r="R4670" s="469" t="inlineStr">
        <is>
          <t>ok</t>
        </is>
      </c>
      <c r="S4670" s="469" t="inlineStr">
        <is>
          <t xml:space="preserve"> text </t>
        </is>
      </c>
      <c r="T4670" s="426" t="inlineStr">
        <is>
          <t>Norway</t>
        </is>
      </c>
      <c r="U4670" s="5" t="inlineStr">
        <is>
          <t>N wasted</t>
        </is>
      </c>
      <c r="V4670" s="465" t="n">
        <v>0.04</v>
      </c>
    </row>
    <row r="4671" ht="16" customHeight="1">
      <c r="B4671" s="475" t="inlineStr">
        <is>
          <t>PR.SO-RW.RW</t>
        </is>
      </c>
      <c r="C4671" s="475" t="inlineStr">
        <is>
          <t xml:space="preserve">PR.SO-RW.RW-Export for recycling-Nmix </t>
        </is>
      </c>
      <c r="D4671" s="475" t="inlineStr">
        <is>
          <t>PR</t>
        </is>
      </c>
      <c r="E4671" s="475" t="inlineStr">
        <is>
          <t>SO</t>
        </is>
      </c>
      <c r="F4671" s="5">
        <f>VLOOKUP(E4671,'5.a Definitions'!E:F,2,FALSE)</f>
        <v/>
      </c>
      <c r="G4671" s="475" t="inlineStr">
        <is>
          <t>RW</t>
        </is>
      </c>
      <c r="H4671" s="475" t="inlineStr">
        <is>
          <t>RW</t>
        </is>
      </c>
      <c r="I4671" s="5">
        <f>VLOOKUP(H4671,'5.a Definitions'!E:F,2,FALSE)</f>
        <v/>
      </c>
      <c r="J4671" s="465" t="inlineStr">
        <is>
          <t>Export-for-recycling</t>
        </is>
      </c>
      <c r="K4671" s="465" t="inlineStr">
        <is>
          <t>export-for-recycling</t>
        </is>
      </c>
      <c r="L4671" s="465" t="inlineStr">
        <is>
          <t>reactive</t>
        </is>
      </c>
      <c r="M4671" s="465" t="inlineStr">
        <is>
          <t>Nmix</t>
        </is>
      </c>
      <c r="N4671" s="466" t="n">
        <v>0.3226147052</v>
      </c>
      <c r="O4671" s="467" t="n">
        <v>0.2071695721555395</v>
      </c>
      <c r="P4671" s="468" t="n">
        <v>1992</v>
      </c>
      <c r="Q4671" s="469" t="inlineStr">
        <is>
          <t>SSB</t>
        </is>
      </c>
      <c r="R4671" s="469" t="inlineStr">
        <is>
          <t>ok</t>
        </is>
      </c>
      <c r="S4671" s="469" t="inlineStr">
        <is>
          <t>text</t>
        </is>
      </c>
      <c r="T4671" s="476" t="inlineStr">
        <is>
          <t>Norway</t>
        </is>
      </c>
      <c r="U4671" s="475" t="inlineStr">
        <is>
          <t>recycling</t>
        </is>
      </c>
      <c r="V4671" s="465">
        <f>(O4297*N4297)^2</f>
        <v/>
      </c>
    </row>
    <row r="4672" ht="16" customHeight="1">
      <c r="B4672" s="475" t="inlineStr">
        <is>
          <t>PR.SO-RW.RW</t>
        </is>
      </c>
      <c r="C4672" s="475" t="inlineStr">
        <is>
          <t>PR.SO-RW.RW-Export for reuse-Nmix</t>
        </is>
      </c>
      <c r="D4672" s="475" t="inlineStr">
        <is>
          <t>PR</t>
        </is>
      </c>
      <c r="E4672" s="475" t="inlineStr">
        <is>
          <t>SO</t>
        </is>
      </c>
      <c r="F4672" s="5">
        <f>VLOOKUP(E4672,'5.a Definitions'!E:F,2,FALSE)</f>
        <v/>
      </c>
      <c r="G4672" s="475" t="inlineStr">
        <is>
          <t>RW</t>
        </is>
      </c>
      <c r="H4672" s="475" t="inlineStr">
        <is>
          <t>RW</t>
        </is>
      </c>
      <c r="I4672" s="5">
        <f>VLOOKUP(H4672,'5.a Definitions'!E:F,2,FALSE)</f>
        <v/>
      </c>
      <c r="J4672" s="465" t="inlineStr">
        <is>
          <t>Export-for-reuse</t>
        </is>
      </c>
      <c r="K4672" s="465" t="inlineStr">
        <is>
          <t>export-for-reuse</t>
        </is>
      </c>
      <c r="L4672" s="465" t="inlineStr">
        <is>
          <t>reactive</t>
        </is>
      </c>
      <c r="M4672" s="465" t="inlineStr">
        <is>
          <t>Nmix</t>
        </is>
      </c>
      <c r="N4672" s="466" t="n">
        <v>0.0198105</v>
      </c>
      <c r="O4672" s="467" t="n">
        <v>0.2028737684400144</v>
      </c>
      <c r="P4672" s="468" t="n">
        <v>1992</v>
      </c>
      <c r="Q4672" s="469" t="inlineStr">
        <is>
          <t>SSB</t>
        </is>
      </c>
      <c r="R4672" s="469" t="inlineStr">
        <is>
          <t>ok</t>
        </is>
      </c>
      <c r="S4672" s="469" t="inlineStr">
        <is>
          <t>text</t>
        </is>
      </c>
      <c r="T4672" s="476" t="inlineStr">
        <is>
          <t>Norway</t>
        </is>
      </c>
      <c r="U4672" s="475" t="inlineStr">
        <is>
          <t>recycling</t>
        </is>
      </c>
      <c r="V4672" s="465">
        <f>(O4327*N4327)^2</f>
        <v/>
      </c>
    </row>
    <row r="4673">
      <c r="B4673" s="5" t="inlineStr">
        <is>
          <t>PR.WW-AG.SM</t>
        </is>
      </c>
      <c r="C4673" s="5" t="inlineStr">
        <is>
          <t>PR.WW-AG.SM-Sewage sludge fertilizer-Nmix</t>
        </is>
      </c>
      <c r="D4673" s="5" t="inlineStr">
        <is>
          <t>PR</t>
        </is>
      </c>
      <c r="E4673" s="5" t="inlineStr">
        <is>
          <t>WW</t>
        </is>
      </c>
      <c r="F4673" s="5">
        <f>VLOOKUP(E4673,'5.a Definitions'!E:F,2,FALSE)</f>
        <v/>
      </c>
      <c r="G4673" s="5" t="inlineStr">
        <is>
          <t>AG</t>
        </is>
      </c>
      <c r="H4673" s="5" t="inlineStr">
        <is>
          <t>SM</t>
        </is>
      </c>
      <c r="I4673" s="5">
        <f>VLOOKUP(H4673,'5.a Definitions'!E:F,2,FALSE)</f>
        <v/>
      </c>
      <c r="J4673" s="465" t="inlineStr">
        <is>
          <t xml:space="preserve"> Sewage sludge fertilizer </t>
        </is>
      </c>
      <c r="K4673" s="465" t="inlineStr">
        <is>
          <t xml:space="preserve"> sewage sludge fertilizer </t>
        </is>
      </c>
      <c r="L4673" s="465" t="inlineStr">
        <is>
          <t xml:space="preserve"> reactive </t>
        </is>
      </c>
      <c r="M4673" s="465" t="inlineStr">
        <is>
          <t xml:space="preserve"> Nmix </t>
        </is>
      </c>
      <c r="N4673" s="466" t="n">
        <v>1.045493</v>
      </c>
      <c r="O4673" s="467" t="n">
        <v>0.6524940954167892</v>
      </c>
      <c r="P4673" s="468" t="n">
        <v>1992</v>
      </c>
      <c r="Q4673" s="469" t="inlineStr">
        <is>
          <t>Filled (mean of 1993-1995): SSB table 05279</t>
        </is>
      </c>
      <c r="R4673" s="469" t="inlineStr">
        <is>
          <t>ok</t>
        </is>
      </c>
      <c r="S4673" s="469" t="inlineStr">
        <is>
          <t xml:space="preserve"> text </t>
        </is>
      </c>
      <c r="T4673" s="426" t="inlineStr">
        <is>
          <t>Norway</t>
        </is>
      </c>
      <c r="U4673" s="5" t="inlineStr">
        <is>
          <t>recycling</t>
        </is>
      </c>
      <c r="V4673" s="465" t="n">
        <v>0.04</v>
      </c>
    </row>
    <row r="4674">
      <c r="B4674" s="475" t="inlineStr">
        <is>
          <t>PR.WW-HS.HS</t>
        </is>
      </c>
      <c r="C4674" s="475" t="inlineStr">
        <is>
          <t xml:space="preserve">PR.WW-HS.HS-Sewage sludge fertilizer-Nmix </t>
        </is>
      </c>
      <c r="D4674" s="475" t="inlineStr">
        <is>
          <t>PR</t>
        </is>
      </c>
      <c r="E4674" s="475" t="inlineStr">
        <is>
          <t>WW</t>
        </is>
      </c>
      <c r="F4674" s="5">
        <f>VLOOKUP(E4674,'5.a Definitions'!E:F,2,FALSE)</f>
        <v/>
      </c>
      <c r="G4674" s="475" t="inlineStr">
        <is>
          <t>HS</t>
        </is>
      </c>
      <c r="H4674" s="475" t="inlineStr">
        <is>
          <t>HS</t>
        </is>
      </c>
      <c r="I4674" s="5">
        <f>VLOOKUP(H4674,'5.a Definitions'!E:F,2,FALSE)</f>
        <v/>
      </c>
      <c r="J4674" s="465" t="inlineStr">
        <is>
          <t>Sewage sludge fertilizer</t>
        </is>
      </c>
      <c r="K4674" s="465" t="inlineStr">
        <is>
          <t>sewage sludge fertilizer</t>
        </is>
      </c>
      <c r="L4674" s="465" t="inlineStr">
        <is>
          <t>reactive</t>
        </is>
      </c>
      <c r="M4674" s="465" t="inlineStr">
        <is>
          <t>Nmix</t>
        </is>
      </c>
      <c r="N4674" s="466" t="n">
        <v>0.1342791</v>
      </c>
      <c r="O4674" s="467" t="n">
        <v>0.6524940954167893</v>
      </c>
      <c r="P4674" s="468" t="n">
        <v>1992</v>
      </c>
      <c r="Q4674" s="469" t="inlineStr">
        <is>
          <t>Filled (mean of 1993-1995): SSB table 05279</t>
        </is>
      </c>
      <c r="R4674" s="469" t="inlineStr">
        <is>
          <t>ok</t>
        </is>
      </c>
      <c r="S4674" s="469" t="inlineStr">
        <is>
          <t>text</t>
        </is>
      </c>
      <c r="T4674" s="476" t="inlineStr">
        <is>
          <t>Norway</t>
        </is>
      </c>
      <c r="U4674" s="5" t="inlineStr">
        <is>
          <t>recycling</t>
        </is>
      </c>
      <c r="V4674" s="465">
        <f>(#REF!*#REF!)^2</f>
        <v/>
      </c>
    </row>
    <row r="4675">
      <c r="B4675" s="475" t="inlineStr">
        <is>
          <t>PR.WW-PR.SO</t>
        </is>
      </c>
      <c r="C4675" s="475" t="inlineStr">
        <is>
          <t xml:space="preserve">PR.WW-PR.SO-Sewage sludge landfill-Nmix </t>
        </is>
      </c>
      <c r="D4675" s="475" t="inlineStr">
        <is>
          <t>PR</t>
        </is>
      </c>
      <c r="E4675" s="475" t="inlineStr">
        <is>
          <t>WW</t>
        </is>
      </c>
      <c r="F4675" s="5">
        <f>VLOOKUP(E4675,'5.a Definitions'!E:F,2,FALSE)</f>
        <v/>
      </c>
      <c r="G4675" s="475" t="inlineStr">
        <is>
          <t>PR</t>
        </is>
      </c>
      <c r="H4675" s="475" t="inlineStr">
        <is>
          <t>SO</t>
        </is>
      </c>
      <c r="I4675" s="5">
        <f>VLOOKUP(H4675,'5.a Definitions'!E:F,2,FALSE)</f>
        <v/>
      </c>
      <c r="J4675" s="465" t="inlineStr">
        <is>
          <t>Sewage sludge landfill</t>
        </is>
      </c>
      <c r="K4675" s="465" t="inlineStr">
        <is>
          <t>sewage sludge landfill</t>
        </is>
      </c>
      <c r="L4675" s="465" t="inlineStr">
        <is>
          <t>reactive</t>
        </is>
      </c>
      <c r="M4675" s="465" t="inlineStr">
        <is>
          <t>Nmix</t>
        </is>
      </c>
      <c r="N4675" s="466" t="n">
        <v>0.4992719999999999</v>
      </c>
      <c r="O4675" s="467" t="n">
        <v>0.6103956525337013</v>
      </c>
      <c r="P4675" s="468" t="n">
        <v>1992</v>
      </c>
      <c r="Q4675" s="469" t="inlineStr">
        <is>
          <t>Filled (mean of 1993-1995): SSB table 05279</t>
        </is>
      </c>
      <c r="R4675" s="469" t="inlineStr">
        <is>
          <t>ok</t>
        </is>
      </c>
      <c r="S4675" s="469" t="inlineStr">
        <is>
          <t>text</t>
        </is>
      </c>
      <c r="T4675" s="476" t="inlineStr">
        <is>
          <t>Norway</t>
        </is>
      </c>
      <c r="U4675" s="5" t="inlineStr">
        <is>
          <t>N wasted</t>
        </is>
      </c>
      <c r="V4675" s="465">
        <f>(O4178*N4178)^2</f>
        <v/>
      </c>
    </row>
    <row r="4676">
      <c r="B4676" s="5" t="inlineStr">
        <is>
          <t>PR.WW-AT.AT</t>
        </is>
      </c>
      <c r="C4676" s="5" t="inlineStr">
        <is>
          <t>PR.WW-AT.AT-Emissions-NH3</t>
        </is>
      </c>
      <c r="D4676" s="5" t="inlineStr">
        <is>
          <t>PR</t>
        </is>
      </c>
      <c r="E4676" s="5" t="inlineStr">
        <is>
          <t>WW</t>
        </is>
      </c>
      <c r="F4676" s="5">
        <f>VLOOKUP(E4676,'5.a Definitions'!E:F,2,FALSE)</f>
        <v/>
      </c>
      <c r="G4676" s="5" t="inlineStr">
        <is>
          <t>AT</t>
        </is>
      </c>
      <c r="H4676" s="5" t="inlineStr">
        <is>
          <t>AT</t>
        </is>
      </c>
      <c r="I4676" s="5">
        <f>VLOOKUP(H4676,'5.a Definitions'!E:F,2,FALSE)</f>
        <v/>
      </c>
      <c r="J4676" s="465" t="inlineStr">
        <is>
          <t xml:space="preserve"> Emissions </t>
        </is>
      </c>
      <c r="K4676" s="465" t="inlineStr">
        <is>
          <t xml:space="preserve"> wastewater emissions </t>
        </is>
      </c>
      <c r="L4676" s="465" t="inlineStr">
        <is>
          <t xml:space="preserve"> reactive </t>
        </is>
      </c>
      <c r="M4676" s="465" t="inlineStr">
        <is>
          <t xml:space="preserve"> NH3 </t>
        </is>
      </c>
      <c r="N4676" s="466" t="n">
        <v>0</v>
      </c>
      <c r="O4676" s="467" t="n">
        <v>0.5</v>
      </c>
      <c r="P4676" s="468" t="n">
        <v>1992</v>
      </c>
      <c r="Q4676" s="469" t="inlineStr">
        <is>
          <t>CRLTAP Inventory Submissions</t>
        </is>
      </c>
      <c r="R4676" s="469" t="inlineStr">
        <is>
          <t>ok</t>
        </is>
      </c>
      <c r="S4676" s="469" t="inlineStr">
        <is>
          <t xml:space="preserve"> text </t>
        </is>
      </c>
      <c r="T4676" s="426" t="inlineStr">
        <is>
          <t>Norway</t>
        </is>
      </c>
      <c r="U4676" s="5" t="inlineStr">
        <is>
          <t>N wasted</t>
        </is>
      </c>
      <c r="V4676" s="465" t="n">
        <v>0.04</v>
      </c>
    </row>
    <row r="4677">
      <c r="B4677" s="5" t="inlineStr">
        <is>
          <t>PR.WW-AT.AT</t>
        </is>
      </c>
      <c r="C4677" s="5" t="inlineStr">
        <is>
          <t>PR.WW-AT.AT-Emissions-NOx</t>
        </is>
      </c>
      <c r="D4677" s="5" t="inlineStr">
        <is>
          <t>PR</t>
        </is>
      </c>
      <c r="E4677" s="5" t="inlineStr">
        <is>
          <t>WW</t>
        </is>
      </c>
      <c r="F4677" s="5">
        <f>VLOOKUP(E4677,'5.a Definitions'!E:F,2,FALSE)</f>
        <v/>
      </c>
      <c r="G4677" s="5" t="inlineStr">
        <is>
          <t>AT</t>
        </is>
      </c>
      <c r="H4677" s="5" t="inlineStr">
        <is>
          <t>AT</t>
        </is>
      </c>
      <c r="I4677" s="5">
        <f>VLOOKUP(H4677,'5.a Definitions'!E:F,2,FALSE)</f>
        <v/>
      </c>
      <c r="J4677" s="465" t="inlineStr">
        <is>
          <t xml:space="preserve"> Emissions </t>
        </is>
      </c>
      <c r="K4677" s="465" t="inlineStr">
        <is>
          <t xml:space="preserve"> wastewater emissions </t>
        </is>
      </c>
      <c r="L4677" s="465" t="inlineStr">
        <is>
          <t xml:space="preserve"> reactive </t>
        </is>
      </c>
      <c r="M4677" s="465" t="inlineStr">
        <is>
          <t xml:space="preserve"> NOx </t>
        </is>
      </c>
      <c r="N4677" s="466" t="n">
        <v>0</v>
      </c>
      <c r="O4677" s="467" t="n">
        <v>0.5</v>
      </c>
      <c r="P4677" s="468" t="n">
        <v>1992</v>
      </c>
      <c r="Q4677" s="469" t="inlineStr">
        <is>
          <t>CRLTAP Inventory Submissions</t>
        </is>
      </c>
      <c r="R4677" s="469" t="inlineStr">
        <is>
          <t>ok</t>
        </is>
      </c>
      <c r="S4677" s="469" t="inlineStr">
        <is>
          <t xml:space="preserve"> text </t>
        </is>
      </c>
      <c r="T4677" s="426" t="inlineStr">
        <is>
          <t>Norway</t>
        </is>
      </c>
      <c r="U4677" s="5" t="inlineStr">
        <is>
          <t>N wasted</t>
        </is>
      </c>
      <c r="V4677" s="465" t="n">
        <v>0.04</v>
      </c>
    </row>
    <row r="4678">
      <c r="B4678" s="5" t="inlineStr">
        <is>
          <t>PR.WW-AT.AT</t>
        </is>
      </c>
      <c r="C4678" s="5" t="inlineStr">
        <is>
          <t>PR.WW-AT.AT-Emissions-N2O</t>
        </is>
      </c>
      <c r="D4678" s="5" t="inlineStr">
        <is>
          <t>PR</t>
        </is>
      </c>
      <c r="E4678" s="5" t="inlineStr">
        <is>
          <t>WW</t>
        </is>
      </c>
      <c r="F4678" s="5">
        <f>VLOOKUP(E4678,'5.a Definitions'!E:F,2,FALSE)</f>
        <v/>
      </c>
      <c r="G4678" s="5" t="inlineStr">
        <is>
          <t>AT</t>
        </is>
      </c>
      <c r="H4678" s="5" t="inlineStr">
        <is>
          <t>AT</t>
        </is>
      </c>
      <c r="I4678" s="5">
        <f>VLOOKUP(H4678,'5.a Definitions'!E:F,2,FALSE)</f>
        <v/>
      </c>
      <c r="J4678" s="465" t="inlineStr">
        <is>
          <t xml:space="preserve"> Emissions </t>
        </is>
      </c>
      <c r="K4678" s="465" t="inlineStr">
        <is>
          <t xml:space="preserve"> wastewater emissions </t>
        </is>
      </c>
      <c r="L4678" s="465" t="inlineStr">
        <is>
          <t xml:space="preserve"> reactive </t>
        </is>
      </c>
      <c r="M4678" s="465" t="inlineStr">
        <is>
          <t xml:space="preserve"> N2O </t>
        </is>
      </c>
      <c r="N4678" s="466" t="n">
        <v>0.08649254651780502</v>
      </c>
      <c r="O4678" s="467" t="n">
        <v>0.5061731974017739</v>
      </c>
      <c r="P4678" s="468" t="n">
        <v>1992</v>
      </c>
      <c r="Q4678" s="469" t="inlineStr">
        <is>
          <t>UNFCCC CRT</t>
        </is>
      </c>
      <c r="R4678" s="469" t="inlineStr">
        <is>
          <t>ok</t>
        </is>
      </c>
      <c r="S4678" s="469" t="inlineStr">
        <is>
          <t xml:space="preserve"> text </t>
        </is>
      </c>
      <c r="T4678" s="426" t="inlineStr">
        <is>
          <t>Norway</t>
        </is>
      </c>
      <c r="U4678" s="5" t="inlineStr">
        <is>
          <t>N wasted</t>
        </is>
      </c>
      <c r="V4678" s="465" t="n">
        <v>0.04</v>
      </c>
    </row>
    <row r="4679" ht="16" customHeight="1">
      <c r="B4679" s="5" t="inlineStr">
        <is>
          <t>PR.WW-AT.AT</t>
        </is>
      </c>
      <c r="C4679" s="5" t="inlineStr">
        <is>
          <t>PR.WW-AT.AT-Emissions-N2</t>
        </is>
      </c>
      <c r="D4679" s="5" t="inlineStr">
        <is>
          <t>PR</t>
        </is>
      </c>
      <c r="E4679" s="5" t="inlineStr">
        <is>
          <t>WW</t>
        </is>
      </c>
      <c r="F4679" s="5">
        <f>VLOOKUP(E4679,'5.a Definitions'!E:F,2,FALSE)</f>
        <v/>
      </c>
      <c r="G4679" s="5" t="inlineStr">
        <is>
          <t>AT</t>
        </is>
      </c>
      <c r="H4679" s="5" t="inlineStr">
        <is>
          <t>AT</t>
        </is>
      </c>
      <c r="I4679" s="5">
        <f>VLOOKUP(H4679,'5.a Definitions'!E:F,2,FALSE)</f>
        <v/>
      </c>
      <c r="J4679" s="465" t="inlineStr">
        <is>
          <t xml:space="preserve"> Emissions </t>
        </is>
      </c>
      <c r="K4679" s="465" t="inlineStr">
        <is>
          <t xml:space="preserve"> wastewater emissions </t>
        </is>
      </c>
      <c r="L4679" s="465" t="inlineStr">
        <is>
          <t xml:space="preserve"> inert </t>
        </is>
      </c>
      <c r="M4679" s="465" t="inlineStr">
        <is>
          <t xml:space="preserve"> N2 </t>
        </is>
      </c>
      <c r="N4679" s="466" t="n">
        <v>0</v>
      </c>
      <c r="O4679" s="467" t="n">
        <v>0</v>
      </c>
      <c r="P4679" s="468" t="n">
        <v>1992</v>
      </c>
      <c r="Q4679" s="469" t="inlineStr">
        <is>
          <t>treatment plant reports (norskeutslipp.no / veas.nu)</t>
        </is>
      </c>
      <c r="R4679" s="469" t="inlineStr">
        <is>
          <t>ok</t>
        </is>
      </c>
      <c r="S4679" s="469" t="inlineStr">
        <is>
          <t xml:space="preserve"> text </t>
        </is>
      </c>
      <c r="T4679" s="426" t="inlineStr">
        <is>
          <t>Norway</t>
        </is>
      </c>
      <c r="U4679" s="5" t="inlineStr">
        <is>
          <t>N wasted</t>
        </is>
      </c>
      <c r="V4679" s="465" t="n">
        <v>0.04</v>
      </c>
    </row>
    <row r="4680" ht="16" customHeight="1" thickBot="1">
      <c r="B4680" s="6" t="inlineStr">
        <is>
          <t>PR.WW-HY.CW</t>
        </is>
      </c>
      <c r="C4680" s="6" t="inlineStr">
        <is>
          <t>PR.WW-HY.CW-Treated wastewater discharge-Nmix</t>
        </is>
      </c>
      <c r="D4680" s="6" t="inlineStr">
        <is>
          <t>PR</t>
        </is>
      </c>
      <c r="E4680" s="6" t="inlineStr">
        <is>
          <t>WW</t>
        </is>
      </c>
      <c r="F4680" s="5">
        <f>VLOOKUP(E4680,'5.a Definitions'!E:F,2,FALSE)</f>
        <v/>
      </c>
      <c r="G4680" s="6" t="inlineStr">
        <is>
          <t>HY</t>
        </is>
      </c>
      <c r="H4680" s="6" t="inlineStr">
        <is>
          <t>CW</t>
        </is>
      </c>
      <c r="I4680" s="5">
        <f>VLOOKUP(H4680,'5.a Definitions'!E:F,2,FALSE)</f>
        <v/>
      </c>
      <c r="J4680" s="470" t="inlineStr">
        <is>
          <t xml:space="preserve"> Treated wastewater discharge </t>
        </is>
      </c>
      <c r="K4680" s="470" t="inlineStr">
        <is>
          <t xml:space="preserve"> treated wastewater to coastal water </t>
        </is>
      </c>
      <c r="L4680" s="470" t="inlineStr">
        <is>
          <t xml:space="preserve"> reactive </t>
        </is>
      </c>
      <c r="M4680" s="470" t="inlineStr">
        <is>
          <t xml:space="preserve"> Nmix </t>
        </is>
      </c>
      <c r="N4680" s="466" t="n">
        <v>18.45</v>
      </c>
      <c r="O4680" s="471" t="n">
        <v>0.438281564493716</v>
      </c>
      <c r="P4680" s="468" t="n">
        <v>1992</v>
      </c>
      <c r="Q4680" s="472" t="inlineStr">
        <is>
          <t>Filled (held at 1997): historical wastewater statistics</t>
        </is>
      </c>
      <c r="R4680" s="469" t="inlineStr">
        <is>
          <t>ok</t>
        </is>
      </c>
      <c r="S4680" s="472" t="inlineStr">
        <is>
          <t xml:space="preserve"> text </t>
        </is>
      </c>
      <c r="T4680" s="426" t="inlineStr">
        <is>
          <t>Norway</t>
        </is>
      </c>
      <c r="U4680" s="5" t="inlineStr">
        <is>
          <t>N wasted</t>
        </is>
      </c>
      <c r="V4680" s="470" t="n">
        <v>0.04</v>
      </c>
    </row>
    <row r="4681">
      <c r="A4681" s="489" t="inlineStr">
        <is>
          <t>Humans and Settlements</t>
        </is>
      </c>
      <c r="B4681" s="5" t="inlineStr">
        <is>
          <t>HS.HS-PR.SO</t>
        </is>
      </c>
      <c r="C4681" s="5" t="inlineStr">
        <is>
          <t>HS.HS-PR.SO-Household waste-Nmix</t>
        </is>
      </c>
      <c r="D4681" s="5" t="inlineStr">
        <is>
          <t>HS</t>
        </is>
      </c>
      <c r="E4681" s="5" t="inlineStr">
        <is>
          <t>HS</t>
        </is>
      </c>
      <c r="F4681" s="5">
        <f>VLOOKUP(E4681,'5.a Definitions'!E:F,2,FALSE)</f>
        <v/>
      </c>
      <c r="G4681" s="5" t="inlineStr">
        <is>
          <t>PR</t>
        </is>
      </c>
      <c r="H4681" s="5" t="inlineStr">
        <is>
          <t>SO</t>
        </is>
      </c>
      <c r="I4681" s="5">
        <f>VLOOKUP(H4681,'5.a Definitions'!E:F,2,FALSE)</f>
        <v/>
      </c>
      <c r="J4681" s="465" t="inlineStr">
        <is>
          <t xml:space="preserve"> Household waste </t>
        </is>
      </c>
      <c r="K4681" s="465" t="inlineStr">
        <is>
          <t xml:space="preserve"> household waste </t>
        </is>
      </c>
      <c r="L4681" s="465" t="inlineStr">
        <is>
          <t xml:space="preserve"> reactive </t>
        </is>
      </c>
      <c r="M4681" s="465" t="inlineStr">
        <is>
          <t xml:space="preserve"> Nmix </t>
        </is>
      </c>
      <c r="N4681" s="466" t="n">
        <v>11.92242283979924</v>
      </c>
      <c r="O4681" s="467" t="n">
        <v>0.4267261688539879</v>
      </c>
      <c r="P4681" s="468" t="n">
        <v>1992</v>
      </c>
      <c r="Q4681" s="469" t="inlineStr">
        <is>
          <t>Filled (extrapolated from 1995 with waste per inhabitant and population): SSB</t>
        </is>
      </c>
      <c r="R4681" s="469" t="inlineStr">
        <is>
          <t>ok</t>
        </is>
      </c>
      <c r="S4681" s="469" t="inlineStr">
        <is>
          <t xml:space="preserve"> text </t>
        </is>
      </c>
      <c r="T4681" s="426" t="inlineStr">
        <is>
          <t>Norway</t>
        </is>
      </c>
      <c r="U4681" s="5" t="inlineStr">
        <is>
          <t>N wasted</t>
        </is>
      </c>
      <c r="V4681" s="465" t="n">
        <v>0.04</v>
      </c>
    </row>
    <row r="4682">
      <c r="B4682" s="5" t="inlineStr">
        <is>
          <t>HS.HS-PR.WW</t>
        </is>
      </c>
      <c r="C4682" s="5" t="inlineStr">
        <is>
          <t>HS.HS-PR.WW-Municipal wastewater-Nmix</t>
        </is>
      </c>
      <c r="D4682" s="5" t="inlineStr">
        <is>
          <t>HS</t>
        </is>
      </c>
      <c r="E4682" s="5" t="inlineStr">
        <is>
          <t>HS</t>
        </is>
      </c>
      <c r="F4682" s="5">
        <f>VLOOKUP(E4682,'5.a Definitions'!E:F,2,FALSE)</f>
        <v/>
      </c>
      <c r="G4682" s="5" t="inlineStr">
        <is>
          <t>PR</t>
        </is>
      </c>
      <c r="H4682" s="5" t="inlineStr">
        <is>
          <t>WW</t>
        </is>
      </c>
      <c r="I4682" s="5">
        <f>VLOOKUP(H4682,'5.a Definitions'!E:F,2,FALSE)</f>
        <v/>
      </c>
      <c r="J4682" s="465" t="inlineStr">
        <is>
          <t xml:space="preserve"> Municipal wastewater </t>
        </is>
      </c>
      <c r="K4682" s="465" t="inlineStr">
        <is>
          <t xml:space="preserve"> municipal wastewater </t>
        </is>
      </c>
      <c r="L4682" s="465" t="inlineStr">
        <is>
          <t xml:space="preserve"> reactive </t>
        </is>
      </c>
      <c r="M4682" s="465" t="inlineStr">
        <is>
          <t xml:space="preserve"> Nmix </t>
        </is>
      </c>
      <c r="N4682" s="466" t="n">
        <v>19.48777104</v>
      </c>
      <c r="O4682" s="467" t="n">
        <v>0.102225799095336</v>
      </c>
      <c r="P4682" s="468" t="n">
        <v>1992</v>
      </c>
      <c r="Q4682" s="469" t="inlineStr">
        <is>
          <t>SSB table 06913</t>
        </is>
      </c>
      <c r="R4682" s="469" t="inlineStr">
        <is>
          <t>ok</t>
        </is>
      </c>
      <c r="S4682" s="469" t="inlineStr">
        <is>
          <t xml:space="preserve"> text </t>
        </is>
      </c>
      <c r="T4682" s="426" t="inlineStr">
        <is>
          <t>Norway</t>
        </is>
      </c>
      <c r="U4682" s="5" t="inlineStr">
        <is>
          <t>N wasted</t>
        </is>
      </c>
      <c r="V4682" s="465" t="n">
        <v>0.04</v>
      </c>
    </row>
    <row r="4683">
      <c r="B4683" s="5" t="inlineStr">
        <is>
          <t>HS.HS-AT.AT</t>
        </is>
      </c>
      <c r="C4683" s="5" t="inlineStr">
        <is>
          <t>HS.HS-AT.AT-Emissions-NH3</t>
        </is>
      </c>
      <c r="D4683" s="5" t="inlineStr">
        <is>
          <t>HS</t>
        </is>
      </c>
      <c r="E4683" s="5" t="inlineStr">
        <is>
          <t>HS</t>
        </is>
      </c>
      <c r="F4683" s="5">
        <f>VLOOKUP(E4683,'5.a Definitions'!E:F,2,FALSE)</f>
        <v/>
      </c>
      <c r="G4683" s="5" t="inlineStr">
        <is>
          <t>AT</t>
        </is>
      </c>
      <c r="H4683" s="5" t="inlineStr">
        <is>
          <t>AT</t>
        </is>
      </c>
      <c r="I4683" s="5">
        <f>VLOOKUP(H4683,'5.a Definitions'!E:F,2,FALSE)</f>
        <v/>
      </c>
      <c r="J4683" s="465" t="inlineStr">
        <is>
          <t xml:space="preserve"> Emissions </t>
        </is>
      </c>
      <c r="K4683" s="465" t="inlineStr">
        <is>
          <t xml:space="preserve"> human NH3 emissions </t>
        </is>
      </c>
      <c r="L4683" s="465" t="inlineStr">
        <is>
          <t xml:space="preserve"> reactive </t>
        </is>
      </c>
      <c r="M4683" s="465" t="inlineStr">
        <is>
          <t xml:space="preserve"> NH3 </t>
        </is>
      </c>
      <c r="N4683" s="466" t="n">
        <v>0.09594149638556</v>
      </c>
      <c r="O4683" s="467" t="n">
        <v>0.1684025055363061</v>
      </c>
      <c r="P4683" s="468" t="n">
        <v>1992</v>
      </c>
      <c r="Q4683" s="469" t="inlineStr">
        <is>
          <t>SSB table 07459 &amp; 05307</t>
        </is>
      </c>
      <c r="R4683" s="469" t="inlineStr">
        <is>
          <t>ok</t>
        </is>
      </c>
      <c r="S4683" s="469" t="inlineStr">
        <is>
          <t xml:space="preserve"> text </t>
        </is>
      </c>
      <c r="T4683" s="426" t="inlineStr">
        <is>
          <t>Norway</t>
        </is>
      </c>
      <c r="U4683" s="5" t="inlineStr">
        <is>
          <t>N wasted</t>
        </is>
      </c>
      <c r="V4683" s="465" t="n">
        <v>0.04</v>
      </c>
    </row>
    <row r="4684" ht="16" customHeight="1">
      <c r="B4684" s="5" t="inlineStr">
        <is>
          <t>HS.HS-AT.AT</t>
        </is>
      </c>
      <c r="C4684" s="5" t="inlineStr">
        <is>
          <t>HS.HS-AT.AT-LUC emissions-NH3</t>
        </is>
      </c>
      <c r="D4684" s="5" t="inlineStr">
        <is>
          <t>HS</t>
        </is>
      </c>
      <c r="E4684" s="5" t="inlineStr">
        <is>
          <t>HS</t>
        </is>
      </c>
      <c r="F4684" s="5">
        <f>VLOOKUP(E4684,'5.a Definitions'!E:F,2,FALSE)</f>
        <v/>
      </c>
      <c r="G4684" s="5" t="inlineStr">
        <is>
          <t>AT</t>
        </is>
      </c>
      <c r="H4684" s="5" t="inlineStr">
        <is>
          <t>AT</t>
        </is>
      </c>
      <c r="I4684" s="5">
        <f>VLOOKUP(H4684,'5.a Definitions'!E:F,2,FALSE)</f>
        <v/>
      </c>
      <c r="J4684" s="465" t="inlineStr">
        <is>
          <t xml:space="preserve"> LUC emissions </t>
        </is>
      </c>
      <c r="K4684" s="465" t="inlineStr">
        <is>
          <t xml:space="preserve"> LUC emissions </t>
        </is>
      </c>
      <c r="L4684" s="465" t="inlineStr">
        <is>
          <t xml:space="preserve"> reactive </t>
        </is>
      </c>
      <c r="M4684" s="465" t="inlineStr">
        <is>
          <t xml:space="preserve"> NH3 </t>
        </is>
      </c>
      <c r="N4684" s="466" t="inlineStr">
        <is>
          <t>nan</t>
        </is>
      </c>
      <c r="O4684" s="467" t="n">
        <v>0.2</v>
      </c>
      <c r="P4684" s="468" t="n">
        <v>1992</v>
      </c>
      <c r="Q4684" s="469" t="inlineStr">
        <is>
          <t>no data</t>
        </is>
      </c>
      <c r="R4684" s="469" t="inlineStr">
        <is>
          <t>not done</t>
        </is>
      </c>
      <c r="S4684" s="469" t="inlineStr">
        <is>
          <t xml:space="preserve"> text </t>
        </is>
      </c>
      <c r="T4684" s="426" t="inlineStr">
        <is>
          <t>Norway</t>
        </is>
      </c>
      <c r="U4684" s="5" t="inlineStr">
        <is>
          <t>N wasted</t>
        </is>
      </c>
      <c r="V4684" s="465" t="n">
        <v>0.04</v>
      </c>
    </row>
    <row r="4685">
      <c r="B4685" s="5" t="inlineStr">
        <is>
          <t>HS.HS-AT.AT</t>
        </is>
      </c>
      <c r="C4685" s="5" t="inlineStr">
        <is>
          <t>HS.HS-AT.AT-LUC emissions-NOx</t>
        </is>
      </c>
      <c r="D4685" s="5" t="inlineStr">
        <is>
          <t>HS</t>
        </is>
      </c>
      <c r="E4685" s="5" t="inlineStr">
        <is>
          <t>HS</t>
        </is>
      </c>
      <c r="F4685" s="5">
        <f>VLOOKUP(E4685,'5.a Definitions'!E:F,2,FALSE)</f>
        <v/>
      </c>
      <c r="G4685" s="5" t="inlineStr">
        <is>
          <t>AT</t>
        </is>
      </c>
      <c r="H4685" s="5" t="inlineStr">
        <is>
          <t>AT</t>
        </is>
      </c>
      <c r="I4685" s="5">
        <f>VLOOKUP(H4685,'5.a Definitions'!E:F,2,FALSE)</f>
        <v/>
      </c>
      <c r="J4685" s="465" t="inlineStr">
        <is>
          <t xml:space="preserve"> LUC emissions </t>
        </is>
      </c>
      <c r="K4685" s="465" t="inlineStr">
        <is>
          <t xml:space="preserve"> LUC emissions </t>
        </is>
      </c>
      <c r="L4685" s="465" t="inlineStr">
        <is>
          <t xml:space="preserve"> reactive </t>
        </is>
      </c>
      <c r="M4685" s="465" t="inlineStr">
        <is>
          <t xml:space="preserve"> NOx </t>
        </is>
      </c>
      <c r="N4685" s="466" t="inlineStr">
        <is>
          <t>nan</t>
        </is>
      </c>
      <c r="O4685" s="467" t="n">
        <v>0.2</v>
      </c>
      <c r="P4685" s="468" t="n">
        <v>1992</v>
      </c>
      <c r="Q4685" s="469" t="inlineStr">
        <is>
          <t>no data</t>
        </is>
      </c>
      <c r="R4685" s="469" t="inlineStr">
        <is>
          <t>not done</t>
        </is>
      </c>
      <c r="S4685" s="469" t="inlineStr">
        <is>
          <t xml:space="preserve"> text </t>
        </is>
      </c>
      <c r="T4685" s="426" t="inlineStr">
        <is>
          <t>Norway</t>
        </is>
      </c>
      <c r="U4685" s="5" t="inlineStr">
        <is>
          <t>N wasted</t>
        </is>
      </c>
      <c r="V4685" s="465" t="n">
        <v>0.04</v>
      </c>
    </row>
    <row r="4686">
      <c r="B4686" s="5" t="inlineStr">
        <is>
          <t>HS.HS-AT.AT</t>
        </is>
      </c>
      <c r="C4686" s="5" t="inlineStr">
        <is>
          <t>HS.HS-AT.AT-LUC emissions-N2O</t>
        </is>
      </c>
      <c r="D4686" s="5" t="inlineStr">
        <is>
          <t>HS</t>
        </is>
      </c>
      <c r="E4686" s="5" t="inlineStr">
        <is>
          <t>HS</t>
        </is>
      </c>
      <c r="F4686" s="5">
        <f>VLOOKUP(E4686,'5.a Definitions'!E:F,2,FALSE)</f>
        <v/>
      </c>
      <c r="G4686" s="5" t="inlineStr">
        <is>
          <t>AT</t>
        </is>
      </c>
      <c r="H4686" s="5" t="inlineStr">
        <is>
          <t>AT</t>
        </is>
      </c>
      <c r="I4686" s="5">
        <f>VLOOKUP(H4686,'5.a Definitions'!E:F,2,FALSE)</f>
        <v/>
      </c>
      <c r="J4686" s="465" t="inlineStr">
        <is>
          <t xml:space="preserve"> LUC emissions </t>
        </is>
      </c>
      <c r="K4686" s="465" t="inlineStr">
        <is>
          <t xml:space="preserve"> LUC emissions </t>
        </is>
      </c>
      <c r="L4686" s="465" t="inlineStr">
        <is>
          <t xml:space="preserve"> reactive </t>
        </is>
      </c>
      <c r="M4686" s="465" t="inlineStr">
        <is>
          <t xml:space="preserve"> N2O </t>
        </is>
      </c>
      <c r="N4686" s="466" t="n">
        <v>0.06522155447163208</v>
      </c>
      <c r="O4686" s="467" t="n">
        <v>1.261544563046772</v>
      </c>
      <c r="P4686" s="468" t="n">
        <v>1992</v>
      </c>
      <c r="Q4686" s="469" t="inlineStr">
        <is>
          <t>UNFCCC CRT</t>
        </is>
      </c>
      <c r="R4686" s="469" t="inlineStr">
        <is>
          <t>ok</t>
        </is>
      </c>
      <c r="S4686" s="469" t="inlineStr">
        <is>
          <t xml:space="preserve"> text </t>
        </is>
      </c>
      <c r="T4686" s="426" t="inlineStr">
        <is>
          <t>Norway</t>
        </is>
      </c>
      <c r="U4686" s="5" t="inlineStr">
        <is>
          <t>N wasted</t>
        </is>
      </c>
      <c r="V4686" s="465" t="n">
        <v>0.04</v>
      </c>
    </row>
    <row r="4687">
      <c r="B4687" s="5" t="inlineStr">
        <is>
          <t>HS.HS-HY.SW</t>
        </is>
      </c>
      <c r="C4687" s="5" t="inlineStr">
        <is>
          <t>HS.HS-HY.SW-Untreated wastewater-Nmix</t>
        </is>
      </c>
      <c r="D4687" s="5" t="inlineStr">
        <is>
          <t>HS</t>
        </is>
      </c>
      <c r="E4687" s="5" t="inlineStr">
        <is>
          <t>HS</t>
        </is>
      </c>
      <c r="F4687" s="5">
        <f>VLOOKUP(E4687,'5.a Definitions'!E:F,2,FALSE)</f>
        <v/>
      </c>
      <c r="G4687" s="5" t="inlineStr">
        <is>
          <t>HY</t>
        </is>
      </c>
      <c r="H4687" s="5" t="inlineStr">
        <is>
          <t>SW</t>
        </is>
      </c>
      <c r="I4687" s="5">
        <f>VLOOKUP(H4687,'5.a Definitions'!E:F,2,FALSE)</f>
        <v/>
      </c>
      <c r="J4687" s="465" t="inlineStr">
        <is>
          <t xml:space="preserve"> Untreated wastewater </t>
        </is>
      </c>
      <c r="K4687" s="465" t="inlineStr">
        <is>
          <t xml:space="preserve"> untreated wastewater to groundwater </t>
        </is>
      </c>
      <c r="L4687" s="465" t="inlineStr">
        <is>
          <t xml:space="preserve"> reactive </t>
        </is>
      </c>
      <c r="M4687" s="465" t="inlineStr">
        <is>
          <t xml:space="preserve"> Nmix </t>
        </is>
      </c>
      <c r="N4687" s="466" t="n">
        <v>0</v>
      </c>
      <c r="O4687" s="467" t="n">
        <v>10</v>
      </c>
      <c r="P4687" s="468" t="n">
        <v>1992</v>
      </c>
      <c r="Q4687" s="469" t="inlineStr">
        <is>
          <t>neglected</t>
        </is>
      </c>
      <c r="R4687" s="469" t="inlineStr">
        <is>
          <t>ok</t>
        </is>
      </c>
      <c r="S4687" s="469" t="inlineStr">
        <is>
          <t xml:space="preserve"> text </t>
        </is>
      </c>
      <c r="T4687" s="426" t="inlineStr">
        <is>
          <t>Norway</t>
        </is>
      </c>
      <c r="U4687" s="5" t="inlineStr">
        <is>
          <t>N wasted</t>
        </is>
      </c>
      <c r="V4687" s="465" t="n">
        <v>0.04</v>
      </c>
    </row>
    <row r="4688" ht="16" customHeight="1">
      <c r="B4688" s="475" t="inlineStr">
        <is>
          <t>HS.HS-HY.SW</t>
        </is>
      </c>
      <c r="C4688" s="475" t="inlineStr">
        <is>
          <t>HS.HS-HY.SW-Overland flow-Nmix</t>
        </is>
      </c>
      <c r="D4688" s="475" t="inlineStr">
        <is>
          <t>HS</t>
        </is>
      </c>
      <c r="E4688" s="475" t="inlineStr">
        <is>
          <t>HS</t>
        </is>
      </c>
      <c r="F4688" s="5">
        <f>VLOOKUP(E4688,'5.a Definitions'!E:F,2,FALSE)</f>
        <v/>
      </c>
      <c r="G4688" s="475" t="inlineStr">
        <is>
          <t>HY</t>
        </is>
      </c>
      <c r="H4688" s="475" t="inlineStr">
        <is>
          <t>SW</t>
        </is>
      </c>
      <c r="I4688" s="5">
        <f>VLOOKUP(H4688,'5.a Definitions'!E:F,2,FALSE)</f>
        <v/>
      </c>
      <c r="J4688" s="465" t="inlineStr">
        <is>
          <t>Overland flow</t>
        </is>
      </c>
      <c r="K4688" s="465" t="inlineStr">
        <is>
          <t>overland flow</t>
        </is>
      </c>
      <c r="L4688" s="465" t="inlineStr">
        <is>
          <t>reactive</t>
        </is>
      </c>
      <c r="M4688" s="465" t="inlineStr">
        <is>
          <t>Nmix</t>
        </is>
      </c>
      <c r="N4688" s="466" t="n">
        <v>6.8826</v>
      </c>
      <c r="O4688" s="467" t="n">
        <v>1.234342131327927</v>
      </c>
      <c r="P4688" s="468" t="n">
        <v>1992</v>
      </c>
      <c r="Q4688" s="469" t="inlineStr">
        <is>
          <t>Filled (held flat at the TEOTIL3 level; TEOTIL2 urban is constant): NIVA TEOTIL2, bias-corrected to TEOTIL3</t>
        </is>
      </c>
      <c r="R4688" s="469" t="inlineStr">
        <is>
          <t>ok</t>
        </is>
      </c>
      <c r="S4688" s="469" t="inlineStr">
        <is>
          <t>text</t>
        </is>
      </c>
      <c r="T4688" s="476" t="inlineStr">
        <is>
          <t>Norway</t>
        </is>
      </c>
      <c r="U4688" s="5" t="inlineStr">
        <is>
          <t>N wasted</t>
        </is>
      </c>
      <c r="V4688" s="465">
        <f>(#REF!*#REF!)^2</f>
        <v/>
      </c>
    </row>
    <row r="4689" ht="16" customHeight="1" thickBot="1">
      <c r="B4689" s="6" t="inlineStr">
        <is>
          <t>HS.HS-HY.CW</t>
        </is>
      </c>
      <c r="C4689" s="6" t="inlineStr">
        <is>
          <t>HS.HS-HY.CW-Untreated wastewater-Nmix</t>
        </is>
      </c>
      <c r="D4689" s="6" t="inlineStr">
        <is>
          <t>HS</t>
        </is>
      </c>
      <c r="E4689" s="6" t="inlineStr">
        <is>
          <t>HS</t>
        </is>
      </c>
      <c r="F4689" s="5">
        <f>VLOOKUP(E4689,'5.a Definitions'!E:F,2,FALSE)</f>
        <v/>
      </c>
      <c r="G4689" s="6" t="inlineStr">
        <is>
          <t>HY</t>
        </is>
      </c>
      <c r="H4689" s="6" t="inlineStr">
        <is>
          <t>CW</t>
        </is>
      </c>
      <c r="I4689" s="5">
        <f>VLOOKUP(H4689,'5.a Definitions'!E:F,2,FALSE)</f>
        <v/>
      </c>
      <c r="J4689" s="470" t="inlineStr">
        <is>
          <t xml:space="preserve"> Untreated wastewater </t>
        </is>
      </c>
      <c r="K4689" s="470" t="inlineStr">
        <is>
          <t xml:space="preserve"> untreated wastewater to coastal water </t>
        </is>
      </c>
      <c r="L4689" s="470" t="inlineStr">
        <is>
          <t xml:space="preserve"> reactive </t>
        </is>
      </c>
      <c r="M4689" s="470" t="inlineStr">
        <is>
          <t xml:space="preserve"> Nmix </t>
        </is>
      </c>
      <c r="N4689" s="466" t="n">
        <v>0</v>
      </c>
      <c r="O4689" s="471" t="n">
        <v>10</v>
      </c>
      <c r="P4689" s="468" t="n">
        <v>1992</v>
      </c>
      <c r="Q4689" s="472" t="inlineStr">
        <is>
          <t>neglected</t>
        </is>
      </c>
      <c r="R4689" s="469" t="inlineStr">
        <is>
          <t>ok</t>
        </is>
      </c>
      <c r="S4689" s="472" t="inlineStr">
        <is>
          <t xml:space="preserve"> text </t>
        </is>
      </c>
      <c r="T4689" s="426" t="inlineStr">
        <is>
          <t>Norway</t>
        </is>
      </c>
      <c r="U4689" s="5" t="inlineStr">
        <is>
          <t>N wasted</t>
        </is>
      </c>
      <c r="V4689" s="470" t="n">
        <v>0.04</v>
      </c>
    </row>
    <row r="4690" ht="16" customHeight="1" thickBot="1">
      <c r="A4690" s="492" t="inlineStr">
        <is>
          <t>Atmosphere</t>
        </is>
      </c>
      <c r="B4690" s="5" t="inlineStr">
        <is>
          <t>AT.AT-MP.OP</t>
        </is>
      </c>
      <c r="C4690" s="5" t="inlineStr">
        <is>
          <t>AT.AT-MP.OP-Ammonia synthesis N2 fixation-N2</t>
        </is>
      </c>
      <c r="D4690" s="5" t="inlineStr">
        <is>
          <t>AT</t>
        </is>
      </c>
      <c r="E4690" s="5" t="inlineStr">
        <is>
          <t>AT</t>
        </is>
      </c>
      <c r="F4690" s="5">
        <f>VLOOKUP(E4690,'5.a Definitions'!E:F,2,FALSE)</f>
        <v/>
      </c>
      <c r="G4690" s="5" t="inlineStr">
        <is>
          <t>MP</t>
        </is>
      </c>
      <c r="H4690" s="5" t="inlineStr">
        <is>
          <t>OP</t>
        </is>
      </c>
      <c r="I4690" s="5">
        <f>VLOOKUP(H4690,'5.a Definitions'!E:F,2,FALSE)</f>
        <v/>
      </c>
      <c r="J4690" s="465" t="inlineStr">
        <is>
          <t xml:space="preserve"> Ammonia synthesis N2 fixation </t>
        </is>
      </c>
      <c r="K4690" s="465" t="inlineStr">
        <is>
          <t xml:space="preserve"> ammonia synthesis N2 fixation </t>
        </is>
      </c>
      <c r="L4690" s="465" t="inlineStr">
        <is>
          <t xml:space="preserve"> inert </t>
        </is>
      </c>
      <c r="M4690" s="465" t="inlineStr">
        <is>
          <t xml:space="preserve"> N2 </t>
        </is>
      </c>
      <c r="N4690" s="466" t="n">
        <v>292.6569882391667</v>
      </c>
      <c r="O4690" s="467" t="n">
        <v>0.5109878098344232</v>
      </c>
      <c r="P4690" s="468" t="n">
        <v>1992</v>
      </c>
      <c r="Q4690" s="469" t="inlineStr">
        <is>
          <t>FAOSTAT Fertilizer by nutrient + SSB (3-year moving average)</t>
        </is>
      </c>
      <c r="R4690" s="469" t="inlineStr">
        <is>
          <t>ok</t>
        </is>
      </c>
      <c r="S4690" s="469" t="inlineStr">
        <is>
          <t xml:space="preserve"> text </t>
        </is>
      </c>
      <c r="T4690" s="426" t="inlineStr">
        <is>
          <t>Norway</t>
        </is>
      </c>
      <c r="U4690" s="465" t="inlineStr">
        <is>
          <t xml:space="preserve"> - </t>
        </is>
      </c>
      <c r="V4690" s="465" t="n">
        <v>0.04</v>
      </c>
    </row>
    <row r="4691">
      <c r="B4691" s="5" t="inlineStr">
        <is>
          <t>AT.AT-AG.SM</t>
        </is>
      </c>
      <c r="C4691" s="5" t="inlineStr">
        <is>
          <t>AT.AT-AG.SM-Deposition-OXN</t>
        </is>
      </c>
      <c r="D4691" s="5" t="inlineStr">
        <is>
          <t>AT</t>
        </is>
      </c>
      <c r="E4691" s="5" t="inlineStr">
        <is>
          <t>AT</t>
        </is>
      </c>
      <c r="F4691" s="5">
        <f>VLOOKUP(E4691,'5.a Definitions'!E:F,2,FALSE)</f>
        <v/>
      </c>
      <c r="G4691" s="5" t="inlineStr">
        <is>
          <t>AG</t>
        </is>
      </c>
      <c r="H4691" s="5" t="inlineStr">
        <is>
          <t>SM</t>
        </is>
      </c>
      <c r="I4691" s="5">
        <f>VLOOKUP(H4691,'5.a Definitions'!E:F,2,FALSE)</f>
        <v/>
      </c>
      <c r="J4691" s="465" t="inlineStr">
        <is>
          <t xml:space="preserve"> Deposition </t>
        </is>
      </c>
      <c r="K4691" s="465" t="inlineStr">
        <is>
          <t xml:space="preserve"> deposition to agricultural soils </t>
        </is>
      </c>
      <c r="L4691" s="465" t="inlineStr">
        <is>
          <t xml:space="preserve"> reactive </t>
        </is>
      </c>
      <c r="M4691" s="465" t="inlineStr">
        <is>
          <t xml:space="preserve"> OXN </t>
        </is>
      </c>
      <c r="N4691" s="466" t="n">
        <v>3.569105600414678</v>
      </c>
      <c r="O4691" s="467" t="n">
        <v>0.3766115071511</v>
      </c>
      <c r="P4691" s="468" t="n">
        <v>1992</v>
      </c>
      <c r="Q4691" s="469" t="inlineStr">
        <is>
          <t>NILU and geodata.no</t>
        </is>
      </c>
      <c r="R4691" s="469" t="inlineStr">
        <is>
          <t>ok</t>
        </is>
      </c>
      <c r="S4691" s="469" t="inlineStr">
        <is>
          <t xml:space="preserve"> text </t>
        </is>
      </c>
      <c r="T4691" s="426" t="inlineStr">
        <is>
          <t>Norway</t>
        </is>
      </c>
      <c r="U4691" s="465" t="inlineStr">
        <is>
          <t xml:space="preserve"> - </t>
        </is>
      </c>
      <c r="V4691" s="465" t="n">
        <v>0.04</v>
      </c>
    </row>
    <row r="4692" ht="16" customHeight="1">
      <c r="B4692" s="5" t="inlineStr">
        <is>
          <t>AT.AT-AG.SM</t>
        </is>
      </c>
      <c r="C4692" s="5" t="inlineStr">
        <is>
          <t>AT.AT-AG.SM-Deposition-RDN</t>
        </is>
      </c>
      <c r="D4692" s="5" t="inlineStr">
        <is>
          <t>AT</t>
        </is>
      </c>
      <c r="E4692" s="5" t="inlineStr">
        <is>
          <t>AT</t>
        </is>
      </c>
      <c r="F4692" s="5">
        <f>VLOOKUP(E4692,'5.a Definitions'!E:F,2,FALSE)</f>
        <v/>
      </c>
      <c r="G4692" s="5" t="inlineStr">
        <is>
          <t>AG</t>
        </is>
      </c>
      <c r="H4692" s="5" t="inlineStr">
        <is>
          <t>SM</t>
        </is>
      </c>
      <c r="I4692" s="5">
        <f>VLOOKUP(H4692,'5.a Definitions'!E:F,2,FALSE)</f>
        <v/>
      </c>
      <c r="J4692" s="465" t="inlineStr">
        <is>
          <t xml:space="preserve"> Deposition </t>
        </is>
      </c>
      <c r="K4692" s="465" t="inlineStr">
        <is>
          <t xml:space="preserve"> deposition to agricultural soils </t>
        </is>
      </c>
      <c r="L4692" s="465" t="inlineStr">
        <is>
          <t xml:space="preserve"> reactive </t>
        </is>
      </c>
      <c r="M4692" s="465" t="inlineStr">
        <is>
          <t xml:space="preserve"> RDN </t>
        </is>
      </c>
      <c r="N4692" s="466" t="n">
        <v>2.952760706560661</v>
      </c>
      <c r="O4692" s="467" t="n">
        <v>0.3766115071511001</v>
      </c>
      <c r="P4692" s="468" t="n">
        <v>1992</v>
      </c>
      <c r="Q4692" s="469" t="inlineStr">
        <is>
          <t>NILU and geodata.no</t>
        </is>
      </c>
      <c r="R4692" s="469" t="inlineStr">
        <is>
          <t>ok</t>
        </is>
      </c>
      <c r="S4692" s="469" t="inlineStr">
        <is>
          <t xml:space="preserve"> text </t>
        </is>
      </c>
      <c r="T4692" s="426" t="inlineStr">
        <is>
          <t>Norway</t>
        </is>
      </c>
      <c r="U4692" s="465" t="inlineStr">
        <is>
          <t xml:space="preserve"> - </t>
        </is>
      </c>
      <c r="V4692" s="465" t="n">
        <v>0.04</v>
      </c>
    </row>
    <row r="4693" ht="16" customHeight="1">
      <c r="B4693" s="5" t="inlineStr">
        <is>
          <t>AT.AT-AG.SM</t>
        </is>
      </c>
      <c r="C4693" s="5" t="inlineStr">
        <is>
          <t>AT.AT-AG.SM-Biological N2 fixation-N2</t>
        </is>
      </c>
      <c r="D4693" s="5" t="inlineStr">
        <is>
          <t>AT</t>
        </is>
      </c>
      <c r="E4693" s="5" t="inlineStr">
        <is>
          <t>AT</t>
        </is>
      </c>
      <c r="F4693" s="5">
        <f>VLOOKUP(E4693,'5.a Definitions'!E:F,2,FALSE)</f>
        <v/>
      </c>
      <c r="G4693" s="5" t="inlineStr">
        <is>
          <t>AG</t>
        </is>
      </c>
      <c r="H4693" s="5" t="inlineStr">
        <is>
          <t>SM</t>
        </is>
      </c>
      <c r="I4693" s="5">
        <f>VLOOKUP(H4693,'5.a Definitions'!E:F,2,FALSE)</f>
        <v/>
      </c>
      <c r="J4693" s="465" t="inlineStr">
        <is>
          <t xml:space="preserve"> Biological N2 fixation </t>
        </is>
      </c>
      <c r="K4693" s="465" t="inlineStr">
        <is>
          <t xml:space="preserve"> N2 fixation agriculture </t>
        </is>
      </c>
      <c r="L4693" s="465" t="inlineStr">
        <is>
          <t xml:space="preserve"> inert </t>
        </is>
      </c>
      <c r="M4693" s="465" t="inlineStr">
        <is>
          <t xml:space="preserve"> N2 </t>
        </is>
      </c>
      <c r="N4693" s="466" t="n">
        <v>12</v>
      </c>
      <c r="O4693" s="467" t="n">
        <v>0.3241098063913839</v>
      </c>
      <c r="P4693" s="468" t="n">
        <v>1992</v>
      </c>
      <c r="Q4693" s="469" t="inlineStr">
        <is>
          <t>Bechmann et al. (2023)</t>
        </is>
      </c>
      <c r="R4693" s="469" t="inlineStr">
        <is>
          <t>ok</t>
        </is>
      </c>
      <c r="S4693" s="469" t="inlineStr">
        <is>
          <t xml:space="preserve"> text </t>
        </is>
      </c>
      <c r="T4693" s="426" t="inlineStr">
        <is>
          <t>Norway</t>
        </is>
      </c>
      <c r="U4693" s="465" t="inlineStr">
        <is>
          <t xml:space="preserve"> - </t>
        </is>
      </c>
      <c r="V4693" s="465" t="n">
        <v>0.04</v>
      </c>
    </row>
    <row r="4694">
      <c r="B4694" s="5" t="inlineStr">
        <is>
          <t>AT.AT-FS.FO</t>
        </is>
      </c>
      <c r="C4694" s="5" t="inlineStr">
        <is>
          <t>AT.AT-FS.FO-Deposition-OXN</t>
        </is>
      </c>
      <c r="D4694" s="5" t="inlineStr">
        <is>
          <t>AT</t>
        </is>
      </c>
      <c r="E4694" s="5" t="inlineStr">
        <is>
          <t>AT</t>
        </is>
      </c>
      <c r="F4694" s="5">
        <f>VLOOKUP(E4694,'5.a Definitions'!E:F,2,FALSE)</f>
        <v/>
      </c>
      <c r="G4694" s="5" t="inlineStr">
        <is>
          <t>FS</t>
        </is>
      </c>
      <c r="H4694" s="5" t="inlineStr">
        <is>
          <t>FO</t>
        </is>
      </c>
      <c r="I4694" s="5">
        <f>VLOOKUP(H4694,'5.a Definitions'!E:F,2,FALSE)</f>
        <v/>
      </c>
      <c r="J4694" s="465" t="inlineStr">
        <is>
          <t xml:space="preserve"> Deposition </t>
        </is>
      </c>
      <c r="K4694" s="465" t="inlineStr">
        <is>
          <t xml:space="preserve"> deposition to forests </t>
        </is>
      </c>
      <c r="L4694" s="465" t="inlineStr">
        <is>
          <t xml:space="preserve"> reactive </t>
        </is>
      </c>
      <c r="M4694" s="465" t="inlineStr">
        <is>
          <t xml:space="preserve"> OXN </t>
        </is>
      </c>
      <c r="N4694" s="466" t="n">
        <v>31.39019856558565</v>
      </c>
      <c r="O4694" s="467" t="n">
        <v>0.3766115071511001</v>
      </c>
      <c r="P4694" s="468" t="n">
        <v>1992</v>
      </c>
      <c r="Q4694" s="469" t="inlineStr">
        <is>
          <t>NILU and geodata.no</t>
        </is>
      </c>
      <c r="R4694" s="469" t="inlineStr">
        <is>
          <t>ok</t>
        </is>
      </c>
      <c r="S4694" s="469" t="inlineStr">
        <is>
          <t xml:space="preserve"> text </t>
        </is>
      </c>
      <c r="T4694" s="426" t="inlineStr">
        <is>
          <t>Norway</t>
        </is>
      </c>
      <c r="U4694" s="465" t="inlineStr">
        <is>
          <t xml:space="preserve"> - </t>
        </is>
      </c>
      <c r="V4694" s="465" t="n">
        <v>0.04</v>
      </c>
    </row>
    <row r="4695" ht="16" customHeight="1">
      <c r="B4695" s="5" t="inlineStr">
        <is>
          <t>AT.AT-FS.FO</t>
        </is>
      </c>
      <c r="C4695" s="5" t="inlineStr">
        <is>
          <t>AT.AT-FS.FO-Deposition-RDN</t>
        </is>
      </c>
      <c r="D4695" s="5" t="inlineStr">
        <is>
          <t>AT</t>
        </is>
      </c>
      <c r="E4695" s="5" t="inlineStr">
        <is>
          <t>AT</t>
        </is>
      </c>
      <c r="F4695" s="5">
        <f>VLOOKUP(E4695,'5.a Definitions'!E:F,2,FALSE)</f>
        <v/>
      </c>
      <c r="G4695" s="5" t="inlineStr">
        <is>
          <t>FS</t>
        </is>
      </c>
      <c r="H4695" s="5" t="inlineStr">
        <is>
          <t>FO</t>
        </is>
      </c>
      <c r="I4695" s="5">
        <f>VLOOKUP(H4695,'5.a Definitions'!E:F,2,FALSE)</f>
        <v/>
      </c>
      <c r="J4695" s="465" t="inlineStr">
        <is>
          <t xml:space="preserve"> Deposition </t>
        </is>
      </c>
      <c r="K4695" s="465" t="inlineStr">
        <is>
          <t xml:space="preserve"> deposition to forests </t>
        </is>
      </c>
      <c r="L4695" s="465" t="inlineStr">
        <is>
          <t xml:space="preserve"> reactive </t>
        </is>
      </c>
      <c r="M4695" s="465" t="inlineStr">
        <is>
          <t xml:space="preserve"> RDN </t>
        </is>
      </c>
      <c r="N4695" s="466" t="n">
        <v>26.45920502295451</v>
      </c>
      <c r="O4695" s="467" t="n">
        <v>0.3766115071511001</v>
      </c>
      <c r="P4695" s="468" t="n">
        <v>1992</v>
      </c>
      <c r="Q4695" s="469" t="inlineStr">
        <is>
          <t>NILU and geodata.no</t>
        </is>
      </c>
      <c r="R4695" s="469" t="inlineStr">
        <is>
          <t>ok</t>
        </is>
      </c>
      <c r="S4695" s="469" t="inlineStr">
        <is>
          <t xml:space="preserve"> text </t>
        </is>
      </c>
      <c r="T4695" s="426" t="inlineStr">
        <is>
          <t>Norway</t>
        </is>
      </c>
      <c r="U4695" s="465" t="inlineStr">
        <is>
          <t xml:space="preserve"> - </t>
        </is>
      </c>
      <c r="V4695" s="465" t="n">
        <v>0.04</v>
      </c>
    </row>
    <row r="4696" ht="16" customHeight="1">
      <c r="B4696" s="5" t="inlineStr">
        <is>
          <t>AT.AT-FS.FO</t>
        </is>
      </c>
      <c r="C4696" s="5" t="inlineStr">
        <is>
          <t>AT.AT-FS.FO-N2 fixation-N2</t>
        </is>
      </c>
      <c r="D4696" s="5" t="inlineStr">
        <is>
          <t>AT</t>
        </is>
      </c>
      <c r="E4696" s="5" t="inlineStr">
        <is>
          <t>AT</t>
        </is>
      </c>
      <c r="F4696" s="5">
        <f>VLOOKUP(E4696,'5.a Definitions'!E:F,2,FALSE)</f>
        <v/>
      </c>
      <c r="G4696" s="5" t="inlineStr">
        <is>
          <t>FS</t>
        </is>
      </c>
      <c r="H4696" s="5" t="inlineStr">
        <is>
          <t>FO</t>
        </is>
      </c>
      <c r="I4696" s="5">
        <f>VLOOKUP(H4696,'5.a Definitions'!E:F,2,FALSE)</f>
        <v/>
      </c>
      <c r="J4696" s="465" t="inlineStr">
        <is>
          <t xml:space="preserve"> N2 fixation </t>
        </is>
      </c>
      <c r="K4696" s="465" t="inlineStr">
        <is>
          <t xml:space="preserve"> N2 fixation forests </t>
        </is>
      </c>
      <c r="L4696" s="465" t="inlineStr">
        <is>
          <t xml:space="preserve"> inert </t>
        </is>
      </c>
      <c r="M4696" s="465" t="inlineStr">
        <is>
          <t xml:space="preserve"> N2 </t>
        </is>
      </c>
      <c r="N4696" s="466" t="n">
        <v>18</v>
      </c>
      <c r="O4696" s="467" t="n">
        <v>0.5019089907080868</v>
      </c>
      <c r="P4696" s="468" t="n">
        <v>1992</v>
      </c>
      <c r="Q4696" s="469" t="inlineStr">
        <is>
          <t>Moldan (2025) and SSB</t>
        </is>
      </c>
      <c r="R4696" s="469" t="inlineStr">
        <is>
          <t>ok</t>
        </is>
      </c>
      <c r="S4696" s="469" t="inlineStr">
        <is>
          <t xml:space="preserve"> text </t>
        </is>
      </c>
      <c r="T4696" s="426" t="inlineStr">
        <is>
          <t>Norway</t>
        </is>
      </c>
      <c r="U4696" s="465" t="inlineStr">
        <is>
          <t xml:space="preserve"> - </t>
        </is>
      </c>
      <c r="V4696" s="465" t="n">
        <v>0.04</v>
      </c>
    </row>
    <row r="4697" ht="16" customHeight="1">
      <c r="B4697" s="5" t="inlineStr">
        <is>
          <t>AT.AT-FS.OL</t>
        </is>
      </c>
      <c r="C4697" s="5" t="inlineStr">
        <is>
          <t>AT.AT-FS.OL-Deposition-OXN</t>
        </is>
      </c>
      <c r="D4697" s="5" t="inlineStr">
        <is>
          <t>AT</t>
        </is>
      </c>
      <c r="E4697" s="5" t="inlineStr">
        <is>
          <t>AT</t>
        </is>
      </c>
      <c r="F4697" s="5">
        <f>VLOOKUP(E4697,'5.a Definitions'!E:F,2,FALSE)</f>
        <v/>
      </c>
      <c r="G4697" s="5" t="inlineStr">
        <is>
          <t>FS</t>
        </is>
      </c>
      <c r="H4697" s="5" t="inlineStr">
        <is>
          <t>OL</t>
        </is>
      </c>
      <c r="I4697" s="5">
        <f>VLOOKUP(H4697,'5.a Definitions'!E:F,2,FALSE)</f>
        <v/>
      </c>
      <c r="J4697" s="465" t="inlineStr">
        <is>
          <t xml:space="preserve"> Deposition </t>
        </is>
      </c>
      <c r="K4697" s="465" t="inlineStr">
        <is>
          <t xml:space="preserve"> deposition to other land </t>
        </is>
      </c>
      <c r="L4697" s="465" t="inlineStr">
        <is>
          <t xml:space="preserve"> reactive </t>
        </is>
      </c>
      <c r="M4697" s="465" t="inlineStr">
        <is>
          <t xml:space="preserve"> OXN </t>
        </is>
      </c>
      <c r="N4697" s="466" t="n">
        <v>37.81255442363007</v>
      </c>
      <c r="O4697" s="467" t="n">
        <v>0.3766115071511001</v>
      </c>
      <c r="P4697" s="468" t="n">
        <v>1992</v>
      </c>
      <c r="Q4697" s="469" t="inlineStr">
        <is>
          <t>NILU and geodata.no</t>
        </is>
      </c>
      <c r="R4697" s="469" t="inlineStr">
        <is>
          <t>ok</t>
        </is>
      </c>
      <c r="S4697" s="469" t="inlineStr">
        <is>
          <t xml:space="preserve"> text </t>
        </is>
      </c>
      <c r="T4697" s="426" t="inlineStr">
        <is>
          <t>Norway</t>
        </is>
      </c>
      <c r="U4697" s="465" t="inlineStr">
        <is>
          <t xml:space="preserve"> - </t>
        </is>
      </c>
      <c r="V4697" s="465" t="n">
        <v>0.04</v>
      </c>
    </row>
    <row r="4698" ht="16" customHeight="1">
      <c r="B4698" s="5" t="inlineStr">
        <is>
          <t>AT.AT-FS.OL</t>
        </is>
      </c>
      <c r="C4698" s="5" t="inlineStr">
        <is>
          <t>AT.AT-FS.OL-Deposition-RDN</t>
        </is>
      </c>
      <c r="D4698" s="5" t="inlineStr">
        <is>
          <t>AT</t>
        </is>
      </c>
      <c r="E4698" s="5" t="inlineStr">
        <is>
          <t>AT</t>
        </is>
      </c>
      <c r="F4698" s="5">
        <f>VLOOKUP(E4698,'5.a Definitions'!E:F,2,FALSE)</f>
        <v/>
      </c>
      <c r="G4698" s="5" t="inlineStr">
        <is>
          <t>FS</t>
        </is>
      </c>
      <c r="H4698" s="5" t="inlineStr">
        <is>
          <t>OL</t>
        </is>
      </c>
      <c r="I4698" s="5">
        <f>VLOOKUP(H4698,'5.a Definitions'!E:F,2,FALSE)</f>
        <v/>
      </c>
      <c r="J4698" s="465" t="inlineStr">
        <is>
          <t xml:space="preserve"> Deposition </t>
        </is>
      </c>
      <c r="K4698" s="465" t="inlineStr">
        <is>
          <t xml:space="preserve"> deposition to other land </t>
        </is>
      </c>
      <c r="L4698" s="465" t="inlineStr">
        <is>
          <t xml:space="preserve"> reactive </t>
        </is>
      </c>
      <c r="M4698" s="465" t="inlineStr">
        <is>
          <t xml:space="preserve"> RDN </t>
        </is>
      </c>
      <c r="N4698" s="466" t="n">
        <v>35.68216864436206</v>
      </c>
      <c r="O4698" s="467" t="n">
        <v>0.3766115071511</v>
      </c>
      <c r="P4698" s="468" t="n">
        <v>1992</v>
      </c>
      <c r="Q4698" s="469" t="inlineStr">
        <is>
          <t>NILU and geodata.no</t>
        </is>
      </c>
      <c r="R4698" s="469" t="inlineStr">
        <is>
          <t>ok</t>
        </is>
      </c>
      <c r="S4698" s="469" t="inlineStr">
        <is>
          <t xml:space="preserve"> text </t>
        </is>
      </c>
      <c r="T4698" s="426" t="inlineStr">
        <is>
          <t>Norway</t>
        </is>
      </c>
      <c r="U4698" s="465" t="inlineStr">
        <is>
          <t xml:space="preserve"> - </t>
        </is>
      </c>
      <c r="V4698" s="465" t="n">
        <v>0.04</v>
      </c>
    </row>
    <row r="4699" ht="16" customHeight="1">
      <c r="B4699" s="5" t="inlineStr">
        <is>
          <t>AT.AT-FS.OL</t>
        </is>
      </c>
      <c r="C4699" s="5" t="inlineStr">
        <is>
          <t>AT.AT-FS.OL-N2 fixation-N2</t>
        </is>
      </c>
      <c r="D4699" s="5" t="inlineStr">
        <is>
          <t>AT</t>
        </is>
      </c>
      <c r="E4699" s="5" t="inlineStr">
        <is>
          <t>AT</t>
        </is>
      </c>
      <c r="F4699" s="5">
        <f>VLOOKUP(E4699,'5.a Definitions'!E:F,2,FALSE)</f>
        <v/>
      </c>
      <c r="G4699" s="5" t="inlineStr">
        <is>
          <t>FS</t>
        </is>
      </c>
      <c r="H4699" s="5" t="inlineStr">
        <is>
          <t>OL</t>
        </is>
      </c>
      <c r="I4699" s="5">
        <f>VLOOKUP(H4699,'5.a Definitions'!E:F,2,FALSE)</f>
        <v/>
      </c>
      <c r="J4699" s="465" t="inlineStr">
        <is>
          <t xml:space="preserve"> N2 fixation </t>
        </is>
      </c>
      <c r="K4699" s="465" t="inlineStr">
        <is>
          <t xml:space="preserve"> N2 fixation other land </t>
        </is>
      </c>
      <c r="L4699" s="465" t="inlineStr">
        <is>
          <t xml:space="preserve"> inert </t>
        </is>
      </c>
      <c r="M4699" s="465" t="inlineStr">
        <is>
          <t xml:space="preserve"> N2 </t>
        </is>
      </c>
      <c r="N4699" s="466" t="n">
        <v>23.228884</v>
      </c>
      <c r="O4699" s="467" t="n">
        <v>0.8373855850737826</v>
      </c>
      <c r="P4699" s="468" t="n">
        <v>1992</v>
      </c>
      <c r="Q4699" s="469" t="inlineStr">
        <is>
          <t>CORINE land cover inventory and Reddy &amp; DeLaune (2008)</t>
        </is>
      </c>
      <c r="R4699" s="469" t="inlineStr">
        <is>
          <t>ok</t>
        </is>
      </c>
      <c r="S4699" s="469" t="inlineStr">
        <is>
          <t xml:space="preserve"> text </t>
        </is>
      </c>
      <c r="T4699" s="426" t="inlineStr">
        <is>
          <t>Norway</t>
        </is>
      </c>
      <c r="U4699" s="465" t="inlineStr">
        <is>
          <t xml:space="preserve"> - </t>
        </is>
      </c>
      <c r="V4699" s="465" t="n">
        <v>0.04</v>
      </c>
    </row>
    <row r="4700" ht="16" customHeight="1">
      <c r="B4700" s="5" t="inlineStr">
        <is>
          <t>AT.AT-HS.HS</t>
        </is>
      </c>
      <c r="C4700" s="5" t="inlineStr">
        <is>
          <t>AT.AT-HS.HS-Deposition-OXN</t>
        </is>
      </c>
      <c r="D4700" s="5" t="inlineStr">
        <is>
          <t>AT</t>
        </is>
      </c>
      <c r="E4700" s="5" t="inlineStr">
        <is>
          <t>AT</t>
        </is>
      </c>
      <c r="F4700" s="5">
        <f>VLOOKUP(E4700,'5.a Definitions'!E:F,2,FALSE)</f>
        <v/>
      </c>
      <c r="G4700" s="5" t="inlineStr">
        <is>
          <t>HS</t>
        </is>
      </c>
      <c r="H4700" s="5" t="inlineStr">
        <is>
          <t>HS</t>
        </is>
      </c>
      <c r="I4700" s="5">
        <f>VLOOKUP(H4700,'5.a Definitions'!E:F,2,FALSE)</f>
        <v/>
      </c>
      <c r="J4700" s="465" t="inlineStr">
        <is>
          <t xml:space="preserve"> Deposition </t>
        </is>
      </c>
      <c r="K4700" s="465" t="inlineStr">
        <is>
          <t xml:space="preserve"> deposition to settlements </t>
        </is>
      </c>
      <c r="L4700" s="465" t="inlineStr">
        <is>
          <t xml:space="preserve"> reactive </t>
        </is>
      </c>
      <c r="M4700" s="465" t="inlineStr">
        <is>
          <t xml:space="preserve"> OXN </t>
        </is>
      </c>
      <c r="N4700" s="466" t="n">
        <v>2.073550288613757</v>
      </c>
      <c r="O4700" s="467" t="n">
        <v>0.3766115071511001</v>
      </c>
      <c r="P4700" s="468" t="n">
        <v>1992</v>
      </c>
      <c r="Q4700" s="469" t="inlineStr">
        <is>
          <t>NILU and geodata.no</t>
        </is>
      </c>
      <c r="R4700" s="469" t="inlineStr">
        <is>
          <t>ok</t>
        </is>
      </c>
      <c r="S4700" s="469" t="inlineStr">
        <is>
          <t xml:space="preserve"> text </t>
        </is>
      </c>
      <c r="T4700" s="426" t="inlineStr">
        <is>
          <t>Norway</t>
        </is>
      </c>
      <c r="U4700" s="465" t="inlineStr">
        <is>
          <t xml:space="preserve"> - </t>
        </is>
      </c>
      <c r="V4700" s="465" t="n">
        <v>0.04</v>
      </c>
    </row>
    <row r="4701" ht="16" customHeight="1">
      <c r="B4701" s="5" t="inlineStr">
        <is>
          <t>AT.AT-HS.HS</t>
        </is>
      </c>
      <c r="C4701" s="5" t="inlineStr">
        <is>
          <t>AT.AT-HS.HS-Deposition-RDN</t>
        </is>
      </c>
      <c r="D4701" s="5" t="inlineStr">
        <is>
          <t>AT</t>
        </is>
      </c>
      <c r="E4701" s="5" t="inlineStr">
        <is>
          <t>AT</t>
        </is>
      </c>
      <c r="F4701" s="5">
        <f>VLOOKUP(E4701,'5.a Definitions'!E:F,2,FALSE)</f>
        <v/>
      </c>
      <c r="G4701" s="5" t="inlineStr">
        <is>
          <t>HS</t>
        </is>
      </c>
      <c r="H4701" s="5" t="inlineStr">
        <is>
          <t>HS</t>
        </is>
      </c>
      <c r="I4701" s="5">
        <f>VLOOKUP(H4701,'5.a Definitions'!E:F,2,FALSE)</f>
        <v/>
      </c>
      <c r="J4701" s="465" t="inlineStr">
        <is>
          <t xml:space="preserve"> Deposition </t>
        </is>
      </c>
      <c r="K4701" s="465" t="inlineStr">
        <is>
          <t xml:space="preserve"> deposition to settlements </t>
        </is>
      </c>
      <c r="L4701" s="465" t="inlineStr">
        <is>
          <t xml:space="preserve"> reactive </t>
        </is>
      </c>
      <c r="M4701" s="465" t="inlineStr">
        <is>
          <t xml:space="preserve"> RDN </t>
        </is>
      </c>
      <c r="N4701" s="466" t="n">
        <v>1.700608867592384</v>
      </c>
      <c r="O4701" s="467" t="n">
        <v>0.3766115071511001</v>
      </c>
      <c r="P4701" s="468" t="n">
        <v>1992</v>
      </c>
      <c r="Q4701" s="469" t="inlineStr">
        <is>
          <t>NILU and geodata.no</t>
        </is>
      </c>
      <c r="R4701" s="469" t="inlineStr">
        <is>
          <t>ok</t>
        </is>
      </c>
      <c r="S4701" s="469" t="inlineStr">
        <is>
          <t xml:space="preserve"> text </t>
        </is>
      </c>
      <c r="T4701" s="426" t="inlineStr">
        <is>
          <t>Norway</t>
        </is>
      </c>
      <c r="U4701" s="465" t="inlineStr">
        <is>
          <t xml:space="preserve"> - </t>
        </is>
      </c>
      <c r="V4701" s="465" t="n">
        <v>0.04</v>
      </c>
    </row>
    <row r="4702" ht="16" customHeight="1">
      <c r="B4702" s="5" t="inlineStr">
        <is>
          <t>AT.AT-HY.SW</t>
        </is>
      </c>
      <c r="C4702" s="5" t="inlineStr">
        <is>
          <t>AT.AT-HY.SW-Deposition-OXN</t>
        </is>
      </c>
      <c r="D4702" s="5" t="inlineStr">
        <is>
          <t>AT</t>
        </is>
      </c>
      <c r="E4702" s="5" t="inlineStr">
        <is>
          <t>AT</t>
        </is>
      </c>
      <c r="F4702" s="5">
        <f>VLOOKUP(E4702,'5.a Definitions'!E:F,2,FALSE)</f>
        <v/>
      </c>
      <c r="G4702" s="5" t="inlineStr">
        <is>
          <t>HY</t>
        </is>
      </c>
      <c r="H4702" s="5" t="inlineStr">
        <is>
          <t>SW</t>
        </is>
      </c>
      <c r="I4702" s="5">
        <f>VLOOKUP(H4702,'5.a Definitions'!E:F,2,FALSE)</f>
        <v/>
      </c>
      <c r="J4702" s="465" t="inlineStr">
        <is>
          <t xml:space="preserve"> Deposition </t>
        </is>
      </c>
      <c r="K4702" s="465" t="inlineStr">
        <is>
          <t xml:space="preserve"> deposition to surface water </t>
        </is>
      </c>
      <c r="L4702" s="465" t="inlineStr">
        <is>
          <t xml:space="preserve"> reactive </t>
        </is>
      </c>
      <c r="M4702" s="465" t="inlineStr">
        <is>
          <t xml:space="preserve"> OXN </t>
        </is>
      </c>
      <c r="N4702" s="466" t="n">
        <v>5.405152081812568</v>
      </c>
      <c r="O4702" s="467" t="n">
        <v>0.3766115071511001</v>
      </c>
      <c r="P4702" s="468" t="n">
        <v>1992</v>
      </c>
      <c r="Q4702" s="469" t="inlineStr">
        <is>
          <t>NILU and geodata.no</t>
        </is>
      </c>
      <c r="R4702" s="469" t="inlineStr">
        <is>
          <t>ok</t>
        </is>
      </c>
      <c r="S4702" s="469" t="inlineStr">
        <is>
          <t xml:space="preserve"> text </t>
        </is>
      </c>
      <c r="T4702" s="426" t="inlineStr">
        <is>
          <t>Norway</t>
        </is>
      </c>
      <c r="U4702" s="465" t="inlineStr">
        <is>
          <t xml:space="preserve"> - </t>
        </is>
      </c>
      <c r="V4702" s="465" t="n">
        <v>0.04</v>
      </c>
    </row>
    <row r="4703" ht="16" customHeight="1">
      <c r="B4703" s="5" t="inlineStr">
        <is>
          <t>AT.AT-HY.SW</t>
        </is>
      </c>
      <c r="C4703" s="5" t="inlineStr">
        <is>
          <t>AT.AT-HY.SW-Deposition-RDN</t>
        </is>
      </c>
      <c r="D4703" s="5" t="inlineStr">
        <is>
          <t>AT</t>
        </is>
      </c>
      <c r="E4703" s="5" t="inlineStr">
        <is>
          <t>AT</t>
        </is>
      </c>
      <c r="F4703" s="5">
        <f>VLOOKUP(E4703,'5.a Definitions'!E:F,2,FALSE)</f>
        <v/>
      </c>
      <c r="G4703" s="5" t="inlineStr">
        <is>
          <t>HY</t>
        </is>
      </c>
      <c r="H4703" s="5" t="inlineStr">
        <is>
          <t>SW</t>
        </is>
      </c>
      <c r="I4703" s="5">
        <f>VLOOKUP(H4703,'5.a Definitions'!E:F,2,FALSE)</f>
        <v/>
      </c>
      <c r="J4703" s="465" t="inlineStr">
        <is>
          <t xml:space="preserve"> Deposition </t>
        </is>
      </c>
      <c r="K4703" s="465" t="inlineStr">
        <is>
          <t xml:space="preserve"> deposition to surface water </t>
        </is>
      </c>
      <c r="L4703" s="465" t="inlineStr">
        <is>
          <t xml:space="preserve"> reactive </t>
        </is>
      </c>
      <c r="M4703" s="465" t="inlineStr">
        <is>
          <t xml:space="preserve"> RDN </t>
        </is>
      </c>
      <c r="N4703" s="466" t="n">
        <v>4.806890406689705</v>
      </c>
      <c r="O4703" s="467" t="n">
        <v>0.3766115071511</v>
      </c>
      <c r="P4703" s="468" t="n">
        <v>1992</v>
      </c>
      <c r="Q4703" s="469" t="inlineStr">
        <is>
          <t>NILU and geodata.no</t>
        </is>
      </c>
      <c r="R4703" s="469" t="inlineStr">
        <is>
          <t>ok</t>
        </is>
      </c>
      <c r="S4703" s="469" t="inlineStr">
        <is>
          <t xml:space="preserve"> text </t>
        </is>
      </c>
      <c r="T4703" s="426" t="inlineStr">
        <is>
          <t>Norway</t>
        </is>
      </c>
      <c r="U4703" s="465" t="inlineStr">
        <is>
          <t xml:space="preserve"> - </t>
        </is>
      </c>
      <c r="V4703" s="465" t="n">
        <v>0.04</v>
      </c>
    </row>
    <row r="4704" ht="16" customHeight="1">
      <c r="B4704" s="5" t="inlineStr">
        <is>
          <t>AT.AT-HY.SW</t>
        </is>
      </c>
      <c r="C4704" s="5" t="inlineStr">
        <is>
          <t>AT.AT-HY.SW-N2 fixation-N2</t>
        </is>
      </c>
      <c r="D4704" s="5" t="inlineStr">
        <is>
          <t>AT</t>
        </is>
      </c>
      <c r="E4704" s="5" t="inlineStr">
        <is>
          <t>AT</t>
        </is>
      </c>
      <c r="F4704" s="5">
        <f>VLOOKUP(E4704,'5.a Definitions'!E:F,2,FALSE)</f>
        <v/>
      </c>
      <c r="G4704" s="5" t="inlineStr">
        <is>
          <t>HY</t>
        </is>
      </c>
      <c r="H4704" s="5" t="inlineStr">
        <is>
          <t>SW</t>
        </is>
      </c>
      <c r="I4704" s="5">
        <f>VLOOKUP(H4704,'5.a Definitions'!E:F,2,FALSE)</f>
        <v/>
      </c>
      <c r="J4704" s="465" t="inlineStr">
        <is>
          <t xml:space="preserve"> N2 fixation </t>
        </is>
      </c>
      <c r="K4704" s="465" t="inlineStr">
        <is>
          <t xml:space="preserve"> N2 fixation surface water </t>
        </is>
      </c>
      <c r="L4704" s="465" t="inlineStr">
        <is>
          <t xml:space="preserve"> inert </t>
        </is>
      </c>
      <c r="M4704" s="465" t="inlineStr">
        <is>
          <t xml:space="preserve"> N2 </t>
        </is>
      </c>
      <c r="N4704" s="466" t="n">
        <v>2.0457</v>
      </c>
      <c r="O4704" s="467" t="n">
        <v>8.962723886426243</v>
      </c>
      <c r="P4704" s="468" t="n">
        <v>1992</v>
      </c>
      <c r="Q4704" s="469" t="inlineStr">
        <is>
          <t>NIBIO and Reddy &amp; DeLaune (2008)</t>
        </is>
      </c>
      <c r="R4704" s="469" t="inlineStr">
        <is>
          <t>ok</t>
        </is>
      </c>
      <c r="S4704" s="469" t="inlineStr">
        <is>
          <t xml:space="preserve"> text </t>
        </is>
      </c>
      <c r="T4704" s="426" t="inlineStr">
        <is>
          <t>Norway</t>
        </is>
      </c>
      <c r="U4704" s="465" t="inlineStr">
        <is>
          <t xml:space="preserve"> - </t>
        </is>
      </c>
      <c r="V4704" s="465" t="n">
        <v>0.04</v>
      </c>
    </row>
    <row r="4705" ht="16" customHeight="1">
      <c r="B4705" s="5" t="inlineStr">
        <is>
          <t>AT.AT-RW.RW</t>
        </is>
      </c>
      <c r="C4705" s="5" t="inlineStr">
        <is>
          <t>AT.AT-RW.RW-Atmospheric outflow-RDN</t>
        </is>
      </c>
      <c r="D4705" s="5" t="inlineStr">
        <is>
          <t>AT</t>
        </is>
      </c>
      <c r="E4705" s="5" t="inlineStr">
        <is>
          <t>AT</t>
        </is>
      </c>
      <c r="F4705" s="5">
        <f>VLOOKUP(E4705,'5.a Definitions'!E:F,2,FALSE)</f>
        <v/>
      </c>
      <c r="G4705" s="5" t="inlineStr">
        <is>
          <t>RW</t>
        </is>
      </c>
      <c r="H4705" s="5" t="inlineStr">
        <is>
          <t>RW</t>
        </is>
      </c>
      <c r="I4705" s="5">
        <f>VLOOKUP(H4705,'5.a Definitions'!E:F,2,FALSE)</f>
        <v/>
      </c>
      <c r="J4705" s="465" t="inlineStr">
        <is>
          <t xml:space="preserve"> Atmospheric outflow </t>
        </is>
      </c>
      <c r="K4705" s="465" t="inlineStr">
        <is>
          <t xml:space="preserve"> atmospheric outflow </t>
        </is>
      </c>
      <c r="L4705" s="465" t="inlineStr">
        <is>
          <t xml:space="preserve"> reactive </t>
        </is>
      </c>
      <c r="M4705" s="465" t="inlineStr">
        <is>
          <t xml:space="preserve"> RDN </t>
        </is>
      </c>
      <c r="N4705" s="466" t="n">
        <v>10.73447008989599</v>
      </c>
      <c r="O4705" s="467" t="n">
        <v>0.622545233158069</v>
      </c>
      <c r="P4705" s="468" t="n">
        <v>1992</v>
      </c>
      <c r="Q4705" s="469" t="inlineStr">
        <is>
          <t>Filled (mean of 1997-2001): EMEP SR tables</t>
        </is>
      </c>
      <c r="R4705" s="469" t="inlineStr">
        <is>
          <t>ok</t>
        </is>
      </c>
      <c r="S4705" s="469" t="inlineStr">
        <is>
          <t xml:space="preserve"> text </t>
        </is>
      </c>
      <c r="T4705" s="426" t="inlineStr">
        <is>
          <t>Norway</t>
        </is>
      </c>
      <c r="U4705" s="465" t="inlineStr">
        <is>
          <t xml:space="preserve"> - </t>
        </is>
      </c>
      <c r="V4705" s="465" t="n">
        <v>0.04</v>
      </c>
    </row>
    <row r="4706" ht="16" customHeight="1" thickBot="1">
      <c r="A4706" s="493" t="n"/>
      <c r="B4706" s="6" t="inlineStr">
        <is>
          <t>AT.AT-RW.RW</t>
        </is>
      </c>
      <c r="C4706" s="6" t="inlineStr">
        <is>
          <t>AT.AT-RW.RW-Atmospheric outflow-OXN</t>
        </is>
      </c>
      <c r="D4706" s="6" t="inlineStr">
        <is>
          <t>AT</t>
        </is>
      </c>
      <c r="E4706" s="6" t="inlineStr">
        <is>
          <t>AT</t>
        </is>
      </c>
      <c r="F4706" s="5">
        <f>VLOOKUP(E4706,'5.a Definitions'!E:F,2,FALSE)</f>
        <v/>
      </c>
      <c r="G4706" s="6" t="inlineStr">
        <is>
          <t>RW</t>
        </is>
      </c>
      <c r="H4706" s="6" t="inlineStr">
        <is>
          <t>RW</t>
        </is>
      </c>
      <c r="I4706" s="5">
        <f>VLOOKUP(H4706,'5.a Definitions'!E:F,2,FALSE)</f>
        <v/>
      </c>
      <c r="J4706" s="470" t="inlineStr">
        <is>
          <t xml:space="preserve"> Atmospheric outflow </t>
        </is>
      </c>
      <c r="K4706" s="470" t="inlineStr">
        <is>
          <t xml:space="preserve"> atmospheric outflow </t>
        </is>
      </c>
      <c r="L4706" s="470" t="inlineStr">
        <is>
          <t xml:space="preserve"> reactive </t>
        </is>
      </c>
      <c r="M4706" s="470" t="inlineStr">
        <is>
          <t xml:space="preserve"> OXN </t>
        </is>
      </c>
      <c r="N4706" s="466" t="n">
        <v>40.45940730613335</v>
      </c>
      <c r="O4706" s="471" t="n">
        <v>0.6179893952911528</v>
      </c>
      <c r="P4706" s="468" t="n">
        <v>1992</v>
      </c>
      <c r="Q4706" s="472" t="inlineStr">
        <is>
          <t>Filled (mean of 1997-2001): EMEP SR tables</t>
        </is>
      </c>
      <c r="R4706" s="469" t="inlineStr">
        <is>
          <t>ok</t>
        </is>
      </c>
      <c r="S4706" s="472" t="inlineStr">
        <is>
          <t xml:space="preserve"> text </t>
        </is>
      </c>
      <c r="T4706" s="426" t="inlineStr">
        <is>
          <t>Norway</t>
        </is>
      </c>
      <c r="U4706" s="470" t="inlineStr">
        <is>
          <t xml:space="preserve"> - </t>
        </is>
      </c>
      <c r="V4706" s="470" t="n">
        <v>0.04</v>
      </c>
    </row>
    <row r="4707" ht="16" customHeight="1">
      <c r="A4707" s="491" t="inlineStr">
        <is>
          <t>Hydrosphere</t>
        </is>
      </c>
      <c r="B4707" s="5" t="inlineStr">
        <is>
          <t>HY.CW-MP.FP</t>
        </is>
      </c>
      <c r="C4707" s="5" t="inlineStr">
        <is>
          <t>HY.CW-MP.FP-Fish (wild catch)-Nmix</t>
        </is>
      </c>
      <c r="D4707" s="5" t="inlineStr">
        <is>
          <t>HY</t>
        </is>
      </c>
      <c r="E4707" s="5" t="inlineStr">
        <is>
          <t>CW</t>
        </is>
      </c>
      <c r="F4707" s="5">
        <f>VLOOKUP(E4707,'5.a Definitions'!E:F,2,FALSE)</f>
        <v/>
      </c>
      <c r="G4707" s="5" t="inlineStr">
        <is>
          <t>MP</t>
        </is>
      </c>
      <c r="H4707" s="5" t="inlineStr">
        <is>
          <t>FP</t>
        </is>
      </c>
      <c r="I4707" s="5">
        <f>VLOOKUP(H4707,'5.a Definitions'!E:F,2,FALSE)</f>
        <v/>
      </c>
      <c r="J4707" s="465" t="inlineStr">
        <is>
          <t xml:space="preserve"> Fish (wild catch) </t>
        </is>
      </c>
      <c r="K4707" s="5" t="inlineStr">
        <is>
          <t>coastal water fish (wild catch)</t>
        </is>
      </c>
      <c r="L4707" s="465" t="inlineStr">
        <is>
          <t xml:space="preserve"> reactive </t>
        </is>
      </c>
      <c r="M4707" s="465" t="inlineStr">
        <is>
          <t xml:space="preserve"> Nmix </t>
        </is>
      </c>
      <c r="N4707" s="466" t="n">
        <v>66.416</v>
      </c>
      <c r="O4707" s="467" t="n">
        <v>0.109785271955287</v>
      </c>
      <c r="P4707" s="468" t="n">
        <v>1992</v>
      </c>
      <c r="Q4707" s="469" t="inlineStr">
        <is>
          <t>Fiskeridirektoratet</t>
        </is>
      </c>
      <c r="R4707" s="469" t="inlineStr">
        <is>
          <t>ok</t>
        </is>
      </c>
      <c r="S4707" s="469" t="inlineStr">
        <is>
          <t xml:space="preserve"> text </t>
        </is>
      </c>
      <c r="T4707" s="426" t="inlineStr">
        <is>
          <t>Norway</t>
        </is>
      </c>
      <c r="U4707" s="5" t="inlineStr">
        <is>
          <t>useful output</t>
        </is>
      </c>
      <c r="V4707" s="465" t="n">
        <v>0.04</v>
      </c>
    </row>
    <row r="4708" ht="16" customHeight="1">
      <c r="B4708" s="5" t="inlineStr">
        <is>
          <t>HY.SW-AT.AT</t>
        </is>
      </c>
      <c r="C4708" s="5" t="inlineStr">
        <is>
          <t>HY.SW-AT.AT-Emissions-N2</t>
        </is>
      </c>
      <c r="D4708" s="5" t="inlineStr">
        <is>
          <t>HY</t>
        </is>
      </c>
      <c r="E4708" s="5" t="inlineStr">
        <is>
          <t>SW</t>
        </is>
      </c>
      <c r="F4708" s="5">
        <f>VLOOKUP(E4708,'5.a Definitions'!E:F,2,FALSE)</f>
        <v/>
      </c>
      <c r="G4708" s="5" t="inlineStr">
        <is>
          <t>AT</t>
        </is>
      </c>
      <c r="H4708" s="5" t="inlineStr">
        <is>
          <t>AT</t>
        </is>
      </c>
      <c r="I4708" s="5">
        <f>VLOOKUP(H4708,'5.a Definitions'!E:F,2,FALSE)</f>
        <v/>
      </c>
      <c r="J4708" s="465" t="inlineStr">
        <is>
          <t xml:space="preserve"> Emissions </t>
        </is>
      </c>
      <c r="K4708" s="465" t="inlineStr">
        <is>
          <t xml:space="preserve"> surface water emissions </t>
        </is>
      </c>
      <c r="L4708" s="465" t="inlineStr">
        <is>
          <t xml:space="preserve"> inert </t>
        </is>
      </c>
      <c r="M4708" s="465" t="inlineStr">
        <is>
          <t xml:space="preserve"> N2 </t>
        </is>
      </c>
      <c r="N4708" s="466" t="n">
        <v>13.15205138511777</v>
      </c>
      <c r="O4708" s="467" t="n">
        <v>0.6156077727207163</v>
      </c>
      <c r="P4708" s="468" t="n">
        <v>1992</v>
      </c>
      <c r="Q4708" s="469" t="inlineStr">
        <is>
          <t>Filled (extrapolated from 2013: inflow to coastal waters x TEOTIL3 retention ratio)</t>
        </is>
      </c>
      <c r="R4708" s="469" t="inlineStr">
        <is>
          <t>ok</t>
        </is>
      </c>
      <c r="S4708" s="469" t="inlineStr">
        <is>
          <t xml:space="preserve"> text </t>
        </is>
      </c>
      <c r="T4708" s="426" t="inlineStr">
        <is>
          <t>Norway</t>
        </is>
      </c>
      <c r="U4708" s="5" t="inlineStr">
        <is>
          <t>N wasted</t>
        </is>
      </c>
      <c r="V4708" s="465" t="n">
        <v>0.04</v>
      </c>
    </row>
    <row r="4709" ht="16" customHeight="1">
      <c r="B4709" s="5" t="inlineStr">
        <is>
          <t>HY.SW-AT.AT</t>
        </is>
      </c>
      <c r="C4709" s="5" t="inlineStr">
        <is>
          <t>HY.SW-AT.AT-Emissions-N2O</t>
        </is>
      </c>
      <c r="D4709" s="5" t="inlineStr">
        <is>
          <t>HY</t>
        </is>
      </c>
      <c r="E4709" s="5" t="inlineStr">
        <is>
          <t>SW</t>
        </is>
      </c>
      <c r="F4709" s="5">
        <f>VLOOKUP(E4709,'5.a Definitions'!E:F,2,FALSE)</f>
        <v/>
      </c>
      <c r="G4709" s="5" t="inlineStr">
        <is>
          <t>AT</t>
        </is>
      </c>
      <c r="H4709" s="5" t="inlineStr">
        <is>
          <t>AT</t>
        </is>
      </c>
      <c r="I4709" s="5">
        <f>VLOOKUP(H4709,'5.a Definitions'!E:F,2,FALSE)</f>
        <v/>
      </c>
      <c r="J4709" s="465" t="inlineStr">
        <is>
          <t xml:space="preserve"> Emissions </t>
        </is>
      </c>
      <c r="K4709" s="465" t="inlineStr">
        <is>
          <t xml:space="preserve"> surface water emissions </t>
        </is>
      </c>
      <c r="L4709" s="465" t="inlineStr">
        <is>
          <t xml:space="preserve"> reactive </t>
        </is>
      </c>
      <c r="M4709" s="465" t="inlineStr">
        <is>
          <t xml:space="preserve"> N2O </t>
        </is>
      </c>
      <c r="N4709" s="466" t="n">
        <v>0.1328490038900785</v>
      </c>
      <c r="O4709" s="467" t="n">
        <v>10.84366515351707</v>
      </c>
      <c r="P4709" s="468" t="n">
        <v>1992</v>
      </c>
      <c r="Q4709" s="469" t="inlineStr">
        <is>
          <t>Filled (extrapolated from 2013: inflow to coastal waters x TEOTIL3 retention ratio)</t>
        </is>
      </c>
      <c r="R4709" s="469" t="inlineStr">
        <is>
          <t>ok</t>
        </is>
      </c>
      <c r="S4709" s="469" t="inlineStr">
        <is>
          <t xml:space="preserve"> text </t>
        </is>
      </c>
      <c r="T4709" s="426" t="inlineStr">
        <is>
          <t>Norway</t>
        </is>
      </c>
      <c r="U4709" s="5" t="inlineStr">
        <is>
          <t>N wasted</t>
        </is>
      </c>
      <c r="V4709" s="465" t="n">
        <v>0.04</v>
      </c>
    </row>
    <row r="4710" ht="16" customHeight="1">
      <c r="B4710" s="5" t="inlineStr">
        <is>
          <t>HY.SW-HY.CW</t>
        </is>
      </c>
      <c r="C4710" s="5" t="inlineStr">
        <is>
          <t>HY.SW-HY.CW-Inflow to coastal waters-Nmix</t>
        </is>
      </c>
      <c r="D4710" s="5" t="inlineStr">
        <is>
          <t>HY</t>
        </is>
      </c>
      <c r="E4710" s="5" t="inlineStr">
        <is>
          <t>SW</t>
        </is>
      </c>
      <c r="F4710" s="5">
        <f>VLOOKUP(E4710,'5.a Definitions'!E:F,2,FALSE)</f>
        <v/>
      </c>
      <c r="G4710" s="5" t="inlineStr">
        <is>
          <t>HY</t>
        </is>
      </c>
      <c r="H4710" s="5" t="inlineStr">
        <is>
          <t>CW</t>
        </is>
      </c>
      <c r="I4710" s="5">
        <f>VLOOKUP(H4710,'5.a Definitions'!E:F,2,FALSE)</f>
        <v/>
      </c>
      <c r="J4710" s="465" t="inlineStr">
        <is>
          <t xml:space="preserve"> Inflow to coastal waters </t>
        </is>
      </c>
      <c r="K4710" s="465" t="inlineStr">
        <is>
          <t xml:space="preserve"> inflow to coastal water </t>
        </is>
      </c>
      <c r="L4710" s="465" t="inlineStr">
        <is>
          <t xml:space="preserve"> reactive </t>
        </is>
      </c>
      <c r="M4710" s="465" t="inlineStr">
        <is>
          <t xml:space="preserve"> Nmix </t>
        </is>
      </c>
      <c r="N4710" s="466" t="n">
        <v>110.477780473293</v>
      </c>
      <c r="O4710" s="467" t="n">
        <v>0.215922589680496</v>
      </c>
      <c r="P4710" s="468" t="n">
        <v>1992</v>
      </c>
      <c r="Q4710" s="469" t="inlineStr">
        <is>
          <t>NIVA TEOTIL2, bias-corrected to TEOTIL3</t>
        </is>
      </c>
      <c r="R4710" s="469" t="inlineStr">
        <is>
          <t>ok</t>
        </is>
      </c>
      <c r="S4710" s="469" t="inlineStr">
        <is>
          <t xml:space="preserve"> text </t>
        </is>
      </c>
      <c r="T4710" s="426" t="inlineStr">
        <is>
          <t>Norway</t>
        </is>
      </c>
      <c r="U4710" s="465" t="inlineStr">
        <is>
          <t xml:space="preserve"> - </t>
        </is>
      </c>
      <c r="V4710" s="465" t="n">
        <v>0.04</v>
      </c>
    </row>
    <row r="4711" ht="16" customHeight="1">
      <c r="B4711" s="5" t="inlineStr">
        <is>
          <t>HY.CW-MP.FP</t>
        </is>
      </c>
      <c r="C4711" s="5" t="inlineStr">
        <is>
          <t>HY.CW-MP.FP-Shellfish-Nmix</t>
        </is>
      </c>
      <c r="D4711" s="5" t="inlineStr">
        <is>
          <t>HY</t>
        </is>
      </c>
      <c r="E4711" s="5" t="inlineStr">
        <is>
          <t>CW</t>
        </is>
      </c>
      <c r="F4711" s="5">
        <f>VLOOKUP(E4711,'5.a Definitions'!E:F,2,FALSE)</f>
        <v/>
      </c>
      <c r="G4711" s="5" t="inlineStr">
        <is>
          <t>MP</t>
        </is>
      </c>
      <c r="H4711" s="5" t="inlineStr">
        <is>
          <t>FP</t>
        </is>
      </c>
      <c r="I4711" s="5">
        <f>VLOOKUP(H4711,'5.a Definitions'!E:F,2,FALSE)</f>
        <v/>
      </c>
      <c r="J4711" s="465" t="inlineStr">
        <is>
          <t xml:space="preserve"> Shellfish </t>
        </is>
      </c>
      <c r="K4711" s="465" t="inlineStr">
        <is>
          <t xml:space="preserve"> coastal water shellfish </t>
        </is>
      </c>
      <c r="L4711" s="465" t="inlineStr">
        <is>
          <t xml:space="preserve"> reactive </t>
        </is>
      </c>
      <c r="M4711" s="465" t="inlineStr">
        <is>
          <t xml:space="preserve"> Nmix </t>
        </is>
      </c>
      <c r="N4711" s="466" t="n">
        <v>1.974</v>
      </c>
      <c r="O4711" s="467" t="n">
        <v>0.1637143908730439</v>
      </c>
      <c r="P4711" s="468" t="n">
        <v>1992</v>
      </c>
      <c r="Q4711" s="469" t="inlineStr">
        <is>
          <t>Fiskeridirektoratet</t>
        </is>
      </c>
      <c r="R4711" s="469" t="inlineStr">
        <is>
          <t>ok</t>
        </is>
      </c>
      <c r="S4711" s="469" t="inlineStr">
        <is>
          <t xml:space="preserve"> text </t>
        </is>
      </c>
      <c r="T4711" s="426" t="inlineStr">
        <is>
          <t>Norway</t>
        </is>
      </c>
      <c r="U4711" s="5" t="inlineStr">
        <is>
          <t>useful output</t>
        </is>
      </c>
      <c r="V4711" s="465" t="n">
        <v>0.04</v>
      </c>
    </row>
    <row r="4712" ht="16" customHeight="1">
      <c r="B4712" s="5" t="inlineStr">
        <is>
          <t>HY.AC-MP.FP</t>
        </is>
      </c>
      <c r="C4712" s="5" t="inlineStr">
        <is>
          <t>HY.AC-MP.FP-Coastal fish and seafood-Nmix</t>
        </is>
      </c>
      <c r="D4712" s="5" t="inlineStr">
        <is>
          <t>HY</t>
        </is>
      </c>
      <c r="E4712" s="5" t="inlineStr">
        <is>
          <t>AC</t>
        </is>
      </c>
      <c r="F4712" s="5">
        <f>VLOOKUP(E4712,'5.a Definitions'!E:F,2,FALSE)</f>
        <v/>
      </c>
      <c r="G4712" s="5" t="inlineStr">
        <is>
          <t>MP</t>
        </is>
      </c>
      <c r="H4712" s="5" t="inlineStr">
        <is>
          <t>FP</t>
        </is>
      </c>
      <c r="I4712" s="5">
        <f>VLOOKUP(H4712,'5.a Definitions'!E:F,2,FALSE)</f>
        <v/>
      </c>
      <c r="J4712" s="465" t="inlineStr">
        <is>
          <t xml:space="preserve"> Coastal fish and seafood </t>
        </is>
      </c>
      <c r="K4712" s="465" t="inlineStr">
        <is>
          <t xml:space="preserve"> aquaculture coastal fish and seafood </t>
        </is>
      </c>
      <c r="L4712" s="465" t="inlineStr">
        <is>
          <t xml:space="preserve"> reactive </t>
        </is>
      </c>
      <c r="M4712" s="465" t="inlineStr">
        <is>
          <t xml:space="preserve"> Nmix </t>
        </is>
      </c>
      <c r="N4712" s="466" t="n">
        <v>4.251587634828281</v>
      </c>
      <c r="O4712" s="467" t="n">
        <v>0.1196030034742245</v>
      </c>
      <c r="P4712" s="468" t="n">
        <v>1992</v>
      </c>
      <c r="Q4712" s="469" t="inlineStr">
        <is>
          <t>Fiskeridirektoratet; dead and discarded fish filled (extrapolated from 2007 as a share of harvest)</t>
        </is>
      </c>
      <c r="R4712" s="469" t="inlineStr">
        <is>
          <t>ok</t>
        </is>
      </c>
      <c r="S4712" s="469" t="inlineStr">
        <is>
          <t xml:space="preserve"> text </t>
        </is>
      </c>
      <c r="T4712" s="426" t="inlineStr">
        <is>
          <t>Norway</t>
        </is>
      </c>
      <c r="U4712" s="5" t="inlineStr">
        <is>
          <t>useful output</t>
        </is>
      </c>
      <c r="V4712" s="465" t="n">
        <v>0.04</v>
      </c>
    </row>
    <row r="4713" ht="16" customHeight="1">
      <c r="B4713" s="5" t="inlineStr">
        <is>
          <t>HY.AC-MP.FP</t>
        </is>
      </c>
      <c r="C4713" s="5" t="inlineStr">
        <is>
          <t>HY.AC-MP.FP-Freshwater fish and seafood-Nmix</t>
        </is>
      </c>
      <c r="D4713" s="5" t="inlineStr">
        <is>
          <t>HY</t>
        </is>
      </c>
      <c r="E4713" s="5" t="inlineStr">
        <is>
          <t>AC</t>
        </is>
      </c>
      <c r="F4713" s="5">
        <f>VLOOKUP(E4713,'5.a Definitions'!E:F,2,FALSE)</f>
        <v/>
      </c>
      <c r="G4713" s="5" t="inlineStr">
        <is>
          <t>MP</t>
        </is>
      </c>
      <c r="H4713" s="5" t="inlineStr">
        <is>
          <t>FP</t>
        </is>
      </c>
      <c r="I4713" s="5">
        <f>VLOOKUP(H4713,'5.a Definitions'!E:F,2,FALSE)</f>
        <v/>
      </c>
      <c r="J4713" s="465" t="inlineStr">
        <is>
          <t xml:space="preserve"> Freshwater fish and seafood </t>
        </is>
      </c>
      <c r="K4713" s="465" t="inlineStr">
        <is>
          <t xml:space="preserve"> aquaculture freshwater fish and seafood </t>
        </is>
      </c>
      <c r="L4713" s="465" t="inlineStr">
        <is>
          <t xml:space="preserve"> reactive </t>
        </is>
      </c>
      <c r="M4713" s="465" t="inlineStr">
        <is>
          <t xml:space="preserve"> Nmix </t>
        </is>
      </c>
      <c r="N4713" s="466" t="n">
        <v>0</v>
      </c>
      <c r="O4713" s="467" t="n">
        <v>20</v>
      </c>
      <c r="P4713" s="468" t="n">
        <v>1992</v>
      </c>
      <c r="Q4713" s="469" t="inlineStr">
        <is>
          <t>no production</t>
        </is>
      </c>
      <c r="R4713" s="469" t="inlineStr">
        <is>
          <t>ok</t>
        </is>
      </c>
      <c r="S4713" s="469" t="inlineStr">
        <is>
          <t xml:space="preserve"> text </t>
        </is>
      </c>
      <c r="T4713" s="426" t="inlineStr">
        <is>
          <t>Norway</t>
        </is>
      </c>
      <c r="U4713" s="5" t="inlineStr">
        <is>
          <t>useful output</t>
        </is>
      </c>
      <c r="V4713" s="465" t="n">
        <v>0.04</v>
      </c>
    </row>
    <row r="4714" ht="16" customHeight="1">
      <c r="B4714" s="5" t="inlineStr">
        <is>
          <t>HY.AC-HY.CW</t>
        </is>
      </c>
      <c r="C4714" s="5" t="inlineStr">
        <is>
          <t>HY.AC-HY.CW-Waste feed-Nmix</t>
        </is>
      </c>
      <c r="D4714" s="5" t="inlineStr">
        <is>
          <t>HY</t>
        </is>
      </c>
      <c r="E4714" s="5" t="inlineStr">
        <is>
          <t>AC</t>
        </is>
      </c>
      <c r="F4714" s="5">
        <f>VLOOKUP(E4714,'5.a Definitions'!E:F,2,FALSE)</f>
        <v/>
      </c>
      <c r="G4714" s="5" t="inlineStr">
        <is>
          <t>HY</t>
        </is>
      </c>
      <c r="H4714" s="5" t="inlineStr">
        <is>
          <t>CW</t>
        </is>
      </c>
      <c r="I4714" s="5">
        <f>VLOOKUP(H4714,'5.a Definitions'!E:F,2,FALSE)</f>
        <v/>
      </c>
      <c r="J4714" s="465" t="inlineStr">
        <is>
          <t xml:space="preserve"> Waste feed </t>
        </is>
      </c>
      <c r="K4714" s="465" t="inlineStr">
        <is>
          <t xml:space="preserve"> waste feed to coastal water </t>
        </is>
      </c>
      <c r="L4714" s="465" t="inlineStr">
        <is>
          <t xml:space="preserve"> reactive </t>
        </is>
      </c>
      <c r="M4714" s="465" t="inlineStr">
        <is>
          <t xml:space="preserve"> Nmix </t>
        </is>
      </c>
      <c r="N4714" s="466" t="n">
        <v>4.101815755329008</v>
      </c>
      <c r="O4714" s="467" t="n">
        <v>0.7113353323649892</v>
      </c>
      <c r="P4714" s="468" t="n">
        <v>1992</v>
      </c>
      <c r="Q4714" s="469" t="inlineStr">
        <is>
          <t>Mass balance</t>
        </is>
      </c>
      <c r="R4714" s="469" t="inlineStr">
        <is>
          <t>ok</t>
        </is>
      </c>
      <c r="S4714" s="469" t="inlineStr">
        <is>
          <t xml:space="preserve"> text </t>
        </is>
      </c>
      <c r="T4714" s="426" t="inlineStr">
        <is>
          <t>Norway</t>
        </is>
      </c>
      <c r="U4714" s="5" t="inlineStr">
        <is>
          <t>N wasted</t>
        </is>
      </c>
      <c r="V4714" s="465" t="n">
        <v>0.04</v>
      </c>
    </row>
    <row r="4715" ht="16" customHeight="1">
      <c r="B4715" s="5" t="inlineStr">
        <is>
          <t>HY.AC-HY.CW</t>
        </is>
      </c>
      <c r="C4715" s="5" t="inlineStr">
        <is>
          <t>HY.AC-HY.CW-Excretia-Nmix</t>
        </is>
      </c>
      <c r="D4715" s="5" t="inlineStr">
        <is>
          <t>HY</t>
        </is>
      </c>
      <c r="E4715" s="5" t="inlineStr">
        <is>
          <t>AC</t>
        </is>
      </c>
      <c r="F4715" s="5">
        <f>VLOOKUP(E4715,'5.a Definitions'!E:F,2,FALSE)</f>
        <v/>
      </c>
      <c r="G4715" s="5" t="inlineStr">
        <is>
          <t>HY</t>
        </is>
      </c>
      <c r="H4715" s="5" t="inlineStr">
        <is>
          <t>CW</t>
        </is>
      </c>
      <c r="I4715" s="5">
        <f>VLOOKUP(H4715,'5.a Definitions'!E:F,2,FALSE)</f>
        <v/>
      </c>
      <c r="J4715" s="465" t="inlineStr">
        <is>
          <t xml:space="preserve"> Excretia </t>
        </is>
      </c>
      <c r="K4715" s="465" t="inlineStr">
        <is>
          <t xml:space="preserve"> excretia to coastal water </t>
        </is>
      </c>
      <c r="L4715" s="465" t="inlineStr">
        <is>
          <t xml:space="preserve"> reactive </t>
        </is>
      </c>
      <c r="M4715" s="465" t="inlineStr">
        <is>
          <t xml:space="preserve"> Nmix </t>
        </is>
      </c>
      <c r="N4715" s="466" t="n">
        <v>6.946689288248644</v>
      </c>
      <c r="O4715" s="467" t="n">
        <v>0.1827567775171686</v>
      </c>
      <c r="P4715" s="468" t="n">
        <v>1992</v>
      </c>
      <c r="Q4715" s="469" t="inlineStr">
        <is>
          <t>Mass balance</t>
        </is>
      </c>
      <c r="R4715" s="469" t="inlineStr">
        <is>
          <t>ok</t>
        </is>
      </c>
      <c r="S4715" s="469" t="inlineStr">
        <is>
          <t xml:space="preserve"> text </t>
        </is>
      </c>
      <c r="T4715" s="426" t="inlineStr">
        <is>
          <t>Norway</t>
        </is>
      </c>
      <c r="U4715" s="5" t="inlineStr">
        <is>
          <t>N wasted</t>
        </is>
      </c>
      <c r="V4715" s="465" t="n">
        <v>0.04</v>
      </c>
    </row>
    <row r="4716" ht="16" customHeight="1">
      <c r="A4716" s="490" t="inlineStr">
        <is>
          <t xml:space="preserve"> Rest of the world </t>
        </is>
      </c>
      <c r="B4716" s="5" t="inlineStr">
        <is>
          <t>RW.RW-EF.EC</t>
        </is>
      </c>
      <c r="C4716" s="5" t="inlineStr">
        <is>
          <t>RW.RW-EF.EC-Fuel import-Nmix</t>
        </is>
      </c>
      <c r="D4716" s="5" t="inlineStr">
        <is>
          <t>RW</t>
        </is>
      </c>
      <c r="E4716" s="5" t="inlineStr">
        <is>
          <t>RW</t>
        </is>
      </c>
      <c r="F4716" s="5">
        <f>VLOOKUP(E4716,'5.a Definitions'!E:F,2,FALSE)</f>
        <v/>
      </c>
      <c r="G4716" s="5" t="inlineStr">
        <is>
          <t>EF</t>
        </is>
      </c>
      <c r="H4716" s="5" t="inlineStr">
        <is>
          <t>EC</t>
        </is>
      </c>
      <c r="I4716" s="5">
        <f>VLOOKUP(H4716,'5.a Definitions'!E:F,2,FALSE)</f>
        <v/>
      </c>
      <c r="J4716" s="465" t="inlineStr">
        <is>
          <t xml:space="preserve"> Fuel import </t>
        </is>
      </c>
      <c r="K4716" s="465" t="inlineStr">
        <is>
          <t xml:space="preserve"> fuel import </t>
        </is>
      </c>
      <c r="L4716" s="465" t="inlineStr">
        <is>
          <t xml:space="preserve"> reactive </t>
        </is>
      </c>
      <c r="M4716" s="465" t="inlineStr">
        <is>
          <t xml:space="preserve"> Nmix </t>
        </is>
      </c>
      <c r="N4716" s="466" t="n">
        <v>20.071113994343</v>
      </c>
      <c r="O4716" s="467" t="n">
        <v>0.5146641903577867</v>
      </c>
      <c r="P4716" s="468" t="n">
        <v>1992</v>
      </c>
      <c r="Q4716" s="469" t="inlineStr">
        <is>
          <t>SSB tab 08801</t>
        </is>
      </c>
      <c r="R4716" s="469" t="inlineStr">
        <is>
          <t>ok</t>
        </is>
      </c>
      <c r="S4716" s="469" t="inlineStr">
        <is>
          <t xml:space="preserve"> text </t>
        </is>
      </c>
      <c r="T4716" s="426" t="inlineStr">
        <is>
          <t>Norway</t>
        </is>
      </c>
      <c r="U4716" s="5" t="inlineStr">
        <is>
          <t>import</t>
        </is>
      </c>
      <c r="V4716" s="465" t="n">
        <v>0.04</v>
      </c>
    </row>
    <row r="4717" ht="16" customHeight="1">
      <c r="B4717" s="5" t="inlineStr">
        <is>
          <t>RW.RW-EF.TR</t>
        </is>
      </c>
      <c r="C4717" s="5" t="inlineStr">
        <is>
          <t>RW.RW-EF.TR-Import of transport fuel-Nmix</t>
        </is>
      </c>
      <c r="D4717" s="5" t="inlineStr">
        <is>
          <t>RW</t>
        </is>
      </c>
      <c r="E4717" s="5" t="inlineStr">
        <is>
          <t>RW</t>
        </is>
      </c>
      <c r="F4717" s="5">
        <f>VLOOKUP(E4717,'5.a Definitions'!E:F,2,FALSE)</f>
        <v/>
      </c>
      <c r="G4717" s="5" t="inlineStr">
        <is>
          <t>EF</t>
        </is>
      </c>
      <c r="H4717" s="5" t="inlineStr">
        <is>
          <t>TR</t>
        </is>
      </c>
      <c r="I4717" s="5">
        <f>VLOOKUP(H4717,'5.a Definitions'!E:F,2,FALSE)</f>
        <v/>
      </c>
      <c r="J4717" s="465" t="inlineStr">
        <is>
          <t xml:space="preserve"> Import of transport fuel </t>
        </is>
      </c>
      <c r="K4717" s="465" t="inlineStr">
        <is>
          <t xml:space="preserve"> import of transport fuel </t>
        </is>
      </c>
      <c r="L4717" s="465" t="inlineStr">
        <is>
          <t xml:space="preserve"> reactive </t>
        </is>
      </c>
      <c r="M4717" s="465" t="inlineStr">
        <is>
          <t xml:space="preserve"> Nmix </t>
        </is>
      </c>
      <c r="N4717" s="466" t="n">
        <v>0.13413221</v>
      </c>
      <c r="O4717" s="467" t="n">
        <v>0.2603699672522329</v>
      </c>
      <c r="P4717" s="468" t="n">
        <v>1992</v>
      </c>
      <c r="Q4717" s="469" t="inlineStr">
        <is>
          <t>SSB tab 08801</t>
        </is>
      </c>
      <c r="R4717" s="469" t="inlineStr">
        <is>
          <t>ok</t>
        </is>
      </c>
      <c r="S4717" s="469" t="inlineStr">
        <is>
          <t xml:space="preserve"> text </t>
        </is>
      </c>
      <c r="T4717" s="426" t="inlineStr">
        <is>
          <t>Norway</t>
        </is>
      </c>
      <c r="U4717" s="5" t="inlineStr">
        <is>
          <t>import</t>
        </is>
      </c>
      <c r="V4717" s="465" t="n">
        <v>0.04</v>
      </c>
    </row>
    <row r="4718" ht="16" customHeight="1">
      <c r="B4718" s="5" t="inlineStr">
        <is>
          <t>RW.RW-MP.FP</t>
        </is>
      </c>
      <c r="C4718" s="5" t="inlineStr">
        <is>
          <t>RW.RW-MP.FP-Sea fish (landings)-Nmix</t>
        </is>
      </c>
      <c r="D4718" s="5" t="inlineStr">
        <is>
          <t>RW</t>
        </is>
      </c>
      <c r="E4718" s="5" t="inlineStr">
        <is>
          <t>RW</t>
        </is>
      </c>
      <c r="F4718" s="5">
        <f>VLOOKUP(E4718,'5.a Definitions'!E:F,2,FALSE)</f>
        <v/>
      </c>
      <c r="G4718" s="5" t="inlineStr">
        <is>
          <t>MP</t>
        </is>
      </c>
      <c r="H4718" s="5" t="inlineStr">
        <is>
          <t>FP</t>
        </is>
      </c>
      <c r="I4718" s="5">
        <f>VLOOKUP(H4718,'5.a Definitions'!E:F,2,FALSE)</f>
        <v/>
      </c>
      <c r="J4718" s="465" t="inlineStr">
        <is>
          <t xml:space="preserve"> Sea fish (landings) </t>
        </is>
      </c>
      <c r="K4718" s="465" t="inlineStr">
        <is>
          <t xml:space="preserve"> sea fish (landings) </t>
        </is>
      </c>
      <c r="L4718" s="465" t="inlineStr">
        <is>
          <t xml:space="preserve"> reactive </t>
        </is>
      </c>
      <c r="M4718" s="465" t="inlineStr">
        <is>
          <t xml:space="preserve"> Nmix </t>
        </is>
      </c>
      <c r="N4718" s="466" t="n">
        <v>0</v>
      </c>
      <c r="O4718" s="467" t="n">
        <v>20</v>
      </c>
      <c r="P4718" s="468" t="n">
        <v>1992</v>
      </c>
      <c r="Q4718" s="469" t="inlineStr">
        <is>
          <t>counted under Hydrosphere</t>
        </is>
      </c>
      <c r="R4718" s="469" t="inlineStr">
        <is>
          <t>ok</t>
        </is>
      </c>
      <c r="S4718" s="469" t="inlineStr">
        <is>
          <t xml:space="preserve"> text </t>
        </is>
      </c>
      <c r="T4718" s="426" t="inlineStr">
        <is>
          <t>Norway</t>
        </is>
      </c>
      <c r="U4718" s="5" t="inlineStr">
        <is>
          <t>import</t>
        </is>
      </c>
      <c r="V4718" s="465" t="n">
        <v>0.04</v>
      </c>
    </row>
    <row r="4719" ht="16" customHeight="1">
      <c r="B4719" s="5" t="inlineStr">
        <is>
          <t>RW.RW-MP.FP</t>
        </is>
      </c>
      <c r="C4719" s="5" t="inlineStr">
        <is>
          <t>RW.RW-MP.FP-Food import-Nmix</t>
        </is>
      </c>
      <c r="D4719" s="5" t="inlineStr">
        <is>
          <t>RW</t>
        </is>
      </c>
      <c r="E4719" s="5" t="inlineStr">
        <is>
          <t>RW</t>
        </is>
      </c>
      <c r="F4719" s="5">
        <f>VLOOKUP(E4719,'5.a Definitions'!E:F,2,FALSE)</f>
        <v/>
      </c>
      <c r="G4719" s="5" t="inlineStr">
        <is>
          <t>MP</t>
        </is>
      </c>
      <c r="H4719" s="5" t="inlineStr">
        <is>
          <t>FP</t>
        </is>
      </c>
      <c r="I4719" s="5">
        <f>VLOOKUP(H4719,'5.a Definitions'!E:F,2,FALSE)</f>
        <v/>
      </c>
      <c r="J4719" s="465" t="inlineStr">
        <is>
          <t xml:space="preserve"> Food import </t>
        </is>
      </c>
      <c r="K4719" s="465" t="inlineStr">
        <is>
          <t xml:space="preserve"> food and feed import </t>
        </is>
      </c>
      <c r="L4719" s="465" t="inlineStr">
        <is>
          <t xml:space="preserve"> reactive </t>
        </is>
      </c>
      <c r="M4719" s="465" t="inlineStr">
        <is>
          <t xml:space="preserve"> Nmix </t>
        </is>
      </c>
      <c r="N4719" s="466" t="n">
        <v>18.125821853</v>
      </c>
      <c r="O4719" s="467" t="n">
        <v>0.09961368211358951</v>
      </c>
      <c r="P4719" s="468" t="n">
        <v>1992</v>
      </c>
      <c r="Q4719" s="469" t="inlineStr">
        <is>
          <t>SSB tab 08801</t>
        </is>
      </c>
      <c r="R4719" s="469" t="inlineStr">
        <is>
          <t>ok</t>
        </is>
      </c>
      <c r="S4719" s="469" t="inlineStr">
        <is>
          <t xml:space="preserve"> text </t>
        </is>
      </c>
      <c r="T4719" s="426" t="inlineStr">
        <is>
          <t>Norway</t>
        </is>
      </c>
      <c r="U4719" s="5" t="inlineStr">
        <is>
          <t>import</t>
        </is>
      </c>
      <c r="V4719" s="465" t="n">
        <v>0.04</v>
      </c>
    </row>
    <row r="4720" ht="16" customHeight="1">
      <c r="B4720" s="5" t="inlineStr">
        <is>
          <t>RW.RW-MP.OP</t>
        </is>
      </c>
      <c r="C4720" s="5" t="inlineStr">
        <is>
          <t>RW.RW-MP.OP-Other goods import -Nmix</t>
        </is>
      </c>
      <c r="D4720" s="5" t="inlineStr">
        <is>
          <t>RW</t>
        </is>
      </c>
      <c r="E4720" s="5" t="inlineStr">
        <is>
          <t>RW</t>
        </is>
      </c>
      <c r="F4720" s="5">
        <f>VLOOKUP(E4720,'5.a Definitions'!E:F,2,FALSE)</f>
        <v/>
      </c>
      <c r="G4720" s="5" t="inlineStr">
        <is>
          <t>MP</t>
        </is>
      </c>
      <c r="H4720" s="5" t="inlineStr">
        <is>
          <t>OP</t>
        </is>
      </c>
      <c r="I4720" s="5">
        <f>VLOOKUP(H4720,'5.a Definitions'!E:F,2,FALSE)</f>
        <v/>
      </c>
      <c r="J4720" s="465" t="inlineStr">
        <is>
          <t xml:space="preserve"> Other goods import  </t>
        </is>
      </c>
      <c r="K4720" s="465" t="inlineStr">
        <is>
          <t xml:space="preserve"> other goods import </t>
        </is>
      </c>
      <c r="L4720" s="465" t="inlineStr">
        <is>
          <t xml:space="preserve"> reactive </t>
        </is>
      </c>
      <c r="M4720" s="465" t="inlineStr">
        <is>
          <t xml:space="preserve"> Nmix </t>
        </is>
      </c>
      <c r="N4720" s="466" t="n">
        <v>16.5280127034</v>
      </c>
      <c r="O4720" s="467" t="n">
        <v>0.06000765792791526</v>
      </c>
      <c r="P4720" s="468" t="n">
        <v>1992</v>
      </c>
      <c r="Q4720" s="469" t="inlineStr">
        <is>
          <t>SSB tab 08801</t>
        </is>
      </c>
      <c r="R4720" s="469" t="inlineStr">
        <is>
          <t>ok</t>
        </is>
      </c>
      <c r="S4720" s="469" t="inlineStr">
        <is>
          <t xml:space="preserve"> text </t>
        </is>
      </c>
      <c r="T4720" s="426" t="inlineStr">
        <is>
          <t>Norway</t>
        </is>
      </c>
      <c r="U4720" s="5" t="inlineStr">
        <is>
          <t>import</t>
        </is>
      </c>
      <c r="V4720" s="465" t="n">
        <v>0.04</v>
      </c>
    </row>
    <row r="4721" ht="16" customHeight="1">
      <c r="B4721" s="475" t="inlineStr">
        <is>
          <t>RW.RW-MP.OP</t>
        </is>
      </c>
      <c r="C4721" s="475" t="inlineStr">
        <is>
          <t>RW.RW-MP.OP-Ammonia import -Nmix</t>
        </is>
      </c>
      <c r="D4721" s="475" t="inlineStr">
        <is>
          <t>RW</t>
        </is>
      </c>
      <c r="E4721" s="475" t="inlineStr">
        <is>
          <t>RW</t>
        </is>
      </c>
      <c r="F4721" s="5">
        <f>VLOOKUP(E4721,'5.a Definitions'!E:F,2,FALSE)</f>
        <v/>
      </c>
      <c r="G4721" s="475" t="inlineStr">
        <is>
          <t>MP</t>
        </is>
      </c>
      <c r="H4721" s="475" t="inlineStr">
        <is>
          <t>OP</t>
        </is>
      </c>
      <c r="I4721" s="5">
        <f>VLOOKUP(H4721,'5.a Definitions'!E:F,2,FALSE)</f>
        <v/>
      </c>
      <c r="J4721" s="465" t="inlineStr">
        <is>
          <t>Ammonia import</t>
        </is>
      </c>
      <c r="K4721" s="465" t="inlineStr">
        <is>
          <t>ammonia import</t>
        </is>
      </c>
      <c r="L4721" s="465" t="inlineStr">
        <is>
          <t>reactive</t>
        </is>
      </c>
      <c r="M4721" s="465" t="inlineStr">
        <is>
          <t>Nmix</t>
        </is>
      </c>
      <c r="N4721" s="466" t="n">
        <v>151.749025609</v>
      </c>
      <c r="O4721" s="467" t="n">
        <v>0.04881096346304885</v>
      </c>
      <c r="P4721" s="468" t="n">
        <v>1992</v>
      </c>
      <c r="Q4721" s="469" t="inlineStr">
        <is>
          <t>SSB tab 08801</t>
        </is>
      </c>
      <c r="R4721" s="469" t="inlineStr">
        <is>
          <t>ok</t>
        </is>
      </c>
      <c r="S4721" s="469" t="inlineStr">
        <is>
          <t>text</t>
        </is>
      </c>
      <c r="T4721" s="476" t="inlineStr">
        <is>
          <t>Norway</t>
        </is>
      </c>
      <c r="U4721" s="5" t="inlineStr">
        <is>
          <t>import</t>
        </is>
      </c>
      <c r="V4721" s="465">
        <f>(O4470*N4470)^2</f>
        <v/>
      </c>
    </row>
    <row r="4722" ht="16" customHeight="1">
      <c r="B4722" s="5" t="inlineStr">
        <is>
          <t>RW.RW-AG.MM</t>
        </is>
      </c>
      <c r="C4722" s="5" t="inlineStr">
        <is>
          <t>RW.RW-AG.MM-Animal feed import-Nmix</t>
        </is>
      </c>
      <c r="D4722" s="5" t="inlineStr">
        <is>
          <t>RW</t>
        </is>
      </c>
      <c r="E4722" s="5" t="inlineStr">
        <is>
          <t>RW</t>
        </is>
      </c>
      <c r="F4722" s="5">
        <f>VLOOKUP(E4722,'5.a Definitions'!E:F,2,FALSE)</f>
        <v/>
      </c>
      <c r="G4722" s="5" t="inlineStr">
        <is>
          <t>AG</t>
        </is>
      </c>
      <c r="H4722" s="5" t="inlineStr">
        <is>
          <t>MM</t>
        </is>
      </c>
      <c r="I4722" s="5">
        <f>VLOOKUP(H4722,'5.a Definitions'!E:F,2,FALSE)</f>
        <v/>
      </c>
      <c r="J4722" s="465" t="inlineStr">
        <is>
          <t xml:space="preserve"> Animal feed import </t>
        </is>
      </c>
      <c r="K4722" s="465" t="inlineStr">
        <is>
          <t xml:space="preserve"> animal feed import </t>
        </is>
      </c>
      <c r="L4722" s="465" t="inlineStr">
        <is>
          <t xml:space="preserve"> reactive </t>
        </is>
      </c>
      <c r="M4722" s="465" t="inlineStr">
        <is>
          <t xml:space="preserve"> Nmix </t>
        </is>
      </c>
      <c r="N4722" s="466" t="n">
        <v>15.61359272698914</v>
      </c>
      <c r="O4722" s="467" t="n">
        <v>0.3008115365435494</v>
      </c>
      <c r="P4722" s="468" t="n">
        <v>1992</v>
      </c>
      <c r="Q4722" s="469" t="inlineStr">
        <is>
          <t>NIBIO Totalkalkylen</t>
        </is>
      </c>
      <c r="R4722" s="469" t="inlineStr">
        <is>
          <t>ok</t>
        </is>
      </c>
      <c r="S4722" s="469" t="inlineStr">
        <is>
          <t xml:space="preserve"> text </t>
        </is>
      </c>
      <c r="T4722" s="426" t="inlineStr">
        <is>
          <t>Norway</t>
        </is>
      </c>
      <c r="U4722" s="5" t="inlineStr">
        <is>
          <t>import</t>
        </is>
      </c>
      <c r="V4722" s="465" t="n">
        <v>0.04</v>
      </c>
    </row>
    <row r="4723" ht="16" customHeight="1">
      <c r="B4723" s="5" t="inlineStr">
        <is>
          <t>RW.RW-AG.MM</t>
        </is>
      </c>
      <c r="C4723" s="5" t="inlineStr">
        <is>
          <t>RW.RW-AG.MM-Live animal import-Nmix</t>
        </is>
      </c>
      <c r="D4723" s="5" t="inlineStr">
        <is>
          <t>RW</t>
        </is>
      </c>
      <c r="E4723" s="5" t="inlineStr">
        <is>
          <t>RW</t>
        </is>
      </c>
      <c r="F4723" s="5">
        <f>VLOOKUP(E4723,'5.a Definitions'!E:F,2,FALSE)</f>
        <v/>
      </c>
      <c r="G4723" s="5" t="inlineStr">
        <is>
          <t>AG</t>
        </is>
      </c>
      <c r="H4723" s="5" t="inlineStr">
        <is>
          <t>MM</t>
        </is>
      </c>
      <c r="I4723" s="5">
        <f>VLOOKUP(H4723,'5.a Definitions'!E:F,2,FALSE)</f>
        <v/>
      </c>
      <c r="J4723" s="465" t="inlineStr">
        <is>
          <t xml:space="preserve"> Live animal import </t>
        </is>
      </c>
      <c r="K4723" s="465" t="inlineStr">
        <is>
          <t xml:space="preserve"> live animal import </t>
        </is>
      </c>
      <c r="L4723" s="465" t="inlineStr">
        <is>
          <t xml:space="preserve"> reactive </t>
        </is>
      </c>
      <c r="M4723" s="465" t="inlineStr">
        <is>
          <t xml:space="preserve"> Nmix </t>
        </is>
      </c>
      <c r="N4723" s="466" t="n">
        <v>0.008878336000000001</v>
      </c>
      <c r="O4723" s="467" t="n">
        <v>0.4093543859730175</v>
      </c>
      <c r="P4723" s="468" t="n">
        <v>1992</v>
      </c>
      <c r="Q4723" s="469" t="inlineStr">
        <is>
          <t>FAOSTAT</t>
        </is>
      </c>
      <c r="R4723" s="469" t="inlineStr">
        <is>
          <t>ok</t>
        </is>
      </c>
      <c r="S4723" s="469" t="inlineStr">
        <is>
          <t xml:space="preserve"> text </t>
        </is>
      </c>
      <c r="T4723" s="426" t="inlineStr">
        <is>
          <t>Norway</t>
        </is>
      </c>
      <c r="U4723" s="5" t="inlineStr">
        <is>
          <t>import</t>
        </is>
      </c>
      <c r="V4723" s="465" t="n">
        <v>0.04</v>
      </c>
    </row>
    <row r="4724" ht="16" customHeight="1">
      <c r="B4724" s="5" t="inlineStr">
        <is>
          <t>RW.RW-AG.SM</t>
        </is>
      </c>
      <c r="C4724" s="5" t="inlineStr">
        <is>
          <t>RW.RW-AG.SM-Mineral fertilizer import-Nmix</t>
        </is>
      </c>
      <c r="D4724" s="5" t="inlineStr">
        <is>
          <t>RW</t>
        </is>
      </c>
      <c r="E4724" s="5" t="inlineStr">
        <is>
          <t>RW</t>
        </is>
      </c>
      <c r="F4724" s="5">
        <f>VLOOKUP(E4724,'5.a Definitions'!E:F,2,FALSE)</f>
        <v/>
      </c>
      <c r="G4724" s="5" t="inlineStr">
        <is>
          <t>AG</t>
        </is>
      </c>
      <c r="H4724" s="5" t="inlineStr">
        <is>
          <t>SM</t>
        </is>
      </c>
      <c r="I4724" s="5">
        <f>VLOOKUP(H4724,'5.a Definitions'!E:F,2,FALSE)</f>
        <v/>
      </c>
      <c r="J4724" s="465" t="inlineStr">
        <is>
          <t xml:space="preserve"> Mineral fertilizer import </t>
        </is>
      </c>
      <c r="K4724" s="465" t="inlineStr">
        <is>
          <t xml:space="preserve"> mineral fertilizer import </t>
        </is>
      </c>
      <c r="L4724" s="465" t="inlineStr">
        <is>
          <t xml:space="preserve"> reactive </t>
        </is>
      </c>
      <c r="M4724" s="465" t="inlineStr">
        <is>
          <t xml:space="preserve"> Nmix </t>
        </is>
      </c>
      <c r="N4724" s="466" t="n">
        <v>25</v>
      </c>
      <c r="O4724" s="467" t="n">
        <v>0.3033769670044502</v>
      </c>
      <c r="P4724" s="468" t="n">
        <v>1992</v>
      </c>
      <c r="Q4724" s="469" t="inlineStr">
        <is>
          <t>FAOSTAT</t>
        </is>
      </c>
      <c r="R4724" s="469" t="inlineStr">
        <is>
          <t>ok</t>
        </is>
      </c>
      <c r="S4724" s="469" t="inlineStr">
        <is>
          <t xml:space="preserve"> text </t>
        </is>
      </c>
      <c r="T4724" s="426" t="inlineStr">
        <is>
          <t>Norway</t>
        </is>
      </c>
      <c r="U4724" s="5" t="inlineStr">
        <is>
          <t>import</t>
        </is>
      </c>
      <c r="V4724" s="465" t="n">
        <v>0.04</v>
      </c>
    </row>
    <row r="4725" ht="16" customHeight="1">
      <c r="B4725" s="5" t="inlineStr">
        <is>
          <t>RW.RW-PR.SO</t>
        </is>
      </c>
      <c r="C4725" s="5" t="inlineStr">
        <is>
          <t>RW.RW-PR.SO-Solid waste import-Nmix</t>
        </is>
      </c>
      <c r="D4725" s="5" t="inlineStr">
        <is>
          <t>RW</t>
        </is>
      </c>
      <c r="E4725" s="5" t="inlineStr">
        <is>
          <t>RW</t>
        </is>
      </c>
      <c r="F4725" s="5">
        <f>VLOOKUP(E4725,'5.a Definitions'!E:F,2,FALSE)</f>
        <v/>
      </c>
      <c r="G4725" s="5" t="inlineStr">
        <is>
          <t>PR</t>
        </is>
      </c>
      <c r="H4725" s="5" t="inlineStr">
        <is>
          <t>SO</t>
        </is>
      </c>
      <c r="I4725" s="5">
        <f>VLOOKUP(H4725,'5.a Definitions'!E:F,2,FALSE)</f>
        <v/>
      </c>
      <c r="J4725" s="465" t="inlineStr">
        <is>
          <t xml:space="preserve"> Solid waste import </t>
        </is>
      </c>
      <c r="K4725" s="465" t="inlineStr">
        <is>
          <t xml:space="preserve"> solid waste import </t>
        </is>
      </c>
      <c r="L4725" s="465" t="inlineStr">
        <is>
          <t xml:space="preserve"> reactive </t>
        </is>
      </c>
      <c r="M4725" s="465" t="inlineStr">
        <is>
          <t xml:space="preserve"> Nmix </t>
        </is>
      </c>
      <c r="N4725" s="466" t="n">
        <v>0.1568778124</v>
      </c>
      <c r="O4725" s="467" t="n">
        <v>0.1814081003668352</v>
      </c>
      <c r="P4725" s="468" t="n">
        <v>1992</v>
      </c>
      <c r="Q4725" s="469" t="inlineStr">
        <is>
          <t>SSB tab 08801</t>
        </is>
      </c>
      <c r="R4725" s="469" t="inlineStr">
        <is>
          <t>ok</t>
        </is>
      </c>
      <c r="S4725" s="469" t="inlineStr">
        <is>
          <t xml:space="preserve"> text </t>
        </is>
      </c>
      <c r="T4725" s="426" t="inlineStr">
        <is>
          <t>Norway</t>
        </is>
      </c>
      <c r="U4725" s="5" t="inlineStr">
        <is>
          <t>import</t>
        </is>
      </c>
      <c r="V4725" s="465" t="n">
        <v>0.04</v>
      </c>
    </row>
    <row r="4726" ht="16" customHeight="1">
      <c r="B4726" s="5" t="inlineStr">
        <is>
          <t>RW.RW-AT.AT</t>
        </is>
      </c>
      <c r="C4726" s="5" t="inlineStr">
        <is>
          <t>RW.RW-AT.AT-Atmospheric inflow-OXN</t>
        </is>
      </c>
      <c r="D4726" s="5" t="inlineStr">
        <is>
          <t>RW</t>
        </is>
      </c>
      <c r="E4726" s="5" t="inlineStr">
        <is>
          <t>RW</t>
        </is>
      </c>
      <c r="F4726" s="5">
        <f>VLOOKUP(E4726,'5.a Definitions'!E:F,2,FALSE)</f>
        <v/>
      </c>
      <c r="G4726" s="5" t="inlineStr">
        <is>
          <t>AT</t>
        </is>
      </c>
      <c r="H4726" s="5" t="inlineStr">
        <is>
          <t>AT</t>
        </is>
      </c>
      <c r="I4726" s="5">
        <f>VLOOKUP(H4726,'5.a Definitions'!E:F,2,FALSE)</f>
        <v/>
      </c>
      <c r="J4726" s="465" t="inlineStr">
        <is>
          <t xml:space="preserve"> Atmospheric inflow </t>
        </is>
      </c>
      <c r="K4726" s="465" t="inlineStr">
        <is>
          <t xml:space="preserve"> atmospheric inflow </t>
        </is>
      </c>
      <c r="L4726" s="465" t="inlineStr">
        <is>
          <t xml:space="preserve"> reactive </t>
        </is>
      </c>
      <c r="M4726" s="465" t="inlineStr">
        <is>
          <t xml:space="preserve"> OXN </t>
        </is>
      </c>
      <c r="N4726" s="466" t="n">
        <v>34.88914081775864</v>
      </c>
      <c r="O4726" s="467" t="n">
        <v>0.6138656122721737</v>
      </c>
      <c r="P4726" s="468" t="n">
        <v>1992</v>
      </c>
      <c r="Q4726" s="469" t="inlineStr">
        <is>
          <t>Filled (mean of 1997-2001): EMEP SR tables</t>
        </is>
      </c>
      <c r="R4726" s="469" t="inlineStr">
        <is>
          <t>ok</t>
        </is>
      </c>
      <c r="S4726" s="469" t="inlineStr">
        <is>
          <t xml:space="preserve"> text </t>
        </is>
      </c>
      <c r="T4726" s="426" t="inlineStr">
        <is>
          <t>Norway</t>
        </is>
      </c>
      <c r="U4726" s="5" t="inlineStr">
        <is>
          <t>import</t>
        </is>
      </c>
      <c r="V4726" s="465" t="n">
        <v>0.04</v>
      </c>
    </row>
    <row r="4727" ht="16" customHeight="1">
      <c r="B4727" s="5" t="inlineStr">
        <is>
          <t>RW.RW-AT.AT</t>
        </is>
      </c>
      <c r="C4727" s="5" t="inlineStr">
        <is>
          <t>RW.RW-AT.AT-Atmospheric inflow-RDN</t>
        </is>
      </c>
      <c r="D4727" s="5" t="inlineStr">
        <is>
          <t>RW</t>
        </is>
      </c>
      <c r="E4727" s="5" t="inlineStr">
        <is>
          <t>RW</t>
        </is>
      </c>
      <c r="F4727" s="5">
        <f>VLOOKUP(E4727,'5.a Definitions'!E:F,2,FALSE)</f>
        <v/>
      </c>
      <c r="G4727" s="5" t="inlineStr">
        <is>
          <t>AT</t>
        </is>
      </c>
      <c r="H4727" s="5" t="inlineStr">
        <is>
          <t>AT</t>
        </is>
      </c>
      <c r="I4727" s="5">
        <f>VLOOKUP(H4727,'5.a Definitions'!E:F,2,FALSE)</f>
        <v/>
      </c>
      <c r="J4727" s="465" t="inlineStr">
        <is>
          <t xml:space="preserve"> Atmospheric inflow </t>
        </is>
      </c>
      <c r="K4727" s="465" t="inlineStr">
        <is>
          <t xml:space="preserve"> atmospheric inflow </t>
        </is>
      </c>
      <c r="L4727" s="465" t="inlineStr">
        <is>
          <t xml:space="preserve"> reactive </t>
        </is>
      </c>
      <c r="M4727" s="465" t="inlineStr">
        <is>
          <t xml:space="preserve"> RDN </t>
        </is>
      </c>
      <c r="N4727" s="466" t="n">
        <v>16.69580963752406</v>
      </c>
      <c r="O4727" s="467" t="n">
        <v>0.6115071964138992</v>
      </c>
      <c r="P4727" s="468" t="n">
        <v>1992</v>
      </c>
      <c r="Q4727" s="469" t="inlineStr">
        <is>
          <t>Filled (mean of 1997-2001): EMEP SR tables</t>
        </is>
      </c>
      <c r="R4727" s="469" t="inlineStr">
        <is>
          <t>ok</t>
        </is>
      </c>
      <c r="S4727" s="469" t="inlineStr">
        <is>
          <t xml:space="preserve"> text </t>
        </is>
      </c>
      <c r="T4727" s="426" t="inlineStr">
        <is>
          <t>Norway</t>
        </is>
      </c>
      <c r="U4727" s="5" t="inlineStr">
        <is>
          <t>import</t>
        </is>
      </c>
      <c r="V4727" s="465" t="n">
        <v>0.04</v>
      </c>
    </row>
    <row r="4728" ht="16" customHeight="1">
      <c r="B4728" s="475" t="inlineStr">
        <is>
          <t>RW.RW-HY.AC</t>
        </is>
      </c>
      <c r="C4728" s="475" t="inlineStr">
        <is>
          <t>RW.RW-HY.AC-Aquaculture feed import-Nmix</t>
        </is>
      </c>
      <c r="D4728" s="475" t="inlineStr">
        <is>
          <t>RW</t>
        </is>
      </c>
      <c r="E4728" s="475" t="inlineStr">
        <is>
          <t>RW</t>
        </is>
      </c>
      <c r="F4728" s="5">
        <f>VLOOKUP(E4728,'5.a Definitions'!E:F,2,FALSE)</f>
        <v/>
      </c>
      <c r="G4728" s="475" t="inlineStr">
        <is>
          <t>HY</t>
        </is>
      </c>
      <c r="H4728" s="475" t="inlineStr">
        <is>
          <t>AC</t>
        </is>
      </c>
      <c r="I4728" s="5">
        <f>VLOOKUP(H4728,'5.a Definitions'!E:F,2,FALSE)</f>
        <v/>
      </c>
      <c r="J4728" s="465" t="inlineStr">
        <is>
          <t>Aquaculture feed import</t>
        </is>
      </c>
      <c r="K4728" s="465" t="inlineStr">
        <is>
          <t>aquaculture feed import</t>
        </is>
      </c>
      <c r="L4728" s="465" t="inlineStr">
        <is>
          <t>reactive</t>
        </is>
      </c>
      <c r="M4728" s="465" t="inlineStr">
        <is>
          <t>Nmix</t>
        </is>
      </c>
      <c r="N4728" s="466" t="n">
        <v>6.203677578004325</v>
      </c>
      <c r="O4728" s="467" t="n">
        <v>0.2747278011237106</v>
      </c>
      <c r="P4728" s="468" t="n">
        <v>1992</v>
      </c>
      <c r="Q4728" s="469" t="inlineStr">
        <is>
          <t>Fiskeridirektoratet</t>
        </is>
      </c>
      <c r="R4728" s="469" t="inlineStr">
        <is>
          <t>ok</t>
        </is>
      </c>
      <c r="S4728" s="469" t="inlineStr">
        <is>
          <t>text</t>
        </is>
      </c>
      <c r="T4728" s="476" t="inlineStr">
        <is>
          <t>Norway</t>
        </is>
      </c>
      <c r="U4728" s="5" t="inlineStr">
        <is>
          <t>import</t>
        </is>
      </c>
      <c r="V4728" s="465">
        <f>(#REF!*#REF!)^2</f>
        <v/>
      </c>
    </row>
    <row r="4729" ht="16" customHeight="1">
      <c r="A4729" s="483" t="inlineStr">
        <is>
          <t xml:space="preserve"> Energy and fuels </t>
        </is>
      </c>
      <c r="B4729" s="5" t="inlineStr">
        <is>
          <t>EF.EC-EF.IC</t>
        </is>
      </c>
      <c r="C4729" s="5" t="inlineStr">
        <is>
          <t>EF.EC-EF.IC-Fuel for industry-Nmix</t>
        </is>
      </c>
      <c r="D4729" s="5" t="inlineStr">
        <is>
          <t>EF</t>
        </is>
      </c>
      <c r="E4729" s="5" t="inlineStr">
        <is>
          <t>EC</t>
        </is>
      </c>
      <c r="F4729" s="5">
        <f>VLOOKUP(E4729,'5.a Definitions'!E:F,2,FALSE)</f>
        <v/>
      </c>
      <c r="G4729" s="5" t="inlineStr">
        <is>
          <t>EF</t>
        </is>
      </c>
      <c r="H4729" s="5" t="inlineStr">
        <is>
          <t>IC</t>
        </is>
      </c>
      <c r="I4729" s="5">
        <f>VLOOKUP(H4729,'5.a Definitions'!E:F,2,FALSE)</f>
        <v/>
      </c>
      <c r="J4729" s="465" t="inlineStr">
        <is>
          <t xml:space="preserve"> Fuel for industry </t>
        </is>
      </c>
      <c r="K4729" s="465" t="inlineStr">
        <is>
          <t xml:space="preserve"> fuel for industry </t>
        </is>
      </c>
      <c r="L4729" s="465" t="inlineStr">
        <is>
          <t xml:space="preserve"> reactive </t>
        </is>
      </c>
      <c r="M4729" s="465" t="inlineStr">
        <is>
          <t xml:space="preserve"> Nmix </t>
        </is>
      </c>
      <c r="N4729" s="466" t="n">
        <v>4.162544441984174</v>
      </c>
      <c r="O4729" s="467" t="n">
        <v>0.5196274865118974</v>
      </c>
      <c r="P4729" s="468" t="n">
        <v>1991</v>
      </c>
      <c r="Q4729" s="469" t="inlineStr">
        <is>
          <t>UNFCCC CRT</t>
        </is>
      </c>
      <c r="R4729" s="469" t="inlineStr">
        <is>
          <t>ok</t>
        </is>
      </c>
      <c r="S4729" s="469" t="inlineStr">
        <is>
          <t xml:space="preserve"> text </t>
        </is>
      </c>
      <c r="T4729" s="426" t="inlineStr">
        <is>
          <t>Norway</t>
        </is>
      </c>
      <c r="U4729" s="5" t="inlineStr">
        <is>
          <t>useful output</t>
        </is>
      </c>
      <c r="V4729" s="465" t="n">
        <v>0.04</v>
      </c>
    </row>
    <row r="4730" ht="16" customHeight="1">
      <c r="B4730" s="5" t="inlineStr">
        <is>
          <t>EF.EC-EF.TR</t>
        </is>
      </c>
      <c r="C4730" s="5" t="inlineStr">
        <is>
          <t>EF.EC-EF.TR-Fuel for transport-Nmix</t>
        </is>
      </c>
      <c r="D4730" s="5" t="inlineStr">
        <is>
          <t>EF</t>
        </is>
      </c>
      <c r="E4730" s="5" t="inlineStr">
        <is>
          <t>EC</t>
        </is>
      </c>
      <c r="F4730" s="5">
        <f>VLOOKUP(E4730,'5.a Definitions'!E:F,2,FALSE)</f>
        <v/>
      </c>
      <c r="G4730" s="5" t="inlineStr">
        <is>
          <t>EF</t>
        </is>
      </c>
      <c r="H4730" s="5" t="inlineStr">
        <is>
          <t>TR</t>
        </is>
      </c>
      <c r="I4730" s="5">
        <f>VLOOKUP(H4730,'5.a Definitions'!E:F,2,FALSE)</f>
        <v/>
      </c>
      <c r="J4730" s="465" t="inlineStr">
        <is>
          <t xml:space="preserve"> Fuel for transport </t>
        </is>
      </c>
      <c r="K4730" s="465" t="inlineStr">
        <is>
          <t xml:space="preserve"> fuel for transport </t>
        </is>
      </c>
      <c r="L4730" s="465" t="inlineStr">
        <is>
          <t xml:space="preserve"> reactive </t>
        </is>
      </c>
      <c r="M4730" s="465" t="inlineStr">
        <is>
          <t xml:space="preserve"> Nmix </t>
        </is>
      </c>
      <c r="N4730" s="466" t="n">
        <v>0.4189400824227975</v>
      </c>
      <c r="O4730" s="467" t="n">
        <v>0.334133108998533</v>
      </c>
      <c r="P4730" s="468" t="n">
        <v>1991</v>
      </c>
      <c r="Q4730" s="469" t="inlineStr">
        <is>
          <t>UNFCCC CRT</t>
        </is>
      </c>
      <c r="R4730" s="469" t="inlineStr">
        <is>
          <t>ok</t>
        </is>
      </c>
      <c r="S4730" s="469" t="inlineStr">
        <is>
          <t xml:space="preserve"> text </t>
        </is>
      </c>
      <c r="T4730" s="426" t="inlineStr">
        <is>
          <t>Norway</t>
        </is>
      </c>
      <c r="U4730" s="5" t="inlineStr">
        <is>
          <t>useful output</t>
        </is>
      </c>
      <c r="V4730" s="465" t="n">
        <v>0.04</v>
      </c>
    </row>
    <row r="4731" ht="16" customHeight="1">
      <c r="B4731" s="5" t="inlineStr">
        <is>
          <t>EF.EC-EF.OE</t>
        </is>
      </c>
      <c r="C4731" s="5" t="inlineStr">
        <is>
          <t>EF.EC-EF.OE-Fuel for heating-Nmix</t>
        </is>
      </c>
      <c r="D4731" s="5" t="inlineStr">
        <is>
          <t>EF</t>
        </is>
      </c>
      <c r="E4731" s="5" t="inlineStr">
        <is>
          <t>EC</t>
        </is>
      </c>
      <c r="F4731" s="5">
        <f>VLOOKUP(E4731,'5.a Definitions'!E:F,2,FALSE)</f>
        <v/>
      </c>
      <c r="G4731" s="5" t="inlineStr">
        <is>
          <t>EF</t>
        </is>
      </c>
      <c r="H4731" s="5" t="inlineStr">
        <is>
          <t>OE</t>
        </is>
      </c>
      <c r="I4731" s="5">
        <f>VLOOKUP(H4731,'5.a Definitions'!E:F,2,FALSE)</f>
        <v/>
      </c>
      <c r="J4731" s="465" t="inlineStr">
        <is>
          <t xml:space="preserve"> Fuel for heating </t>
        </is>
      </c>
      <c r="K4731" s="465" t="inlineStr">
        <is>
          <t xml:space="preserve"> fuel for heating </t>
        </is>
      </c>
      <c r="L4731" s="465" t="inlineStr">
        <is>
          <t xml:space="preserve"> reactive </t>
        </is>
      </c>
      <c r="M4731" s="465" t="inlineStr">
        <is>
          <t xml:space="preserve"> Nmix </t>
        </is>
      </c>
      <c r="N4731" s="466" t="n">
        <v>0.6425513874820005</v>
      </c>
      <c r="O4731" s="467" t="n">
        <v>0.3489069665029143</v>
      </c>
      <c r="P4731" s="468" t="n">
        <v>1991</v>
      </c>
      <c r="Q4731" s="469" t="inlineStr">
        <is>
          <t>UNFCCC CRT</t>
        </is>
      </c>
      <c r="R4731" s="469" t="inlineStr">
        <is>
          <t>ok</t>
        </is>
      </c>
      <c r="S4731" s="469" t="inlineStr">
        <is>
          <t xml:space="preserve"> text </t>
        </is>
      </c>
      <c r="T4731" s="426" t="inlineStr">
        <is>
          <t>Norway</t>
        </is>
      </c>
      <c r="U4731" s="5" t="inlineStr">
        <is>
          <t>useful output</t>
        </is>
      </c>
      <c r="V4731" s="465" t="n">
        <v>0.04</v>
      </c>
    </row>
    <row r="4732" ht="16" customHeight="1">
      <c r="B4732" s="5" t="inlineStr">
        <is>
          <t>EF.EC-MP.OP</t>
        </is>
      </c>
      <c r="C4732" s="5" t="inlineStr">
        <is>
          <t>EF.EC-MP.OP-Fuel used as feedstock-Nmix</t>
        </is>
      </c>
      <c r="D4732" s="5" t="inlineStr">
        <is>
          <t>EF</t>
        </is>
      </c>
      <c r="E4732" s="5" t="inlineStr">
        <is>
          <t>EC</t>
        </is>
      </c>
      <c r="F4732" s="5">
        <f>VLOOKUP(E4732,'5.a Definitions'!E:F,2,FALSE)</f>
        <v/>
      </c>
      <c r="G4732" s="5" t="inlineStr">
        <is>
          <t>MP</t>
        </is>
      </c>
      <c r="H4732" s="5" t="inlineStr">
        <is>
          <t>OP</t>
        </is>
      </c>
      <c r="I4732" s="5">
        <f>VLOOKUP(H4732,'5.a Definitions'!E:F,2,FALSE)</f>
        <v/>
      </c>
      <c r="J4732" s="465" t="inlineStr">
        <is>
          <t xml:space="preserve"> Fuel used as feedstock </t>
        </is>
      </c>
      <c r="K4732" s="465" t="inlineStr">
        <is>
          <t xml:space="preserve"> fuel used as feedstock </t>
        </is>
      </c>
      <c r="L4732" s="465" t="inlineStr">
        <is>
          <t xml:space="preserve"> reactive </t>
        </is>
      </c>
      <c r="M4732" s="465" t="inlineStr">
        <is>
          <t xml:space="preserve"> Nmix </t>
        </is>
      </c>
      <c r="N4732" s="466" t="n">
        <v>1.160339365037889</v>
      </c>
      <c r="O4732" s="467" t="n">
        <v>0.79725701910362</v>
      </c>
      <c r="P4732" s="468" t="n">
        <v>1991</v>
      </c>
      <c r="Q4732" s="469" t="inlineStr">
        <is>
          <t>SSB table 11561</t>
        </is>
      </c>
      <c r="R4732" s="469" t="inlineStr">
        <is>
          <t>ok</t>
        </is>
      </c>
      <c r="S4732" s="469" t="inlineStr">
        <is>
          <t xml:space="preserve"> text </t>
        </is>
      </c>
      <c r="T4732" s="426" t="inlineStr">
        <is>
          <t>Norway</t>
        </is>
      </c>
      <c r="U4732" s="5" t="inlineStr">
        <is>
          <t>useful output</t>
        </is>
      </c>
      <c r="V4732" s="465" t="n">
        <v>0.04</v>
      </c>
    </row>
    <row r="4733" ht="16" customHeight="1">
      <c r="B4733" s="5" t="inlineStr">
        <is>
          <t>EF.EC-AT.AT</t>
        </is>
      </c>
      <c r="C4733" s="5" t="inlineStr">
        <is>
          <t>EF.EC-AT.AT-Emissions-NH3</t>
        </is>
      </c>
      <c r="D4733" s="5" t="inlineStr">
        <is>
          <t>EF</t>
        </is>
      </c>
      <c r="E4733" s="5" t="inlineStr">
        <is>
          <t>EC</t>
        </is>
      </c>
      <c r="F4733" s="5">
        <f>VLOOKUP(E4733,'5.a Definitions'!E:F,2,FALSE)</f>
        <v/>
      </c>
      <c r="G4733" s="5" t="inlineStr">
        <is>
          <t>AT</t>
        </is>
      </c>
      <c r="H4733" s="5" t="inlineStr">
        <is>
          <t>AT</t>
        </is>
      </c>
      <c r="I4733" s="5">
        <f>VLOOKUP(H4733,'5.a Definitions'!E:F,2,FALSE)</f>
        <v/>
      </c>
      <c r="J4733" s="465" t="inlineStr">
        <is>
          <t xml:space="preserve"> Emissions </t>
        </is>
      </c>
      <c r="K4733" s="465" t="inlineStr">
        <is>
          <t xml:space="preserve"> energy conversion emissions </t>
        </is>
      </c>
      <c r="L4733" s="465" t="inlineStr">
        <is>
          <t xml:space="preserve"> reactive </t>
        </is>
      </c>
      <c r="M4733" s="465" t="inlineStr">
        <is>
          <t xml:space="preserve"> NH3 </t>
        </is>
      </c>
      <c r="N4733" s="466" t="n">
        <v>0</v>
      </c>
      <c r="O4733" s="467" t="n">
        <v>0.5</v>
      </c>
      <c r="P4733" s="468" t="n">
        <v>1991</v>
      </c>
      <c r="Q4733" s="469" t="inlineStr">
        <is>
          <t>CRLTAP Inventory Submissions</t>
        </is>
      </c>
      <c r="R4733" s="469" t="inlineStr">
        <is>
          <t>ok</t>
        </is>
      </c>
      <c r="S4733" s="469" t="inlineStr">
        <is>
          <t xml:space="preserve"> text </t>
        </is>
      </c>
      <c r="T4733" s="426" t="inlineStr">
        <is>
          <t>Norway</t>
        </is>
      </c>
      <c r="U4733" s="5" t="inlineStr">
        <is>
          <t>N wasted</t>
        </is>
      </c>
      <c r="V4733" s="465" t="n">
        <v>0.04</v>
      </c>
    </row>
    <row r="4734" ht="16" customHeight="1">
      <c r="B4734" s="5" t="inlineStr">
        <is>
          <t>EF.EC-AT.AT</t>
        </is>
      </c>
      <c r="C4734" s="5" t="inlineStr">
        <is>
          <t>EF.EC-AT.AT-Emissions-NOx</t>
        </is>
      </c>
      <c r="D4734" s="5" t="inlineStr">
        <is>
          <t>EF</t>
        </is>
      </c>
      <c r="E4734" s="5" t="inlineStr">
        <is>
          <t>EC</t>
        </is>
      </c>
      <c r="F4734" s="5">
        <f>VLOOKUP(E4734,'5.a Definitions'!E:F,2,FALSE)</f>
        <v/>
      </c>
      <c r="G4734" s="5" t="inlineStr">
        <is>
          <t>AT</t>
        </is>
      </c>
      <c r="H4734" s="5" t="inlineStr">
        <is>
          <t>AT</t>
        </is>
      </c>
      <c r="I4734" s="5">
        <f>VLOOKUP(H4734,'5.a Definitions'!E:F,2,FALSE)</f>
        <v/>
      </c>
      <c r="J4734" s="465" t="inlineStr">
        <is>
          <t xml:space="preserve"> Emissions </t>
        </is>
      </c>
      <c r="K4734" s="465" t="inlineStr">
        <is>
          <t xml:space="preserve"> energy conversion emissions </t>
        </is>
      </c>
      <c r="L4734" s="465" t="inlineStr">
        <is>
          <t xml:space="preserve"> reactive </t>
        </is>
      </c>
      <c r="M4734" s="465" t="inlineStr">
        <is>
          <t xml:space="preserve"> NOx </t>
        </is>
      </c>
      <c r="N4734" s="466" t="n">
        <v>9.052256941392791</v>
      </c>
      <c r="O4734" s="467" t="n">
        <v>0.1815171327709231</v>
      </c>
      <c r="P4734" s="468" t="n">
        <v>1991</v>
      </c>
      <c r="Q4734" s="469" t="inlineStr">
        <is>
          <t>CRLTAP Inventory Submissions</t>
        </is>
      </c>
      <c r="R4734" s="469" t="inlineStr">
        <is>
          <t>ok</t>
        </is>
      </c>
      <c r="S4734" s="469" t="inlineStr">
        <is>
          <t xml:space="preserve"> text </t>
        </is>
      </c>
      <c r="T4734" s="426" t="inlineStr">
        <is>
          <t>Norway</t>
        </is>
      </c>
      <c r="U4734" s="5" t="inlineStr">
        <is>
          <t>N wasted</t>
        </is>
      </c>
      <c r="V4734" s="465" t="n">
        <v>0.04</v>
      </c>
    </row>
    <row r="4735" ht="16" customHeight="1">
      <c r="B4735" s="5" t="inlineStr">
        <is>
          <t>EF.EC-AT.AT</t>
        </is>
      </c>
      <c r="C4735" s="5" t="inlineStr">
        <is>
          <t>EF.EC-AT.AT-Emissions-N2O</t>
        </is>
      </c>
      <c r="D4735" s="5" t="inlineStr">
        <is>
          <t>EF</t>
        </is>
      </c>
      <c r="E4735" s="5" t="inlineStr">
        <is>
          <t>EC</t>
        </is>
      </c>
      <c r="F4735" s="5">
        <f>VLOOKUP(E4735,'5.a Definitions'!E:F,2,FALSE)</f>
        <v/>
      </c>
      <c r="G4735" s="5" t="inlineStr">
        <is>
          <t>AT</t>
        </is>
      </c>
      <c r="H4735" s="5" t="inlineStr">
        <is>
          <t>AT</t>
        </is>
      </c>
      <c r="I4735" s="5">
        <f>VLOOKUP(H4735,'5.a Definitions'!E:F,2,FALSE)</f>
        <v/>
      </c>
      <c r="J4735" s="465" t="inlineStr">
        <is>
          <t xml:space="preserve"> Emissions </t>
        </is>
      </c>
      <c r="K4735" s="465" t="inlineStr">
        <is>
          <t xml:space="preserve"> energy conversion emissions </t>
        </is>
      </c>
      <c r="L4735" s="465" t="inlineStr">
        <is>
          <t xml:space="preserve"> reactive </t>
        </is>
      </c>
      <c r="M4735" s="465" t="inlineStr">
        <is>
          <t xml:space="preserve"> N2O </t>
        </is>
      </c>
      <c r="N4735" s="466" t="n">
        <v>0.0399655924152933</v>
      </c>
      <c r="O4735" s="467" t="n">
        <v>1.394797542306526</v>
      </c>
      <c r="P4735" s="468" t="n">
        <v>1991</v>
      </c>
      <c r="Q4735" s="469" t="inlineStr">
        <is>
          <t>UNFCCC CRT</t>
        </is>
      </c>
      <c r="R4735" s="469" t="inlineStr">
        <is>
          <t>ok</t>
        </is>
      </c>
      <c r="S4735" s="469" t="inlineStr">
        <is>
          <t xml:space="preserve"> text </t>
        </is>
      </c>
      <c r="T4735" s="426" t="inlineStr">
        <is>
          <t>Norway</t>
        </is>
      </c>
      <c r="U4735" s="5" t="inlineStr">
        <is>
          <t>N wasted</t>
        </is>
      </c>
      <c r="V4735" s="465" t="n">
        <v>0.04</v>
      </c>
    </row>
    <row r="4736" ht="16" customHeight="1">
      <c r="B4736" s="5" t="inlineStr">
        <is>
          <t>EF.EC-AT.AT</t>
        </is>
      </c>
      <c r="C4736" s="5" t="inlineStr">
        <is>
          <t>EF.EC-AT.AT-Emissions-N2</t>
        </is>
      </c>
      <c r="D4736" s="5" t="inlineStr">
        <is>
          <t>EF</t>
        </is>
      </c>
      <c r="E4736" s="5" t="inlineStr">
        <is>
          <t>EC</t>
        </is>
      </c>
      <c r="F4736" s="5">
        <f>VLOOKUP(E4736,'5.a Definitions'!E:F,2,FALSE)</f>
        <v/>
      </c>
      <c r="G4736" s="5" t="inlineStr">
        <is>
          <t>AT</t>
        </is>
      </c>
      <c r="H4736" s="5" t="inlineStr">
        <is>
          <t>AT</t>
        </is>
      </c>
      <c r="I4736" s="5">
        <f>VLOOKUP(H4736,'5.a Definitions'!E:F,2,FALSE)</f>
        <v/>
      </c>
      <c r="J4736" s="465" t="inlineStr">
        <is>
          <t xml:space="preserve"> Emissions </t>
        </is>
      </c>
      <c r="K4736" s="465" t="inlineStr">
        <is>
          <t xml:space="preserve"> energy conversion emissions </t>
        </is>
      </c>
      <c r="L4736" s="465" t="inlineStr">
        <is>
          <t xml:space="preserve"> inert </t>
        </is>
      </c>
      <c r="M4736" s="465" t="inlineStr">
        <is>
          <t xml:space="preserve"> N2 </t>
        </is>
      </c>
      <c r="N4736" s="466" t="n">
        <v>0</v>
      </c>
      <c r="O4736" s="467" t="n">
        <v>10</v>
      </c>
      <c r="P4736" s="468" t="n">
        <v>1991</v>
      </c>
      <c r="Q4736" s="469" t="inlineStr">
        <is>
          <t>mass balance</t>
        </is>
      </c>
      <c r="R4736" s="469" t="inlineStr">
        <is>
          <t>ok</t>
        </is>
      </c>
      <c r="S4736" s="469" t="inlineStr">
        <is>
          <t xml:space="preserve"> text </t>
        </is>
      </c>
      <c r="T4736" s="426" t="inlineStr">
        <is>
          <t>Norway</t>
        </is>
      </c>
      <c r="U4736" s="5" t="inlineStr">
        <is>
          <t>N wasted</t>
        </is>
      </c>
      <c r="V4736" s="465" t="n">
        <v>0.04</v>
      </c>
    </row>
    <row r="4737" ht="16" customHeight="1">
      <c r="B4737" s="5" t="inlineStr">
        <is>
          <t>EF.EC-RW.RW</t>
        </is>
      </c>
      <c r="C4737" s="5" t="inlineStr">
        <is>
          <t>EF.EC-RW.RW-Fuel export-Nmix</t>
        </is>
      </c>
      <c r="D4737" s="5" t="inlineStr">
        <is>
          <t>EF</t>
        </is>
      </c>
      <c r="E4737" s="5" t="inlineStr">
        <is>
          <t>EC</t>
        </is>
      </c>
      <c r="F4737" s="5">
        <f>VLOOKUP(E4737,'5.a Definitions'!E:F,2,FALSE)</f>
        <v/>
      </c>
      <c r="G4737" s="5" t="inlineStr">
        <is>
          <t>RW</t>
        </is>
      </c>
      <c r="H4737" s="5" t="inlineStr">
        <is>
          <t>RW</t>
        </is>
      </c>
      <c r="I4737" s="5">
        <f>VLOOKUP(H4737,'5.a Definitions'!E:F,2,FALSE)</f>
        <v/>
      </c>
      <c r="J4737" s="465" t="inlineStr">
        <is>
          <t xml:space="preserve"> Fuel export </t>
        </is>
      </c>
      <c r="K4737" s="465" t="inlineStr">
        <is>
          <t xml:space="preserve"> fuel export </t>
        </is>
      </c>
      <c r="L4737" s="465" t="inlineStr">
        <is>
          <t xml:space="preserve"> reactive </t>
        </is>
      </c>
      <c r="M4737" s="465" t="inlineStr">
        <is>
          <t xml:space="preserve"> Nmix </t>
        </is>
      </c>
      <c r="N4737" s="466" t="n">
        <v>209.896667562223</v>
      </c>
      <c r="O4737" s="467" t="n">
        <v>2.741073080370453</v>
      </c>
      <c r="P4737" s="468" t="n">
        <v>1991</v>
      </c>
      <c r="Q4737" s="469" t="inlineStr">
        <is>
          <t>SSB tab 08801</t>
        </is>
      </c>
      <c r="R4737" s="469" t="inlineStr">
        <is>
          <t>ok</t>
        </is>
      </c>
      <c r="S4737" s="469" t="inlineStr">
        <is>
          <t xml:space="preserve"> text </t>
        </is>
      </c>
      <c r="T4737" s="426" t="inlineStr">
        <is>
          <t>Norway</t>
        </is>
      </c>
      <c r="U4737" s="5" t="inlineStr">
        <is>
          <t>useful output</t>
        </is>
      </c>
      <c r="V4737" s="465" t="n">
        <v>0.04</v>
      </c>
    </row>
    <row r="4738" ht="16" customHeight="1">
      <c r="B4738" s="5" t="inlineStr">
        <is>
          <t>EF.IC-AT.AT</t>
        </is>
      </c>
      <c r="C4738" s="5" t="inlineStr">
        <is>
          <t>EF.IC-AT.AT-Emissions-NH3</t>
        </is>
      </c>
      <c r="D4738" s="5" t="inlineStr">
        <is>
          <t>EF</t>
        </is>
      </c>
      <c r="E4738" s="5" t="inlineStr">
        <is>
          <t>IC</t>
        </is>
      </c>
      <c r="F4738" s="5">
        <f>VLOOKUP(E4738,'5.a Definitions'!E:F,2,FALSE)</f>
        <v/>
      </c>
      <c r="G4738" s="5" t="inlineStr">
        <is>
          <t>AT</t>
        </is>
      </c>
      <c r="H4738" s="5" t="inlineStr">
        <is>
          <t>AT</t>
        </is>
      </c>
      <c r="I4738" s="5">
        <f>VLOOKUP(H4738,'5.a Definitions'!E:F,2,FALSE)</f>
        <v/>
      </c>
      <c r="J4738" s="465" t="inlineStr">
        <is>
          <t xml:space="preserve"> Emissions </t>
        </is>
      </c>
      <c r="K4738" s="465" t="inlineStr">
        <is>
          <t xml:space="preserve"> industrial emissions </t>
        </is>
      </c>
      <c r="L4738" s="465" t="inlineStr">
        <is>
          <t xml:space="preserve"> reactive </t>
        </is>
      </c>
      <c r="M4738" s="465" t="inlineStr">
        <is>
          <t xml:space="preserve"> NH3 </t>
        </is>
      </c>
      <c r="N4738" s="466" t="n">
        <v>0.0075999829705308</v>
      </c>
      <c r="O4738" s="467" t="n">
        <v>0.1880262472337268</v>
      </c>
      <c r="P4738" s="468" t="n">
        <v>1991</v>
      </c>
      <c r="Q4738" s="469" t="inlineStr">
        <is>
          <t>CRLTAP Inventory Submissions</t>
        </is>
      </c>
      <c r="R4738" s="469" t="inlineStr">
        <is>
          <t>ok</t>
        </is>
      </c>
      <c r="S4738" s="469" t="inlineStr">
        <is>
          <t xml:space="preserve"> text </t>
        </is>
      </c>
      <c r="T4738" s="426" t="inlineStr">
        <is>
          <t>Norway</t>
        </is>
      </c>
      <c r="U4738" s="5" t="inlineStr">
        <is>
          <t>N wasted</t>
        </is>
      </c>
      <c r="V4738" s="465" t="n">
        <v>0.04</v>
      </c>
    </row>
    <row r="4739" ht="16" customHeight="1">
      <c r="B4739" s="5" t="inlineStr">
        <is>
          <t>EF.IC-AT.AT</t>
        </is>
      </c>
      <c r="C4739" s="5" t="inlineStr">
        <is>
          <t>EF.IC-AT.AT-Emissions-NOx</t>
        </is>
      </c>
      <c r="D4739" s="5" t="inlineStr">
        <is>
          <t>EF</t>
        </is>
      </c>
      <c r="E4739" s="5" t="inlineStr">
        <is>
          <t>IC</t>
        </is>
      </c>
      <c r="F4739" s="5">
        <f>VLOOKUP(E4739,'5.a Definitions'!E:F,2,FALSE)</f>
        <v/>
      </c>
      <c r="G4739" s="5" t="inlineStr">
        <is>
          <t>AT</t>
        </is>
      </c>
      <c r="H4739" s="5" t="inlineStr">
        <is>
          <t>AT</t>
        </is>
      </c>
      <c r="I4739" s="5">
        <f>VLOOKUP(H4739,'5.a Definitions'!E:F,2,FALSE)</f>
        <v/>
      </c>
      <c r="J4739" s="465" t="inlineStr">
        <is>
          <t xml:space="preserve"> Emissions </t>
        </is>
      </c>
      <c r="K4739" s="465" t="inlineStr">
        <is>
          <t xml:space="preserve"> industrial emissions </t>
        </is>
      </c>
      <c r="L4739" s="465" t="inlineStr">
        <is>
          <t xml:space="preserve"> reactive </t>
        </is>
      </c>
      <c r="M4739" s="465" t="inlineStr">
        <is>
          <t xml:space="preserve"> NOx </t>
        </is>
      </c>
      <c r="N4739" s="466" t="n">
        <v>5.20205473010804</v>
      </c>
      <c r="O4739" s="467" t="n">
        <v>0.2281060087261644</v>
      </c>
      <c r="P4739" s="468" t="n">
        <v>1991</v>
      </c>
      <c r="Q4739" s="469" t="inlineStr">
        <is>
          <t>CRLTAP Inventory Submissions</t>
        </is>
      </c>
      <c r="R4739" s="469" t="inlineStr">
        <is>
          <t>ok</t>
        </is>
      </c>
      <c r="S4739" s="469" t="inlineStr">
        <is>
          <t xml:space="preserve"> text </t>
        </is>
      </c>
      <c r="T4739" s="426" t="inlineStr">
        <is>
          <t>Norway</t>
        </is>
      </c>
      <c r="U4739" s="5" t="inlineStr">
        <is>
          <t>N wasted</t>
        </is>
      </c>
      <c r="V4739" s="465" t="n">
        <v>0.04</v>
      </c>
    </row>
    <row r="4740" ht="16" customHeight="1">
      <c r="B4740" s="5" t="inlineStr">
        <is>
          <t>EF.IC-AT.AT</t>
        </is>
      </c>
      <c r="C4740" s="5" t="inlineStr">
        <is>
          <t>EF.IC-AT.AT-Emissions-N2O</t>
        </is>
      </c>
      <c r="D4740" s="5" t="inlineStr">
        <is>
          <t>EF</t>
        </is>
      </c>
      <c r="E4740" s="5" t="inlineStr">
        <is>
          <t>IC</t>
        </is>
      </c>
      <c r="F4740" s="5">
        <f>VLOOKUP(E4740,'5.a Definitions'!E:F,2,FALSE)</f>
        <v/>
      </c>
      <c r="G4740" s="5" t="inlineStr">
        <is>
          <t>AT</t>
        </is>
      </c>
      <c r="H4740" s="5" t="inlineStr">
        <is>
          <t>AT</t>
        </is>
      </c>
      <c r="I4740" s="5">
        <f>VLOOKUP(H4740,'5.a Definitions'!E:F,2,FALSE)</f>
        <v/>
      </c>
      <c r="J4740" s="465" t="inlineStr">
        <is>
          <t xml:space="preserve"> Emissions </t>
        </is>
      </c>
      <c r="K4740" s="465" t="inlineStr">
        <is>
          <t xml:space="preserve"> industrial emissions </t>
        </is>
      </c>
      <c r="L4740" s="465" t="inlineStr">
        <is>
          <t xml:space="preserve"> reactive </t>
        </is>
      </c>
      <c r="M4740" s="465" t="inlineStr">
        <is>
          <t xml:space="preserve"> N2O </t>
        </is>
      </c>
      <c r="N4740" s="466" t="n">
        <v>0.0588761902855446</v>
      </c>
      <c r="O4740" s="467" t="n">
        <v>1.394797542306527</v>
      </c>
      <c r="P4740" s="468" t="n">
        <v>1991</v>
      </c>
      <c r="Q4740" s="469" t="inlineStr">
        <is>
          <t>UNFCCC CRT</t>
        </is>
      </c>
      <c r="R4740" s="469" t="inlineStr">
        <is>
          <t>ok</t>
        </is>
      </c>
      <c r="S4740" s="469" t="inlineStr">
        <is>
          <t xml:space="preserve"> text </t>
        </is>
      </c>
      <c r="T4740" s="426" t="inlineStr">
        <is>
          <t>Norway</t>
        </is>
      </c>
      <c r="U4740" s="5" t="inlineStr">
        <is>
          <t>N wasted</t>
        </is>
      </c>
      <c r="V4740" s="465" t="n">
        <v>0.04</v>
      </c>
    </row>
    <row r="4741" ht="16" customHeight="1">
      <c r="B4741" s="5" t="inlineStr">
        <is>
          <t>EF.TR-AT.AT</t>
        </is>
      </c>
      <c r="C4741" s="5" t="inlineStr">
        <is>
          <t>EF.TR-AT.AT-Emissions-NH3</t>
        </is>
      </c>
      <c r="D4741" s="5" t="inlineStr">
        <is>
          <t>EF</t>
        </is>
      </c>
      <c r="E4741" s="5" t="inlineStr">
        <is>
          <t>TR</t>
        </is>
      </c>
      <c r="F4741" s="5">
        <f>VLOOKUP(E4741,'5.a Definitions'!E:F,2,FALSE)</f>
        <v/>
      </c>
      <c r="G4741" s="5" t="inlineStr">
        <is>
          <t>AT</t>
        </is>
      </c>
      <c r="H4741" s="5" t="inlineStr">
        <is>
          <t>AT</t>
        </is>
      </c>
      <c r="I4741" s="5">
        <f>VLOOKUP(H4741,'5.a Definitions'!E:F,2,FALSE)</f>
        <v/>
      </c>
      <c r="J4741" s="465" t="inlineStr">
        <is>
          <t xml:space="preserve"> Emissions </t>
        </is>
      </c>
      <c r="K4741" s="465" t="inlineStr">
        <is>
          <t xml:space="preserve"> transport emissions </t>
        </is>
      </c>
      <c r="L4741" s="465" t="inlineStr">
        <is>
          <t xml:space="preserve"> reactive </t>
        </is>
      </c>
      <c r="M4741" s="465" t="inlineStr">
        <is>
          <t xml:space="preserve"> NH3 </t>
        </is>
      </c>
      <c r="N4741" s="466" t="n">
        <v>0.2165358709939499</v>
      </c>
      <c r="O4741" s="467" t="n">
        <v>0.4163865908485266</v>
      </c>
      <c r="P4741" s="468" t="n">
        <v>1991</v>
      </c>
      <c r="Q4741" s="469" t="inlineStr">
        <is>
          <t>CRLTAP Inventory Submissions</t>
        </is>
      </c>
      <c r="R4741" s="469" t="inlineStr">
        <is>
          <t>ok</t>
        </is>
      </c>
      <c r="S4741" s="469" t="inlineStr">
        <is>
          <t xml:space="preserve"> text </t>
        </is>
      </c>
      <c r="T4741" s="426" t="inlineStr">
        <is>
          <t>Norway</t>
        </is>
      </c>
      <c r="U4741" s="5" t="inlineStr">
        <is>
          <t>N wasted</t>
        </is>
      </c>
      <c r="V4741" s="465" t="n">
        <v>0.04</v>
      </c>
    </row>
    <row r="4742" ht="16" customHeight="1">
      <c r="B4742" s="5" t="inlineStr">
        <is>
          <t>EF.TR-AT.AT</t>
        </is>
      </c>
      <c r="C4742" s="5" t="inlineStr">
        <is>
          <t>EF.TR-AT.AT-Emissions-NOx</t>
        </is>
      </c>
      <c r="D4742" s="5" t="inlineStr">
        <is>
          <t>EF</t>
        </is>
      </c>
      <c r="E4742" s="5" t="inlineStr">
        <is>
          <t>TR</t>
        </is>
      </c>
      <c r="F4742" s="5">
        <f>VLOOKUP(E4742,'5.a Definitions'!E:F,2,FALSE)</f>
        <v/>
      </c>
      <c r="G4742" s="5" t="inlineStr">
        <is>
          <t>AT</t>
        </is>
      </c>
      <c r="H4742" s="5" t="inlineStr">
        <is>
          <t>AT</t>
        </is>
      </c>
      <c r="I4742" s="5">
        <f>VLOOKUP(H4742,'5.a Definitions'!E:F,2,FALSE)</f>
        <v/>
      </c>
      <c r="J4742" s="465" t="inlineStr">
        <is>
          <t xml:space="preserve"> Emissions </t>
        </is>
      </c>
      <c r="K4742" s="465" t="inlineStr">
        <is>
          <t xml:space="preserve"> transport emissions </t>
        </is>
      </c>
      <c r="L4742" s="465" t="inlineStr">
        <is>
          <t xml:space="preserve"> reactive </t>
        </is>
      </c>
      <c r="M4742" s="465" t="inlineStr">
        <is>
          <t xml:space="preserve"> NOx </t>
        </is>
      </c>
      <c r="N4742" s="466" t="n">
        <v>29.0698057446227</v>
      </c>
      <c r="O4742" s="467" t="n">
        <v>0.1203047417682224</v>
      </c>
      <c r="P4742" s="468" t="n">
        <v>1991</v>
      </c>
      <c r="Q4742" s="469" t="inlineStr">
        <is>
          <t>CRLTAP Inventory Submissions</t>
        </is>
      </c>
      <c r="R4742" s="469" t="inlineStr">
        <is>
          <t>ok</t>
        </is>
      </c>
      <c r="S4742" s="469" t="inlineStr">
        <is>
          <t xml:space="preserve"> text </t>
        </is>
      </c>
      <c r="T4742" s="426" t="inlineStr">
        <is>
          <t>Norway</t>
        </is>
      </c>
      <c r="U4742" s="5" t="inlineStr">
        <is>
          <t>N wasted</t>
        </is>
      </c>
      <c r="V4742" s="465" t="n">
        <v>0.04</v>
      </c>
    </row>
    <row r="4743" ht="16" customHeight="1">
      <c r="B4743" s="5" t="inlineStr">
        <is>
          <t>EF.TR-AT.AT</t>
        </is>
      </c>
      <c r="C4743" s="5" t="inlineStr">
        <is>
          <t>EF.TR-AT.AT-Emissions-N2O</t>
        </is>
      </c>
      <c r="D4743" s="5" t="inlineStr">
        <is>
          <t>EF</t>
        </is>
      </c>
      <c r="E4743" s="5" t="inlineStr">
        <is>
          <t>TR</t>
        </is>
      </c>
      <c r="F4743" s="5">
        <f>VLOOKUP(E4743,'5.a Definitions'!E:F,2,FALSE)</f>
        <v/>
      </c>
      <c r="G4743" s="5" t="inlineStr">
        <is>
          <t>AT</t>
        </is>
      </c>
      <c r="H4743" s="5" t="inlineStr">
        <is>
          <t>AT</t>
        </is>
      </c>
      <c r="I4743" s="5">
        <f>VLOOKUP(H4743,'5.a Definitions'!E:F,2,FALSE)</f>
        <v/>
      </c>
      <c r="J4743" s="465" t="inlineStr">
        <is>
          <t xml:space="preserve"> Emissions </t>
        </is>
      </c>
      <c r="K4743" s="465" t="inlineStr">
        <is>
          <t xml:space="preserve"> transport emissions </t>
        </is>
      </c>
      <c r="L4743" s="465" t="inlineStr">
        <is>
          <t xml:space="preserve"> reactive </t>
        </is>
      </c>
      <c r="M4743" s="465" t="inlineStr">
        <is>
          <t xml:space="preserve"> N2O </t>
        </is>
      </c>
      <c r="N4743" s="466" t="n">
        <v>0.1828663938012887</v>
      </c>
      <c r="O4743" s="467" t="n">
        <v>0.6463342428493241</v>
      </c>
      <c r="P4743" s="468" t="n">
        <v>1991</v>
      </c>
      <c r="Q4743" s="469" t="inlineStr">
        <is>
          <t>UNFCCC CRT</t>
        </is>
      </c>
      <c r="R4743" s="469" t="inlineStr">
        <is>
          <t>ok</t>
        </is>
      </c>
      <c r="S4743" s="469" t="inlineStr">
        <is>
          <t xml:space="preserve"> text </t>
        </is>
      </c>
      <c r="T4743" s="426" t="inlineStr">
        <is>
          <t>Norway</t>
        </is>
      </c>
      <c r="U4743" s="5" t="inlineStr">
        <is>
          <t>N wasted</t>
        </is>
      </c>
      <c r="V4743" s="465" t="n">
        <v>0.04</v>
      </c>
    </row>
    <row r="4744" ht="16" customHeight="1">
      <c r="B4744" s="5" t="inlineStr">
        <is>
          <t>EF.TR-AT.AT</t>
        </is>
      </c>
      <c r="C4744" s="5" t="inlineStr">
        <is>
          <t>EF.TR-AT.AT-Emissions-N2</t>
        </is>
      </c>
      <c r="D4744" s="5" t="inlineStr">
        <is>
          <t>EF</t>
        </is>
      </c>
      <c r="E4744" s="5" t="inlineStr">
        <is>
          <t>TR</t>
        </is>
      </c>
      <c r="F4744" s="5">
        <f>VLOOKUP(E4744,'5.a Definitions'!E:F,2,FALSE)</f>
        <v/>
      </c>
      <c r="G4744" s="5" t="inlineStr">
        <is>
          <t>AT</t>
        </is>
      </c>
      <c r="H4744" s="5" t="inlineStr">
        <is>
          <t>AT</t>
        </is>
      </c>
      <c r="I4744" s="5">
        <f>VLOOKUP(H4744,'5.a Definitions'!E:F,2,FALSE)</f>
        <v/>
      </c>
      <c r="J4744" s="465" t="inlineStr">
        <is>
          <t xml:space="preserve"> Emissions </t>
        </is>
      </c>
      <c r="K4744" s="465" t="inlineStr">
        <is>
          <t xml:space="preserve"> transport emissions </t>
        </is>
      </c>
      <c r="L4744" s="465" t="inlineStr">
        <is>
          <t xml:space="preserve"> inert </t>
        </is>
      </c>
      <c r="M4744" s="465" t="inlineStr">
        <is>
          <t xml:space="preserve"> N2 </t>
        </is>
      </c>
      <c r="N4744" s="466" t="n">
        <v>0</v>
      </c>
      <c r="O4744" s="467" t="n">
        <v>0.2</v>
      </c>
      <c r="P4744" s="468" t="n">
        <v>1991</v>
      </c>
      <c r="Q4744" s="469" t="inlineStr">
        <is>
          <t>mass balance</t>
        </is>
      </c>
      <c r="R4744" s="469" t="inlineStr">
        <is>
          <t>ok</t>
        </is>
      </c>
      <c r="S4744" s="469" t="inlineStr">
        <is>
          <t xml:space="preserve"> text </t>
        </is>
      </c>
      <c r="T4744" s="426" t="inlineStr">
        <is>
          <t>Norway</t>
        </is>
      </c>
      <c r="U4744" s="5" t="inlineStr">
        <is>
          <t>N wasted</t>
        </is>
      </c>
      <c r="V4744" s="465" t="n">
        <v>0.04</v>
      </c>
    </row>
    <row r="4745" ht="16" customHeight="1">
      <c r="B4745" s="5" t="inlineStr">
        <is>
          <t>EF.TR-RW.RW</t>
        </is>
      </c>
      <c r="C4745" s="5" t="inlineStr">
        <is>
          <t>EF.TR-RW.RW-Export of transport fuels-Nmix</t>
        </is>
      </c>
      <c r="D4745" s="5" t="inlineStr">
        <is>
          <t>EF</t>
        </is>
      </c>
      <c r="E4745" s="5" t="inlineStr">
        <is>
          <t>TR</t>
        </is>
      </c>
      <c r="F4745" s="5">
        <f>VLOOKUP(E4745,'5.a Definitions'!E:F,2,FALSE)</f>
        <v/>
      </c>
      <c r="G4745" s="5" t="inlineStr">
        <is>
          <t>RW</t>
        </is>
      </c>
      <c r="H4745" s="5" t="inlineStr">
        <is>
          <t>RW</t>
        </is>
      </c>
      <c r="I4745" s="5">
        <f>VLOOKUP(H4745,'5.a Definitions'!E:F,2,FALSE)</f>
        <v/>
      </c>
      <c r="J4745" s="465" t="inlineStr">
        <is>
          <t xml:space="preserve"> Export of transport fuels </t>
        </is>
      </c>
      <c r="K4745" s="465" t="inlineStr">
        <is>
          <t xml:space="preserve"> export of transport fuel </t>
        </is>
      </c>
      <c r="L4745" s="465" t="inlineStr">
        <is>
          <t xml:space="preserve"> reactive </t>
        </is>
      </c>
      <c r="M4745" s="465" t="inlineStr">
        <is>
          <t xml:space="preserve"> Nmix </t>
        </is>
      </c>
      <c r="N4745" s="466" t="n">
        <v>0.318060359</v>
      </c>
      <c r="O4745" s="467" t="n">
        <v>0.285050057787942</v>
      </c>
      <c r="P4745" s="468" t="n">
        <v>1991</v>
      </c>
      <c r="Q4745" s="469" t="inlineStr">
        <is>
          <t>SSB tab 08801</t>
        </is>
      </c>
      <c r="R4745" s="469" t="inlineStr">
        <is>
          <t>ok</t>
        </is>
      </c>
      <c r="S4745" s="469" t="inlineStr">
        <is>
          <t xml:space="preserve"> text </t>
        </is>
      </c>
      <c r="T4745" s="426" t="inlineStr">
        <is>
          <t>Norway</t>
        </is>
      </c>
      <c r="U4745" s="5" t="inlineStr">
        <is>
          <t>useful output</t>
        </is>
      </c>
      <c r="V4745" s="465" t="n">
        <v>0.04</v>
      </c>
    </row>
    <row r="4746" ht="16" customHeight="1">
      <c r="B4746" s="5" t="inlineStr">
        <is>
          <t>EF.OE-AT.AT</t>
        </is>
      </c>
      <c r="C4746" s="5" t="inlineStr">
        <is>
          <t>EF.OE-AT.AT-Emissions-NH3</t>
        </is>
      </c>
      <c r="D4746" s="5" t="inlineStr">
        <is>
          <t>EF</t>
        </is>
      </c>
      <c r="E4746" s="5" t="inlineStr">
        <is>
          <t>OE</t>
        </is>
      </c>
      <c r="F4746" s="5">
        <f>VLOOKUP(E4746,'5.a Definitions'!E:F,2,FALSE)</f>
        <v/>
      </c>
      <c r="G4746" s="5" t="inlineStr">
        <is>
          <t>AT</t>
        </is>
      </c>
      <c r="H4746" s="5" t="inlineStr">
        <is>
          <t>AT</t>
        </is>
      </c>
      <c r="I4746" s="5">
        <f>VLOOKUP(H4746,'5.a Definitions'!E:F,2,FALSE)</f>
        <v/>
      </c>
      <c r="J4746" s="465" t="inlineStr">
        <is>
          <t xml:space="preserve"> Emissions </t>
        </is>
      </c>
      <c r="K4746" s="465" t="inlineStr">
        <is>
          <t xml:space="preserve"> other fuels emissions </t>
        </is>
      </c>
      <c r="L4746" s="465" t="inlineStr">
        <is>
          <t xml:space="preserve"> reactive </t>
        </is>
      </c>
      <c r="M4746" s="465" t="inlineStr">
        <is>
          <t xml:space="preserve"> NH3 </t>
        </is>
      </c>
      <c r="N4746" s="466" t="n">
        <v>0.0505387167696</v>
      </c>
      <c r="O4746" s="467" t="n">
        <v>0.5635507646139297</v>
      </c>
      <c r="P4746" s="468" t="n">
        <v>1991</v>
      </c>
      <c r="Q4746" s="469" t="inlineStr">
        <is>
          <t>CRLTAP Inventory Submissions</t>
        </is>
      </c>
      <c r="R4746" s="469" t="inlineStr">
        <is>
          <t>ok</t>
        </is>
      </c>
      <c r="S4746" s="469" t="inlineStr">
        <is>
          <t xml:space="preserve"> text </t>
        </is>
      </c>
      <c r="T4746" s="426" t="inlineStr">
        <is>
          <t>Norway</t>
        </is>
      </c>
      <c r="U4746" s="5" t="inlineStr">
        <is>
          <t>N wasted</t>
        </is>
      </c>
      <c r="V4746" s="465" t="n">
        <v>0.04</v>
      </c>
    </row>
    <row r="4747" ht="16" customHeight="1">
      <c r="B4747" s="5" t="inlineStr">
        <is>
          <t>EF.OE-AT.AT</t>
        </is>
      </c>
      <c r="C4747" s="5" t="inlineStr">
        <is>
          <t>EF.OE-AT.AT-Emissions-NOx</t>
        </is>
      </c>
      <c r="D4747" s="5" t="inlineStr">
        <is>
          <t>EF</t>
        </is>
      </c>
      <c r="E4747" s="5" t="inlineStr">
        <is>
          <t>OE</t>
        </is>
      </c>
      <c r="F4747" s="5">
        <f>VLOOKUP(E4747,'5.a Definitions'!E:F,2,FALSE)</f>
        <v/>
      </c>
      <c r="G4747" s="5" t="inlineStr">
        <is>
          <t>AT</t>
        </is>
      </c>
      <c r="H4747" s="5" t="inlineStr">
        <is>
          <t>AT</t>
        </is>
      </c>
      <c r="I4747" s="5">
        <f>VLOOKUP(H4747,'5.a Definitions'!E:F,2,FALSE)</f>
        <v/>
      </c>
      <c r="J4747" s="465" t="inlineStr">
        <is>
          <t xml:space="preserve"> Emissions </t>
        </is>
      </c>
      <c r="K4747" s="465" t="inlineStr">
        <is>
          <t xml:space="preserve"> other fuels emissions </t>
        </is>
      </c>
      <c r="L4747" s="465" t="inlineStr">
        <is>
          <t xml:space="preserve"> reactive </t>
        </is>
      </c>
      <c r="M4747" s="465" t="inlineStr">
        <is>
          <t xml:space="preserve"> NOx </t>
        </is>
      </c>
      <c r="N4747" s="466" t="n">
        <v>8.714633052318261</v>
      </c>
      <c r="O4747" s="467" t="n">
        <v>0.1996844986660224</v>
      </c>
      <c r="P4747" s="468" t="n">
        <v>1991</v>
      </c>
      <c r="Q4747" s="469" t="inlineStr">
        <is>
          <t>CRLTAP Inventory Submissions</t>
        </is>
      </c>
      <c r="R4747" s="469" t="inlineStr">
        <is>
          <t>ok</t>
        </is>
      </c>
      <c r="S4747" s="469" t="inlineStr">
        <is>
          <t xml:space="preserve"> text </t>
        </is>
      </c>
      <c r="T4747" s="426" t="inlineStr">
        <is>
          <t>Norway</t>
        </is>
      </c>
      <c r="U4747" s="5" t="inlineStr">
        <is>
          <t>N wasted</t>
        </is>
      </c>
      <c r="V4747" s="465" t="n">
        <v>0.04</v>
      </c>
    </row>
    <row r="4748" ht="16" customHeight="1">
      <c r="B4748" s="5" t="inlineStr">
        <is>
          <t>EF.OE-AT.AT</t>
        </is>
      </c>
      <c r="C4748" s="5" t="inlineStr">
        <is>
          <t>EF.OE-AT.AT-Emissions-N2O</t>
        </is>
      </c>
      <c r="D4748" s="5" t="inlineStr">
        <is>
          <t>EF</t>
        </is>
      </c>
      <c r="E4748" s="5" t="inlineStr">
        <is>
          <t>OE</t>
        </is>
      </c>
      <c r="F4748" s="5">
        <f>VLOOKUP(E4748,'5.a Definitions'!E:F,2,FALSE)</f>
        <v/>
      </c>
      <c r="G4748" s="5" t="inlineStr">
        <is>
          <t>AT</t>
        </is>
      </c>
      <c r="H4748" s="5" t="inlineStr">
        <is>
          <t>AT</t>
        </is>
      </c>
      <c r="I4748" s="5">
        <f>VLOOKUP(H4748,'5.a Definitions'!E:F,2,FALSE)</f>
        <v/>
      </c>
      <c r="J4748" s="465" t="inlineStr">
        <is>
          <t xml:space="preserve"> Emissions </t>
        </is>
      </c>
      <c r="K4748" s="465" t="inlineStr">
        <is>
          <t xml:space="preserve"> other fuels emissions </t>
        </is>
      </c>
      <c r="L4748" s="465" t="inlineStr">
        <is>
          <t xml:space="preserve"> reactive </t>
        </is>
      </c>
      <c r="M4748" s="465" t="inlineStr">
        <is>
          <t xml:space="preserve"> N2O </t>
        </is>
      </c>
      <c r="N4748" s="466" t="n">
        <v>0.07054816802235499</v>
      </c>
      <c r="O4748" s="467" t="n">
        <v>1.394797542306526</v>
      </c>
      <c r="P4748" s="468" t="n">
        <v>1991</v>
      </c>
      <c r="Q4748" s="469" t="inlineStr">
        <is>
          <t>UNFCCC CRT</t>
        </is>
      </c>
      <c r="R4748" s="469" t="inlineStr">
        <is>
          <t>ok</t>
        </is>
      </c>
      <c r="S4748" s="469" t="inlineStr">
        <is>
          <t xml:space="preserve"> text </t>
        </is>
      </c>
      <c r="T4748" s="426" t="inlineStr">
        <is>
          <t>Norway</t>
        </is>
      </c>
      <c r="U4748" s="5" t="inlineStr">
        <is>
          <t>N wasted</t>
        </is>
      </c>
      <c r="V4748" s="465" t="n">
        <v>0.04</v>
      </c>
    </row>
    <row r="4749" ht="16" customHeight="1" thickBot="1">
      <c r="A4749" s="483" t="n"/>
      <c r="B4749" s="6" t="inlineStr">
        <is>
          <t>EF.OE-AT.AT</t>
        </is>
      </c>
      <c r="C4749" s="6" t="inlineStr">
        <is>
          <t>EF.OE-AT.AT-Emissions-N2</t>
        </is>
      </c>
      <c r="D4749" s="6" t="inlineStr">
        <is>
          <t>EF</t>
        </is>
      </c>
      <c r="E4749" s="6" t="inlineStr">
        <is>
          <t>OE</t>
        </is>
      </c>
      <c r="F4749" s="5">
        <f>VLOOKUP(E4749,'5.a Definitions'!E:F,2,FALSE)</f>
        <v/>
      </c>
      <c r="G4749" s="6" t="inlineStr">
        <is>
          <t>AT</t>
        </is>
      </c>
      <c r="H4749" s="6" t="inlineStr">
        <is>
          <t>AT</t>
        </is>
      </c>
      <c r="I4749" s="5">
        <f>VLOOKUP(H4749,'5.a Definitions'!E:F,2,FALSE)</f>
        <v/>
      </c>
      <c r="J4749" s="470" t="inlineStr">
        <is>
          <t xml:space="preserve"> Emissions </t>
        </is>
      </c>
      <c r="K4749" s="470" t="inlineStr">
        <is>
          <t xml:space="preserve"> other fuels emissions </t>
        </is>
      </c>
      <c r="L4749" s="470" t="inlineStr">
        <is>
          <t xml:space="preserve"> inert </t>
        </is>
      </c>
      <c r="M4749" s="470" t="inlineStr">
        <is>
          <t xml:space="preserve"> N2 </t>
        </is>
      </c>
      <c r="N4749" s="466" t="n">
        <v>0</v>
      </c>
      <c r="O4749" s="471" t="n">
        <v>0.2</v>
      </c>
      <c r="P4749" s="468" t="n">
        <v>1991</v>
      </c>
      <c r="Q4749" s="472" t="inlineStr">
        <is>
          <t>mass balance</t>
        </is>
      </c>
      <c r="R4749" s="469" t="inlineStr">
        <is>
          <t>ok</t>
        </is>
      </c>
      <c r="S4749" s="472" t="inlineStr">
        <is>
          <t xml:space="preserve"> text </t>
        </is>
      </c>
      <c r="T4749" s="426" t="inlineStr">
        <is>
          <t>Norway</t>
        </is>
      </c>
      <c r="U4749" s="5" t="inlineStr">
        <is>
          <t>N wasted</t>
        </is>
      </c>
      <c r="V4749" s="470" t="n">
        <v>0.04</v>
      </c>
    </row>
    <row r="4750" ht="16" customHeight="1">
      <c r="A4750" s="487" t="inlineStr">
        <is>
          <t xml:space="preserve"> Materials and products </t>
        </is>
      </c>
      <c r="B4750" s="452" t="inlineStr">
        <is>
          <t>MP.FP-AG.SM</t>
        </is>
      </c>
      <c r="C4750" s="452" t="inlineStr">
        <is>
          <t>MP.FP-AG.SM-Seeds and planting material -Nmix</t>
        </is>
      </c>
      <c r="D4750" s="452" t="inlineStr">
        <is>
          <t>MP</t>
        </is>
      </c>
      <c r="E4750" s="452" t="inlineStr">
        <is>
          <t>FP</t>
        </is>
      </c>
      <c r="F4750" s="5">
        <f>VLOOKUP(E4750,'5.a Definitions'!E:F,2,FALSE)</f>
        <v/>
      </c>
      <c r="G4750" s="452" t="inlineStr">
        <is>
          <t>AG</t>
        </is>
      </c>
      <c r="H4750" s="452" t="inlineStr">
        <is>
          <t>SM</t>
        </is>
      </c>
      <c r="I4750" s="5">
        <f>VLOOKUP(H4750,'5.a Definitions'!E:F,2,FALSE)</f>
        <v/>
      </c>
      <c r="J4750" s="465" t="inlineStr">
        <is>
          <t xml:space="preserve"> Seeds and planting material  </t>
        </is>
      </c>
      <c r="K4750" s="465" t="inlineStr">
        <is>
          <t xml:space="preserve"> seeds and planting material </t>
        </is>
      </c>
      <c r="L4750" s="465" t="inlineStr">
        <is>
          <t xml:space="preserve"> reactive </t>
        </is>
      </c>
      <c r="M4750" s="465" t="inlineStr">
        <is>
          <t xml:space="preserve"> Nmix </t>
        </is>
      </c>
      <c r="N4750" s="466" t="n">
        <v>1.223658912933104</v>
      </c>
      <c r="O4750" s="467" t="n">
        <v>0.3211592312348392</v>
      </c>
      <c r="P4750" s="468" t="n">
        <v>1991</v>
      </c>
      <c r="Q4750" s="469" t="inlineStr">
        <is>
          <t>NIBIO Totalkalkylen</t>
        </is>
      </c>
      <c r="R4750" s="469" t="inlineStr">
        <is>
          <t>ok</t>
        </is>
      </c>
      <c r="S4750" s="469" t="inlineStr">
        <is>
          <t xml:space="preserve"> text </t>
        </is>
      </c>
      <c r="T4750" s="426" t="inlineStr">
        <is>
          <t>Norway</t>
        </is>
      </c>
      <c r="U4750" s="5" t="inlineStr">
        <is>
          <t>useful output</t>
        </is>
      </c>
      <c r="V4750" s="465" t="n">
        <v>0.04</v>
      </c>
    </row>
    <row r="4751" ht="16" customHeight="1">
      <c r="B4751" s="5" t="inlineStr">
        <is>
          <t>MP.FP-AG.MM</t>
        </is>
      </c>
      <c r="C4751" s="5" t="inlineStr">
        <is>
          <t>MP.FP-AG.MM-Farm animal feed-Nmix</t>
        </is>
      </c>
      <c r="D4751" s="5" t="inlineStr">
        <is>
          <t>MP</t>
        </is>
      </c>
      <c r="E4751" s="5" t="inlineStr">
        <is>
          <t>FP</t>
        </is>
      </c>
      <c r="F4751" s="5">
        <f>VLOOKUP(E4751,'5.a Definitions'!E:F,2,FALSE)</f>
        <v/>
      </c>
      <c r="G4751" s="5" t="inlineStr">
        <is>
          <t>AG</t>
        </is>
      </c>
      <c r="H4751" s="5" t="inlineStr">
        <is>
          <t>MM</t>
        </is>
      </c>
      <c r="I4751" s="5">
        <f>VLOOKUP(H4751,'5.a Definitions'!E:F,2,FALSE)</f>
        <v/>
      </c>
      <c r="J4751" s="465" t="inlineStr">
        <is>
          <t xml:space="preserve"> Farm animal feed </t>
        </is>
      </c>
      <c r="K4751" s="465" t="inlineStr">
        <is>
          <t xml:space="preserve"> farm animal feed </t>
        </is>
      </c>
      <c r="L4751" s="465" t="inlineStr">
        <is>
          <t xml:space="preserve"> reactive </t>
        </is>
      </c>
      <c r="M4751" s="465" t="inlineStr">
        <is>
          <t xml:space="preserve"> Nmix </t>
        </is>
      </c>
      <c r="N4751" s="466" t="n">
        <v>22.95967906926695</v>
      </c>
      <c r="O4751" s="467" t="n">
        <v>0.3101488769873528</v>
      </c>
      <c r="P4751" s="468" t="n">
        <v>1991</v>
      </c>
      <c r="Q4751" s="469" t="inlineStr">
        <is>
          <t>Totalkalkylen</t>
        </is>
      </c>
      <c r="R4751" s="469" t="inlineStr">
        <is>
          <t>ok</t>
        </is>
      </c>
      <c r="S4751" s="469" t="inlineStr">
        <is>
          <t xml:space="preserve"> text </t>
        </is>
      </c>
      <c r="T4751" s="426" t="inlineStr">
        <is>
          <t>Norway</t>
        </is>
      </c>
      <c r="U4751" s="5" t="inlineStr">
        <is>
          <t>useful output</t>
        </is>
      </c>
      <c r="V4751" s="465" t="n">
        <v>0.04</v>
      </c>
    </row>
    <row r="4752" ht="16" customHeight="1">
      <c r="B4752" s="5" t="inlineStr">
        <is>
          <t>MP.FP-PR.SO</t>
        </is>
      </c>
      <c r="C4752" s="5" t="inlineStr">
        <is>
          <t>MP.FP-PR.SO-Food industry waste-Nmix</t>
        </is>
      </c>
      <c r="D4752" s="5" t="inlineStr">
        <is>
          <t>MP</t>
        </is>
      </c>
      <c r="E4752" s="5" t="inlineStr">
        <is>
          <t>FP</t>
        </is>
      </c>
      <c r="F4752" s="5">
        <f>VLOOKUP(E4752,'5.a Definitions'!E:F,2,FALSE)</f>
        <v/>
      </c>
      <c r="G4752" s="5" t="inlineStr">
        <is>
          <t>PR</t>
        </is>
      </c>
      <c r="H4752" s="5" t="inlineStr">
        <is>
          <t>SO</t>
        </is>
      </c>
      <c r="I4752" s="5">
        <f>VLOOKUP(H4752,'5.a Definitions'!E:F,2,FALSE)</f>
        <v/>
      </c>
      <c r="J4752" s="465" t="inlineStr">
        <is>
          <t xml:space="preserve"> Food industry waste </t>
        </is>
      </c>
      <c r="K4752" s="465" t="inlineStr">
        <is>
          <t xml:space="preserve"> food industry waste </t>
        </is>
      </c>
      <c r="L4752" s="465" t="inlineStr">
        <is>
          <t xml:space="preserve"> reactive </t>
        </is>
      </c>
      <c r="M4752" s="465" t="inlineStr">
        <is>
          <t xml:space="preserve"> Nmix </t>
        </is>
      </c>
      <c r="N4752" s="466" t="n">
        <v>1.353387401574803</v>
      </c>
      <c r="O4752" s="467" t="n">
        <v>0.8192394155505525</v>
      </c>
      <c r="P4752" s="468" t="n">
        <v>1991</v>
      </c>
      <c r="Q4752" s="469" t="inlineStr">
        <is>
          <t>Filled (mean of the scaled 1995-1999 values): SSB</t>
        </is>
      </c>
      <c r="R4752" s="469" t="inlineStr">
        <is>
          <t>ok</t>
        </is>
      </c>
      <c r="S4752" s="469" t="inlineStr">
        <is>
          <t xml:space="preserve"> text </t>
        </is>
      </c>
      <c r="T4752" s="426" t="inlineStr">
        <is>
          <t>Norway</t>
        </is>
      </c>
      <c r="U4752" s="5" t="inlineStr">
        <is>
          <t>N wasted</t>
        </is>
      </c>
      <c r="V4752" s="465" t="n">
        <v>0.04</v>
      </c>
    </row>
    <row r="4753" ht="16" customHeight="1">
      <c r="B4753" s="5" t="inlineStr">
        <is>
          <t>MP.FP-PR.WW</t>
        </is>
      </c>
      <c r="C4753" s="5" t="inlineStr">
        <is>
          <t>MP.FP-PR.WW-Food industry wastewater-Nmix</t>
        </is>
      </c>
      <c r="D4753" s="5" t="inlineStr">
        <is>
          <t>MP</t>
        </is>
      </c>
      <c r="E4753" s="5" t="inlineStr">
        <is>
          <t>FP</t>
        </is>
      </c>
      <c r="F4753" s="5">
        <f>VLOOKUP(E4753,'5.a Definitions'!E:F,2,FALSE)</f>
        <v/>
      </c>
      <c r="G4753" s="5" t="inlineStr">
        <is>
          <t>PR</t>
        </is>
      </c>
      <c r="H4753" s="5" t="inlineStr">
        <is>
          <t>WW</t>
        </is>
      </c>
      <c r="I4753" s="5">
        <f>VLOOKUP(H4753,'5.a Definitions'!E:F,2,FALSE)</f>
        <v/>
      </c>
      <c r="J4753" s="465" t="inlineStr">
        <is>
          <t xml:space="preserve"> Food industry wastewater </t>
        </is>
      </c>
      <c r="K4753" s="465" t="inlineStr">
        <is>
          <t xml:space="preserve"> food industry wastewater </t>
        </is>
      </c>
      <c r="L4753" s="465" t="inlineStr">
        <is>
          <t xml:space="preserve"> reactive </t>
        </is>
      </c>
      <c r="M4753" s="465" t="inlineStr">
        <is>
          <t xml:space="preserve"> Nmix </t>
        </is>
      </c>
      <c r="N4753" s="466" t="n">
        <v>0.033228</v>
      </c>
      <c r="O4753" s="467" t="n">
        <v>0.1918699909089443</v>
      </c>
      <c r="P4753" s="468" t="n">
        <v>1991</v>
      </c>
      <c r="Q4753" s="469" t="inlineStr">
        <is>
          <t>Miljødirektoratet</t>
        </is>
      </c>
      <c r="R4753" s="469" t="inlineStr">
        <is>
          <t>ok</t>
        </is>
      </c>
      <c r="S4753" s="469" t="inlineStr">
        <is>
          <t xml:space="preserve"> text </t>
        </is>
      </c>
      <c r="T4753" s="426" t="inlineStr">
        <is>
          <t>Norway</t>
        </is>
      </c>
      <c r="U4753" s="5" t="inlineStr">
        <is>
          <t>N wasted</t>
        </is>
      </c>
      <c r="V4753" s="465" t="n">
        <v>0.04</v>
      </c>
    </row>
    <row r="4754" ht="16" customHeight="1">
      <c r="B4754" s="5" t="inlineStr">
        <is>
          <t>MP.FP-HS.HS</t>
        </is>
      </c>
      <c r="C4754" s="5" t="inlineStr">
        <is>
          <t>MP.FP-HS.HS-Food products-Nmix</t>
        </is>
      </c>
      <c r="D4754" s="5" t="inlineStr">
        <is>
          <t>MP</t>
        </is>
      </c>
      <c r="E4754" s="5" t="inlineStr">
        <is>
          <t>FP</t>
        </is>
      </c>
      <c r="F4754" s="5">
        <f>VLOOKUP(E4754,'5.a Definitions'!E:F,2,FALSE)</f>
        <v/>
      </c>
      <c r="G4754" s="5" t="inlineStr">
        <is>
          <t>HS</t>
        </is>
      </c>
      <c r="H4754" s="5" t="inlineStr">
        <is>
          <t>HS</t>
        </is>
      </c>
      <c r="I4754" s="5">
        <f>VLOOKUP(H4754,'5.a Definitions'!E:F,2,FALSE)</f>
        <v/>
      </c>
      <c r="J4754" s="465" t="inlineStr">
        <is>
          <t xml:space="preserve"> Food products </t>
        </is>
      </c>
      <c r="K4754" s="465" t="inlineStr">
        <is>
          <t xml:space="preserve"> food products </t>
        </is>
      </c>
      <c r="L4754" s="465" t="inlineStr">
        <is>
          <t xml:space="preserve"> reactive </t>
        </is>
      </c>
      <c r="M4754" s="465" t="inlineStr">
        <is>
          <t xml:space="preserve"> Nmix </t>
        </is>
      </c>
      <c r="N4754" s="466" t="n">
        <v>26.25564304822477</v>
      </c>
      <c r="O4754" s="467" t="n">
        <v>0.1845269514730754</v>
      </c>
      <c r="P4754" s="468" t="n">
        <v>1991</v>
      </c>
      <c r="Q4754" s="469" t="inlineStr">
        <is>
          <t>SSB</t>
        </is>
      </c>
      <c r="R4754" s="469" t="inlineStr">
        <is>
          <t>ok</t>
        </is>
      </c>
      <c r="S4754" s="469" t="inlineStr">
        <is>
          <t xml:space="preserve"> text </t>
        </is>
      </c>
      <c r="T4754" s="426" t="inlineStr">
        <is>
          <t>Norway</t>
        </is>
      </c>
      <c r="U4754" s="5" t="inlineStr">
        <is>
          <t>useful output</t>
        </is>
      </c>
      <c r="V4754" s="465" t="n">
        <v>0.04</v>
      </c>
    </row>
    <row r="4755" ht="16" customHeight="1">
      <c r="B4755" s="5" t="inlineStr">
        <is>
          <t>MP.FP-HY.SW</t>
        </is>
      </c>
      <c r="C4755" s="5" t="inlineStr">
        <is>
          <t>MP.FP-HY.SW-Untreated wastewater-Nmix</t>
        </is>
      </c>
      <c r="D4755" s="5" t="inlineStr">
        <is>
          <t>MP</t>
        </is>
      </c>
      <c r="E4755" s="5" t="inlineStr">
        <is>
          <t>FP</t>
        </is>
      </c>
      <c r="F4755" s="5">
        <f>VLOOKUP(E4755,'5.a Definitions'!E:F,2,FALSE)</f>
        <v/>
      </c>
      <c r="G4755" s="5" t="inlineStr">
        <is>
          <t>HY</t>
        </is>
      </c>
      <c r="H4755" s="5" t="inlineStr">
        <is>
          <t>SW</t>
        </is>
      </c>
      <c r="I4755" s="5">
        <f>VLOOKUP(H4755,'5.a Definitions'!E:F,2,FALSE)</f>
        <v/>
      </c>
      <c r="J4755" s="465" t="inlineStr">
        <is>
          <t xml:space="preserve"> Untreated wastewater </t>
        </is>
      </c>
      <c r="K4755" s="465" t="inlineStr">
        <is>
          <t xml:space="preserve"> food industry untreated wastewater </t>
        </is>
      </c>
      <c r="L4755" s="465" t="inlineStr">
        <is>
          <t xml:space="preserve"> reactive </t>
        </is>
      </c>
      <c r="M4755" s="465" t="inlineStr">
        <is>
          <t xml:space="preserve"> Nmix </t>
        </is>
      </c>
      <c r="N4755" s="466" t="n">
        <v>0.3740871</v>
      </c>
      <c r="O4755" s="467" t="n">
        <v>0.2593295148692816</v>
      </c>
      <c r="P4755" s="468" t="n">
        <v>1991</v>
      </c>
      <c r="Q4755" s="469" t="inlineStr">
        <is>
          <t>Filled (mean of 1994-1998): Miljødirektoratet</t>
        </is>
      </c>
      <c r="R4755" s="469" t="inlineStr">
        <is>
          <t>ok</t>
        </is>
      </c>
      <c r="S4755" s="469" t="inlineStr">
        <is>
          <t xml:space="preserve"> text </t>
        </is>
      </c>
      <c r="T4755" s="426" t="inlineStr">
        <is>
          <t>Norway</t>
        </is>
      </c>
      <c r="U4755" s="5" t="inlineStr">
        <is>
          <t>N wasted</t>
        </is>
      </c>
      <c r="V4755" s="465" t="n">
        <v>0.04</v>
      </c>
    </row>
    <row r="4756" ht="16" customHeight="1">
      <c r="B4756" s="5" t="inlineStr">
        <is>
          <t>MP.FP-HY.AC</t>
        </is>
      </c>
      <c r="C4756" s="5" t="inlineStr">
        <is>
          <t>MP.FP-HY.AC-Feed to freshwater aquaculture-Nmix</t>
        </is>
      </c>
      <c r="D4756" s="5" t="inlineStr">
        <is>
          <t>MP</t>
        </is>
      </c>
      <c r="E4756" s="5" t="inlineStr">
        <is>
          <t>FP</t>
        </is>
      </c>
      <c r="F4756" s="5">
        <f>VLOOKUP(E4756,'5.a Definitions'!E:F,2,FALSE)</f>
        <v/>
      </c>
      <c r="G4756" s="5" t="inlineStr">
        <is>
          <t>HY</t>
        </is>
      </c>
      <c r="H4756" s="5" t="inlineStr">
        <is>
          <t>AC</t>
        </is>
      </c>
      <c r="I4756" s="5">
        <f>VLOOKUP(H4756,'5.a Definitions'!E:F,2,FALSE)</f>
        <v/>
      </c>
      <c r="J4756" s="465" t="inlineStr">
        <is>
          <t xml:space="preserve"> Feed to freshwater aquaculture </t>
        </is>
      </c>
      <c r="K4756" s="465" t="inlineStr">
        <is>
          <t xml:space="preserve"> feed to freshwater aquaculture </t>
        </is>
      </c>
      <c r="L4756" s="465" t="inlineStr">
        <is>
          <t xml:space="preserve"> reactive </t>
        </is>
      </c>
      <c r="M4756" s="465" t="inlineStr">
        <is>
          <t xml:space="preserve"> Nmix </t>
        </is>
      </c>
      <c r="N4756" s="466" t="n">
        <v>0</v>
      </c>
      <c r="O4756" s="467" t="n">
        <v>0.2</v>
      </c>
      <c r="P4756" s="468" t="n">
        <v>1991</v>
      </c>
      <c r="Q4756" s="469" t="inlineStr">
        <is>
          <t>no production</t>
        </is>
      </c>
      <c r="R4756" s="469" t="inlineStr">
        <is>
          <t>ok</t>
        </is>
      </c>
      <c r="S4756" s="469" t="inlineStr">
        <is>
          <t xml:space="preserve"> text </t>
        </is>
      </c>
      <c r="T4756" s="426" t="inlineStr">
        <is>
          <t>Norway</t>
        </is>
      </c>
      <c r="U4756" s="5" t="inlineStr">
        <is>
          <t>useful output</t>
        </is>
      </c>
      <c r="V4756" s="465" t="n">
        <v>0.04</v>
      </c>
    </row>
    <row r="4757" ht="16" customHeight="1">
      <c r="B4757" s="5" t="inlineStr">
        <is>
          <t>MP.FP-HY.AC</t>
        </is>
      </c>
      <c r="C4757" s="5" t="inlineStr">
        <is>
          <t>MP.FP-HY.AC-Feed to coastal aquaculture-Nmix</t>
        </is>
      </c>
      <c r="D4757" s="5" t="inlineStr">
        <is>
          <t>MP</t>
        </is>
      </c>
      <c r="E4757" s="5" t="inlineStr">
        <is>
          <t>FP</t>
        </is>
      </c>
      <c r="F4757" s="5">
        <f>VLOOKUP(E4757,'5.a Definitions'!E:F,2,FALSE)</f>
        <v/>
      </c>
      <c r="G4757" s="5" t="inlineStr">
        <is>
          <t>HY</t>
        </is>
      </c>
      <c r="H4757" s="5" t="inlineStr">
        <is>
          <t>AC</t>
        </is>
      </c>
      <c r="I4757" s="5">
        <f>VLOOKUP(H4757,'5.a Definitions'!E:F,2,FALSE)</f>
        <v/>
      </c>
      <c r="J4757" s="465" t="inlineStr">
        <is>
          <t xml:space="preserve"> Feed to coastal aquaculture </t>
        </is>
      </c>
      <c r="K4757" s="465" t="inlineStr">
        <is>
          <t xml:space="preserve"> feed to coastal aquaculture </t>
        </is>
      </c>
      <c r="L4757" s="465" t="inlineStr">
        <is>
          <t xml:space="preserve"> reactive </t>
        </is>
      </c>
      <c r="M4757" s="465" t="inlineStr">
        <is>
          <t xml:space="preserve"> Nmix </t>
        </is>
      </c>
      <c r="N4757" s="466" t="n">
        <v>10.77401390593047</v>
      </c>
      <c r="O4757" s="467" t="n">
        <v>0.2545892688102653</v>
      </c>
      <c r="P4757" s="468" t="n">
        <v>1991</v>
      </c>
      <c r="Q4757" s="469" t="inlineStr">
        <is>
          <t>Fiskeridirektoratet</t>
        </is>
      </c>
      <c r="R4757" s="469" t="inlineStr">
        <is>
          <t>ok</t>
        </is>
      </c>
      <c r="S4757" s="469" t="inlineStr">
        <is>
          <t xml:space="preserve"> text </t>
        </is>
      </c>
      <c r="T4757" s="426" t="inlineStr">
        <is>
          <t>Norway</t>
        </is>
      </c>
      <c r="U4757" s="5" t="inlineStr">
        <is>
          <t>useful output</t>
        </is>
      </c>
      <c r="V4757" s="465" t="n">
        <v>0.04</v>
      </c>
    </row>
    <row r="4758" ht="16" customHeight="1">
      <c r="B4758" s="5" t="inlineStr">
        <is>
          <t>MP.FP-RW.RW</t>
        </is>
      </c>
      <c r="C4758" s="5" t="inlineStr">
        <is>
          <t>MP.FP-RW.RW-Food export-Nmix</t>
        </is>
      </c>
      <c r="D4758" s="5" t="inlineStr">
        <is>
          <t>MP</t>
        </is>
      </c>
      <c r="E4758" s="5" t="inlineStr">
        <is>
          <t>FP</t>
        </is>
      </c>
      <c r="F4758" s="5">
        <f>VLOOKUP(E4758,'5.a Definitions'!E:F,2,FALSE)</f>
        <v/>
      </c>
      <c r="G4758" s="5" t="inlineStr">
        <is>
          <t>RW</t>
        </is>
      </c>
      <c r="H4758" s="5" t="inlineStr">
        <is>
          <t>RW</t>
        </is>
      </c>
      <c r="I4758" s="5">
        <f>VLOOKUP(H4758,'5.a Definitions'!E:F,2,FALSE)</f>
        <v/>
      </c>
      <c r="J4758" s="465" t="inlineStr">
        <is>
          <t xml:space="preserve"> Food export </t>
        </is>
      </c>
      <c r="K4758" s="465" t="inlineStr">
        <is>
          <t xml:space="preserve"> food export </t>
        </is>
      </c>
      <c r="L4758" s="465" t="inlineStr">
        <is>
          <t xml:space="preserve"> reactive </t>
        </is>
      </c>
      <c r="M4758" s="465" t="inlineStr">
        <is>
          <t xml:space="preserve"> Nmix </t>
        </is>
      </c>
      <c r="N4758" s="466" t="n">
        <v>24.84899469699999</v>
      </c>
      <c r="O4758" s="467" t="n">
        <v>0.1898833548467285</v>
      </c>
      <c r="P4758" s="468" t="n">
        <v>1991</v>
      </c>
      <c r="Q4758" s="469" t="inlineStr">
        <is>
          <t>SSB tab 08801</t>
        </is>
      </c>
      <c r="R4758" s="469" t="inlineStr">
        <is>
          <t>ok</t>
        </is>
      </c>
      <c r="S4758" s="469" t="inlineStr">
        <is>
          <t xml:space="preserve"> text </t>
        </is>
      </c>
      <c r="T4758" s="426" t="inlineStr">
        <is>
          <t>Norway</t>
        </is>
      </c>
      <c r="U4758" s="5" t="inlineStr">
        <is>
          <t>useful output</t>
        </is>
      </c>
      <c r="V4758" s="465" t="n">
        <v>0.04</v>
      </c>
    </row>
    <row r="4759" ht="16" customHeight="1">
      <c r="B4759" s="475" t="inlineStr">
        <is>
          <t>MP.FP-RW.RW</t>
        </is>
      </c>
      <c r="C4759" s="475" t="inlineStr">
        <is>
          <t>MP.FP-RW.RW-Feed export-Nmix</t>
        </is>
      </c>
      <c r="D4759" s="475" t="inlineStr">
        <is>
          <t>MP</t>
        </is>
      </c>
      <c r="E4759" s="475" t="inlineStr">
        <is>
          <t>FP</t>
        </is>
      </c>
      <c r="F4759" s="5">
        <f>VLOOKUP(E4759,'5.a Definitions'!E:F,2,FALSE)</f>
        <v/>
      </c>
      <c r="G4759" s="475" t="inlineStr">
        <is>
          <t>RW</t>
        </is>
      </c>
      <c r="H4759" s="475" t="inlineStr">
        <is>
          <t>RW</t>
        </is>
      </c>
      <c r="I4759" s="5">
        <f>VLOOKUP(H4759,'5.a Definitions'!E:F,2,FALSE)</f>
        <v/>
      </c>
      <c r="J4759" s="465" t="inlineStr">
        <is>
          <t>Feed export</t>
        </is>
      </c>
      <c r="K4759" s="465" t="inlineStr">
        <is>
          <t>feed export</t>
        </is>
      </c>
      <c r="L4759" s="465" t="inlineStr">
        <is>
          <t>reactive</t>
        </is>
      </c>
      <c r="M4759" s="465" t="inlineStr">
        <is>
          <t>Nmix</t>
        </is>
      </c>
      <c r="N4759" s="466" t="n">
        <v>9.086862035999999</v>
      </c>
      <c r="O4759" s="467" t="n">
        <v>0.1436166323581041</v>
      </c>
      <c r="P4759" s="468" t="n">
        <v>1991</v>
      </c>
      <c r="Q4759" s="469" t="inlineStr">
        <is>
          <t>SSB tab 08801</t>
        </is>
      </c>
      <c r="R4759" s="469" t="inlineStr">
        <is>
          <t>ok</t>
        </is>
      </c>
      <c r="S4759" s="469" t="inlineStr">
        <is>
          <t>text</t>
        </is>
      </c>
      <c r="T4759" s="476" t="inlineStr">
        <is>
          <t>Norway</t>
        </is>
      </c>
      <c r="U4759" s="5" t="inlineStr">
        <is>
          <t>useful output</t>
        </is>
      </c>
      <c r="V4759" s="465">
        <f>(O4527*N4527)^2</f>
        <v/>
      </c>
    </row>
    <row r="4760" ht="16" customHeight="1">
      <c r="B4760" s="5" t="inlineStr">
        <is>
          <t>MP.OP-AG.SM</t>
        </is>
      </c>
      <c r="C4760" s="5" t="inlineStr">
        <is>
          <t>MP.OP-AG.SM-Mineral fertilizer-Nmix</t>
        </is>
      </c>
      <c r="D4760" s="5" t="inlineStr">
        <is>
          <t>MP</t>
        </is>
      </c>
      <c r="E4760" s="5" t="inlineStr">
        <is>
          <t>OP</t>
        </is>
      </c>
      <c r="F4760" s="5">
        <f>VLOOKUP(E4760,'5.a Definitions'!E:F,2,FALSE)</f>
        <v/>
      </c>
      <c r="G4760" s="5" t="inlineStr">
        <is>
          <t>AG</t>
        </is>
      </c>
      <c r="H4760" s="5" t="inlineStr">
        <is>
          <t>SM</t>
        </is>
      </c>
      <c r="I4760" s="5">
        <f>VLOOKUP(H4760,'5.a Definitions'!E:F,2,FALSE)</f>
        <v/>
      </c>
      <c r="J4760" s="465" t="inlineStr">
        <is>
          <t xml:space="preserve"> Mineral fertilizer </t>
        </is>
      </c>
      <c r="K4760" s="465" t="inlineStr">
        <is>
          <t xml:space="preserve"> mineral fertilizer to agriculture </t>
        </is>
      </c>
      <c r="L4760" s="465" t="inlineStr">
        <is>
          <t xml:space="preserve"> reactive </t>
        </is>
      </c>
      <c r="M4760" s="465" t="inlineStr">
        <is>
          <t xml:space="preserve"> Nmix </t>
        </is>
      </c>
      <c r="N4760" s="466" t="n">
        <v>84.93300000000001</v>
      </c>
      <c r="O4760" s="467" t="n">
        <v>0.3981948922427633</v>
      </c>
      <c r="P4760" s="468" t="n">
        <v>1991</v>
      </c>
      <c r="Q4760" s="469" t="inlineStr">
        <is>
          <t>FAOSTAT Fertilizer by nutrient (Agricultural Use - Import)</t>
        </is>
      </c>
      <c r="R4760" s="469" t="inlineStr">
        <is>
          <t>ok</t>
        </is>
      </c>
      <c r="S4760" s="469" t="inlineStr">
        <is>
          <t xml:space="preserve"> text </t>
        </is>
      </c>
      <c r="T4760" s="426" t="inlineStr">
        <is>
          <t>Norway</t>
        </is>
      </c>
      <c r="U4760" s="5" t="inlineStr">
        <is>
          <t>useful output</t>
        </is>
      </c>
      <c r="V4760" s="465" t="n">
        <v>0.04</v>
      </c>
    </row>
    <row r="4761" ht="16" customHeight="1">
      <c r="B4761" s="475" t="inlineStr">
        <is>
          <t>MP.OP-EF.IC</t>
        </is>
      </c>
      <c r="C4761" s="475" t="inlineStr">
        <is>
          <t>MP.OP-EF.IC-Industrial waste fuels-Nmix</t>
        </is>
      </c>
      <c r="D4761" s="475" t="inlineStr">
        <is>
          <t>MP</t>
        </is>
      </c>
      <c r="E4761" s="475" t="inlineStr">
        <is>
          <t>OP</t>
        </is>
      </c>
      <c r="F4761" s="5">
        <f>VLOOKUP(E4761,'5.a Definitions'!E:F,2,FALSE)</f>
        <v/>
      </c>
      <c r="G4761" s="475" t="inlineStr">
        <is>
          <t>EF</t>
        </is>
      </c>
      <c r="H4761" s="475" t="inlineStr">
        <is>
          <t>IC</t>
        </is>
      </c>
      <c r="I4761" s="5">
        <f>VLOOKUP(H4761,'5.a Definitions'!E:F,2,FALSE)</f>
        <v/>
      </c>
      <c r="J4761" s="465" t="inlineStr">
        <is>
          <t>Industrial waste fuel</t>
        </is>
      </c>
      <c r="K4761" s="465" t="inlineStr">
        <is>
          <t>industrial waste fuel</t>
        </is>
      </c>
      <c r="L4761" s="465" t="inlineStr">
        <is>
          <t>reactive</t>
        </is>
      </c>
      <c r="M4761" s="465" t="inlineStr">
        <is>
          <t>Nmix</t>
        </is>
      </c>
      <c r="N4761" s="466" t="n">
        <v>3.828874686782813</v>
      </c>
      <c r="O4761" s="467" t="n">
        <v>0.5217415704269002</v>
      </c>
      <c r="P4761" s="468" t="n">
        <v>1991</v>
      </c>
      <c r="Q4761" s="469" t="inlineStr">
        <is>
          <t>SSB</t>
        </is>
      </c>
      <c r="R4761" s="469" t="inlineStr">
        <is>
          <t>ok</t>
        </is>
      </c>
      <c r="S4761" s="469" t="inlineStr">
        <is>
          <t>text</t>
        </is>
      </c>
      <c r="T4761" s="476" t="inlineStr">
        <is>
          <t>Norway</t>
        </is>
      </c>
      <c r="U4761" s="5" t="inlineStr">
        <is>
          <t>useful output</t>
        </is>
      </c>
      <c r="V4761" s="465">
        <f>(O4559*N4559)^2</f>
        <v/>
      </c>
    </row>
    <row r="4762" ht="16" customHeight="1">
      <c r="B4762" s="5" t="inlineStr">
        <is>
          <t>MP.OP-PR.SO</t>
        </is>
      </c>
      <c r="C4762" s="5" t="inlineStr">
        <is>
          <t>MP.OP-PR.SO-Other industry waste-Nmix</t>
        </is>
      </c>
      <c r="D4762" s="5" t="inlineStr">
        <is>
          <t>MP</t>
        </is>
      </c>
      <c r="E4762" s="5" t="inlineStr">
        <is>
          <t>OP</t>
        </is>
      </c>
      <c r="F4762" s="5">
        <f>VLOOKUP(E4762,'5.a Definitions'!E:F,2,FALSE)</f>
        <v/>
      </c>
      <c r="G4762" s="5" t="inlineStr">
        <is>
          <t>PR</t>
        </is>
      </c>
      <c r="H4762" s="5" t="inlineStr">
        <is>
          <t>SO</t>
        </is>
      </c>
      <c r="I4762" s="5">
        <f>VLOOKUP(H4762,'5.a Definitions'!E:F,2,FALSE)</f>
        <v/>
      </c>
      <c r="J4762" s="465" t="inlineStr">
        <is>
          <t xml:space="preserve"> Other industry waste </t>
        </is>
      </c>
      <c r="K4762" s="465" t="inlineStr">
        <is>
          <t xml:space="preserve"> other industry waste </t>
        </is>
      </c>
      <c r="L4762" s="465" t="inlineStr">
        <is>
          <t xml:space="preserve"> reactive </t>
        </is>
      </c>
      <c r="M4762" s="465" t="inlineStr">
        <is>
          <t xml:space="preserve"> Nmix </t>
        </is>
      </c>
      <c r="N4762" s="466" t="n">
        <v>5.51590794520548</v>
      </c>
      <c r="O4762" s="467" t="n">
        <v>0.595684899070594</v>
      </c>
      <c r="P4762" s="468" t="n">
        <v>1991</v>
      </c>
      <c r="Q4762" s="469" t="inlineStr">
        <is>
          <t>Filled (extrapolated from 1995 with the 1992 and 1995 totals): SSB</t>
        </is>
      </c>
      <c r="R4762" s="469" t="inlineStr">
        <is>
          <t>ok</t>
        </is>
      </c>
      <c r="S4762" s="469" t="inlineStr">
        <is>
          <t xml:space="preserve"> text </t>
        </is>
      </c>
      <c r="T4762" s="426" t="inlineStr">
        <is>
          <t>Norway</t>
        </is>
      </c>
      <c r="U4762" s="5" t="inlineStr">
        <is>
          <t>N wasted</t>
        </is>
      </c>
      <c r="V4762" s="465" t="n">
        <v>0.04</v>
      </c>
    </row>
    <row r="4763" ht="16" customHeight="1">
      <c r="B4763" s="5" t="inlineStr">
        <is>
          <t>MP.OP-PR.WW</t>
        </is>
      </c>
      <c r="C4763" s="5" t="inlineStr">
        <is>
          <t>MP.OP-PR.WW-Other industry wastewater-Nmix</t>
        </is>
      </c>
      <c r="D4763" s="5" t="inlineStr">
        <is>
          <t>MP</t>
        </is>
      </c>
      <c r="E4763" s="5" t="inlineStr">
        <is>
          <t>OP</t>
        </is>
      </c>
      <c r="F4763" s="5">
        <f>VLOOKUP(E4763,'5.a Definitions'!E:F,2,FALSE)</f>
        <v/>
      </c>
      <c r="G4763" s="5" t="inlineStr">
        <is>
          <t>PR</t>
        </is>
      </c>
      <c r="H4763" s="5" t="inlineStr">
        <is>
          <t>WW</t>
        </is>
      </c>
      <c r="I4763" s="5">
        <f>VLOOKUP(H4763,'5.a Definitions'!E:F,2,FALSE)</f>
        <v/>
      </c>
      <c r="J4763" s="465" t="inlineStr">
        <is>
          <t xml:space="preserve"> Other industry wastewater </t>
        </is>
      </c>
      <c r="K4763" s="465" t="inlineStr">
        <is>
          <t xml:space="preserve"> other industry wastewater </t>
        </is>
      </c>
      <c r="L4763" s="465" t="inlineStr">
        <is>
          <t xml:space="preserve"> reactive </t>
        </is>
      </c>
      <c r="M4763" s="465" t="inlineStr">
        <is>
          <t xml:space="preserve"> Nmix </t>
        </is>
      </c>
      <c r="N4763" s="466" t="n">
        <v>0.0101</v>
      </c>
      <c r="O4763" s="467" t="n">
        <v>0.3003657648237461</v>
      </c>
      <c r="P4763" s="468" t="n">
        <v>1991</v>
      </c>
      <c r="Q4763" s="469" t="inlineStr">
        <is>
          <t>Miljødirektoratet</t>
        </is>
      </c>
      <c r="R4763" s="469" t="inlineStr">
        <is>
          <t>ok</t>
        </is>
      </c>
      <c r="S4763" s="469" t="inlineStr">
        <is>
          <t xml:space="preserve"> text </t>
        </is>
      </c>
      <c r="T4763" s="426" t="inlineStr">
        <is>
          <t>Norway</t>
        </is>
      </c>
      <c r="U4763" s="5" t="inlineStr">
        <is>
          <t>N wasted</t>
        </is>
      </c>
      <c r="V4763" s="465" t="n">
        <v>0.04</v>
      </c>
    </row>
    <row r="4764" ht="16" customHeight="1">
      <c r="B4764" s="5" t="inlineStr">
        <is>
          <t>MP.OP-HS.HS</t>
        </is>
      </c>
      <c r="C4764" s="5" t="inlineStr">
        <is>
          <t>MP.OP-HS.HS-Mineral fertilizer-Nmix</t>
        </is>
      </c>
      <c r="D4764" s="5" t="inlineStr">
        <is>
          <t>MP</t>
        </is>
      </c>
      <c r="E4764" s="5" t="inlineStr">
        <is>
          <t>OP</t>
        </is>
      </c>
      <c r="F4764" s="5">
        <f>VLOOKUP(E4764,'5.a Definitions'!E:F,2,FALSE)</f>
        <v/>
      </c>
      <c r="G4764" s="5" t="inlineStr">
        <is>
          <t>HS</t>
        </is>
      </c>
      <c r="H4764" s="5" t="inlineStr">
        <is>
          <t>HS</t>
        </is>
      </c>
      <c r="I4764" s="5">
        <f>VLOOKUP(H4764,'5.a Definitions'!E:F,2,FALSE)</f>
        <v/>
      </c>
      <c r="J4764" s="465" t="inlineStr">
        <is>
          <t xml:space="preserve"> Mineral fertilizer </t>
        </is>
      </c>
      <c r="K4764" s="465" t="inlineStr">
        <is>
          <t xml:space="preserve"> mineral fertilizer to settlements </t>
        </is>
      </c>
      <c r="L4764" s="465" t="inlineStr">
        <is>
          <t xml:space="preserve"> reactive </t>
        </is>
      </c>
      <c r="M4764" s="465" t="inlineStr">
        <is>
          <t xml:space="preserve"> Nmix </t>
        </is>
      </c>
      <c r="N4764" s="466" t="n">
        <v>2.263938775510205</v>
      </c>
      <c r="O4764" s="467" t="n">
        <v>0.5765018527396071</v>
      </c>
      <c r="P4764" s="468" t="n">
        <v>1991</v>
      </c>
      <c r="Q4764" s="469" t="inlineStr">
        <is>
          <t>FAOSTAT Fertilizer by nutrient</t>
        </is>
      </c>
      <c r="R4764" s="469" t="inlineStr">
        <is>
          <t>ok</t>
        </is>
      </c>
      <c r="S4764" s="469" t="inlineStr">
        <is>
          <t xml:space="preserve"> text </t>
        </is>
      </c>
      <c r="T4764" s="426" t="inlineStr">
        <is>
          <t>Norway</t>
        </is>
      </c>
      <c r="U4764" s="5" t="inlineStr">
        <is>
          <t>useful output</t>
        </is>
      </c>
      <c r="V4764" s="465" t="n">
        <v>0.04</v>
      </c>
    </row>
    <row r="4765" ht="16" customHeight="1">
      <c r="B4765" s="5" t="inlineStr">
        <is>
          <t>MP.OP-HS.HS</t>
        </is>
      </c>
      <c r="C4765" s="5" t="inlineStr">
        <is>
          <t>MP.OP-HS.HS-Consumer goods-Nmix</t>
        </is>
      </c>
      <c r="D4765" s="5" t="inlineStr">
        <is>
          <t>MP</t>
        </is>
      </c>
      <c r="E4765" s="5" t="inlineStr">
        <is>
          <t>OP</t>
        </is>
      </c>
      <c r="F4765" s="5">
        <f>VLOOKUP(E4765,'5.a Definitions'!E:F,2,FALSE)</f>
        <v/>
      </c>
      <c r="G4765" s="5" t="inlineStr">
        <is>
          <t>HS</t>
        </is>
      </c>
      <c r="H4765" s="5" t="inlineStr">
        <is>
          <t>HS</t>
        </is>
      </c>
      <c r="I4765" s="5">
        <f>VLOOKUP(H4765,'5.a Definitions'!E:F,2,FALSE)</f>
        <v/>
      </c>
      <c r="J4765" s="465" t="inlineStr">
        <is>
          <t xml:space="preserve"> Consumer goods </t>
        </is>
      </c>
      <c r="K4765" s="465" t="inlineStr">
        <is>
          <t xml:space="preserve"> consumer goods </t>
        </is>
      </c>
      <c r="L4765" s="465" t="inlineStr">
        <is>
          <t xml:space="preserve"> reactive </t>
        </is>
      </c>
      <c r="M4765" s="465" t="inlineStr">
        <is>
          <t xml:space="preserve"> Nmix </t>
        </is>
      </c>
      <c r="N4765" s="466" t="n">
        <v>7.716313970011811</v>
      </c>
      <c r="O4765" s="467" t="n">
        <v>0.6013071321175645</v>
      </c>
      <c r="P4765" s="468" t="n">
        <v>1991</v>
      </c>
      <c r="Q4765" s="469" t="inlineStr">
        <is>
          <t>Massebalanse (Inflows - Outflows)</t>
        </is>
      </c>
      <c r="R4765" s="469" t="inlineStr">
        <is>
          <t>ok</t>
        </is>
      </c>
      <c r="S4765" s="469" t="inlineStr">
        <is>
          <t xml:space="preserve"> text </t>
        </is>
      </c>
      <c r="T4765" s="426" t="inlineStr">
        <is>
          <t>Norway</t>
        </is>
      </c>
      <c r="U4765" s="5" t="inlineStr">
        <is>
          <t>useful output</t>
        </is>
      </c>
      <c r="V4765" s="465" t="n">
        <v>0.04</v>
      </c>
    </row>
    <row r="4766" ht="16" customHeight="1">
      <c r="B4766" s="5" t="inlineStr">
        <is>
          <t>MP.OP-AT.AT</t>
        </is>
      </c>
      <c r="C4766" s="5" t="inlineStr">
        <is>
          <t>MP.OP-AT.AT-Emissions-NH3</t>
        </is>
      </c>
      <c r="D4766" s="5" t="inlineStr">
        <is>
          <t>MP</t>
        </is>
      </c>
      <c r="E4766" s="5" t="inlineStr">
        <is>
          <t>OP</t>
        </is>
      </c>
      <c r="F4766" s="5">
        <f>VLOOKUP(E4766,'5.a Definitions'!E:F,2,FALSE)</f>
        <v/>
      </c>
      <c r="G4766" s="5" t="inlineStr">
        <is>
          <t>AT</t>
        </is>
      </c>
      <c r="H4766" s="5" t="inlineStr">
        <is>
          <t>AT</t>
        </is>
      </c>
      <c r="I4766" s="5">
        <f>VLOOKUP(H4766,'5.a Definitions'!E:F,2,FALSE)</f>
        <v/>
      </c>
      <c r="J4766" s="465" t="inlineStr">
        <is>
          <t xml:space="preserve"> Emissions </t>
        </is>
      </c>
      <c r="K4766" s="465" t="inlineStr">
        <is>
          <t xml:space="preserve"> process emissions </t>
        </is>
      </c>
      <c r="L4766" s="465" t="inlineStr">
        <is>
          <t xml:space="preserve"> reactive </t>
        </is>
      </c>
      <c r="M4766" s="465" t="inlineStr">
        <is>
          <t xml:space="preserve"> NH3 </t>
        </is>
      </c>
      <c r="N4766" s="466" t="n">
        <v>0.390849117075</v>
      </c>
      <c r="O4766" s="467" t="n">
        <v>0.1981962623488379</v>
      </c>
      <c r="P4766" s="468" t="n">
        <v>1991</v>
      </c>
      <c r="Q4766" s="469" t="inlineStr">
        <is>
          <t>CRLTAP Inventory Submissions</t>
        </is>
      </c>
      <c r="R4766" s="469" t="inlineStr">
        <is>
          <t>ok</t>
        </is>
      </c>
      <c r="S4766" s="469" t="inlineStr">
        <is>
          <t xml:space="preserve"> text </t>
        </is>
      </c>
      <c r="T4766" s="426" t="inlineStr">
        <is>
          <t>Norway</t>
        </is>
      </c>
      <c r="U4766" s="5" t="inlineStr">
        <is>
          <t>N wasted</t>
        </is>
      </c>
      <c r="V4766" s="465" t="n">
        <v>0.04</v>
      </c>
    </row>
    <row r="4767" ht="16" customHeight="1">
      <c r="B4767" s="5" t="inlineStr">
        <is>
          <t>MP.OP-AT.AT</t>
        </is>
      </c>
      <c r="C4767" s="5" t="inlineStr">
        <is>
          <t>MP.OP-AT.AT-Emissions-NOx</t>
        </is>
      </c>
      <c r="D4767" s="5" t="inlineStr">
        <is>
          <t>MP</t>
        </is>
      </c>
      <c r="E4767" s="5" t="inlineStr">
        <is>
          <t>OP</t>
        </is>
      </c>
      <c r="F4767" s="5">
        <f>VLOOKUP(E4767,'5.a Definitions'!E:F,2,FALSE)</f>
        <v/>
      </c>
      <c r="G4767" s="5" t="inlineStr">
        <is>
          <t>AT</t>
        </is>
      </c>
      <c r="H4767" s="5" t="inlineStr">
        <is>
          <t>AT</t>
        </is>
      </c>
      <c r="I4767" s="5">
        <f>VLOOKUP(H4767,'5.a Definitions'!E:F,2,FALSE)</f>
        <v/>
      </c>
      <c r="J4767" s="465" t="inlineStr">
        <is>
          <t xml:space="preserve"> Emissions </t>
        </is>
      </c>
      <c r="K4767" s="465" t="inlineStr">
        <is>
          <t xml:space="preserve"> process emissions </t>
        </is>
      </c>
      <c r="L4767" s="465" t="inlineStr">
        <is>
          <t xml:space="preserve"> reactive </t>
        </is>
      </c>
      <c r="M4767" s="465" t="inlineStr">
        <is>
          <t xml:space="preserve"> NOx </t>
        </is>
      </c>
      <c r="N4767" s="466" t="n">
        <v>3.587780788213821</v>
      </c>
      <c r="O4767" s="467" t="n">
        <v>0.1683532853294944</v>
      </c>
      <c r="P4767" s="468" t="n">
        <v>1991</v>
      </c>
      <c r="Q4767" s="469" t="inlineStr">
        <is>
          <t>CRLTAP Inventory Submissions</t>
        </is>
      </c>
      <c r="R4767" s="469" t="inlineStr">
        <is>
          <t>ok</t>
        </is>
      </c>
      <c r="S4767" s="469" t="inlineStr">
        <is>
          <t xml:space="preserve"> text </t>
        </is>
      </c>
      <c r="T4767" s="426" t="inlineStr">
        <is>
          <t>Norway</t>
        </is>
      </c>
      <c r="U4767" s="5" t="inlineStr">
        <is>
          <t>N wasted</t>
        </is>
      </c>
      <c r="V4767" s="465" t="n">
        <v>0.04</v>
      </c>
    </row>
    <row r="4768" ht="16" customFormat="1" customHeight="1" s="482">
      <c r="B4768" s="5" t="inlineStr">
        <is>
          <t>MP.OP-AT.AT</t>
        </is>
      </c>
      <c r="C4768" s="5" t="inlineStr">
        <is>
          <t>MP.OP-AT.AT-Emissions-N2O</t>
        </is>
      </c>
      <c r="D4768" s="5" t="inlineStr">
        <is>
          <t>MP</t>
        </is>
      </c>
      <c r="E4768" s="5" t="inlineStr">
        <is>
          <t>OP</t>
        </is>
      </c>
      <c r="F4768" s="5">
        <f>VLOOKUP(E4768,'5.a Definitions'!E:F,2,FALSE)</f>
        <v/>
      </c>
      <c r="G4768" s="5" t="inlineStr">
        <is>
          <t>AT</t>
        </is>
      </c>
      <c r="H4768" s="5" t="inlineStr">
        <is>
          <t>AT</t>
        </is>
      </c>
      <c r="I4768" s="5">
        <f>VLOOKUP(H4768,'5.a Definitions'!E:F,2,FALSE)</f>
        <v/>
      </c>
      <c r="J4768" s="465" t="inlineStr">
        <is>
          <t xml:space="preserve"> Emissions </t>
        </is>
      </c>
      <c r="K4768" s="465" t="inlineStr">
        <is>
          <t xml:space="preserve"> process emissions </t>
        </is>
      </c>
      <c r="L4768" s="465" t="inlineStr">
        <is>
          <t xml:space="preserve"> reactive </t>
        </is>
      </c>
      <c r="M4768" s="465" t="inlineStr">
        <is>
          <t xml:space="preserve"> N2O </t>
        </is>
      </c>
      <c r="N4768" s="466" t="n">
        <v>4.14510970340689</v>
      </c>
      <c r="O4768" s="467" t="n">
        <v>0.06511359277630062</v>
      </c>
      <c r="P4768" s="468" t="n">
        <v>1991</v>
      </c>
      <c r="Q4768" s="469" t="inlineStr">
        <is>
          <t>UNFCCC CRT</t>
        </is>
      </c>
      <c r="R4768" s="469" t="inlineStr">
        <is>
          <t>ok</t>
        </is>
      </c>
      <c r="S4768" s="469" t="inlineStr">
        <is>
          <t xml:space="preserve"> text </t>
        </is>
      </c>
      <c r="T4768" s="426" t="inlineStr">
        <is>
          <t>Norway</t>
        </is>
      </c>
      <c r="U4768" s="5" t="inlineStr">
        <is>
          <t>N wasted</t>
        </is>
      </c>
      <c r="V4768" s="465" t="n">
        <v>0.04</v>
      </c>
    </row>
    <row r="4769" ht="16" customHeight="1">
      <c r="B4769" s="5" t="inlineStr">
        <is>
          <t>MP.OP-HY.SW</t>
        </is>
      </c>
      <c r="C4769" s="5" t="inlineStr">
        <is>
          <t>MP.OP-HY.SW-Untreated wastewater-Nmix</t>
        </is>
      </c>
      <c r="D4769" s="5" t="inlineStr">
        <is>
          <t>MP</t>
        </is>
      </c>
      <c r="E4769" s="5" t="inlineStr">
        <is>
          <t>OP</t>
        </is>
      </c>
      <c r="F4769" s="5">
        <f>VLOOKUP(E4769,'5.a Definitions'!E:F,2,FALSE)</f>
        <v/>
      </c>
      <c r="G4769" s="5" t="inlineStr">
        <is>
          <t>HY</t>
        </is>
      </c>
      <c r="H4769" s="5" t="inlineStr">
        <is>
          <t>SW</t>
        </is>
      </c>
      <c r="I4769" s="5">
        <f>VLOOKUP(H4769,'5.a Definitions'!E:F,2,FALSE)</f>
        <v/>
      </c>
      <c r="J4769" s="465" t="inlineStr">
        <is>
          <t xml:space="preserve"> Untreated wastewater </t>
        </is>
      </c>
      <c r="K4769" s="465" t="inlineStr">
        <is>
          <t xml:space="preserve"> other industry untreated wastewater </t>
        </is>
      </c>
      <c r="L4769" s="465" t="inlineStr">
        <is>
          <t xml:space="preserve"> reactive </t>
        </is>
      </c>
      <c r="M4769" s="465" t="inlineStr">
        <is>
          <t xml:space="preserve"> Nmix </t>
        </is>
      </c>
      <c r="N4769" s="466" t="n">
        <v>3.2689</v>
      </c>
      <c r="O4769" s="467" t="n">
        <v>0.1467827154615649</v>
      </c>
      <c r="P4769" s="468" t="n">
        <v>1991</v>
      </c>
      <c r="Q4769" s="469" t="inlineStr">
        <is>
          <t>Miljødirektoratet</t>
        </is>
      </c>
      <c r="R4769" s="469" t="inlineStr">
        <is>
          <t>ok</t>
        </is>
      </c>
      <c r="S4769" s="469" t="inlineStr">
        <is>
          <t xml:space="preserve"> text </t>
        </is>
      </c>
      <c r="T4769" s="426" t="inlineStr">
        <is>
          <t>Norway</t>
        </is>
      </c>
      <c r="U4769" s="5" t="inlineStr">
        <is>
          <t>N wasted</t>
        </is>
      </c>
      <c r="V4769" s="465" t="n">
        <v>0.04</v>
      </c>
    </row>
    <row r="4770" ht="16" customHeight="1">
      <c r="B4770" s="5" t="inlineStr">
        <is>
          <t>MP.OP-FS.FO</t>
        </is>
      </c>
      <c r="C4770" s="5" t="inlineStr">
        <is>
          <t>MP.OP-FS.FO-Mineral fertilizer-Nmix</t>
        </is>
      </c>
      <c r="D4770" s="5" t="inlineStr">
        <is>
          <t>MP</t>
        </is>
      </c>
      <c r="E4770" s="5" t="inlineStr">
        <is>
          <t>OP</t>
        </is>
      </c>
      <c r="F4770" s="5">
        <f>VLOOKUP(E4770,'5.a Definitions'!E:F,2,FALSE)</f>
        <v/>
      </c>
      <c r="G4770" s="5" t="inlineStr">
        <is>
          <t>FS</t>
        </is>
      </c>
      <c r="H4770" s="5" t="inlineStr">
        <is>
          <t>FO</t>
        </is>
      </c>
      <c r="I4770" s="5">
        <f>VLOOKUP(H4770,'5.a Definitions'!E:F,2,FALSE)</f>
        <v/>
      </c>
      <c r="J4770" s="5" t="inlineStr">
        <is>
          <t>Mineral fertilizer</t>
        </is>
      </c>
      <c r="K4770" s="5" t="inlineStr">
        <is>
          <t>mineral fertilizer to forests</t>
        </is>
      </c>
      <c r="L4770" s="5" t="inlineStr">
        <is>
          <t>reactive</t>
        </is>
      </c>
      <c r="M4770" s="5" t="inlineStr">
        <is>
          <t>Nmix</t>
        </is>
      </c>
      <c r="N4770" s="422" t="n">
        <v>0.591</v>
      </c>
      <c r="O4770" s="423" t="n">
        <v>0.5605089990998944</v>
      </c>
      <c r="P4770" s="468" t="n">
        <v>1991</v>
      </c>
      <c r="Q4770" s="425" t="inlineStr">
        <is>
          <t>Skoggjødsling før 1995</t>
        </is>
      </c>
      <c r="R4770" s="425" t="inlineStr">
        <is>
          <t>ok</t>
        </is>
      </c>
      <c r="S4770" s="425" t="inlineStr">
        <is>
          <t>text</t>
        </is>
      </c>
      <c r="T4770" s="426" t="inlineStr">
        <is>
          <t>Norway</t>
        </is>
      </c>
      <c r="U4770" s="5" t="inlineStr">
        <is>
          <t>useful output</t>
        </is>
      </c>
      <c r="V4770" s="5">
        <f>(#REF!*#REF!)^2</f>
        <v/>
      </c>
    </row>
    <row r="4771" ht="16" customHeight="1">
      <c r="B4771" s="5" t="inlineStr">
        <is>
          <t>MP.OP-RW.RW</t>
        </is>
      </c>
      <c r="C4771" s="5" t="inlineStr">
        <is>
          <t>MP.OP-RW.RW-Mineral fertilizer export-Nmix</t>
        </is>
      </c>
      <c r="D4771" s="5" t="inlineStr">
        <is>
          <t>MP</t>
        </is>
      </c>
      <c r="E4771" s="5" t="inlineStr">
        <is>
          <t>OP</t>
        </is>
      </c>
      <c r="F4771" s="5">
        <f>VLOOKUP(E4771,'5.a Definitions'!E:F,2,FALSE)</f>
        <v/>
      </c>
      <c r="G4771" s="5" t="inlineStr">
        <is>
          <t>RW</t>
        </is>
      </c>
      <c r="H4771" s="5" t="inlineStr">
        <is>
          <t>RW</t>
        </is>
      </c>
      <c r="I4771" s="5">
        <f>VLOOKUP(H4771,'5.a Definitions'!E:F,2,FALSE)</f>
        <v/>
      </c>
      <c r="J4771" s="465" t="inlineStr">
        <is>
          <t xml:space="preserve"> Mineral fertilizer export </t>
        </is>
      </c>
      <c r="K4771" s="465" t="inlineStr">
        <is>
          <t xml:space="preserve"> mineral fertilizer export </t>
        </is>
      </c>
      <c r="L4771" s="465" t="inlineStr">
        <is>
          <t xml:space="preserve"> reactive </t>
        </is>
      </c>
      <c r="M4771" s="465" t="inlineStr">
        <is>
          <t xml:space="preserve"> Nmix </t>
        </is>
      </c>
      <c r="N4771" s="466" t="n">
        <v>355</v>
      </c>
      <c r="O4771" s="467" t="n">
        <v>0.2949457776486214</v>
      </c>
      <c r="P4771" s="468" t="n">
        <v>1991</v>
      </c>
      <c r="Q4771" s="469" t="inlineStr">
        <is>
          <t>FAOSTAT Fertilizer by Nutrient</t>
        </is>
      </c>
      <c r="R4771" s="469" t="inlineStr">
        <is>
          <t>ok</t>
        </is>
      </c>
      <c r="S4771" s="469" t="inlineStr">
        <is>
          <t xml:space="preserve"> text </t>
        </is>
      </c>
      <c r="T4771" s="426" t="inlineStr">
        <is>
          <t>Norway</t>
        </is>
      </c>
      <c r="U4771" s="5" t="inlineStr">
        <is>
          <t>useful output</t>
        </is>
      </c>
      <c r="V4771" s="465" t="n">
        <v>0.04</v>
      </c>
    </row>
    <row r="4772" ht="16" customHeight="1" thickBot="1">
      <c r="B4772" s="6" t="inlineStr">
        <is>
          <t>MP.OP-RW.RW</t>
        </is>
      </c>
      <c r="C4772" s="6" t="inlineStr">
        <is>
          <t>MP.OP-RW.RW-Other goods export-Nmix</t>
        </is>
      </c>
      <c r="D4772" s="6" t="inlineStr">
        <is>
          <t>MP</t>
        </is>
      </c>
      <c r="E4772" s="6" t="inlineStr">
        <is>
          <t>OP</t>
        </is>
      </c>
      <c r="F4772" s="5">
        <f>VLOOKUP(E4772,'5.a Definitions'!E:F,2,FALSE)</f>
        <v/>
      </c>
      <c r="G4772" s="6" t="inlineStr">
        <is>
          <t>RW</t>
        </is>
      </c>
      <c r="H4772" s="6" t="inlineStr">
        <is>
          <t>RW</t>
        </is>
      </c>
      <c r="I4772" s="5">
        <f>VLOOKUP(H4772,'5.a Definitions'!E:F,2,FALSE)</f>
        <v/>
      </c>
      <c r="J4772" s="470" t="inlineStr">
        <is>
          <t xml:space="preserve"> Other goods export </t>
        </is>
      </c>
      <c r="K4772" s="470" t="inlineStr">
        <is>
          <t xml:space="preserve"> other goods export </t>
        </is>
      </c>
      <c r="L4772" s="470" t="inlineStr">
        <is>
          <t xml:space="preserve"> reactive </t>
        </is>
      </c>
      <c r="M4772" s="470" t="inlineStr">
        <is>
          <t xml:space="preserve"> Nmix </t>
        </is>
      </c>
      <c r="N4772" s="466" t="n">
        <v>7.043695842799999</v>
      </c>
      <c r="O4772" s="471" t="n">
        <v>0.1063726877582036</v>
      </c>
      <c r="P4772" s="468" t="n">
        <v>1991</v>
      </c>
      <c r="Q4772" s="472" t="inlineStr">
        <is>
          <t>SSB tab 08801</t>
        </is>
      </c>
      <c r="R4772" s="469" t="inlineStr">
        <is>
          <t>ok</t>
        </is>
      </c>
      <c r="S4772" s="472" t="inlineStr">
        <is>
          <t xml:space="preserve"> text </t>
        </is>
      </c>
      <c r="T4772" s="426" t="inlineStr">
        <is>
          <t>Norway</t>
        </is>
      </c>
      <c r="U4772" s="5" t="inlineStr">
        <is>
          <t>useful output</t>
        </is>
      </c>
      <c r="V4772" s="470" t="n">
        <v>0.04</v>
      </c>
    </row>
    <row r="4773" ht="16" customHeight="1">
      <c r="A4773" s="488" t="inlineStr">
        <is>
          <t xml:space="preserve"> Agriculture </t>
        </is>
      </c>
      <c r="B4773" s="5" t="inlineStr">
        <is>
          <t>AG.SM-MP.FP</t>
        </is>
      </c>
      <c r="C4773" s="5" t="inlineStr">
        <is>
          <t>AG.SM-MP.FP-Food crop products-Nmix</t>
        </is>
      </c>
      <c r="D4773" s="5" t="inlineStr">
        <is>
          <t>AG</t>
        </is>
      </c>
      <c r="E4773" s="5" t="inlineStr">
        <is>
          <t>SM</t>
        </is>
      </c>
      <c r="F4773" s="5">
        <f>VLOOKUP(E4773,'5.a Definitions'!E:F,2,FALSE)</f>
        <v/>
      </c>
      <c r="G4773" s="5" t="inlineStr">
        <is>
          <t>MP</t>
        </is>
      </c>
      <c r="H4773" s="5" t="inlineStr">
        <is>
          <t>FP</t>
        </is>
      </c>
      <c r="I4773" s="5">
        <f>VLOOKUP(H4773,'5.a Definitions'!E:F,2,FALSE)</f>
        <v/>
      </c>
      <c r="J4773" s="465" t="inlineStr">
        <is>
          <t xml:space="preserve"> Food crop products </t>
        </is>
      </c>
      <c r="K4773" s="465" t="inlineStr">
        <is>
          <t xml:space="preserve"> food crop products </t>
        </is>
      </c>
      <c r="L4773" s="465" t="inlineStr">
        <is>
          <t xml:space="preserve"> reactive </t>
        </is>
      </c>
      <c r="M4773" s="465" t="inlineStr">
        <is>
          <t xml:space="preserve"> Nmix </t>
        </is>
      </c>
      <c r="N4773" s="466" t="n">
        <v>30.135</v>
      </c>
      <c r="O4773" s="467" t="n">
        <v>0.4149602262584164</v>
      </c>
      <c r="P4773" s="468" t="n">
        <v>1991</v>
      </c>
      <c r="Q4773" s="469" t="inlineStr">
        <is>
          <t>Eurostat Gross nutrient balance</t>
        </is>
      </c>
      <c r="R4773" s="469" t="inlineStr">
        <is>
          <t>ok</t>
        </is>
      </c>
      <c r="S4773" s="469" t="inlineStr">
        <is>
          <t xml:space="preserve"> text </t>
        </is>
      </c>
      <c r="T4773" s="426" t="inlineStr">
        <is>
          <t>Norway</t>
        </is>
      </c>
      <c r="U4773" s="5" t="inlineStr">
        <is>
          <t>useful output</t>
        </is>
      </c>
      <c r="V4773" s="465" t="n">
        <v>0.04</v>
      </c>
    </row>
    <row r="4774" ht="16" customHeight="1">
      <c r="B4774" s="5" t="inlineStr">
        <is>
          <t>AG.SM-MP.OP</t>
        </is>
      </c>
      <c r="C4774" s="5" t="inlineStr">
        <is>
          <t>AG.SM-MP.OP-Crop products for industrial use-Nmix</t>
        </is>
      </c>
      <c r="D4774" s="5" t="inlineStr">
        <is>
          <t>AG</t>
        </is>
      </c>
      <c r="E4774" s="5" t="inlineStr">
        <is>
          <t>SM</t>
        </is>
      </c>
      <c r="F4774" s="5">
        <f>VLOOKUP(E4774,'5.a Definitions'!E:F,2,FALSE)</f>
        <v/>
      </c>
      <c r="G4774" s="5" t="inlineStr">
        <is>
          <t>MP</t>
        </is>
      </c>
      <c r="H4774" s="5" t="inlineStr">
        <is>
          <t>OP</t>
        </is>
      </c>
      <c r="I4774" s="5">
        <f>VLOOKUP(H4774,'5.a Definitions'!E:F,2,FALSE)</f>
        <v/>
      </c>
      <c r="J4774" s="465" t="inlineStr">
        <is>
          <t xml:space="preserve"> Crop products for industrial use </t>
        </is>
      </c>
      <c r="K4774" s="465" t="inlineStr">
        <is>
          <t xml:space="preserve"> crop products for industrial use </t>
        </is>
      </c>
      <c r="L4774" s="465" t="inlineStr">
        <is>
          <t xml:space="preserve"> reactive </t>
        </is>
      </c>
      <c r="M4774" s="465" t="inlineStr">
        <is>
          <t xml:space="preserve"> Nmix </t>
        </is>
      </c>
      <c r="N4774" s="466" t="n">
        <v>0.21</v>
      </c>
      <c r="O4774" s="467" t="n">
        <v>0.4149602262584166</v>
      </c>
      <c r="P4774" s="468" t="n">
        <v>1991</v>
      </c>
      <c r="Q4774" s="469" t="inlineStr">
        <is>
          <t>Eurostat Gross nutrient balance, Nutrient removal by harvest of industrial crops</t>
        </is>
      </c>
      <c r="R4774" s="469" t="inlineStr">
        <is>
          <t>ok</t>
        </is>
      </c>
      <c r="S4774" s="469" t="inlineStr">
        <is>
          <t xml:space="preserve"> text </t>
        </is>
      </c>
      <c r="T4774" s="426" t="inlineStr">
        <is>
          <t>Norway</t>
        </is>
      </c>
      <c r="U4774" s="5" t="inlineStr">
        <is>
          <t>useful output</t>
        </is>
      </c>
      <c r="V4774" s="465" t="n">
        <v>0.04</v>
      </c>
    </row>
    <row r="4775" ht="16" customHeight="1">
      <c r="B4775" s="5" t="inlineStr">
        <is>
          <t>AG.SM-AG.MM</t>
        </is>
      </c>
      <c r="C4775" s="5" t="inlineStr">
        <is>
          <t>AG.SM-AG.MM-Fodder crops-Nmix</t>
        </is>
      </c>
      <c r="D4775" s="5" t="inlineStr">
        <is>
          <t>AG</t>
        </is>
      </c>
      <c r="E4775" s="5" t="inlineStr">
        <is>
          <t>SM</t>
        </is>
      </c>
      <c r="F4775" s="5">
        <f>VLOOKUP(E4775,'5.a Definitions'!E:F,2,FALSE)</f>
        <v/>
      </c>
      <c r="G4775" s="5" t="inlineStr">
        <is>
          <t>AG</t>
        </is>
      </c>
      <c r="H4775" s="5" t="inlineStr">
        <is>
          <t>MM</t>
        </is>
      </c>
      <c r="I4775" s="5">
        <f>VLOOKUP(H4775,'5.a Definitions'!E:F,2,FALSE)</f>
        <v/>
      </c>
      <c r="J4775" s="465" t="inlineStr">
        <is>
          <t xml:space="preserve"> Fodder crops </t>
        </is>
      </c>
      <c r="K4775" s="465" t="inlineStr">
        <is>
          <t xml:space="preserve"> fodder crops </t>
        </is>
      </c>
      <c r="L4775" s="465" t="inlineStr">
        <is>
          <t xml:space="preserve"> reactive </t>
        </is>
      </c>
      <c r="M4775" s="465" t="inlineStr">
        <is>
          <t xml:space="preserve"> Nmix </t>
        </is>
      </c>
      <c r="N4775" s="466" t="n">
        <v>66.00670096</v>
      </c>
      <c r="O4775" s="467" t="n">
        <v>0.3168131225463352</v>
      </c>
      <c r="P4775" s="468" t="n">
        <v>1991</v>
      </c>
      <c r="Q4775" s="469" t="inlineStr">
        <is>
          <t>SSB Jordbruksstatistikk + BFJ Totalkalkylen, Eng-beite</t>
        </is>
      </c>
      <c r="R4775" s="469" t="inlineStr">
        <is>
          <t>ok</t>
        </is>
      </c>
      <c r="S4775" s="469" t="inlineStr">
        <is>
          <t xml:space="preserve"> text </t>
        </is>
      </c>
      <c r="T4775" s="426" t="inlineStr">
        <is>
          <t>Norway</t>
        </is>
      </c>
      <c r="U4775" s="5" t="inlineStr">
        <is>
          <t>useful output</t>
        </is>
      </c>
      <c r="V4775" s="465" t="n">
        <v>0.04</v>
      </c>
    </row>
    <row r="4776" ht="16" customHeight="1">
      <c r="B4776" s="5" t="inlineStr">
        <is>
          <t>AG.SM-AT.AT</t>
        </is>
      </c>
      <c r="C4776" s="5" t="inlineStr">
        <is>
          <t>AG.SM-AT.AT-Emissions-NH3</t>
        </is>
      </c>
      <c r="D4776" s="5" t="inlineStr">
        <is>
          <t>AG</t>
        </is>
      </c>
      <c r="E4776" s="5" t="inlineStr">
        <is>
          <t>SM</t>
        </is>
      </c>
      <c r="F4776" s="5">
        <f>VLOOKUP(E4776,'5.a Definitions'!E:F,2,FALSE)</f>
        <v/>
      </c>
      <c r="G4776" s="5" t="inlineStr">
        <is>
          <t>AT</t>
        </is>
      </c>
      <c r="H4776" s="5" t="inlineStr">
        <is>
          <t>AT</t>
        </is>
      </c>
      <c r="I4776" s="5">
        <f>VLOOKUP(H4776,'5.a Definitions'!E:F,2,FALSE)</f>
        <v/>
      </c>
      <c r="J4776" s="465" t="inlineStr">
        <is>
          <t xml:space="preserve"> Emissions </t>
        </is>
      </c>
      <c r="K4776" s="465" t="inlineStr">
        <is>
          <t xml:space="preserve"> agricultural soil emissions </t>
        </is>
      </c>
      <c r="L4776" s="465" t="inlineStr">
        <is>
          <t xml:space="preserve"> reactive </t>
        </is>
      </c>
      <c r="M4776" s="465" t="inlineStr">
        <is>
          <t xml:space="preserve"> NH3 </t>
        </is>
      </c>
      <c r="N4776" s="466" t="n">
        <v>15.02150970479259</v>
      </c>
      <c r="O4776" s="467" t="n">
        <v>0.2864727084919187</v>
      </c>
      <c r="P4776" s="468" t="n">
        <v>1991</v>
      </c>
      <c r="Q4776" s="469" t="inlineStr">
        <is>
          <t>CRLTAP Inventory Submissions</t>
        </is>
      </c>
      <c r="R4776" s="469" t="inlineStr">
        <is>
          <t>ok</t>
        </is>
      </c>
      <c r="S4776" s="469" t="inlineStr">
        <is>
          <t xml:space="preserve"> text </t>
        </is>
      </c>
      <c r="T4776" s="426" t="inlineStr">
        <is>
          <t>Norway</t>
        </is>
      </c>
      <c r="U4776" s="5" t="inlineStr">
        <is>
          <t>N wasted</t>
        </is>
      </c>
      <c r="V4776" s="465" t="n">
        <v>0.04</v>
      </c>
    </row>
    <row r="4777" ht="16" customHeight="1">
      <c r="B4777" s="5" t="inlineStr">
        <is>
          <t>AG.SM-AT.AT</t>
        </is>
      </c>
      <c r="C4777" s="5" t="inlineStr">
        <is>
          <t>AG.SM-AT.AT-Emissions-N2O</t>
        </is>
      </c>
      <c r="D4777" s="5" t="inlineStr">
        <is>
          <t>AG</t>
        </is>
      </c>
      <c r="E4777" s="5" t="inlineStr">
        <is>
          <t>SM</t>
        </is>
      </c>
      <c r="F4777" s="5">
        <f>VLOOKUP(E4777,'5.a Definitions'!E:F,2,FALSE)</f>
        <v/>
      </c>
      <c r="G4777" s="5" t="inlineStr">
        <is>
          <t>AT</t>
        </is>
      </c>
      <c r="H4777" s="5" t="inlineStr">
        <is>
          <t>AT</t>
        </is>
      </c>
      <c r="I4777" s="5">
        <f>VLOOKUP(H4777,'5.a Definitions'!E:F,2,FALSE)</f>
        <v/>
      </c>
      <c r="J4777" s="465" t="inlineStr">
        <is>
          <t xml:space="preserve"> Emissions </t>
        </is>
      </c>
      <c r="K4777" s="465" t="inlineStr">
        <is>
          <t xml:space="preserve"> agricultural soil emissions </t>
        </is>
      </c>
      <c r="L4777" s="465" t="inlineStr">
        <is>
          <t xml:space="preserve"> reactive </t>
        </is>
      </c>
      <c r="M4777" s="465" t="inlineStr">
        <is>
          <t xml:space="preserve"> N2O </t>
        </is>
      </c>
      <c r="N4777" s="466" t="n">
        <v>3.833585844328069</v>
      </c>
      <c r="O4777" s="467" t="n">
        <v>1.327385436447961</v>
      </c>
      <c r="P4777" s="468" t="n">
        <v>1991</v>
      </c>
      <c r="Q4777" s="469" t="inlineStr">
        <is>
          <t>UNFCCC CRT</t>
        </is>
      </c>
      <c r="R4777" s="469" t="inlineStr">
        <is>
          <t>ok</t>
        </is>
      </c>
      <c r="S4777" s="469" t="inlineStr">
        <is>
          <t xml:space="preserve"> text </t>
        </is>
      </c>
      <c r="T4777" s="426" t="inlineStr">
        <is>
          <t>Norway</t>
        </is>
      </c>
      <c r="U4777" s="5" t="inlineStr">
        <is>
          <t>N wasted</t>
        </is>
      </c>
      <c r="V4777" s="465" t="n">
        <v>0.04</v>
      </c>
    </row>
    <row r="4778" ht="16" customHeight="1">
      <c r="B4778" s="5" t="inlineStr">
        <is>
          <t>AG.SM-AT.AT</t>
        </is>
      </c>
      <c r="C4778" s="5" t="inlineStr">
        <is>
          <t>AG.SM-AT.AT-Emissions-NOx</t>
        </is>
      </c>
      <c r="D4778" s="5" t="inlineStr">
        <is>
          <t>AG</t>
        </is>
      </c>
      <c r="E4778" s="5" t="inlineStr">
        <is>
          <t>SM</t>
        </is>
      </c>
      <c r="F4778" s="5">
        <f>VLOOKUP(E4778,'5.a Definitions'!E:F,2,FALSE)</f>
        <v/>
      </c>
      <c r="G4778" s="5" t="inlineStr">
        <is>
          <t>AT</t>
        </is>
      </c>
      <c r="H4778" s="5" t="inlineStr">
        <is>
          <t>AT</t>
        </is>
      </c>
      <c r="I4778" s="5">
        <f>VLOOKUP(H4778,'5.a Definitions'!E:F,2,FALSE)</f>
        <v/>
      </c>
      <c r="J4778" s="465" t="inlineStr">
        <is>
          <t xml:space="preserve"> Emissions </t>
        </is>
      </c>
      <c r="K4778" s="465" t="inlineStr">
        <is>
          <t xml:space="preserve"> agricultural soil emissions </t>
        </is>
      </c>
      <c r="L4778" s="465" t="inlineStr">
        <is>
          <t xml:space="preserve"> reactive </t>
        </is>
      </c>
      <c r="M4778" s="465" t="inlineStr">
        <is>
          <t xml:space="preserve"> NOx </t>
        </is>
      </c>
      <c r="N4778" s="466" t="n">
        <v>2.399722599193824</v>
      </c>
      <c r="O4778" s="467" t="n">
        <v>0.689218254991959</v>
      </c>
      <c r="P4778" s="468" t="n">
        <v>1991</v>
      </c>
      <c r="Q4778" s="469" t="inlineStr">
        <is>
          <t>CRLTAP Inventory Submissions</t>
        </is>
      </c>
      <c r="R4778" s="469" t="inlineStr">
        <is>
          <t>ok</t>
        </is>
      </c>
      <c r="S4778" s="469" t="inlineStr">
        <is>
          <t xml:space="preserve"> text </t>
        </is>
      </c>
      <c r="T4778" s="426" t="inlineStr">
        <is>
          <t>Norway</t>
        </is>
      </c>
      <c r="U4778" s="5" t="inlineStr">
        <is>
          <t>N wasted</t>
        </is>
      </c>
      <c r="V4778" s="465" t="n">
        <v>0.04</v>
      </c>
    </row>
    <row r="4779" ht="16" customHeight="1">
      <c r="B4779" s="5" t="inlineStr">
        <is>
          <t>AG.SM-AT.AT</t>
        </is>
      </c>
      <c r="C4779" s="5" t="inlineStr">
        <is>
          <t>AG.SM-AT.AT-Emissions-N2</t>
        </is>
      </c>
      <c r="D4779" s="5" t="inlineStr">
        <is>
          <t>AG</t>
        </is>
      </c>
      <c r="E4779" s="5" t="inlineStr">
        <is>
          <t>SM</t>
        </is>
      </c>
      <c r="F4779" s="5">
        <f>VLOOKUP(E4779,'5.a Definitions'!E:F,2,FALSE)</f>
        <v/>
      </c>
      <c r="G4779" s="5" t="inlineStr">
        <is>
          <t>AT</t>
        </is>
      </c>
      <c r="H4779" s="5" t="inlineStr">
        <is>
          <t>AT</t>
        </is>
      </c>
      <c r="I4779" s="5">
        <f>VLOOKUP(H4779,'5.a Definitions'!E:F,2,FALSE)</f>
        <v/>
      </c>
      <c r="J4779" s="465" t="inlineStr">
        <is>
          <t xml:space="preserve"> Emissions </t>
        </is>
      </c>
      <c r="K4779" s="465" t="inlineStr">
        <is>
          <t xml:space="preserve"> agricultural soil emissions </t>
        </is>
      </c>
      <c r="L4779" s="465" t="inlineStr">
        <is>
          <t xml:space="preserve"> inert </t>
        </is>
      </c>
      <c r="M4779" s="465" t="inlineStr">
        <is>
          <t xml:space="preserve"> N2 </t>
        </is>
      </c>
      <c r="N4779" s="466" t="n">
        <v>14.00715624</v>
      </c>
      <c r="O4779" s="467" t="n">
        <v>0.5028546240382602</v>
      </c>
      <c r="P4779" s="468" t="n">
        <v>1991</v>
      </c>
      <c r="Q4779" s="469" t="inlineStr">
        <is>
          <t>Schäppi2025Ann + SSB table 05982; area filled (interpolated)</t>
        </is>
      </c>
      <c r="R4779" s="469" t="inlineStr">
        <is>
          <t>ok</t>
        </is>
      </c>
      <c r="S4779" s="469" t="inlineStr">
        <is>
          <t xml:space="preserve"> text </t>
        </is>
      </c>
      <c r="T4779" s="426" t="inlineStr">
        <is>
          <t>Norway</t>
        </is>
      </c>
      <c r="U4779" s="5" t="inlineStr">
        <is>
          <t>N wasted</t>
        </is>
      </c>
      <c r="V4779" s="465" t="n">
        <v>0.04</v>
      </c>
    </row>
    <row r="4780" ht="16" customHeight="1">
      <c r="B4780" s="5" t="inlineStr">
        <is>
          <t>AG.SM-HY.SW</t>
        </is>
      </c>
      <c r="C4780" s="5" t="inlineStr">
        <is>
          <t>AG.SM-HY.SW-Leaching-Nmix</t>
        </is>
      </c>
      <c r="D4780" s="5" t="inlineStr">
        <is>
          <t>AG</t>
        </is>
      </c>
      <c r="E4780" s="5" t="inlineStr">
        <is>
          <t>SM</t>
        </is>
      </c>
      <c r="F4780" s="5">
        <f>VLOOKUP(E4780,'5.a Definitions'!E:F,2,FALSE)</f>
        <v/>
      </c>
      <c r="G4780" s="5" t="inlineStr">
        <is>
          <t>HY</t>
        </is>
      </c>
      <c r="H4780" s="5" t="inlineStr">
        <is>
          <t>SW</t>
        </is>
      </c>
      <c r="I4780" s="5">
        <f>VLOOKUP(H4780,'5.a Definitions'!E:F,2,FALSE)</f>
        <v/>
      </c>
      <c r="J4780" s="465" t="inlineStr">
        <is>
          <t>Sewage sludge landfill</t>
        </is>
      </c>
      <c r="K4780" s="465" t="inlineStr">
        <is>
          <t>sewage sludge landfill</t>
        </is>
      </c>
      <c r="L4780" s="465" t="inlineStr">
        <is>
          <t xml:space="preserve"> reactive </t>
        </is>
      </c>
      <c r="M4780" s="465" t="inlineStr">
        <is>
          <t xml:space="preserve"> Nmix </t>
        </is>
      </c>
      <c r="N4780" s="466" t="n">
        <v>45.60309776937451</v>
      </c>
      <c r="O4780" s="467" t="n">
        <v>0.5501260249573131</v>
      </c>
      <c r="P4780" s="468" t="n">
        <v>1991</v>
      </c>
      <c r="Q4780" s="469" t="inlineStr">
        <is>
          <t>UNFCCC CRT</t>
        </is>
      </c>
      <c r="R4780" s="469" t="inlineStr">
        <is>
          <t>ok</t>
        </is>
      </c>
      <c r="S4780" s="469" t="inlineStr">
        <is>
          <t xml:space="preserve"> text </t>
        </is>
      </c>
      <c r="T4780" s="426" t="inlineStr">
        <is>
          <t>Norway</t>
        </is>
      </c>
      <c r="U4780" s="5" t="inlineStr">
        <is>
          <t>N wasted</t>
        </is>
      </c>
      <c r="V4780" s="465" t="n">
        <v>0.04</v>
      </c>
    </row>
    <row r="4781" ht="16" customHeight="1">
      <c r="B4781" s="5" t="inlineStr">
        <is>
          <t>AG.MM-MP.FP</t>
        </is>
      </c>
      <c r="C4781" s="5" t="inlineStr">
        <is>
          <t>AG.MM-MP.FP-Animal products-Nmix</t>
        </is>
      </c>
      <c r="D4781" s="5" t="inlineStr">
        <is>
          <t>AG</t>
        </is>
      </c>
      <c r="E4781" s="5" t="inlineStr">
        <is>
          <t>MM</t>
        </is>
      </c>
      <c r="F4781" s="5">
        <f>VLOOKUP(E4781,'5.a Definitions'!E:F,2,FALSE)</f>
        <v/>
      </c>
      <c r="G4781" s="5" t="inlineStr">
        <is>
          <t>MP</t>
        </is>
      </c>
      <c r="H4781" s="5" t="inlineStr">
        <is>
          <t>FP</t>
        </is>
      </c>
      <c r="I4781" s="5">
        <f>VLOOKUP(H4781,'5.a Definitions'!E:F,2,FALSE)</f>
        <v/>
      </c>
      <c r="J4781" s="465" t="inlineStr">
        <is>
          <t xml:space="preserve"> Animal products </t>
        </is>
      </c>
      <c r="K4781" s="465" t="inlineStr">
        <is>
          <t xml:space="preserve"> animal products </t>
        </is>
      </c>
      <c r="L4781" s="465" t="inlineStr">
        <is>
          <t xml:space="preserve"> reactive </t>
        </is>
      </c>
      <c r="M4781" s="465" t="inlineStr">
        <is>
          <t xml:space="preserve"> Nmix </t>
        </is>
      </c>
      <c r="N4781" s="466" t="n">
        <v>16.6559833</v>
      </c>
      <c r="O4781" s="467" t="n">
        <v>0.1131923127408721</v>
      </c>
      <c r="P4781" s="468" t="n">
        <v>1991</v>
      </c>
      <c r="Q4781" s="469" t="inlineStr">
        <is>
          <t>FAOSTAT Crops and livestock products</t>
        </is>
      </c>
      <c r="R4781" s="469" t="inlineStr">
        <is>
          <t>ok</t>
        </is>
      </c>
      <c r="S4781" s="469" t="inlineStr">
        <is>
          <t xml:space="preserve"> text </t>
        </is>
      </c>
      <c r="T4781" s="426" t="inlineStr">
        <is>
          <t>Norway</t>
        </is>
      </c>
      <c r="U4781" s="5" t="inlineStr">
        <is>
          <t>useful output</t>
        </is>
      </c>
      <c r="V4781" s="465" t="n">
        <v>0.04</v>
      </c>
    </row>
    <row r="4782" ht="16" customHeight="1">
      <c r="B4782" s="5" t="inlineStr">
        <is>
          <t>AG.MM-MP.OP</t>
        </is>
      </c>
      <c r="C4782" s="5" t="inlineStr">
        <is>
          <t>AG.MM-MP.OP-Non-edible animal products-Nmix</t>
        </is>
      </c>
      <c r="D4782" s="5" t="inlineStr">
        <is>
          <t>AG</t>
        </is>
      </c>
      <c r="E4782" s="5" t="inlineStr">
        <is>
          <t>MM</t>
        </is>
      </c>
      <c r="F4782" s="5">
        <f>VLOOKUP(E4782,'5.a Definitions'!E:F,2,FALSE)</f>
        <v/>
      </c>
      <c r="G4782" s="5" t="inlineStr">
        <is>
          <t>MP</t>
        </is>
      </c>
      <c r="H4782" s="5" t="inlineStr">
        <is>
          <t>OP</t>
        </is>
      </c>
      <c r="I4782" s="5">
        <f>VLOOKUP(H4782,'5.a Definitions'!E:F,2,FALSE)</f>
        <v/>
      </c>
      <c r="J4782" s="465" t="inlineStr">
        <is>
          <t xml:space="preserve"> Non-edible animal products </t>
        </is>
      </c>
      <c r="K4782" s="465" t="inlineStr">
        <is>
          <t xml:space="preserve"> non-edible animal products </t>
        </is>
      </c>
      <c r="L4782" s="465" t="inlineStr">
        <is>
          <t xml:space="preserve"> reactive </t>
        </is>
      </c>
      <c r="M4782" s="465" t="inlineStr">
        <is>
          <t xml:space="preserve"> Nmix </t>
        </is>
      </c>
      <c r="N4782" s="466" t="n">
        <v>1.212362336125</v>
      </c>
      <c r="O4782" s="467" t="n">
        <v>0.1713018826826689</v>
      </c>
      <c r="P4782" s="468" t="n">
        <v>1991</v>
      </c>
      <c r="Q4782" s="469" t="inlineStr">
        <is>
          <t>FAOSTAT Crops and livestock products + SSB sheep numbers (table 03710) x wool per sheep</t>
        </is>
      </c>
      <c r="R4782" s="469" t="inlineStr">
        <is>
          <t>ok</t>
        </is>
      </c>
      <c r="S4782" s="469" t="inlineStr">
        <is>
          <t xml:space="preserve"> text </t>
        </is>
      </c>
      <c r="T4782" s="426" t="inlineStr">
        <is>
          <t>Norway</t>
        </is>
      </c>
      <c r="U4782" s="5" t="inlineStr">
        <is>
          <t>useful output</t>
        </is>
      </c>
      <c r="V4782" s="465" t="n">
        <v>0.04</v>
      </c>
    </row>
    <row r="4783" ht="16" customHeight="1">
      <c r="B4783" s="5" t="inlineStr">
        <is>
          <t>AG.MM-AG.SM</t>
        </is>
      </c>
      <c r="C4783" s="5" t="inlineStr">
        <is>
          <t>AG.MM-AG.SM-Manure application-Nmix</t>
        </is>
      </c>
      <c r="D4783" s="5" t="inlineStr">
        <is>
          <t>AG</t>
        </is>
      </c>
      <c r="E4783" s="5" t="inlineStr">
        <is>
          <t>MM</t>
        </is>
      </c>
      <c r="F4783" s="5">
        <f>VLOOKUP(E4783,'5.a Definitions'!E:F,2,FALSE)</f>
        <v/>
      </c>
      <c r="G4783" s="5" t="inlineStr">
        <is>
          <t>AG</t>
        </is>
      </c>
      <c r="H4783" s="5" t="inlineStr">
        <is>
          <t>SM</t>
        </is>
      </c>
      <c r="I4783" s="5">
        <f>VLOOKUP(H4783,'5.a Definitions'!E:F,2,FALSE)</f>
        <v/>
      </c>
      <c r="J4783" s="465" t="inlineStr">
        <is>
          <t xml:space="preserve"> Manure application </t>
        </is>
      </c>
      <c r="K4783" s="465" t="inlineStr">
        <is>
          <t xml:space="preserve"> manure application </t>
        </is>
      </c>
      <c r="L4783" s="465" t="inlineStr">
        <is>
          <t xml:space="preserve"> reactive </t>
        </is>
      </c>
      <c r="M4783" s="465" t="inlineStr">
        <is>
          <t xml:space="preserve"> Nmix </t>
        </is>
      </c>
      <c r="N4783" s="466" t="n">
        <v>67.63839316295213</v>
      </c>
      <c r="O4783" s="467" t="n">
        <v>0.199836350014311</v>
      </c>
      <c r="P4783" s="468" t="n">
        <v>1991</v>
      </c>
      <c r="Q4783" s="469" t="inlineStr">
        <is>
          <t>UNFCCC CRT Table3.D</t>
        </is>
      </c>
      <c r="R4783" s="469" t="inlineStr">
        <is>
          <t>ok</t>
        </is>
      </c>
      <c r="S4783" s="469" t="inlineStr">
        <is>
          <t xml:space="preserve"> text </t>
        </is>
      </c>
      <c r="T4783" s="426" t="inlineStr">
        <is>
          <t>Norway</t>
        </is>
      </c>
      <c r="U4783" s="5" t="inlineStr">
        <is>
          <t>recycling</t>
        </is>
      </c>
      <c r="V4783" s="465" t="n">
        <v>0.04</v>
      </c>
    </row>
    <row r="4784" ht="16" customHeight="1">
      <c r="B4784" s="475" t="inlineStr">
        <is>
          <t>AG.MM-FS.OL</t>
        </is>
      </c>
      <c r="C4784" s="475" t="inlineStr">
        <is>
          <t>AG.MM-FS.OL-Manure from grazing on unmanaged land-Nmix</t>
        </is>
      </c>
      <c r="D4784" s="475" t="inlineStr">
        <is>
          <t>AG</t>
        </is>
      </c>
      <c r="E4784" s="475" t="inlineStr">
        <is>
          <t>MM</t>
        </is>
      </c>
      <c r="F4784" s="5">
        <f>VLOOKUP(E4784,'5.a Definitions'!E:F,2,FALSE)</f>
        <v/>
      </c>
      <c r="G4784" s="475" t="inlineStr">
        <is>
          <t>FS</t>
        </is>
      </c>
      <c r="H4784" s="475" t="inlineStr">
        <is>
          <t>OL</t>
        </is>
      </c>
      <c r="I4784" s="5">
        <f>VLOOKUP(H4784,'5.a Definitions'!E:F,2,FALSE)</f>
        <v/>
      </c>
      <c r="J4784" s="465" t="inlineStr">
        <is>
          <t>Manure from grazing on unmanaged land</t>
        </is>
      </c>
      <c r="K4784" s="465" t="inlineStr">
        <is>
          <t>manure from grazing on unmanaged land</t>
        </is>
      </c>
      <c r="L4784" s="465" t="inlineStr">
        <is>
          <t>reactive</t>
        </is>
      </c>
      <c r="M4784" s="465" t="inlineStr">
        <is>
          <t>Nmix</t>
        </is>
      </c>
      <c r="N4784" s="466" t="n">
        <v>7.100323961844355</v>
      </c>
      <c r="O4784" s="467" t="n">
        <v>0.2509347988357867</v>
      </c>
      <c r="P4784" s="468" t="n">
        <v>1991</v>
      </c>
      <c r="Q4784" s="469" t="inlineStr">
        <is>
          <t>UNFCCC CRT Table3.D and 3.B(b), SSB</t>
        </is>
      </c>
      <c r="R4784" s="469" t="inlineStr">
        <is>
          <t>ok</t>
        </is>
      </c>
      <c r="S4784" s="469" t="inlineStr">
        <is>
          <t>text</t>
        </is>
      </c>
      <c r="T4784" s="476" t="inlineStr">
        <is>
          <t>Norway</t>
        </is>
      </c>
      <c r="U4784" s="475" t="inlineStr">
        <is>
          <t>recycling</t>
        </is>
      </c>
      <c r="V4784" s="465">
        <f>(O4648*N4648)^2</f>
        <v/>
      </c>
    </row>
    <row r="4785" ht="16" customHeight="1">
      <c r="B4785" s="5" t="inlineStr">
        <is>
          <t>AG.MM-AT.AT</t>
        </is>
      </c>
      <c r="C4785" s="5" t="inlineStr">
        <is>
          <t>AG.MM-AT.AT-Emissions-NH3</t>
        </is>
      </c>
      <c r="D4785" s="5" t="inlineStr">
        <is>
          <t>AG</t>
        </is>
      </c>
      <c r="E4785" s="5" t="inlineStr">
        <is>
          <t>MM</t>
        </is>
      </c>
      <c r="F4785" s="5">
        <f>VLOOKUP(E4785,'5.a Definitions'!E:F,2,FALSE)</f>
        <v/>
      </c>
      <c r="G4785" s="5" t="inlineStr">
        <is>
          <t>AT</t>
        </is>
      </c>
      <c r="H4785" s="5" t="inlineStr">
        <is>
          <t>AT</t>
        </is>
      </c>
      <c r="I4785" s="5">
        <f>VLOOKUP(H4785,'5.a Definitions'!E:F,2,FALSE)</f>
        <v/>
      </c>
      <c r="J4785" s="465" t="inlineStr">
        <is>
          <t xml:space="preserve"> Emissions </t>
        </is>
      </c>
      <c r="K4785" s="465" t="inlineStr">
        <is>
          <t xml:space="preserve"> manure and animal husbandry emissions </t>
        </is>
      </c>
      <c r="L4785" s="465" t="inlineStr">
        <is>
          <t xml:space="preserve"> reactive </t>
        </is>
      </c>
      <c r="M4785" s="465" t="inlineStr">
        <is>
          <t xml:space="preserve"> NH3 </t>
        </is>
      </c>
      <c r="N4785" s="466" t="n">
        <v>10.038483477693</v>
      </c>
      <c r="O4785" s="467" t="n">
        <v>0.2394548901289092</v>
      </c>
      <c r="P4785" s="468" t="n">
        <v>1991</v>
      </c>
      <c r="Q4785" s="469" t="inlineStr">
        <is>
          <t>CRLTAP Inventory Submissions</t>
        </is>
      </c>
      <c r="R4785" s="469" t="inlineStr">
        <is>
          <t>ok</t>
        </is>
      </c>
      <c r="S4785" s="469" t="inlineStr">
        <is>
          <t xml:space="preserve"> text </t>
        </is>
      </c>
      <c r="T4785" s="426" t="inlineStr">
        <is>
          <t>Norway</t>
        </is>
      </c>
      <c r="U4785" s="5" t="inlineStr">
        <is>
          <t>N wasted</t>
        </is>
      </c>
      <c r="V4785" s="465" t="n">
        <v>0.04</v>
      </c>
    </row>
    <row r="4786" ht="16" customHeight="1">
      <c r="B4786" s="5" t="inlineStr">
        <is>
          <t>AG.MM-AT.AT</t>
        </is>
      </c>
      <c r="C4786" s="5" t="inlineStr">
        <is>
          <t>AG.MM-AT.AT-Emissions-N2O</t>
        </is>
      </c>
      <c r="D4786" s="5" t="inlineStr">
        <is>
          <t>AG</t>
        </is>
      </c>
      <c r="E4786" s="5" t="inlineStr">
        <is>
          <t>MM</t>
        </is>
      </c>
      <c r="F4786" s="5">
        <f>VLOOKUP(E4786,'5.a Definitions'!E:F,2,FALSE)</f>
        <v/>
      </c>
      <c r="G4786" s="5" t="inlineStr">
        <is>
          <t>AT</t>
        </is>
      </c>
      <c r="H4786" s="5" t="inlineStr">
        <is>
          <t>AT</t>
        </is>
      </c>
      <c r="I4786" s="5">
        <f>VLOOKUP(H4786,'5.a Definitions'!E:F,2,FALSE)</f>
        <v/>
      </c>
      <c r="J4786" s="465" t="inlineStr">
        <is>
          <t xml:space="preserve"> Emissions </t>
        </is>
      </c>
      <c r="K4786" s="465" t="inlineStr">
        <is>
          <t xml:space="preserve"> manure and animal husbandry emissions </t>
        </is>
      </c>
      <c r="L4786" s="465" t="inlineStr">
        <is>
          <t xml:space="preserve"> reactive </t>
        </is>
      </c>
      <c r="M4786" s="465" t="inlineStr">
        <is>
          <t xml:space="preserve"> N2O </t>
        </is>
      </c>
      <c r="N4786" s="466" t="n">
        <v>0.4066802028136</v>
      </c>
      <c r="O4786" s="467" t="n">
        <v>0.7566826619845699</v>
      </c>
      <c r="P4786" s="468" t="n">
        <v>1991</v>
      </c>
      <c r="Q4786" s="469" t="inlineStr">
        <is>
          <t>UNFCCC CRT</t>
        </is>
      </c>
      <c r="R4786" s="469" t="inlineStr">
        <is>
          <t>ok</t>
        </is>
      </c>
      <c r="S4786" s="469" t="inlineStr">
        <is>
          <t xml:space="preserve"> text </t>
        </is>
      </c>
      <c r="T4786" s="426" t="inlineStr">
        <is>
          <t>Norway</t>
        </is>
      </c>
      <c r="U4786" s="5" t="inlineStr">
        <is>
          <t>N wasted</t>
        </is>
      </c>
      <c r="V4786" s="465" t="n">
        <v>0.04</v>
      </c>
    </row>
    <row r="4787" ht="16" customHeight="1">
      <c r="B4787" s="5" t="inlineStr">
        <is>
          <t>AG.MM-AT.AT</t>
        </is>
      </c>
      <c r="C4787" s="5" t="inlineStr">
        <is>
          <t>AG.MM-AT.AT-Emissions-NOx</t>
        </is>
      </c>
      <c r="D4787" s="5" t="inlineStr">
        <is>
          <t>AG</t>
        </is>
      </c>
      <c r="E4787" s="5" t="inlineStr">
        <is>
          <t>MM</t>
        </is>
      </c>
      <c r="F4787" s="5">
        <f>VLOOKUP(E4787,'5.a Definitions'!E:F,2,FALSE)</f>
        <v/>
      </c>
      <c r="G4787" s="5" t="inlineStr">
        <is>
          <t>AT</t>
        </is>
      </c>
      <c r="H4787" s="5" t="inlineStr">
        <is>
          <t>AT</t>
        </is>
      </c>
      <c r="I4787" s="5">
        <f>VLOOKUP(H4787,'5.a Definitions'!E:F,2,FALSE)</f>
        <v/>
      </c>
      <c r="J4787" s="465" t="inlineStr">
        <is>
          <t xml:space="preserve"> Emissions </t>
        </is>
      </c>
      <c r="K4787" s="465" t="inlineStr">
        <is>
          <t xml:space="preserve"> manure and animal husbandry emissions </t>
        </is>
      </c>
      <c r="L4787" s="465" t="inlineStr">
        <is>
          <t xml:space="preserve"> reactive </t>
        </is>
      </c>
      <c r="M4787" s="465" t="inlineStr">
        <is>
          <t xml:space="preserve"> NOx </t>
        </is>
      </c>
      <c r="N4787" s="466" t="n">
        <v>0.03563225437440001</v>
      </c>
      <c r="O4787" s="467" t="n">
        <v>0.734574330010955</v>
      </c>
      <c r="P4787" s="468" t="n">
        <v>1991</v>
      </c>
      <c r="Q4787" s="469" t="inlineStr">
        <is>
          <t>CRLTAP Inventory Submissions</t>
        </is>
      </c>
      <c r="R4787" s="469" t="inlineStr">
        <is>
          <t>ok</t>
        </is>
      </c>
      <c r="S4787" s="469" t="inlineStr">
        <is>
          <t xml:space="preserve"> text </t>
        </is>
      </c>
      <c r="T4787" s="426" t="inlineStr">
        <is>
          <t>Norway</t>
        </is>
      </c>
      <c r="U4787" s="5" t="inlineStr">
        <is>
          <t>N wasted</t>
        </is>
      </c>
      <c r="V4787" s="465" t="n">
        <v>0.04</v>
      </c>
    </row>
    <row r="4788" ht="16" customHeight="1">
      <c r="B4788" s="5" t="inlineStr">
        <is>
          <t>AG.MM-HY.SW-Leaching-Nmix</t>
        </is>
      </c>
      <c r="C4788" s="5" t="inlineStr">
        <is>
          <t>AG.MM-HY.SW-Leaching-Nmix</t>
        </is>
      </c>
      <c r="D4788" s="5" t="inlineStr">
        <is>
          <t>AG</t>
        </is>
      </c>
      <c r="E4788" s="5" t="inlineStr">
        <is>
          <t>MM</t>
        </is>
      </c>
      <c r="F4788" s="5">
        <f>VLOOKUP(E4788,'5.a Definitions'!E:F,2,FALSE)</f>
        <v/>
      </c>
      <c r="G4788" s="5" t="inlineStr">
        <is>
          <t>HY</t>
        </is>
      </c>
      <c r="H4788" s="5" t="inlineStr">
        <is>
          <t>SW</t>
        </is>
      </c>
      <c r="I4788" s="5">
        <f>VLOOKUP(H4788,'5.a Definitions'!E:F,2,FALSE)</f>
        <v/>
      </c>
      <c r="J4788" s="465" t="inlineStr">
        <is>
          <t xml:space="preserve"> Leaching </t>
        </is>
      </c>
      <c r="K4788" s="465" t="inlineStr">
        <is>
          <t xml:space="preserve"> manure storage leaching </t>
        </is>
      </c>
      <c r="L4788" s="465" t="inlineStr">
        <is>
          <t xml:space="preserve"> reactive </t>
        </is>
      </c>
      <c r="M4788" s="465" t="inlineStr">
        <is>
          <t xml:space="preserve"> Nmix </t>
        </is>
      </c>
      <c r="N4788" s="466" t="n">
        <v>3.370942823912568</v>
      </c>
      <c r="O4788" s="467" t="n">
        <v>0.5483540070383622</v>
      </c>
      <c r="P4788" s="468" t="n">
        <v>1991</v>
      </c>
      <c r="Q4788" s="469" t="inlineStr">
        <is>
          <t>UNFCCC CRT</t>
        </is>
      </c>
      <c r="R4788" s="469" t="inlineStr">
        <is>
          <t>ok</t>
        </is>
      </c>
      <c r="S4788" s="469" t="inlineStr">
        <is>
          <t xml:space="preserve"> text </t>
        </is>
      </c>
      <c r="T4788" s="426" t="inlineStr">
        <is>
          <t>Norway</t>
        </is>
      </c>
      <c r="U4788" s="5" t="inlineStr">
        <is>
          <t>N wasted</t>
        </is>
      </c>
      <c r="V4788" s="465" t="n">
        <v>0.04</v>
      </c>
    </row>
    <row r="4789" ht="16" customHeight="1">
      <c r="B4789" s="5" t="inlineStr">
        <is>
          <t>AG.MM-RW.RW</t>
        </is>
      </c>
      <c r="C4789" s="5" t="inlineStr">
        <is>
          <t>AG.MM-RW.RW-Live animal export-Nmix</t>
        </is>
      </c>
      <c r="D4789" s="5" t="inlineStr">
        <is>
          <t>AG</t>
        </is>
      </c>
      <c r="E4789" s="5" t="inlineStr">
        <is>
          <t>MM</t>
        </is>
      </c>
      <c r="F4789" s="5">
        <f>VLOOKUP(E4789,'5.a Definitions'!E:F,2,FALSE)</f>
        <v/>
      </c>
      <c r="G4789" s="5" t="inlineStr">
        <is>
          <t>RW</t>
        </is>
      </c>
      <c r="H4789" s="5" t="inlineStr">
        <is>
          <t>RW</t>
        </is>
      </c>
      <c r="I4789" s="5">
        <f>VLOOKUP(H4789,'5.a Definitions'!E:F,2,FALSE)</f>
        <v/>
      </c>
      <c r="J4789" s="465" t="inlineStr">
        <is>
          <t xml:space="preserve"> Live animal export </t>
        </is>
      </c>
      <c r="K4789" s="465" t="inlineStr">
        <is>
          <t xml:space="preserve"> live animal export </t>
        </is>
      </c>
      <c r="L4789" s="465" t="inlineStr">
        <is>
          <t xml:space="preserve"> reactive </t>
        </is>
      </c>
      <c r="M4789" s="465" t="inlineStr">
        <is>
          <t xml:space="preserve"> Nmix </t>
        </is>
      </c>
      <c r="N4789" s="466" t="n">
        <v>0.0032662016</v>
      </c>
      <c r="O4789" s="467" t="n">
        <v>0.4291618433330402</v>
      </c>
      <c r="P4789" s="468" t="n">
        <v>1991</v>
      </c>
      <c r="Q4789" s="469" t="inlineStr">
        <is>
          <t>FAOSTAT Crops and livestock products</t>
        </is>
      </c>
      <c r="R4789" s="469" t="inlineStr">
        <is>
          <t>ok</t>
        </is>
      </c>
      <c r="S4789" s="469" t="inlineStr">
        <is>
          <t xml:space="preserve"> text </t>
        </is>
      </c>
      <c r="T4789" s="426" t="inlineStr">
        <is>
          <t>Norway</t>
        </is>
      </c>
      <c r="U4789" s="5" t="inlineStr">
        <is>
          <t>useful output</t>
        </is>
      </c>
      <c r="V4789" s="465" t="n">
        <v>0.04</v>
      </c>
    </row>
    <row r="4790" ht="16" customHeight="1">
      <c r="A4790" s="486" t="inlineStr">
        <is>
          <t xml:space="preserve"> Forests and Semi-natural vegetation </t>
        </is>
      </c>
      <c r="B4790" s="5" t="inlineStr">
        <is>
          <t>FS.FO-AT.AT</t>
        </is>
      </c>
      <c r="C4790" s="5" t="inlineStr">
        <is>
          <t>FS.FO-AT.AT-Emissions-N2</t>
        </is>
      </c>
      <c r="D4790" s="5" t="inlineStr">
        <is>
          <t>FS</t>
        </is>
      </c>
      <c r="E4790" s="5" t="inlineStr">
        <is>
          <t>FO</t>
        </is>
      </c>
      <c r="F4790" s="5">
        <f>VLOOKUP(E4790,'5.a Definitions'!E:F,2,FALSE)</f>
        <v/>
      </c>
      <c r="G4790" s="5" t="inlineStr">
        <is>
          <t>AT</t>
        </is>
      </c>
      <c r="H4790" s="5" t="inlineStr">
        <is>
          <t>AT</t>
        </is>
      </c>
      <c r="I4790" s="5">
        <f>VLOOKUP(H4790,'5.a Definitions'!E:F,2,FALSE)</f>
        <v/>
      </c>
      <c r="J4790" s="465" t="inlineStr">
        <is>
          <t xml:space="preserve"> Emissions </t>
        </is>
      </c>
      <c r="K4790" s="465" t="inlineStr">
        <is>
          <t xml:space="preserve"> forest emissions </t>
        </is>
      </c>
      <c r="L4790" s="465" t="inlineStr">
        <is>
          <t xml:space="preserve"> inert </t>
        </is>
      </c>
      <c r="M4790" s="465" t="inlineStr">
        <is>
          <t xml:space="preserve"> N2 </t>
        </is>
      </c>
      <c r="N4790" s="466" t="n">
        <v>7.229776627278434</v>
      </c>
      <c r="O4790" s="467" t="n">
        <v>1.876148950785864</v>
      </c>
      <c r="P4790" s="468" t="n">
        <v>1991</v>
      </c>
      <c r="Q4790" s="469" t="inlineStr">
        <is>
          <t>UNFCCC CRT + Butterbach-Bahl et al. (2013)</t>
        </is>
      </c>
      <c r="R4790" s="469" t="inlineStr">
        <is>
          <t>ok</t>
        </is>
      </c>
      <c r="S4790" s="469" t="inlineStr">
        <is>
          <t xml:space="preserve"> text </t>
        </is>
      </c>
      <c r="T4790" s="426" t="inlineStr">
        <is>
          <t>Norway</t>
        </is>
      </c>
      <c r="U4790" s="5" t="inlineStr">
        <is>
          <t>N wasted</t>
        </is>
      </c>
      <c r="V4790" s="465" t="n">
        <v>0.04</v>
      </c>
    </row>
    <row r="4791" ht="16" customHeight="1">
      <c r="B4791" s="5" t="inlineStr">
        <is>
          <t>FS.FO-AT.AT</t>
        </is>
      </c>
      <c r="C4791" s="5" t="inlineStr">
        <is>
          <t>FS.FO-AT.AT-Emissions-N2O</t>
        </is>
      </c>
      <c r="D4791" s="5" t="inlineStr">
        <is>
          <t>FS</t>
        </is>
      </c>
      <c r="E4791" s="5" t="inlineStr">
        <is>
          <t>FO</t>
        </is>
      </c>
      <c r="F4791" s="5">
        <f>VLOOKUP(E4791,'5.a Definitions'!E:F,2,FALSE)</f>
        <v/>
      </c>
      <c r="G4791" s="5" t="inlineStr">
        <is>
          <t>AT</t>
        </is>
      </c>
      <c r="H4791" s="5" t="inlineStr">
        <is>
          <t>AT</t>
        </is>
      </c>
      <c r="I4791" s="5">
        <f>VLOOKUP(H4791,'5.a Definitions'!E:F,2,FALSE)</f>
        <v/>
      </c>
      <c r="J4791" s="465" t="inlineStr">
        <is>
          <t xml:space="preserve"> Emissions </t>
        </is>
      </c>
      <c r="K4791" s="465" t="inlineStr">
        <is>
          <t xml:space="preserve"> forest emissions </t>
        </is>
      </c>
      <c r="L4791" s="465" t="inlineStr">
        <is>
          <t xml:space="preserve"> reactive </t>
        </is>
      </c>
      <c r="M4791" s="465" t="inlineStr">
        <is>
          <t xml:space="preserve"> N2O </t>
        </is>
      </c>
      <c r="N4791" s="466" t="n">
        <v>0.3707577757578684</v>
      </c>
      <c r="O4791" s="467" t="n">
        <v>1.261544563046772</v>
      </c>
      <c r="P4791" s="468" t="n">
        <v>1991</v>
      </c>
      <c r="Q4791" s="469" t="inlineStr">
        <is>
          <t>UNFCCC CRT</t>
        </is>
      </c>
      <c r="R4791" s="469" t="inlineStr">
        <is>
          <t>ok</t>
        </is>
      </c>
      <c r="S4791" s="469" t="inlineStr">
        <is>
          <t xml:space="preserve"> text </t>
        </is>
      </c>
      <c r="T4791" s="426" t="inlineStr">
        <is>
          <t>Norway</t>
        </is>
      </c>
      <c r="U4791" s="5" t="inlineStr">
        <is>
          <t>N wasted</t>
        </is>
      </c>
      <c r="V4791" s="465" t="n">
        <v>0.04</v>
      </c>
    </row>
    <row r="4792" ht="16" customHeight="1">
      <c r="B4792" s="5" t="inlineStr">
        <is>
          <t>FS.FO-HY.SW</t>
        </is>
      </c>
      <c r="C4792" s="5" t="inlineStr">
        <is>
          <t>FS.FO-HY.SW-Leaching-Nmix</t>
        </is>
      </c>
      <c r="D4792" s="5" t="inlineStr">
        <is>
          <t>FS</t>
        </is>
      </c>
      <c r="E4792" s="5" t="inlineStr">
        <is>
          <t>FO</t>
        </is>
      </c>
      <c r="F4792" s="5">
        <f>VLOOKUP(E4792,'5.a Definitions'!E:F,2,FALSE)</f>
        <v/>
      </c>
      <c r="G4792" s="5" t="inlineStr">
        <is>
          <t>HY</t>
        </is>
      </c>
      <c r="H4792" s="5" t="inlineStr">
        <is>
          <t>SW</t>
        </is>
      </c>
      <c r="I4792" s="5">
        <f>VLOOKUP(H4792,'5.a Definitions'!E:F,2,FALSE)</f>
        <v/>
      </c>
      <c r="J4792" s="465" t="inlineStr">
        <is>
          <t xml:space="preserve"> Leaching </t>
        </is>
      </c>
      <c r="K4792" s="465" t="inlineStr">
        <is>
          <t xml:space="preserve"> forest leaching </t>
        </is>
      </c>
      <c r="L4792" s="465" t="inlineStr">
        <is>
          <t xml:space="preserve"> reactive </t>
        </is>
      </c>
      <c r="M4792" s="465" t="inlineStr">
        <is>
          <t xml:space="preserve"> Nmix </t>
        </is>
      </c>
      <c r="N4792" s="466" t="n">
        <v>31.38587867430176</v>
      </c>
      <c r="O4792" s="467" t="n">
        <v>0.436858262160782</v>
      </c>
      <c r="P4792" s="468" t="n">
        <v>1991</v>
      </c>
      <c r="Q4792" s="469" t="inlineStr">
        <is>
          <t>NIVA TEOTIL2, bias-corrected to TEOTIL3</t>
        </is>
      </c>
      <c r="R4792" s="469" t="inlineStr">
        <is>
          <t>ok</t>
        </is>
      </c>
      <c r="S4792" s="469" t="inlineStr">
        <is>
          <t xml:space="preserve"> text </t>
        </is>
      </c>
      <c r="T4792" s="426" t="inlineStr">
        <is>
          <t>Norway</t>
        </is>
      </c>
      <c r="U4792" s="5" t="inlineStr">
        <is>
          <t>N wasted</t>
        </is>
      </c>
      <c r="V4792" s="465" t="n">
        <v>0.04</v>
      </c>
    </row>
    <row r="4793" ht="16" customHeight="1">
      <c r="B4793" s="5" t="inlineStr">
        <is>
          <t>FS.FO-MP.OP</t>
        </is>
      </c>
      <c r="C4793" s="5" t="inlineStr">
        <is>
          <t>FS.FO-MP.OP-Industrial round wood-Nmix</t>
        </is>
      </c>
      <c r="D4793" s="5" t="inlineStr">
        <is>
          <t>FS</t>
        </is>
      </c>
      <c r="E4793" s="5" t="inlineStr">
        <is>
          <t>FO</t>
        </is>
      </c>
      <c r="F4793" s="5">
        <f>VLOOKUP(E4793,'5.a Definitions'!E:F,2,FALSE)</f>
        <v/>
      </c>
      <c r="G4793" s="5" t="inlineStr">
        <is>
          <t>MP</t>
        </is>
      </c>
      <c r="H4793" s="5" t="inlineStr">
        <is>
          <t>OP</t>
        </is>
      </c>
      <c r="I4793" s="5">
        <f>VLOOKUP(H4793,'5.a Definitions'!E:F,2,FALSE)</f>
        <v/>
      </c>
      <c r="J4793" s="465" t="inlineStr">
        <is>
          <t xml:space="preserve"> Industrial round wood </t>
        </is>
      </c>
      <c r="K4793" s="465" t="inlineStr">
        <is>
          <t xml:space="preserve"> industrial round wood </t>
        </is>
      </c>
      <c r="L4793" s="465" t="inlineStr">
        <is>
          <t xml:space="preserve"> reactive </t>
        </is>
      </c>
      <c r="M4793" s="465" t="inlineStr">
        <is>
          <t xml:space="preserve"> Nmix </t>
        </is>
      </c>
      <c r="N4793" s="466" t="n">
        <v>5.62131</v>
      </c>
      <c r="O4793" s="467" t="n">
        <v>0.4063448673033583</v>
      </c>
      <c r="P4793" s="468" t="n">
        <v>1991</v>
      </c>
      <c r="Q4793" s="469" t="inlineStr">
        <is>
          <t>FAOSTAT</t>
        </is>
      </c>
      <c r="R4793" s="469" t="inlineStr">
        <is>
          <t>ok</t>
        </is>
      </c>
      <c r="S4793" s="469" t="inlineStr">
        <is>
          <t xml:space="preserve"> text </t>
        </is>
      </c>
      <c r="T4793" s="426" t="inlineStr">
        <is>
          <t>Norway</t>
        </is>
      </c>
      <c r="U4793" s="5" t="inlineStr">
        <is>
          <t>useful output</t>
        </is>
      </c>
      <c r="V4793" s="465" t="n">
        <v>0.04</v>
      </c>
    </row>
    <row r="4794" ht="16" customHeight="1">
      <c r="B4794" s="5" t="inlineStr">
        <is>
          <t>FS.FO-EF.OE</t>
        </is>
      </c>
      <c r="C4794" s="5" t="inlineStr">
        <is>
          <t>FS.FO-EF.OE-Fuel wood for households-Nmix</t>
        </is>
      </c>
      <c r="D4794" s="5" t="inlineStr">
        <is>
          <t>FS</t>
        </is>
      </c>
      <c r="E4794" s="5" t="inlineStr">
        <is>
          <t>FO</t>
        </is>
      </c>
      <c r="F4794" s="5">
        <f>VLOOKUP(E4794,'5.a Definitions'!E:F,2,FALSE)</f>
        <v/>
      </c>
      <c r="G4794" s="5" t="inlineStr">
        <is>
          <t>EF</t>
        </is>
      </c>
      <c r="H4794" s="5" t="inlineStr">
        <is>
          <t>OE</t>
        </is>
      </c>
      <c r="I4794" s="5">
        <f>VLOOKUP(H4794,'5.a Definitions'!E:F,2,FALSE)</f>
        <v/>
      </c>
      <c r="J4794" s="465" t="inlineStr">
        <is>
          <t xml:space="preserve"> Fuel wood for households </t>
        </is>
      </c>
      <c r="K4794" s="465" t="inlineStr">
        <is>
          <t xml:space="preserve"> fuel wood for households </t>
        </is>
      </c>
      <c r="L4794" s="465" t="inlineStr">
        <is>
          <t xml:space="preserve"> reactive </t>
        </is>
      </c>
      <c r="M4794" s="465" t="inlineStr">
        <is>
          <t xml:space="preserve"> Nmix </t>
        </is>
      </c>
      <c r="N4794" s="466" t="n">
        <v>1.53216</v>
      </c>
      <c r="O4794" s="467" t="n">
        <v>1.348445190786115</v>
      </c>
      <c r="P4794" s="468" t="n">
        <v>1991</v>
      </c>
      <c r="Q4794" s="469" t="inlineStr">
        <is>
          <t>SSB</t>
        </is>
      </c>
      <c r="R4794" s="469" t="inlineStr">
        <is>
          <t>ok</t>
        </is>
      </c>
      <c r="S4794" s="469" t="inlineStr">
        <is>
          <t xml:space="preserve"> text </t>
        </is>
      </c>
      <c r="T4794" s="426" t="inlineStr">
        <is>
          <t>Norway</t>
        </is>
      </c>
      <c r="U4794" s="5" t="inlineStr">
        <is>
          <t>useful output</t>
        </is>
      </c>
      <c r="V4794" s="465" t="n">
        <v>0.04</v>
      </c>
    </row>
    <row r="4795" ht="16" customHeight="1">
      <c r="B4795" s="475" t="inlineStr">
        <is>
          <t>FS.OL-AT.AT</t>
        </is>
      </c>
      <c r="C4795" s="475" t="inlineStr">
        <is>
          <t>FS.OL-AT.AT-Emissions-NH3</t>
        </is>
      </c>
      <c r="D4795" s="475" t="inlineStr">
        <is>
          <t>FS</t>
        </is>
      </c>
      <c r="E4795" s="475" t="inlineStr">
        <is>
          <t>OL</t>
        </is>
      </c>
      <c r="F4795" s="5">
        <f>VLOOKUP(E4795,'5.a Definitions'!E:F,2,FALSE)</f>
        <v/>
      </c>
      <c r="G4795" s="475" t="inlineStr">
        <is>
          <t>AT</t>
        </is>
      </c>
      <c r="H4795" s="475" t="inlineStr">
        <is>
          <t>AT</t>
        </is>
      </c>
      <c r="I4795" s="5">
        <f>VLOOKUP(H4795,'5.a Definitions'!E:F,2,FALSE)</f>
        <v/>
      </c>
      <c r="J4795" s="465" t="inlineStr">
        <is>
          <t>Emissions</t>
        </is>
      </c>
      <c r="K4795" s="465" t="inlineStr">
        <is>
          <t>other land emissions</t>
        </is>
      </c>
      <c r="L4795" s="465" t="inlineStr">
        <is>
          <t>reactive</t>
        </is>
      </c>
      <c r="M4795" s="465" t="inlineStr">
        <is>
          <t>NH3</t>
        </is>
      </c>
      <c r="N4795" s="466" t="n">
        <v>0.4259701536764118</v>
      </c>
      <c r="O4795" s="467" t="n">
        <v>0.939435553724931</v>
      </c>
      <c r="P4795" s="468" t="n">
        <v>1991</v>
      </c>
      <c r="Q4795" s="469" t="inlineStr">
        <is>
          <t>CRLTAP Inventory Submissions (3Da3), utmark share</t>
        </is>
      </c>
      <c r="R4795" s="469" t="inlineStr">
        <is>
          <t>ok</t>
        </is>
      </c>
      <c r="S4795" s="469" t="inlineStr">
        <is>
          <t>text</t>
        </is>
      </c>
      <c r="T4795" s="476" t="inlineStr">
        <is>
          <t>Norway</t>
        </is>
      </c>
      <c r="U4795" s="475" t="inlineStr">
        <is>
          <t>useful output</t>
        </is>
      </c>
      <c r="V4795" s="465">
        <f>(O4693*N4693)^2</f>
        <v/>
      </c>
    </row>
    <row r="4796" ht="16" customHeight="1">
      <c r="B4796" s="475" t="inlineStr">
        <is>
          <t>FS.OL-AT.AT</t>
        </is>
      </c>
      <c r="C4796" s="475" t="inlineStr">
        <is>
          <t>FS.OL-AT.AT-Emissions-NOx</t>
        </is>
      </c>
      <c r="D4796" s="475" t="inlineStr">
        <is>
          <t>FS</t>
        </is>
      </c>
      <c r="E4796" s="475" t="inlineStr">
        <is>
          <t>OL</t>
        </is>
      </c>
      <c r="F4796" s="5">
        <f>VLOOKUP(E4796,'5.a Definitions'!E:F,2,FALSE)</f>
        <v/>
      </c>
      <c r="G4796" s="475" t="inlineStr">
        <is>
          <t>AT</t>
        </is>
      </c>
      <c r="H4796" s="475" t="inlineStr">
        <is>
          <t>AT</t>
        </is>
      </c>
      <c r="I4796" s="5">
        <f>VLOOKUP(H4796,'5.a Definitions'!E:F,2,FALSE)</f>
        <v/>
      </c>
      <c r="J4796" s="465" t="inlineStr">
        <is>
          <t>Emissions</t>
        </is>
      </c>
      <c r="K4796" s="465" t="inlineStr">
        <is>
          <t>other land emissions</t>
        </is>
      </c>
      <c r="L4796" s="465" t="inlineStr">
        <is>
          <t>reactive</t>
        </is>
      </c>
      <c r="M4796" s="465" t="inlineStr">
        <is>
          <t>NOx</t>
        </is>
      </c>
      <c r="N4796" s="466" t="n">
        <v>0.08642514327045554</v>
      </c>
      <c r="O4796" s="467" t="n">
        <v>0.8165615385459022</v>
      </c>
      <c r="P4796" s="468" t="n">
        <v>1991</v>
      </c>
      <c r="Q4796" s="469" t="inlineStr">
        <is>
          <t>CRLTAP Inventory Submissions (3Da3), utmark share</t>
        </is>
      </c>
      <c r="R4796" s="469" t="inlineStr">
        <is>
          <t>ok</t>
        </is>
      </c>
      <c r="S4796" s="469" t="inlineStr">
        <is>
          <t>text</t>
        </is>
      </c>
      <c r="T4796" s="476" t="inlineStr">
        <is>
          <t>Norway</t>
        </is>
      </c>
      <c r="U4796" s="475" t="inlineStr">
        <is>
          <t>useful output</t>
        </is>
      </c>
      <c r="V4796" s="465">
        <f>(O4728*N4728)^2</f>
        <v/>
      </c>
    </row>
    <row r="4797" ht="16" customHeight="1">
      <c r="B4797" s="475" t="inlineStr">
        <is>
          <t>FS.OL-AT.AT</t>
        </is>
      </c>
      <c r="C4797" s="475" t="inlineStr">
        <is>
          <t>FS.OL-AT.AT-Emissions-N2O</t>
        </is>
      </c>
      <c r="D4797" s="475" t="inlineStr">
        <is>
          <t>FS</t>
        </is>
      </c>
      <c r="E4797" s="475" t="inlineStr">
        <is>
          <t>OL</t>
        </is>
      </c>
      <c r="F4797" s="5">
        <f>VLOOKUP(E4797,'5.a Definitions'!E:F,2,FALSE)</f>
        <v/>
      </c>
      <c r="G4797" s="475" t="inlineStr">
        <is>
          <t>AT</t>
        </is>
      </c>
      <c r="H4797" s="475" t="inlineStr">
        <is>
          <t>AT</t>
        </is>
      </c>
      <c r="I4797" s="5">
        <f>VLOOKUP(H4797,'5.a Definitions'!E:F,2,FALSE)</f>
        <v/>
      </c>
      <c r="J4797" s="465" t="inlineStr">
        <is>
          <t>Emissions</t>
        </is>
      </c>
      <c r="K4797" s="465" t="inlineStr">
        <is>
          <t>other land emissions</t>
        </is>
      </c>
      <c r="L4797" s="465" t="inlineStr">
        <is>
          <t>reactive</t>
        </is>
      </c>
      <c r="M4797" s="465" t="inlineStr">
        <is>
          <t>N2O</t>
        </is>
      </c>
      <c r="N4797" s="466" t="n">
        <v>0.05751055076129284</v>
      </c>
      <c r="O4797" s="467" t="n">
        <v>1.323408894419676</v>
      </c>
      <c r="P4797" s="468" t="n">
        <v>1991</v>
      </c>
      <c r="Q4797" s="469" t="inlineStr">
        <is>
          <t>UNFCCC CRT Table3.D, utmark share</t>
        </is>
      </c>
      <c r="R4797" s="469" t="inlineStr">
        <is>
          <t>ok</t>
        </is>
      </c>
      <c r="S4797" s="469" t="inlineStr">
        <is>
          <t>text</t>
        </is>
      </c>
      <c r="T4797" s="476" t="inlineStr">
        <is>
          <t>Norway</t>
        </is>
      </c>
      <c r="U4797" s="475" t="inlineStr">
        <is>
          <t>useful output</t>
        </is>
      </c>
      <c r="V4797" s="465">
        <f>(O4763*N4763)^2</f>
        <v/>
      </c>
    </row>
    <row r="4798" ht="16" customHeight="1">
      <c r="B4798" s="475" t="inlineStr">
        <is>
          <t>FS.OL-AG.MM</t>
        </is>
      </c>
      <c r="C4798" s="475" t="inlineStr">
        <is>
          <t>FS.OL-AG.MM-Grazing-Nmix</t>
        </is>
      </c>
      <c r="D4798" s="475" t="inlineStr">
        <is>
          <t>FS</t>
        </is>
      </c>
      <c r="E4798" s="475" t="inlineStr">
        <is>
          <t>OL</t>
        </is>
      </c>
      <c r="F4798" s="5">
        <f>VLOOKUP(E4798,'5.a Definitions'!E:F,2,FALSE)</f>
        <v/>
      </c>
      <c r="G4798" s="475" t="inlineStr">
        <is>
          <t>AG</t>
        </is>
      </c>
      <c r="H4798" s="475" t="inlineStr">
        <is>
          <t>MM</t>
        </is>
      </c>
      <c r="I4798" s="5">
        <f>VLOOKUP(H4798,'5.a Definitions'!E:F,2,FALSE)</f>
        <v/>
      </c>
      <c r="J4798" s="473" t="inlineStr">
        <is>
          <t>Grazing</t>
        </is>
      </c>
      <c r="K4798" s="473" t="inlineStr">
        <is>
          <t>grazing</t>
        </is>
      </c>
      <c r="L4798" s="465" t="inlineStr">
        <is>
          <t>reactive</t>
        </is>
      </c>
      <c r="M4798" s="465" t="inlineStr">
        <is>
          <t>Nmix</t>
        </is>
      </c>
      <c r="N4798" s="466" t="n">
        <v>8.413386549177355</v>
      </c>
      <c r="O4798" s="467" t="n">
        <v>0.2899751186725321</v>
      </c>
      <c r="P4798" s="468" t="n">
        <v>1991</v>
      </c>
      <c r="Q4798" s="469" t="inlineStr">
        <is>
          <t>Filled (held at 1995; sheep extrapolated with SSB table 03710): SSB table 12660</t>
        </is>
      </c>
      <c r="R4798" s="469" t="inlineStr">
        <is>
          <t>ok</t>
        </is>
      </c>
      <c r="S4798" s="469" t="inlineStr">
        <is>
          <t>text</t>
        </is>
      </c>
      <c r="T4798" s="476" t="inlineStr">
        <is>
          <t>Norway</t>
        </is>
      </c>
      <c r="U4798" s="5" t="inlineStr">
        <is>
          <t>useful output</t>
        </is>
      </c>
      <c r="V4798" s="465">
        <f>(O4626*N4626)^2</f>
        <v/>
      </c>
    </row>
    <row r="4799" ht="16" customHeight="1">
      <c r="B4799" s="5" t="inlineStr">
        <is>
          <t>FS.OL-HY.SW</t>
        </is>
      </c>
      <c r="C4799" s="5" t="inlineStr">
        <is>
          <t>FS.OL-HY.SW-Leaching-Nmix</t>
        </is>
      </c>
      <c r="D4799" s="5" t="inlineStr">
        <is>
          <t>FS</t>
        </is>
      </c>
      <c r="E4799" s="5" t="inlineStr">
        <is>
          <t>OL</t>
        </is>
      </c>
      <c r="F4799" s="5">
        <f>VLOOKUP(E4799,'5.a Definitions'!E:F,2,FALSE)</f>
        <v/>
      </c>
      <c r="G4799" s="5" t="inlineStr">
        <is>
          <t>HY</t>
        </is>
      </c>
      <c r="H4799" s="5" t="inlineStr">
        <is>
          <t>SW</t>
        </is>
      </c>
      <c r="I4799" s="5">
        <f>VLOOKUP(H4799,'5.a Definitions'!E:F,2,FALSE)</f>
        <v/>
      </c>
      <c r="J4799" s="465" t="inlineStr">
        <is>
          <t xml:space="preserve"> Leaching </t>
        </is>
      </c>
      <c r="K4799" s="465" t="inlineStr">
        <is>
          <t xml:space="preserve"> other land leaching </t>
        </is>
      </c>
      <c r="L4799" s="465" t="inlineStr">
        <is>
          <t xml:space="preserve"> reactive </t>
        </is>
      </c>
      <c r="M4799" s="465" t="inlineStr">
        <is>
          <t xml:space="preserve"> Nmix </t>
        </is>
      </c>
      <c r="N4799" s="466" t="n">
        <v>21.81052585841309</v>
      </c>
      <c r="O4799" s="467" t="n">
        <v>0.4253940035167165</v>
      </c>
      <c r="P4799" s="468" t="n">
        <v>1991</v>
      </c>
      <c r="Q4799" s="469" t="inlineStr">
        <is>
          <t>NIVA TEOTIL2, bias-corrected to TEOTIL3</t>
        </is>
      </c>
      <c r="R4799" s="469" t="inlineStr">
        <is>
          <t>ok</t>
        </is>
      </c>
      <c r="S4799" s="469" t="inlineStr">
        <is>
          <t xml:space="preserve"> text </t>
        </is>
      </c>
      <c r="T4799" s="426" t="inlineStr">
        <is>
          <t>Norway</t>
        </is>
      </c>
      <c r="U4799" s="5" t="inlineStr">
        <is>
          <t>N wasted</t>
        </is>
      </c>
      <c r="V4799" s="465" t="n">
        <v>0.04</v>
      </c>
    </row>
    <row r="4800" ht="16" customHeight="1">
      <c r="A4800" s="485" t="inlineStr">
        <is>
          <t>Processing of residues</t>
        </is>
      </c>
      <c r="B4800" s="475" t="inlineStr">
        <is>
          <t>PR.SO-EF.EC</t>
        </is>
      </c>
      <c r="C4800" s="475" t="inlineStr">
        <is>
          <t>PR.SO-EF.EC-Waste to energy-Nmix</t>
        </is>
      </c>
      <c r="D4800" s="475" t="inlineStr">
        <is>
          <t>PR</t>
        </is>
      </c>
      <c r="E4800" s="475" t="inlineStr">
        <is>
          <t>SO</t>
        </is>
      </c>
      <c r="F4800" s="5">
        <f>VLOOKUP(E4800,'5.a Definitions'!E:F,2,FALSE)</f>
        <v/>
      </c>
      <c r="G4800" s="475" t="inlineStr">
        <is>
          <t>EF</t>
        </is>
      </c>
      <c r="H4800" s="475" t="inlineStr">
        <is>
          <t>EC</t>
        </is>
      </c>
      <c r="I4800" s="5">
        <f>VLOOKUP(H4800,'5.a Definitions'!E:F,2,FALSE)</f>
        <v/>
      </c>
      <c r="J4800" s="465" t="inlineStr">
        <is>
          <t>Waste for energy incineration</t>
        </is>
      </c>
      <c r="K4800" s="465" t="inlineStr">
        <is>
          <t>waste for energy incineration</t>
        </is>
      </c>
      <c r="L4800" s="465" t="inlineStr">
        <is>
          <t>reactive</t>
        </is>
      </c>
      <c r="M4800" s="465" t="inlineStr">
        <is>
          <t>Nmix</t>
        </is>
      </c>
      <c r="N4800" s="466" t="n">
        <v>6.289121100428254</v>
      </c>
      <c r="O4800" s="467" t="n">
        <v>0.6522526478256678</v>
      </c>
      <c r="P4800" s="468" t="n">
        <v>1991</v>
      </c>
      <c r="Q4800" s="469" t="inlineStr">
        <is>
          <t>Filled (extrapolated from 1995 with waste amounts and incineration shares 1985-1995): SSB</t>
        </is>
      </c>
      <c r="R4800" s="469" t="inlineStr">
        <is>
          <t>ok</t>
        </is>
      </c>
      <c r="S4800" s="469" t="inlineStr">
        <is>
          <t>text</t>
        </is>
      </c>
      <c r="T4800" s="476" t="inlineStr">
        <is>
          <t>Norway</t>
        </is>
      </c>
      <c r="U4800" s="475" t="inlineStr">
        <is>
          <t>N wasted</t>
        </is>
      </c>
      <c r="V4800" s="465">
        <f>(#REF!*#REF!)^2</f>
        <v/>
      </c>
    </row>
    <row r="4801">
      <c r="B4801" s="475" t="inlineStr">
        <is>
          <t>PR.SO-MP.OP</t>
        </is>
      </c>
      <c r="C4801" s="475" t="inlineStr">
        <is>
          <t>PR.SO-MP.OP-Recycling-Nmix</t>
        </is>
      </c>
      <c r="D4801" s="475" t="inlineStr">
        <is>
          <t>PR</t>
        </is>
      </c>
      <c r="E4801" s="475" t="inlineStr">
        <is>
          <t>SO</t>
        </is>
      </c>
      <c r="F4801" s="5">
        <f>VLOOKUP(E4801,'5.a Definitions'!E:F,2,FALSE)</f>
        <v/>
      </c>
      <c r="G4801" s="475" t="inlineStr">
        <is>
          <t>MP</t>
        </is>
      </c>
      <c r="H4801" s="475" t="inlineStr">
        <is>
          <t>OP</t>
        </is>
      </c>
      <c r="I4801" s="5">
        <f>VLOOKUP(H4801,'5.a Definitions'!E:F,2,FALSE)</f>
        <v/>
      </c>
      <c r="J4801" s="465" t="inlineStr">
        <is>
          <t>Recycling</t>
        </is>
      </c>
      <c r="K4801" s="465" t="inlineStr">
        <is>
          <t>recycling</t>
        </is>
      </c>
      <c r="L4801" s="465" t="inlineStr">
        <is>
          <t>reactive</t>
        </is>
      </c>
      <c r="M4801" s="465" t="inlineStr">
        <is>
          <t>Nmix</t>
        </is>
      </c>
      <c r="N4801" s="466" t="n">
        <v>0.9129838566372165</v>
      </c>
      <c r="O4801" s="467" t="n">
        <v>0.9898389179098191</v>
      </c>
      <c r="P4801" s="468" t="n">
        <v>1991</v>
      </c>
      <c r="Q4801" s="469" t="inlineStr">
        <is>
          <t>Filled (extrapolated from 1995 with recycling shares 1985-1995): SSB</t>
        </is>
      </c>
      <c r="R4801" s="469" t="inlineStr">
        <is>
          <t>ok</t>
        </is>
      </c>
      <c r="S4801" s="469" t="inlineStr">
        <is>
          <t>text</t>
        </is>
      </c>
      <c r="T4801" s="476" t="inlineStr">
        <is>
          <t>Norway</t>
        </is>
      </c>
      <c r="U4801" s="475" t="inlineStr">
        <is>
          <t>recycling</t>
        </is>
      </c>
      <c r="V4801" s="465">
        <f>(O4373*N4373)^2</f>
        <v/>
      </c>
    </row>
    <row r="4802">
      <c r="B4802" s="5" t="inlineStr">
        <is>
          <t>PR.SO-AG.SM</t>
        </is>
      </c>
      <c r="C4802" s="5" t="inlineStr">
        <is>
          <t>PR.SO-AG.SM-Biologically treated organic waste-Nmix</t>
        </is>
      </c>
      <c r="D4802" s="5" t="inlineStr">
        <is>
          <t>PR</t>
        </is>
      </c>
      <c r="E4802" s="5" t="inlineStr">
        <is>
          <t>SO</t>
        </is>
      </c>
      <c r="F4802" s="5">
        <f>VLOOKUP(E4802,'5.a Definitions'!E:F,2,FALSE)</f>
        <v/>
      </c>
      <c r="G4802" s="5" t="inlineStr">
        <is>
          <t>AG</t>
        </is>
      </c>
      <c r="H4802" s="5" t="inlineStr">
        <is>
          <t>SM</t>
        </is>
      </c>
      <c r="I4802" s="5">
        <f>VLOOKUP(H4802,'5.a Definitions'!E:F,2,FALSE)</f>
        <v/>
      </c>
      <c r="J4802" s="5" t="inlineStr">
        <is>
          <t>Biologically treated organic waste</t>
        </is>
      </c>
      <c r="K4802" s="5" t="inlineStr">
        <is>
          <t>biologically treated organic waste</t>
        </is>
      </c>
      <c r="L4802" s="5" t="inlineStr">
        <is>
          <t>reactive</t>
        </is>
      </c>
      <c r="M4802" s="5" t="inlineStr">
        <is>
          <t>Nmix</t>
        </is>
      </c>
      <c r="N4802" s="422" t="n">
        <v>0.7102944055944055</v>
      </c>
      <c r="O4802" s="423" t="n">
        <v>1.182767734451303</v>
      </c>
      <c r="P4802" s="468" t="n">
        <v>1991</v>
      </c>
      <c r="Q4802" s="425" t="inlineStr">
        <is>
          <t>Filled (held at 2012): SSB tables 10513 and 12818</t>
        </is>
      </c>
      <c r="R4802" s="425" t="inlineStr">
        <is>
          <t>ok</t>
        </is>
      </c>
      <c r="S4802" s="425" t="inlineStr">
        <is>
          <t>text</t>
        </is>
      </c>
      <c r="T4802" s="426" t="inlineStr">
        <is>
          <t>Norway</t>
        </is>
      </c>
      <c r="U4802" s="5" t="inlineStr">
        <is>
          <t>recycling</t>
        </is>
      </c>
      <c r="V4802" s="5" t="n"/>
    </row>
    <row r="4803">
      <c r="B4803" s="5" t="inlineStr">
        <is>
          <t>PR.SO-PR.WW</t>
        </is>
      </c>
      <c r="C4803" s="5" t="inlineStr">
        <is>
          <t>PR.SO-PR.WW-Wastewater from landfills-Nmix</t>
        </is>
      </c>
      <c r="D4803" s="5" t="inlineStr">
        <is>
          <t>PR</t>
        </is>
      </c>
      <c r="E4803" s="5" t="inlineStr">
        <is>
          <t>SO</t>
        </is>
      </c>
      <c r="F4803" s="5">
        <f>VLOOKUP(E4803,'5.a Definitions'!E:F,2,FALSE)</f>
        <v/>
      </c>
      <c r="G4803" s="5" t="inlineStr">
        <is>
          <t>PR</t>
        </is>
      </c>
      <c r="H4803" s="5" t="inlineStr">
        <is>
          <t>WW</t>
        </is>
      </c>
      <c r="I4803" s="5">
        <f>VLOOKUP(H4803,'5.a Definitions'!E:F,2,FALSE)</f>
        <v/>
      </c>
      <c r="J4803" s="465" t="inlineStr">
        <is>
          <t xml:space="preserve"> Wastewater from landfills </t>
        </is>
      </c>
      <c r="K4803" s="465" t="inlineStr">
        <is>
          <t xml:space="preserve"> wastewater from landfills </t>
        </is>
      </c>
      <c r="L4803" s="465" t="inlineStr">
        <is>
          <t xml:space="preserve"> reactive </t>
        </is>
      </c>
      <c r="M4803" s="465" t="inlineStr">
        <is>
          <t xml:space="preserve"> Nmix </t>
        </is>
      </c>
      <c r="N4803" s="466" t="n">
        <v>1.26081124602966</v>
      </c>
      <c r="O4803" s="467" t="n">
        <v>0.4349490365517411</v>
      </c>
      <c r="P4803" s="468" t="n">
        <v>1991</v>
      </c>
      <c r="Q4803" s="469" t="inlineStr">
        <is>
          <t>Filled (extrapolated from 2011 with CRT 5.A landfill CH4)</t>
        </is>
      </c>
      <c r="R4803" s="469" t="inlineStr">
        <is>
          <t>ok</t>
        </is>
      </c>
      <c r="S4803" s="469" t="inlineStr">
        <is>
          <t xml:space="preserve"> text </t>
        </is>
      </c>
      <c r="T4803" s="426" t="inlineStr">
        <is>
          <t>Norway</t>
        </is>
      </c>
      <c r="U4803" s="5" t="inlineStr">
        <is>
          <t>N wasted</t>
        </is>
      </c>
      <c r="V4803" s="465" t="n">
        <v>0.04</v>
      </c>
    </row>
    <row r="4804" ht="16" customHeight="1">
      <c r="B4804" s="5" t="inlineStr">
        <is>
          <t>PR.SO-HS.HS</t>
        </is>
      </c>
      <c r="C4804" s="5" t="inlineStr">
        <is>
          <t>PR.SO-HS.HS-Biologically treated organic waste-Nmix</t>
        </is>
      </c>
      <c r="D4804" s="5" t="inlineStr">
        <is>
          <t>PR</t>
        </is>
      </c>
      <c r="E4804" s="5" t="inlineStr">
        <is>
          <t>SO</t>
        </is>
      </c>
      <c r="F4804" s="5">
        <f>VLOOKUP(E4804,'5.a Definitions'!E:F,2,FALSE)</f>
        <v/>
      </c>
      <c r="G4804" s="5" t="inlineStr">
        <is>
          <t>HS</t>
        </is>
      </c>
      <c r="H4804" s="5" t="inlineStr">
        <is>
          <t>HS</t>
        </is>
      </c>
      <c r="I4804" s="5">
        <f>VLOOKUP(H4804,'5.a Definitions'!E:F,2,FALSE)</f>
        <v/>
      </c>
      <c r="J4804" s="5" t="inlineStr">
        <is>
          <t>Biologically treated organic waste</t>
        </is>
      </c>
      <c r="K4804" s="5" t="inlineStr">
        <is>
          <t>biologically treated organic waste</t>
        </is>
      </c>
      <c r="L4804" s="465" t="inlineStr">
        <is>
          <t xml:space="preserve"> reactive </t>
        </is>
      </c>
      <c r="M4804" s="465" t="inlineStr">
        <is>
          <t xml:space="preserve"> Nmix </t>
        </is>
      </c>
      <c r="N4804" s="466" t="n">
        <v>0.6450632867132866</v>
      </c>
      <c r="O4804" s="467" t="n">
        <v>1.19373405783045</v>
      </c>
      <c r="P4804" s="468" t="n">
        <v>1991</v>
      </c>
      <c r="Q4804" s="469" t="inlineStr">
        <is>
          <t>Filled (held at 2012): SSB tables 10513 and 12818</t>
        </is>
      </c>
      <c r="R4804" s="469" t="inlineStr">
        <is>
          <t>ok</t>
        </is>
      </c>
      <c r="S4804" s="469" t="inlineStr">
        <is>
          <t xml:space="preserve"> text </t>
        </is>
      </c>
      <c r="T4804" s="426" t="inlineStr">
        <is>
          <t>Norway</t>
        </is>
      </c>
      <c r="U4804" s="5" t="inlineStr">
        <is>
          <t>recycling</t>
        </is>
      </c>
      <c r="V4804" s="465" t="n">
        <v>0.04</v>
      </c>
    </row>
    <row r="4805" ht="16" customHeight="1">
      <c r="B4805" s="5" t="inlineStr">
        <is>
          <t>PR.SO-AT.AT</t>
        </is>
      </c>
      <c r="C4805" s="5" t="inlineStr">
        <is>
          <t>PR.SO-AT.AT-Emissions-NH3</t>
        </is>
      </c>
      <c r="D4805" s="5" t="inlineStr">
        <is>
          <t>PR</t>
        </is>
      </c>
      <c r="E4805" s="5" t="inlineStr">
        <is>
          <t>SO</t>
        </is>
      </c>
      <c r="F4805" s="5">
        <f>VLOOKUP(E4805,'5.a Definitions'!E:F,2,FALSE)</f>
        <v/>
      </c>
      <c r="G4805" s="5" t="inlineStr">
        <is>
          <t>AT</t>
        </is>
      </c>
      <c r="H4805" s="5" t="inlineStr">
        <is>
          <t>AT</t>
        </is>
      </c>
      <c r="I4805" s="5">
        <f>VLOOKUP(H4805,'5.a Definitions'!E:F,2,FALSE)</f>
        <v/>
      </c>
      <c r="J4805" s="465" t="inlineStr">
        <is>
          <t xml:space="preserve"> Emissions </t>
        </is>
      </c>
      <c r="K4805" s="465" t="inlineStr">
        <is>
          <t xml:space="preserve"> solid waste emissions </t>
        </is>
      </c>
      <c r="L4805" s="465" t="inlineStr">
        <is>
          <t xml:space="preserve"> reactive </t>
        </is>
      </c>
      <c r="M4805" s="465" t="inlineStr">
        <is>
          <t xml:space="preserve"> NH3 </t>
        </is>
      </c>
      <c r="N4805" s="466" t="n">
        <v>0.10125627229305</v>
      </c>
      <c r="O4805" s="467" t="n">
        <v>1.003189536492782</v>
      </c>
      <c r="P4805" s="468" t="n">
        <v>1991</v>
      </c>
      <c r="Q4805" s="469" t="inlineStr">
        <is>
          <t>CRLTAP Inventory Submissions</t>
        </is>
      </c>
      <c r="R4805" s="469" t="inlineStr">
        <is>
          <t>ok</t>
        </is>
      </c>
      <c r="S4805" s="469" t="inlineStr">
        <is>
          <t xml:space="preserve"> text </t>
        </is>
      </c>
      <c r="T4805" s="426" t="inlineStr">
        <is>
          <t>Norway</t>
        </is>
      </c>
      <c r="U4805" s="5" t="inlineStr">
        <is>
          <t>N wasted</t>
        </is>
      </c>
      <c r="V4805" s="465" t="n">
        <v>0.04</v>
      </c>
    </row>
    <row r="4806">
      <c r="B4806" s="5" t="inlineStr">
        <is>
          <t>PR.SO-AT.AT</t>
        </is>
      </c>
      <c r="C4806" s="5" t="inlineStr">
        <is>
          <t>PR.SO-AT.AT-Emissions-NOx</t>
        </is>
      </c>
      <c r="D4806" s="5" t="inlineStr">
        <is>
          <t>PR</t>
        </is>
      </c>
      <c r="E4806" s="5" t="inlineStr">
        <is>
          <t>SO</t>
        </is>
      </c>
      <c r="F4806" s="5">
        <f>VLOOKUP(E4806,'5.a Definitions'!E:F,2,FALSE)</f>
        <v/>
      </c>
      <c r="G4806" s="5" t="inlineStr">
        <is>
          <t>AT</t>
        </is>
      </c>
      <c r="H4806" s="5" t="inlineStr">
        <is>
          <t>AT</t>
        </is>
      </c>
      <c r="I4806" s="5">
        <f>VLOOKUP(H4806,'5.a Definitions'!E:F,2,FALSE)</f>
        <v/>
      </c>
      <c r="J4806" s="465" t="inlineStr">
        <is>
          <t xml:space="preserve"> Emissions </t>
        </is>
      </c>
      <c r="K4806" s="465" t="inlineStr">
        <is>
          <t xml:space="preserve"> solid waste emissions </t>
        </is>
      </c>
      <c r="L4806" s="465" t="inlineStr">
        <is>
          <t xml:space="preserve"> reactive </t>
        </is>
      </c>
      <c r="M4806" s="465" t="inlineStr">
        <is>
          <t xml:space="preserve"> NOx </t>
        </is>
      </c>
      <c r="N4806" s="466" t="n">
        <v>0.3974124056552201</v>
      </c>
      <c r="O4806" s="467" t="n">
        <v>0.3569725341856616</v>
      </c>
      <c r="P4806" s="468" t="n">
        <v>1991</v>
      </c>
      <c r="Q4806" s="469" t="inlineStr">
        <is>
          <t>CRLTAP Inventory Submissions</t>
        </is>
      </c>
      <c r="R4806" s="469" t="inlineStr">
        <is>
          <t>ok</t>
        </is>
      </c>
      <c r="S4806" s="469" t="inlineStr">
        <is>
          <t xml:space="preserve"> text </t>
        </is>
      </c>
      <c r="T4806" s="426" t="inlineStr">
        <is>
          <t>Norway</t>
        </is>
      </c>
      <c r="U4806" s="5" t="inlineStr">
        <is>
          <t>N wasted</t>
        </is>
      </c>
      <c r="V4806" s="465" t="n">
        <v>0.04</v>
      </c>
    </row>
    <row r="4807">
      <c r="B4807" s="5" t="inlineStr">
        <is>
          <t>PR.SO-AT.AT</t>
        </is>
      </c>
      <c r="C4807" s="5" t="inlineStr">
        <is>
          <t>PR.SO-AT.AT-Emissions-N2O</t>
        </is>
      </c>
      <c r="D4807" s="5" t="inlineStr">
        <is>
          <t>PR</t>
        </is>
      </c>
      <c r="E4807" s="5" t="inlineStr">
        <is>
          <t>SO</t>
        </is>
      </c>
      <c r="F4807" s="5">
        <f>VLOOKUP(E4807,'5.a Definitions'!E:F,2,FALSE)</f>
        <v/>
      </c>
      <c r="G4807" s="5" t="inlineStr">
        <is>
          <t>AT</t>
        </is>
      </c>
      <c r="H4807" s="5" t="inlineStr">
        <is>
          <t>AT</t>
        </is>
      </c>
      <c r="I4807" s="5">
        <f>VLOOKUP(H4807,'5.a Definitions'!E:F,2,FALSE)</f>
        <v/>
      </c>
      <c r="J4807" s="465" t="inlineStr">
        <is>
          <t xml:space="preserve"> Emissions </t>
        </is>
      </c>
      <c r="K4807" s="465" t="inlineStr">
        <is>
          <t xml:space="preserve"> solid waste emissions </t>
        </is>
      </c>
      <c r="L4807" s="465" t="inlineStr">
        <is>
          <t xml:space="preserve"> reactive </t>
        </is>
      </c>
      <c r="M4807" s="465" t="inlineStr">
        <is>
          <t xml:space="preserve"> N2O </t>
        </is>
      </c>
      <c r="N4807" s="466" t="n">
        <v>0.004860550180896392</v>
      </c>
      <c r="O4807" s="467" t="n">
        <v>1.272532052986043</v>
      </c>
      <c r="P4807" s="468" t="n">
        <v>1991</v>
      </c>
      <c r="Q4807" s="469" t="inlineStr">
        <is>
          <t>UNFCCC CRT</t>
        </is>
      </c>
      <c r="R4807" s="469" t="inlineStr">
        <is>
          <t>ok</t>
        </is>
      </c>
      <c r="S4807" s="469" t="inlineStr">
        <is>
          <t xml:space="preserve"> text </t>
        </is>
      </c>
      <c r="T4807" s="426" t="inlineStr">
        <is>
          <t>Norway</t>
        </is>
      </c>
      <c r="U4807" s="5" t="inlineStr">
        <is>
          <t>N wasted</t>
        </is>
      </c>
      <c r="V4807" s="465" t="n">
        <v>0.04</v>
      </c>
    </row>
    <row r="4808">
      <c r="B4808" s="5" t="inlineStr">
        <is>
          <t>PR.SO-HY.SW</t>
        </is>
      </c>
      <c r="C4808" s="5" t="inlineStr">
        <is>
          <t>PR.SO-HY.SW-Leaching-Nmix</t>
        </is>
      </c>
      <c r="D4808" s="5" t="inlineStr">
        <is>
          <t>PR</t>
        </is>
      </c>
      <c r="E4808" s="5" t="inlineStr">
        <is>
          <t>SO</t>
        </is>
      </c>
      <c r="F4808" s="5">
        <f>VLOOKUP(E4808,'5.a Definitions'!E:F,2,FALSE)</f>
        <v/>
      </c>
      <c r="G4808" s="5" t="inlineStr">
        <is>
          <t>HY</t>
        </is>
      </c>
      <c r="H4808" s="5" t="inlineStr">
        <is>
          <t>SW</t>
        </is>
      </c>
      <c r="I4808" s="5">
        <f>VLOOKUP(H4808,'5.a Definitions'!E:F,2,FALSE)</f>
        <v/>
      </c>
      <c r="J4808" s="465" t="inlineStr">
        <is>
          <t xml:space="preserve"> Leaching </t>
        </is>
      </c>
      <c r="K4808" s="465" t="inlineStr">
        <is>
          <t xml:space="preserve"> solid waste leaching </t>
        </is>
      </c>
      <c r="L4808" s="465" t="inlineStr">
        <is>
          <t xml:space="preserve"> reactive </t>
        </is>
      </c>
      <c r="M4808" s="465" t="inlineStr">
        <is>
          <t xml:space="preserve"> Nmix </t>
        </is>
      </c>
      <c r="N4808" s="466" t="n">
        <v>0.9942954378160658</v>
      </c>
      <c r="O4808" s="467" t="n">
        <v>0.4381985958650328</v>
      </c>
      <c r="P4808" s="468" t="n">
        <v>1991</v>
      </c>
      <c r="Q4808" s="469" t="inlineStr">
        <is>
          <t>Filled (extrapolated from 2011 with CRT 5.A landfill CH4)</t>
        </is>
      </c>
      <c r="R4808" s="469" t="inlineStr">
        <is>
          <t>ok</t>
        </is>
      </c>
      <c r="S4808" s="469" t="inlineStr">
        <is>
          <t xml:space="preserve"> text </t>
        </is>
      </c>
      <c r="T4808" s="426" t="inlineStr">
        <is>
          <t>Norway</t>
        </is>
      </c>
      <c r="U4808" s="5" t="inlineStr">
        <is>
          <t>N wasted</t>
        </is>
      </c>
      <c r="V4808" s="465" t="n">
        <v>0.04</v>
      </c>
    </row>
    <row r="4809">
      <c r="B4809" s="5" t="inlineStr">
        <is>
          <t>PR.SO-RW.RW</t>
        </is>
      </c>
      <c r="C4809" s="5" t="inlineStr">
        <is>
          <t>PR.SO-RW.RW-Solid waste export-Nmix</t>
        </is>
      </c>
      <c r="D4809" s="5" t="inlineStr">
        <is>
          <t>PR</t>
        </is>
      </c>
      <c r="E4809" s="5" t="inlineStr">
        <is>
          <t>SO</t>
        </is>
      </c>
      <c r="F4809" s="5">
        <f>VLOOKUP(E4809,'5.a Definitions'!E:F,2,FALSE)</f>
        <v/>
      </c>
      <c r="G4809" s="5" t="inlineStr">
        <is>
          <t>RW</t>
        </is>
      </c>
      <c r="H4809" s="5" t="inlineStr">
        <is>
          <t>RW</t>
        </is>
      </c>
      <c r="I4809" s="5">
        <f>VLOOKUP(H4809,'5.a Definitions'!E:F,2,FALSE)</f>
        <v/>
      </c>
      <c r="J4809" s="465" t="inlineStr">
        <is>
          <t xml:space="preserve"> Solid waste export </t>
        </is>
      </c>
      <c r="K4809" s="465" t="inlineStr">
        <is>
          <t xml:space="preserve"> solid waste export </t>
        </is>
      </c>
      <c r="L4809" s="465" t="inlineStr">
        <is>
          <t xml:space="preserve"> reactive </t>
        </is>
      </c>
      <c r="M4809" s="465" t="inlineStr">
        <is>
          <t xml:space="preserve"> Nmix </t>
        </is>
      </c>
      <c r="N4809" s="466" t="n">
        <v>0</v>
      </c>
      <c r="O4809" s="467" t="n">
        <v>0</v>
      </c>
      <c r="P4809" s="468" t="n">
        <v>1991</v>
      </c>
      <c r="Q4809" s="469" t="inlineStr">
        <is>
          <t>SSB tab 08801</t>
        </is>
      </c>
      <c r="R4809" s="469" t="inlineStr">
        <is>
          <t>ok</t>
        </is>
      </c>
      <c r="S4809" s="469" t="inlineStr">
        <is>
          <t xml:space="preserve"> text </t>
        </is>
      </c>
      <c r="T4809" s="426" t="inlineStr">
        <is>
          <t>Norway</t>
        </is>
      </c>
      <c r="U4809" s="5" t="inlineStr">
        <is>
          <t>N wasted</t>
        </is>
      </c>
      <c r="V4809" s="465" t="n">
        <v>0.04</v>
      </c>
    </row>
    <row r="4810" ht="16" customHeight="1">
      <c r="B4810" s="475" t="inlineStr">
        <is>
          <t>PR.SO-RW.RW</t>
        </is>
      </c>
      <c r="C4810" s="475" t="inlineStr">
        <is>
          <t xml:space="preserve">PR.SO-RW.RW-Export for recycling-Nmix </t>
        </is>
      </c>
      <c r="D4810" s="475" t="inlineStr">
        <is>
          <t>PR</t>
        </is>
      </c>
      <c r="E4810" s="475" t="inlineStr">
        <is>
          <t>SO</t>
        </is>
      </c>
      <c r="F4810" s="5">
        <f>VLOOKUP(E4810,'5.a Definitions'!E:F,2,FALSE)</f>
        <v/>
      </c>
      <c r="G4810" s="475" t="inlineStr">
        <is>
          <t>RW</t>
        </is>
      </c>
      <c r="H4810" s="475" t="inlineStr">
        <is>
          <t>RW</t>
        </is>
      </c>
      <c r="I4810" s="5">
        <f>VLOOKUP(H4810,'5.a Definitions'!E:F,2,FALSE)</f>
        <v/>
      </c>
      <c r="J4810" s="465" t="inlineStr">
        <is>
          <t>Export-for-recycling</t>
        </is>
      </c>
      <c r="K4810" s="465" t="inlineStr">
        <is>
          <t>export-for-recycling</t>
        </is>
      </c>
      <c r="L4810" s="465" t="inlineStr">
        <is>
          <t>reactive</t>
        </is>
      </c>
      <c r="M4810" s="465" t="inlineStr">
        <is>
          <t>Nmix</t>
        </is>
      </c>
      <c r="N4810" s="466" t="n">
        <v>0.2425742408</v>
      </c>
      <c r="O4810" s="467" t="n">
        <v>0.2075440436260329</v>
      </c>
      <c r="P4810" s="468" t="n">
        <v>1991</v>
      </c>
      <c r="Q4810" s="469" t="inlineStr">
        <is>
          <t>SSB</t>
        </is>
      </c>
      <c r="R4810" s="469" t="inlineStr">
        <is>
          <t>ok</t>
        </is>
      </c>
      <c r="S4810" s="469" t="inlineStr">
        <is>
          <t>text</t>
        </is>
      </c>
      <c r="T4810" s="476" t="inlineStr">
        <is>
          <t>Norway</t>
        </is>
      </c>
      <c r="U4810" s="475" t="inlineStr">
        <is>
          <t>recycling</t>
        </is>
      </c>
      <c r="V4810" s="465">
        <f>(O4422*N4422)^2</f>
        <v/>
      </c>
    </row>
    <row r="4811">
      <c r="B4811" s="475" t="inlineStr">
        <is>
          <t>PR.SO-RW.RW</t>
        </is>
      </c>
      <c r="C4811" s="475" t="inlineStr">
        <is>
          <t>PR.SO-RW.RW-Export for reuse-Nmix</t>
        </is>
      </c>
      <c r="D4811" s="475" t="inlineStr">
        <is>
          <t>PR</t>
        </is>
      </c>
      <c r="E4811" s="475" t="inlineStr">
        <is>
          <t>SO</t>
        </is>
      </c>
      <c r="F4811" s="5">
        <f>VLOOKUP(E4811,'5.a Definitions'!E:F,2,FALSE)</f>
        <v/>
      </c>
      <c r="G4811" s="475" t="inlineStr">
        <is>
          <t>RW</t>
        </is>
      </c>
      <c r="H4811" s="475" t="inlineStr">
        <is>
          <t>RW</t>
        </is>
      </c>
      <c r="I4811" s="5">
        <f>VLOOKUP(H4811,'5.a Definitions'!E:F,2,FALSE)</f>
        <v/>
      </c>
      <c r="J4811" s="465" t="inlineStr">
        <is>
          <t>Export-for-reuse</t>
        </is>
      </c>
      <c r="K4811" s="465" t="inlineStr">
        <is>
          <t>export-for-reuse</t>
        </is>
      </c>
      <c r="L4811" s="465" t="inlineStr">
        <is>
          <t>reactive</t>
        </is>
      </c>
      <c r="M4811" s="465" t="inlineStr">
        <is>
          <t>Nmix</t>
        </is>
      </c>
      <c r="N4811" s="466" t="n">
        <v>0.01268057</v>
      </c>
      <c r="O4811" s="467" t="n">
        <v>0.2008504610440904</v>
      </c>
      <c r="P4811" s="468" t="n">
        <v>1991</v>
      </c>
      <c r="Q4811" s="469" t="inlineStr">
        <is>
          <t>SSB</t>
        </is>
      </c>
      <c r="R4811" s="469" t="inlineStr">
        <is>
          <t>ok</t>
        </is>
      </c>
      <c r="S4811" s="469" t="inlineStr">
        <is>
          <t>text</t>
        </is>
      </c>
      <c r="T4811" s="476" t="inlineStr">
        <is>
          <t>Norway</t>
        </is>
      </c>
      <c r="U4811" s="475" t="inlineStr">
        <is>
          <t>recycling</t>
        </is>
      </c>
      <c r="V4811" s="465">
        <f>(O4454*N4454)^2</f>
        <v/>
      </c>
    </row>
    <row r="4812">
      <c r="B4812" s="5" t="inlineStr">
        <is>
          <t>PR.WW-AG.SM</t>
        </is>
      </c>
      <c r="C4812" s="5" t="inlineStr">
        <is>
          <t>PR.WW-AG.SM-Sewage sludge fertilizer-Nmix</t>
        </is>
      </c>
      <c r="D4812" s="5" t="inlineStr">
        <is>
          <t>PR</t>
        </is>
      </c>
      <c r="E4812" s="5" t="inlineStr">
        <is>
          <t>WW</t>
        </is>
      </c>
      <c r="F4812" s="5">
        <f>VLOOKUP(E4812,'5.a Definitions'!E:F,2,FALSE)</f>
        <v/>
      </c>
      <c r="G4812" s="5" t="inlineStr">
        <is>
          <t>AG</t>
        </is>
      </c>
      <c r="H4812" s="5" t="inlineStr">
        <is>
          <t>SM</t>
        </is>
      </c>
      <c r="I4812" s="5">
        <f>VLOOKUP(H4812,'5.a Definitions'!E:F,2,FALSE)</f>
        <v/>
      </c>
      <c r="J4812" s="465" t="inlineStr">
        <is>
          <t xml:space="preserve"> Sewage sludge fertilizer </t>
        </is>
      </c>
      <c r="K4812" s="465" t="inlineStr">
        <is>
          <t xml:space="preserve"> sewage sludge fertilizer </t>
        </is>
      </c>
      <c r="L4812" s="465" t="inlineStr">
        <is>
          <t xml:space="preserve"> reactive </t>
        </is>
      </c>
      <c r="M4812" s="465" t="inlineStr">
        <is>
          <t xml:space="preserve"> Nmix </t>
        </is>
      </c>
      <c r="N4812" s="466" t="n">
        <v>1.045493</v>
      </c>
      <c r="O4812" s="467" t="n">
        <v>0.6561929117502063</v>
      </c>
      <c r="P4812" s="468" t="n">
        <v>1991</v>
      </c>
      <c r="Q4812" s="469" t="inlineStr">
        <is>
          <t>Filled (mean of 1993-1995): SSB table 05279</t>
        </is>
      </c>
      <c r="R4812" s="469" t="inlineStr">
        <is>
          <t>ok</t>
        </is>
      </c>
      <c r="S4812" s="469" t="inlineStr">
        <is>
          <t xml:space="preserve"> text </t>
        </is>
      </c>
      <c r="T4812" s="426" t="inlineStr">
        <is>
          <t>Norway</t>
        </is>
      </c>
      <c r="U4812" s="5" t="inlineStr">
        <is>
          <t>recycling</t>
        </is>
      </c>
      <c r="V4812" s="465" t="n">
        <v>0.04</v>
      </c>
    </row>
    <row r="4813" ht="16" customHeight="1">
      <c r="B4813" s="475" t="inlineStr">
        <is>
          <t>PR.WW-HS.HS</t>
        </is>
      </c>
      <c r="C4813" s="475" t="inlineStr">
        <is>
          <t xml:space="preserve">PR.WW-HS.HS-Sewage sludge fertilizer-Nmix </t>
        </is>
      </c>
      <c r="D4813" s="475" t="inlineStr">
        <is>
          <t>PR</t>
        </is>
      </c>
      <c r="E4813" s="475" t="inlineStr">
        <is>
          <t>WW</t>
        </is>
      </c>
      <c r="F4813" s="5">
        <f>VLOOKUP(E4813,'5.a Definitions'!E:F,2,FALSE)</f>
        <v/>
      </c>
      <c r="G4813" s="475" t="inlineStr">
        <is>
          <t>HS</t>
        </is>
      </c>
      <c r="H4813" s="475" t="inlineStr">
        <is>
          <t>HS</t>
        </is>
      </c>
      <c r="I4813" s="5">
        <f>VLOOKUP(H4813,'5.a Definitions'!E:F,2,FALSE)</f>
        <v/>
      </c>
      <c r="J4813" s="465" t="inlineStr">
        <is>
          <t>Sewage sludge fertilizer</t>
        </is>
      </c>
      <c r="K4813" s="465" t="inlineStr">
        <is>
          <t>sewage sludge fertilizer</t>
        </is>
      </c>
      <c r="L4813" s="465" t="inlineStr">
        <is>
          <t>reactive</t>
        </is>
      </c>
      <c r="M4813" s="465" t="inlineStr">
        <is>
          <t>Nmix</t>
        </is>
      </c>
      <c r="N4813" s="466" t="n">
        <v>0.1342791</v>
      </c>
      <c r="O4813" s="467" t="n">
        <v>0.6561929117502063</v>
      </c>
      <c r="P4813" s="468" t="n">
        <v>1991</v>
      </c>
      <c r="Q4813" s="469" t="inlineStr">
        <is>
          <t>Filled (mean of 1993-1995): SSB table 05279</t>
        </is>
      </c>
      <c r="R4813" s="469" t="inlineStr">
        <is>
          <t>ok</t>
        </is>
      </c>
      <c r="S4813" s="469" t="inlineStr">
        <is>
          <t>text</t>
        </is>
      </c>
      <c r="T4813" s="476" t="inlineStr">
        <is>
          <t>Norway</t>
        </is>
      </c>
      <c r="U4813" s="5" t="inlineStr">
        <is>
          <t>recycling</t>
        </is>
      </c>
      <c r="V4813" s="465">
        <f>(O4276*N4276)^2</f>
        <v/>
      </c>
    </row>
    <row r="4814" ht="16" customHeight="1">
      <c r="B4814" s="475" t="inlineStr">
        <is>
          <t>PR.WW-PR.SO</t>
        </is>
      </c>
      <c r="C4814" s="475" t="inlineStr">
        <is>
          <t xml:space="preserve">PR.WW-PR.SO-Sewage sludge landfill-Nmix </t>
        </is>
      </c>
      <c r="D4814" s="475" t="inlineStr">
        <is>
          <t>PR</t>
        </is>
      </c>
      <c r="E4814" s="475" t="inlineStr">
        <is>
          <t>WW</t>
        </is>
      </c>
      <c r="F4814" s="5">
        <f>VLOOKUP(E4814,'5.a Definitions'!E:F,2,FALSE)</f>
        <v/>
      </c>
      <c r="G4814" s="475" t="inlineStr">
        <is>
          <t>PR</t>
        </is>
      </c>
      <c r="H4814" s="475" t="inlineStr">
        <is>
          <t>SO</t>
        </is>
      </c>
      <c r="I4814" s="5">
        <f>VLOOKUP(H4814,'5.a Definitions'!E:F,2,FALSE)</f>
        <v/>
      </c>
      <c r="J4814" s="465" t="inlineStr">
        <is>
          <t>Sewage sludge landfill</t>
        </is>
      </c>
      <c r="K4814" s="465" t="inlineStr">
        <is>
          <t>sewage sludge landfill</t>
        </is>
      </c>
      <c r="L4814" s="465" t="inlineStr">
        <is>
          <t>reactive</t>
        </is>
      </c>
      <c r="M4814" s="465" t="inlineStr">
        <is>
          <t>Nmix</t>
        </is>
      </c>
      <c r="N4814" s="466" t="n">
        <v>0.4992719999999999</v>
      </c>
      <c r="O4814" s="467" t="n">
        <v>0.6311945107542337</v>
      </c>
      <c r="P4814" s="468" t="n">
        <v>1991</v>
      </c>
      <c r="Q4814" s="469" t="inlineStr">
        <is>
          <t>Filled (mean of 1993-1995): SSB table 05279</t>
        </is>
      </c>
      <c r="R4814" s="469" t="inlineStr">
        <is>
          <t>ok</t>
        </is>
      </c>
      <c r="S4814" s="469" t="inlineStr">
        <is>
          <t>text</t>
        </is>
      </c>
      <c r="T4814" s="476" t="inlineStr">
        <is>
          <t>Norway</t>
        </is>
      </c>
      <c r="U4814" s="5" t="inlineStr">
        <is>
          <t>N wasted</t>
        </is>
      </c>
      <c r="V4814" s="465">
        <f>(O4301*N4301)^2</f>
        <v/>
      </c>
    </row>
    <row r="4815">
      <c r="B4815" s="5" t="inlineStr">
        <is>
          <t>PR.WW-AT.AT</t>
        </is>
      </c>
      <c r="C4815" s="5" t="inlineStr">
        <is>
          <t>PR.WW-AT.AT-Emissions-NH3</t>
        </is>
      </c>
      <c r="D4815" s="5" t="inlineStr">
        <is>
          <t>PR</t>
        </is>
      </c>
      <c r="E4815" s="5" t="inlineStr">
        <is>
          <t>WW</t>
        </is>
      </c>
      <c r="F4815" s="5">
        <f>VLOOKUP(E4815,'5.a Definitions'!E:F,2,FALSE)</f>
        <v/>
      </c>
      <c r="G4815" s="5" t="inlineStr">
        <is>
          <t>AT</t>
        </is>
      </c>
      <c r="H4815" s="5" t="inlineStr">
        <is>
          <t>AT</t>
        </is>
      </c>
      <c r="I4815" s="5">
        <f>VLOOKUP(H4815,'5.a Definitions'!E:F,2,FALSE)</f>
        <v/>
      </c>
      <c r="J4815" s="465" t="inlineStr">
        <is>
          <t xml:space="preserve"> Emissions </t>
        </is>
      </c>
      <c r="K4815" s="465" t="inlineStr">
        <is>
          <t xml:space="preserve"> wastewater emissions </t>
        </is>
      </c>
      <c r="L4815" s="465" t="inlineStr">
        <is>
          <t xml:space="preserve"> reactive </t>
        </is>
      </c>
      <c r="M4815" s="465" t="inlineStr">
        <is>
          <t xml:space="preserve"> NH3 </t>
        </is>
      </c>
      <c r="N4815" s="466" t="n">
        <v>0</v>
      </c>
      <c r="O4815" s="467" t="n">
        <v>0.5</v>
      </c>
      <c r="P4815" s="468" t="n">
        <v>1991</v>
      </c>
      <c r="Q4815" s="469" t="inlineStr">
        <is>
          <t>CRLTAP Inventory Submissions</t>
        </is>
      </c>
      <c r="R4815" s="469" t="inlineStr">
        <is>
          <t>ok</t>
        </is>
      </c>
      <c r="S4815" s="469" t="inlineStr">
        <is>
          <t xml:space="preserve"> text </t>
        </is>
      </c>
      <c r="T4815" s="426" t="inlineStr">
        <is>
          <t>Norway</t>
        </is>
      </c>
      <c r="U4815" s="5" t="inlineStr">
        <is>
          <t>N wasted</t>
        </is>
      </c>
      <c r="V4815" s="465" t="n">
        <v>0.04</v>
      </c>
    </row>
    <row r="4816" ht="16" customHeight="1">
      <c r="B4816" s="5" t="inlineStr">
        <is>
          <t>PR.WW-AT.AT</t>
        </is>
      </c>
      <c r="C4816" s="5" t="inlineStr">
        <is>
          <t>PR.WW-AT.AT-Emissions-NOx</t>
        </is>
      </c>
      <c r="D4816" s="5" t="inlineStr">
        <is>
          <t>PR</t>
        </is>
      </c>
      <c r="E4816" s="5" t="inlineStr">
        <is>
          <t>WW</t>
        </is>
      </c>
      <c r="F4816" s="5">
        <f>VLOOKUP(E4816,'5.a Definitions'!E:F,2,FALSE)</f>
        <v/>
      </c>
      <c r="G4816" s="5" t="inlineStr">
        <is>
          <t>AT</t>
        </is>
      </c>
      <c r="H4816" s="5" t="inlineStr">
        <is>
          <t>AT</t>
        </is>
      </c>
      <c r="I4816" s="5">
        <f>VLOOKUP(H4816,'5.a Definitions'!E:F,2,FALSE)</f>
        <v/>
      </c>
      <c r="J4816" s="465" t="inlineStr">
        <is>
          <t xml:space="preserve"> Emissions </t>
        </is>
      </c>
      <c r="K4816" s="465" t="inlineStr">
        <is>
          <t xml:space="preserve"> wastewater emissions </t>
        </is>
      </c>
      <c r="L4816" s="465" t="inlineStr">
        <is>
          <t xml:space="preserve"> reactive </t>
        </is>
      </c>
      <c r="M4816" s="465" t="inlineStr">
        <is>
          <t xml:space="preserve"> NOx </t>
        </is>
      </c>
      <c r="N4816" s="466" t="n">
        <v>0</v>
      </c>
      <c r="O4816" s="467" t="n">
        <v>0.5</v>
      </c>
      <c r="P4816" s="468" t="n">
        <v>1991</v>
      </c>
      <c r="Q4816" s="469" t="inlineStr">
        <is>
          <t>CRLTAP Inventory Submissions</t>
        </is>
      </c>
      <c r="R4816" s="469" t="inlineStr">
        <is>
          <t>ok</t>
        </is>
      </c>
      <c r="S4816" s="469" t="inlineStr">
        <is>
          <t xml:space="preserve"> text </t>
        </is>
      </c>
      <c r="T4816" s="426" t="inlineStr">
        <is>
          <t>Norway</t>
        </is>
      </c>
      <c r="U4816" s="5" t="inlineStr">
        <is>
          <t>N wasted</t>
        </is>
      </c>
      <c r="V4816" s="465" t="n">
        <v>0.04</v>
      </c>
    </row>
    <row r="4817" ht="16" customHeight="1">
      <c r="B4817" s="5" t="inlineStr">
        <is>
          <t>PR.WW-AT.AT</t>
        </is>
      </c>
      <c r="C4817" s="5" t="inlineStr">
        <is>
          <t>PR.WW-AT.AT-Emissions-N2O</t>
        </is>
      </c>
      <c r="D4817" s="5" t="inlineStr">
        <is>
          <t>PR</t>
        </is>
      </c>
      <c r="E4817" s="5" t="inlineStr">
        <is>
          <t>WW</t>
        </is>
      </c>
      <c r="F4817" s="5">
        <f>VLOOKUP(E4817,'5.a Definitions'!E:F,2,FALSE)</f>
        <v/>
      </c>
      <c r="G4817" s="5" t="inlineStr">
        <is>
          <t>AT</t>
        </is>
      </c>
      <c r="H4817" s="5" t="inlineStr">
        <is>
          <t>AT</t>
        </is>
      </c>
      <c r="I4817" s="5">
        <f>VLOOKUP(H4817,'5.a Definitions'!E:F,2,FALSE)</f>
        <v/>
      </c>
      <c r="J4817" s="465" t="inlineStr">
        <is>
          <t xml:space="preserve"> Emissions </t>
        </is>
      </c>
      <c r="K4817" s="465" t="inlineStr">
        <is>
          <t xml:space="preserve"> wastewater emissions </t>
        </is>
      </c>
      <c r="L4817" s="465" t="inlineStr">
        <is>
          <t xml:space="preserve"> reactive </t>
        </is>
      </c>
      <c r="M4817" s="465" t="inlineStr">
        <is>
          <t xml:space="preserve"> N2O </t>
        </is>
      </c>
      <c r="N4817" s="466" t="n">
        <v>0.08702678541832942</v>
      </c>
      <c r="O4817" s="467" t="n">
        <v>0.506173197401774</v>
      </c>
      <c r="P4817" s="468" t="n">
        <v>1991</v>
      </c>
      <c r="Q4817" s="469" t="inlineStr">
        <is>
          <t>UNFCCC CRT</t>
        </is>
      </c>
      <c r="R4817" s="469" t="inlineStr">
        <is>
          <t>ok</t>
        </is>
      </c>
      <c r="S4817" s="469" t="inlineStr">
        <is>
          <t xml:space="preserve"> text </t>
        </is>
      </c>
      <c r="T4817" s="426" t="inlineStr">
        <is>
          <t>Norway</t>
        </is>
      </c>
      <c r="U4817" s="5" t="inlineStr">
        <is>
          <t>N wasted</t>
        </is>
      </c>
      <c r="V4817" s="465" t="n">
        <v>0.04</v>
      </c>
    </row>
    <row r="4818" ht="16" customHeight="1">
      <c r="B4818" s="5" t="inlineStr">
        <is>
          <t>PR.WW-AT.AT</t>
        </is>
      </c>
      <c r="C4818" s="5" t="inlineStr">
        <is>
          <t>PR.WW-AT.AT-Emissions-N2</t>
        </is>
      </c>
      <c r="D4818" s="5" t="inlineStr">
        <is>
          <t>PR</t>
        </is>
      </c>
      <c r="E4818" s="5" t="inlineStr">
        <is>
          <t>WW</t>
        </is>
      </c>
      <c r="F4818" s="5">
        <f>VLOOKUP(E4818,'5.a Definitions'!E:F,2,FALSE)</f>
        <v/>
      </c>
      <c r="G4818" s="5" t="inlineStr">
        <is>
          <t>AT</t>
        </is>
      </c>
      <c r="H4818" s="5" t="inlineStr">
        <is>
          <t>AT</t>
        </is>
      </c>
      <c r="I4818" s="5">
        <f>VLOOKUP(H4818,'5.a Definitions'!E:F,2,FALSE)</f>
        <v/>
      </c>
      <c r="J4818" s="465" t="inlineStr">
        <is>
          <t xml:space="preserve"> Emissions </t>
        </is>
      </c>
      <c r="K4818" s="465" t="inlineStr">
        <is>
          <t xml:space="preserve"> wastewater emissions </t>
        </is>
      </c>
      <c r="L4818" s="465" t="inlineStr">
        <is>
          <t xml:space="preserve"> inert </t>
        </is>
      </c>
      <c r="M4818" s="465" t="inlineStr">
        <is>
          <t xml:space="preserve"> N2 </t>
        </is>
      </c>
      <c r="N4818" s="466" t="n">
        <v>0</v>
      </c>
      <c r="O4818" s="467" t="n">
        <v>0</v>
      </c>
      <c r="P4818" s="468" t="n">
        <v>1991</v>
      </c>
      <c r="Q4818" s="469" t="inlineStr">
        <is>
          <t>treatment plant reports (norskeutslipp.no / veas.nu)</t>
        </is>
      </c>
      <c r="R4818" s="469" t="inlineStr">
        <is>
          <t>ok</t>
        </is>
      </c>
      <c r="S4818" s="469" t="inlineStr">
        <is>
          <t xml:space="preserve"> text </t>
        </is>
      </c>
      <c r="T4818" s="426" t="inlineStr">
        <is>
          <t>Norway</t>
        </is>
      </c>
      <c r="U4818" s="5" t="inlineStr">
        <is>
          <t>N wasted</t>
        </is>
      </c>
      <c r="V4818" s="465" t="n">
        <v>0.04</v>
      </c>
    </row>
    <row r="4819" ht="16" customHeight="1" thickBot="1">
      <c r="B4819" s="6" t="inlineStr">
        <is>
          <t>PR.WW-HY.CW</t>
        </is>
      </c>
      <c r="C4819" s="6" t="inlineStr">
        <is>
          <t>PR.WW-HY.CW-Treated wastewater discharge-Nmix</t>
        </is>
      </c>
      <c r="D4819" s="6" t="inlineStr">
        <is>
          <t>PR</t>
        </is>
      </c>
      <c r="E4819" s="6" t="inlineStr">
        <is>
          <t>WW</t>
        </is>
      </c>
      <c r="F4819" s="5">
        <f>VLOOKUP(E4819,'5.a Definitions'!E:F,2,FALSE)</f>
        <v/>
      </c>
      <c r="G4819" s="6" t="inlineStr">
        <is>
          <t>HY</t>
        </is>
      </c>
      <c r="H4819" s="6" t="inlineStr">
        <is>
          <t>CW</t>
        </is>
      </c>
      <c r="I4819" s="5">
        <f>VLOOKUP(H4819,'5.a Definitions'!E:F,2,FALSE)</f>
        <v/>
      </c>
      <c r="J4819" s="470" t="inlineStr">
        <is>
          <t xml:space="preserve"> Treated wastewater discharge </t>
        </is>
      </c>
      <c r="K4819" s="470" t="inlineStr">
        <is>
          <t xml:space="preserve"> treated wastewater to coastal water </t>
        </is>
      </c>
      <c r="L4819" s="470" t="inlineStr">
        <is>
          <t xml:space="preserve"> reactive </t>
        </is>
      </c>
      <c r="M4819" s="470" t="inlineStr">
        <is>
          <t xml:space="preserve"> Nmix </t>
        </is>
      </c>
      <c r="N4819" s="466" t="n">
        <v>18.45</v>
      </c>
      <c r="O4819" s="471" t="n">
        <v>0.4657112404485993</v>
      </c>
      <c r="P4819" s="468" t="n">
        <v>1991</v>
      </c>
      <c r="Q4819" s="472" t="inlineStr">
        <is>
          <t>Filled (held at 1997): historical wastewater statistics</t>
        </is>
      </c>
      <c r="R4819" s="469" t="inlineStr">
        <is>
          <t>ok</t>
        </is>
      </c>
      <c r="S4819" s="472" t="inlineStr">
        <is>
          <t xml:space="preserve"> text </t>
        </is>
      </c>
      <c r="T4819" s="426" t="inlineStr">
        <is>
          <t>Norway</t>
        </is>
      </c>
      <c r="U4819" s="5" t="inlineStr">
        <is>
          <t>N wasted</t>
        </is>
      </c>
      <c r="V4819" s="470" t="n">
        <v>0.04</v>
      </c>
    </row>
    <row r="4820" ht="16" customHeight="1">
      <c r="A4820" s="489" t="inlineStr">
        <is>
          <t>Humans and Settlements</t>
        </is>
      </c>
      <c r="B4820" s="5" t="inlineStr">
        <is>
          <t>HS.HS-PR.SO</t>
        </is>
      </c>
      <c r="C4820" s="5" t="inlineStr">
        <is>
          <t>HS.HS-PR.SO-Household waste-Nmix</t>
        </is>
      </c>
      <c r="D4820" s="5" t="inlineStr">
        <is>
          <t>HS</t>
        </is>
      </c>
      <c r="E4820" s="5" t="inlineStr">
        <is>
          <t>HS</t>
        </is>
      </c>
      <c r="F4820" s="5">
        <f>VLOOKUP(E4820,'5.a Definitions'!E:F,2,FALSE)</f>
        <v/>
      </c>
      <c r="G4820" s="5" t="inlineStr">
        <is>
          <t>PR</t>
        </is>
      </c>
      <c r="H4820" s="5" t="inlineStr">
        <is>
          <t>SO</t>
        </is>
      </c>
      <c r="I4820" s="5">
        <f>VLOOKUP(H4820,'5.a Definitions'!E:F,2,FALSE)</f>
        <v/>
      </c>
      <c r="J4820" s="465" t="inlineStr">
        <is>
          <t xml:space="preserve"> Household waste </t>
        </is>
      </c>
      <c r="K4820" s="465" t="inlineStr">
        <is>
          <t xml:space="preserve"> household waste </t>
        </is>
      </c>
      <c r="L4820" s="465" t="inlineStr">
        <is>
          <t xml:space="preserve"> reactive </t>
        </is>
      </c>
      <c r="M4820" s="465" t="inlineStr">
        <is>
          <t xml:space="preserve"> Nmix </t>
        </is>
      </c>
      <c r="N4820" s="466" t="n">
        <v>10.95492765095971</v>
      </c>
      <c r="O4820" s="467" t="n">
        <v>0.4438315882321655</v>
      </c>
      <c r="P4820" s="468" t="n">
        <v>1991</v>
      </c>
      <c r="Q4820" s="469" t="inlineStr">
        <is>
          <t>Filled (extrapolated from 1995 with waste per inhabitant and population): SSB</t>
        </is>
      </c>
      <c r="R4820" s="469" t="inlineStr">
        <is>
          <t>ok</t>
        </is>
      </c>
      <c r="S4820" s="469" t="inlineStr">
        <is>
          <t xml:space="preserve"> text </t>
        </is>
      </c>
      <c r="T4820" s="426" t="inlineStr">
        <is>
          <t>Norway</t>
        </is>
      </c>
      <c r="U4820" s="5" t="inlineStr">
        <is>
          <t>N wasted</t>
        </is>
      </c>
      <c r="V4820" s="465" t="n">
        <v>0.04</v>
      </c>
    </row>
    <row r="4821" ht="16" customHeight="1">
      <c r="B4821" s="5" t="inlineStr">
        <is>
          <t>HS.HS-PR.WW</t>
        </is>
      </c>
      <c r="C4821" s="5" t="inlineStr">
        <is>
          <t>HS.HS-PR.WW-Municipal wastewater-Nmix</t>
        </is>
      </c>
      <c r="D4821" s="5" t="inlineStr">
        <is>
          <t>HS</t>
        </is>
      </c>
      <c r="E4821" s="5" t="inlineStr">
        <is>
          <t>HS</t>
        </is>
      </c>
      <c r="F4821" s="5">
        <f>VLOOKUP(E4821,'5.a Definitions'!E:F,2,FALSE)</f>
        <v/>
      </c>
      <c r="G4821" s="5" t="inlineStr">
        <is>
          <t>PR</t>
        </is>
      </c>
      <c r="H4821" s="5" t="inlineStr">
        <is>
          <t>WW</t>
        </is>
      </c>
      <c r="I4821" s="5">
        <f>VLOOKUP(H4821,'5.a Definitions'!E:F,2,FALSE)</f>
        <v/>
      </c>
      <c r="J4821" s="465" t="inlineStr">
        <is>
          <t xml:space="preserve"> Municipal wastewater </t>
        </is>
      </c>
      <c r="K4821" s="465" t="inlineStr">
        <is>
          <t xml:space="preserve"> municipal wastewater </t>
        </is>
      </c>
      <c r="L4821" s="465" t="inlineStr">
        <is>
          <t xml:space="preserve"> reactive </t>
        </is>
      </c>
      <c r="M4821" s="465" t="inlineStr">
        <is>
          <t xml:space="preserve"> Nmix </t>
        </is>
      </c>
      <c r="N4821" s="466" t="n">
        <v>19.3792248</v>
      </c>
      <c r="O4821" s="467" t="n">
        <v>0.09993689774335791</v>
      </c>
      <c r="P4821" s="468" t="n">
        <v>1991</v>
      </c>
      <c r="Q4821" s="469" t="inlineStr">
        <is>
          <t>SSB table 06913</t>
        </is>
      </c>
      <c r="R4821" s="469" t="inlineStr">
        <is>
          <t>ok</t>
        </is>
      </c>
      <c r="S4821" s="469" t="inlineStr">
        <is>
          <t xml:space="preserve"> text </t>
        </is>
      </c>
      <c r="T4821" s="426" t="inlineStr">
        <is>
          <t>Norway</t>
        </is>
      </c>
      <c r="U4821" s="5" t="inlineStr">
        <is>
          <t>N wasted</t>
        </is>
      </c>
      <c r="V4821" s="465" t="n">
        <v>0.04</v>
      </c>
    </row>
    <row r="4822" ht="16" customHeight="1">
      <c r="B4822" s="5" t="inlineStr">
        <is>
          <t>HS.HS-AT.AT</t>
        </is>
      </c>
      <c r="C4822" s="5" t="inlineStr">
        <is>
          <t>HS.HS-AT.AT-Emissions-NH3</t>
        </is>
      </c>
      <c r="D4822" s="5" t="inlineStr">
        <is>
          <t>HS</t>
        </is>
      </c>
      <c r="E4822" s="5" t="inlineStr">
        <is>
          <t>HS</t>
        </is>
      </c>
      <c r="F4822" s="5">
        <f>VLOOKUP(E4822,'5.a Definitions'!E:F,2,FALSE)</f>
        <v/>
      </c>
      <c r="G4822" s="5" t="inlineStr">
        <is>
          <t>AT</t>
        </is>
      </c>
      <c r="H4822" s="5" t="inlineStr">
        <is>
          <t>AT</t>
        </is>
      </c>
      <c r="I4822" s="5">
        <f>VLOOKUP(H4822,'5.a Definitions'!E:F,2,FALSE)</f>
        <v/>
      </c>
      <c r="J4822" s="465" t="inlineStr">
        <is>
          <t xml:space="preserve"> Emissions </t>
        </is>
      </c>
      <c r="K4822" s="465" t="inlineStr">
        <is>
          <t xml:space="preserve"> human NH3 emissions </t>
        </is>
      </c>
      <c r="L4822" s="465" t="inlineStr">
        <is>
          <t xml:space="preserve"> reactive </t>
        </is>
      </c>
      <c r="M4822" s="465" t="inlineStr">
        <is>
          <t xml:space="preserve"> NH3 </t>
        </is>
      </c>
      <c r="N4822" s="466" t="n">
        <v>0.09590423268550001</v>
      </c>
      <c r="O4822" s="467" t="n">
        <v>0.1726537603004595</v>
      </c>
      <c r="P4822" s="468" t="n">
        <v>1991</v>
      </c>
      <c r="Q4822" s="469" t="inlineStr">
        <is>
          <t>SSB table 07459 &amp; 05307</t>
        </is>
      </c>
      <c r="R4822" s="469" t="inlineStr">
        <is>
          <t>ok</t>
        </is>
      </c>
      <c r="S4822" s="469" t="inlineStr">
        <is>
          <t xml:space="preserve"> text </t>
        </is>
      </c>
      <c r="T4822" s="426" t="inlineStr">
        <is>
          <t>Norway</t>
        </is>
      </c>
      <c r="U4822" s="5" t="inlineStr">
        <is>
          <t>N wasted</t>
        </is>
      </c>
      <c r="V4822" s="465" t="n">
        <v>0.04</v>
      </c>
    </row>
    <row r="4823" ht="16" customHeight="1">
      <c r="B4823" s="5" t="inlineStr">
        <is>
          <t>HS.HS-AT.AT</t>
        </is>
      </c>
      <c r="C4823" s="5" t="inlineStr">
        <is>
          <t>HS.HS-AT.AT-LUC emissions-NH3</t>
        </is>
      </c>
      <c r="D4823" s="5" t="inlineStr">
        <is>
          <t>HS</t>
        </is>
      </c>
      <c r="E4823" s="5" t="inlineStr">
        <is>
          <t>HS</t>
        </is>
      </c>
      <c r="F4823" s="5">
        <f>VLOOKUP(E4823,'5.a Definitions'!E:F,2,FALSE)</f>
        <v/>
      </c>
      <c r="G4823" s="5" t="inlineStr">
        <is>
          <t>AT</t>
        </is>
      </c>
      <c r="H4823" s="5" t="inlineStr">
        <is>
          <t>AT</t>
        </is>
      </c>
      <c r="I4823" s="5">
        <f>VLOOKUP(H4823,'5.a Definitions'!E:F,2,FALSE)</f>
        <v/>
      </c>
      <c r="J4823" s="465" t="inlineStr">
        <is>
          <t xml:space="preserve"> LUC emissions </t>
        </is>
      </c>
      <c r="K4823" s="465" t="inlineStr">
        <is>
          <t xml:space="preserve"> LUC emissions </t>
        </is>
      </c>
      <c r="L4823" s="465" t="inlineStr">
        <is>
          <t xml:space="preserve"> reactive </t>
        </is>
      </c>
      <c r="M4823" s="465" t="inlineStr">
        <is>
          <t xml:space="preserve"> NH3 </t>
        </is>
      </c>
      <c r="N4823" s="466" t="inlineStr">
        <is>
          <t>nan</t>
        </is>
      </c>
      <c r="O4823" s="467" t="n">
        <v>0.2</v>
      </c>
      <c r="P4823" s="468" t="n">
        <v>1991</v>
      </c>
      <c r="Q4823" s="469" t="inlineStr">
        <is>
          <t>no data</t>
        </is>
      </c>
      <c r="R4823" s="469" t="inlineStr">
        <is>
          <t>not done</t>
        </is>
      </c>
      <c r="S4823" s="469" t="inlineStr">
        <is>
          <t xml:space="preserve"> text </t>
        </is>
      </c>
      <c r="T4823" s="426" t="inlineStr">
        <is>
          <t>Norway</t>
        </is>
      </c>
      <c r="U4823" s="5" t="inlineStr">
        <is>
          <t>N wasted</t>
        </is>
      </c>
      <c r="V4823" s="465" t="n">
        <v>0.04</v>
      </c>
    </row>
    <row r="4824" ht="16" customHeight="1">
      <c r="B4824" s="5" t="inlineStr">
        <is>
          <t>HS.HS-AT.AT</t>
        </is>
      </c>
      <c r="C4824" s="5" t="inlineStr">
        <is>
          <t>HS.HS-AT.AT-LUC emissions-NOx</t>
        </is>
      </c>
      <c r="D4824" s="5" t="inlineStr">
        <is>
          <t>HS</t>
        </is>
      </c>
      <c r="E4824" s="5" t="inlineStr">
        <is>
          <t>HS</t>
        </is>
      </c>
      <c r="F4824" s="5">
        <f>VLOOKUP(E4824,'5.a Definitions'!E:F,2,FALSE)</f>
        <v/>
      </c>
      <c r="G4824" s="5" t="inlineStr">
        <is>
          <t>AT</t>
        </is>
      </c>
      <c r="H4824" s="5" t="inlineStr">
        <is>
          <t>AT</t>
        </is>
      </c>
      <c r="I4824" s="5">
        <f>VLOOKUP(H4824,'5.a Definitions'!E:F,2,FALSE)</f>
        <v/>
      </c>
      <c r="J4824" s="465" t="inlineStr">
        <is>
          <t xml:space="preserve"> LUC emissions </t>
        </is>
      </c>
      <c r="K4824" s="465" t="inlineStr">
        <is>
          <t xml:space="preserve"> LUC emissions </t>
        </is>
      </c>
      <c r="L4824" s="465" t="inlineStr">
        <is>
          <t xml:space="preserve"> reactive </t>
        </is>
      </c>
      <c r="M4824" s="465" t="inlineStr">
        <is>
          <t xml:space="preserve"> NOx </t>
        </is>
      </c>
      <c r="N4824" s="466" t="inlineStr">
        <is>
          <t>nan</t>
        </is>
      </c>
      <c r="O4824" s="467" t="n">
        <v>0.2</v>
      </c>
      <c r="P4824" s="468" t="n">
        <v>1991</v>
      </c>
      <c r="Q4824" s="469" t="inlineStr">
        <is>
          <t>no data</t>
        </is>
      </c>
      <c r="R4824" s="469" t="inlineStr">
        <is>
          <t>not done</t>
        </is>
      </c>
      <c r="S4824" s="469" t="inlineStr">
        <is>
          <t xml:space="preserve"> text </t>
        </is>
      </c>
      <c r="T4824" s="426" t="inlineStr">
        <is>
          <t>Norway</t>
        </is>
      </c>
      <c r="U4824" s="5" t="inlineStr">
        <is>
          <t>N wasted</t>
        </is>
      </c>
      <c r="V4824" s="465" t="n">
        <v>0.04</v>
      </c>
    </row>
    <row r="4825" ht="16" customHeight="1">
      <c r="B4825" s="5" t="inlineStr">
        <is>
          <t>HS.HS-AT.AT</t>
        </is>
      </c>
      <c r="C4825" s="5" t="inlineStr">
        <is>
          <t>HS.HS-AT.AT-LUC emissions-N2O</t>
        </is>
      </c>
      <c r="D4825" s="5" t="inlineStr">
        <is>
          <t>HS</t>
        </is>
      </c>
      <c r="E4825" s="5" t="inlineStr">
        <is>
          <t>HS</t>
        </is>
      </c>
      <c r="F4825" s="5">
        <f>VLOOKUP(E4825,'5.a Definitions'!E:F,2,FALSE)</f>
        <v/>
      </c>
      <c r="G4825" s="5" t="inlineStr">
        <is>
          <t>AT</t>
        </is>
      </c>
      <c r="H4825" s="5" t="inlineStr">
        <is>
          <t>AT</t>
        </is>
      </c>
      <c r="I4825" s="5">
        <f>VLOOKUP(H4825,'5.a Definitions'!E:F,2,FALSE)</f>
        <v/>
      </c>
      <c r="J4825" s="465" t="inlineStr">
        <is>
          <t xml:space="preserve"> LUC emissions </t>
        </is>
      </c>
      <c r="K4825" s="465" t="inlineStr">
        <is>
          <t xml:space="preserve"> LUC emissions </t>
        </is>
      </c>
      <c r="L4825" s="465" t="inlineStr">
        <is>
          <t xml:space="preserve"> reactive </t>
        </is>
      </c>
      <c r="M4825" s="465" t="inlineStr">
        <is>
          <t xml:space="preserve"> N2O </t>
        </is>
      </c>
      <c r="N4825" s="466" t="n">
        <v>0.0638794537927776</v>
      </c>
      <c r="O4825" s="467" t="n">
        <v>1.261544563046772</v>
      </c>
      <c r="P4825" s="468" t="n">
        <v>1991</v>
      </c>
      <c r="Q4825" s="469" t="inlineStr">
        <is>
          <t>UNFCCC CRT</t>
        </is>
      </c>
      <c r="R4825" s="469" t="inlineStr">
        <is>
          <t>ok</t>
        </is>
      </c>
      <c r="S4825" s="469" t="inlineStr">
        <is>
          <t xml:space="preserve"> text </t>
        </is>
      </c>
      <c r="T4825" s="426" t="inlineStr">
        <is>
          <t>Norway</t>
        </is>
      </c>
      <c r="U4825" s="5" t="inlineStr">
        <is>
          <t>N wasted</t>
        </is>
      </c>
      <c r="V4825" s="465" t="n">
        <v>0.04</v>
      </c>
    </row>
    <row r="4826" ht="16" customHeight="1">
      <c r="B4826" s="5" t="inlineStr">
        <is>
          <t>HS.HS-HY.SW</t>
        </is>
      </c>
      <c r="C4826" s="5" t="inlineStr">
        <is>
          <t>HS.HS-HY.SW-Untreated wastewater-Nmix</t>
        </is>
      </c>
      <c r="D4826" s="5" t="inlineStr">
        <is>
          <t>HS</t>
        </is>
      </c>
      <c r="E4826" s="5" t="inlineStr">
        <is>
          <t>HS</t>
        </is>
      </c>
      <c r="F4826" s="5">
        <f>VLOOKUP(E4826,'5.a Definitions'!E:F,2,FALSE)</f>
        <v/>
      </c>
      <c r="G4826" s="5" t="inlineStr">
        <is>
          <t>HY</t>
        </is>
      </c>
      <c r="H4826" s="5" t="inlineStr">
        <is>
          <t>SW</t>
        </is>
      </c>
      <c r="I4826" s="5">
        <f>VLOOKUP(H4826,'5.a Definitions'!E:F,2,FALSE)</f>
        <v/>
      </c>
      <c r="J4826" s="465" t="inlineStr">
        <is>
          <t xml:space="preserve"> Untreated wastewater </t>
        </is>
      </c>
      <c r="K4826" s="465" t="inlineStr">
        <is>
          <t xml:space="preserve"> untreated wastewater to groundwater </t>
        </is>
      </c>
      <c r="L4826" s="465" t="inlineStr">
        <is>
          <t xml:space="preserve"> reactive </t>
        </is>
      </c>
      <c r="M4826" s="465" t="inlineStr">
        <is>
          <t xml:space="preserve"> Nmix </t>
        </is>
      </c>
      <c r="N4826" s="466" t="n">
        <v>0</v>
      </c>
      <c r="O4826" s="467" t="n">
        <v>10</v>
      </c>
      <c r="P4826" s="468" t="n">
        <v>1991</v>
      </c>
      <c r="Q4826" s="469" t="inlineStr">
        <is>
          <t>neglected</t>
        </is>
      </c>
      <c r="R4826" s="469" t="inlineStr">
        <is>
          <t>ok</t>
        </is>
      </c>
      <c r="S4826" s="469" t="inlineStr">
        <is>
          <t xml:space="preserve"> text </t>
        </is>
      </c>
      <c r="T4826" s="426" t="inlineStr">
        <is>
          <t>Norway</t>
        </is>
      </c>
      <c r="U4826" s="5" t="inlineStr">
        <is>
          <t>N wasted</t>
        </is>
      </c>
      <c r="V4826" s="465" t="n">
        <v>0.04</v>
      </c>
    </row>
    <row r="4827" ht="16" customHeight="1">
      <c r="B4827" s="475" t="inlineStr">
        <is>
          <t>HS.HS-HY.SW</t>
        </is>
      </c>
      <c r="C4827" s="475" t="inlineStr">
        <is>
          <t>HS.HS-HY.SW-Overland flow-Nmix</t>
        </is>
      </c>
      <c r="D4827" s="475" t="inlineStr">
        <is>
          <t>HS</t>
        </is>
      </c>
      <c r="E4827" s="475" t="inlineStr">
        <is>
          <t>HS</t>
        </is>
      </c>
      <c r="F4827" s="5">
        <f>VLOOKUP(E4827,'5.a Definitions'!E:F,2,FALSE)</f>
        <v/>
      </c>
      <c r="G4827" s="475" t="inlineStr">
        <is>
          <t>HY</t>
        </is>
      </c>
      <c r="H4827" s="475" t="inlineStr">
        <is>
          <t>SW</t>
        </is>
      </c>
      <c r="I4827" s="5">
        <f>VLOOKUP(H4827,'5.a Definitions'!E:F,2,FALSE)</f>
        <v/>
      </c>
      <c r="J4827" s="465" t="inlineStr">
        <is>
          <t>Overland flow</t>
        </is>
      </c>
      <c r="K4827" s="465" t="inlineStr">
        <is>
          <t>overland flow</t>
        </is>
      </c>
      <c r="L4827" s="465" t="inlineStr">
        <is>
          <t>reactive</t>
        </is>
      </c>
      <c r="M4827" s="465" t="inlineStr">
        <is>
          <t>Nmix</t>
        </is>
      </c>
      <c r="N4827" s="466" t="n">
        <v>6.8826</v>
      </c>
      <c r="O4827" s="467" t="n">
        <v>1.267951428292027</v>
      </c>
      <c r="P4827" s="468" t="n">
        <v>1991</v>
      </c>
      <c r="Q4827" s="469" t="inlineStr">
        <is>
          <t>Filled (held flat at the TEOTIL3 level; TEOTIL2 urban is constant): NIVA TEOTIL2, bias-corrected to TEOTIL3</t>
        </is>
      </c>
      <c r="R4827" s="469" t="inlineStr">
        <is>
          <t>ok</t>
        </is>
      </c>
      <c r="S4827" s="469" t="inlineStr">
        <is>
          <t>text</t>
        </is>
      </c>
      <c r="T4827" s="476" t="inlineStr">
        <is>
          <t>Norway</t>
        </is>
      </c>
      <c r="U4827" s="5" t="inlineStr">
        <is>
          <t>N wasted</t>
        </is>
      </c>
      <c r="V4827" s="465">
        <f>(#REF!*#REF!)^2</f>
        <v/>
      </c>
    </row>
    <row r="4828" ht="16" customHeight="1" thickBot="1">
      <c r="B4828" s="6" t="inlineStr">
        <is>
          <t>HS.HS-HY.CW</t>
        </is>
      </c>
      <c r="C4828" s="6" t="inlineStr">
        <is>
          <t>HS.HS-HY.CW-Untreated wastewater-Nmix</t>
        </is>
      </c>
      <c r="D4828" s="6" t="inlineStr">
        <is>
          <t>HS</t>
        </is>
      </c>
      <c r="E4828" s="6" t="inlineStr">
        <is>
          <t>HS</t>
        </is>
      </c>
      <c r="F4828" s="5">
        <f>VLOOKUP(E4828,'5.a Definitions'!E:F,2,FALSE)</f>
        <v/>
      </c>
      <c r="G4828" s="6" t="inlineStr">
        <is>
          <t>HY</t>
        </is>
      </c>
      <c r="H4828" s="6" t="inlineStr">
        <is>
          <t>CW</t>
        </is>
      </c>
      <c r="I4828" s="5">
        <f>VLOOKUP(H4828,'5.a Definitions'!E:F,2,FALSE)</f>
        <v/>
      </c>
      <c r="J4828" s="470" t="inlineStr">
        <is>
          <t xml:space="preserve"> Untreated wastewater </t>
        </is>
      </c>
      <c r="K4828" s="470" t="inlineStr">
        <is>
          <t xml:space="preserve"> untreated wastewater to coastal water </t>
        </is>
      </c>
      <c r="L4828" s="470" t="inlineStr">
        <is>
          <t xml:space="preserve"> reactive </t>
        </is>
      </c>
      <c r="M4828" s="470" t="inlineStr">
        <is>
          <t xml:space="preserve"> Nmix </t>
        </is>
      </c>
      <c r="N4828" s="466" t="n">
        <v>0</v>
      </c>
      <c r="O4828" s="471" t="n">
        <v>10</v>
      </c>
      <c r="P4828" s="468" t="n">
        <v>1991</v>
      </c>
      <c r="Q4828" s="472" t="inlineStr">
        <is>
          <t>neglected</t>
        </is>
      </c>
      <c r="R4828" s="469" t="inlineStr">
        <is>
          <t>ok</t>
        </is>
      </c>
      <c r="S4828" s="472" t="inlineStr">
        <is>
          <t xml:space="preserve"> text </t>
        </is>
      </c>
      <c r="T4828" s="426" t="inlineStr">
        <is>
          <t>Norway</t>
        </is>
      </c>
      <c r="U4828" s="5" t="inlineStr">
        <is>
          <t>N wasted</t>
        </is>
      </c>
      <c r="V4828" s="470" t="n">
        <v>0.04</v>
      </c>
    </row>
    <row r="4829" ht="16" customHeight="1" thickBot="1">
      <c r="A4829" s="492" t="inlineStr">
        <is>
          <t>Atmosphere</t>
        </is>
      </c>
      <c r="B4829" s="5" t="inlineStr">
        <is>
          <t>AT.AT-MP.OP</t>
        </is>
      </c>
      <c r="C4829" s="5" t="inlineStr">
        <is>
          <t>AT.AT-MP.OP-Ammonia synthesis N2 fixation-N2</t>
        </is>
      </c>
      <c r="D4829" s="5" t="inlineStr">
        <is>
          <t>AT</t>
        </is>
      </c>
      <c r="E4829" s="5" t="inlineStr">
        <is>
          <t>AT</t>
        </is>
      </c>
      <c r="F4829" s="5">
        <f>VLOOKUP(E4829,'5.a Definitions'!E:F,2,FALSE)</f>
        <v/>
      </c>
      <c r="G4829" s="5" t="inlineStr">
        <is>
          <t>MP</t>
        </is>
      </c>
      <c r="H4829" s="5" t="inlineStr">
        <is>
          <t>OP</t>
        </is>
      </c>
      <c r="I4829" s="5">
        <f>VLOOKUP(H4829,'5.a Definitions'!E:F,2,FALSE)</f>
        <v/>
      </c>
      <c r="J4829" s="465" t="inlineStr">
        <is>
          <t xml:space="preserve"> Ammonia synthesis N2 fixation </t>
        </is>
      </c>
      <c r="K4829" s="465" t="inlineStr">
        <is>
          <t xml:space="preserve"> ammonia synthesis N2 fixation </t>
        </is>
      </c>
      <c r="L4829" s="465" t="inlineStr">
        <is>
          <t xml:space="preserve"> inert </t>
        </is>
      </c>
      <c r="M4829" s="465" t="inlineStr">
        <is>
          <t xml:space="preserve"> N2 </t>
        </is>
      </c>
      <c r="N4829" s="466" t="n">
        <v>313.2480469918333</v>
      </c>
      <c r="O4829" s="467" t="n">
        <v>0.4696672796815301</v>
      </c>
      <c r="P4829" s="468" t="n">
        <v>1991</v>
      </c>
      <c r="Q4829" s="469" t="inlineStr">
        <is>
          <t>FAOSTAT Fertilizer by nutrient + SSB (3-year moving average)</t>
        </is>
      </c>
      <c r="R4829" s="469" t="inlineStr">
        <is>
          <t>ok</t>
        </is>
      </c>
      <c r="S4829" s="469" t="inlineStr">
        <is>
          <t xml:space="preserve"> text </t>
        </is>
      </c>
      <c r="T4829" s="426" t="inlineStr">
        <is>
          <t>Norway</t>
        </is>
      </c>
      <c r="U4829" s="465" t="inlineStr">
        <is>
          <t xml:space="preserve"> - </t>
        </is>
      </c>
      <c r="V4829" s="465" t="n">
        <v>0.04</v>
      </c>
    </row>
    <row r="4830" ht="16" customHeight="1">
      <c r="B4830" s="5" t="inlineStr">
        <is>
          <t>AT.AT-AG.SM</t>
        </is>
      </c>
      <c r="C4830" s="5" t="inlineStr">
        <is>
          <t>AT.AT-AG.SM-Deposition-OXN</t>
        </is>
      </c>
      <c r="D4830" s="5" t="inlineStr">
        <is>
          <t>AT</t>
        </is>
      </c>
      <c r="E4830" s="5" t="inlineStr">
        <is>
          <t>AT</t>
        </is>
      </c>
      <c r="F4830" s="5">
        <f>VLOOKUP(E4830,'5.a Definitions'!E:F,2,FALSE)</f>
        <v/>
      </c>
      <c r="G4830" s="5" t="inlineStr">
        <is>
          <t>AG</t>
        </is>
      </c>
      <c r="H4830" s="5" t="inlineStr">
        <is>
          <t>SM</t>
        </is>
      </c>
      <c r="I4830" s="5">
        <f>VLOOKUP(H4830,'5.a Definitions'!E:F,2,FALSE)</f>
        <v/>
      </c>
      <c r="J4830" s="465" t="inlineStr">
        <is>
          <t xml:space="preserve"> Deposition </t>
        </is>
      </c>
      <c r="K4830" s="465" t="inlineStr">
        <is>
          <t xml:space="preserve"> deposition to agricultural soils </t>
        </is>
      </c>
      <c r="L4830" s="465" t="inlineStr">
        <is>
          <t xml:space="preserve"> reactive </t>
        </is>
      </c>
      <c r="M4830" s="465" t="inlineStr">
        <is>
          <t xml:space="preserve"> OXN </t>
        </is>
      </c>
      <c r="N4830" s="466" t="n">
        <v>3.753353333823292</v>
      </c>
      <c r="O4830" s="467" t="n">
        <v>0.3766115071511001</v>
      </c>
      <c r="P4830" s="468" t="n">
        <v>1991</v>
      </c>
      <c r="Q4830" s="469" t="inlineStr">
        <is>
          <t>NILU and geodata.no</t>
        </is>
      </c>
      <c r="R4830" s="469" t="inlineStr">
        <is>
          <t>ok</t>
        </is>
      </c>
      <c r="S4830" s="469" t="inlineStr">
        <is>
          <t xml:space="preserve"> text </t>
        </is>
      </c>
      <c r="T4830" s="426" t="inlineStr">
        <is>
          <t>Norway</t>
        </is>
      </c>
      <c r="U4830" s="465" t="inlineStr">
        <is>
          <t xml:space="preserve"> - </t>
        </is>
      </c>
      <c r="V4830" s="465" t="n">
        <v>0.04</v>
      </c>
    </row>
    <row r="4831" ht="16" customHeight="1">
      <c r="B4831" s="5" t="inlineStr">
        <is>
          <t>AT.AT-AG.SM</t>
        </is>
      </c>
      <c r="C4831" s="5" t="inlineStr">
        <is>
          <t>AT.AT-AG.SM-Deposition-RDN</t>
        </is>
      </c>
      <c r="D4831" s="5" t="inlineStr">
        <is>
          <t>AT</t>
        </is>
      </c>
      <c r="E4831" s="5" t="inlineStr">
        <is>
          <t>AT</t>
        </is>
      </c>
      <c r="F4831" s="5">
        <f>VLOOKUP(E4831,'5.a Definitions'!E:F,2,FALSE)</f>
        <v/>
      </c>
      <c r="G4831" s="5" t="inlineStr">
        <is>
          <t>AG</t>
        </is>
      </c>
      <c r="H4831" s="5" t="inlineStr">
        <is>
          <t>SM</t>
        </is>
      </c>
      <c r="I4831" s="5">
        <f>VLOOKUP(H4831,'5.a Definitions'!E:F,2,FALSE)</f>
        <v/>
      </c>
      <c r="J4831" s="465" t="inlineStr">
        <is>
          <t xml:space="preserve"> Deposition </t>
        </is>
      </c>
      <c r="K4831" s="465" t="inlineStr">
        <is>
          <t xml:space="preserve"> deposition to agricultural soils </t>
        </is>
      </c>
      <c r="L4831" s="465" t="inlineStr">
        <is>
          <t xml:space="preserve"> reactive </t>
        </is>
      </c>
      <c r="M4831" s="465" t="inlineStr">
        <is>
          <t xml:space="preserve"> RDN </t>
        </is>
      </c>
      <c r="N4831" s="466" t="n">
        <v>3.339167626871235</v>
      </c>
      <c r="O4831" s="467" t="n">
        <v>0.3766115071511</v>
      </c>
      <c r="P4831" s="468" t="n">
        <v>1991</v>
      </c>
      <c r="Q4831" s="469" t="inlineStr">
        <is>
          <t>NILU and geodata.no</t>
        </is>
      </c>
      <c r="R4831" s="469" t="inlineStr">
        <is>
          <t>ok</t>
        </is>
      </c>
      <c r="S4831" s="469" t="inlineStr">
        <is>
          <t xml:space="preserve"> text </t>
        </is>
      </c>
      <c r="T4831" s="426" t="inlineStr">
        <is>
          <t>Norway</t>
        </is>
      </c>
      <c r="U4831" s="465" t="inlineStr">
        <is>
          <t xml:space="preserve"> - </t>
        </is>
      </c>
      <c r="V4831" s="465" t="n">
        <v>0.04</v>
      </c>
    </row>
    <row r="4832" ht="16" customHeight="1">
      <c r="B4832" s="5" t="inlineStr">
        <is>
          <t>AT.AT-AG.SM</t>
        </is>
      </c>
      <c r="C4832" s="5" t="inlineStr">
        <is>
          <t>AT.AT-AG.SM-Biological N2 fixation-N2</t>
        </is>
      </c>
      <c r="D4832" s="5" t="inlineStr">
        <is>
          <t>AT</t>
        </is>
      </c>
      <c r="E4832" s="5" t="inlineStr">
        <is>
          <t>AT</t>
        </is>
      </c>
      <c r="F4832" s="5">
        <f>VLOOKUP(E4832,'5.a Definitions'!E:F,2,FALSE)</f>
        <v/>
      </c>
      <c r="G4832" s="5" t="inlineStr">
        <is>
          <t>AG</t>
        </is>
      </c>
      <c r="H4832" s="5" t="inlineStr">
        <is>
          <t>SM</t>
        </is>
      </c>
      <c r="I4832" s="5">
        <f>VLOOKUP(H4832,'5.a Definitions'!E:F,2,FALSE)</f>
        <v/>
      </c>
      <c r="J4832" s="465" t="inlineStr">
        <is>
          <t xml:space="preserve"> Biological N2 fixation </t>
        </is>
      </c>
      <c r="K4832" s="465" t="inlineStr">
        <is>
          <t xml:space="preserve"> N2 fixation agriculture </t>
        </is>
      </c>
      <c r="L4832" s="465" t="inlineStr">
        <is>
          <t xml:space="preserve"> inert </t>
        </is>
      </c>
      <c r="M4832" s="465" t="inlineStr">
        <is>
          <t xml:space="preserve"> N2 </t>
        </is>
      </c>
      <c r="N4832" s="466" t="n">
        <v>12</v>
      </c>
      <c r="O4832" s="467" t="n">
        <v>0.3241098063913839</v>
      </c>
      <c r="P4832" s="468" t="n">
        <v>1991</v>
      </c>
      <c r="Q4832" s="469" t="inlineStr">
        <is>
          <t>Bechmann et al. (2023)</t>
        </is>
      </c>
      <c r="R4832" s="469" t="inlineStr">
        <is>
          <t>ok</t>
        </is>
      </c>
      <c r="S4832" s="469" t="inlineStr">
        <is>
          <t xml:space="preserve"> text </t>
        </is>
      </c>
      <c r="T4832" s="426" t="inlineStr">
        <is>
          <t>Norway</t>
        </is>
      </c>
      <c r="U4832" s="465" t="inlineStr">
        <is>
          <t xml:space="preserve"> - </t>
        </is>
      </c>
      <c r="V4832" s="465" t="n">
        <v>0.04</v>
      </c>
    </row>
    <row r="4833" ht="16" customHeight="1">
      <c r="B4833" s="5" t="inlineStr">
        <is>
          <t>AT.AT-FS.FO</t>
        </is>
      </c>
      <c r="C4833" s="5" t="inlineStr">
        <is>
          <t>AT.AT-FS.FO-Deposition-OXN</t>
        </is>
      </c>
      <c r="D4833" s="5" t="inlineStr">
        <is>
          <t>AT</t>
        </is>
      </c>
      <c r="E4833" s="5" t="inlineStr">
        <is>
          <t>AT</t>
        </is>
      </c>
      <c r="F4833" s="5">
        <f>VLOOKUP(E4833,'5.a Definitions'!E:F,2,FALSE)</f>
        <v/>
      </c>
      <c r="G4833" s="5" t="inlineStr">
        <is>
          <t>FS</t>
        </is>
      </c>
      <c r="H4833" s="5" t="inlineStr">
        <is>
          <t>FO</t>
        </is>
      </c>
      <c r="I4833" s="5">
        <f>VLOOKUP(H4833,'5.a Definitions'!E:F,2,FALSE)</f>
        <v/>
      </c>
      <c r="J4833" s="465" t="inlineStr">
        <is>
          <t xml:space="preserve"> Deposition </t>
        </is>
      </c>
      <c r="K4833" s="465" t="inlineStr">
        <is>
          <t xml:space="preserve"> deposition to forests </t>
        </is>
      </c>
      <c r="L4833" s="465" t="inlineStr">
        <is>
          <t xml:space="preserve"> reactive </t>
        </is>
      </c>
      <c r="M4833" s="465" t="inlineStr">
        <is>
          <t xml:space="preserve"> OXN </t>
        </is>
      </c>
      <c r="N4833" s="466" t="n">
        <v>32.60073830900559</v>
      </c>
      <c r="O4833" s="467" t="n">
        <v>0.3766115071511</v>
      </c>
      <c r="P4833" s="468" t="n">
        <v>1991</v>
      </c>
      <c r="Q4833" s="469" t="inlineStr">
        <is>
          <t>NILU and geodata.no</t>
        </is>
      </c>
      <c r="R4833" s="469" t="inlineStr">
        <is>
          <t>ok</t>
        </is>
      </c>
      <c r="S4833" s="469" t="inlineStr">
        <is>
          <t xml:space="preserve"> text </t>
        </is>
      </c>
      <c r="T4833" s="426" t="inlineStr">
        <is>
          <t>Norway</t>
        </is>
      </c>
      <c r="U4833" s="465" t="inlineStr">
        <is>
          <t xml:space="preserve"> - </t>
        </is>
      </c>
      <c r="V4833" s="465" t="n">
        <v>0.04</v>
      </c>
    </row>
    <row r="4834" ht="16" customHeight="1">
      <c r="B4834" s="5" t="inlineStr">
        <is>
          <t>AT.AT-FS.FO</t>
        </is>
      </c>
      <c r="C4834" s="5" t="inlineStr">
        <is>
          <t>AT.AT-FS.FO-Deposition-RDN</t>
        </is>
      </c>
      <c r="D4834" s="5" t="inlineStr">
        <is>
          <t>AT</t>
        </is>
      </c>
      <c r="E4834" s="5" t="inlineStr">
        <is>
          <t>AT</t>
        </is>
      </c>
      <c r="F4834" s="5">
        <f>VLOOKUP(E4834,'5.a Definitions'!E:F,2,FALSE)</f>
        <v/>
      </c>
      <c r="G4834" s="5" t="inlineStr">
        <is>
          <t>FS</t>
        </is>
      </c>
      <c r="H4834" s="5" t="inlineStr">
        <is>
          <t>FO</t>
        </is>
      </c>
      <c r="I4834" s="5">
        <f>VLOOKUP(H4834,'5.a Definitions'!E:F,2,FALSE)</f>
        <v/>
      </c>
      <c r="J4834" s="465" t="inlineStr">
        <is>
          <t xml:space="preserve"> Deposition </t>
        </is>
      </c>
      <c r="K4834" s="465" t="inlineStr">
        <is>
          <t xml:space="preserve"> deposition to forests </t>
        </is>
      </c>
      <c r="L4834" s="465" t="inlineStr">
        <is>
          <t xml:space="preserve"> reactive </t>
        </is>
      </c>
      <c r="M4834" s="465" t="inlineStr">
        <is>
          <t xml:space="preserve"> RDN </t>
        </is>
      </c>
      <c r="N4834" s="466" t="n">
        <v>29.42175010846482</v>
      </c>
      <c r="O4834" s="467" t="n">
        <v>0.3766115071511001</v>
      </c>
      <c r="P4834" s="468" t="n">
        <v>1991</v>
      </c>
      <c r="Q4834" s="469" t="inlineStr">
        <is>
          <t>NILU and geodata.no</t>
        </is>
      </c>
      <c r="R4834" s="469" t="inlineStr">
        <is>
          <t>ok</t>
        </is>
      </c>
      <c r="S4834" s="469" t="inlineStr">
        <is>
          <t xml:space="preserve"> text </t>
        </is>
      </c>
      <c r="T4834" s="426" t="inlineStr">
        <is>
          <t>Norway</t>
        </is>
      </c>
      <c r="U4834" s="465" t="inlineStr">
        <is>
          <t xml:space="preserve"> - </t>
        </is>
      </c>
      <c r="V4834" s="465" t="n">
        <v>0.04</v>
      </c>
    </row>
    <row r="4835" ht="16" customHeight="1">
      <c r="B4835" s="5" t="inlineStr">
        <is>
          <t>AT.AT-FS.FO</t>
        </is>
      </c>
      <c r="C4835" s="5" t="inlineStr">
        <is>
          <t>AT.AT-FS.FO-N2 fixation-N2</t>
        </is>
      </c>
      <c r="D4835" s="5" t="inlineStr">
        <is>
          <t>AT</t>
        </is>
      </c>
      <c r="E4835" s="5" t="inlineStr">
        <is>
          <t>AT</t>
        </is>
      </c>
      <c r="F4835" s="5">
        <f>VLOOKUP(E4835,'5.a Definitions'!E:F,2,FALSE)</f>
        <v/>
      </c>
      <c r="G4835" s="5" t="inlineStr">
        <is>
          <t>FS</t>
        </is>
      </c>
      <c r="H4835" s="5" t="inlineStr">
        <is>
          <t>FO</t>
        </is>
      </c>
      <c r="I4835" s="5">
        <f>VLOOKUP(H4835,'5.a Definitions'!E:F,2,FALSE)</f>
        <v/>
      </c>
      <c r="J4835" s="465" t="inlineStr">
        <is>
          <t xml:space="preserve"> N2 fixation </t>
        </is>
      </c>
      <c r="K4835" s="465" t="inlineStr">
        <is>
          <t xml:space="preserve"> N2 fixation forests </t>
        </is>
      </c>
      <c r="L4835" s="465" t="inlineStr">
        <is>
          <t xml:space="preserve"> inert </t>
        </is>
      </c>
      <c r="M4835" s="465" t="inlineStr">
        <is>
          <t xml:space="preserve"> N2 </t>
        </is>
      </c>
      <c r="N4835" s="466" t="n">
        <v>18</v>
      </c>
      <c r="O4835" s="467" t="n">
        <v>0.5019089907080868</v>
      </c>
      <c r="P4835" s="468" t="n">
        <v>1991</v>
      </c>
      <c r="Q4835" s="469" t="inlineStr">
        <is>
          <t>Moldan (2025) and SSB</t>
        </is>
      </c>
      <c r="R4835" s="469" t="inlineStr">
        <is>
          <t>ok</t>
        </is>
      </c>
      <c r="S4835" s="469" t="inlineStr">
        <is>
          <t xml:space="preserve"> text </t>
        </is>
      </c>
      <c r="T4835" s="426" t="inlineStr">
        <is>
          <t>Norway</t>
        </is>
      </c>
      <c r="U4835" s="465" t="inlineStr">
        <is>
          <t xml:space="preserve"> - </t>
        </is>
      </c>
      <c r="V4835" s="465" t="n">
        <v>0.04</v>
      </c>
    </row>
    <row r="4836" ht="16" customHeight="1">
      <c r="B4836" s="5" t="inlineStr">
        <is>
          <t>AT.AT-FS.OL</t>
        </is>
      </c>
      <c r="C4836" s="5" t="inlineStr">
        <is>
          <t>AT.AT-FS.OL-Deposition-OXN</t>
        </is>
      </c>
      <c r="D4836" s="5" t="inlineStr">
        <is>
          <t>AT</t>
        </is>
      </c>
      <c r="E4836" s="5" t="inlineStr">
        <is>
          <t>AT</t>
        </is>
      </c>
      <c r="F4836" s="5">
        <f>VLOOKUP(E4836,'5.a Definitions'!E:F,2,FALSE)</f>
        <v/>
      </c>
      <c r="G4836" s="5" t="inlineStr">
        <is>
          <t>FS</t>
        </is>
      </c>
      <c r="H4836" s="5" t="inlineStr">
        <is>
          <t>OL</t>
        </is>
      </c>
      <c r="I4836" s="5">
        <f>VLOOKUP(H4836,'5.a Definitions'!E:F,2,FALSE)</f>
        <v/>
      </c>
      <c r="J4836" s="465" t="inlineStr">
        <is>
          <t xml:space="preserve"> Deposition </t>
        </is>
      </c>
      <c r="K4836" s="465" t="inlineStr">
        <is>
          <t xml:space="preserve"> deposition to other land </t>
        </is>
      </c>
      <c r="L4836" s="465" t="inlineStr">
        <is>
          <t xml:space="preserve"> reactive </t>
        </is>
      </c>
      <c r="M4836" s="465" t="inlineStr">
        <is>
          <t xml:space="preserve"> OXN </t>
        </is>
      </c>
      <c r="N4836" s="466" t="n">
        <v>38.23012234389348</v>
      </c>
      <c r="O4836" s="467" t="n">
        <v>0.3766115071511</v>
      </c>
      <c r="P4836" s="468" t="n">
        <v>1991</v>
      </c>
      <c r="Q4836" s="469" t="inlineStr">
        <is>
          <t>NILU and geodata.no</t>
        </is>
      </c>
      <c r="R4836" s="469" t="inlineStr">
        <is>
          <t>ok</t>
        </is>
      </c>
      <c r="S4836" s="469" t="inlineStr">
        <is>
          <t xml:space="preserve"> text </t>
        </is>
      </c>
      <c r="T4836" s="426" t="inlineStr">
        <is>
          <t>Norway</t>
        </is>
      </c>
      <c r="U4836" s="465" t="inlineStr">
        <is>
          <t xml:space="preserve"> - </t>
        </is>
      </c>
      <c r="V4836" s="465" t="n">
        <v>0.04</v>
      </c>
    </row>
    <row r="4837" ht="16" customHeight="1">
      <c r="B4837" s="5" t="inlineStr">
        <is>
          <t>AT.AT-FS.OL</t>
        </is>
      </c>
      <c r="C4837" s="5" t="inlineStr">
        <is>
          <t>AT.AT-FS.OL-Deposition-RDN</t>
        </is>
      </c>
      <c r="D4837" s="5" t="inlineStr">
        <is>
          <t>AT</t>
        </is>
      </c>
      <c r="E4837" s="5" t="inlineStr">
        <is>
          <t>AT</t>
        </is>
      </c>
      <c r="F4837" s="5">
        <f>VLOOKUP(E4837,'5.a Definitions'!E:F,2,FALSE)</f>
        <v/>
      </c>
      <c r="G4837" s="5" t="inlineStr">
        <is>
          <t>FS</t>
        </is>
      </c>
      <c r="H4837" s="5" t="inlineStr">
        <is>
          <t>OL</t>
        </is>
      </c>
      <c r="I4837" s="5">
        <f>VLOOKUP(H4837,'5.a Definitions'!E:F,2,FALSE)</f>
        <v/>
      </c>
      <c r="J4837" s="465" t="inlineStr">
        <is>
          <t xml:space="preserve"> Deposition </t>
        </is>
      </c>
      <c r="K4837" s="465" t="inlineStr">
        <is>
          <t xml:space="preserve"> deposition to other land </t>
        </is>
      </c>
      <c r="L4837" s="465" t="inlineStr">
        <is>
          <t xml:space="preserve"> reactive </t>
        </is>
      </c>
      <c r="M4837" s="465" t="inlineStr">
        <is>
          <t xml:space="preserve"> RDN </t>
        </is>
      </c>
      <c r="N4837" s="466" t="n">
        <v>36.83422119116028</v>
      </c>
      <c r="O4837" s="467" t="n">
        <v>0.3766115071511001</v>
      </c>
      <c r="P4837" s="468" t="n">
        <v>1991</v>
      </c>
      <c r="Q4837" s="469" t="inlineStr">
        <is>
          <t>NILU and geodata.no</t>
        </is>
      </c>
      <c r="R4837" s="469" t="inlineStr">
        <is>
          <t>ok</t>
        </is>
      </c>
      <c r="S4837" s="469" t="inlineStr">
        <is>
          <t xml:space="preserve"> text </t>
        </is>
      </c>
      <c r="T4837" s="426" t="inlineStr">
        <is>
          <t>Norway</t>
        </is>
      </c>
      <c r="U4837" s="465" t="inlineStr">
        <is>
          <t xml:space="preserve"> - </t>
        </is>
      </c>
      <c r="V4837" s="465" t="n">
        <v>0.04</v>
      </c>
    </row>
    <row r="4838" ht="16" customHeight="1">
      <c r="B4838" s="5" t="inlineStr">
        <is>
          <t>AT.AT-FS.OL</t>
        </is>
      </c>
      <c r="C4838" s="5" t="inlineStr">
        <is>
          <t>AT.AT-FS.OL-N2 fixation-N2</t>
        </is>
      </c>
      <c r="D4838" s="5" t="inlineStr">
        <is>
          <t>AT</t>
        </is>
      </c>
      <c r="E4838" s="5" t="inlineStr">
        <is>
          <t>AT</t>
        </is>
      </c>
      <c r="F4838" s="5">
        <f>VLOOKUP(E4838,'5.a Definitions'!E:F,2,FALSE)</f>
        <v/>
      </c>
      <c r="G4838" s="5" t="inlineStr">
        <is>
          <t>FS</t>
        </is>
      </c>
      <c r="H4838" s="5" t="inlineStr">
        <is>
          <t>OL</t>
        </is>
      </c>
      <c r="I4838" s="5">
        <f>VLOOKUP(H4838,'5.a Definitions'!E:F,2,FALSE)</f>
        <v/>
      </c>
      <c r="J4838" s="465" t="inlineStr">
        <is>
          <t xml:space="preserve"> N2 fixation </t>
        </is>
      </c>
      <c r="K4838" s="465" t="inlineStr">
        <is>
          <t xml:space="preserve"> N2 fixation other land </t>
        </is>
      </c>
      <c r="L4838" s="465" t="inlineStr">
        <is>
          <t xml:space="preserve"> inert </t>
        </is>
      </c>
      <c r="M4838" s="465" t="inlineStr">
        <is>
          <t xml:space="preserve"> N2 </t>
        </is>
      </c>
      <c r="N4838" s="466" t="n">
        <v>23.228884</v>
      </c>
      <c r="O4838" s="467" t="n">
        <v>0.8373855850737826</v>
      </c>
      <c r="P4838" s="468" t="n">
        <v>1991</v>
      </c>
      <c r="Q4838" s="469" t="inlineStr">
        <is>
          <t>CORINE land cover inventory and Reddy &amp; DeLaune (2008)</t>
        </is>
      </c>
      <c r="R4838" s="469" t="inlineStr">
        <is>
          <t>ok</t>
        </is>
      </c>
      <c r="S4838" s="469" t="inlineStr">
        <is>
          <t xml:space="preserve"> text </t>
        </is>
      </c>
      <c r="T4838" s="426" t="inlineStr">
        <is>
          <t>Norway</t>
        </is>
      </c>
      <c r="U4838" s="465" t="inlineStr">
        <is>
          <t xml:space="preserve"> - </t>
        </is>
      </c>
      <c r="V4838" s="465" t="n">
        <v>0.04</v>
      </c>
    </row>
    <row r="4839" ht="16" customHeight="1">
      <c r="B4839" s="5" t="inlineStr">
        <is>
          <t>AT.AT-HS.HS</t>
        </is>
      </c>
      <c r="C4839" s="5" t="inlineStr">
        <is>
          <t>AT.AT-HS.HS-Deposition-OXN</t>
        </is>
      </c>
      <c r="D4839" s="5" t="inlineStr">
        <is>
          <t>AT</t>
        </is>
      </c>
      <c r="E4839" s="5" t="inlineStr">
        <is>
          <t>AT</t>
        </is>
      </c>
      <c r="F4839" s="5">
        <f>VLOOKUP(E4839,'5.a Definitions'!E:F,2,FALSE)</f>
        <v/>
      </c>
      <c r="G4839" s="5" t="inlineStr">
        <is>
          <t>HS</t>
        </is>
      </c>
      <c r="H4839" s="5" t="inlineStr">
        <is>
          <t>HS</t>
        </is>
      </c>
      <c r="I4839" s="5">
        <f>VLOOKUP(H4839,'5.a Definitions'!E:F,2,FALSE)</f>
        <v/>
      </c>
      <c r="J4839" s="465" t="inlineStr">
        <is>
          <t xml:space="preserve"> Deposition </t>
        </is>
      </c>
      <c r="K4839" s="465" t="inlineStr">
        <is>
          <t xml:space="preserve"> deposition to settlements </t>
        </is>
      </c>
      <c r="L4839" s="465" t="inlineStr">
        <is>
          <t xml:space="preserve"> reactive </t>
        </is>
      </c>
      <c r="M4839" s="465" t="inlineStr">
        <is>
          <t xml:space="preserve"> OXN </t>
        </is>
      </c>
      <c r="N4839" s="466" t="n">
        <v>2.189973676240901</v>
      </c>
      <c r="O4839" s="467" t="n">
        <v>0.3766115071511</v>
      </c>
      <c r="P4839" s="468" t="n">
        <v>1991</v>
      </c>
      <c r="Q4839" s="469" t="inlineStr">
        <is>
          <t>NILU and geodata.no</t>
        </is>
      </c>
      <c r="R4839" s="469" t="inlineStr">
        <is>
          <t>ok</t>
        </is>
      </c>
      <c r="S4839" s="469" t="inlineStr">
        <is>
          <t xml:space="preserve"> text </t>
        </is>
      </c>
      <c r="T4839" s="426" t="inlineStr">
        <is>
          <t>Norway</t>
        </is>
      </c>
      <c r="U4839" s="465" t="inlineStr">
        <is>
          <t xml:space="preserve"> - </t>
        </is>
      </c>
      <c r="V4839" s="465" t="n">
        <v>0.04</v>
      </c>
    </row>
    <row r="4840" ht="16" customHeight="1">
      <c r="B4840" s="5" t="inlineStr">
        <is>
          <t>AT.AT-HS.HS</t>
        </is>
      </c>
      <c r="C4840" s="5" t="inlineStr">
        <is>
          <t>AT.AT-HS.HS-Deposition-RDN</t>
        </is>
      </c>
      <c r="D4840" s="5" t="inlineStr">
        <is>
          <t>AT</t>
        </is>
      </c>
      <c r="E4840" s="5" t="inlineStr">
        <is>
          <t>AT</t>
        </is>
      </c>
      <c r="F4840" s="5">
        <f>VLOOKUP(E4840,'5.a Definitions'!E:F,2,FALSE)</f>
        <v/>
      </c>
      <c r="G4840" s="5" t="inlineStr">
        <is>
          <t>HS</t>
        </is>
      </c>
      <c r="H4840" s="5" t="inlineStr">
        <is>
          <t>HS</t>
        </is>
      </c>
      <c r="I4840" s="5">
        <f>VLOOKUP(H4840,'5.a Definitions'!E:F,2,FALSE)</f>
        <v/>
      </c>
      <c r="J4840" s="465" t="inlineStr">
        <is>
          <t xml:space="preserve"> Deposition </t>
        </is>
      </c>
      <c r="K4840" s="465" t="inlineStr">
        <is>
          <t xml:space="preserve"> deposition to settlements </t>
        </is>
      </c>
      <c r="L4840" s="465" t="inlineStr">
        <is>
          <t xml:space="preserve"> reactive </t>
        </is>
      </c>
      <c r="M4840" s="465" t="inlineStr">
        <is>
          <t xml:space="preserve"> RDN </t>
        </is>
      </c>
      <c r="N4840" s="466" t="n">
        <v>1.941826242810034</v>
      </c>
      <c r="O4840" s="467" t="n">
        <v>0.3766115071511</v>
      </c>
      <c r="P4840" s="468" t="n">
        <v>1991</v>
      </c>
      <c r="Q4840" s="469" t="inlineStr">
        <is>
          <t>NILU and geodata.no</t>
        </is>
      </c>
      <c r="R4840" s="469" t="inlineStr">
        <is>
          <t>ok</t>
        </is>
      </c>
      <c r="S4840" s="469" t="inlineStr">
        <is>
          <t xml:space="preserve"> text </t>
        </is>
      </c>
      <c r="T4840" s="426" t="inlineStr">
        <is>
          <t>Norway</t>
        </is>
      </c>
      <c r="U4840" s="465" t="inlineStr">
        <is>
          <t xml:space="preserve"> - </t>
        </is>
      </c>
      <c r="V4840" s="465" t="n">
        <v>0.04</v>
      </c>
    </row>
    <row r="4841" ht="16" customHeight="1">
      <c r="B4841" s="5" t="inlineStr">
        <is>
          <t>AT.AT-HY.SW</t>
        </is>
      </c>
      <c r="C4841" s="5" t="inlineStr">
        <is>
          <t>AT.AT-HY.SW-Deposition-OXN</t>
        </is>
      </c>
      <c r="D4841" s="5" t="inlineStr">
        <is>
          <t>AT</t>
        </is>
      </c>
      <c r="E4841" s="5" t="inlineStr">
        <is>
          <t>AT</t>
        </is>
      </c>
      <c r="F4841" s="5">
        <f>VLOOKUP(E4841,'5.a Definitions'!E:F,2,FALSE)</f>
        <v/>
      </c>
      <c r="G4841" s="5" t="inlineStr">
        <is>
          <t>HY</t>
        </is>
      </c>
      <c r="H4841" s="5" t="inlineStr">
        <is>
          <t>SW</t>
        </is>
      </c>
      <c r="I4841" s="5">
        <f>VLOOKUP(H4841,'5.a Definitions'!E:F,2,FALSE)</f>
        <v/>
      </c>
      <c r="J4841" s="465" t="inlineStr">
        <is>
          <t xml:space="preserve"> Deposition </t>
        </is>
      </c>
      <c r="K4841" s="465" t="inlineStr">
        <is>
          <t xml:space="preserve"> deposition to surface water </t>
        </is>
      </c>
      <c r="L4841" s="465" t="inlineStr">
        <is>
          <t xml:space="preserve"> reactive </t>
        </is>
      </c>
      <c r="M4841" s="465" t="inlineStr">
        <is>
          <t xml:space="preserve"> OXN </t>
        </is>
      </c>
      <c r="N4841" s="466" t="n">
        <v>5.688112337036737</v>
      </c>
      <c r="O4841" s="467" t="n">
        <v>0.3766115071511001</v>
      </c>
      <c r="P4841" s="468" t="n">
        <v>1991</v>
      </c>
      <c r="Q4841" s="469" t="inlineStr">
        <is>
          <t>NILU and geodata.no</t>
        </is>
      </c>
      <c r="R4841" s="469" t="inlineStr">
        <is>
          <t>ok</t>
        </is>
      </c>
      <c r="S4841" s="469" t="inlineStr">
        <is>
          <t xml:space="preserve"> text </t>
        </is>
      </c>
      <c r="T4841" s="426" t="inlineStr">
        <is>
          <t>Norway</t>
        </is>
      </c>
      <c r="U4841" s="465" t="inlineStr">
        <is>
          <t xml:space="preserve"> - </t>
        </is>
      </c>
      <c r="V4841" s="465" t="n">
        <v>0.04</v>
      </c>
    </row>
    <row r="4842" ht="16" customHeight="1">
      <c r="B4842" s="5" t="inlineStr">
        <is>
          <t>AT.AT-HY.SW</t>
        </is>
      </c>
      <c r="C4842" s="5" t="inlineStr">
        <is>
          <t>AT.AT-HY.SW-Deposition-RDN</t>
        </is>
      </c>
      <c r="D4842" s="5" t="inlineStr">
        <is>
          <t>AT</t>
        </is>
      </c>
      <c r="E4842" s="5" t="inlineStr">
        <is>
          <t>AT</t>
        </is>
      </c>
      <c r="F4842" s="5">
        <f>VLOOKUP(E4842,'5.a Definitions'!E:F,2,FALSE)</f>
        <v/>
      </c>
      <c r="G4842" s="5" t="inlineStr">
        <is>
          <t>HY</t>
        </is>
      </c>
      <c r="H4842" s="5" t="inlineStr">
        <is>
          <t>SW</t>
        </is>
      </c>
      <c r="I4842" s="5">
        <f>VLOOKUP(H4842,'5.a Definitions'!E:F,2,FALSE)</f>
        <v/>
      </c>
      <c r="J4842" s="465" t="inlineStr">
        <is>
          <t xml:space="preserve"> Deposition </t>
        </is>
      </c>
      <c r="K4842" s="465" t="inlineStr">
        <is>
          <t xml:space="preserve"> deposition to surface water </t>
        </is>
      </c>
      <c r="L4842" s="465" t="inlineStr">
        <is>
          <t xml:space="preserve"> reactive </t>
        </is>
      </c>
      <c r="M4842" s="465" t="inlineStr">
        <is>
          <t xml:space="preserve"> RDN </t>
        </is>
      </c>
      <c r="N4842" s="466" t="n">
        <v>5.245484830693631</v>
      </c>
      <c r="O4842" s="467" t="n">
        <v>0.3766115071511001</v>
      </c>
      <c r="P4842" s="468" t="n">
        <v>1991</v>
      </c>
      <c r="Q4842" s="469" t="inlineStr">
        <is>
          <t>NILU and geodata.no</t>
        </is>
      </c>
      <c r="R4842" s="469" t="inlineStr">
        <is>
          <t>ok</t>
        </is>
      </c>
      <c r="S4842" s="469" t="inlineStr">
        <is>
          <t xml:space="preserve"> text </t>
        </is>
      </c>
      <c r="T4842" s="426" t="inlineStr">
        <is>
          <t>Norway</t>
        </is>
      </c>
      <c r="U4842" s="465" t="inlineStr">
        <is>
          <t xml:space="preserve"> - </t>
        </is>
      </c>
      <c r="V4842" s="465" t="n">
        <v>0.04</v>
      </c>
    </row>
    <row r="4843" ht="16" customHeight="1">
      <c r="B4843" s="5" t="inlineStr">
        <is>
          <t>AT.AT-HY.SW</t>
        </is>
      </c>
      <c r="C4843" s="5" t="inlineStr">
        <is>
          <t>AT.AT-HY.SW-N2 fixation-N2</t>
        </is>
      </c>
      <c r="D4843" s="5" t="inlineStr">
        <is>
          <t>AT</t>
        </is>
      </c>
      <c r="E4843" s="5" t="inlineStr">
        <is>
          <t>AT</t>
        </is>
      </c>
      <c r="F4843" s="5">
        <f>VLOOKUP(E4843,'5.a Definitions'!E:F,2,FALSE)</f>
        <v/>
      </c>
      <c r="G4843" s="5" t="inlineStr">
        <is>
          <t>HY</t>
        </is>
      </c>
      <c r="H4843" s="5" t="inlineStr">
        <is>
          <t>SW</t>
        </is>
      </c>
      <c r="I4843" s="5">
        <f>VLOOKUP(H4843,'5.a Definitions'!E:F,2,FALSE)</f>
        <v/>
      </c>
      <c r="J4843" s="465" t="inlineStr">
        <is>
          <t xml:space="preserve"> N2 fixation </t>
        </is>
      </c>
      <c r="K4843" s="465" t="inlineStr">
        <is>
          <t xml:space="preserve"> N2 fixation surface water </t>
        </is>
      </c>
      <c r="L4843" s="465" t="inlineStr">
        <is>
          <t xml:space="preserve"> inert </t>
        </is>
      </c>
      <c r="M4843" s="465" t="inlineStr">
        <is>
          <t xml:space="preserve"> N2 </t>
        </is>
      </c>
      <c r="N4843" s="466" t="n">
        <v>2.0457</v>
      </c>
      <c r="O4843" s="467" t="n">
        <v>8.962723886426243</v>
      </c>
      <c r="P4843" s="468" t="n">
        <v>1991</v>
      </c>
      <c r="Q4843" s="469" t="inlineStr">
        <is>
          <t>NIBIO and Reddy &amp; DeLaune (2008)</t>
        </is>
      </c>
      <c r="R4843" s="469" t="inlineStr">
        <is>
          <t>ok</t>
        </is>
      </c>
      <c r="S4843" s="469" t="inlineStr">
        <is>
          <t xml:space="preserve"> text </t>
        </is>
      </c>
      <c r="T4843" s="426" t="inlineStr">
        <is>
          <t>Norway</t>
        </is>
      </c>
      <c r="U4843" s="465" t="inlineStr">
        <is>
          <t xml:space="preserve"> - </t>
        </is>
      </c>
      <c r="V4843" s="465" t="n">
        <v>0.04</v>
      </c>
    </row>
    <row r="4844" ht="16" customHeight="1">
      <c r="B4844" s="5" t="inlineStr">
        <is>
          <t>AT.AT-RW.RW</t>
        </is>
      </c>
      <c r="C4844" s="5" t="inlineStr">
        <is>
          <t>AT.AT-RW.RW-Atmospheric outflow-RDN</t>
        </is>
      </c>
      <c r="D4844" s="5" t="inlineStr">
        <is>
          <t>AT</t>
        </is>
      </c>
      <c r="E4844" s="5" t="inlineStr">
        <is>
          <t>AT</t>
        </is>
      </c>
      <c r="F4844" s="5">
        <f>VLOOKUP(E4844,'5.a Definitions'!E:F,2,FALSE)</f>
        <v/>
      </c>
      <c r="G4844" s="5" t="inlineStr">
        <is>
          <t>RW</t>
        </is>
      </c>
      <c r="H4844" s="5" t="inlineStr">
        <is>
          <t>RW</t>
        </is>
      </c>
      <c r="I4844" s="5">
        <f>VLOOKUP(H4844,'5.a Definitions'!E:F,2,FALSE)</f>
        <v/>
      </c>
      <c r="J4844" s="465" t="inlineStr">
        <is>
          <t xml:space="preserve"> Atmospheric outflow </t>
        </is>
      </c>
      <c r="K4844" s="465" t="inlineStr">
        <is>
          <t xml:space="preserve"> atmospheric outflow </t>
        </is>
      </c>
      <c r="L4844" s="465" t="inlineStr">
        <is>
          <t xml:space="preserve"> reactive </t>
        </is>
      </c>
      <c r="M4844" s="465" t="inlineStr">
        <is>
          <t xml:space="preserve"> RDN </t>
        </is>
      </c>
      <c r="N4844" s="466" t="n">
        <v>10.73447008989599</v>
      </c>
      <c r="O4844" s="467" t="n">
        <v>0.6471284580332862</v>
      </c>
      <c r="P4844" s="468" t="n">
        <v>1991</v>
      </c>
      <c r="Q4844" s="469" t="inlineStr">
        <is>
          <t>Filled (mean of 1997-2001): EMEP SR tables</t>
        </is>
      </c>
      <c r="R4844" s="469" t="inlineStr">
        <is>
          <t>ok</t>
        </is>
      </c>
      <c r="S4844" s="469" t="inlineStr">
        <is>
          <t xml:space="preserve"> text </t>
        </is>
      </c>
      <c r="T4844" s="426" t="inlineStr">
        <is>
          <t>Norway</t>
        </is>
      </c>
      <c r="U4844" s="465" t="inlineStr">
        <is>
          <t xml:space="preserve"> - </t>
        </is>
      </c>
      <c r="V4844" s="465" t="n">
        <v>0.04</v>
      </c>
    </row>
    <row r="4845" ht="16" customHeight="1" thickBot="1">
      <c r="A4845" s="493" t="n"/>
      <c r="B4845" s="6" t="inlineStr">
        <is>
          <t>AT.AT-RW.RW</t>
        </is>
      </c>
      <c r="C4845" s="6" t="inlineStr">
        <is>
          <t>AT.AT-RW.RW-Atmospheric outflow-OXN</t>
        </is>
      </c>
      <c r="D4845" s="6" t="inlineStr">
        <is>
          <t>AT</t>
        </is>
      </c>
      <c r="E4845" s="6" t="inlineStr">
        <is>
          <t>AT</t>
        </is>
      </c>
      <c r="F4845" s="5">
        <f>VLOOKUP(E4845,'5.a Definitions'!E:F,2,FALSE)</f>
        <v/>
      </c>
      <c r="G4845" s="6" t="inlineStr">
        <is>
          <t>RW</t>
        </is>
      </c>
      <c r="H4845" s="6" t="inlineStr">
        <is>
          <t>RW</t>
        </is>
      </c>
      <c r="I4845" s="5">
        <f>VLOOKUP(H4845,'5.a Definitions'!E:F,2,FALSE)</f>
        <v/>
      </c>
      <c r="J4845" s="470" t="inlineStr">
        <is>
          <t xml:space="preserve"> Atmospheric outflow </t>
        </is>
      </c>
      <c r="K4845" s="470" t="inlineStr">
        <is>
          <t xml:space="preserve"> atmospheric outflow </t>
        </is>
      </c>
      <c r="L4845" s="470" t="inlineStr">
        <is>
          <t xml:space="preserve"> reactive </t>
        </is>
      </c>
      <c r="M4845" s="470" t="inlineStr">
        <is>
          <t xml:space="preserve"> OXN </t>
        </is>
      </c>
      <c r="N4845" s="466" t="n">
        <v>40.45940730613335</v>
      </c>
      <c r="O4845" s="471" t="n">
        <v>0.6519147266209896</v>
      </c>
      <c r="P4845" s="468" t="n">
        <v>1991</v>
      </c>
      <c r="Q4845" s="472" t="inlineStr">
        <is>
          <t>Filled (mean of 1997-2001): EMEP SR tables</t>
        </is>
      </c>
      <c r="R4845" s="469" t="inlineStr">
        <is>
          <t>ok</t>
        </is>
      </c>
      <c r="S4845" s="472" t="inlineStr">
        <is>
          <t xml:space="preserve"> text </t>
        </is>
      </c>
      <c r="T4845" s="426" t="inlineStr">
        <is>
          <t>Norway</t>
        </is>
      </c>
      <c r="U4845" s="470" t="inlineStr">
        <is>
          <t xml:space="preserve"> - </t>
        </is>
      </c>
      <c r="V4845" s="470" t="n">
        <v>0.04</v>
      </c>
    </row>
    <row r="4846" ht="16" customHeight="1">
      <c r="A4846" s="491" t="inlineStr">
        <is>
          <t>Hydrosphere</t>
        </is>
      </c>
      <c r="B4846" s="5" t="inlineStr">
        <is>
          <t>HY.CW-MP.FP</t>
        </is>
      </c>
      <c r="C4846" s="5" t="inlineStr">
        <is>
          <t>HY.CW-MP.FP-Fish (wild catch)-Nmix</t>
        </is>
      </c>
      <c r="D4846" s="5" t="inlineStr">
        <is>
          <t>HY</t>
        </is>
      </c>
      <c r="E4846" s="5" t="inlineStr">
        <is>
          <t>CW</t>
        </is>
      </c>
      <c r="F4846" s="5">
        <f>VLOOKUP(E4846,'5.a Definitions'!E:F,2,FALSE)</f>
        <v/>
      </c>
      <c r="G4846" s="5" t="inlineStr">
        <is>
          <t>MP</t>
        </is>
      </c>
      <c r="H4846" s="5" t="inlineStr">
        <is>
          <t>FP</t>
        </is>
      </c>
      <c r="I4846" s="5">
        <f>VLOOKUP(H4846,'5.a Definitions'!E:F,2,FALSE)</f>
        <v/>
      </c>
      <c r="J4846" s="465" t="inlineStr">
        <is>
          <t xml:space="preserve"> Fish (wild catch) </t>
        </is>
      </c>
      <c r="K4846" s="5" t="inlineStr">
        <is>
          <t>coastal water fish (wild catch)</t>
        </is>
      </c>
      <c r="L4846" s="465" t="inlineStr">
        <is>
          <t xml:space="preserve"> reactive </t>
        </is>
      </c>
      <c r="M4846" s="465" t="inlineStr">
        <is>
          <t xml:space="preserve"> Nmix </t>
        </is>
      </c>
      <c r="N4846" s="466" t="n">
        <v>54.6</v>
      </c>
      <c r="O4846" s="467" t="n">
        <v>0.1115385448954777</v>
      </c>
      <c r="P4846" s="468" t="n">
        <v>1991</v>
      </c>
      <c r="Q4846" s="469" t="inlineStr">
        <is>
          <t>Fiskeridirektoratet</t>
        </is>
      </c>
      <c r="R4846" s="469" t="inlineStr">
        <is>
          <t>ok</t>
        </is>
      </c>
      <c r="S4846" s="469" t="inlineStr">
        <is>
          <t xml:space="preserve"> text </t>
        </is>
      </c>
      <c r="T4846" s="426" t="inlineStr">
        <is>
          <t>Norway</t>
        </is>
      </c>
      <c r="U4846" s="5" t="inlineStr">
        <is>
          <t>useful output</t>
        </is>
      </c>
      <c r="V4846" s="465" t="n">
        <v>0.04</v>
      </c>
    </row>
    <row r="4847" ht="16" customHeight="1">
      <c r="B4847" s="5" t="inlineStr">
        <is>
          <t>HY.SW-AT.AT</t>
        </is>
      </c>
      <c r="C4847" s="5" t="inlineStr">
        <is>
          <t>HY.SW-AT.AT-Emissions-N2</t>
        </is>
      </c>
      <c r="D4847" s="5" t="inlineStr">
        <is>
          <t>HY</t>
        </is>
      </c>
      <c r="E4847" s="5" t="inlineStr">
        <is>
          <t>SW</t>
        </is>
      </c>
      <c r="F4847" s="5">
        <f>VLOOKUP(E4847,'5.a Definitions'!E:F,2,FALSE)</f>
        <v/>
      </c>
      <c r="G4847" s="5" t="inlineStr">
        <is>
          <t>AT</t>
        </is>
      </c>
      <c r="H4847" s="5" t="inlineStr">
        <is>
          <t>AT</t>
        </is>
      </c>
      <c r="I4847" s="5">
        <f>VLOOKUP(H4847,'5.a Definitions'!E:F,2,FALSE)</f>
        <v/>
      </c>
      <c r="J4847" s="465" t="inlineStr">
        <is>
          <t xml:space="preserve"> Emissions </t>
        </is>
      </c>
      <c r="K4847" s="465" t="inlineStr">
        <is>
          <t xml:space="preserve"> surface water emissions </t>
        </is>
      </c>
      <c r="L4847" s="465" t="inlineStr">
        <is>
          <t xml:space="preserve"> inert </t>
        </is>
      </c>
      <c r="M4847" s="465" t="inlineStr">
        <is>
          <t xml:space="preserve"> N2 </t>
        </is>
      </c>
      <c r="N4847" s="466" t="n">
        <v>12.22697179849579</v>
      </c>
      <c r="O4847" s="467" t="n">
        <v>0.619468120700587</v>
      </c>
      <c r="P4847" s="468" t="n">
        <v>1991</v>
      </c>
      <c r="Q4847" s="469" t="inlineStr">
        <is>
          <t>Filled (extrapolated from 2013: inflow to coastal waters x TEOTIL3 retention ratio)</t>
        </is>
      </c>
      <c r="R4847" s="469" t="inlineStr">
        <is>
          <t>ok</t>
        </is>
      </c>
      <c r="S4847" s="469" t="inlineStr">
        <is>
          <t xml:space="preserve"> text </t>
        </is>
      </c>
      <c r="T4847" s="426" t="inlineStr">
        <is>
          <t>Norway</t>
        </is>
      </c>
      <c r="U4847" s="5" t="inlineStr">
        <is>
          <t>N wasted</t>
        </is>
      </c>
      <c r="V4847" s="465" t="n">
        <v>0.04</v>
      </c>
    </row>
    <row r="4848" ht="16" customHeight="1">
      <c r="B4848" s="5" t="inlineStr">
        <is>
          <t>HY.SW-AT.AT</t>
        </is>
      </c>
      <c r="C4848" s="5" t="inlineStr">
        <is>
          <t>HY.SW-AT.AT-Emissions-N2O</t>
        </is>
      </c>
      <c r="D4848" s="5" t="inlineStr">
        <is>
          <t>HY</t>
        </is>
      </c>
      <c r="E4848" s="5" t="inlineStr">
        <is>
          <t>SW</t>
        </is>
      </c>
      <c r="F4848" s="5">
        <f>VLOOKUP(E4848,'5.a Definitions'!E:F,2,FALSE)</f>
        <v/>
      </c>
      <c r="G4848" s="5" t="inlineStr">
        <is>
          <t>AT</t>
        </is>
      </c>
      <c r="H4848" s="5" t="inlineStr">
        <is>
          <t>AT</t>
        </is>
      </c>
      <c r="I4848" s="5">
        <f>VLOOKUP(H4848,'5.a Definitions'!E:F,2,FALSE)</f>
        <v/>
      </c>
      <c r="J4848" s="465" t="inlineStr">
        <is>
          <t xml:space="preserve"> Emissions </t>
        </is>
      </c>
      <c r="K4848" s="465" t="inlineStr">
        <is>
          <t xml:space="preserve"> surface water emissions </t>
        </is>
      </c>
      <c r="L4848" s="465" t="inlineStr">
        <is>
          <t xml:space="preserve"> reactive </t>
        </is>
      </c>
      <c r="M4848" s="465" t="inlineStr">
        <is>
          <t xml:space="preserve"> N2O </t>
        </is>
      </c>
      <c r="N4848" s="466" t="n">
        <v>0.1235047656413716</v>
      </c>
      <c r="O4848" s="467" t="n">
        <v>10.84731465893729</v>
      </c>
      <c r="P4848" s="468" t="n">
        <v>1991</v>
      </c>
      <c r="Q4848" s="469" t="inlineStr">
        <is>
          <t>Filled (extrapolated from 2013: inflow to coastal waters x TEOTIL3 retention ratio)</t>
        </is>
      </c>
      <c r="R4848" s="469" t="inlineStr">
        <is>
          <t>ok</t>
        </is>
      </c>
      <c r="S4848" s="469" t="inlineStr">
        <is>
          <t xml:space="preserve"> text </t>
        </is>
      </c>
      <c r="T4848" s="426" t="inlineStr">
        <is>
          <t>Norway</t>
        </is>
      </c>
      <c r="U4848" s="5" t="inlineStr">
        <is>
          <t>N wasted</t>
        </is>
      </c>
      <c r="V4848" s="465" t="n">
        <v>0.04</v>
      </c>
    </row>
    <row r="4849" ht="16" customHeight="1">
      <c r="B4849" s="5" t="inlineStr">
        <is>
          <t>HY.SW-HY.CW</t>
        </is>
      </c>
      <c r="C4849" s="5" t="inlineStr">
        <is>
          <t>HY.SW-HY.CW-Inflow to coastal waters-Nmix</t>
        </is>
      </c>
      <c r="D4849" s="5" t="inlineStr">
        <is>
          <t>HY</t>
        </is>
      </c>
      <c r="E4849" s="5" t="inlineStr">
        <is>
          <t>SW</t>
        </is>
      </c>
      <c r="F4849" s="5">
        <f>VLOOKUP(E4849,'5.a Definitions'!E:F,2,FALSE)</f>
        <v/>
      </c>
      <c r="G4849" s="5" t="inlineStr">
        <is>
          <t>HY</t>
        </is>
      </c>
      <c r="H4849" s="5" t="inlineStr">
        <is>
          <t>CW</t>
        </is>
      </c>
      <c r="I4849" s="5">
        <f>VLOOKUP(H4849,'5.a Definitions'!E:F,2,FALSE)</f>
        <v/>
      </c>
      <c r="J4849" s="465" t="inlineStr">
        <is>
          <t xml:space="preserve"> Inflow to coastal waters </t>
        </is>
      </c>
      <c r="K4849" s="465" t="inlineStr">
        <is>
          <t xml:space="preserve"> inflow to coastal water </t>
        </is>
      </c>
      <c r="L4849" s="465" t="inlineStr">
        <is>
          <t xml:space="preserve"> reactive </t>
        </is>
      </c>
      <c r="M4849" s="465" t="inlineStr">
        <is>
          <t xml:space="preserve"> Nmix </t>
        </is>
      </c>
      <c r="N4849" s="466" t="n">
        <v>102.7070733418721</v>
      </c>
      <c r="O4849" s="467" t="n">
        <v>0.217777763466116</v>
      </c>
      <c r="P4849" s="468" t="n">
        <v>1991</v>
      </c>
      <c r="Q4849" s="469" t="inlineStr">
        <is>
          <t>NIVA TEOTIL2, bias-corrected to TEOTIL3</t>
        </is>
      </c>
      <c r="R4849" s="469" t="inlineStr">
        <is>
          <t>ok</t>
        </is>
      </c>
      <c r="S4849" s="469" t="inlineStr">
        <is>
          <t xml:space="preserve"> text </t>
        </is>
      </c>
      <c r="T4849" s="426" t="inlineStr">
        <is>
          <t>Norway</t>
        </is>
      </c>
      <c r="U4849" s="465" t="inlineStr">
        <is>
          <t xml:space="preserve"> - </t>
        </is>
      </c>
      <c r="V4849" s="465" t="n">
        <v>0.04</v>
      </c>
    </row>
    <row r="4850" ht="16" customHeight="1">
      <c r="B4850" s="5" t="inlineStr">
        <is>
          <t>HY.CW-MP.FP</t>
        </is>
      </c>
      <c r="C4850" s="5" t="inlineStr">
        <is>
          <t>HY.CW-MP.FP-Shellfish-Nmix</t>
        </is>
      </c>
      <c r="D4850" s="5" t="inlineStr">
        <is>
          <t>HY</t>
        </is>
      </c>
      <c r="E4850" s="5" t="inlineStr">
        <is>
          <t>CW</t>
        </is>
      </c>
      <c r="F4850" s="5">
        <f>VLOOKUP(E4850,'5.a Definitions'!E:F,2,FALSE)</f>
        <v/>
      </c>
      <c r="G4850" s="5" t="inlineStr">
        <is>
          <t>MP</t>
        </is>
      </c>
      <c r="H4850" s="5" t="inlineStr">
        <is>
          <t>FP</t>
        </is>
      </c>
      <c r="I4850" s="5">
        <f>VLOOKUP(H4850,'5.a Definitions'!E:F,2,FALSE)</f>
        <v/>
      </c>
      <c r="J4850" s="465" t="inlineStr">
        <is>
          <t xml:space="preserve"> Shellfish </t>
        </is>
      </c>
      <c r="K4850" s="465" t="inlineStr">
        <is>
          <t xml:space="preserve"> coastal water shellfish </t>
        </is>
      </c>
      <c r="L4850" s="465" t="inlineStr">
        <is>
          <t xml:space="preserve"> reactive </t>
        </is>
      </c>
      <c r="M4850" s="465" t="inlineStr">
        <is>
          <t xml:space="preserve"> Nmix </t>
        </is>
      </c>
      <c r="N4850" s="466" t="n">
        <v>2.006</v>
      </c>
      <c r="O4850" s="467" t="n">
        <v>0.1640602424962633</v>
      </c>
      <c r="P4850" s="468" t="n">
        <v>1991</v>
      </c>
      <c r="Q4850" s="469" t="inlineStr">
        <is>
          <t>Fiskeridirektoratet</t>
        </is>
      </c>
      <c r="R4850" s="469" t="inlineStr">
        <is>
          <t>ok</t>
        </is>
      </c>
      <c r="S4850" s="469" t="inlineStr">
        <is>
          <t xml:space="preserve"> text </t>
        </is>
      </c>
      <c r="T4850" s="426" t="inlineStr">
        <is>
          <t>Norway</t>
        </is>
      </c>
      <c r="U4850" s="5" t="inlineStr">
        <is>
          <t>useful output</t>
        </is>
      </c>
      <c r="V4850" s="465" t="n">
        <v>0.04</v>
      </c>
    </row>
    <row r="4851" ht="16" customHeight="1">
      <c r="B4851" s="5" t="inlineStr">
        <is>
          <t>HY.AC-MP.FP</t>
        </is>
      </c>
      <c r="C4851" s="5" t="inlineStr">
        <is>
          <t>HY.AC-MP.FP-Coastal fish and seafood-Nmix</t>
        </is>
      </c>
      <c r="D4851" s="5" t="inlineStr">
        <is>
          <t>HY</t>
        </is>
      </c>
      <c r="E4851" s="5" t="inlineStr">
        <is>
          <t>AC</t>
        </is>
      </c>
      <c r="F4851" s="5">
        <f>VLOOKUP(E4851,'5.a Definitions'!E:F,2,FALSE)</f>
        <v/>
      </c>
      <c r="G4851" s="5" t="inlineStr">
        <is>
          <t>MP</t>
        </is>
      </c>
      <c r="H4851" s="5" t="inlineStr">
        <is>
          <t>FP</t>
        </is>
      </c>
      <c r="I4851" s="5">
        <f>VLOOKUP(H4851,'5.a Definitions'!E:F,2,FALSE)</f>
        <v/>
      </c>
      <c r="J4851" s="465" t="inlineStr">
        <is>
          <t xml:space="preserve"> Coastal fish and seafood </t>
        </is>
      </c>
      <c r="K4851" s="465" t="inlineStr">
        <is>
          <t xml:space="preserve"> aquaculture coastal fish and seafood </t>
        </is>
      </c>
      <c r="L4851" s="465" t="inlineStr">
        <is>
          <t xml:space="preserve"> reactive </t>
        </is>
      </c>
      <c r="M4851" s="465" t="inlineStr">
        <is>
          <t xml:space="preserve"> Nmix </t>
        </is>
      </c>
      <c r="N4851" s="466" t="n">
        <v>4.54002641602423</v>
      </c>
      <c r="O4851" s="467" t="n">
        <v>0.1228414808273471</v>
      </c>
      <c r="P4851" s="468" t="n">
        <v>1991</v>
      </c>
      <c r="Q4851" s="469" t="inlineStr">
        <is>
          <t>Fiskeridirektoratet; dead and discarded fish filled (extrapolated from 2007 as a share of harvest)</t>
        </is>
      </c>
      <c r="R4851" s="469" t="inlineStr">
        <is>
          <t>ok</t>
        </is>
      </c>
      <c r="S4851" s="469" t="inlineStr">
        <is>
          <t xml:space="preserve"> text </t>
        </is>
      </c>
      <c r="T4851" s="426" t="inlineStr">
        <is>
          <t>Norway</t>
        </is>
      </c>
      <c r="U4851" s="5" t="inlineStr">
        <is>
          <t>useful output</t>
        </is>
      </c>
      <c r="V4851" s="465" t="n">
        <v>0.04</v>
      </c>
    </row>
    <row r="4852" ht="16" customHeight="1">
      <c r="B4852" s="5" t="inlineStr">
        <is>
          <t>HY.AC-MP.FP</t>
        </is>
      </c>
      <c r="C4852" s="5" t="inlineStr">
        <is>
          <t>HY.AC-MP.FP-Freshwater fish and seafood-Nmix</t>
        </is>
      </c>
      <c r="D4852" s="5" t="inlineStr">
        <is>
          <t>HY</t>
        </is>
      </c>
      <c r="E4852" s="5" t="inlineStr">
        <is>
          <t>AC</t>
        </is>
      </c>
      <c r="F4852" s="5">
        <f>VLOOKUP(E4852,'5.a Definitions'!E:F,2,FALSE)</f>
        <v/>
      </c>
      <c r="G4852" s="5" t="inlineStr">
        <is>
          <t>MP</t>
        </is>
      </c>
      <c r="H4852" s="5" t="inlineStr">
        <is>
          <t>FP</t>
        </is>
      </c>
      <c r="I4852" s="5">
        <f>VLOOKUP(H4852,'5.a Definitions'!E:F,2,FALSE)</f>
        <v/>
      </c>
      <c r="J4852" s="465" t="inlineStr">
        <is>
          <t xml:space="preserve"> Freshwater fish and seafood </t>
        </is>
      </c>
      <c r="K4852" s="465" t="inlineStr">
        <is>
          <t xml:space="preserve"> aquaculture freshwater fish and seafood </t>
        </is>
      </c>
      <c r="L4852" s="465" t="inlineStr">
        <is>
          <t xml:space="preserve"> reactive </t>
        </is>
      </c>
      <c r="M4852" s="465" t="inlineStr">
        <is>
          <t xml:space="preserve"> Nmix </t>
        </is>
      </c>
      <c r="N4852" s="466" t="n">
        <v>0</v>
      </c>
      <c r="O4852" s="467" t="n">
        <v>20</v>
      </c>
      <c r="P4852" s="468" t="n">
        <v>1991</v>
      </c>
      <c r="Q4852" s="469" t="inlineStr">
        <is>
          <t>no production</t>
        </is>
      </c>
      <c r="R4852" s="469" t="inlineStr">
        <is>
          <t>ok</t>
        </is>
      </c>
      <c r="S4852" s="469" t="inlineStr">
        <is>
          <t xml:space="preserve"> text </t>
        </is>
      </c>
      <c r="T4852" s="426" t="inlineStr">
        <is>
          <t>Norway</t>
        </is>
      </c>
      <c r="U4852" s="5" t="inlineStr">
        <is>
          <t>useful output</t>
        </is>
      </c>
      <c r="V4852" s="465" t="n">
        <v>0.04</v>
      </c>
    </row>
    <row r="4853" ht="16" customHeight="1">
      <c r="B4853" s="5" t="inlineStr">
        <is>
          <t>HY.AC-HY.CW</t>
        </is>
      </c>
      <c r="C4853" s="5" t="inlineStr">
        <is>
          <t>HY.AC-HY.CW-Waste feed-Nmix</t>
        </is>
      </c>
      <c r="D4853" s="5" t="inlineStr">
        <is>
          <t>HY</t>
        </is>
      </c>
      <c r="E4853" s="5" t="inlineStr">
        <is>
          <t>AC</t>
        </is>
      </c>
      <c r="F4853" s="5">
        <f>VLOOKUP(E4853,'5.a Definitions'!E:F,2,FALSE)</f>
        <v/>
      </c>
      <c r="G4853" s="5" t="inlineStr">
        <is>
          <t>HY</t>
        </is>
      </c>
      <c r="H4853" s="5" t="inlineStr">
        <is>
          <t>CW</t>
        </is>
      </c>
      <c r="I4853" s="5">
        <f>VLOOKUP(H4853,'5.a Definitions'!E:F,2,FALSE)</f>
        <v/>
      </c>
      <c r="J4853" s="465" t="inlineStr">
        <is>
          <t xml:space="preserve"> Waste feed </t>
        </is>
      </c>
      <c r="K4853" s="465" t="inlineStr">
        <is>
          <t xml:space="preserve"> waste feed to coastal water </t>
        </is>
      </c>
      <c r="L4853" s="465" t="inlineStr">
        <is>
          <t xml:space="preserve"> reactive </t>
        </is>
      </c>
      <c r="M4853" s="465" t="inlineStr">
        <is>
          <t xml:space="preserve"> Nmix </t>
        </is>
      </c>
      <c r="N4853" s="466" t="n">
        <v>4.680794680166457</v>
      </c>
      <c r="O4853" s="467" t="n">
        <v>0.7390961302742761</v>
      </c>
      <c r="P4853" s="468" t="n">
        <v>1991</v>
      </c>
      <c r="Q4853" s="469" t="inlineStr">
        <is>
          <t>Mass balance</t>
        </is>
      </c>
      <c r="R4853" s="469" t="inlineStr">
        <is>
          <t>ok</t>
        </is>
      </c>
      <c r="S4853" s="469" t="inlineStr">
        <is>
          <t xml:space="preserve"> text </t>
        </is>
      </c>
      <c r="T4853" s="426" t="inlineStr">
        <is>
          <t>Norway</t>
        </is>
      </c>
      <c r="U4853" s="5" t="inlineStr">
        <is>
          <t>N wasted</t>
        </is>
      </c>
      <c r="V4853" s="465" t="n">
        <v>0.04</v>
      </c>
    </row>
    <row r="4854" ht="16" customHeight="1">
      <c r="B4854" s="5" t="inlineStr">
        <is>
          <t>HY.AC-HY.CW</t>
        </is>
      </c>
      <c r="C4854" s="5" t="inlineStr">
        <is>
          <t>HY.AC-HY.CW-Excretia-Nmix</t>
        </is>
      </c>
      <c r="D4854" s="5" t="inlineStr">
        <is>
          <t>HY</t>
        </is>
      </c>
      <c r="E4854" s="5" t="inlineStr">
        <is>
          <t>AC</t>
        </is>
      </c>
      <c r="F4854" s="5">
        <f>VLOOKUP(E4854,'5.a Definitions'!E:F,2,FALSE)</f>
        <v/>
      </c>
      <c r="G4854" s="5" t="inlineStr">
        <is>
          <t>HY</t>
        </is>
      </c>
      <c r="H4854" s="5" t="inlineStr">
        <is>
          <t>CW</t>
        </is>
      </c>
      <c r="I4854" s="5">
        <f>VLOOKUP(H4854,'5.a Definitions'!E:F,2,FALSE)</f>
        <v/>
      </c>
      <c r="J4854" s="465" t="inlineStr">
        <is>
          <t xml:space="preserve"> Excretia </t>
        </is>
      </c>
      <c r="K4854" s="465" t="inlineStr">
        <is>
          <t xml:space="preserve"> excretia to coastal water </t>
        </is>
      </c>
      <c r="L4854" s="465" t="inlineStr">
        <is>
          <t xml:space="preserve"> reactive </t>
        </is>
      </c>
      <c r="M4854" s="465" t="inlineStr">
        <is>
          <t xml:space="preserve"> Nmix </t>
        </is>
      </c>
      <c r="N4854" s="466" t="n">
        <v>7.417970786772975</v>
      </c>
      <c r="O4854" s="467" t="n">
        <v>0.1822057639066778</v>
      </c>
      <c r="P4854" s="468" t="n">
        <v>1991</v>
      </c>
      <c r="Q4854" s="469" t="inlineStr">
        <is>
          <t>Mass balance</t>
        </is>
      </c>
      <c r="R4854" s="469" t="inlineStr">
        <is>
          <t>ok</t>
        </is>
      </c>
      <c r="S4854" s="469" t="inlineStr">
        <is>
          <t xml:space="preserve"> text </t>
        </is>
      </c>
      <c r="T4854" s="426" t="inlineStr">
        <is>
          <t>Norway</t>
        </is>
      </c>
      <c r="U4854" s="5" t="inlineStr">
        <is>
          <t>N wasted</t>
        </is>
      </c>
      <c r="V4854" s="465" t="n">
        <v>0.04</v>
      </c>
    </row>
    <row r="4855" ht="16" customHeight="1">
      <c r="A4855" s="490" t="inlineStr">
        <is>
          <t xml:space="preserve"> Rest of the world </t>
        </is>
      </c>
      <c r="B4855" s="5" t="inlineStr">
        <is>
          <t>RW.RW-EF.EC</t>
        </is>
      </c>
      <c r="C4855" s="5" t="inlineStr">
        <is>
          <t>RW.RW-EF.EC-Fuel import-Nmix</t>
        </is>
      </c>
      <c r="D4855" s="5" t="inlineStr">
        <is>
          <t>RW</t>
        </is>
      </c>
      <c r="E4855" s="5" t="inlineStr">
        <is>
          <t>RW</t>
        </is>
      </c>
      <c r="F4855" s="5">
        <f>VLOOKUP(E4855,'5.a Definitions'!E:F,2,FALSE)</f>
        <v/>
      </c>
      <c r="G4855" s="5" t="inlineStr">
        <is>
          <t>EF</t>
        </is>
      </c>
      <c r="H4855" s="5" t="inlineStr">
        <is>
          <t>EC</t>
        </is>
      </c>
      <c r="I4855" s="5">
        <f>VLOOKUP(H4855,'5.a Definitions'!E:F,2,FALSE)</f>
        <v/>
      </c>
      <c r="J4855" s="465" t="inlineStr">
        <is>
          <t xml:space="preserve"> Fuel import </t>
        </is>
      </c>
      <c r="K4855" s="465" t="inlineStr">
        <is>
          <t xml:space="preserve"> fuel import </t>
        </is>
      </c>
      <c r="L4855" s="465" t="inlineStr">
        <is>
          <t xml:space="preserve"> reactive </t>
        </is>
      </c>
      <c r="M4855" s="465" t="inlineStr">
        <is>
          <t xml:space="preserve"> Nmix </t>
        </is>
      </c>
      <c r="N4855" s="466" t="n">
        <v>20.822994049983</v>
      </c>
      <c r="O4855" s="467" t="n">
        <v>0.6390005301323132</v>
      </c>
      <c r="P4855" s="468" t="n">
        <v>1991</v>
      </c>
      <c r="Q4855" s="469" t="inlineStr">
        <is>
          <t>SSB tab 08801</t>
        </is>
      </c>
      <c r="R4855" s="469" t="inlineStr">
        <is>
          <t>ok</t>
        </is>
      </c>
      <c r="S4855" s="469" t="inlineStr">
        <is>
          <t xml:space="preserve"> text </t>
        </is>
      </c>
      <c r="T4855" s="426" t="inlineStr">
        <is>
          <t>Norway</t>
        </is>
      </c>
      <c r="U4855" s="5" t="inlineStr">
        <is>
          <t>import</t>
        </is>
      </c>
      <c r="V4855" s="465" t="n">
        <v>0.04</v>
      </c>
    </row>
    <row r="4856" ht="16" customHeight="1">
      <c r="B4856" s="5" t="inlineStr">
        <is>
          <t>RW.RW-EF.TR</t>
        </is>
      </c>
      <c r="C4856" s="5" t="inlineStr">
        <is>
          <t>RW.RW-EF.TR-Import of transport fuel-Nmix</t>
        </is>
      </c>
      <c r="D4856" s="5" t="inlineStr">
        <is>
          <t>RW</t>
        </is>
      </c>
      <c r="E4856" s="5" t="inlineStr">
        <is>
          <t>RW</t>
        </is>
      </c>
      <c r="F4856" s="5">
        <f>VLOOKUP(E4856,'5.a Definitions'!E:F,2,FALSE)</f>
        <v/>
      </c>
      <c r="G4856" s="5" t="inlineStr">
        <is>
          <t>EF</t>
        </is>
      </c>
      <c r="H4856" s="5" t="inlineStr">
        <is>
          <t>TR</t>
        </is>
      </c>
      <c r="I4856" s="5">
        <f>VLOOKUP(H4856,'5.a Definitions'!E:F,2,FALSE)</f>
        <v/>
      </c>
      <c r="J4856" s="465" t="inlineStr">
        <is>
          <t xml:space="preserve"> Import of transport fuel </t>
        </is>
      </c>
      <c r="K4856" s="465" t="inlineStr">
        <is>
          <t xml:space="preserve"> import of transport fuel </t>
        </is>
      </c>
      <c r="L4856" s="465" t="inlineStr">
        <is>
          <t xml:space="preserve"> reactive </t>
        </is>
      </c>
      <c r="M4856" s="465" t="inlineStr">
        <is>
          <t xml:space="preserve"> Nmix </t>
        </is>
      </c>
      <c r="N4856" s="466" t="n">
        <v>0.123486645</v>
      </c>
      <c r="O4856" s="467" t="n">
        <v>0.277184557067823</v>
      </c>
      <c r="P4856" s="468" t="n">
        <v>1991</v>
      </c>
      <c r="Q4856" s="469" t="inlineStr">
        <is>
          <t>SSB tab 08801</t>
        </is>
      </c>
      <c r="R4856" s="469" t="inlineStr">
        <is>
          <t>ok</t>
        </is>
      </c>
      <c r="S4856" s="469" t="inlineStr">
        <is>
          <t xml:space="preserve"> text </t>
        </is>
      </c>
      <c r="T4856" s="426" t="inlineStr">
        <is>
          <t>Norway</t>
        </is>
      </c>
      <c r="U4856" s="5" t="inlineStr">
        <is>
          <t>import</t>
        </is>
      </c>
      <c r="V4856" s="465" t="n">
        <v>0.04</v>
      </c>
    </row>
    <row r="4857" ht="16" customHeight="1">
      <c r="B4857" s="5" t="inlineStr">
        <is>
          <t>RW.RW-MP.FP</t>
        </is>
      </c>
      <c r="C4857" s="5" t="inlineStr">
        <is>
          <t>RW.RW-MP.FP-Sea fish (landings)-Nmix</t>
        </is>
      </c>
      <c r="D4857" s="5" t="inlineStr">
        <is>
          <t>RW</t>
        </is>
      </c>
      <c r="E4857" s="5" t="inlineStr">
        <is>
          <t>RW</t>
        </is>
      </c>
      <c r="F4857" s="5">
        <f>VLOOKUP(E4857,'5.a Definitions'!E:F,2,FALSE)</f>
        <v/>
      </c>
      <c r="G4857" s="5" t="inlineStr">
        <is>
          <t>MP</t>
        </is>
      </c>
      <c r="H4857" s="5" t="inlineStr">
        <is>
          <t>FP</t>
        </is>
      </c>
      <c r="I4857" s="5">
        <f>VLOOKUP(H4857,'5.a Definitions'!E:F,2,FALSE)</f>
        <v/>
      </c>
      <c r="J4857" s="465" t="inlineStr">
        <is>
          <t xml:space="preserve"> Sea fish (landings) </t>
        </is>
      </c>
      <c r="K4857" s="465" t="inlineStr">
        <is>
          <t xml:space="preserve"> sea fish (landings) </t>
        </is>
      </c>
      <c r="L4857" s="465" t="inlineStr">
        <is>
          <t xml:space="preserve"> reactive </t>
        </is>
      </c>
      <c r="M4857" s="465" t="inlineStr">
        <is>
          <t xml:space="preserve"> Nmix </t>
        </is>
      </c>
      <c r="N4857" s="466" t="n">
        <v>0</v>
      </c>
      <c r="O4857" s="467" t="n">
        <v>20</v>
      </c>
      <c r="P4857" s="468" t="n">
        <v>1991</v>
      </c>
      <c r="Q4857" s="469" t="inlineStr">
        <is>
          <t>counted under Hydrosphere</t>
        </is>
      </c>
      <c r="R4857" s="469" t="inlineStr">
        <is>
          <t>ok</t>
        </is>
      </c>
      <c r="S4857" s="469" t="inlineStr">
        <is>
          <t xml:space="preserve"> text </t>
        </is>
      </c>
      <c r="T4857" s="426" t="inlineStr">
        <is>
          <t>Norway</t>
        </is>
      </c>
      <c r="U4857" s="5" t="inlineStr">
        <is>
          <t>import</t>
        </is>
      </c>
      <c r="V4857" s="465" t="n">
        <v>0.04</v>
      </c>
    </row>
    <row r="4858" ht="16" customHeight="1">
      <c r="B4858" s="5" t="inlineStr">
        <is>
          <t>RW.RW-MP.FP</t>
        </is>
      </c>
      <c r="C4858" s="5" t="inlineStr">
        <is>
          <t>RW.RW-MP.FP-Food import-Nmix</t>
        </is>
      </c>
      <c r="D4858" s="5" t="inlineStr">
        <is>
          <t>RW</t>
        </is>
      </c>
      <c r="E4858" s="5" t="inlineStr">
        <is>
          <t>RW</t>
        </is>
      </c>
      <c r="F4858" s="5">
        <f>VLOOKUP(E4858,'5.a Definitions'!E:F,2,FALSE)</f>
        <v/>
      </c>
      <c r="G4858" s="5" t="inlineStr">
        <is>
          <t>MP</t>
        </is>
      </c>
      <c r="H4858" s="5" t="inlineStr">
        <is>
          <t>FP</t>
        </is>
      </c>
      <c r="I4858" s="5">
        <f>VLOOKUP(H4858,'5.a Definitions'!E:F,2,FALSE)</f>
        <v/>
      </c>
      <c r="J4858" s="465" t="inlineStr">
        <is>
          <t xml:space="preserve"> Food import </t>
        </is>
      </c>
      <c r="K4858" s="465" t="inlineStr">
        <is>
          <t xml:space="preserve"> food and feed import </t>
        </is>
      </c>
      <c r="L4858" s="465" t="inlineStr">
        <is>
          <t xml:space="preserve"> reactive </t>
        </is>
      </c>
      <c r="M4858" s="465" t="inlineStr">
        <is>
          <t xml:space="preserve"> Nmix </t>
        </is>
      </c>
      <c r="N4858" s="466" t="n">
        <v>14.207395864</v>
      </c>
      <c r="O4858" s="467" t="n">
        <v>0.09022255063204593</v>
      </c>
      <c r="P4858" s="468" t="n">
        <v>1991</v>
      </c>
      <c r="Q4858" s="469" t="inlineStr">
        <is>
          <t>SSB tab 08801</t>
        </is>
      </c>
      <c r="R4858" s="469" t="inlineStr">
        <is>
          <t>ok</t>
        </is>
      </c>
      <c r="S4858" s="469" t="inlineStr">
        <is>
          <t xml:space="preserve"> text </t>
        </is>
      </c>
      <c r="T4858" s="426" t="inlineStr">
        <is>
          <t>Norway</t>
        </is>
      </c>
      <c r="U4858" s="5" t="inlineStr">
        <is>
          <t>import</t>
        </is>
      </c>
      <c r="V4858" s="465" t="n">
        <v>0.04</v>
      </c>
    </row>
    <row r="4859" ht="16" customHeight="1">
      <c r="B4859" s="5" t="inlineStr">
        <is>
          <t>RW.RW-MP.OP</t>
        </is>
      </c>
      <c r="C4859" s="5" t="inlineStr">
        <is>
          <t>RW.RW-MP.OP-Other goods import -Nmix</t>
        </is>
      </c>
      <c r="D4859" s="5" t="inlineStr">
        <is>
          <t>RW</t>
        </is>
      </c>
      <c r="E4859" s="5" t="inlineStr">
        <is>
          <t>RW</t>
        </is>
      </c>
      <c r="F4859" s="5">
        <f>VLOOKUP(E4859,'5.a Definitions'!E:F,2,FALSE)</f>
        <v/>
      </c>
      <c r="G4859" s="5" t="inlineStr">
        <is>
          <t>MP</t>
        </is>
      </c>
      <c r="H4859" s="5" t="inlineStr">
        <is>
          <t>OP</t>
        </is>
      </c>
      <c r="I4859" s="5">
        <f>VLOOKUP(H4859,'5.a Definitions'!E:F,2,FALSE)</f>
        <v/>
      </c>
      <c r="J4859" s="465" t="inlineStr">
        <is>
          <t xml:space="preserve"> Other goods import  </t>
        </is>
      </c>
      <c r="K4859" s="465" t="inlineStr">
        <is>
          <t xml:space="preserve"> other goods import </t>
        </is>
      </c>
      <c r="L4859" s="465" t="inlineStr">
        <is>
          <t xml:space="preserve"> reactive </t>
        </is>
      </c>
      <c r="M4859" s="465" t="inlineStr">
        <is>
          <t xml:space="preserve"> Nmix </t>
        </is>
      </c>
      <c r="N4859" s="466" t="n">
        <v>16.413570427</v>
      </c>
      <c r="O4859" s="467" t="n">
        <v>0.06201567783850126</v>
      </c>
      <c r="P4859" s="468" t="n">
        <v>1991</v>
      </c>
      <c r="Q4859" s="469" t="inlineStr">
        <is>
          <t>SSB tab 08801</t>
        </is>
      </c>
      <c r="R4859" s="469" t="inlineStr">
        <is>
          <t>ok</t>
        </is>
      </c>
      <c r="S4859" s="469" t="inlineStr">
        <is>
          <t xml:space="preserve"> text </t>
        </is>
      </c>
      <c r="T4859" s="426" t="inlineStr">
        <is>
          <t>Norway</t>
        </is>
      </c>
      <c r="U4859" s="5" t="inlineStr">
        <is>
          <t>import</t>
        </is>
      </c>
      <c r="V4859" s="465" t="n">
        <v>0.04</v>
      </c>
    </row>
    <row r="4860" ht="16" customHeight="1">
      <c r="B4860" s="475" t="inlineStr">
        <is>
          <t>RW.RW-MP.OP</t>
        </is>
      </c>
      <c r="C4860" s="475" t="inlineStr">
        <is>
          <t>RW.RW-MP.OP-Ammonia import -Nmix</t>
        </is>
      </c>
      <c r="D4860" s="475" t="inlineStr">
        <is>
          <t>RW</t>
        </is>
      </c>
      <c r="E4860" s="475" t="inlineStr">
        <is>
          <t>RW</t>
        </is>
      </c>
      <c r="F4860" s="5">
        <f>VLOOKUP(E4860,'5.a Definitions'!E:F,2,FALSE)</f>
        <v/>
      </c>
      <c r="G4860" s="475" t="inlineStr">
        <is>
          <t>MP</t>
        </is>
      </c>
      <c r="H4860" s="475" t="inlineStr">
        <is>
          <t>OP</t>
        </is>
      </c>
      <c r="I4860" s="5">
        <f>VLOOKUP(H4860,'5.a Definitions'!E:F,2,FALSE)</f>
        <v/>
      </c>
      <c r="J4860" s="465" t="inlineStr">
        <is>
          <t>Ammonia import</t>
        </is>
      </c>
      <c r="K4860" s="465" t="inlineStr">
        <is>
          <t>ammonia import</t>
        </is>
      </c>
      <c r="L4860" s="465" t="inlineStr">
        <is>
          <t>reactive</t>
        </is>
      </c>
      <c r="M4860" s="465" t="inlineStr">
        <is>
          <t>Nmix</t>
        </is>
      </c>
      <c r="N4860" s="466" t="n">
        <v>186.602445572</v>
      </c>
      <c r="O4860" s="467" t="n">
        <v>0.04941944396254147</v>
      </c>
      <c r="P4860" s="468" t="n">
        <v>1991</v>
      </c>
      <c r="Q4860" s="469" t="inlineStr">
        <is>
          <t>SSB tab 08801</t>
        </is>
      </c>
      <c r="R4860" s="469" t="inlineStr">
        <is>
          <t>ok</t>
        </is>
      </c>
      <c r="S4860" s="469" t="inlineStr">
        <is>
          <t>text</t>
        </is>
      </c>
      <c r="T4860" s="476" t="inlineStr">
        <is>
          <t>Norway</t>
        </is>
      </c>
      <c r="U4860" s="5" t="inlineStr">
        <is>
          <t>import</t>
        </is>
      </c>
      <c r="V4860" s="465">
        <f>(O4601*N4601)^2</f>
        <v/>
      </c>
    </row>
    <row r="4861" ht="16" customHeight="1">
      <c r="B4861" s="5" t="inlineStr">
        <is>
          <t>RW.RW-AG.MM</t>
        </is>
      </c>
      <c r="C4861" s="5" t="inlineStr">
        <is>
          <t>RW.RW-AG.MM-Animal feed import-Nmix</t>
        </is>
      </c>
      <c r="D4861" s="5" t="inlineStr">
        <is>
          <t>RW</t>
        </is>
      </c>
      <c r="E4861" s="5" t="inlineStr">
        <is>
          <t>RW</t>
        </is>
      </c>
      <c r="F4861" s="5">
        <f>VLOOKUP(E4861,'5.a Definitions'!E:F,2,FALSE)</f>
        <v/>
      </c>
      <c r="G4861" s="5" t="inlineStr">
        <is>
          <t>AG</t>
        </is>
      </c>
      <c r="H4861" s="5" t="inlineStr">
        <is>
          <t>MM</t>
        </is>
      </c>
      <c r="I4861" s="5">
        <f>VLOOKUP(H4861,'5.a Definitions'!E:F,2,FALSE)</f>
        <v/>
      </c>
      <c r="J4861" s="465" t="inlineStr">
        <is>
          <t xml:space="preserve"> Animal feed import </t>
        </is>
      </c>
      <c r="K4861" s="465" t="inlineStr">
        <is>
          <t xml:space="preserve"> animal feed import </t>
        </is>
      </c>
      <c r="L4861" s="465" t="inlineStr">
        <is>
          <t xml:space="preserve"> reactive </t>
        </is>
      </c>
      <c r="M4861" s="465" t="inlineStr">
        <is>
          <t xml:space="preserve"> Nmix </t>
        </is>
      </c>
      <c r="N4861" s="466" t="n">
        <v>19.74448291388869</v>
      </c>
      <c r="O4861" s="467" t="n">
        <v>0.3008115365435495</v>
      </c>
      <c r="P4861" s="468" t="n">
        <v>1991</v>
      </c>
      <c r="Q4861" s="469" t="inlineStr">
        <is>
          <t>NIBIO Totalkalkylen</t>
        </is>
      </c>
      <c r="R4861" s="469" t="inlineStr">
        <is>
          <t>ok</t>
        </is>
      </c>
      <c r="S4861" s="469" t="inlineStr">
        <is>
          <t xml:space="preserve"> text </t>
        </is>
      </c>
      <c r="T4861" s="426" t="inlineStr">
        <is>
          <t>Norway</t>
        </is>
      </c>
      <c r="U4861" s="5" t="inlineStr">
        <is>
          <t>import</t>
        </is>
      </c>
      <c r="V4861" s="465" t="n">
        <v>0.04</v>
      </c>
    </row>
    <row r="4862" ht="16" customHeight="1">
      <c r="B4862" s="5" t="inlineStr">
        <is>
          <t>RW.RW-AG.MM</t>
        </is>
      </c>
      <c r="C4862" s="5" t="inlineStr">
        <is>
          <t>RW.RW-AG.MM-Live animal import-Nmix</t>
        </is>
      </c>
      <c r="D4862" s="5" t="inlineStr">
        <is>
          <t>RW</t>
        </is>
      </c>
      <c r="E4862" s="5" t="inlineStr">
        <is>
          <t>RW</t>
        </is>
      </c>
      <c r="F4862" s="5">
        <f>VLOOKUP(E4862,'5.a Definitions'!E:F,2,FALSE)</f>
        <v/>
      </c>
      <c r="G4862" s="5" t="inlineStr">
        <is>
          <t>AG</t>
        </is>
      </c>
      <c r="H4862" s="5" t="inlineStr">
        <is>
          <t>MM</t>
        </is>
      </c>
      <c r="I4862" s="5">
        <f>VLOOKUP(H4862,'5.a Definitions'!E:F,2,FALSE)</f>
        <v/>
      </c>
      <c r="J4862" s="465" t="inlineStr">
        <is>
          <t xml:space="preserve"> Live animal import </t>
        </is>
      </c>
      <c r="K4862" s="465" t="inlineStr">
        <is>
          <t xml:space="preserve"> live animal import </t>
        </is>
      </c>
      <c r="L4862" s="465" t="inlineStr">
        <is>
          <t xml:space="preserve"> reactive </t>
        </is>
      </c>
      <c r="M4862" s="465" t="inlineStr">
        <is>
          <t xml:space="preserve"> Nmix </t>
        </is>
      </c>
      <c r="N4862" s="466" t="n">
        <v>0.007386956799999999</v>
      </c>
      <c r="O4862" s="467" t="n">
        <v>0.4329313311588537</v>
      </c>
      <c r="P4862" s="468" t="n">
        <v>1991</v>
      </c>
      <c r="Q4862" s="469" t="inlineStr">
        <is>
          <t>FAOSTAT</t>
        </is>
      </c>
      <c r="R4862" s="469" t="inlineStr">
        <is>
          <t>ok</t>
        </is>
      </c>
      <c r="S4862" s="469" t="inlineStr">
        <is>
          <t xml:space="preserve"> text </t>
        </is>
      </c>
      <c r="T4862" s="426" t="inlineStr">
        <is>
          <t>Norway</t>
        </is>
      </c>
      <c r="U4862" s="5" t="inlineStr">
        <is>
          <t>import</t>
        </is>
      </c>
      <c r="V4862" s="465" t="n">
        <v>0.04</v>
      </c>
    </row>
    <row r="4863" ht="16" customHeight="1">
      <c r="B4863" s="5" t="inlineStr">
        <is>
          <t>RW.RW-AG.SM</t>
        </is>
      </c>
      <c r="C4863" s="5" t="inlineStr">
        <is>
          <t>RW.RW-AG.SM-Mineral fertilizer import-Nmix</t>
        </is>
      </c>
      <c r="D4863" s="5" t="inlineStr">
        <is>
          <t>RW</t>
        </is>
      </c>
      <c r="E4863" s="5" t="inlineStr">
        <is>
          <t>RW</t>
        </is>
      </c>
      <c r="F4863" s="5">
        <f>VLOOKUP(E4863,'5.a Definitions'!E:F,2,FALSE)</f>
        <v/>
      </c>
      <c r="G4863" s="5" t="inlineStr">
        <is>
          <t>AG</t>
        </is>
      </c>
      <c r="H4863" s="5" t="inlineStr">
        <is>
          <t>SM</t>
        </is>
      </c>
      <c r="I4863" s="5">
        <f>VLOOKUP(H4863,'5.a Definitions'!E:F,2,FALSE)</f>
        <v/>
      </c>
      <c r="J4863" s="465" t="inlineStr">
        <is>
          <t xml:space="preserve"> Mineral fertilizer import </t>
        </is>
      </c>
      <c r="K4863" s="465" t="inlineStr">
        <is>
          <t xml:space="preserve"> mineral fertilizer import </t>
        </is>
      </c>
      <c r="L4863" s="465" t="inlineStr">
        <is>
          <t xml:space="preserve"> reactive </t>
        </is>
      </c>
      <c r="M4863" s="465" t="inlineStr">
        <is>
          <t xml:space="preserve"> Nmix </t>
        </is>
      </c>
      <c r="N4863" s="466" t="n">
        <v>26</v>
      </c>
      <c r="O4863" s="467" t="n">
        <v>0.3033769670044503</v>
      </c>
      <c r="P4863" s="468" t="n">
        <v>1991</v>
      </c>
      <c r="Q4863" s="469" t="inlineStr">
        <is>
          <t>FAOSTAT</t>
        </is>
      </c>
      <c r="R4863" s="469" t="inlineStr">
        <is>
          <t>ok</t>
        </is>
      </c>
      <c r="S4863" s="469" t="inlineStr">
        <is>
          <t xml:space="preserve"> text </t>
        </is>
      </c>
      <c r="T4863" s="426" t="inlineStr">
        <is>
          <t>Norway</t>
        </is>
      </c>
      <c r="U4863" s="5" t="inlineStr">
        <is>
          <t>import</t>
        </is>
      </c>
      <c r="V4863" s="465" t="n">
        <v>0.04</v>
      </c>
    </row>
    <row r="4864" ht="16" customHeight="1">
      <c r="B4864" s="5" t="inlineStr">
        <is>
          <t>RW.RW-PR.SO</t>
        </is>
      </c>
      <c r="C4864" s="5" t="inlineStr">
        <is>
          <t>RW.RW-PR.SO-Solid waste import-Nmix</t>
        </is>
      </c>
      <c r="D4864" s="5" t="inlineStr">
        <is>
          <t>RW</t>
        </is>
      </c>
      <c r="E4864" s="5" t="inlineStr">
        <is>
          <t>RW</t>
        </is>
      </c>
      <c r="F4864" s="5">
        <f>VLOOKUP(E4864,'5.a Definitions'!E:F,2,FALSE)</f>
        <v/>
      </c>
      <c r="G4864" s="5" t="inlineStr">
        <is>
          <t>PR</t>
        </is>
      </c>
      <c r="H4864" s="5" t="inlineStr">
        <is>
          <t>SO</t>
        </is>
      </c>
      <c r="I4864" s="5">
        <f>VLOOKUP(H4864,'5.a Definitions'!E:F,2,FALSE)</f>
        <v/>
      </c>
      <c r="J4864" s="465" t="inlineStr">
        <is>
          <t xml:space="preserve"> Solid waste import </t>
        </is>
      </c>
      <c r="K4864" s="465" t="inlineStr">
        <is>
          <t xml:space="preserve"> solid waste import </t>
        </is>
      </c>
      <c r="L4864" s="465" t="inlineStr">
        <is>
          <t xml:space="preserve"> reactive </t>
        </is>
      </c>
      <c r="M4864" s="465" t="inlineStr">
        <is>
          <t xml:space="preserve"> Nmix </t>
        </is>
      </c>
      <c r="N4864" s="466" t="n">
        <v>0.1571433278</v>
      </c>
      <c r="O4864" s="467" t="n">
        <v>0.1855130743086675</v>
      </c>
      <c r="P4864" s="468" t="n">
        <v>1991</v>
      </c>
      <c r="Q4864" s="469" t="inlineStr">
        <is>
          <t>SSB tab 08801</t>
        </is>
      </c>
      <c r="R4864" s="469" t="inlineStr">
        <is>
          <t>ok</t>
        </is>
      </c>
      <c r="S4864" s="469" t="inlineStr">
        <is>
          <t xml:space="preserve"> text </t>
        </is>
      </c>
      <c r="T4864" s="426" t="inlineStr">
        <is>
          <t>Norway</t>
        </is>
      </c>
      <c r="U4864" s="5" t="inlineStr">
        <is>
          <t>import</t>
        </is>
      </c>
      <c r="V4864" s="465" t="n">
        <v>0.04</v>
      </c>
    </row>
    <row r="4865" ht="16" customHeight="1">
      <c r="B4865" s="5" t="inlineStr">
        <is>
          <t>RW.RW-AT.AT</t>
        </is>
      </c>
      <c r="C4865" s="5" t="inlineStr">
        <is>
          <t>RW.RW-AT.AT-Atmospheric inflow-OXN</t>
        </is>
      </c>
      <c r="D4865" s="5" t="inlineStr">
        <is>
          <t>RW</t>
        </is>
      </c>
      <c r="E4865" s="5" t="inlineStr">
        <is>
          <t>RW</t>
        </is>
      </c>
      <c r="F4865" s="5">
        <f>VLOOKUP(E4865,'5.a Definitions'!E:F,2,FALSE)</f>
        <v/>
      </c>
      <c r="G4865" s="5" t="inlineStr">
        <is>
          <t>AT</t>
        </is>
      </c>
      <c r="H4865" s="5" t="inlineStr">
        <is>
          <t>AT</t>
        </is>
      </c>
      <c r="I4865" s="5">
        <f>VLOOKUP(H4865,'5.a Definitions'!E:F,2,FALSE)</f>
        <v/>
      </c>
      <c r="J4865" s="465" t="inlineStr">
        <is>
          <t xml:space="preserve"> Atmospheric inflow </t>
        </is>
      </c>
      <c r="K4865" s="465" t="inlineStr">
        <is>
          <t xml:space="preserve"> atmospheric inflow </t>
        </is>
      </c>
      <c r="L4865" s="465" t="inlineStr">
        <is>
          <t xml:space="preserve"> reactive </t>
        </is>
      </c>
      <c r="M4865" s="465" t="inlineStr">
        <is>
          <t xml:space="preserve"> OXN </t>
        </is>
      </c>
      <c r="N4865" s="466" t="n">
        <v>34.88914081775864</v>
      </c>
      <c r="O4865" s="467" t="n">
        <v>0.6365324440928084</v>
      </c>
      <c r="P4865" s="468" t="n">
        <v>1991</v>
      </c>
      <c r="Q4865" s="469" t="inlineStr">
        <is>
          <t>Filled (mean of 1997-2001): EMEP SR tables</t>
        </is>
      </c>
      <c r="R4865" s="469" t="inlineStr">
        <is>
          <t>ok</t>
        </is>
      </c>
      <c r="S4865" s="469" t="inlineStr">
        <is>
          <t xml:space="preserve"> text </t>
        </is>
      </c>
      <c r="T4865" s="426" t="inlineStr">
        <is>
          <t>Norway</t>
        </is>
      </c>
      <c r="U4865" s="5" t="inlineStr">
        <is>
          <t>import</t>
        </is>
      </c>
      <c r="V4865" s="465" t="n">
        <v>0.04</v>
      </c>
    </row>
    <row r="4866" ht="16" customHeight="1">
      <c r="B4866" s="5" t="inlineStr">
        <is>
          <t>RW.RW-AT.AT</t>
        </is>
      </c>
      <c r="C4866" s="5" t="inlineStr">
        <is>
          <t>RW.RW-AT.AT-Atmospheric inflow-RDN</t>
        </is>
      </c>
      <c r="D4866" s="5" t="inlineStr">
        <is>
          <t>RW</t>
        </is>
      </c>
      <c r="E4866" s="5" t="inlineStr">
        <is>
          <t>RW</t>
        </is>
      </c>
      <c r="F4866" s="5">
        <f>VLOOKUP(E4866,'5.a Definitions'!E:F,2,FALSE)</f>
        <v/>
      </c>
      <c r="G4866" s="5" t="inlineStr">
        <is>
          <t>AT</t>
        </is>
      </c>
      <c r="H4866" s="5" t="inlineStr">
        <is>
          <t>AT</t>
        </is>
      </c>
      <c r="I4866" s="5">
        <f>VLOOKUP(H4866,'5.a Definitions'!E:F,2,FALSE)</f>
        <v/>
      </c>
      <c r="J4866" s="465" t="inlineStr">
        <is>
          <t xml:space="preserve"> Atmospheric inflow </t>
        </is>
      </c>
      <c r="K4866" s="465" t="inlineStr">
        <is>
          <t xml:space="preserve"> atmospheric inflow </t>
        </is>
      </c>
      <c r="L4866" s="465" t="inlineStr">
        <is>
          <t xml:space="preserve"> reactive </t>
        </is>
      </c>
      <c r="M4866" s="465" t="inlineStr">
        <is>
          <t xml:space="preserve"> RDN </t>
        </is>
      </c>
      <c r="N4866" s="466" t="n">
        <v>16.69580963752406</v>
      </c>
      <c r="O4866" s="467" t="n">
        <v>0.6338405296335902</v>
      </c>
      <c r="P4866" s="468" t="n">
        <v>1991</v>
      </c>
      <c r="Q4866" s="469" t="inlineStr">
        <is>
          <t>Filled (mean of 1997-2001): EMEP SR tables</t>
        </is>
      </c>
      <c r="R4866" s="469" t="inlineStr">
        <is>
          <t>ok</t>
        </is>
      </c>
      <c r="S4866" s="469" t="inlineStr">
        <is>
          <t xml:space="preserve"> text </t>
        </is>
      </c>
      <c r="T4866" s="426" t="inlineStr">
        <is>
          <t>Norway</t>
        </is>
      </c>
      <c r="U4866" s="5" t="inlineStr">
        <is>
          <t>import</t>
        </is>
      </c>
      <c r="V4866" s="465" t="n">
        <v>0.04</v>
      </c>
    </row>
    <row r="4867" ht="16" customHeight="1">
      <c r="B4867" s="475" t="inlineStr">
        <is>
          <t>RW.RW-HY.AC</t>
        </is>
      </c>
      <c r="C4867" s="475" t="inlineStr">
        <is>
          <t>RW.RW-HY.AC-Aquaculture feed import-Nmix</t>
        </is>
      </c>
      <c r="D4867" s="475" t="inlineStr">
        <is>
          <t>RW</t>
        </is>
      </c>
      <c r="E4867" s="475" t="inlineStr">
        <is>
          <t>RW</t>
        </is>
      </c>
      <c r="F4867" s="5">
        <f>VLOOKUP(E4867,'5.a Definitions'!E:F,2,FALSE)</f>
        <v/>
      </c>
      <c r="G4867" s="475" t="inlineStr">
        <is>
          <t>HY</t>
        </is>
      </c>
      <c r="H4867" s="475" t="inlineStr">
        <is>
          <t>AC</t>
        </is>
      </c>
      <c r="I4867" s="5">
        <f>VLOOKUP(H4867,'5.a Definitions'!E:F,2,FALSE)</f>
        <v/>
      </c>
      <c r="J4867" s="465" t="inlineStr">
        <is>
          <t>Aquaculture feed import</t>
        </is>
      </c>
      <c r="K4867" s="465" t="inlineStr">
        <is>
          <t>aquaculture feed import</t>
        </is>
      </c>
      <c r="L4867" s="465" t="inlineStr">
        <is>
          <t>reactive</t>
        </is>
      </c>
      <c r="M4867" s="465" t="inlineStr">
        <is>
          <t>Nmix</t>
        </is>
      </c>
      <c r="N4867" s="466" t="n">
        <v>5.864777977033192</v>
      </c>
      <c r="O4867" s="467" t="n">
        <v>0.3077332328951172</v>
      </c>
      <c r="P4867" s="468" t="n">
        <v>1991</v>
      </c>
      <c r="Q4867" s="469" t="inlineStr">
        <is>
          <t>Fiskeridirektoratet</t>
        </is>
      </c>
      <c r="R4867" s="469" t="inlineStr">
        <is>
          <t>ok</t>
        </is>
      </c>
      <c r="S4867" s="469" t="inlineStr">
        <is>
          <t>text</t>
        </is>
      </c>
      <c r="T4867" s="476" t="inlineStr">
        <is>
          <t>Norway</t>
        </is>
      </c>
      <c r="U4867" s="5" t="inlineStr">
        <is>
          <t>import</t>
        </is>
      </c>
      <c r="V4867" s="465">
        <f>(O4396*N4396)^2</f>
        <v/>
      </c>
    </row>
    <row r="4868" ht="16" customHeight="1">
      <c r="A4868" s="483" t="inlineStr">
        <is>
          <t xml:space="preserve"> Energy and fuels </t>
        </is>
      </c>
      <c r="B4868" s="5" t="inlineStr">
        <is>
          <t>EF.EC-EF.IC</t>
        </is>
      </c>
      <c r="C4868" s="5" t="inlineStr">
        <is>
          <t>EF.EC-EF.IC-Fuel for industry-Nmix</t>
        </is>
      </c>
      <c r="D4868" s="5" t="inlineStr">
        <is>
          <t>EF</t>
        </is>
      </c>
      <c r="E4868" s="5" t="inlineStr">
        <is>
          <t>EC</t>
        </is>
      </c>
      <c r="F4868" s="5">
        <f>VLOOKUP(E4868,'5.a Definitions'!E:F,2,FALSE)</f>
        <v/>
      </c>
      <c r="G4868" s="5" t="inlineStr">
        <is>
          <t>EF</t>
        </is>
      </c>
      <c r="H4868" s="5" t="inlineStr">
        <is>
          <t>IC</t>
        </is>
      </c>
      <c r="I4868" s="5">
        <f>VLOOKUP(H4868,'5.a Definitions'!E:F,2,FALSE)</f>
        <v/>
      </c>
      <c r="J4868" s="465" t="inlineStr">
        <is>
          <t xml:space="preserve"> Fuel for industry </t>
        </is>
      </c>
      <c r="K4868" s="465" t="inlineStr">
        <is>
          <t xml:space="preserve"> fuel for industry </t>
        </is>
      </c>
      <c r="L4868" s="465" t="inlineStr">
        <is>
          <t xml:space="preserve"> reactive </t>
        </is>
      </c>
      <c r="M4868" s="465" t="inlineStr">
        <is>
          <t xml:space="preserve"> Nmix </t>
        </is>
      </c>
      <c r="N4868" s="466" t="n">
        <v>4.518539811218567</v>
      </c>
      <c r="O4868" s="467" t="n">
        <v>0.5069027741027642</v>
      </c>
      <c r="P4868" s="468" t="n">
        <v>1990</v>
      </c>
      <c r="Q4868" s="469" t="inlineStr">
        <is>
          <t>UNFCCC CRT</t>
        </is>
      </c>
      <c r="R4868" s="469" t="inlineStr">
        <is>
          <t>ok</t>
        </is>
      </c>
      <c r="S4868" s="469" t="inlineStr">
        <is>
          <t xml:space="preserve"> text </t>
        </is>
      </c>
      <c r="T4868" s="426" t="inlineStr">
        <is>
          <t>Norway</t>
        </is>
      </c>
      <c r="U4868" s="5" t="inlineStr">
        <is>
          <t>useful output</t>
        </is>
      </c>
      <c r="V4868" s="465" t="n">
        <v>0.04</v>
      </c>
    </row>
    <row r="4869" ht="16" customHeight="1">
      <c r="B4869" s="5" t="inlineStr">
        <is>
          <t>EF.EC-EF.TR</t>
        </is>
      </c>
      <c r="C4869" s="5" t="inlineStr">
        <is>
          <t>EF.EC-EF.TR-Fuel for transport-Nmix</t>
        </is>
      </c>
      <c r="D4869" s="5" t="inlineStr">
        <is>
          <t>EF</t>
        </is>
      </c>
      <c r="E4869" s="5" t="inlineStr">
        <is>
          <t>EC</t>
        </is>
      </c>
      <c r="F4869" s="5">
        <f>VLOOKUP(E4869,'5.a Definitions'!E:F,2,FALSE)</f>
        <v/>
      </c>
      <c r="G4869" s="5" t="inlineStr">
        <is>
          <t>EF</t>
        </is>
      </c>
      <c r="H4869" s="5" t="inlineStr">
        <is>
          <t>TR</t>
        </is>
      </c>
      <c r="I4869" s="5">
        <f>VLOOKUP(H4869,'5.a Definitions'!E:F,2,FALSE)</f>
        <v/>
      </c>
      <c r="J4869" s="465" t="inlineStr">
        <is>
          <t xml:space="preserve"> Fuel for transport </t>
        </is>
      </c>
      <c r="K4869" s="465" t="inlineStr">
        <is>
          <t xml:space="preserve"> fuel for transport </t>
        </is>
      </c>
      <c r="L4869" s="465" t="inlineStr">
        <is>
          <t xml:space="preserve"> reactive </t>
        </is>
      </c>
      <c r="M4869" s="465" t="inlineStr">
        <is>
          <t xml:space="preserve"> Nmix </t>
        </is>
      </c>
      <c r="N4869" s="466" t="n">
        <v>0.4318378557603804</v>
      </c>
      <c r="O4869" s="467" t="n">
        <v>0.3302205409090931</v>
      </c>
      <c r="P4869" s="468" t="n">
        <v>1990</v>
      </c>
      <c r="Q4869" s="469" t="inlineStr">
        <is>
          <t>UNFCCC CRT</t>
        </is>
      </c>
      <c r="R4869" s="469" t="inlineStr">
        <is>
          <t>ok</t>
        </is>
      </c>
      <c r="S4869" s="469" t="inlineStr">
        <is>
          <t xml:space="preserve"> text </t>
        </is>
      </c>
      <c r="T4869" s="426" t="inlineStr">
        <is>
          <t>Norway</t>
        </is>
      </c>
      <c r="U4869" s="5" t="inlineStr">
        <is>
          <t>useful output</t>
        </is>
      </c>
      <c r="V4869" s="465" t="n">
        <v>0.04</v>
      </c>
    </row>
    <row r="4870" ht="16" customHeight="1">
      <c r="B4870" s="5" t="inlineStr">
        <is>
          <t>EF.EC-EF.OE</t>
        </is>
      </c>
      <c r="C4870" s="5" t="inlineStr">
        <is>
          <t>EF.EC-EF.OE-Fuel for heating-Nmix</t>
        </is>
      </c>
      <c r="D4870" s="5" t="inlineStr">
        <is>
          <t>EF</t>
        </is>
      </c>
      <c r="E4870" s="5" t="inlineStr">
        <is>
          <t>EC</t>
        </is>
      </c>
      <c r="F4870" s="5">
        <f>VLOOKUP(E4870,'5.a Definitions'!E:F,2,FALSE)</f>
        <v/>
      </c>
      <c r="G4870" s="5" t="inlineStr">
        <is>
          <t>EF</t>
        </is>
      </c>
      <c r="H4870" s="5" t="inlineStr">
        <is>
          <t>OE</t>
        </is>
      </c>
      <c r="I4870" s="5">
        <f>VLOOKUP(H4870,'5.a Definitions'!E:F,2,FALSE)</f>
        <v/>
      </c>
      <c r="J4870" s="465" t="inlineStr">
        <is>
          <t xml:space="preserve"> Fuel for heating </t>
        </is>
      </c>
      <c r="K4870" s="465" t="inlineStr">
        <is>
          <t xml:space="preserve"> fuel for heating </t>
        </is>
      </c>
      <c r="L4870" s="465" t="inlineStr">
        <is>
          <t xml:space="preserve"> reactive </t>
        </is>
      </c>
      <c r="M4870" s="465" t="inlineStr">
        <is>
          <t xml:space="preserve"> Nmix </t>
        </is>
      </c>
      <c r="N4870" s="466" t="n">
        <v>0.7012518163740582</v>
      </c>
      <c r="O4870" s="467" t="n">
        <v>0.3499238657012099</v>
      </c>
      <c r="P4870" s="468" t="n">
        <v>1990</v>
      </c>
      <c r="Q4870" s="469" t="inlineStr">
        <is>
          <t>UNFCCC CRT</t>
        </is>
      </c>
      <c r="R4870" s="469" t="inlineStr">
        <is>
          <t>ok</t>
        </is>
      </c>
      <c r="S4870" s="469" t="inlineStr">
        <is>
          <t xml:space="preserve"> text </t>
        </is>
      </c>
      <c r="T4870" s="426" t="inlineStr">
        <is>
          <t>Norway</t>
        </is>
      </c>
      <c r="U4870" s="5" t="inlineStr">
        <is>
          <t>useful output</t>
        </is>
      </c>
      <c r="V4870" s="465" t="n">
        <v>0.04</v>
      </c>
    </row>
    <row r="4871" ht="16" customHeight="1">
      <c r="B4871" s="5" t="inlineStr">
        <is>
          <t>EF.EC-MP.OP</t>
        </is>
      </c>
      <c r="C4871" s="5" t="inlineStr">
        <is>
          <t>EF.EC-MP.OP-Fuel used as feedstock-Nmix</t>
        </is>
      </c>
      <c r="D4871" s="5" t="inlineStr">
        <is>
          <t>EF</t>
        </is>
      </c>
      <c r="E4871" s="5" t="inlineStr">
        <is>
          <t>EC</t>
        </is>
      </c>
      <c r="F4871" s="5">
        <f>VLOOKUP(E4871,'5.a Definitions'!E:F,2,FALSE)</f>
        <v/>
      </c>
      <c r="G4871" s="5" t="inlineStr">
        <is>
          <t>MP</t>
        </is>
      </c>
      <c r="H4871" s="5" t="inlineStr">
        <is>
          <t>OP</t>
        </is>
      </c>
      <c r="I4871" s="5">
        <f>VLOOKUP(H4871,'5.a Definitions'!E:F,2,FALSE)</f>
        <v/>
      </c>
      <c r="J4871" s="465" t="inlineStr">
        <is>
          <t xml:space="preserve"> Fuel used as feedstock </t>
        </is>
      </c>
      <c r="K4871" s="465" t="inlineStr">
        <is>
          <t xml:space="preserve"> fuel used as feedstock </t>
        </is>
      </c>
      <c r="L4871" s="465" t="inlineStr">
        <is>
          <t xml:space="preserve"> reactive </t>
        </is>
      </c>
      <c r="M4871" s="465" t="inlineStr">
        <is>
          <t xml:space="preserve"> Nmix </t>
        </is>
      </c>
      <c r="N4871" s="466" t="n">
        <v>1.289197991713016</v>
      </c>
      <c r="O4871" s="467" t="n">
        <v>0.7877703788989666</v>
      </c>
      <c r="P4871" s="468" t="n">
        <v>1990</v>
      </c>
      <c r="Q4871" s="469" t="inlineStr">
        <is>
          <t>SSB table 11561</t>
        </is>
      </c>
      <c r="R4871" s="469" t="inlineStr">
        <is>
          <t>ok</t>
        </is>
      </c>
      <c r="S4871" s="469" t="inlineStr">
        <is>
          <t xml:space="preserve"> text </t>
        </is>
      </c>
      <c r="T4871" s="426" t="inlineStr">
        <is>
          <t>Norway</t>
        </is>
      </c>
      <c r="U4871" s="5" t="inlineStr">
        <is>
          <t>useful output</t>
        </is>
      </c>
      <c r="V4871" s="465" t="n">
        <v>0.04</v>
      </c>
    </row>
    <row r="4872" ht="16" customHeight="1">
      <c r="B4872" s="5" t="inlineStr">
        <is>
          <t>EF.EC-AT.AT</t>
        </is>
      </c>
      <c r="C4872" s="5" t="inlineStr">
        <is>
          <t>EF.EC-AT.AT-Emissions-NH3</t>
        </is>
      </c>
      <c r="D4872" s="5" t="inlineStr">
        <is>
          <t>EF</t>
        </is>
      </c>
      <c r="E4872" s="5" t="inlineStr">
        <is>
          <t>EC</t>
        </is>
      </c>
      <c r="F4872" s="5">
        <f>VLOOKUP(E4872,'5.a Definitions'!E:F,2,FALSE)</f>
        <v/>
      </c>
      <c r="G4872" s="5" t="inlineStr">
        <is>
          <t>AT</t>
        </is>
      </c>
      <c r="H4872" s="5" t="inlineStr">
        <is>
          <t>AT</t>
        </is>
      </c>
      <c r="I4872" s="5">
        <f>VLOOKUP(H4872,'5.a Definitions'!E:F,2,FALSE)</f>
        <v/>
      </c>
      <c r="J4872" s="465" t="inlineStr">
        <is>
          <t xml:space="preserve"> Emissions </t>
        </is>
      </c>
      <c r="K4872" s="465" t="inlineStr">
        <is>
          <t xml:space="preserve"> energy conversion emissions </t>
        </is>
      </c>
      <c r="L4872" s="465" t="inlineStr">
        <is>
          <t xml:space="preserve"> reactive </t>
        </is>
      </c>
      <c r="M4872" s="465" t="inlineStr">
        <is>
          <t xml:space="preserve"> NH3 </t>
        </is>
      </c>
      <c r="N4872" s="466" t="n">
        <v>0</v>
      </c>
      <c r="O4872" s="467" t="n">
        <v>0.5</v>
      </c>
      <c r="P4872" s="468" t="n">
        <v>1990</v>
      </c>
      <c r="Q4872" s="469" t="inlineStr">
        <is>
          <t>CRLTAP Inventory Submissions</t>
        </is>
      </c>
      <c r="R4872" s="469" t="inlineStr">
        <is>
          <t>ok</t>
        </is>
      </c>
      <c r="S4872" s="469" t="inlineStr">
        <is>
          <t xml:space="preserve"> text </t>
        </is>
      </c>
      <c r="T4872" s="426" t="inlineStr">
        <is>
          <t>Norway</t>
        </is>
      </c>
      <c r="U4872" s="5" t="inlineStr">
        <is>
          <t>N wasted</t>
        </is>
      </c>
      <c r="V4872" s="465" t="n">
        <v>0.04</v>
      </c>
    </row>
    <row r="4873" ht="16" customHeight="1">
      <c r="B4873" s="5" t="inlineStr">
        <is>
          <t>EF.EC-AT.AT</t>
        </is>
      </c>
      <c r="C4873" s="5" t="inlineStr">
        <is>
          <t>EF.EC-AT.AT-Emissions-NOx</t>
        </is>
      </c>
      <c r="D4873" s="5" t="inlineStr">
        <is>
          <t>EF</t>
        </is>
      </c>
      <c r="E4873" s="5" t="inlineStr">
        <is>
          <t>EC</t>
        </is>
      </c>
      <c r="F4873" s="5">
        <f>VLOOKUP(E4873,'5.a Definitions'!E:F,2,FALSE)</f>
        <v/>
      </c>
      <c r="G4873" s="5" t="inlineStr">
        <is>
          <t>AT</t>
        </is>
      </c>
      <c r="H4873" s="5" t="inlineStr">
        <is>
          <t>AT</t>
        </is>
      </c>
      <c r="I4873" s="5">
        <f>VLOOKUP(H4873,'5.a Definitions'!E:F,2,FALSE)</f>
        <v/>
      </c>
      <c r="J4873" s="465" t="inlineStr">
        <is>
          <t xml:space="preserve"> Emissions </t>
        </is>
      </c>
      <c r="K4873" s="465" t="inlineStr">
        <is>
          <t xml:space="preserve"> energy conversion emissions </t>
        </is>
      </c>
      <c r="L4873" s="465" t="inlineStr">
        <is>
          <t xml:space="preserve"> reactive </t>
        </is>
      </c>
      <c r="M4873" s="465" t="inlineStr">
        <is>
          <t xml:space="preserve"> NOx </t>
        </is>
      </c>
      <c r="N4873" s="466" t="n">
        <v>8.67929577038811</v>
      </c>
      <c r="O4873" s="467" t="n">
        <v>0.1750958617348896</v>
      </c>
      <c r="P4873" s="468" t="n">
        <v>1990</v>
      </c>
      <c r="Q4873" s="469" t="inlineStr">
        <is>
          <t>CRLTAP Inventory Submissions</t>
        </is>
      </c>
      <c r="R4873" s="469" t="inlineStr">
        <is>
          <t>ok</t>
        </is>
      </c>
      <c r="S4873" s="469" t="inlineStr">
        <is>
          <t xml:space="preserve"> text </t>
        </is>
      </c>
      <c r="T4873" s="426" t="inlineStr">
        <is>
          <t>Norway</t>
        </is>
      </c>
      <c r="U4873" s="5" t="inlineStr">
        <is>
          <t>N wasted</t>
        </is>
      </c>
      <c r="V4873" s="465" t="n">
        <v>0.04</v>
      </c>
    </row>
    <row r="4874" ht="16" customHeight="1">
      <c r="B4874" s="5" t="inlineStr">
        <is>
          <t>EF.EC-AT.AT</t>
        </is>
      </c>
      <c r="C4874" s="5" t="inlineStr">
        <is>
          <t>EF.EC-AT.AT-Emissions-N2O</t>
        </is>
      </c>
      <c r="D4874" s="5" t="inlineStr">
        <is>
          <t>EF</t>
        </is>
      </c>
      <c r="E4874" s="5" t="inlineStr">
        <is>
          <t>EC</t>
        </is>
      </c>
      <c r="F4874" s="5">
        <f>VLOOKUP(E4874,'5.a Definitions'!E:F,2,FALSE)</f>
        <v/>
      </c>
      <c r="G4874" s="5" t="inlineStr">
        <is>
          <t>AT</t>
        </is>
      </c>
      <c r="H4874" s="5" t="inlineStr">
        <is>
          <t>AT</t>
        </is>
      </c>
      <c r="I4874" s="5">
        <f>VLOOKUP(H4874,'5.a Definitions'!E:F,2,FALSE)</f>
        <v/>
      </c>
      <c r="J4874" s="465" t="inlineStr">
        <is>
          <t xml:space="preserve"> Emissions </t>
        </is>
      </c>
      <c r="K4874" s="465" t="inlineStr">
        <is>
          <t xml:space="preserve"> energy conversion emissions </t>
        </is>
      </c>
      <c r="L4874" s="465" t="inlineStr">
        <is>
          <t xml:space="preserve"> reactive </t>
        </is>
      </c>
      <c r="M4874" s="465" t="inlineStr">
        <is>
          <t xml:space="preserve"> N2O </t>
        </is>
      </c>
      <c r="N4874" s="466" t="n">
        <v>0.0350418615751608</v>
      </c>
      <c r="O4874" s="467" t="n">
        <v>1.394797542306527</v>
      </c>
      <c r="P4874" s="468" t="n">
        <v>1990</v>
      </c>
      <c r="Q4874" s="469" t="inlineStr">
        <is>
          <t>UNFCCC CRT</t>
        </is>
      </c>
      <c r="R4874" s="469" t="inlineStr">
        <is>
          <t>ok</t>
        </is>
      </c>
      <c r="S4874" s="469" t="inlineStr">
        <is>
          <t xml:space="preserve"> text </t>
        </is>
      </c>
      <c r="T4874" s="426" t="inlineStr">
        <is>
          <t>Norway</t>
        </is>
      </c>
      <c r="U4874" s="5" t="inlineStr">
        <is>
          <t>N wasted</t>
        </is>
      </c>
      <c r="V4874" s="465" t="n">
        <v>0.04</v>
      </c>
    </row>
    <row r="4875" ht="16" customHeight="1">
      <c r="B4875" s="5" t="inlineStr">
        <is>
          <t>EF.EC-AT.AT</t>
        </is>
      </c>
      <c r="C4875" s="5" t="inlineStr">
        <is>
          <t>EF.EC-AT.AT-Emissions-N2</t>
        </is>
      </c>
      <c r="D4875" s="5" t="inlineStr">
        <is>
          <t>EF</t>
        </is>
      </c>
      <c r="E4875" s="5" t="inlineStr">
        <is>
          <t>EC</t>
        </is>
      </c>
      <c r="F4875" s="5">
        <f>VLOOKUP(E4875,'5.a Definitions'!E:F,2,FALSE)</f>
        <v/>
      </c>
      <c r="G4875" s="5" t="inlineStr">
        <is>
          <t>AT</t>
        </is>
      </c>
      <c r="H4875" s="5" t="inlineStr">
        <is>
          <t>AT</t>
        </is>
      </c>
      <c r="I4875" s="5">
        <f>VLOOKUP(H4875,'5.a Definitions'!E:F,2,FALSE)</f>
        <v/>
      </c>
      <c r="J4875" s="465" t="inlineStr">
        <is>
          <t xml:space="preserve"> Emissions </t>
        </is>
      </c>
      <c r="K4875" s="465" t="inlineStr">
        <is>
          <t xml:space="preserve"> energy conversion emissions </t>
        </is>
      </c>
      <c r="L4875" s="465" t="inlineStr">
        <is>
          <t xml:space="preserve"> inert </t>
        </is>
      </c>
      <c r="M4875" s="465" t="inlineStr">
        <is>
          <t xml:space="preserve"> N2 </t>
        </is>
      </c>
      <c r="N4875" s="466" t="n">
        <v>0</v>
      </c>
      <c r="O4875" s="467" t="n">
        <v>10</v>
      </c>
      <c r="P4875" s="468" t="n">
        <v>1990</v>
      </c>
      <c r="Q4875" s="469" t="inlineStr">
        <is>
          <t>mass balance</t>
        </is>
      </c>
      <c r="R4875" s="469" t="inlineStr">
        <is>
          <t>ok</t>
        </is>
      </c>
      <c r="S4875" s="469" t="inlineStr">
        <is>
          <t xml:space="preserve"> text </t>
        </is>
      </c>
      <c r="T4875" s="426" t="inlineStr">
        <is>
          <t>Norway</t>
        </is>
      </c>
      <c r="U4875" s="5" t="inlineStr">
        <is>
          <t>N wasted</t>
        </is>
      </c>
      <c r="V4875" s="465" t="n">
        <v>0.04</v>
      </c>
    </row>
    <row r="4876" ht="16" customHeight="1">
      <c r="B4876" s="5" t="inlineStr">
        <is>
          <t>EF.EC-RW.RW</t>
        </is>
      </c>
      <c r="C4876" s="5" t="inlineStr">
        <is>
          <t>EF.EC-RW.RW-Fuel export-Nmix</t>
        </is>
      </c>
      <c r="D4876" s="5" t="inlineStr">
        <is>
          <t>EF</t>
        </is>
      </c>
      <c r="E4876" s="5" t="inlineStr">
        <is>
          <t>EC</t>
        </is>
      </c>
      <c r="F4876" s="5">
        <f>VLOOKUP(E4876,'5.a Definitions'!E:F,2,FALSE)</f>
        <v/>
      </c>
      <c r="G4876" s="5" t="inlineStr">
        <is>
          <t>RW</t>
        </is>
      </c>
      <c r="H4876" s="5" t="inlineStr">
        <is>
          <t>RW</t>
        </is>
      </c>
      <c r="I4876" s="5">
        <f>VLOOKUP(H4876,'5.a Definitions'!E:F,2,FALSE)</f>
        <v/>
      </c>
      <c r="J4876" s="465" t="inlineStr">
        <is>
          <t xml:space="preserve"> Fuel export </t>
        </is>
      </c>
      <c r="K4876" s="465" t="inlineStr">
        <is>
          <t xml:space="preserve"> fuel export </t>
        </is>
      </c>
      <c r="L4876" s="465" t="inlineStr">
        <is>
          <t xml:space="preserve"> reactive </t>
        </is>
      </c>
      <c r="M4876" s="465" t="inlineStr">
        <is>
          <t xml:space="preserve"> Nmix </t>
        </is>
      </c>
      <c r="N4876" s="466" t="n">
        <v>175.793721242807</v>
      </c>
      <c r="O4876" s="467" t="n">
        <v>2.716447337376928</v>
      </c>
      <c r="P4876" s="468" t="n">
        <v>1990</v>
      </c>
      <c r="Q4876" s="469" t="inlineStr">
        <is>
          <t>SSB tab 08801</t>
        </is>
      </c>
      <c r="R4876" s="469" t="inlineStr">
        <is>
          <t>ok</t>
        </is>
      </c>
      <c r="S4876" s="469" t="inlineStr">
        <is>
          <t xml:space="preserve"> text </t>
        </is>
      </c>
      <c r="T4876" s="426" t="inlineStr">
        <is>
          <t>Norway</t>
        </is>
      </c>
      <c r="U4876" s="5" t="inlineStr">
        <is>
          <t>useful output</t>
        </is>
      </c>
      <c r="V4876" s="465" t="n">
        <v>0.04</v>
      </c>
    </row>
    <row r="4877" ht="16" customHeight="1">
      <c r="B4877" s="5" t="inlineStr">
        <is>
          <t>EF.IC-AT.AT</t>
        </is>
      </c>
      <c r="C4877" s="5" t="inlineStr">
        <is>
          <t>EF.IC-AT.AT-Emissions-NH3</t>
        </is>
      </c>
      <c r="D4877" s="5" t="inlineStr">
        <is>
          <t>EF</t>
        </is>
      </c>
      <c r="E4877" s="5" t="inlineStr">
        <is>
          <t>IC</t>
        </is>
      </c>
      <c r="F4877" s="5">
        <f>VLOOKUP(E4877,'5.a Definitions'!E:F,2,FALSE)</f>
        <v/>
      </c>
      <c r="G4877" s="5" t="inlineStr">
        <is>
          <t>AT</t>
        </is>
      </c>
      <c r="H4877" s="5" t="inlineStr">
        <is>
          <t>AT</t>
        </is>
      </c>
      <c r="I4877" s="5">
        <f>VLOOKUP(H4877,'5.a Definitions'!E:F,2,FALSE)</f>
        <v/>
      </c>
      <c r="J4877" s="465" t="inlineStr">
        <is>
          <t xml:space="preserve"> Emissions </t>
        </is>
      </c>
      <c r="K4877" s="465" t="inlineStr">
        <is>
          <t xml:space="preserve"> industrial emissions </t>
        </is>
      </c>
      <c r="L4877" s="465" t="inlineStr">
        <is>
          <t xml:space="preserve"> reactive </t>
        </is>
      </c>
      <c r="M4877" s="465" t="inlineStr">
        <is>
          <t xml:space="preserve"> NH3 </t>
        </is>
      </c>
      <c r="N4877" s="466" t="n">
        <v>0.007950129523956</v>
      </c>
      <c r="O4877" s="467" t="n">
        <v>0.1847106600842953</v>
      </c>
      <c r="P4877" s="468" t="n">
        <v>1990</v>
      </c>
      <c r="Q4877" s="469" t="inlineStr">
        <is>
          <t>CRLTAP Inventory Submissions</t>
        </is>
      </c>
      <c r="R4877" s="469" t="inlineStr">
        <is>
          <t>ok</t>
        </is>
      </c>
      <c r="S4877" s="469" t="inlineStr">
        <is>
          <t xml:space="preserve"> text </t>
        </is>
      </c>
      <c r="T4877" s="426" t="inlineStr">
        <is>
          <t>Norway</t>
        </is>
      </c>
      <c r="U4877" s="5" t="inlineStr">
        <is>
          <t>N wasted</t>
        </is>
      </c>
      <c r="V4877" s="465" t="n">
        <v>0.04</v>
      </c>
    </row>
    <row r="4878" ht="16" customHeight="1">
      <c r="B4878" s="5" t="inlineStr">
        <is>
          <t>EF.IC-AT.AT</t>
        </is>
      </c>
      <c r="C4878" s="5" t="inlineStr">
        <is>
          <t>EF.IC-AT.AT-Emissions-NOx</t>
        </is>
      </c>
      <c r="D4878" s="5" t="inlineStr">
        <is>
          <t>EF</t>
        </is>
      </c>
      <c r="E4878" s="5" t="inlineStr">
        <is>
          <t>IC</t>
        </is>
      </c>
      <c r="F4878" s="5">
        <f>VLOOKUP(E4878,'5.a Definitions'!E:F,2,FALSE)</f>
        <v/>
      </c>
      <c r="G4878" s="5" t="inlineStr">
        <is>
          <t>AT</t>
        </is>
      </c>
      <c r="H4878" s="5" t="inlineStr">
        <is>
          <t>AT</t>
        </is>
      </c>
      <c r="I4878" s="5">
        <f>VLOOKUP(H4878,'5.a Definitions'!E:F,2,FALSE)</f>
        <v/>
      </c>
      <c r="J4878" s="465" t="inlineStr">
        <is>
          <t xml:space="preserve"> Emissions </t>
        </is>
      </c>
      <c r="K4878" s="465" t="inlineStr">
        <is>
          <t xml:space="preserve"> industrial emissions </t>
        </is>
      </c>
      <c r="L4878" s="465" t="inlineStr">
        <is>
          <t xml:space="preserve"> reactive </t>
        </is>
      </c>
      <c r="M4878" s="465" t="inlineStr">
        <is>
          <t xml:space="preserve"> NOx </t>
        </is>
      </c>
      <c r="N4878" s="466" t="n">
        <v>5.34340173804441</v>
      </c>
      <c r="O4878" s="467" t="n">
        <v>0.2270315093610499</v>
      </c>
      <c r="P4878" s="468" t="n">
        <v>1990</v>
      </c>
      <c r="Q4878" s="469" t="inlineStr">
        <is>
          <t>CRLTAP Inventory Submissions</t>
        </is>
      </c>
      <c r="R4878" s="469" t="inlineStr">
        <is>
          <t>ok</t>
        </is>
      </c>
      <c r="S4878" s="469" t="inlineStr">
        <is>
          <t xml:space="preserve"> text </t>
        </is>
      </c>
      <c r="T4878" s="426" t="inlineStr">
        <is>
          <t>Norway</t>
        </is>
      </c>
      <c r="U4878" s="5" t="inlineStr">
        <is>
          <t>N wasted</t>
        </is>
      </c>
      <c r="V4878" s="465" t="n">
        <v>0.04</v>
      </c>
    </row>
    <row r="4879" ht="16" customHeight="1">
      <c r="B4879" s="5" t="inlineStr">
        <is>
          <t>EF.IC-AT.AT</t>
        </is>
      </c>
      <c r="C4879" s="5" t="inlineStr">
        <is>
          <t>EF.IC-AT.AT-Emissions-N2O</t>
        </is>
      </c>
      <c r="D4879" s="5" t="inlineStr">
        <is>
          <t>EF</t>
        </is>
      </c>
      <c r="E4879" s="5" t="inlineStr">
        <is>
          <t>IC</t>
        </is>
      </c>
      <c r="F4879" s="5">
        <f>VLOOKUP(E4879,'5.a Definitions'!E:F,2,FALSE)</f>
        <v/>
      </c>
      <c r="G4879" s="5" t="inlineStr">
        <is>
          <t>AT</t>
        </is>
      </c>
      <c r="H4879" s="5" t="inlineStr">
        <is>
          <t>AT</t>
        </is>
      </c>
      <c r="I4879" s="5">
        <f>VLOOKUP(H4879,'5.a Definitions'!E:F,2,FALSE)</f>
        <v/>
      </c>
      <c r="J4879" s="465" t="inlineStr">
        <is>
          <t xml:space="preserve"> Emissions </t>
        </is>
      </c>
      <c r="K4879" s="465" t="inlineStr">
        <is>
          <t xml:space="preserve"> industrial emissions </t>
        </is>
      </c>
      <c r="L4879" s="465" t="inlineStr">
        <is>
          <t xml:space="preserve"> reactive </t>
        </is>
      </c>
      <c r="M4879" s="465" t="inlineStr">
        <is>
          <t xml:space="preserve"> N2O </t>
        </is>
      </c>
      <c r="N4879" s="466" t="n">
        <v>0.06153399742352906</v>
      </c>
      <c r="O4879" s="467" t="n">
        <v>1.394797542306526</v>
      </c>
      <c r="P4879" s="468" t="n">
        <v>1990</v>
      </c>
      <c r="Q4879" s="469" t="inlineStr">
        <is>
          <t>UNFCCC CRT</t>
        </is>
      </c>
      <c r="R4879" s="469" t="inlineStr">
        <is>
          <t>ok</t>
        </is>
      </c>
      <c r="S4879" s="469" t="inlineStr">
        <is>
          <t xml:space="preserve"> text </t>
        </is>
      </c>
      <c r="T4879" s="426" t="inlineStr">
        <is>
          <t>Norway</t>
        </is>
      </c>
      <c r="U4879" s="5" t="inlineStr">
        <is>
          <t>N wasted</t>
        </is>
      </c>
      <c r="V4879" s="465" t="n">
        <v>0.04</v>
      </c>
    </row>
    <row r="4880" ht="16" customHeight="1">
      <c r="B4880" s="5" t="inlineStr">
        <is>
          <t>EF.TR-AT.AT</t>
        </is>
      </c>
      <c r="C4880" s="5" t="inlineStr">
        <is>
          <t>EF.TR-AT.AT-Emissions-NH3</t>
        </is>
      </c>
      <c r="D4880" s="5" t="inlineStr">
        <is>
          <t>EF</t>
        </is>
      </c>
      <c r="E4880" s="5" t="inlineStr">
        <is>
          <t>TR</t>
        </is>
      </c>
      <c r="F4880" s="5">
        <f>VLOOKUP(E4880,'5.a Definitions'!E:F,2,FALSE)</f>
        <v/>
      </c>
      <c r="G4880" s="5" t="inlineStr">
        <is>
          <t>AT</t>
        </is>
      </c>
      <c r="H4880" s="5" t="inlineStr">
        <is>
          <t>AT</t>
        </is>
      </c>
      <c r="I4880" s="5">
        <f>VLOOKUP(H4880,'5.a Definitions'!E:F,2,FALSE)</f>
        <v/>
      </c>
      <c r="J4880" s="465" t="inlineStr">
        <is>
          <t xml:space="preserve"> Emissions </t>
        </is>
      </c>
      <c r="K4880" s="465" t="inlineStr">
        <is>
          <t xml:space="preserve"> transport emissions </t>
        </is>
      </c>
      <c r="L4880" s="465" t="inlineStr">
        <is>
          <t xml:space="preserve"> reactive </t>
        </is>
      </c>
      <c r="M4880" s="465" t="inlineStr">
        <is>
          <t xml:space="preserve"> NH3 </t>
        </is>
      </c>
      <c r="N4880" s="466" t="n">
        <v>0.14907176053605</v>
      </c>
      <c r="O4880" s="467" t="n">
        <v>0.4162798252874105</v>
      </c>
      <c r="P4880" s="468" t="n">
        <v>1990</v>
      </c>
      <c r="Q4880" s="469" t="inlineStr">
        <is>
          <t>CRLTAP Inventory Submissions</t>
        </is>
      </c>
      <c r="R4880" s="469" t="inlineStr">
        <is>
          <t>ok</t>
        </is>
      </c>
      <c r="S4880" s="469" t="inlineStr">
        <is>
          <t xml:space="preserve"> text </t>
        </is>
      </c>
      <c r="T4880" s="426" t="inlineStr">
        <is>
          <t>Norway</t>
        </is>
      </c>
      <c r="U4880" s="5" t="inlineStr">
        <is>
          <t>N wasted</t>
        </is>
      </c>
      <c r="V4880" s="465" t="n">
        <v>0.04</v>
      </c>
    </row>
    <row r="4881" ht="16" customHeight="1">
      <c r="B4881" s="5" t="inlineStr">
        <is>
          <t>EF.TR-AT.AT</t>
        </is>
      </c>
      <c r="C4881" s="5" t="inlineStr">
        <is>
          <t>EF.TR-AT.AT-Emissions-NOx</t>
        </is>
      </c>
      <c r="D4881" s="5" t="inlineStr">
        <is>
          <t>EF</t>
        </is>
      </c>
      <c r="E4881" s="5" t="inlineStr">
        <is>
          <t>TR</t>
        </is>
      </c>
      <c r="F4881" s="5">
        <f>VLOOKUP(E4881,'5.a Definitions'!E:F,2,FALSE)</f>
        <v/>
      </c>
      <c r="G4881" s="5" t="inlineStr">
        <is>
          <t>AT</t>
        </is>
      </c>
      <c r="H4881" s="5" t="inlineStr">
        <is>
          <t>AT</t>
        </is>
      </c>
      <c r="I4881" s="5">
        <f>VLOOKUP(H4881,'5.a Definitions'!E:F,2,FALSE)</f>
        <v/>
      </c>
      <c r="J4881" s="465" t="inlineStr">
        <is>
          <t xml:space="preserve"> Emissions </t>
        </is>
      </c>
      <c r="K4881" s="465" t="inlineStr">
        <is>
          <t xml:space="preserve"> transport emissions </t>
        </is>
      </c>
      <c r="L4881" s="465" t="inlineStr">
        <is>
          <t xml:space="preserve"> reactive </t>
        </is>
      </c>
      <c r="M4881" s="465" t="inlineStr">
        <is>
          <t xml:space="preserve"> NOx </t>
        </is>
      </c>
      <c r="N4881" s="466" t="n">
        <v>30.34274875839474</v>
      </c>
      <c r="O4881" s="467" t="n">
        <v>0.1198779927208218</v>
      </c>
      <c r="P4881" s="468" t="n">
        <v>1990</v>
      </c>
      <c r="Q4881" s="469" t="inlineStr">
        <is>
          <t>CRLTAP Inventory Submissions</t>
        </is>
      </c>
      <c r="R4881" s="469" t="inlineStr">
        <is>
          <t>ok</t>
        </is>
      </c>
      <c r="S4881" s="469" t="inlineStr">
        <is>
          <t xml:space="preserve"> text </t>
        </is>
      </c>
      <c r="T4881" s="426" t="inlineStr">
        <is>
          <t>Norway</t>
        </is>
      </c>
      <c r="U4881" s="5" t="inlineStr">
        <is>
          <t>N wasted</t>
        </is>
      </c>
      <c r="V4881" s="465" t="n">
        <v>0.04</v>
      </c>
    </row>
    <row r="4882" ht="16" customHeight="1">
      <c r="B4882" s="5" t="inlineStr">
        <is>
          <t>EF.TR-AT.AT</t>
        </is>
      </c>
      <c r="C4882" s="5" t="inlineStr">
        <is>
          <t>EF.TR-AT.AT-Emissions-N2O</t>
        </is>
      </c>
      <c r="D4882" s="5" t="inlineStr">
        <is>
          <t>EF</t>
        </is>
      </c>
      <c r="E4882" s="5" t="inlineStr">
        <is>
          <t>TR</t>
        </is>
      </c>
      <c r="F4882" s="5">
        <f>VLOOKUP(E4882,'5.a Definitions'!E:F,2,FALSE)</f>
        <v/>
      </c>
      <c r="G4882" s="5" t="inlineStr">
        <is>
          <t>AT</t>
        </is>
      </c>
      <c r="H4882" s="5" t="inlineStr">
        <is>
          <t>AT</t>
        </is>
      </c>
      <c r="I4882" s="5">
        <f>VLOOKUP(H4882,'5.a Definitions'!E:F,2,FALSE)</f>
        <v/>
      </c>
      <c r="J4882" s="465" t="inlineStr">
        <is>
          <t xml:space="preserve"> Emissions </t>
        </is>
      </c>
      <c r="K4882" s="465" t="inlineStr">
        <is>
          <t xml:space="preserve"> transport emissions </t>
        </is>
      </c>
      <c r="L4882" s="465" t="inlineStr">
        <is>
          <t xml:space="preserve"> reactive </t>
        </is>
      </c>
      <c r="M4882" s="465" t="inlineStr">
        <is>
          <t xml:space="preserve"> N2O </t>
        </is>
      </c>
      <c r="N4882" s="466" t="n">
        <v>0.1790408342975487</v>
      </c>
      <c r="O4882" s="467" t="n">
        <v>0.6463342428493242</v>
      </c>
      <c r="P4882" s="468" t="n">
        <v>1990</v>
      </c>
      <c r="Q4882" s="469" t="inlineStr">
        <is>
          <t>UNFCCC CRT</t>
        </is>
      </c>
      <c r="R4882" s="469" t="inlineStr">
        <is>
          <t>ok</t>
        </is>
      </c>
      <c r="S4882" s="469" t="inlineStr">
        <is>
          <t xml:space="preserve"> text </t>
        </is>
      </c>
      <c r="T4882" s="426" t="inlineStr">
        <is>
          <t>Norway</t>
        </is>
      </c>
      <c r="U4882" s="5" t="inlineStr">
        <is>
          <t>N wasted</t>
        </is>
      </c>
      <c r="V4882" s="465" t="n">
        <v>0.04</v>
      </c>
    </row>
    <row r="4883" ht="16" customHeight="1">
      <c r="B4883" s="5" t="inlineStr">
        <is>
          <t>EF.TR-AT.AT</t>
        </is>
      </c>
      <c r="C4883" s="5" t="inlineStr">
        <is>
          <t>EF.TR-AT.AT-Emissions-N2</t>
        </is>
      </c>
      <c r="D4883" s="5" t="inlineStr">
        <is>
          <t>EF</t>
        </is>
      </c>
      <c r="E4883" s="5" t="inlineStr">
        <is>
          <t>TR</t>
        </is>
      </c>
      <c r="F4883" s="5">
        <f>VLOOKUP(E4883,'5.a Definitions'!E:F,2,FALSE)</f>
        <v/>
      </c>
      <c r="G4883" s="5" t="inlineStr">
        <is>
          <t>AT</t>
        </is>
      </c>
      <c r="H4883" s="5" t="inlineStr">
        <is>
          <t>AT</t>
        </is>
      </c>
      <c r="I4883" s="5">
        <f>VLOOKUP(H4883,'5.a Definitions'!E:F,2,FALSE)</f>
        <v/>
      </c>
      <c r="J4883" s="465" t="inlineStr">
        <is>
          <t xml:space="preserve"> Emissions </t>
        </is>
      </c>
      <c r="K4883" s="465" t="inlineStr">
        <is>
          <t xml:space="preserve"> transport emissions </t>
        </is>
      </c>
      <c r="L4883" s="465" t="inlineStr">
        <is>
          <t xml:space="preserve"> inert </t>
        </is>
      </c>
      <c r="M4883" s="465" t="inlineStr">
        <is>
          <t xml:space="preserve"> N2 </t>
        </is>
      </c>
      <c r="N4883" s="466" t="n">
        <v>0</v>
      </c>
      <c r="O4883" s="467" t="n">
        <v>0.2</v>
      </c>
      <c r="P4883" s="468" t="n">
        <v>1990</v>
      </c>
      <c r="Q4883" s="469" t="inlineStr">
        <is>
          <t>mass balance</t>
        </is>
      </c>
      <c r="R4883" s="469" t="inlineStr">
        <is>
          <t>ok</t>
        </is>
      </c>
      <c r="S4883" s="469" t="inlineStr">
        <is>
          <t xml:space="preserve"> text </t>
        </is>
      </c>
      <c r="T4883" s="426" t="inlineStr">
        <is>
          <t>Norway</t>
        </is>
      </c>
      <c r="U4883" s="5" t="inlineStr">
        <is>
          <t>N wasted</t>
        </is>
      </c>
      <c r="V4883" s="465" t="n">
        <v>0.04</v>
      </c>
    </row>
    <row r="4884" ht="16" customHeight="1">
      <c r="B4884" s="5" t="inlineStr">
        <is>
          <t>EF.TR-RW.RW</t>
        </is>
      </c>
      <c r="C4884" s="5" t="inlineStr">
        <is>
          <t>EF.TR-RW.RW-Export of transport fuels-Nmix</t>
        </is>
      </c>
      <c r="D4884" s="5" t="inlineStr">
        <is>
          <t>EF</t>
        </is>
      </c>
      <c r="E4884" s="5" t="inlineStr">
        <is>
          <t>TR</t>
        </is>
      </c>
      <c r="F4884" s="5">
        <f>VLOOKUP(E4884,'5.a Definitions'!E:F,2,FALSE)</f>
        <v/>
      </c>
      <c r="G4884" s="5" t="inlineStr">
        <is>
          <t>RW</t>
        </is>
      </c>
      <c r="H4884" s="5" t="inlineStr">
        <is>
          <t>RW</t>
        </is>
      </c>
      <c r="I4884" s="5">
        <f>VLOOKUP(H4884,'5.a Definitions'!E:F,2,FALSE)</f>
        <v/>
      </c>
      <c r="J4884" s="465" t="inlineStr">
        <is>
          <t xml:space="preserve"> Export of transport fuels </t>
        </is>
      </c>
      <c r="K4884" s="465" t="inlineStr">
        <is>
          <t xml:space="preserve"> export of transport fuel </t>
        </is>
      </c>
      <c r="L4884" s="465" t="inlineStr">
        <is>
          <t xml:space="preserve"> reactive </t>
        </is>
      </c>
      <c r="M4884" s="465" t="inlineStr">
        <is>
          <t xml:space="preserve"> Nmix </t>
        </is>
      </c>
      <c r="N4884" s="466" t="n">
        <v>0.412028478</v>
      </c>
      <c r="O4884" s="467" t="n">
        <v>0.2825456963141953</v>
      </c>
      <c r="P4884" s="468" t="n">
        <v>1990</v>
      </c>
      <c r="Q4884" s="469" t="inlineStr">
        <is>
          <t>SSB tab 08801</t>
        </is>
      </c>
      <c r="R4884" s="469" t="inlineStr">
        <is>
          <t>ok</t>
        </is>
      </c>
      <c r="S4884" s="469" t="inlineStr">
        <is>
          <t xml:space="preserve"> text </t>
        </is>
      </c>
      <c r="T4884" s="426" t="inlineStr">
        <is>
          <t>Norway</t>
        </is>
      </c>
      <c r="U4884" s="5" t="inlineStr">
        <is>
          <t>useful output</t>
        </is>
      </c>
      <c r="V4884" s="465" t="n">
        <v>0.04</v>
      </c>
    </row>
    <row r="4885" ht="16" customFormat="1" customHeight="1" s="482">
      <c r="B4885" s="5" t="inlineStr">
        <is>
          <t>EF.OE-AT.AT</t>
        </is>
      </c>
      <c r="C4885" s="5" t="inlineStr">
        <is>
          <t>EF.OE-AT.AT-Emissions-NH3</t>
        </is>
      </c>
      <c r="D4885" s="5" t="inlineStr">
        <is>
          <t>EF</t>
        </is>
      </c>
      <c r="E4885" s="5" t="inlineStr">
        <is>
          <t>OE</t>
        </is>
      </c>
      <c r="F4885" s="5">
        <f>VLOOKUP(E4885,'5.a Definitions'!E:F,2,FALSE)</f>
        <v/>
      </c>
      <c r="G4885" s="5" t="inlineStr">
        <is>
          <t>AT</t>
        </is>
      </c>
      <c r="H4885" s="5" t="inlineStr">
        <is>
          <t>AT</t>
        </is>
      </c>
      <c r="I4885" s="5">
        <f>VLOOKUP(H4885,'5.a Definitions'!E:F,2,FALSE)</f>
        <v/>
      </c>
      <c r="J4885" s="465" t="inlineStr">
        <is>
          <t xml:space="preserve"> Emissions </t>
        </is>
      </c>
      <c r="K4885" s="465" t="inlineStr">
        <is>
          <t xml:space="preserve"> other fuels emissions </t>
        </is>
      </c>
      <c r="L4885" s="465" t="inlineStr">
        <is>
          <t xml:space="preserve"> reactive </t>
        </is>
      </c>
      <c r="M4885" s="465" t="inlineStr">
        <is>
          <t xml:space="preserve"> NH3 </t>
        </is>
      </c>
      <c r="N4885" s="466" t="n">
        <v>0.05590406714310001</v>
      </c>
      <c r="O4885" s="467" t="n">
        <v>0.5662024134172491</v>
      </c>
      <c r="P4885" s="468" t="n">
        <v>1990</v>
      </c>
      <c r="Q4885" s="469" t="inlineStr">
        <is>
          <t>CRLTAP Inventory Submissions</t>
        </is>
      </c>
      <c r="R4885" s="469" t="inlineStr">
        <is>
          <t>ok</t>
        </is>
      </c>
      <c r="S4885" s="469" t="inlineStr">
        <is>
          <t xml:space="preserve"> text </t>
        </is>
      </c>
      <c r="T4885" s="426" t="inlineStr">
        <is>
          <t>Norway</t>
        </is>
      </c>
      <c r="U4885" s="5" t="inlineStr">
        <is>
          <t>N wasted</t>
        </is>
      </c>
      <c r="V4885" s="465" t="n">
        <v>0.04</v>
      </c>
    </row>
    <row r="4886" ht="16" customHeight="1">
      <c r="B4886" s="5" t="inlineStr">
        <is>
          <t>EF.OE-AT.AT</t>
        </is>
      </c>
      <c r="C4886" s="5" t="inlineStr">
        <is>
          <t>EF.OE-AT.AT-Emissions-NOx</t>
        </is>
      </c>
      <c r="D4886" s="5" t="inlineStr">
        <is>
          <t>EF</t>
        </is>
      </c>
      <c r="E4886" s="5" t="inlineStr">
        <is>
          <t>OE</t>
        </is>
      </c>
      <c r="F4886" s="5">
        <f>VLOOKUP(E4886,'5.a Definitions'!E:F,2,FALSE)</f>
        <v/>
      </c>
      <c r="G4886" s="5" t="inlineStr">
        <is>
          <t>AT</t>
        </is>
      </c>
      <c r="H4886" s="5" t="inlineStr">
        <is>
          <t>AT</t>
        </is>
      </c>
      <c r="I4886" s="5">
        <f>VLOOKUP(H4886,'5.a Definitions'!E:F,2,FALSE)</f>
        <v/>
      </c>
      <c r="J4886" s="465" t="inlineStr">
        <is>
          <t xml:space="preserve"> Emissions </t>
        </is>
      </c>
      <c r="K4886" s="465" t="inlineStr">
        <is>
          <t xml:space="preserve"> other fuels emissions </t>
        </is>
      </c>
      <c r="L4886" s="465" t="inlineStr">
        <is>
          <t xml:space="preserve"> reactive </t>
        </is>
      </c>
      <c r="M4886" s="465" t="inlineStr">
        <is>
          <t xml:space="preserve"> NOx </t>
        </is>
      </c>
      <c r="N4886" s="466" t="n">
        <v>8.924428360719999</v>
      </c>
      <c r="O4886" s="467" t="n">
        <v>0.1974158305053541</v>
      </c>
      <c r="P4886" s="468" t="n">
        <v>1990</v>
      </c>
      <c r="Q4886" s="469" t="inlineStr">
        <is>
          <t>CRLTAP Inventory Submissions</t>
        </is>
      </c>
      <c r="R4886" s="469" t="inlineStr">
        <is>
          <t>ok</t>
        </is>
      </c>
      <c r="S4886" s="469" t="inlineStr">
        <is>
          <t xml:space="preserve"> text </t>
        </is>
      </c>
      <c r="T4886" s="426" t="inlineStr">
        <is>
          <t>Norway</t>
        </is>
      </c>
      <c r="U4886" s="5" t="inlineStr">
        <is>
          <t>N wasted</t>
        </is>
      </c>
      <c r="V4886" s="465" t="n">
        <v>0.04</v>
      </c>
    </row>
    <row r="4887" ht="16" customHeight="1">
      <c r="B4887" s="5" t="inlineStr">
        <is>
          <t>EF.OE-AT.AT</t>
        </is>
      </c>
      <c r="C4887" s="5" t="inlineStr">
        <is>
          <t>EF.OE-AT.AT-Emissions-N2O</t>
        </is>
      </c>
      <c r="D4887" s="5" t="inlineStr">
        <is>
          <t>EF</t>
        </is>
      </c>
      <c r="E4887" s="5" t="inlineStr">
        <is>
          <t>OE</t>
        </is>
      </c>
      <c r="F4887" s="5">
        <f>VLOOKUP(E4887,'5.a Definitions'!E:F,2,FALSE)</f>
        <v/>
      </c>
      <c r="G4887" s="5" t="inlineStr">
        <is>
          <t>AT</t>
        </is>
      </c>
      <c r="H4887" s="5" t="inlineStr">
        <is>
          <t>AT</t>
        </is>
      </c>
      <c r="I4887" s="5">
        <f>VLOOKUP(H4887,'5.a Definitions'!E:F,2,FALSE)</f>
        <v/>
      </c>
      <c r="J4887" s="465" t="inlineStr">
        <is>
          <t xml:space="preserve"> Emissions </t>
        </is>
      </c>
      <c r="K4887" s="465" t="inlineStr">
        <is>
          <t xml:space="preserve"> other fuels emissions </t>
        </is>
      </c>
      <c r="L4887" s="465" t="inlineStr">
        <is>
          <t xml:space="preserve"> reactive </t>
        </is>
      </c>
      <c r="M4887" s="465" t="inlineStr">
        <is>
          <t xml:space="preserve"> N2O </t>
        </is>
      </c>
      <c r="N4887" s="466" t="n">
        <v>0.07444977050596815</v>
      </c>
      <c r="O4887" s="467" t="n">
        <v>1.394797542306526</v>
      </c>
      <c r="P4887" s="468" t="n">
        <v>1990</v>
      </c>
      <c r="Q4887" s="469" t="inlineStr">
        <is>
          <t>UNFCCC CRT</t>
        </is>
      </c>
      <c r="R4887" s="469" t="inlineStr">
        <is>
          <t>ok</t>
        </is>
      </c>
      <c r="S4887" s="469" t="inlineStr">
        <is>
          <t xml:space="preserve"> text </t>
        </is>
      </c>
      <c r="T4887" s="426" t="inlineStr">
        <is>
          <t>Norway</t>
        </is>
      </c>
      <c r="U4887" s="5" t="inlineStr">
        <is>
          <t>N wasted</t>
        </is>
      </c>
      <c r="V4887" s="465" t="n">
        <v>0.04</v>
      </c>
    </row>
    <row r="4888" ht="16" customHeight="1" thickBot="1">
      <c r="A4888" s="483" t="n"/>
      <c r="B4888" s="6" t="inlineStr">
        <is>
          <t>EF.OE-AT.AT</t>
        </is>
      </c>
      <c r="C4888" s="6" t="inlineStr">
        <is>
          <t>EF.OE-AT.AT-Emissions-N2</t>
        </is>
      </c>
      <c r="D4888" s="6" t="inlineStr">
        <is>
          <t>EF</t>
        </is>
      </c>
      <c r="E4888" s="6" t="inlineStr">
        <is>
          <t>OE</t>
        </is>
      </c>
      <c r="F4888" s="5">
        <f>VLOOKUP(E4888,'5.a Definitions'!E:F,2,FALSE)</f>
        <v/>
      </c>
      <c r="G4888" s="6" t="inlineStr">
        <is>
          <t>AT</t>
        </is>
      </c>
      <c r="H4888" s="6" t="inlineStr">
        <is>
          <t>AT</t>
        </is>
      </c>
      <c r="I4888" s="5">
        <f>VLOOKUP(H4888,'5.a Definitions'!E:F,2,FALSE)</f>
        <v/>
      </c>
      <c r="J4888" s="470" t="inlineStr">
        <is>
          <t xml:space="preserve"> Emissions </t>
        </is>
      </c>
      <c r="K4888" s="470" t="inlineStr">
        <is>
          <t xml:space="preserve"> other fuels emissions </t>
        </is>
      </c>
      <c r="L4888" s="470" t="inlineStr">
        <is>
          <t xml:space="preserve"> inert </t>
        </is>
      </c>
      <c r="M4888" s="470" t="inlineStr">
        <is>
          <t xml:space="preserve"> N2 </t>
        </is>
      </c>
      <c r="N4888" s="466" t="n">
        <v>0</v>
      </c>
      <c r="O4888" s="471" t="n">
        <v>0.2</v>
      </c>
      <c r="P4888" s="468" t="n">
        <v>1990</v>
      </c>
      <c r="Q4888" s="472" t="inlineStr">
        <is>
          <t>mass balance</t>
        </is>
      </c>
      <c r="R4888" s="469" t="inlineStr">
        <is>
          <t>ok</t>
        </is>
      </c>
      <c r="S4888" s="472" t="inlineStr">
        <is>
          <t xml:space="preserve"> text </t>
        </is>
      </c>
      <c r="T4888" s="426" t="inlineStr">
        <is>
          <t>Norway</t>
        </is>
      </c>
      <c r="U4888" s="5" t="inlineStr">
        <is>
          <t>N wasted</t>
        </is>
      </c>
      <c r="V4888" s="470" t="n">
        <v>0.04</v>
      </c>
    </row>
    <row r="4889" ht="16" customFormat="1" customHeight="1" s="482">
      <c r="A4889" s="487" t="inlineStr">
        <is>
          <t xml:space="preserve"> Materials and products </t>
        </is>
      </c>
      <c r="B4889" s="452" t="inlineStr">
        <is>
          <t>MP.FP-AG.SM</t>
        </is>
      </c>
      <c r="C4889" s="452" t="inlineStr">
        <is>
          <t>MP.FP-AG.SM-Seeds and planting material -Nmix</t>
        </is>
      </c>
      <c r="D4889" s="452" t="inlineStr">
        <is>
          <t>MP</t>
        </is>
      </c>
      <c r="E4889" s="452" t="inlineStr">
        <is>
          <t>FP</t>
        </is>
      </c>
      <c r="F4889" s="5">
        <f>VLOOKUP(E4889,'5.a Definitions'!E:F,2,FALSE)</f>
        <v/>
      </c>
      <c r="G4889" s="452" t="inlineStr">
        <is>
          <t>AG</t>
        </is>
      </c>
      <c r="H4889" s="452" t="inlineStr">
        <is>
          <t>SM</t>
        </is>
      </c>
      <c r="I4889" s="5">
        <f>VLOOKUP(H4889,'5.a Definitions'!E:F,2,FALSE)</f>
        <v/>
      </c>
      <c r="J4889" s="465" t="inlineStr">
        <is>
          <t xml:space="preserve"> Seeds and planting material  </t>
        </is>
      </c>
      <c r="K4889" s="465" t="inlineStr">
        <is>
          <t xml:space="preserve"> seeds and planting material </t>
        </is>
      </c>
      <c r="L4889" s="465" t="inlineStr">
        <is>
          <t xml:space="preserve"> reactive </t>
        </is>
      </c>
      <c r="M4889" s="465" t="inlineStr">
        <is>
          <t xml:space="preserve"> Nmix </t>
        </is>
      </c>
      <c r="N4889" s="466" t="n">
        <v>1.249908566723842</v>
      </c>
      <c r="O4889" s="467" t="n">
        <v>0.3205207175229204</v>
      </c>
      <c r="P4889" s="468" t="n">
        <v>1990</v>
      </c>
      <c r="Q4889" s="469" t="inlineStr">
        <is>
          <t>NIBIO Totalkalkylen</t>
        </is>
      </c>
      <c r="R4889" s="469" t="inlineStr">
        <is>
          <t>ok</t>
        </is>
      </c>
      <c r="S4889" s="469" t="inlineStr">
        <is>
          <t xml:space="preserve"> text </t>
        </is>
      </c>
      <c r="T4889" s="426" t="inlineStr">
        <is>
          <t>Norway</t>
        </is>
      </c>
      <c r="U4889" s="5" t="inlineStr">
        <is>
          <t>useful output</t>
        </is>
      </c>
      <c r="V4889" s="465" t="n">
        <v>0.04</v>
      </c>
    </row>
    <row r="4890" ht="16" customHeight="1">
      <c r="B4890" s="5" t="inlineStr">
        <is>
          <t>MP.FP-AG.MM</t>
        </is>
      </c>
      <c r="C4890" s="5" t="inlineStr">
        <is>
          <t>MP.FP-AG.MM-Farm animal feed-Nmix</t>
        </is>
      </c>
      <c r="D4890" s="5" t="inlineStr">
        <is>
          <t>MP</t>
        </is>
      </c>
      <c r="E4890" s="5" t="inlineStr">
        <is>
          <t>FP</t>
        </is>
      </c>
      <c r="F4890" s="5">
        <f>VLOOKUP(E4890,'5.a Definitions'!E:F,2,FALSE)</f>
        <v/>
      </c>
      <c r="G4890" s="5" t="inlineStr">
        <is>
          <t>AG</t>
        </is>
      </c>
      <c r="H4890" s="5" t="inlineStr">
        <is>
          <t>MM</t>
        </is>
      </c>
      <c r="I4890" s="5">
        <f>VLOOKUP(H4890,'5.a Definitions'!E:F,2,FALSE)</f>
        <v/>
      </c>
      <c r="J4890" s="465" t="inlineStr">
        <is>
          <t xml:space="preserve"> Farm animal feed </t>
        </is>
      </c>
      <c r="K4890" s="465" t="inlineStr">
        <is>
          <t xml:space="preserve"> farm animal feed </t>
        </is>
      </c>
      <c r="L4890" s="465" t="inlineStr">
        <is>
          <t xml:space="preserve"> reactive </t>
        </is>
      </c>
      <c r="M4890" s="465" t="inlineStr">
        <is>
          <t xml:space="preserve"> Nmix </t>
        </is>
      </c>
      <c r="N4890" s="466" t="n">
        <v>20.96657239092902</v>
      </c>
      <c r="O4890" s="467" t="n">
        <v>0.3101488769873528</v>
      </c>
      <c r="P4890" s="468" t="n">
        <v>1990</v>
      </c>
      <c r="Q4890" s="469" t="inlineStr">
        <is>
          <t>Totalkalkylen</t>
        </is>
      </c>
      <c r="R4890" s="469" t="inlineStr">
        <is>
          <t>ok</t>
        </is>
      </c>
      <c r="S4890" s="469" t="inlineStr">
        <is>
          <t xml:space="preserve"> text </t>
        </is>
      </c>
      <c r="T4890" s="426" t="inlineStr">
        <is>
          <t>Norway</t>
        </is>
      </c>
      <c r="U4890" s="5" t="inlineStr">
        <is>
          <t>useful output</t>
        </is>
      </c>
      <c r="V4890" s="465" t="n">
        <v>0.04</v>
      </c>
    </row>
    <row r="4891" ht="16" customHeight="1">
      <c r="B4891" s="5" t="inlineStr">
        <is>
          <t>MP.FP-PR.SO</t>
        </is>
      </c>
      <c r="C4891" s="5" t="inlineStr">
        <is>
          <t>MP.FP-PR.SO-Food industry waste-Nmix</t>
        </is>
      </c>
      <c r="D4891" s="5" t="inlineStr">
        <is>
          <t>MP</t>
        </is>
      </c>
      <c r="E4891" s="5" t="inlineStr">
        <is>
          <t>FP</t>
        </is>
      </c>
      <c r="F4891" s="5">
        <f>VLOOKUP(E4891,'5.a Definitions'!E:F,2,FALSE)</f>
        <v/>
      </c>
      <c r="G4891" s="5" t="inlineStr">
        <is>
          <t>PR</t>
        </is>
      </c>
      <c r="H4891" s="5" t="inlineStr">
        <is>
          <t>SO</t>
        </is>
      </c>
      <c r="I4891" s="5">
        <f>VLOOKUP(H4891,'5.a Definitions'!E:F,2,FALSE)</f>
        <v/>
      </c>
      <c r="J4891" s="465" t="inlineStr">
        <is>
          <t xml:space="preserve"> Food industry waste </t>
        </is>
      </c>
      <c r="K4891" s="465" t="inlineStr">
        <is>
          <t xml:space="preserve"> food industry waste </t>
        </is>
      </c>
      <c r="L4891" s="465" t="inlineStr">
        <is>
          <t xml:space="preserve"> reactive </t>
        </is>
      </c>
      <c r="M4891" s="465" t="inlineStr">
        <is>
          <t xml:space="preserve"> Nmix </t>
        </is>
      </c>
      <c r="N4891" s="466" t="n">
        <v>1.353387401574803</v>
      </c>
      <c r="O4891" s="467" t="n">
        <v>0.8450250601889485</v>
      </c>
      <c r="P4891" s="468" t="n">
        <v>1990</v>
      </c>
      <c r="Q4891" s="469" t="inlineStr">
        <is>
          <t>Filled (mean of the scaled 1995-1999 values): SSB</t>
        </is>
      </c>
      <c r="R4891" s="469" t="inlineStr">
        <is>
          <t>ok</t>
        </is>
      </c>
      <c r="S4891" s="469" t="inlineStr">
        <is>
          <t xml:space="preserve"> text </t>
        </is>
      </c>
      <c r="T4891" s="426" t="inlineStr">
        <is>
          <t>Norway</t>
        </is>
      </c>
      <c r="U4891" s="5" t="inlineStr">
        <is>
          <t>N wasted</t>
        </is>
      </c>
      <c r="V4891" s="465" t="n">
        <v>0.04</v>
      </c>
    </row>
    <row r="4892" ht="16" customHeight="1">
      <c r="B4892" s="5" t="inlineStr">
        <is>
          <t>MP.FP-PR.WW</t>
        </is>
      </c>
      <c r="C4892" s="5" t="inlineStr">
        <is>
          <t>MP.FP-PR.WW-Food industry wastewater-Nmix</t>
        </is>
      </c>
      <c r="D4892" s="5" t="inlineStr">
        <is>
          <t>MP</t>
        </is>
      </c>
      <c r="E4892" s="5" t="inlineStr">
        <is>
          <t>FP</t>
        </is>
      </c>
      <c r="F4892" s="5">
        <f>VLOOKUP(E4892,'5.a Definitions'!E:F,2,FALSE)</f>
        <v/>
      </c>
      <c r="G4892" s="5" t="inlineStr">
        <is>
          <t>PR</t>
        </is>
      </c>
      <c r="H4892" s="5" t="inlineStr">
        <is>
          <t>WW</t>
        </is>
      </c>
      <c r="I4892" s="5">
        <f>VLOOKUP(H4892,'5.a Definitions'!E:F,2,FALSE)</f>
        <v/>
      </c>
      <c r="J4892" s="465" t="inlineStr">
        <is>
          <t xml:space="preserve"> Food industry wastewater </t>
        </is>
      </c>
      <c r="K4892" s="465" t="inlineStr">
        <is>
          <t xml:space="preserve"> food industry wastewater </t>
        </is>
      </c>
      <c r="L4892" s="465" t="inlineStr">
        <is>
          <t xml:space="preserve"> reactive </t>
        </is>
      </c>
      <c r="M4892" s="465" t="inlineStr">
        <is>
          <t xml:space="preserve"> Nmix </t>
        </is>
      </c>
      <c r="N4892" s="466" t="n">
        <v>0.035</v>
      </c>
      <c r="O4892" s="467" t="n">
        <v>0.1902548350021897</v>
      </c>
      <c r="P4892" s="468" t="n">
        <v>1990</v>
      </c>
      <c r="Q4892" s="469" t="inlineStr">
        <is>
          <t>Miljødirektoratet</t>
        </is>
      </c>
      <c r="R4892" s="469" t="inlineStr">
        <is>
          <t>ok</t>
        </is>
      </c>
      <c r="S4892" s="469" t="inlineStr">
        <is>
          <t xml:space="preserve"> text </t>
        </is>
      </c>
      <c r="T4892" s="426" t="inlineStr">
        <is>
          <t>Norway</t>
        </is>
      </c>
      <c r="U4892" s="5" t="inlineStr">
        <is>
          <t>N wasted</t>
        </is>
      </c>
      <c r="V4892" s="465" t="n">
        <v>0.04</v>
      </c>
    </row>
    <row r="4893" ht="16" customHeight="1">
      <c r="B4893" s="5" t="inlineStr">
        <is>
          <t>MP.FP-HS.HS</t>
        </is>
      </c>
      <c r="C4893" s="5" t="inlineStr">
        <is>
          <t>MP.FP-HS.HS-Food products-Nmix</t>
        </is>
      </c>
      <c r="D4893" s="5" t="inlineStr">
        <is>
          <t>MP</t>
        </is>
      </c>
      <c r="E4893" s="5" t="inlineStr">
        <is>
          <t>FP</t>
        </is>
      </c>
      <c r="F4893" s="5">
        <f>VLOOKUP(E4893,'5.a Definitions'!E:F,2,FALSE)</f>
        <v/>
      </c>
      <c r="G4893" s="5" t="inlineStr">
        <is>
          <t>HS</t>
        </is>
      </c>
      <c r="H4893" s="5" t="inlineStr">
        <is>
          <t>HS</t>
        </is>
      </c>
      <c r="I4893" s="5">
        <f>VLOOKUP(H4893,'5.a Definitions'!E:F,2,FALSE)</f>
        <v/>
      </c>
      <c r="J4893" s="465" t="inlineStr">
        <is>
          <t xml:space="preserve"> Food products </t>
        </is>
      </c>
      <c r="K4893" s="465" t="inlineStr">
        <is>
          <t xml:space="preserve"> food products </t>
        </is>
      </c>
      <c r="L4893" s="465" t="inlineStr">
        <is>
          <t xml:space="preserve"> reactive </t>
        </is>
      </c>
      <c r="M4893" s="465" t="inlineStr">
        <is>
          <t xml:space="preserve"> Nmix </t>
        </is>
      </c>
      <c r="N4893" s="466" t="n">
        <v>26.11138836717612</v>
      </c>
      <c r="O4893" s="467" t="n">
        <v>0.1866779972609724</v>
      </c>
      <c r="P4893" s="468" t="n">
        <v>1990</v>
      </c>
      <c r="Q4893" s="469" t="inlineStr">
        <is>
          <t>SSB</t>
        </is>
      </c>
      <c r="R4893" s="469" t="inlineStr">
        <is>
          <t>ok</t>
        </is>
      </c>
      <c r="S4893" s="469" t="inlineStr">
        <is>
          <t xml:space="preserve"> text </t>
        </is>
      </c>
      <c r="T4893" s="426" t="inlineStr">
        <is>
          <t>Norway</t>
        </is>
      </c>
      <c r="U4893" s="5" t="inlineStr">
        <is>
          <t>useful output</t>
        </is>
      </c>
      <c r="V4893" s="465" t="n">
        <v>0.04</v>
      </c>
    </row>
    <row r="4894" ht="16" customHeight="1">
      <c r="B4894" s="5" t="inlineStr">
        <is>
          <t>MP.FP-HY.SW</t>
        </is>
      </c>
      <c r="C4894" s="5" t="inlineStr">
        <is>
          <t>MP.FP-HY.SW-Untreated wastewater-Nmix</t>
        </is>
      </c>
      <c r="D4894" s="5" t="inlineStr">
        <is>
          <t>MP</t>
        </is>
      </c>
      <c r="E4894" s="5" t="inlineStr">
        <is>
          <t>FP</t>
        </is>
      </c>
      <c r="F4894" s="5">
        <f>VLOOKUP(E4894,'5.a Definitions'!E:F,2,FALSE)</f>
        <v/>
      </c>
      <c r="G4894" s="5" t="inlineStr">
        <is>
          <t>HY</t>
        </is>
      </c>
      <c r="H4894" s="5" t="inlineStr">
        <is>
          <t>SW</t>
        </is>
      </c>
      <c r="I4894" s="5">
        <f>VLOOKUP(H4894,'5.a Definitions'!E:F,2,FALSE)</f>
        <v/>
      </c>
      <c r="J4894" s="465" t="inlineStr">
        <is>
          <t xml:space="preserve"> Untreated wastewater </t>
        </is>
      </c>
      <c r="K4894" s="465" t="inlineStr">
        <is>
          <t xml:space="preserve"> food industry untreated wastewater </t>
        </is>
      </c>
      <c r="L4894" s="465" t="inlineStr">
        <is>
          <t xml:space="preserve"> reactive </t>
        </is>
      </c>
      <c r="M4894" s="465" t="inlineStr">
        <is>
          <t xml:space="preserve"> Nmix </t>
        </is>
      </c>
      <c r="N4894" s="466" t="n">
        <v>0.3740871</v>
      </c>
      <c r="O4894" s="467" t="n">
        <v>0.2938187216610099</v>
      </c>
      <c r="P4894" s="468" t="n">
        <v>1990</v>
      </c>
      <c r="Q4894" s="469" t="inlineStr">
        <is>
          <t>Filled (mean of 1994-1998): Miljødirektoratet</t>
        </is>
      </c>
      <c r="R4894" s="469" t="inlineStr">
        <is>
          <t>ok</t>
        </is>
      </c>
      <c r="S4894" s="469" t="inlineStr">
        <is>
          <t xml:space="preserve"> text </t>
        </is>
      </c>
      <c r="T4894" s="426" t="inlineStr">
        <is>
          <t>Norway</t>
        </is>
      </c>
      <c r="U4894" s="5" t="inlineStr">
        <is>
          <t>N wasted</t>
        </is>
      </c>
      <c r="V4894" s="465" t="n">
        <v>0.04</v>
      </c>
    </row>
    <row r="4895" ht="16" customHeight="1">
      <c r="B4895" s="5" t="inlineStr">
        <is>
          <t>MP.FP-HY.AC</t>
        </is>
      </c>
      <c r="C4895" s="5" t="inlineStr">
        <is>
          <t>MP.FP-HY.AC-Feed to freshwater aquaculture-Nmix</t>
        </is>
      </c>
      <c r="D4895" s="5" t="inlineStr">
        <is>
          <t>MP</t>
        </is>
      </c>
      <c r="E4895" s="5" t="inlineStr">
        <is>
          <t>FP</t>
        </is>
      </c>
      <c r="F4895" s="5">
        <f>VLOOKUP(E4895,'5.a Definitions'!E:F,2,FALSE)</f>
        <v/>
      </c>
      <c r="G4895" s="5" t="inlineStr">
        <is>
          <t>HY</t>
        </is>
      </c>
      <c r="H4895" s="5" t="inlineStr">
        <is>
          <t>AC</t>
        </is>
      </c>
      <c r="I4895" s="5">
        <f>VLOOKUP(H4895,'5.a Definitions'!E:F,2,FALSE)</f>
        <v/>
      </c>
      <c r="J4895" s="465" t="inlineStr">
        <is>
          <t xml:space="preserve"> Feed to freshwater aquaculture </t>
        </is>
      </c>
      <c r="K4895" s="465" t="inlineStr">
        <is>
          <t xml:space="preserve"> feed to freshwater aquaculture </t>
        </is>
      </c>
      <c r="L4895" s="465" t="inlineStr">
        <is>
          <t xml:space="preserve"> reactive </t>
        </is>
      </c>
      <c r="M4895" s="465" t="inlineStr">
        <is>
          <t xml:space="preserve"> Nmix </t>
        </is>
      </c>
      <c r="N4895" s="466" t="n">
        <v>0</v>
      </c>
      <c r="O4895" s="467" t="n">
        <v>0.2</v>
      </c>
      <c r="P4895" s="468" t="n">
        <v>1990</v>
      </c>
      <c r="Q4895" s="469" t="inlineStr">
        <is>
          <t>no production</t>
        </is>
      </c>
      <c r="R4895" s="469" t="inlineStr">
        <is>
          <t>ok</t>
        </is>
      </c>
      <c r="S4895" s="469" t="inlineStr">
        <is>
          <t xml:space="preserve"> text </t>
        </is>
      </c>
      <c r="T4895" s="426" t="inlineStr">
        <is>
          <t>Norway</t>
        </is>
      </c>
      <c r="U4895" s="5" t="inlineStr">
        <is>
          <t>useful output</t>
        </is>
      </c>
      <c r="V4895" s="465" t="n">
        <v>0.04</v>
      </c>
    </row>
    <row r="4896" ht="16" customHeight="1">
      <c r="B4896" s="5" t="inlineStr">
        <is>
          <t>MP.FP-HY.AC</t>
        </is>
      </c>
      <c r="C4896" s="5" t="inlineStr">
        <is>
          <t>MP.FP-HY.AC-Feed to coastal aquaculture-Nmix</t>
        </is>
      </c>
      <c r="D4896" s="5" t="inlineStr">
        <is>
          <t>MP</t>
        </is>
      </c>
      <c r="E4896" s="5" t="inlineStr">
        <is>
          <t>FP</t>
        </is>
      </c>
      <c r="F4896" s="5">
        <f>VLOOKUP(E4896,'5.a Definitions'!E:F,2,FALSE)</f>
        <v/>
      </c>
      <c r="G4896" s="5" t="inlineStr">
        <is>
          <t>HY</t>
        </is>
      </c>
      <c r="H4896" s="5" t="inlineStr">
        <is>
          <t>AC</t>
        </is>
      </c>
      <c r="I4896" s="5">
        <f>VLOOKUP(H4896,'5.a Definitions'!E:F,2,FALSE)</f>
        <v/>
      </c>
      <c r="J4896" s="465" t="inlineStr">
        <is>
          <t xml:space="preserve"> Feed to coastal aquaculture </t>
        </is>
      </c>
      <c r="K4896" s="465" t="inlineStr">
        <is>
          <t xml:space="preserve"> feed to coastal aquaculture </t>
        </is>
      </c>
      <c r="L4896" s="465" t="inlineStr">
        <is>
          <t xml:space="preserve"> reactive </t>
        </is>
      </c>
      <c r="M4896" s="465" t="inlineStr">
        <is>
          <t xml:space="preserve"> Nmix </t>
        </is>
      </c>
      <c r="N4896" s="466" t="n">
        <v>10.00042153846154</v>
      </c>
      <c r="O4896" s="467" t="n">
        <v>0.2595516717711686</v>
      </c>
      <c r="P4896" s="468" t="n">
        <v>1990</v>
      </c>
      <c r="Q4896" s="469" t="inlineStr">
        <is>
          <t>Fiskeridirektoratet</t>
        </is>
      </c>
      <c r="R4896" s="469" t="inlineStr">
        <is>
          <t>ok</t>
        </is>
      </c>
      <c r="S4896" s="469" t="inlineStr">
        <is>
          <t xml:space="preserve"> text </t>
        </is>
      </c>
      <c r="T4896" s="426" t="inlineStr">
        <is>
          <t>Norway</t>
        </is>
      </c>
      <c r="U4896" s="5" t="inlineStr">
        <is>
          <t>useful output</t>
        </is>
      </c>
      <c r="V4896" s="465" t="n">
        <v>0.04</v>
      </c>
    </row>
    <row r="4897" ht="16" customHeight="1">
      <c r="B4897" s="5" t="inlineStr">
        <is>
          <t>MP.FP-RW.RW</t>
        </is>
      </c>
      <c r="C4897" s="5" t="inlineStr">
        <is>
          <t>MP.FP-RW.RW-Food export-Nmix</t>
        </is>
      </c>
      <c r="D4897" s="5" t="inlineStr">
        <is>
          <t>MP</t>
        </is>
      </c>
      <c r="E4897" s="5" t="inlineStr">
        <is>
          <t>FP</t>
        </is>
      </c>
      <c r="F4897" s="5">
        <f>VLOOKUP(E4897,'5.a Definitions'!E:F,2,FALSE)</f>
        <v/>
      </c>
      <c r="G4897" s="5" t="inlineStr">
        <is>
          <t>RW</t>
        </is>
      </c>
      <c r="H4897" s="5" t="inlineStr">
        <is>
          <t>RW</t>
        </is>
      </c>
      <c r="I4897" s="5">
        <f>VLOOKUP(H4897,'5.a Definitions'!E:F,2,FALSE)</f>
        <v/>
      </c>
      <c r="J4897" s="465" t="inlineStr">
        <is>
          <t xml:space="preserve"> Food export </t>
        </is>
      </c>
      <c r="K4897" s="465" t="inlineStr">
        <is>
          <t xml:space="preserve"> food export </t>
        </is>
      </c>
      <c r="L4897" s="465" t="inlineStr">
        <is>
          <t xml:space="preserve"> reactive </t>
        </is>
      </c>
      <c r="M4897" s="465" t="inlineStr">
        <is>
          <t xml:space="preserve"> Nmix </t>
        </is>
      </c>
      <c r="N4897" s="466" t="n">
        <v>21.60147792</v>
      </c>
      <c r="O4897" s="467" t="n">
        <v>0.1848672941571977</v>
      </c>
      <c r="P4897" s="468" t="n">
        <v>1990</v>
      </c>
      <c r="Q4897" s="469" t="inlineStr">
        <is>
          <t>SSB tab 08801</t>
        </is>
      </c>
      <c r="R4897" s="469" t="inlineStr">
        <is>
          <t>ok</t>
        </is>
      </c>
      <c r="S4897" s="469" t="inlineStr">
        <is>
          <t xml:space="preserve"> text </t>
        </is>
      </c>
      <c r="T4897" s="426" t="inlineStr">
        <is>
          <t>Norway</t>
        </is>
      </c>
      <c r="U4897" s="5" t="inlineStr">
        <is>
          <t>useful output</t>
        </is>
      </c>
      <c r="V4897" s="465" t="n">
        <v>0.04</v>
      </c>
    </row>
    <row r="4898" ht="16" customHeight="1">
      <c r="B4898" s="475" t="inlineStr">
        <is>
          <t>MP.FP-RW.RW</t>
        </is>
      </c>
      <c r="C4898" s="475" t="inlineStr">
        <is>
          <t>MP.FP-RW.RW-Feed export-Nmix</t>
        </is>
      </c>
      <c r="D4898" s="475" t="inlineStr">
        <is>
          <t>MP</t>
        </is>
      </c>
      <c r="E4898" s="475" t="inlineStr">
        <is>
          <t>FP</t>
        </is>
      </c>
      <c r="F4898" s="5">
        <f>VLOOKUP(E4898,'5.a Definitions'!E:F,2,FALSE)</f>
        <v/>
      </c>
      <c r="G4898" s="475" t="inlineStr">
        <is>
          <t>RW</t>
        </is>
      </c>
      <c r="H4898" s="475" t="inlineStr">
        <is>
          <t>RW</t>
        </is>
      </c>
      <c r="I4898" s="5">
        <f>VLOOKUP(H4898,'5.a Definitions'!E:F,2,FALSE)</f>
        <v/>
      </c>
      <c r="J4898" s="465" t="inlineStr">
        <is>
          <t>Feed export</t>
        </is>
      </c>
      <c r="K4898" s="465" t="inlineStr">
        <is>
          <t>feed export</t>
        </is>
      </c>
      <c r="L4898" s="465" t="inlineStr">
        <is>
          <t>reactive</t>
        </is>
      </c>
      <c r="M4898" s="465" t="inlineStr">
        <is>
          <t>Nmix</t>
        </is>
      </c>
      <c r="N4898" s="466" t="n">
        <v>6.604762711999999</v>
      </c>
      <c r="O4898" s="467" t="n">
        <v>0.1670897661998562</v>
      </c>
      <c r="P4898" s="468" t="n">
        <v>1990</v>
      </c>
      <c r="Q4898" s="469" t="inlineStr">
        <is>
          <t>SSB tab 08801</t>
        </is>
      </c>
      <c r="R4898" s="469" t="inlineStr">
        <is>
          <t>ok</t>
        </is>
      </c>
      <c r="S4898" s="469" t="inlineStr">
        <is>
          <t>text</t>
        </is>
      </c>
      <c r="T4898" s="476" t="inlineStr">
        <is>
          <t>Norway</t>
        </is>
      </c>
      <c r="U4898" s="5" t="inlineStr">
        <is>
          <t>useful output</t>
        </is>
      </c>
      <c r="V4898" s="465">
        <f>(O4659*N4659)^2</f>
        <v/>
      </c>
    </row>
    <row r="4899" ht="16" customHeight="1">
      <c r="B4899" s="5" t="inlineStr">
        <is>
          <t>MP.OP-AG.SM</t>
        </is>
      </c>
      <c r="C4899" s="5" t="inlineStr">
        <is>
          <t>MP.OP-AG.SM-Mineral fertilizer-Nmix</t>
        </is>
      </c>
      <c r="D4899" s="5" t="inlineStr">
        <is>
          <t>MP</t>
        </is>
      </c>
      <c r="E4899" s="5" t="inlineStr">
        <is>
          <t>OP</t>
        </is>
      </c>
      <c r="F4899" s="5">
        <f>VLOOKUP(E4899,'5.a Definitions'!E:F,2,FALSE)</f>
        <v/>
      </c>
      <c r="G4899" s="5" t="inlineStr">
        <is>
          <t>AG</t>
        </is>
      </c>
      <c r="H4899" s="5" t="inlineStr">
        <is>
          <t>SM</t>
        </is>
      </c>
      <c r="I4899" s="5">
        <f>VLOOKUP(H4899,'5.a Definitions'!E:F,2,FALSE)</f>
        <v/>
      </c>
      <c r="J4899" s="465" t="inlineStr">
        <is>
          <t xml:space="preserve"> Mineral fertilizer </t>
        </is>
      </c>
      <c r="K4899" s="465" t="inlineStr">
        <is>
          <t xml:space="preserve"> mineral fertilizer to agriculture </t>
        </is>
      </c>
      <c r="L4899" s="465" t="inlineStr">
        <is>
          <t xml:space="preserve"> reactive </t>
        </is>
      </c>
      <c r="M4899" s="465" t="inlineStr">
        <is>
          <t xml:space="preserve"> Nmix </t>
        </is>
      </c>
      <c r="N4899" s="466" t="n">
        <v>80.79000000000001</v>
      </c>
      <c r="O4899" s="467" t="n">
        <v>0.4179779175239727</v>
      </c>
      <c r="P4899" s="468" t="n">
        <v>1990</v>
      </c>
      <c r="Q4899" s="469" t="inlineStr">
        <is>
          <t>FAOSTAT Fertilizer by nutrient (Agricultural Use - Import)</t>
        </is>
      </c>
      <c r="R4899" s="469" t="inlineStr">
        <is>
          <t>ok</t>
        </is>
      </c>
      <c r="S4899" s="469" t="inlineStr">
        <is>
          <t xml:space="preserve"> text </t>
        </is>
      </c>
      <c r="T4899" s="426" t="inlineStr">
        <is>
          <t>Norway</t>
        </is>
      </c>
      <c r="U4899" s="5" t="inlineStr">
        <is>
          <t>useful output</t>
        </is>
      </c>
      <c r="V4899" s="465" t="n">
        <v>0.04</v>
      </c>
    </row>
    <row r="4900" ht="16" customHeight="1">
      <c r="B4900" s="475" t="inlineStr">
        <is>
          <t>MP.OP-EF.IC</t>
        </is>
      </c>
      <c r="C4900" s="475" t="inlineStr">
        <is>
          <t>MP.OP-EF.IC-Industrial waste fuels-Nmix</t>
        </is>
      </c>
      <c r="D4900" s="475" t="inlineStr">
        <is>
          <t>MP</t>
        </is>
      </c>
      <c r="E4900" s="475" t="inlineStr">
        <is>
          <t>OP</t>
        </is>
      </c>
      <c r="F4900" s="5">
        <f>VLOOKUP(E4900,'5.a Definitions'!E:F,2,FALSE)</f>
        <v/>
      </c>
      <c r="G4900" s="475" t="inlineStr">
        <is>
          <t>EF</t>
        </is>
      </c>
      <c r="H4900" s="475" t="inlineStr">
        <is>
          <t>IC</t>
        </is>
      </c>
      <c r="I4900" s="5">
        <f>VLOOKUP(H4900,'5.a Definitions'!E:F,2,FALSE)</f>
        <v/>
      </c>
      <c r="J4900" s="465" t="inlineStr">
        <is>
          <t>Industrial waste fuel</t>
        </is>
      </c>
      <c r="K4900" s="465" t="inlineStr">
        <is>
          <t>industrial waste fuel</t>
        </is>
      </c>
      <c r="L4900" s="465" t="inlineStr">
        <is>
          <t>reactive</t>
        </is>
      </c>
      <c r="M4900" s="465" t="inlineStr">
        <is>
          <t>Nmix</t>
        </is>
      </c>
      <c r="N4900" s="466" t="n">
        <v>3.794879097224872</v>
      </c>
      <c r="O4900" s="467" t="n">
        <v>0.5217415704269005</v>
      </c>
      <c r="P4900" s="468" t="n">
        <v>1990</v>
      </c>
      <c r="Q4900" s="469" t="inlineStr">
        <is>
          <t>SSB</t>
        </is>
      </c>
      <c r="R4900" s="469" t="inlineStr">
        <is>
          <t>ok</t>
        </is>
      </c>
      <c r="S4900" s="469" t="inlineStr">
        <is>
          <t>text</t>
        </is>
      </c>
      <c r="T4900" s="476" t="inlineStr">
        <is>
          <t>Norway</t>
        </is>
      </c>
      <c r="U4900" s="5" t="inlineStr">
        <is>
          <t>useful output</t>
        </is>
      </c>
      <c r="V4900" s="465">
        <f>(O4692*N4692)^2</f>
        <v/>
      </c>
    </row>
    <row r="4901" ht="16" customHeight="1">
      <c r="B4901" s="5" t="inlineStr">
        <is>
          <t>MP.OP-PR.SO</t>
        </is>
      </c>
      <c r="C4901" s="5" t="inlineStr">
        <is>
          <t>MP.OP-PR.SO-Other industry waste-Nmix</t>
        </is>
      </c>
      <c r="D4901" s="5" t="inlineStr">
        <is>
          <t>MP</t>
        </is>
      </c>
      <c r="E4901" s="5" t="inlineStr">
        <is>
          <t>OP</t>
        </is>
      </c>
      <c r="F4901" s="5">
        <f>VLOOKUP(E4901,'5.a Definitions'!E:F,2,FALSE)</f>
        <v/>
      </c>
      <c r="G4901" s="5" t="inlineStr">
        <is>
          <t>PR</t>
        </is>
      </c>
      <c r="H4901" s="5" t="inlineStr">
        <is>
          <t>SO</t>
        </is>
      </c>
      <c r="I4901" s="5">
        <f>VLOOKUP(H4901,'5.a Definitions'!E:F,2,FALSE)</f>
        <v/>
      </c>
      <c r="J4901" s="465" t="inlineStr">
        <is>
          <t xml:space="preserve"> Other industry waste </t>
        </is>
      </c>
      <c r="K4901" s="465" t="inlineStr">
        <is>
          <t xml:space="preserve"> other industry waste </t>
        </is>
      </c>
      <c r="L4901" s="465" t="inlineStr">
        <is>
          <t xml:space="preserve"> reactive </t>
        </is>
      </c>
      <c r="M4901" s="465" t="inlineStr">
        <is>
          <t xml:space="preserve"> Nmix </t>
        </is>
      </c>
      <c r="N4901" s="466" t="n">
        <v>5.03356191780822</v>
      </c>
      <c r="O4901" s="467" t="n">
        <v>0.6273095155636554</v>
      </c>
      <c r="P4901" s="468" t="n">
        <v>1990</v>
      </c>
      <c r="Q4901" s="469" t="inlineStr">
        <is>
          <t>Filled (extrapolated from 1995 with the 1992 and 1995 totals): SSB</t>
        </is>
      </c>
      <c r="R4901" s="469" t="inlineStr">
        <is>
          <t>ok</t>
        </is>
      </c>
      <c r="S4901" s="469" t="inlineStr">
        <is>
          <t xml:space="preserve"> text </t>
        </is>
      </c>
      <c r="T4901" s="426" t="inlineStr">
        <is>
          <t>Norway</t>
        </is>
      </c>
      <c r="U4901" s="5" t="inlineStr">
        <is>
          <t>N wasted</t>
        </is>
      </c>
      <c r="V4901" s="465" t="n">
        <v>0.04</v>
      </c>
    </row>
    <row r="4902" ht="16" customHeight="1">
      <c r="B4902" s="5" t="inlineStr">
        <is>
          <t>MP.OP-PR.WW</t>
        </is>
      </c>
      <c r="C4902" s="5" t="inlineStr">
        <is>
          <t>MP.OP-PR.WW-Other industry wastewater-Nmix</t>
        </is>
      </c>
      <c r="D4902" s="5" t="inlineStr">
        <is>
          <t>MP</t>
        </is>
      </c>
      <c r="E4902" s="5" t="inlineStr">
        <is>
          <t>OP</t>
        </is>
      </c>
      <c r="F4902" s="5">
        <f>VLOOKUP(E4902,'5.a Definitions'!E:F,2,FALSE)</f>
        <v/>
      </c>
      <c r="G4902" s="5" t="inlineStr">
        <is>
          <t>PR</t>
        </is>
      </c>
      <c r="H4902" s="5" t="inlineStr">
        <is>
          <t>WW</t>
        </is>
      </c>
      <c r="I4902" s="5">
        <f>VLOOKUP(H4902,'5.a Definitions'!E:F,2,FALSE)</f>
        <v/>
      </c>
      <c r="J4902" s="465" t="inlineStr">
        <is>
          <t xml:space="preserve"> Other industry wastewater </t>
        </is>
      </c>
      <c r="K4902" s="465" t="inlineStr">
        <is>
          <t xml:space="preserve"> other industry wastewater </t>
        </is>
      </c>
      <c r="L4902" s="465" t="inlineStr">
        <is>
          <t xml:space="preserve"> reactive </t>
        </is>
      </c>
      <c r="M4902" s="465" t="inlineStr">
        <is>
          <t xml:space="preserve"> Nmix </t>
        </is>
      </c>
      <c r="N4902" s="466" t="n">
        <v>0.0071</v>
      </c>
      <c r="O4902" s="467" t="n">
        <v>0.2934699365582706</v>
      </c>
      <c r="P4902" s="468" t="n">
        <v>1990</v>
      </c>
      <c r="Q4902" s="469" t="inlineStr">
        <is>
          <t>Miljødirektoratet</t>
        </is>
      </c>
      <c r="R4902" s="469" t="inlineStr">
        <is>
          <t>ok</t>
        </is>
      </c>
      <c r="S4902" s="469" t="inlineStr">
        <is>
          <t xml:space="preserve"> text </t>
        </is>
      </c>
      <c r="T4902" s="426" t="inlineStr">
        <is>
          <t>Norway</t>
        </is>
      </c>
      <c r="U4902" s="5" t="inlineStr">
        <is>
          <t>N wasted</t>
        </is>
      </c>
      <c r="V4902" s="465" t="n">
        <v>0.04</v>
      </c>
    </row>
    <row r="4903" ht="16" customHeight="1">
      <c r="B4903" s="5" t="inlineStr">
        <is>
          <t>MP.OP-HS.HS</t>
        </is>
      </c>
      <c r="C4903" s="5" t="inlineStr">
        <is>
          <t>MP.OP-HS.HS-Mineral fertilizer-Nmix</t>
        </is>
      </c>
      <c r="D4903" s="5" t="inlineStr">
        <is>
          <t>MP</t>
        </is>
      </c>
      <c r="E4903" s="5" t="inlineStr">
        <is>
          <t>OP</t>
        </is>
      </c>
      <c r="F4903" s="5">
        <f>VLOOKUP(E4903,'5.a Definitions'!E:F,2,FALSE)</f>
        <v/>
      </c>
      <c r="G4903" s="5" t="inlineStr">
        <is>
          <t>HS</t>
        </is>
      </c>
      <c r="H4903" s="5" t="inlineStr">
        <is>
          <t>HS</t>
        </is>
      </c>
      <c r="I4903" s="5">
        <f>VLOOKUP(H4903,'5.a Definitions'!E:F,2,FALSE)</f>
        <v/>
      </c>
      <c r="J4903" s="465" t="inlineStr">
        <is>
          <t xml:space="preserve"> Mineral fertilizer </t>
        </is>
      </c>
      <c r="K4903" s="465" t="inlineStr">
        <is>
          <t xml:space="preserve"> mineral fertilizer to settlements </t>
        </is>
      </c>
      <c r="L4903" s="465" t="inlineStr">
        <is>
          <t xml:space="preserve"> reactive </t>
        </is>
      </c>
      <c r="M4903" s="465" t="inlineStr">
        <is>
          <t xml:space="preserve"> Nmix </t>
        </is>
      </c>
      <c r="N4903" s="466" t="n">
        <v>2.261020408163266</v>
      </c>
      <c r="O4903" s="467" t="n">
        <v>0.576501852739607</v>
      </c>
      <c r="P4903" s="468" t="n">
        <v>1990</v>
      </c>
      <c r="Q4903" s="469" t="inlineStr">
        <is>
          <t>FAOSTAT Fertilizer by nutrient</t>
        </is>
      </c>
      <c r="R4903" s="469" t="inlineStr">
        <is>
          <t>ok</t>
        </is>
      </c>
      <c r="S4903" s="469" t="inlineStr">
        <is>
          <t xml:space="preserve"> text </t>
        </is>
      </c>
      <c r="T4903" s="426" t="inlineStr">
        <is>
          <t>Norway</t>
        </is>
      </c>
      <c r="U4903" s="5" t="inlineStr">
        <is>
          <t>useful output</t>
        </is>
      </c>
      <c r="V4903" s="465" t="n">
        <v>0.04</v>
      </c>
    </row>
    <row r="4904" ht="16" customHeight="1">
      <c r="B4904" s="5" t="inlineStr">
        <is>
          <t>MP.OP-HS.HS</t>
        </is>
      </c>
      <c r="C4904" s="5" t="inlineStr">
        <is>
          <t>MP.OP-HS.HS-Consumer goods-Nmix</t>
        </is>
      </c>
      <c r="D4904" s="5" t="inlineStr">
        <is>
          <t>MP</t>
        </is>
      </c>
      <c r="E4904" s="5" t="inlineStr">
        <is>
          <t>OP</t>
        </is>
      </c>
      <c r="F4904" s="5">
        <f>VLOOKUP(E4904,'5.a Definitions'!E:F,2,FALSE)</f>
        <v/>
      </c>
      <c r="G4904" s="5" t="inlineStr">
        <is>
          <t>HS</t>
        </is>
      </c>
      <c r="H4904" s="5" t="inlineStr">
        <is>
          <t>HS</t>
        </is>
      </c>
      <c r="I4904" s="5">
        <f>VLOOKUP(H4904,'5.a Definitions'!E:F,2,FALSE)</f>
        <v/>
      </c>
      <c r="J4904" s="465" t="inlineStr">
        <is>
          <t xml:space="preserve"> Consumer goods </t>
        </is>
      </c>
      <c r="K4904" s="465" t="inlineStr">
        <is>
          <t xml:space="preserve"> consumer goods </t>
        </is>
      </c>
      <c r="L4904" s="465" t="inlineStr">
        <is>
          <t xml:space="preserve"> reactive </t>
        </is>
      </c>
      <c r="M4904" s="465" t="inlineStr">
        <is>
          <t xml:space="preserve"> Nmix </t>
        </is>
      </c>
      <c r="N4904" s="466" t="n">
        <v>5.703220989194595</v>
      </c>
      <c r="O4904" s="467" t="n">
        <v>0.7980532116093666</v>
      </c>
      <c r="P4904" s="468" t="n">
        <v>1990</v>
      </c>
      <c r="Q4904" s="469" t="inlineStr">
        <is>
          <t>Massebalanse (Inflows - Outflows)</t>
        </is>
      </c>
      <c r="R4904" s="469" t="inlineStr">
        <is>
          <t>ok</t>
        </is>
      </c>
      <c r="S4904" s="469" t="inlineStr">
        <is>
          <t xml:space="preserve"> text </t>
        </is>
      </c>
      <c r="T4904" s="426" t="inlineStr">
        <is>
          <t>Norway</t>
        </is>
      </c>
      <c r="U4904" s="5" t="inlineStr">
        <is>
          <t>useful output</t>
        </is>
      </c>
      <c r="V4904" s="465" t="n">
        <v>0.04</v>
      </c>
    </row>
    <row r="4905" ht="16" customHeight="1">
      <c r="B4905" s="5" t="inlineStr">
        <is>
          <t>MP.OP-AT.AT</t>
        </is>
      </c>
      <c r="C4905" s="5" t="inlineStr">
        <is>
          <t>MP.OP-AT.AT-Emissions-NH3</t>
        </is>
      </c>
      <c r="D4905" s="5" t="inlineStr">
        <is>
          <t>MP</t>
        </is>
      </c>
      <c r="E4905" s="5" t="inlineStr">
        <is>
          <t>OP</t>
        </is>
      </c>
      <c r="F4905" s="5">
        <f>VLOOKUP(E4905,'5.a Definitions'!E:F,2,FALSE)</f>
        <v/>
      </c>
      <c r="G4905" s="5" t="inlineStr">
        <is>
          <t>AT</t>
        </is>
      </c>
      <c r="H4905" s="5" t="inlineStr">
        <is>
          <t>AT</t>
        </is>
      </c>
      <c r="I4905" s="5">
        <f>VLOOKUP(H4905,'5.a Definitions'!E:F,2,FALSE)</f>
        <v/>
      </c>
      <c r="J4905" s="465" t="inlineStr">
        <is>
          <t xml:space="preserve"> Emissions </t>
        </is>
      </c>
      <c r="K4905" s="465" t="inlineStr">
        <is>
          <t xml:space="preserve"> process emissions </t>
        </is>
      </c>
      <c r="L4905" s="465" t="inlineStr">
        <is>
          <t xml:space="preserve"> reactive </t>
        </is>
      </c>
      <c r="M4905" s="465" t="inlineStr">
        <is>
          <t xml:space="preserve"> NH3 </t>
        </is>
      </c>
      <c r="N4905" s="466" t="n">
        <v>0.4992597216</v>
      </c>
      <c r="O4905" s="467" t="n">
        <v>0.1763824713367781</v>
      </c>
      <c r="P4905" s="468" t="n">
        <v>1990</v>
      </c>
      <c r="Q4905" s="469" t="inlineStr">
        <is>
          <t>CRLTAP Inventory Submissions</t>
        </is>
      </c>
      <c r="R4905" s="469" t="inlineStr">
        <is>
          <t>ok</t>
        </is>
      </c>
      <c r="S4905" s="469" t="inlineStr">
        <is>
          <t xml:space="preserve"> text </t>
        </is>
      </c>
      <c r="T4905" s="426" t="inlineStr">
        <is>
          <t>Norway</t>
        </is>
      </c>
      <c r="U4905" s="5" t="inlineStr">
        <is>
          <t>N wasted</t>
        </is>
      </c>
      <c r="V4905" s="465" t="n">
        <v>0.04</v>
      </c>
    </row>
    <row r="4906" ht="16" customHeight="1">
      <c r="B4906" s="5" t="inlineStr">
        <is>
          <t>MP.OP-AT.AT</t>
        </is>
      </c>
      <c r="C4906" s="5" t="inlineStr">
        <is>
          <t>MP.OP-AT.AT-Emissions-NOx</t>
        </is>
      </c>
      <c r="D4906" s="5" t="inlineStr">
        <is>
          <t>MP</t>
        </is>
      </c>
      <c r="E4906" s="5" t="inlineStr">
        <is>
          <t>OP</t>
        </is>
      </c>
      <c r="F4906" s="5">
        <f>VLOOKUP(E4906,'5.a Definitions'!E:F,2,FALSE)</f>
        <v/>
      </c>
      <c r="G4906" s="5" t="inlineStr">
        <is>
          <t>AT</t>
        </is>
      </c>
      <c r="H4906" s="5" t="inlineStr">
        <is>
          <t>AT</t>
        </is>
      </c>
      <c r="I4906" s="5">
        <f>VLOOKUP(H4906,'5.a Definitions'!E:F,2,FALSE)</f>
        <v/>
      </c>
      <c r="J4906" s="465" t="inlineStr">
        <is>
          <t xml:space="preserve"> Emissions </t>
        </is>
      </c>
      <c r="K4906" s="465" t="inlineStr">
        <is>
          <t xml:space="preserve"> process emissions </t>
        </is>
      </c>
      <c r="L4906" s="465" t="inlineStr">
        <is>
          <t xml:space="preserve"> reactive </t>
        </is>
      </c>
      <c r="M4906" s="465" t="inlineStr">
        <is>
          <t xml:space="preserve"> NOx </t>
        </is>
      </c>
      <c r="N4906" s="466" t="n">
        <v>4.17546034244652</v>
      </c>
      <c r="O4906" s="467" t="n">
        <v>0.1739976141426686</v>
      </c>
      <c r="P4906" s="468" t="n">
        <v>1990</v>
      </c>
      <c r="Q4906" s="469" t="inlineStr">
        <is>
          <t>CRLTAP Inventory Submissions</t>
        </is>
      </c>
      <c r="R4906" s="469" t="inlineStr">
        <is>
          <t>ok</t>
        </is>
      </c>
      <c r="S4906" s="469" t="inlineStr">
        <is>
          <t xml:space="preserve"> text </t>
        </is>
      </c>
      <c r="T4906" s="426" t="inlineStr">
        <is>
          <t>Norway</t>
        </is>
      </c>
      <c r="U4906" s="5" t="inlineStr">
        <is>
          <t>N wasted</t>
        </is>
      </c>
      <c r="V4906" s="465" t="n">
        <v>0.04</v>
      </c>
    </row>
    <row r="4907" ht="16" customHeight="1">
      <c r="B4907" s="5" t="inlineStr">
        <is>
          <t>MP.OP-AT.AT</t>
        </is>
      </c>
      <c r="C4907" s="5" t="inlineStr">
        <is>
          <t>MP.OP-AT.AT-Emissions-N2O</t>
        </is>
      </c>
      <c r="D4907" s="5" t="inlineStr">
        <is>
          <t>MP</t>
        </is>
      </c>
      <c r="E4907" s="5" t="inlineStr">
        <is>
          <t>OP</t>
        </is>
      </c>
      <c r="F4907" s="5">
        <f>VLOOKUP(E4907,'5.a Definitions'!E:F,2,FALSE)</f>
        <v/>
      </c>
      <c r="G4907" s="5" t="inlineStr">
        <is>
          <t>AT</t>
        </is>
      </c>
      <c r="H4907" s="5" t="inlineStr">
        <is>
          <t>AT</t>
        </is>
      </c>
      <c r="I4907" s="5">
        <f>VLOOKUP(H4907,'5.a Definitions'!E:F,2,FALSE)</f>
        <v/>
      </c>
      <c r="J4907" s="465" t="inlineStr">
        <is>
          <t xml:space="preserve"> Emissions </t>
        </is>
      </c>
      <c r="K4907" s="465" t="inlineStr">
        <is>
          <t xml:space="preserve"> process emissions </t>
        </is>
      </c>
      <c r="L4907" s="465" t="inlineStr">
        <is>
          <t xml:space="preserve"> reactive </t>
        </is>
      </c>
      <c r="M4907" s="465" t="inlineStr">
        <is>
          <t xml:space="preserve"> N2O </t>
        </is>
      </c>
      <c r="N4907" s="466" t="n">
        <v>4.464703643255499</v>
      </c>
      <c r="O4907" s="467" t="n">
        <v>0.06511359277630055</v>
      </c>
      <c r="P4907" s="468" t="n">
        <v>1990</v>
      </c>
      <c r="Q4907" s="469" t="inlineStr">
        <is>
          <t>UNFCCC CRT</t>
        </is>
      </c>
      <c r="R4907" s="469" t="inlineStr">
        <is>
          <t>ok</t>
        </is>
      </c>
      <c r="S4907" s="469" t="inlineStr">
        <is>
          <t xml:space="preserve"> text </t>
        </is>
      </c>
      <c r="T4907" s="426" t="inlineStr">
        <is>
          <t>Norway</t>
        </is>
      </c>
      <c r="U4907" s="5" t="inlineStr">
        <is>
          <t>N wasted</t>
        </is>
      </c>
      <c r="V4907" s="465" t="n">
        <v>0.04</v>
      </c>
    </row>
    <row r="4908" ht="16" customHeight="1">
      <c r="B4908" s="5" t="inlineStr">
        <is>
          <t>MP.OP-HY.SW</t>
        </is>
      </c>
      <c r="C4908" s="5" t="inlineStr">
        <is>
          <t>MP.OP-HY.SW-Untreated wastewater-Nmix</t>
        </is>
      </c>
      <c r="D4908" s="5" t="inlineStr">
        <is>
          <t>MP</t>
        </is>
      </c>
      <c r="E4908" s="5" t="inlineStr">
        <is>
          <t>OP</t>
        </is>
      </c>
      <c r="F4908" s="5">
        <f>VLOOKUP(E4908,'5.a Definitions'!E:F,2,FALSE)</f>
        <v/>
      </c>
      <c r="G4908" s="5" t="inlineStr">
        <is>
          <t>HY</t>
        </is>
      </c>
      <c r="H4908" s="5" t="inlineStr">
        <is>
          <t>SW</t>
        </is>
      </c>
      <c r="I4908" s="5">
        <f>VLOOKUP(H4908,'5.a Definitions'!E:F,2,FALSE)</f>
        <v/>
      </c>
      <c r="J4908" s="465" t="inlineStr">
        <is>
          <t xml:space="preserve"> Untreated wastewater </t>
        </is>
      </c>
      <c r="K4908" s="465" t="inlineStr">
        <is>
          <t xml:space="preserve"> other industry untreated wastewater </t>
        </is>
      </c>
      <c r="L4908" s="465" t="inlineStr">
        <is>
          <t xml:space="preserve"> reactive </t>
        </is>
      </c>
      <c r="M4908" s="465" t="inlineStr">
        <is>
          <t xml:space="preserve"> Nmix </t>
        </is>
      </c>
      <c r="N4908" s="466" t="n">
        <v>3.57173</v>
      </c>
      <c r="O4908" s="467" t="n">
        <v>0.146585214471934</v>
      </c>
      <c r="P4908" s="468" t="n">
        <v>1990</v>
      </c>
      <c r="Q4908" s="469" t="inlineStr">
        <is>
          <t>Miljødirektoratet</t>
        </is>
      </c>
      <c r="R4908" s="469" t="inlineStr">
        <is>
          <t>ok</t>
        </is>
      </c>
      <c r="S4908" s="469" t="inlineStr">
        <is>
          <t xml:space="preserve"> text </t>
        </is>
      </c>
      <c r="T4908" s="426" t="inlineStr">
        <is>
          <t>Norway</t>
        </is>
      </c>
      <c r="U4908" s="5" t="inlineStr">
        <is>
          <t>N wasted</t>
        </is>
      </c>
      <c r="V4908" s="465" t="n">
        <v>0.04</v>
      </c>
    </row>
    <row r="4909" ht="16" customHeight="1">
      <c r="B4909" s="5" t="inlineStr">
        <is>
          <t>MP.OP-FS.FO</t>
        </is>
      </c>
      <c r="C4909" s="5" t="inlineStr">
        <is>
          <t>MP.OP-FS.FO-Mineral fertilizer-Nmix</t>
        </is>
      </c>
      <c r="D4909" s="5" t="inlineStr">
        <is>
          <t>MP</t>
        </is>
      </c>
      <c r="E4909" s="5" t="inlineStr">
        <is>
          <t>OP</t>
        </is>
      </c>
      <c r="F4909" s="5">
        <f>VLOOKUP(E4909,'5.a Definitions'!E:F,2,FALSE)</f>
        <v/>
      </c>
      <c r="G4909" s="5" t="inlineStr">
        <is>
          <t>FS</t>
        </is>
      </c>
      <c r="H4909" s="5" t="inlineStr">
        <is>
          <t>FO</t>
        </is>
      </c>
      <c r="I4909" s="5">
        <f>VLOOKUP(H4909,'5.a Definitions'!E:F,2,FALSE)</f>
        <v/>
      </c>
      <c r="J4909" s="5" t="inlineStr">
        <is>
          <t>Mineral fertilizer</t>
        </is>
      </c>
      <c r="K4909" s="5" t="inlineStr">
        <is>
          <t>mineral fertilizer to forests</t>
        </is>
      </c>
      <c r="L4909" s="5" t="inlineStr">
        <is>
          <t>reactive</t>
        </is>
      </c>
      <c r="M4909" s="5" t="inlineStr">
        <is>
          <t>Nmix</t>
        </is>
      </c>
      <c r="N4909" s="422" t="n">
        <v>0.3855</v>
      </c>
      <c r="O4909" s="423" t="n">
        <v>0.5605089990998942</v>
      </c>
      <c r="P4909" s="468" t="n">
        <v>1990</v>
      </c>
      <c r="Q4909" s="425" t="inlineStr">
        <is>
          <t>Skoggjødsling før 1995</t>
        </is>
      </c>
      <c r="R4909" s="425" t="inlineStr">
        <is>
          <t>ok</t>
        </is>
      </c>
      <c r="S4909" s="425" t="inlineStr">
        <is>
          <t>text</t>
        </is>
      </c>
      <c r="T4909" s="426" t="inlineStr">
        <is>
          <t>Norway</t>
        </is>
      </c>
      <c r="U4909" s="5" t="inlineStr">
        <is>
          <t>useful output</t>
        </is>
      </c>
      <c r="V4909" s="5">
        <f>(O4356*N4356)^2</f>
        <v/>
      </c>
    </row>
    <row r="4910" ht="16" customHeight="1">
      <c r="B4910" s="5" t="inlineStr">
        <is>
          <t>MP.OP-RW.RW</t>
        </is>
      </c>
      <c r="C4910" s="5" t="inlineStr">
        <is>
          <t>MP.OP-RW.RW-Mineral fertilizer export-Nmix</t>
        </is>
      </c>
      <c r="D4910" s="5" t="inlineStr">
        <is>
          <t>MP</t>
        </is>
      </c>
      <c r="E4910" s="5" t="inlineStr">
        <is>
          <t>OP</t>
        </is>
      </c>
      <c r="F4910" s="5">
        <f>VLOOKUP(E4910,'5.a Definitions'!E:F,2,FALSE)</f>
        <v/>
      </c>
      <c r="G4910" s="5" t="inlineStr">
        <is>
          <t>RW</t>
        </is>
      </c>
      <c r="H4910" s="5" t="inlineStr">
        <is>
          <t>RW</t>
        </is>
      </c>
      <c r="I4910" s="5">
        <f>VLOOKUP(H4910,'5.a Definitions'!E:F,2,FALSE)</f>
        <v/>
      </c>
      <c r="J4910" s="465" t="inlineStr">
        <is>
          <t xml:space="preserve"> Mineral fertilizer export </t>
        </is>
      </c>
      <c r="K4910" s="465" t="inlineStr">
        <is>
          <t xml:space="preserve"> mineral fertilizer export </t>
        </is>
      </c>
      <c r="L4910" s="465" t="inlineStr">
        <is>
          <t xml:space="preserve"> reactive </t>
        </is>
      </c>
      <c r="M4910" s="465" t="inlineStr">
        <is>
          <t xml:space="preserve"> Nmix </t>
        </is>
      </c>
      <c r="N4910" s="466" t="n">
        <v>429.7</v>
      </c>
      <c r="O4910" s="467" t="n">
        <v>0.2949457776486215</v>
      </c>
      <c r="P4910" s="468" t="n">
        <v>1990</v>
      </c>
      <c r="Q4910" s="469" t="inlineStr">
        <is>
          <t>FAOSTAT Fertilizer by Nutrient</t>
        </is>
      </c>
      <c r="R4910" s="469" t="inlineStr">
        <is>
          <t>ok</t>
        </is>
      </c>
      <c r="S4910" s="469" t="inlineStr">
        <is>
          <t xml:space="preserve"> text </t>
        </is>
      </c>
      <c r="T4910" s="426" t="inlineStr">
        <is>
          <t>Norway</t>
        </is>
      </c>
      <c r="U4910" s="5" t="inlineStr">
        <is>
          <t>useful output</t>
        </is>
      </c>
      <c r="V4910" s="465" t="n">
        <v>0.04</v>
      </c>
    </row>
    <row r="4911" ht="16" customHeight="1" thickBot="1">
      <c r="B4911" s="6" t="inlineStr">
        <is>
          <t>MP.OP-RW.RW</t>
        </is>
      </c>
      <c r="C4911" s="6" t="inlineStr">
        <is>
          <t>MP.OP-RW.RW-Other goods export-Nmix</t>
        </is>
      </c>
      <c r="D4911" s="6" t="inlineStr">
        <is>
          <t>MP</t>
        </is>
      </c>
      <c r="E4911" s="6" t="inlineStr">
        <is>
          <t>OP</t>
        </is>
      </c>
      <c r="F4911" s="5">
        <f>VLOOKUP(E4911,'5.a Definitions'!E:F,2,FALSE)</f>
        <v/>
      </c>
      <c r="G4911" s="6" t="inlineStr">
        <is>
          <t>RW</t>
        </is>
      </c>
      <c r="H4911" s="6" t="inlineStr">
        <is>
          <t>RW</t>
        </is>
      </c>
      <c r="I4911" s="5">
        <f>VLOOKUP(H4911,'5.a Definitions'!E:F,2,FALSE)</f>
        <v/>
      </c>
      <c r="J4911" s="470" t="inlineStr">
        <is>
          <t xml:space="preserve"> Other goods export </t>
        </is>
      </c>
      <c r="K4911" s="470" t="inlineStr">
        <is>
          <t xml:space="preserve"> other goods export </t>
        </is>
      </c>
      <c r="L4911" s="470" t="inlineStr">
        <is>
          <t xml:space="preserve"> reactive </t>
        </is>
      </c>
      <c r="M4911" s="470" t="inlineStr">
        <is>
          <t xml:space="preserve"> Nmix </t>
        </is>
      </c>
      <c r="N4911" s="466" t="n">
        <v>8.903721275599999</v>
      </c>
      <c r="O4911" s="471" t="n">
        <v>0.1272087154879945</v>
      </c>
      <c r="P4911" s="468" t="n">
        <v>1990</v>
      </c>
      <c r="Q4911" s="472" t="inlineStr">
        <is>
          <t>SSB tab 08801</t>
        </is>
      </c>
      <c r="R4911" s="469" t="inlineStr">
        <is>
          <t>ok</t>
        </is>
      </c>
      <c r="S4911" s="472" t="inlineStr">
        <is>
          <t xml:space="preserve"> text </t>
        </is>
      </c>
      <c r="T4911" s="426" t="inlineStr">
        <is>
          <t>Norway</t>
        </is>
      </c>
      <c r="U4911" s="5" t="inlineStr">
        <is>
          <t>useful output</t>
        </is>
      </c>
      <c r="V4911" s="470" t="n">
        <v>0.04</v>
      </c>
    </row>
    <row r="4912" ht="16" customHeight="1">
      <c r="A4912" s="488" t="inlineStr">
        <is>
          <t xml:space="preserve"> Agriculture </t>
        </is>
      </c>
      <c r="B4912" s="5" t="inlineStr">
        <is>
          <t>AG.SM-MP.FP</t>
        </is>
      </c>
      <c r="C4912" s="5" t="inlineStr">
        <is>
          <t>AG.SM-MP.FP-Food crop products-Nmix</t>
        </is>
      </c>
      <c r="D4912" s="5" t="inlineStr">
        <is>
          <t>AG</t>
        </is>
      </c>
      <c r="E4912" s="5" t="inlineStr">
        <is>
          <t>SM</t>
        </is>
      </c>
      <c r="F4912" s="5">
        <f>VLOOKUP(E4912,'5.a Definitions'!E:F,2,FALSE)</f>
        <v/>
      </c>
      <c r="G4912" s="5" t="inlineStr">
        <is>
          <t>MP</t>
        </is>
      </c>
      <c r="H4912" s="5" t="inlineStr">
        <is>
          <t>FP</t>
        </is>
      </c>
      <c r="I4912" s="5">
        <f>VLOOKUP(H4912,'5.a Definitions'!E:F,2,FALSE)</f>
        <v/>
      </c>
      <c r="J4912" s="465" t="inlineStr">
        <is>
          <t xml:space="preserve"> Food crop products </t>
        </is>
      </c>
      <c r="K4912" s="465" t="inlineStr">
        <is>
          <t xml:space="preserve"> food crop products </t>
        </is>
      </c>
      <c r="L4912" s="465" t="inlineStr">
        <is>
          <t xml:space="preserve"> reactive </t>
        </is>
      </c>
      <c r="M4912" s="465" t="inlineStr">
        <is>
          <t xml:space="preserve"> Nmix </t>
        </is>
      </c>
      <c r="N4912" s="466" t="n">
        <v>32.02</v>
      </c>
      <c r="O4912" s="467" t="n">
        <v>0.4149602262584164</v>
      </c>
      <c r="P4912" s="468" t="n">
        <v>1990</v>
      </c>
      <c r="Q4912" s="469" t="inlineStr">
        <is>
          <t>Eurostat Gross nutrient balance</t>
        </is>
      </c>
      <c r="R4912" s="469" t="inlineStr">
        <is>
          <t>ok</t>
        </is>
      </c>
      <c r="S4912" s="469" t="inlineStr">
        <is>
          <t xml:space="preserve"> text </t>
        </is>
      </c>
      <c r="T4912" s="426" t="inlineStr">
        <is>
          <t>Norway</t>
        </is>
      </c>
      <c r="U4912" s="5" t="inlineStr">
        <is>
          <t>useful output</t>
        </is>
      </c>
      <c r="V4912" s="465" t="n">
        <v>0.04</v>
      </c>
    </row>
    <row r="4913" ht="16" customHeight="1">
      <c r="B4913" s="5" t="inlineStr">
        <is>
          <t>AG.SM-MP.OP</t>
        </is>
      </c>
      <c r="C4913" s="5" t="inlineStr">
        <is>
          <t>AG.SM-MP.OP-Crop products for industrial use-Nmix</t>
        </is>
      </c>
      <c r="D4913" s="5" t="inlineStr">
        <is>
          <t>AG</t>
        </is>
      </c>
      <c r="E4913" s="5" t="inlineStr">
        <is>
          <t>SM</t>
        </is>
      </c>
      <c r="F4913" s="5">
        <f>VLOOKUP(E4913,'5.a Definitions'!E:F,2,FALSE)</f>
        <v/>
      </c>
      <c r="G4913" s="5" t="inlineStr">
        <is>
          <t>MP</t>
        </is>
      </c>
      <c r="H4913" s="5" t="inlineStr">
        <is>
          <t>OP</t>
        </is>
      </c>
      <c r="I4913" s="5">
        <f>VLOOKUP(H4913,'5.a Definitions'!E:F,2,FALSE)</f>
        <v/>
      </c>
      <c r="J4913" s="465" t="inlineStr">
        <is>
          <t xml:space="preserve"> Crop products for industrial use </t>
        </is>
      </c>
      <c r="K4913" s="465" t="inlineStr">
        <is>
          <t xml:space="preserve"> crop products for industrial use </t>
        </is>
      </c>
      <c r="L4913" s="465" t="inlineStr">
        <is>
          <t xml:space="preserve"> reactive </t>
        </is>
      </c>
      <c r="M4913" s="465" t="inlineStr">
        <is>
          <t xml:space="preserve"> Nmix </t>
        </is>
      </c>
      <c r="N4913" s="466" t="n">
        <v>0.315</v>
      </c>
      <c r="O4913" s="467" t="n">
        <v>0.4149602262584164</v>
      </c>
      <c r="P4913" s="468" t="n">
        <v>1990</v>
      </c>
      <c r="Q4913" s="469" t="inlineStr">
        <is>
          <t>Eurostat Gross nutrient balance, Nutrient removal by harvest of industrial crops</t>
        </is>
      </c>
      <c r="R4913" s="469" t="inlineStr">
        <is>
          <t>ok</t>
        </is>
      </c>
      <c r="S4913" s="469" t="inlineStr">
        <is>
          <t xml:space="preserve"> text </t>
        </is>
      </c>
      <c r="T4913" s="426" t="inlineStr">
        <is>
          <t>Norway</t>
        </is>
      </c>
      <c r="U4913" s="5" t="inlineStr">
        <is>
          <t>useful output</t>
        </is>
      </c>
      <c r="V4913" s="465" t="n">
        <v>0.04</v>
      </c>
    </row>
    <row r="4914" ht="16" customHeight="1">
      <c r="B4914" s="5" t="inlineStr">
        <is>
          <t>AG.SM-AG.MM</t>
        </is>
      </c>
      <c r="C4914" s="5" t="inlineStr">
        <is>
          <t>AG.SM-AG.MM-Fodder crops-Nmix</t>
        </is>
      </c>
      <c r="D4914" s="5" t="inlineStr">
        <is>
          <t>AG</t>
        </is>
      </c>
      <c r="E4914" s="5" t="inlineStr">
        <is>
          <t>SM</t>
        </is>
      </c>
      <c r="F4914" s="5">
        <f>VLOOKUP(E4914,'5.a Definitions'!E:F,2,FALSE)</f>
        <v/>
      </c>
      <c r="G4914" s="5" t="inlineStr">
        <is>
          <t>AG</t>
        </is>
      </c>
      <c r="H4914" s="5" t="inlineStr">
        <is>
          <t>MM</t>
        </is>
      </c>
      <c r="I4914" s="5">
        <f>VLOOKUP(H4914,'5.a Definitions'!E:F,2,FALSE)</f>
        <v/>
      </c>
      <c r="J4914" s="465" t="inlineStr">
        <is>
          <t xml:space="preserve"> Fodder crops </t>
        </is>
      </c>
      <c r="K4914" s="465" t="inlineStr">
        <is>
          <t xml:space="preserve"> fodder crops </t>
        </is>
      </c>
      <c r="L4914" s="465" t="inlineStr">
        <is>
          <t xml:space="preserve"> reactive </t>
        </is>
      </c>
      <c r="M4914" s="465" t="inlineStr">
        <is>
          <t xml:space="preserve"> Nmix </t>
        </is>
      </c>
      <c r="N4914" s="466" t="n">
        <v>66.04287079999999</v>
      </c>
      <c r="O4914" s="467" t="n">
        <v>0.3087028919705206</v>
      </c>
      <c r="P4914" s="468" t="n">
        <v>1990</v>
      </c>
      <c r="Q4914" s="469" t="inlineStr">
        <is>
          <t>SSB Jordbruksstatistikk + BFJ Totalkalkylen, Eng-beite</t>
        </is>
      </c>
      <c r="R4914" s="469" t="inlineStr">
        <is>
          <t>ok</t>
        </is>
      </c>
      <c r="S4914" s="469" t="inlineStr">
        <is>
          <t xml:space="preserve"> text </t>
        </is>
      </c>
      <c r="T4914" s="426" t="inlineStr">
        <is>
          <t>Norway</t>
        </is>
      </c>
      <c r="U4914" s="5" t="inlineStr">
        <is>
          <t>useful output</t>
        </is>
      </c>
      <c r="V4914" s="465" t="n">
        <v>0.04</v>
      </c>
    </row>
    <row r="4915" ht="16" customHeight="1">
      <c r="B4915" s="5" t="inlineStr">
        <is>
          <t>AG.SM-AT.AT</t>
        </is>
      </c>
      <c r="C4915" s="5" t="inlineStr">
        <is>
          <t>AG.SM-AT.AT-Emissions-NH3</t>
        </is>
      </c>
      <c r="D4915" s="5" t="inlineStr">
        <is>
          <t>AG</t>
        </is>
      </c>
      <c r="E4915" s="5" t="inlineStr">
        <is>
          <t>SM</t>
        </is>
      </c>
      <c r="F4915" s="5">
        <f>VLOOKUP(E4915,'5.a Definitions'!E:F,2,FALSE)</f>
        <v/>
      </c>
      <c r="G4915" s="5" t="inlineStr">
        <is>
          <t>AT</t>
        </is>
      </c>
      <c r="H4915" s="5" t="inlineStr">
        <is>
          <t>AT</t>
        </is>
      </c>
      <c r="I4915" s="5">
        <f>VLOOKUP(H4915,'5.a Definitions'!E:F,2,FALSE)</f>
        <v/>
      </c>
      <c r="J4915" s="465" t="inlineStr">
        <is>
          <t xml:space="preserve"> Emissions </t>
        </is>
      </c>
      <c r="K4915" s="465" t="inlineStr">
        <is>
          <t xml:space="preserve"> agricultural soil emissions </t>
        </is>
      </c>
      <c r="L4915" s="465" t="inlineStr">
        <is>
          <t xml:space="preserve"> reactive </t>
        </is>
      </c>
      <c r="M4915" s="465" t="inlineStr">
        <is>
          <t xml:space="preserve"> NH3 </t>
        </is>
      </c>
      <c r="N4915" s="466" t="n">
        <v>15.23447675911984</v>
      </c>
      <c r="O4915" s="467" t="n">
        <v>0.2842647837984622</v>
      </c>
      <c r="P4915" s="468" t="n">
        <v>1990</v>
      </c>
      <c r="Q4915" s="469" t="inlineStr">
        <is>
          <t>CRLTAP Inventory Submissions</t>
        </is>
      </c>
      <c r="R4915" s="469" t="inlineStr">
        <is>
          <t>ok</t>
        </is>
      </c>
      <c r="S4915" s="469" t="inlineStr">
        <is>
          <t xml:space="preserve"> text </t>
        </is>
      </c>
      <c r="T4915" s="426" t="inlineStr">
        <is>
          <t>Norway</t>
        </is>
      </c>
      <c r="U4915" s="5" t="inlineStr">
        <is>
          <t>N wasted</t>
        </is>
      </c>
      <c r="V4915" s="465" t="n">
        <v>0.04</v>
      </c>
    </row>
    <row r="4916" ht="16" customHeight="1">
      <c r="B4916" s="5" t="inlineStr">
        <is>
          <t>AG.SM-AT.AT</t>
        </is>
      </c>
      <c r="C4916" s="5" t="inlineStr">
        <is>
          <t>AG.SM-AT.AT-Emissions-N2O</t>
        </is>
      </c>
      <c r="D4916" s="5" t="inlineStr">
        <is>
          <t>AG</t>
        </is>
      </c>
      <c r="E4916" s="5" t="inlineStr">
        <is>
          <t>SM</t>
        </is>
      </c>
      <c r="F4916" s="5">
        <f>VLOOKUP(E4916,'5.a Definitions'!E:F,2,FALSE)</f>
        <v/>
      </c>
      <c r="G4916" s="5" t="inlineStr">
        <is>
          <t>AT</t>
        </is>
      </c>
      <c r="H4916" s="5" t="inlineStr">
        <is>
          <t>AT</t>
        </is>
      </c>
      <c r="I4916" s="5">
        <f>VLOOKUP(H4916,'5.a Definitions'!E:F,2,FALSE)</f>
        <v/>
      </c>
      <c r="J4916" s="465" t="inlineStr">
        <is>
          <t xml:space="preserve"> Emissions </t>
        </is>
      </c>
      <c r="K4916" s="465" t="inlineStr">
        <is>
          <t xml:space="preserve"> agricultural soil emissions </t>
        </is>
      </c>
      <c r="L4916" s="465" t="inlineStr">
        <is>
          <t xml:space="preserve"> reactive </t>
        </is>
      </c>
      <c r="M4916" s="465" t="inlineStr">
        <is>
          <t xml:space="preserve"> N2O </t>
        </is>
      </c>
      <c r="N4916" s="466" t="n">
        <v>3.840946181823219</v>
      </c>
      <c r="O4916" s="467" t="n">
        <v>1.32729627551841</v>
      </c>
      <c r="P4916" s="468" t="n">
        <v>1990</v>
      </c>
      <c r="Q4916" s="469" t="inlineStr">
        <is>
          <t>UNFCCC CRT</t>
        </is>
      </c>
      <c r="R4916" s="469" t="inlineStr">
        <is>
          <t>ok</t>
        </is>
      </c>
      <c r="S4916" s="469" t="inlineStr">
        <is>
          <t xml:space="preserve"> text </t>
        </is>
      </c>
      <c r="T4916" s="426" t="inlineStr">
        <is>
          <t>Norway</t>
        </is>
      </c>
      <c r="U4916" s="5" t="inlineStr">
        <is>
          <t>N wasted</t>
        </is>
      </c>
      <c r="V4916" s="465" t="n">
        <v>0.04</v>
      </c>
    </row>
    <row r="4917" ht="16" customHeight="1">
      <c r="B4917" s="5" t="inlineStr">
        <is>
          <t>AG.SM-AT.AT</t>
        </is>
      </c>
      <c r="C4917" s="5" t="inlineStr">
        <is>
          <t>AG.SM-AT.AT-Emissions-NOx</t>
        </is>
      </c>
      <c r="D4917" s="5" t="inlineStr">
        <is>
          <t>AG</t>
        </is>
      </c>
      <c r="E4917" s="5" t="inlineStr">
        <is>
          <t>SM</t>
        </is>
      </c>
      <c r="F4917" s="5">
        <f>VLOOKUP(E4917,'5.a Definitions'!E:F,2,FALSE)</f>
        <v/>
      </c>
      <c r="G4917" s="5" t="inlineStr">
        <is>
          <t>AT</t>
        </is>
      </c>
      <c r="H4917" s="5" t="inlineStr">
        <is>
          <t>AT</t>
        </is>
      </c>
      <c r="I4917" s="5">
        <f>VLOOKUP(H4917,'5.a Definitions'!E:F,2,FALSE)</f>
        <v/>
      </c>
      <c r="J4917" s="465" t="inlineStr">
        <is>
          <t xml:space="preserve"> Emissions </t>
        </is>
      </c>
      <c r="K4917" s="465" t="inlineStr">
        <is>
          <t xml:space="preserve"> agricultural soil emissions </t>
        </is>
      </c>
      <c r="L4917" s="465" t="inlineStr">
        <is>
          <t xml:space="preserve"> reactive </t>
        </is>
      </c>
      <c r="M4917" s="465" t="inlineStr">
        <is>
          <t xml:space="preserve"> NOx </t>
        </is>
      </c>
      <c r="N4917" s="466" t="n">
        <v>2.456505542521374</v>
      </c>
      <c r="O4917" s="467" t="n">
        <v>0.6729986721722284</v>
      </c>
      <c r="P4917" s="468" t="n">
        <v>1990</v>
      </c>
      <c r="Q4917" s="469" t="inlineStr">
        <is>
          <t>CRLTAP Inventory Submissions</t>
        </is>
      </c>
      <c r="R4917" s="469" t="inlineStr">
        <is>
          <t>ok</t>
        </is>
      </c>
      <c r="S4917" s="469" t="inlineStr">
        <is>
          <t xml:space="preserve"> text </t>
        </is>
      </c>
      <c r="T4917" s="426" t="inlineStr">
        <is>
          <t>Norway</t>
        </is>
      </c>
      <c r="U4917" s="5" t="inlineStr">
        <is>
          <t>N wasted</t>
        </is>
      </c>
      <c r="V4917" s="465" t="n">
        <v>0.04</v>
      </c>
    </row>
    <row r="4918" ht="16" customHeight="1">
      <c r="B4918" s="5" t="inlineStr">
        <is>
          <t>AG.SM-AT.AT</t>
        </is>
      </c>
      <c r="C4918" s="5" t="inlineStr">
        <is>
          <t>AG.SM-AT.AT-Emissions-N2</t>
        </is>
      </c>
      <c r="D4918" s="5" t="inlineStr">
        <is>
          <t>AG</t>
        </is>
      </c>
      <c r="E4918" s="5" t="inlineStr">
        <is>
          <t>SM</t>
        </is>
      </c>
      <c r="F4918" s="5">
        <f>VLOOKUP(E4918,'5.a Definitions'!E:F,2,FALSE)</f>
        <v/>
      </c>
      <c r="G4918" s="5" t="inlineStr">
        <is>
          <t>AT</t>
        </is>
      </c>
      <c r="H4918" s="5" t="inlineStr">
        <is>
          <t>AT</t>
        </is>
      </c>
      <c r="I4918" s="5">
        <f>VLOOKUP(H4918,'5.a Definitions'!E:F,2,FALSE)</f>
        <v/>
      </c>
      <c r="J4918" s="465" t="inlineStr">
        <is>
          <t xml:space="preserve"> Emissions </t>
        </is>
      </c>
      <c r="K4918" s="465" t="inlineStr">
        <is>
          <t xml:space="preserve"> agricultural soil emissions </t>
        </is>
      </c>
      <c r="L4918" s="465" t="inlineStr">
        <is>
          <t xml:space="preserve"> inert </t>
        </is>
      </c>
      <c r="M4918" s="465" t="inlineStr">
        <is>
          <t xml:space="preserve"> N2 </t>
        </is>
      </c>
      <c r="N4918" s="466" t="n">
        <v>13.94111922</v>
      </c>
      <c r="O4918" s="467" t="n">
        <v>0.4964320429530018</v>
      </c>
      <c r="P4918" s="468" t="n">
        <v>1990</v>
      </c>
      <c r="Q4918" s="469" t="inlineStr">
        <is>
          <t>Schäppi2025Ann + SSB table 05982; area filled (interpolated)</t>
        </is>
      </c>
      <c r="R4918" s="469" t="inlineStr">
        <is>
          <t>ok</t>
        </is>
      </c>
      <c r="S4918" s="469" t="inlineStr">
        <is>
          <t xml:space="preserve"> text </t>
        </is>
      </c>
      <c r="T4918" s="426" t="inlineStr">
        <is>
          <t>Norway</t>
        </is>
      </c>
      <c r="U4918" s="5" t="inlineStr">
        <is>
          <t>N wasted</t>
        </is>
      </c>
      <c r="V4918" s="465" t="n">
        <v>0.04</v>
      </c>
    </row>
    <row r="4919" ht="16" customHeight="1">
      <c r="B4919" s="5" t="inlineStr">
        <is>
          <t>AG.SM-HY.SW</t>
        </is>
      </c>
      <c r="C4919" s="5" t="inlineStr">
        <is>
          <t>AG.SM-HY.SW-Leaching-Nmix</t>
        </is>
      </c>
      <c r="D4919" s="5" t="inlineStr">
        <is>
          <t>AG</t>
        </is>
      </c>
      <c r="E4919" s="5" t="inlineStr">
        <is>
          <t>SM</t>
        </is>
      </c>
      <c r="F4919" s="5">
        <f>VLOOKUP(E4919,'5.a Definitions'!E:F,2,FALSE)</f>
        <v/>
      </c>
      <c r="G4919" s="5" t="inlineStr">
        <is>
          <t>HY</t>
        </is>
      </c>
      <c r="H4919" s="5" t="inlineStr">
        <is>
          <t>SW</t>
        </is>
      </c>
      <c r="I4919" s="5">
        <f>VLOOKUP(H4919,'5.a Definitions'!E:F,2,FALSE)</f>
        <v/>
      </c>
      <c r="J4919" s="465" t="inlineStr">
        <is>
          <t>Sewage sludge landfill</t>
        </is>
      </c>
      <c r="K4919" s="465" t="inlineStr">
        <is>
          <t>sewage sludge landfill</t>
        </is>
      </c>
      <c r="L4919" s="465" t="inlineStr">
        <is>
          <t xml:space="preserve"> reactive </t>
        </is>
      </c>
      <c r="M4919" s="465" t="inlineStr">
        <is>
          <t xml:space="preserve"> Nmix </t>
        </is>
      </c>
      <c r="N4919" s="466" t="n">
        <v>45.88164064346898</v>
      </c>
      <c r="O4919" s="467" t="n">
        <v>0.5501076995304927</v>
      </c>
      <c r="P4919" s="468" t="n">
        <v>1990</v>
      </c>
      <c r="Q4919" s="469" t="inlineStr">
        <is>
          <t>UNFCCC CRT</t>
        </is>
      </c>
      <c r="R4919" s="469" t="inlineStr">
        <is>
          <t>ok</t>
        </is>
      </c>
      <c r="S4919" s="469" t="inlineStr">
        <is>
          <t xml:space="preserve"> text </t>
        </is>
      </c>
      <c r="T4919" s="426" t="inlineStr">
        <is>
          <t>Norway</t>
        </is>
      </c>
      <c r="U4919" s="5" t="inlineStr">
        <is>
          <t>N wasted</t>
        </is>
      </c>
      <c r="V4919" s="465" t="n">
        <v>0.04</v>
      </c>
    </row>
    <row r="4920" ht="16" customHeight="1">
      <c r="B4920" s="5" t="inlineStr">
        <is>
          <t>AG.MM-MP.FP</t>
        </is>
      </c>
      <c r="C4920" s="5" t="inlineStr">
        <is>
          <t>AG.MM-MP.FP-Animal products-Nmix</t>
        </is>
      </c>
      <c r="D4920" s="5" t="inlineStr">
        <is>
          <t>AG</t>
        </is>
      </c>
      <c r="E4920" s="5" t="inlineStr">
        <is>
          <t>MM</t>
        </is>
      </c>
      <c r="F4920" s="5">
        <f>VLOOKUP(E4920,'5.a Definitions'!E:F,2,FALSE)</f>
        <v/>
      </c>
      <c r="G4920" s="5" t="inlineStr">
        <is>
          <t>MP</t>
        </is>
      </c>
      <c r="H4920" s="5" t="inlineStr">
        <is>
          <t>FP</t>
        </is>
      </c>
      <c r="I4920" s="5">
        <f>VLOOKUP(H4920,'5.a Definitions'!E:F,2,FALSE)</f>
        <v/>
      </c>
      <c r="J4920" s="465" t="inlineStr">
        <is>
          <t xml:space="preserve"> Animal products </t>
        </is>
      </c>
      <c r="K4920" s="465" t="inlineStr">
        <is>
          <t xml:space="preserve"> animal products </t>
        </is>
      </c>
      <c r="L4920" s="465" t="inlineStr">
        <is>
          <t xml:space="preserve"> reactive </t>
        </is>
      </c>
      <c r="M4920" s="465" t="inlineStr">
        <is>
          <t xml:space="preserve"> Nmix </t>
        </is>
      </c>
      <c r="N4920" s="466" t="n">
        <v>17.1209484</v>
      </c>
      <c r="O4920" s="467" t="n">
        <v>0.1193541168308641</v>
      </c>
      <c r="P4920" s="468" t="n">
        <v>1990</v>
      </c>
      <c r="Q4920" s="469" t="inlineStr">
        <is>
          <t>FAOSTAT Crops and livestock products</t>
        </is>
      </c>
      <c r="R4920" s="469" t="inlineStr">
        <is>
          <t>ok</t>
        </is>
      </c>
      <c r="S4920" s="469" t="inlineStr">
        <is>
          <t xml:space="preserve"> text </t>
        </is>
      </c>
      <c r="T4920" s="426" t="inlineStr">
        <is>
          <t>Norway</t>
        </is>
      </c>
      <c r="U4920" s="5" t="inlineStr">
        <is>
          <t>useful output</t>
        </is>
      </c>
      <c r="V4920" s="465" t="n">
        <v>0.04</v>
      </c>
    </row>
    <row r="4921" ht="16" customHeight="1">
      <c r="B4921" s="5" t="inlineStr">
        <is>
          <t>AG.MM-MP.OP</t>
        </is>
      </c>
      <c r="C4921" s="5" t="inlineStr">
        <is>
          <t>AG.MM-MP.OP-Non-edible animal products-Nmix</t>
        </is>
      </c>
      <c r="D4921" s="5" t="inlineStr">
        <is>
          <t>AG</t>
        </is>
      </c>
      <c r="E4921" s="5" t="inlineStr">
        <is>
          <t>MM</t>
        </is>
      </c>
      <c r="F4921" s="5">
        <f>VLOOKUP(E4921,'5.a Definitions'!E:F,2,FALSE)</f>
        <v/>
      </c>
      <c r="G4921" s="5" t="inlineStr">
        <is>
          <t>MP</t>
        </is>
      </c>
      <c r="H4921" s="5" t="inlineStr">
        <is>
          <t>OP</t>
        </is>
      </c>
      <c r="I4921" s="5">
        <f>VLOOKUP(H4921,'5.a Definitions'!E:F,2,FALSE)</f>
        <v/>
      </c>
      <c r="J4921" s="465" t="inlineStr">
        <is>
          <t xml:space="preserve"> Non-edible animal products </t>
        </is>
      </c>
      <c r="K4921" s="465" t="inlineStr">
        <is>
          <t xml:space="preserve"> non-edible animal products </t>
        </is>
      </c>
      <c r="L4921" s="465" t="inlineStr">
        <is>
          <t xml:space="preserve"> reactive </t>
        </is>
      </c>
      <c r="M4921" s="465" t="inlineStr">
        <is>
          <t xml:space="preserve"> Nmix </t>
        </is>
      </c>
      <c r="N4921" s="466" t="n">
        <v>1.22674261425</v>
      </c>
      <c r="O4921" s="467" t="n">
        <v>0.167945247737431</v>
      </c>
      <c r="P4921" s="468" t="n">
        <v>1990</v>
      </c>
      <c r="Q4921" s="469" t="inlineStr">
        <is>
          <t>FAOSTAT Crops and livestock products + SSB sheep numbers (table 03710) x wool per sheep</t>
        </is>
      </c>
      <c r="R4921" s="469" t="inlineStr">
        <is>
          <t>ok</t>
        </is>
      </c>
      <c r="S4921" s="469" t="inlineStr">
        <is>
          <t xml:space="preserve"> text </t>
        </is>
      </c>
      <c r="T4921" s="426" t="inlineStr">
        <is>
          <t>Norway</t>
        </is>
      </c>
      <c r="U4921" s="5" t="inlineStr">
        <is>
          <t>useful output</t>
        </is>
      </c>
      <c r="V4921" s="465" t="n">
        <v>0.04</v>
      </c>
    </row>
    <row r="4922" ht="16" customHeight="1">
      <c r="B4922" s="5" t="inlineStr">
        <is>
          <t>AG.MM-AG.SM</t>
        </is>
      </c>
      <c r="C4922" s="5" t="inlineStr">
        <is>
          <t>AG.MM-AG.SM-Manure application-Nmix</t>
        </is>
      </c>
      <c r="D4922" s="5" t="inlineStr">
        <is>
          <t>AG</t>
        </is>
      </c>
      <c r="E4922" s="5" t="inlineStr">
        <is>
          <t>MM</t>
        </is>
      </c>
      <c r="F4922" s="5">
        <f>VLOOKUP(E4922,'5.a Definitions'!E:F,2,FALSE)</f>
        <v/>
      </c>
      <c r="G4922" s="5" t="inlineStr">
        <is>
          <t>AG</t>
        </is>
      </c>
      <c r="H4922" s="5" t="inlineStr">
        <is>
          <t>SM</t>
        </is>
      </c>
      <c r="I4922" s="5">
        <f>VLOOKUP(H4922,'5.a Definitions'!E:F,2,FALSE)</f>
        <v/>
      </c>
      <c r="J4922" s="465" t="inlineStr">
        <is>
          <t xml:space="preserve"> Manure application </t>
        </is>
      </c>
      <c r="K4922" s="465" t="inlineStr">
        <is>
          <t xml:space="preserve"> manure application </t>
        </is>
      </c>
      <c r="L4922" s="465" t="inlineStr">
        <is>
          <t xml:space="preserve"> reactive </t>
        </is>
      </c>
      <c r="M4922" s="465" t="inlineStr">
        <is>
          <t xml:space="preserve"> Nmix </t>
        </is>
      </c>
      <c r="N4922" s="466" t="n">
        <v>67.77241892265123</v>
      </c>
      <c r="O4922" s="467" t="n">
        <v>0.1997760306840677</v>
      </c>
      <c r="P4922" s="468" t="n">
        <v>1990</v>
      </c>
      <c r="Q4922" s="469" t="inlineStr">
        <is>
          <t>UNFCCC CRT Table3.D</t>
        </is>
      </c>
      <c r="R4922" s="469" t="inlineStr">
        <is>
          <t>ok</t>
        </is>
      </c>
      <c r="S4922" s="469" t="inlineStr">
        <is>
          <t xml:space="preserve"> text </t>
        </is>
      </c>
      <c r="T4922" s="426" t="inlineStr">
        <is>
          <t>Norway</t>
        </is>
      </c>
      <c r="U4922" s="5" t="inlineStr">
        <is>
          <t>recycling</t>
        </is>
      </c>
      <c r="V4922" s="465" t="n">
        <v>0.04</v>
      </c>
    </row>
    <row r="4923" ht="16" customHeight="1">
      <c r="B4923" s="475" t="inlineStr">
        <is>
          <t>AG.MM-FS.OL</t>
        </is>
      </c>
      <c r="C4923" s="475" t="inlineStr">
        <is>
          <t>AG.MM-FS.OL-Manure from grazing on unmanaged land-Nmix</t>
        </is>
      </c>
      <c r="D4923" s="475" t="inlineStr">
        <is>
          <t>AG</t>
        </is>
      </c>
      <c r="E4923" s="475" t="inlineStr">
        <is>
          <t>MM</t>
        </is>
      </c>
      <c r="F4923" s="5">
        <f>VLOOKUP(E4923,'5.a Definitions'!E:F,2,FALSE)</f>
        <v/>
      </c>
      <c r="G4923" s="475" t="inlineStr">
        <is>
          <t>FS</t>
        </is>
      </c>
      <c r="H4923" s="475" t="inlineStr">
        <is>
          <t>OL</t>
        </is>
      </c>
      <c r="I4923" s="5">
        <f>VLOOKUP(H4923,'5.a Definitions'!E:F,2,FALSE)</f>
        <v/>
      </c>
      <c r="J4923" s="465" t="inlineStr">
        <is>
          <t>Manure from grazing on unmanaged land</t>
        </is>
      </c>
      <c r="K4923" s="465" t="inlineStr">
        <is>
          <t>manure from grazing on unmanaged land</t>
        </is>
      </c>
      <c r="L4923" s="465" t="inlineStr">
        <is>
          <t>reactive</t>
        </is>
      </c>
      <c r="M4923" s="465" t="inlineStr">
        <is>
          <t>Nmix</t>
        </is>
      </c>
      <c r="N4923" s="466" t="n">
        <v>7.074596885860388</v>
      </c>
      <c r="O4923" s="467" t="n">
        <v>0.2520863517645834</v>
      </c>
      <c r="P4923" s="468" t="n">
        <v>1990</v>
      </c>
      <c r="Q4923" s="469" t="inlineStr">
        <is>
          <t>UNFCCC CRT Table3.D and 3.B(b), SSB</t>
        </is>
      </c>
      <c r="R4923" s="469" t="inlineStr">
        <is>
          <t>ok</t>
        </is>
      </c>
      <c r="S4923" s="469" t="inlineStr">
        <is>
          <t>text</t>
        </is>
      </c>
      <c r="T4923" s="476" t="inlineStr">
        <is>
          <t>Norway</t>
        </is>
      </c>
      <c r="U4923" s="475" t="inlineStr">
        <is>
          <t>recycling</t>
        </is>
      </c>
      <c r="V4923" s="465">
        <f>(O4783*N4783)^2</f>
        <v/>
      </c>
    </row>
    <row r="4924" ht="16" customHeight="1">
      <c r="B4924" s="5" t="inlineStr">
        <is>
          <t>AG.MM-AT.AT</t>
        </is>
      </c>
      <c r="C4924" s="5" t="inlineStr">
        <is>
          <t>AG.MM-AT.AT-Emissions-NH3</t>
        </is>
      </c>
      <c r="D4924" s="5" t="inlineStr">
        <is>
          <t>AG</t>
        </is>
      </c>
      <c r="E4924" s="5" t="inlineStr">
        <is>
          <t>MM</t>
        </is>
      </c>
      <c r="F4924" s="5">
        <f>VLOOKUP(E4924,'5.a Definitions'!E:F,2,FALSE)</f>
        <v/>
      </c>
      <c r="G4924" s="5" t="inlineStr">
        <is>
          <t>AT</t>
        </is>
      </c>
      <c r="H4924" s="5" t="inlineStr">
        <is>
          <t>AT</t>
        </is>
      </c>
      <c r="I4924" s="5">
        <f>VLOOKUP(H4924,'5.a Definitions'!E:F,2,FALSE)</f>
        <v/>
      </c>
      <c r="J4924" s="465" t="inlineStr">
        <is>
          <t xml:space="preserve"> Emissions </t>
        </is>
      </c>
      <c r="K4924" s="465" t="inlineStr">
        <is>
          <t xml:space="preserve"> manure and animal husbandry emissions </t>
        </is>
      </c>
      <c r="L4924" s="465" t="inlineStr">
        <is>
          <t xml:space="preserve"> reactive </t>
        </is>
      </c>
      <c r="M4924" s="465" t="inlineStr">
        <is>
          <t xml:space="preserve"> NH3 </t>
        </is>
      </c>
      <c r="N4924" s="466" t="n">
        <v>10.1852201007945</v>
      </c>
      <c r="O4924" s="467" t="n">
        <v>0.2371248222242455</v>
      </c>
      <c r="P4924" s="468" t="n">
        <v>1990</v>
      </c>
      <c r="Q4924" s="469" t="inlineStr">
        <is>
          <t>CRLTAP Inventory Submissions</t>
        </is>
      </c>
      <c r="R4924" s="469" t="inlineStr">
        <is>
          <t>ok</t>
        </is>
      </c>
      <c r="S4924" s="469" t="inlineStr">
        <is>
          <t xml:space="preserve"> text </t>
        </is>
      </c>
      <c r="T4924" s="426" t="inlineStr">
        <is>
          <t>Norway</t>
        </is>
      </c>
      <c r="U4924" s="5" t="inlineStr">
        <is>
          <t>N wasted</t>
        </is>
      </c>
      <c r="V4924" s="465" t="n">
        <v>0.04</v>
      </c>
    </row>
    <row r="4925" ht="16" customHeight="1">
      <c r="B4925" s="5" t="inlineStr">
        <is>
          <t>AG.MM-AT.AT</t>
        </is>
      </c>
      <c r="C4925" s="5" t="inlineStr">
        <is>
          <t>AG.MM-AT.AT-Emissions-N2O</t>
        </is>
      </c>
      <c r="D4925" s="5" t="inlineStr">
        <is>
          <t>AG</t>
        </is>
      </c>
      <c r="E4925" s="5" t="inlineStr">
        <is>
          <t>MM</t>
        </is>
      </c>
      <c r="F4925" s="5">
        <f>VLOOKUP(E4925,'5.a Definitions'!E:F,2,FALSE)</f>
        <v/>
      </c>
      <c r="G4925" s="5" t="inlineStr">
        <is>
          <t>AT</t>
        </is>
      </c>
      <c r="H4925" s="5" t="inlineStr">
        <is>
          <t>AT</t>
        </is>
      </c>
      <c r="I4925" s="5">
        <f>VLOOKUP(H4925,'5.a Definitions'!E:F,2,FALSE)</f>
        <v/>
      </c>
      <c r="J4925" s="465" t="inlineStr">
        <is>
          <t xml:space="preserve"> Emissions </t>
        </is>
      </c>
      <c r="K4925" s="465" t="inlineStr">
        <is>
          <t xml:space="preserve"> manure and animal husbandry emissions </t>
        </is>
      </c>
      <c r="L4925" s="465" t="inlineStr">
        <is>
          <t xml:space="preserve"> reactive </t>
        </is>
      </c>
      <c r="M4925" s="465" t="inlineStr">
        <is>
          <t xml:space="preserve"> N2O </t>
        </is>
      </c>
      <c r="N4925" s="466" t="n">
        <v>0.400098882396</v>
      </c>
      <c r="O4925" s="467" t="n">
        <v>0.7566826619845698</v>
      </c>
      <c r="P4925" s="468" t="n">
        <v>1990</v>
      </c>
      <c r="Q4925" s="469" t="inlineStr">
        <is>
          <t>UNFCCC CRT</t>
        </is>
      </c>
      <c r="R4925" s="469" t="inlineStr">
        <is>
          <t>ok</t>
        </is>
      </c>
      <c r="S4925" s="469" t="inlineStr">
        <is>
          <t xml:space="preserve"> text </t>
        </is>
      </c>
      <c r="T4925" s="426" t="inlineStr">
        <is>
          <t>Norway</t>
        </is>
      </c>
      <c r="U4925" s="5" t="inlineStr">
        <is>
          <t>N wasted</t>
        </is>
      </c>
      <c r="V4925" s="465" t="n">
        <v>0.04</v>
      </c>
    </row>
    <row r="4926" ht="16" customHeight="1">
      <c r="B4926" s="5" t="inlineStr">
        <is>
          <t>AG.MM-AT.AT</t>
        </is>
      </c>
      <c r="C4926" s="5" t="inlineStr">
        <is>
          <t>AG.MM-AT.AT-Emissions-NOx</t>
        </is>
      </c>
      <c r="D4926" s="5" t="inlineStr">
        <is>
          <t>AG</t>
        </is>
      </c>
      <c r="E4926" s="5" t="inlineStr">
        <is>
          <t>MM</t>
        </is>
      </c>
      <c r="F4926" s="5">
        <f>VLOOKUP(E4926,'5.a Definitions'!E:F,2,FALSE)</f>
        <v/>
      </c>
      <c r="G4926" s="5" t="inlineStr">
        <is>
          <t>AT</t>
        </is>
      </c>
      <c r="H4926" s="5" t="inlineStr">
        <is>
          <t>AT</t>
        </is>
      </c>
      <c r="I4926" s="5">
        <f>VLOOKUP(H4926,'5.a Definitions'!E:F,2,FALSE)</f>
        <v/>
      </c>
      <c r="J4926" s="465" t="inlineStr">
        <is>
          <t xml:space="preserve"> Emissions </t>
        </is>
      </c>
      <c r="K4926" s="465" t="inlineStr">
        <is>
          <t xml:space="preserve"> manure and animal husbandry emissions </t>
        </is>
      </c>
      <c r="L4926" s="465" t="inlineStr">
        <is>
          <t xml:space="preserve"> reactive </t>
        </is>
      </c>
      <c r="M4926" s="465" t="inlineStr">
        <is>
          <t xml:space="preserve"> NOx </t>
        </is>
      </c>
      <c r="N4926" s="466" t="n">
        <v>0.0341867359543</v>
      </c>
      <c r="O4926" s="467" t="n">
        <v>0.7345743300109551</v>
      </c>
      <c r="P4926" s="468" t="n">
        <v>1990</v>
      </c>
      <c r="Q4926" s="469" t="inlineStr">
        <is>
          <t>CRLTAP Inventory Submissions</t>
        </is>
      </c>
      <c r="R4926" s="469" t="inlineStr">
        <is>
          <t>ok</t>
        </is>
      </c>
      <c r="S4926" s="469" t="inlineStr">
        <is>
          <t xml:space="preserve"> text </t>
        </is>
      </c>
      <c r="T4926" s="426" t="inlineStr">
        <is>
          <t>Norway</t>
        </is>
      </c>
      <c r="U4926" s="5" t="inlineStr">
        <is>
          <t>N wasted</t>
        </is>
      </c>
      <c r="V4926" s="465" t="n">
        <v>0.04</v>
      </c>
    </row>
    <row r="4927" ht="16" customHeight="1">
      <c r="B4927" s="5" t="inlineStr">
        <is>
          <t>AG.MM-HY.SW-Leaching-Nmix</t>
        </is>
      </c>
      <c r="C4927" s="5" t="inlineStr">
        <is>
          <t>AG.MM-HY.SW-Leaching-Nmix</t>
        </is>
      </c>
      <c r="D4927" s="5" t="inlineStr">
        <is>
          <t>AG</t>
        </is>
      </c>
      <c r="E4927" s="5" t="inlineStr">
        <is>
          <t>MM</t>
        </is>
      </c>
      <c r="F4927" s="5">
        <f>VLOOKUP(E4927,'5.a Definitions'!E:F,2,FALSE)</f>
        <v/>
      </c>
      <c r="G4927" s="5" t="inlineStr">
        <is>
          <t>HY</t>
        </is>
      </c>
      <c r="H4927" s="5" t="inlineStr">
        <is>
          <t>SW</t>
        </is>
      </c>
      <c r="I4927" s="5">
        <f>VLOOKUP(H4927,'5.a Definitions'!E:F,2,FALSE)</f>
        <v/>
      </c>
      <c r="J4927" s="465" t="inlineStr">
        <is>
          <t xml:space="preserve"> Leaching </t>
        </is>
      </c>
      <c r="K4927" s="465" t="inlineStr">
        <is>
          <t xml:space="preserve"> manure storage leaching </t>
        </is>
      </c>
      <c r="L4927" s="465" t="inlineStr">
        <is>
          <t xml:space="preserve"> reactive </t>
        </is>
      </c>
      <c r="M4927" s="465" t="inlineStr">
        <is>
          <t xml:space="preserve"> Nmix </t>
        </is>
      </c>
      <c r="N4927" s="466" t="n">
        <v>3.17207892504936</v>
      </c>
      <c r="O4927" s="467" t="n">
        <v>0.5483540070383621</v>
      </c>
      <c r="P4927" s="468" t="n">
        <v>1990</v>
      </c>
      <c r="Q4927" s="469" t="inlineStr">
        <is>
          <t>UNFCCC CRT</t>
        </is>
      </c>
      <c r="R4927" s="469" t="inlineStr">
        <is>
          <t>ok</t>
        </is>
      </c>
      <c r="S4927" s="469" t="inlineStr">
        <is>
          <t xml:space="preserve"> text </t>
        </is>
      </c>
      <c r="T4927" s="426" t="inlineStr">
        <is>
          <t>Norway</t>
        </is>
      </c>
      <c r="U4927" s="5" t="inlineStr">
        <is>
          <t>N wasted</t>
        </is>
      </c>
      <c r="V4927" s="465" t="n">
        <v>0.04</v>
      </c>
    </row>
    <row r="4928" ht="16" customHeight="1">
      <c r="B4928" s="5" t="inlineStr">
        <is>
          <t>AG.MM-RW.RW</t>
        </is>
      </c>
      <c r="C4928" s="5" t="inlineStr">
        <is>
          <t>AG.MM-RW.RW-Live animal export-Nmix</t>
        </is>
      </c>
      <c r="D4928" s="5" t="inlineStr">
        <is>
          <t>AG</t>
        </is>
      </c>
      <c r="E4928" s="5" t="inlineStr">
        <is>
          <t>MM</t>
        </is>
      </c>
      <c r="F4928" s="5">
        <f>VLOOKUP(E4928,'5.a Definitions'!E:F,2,FALSE)</f>
        <v/>
      </c>
      <c r="G4928" s="5" t="inlineStr">
        <is>
          <t>RW</t>
        </is>
      </c>
      <c r="H4928" s="5" t="inlineStr">
        <is>
          <t>RW</t>
        </is>
      </c>
      <c r="I4928" s="5">
        <f>VLOOKUP(H4928,'5.a Definitions'!E:F,2,FALSE)</f>
        <v/>
      </c>
      <c r="J4928" s="465" t="inlineStr">
        <is>
          <t xml:space="preserve"> Live animal export </t>
        </is>
      </c>
      <c r="K4928" s="465" t="inlineStr">
        <is>
          <t xml:space="preserve"> live animal export </t>
        </is>
      </c>
      <c r="L4928" s="465" t="inlineStr">
        <is>
          <t xml:space="preserve"> reactive </t>
        </is>
      </c>
      <c r="M4928" s="465" t="inlineStr">
        <is>
          <t xml:space="preserve"> Nmix </t>
        </is>
      </c>
      <c r="N4928" s="466" t="n">
        <v>0.002983488</v>
      </c>
      <c r="O4928" s="467" t="n">
        <v>0.401267231096693</v>
      </c>
      <c r="P4928" s="468" t="n">
        <v>1990</v>
      </c>
      <c r="Q4928" s="469" t="inlineStr">
        <is>
          <t>FAOSTAT Crops and livestock products</t>
        </is>
      </c>
      <c r="R4928" s="469" t="inlineStr">
        <is>
          <t>ok</t>
        </is>
      </c>
      <c r="S4928" s="469" t="inlineStr">
        <is>
          <t xml:space="preserve"> text </t>
        </is>
      </c>
      <c r="T4928" s="426" t="inlineStr">
        <is>
          <t>Norway</t>
        </is>
      </c>
      <c r="U4928" s="5" t="inlineStr">
        <is>
          <t>useful output</t>
        </is>
      </c>
      <c r="V4928" s="465" t="n">
        <v>0.04</v>
      </c>
    </row>
    <row r="4929" ht="16" customHeight="1">
      <c r="A4929" s="486" t="inlineStr">
        <is>
          <t xml:space="preserve"> Forests and Semi-natural vegetation </t>
        </is>
      </c>
      <c r="B4929" s="5" t="inlineStr">
        <is>
          <t>FS.FO-AT.AT</t>
        </is>
      </c>
      <c r="C4929" s="5" t="inlineStr">
        <is>
          <t>FS.FO-AT.AT-Emissions-N2</t>
        </is>
      </c>
      <c r="D4929" s="5" t="inlineStr">
        <is>
          <t>FS</t>
        </is>
      </c>
      <c r="E4929" s="5" t="inlineStr">
        <is>
          <t>FO</t>
        </is>
      </c>
      <c r="F4929" s="5">
        <f>VLOOKUP(E4929,'5.a Definitions'!E:F,2,FALSE)</f>
        <v/>
      </c>
      <c r="G4929" s="5" t="inlineStr">
        <is>
          <t>AT</t>
        </is>
      </c>
      <c r="H4929" s="5" t="inlineStr">
        <is>
          <t>AT</t>
        </is>
      </c>
      <c r="I4929" s="5">
        <f>VLOOKUP(H4929,'5.a Definitions'!E:F,2,FALSE)</f>
        <v/>
      </c>
      <c r="J4929" s="465" t="inlineStr">
        <is>
          <t xml:space="preserve"> Emissions </t>
        </is>
      </c>
      <c r="K4929" s="465" t="inlineStr">
        <is>
          <t xml:space="preserve"> forest emissions </t>
        </is>
      </c>
      <c r="L4929" s="465" t="inlineStr">
        <is>
          <t xml:space="preserve"> inert </t>
        </is>
      </c>
      <c r="M4929" s="465" t="inlineStr">
        <is>
          <t xml:space="preserve"> N2 </t>
        </is>
      </c>
      <c r="N4929" s="466" t="n">
        <v>7.129577516412713</v>
      </c>
      <c r="O4929" s="467" t="n">
        <v>1.876148950785864</v>
      </c>
      <c r="P4929" s="468" t="n">
        <v>1990</v>
      </c>
      <c r="Q4929" s="469" t="inlineStr">
        <is>
          <t>UNFCCC CRT + Butterbach-Bahl et al. (2013)</t>
        </is>
      </c>
      <c r="R4929" s="469" t="inlineStr">
        <is>
          <t>ok</t>
        </is>
      </c>
      <c r="S4929" s="469" t="inlineStr">
        <is>
          <t xml:space="preserve"> text </t>
        </is>
      </c>
      <c r="T4929" s="426" t="inlineStr">
        <is>
          <t>Norway</t>
        </is>
      </c>
      <c r="U4929" s="5" t="inlineStr">
        <is>
          <t>N wasted</t>
        </is>
      </c>
      <c r="V4929" s="465" t="n">
        <v>0.04</v>
      </c>
    </row>
    <row r="4930" ht="16" customHeight="1">
      <c r="B4930" s="5" t="inlineStr">
        <is>
          <t>FS.FO-AT.AT</t>
        </is>
      </c>
      <c r="C4930" s="5" t="inlineStr">
        <is>
          <t>FS.FO-AT.AT-Emissions-N2O</t>
        </is>
      </c>
      <c r="D4930" s="5" t="inlineStr">
        <is>
          <t>FS</t>
        </is>
      </c>
      <c r="E4930" s="5" t="inlineStr">
        <is>
          <t>FO</t>
        </is>
      </c>
      <c r="F4930" s="5">
        <f>VLOOKUP(E4930,'5.a Definitions'!E:F,2,FALSE)</f>
        <v/>
      </c>
      <c r="G4930" s="5" t="inlineStr">
        <is>
          <t>AT</t>
        </is>
      </c>
      <c r="H4930" s="5" t="inlineStr">
        <is>
          <t>AT</t>
        </is>
      </c>
      <c r="I4930" s="5">
        <f>VLOOKUP(H4930,'5.a Definitions'!E:F,2,FALSE)</f>
        <v/>
      </c>
      <c r="J4930" s="465" t="inlineStr">
        <is>
          <t xml:space="preserve"> Emissions </t>
        </is>
      </c>
      <c r="K4930" s="465" t="inlineStr">
        <is>
          <t xml:space="preserve"> forest emissions </t>
        </is>
      </c>
      <c r="L4930" s="465" t="inlineStr">
        <is>
          <t xml:space="preserve"> reactive </t>
        </is>
      </c>
      <c r="M4930" s="465" t="inlineStr">
        <is>
          <t xml:space="preserve"> N2O </t>
        </is>
      </c>
      <c r="N4930" s="466" t="n">
        <v>0.3656193598160365</v>
      </c>
      <c r="O4930" s="467" t="n">
        <v>1.261544563046772</v>
      </c>
      <c r="P4930" s="468" t="n">
        <v>1990</v>
      </c>
      <c r="Q4930" s="469" t="inlineStr">
        <is>
          <t>UNFCCC CRT</t>
        </is>
      </c>
      <c r="R4930" s="469" t="inlineStr">
        <is>
          <t>ok</t>
        </is>
      </c>
      <c r="S4930" s="469" t="inlineStr">
        <is>
          <t xml:space="preserve"> text </t>
        </is>
      </c>
      <c r="T4930" s="426" t="inlineStr">
        <is>
          <t>Norway</t>
        </is>
      </c>
      <c r="U4930" s="5" t="inlineStr">
        <is>
          <t>N wasted</t>
        </is>
      </c>
      <c r="V4930" s="465" t="n">
        <v>0.04</v>
      </c>
    </row>
    <row r="4931">
      <c r="B4931" s="5" t="inlineStr">
        <is>
          <t>FS.FO-HY.SW</t>
        </is>
      </c>
      <c r="C4931" s="5" t="inlineStr">
        <is>
          <t>FS.FO-HY.SW-Leaching-Nmix</t>
        </is>
      </c>
      <c r="D4931" s="5" t="inlineStr">
        <is>
          <t>FS</t>
        </is>
      </c>
      <c r="E4931" s="5" t="inlineStr">
        <is>
          <t>FO</t>
        </is>
      </c>
      <c r="F4931" s="5">
        <f>VLOOKUP(E4931,'5.a Definitions'!E:F,2,FALSE)</f>
        <v/>
      </c>
      <c r="G4931" s="5" t="inlineStr">
        <is>
          <t>HY</t>
        </is>
      </c>
      <c r="H4931" s="5" t="inlineStr">
        <is>
          <t>SW</t>
        </is>
      </c>
      <c r="I4931" s="5">
        <f>VLOOKUP(H4931,'5.a Definitions'!E:F,2,FALSE)</f>
        <v/>
      </c>
      <c r="J4931" s="465" t="inlineStr">
        <is>
          <t xml:space="preserve"> Leaching </t>
        </is>
      </c>
      <c r="K4931" s="465" t="inlineStr">
        <is>
          <t xml:space="preserve"> forest leaching </t>
        </is>
      </c>
      <c r="L4931" s="465" t="inlineStr">
        <is>
          <t xml:space="preserve"> reactive </t>
        </is>
      </c>
      <c r="M4931" s="465" t="inlineStr">
        <is>
          <t xml:space="preserve"> Nmix </t>
        </is>
      </c>
      <c r="N4931" s="466" t="n">
        <v>37.77112773167579</v>
      </c>
      <c r="O4931" s="467" t="n">
        <v>0.4368582621607819</v>
      </c>
      <c r="P4931" s="468" t="n">
        <v>1990</v>
      </c>
      <c r="Q4931" s="469" t="inlineStr">
        <is>
          <t>NIVA TEOTIL2, bias-corrected to TEOTIL3</t>
        </is>
      </c>
      <c r="R4931" s="469" t="inlineStr">
        <is>
          <t>ok</t>
        </is>
      </c>
      <c r="S4931" s="469" t="inlineStr">
        <is>
          <t xml:space="preserve"> text </t>
        </is>
      </c>
      <c r="T4931" s="426" t="inlineStr">
        <is>
          <t>Norway</t>
        </is>
      </c>
      <c r="U4931" s="5" t="inlineStr">
        <is>
          <t>N wasted</t>
        </is>
      </c>
      <c r="V4931" s="465" t="n">
        <v>0.04</v>
      </c>
    </row>
    <row r="4932">
      <c r="B4932" s="5" t="inlineStr">
        <is>
          <t>FS.FO-MP.OP</t>
        </is>
      </c>
      <c r="C4932" s="5" t="inlineStr">
        <is>
          <t>FS.FO-MP.OP-Industrial round wood-Nmix</t>
        </is>
      </c>
      <c r="D4932" s="5" t="inlineStr">
        <is>
          <t>FS</t>
        </is>
      </c>
      <c r="E4932" s="5" t="inlineStr">
        <is>
          <t>FO</t>
        </is>
      </c>
      <c r="F4932" s="5">
        <f>VLOOKUP(E4932,'5.a Definitions'!E:F,2,FALSE)</f>
        <v/>
      </c>
      <c r="G4932" s="5" t="inlineStr">
        <is>
          <t>MP</t>
        </is>
      </c>
      <c r="H4932" s="5" t="inlineStr">
        <is>
          <t>OP</t>
        </is>
      </c>
      <c r="I4932" s="5">
        <f>VLOOKUP(H4932,'5.a Definitions'!E:F,2,FALSE)</f>
        <v/>
      </c>
      <c r="J4932" s="465" t="inlineStr">
        <is>
          <t xml:space="preserve"> Industrial round wood </t>
        </is>
      </c>
      <c r="K4932" s="465" t="inlineStr">
        <is>
          <t xml:space="preserve"> industrial round wood </t>
        </is>
      </c>
      <c r="L4932" s="465" t="inlineStr">
        <is>
          <t xml:space="preserve"> reactive </t>
        </is>
      </c>
      <c r="M4932" s="465" t="inlineStr">
        <is>
          <t xml:space="preserve"> Nmix </t>
        </is>
      </c>
      <c r="N4932" s="466" t="n">
        <v>5.925599999999999</v>
      </c>
      <c r="O4932" s="467" t="n">
        <v>0.3826097047348203</v>
      </c>
      <c r="P4932" s="468" t="n">
        <v>1990</v>
      </c>
      <c r="Q4932" s="469" t="inlineStr">
        <is>
          <t>FAOSTAT</t>
        </is>
      </c>
      <c r="R4932" s="469" t="inlineStr">
        <is>
          <t>ok</t>
        </is>
      </c>
      <c r="S4932" s="469" t="inlineStr">
        <is>
          <t xml:space="preserve"> text </t>
        </is>
      </c>
      <c r="T4932" s="426" t="inlineStr">
        <is>
          <t>Norway</t>
        </is>
      </c>
      <c r="U4932" s="5" t="inlineStr">
        <is>
          <t>useful output</t>
        </is>
      </c>
      <c r="V4932" s="465" t="n">
        <v>0.04</v>
      </c>
    </row>
    <row r="4933" ht="16" customHeight="1">
      <c r="B4933" s="5" t="inlineStr">
        <is>
          <t>FS.FO-EF.OE</t>
        </is>
      </c>
      <c r="C4933" s="5" t="inlineStr">
        <is>
          <t>FS.FO-EF.OE-Fuel wood for households-Nmix</t>
        </is>
      </c>
      <c r="D4933" s="5" t="inlineStr">
        <is>
          <t>FS</t>
        </is>
      </c>
      <c r="E4933" s="5" t="inlineStr">
        <is>
          <t>FO</t>
        </is>
      </c>
      <c r="F4933" s="5">
        <f>VLOOKUP(E4933,'5.a Definitions'!E:F,2,FALSE)</f>
        <v/>
      </c>
      <c r="G4933" s="5" t="inlineStr">
        <is>
          <t>EF</t>
        </is>
      </c>
      <c r="H4933" s="5" t="inlineStr">
        <is>
          <t>OE</t>
        </is>
      </c>
      <c r="I4933" s="5">
        <f>VLOOKUP(H4933,'5.a Definitions'!E:F,2,FALSE)</f>
        <v/>
      </c>
      <c r="J4933" s="465" t="inlineStr">
        <is>
          <t xml:space="preserve"> Fuel wood for households </t>
        </is>
      </c>
      <c r="K4933" s="465" t="inlineStr">
        <is>
          <t xml:space="preserve"> fuel wood for households </t>
        </is>
      </c>
      <c r="L4933" s="465" t="inlineStr">
        <is>
          <t xml:space="preserve"> reactive </t>
        </is>
      </c>
      <c r="M4933" s="465" t="inlineStr">
        <is>
          <t xml:space="preserve"> Nmix </t>
        </is>
      </c>
      <c r="N4933" s="466" t="n">
        <v>1.70198</v>
      </c>
      <c r="O4933" s="467" t="n">
        <v>1.336856925446653</v>
      </c>
      <c r="P4933" s="468" t="n">
        <v>1990</v>
      </c>
      <c r="Q4933" s="469" t="inlineStr">
        <is>
          <t>SSB</t>
        </is>
      </c>
      <c r="R4933" s="469" t="inlineStr">
        <is>
          <t>ok</t>
        </is>
      </c>
      <c r="S4933" s="469" t="inlineStr">
        <is>
          <t xml:space="preserve"> text </t>
        </is>
      </c>
      <c r="T4933" s="426" t="inlineStr">
        <is>
          <t>Norway</t>
        </is>
      </c>
      <c r="U4933" s="5" t="inlineStr">
        <is>
          <t>useful output</t>
        </is>
      </c>
      <c r="V4933" s="465" t="n">
        <v>0.04</v>
      </c>
    </row>
    <row r="4934">
      <c r="B4934" s="475" t="inlineStr">
        <is>
          <t>FS.OL-AT.AT</t>
        </is>
      </c>
      <c r="C4934" s="475" t="inlineStr">
        <is>
          <t>FS.OL-AT.AT-Emissions-NH3</t>
        </is>
      </c>
      <c r="D4934" s="475" t="inlineStr">
        <is>
          <t>FS</t>
        </is>
      </c>
      <c r="E4934" s="475" t="inlineStr">
        <is>
          <t>OL</t>
        </is>
      </c>
      <c r="F4934" s="5">
        <f>VLOOKUP(E4934,'5.a Definitions'!E:F,2,FALSE)</f>
        <v/>
      </c>
      <c r="G4934" s="475" t="inlineStr">
        <is>
          <t>AT</t>
        </is>
      </c>
      <c r="H4934" s="475" t="inlineStr">
        <is>
          <t>AT</t>
        </is>
      </c>
      <c r="I4934" s="5">
        <f>VLOOKUP(H4934,'5.a Definitions'!E:F,2,FALSE)</f>
        <v/>
      </c>
      <c r="J4934" s="465" t="inlineStr">
        <is>
          <t>Emissions</t>
        </is>
      </c>
      <c r="K4934" s="465" t="inlineStr">
        <is>
          <t>other land emissions</t>
        </is>
      </c>
      <c r="L4934" s="465" t="inlineStr">
        <is>
          <t>reactive</t>
        </is>
      </c>
      <c r="M4934" s="465" t="inlineStr">
        <is>
          <t>NH3</t>
        </is>
      </c>
      <c r="N4934" s="466" t="n">
        <v>0.4266273957551615</v>
      </c>
      <c r="O4934" s="467" t="n">
        <v>0.9384929318733184</v>
      </c>
      <c r="P4934" s="468" t="n">
        <v>1990</v>
      </c>
      <c r="Q4934" s="469" t="inlineStr">
        <is>
          <t>CRLTAP Inventory Submissions (3Da3), utmark share</t>
        </is>
      </c>
      <c r="R4934" s="469" t="inlineStr">
        <is>
          <t>ok</t>
        </is>
      </c>
      <c r="S4934" s="469" t="inlineStr">
        <is>
          <t>text</t>
        </is>
      </c>
      <c r="T4934" s="476" t="inlineStr">
        <is>
          <t>Norway</t>
        </is>
      </c>
      <c r="U4934" s="475" t="inlineStr">
        <is>
          <t>useful output</t>
        </is>
      </c>
      <c r="V4934" s="465">
        <f>(O4829*N4829)^2</f>
        <v/>
      </c>
    </row>
    <row r="4935">
      <c r="B4935" s="475" t="inlineStr">
        <is>
          <t>FS.OL-AT.AT</t>
        </is>
      </c>
      <c r="C4935" s="475" t="inlineStr">
        <is>
          <t>FS.OL-AT.AT-Emissions-NOx</t>
        </is>
      </c>
      <c r="D4935" s="475" t="inlineStr">
        <is>
          <t>FS</t>
        </is>
      </c>
      <c r="E4935" s="475" t="inlineStr">
        <is>
          <t>OL</t>
        </is>
      </c>
      <c r="F4935" s="5">
        <f>VLOOKUP(E4935,'5.a Definitions'!E:F,2,FALSE)</f>
        <v/>
      </c>
      <c r="G4935" s="475" t="inlineStr">
        <is>
          <t>AT</t>
        </is>
      </c>
      <c r="H4935" s="475" t="inlineStr">
        <is>
          <t>AT</t>
        </is>
      </c>
      <c r="I4935" s="5">
        <f>VLOOKUP(H4935,'5.a Definitions'!E:F,2,FALSE)</f>
        <v/>
      </c>
      <c r="J4935" s="465" t="inlineStr">
        <is>
          <t>Emissions</t>
        </is>
      </c>
      <c r="K4935" s="465" t="inlineStr">
        <is>
          <t>other land emissions</t>
        </is>
      </c>
      <c r="L4935" s="465" t="inlineStr">
        <is>
          <t>reactive</t>
        </is>
      </c>
      <c r="M4935" s="465" t="inlineStr">
        <is>
          <t>NOx</t>
        </is>
      </c>
      <c r="N4935" s="466" t="n">
        <v>0.08611199333659576</v>
      </c>
      <c r="O4935" s="467" t="n">
        <v>0.816143590832491</v>
      </c>
      <c r="P4935" s="468" t="n">
        <v>1990</v>
      </c>
      <c r="Q4935" s="469" t="inlineStr">
        <is>
          <t>CRLTAP Inventory Submissions (3Da3), utmark share</t>
        </is>
      </c>
      <c r="R4935" s="469" t="inlineStr">
        <is>
          <t>ok</t>
        </is>
      </c>
      <c r="S4935" s="469" t="inlineStr">
        <is>
          <t>text</t>
        </is>
      </c>
      <c r="T4935" s="476" t="inlineStr">
        <is>
          <t>Norway</t>
        </is>
      </c>
      <c r="U4935" s="475" t="inlineStr">
        <is>
          <t>useful output</t>
        </is>
      </c>
      <c r="V4935" s="465">
        <f>(O4865*N4865)^2</f>
        <v/>
      </c>
    </row>
    <row r="4936">
      <c r="B4936" s="475" t="inlineStr">
        <is>
          <t>FS.OL-AT.AT</t>
        </is>
      </c>
      <c r="C4936" s="475" t="inlineStr">
        <is>
          <t>FS.OL-AT.AT-Emissions-N2O</t>
        </is>
      </c>
      <c r="D4936" s="475" t="inlineStr">
        <is>
          <t>FS</t>
        </is>
      </c>
      <c r="E4936" s="475" t="inlineStr">
        <is>
          <t>OL</t>
        </is>
      </c>
      <c r="F4936" s="5">
        <f>VLOOKUP(E4936,'5.a Definitions'!E:F,2,FALSE)</f>
        <v/>
      </c>
      <c r="G4936" s="475" t="inlineStr">
        <is>
          <t>AT</t>
        </is>
      </c>
      <c r="H4936" s="475" t="inlineStr">
        <is>
          <t>AT</t>
        </is>
      </c>
      <c r="I4936" s="5">
        <f>VLOOKUP(H4936,'5.a Definitions'!E:F,2,FALSE)</f>
        <v/>
      </c>
      <c r="J4936" s="465" t="inlineStr">
        <is>
          <t>Emissions</t>
        </is>
      </c>
      <c r="K4936" s="465" t="inlineStr">
        <is>
          <t>other land emissions</t>
        </is>
      </c>
      <c r="L4936" s="465" t="inlineStr">
        <is>
          <t>reactive</t>
        </is>
      </c>
      <c r="M4936" s="465" t="inlineStr">
        <is>
          <t>N2O</t>
        </is>
      </c>
      <c r="N4936" s="466" t="n">
        <v>0.05770462446892968</v>
      </c>
      <c r="O4936" s="467" t="n">
        <v>1.332577550106651</v>
      </c>
      <c r="P4936" s="468" t="n">
        <v>1990</v>
      </c>
      <c r="Q4936" s="469" t="inlineStr">
        <is>
          <t>UNFCCC CRT Table3.D, utmark share</t>
        </is>
      </c>
      <c r="R4936" s="469" t="inlineStr">
        <is>
          <t>ok</t>
        </is>
      </c>
      <c r="S4936" s="469" t="inlineStr">
        <is>
          <t>text</t>
        </is>
      </c>
      <c r="T4936" s="476" t="inlineStr">
        <is>
          <t>Norway</t>
        </is>
      </c>
      <c r="U4936" s="475" t="inlineStr">
        <is>
          <t>useful output</t>
        </is>
      </c>
      <c r="V4936" s="465">
        <f>(O4901*N4901)^2</f>
        <v/>
      </c>
    </row>
    <row r="4937" ht="16" customHeight="1">
      <c r="B4937" s="475" t="inlineStr">
        <is>
          <t>FS.OL-AG.MM</t>
        </is>
      </c>
      <c r="C4937" s="475" t="inlineStr">
        <is>
          <t>FS.OL-AG.MM-Grazing-Nmix</t>
        </is>
      </c>
      <c r="D4937" s="475" t="inlineStr">
        <is>
          <t>FS</t>
        </is>
      </c>
      <c r="E4937" s="475" t="inlineStr">
        <is>
          <t>OL</t>
        </is>
      </c>
      <c r="F4937" s="5">
        <f>VLOOKUP(E4937,'5.a Definitions'!E:F,2,FALSE)</f>
        <v/>
      </c>
      <c r="G4937" s="475" t="inlineStr">
        <is>
          <t>AG</t>
        </is>
      </c>
      <c r="H4937" s="475" t="inlineStr">
        <is>
          <t>MM</t>
        </is>
      </c>
      <c r="I4937" s="5">
        <f>VLOOKUP(H4937,'5.a Definitions'!E:F,2,FALSE)</f>
        <v/>
      </c>
      <c r="J4937" s="473" t="inlineStr">
        <is>
          <t>Grazing</t>
        </is>
      </c>
      <c r="K4937" s="473" t="inlineStr">
        <is>
          <t>grazing</t>
        </is>
      </c>
      <c r="L4937" s="465" t="inlineStr">
        <is>
          <t>reactive</t>
        </is>
      </c>
      <c r="M4937" s="465" t="inlineStr">
        <is>
          <t>Nmix</t>
        </is>
      </c>
      <c r="N4937" s="466" t="n">
        <v>8.263513954453961</v>
      </c>
      <c r="O4937" s="467" t="n">
        <v>0.3017869207706171</v>
      </c>
      <c r="P4937" s="468" t="n">
        <v>1990</v>
      </c>
      <c r="Q4937" s="469" t="inlineStr">
        <is>
          <t>Filled (held at 1995; sheep extrapolated with SSB table 03710): SSB table 12660</t>
        </is>
      </c>
      <c r="R4937" s="469" t="inlineStr">
        <is>
          <t>ok</t>
        </is>
      </c>
      <c r="S4937" s="469" t="inlineStr">
        <is>
          <t>text</t>
        </is>
      </c>
      <c r="T4937" s="476" t="inlineStr">
        <is>
          <t>Norway</t>
        </is>
      </c>
      <c r="U4937" s="5" t="inlineStr">
        <is>
          <t>useful output</t>
        </is>
      </c>
      <c r="V4937" s="465">
        <f>(O4760*N4760)^2</f>
        <v/>
      </c>
    </row>
    <row r="4938" ht="16" customHeight="1">
      <c r="B4938" s="5" t="inlineStr">
        <is>
          <t>FS.OL-HY.SW</t>
        </is>
      </c>
      <c r="C4938" s="5" t="inlineStr">
        <is>
          <t>FS.OL-HY.SW-Leaching-Nmix</t>
        </is>
      </c>
      <c r="D4938" s="5" t="inlineStr">
        <is>
          <t>FS</t>
        </is>
      </c>
      <c r="E4938" s="5" t="inlineStr">
        <is>
          <t>OL</t>
        </is>
      </c>
      <c r="F4938" s="5">
        <f>VLOOKUP(E4938,'5.a Definitions'!E:F,2,FALSE)</f>
        <v/>
      </c>
      <c r="G4938" s="5" t="inlineStr">
        <is>
          <t>HY</t>
        </is>
      </c>
      <c r="H4938" s="5" t="inlineStr">
        <is>
          <t>SW</t>
        </is>
      </c>
      <c r="I4938" s="5">
        <f>VLOOKUP(H4938,'5.a Definitions'!E:F,2,FALSE)</f>
        <v/>
      </c>
      <c r="J4938" s="465" t="inlineStr">
        <is>
          <t xml:space="preserve"> Leaching </t>
        </is>
      </c>
      <c r="K4938" s="465" t="inlineStr">
        <is>
          <t xml:space="preserve"> other land leaching </t>
        </is>
      </c>
      <c r="L4938" s="465" t="inlineStr">
        <is>
          <t xml:space="preserve"> reactive </t>
        </is>
      </c>
      <c r="M4938" s="465" t="inlineStr">
        <is>
          <t xml:space="preserve"> Nmix </t>
        </is>
      </c>
      <c r="N4938" s="466" t="n">
        <v>26.24773283048657</v>
      </c>
      <c r="O4938" s="467" t="n">
        <v>0.4253940035167163</v>
      </c>
      <c r="P4938" s="468" t="n">
        <v>1990</v>
      </c>
      <c r="Q4938" s="469" t="inlineStr">
        <is>
          <t>NIVA TEOTIL2, bias-corrected to TEOTIL3</t>
        </is>
      </c>
      <c r="R4938" s="469" t="inlineStr">
        <is>
          <t>ok</t>
        </is>
      </c>
      <c r="S4938" s="469" t="inlineStr">
        <is>
          <t xml:space="preserve"> text </t>
        </is>
      </c>
      <c r="T4938" s="426" t="inlineStr">
        <is>
          <t>Norway</t>
        </is>
      </c>
      <c r="U4938" s="5" t="inlineStr">
        <is>
          <t>N wasted</t>
        </is>
      </c>
      <c r="V4938" s="465" t="n">
        <v>0.04</v>
      </c>
    </row>
    <row r="4939" ht="16" customHeight="1">
      <c r="A4939" s="485" t="inlineStr">
        <is>
          <t>Processing of residues</t>
        </is>
      </c>
      <c r="B4939" s="475" t="inlineStr">
        <is>
          <t>PR.SO-EF.EC</t>
        </is>
      </c>
      <c r="C4939" s="475" t="inlineStr">
        <is>
          <t>PR.SO-EF.EC-Waste to energy-Nmix</t>
        </is>
      </c>
      <c r="D4939" s="475" t="inlineStr">
        <is>
          <t>PR</t>
        </is>
      </c>
      <c r="E4939" s="475" t="inlineStr">
        <is>
          <t>SO</t>
        </is>
      </c>
      <c r="F4939" s="5">
        <f>VLOOKUP(E4939,'5.a Definitions'!E:F,2,FALSE)</f>
        <v/>
      </c>
      <c r="G4939" s="475" t="inlineStr">
        <is>
          <t>EF</t>
        </is>
      </c>
      <c r="H4939" s="475" t="inlineStr">
        <is>
          <t>EC</t>
        </is>
      </c>
      <c r="I4939" s="5">
        <f>VLOOKUP(H4939,'5.a Definitions'!E:F,2,FALSE)</f>
        <v/>
      </c>
      <c r="J4939" s="465" t="inlineStr">
        <is>
          <t>Waste for energy incineration</t>
        </is>
      </c>
      <c r="K4939" s="465" t="inlineStr">
        <is>
          <t>waste for energy incineration</t>
        </is>
      </c>
      <c r="L4939" s="465" t="inlineStr">
        <is>
          <t>reactive</t>
        </is>
      </c>
      <c r="M4939" s="465" t="inlineStr">
        <is>
          <t>Nmix</t>
        </is>
      </c>
      <c r="N4939" s="466" t="n">
        <v>5.480610652776828</v>
      </c>
      <c r="O4939" s="467" t="n">
        <v>0.6661801435434801</v>
      </c>
      <c r="P4939" s="468" t="n">
        <v>1990</v>
      </c>
      <c r="Q4939" s="469" t="inlineStr">
        <is>
          <t>Filled (extrapolated from 1995 with waste amounts and incineration shares 1985-1995): SSB</t>
        </is>
      </c>
      <c r="R4939" s="469" t="inlineStr">
        <is>
          <t>ok</t>
        </is>
      </c>
      <c r="S4939" s="469" t="inlineStr">
        <is>
          <t>text</t>
        </is>
      </c>
      <c r="T4939" s="476" t="inlineStr">
        <is>
          <t>Norway</t>
        </is>
      </c>
      <c r="U4939" s="475" t="inlineStr">
        <is>
          <t>N wasted</t>
        </is>
      </c>
      <c r="V4939" s="465">
        <f>(#REF!*#REF!)^2</f>
        <v/>
      </c>
    </row>
    <row r="4940" ht="16" customHeight="1">
      <c r="B4940" s="475" t="inlineStr">
        <is>
          <t>PR.SO-MP.OP</t>
        </is>
      </c>
      <c r="C4940" s="475" t="inlineStr">
        <is>
          <t>PR.SO-MP.OP-Recycling-Nmix</t>
        </is>
      </c>
      <c r="D4940" s="475" t="inlineStr">
        <is>
          <t>PR</t>
        </is>
      </c>
      <c r="E4940" s="475" t="inlineStr">
        <is>
          <t>SO</t>
        </is>
      </c>
      <c r="F4940" s="5">
        <f>VLOOKUP(E4940,'5.a Definitions'!E:F,2,FALSE)</f>
        <v/>
      </c>
      <c r="G4940" s="475" t="inlineStr">
        <is>
          <t>MP</t>
        </is>
      </c>
      <c r="H4940" s="475" t="inlineStr">
        <is>
          <t>OP</t>
        </is>
      </c>
      <c r="I4940" s="5">
        <f>VLOOKUP(H4940,'5.a Definitions'!E:F,2,FALSE)</f>
        <v/>
      </c>
      <c r="J4940" s="465" t="inlineStr">
        <is>
          <t>Recycling</t>
        </is>
      </c>
      <c r="K4940" s="465" t="inlineStr">
        <is>
          <t>recycling</t>
        </is>
      </c>
      <c r="L4940" s="465" t="inlineStr">
        <is>
          <t>reactive</t>
        </is>
      </c>
      <c r="M4940" s="465" t="inlineStr">
        <is>
          <t>Nmix</t>
        </is>
      </c>
      <c r="N4940" s="466" t="n">
        <v>0.7923161254646659</v>
      </c>
      <c r="O4940" s="467" t="n">
        <v>1.024135664637207</v>
      </c>
      <c r="P4940" s="468" t="n">
        <v>1990</v>
      </c>
      <c r="Q4940" s="469" t="inlineStr">
        <is>
          <t>Filled (extrapolated from 1995 with recycling shares 1985-1995): SSB</t>
        </is>
      </c>
      <c r="R4940" s="469" t="inlineStr">
        <is>
          <t>ok</t>
        </is>
      </c>
      <c r="S4940" s="469" t="inlineStr">
        <is>
          <t>text</t>
        </is>
      </c>
      <c r="T4940" s="476" t="inlineStr">
        <is>
          <t>Norway</t>
        </is>
      </c>
      <c r="U4940" s="475" t="inlineStr">
        <is>
          <t>recycling</t>
        </is>
      </c>
      <c r="V4940" s="465">
        <f>(O4498*N4498)^2</f>
        <v/>
      </c>
    </row>
    <row r="4941" ht="16" customHeight="1">
      <c r="B4941" s="5" t="inlineStr">
        <is>
          <t>PR.SO-AG.SM</t>
        </is>
      </c>
      <c r="C4941" s="5" t="inlineStr">
        <is>
          <t>PR.SO-AG.SM-Biologically treated organic waste-Nmix</t>
        </is>
      </c>
      <c r="D4941" s="5" t="inlineStr">
        <is>
          <t>PR</t>
        </is>
      </c>
      <c r="E4941" s="5" t="inlineStr">
        <is>
          <t>SO</t>
        </is>
      </c>
      <c r="F4941" s="5">
        <f>VLOOKUP(E4941,'5.a Definitions'!E:F,2,FALSE)</f>
        <v/>
      </c>
      <c r="G4941" s="5" t="inlineStr">
        <is>
          <t>AG</t>
        </is>
      </c>
      <c r="H4941" s="5" t="inlineStr">
        <is>
          <t>SM</t>
        </is>
      </c>
      <c r="I4941" s="5">
        <f>VLOOKUP(H4941,'5.a Definitions'!E:F,2,FALSE)</f>
        <v/>
      </c>
      <c r="J4941" s="5" t="inlineStr">
        <is>
          <t>Biologically treated organic waste</t>
        </is>
      </c>
      <c r="K4941" s="5" t="inlineStr">
        <is>
          <t>biologically treated organic waste</t>
        </is>
      </c>
      <c r="L4941" s="5" t="inlineStr">
        <is>
          <t>reactive</t>
        </is>
      </c>
      <c r="M4941" s="5" t="inlineStr">
        <is>
          <t>Nmix</t>
        </is>
      </c>
      <c r="N4941" s="422" t="n">
        <v>0.7102944055944055</v>
      </c>
      <c r="O4941" s="423" t="n">
        <v>1.209209459055384</v>
      </c>
      <c r="P4941" s="468" t="n">
        <v>1990</v>
      </c>
      <c r="Q4941" s="425" t="inlineStr">
        <is>
          <t>Filled (held at 2012): SSB tables 10513 and 12818</t>
        </is>
      </c>
      <c r="R4941" s="425" t="inlineStr">
        <is>
          <t>ok</t>
        </is>
      </c>
      <c r="S4941" s="425" t="inlineStr">
        <is>
          <t>text</t>
        </is>
      </c>
      <c r="T4941" s="426" t="inlineStr">
        <is>
          <t>Norway</t>
        </is>
      </c>
      <c r="U4941" s="5" t="inlineStr">
        <is>
          <t>recycling</t>
        </is>
      </c>
      <c r="V4941" s="5" t="n"/>
    </row>
    <row r="4942" ht="16" customHeight="1">
      <c r="B4942" s="5" t="inlineStr">
        <is>
          <t>PR.SO-PR.WW</t>
        </is>
      </c>
      <c r="C4942" s="5" t="inlineStr">
        <is>
          <t>PR.SO-PR.WW-Wastewater from landfills-Nmix</t>
        </is>
      </c>
      <c r="D4942" s="5" t="inlineStr">
        <is>
          <t>PR</t>
        </is>
      </c>
      <c r="E4942" s="5" t="inlineStr">
        <is>
          <t>SO</t>
        </is>
      </c>
      <c r="F4942" s="5">
        <f>VLOOKUP(E4942,'5.a Definitions'!E:F,2,FALSE)</f>
        <v/>
      </c>
      <c r="G4942" s="5" t="inlineStr">
        <is>
          <t>PR</t>
        </is>
      </c>
      <c r="H4942" s="5" t="inlineStr">
        <is>
          <t>WW</t>
        </is>
      </c>
      <c r="I4942" s="5">
        <f>VLOOKUP(H4942,'5.a Definitions'!E:F,2,FALSE)</f>
        <v/>
      </c>
      <c r="J4942" s="465" t="inlineStr">
        <is>
          <t xml:space="preserve"> Wastewater from landfills </t>
        </is>
      </c>
      <c r="K4942" s="465" t="inlineStr">
        <is>
          <t xml:space="preserve"> wastewater from landfills </t>
        </is>
      </c>
      <c r="L4942" s="465" t="inlineStr">
        <is>
          <t xml:space="preserve"> reactive </t>
        </is>
      </c>
      <c r="M4942" s="465" t="inlineStr">
        <is>
          <t xml:space="preserve"> Nmix </t>
        </is>
      </c>
      <c r="N4942" s="466" t="n">
        <v>1.322795831278498</v>
      </c>
      <c r="O4942" s="467" t="n">
        <v>0.4349490365517411</v>
      </c>
      <c r="P4942" s="468" t="n">
        <v>1990</v>
      </c>
      <c r="Q4942" s="469" t="inlineStr">
        <is>
          <t>Filled (extrapolated from 2011 with CRT 5.A landfill CH4)</t>
        </is>
      </c>
      <c r="R4942" s="469" t="inlineStr">
        <is>
          <t>ok</t>
        </is>
      </c>
      <c r="S4942" s="469" t="inlineStr">
        <is>
          <t xml:space="preserve"> text </t>
        </is>
      </c>
      <c r="T4942" s="426" t="inlineStr">
        <is>
          <t>Norway</t>
        </is>
      </c>
      <c r="U4942" s="5" t="inlineStr">
        <is>
          <t>N wasted</t>
        </is>
      </c>
      <c r="V4942" s="465" t="n">
        <v>0.04</v>
      </c>
    </row>
    <row r="4943" ht="16" customHeight="1">
      <c r="B4943" s="5" t="inlineStr">
        <is>
          <t>PR.SO-HS.HS</t>
        </is>
      </c>
      <c r="C4943" s="5" t="inlineStr">
        <is>
          <t>PR.SO-HS.HS-Biologically treated organic waste-Nmix</t>
        </is>
      </c>
      <c r="D4943" s="5" t="inlineStr">
        <is>
          <t>PR</t>
        </is>
      </c>
      <c r="E4943" s="5" t="inlineStr">
        <is>
          <t>SO</t>
        </is>
      </c>
      <c r="F4943" s="5">
        <f>VLOOKUP(E4943,'5.a Definitions'!E:F,2,FALSE)</f>
        <v/>
      </c>
      <c r="G4943" s="5" t="inlineStr">
        <is>
          <t>HS</t>
        </is>
      </c>
      <c r="H4943" s="5" t="inlineStr">
        <is>
          <t>HS</t>
        </is>
      </c>
      <c r="I4943" s="5">
        <f>VLOOKUP(H4943,'5.a Definitions'!E:F,2,FALSE)</f>
        <v/>
      </c>
      <c r="J4943" s="5" t="inlineStr">
        <is>
          <t>Biologically treated organic waste</t>
        </is>
      </c>
      <c r="K4943" s="5" t="inlineStr">
        <is>
          <t>biologically treated organic waste</t>
        </is>
      </c>
      <c r="L4943" s="465" t="inlineStr">
        <is>
          <t xml:space="preserve"> reactive </t>
        </is>
      </c>
      <c r="M4943" s="465" t="inlineStr">
        <is>
          <t xml:space="preserve"> Nmix </t>
        </is>
      </c>
      <c r="N4943" s="466" t="n">
        <v>0.6450632867132866</v>
      </c>
      <c r="O4943" s="467" t="n">
        <v>1.214948273210057</v>
      </c>
      <c r="P4943" s="468" t="n">
        <v>1990</v>
      </c>
      <c r="Q4943" s="469" t="inlineStr">
        <is>
          <t>Filled (held at 2012): SSB tables 10513 and 12818</t>
        </is>
      </c>
      <c r="R4943" s="469" t="inlineStr">
        <is>
          <t>ok</t>
        </is>
      </c>
      <c r="S4943" s="469" t="inlineStr">
        <is>
          <t xml:space="preserve"> text </t>
        </is>
      </c>
      <c r="T4943" s="426" t="inlineStr">
        <is>
          <t>Norway</t>
        </is>
      </c>
      <c r="U4943" s="5" t="inlineStr">
        <is>
          <t>recycling</t>
        </is>
      </c>
      <c r="V4943" s="465" t="n">
        <v>0.04</v>
      </c>
    </row>
    <row r="4944" ht="16" customHeight="1">
      <c r="B4944" s="5" t="inlineStr">
        <is>
          <t>PR.SO-AT.AT</t>
        </is>
      </c>
      <c r="C4944" s="5" t="inlineStr">
        <is>
          <t>PR.SO-AT.AT-Emissions-NH3</t>
        </is>
      </c>
      <c r="D4944" s="5" t="inlineStr">
        <is>
          <t>PR</t>
        </is>
      </c>
      <c r="E4944" s="5" t="inlineStr">
        <is>
          <t>SO</t>
        </is>
      </c>
      <c r="F4944" s="5">
        <f>VLOOKUP(E4944,'5.a Definitions'!E:F,2,FALSE)</f>
        <v/>
      </c>
      <c r="G4944" s="5" t="inlineStr">
        <is>
          <t>AT</t>
        </is>
      </c>
      <c r="H4944" s="5" t="inlineStr">
        <is>
          <t>AT</t>
        </is>
      </c>
      <c r="I4944" s="5">
        <f>VLOOKUP(H4944,'5.a Definitions'!E:F,2,FALSE)</f>
        <v/>
      </c>
      <c r="J4944" s="465" t="inlineStr">
        <is>
          <t xml:space="preserve"> Emissions </t>
        </is>
      </c>
      <c r="K4944" s="465" t="inlineStr">
        <is>
          <t xml:space="preserve"> solid waste emissions </t>
        </is>
      </c>
      <c r="L4944" s="465" t="inlineStr">
        <is>
          <t xml:space="preserve"> reactive </t>
        </is>
      </c>
      <c r="M4944" s="465" t="inlineStr">
        <is>
          <t xml:space="preserve"> NH3 </t>
        </is>
      </c>
      <c r="N4944" s="466" t="n">
        <v>0.08082862517204999</v>
      </c>
      <c r="O4944" s="467" t="n">
        <v>0.9904492076660069</v>
      </c>
      <c r="P4944" s="468" t="n">
        <v>1990</v>
      </c>
      <c r="Q4944" s="469" t="inlineStr">
        <is>
          <t>CRLTAP Inventory Submissions</t>
        </is>
      </c>
      <c r="R4944" s="469" t="inlineStr">
        <is>
          <t>ok</t>
        </is>
      </c>
      <c r="S4944" s="469" t="inlineStr">
        <is>
          <t xml:space="preserve"> text </t>
        </is>
      </c>
      <c r="T4944" s="426" t="inlineStr">
        <is>
          <t>Norway</t>
        </is>
      </c>
      <c r="U4944" s="5" t="inlineStr">
        <is>
          <t>N wasted</t>
        </is>
      </c>
      <c r="V4944" s="465" t="n">
        <v>0.04</v>
      </c>
    </row>
    <row r="4945" ht="16" customHeight="1">
      <c r="B4945" s="5" t="inlineStr">
        <is>
          <t>PR.SO-AT.AT</t>
        </is>
      </c>
      <c r="C4945" s="5" t="inlineStr">
        <is>
          <t>PR.SO-AT.AT-Emissions-NOx</t>
        </is>
      </c>
      <c r="D4945" s="5" t="inlineStr">
        <is>
          <t>PR</t>
        </is>
      </c>
      <c r="E4945" s="5" t="inlineStr">
        <is>
          <t>SO</t>
        </is>
      </c>
      <c r="F4945" s="5">
        <f>VLOOKUP(E4945,'5.a Definitions'!E:F,2,FALSE)</f>
        <v/>
      </c>
      <c r="G4945" s="5" t="inlineStr">
        <is>
          <t>AT</t>
        </is>
      </c>
      <c r="H4945" s="5" t="inlineStr">
        <is>
          <t>AT</t>
        </is>
      </c>
      <c r="I4945" s="5">
        <f>VLOOKUP(H4945,'5.a Definitions'!E:F,2,FALSE)</f>
        <v/>
      </c>
      <c r="J4945" s="465" t="inlineStr">
        <is>
          <t xml:space="preserve"> Emissions </t>
        </is>
      </c>
      <c r="K4945" s="465" t="inlineStr">
        <is>
          <t xml:space="preserve"> solid waste emissions </t>
        </is>
      </c>
      <c r="L4945" s="465" t="inlineStr">
        <is>
          <t xml:space="preserve"> reactive </t>
        </is>
      </c>
      <c r="M4945" s="465" t="inlineStr">
        <is>
          <t xml:space="preserve"> NOx </t>
        </is>
      </c>
      <c r="N4945" s="466" t="n">
        <v>0.42047623417838</v>
      </c>
      <c r="O4945" s="467" t="n">
        <v>0.3572574689458352</v>
      </c>
      <c r="P4945" s="468" t="n">
        <v>1990</v>
      </c>
      <c r="Q4945" s="469" t="inlineStr">
        <is>
          <t>CRLTAP Inventory Submissions</t>
        </is>
      </c>
      <c r="R4945" s="469" t="inlineStr">
        <is>
          <t>ok</t>
        </is>
      </c>
      <c r="S4945" s="469" t="inlineStr">
        <is>
          <t xml:space="preserve"> text </t>
        </is>
      </c>
      <c r="T4945" s="426" t="inlineStr">
        <is>
          <t>Norway</t>
        </is>
      </c>
      <c r="U4945" s="5" t="inlineStr">
        <is>
          <t>N wasted</t>
        </is>
      </c>
      <c r="V4945" s="465" t="n">
        <v>0.04</v>
      </c>
    </row>
    <row r="4946" ht="16" customHeight="1">
      <c r="B4946" s="5" t="inlineStr">
        <is>
          <t>PR.SO-AT.AT</t>
        </is>
      </c>
      <c r="C4946" s="5" t="inlineStr">
        <is>
          <t>PR.SO-AT.AT-Emissions-N2O</t>
        </is>
      </c>
      <c r="D4946" s="5" t="inlineStr">
        <is>
          <t>PR</t>
        </is>
      </c>
      <c r="E4946" s="5" t="inlineStr">
        <is>
          <t>SO</t>
        </is>
      </c>
      <c r="F4946" s="5">
        <f>VLOOKUP(E4946,'5.a Definitions'!E:F,2,FALSE)</f>
        <v/>
      </c>
      <c r="G4946" s="5" t="inlineStr">
        <is>
          <t>AT</t>
        </is>
      </c>
      <c r="H4946" s="5" t="inlineStr">
        <is>
          <t>AT</t>
        </is>
      </c>
      <c r="I4946" s="5">
        <f>VLOOKUP(H4946,'5.a Definitions'!E:F,2,FALSE)</f>
        <v/>
      </c>
      <c r="J4946" s="465" t="inlineStr">
        <is>
          <t xml:space="preserve"> Emissions </t>
        </is>
      </c>
      <c r="K4946" s="465" t="inlineStr">
        <is>
          <t xml:space="preserve"> solid waste emissions </t>
        </is>
      </c>
      <c r="L4946" s="465" t="inlineStr">
        <is>
          <t xml:space="preserve"> reactive </t>
        </is>
      </c>
      <c r="M4946" s="465" t="inlineStr">
        <is>
          <t xml:space="preserve"> N2O </t>
        </is>
      </c>
      <c r="N4946" s="466" t="n">
        <v>0.003409546423370866</v>
      </c>
      <c r="O4946" s="467" t="n">
        <v>1.272532052986043</v>
      </c>
      <c r="P4946" s="468" t="n">
        <v>1990</v>
      </c>
      <c r="Q4946" s="469" t="inlineStr">
        <is>
          <t>UNFCCC CRT</t>
        </is>
      </c>
      <c r="R4946" s="469" t="inlineStr">
        <is>
          <t>ok</t>
        </is>
      </c>
      <c r="S4946" s="469" t="inlineStr">
        <is>
          <t xml:space="preserve"> text </t>
        </is>
      </c>
      <c r="T4946" s="426" t="inlineStr">
        <is>
          <t>Norway</t>
        </is>
      </c>
      <c r="U4946" s="5" t="inlineStr">
        <is>
          <t>N wasted</t>
        </is>
      </c>
      <c r="V4946" s="465" t="n">
        <v>0.04</v>
      </c>
    </row>
    <row r="4947" ht="16" customHeight="1">
      <c r="B4947" s="5" t="inlineStr">
        <is>
          <t>PR.SO-HY.SW</t>
        </is>
      </c>
      <c r="C4947" s="5" t="inlineStr">
        <is>
          <t>PR.SO-HY.SW-Leaching-Nmix</t>
        </is>
      </c>
      <c r="D4947" s="5" t="inlineStr">
        <is>
          <t>PR</t>
        </is>
      </c>
      <c r="E4947" s="5" t="inlineStr">
        <is>
          <t>SO</t>
        </is>
      </c>
      <c r="F4947" s="5">
        <f>VLOOKUP(E4947,'5.a Definitions'!E:F,2,FALSE)</f>
        <v/>
      </c>
      <c r="G4947" s="5" t="inlineStr">
        <is>
          <t>HY</t>
        </is>
      </c>
      <c r="H4947" s="5" t="inlineStr">
        <is>
          <t>SW</t>
        </is>
      </c>
      <c r="I4947" s="5">
        <f>VLOOKUP(H4947,'5.a Definitions'!E:F,2,FALSE)</f>
        <v/>
      </c>
      <c r="J4947" s="465" t="inlineStr">
        <is>
          <t xml:space="preserve"> Leaching </t>
        </is>
      </c>
      <c r="K4947" s="465" t="inlineStr">
        <is>
          <t xml:space="preserve"> solid waste leaching </t>
        </is>
      </c>
      <c r="L4947" s="465" t="inlineStr">
        <is>
          <t xml:space="preserve"> reactive </t>
        </is>
      </c>
      <c r="M4947" s="465" t="inlineStr">
        <is>
          <t xml:space="preserve"> Nmix </t>
        </is>
      </c>
      <c r="N4947" s="466" t="n">
        <v>1.043177449712707</v>
      </c>
      <c r="O4947" s="467" t="n">
        <v>0.4381985958650329</v>
      </c>
      <c r="P4947" s="468" t="n">
        <v>1990</v>
      </c>
      <c r="Q4947" s="469" t="inlineStr">
        <is>
          <t>Filled (extrapolated from 2011 with CRT 5.A landfill CH4)</t>
        </is>
      </c>
      <c r="R4947" s="469" t="inlineStr">
        <is>
          <t>ok</t>
        </is>
      </c>
      <c r="S4947" s="469" t="inlineStr">
        <is>
          <t xml:space="preserve"> text </t>
        </is>
      </c>
      <c r="T4947" s="426" t="inlineStr">
        <is>
          <t>Norway</t>
        </is>
      </c>
      <c r="U4947" s="5" t="inlineStr">
        <is>
          <t>N wasted</t>
        </is>
      </c>
      <c r="V4947" s="465" t="n">
        <v>0.04</v>
      </c>
    </row>
    <row r="4948" ht="16" customHeight="1">
      <c r="B4948" s="5" t="inlineStr">
        <is>
          <t>PR.SO-RW.RW</t>
        </is>
      </c>
      <c r="C4948" s="5" t="inlineStr">
        <is>
          <t>PR.SO-RW.RW-Solid waste export-Nmix</t>
        </is>
      </c>
      <c r="D4948" s="5" t="inlineStr">
        <is>
          <t>PR</t>
        </is>
      </c>
      <c r="E4948" s="5" t="inlineStr">
        <is>
          <t>SO</t>
        </is>
      </c>
      <c r="F4948" s="5">
        <f>VLOOKUP(E4948,'5.a Definitions'!E:F,2,FALSE)</f>
        <v/>
      </c>
      <c r="G4948" s="5" t="inlineStr">
        <is>
          <t>RW</t>
        </is>
      </c>
      <c r="H4948" s="5" t="inlineStr">
        <is>
          <t>RW</t>
        </is>
      </c>
      <c r="I4948" s="5">
        <f>VLOOKUP(H4948,'5.a Definitions'!E:F,2,FALSE)</f>
        <v/>
      </c>
      <c r="J4948" s="465" t="inlineStr">
        <is>
          <t xml:space="preserve"> Solid waste export </t>
        </is>
      </c>
      <c r="K4948" s="465" t="inlineStr">
        <is>
          <t xml:space="preserve"> solid waste export </t>
        </is>
      </c>
      <c r="L4948" s="465" t="inlineStr">
        <is>
          <t xml:space="preserve"> reactive </t>
        </is>
      </c>
      <c r="M4948" s="465" t="inlineStr">
        <is>
          <t xml:space="preserve"> Nmix </t>
        </is>
      </c>
      <c r="N4948" s="466" t="n">
        <v>0</v>
      </c>
      <c r="O4948" s="467" t="n">
        <v>0</v>
      </c>
      <c r="P4948" s="468" t="n">
        <v>1990</v>
      </c>
      <c r="Q4948" s="469" t="inlineStr">
        <is>
          <t>SSB tab 08801</t>
        </is>
      </c>
      <c r="R4948" s="469" t="inlineStr">
        <is>
          <t>ok</t>
        </is>
      </c>
      <c r="S4948" s="469" t="inlineStr">
        <is>
          <t xml:space="preserve"> text </t>
        </is>
      </c>
      <c r="T4948" s="426" t="inlineStr">
        <is>
          <t>Norway</t>
        </is>
      </c>
      <c r="U4948" s="5" t="inlineStr">
        <is>
          <t>N wasted</t>
        </is>
      </c>
      <c r="V4948" s="465" t="n">
        <v>0.04</v>
      </c>
    </row>
    <row r="4949" ht="16" customHeight="1">
      <c r="B4949" s="475" t="inlineStr">
        <is>
          <t>PR.SO-RW.RW</t>
        </is>
      </c>
      <c r="C4949" s="475" t="inlineStr">
        <is>
          <t xml:space="preserve">PR.SO-RW.RW-Export for recycling-Nmix </t>
        </is>
      </c>
      <c r="D4949" s="475" t="inlineStr">
        <is>
          <t>PR</t>
        </is>
      </c>
      <c r="E4949" s="475" t="inlineStr">
        <is>
          <t>SO</t>
        </is>
      </c>
      <c r="F4949" s="5">
        <f>VLOOKUP(E4949,'5.a Definitions'!E:F,2,FALSE)</f>
        <v/>
      </c>
      <c r="G4949" s="475" t="inlineStr">
        <is>
          <t>RW</t>
        </is>
      </c>
      <c r="H4949" s="475" t="inlineStr">
        <is>
          <t>RW</t>
        </is>
      </c>
      <c r="I4949" s="5">
        <f>VLOOKUP(H4949,'5.a Definitions'!E:F,2,FALSE)</f>
        <v/>
      </c>
      <c r="J4949" s="465" t="inlineStr">
        <is>
          <t>Export-for-recycling</t>
        </is>
      </c>
      <c r="K4949" s="465" t="inlineStr">
        <is>
          <t>export-for-recycling</t>
        </is>
      </c>
      <c r="L4949" s="465" t="inlineStr">
        <is>
          <t>reactive</t>
        </is>
      </c>
      <c r="M4949" s="465" t="inlineStr">
        <is>
          <t>Nmix</t>
        </is>
      </c>
      <c r="N4949" s="466" t="n">
        <v>0.213886771</v>
      </c>
      <c r="O4949" s="467" t="n">
        <v>0.200383219861904</v>
      </c>
      <c r="P4949" s="468" t="n">
        <v>1990</v>
      </c>
      <c r="Q4949" s="469" t="inlineStr">
        <is>
          <t>SSB</t>
        </is>
      </c>
      <c r="R4949" s="469" t="inlineStr">
        <is>
          <t>ok</t>
        </is>
      </c>
      <c r="S4949" s="469" t="inlineStr">
        <is>
          <t>text</t>
        </is>
      </c>
      <c r="T4949" s="476" t="inlineStr">
        <is>
          <t>Norway</t>
        </is>
      </c>
      <c r="U4949" s="475" t="inlineStr">
        <is>
          <t>recycling</t>
        </is>
      </c>
      <c r="V4949" s="465">
        <f>(O4549*N4549)^2</f>
        <v/>
      </c>
    </row>
    <row r="4950" ht="16" customHeight="1">
      <c r="B4950" s="475" t="inlineStr">
        <is>
          <t>PR.SO-RW.RW</t>
        </is>
      </c>
      <c r="C4950" s="475" t="inlineStr">
        <is>
          <t>PR.SO-RW.RW-Export for reuse-Nmix</t>
        </is>
      </c>
      <c r="D4950" s="475" t="inlineStr">
        <is>
          <t>PR</t>
        </is>
      </c>
      <c r="E4950" s="475" t="inlineStr">
        <is>
          <t>SO</t>
        </is>
      </c>
      <c r="F4950" s="5">
        <f>VLOOKUP(E4950,'5.a Definitions'!E:F,2,FALSE)</f>
        <v/>
      </c>
      <c r="G4950" s="475" t="inlineStr">
        <is>
          <t>RW</t>
        </is>
      </c>
      <c r="H4950" s="475" t="inlineStr">
        <is>
          <t>RW</t>
        </is>
      </c>
      <c r="I4950" s="5">
        <f>VLOOKUP(H4950,'5.a Definitions'!E:F,2,FALSE)</f>
        <v/>
      </c>
      <c r="J4950" s="465" t="inlineStr">
        <is>
          <t>Export-for-reuse</t>
        </is>
      </c>
      <c r="K4950" s="465" t="inlineStr">
        <is>
          <t>export-for-reuse</t>
        </is>
      </c>
      <c r="L4950" s="465" t="inlineStr">
        <is>
          <t>reactive</t>
        </is>
      </c>
      <c r="M4950" s="465" t="inlineStr">
        <is>
          <t>Nmix</t>
        </is>
      </c>
      <c r="N4950" s="466" t="n">
        <v>0.01185053</v>
      </c>
      <c r="O4950" s="467" t="n">
        <v>0.201054383395051</v>
      </c>
      <c r="P4950" s="468" t="n">
        <v>1990</v>
      </c>
      <c r="Q4950" s="469" t="inlineStr">
        <is>
          <t>SSB</t>
        </is>
      </c>
      <c r="R4950" s="469" t="inlineStr">
        <is>
          <t>ok</t>
        </is>
      </c>
      <c r="S4950" s="469" t="inlineStr">
        <is>
          <t>text</t>
        </is>
      </c>
      <c r="T4950" s="476" t="inlineStr">
        <is>
          <t>Norway</t>
        </is>
      </c>
      <c r="U4950" s="475" t="inlineStr">
        <is>
          <t>recycling</t>
        </is>
      </c>
      <c r="V4950" s="465">
        <f>(O4581*N4581)^2</f>
        <v/>
      </c>
    </row>
    <row r="4951" ht="16" customHeight="1">
      <c r="B4951" s="5" t="inlineStr">
        <is>
          <t>PR.WW-AG.SM</t>
        </is>
      </c>
      <c r="C4951" s="5" t="inlineStr">
        <is>
          <t>PR.WW-AG.SM-Sewage sludge fertilizer-Nmix</t>
        </is>
      </c>
      <c r="D4951" s="5" t="inlineStr">
        <is>
          <t>PR</t>
        </is>
      </c>
      <c r="E4951" s="5" t="inlineStr">
        <is>
          <t>WW</t>
        </is>
      </c>
      <c r="F4951" s="5">
        <f>VLOOKUP(E4951,'5.a Definitions'!E:F,2,FALSE)</f>
        <v/>
      </c>
      <c r="G4951" s="5" t="inlineStr">
        <is>
          <t>AG</t>
        </is>
      </c>
      <c r="H4951" s="5" t="inlineStr">
        <is>
          <t>SM</t>
        </is>
      </c>
      <c r="I4951" s="5">
        <f>VLOOKUP(H4951,'5.a Definitions'!E:F,2,FALSE)</f>
        <v/>
      </c>
      <c r="J4951" s="465" t="inlineStr">
        <is>
          <t xml:space="preserve"> Sewage sludge fertilizer </t>
        </is>
      </c>
      <c r="K4951" s="465" t="inlineStr">
        <is>
          <t xml:space="preserve"> sewage sludge fertilizer </t>
        </is>
      </c>
      <c r="L4951" s="465" t="inlineStr">
        <is>
          <t xml:space="preserve"> reactive </t>
        </is>
      </c>
      <c r="M4951" s="465" t="inlineStr">
        <is>
          <t xml:space="preserve"> Nmix </t>
        </is>
      </c>
      <c r="N4951" s="466" t="n">
        <v>1.045493</v>
      </c>
      <c r="O4951" s="467" t="n">
        <v>0.6760540871812303</v>
      </c>
      <c r="P4951" s="468" t="n">
        <v>1990</v>
      </c>
      <c r="Q4951" s="469" t="inlineStr">
        <is>
          <t>Filled (mean of 1993-1995): SSB table 05279</t>
        </is>
      </c>
      <c r="R4951" s="469" t="inlineStr">
        <is>
          <t>ok</t>
        </is>
      </c>
      <c r="S4951" s="469" t="inlineStr">
        <is>
          <t xml:space="preserve"> text </t>
        </is>
      </c>
      <c r="T4951" s="426" t="inlineStr">
        <is>
          <t>Norway</t>
        </is>
      </c>
      <c r="U4951" s="5" t="inlineStr">
        <is>
          <t>recycling</t>
        </is>
      </c>
      <c r="V4951" s="465" t="n">
        <v>0.04</v>
      </c>
    </row>
    <row r="4952" ht="16" customHeight="1">
      <c r="B4952" s="475" t="inlineStr">
        <is>
          <t>PR.WW-HS.HS</t>
        </is>
      </c>
      <c r="C4952" s="475" t="inlineStr">
        <is>
          <t xml:space="preserve">PR.WW-HS.HS-Sewage sludge fertilizer-Nmix </t>
        </is>
      </c>
      <c r="D4952" s="475" t="inlineStr">
        <is>
          <t>PR</t>
        </is>
      </c>
      <c r="E4952" s="475" t="inlineStr">
        <is>
          <t>WW</t>
        </is>
      </c>
      <c r="F4952" s="5">
        <f>VLOOKUP(E4952,'5.a Definitions'!E:F,2,FALSE)</f>
        <v/>
      </c>
      <c r="G4952" s="475" t="inlineStr">
        <is>
          <t>HS</t>
        </is>
      </c>
      <c r="H4952" s="475" t="inlineStr">
        <is>
          <t>HS</t>
        </is>
      </c>
      <c r="I4952" s="5">
        <f>VLOOKUP(H4952,'5.a Definitions'!E:F,2,FALSE)</f>
        <v/>
      </c>
      <c r="J4952" s="465" t="inlineStr">
        <is>
          <t>Sewage sludge fertilizer</t>
        </is>
      </c>
      <c r="K4952" s="465" t="inlineStr">
        <is>
          <t>sewage sludge fertilizer</t>
        </is>
      </c>
      <c r="L4952" s="465" t="inlineStr">
        <is>
          <t>reactive</t>
        </is>
      </c>
      <c r="M4952" s="465" t="inlineStr">
        <is>
          <t>Nmix</t>
        </is>
      </c>
      <c r="N4952" s="466" t="n">
        <v>0.1342791</v>
      </c>
      <c r="O4952" s="467" t="n">
        <v>0.6760540871812304</v>
      </c>
      <c r="P4952" s="468" t="n">
        <v>1990</v>
      </c>
      <c r="Q4952" s="469" t="inlineStr">
        <is>
          <t>Filled (mean of 1993-1995): SSB table 05279</t>
        </is>
      </c>
      <c r="R4952" s="469" t="inlineStr">
        <is>
          <t>ok</t>
        </is>
      </c>
      <c r="S4952" s="469" t="inlineStr">
        <is>
          <t>text</t>
        </is>
      </c>
      <c r="T4952" s="476" t="inlineStr">
        <is>
          <t>Norway</t>
        </is>
      </c>
      <c r="U4952" s="5" t="inlineStr">
        <is>
          <t>recycling</t>
        </is>
      </c>
      <c r="V4952" s="465">
        <f>(#REF!*#REF!)^2</f>
        <v/>
      </c>
    </row>
    <row r="4953" ht="16" customHeight="1">
      <c r="B4953" s="475" t="inlineStr">
        <is>
          <t>PR.WW-PR.SO</t>
        </is>
      </c>
      <c r="C4953" s="475" t="inlineStr">
        <is>
          <t xml:space="preserve">PR.WW-PR.SO-Sewage sludge landfill-Nmix </t>
        </is>
      </c>
      <c r="D4953" s="475" t="inlineStr">
        <is>
          <t>PR</t>
        </is>
      </c>
      <c r="E4953" s="475" t="inlineStr">
        <is>
          <t>WW</t>
        </is>
      </c>
      <c r="F4953" s="5">
        <f>VLOOKUP(E4953,'5.a Definitions'!E:F,2,FALSE)</f>
        <v/>
      </c>
      <c r="G4953" s="475" t="inlineStr">
        <is>
          <t>PR</t>
        </is>
      </c>
      <c r="H4953" s="475" t="inlineStr">
        <is>
          <t>SO</t>
        </is>
      </c>
      <c r="I4953" s="5">
        <f>VLOOKUP(H4953,'5.a Definitions'!E:F,2,FALSE)</f>
        <v/>
      </c>
      <c r="J4953" s="465" t="inlineStr">
        <is>
          <t>Sewage sludge landfill</t>
        </is>
      </c>
      <c r="K4953" s="465" t="inlineStr">
        <is>
          <t>sewage sludge landfill</t>
        </is>
      </c>
      <c r="L4953" s="465" t="inlineStr">
        <is>
          <t>reactive</t>
        </is>
      </c>
      <c r="M4953" s="465" t="inlineStr">
        <is>
          <t>Nmix</t>
        </is>
      </c>
      <c r="N4953" s="466" t="n">
        <v>0.4992719999999999</v>
      </c>
      <c r="O4953" s="467" t="n">
        <v>0.6508930241994801</v>
      </c>
      <c r="P4953" s="468" t="n">
        <v>1990</v>
      </c>
      <c r="Q4953" s="469" t="inlineStr">
        <is>
          <t>Filled (mean of 1993-1995): SSB table 05279</t>
        </is>
      </c>
      <c r="R4953" s="469" t="inlineStr">
        <is>
          <t>ok</t>
        </is>
      </c>
      <c r="S4953" s="469" t="inlineStr">
        <is>
          <t>text</t>
        </is>
      </c>
      <c r="T4953" s="476" t="inlineStr">
        <is>
          <t>Norway</t>
        </is>
      </c>
      <c r="U4953" s="5" t="inlineStr">
        <is>
          <t>N wasted</t>
        </is>
      </c>
      <c r="V4953" s="465">
        <f>(#REF!*#REF!)^2</f>
        <v/>
      </c>
    </row>
    <row r="4954" ht="16" customHeight="1">
      <c r="B4954" s="5" t="inlineStr">
        <is>
          <t>PR.WW-AT.AT</t>
        </is>
      </c>
      <c r="C4954" s="5" t="inlineStr">
        <is>
          <t>PR.WW-AT.AT-Emissions-NH3</t>
        </is>
      </c>
      <c r="D4954" s="5" t="inlineStr">
        <is>
          <t>PR</t>
        </is>
      </c>
      <c r="E4954" s="5" t="inlineStr">
        <is>
          <t>WW</t>
        </is>
      </c>
      <c r="F4954" s="5">
        <f>VLOOKUP(E4954,'5.a Definitions'!E:F,2,FALSE)</f>
        <v/>
      </c>
      <c r="G4954" s="5" t="inlineStr">
        <is>
          <t>AT</t>
        </is>
      </c>
      <c r="H4954" s="5" t="inlineStr">
        <is>
          <t>AT</t>
        </is>
      </c>
      <c r="I4954" s="5">
        <f>VLOOKUP(H4954,'5.a Definitions'!E:F,2,FALSE)</f>
        <v/>
      </c>
      <c r="J4954" s="465" t="inlineStr">
        <is>
          <t xml:space="preserve"> Emissions </t>
        </is>
      </c>
      <c r="K4954" s="465" t="inlineStr">
        <is>
          <t xml:space="preserve"> wastewater emissions </t>
        </is>
      </c>
      <c r="L4954" s="465" t="inlineStr">
        <is>
          <t xml:space="preserve"> reactive </t>
        </is>
      </c>
      <c r="M4954" s="465" t="inlineStr">
        <is>
          <t xml:space="preserve"> NH3 </t>
        </is>
      </c>
      <c r="N4954" s="466" t="n">
        <v>0</v>
      </c>
      <c r="O4954" s="467" t="n">
        <v>0.5</v>
      </c>
      <c r="P4954" s="468" t="n">
        <v>1990</v>
      </c>
      <c r="Q4954" s="469" t="inlineStr">
        <is>
          <t>CRLTAP Inventory Submissions</t>
        </is>
      </c>
      <c r="R4954" s="469" t="inlineStr">
        <is>
          <t>ok</t>
        </is>
      </c>
      <c r="S4954" s="469" t="inlineStr">
        <is>
          <t xml:space="preserve"> text </t>
        </is>
      </c>
      <c r="T4954" s="426" t="inlineStr">
        <is>
          <t>Norway</t>
        </is>
      </c>
      <c r="U4954" s="5" t="inlineStr">
        <is>
          <t>N wasted</t>
        </is>
      </c>
      <c r="V4954" s="465" t="n">
        <v>0.04</v>
      </c>
    </row>
    <row r="4955" ht="16" customHeight="1">
      <c r="B4955" s="5" t="inlineStr">
        <is>
          <t>PR.WW-AT.AT</t>
        </is>
      </c>
      <c r="C4955" s="5" t="inlineStr">
        <is>
          <t>PR.WW-AT.AT-Emissions-NOx</t>
        </is>
      </c>
      <c r="D4955" s="5" t="inlineStr">
        <is>
          <t>PR</t>
        </is>
      </c>
      <c r="E4955" s="5" t="inlineStr">
        <is>
          <t>WW</t>
        </is>
      </c>
      <c r="F4955" s="5">
        <f>VLOOKUP(E4955,'5.a Definitions'!E:F,2,FALSE)</f>
        <v/>
      </c>
      <c r="G4955" s="5" t="inlineStr">
        <is>
          <t>AT</t>
        </is>
      </c>
      <c r="H4955" s="5" t="inlineStr">
        <is>
          <t>AT</t>
        </is>
      </c>
      <c r="I4955" s="5">
        <f>VLOOKUP(H4955,'5.a Definitions'!E:F,2,FALSE)</f>
        <v/>
      </c>
      <c r="J4955" s="465" t="inlineStr">
        <is>
          <t xml:space="preserve"> Emissions </t>
        </is>
      </c>
      <c r="K4955" s="465" t="inlineStr">
        <is>
          <t xml:space="preserve"> wastewater emissions </t>
        </is>
      </c>
      <c r="L4955" s="465" t="inlineStr">
        <is>
          <t xml:space="preserve"> reactive </t>
        </is>
      </c>
      <c r="M4955" s="465" t="inlineStr">
        <is>
          <t xml:space="preserve"> NOx </t>
        </is>
      </c>
      <c r="N4955" s="466" t="n">
        <v>0</v>
      </c>
      <c r="O4955" s="467" t="n">
        <v>0.5</v>
      </c>
      <c r="P4955" s="468" t="n">
        <v>1990</v>
      </c>
      <c r="Q4955" s="469" t="inlineStr">
        <is>
          <t>CRLTAP Inventory Submissions</t>
        </is>
      </c>
      <c r="R4955" s="469" t="inlineStr">
        <is>
          <t>ok</t>
        </is>
      </c>
      <c r="S4955" s="469" t="inlineStr">
        <is>
          <t xml:space="preserve"> text </t>
        </is>
      </c>
      <c r="T4955" s="426" t="inlineStr">
        <is>
          <t>Norway</t>
        </is>
      </c>
      <c r="U4955" s="5" t="inlineStr">
        <is>
          <t>N wasted</t>
        </is>
      </c>
      <c r="V4955" s="465" t="n">
        <v>0.04</v>
      </c>
    </row>
    <row r="4956" ht="16" customHeight="1">
      <c r="B4956" s="5" t="inlineStr">
        <is>
          <t>PR.WW-AT.AT</t>
        </is>
      </c>
      <c r="C4956" s="5" t="inlineStr">
        <is>
          <t>PR.WW-AT.AT-Emissions-N2O</t>
        </is>
      </c>
      <c r="D4956" s="5" t="inlineStr">
        <is>
          <t>PR</t>
        </is>
      </c>
      <c r="E4956" s="5" t="inlineStr">
        <is>
          <t>WW</t>
        </is>
      </c>
      <c r="F4956" s="5">
        <f>VLOOKUP(E4956,'5.a Definitions'!E:F,2,FALSE)</f>
        <v/>
      </c>
      <c r="G4956" s="5" t="inlineStr">
        <is>
          <t>AT</t>
        </is>
      </c>
      <c r="H4956" s="5" t="inlineStr">
        <is>
          <t>AT</t>
        </is>
      </c>
      <c r="I4956" s="5">
        <f>VLOOKUP(H4956,'5.a Definitions'!E:F,2,FALSE)</f>
        <v/>
      </c>
      <c r="J4956" s="465" t="inlineStr">
        <is>
          <t xml:space="preserve"> Emissions </t>
        </is>
      </c>
      <c r="K4956" s="465" t="inlineStr">
        <is>
          <t xml:space="preserve"> wastewater emissions </t>
        </is>
      </c>
      <c r="L4956" s="465" t="inlineStr">
        <is>
          <t xml:space="preserve"> reactive </t>
        </is>
      </c>
      <c r="M4956" s="465" t="inlineStr">
        <is>
          <t xml:space="preserve"> N2O </t>
        </is>
      </c>
      <c r="N4956" s="466" t="n">
        <v>0.08725800755005378</v>
      </c>
      <c r="O4956" s="467" t="n">
        <v>0.5061731974017739</v>
      </c>
      <c r="P4956" s="468" t="n">
        <v>1990</v>
      </c>
      <c r="Q4956" s="469" t="inlineStr">
        <is>
          <t>UNFCCC CRT</t>
        </is>
      </c>
      <c r="R4956" s="469" t="inlineStr">
        <is>
          <t>ok</t>
        </is>
      </c>
      <c r="S4956" s="469" t="inlineStr">
        <is>
          <t xml:space="preserve"> text </t>
        </is>
      </c>
      <c r="T4956" s="426" t="inlineStr">
        <is>
          <t>Norway</t>
        </is>
      </c>
      <c r="U4956" s="5" t="inlineStr">
        <is>
          <t>N wasted</t>
        </is>
      </c>
      <c r="V4956" s="465" t="n">
        <v>0.04</v>
      </c>
    </row>
    <row r="4957" ht="16" customHeight="1">
      <c r="B4957" s="5" t="inlineStr">
        <is>
          <t>PR.WW-AT.AT</t>
        </is>
      </c>
      <c r="C4957" s="5" t="inlineStr">
        <is>
          <t>PR.WW-AT.AT-Emissions-N2</t>
        </is>
      </c>
      <c r="D4957" s="5" t="inlineStr">
        <is>
          <t>PR</t>
        </is>
      </c>
      <c r="E4957" s="5" t="inlineStr">
        <is>
          <t>WW</t>
        </is>
      </c>
      <c r="F4957" s="5">
        <f>VLOOKUP(E4957,'5.a Definitions'!E:F,2,FALSE)</f>
        <v/>
      </c>
      <c r="G4957" s="5" t="inlineStr">
        <is>
          <t>AT</t>
        </is>
      </c>
      <c r="H4957" s="5" t="inlineStr">
        <is>
          <t>AT</t>
        </is>
      </c>
      <c r="I4957" s="5">
        <f>VLOOKUP(H4957,'5.a Definitions'!E:F,2,FALSE)</f>
        <v/>
      </c>
      <c r="J4957" s="465" t="inlineStr">
        <is>
          <t xml:space="preserve"> Emissions </t>
        </is>
      </c>
      <c r="K4957" s="465" t="inlineStr">
        <is>
          <t xml:space="preserve"> wastewater emissions </t>
        </is>
      </c>
      <c r="L4957" s="465" t="inlineStr">
        <is>
          <t xml:space="preserve"> inert </t>
        </is>
      </c>
      <c r="M4957" s="465" t="inlineStr">
        <is>
          <t xml:space="preserve"> N2 </t>
        </is>
      </c>
      <c r="N4957" s="466" t="n">
        <v>0</v>
      </c>
      <c r="O4957" s="467" t="n">
        <v>0</v>
      </c>
      <c r="P4957" s="468" t="n">
        <v>1990</v>
      </c>
      <c r="Q4957" s="469" t="inlineStr">
        <is>
          <t>treatment plant reports (norskeutslipp.no / veas.nu)</t>
        </is>
      </c>
      <c r="R4957" s="469" t="inlineStr">
        <is>
          <t>ok</t>
        </is>
      </c>
      <c r="S4957" s="469" t="inlineStr">
        <is>
          <t xml:space="preserve"> text </t>
        </is>
      </c>
      <c r="T4957" s="426" t="inlineStr">
        <is>
          <t>Norway</t>
        </is>
      </c>
      <c r="U4957" s="5" t="inlineStr">
        <is>
          <t>N wasted</t>
        </is>
      </c>
      <c r="V4957" s="465" t="n">
        <v>0.04</v>
      </c>
    </row>
    <row r="4958" ht="16" customHeight="1" thickBot="1">
      <c r="B4958" s="6" t="inlineStr">
        <is>
          <t>PR.WW-HY.CW</t>
        </is>
      </c>
      <c r="C4958" s="6" t="inlineStr">
        <is>
          <t>PR.WW-HY.CW-Treated wastewater discharge-Nmix</t>
        </is>
      </c>
      <c r="D4958" s="6" t="inlineStr">
        <is>
          <t>PR</t>
        </is>
      </c>
      <c r="E4958" s="6" t="inlineStr">
        <is>
          <t>WW</t>
        </is>
      </c>
      <c r="F4958" s="5">
        <f>VLOOKUP(E4958,'5.a Definitions'!E:F,2,FALSE)</f>
        <v/>
      </c>
      <c r="G4958" s="6" t="inlineStr">
        <is>
          <t>HY</t>
        </is>
      </c>
      <c r="H4958" s="6" t="inlineStr">
        <is>
          <t>CW</t>
        </is>
      </c>
      <c r="I4958" s="5">
        <f>VLOOKUP(H4958,'5.a Definitions'!E:F,2,FALSE)</f>
        <v/>
      </c>
      <c r="J4958" s="470" t="inlineStr">
        <is>
          <t xml:space="preserve"> Treated wastewater discharge </t>
        </is>
      </c>
      <c r="K4958" s="470" t="inlineStr">
        <is>
          <t xml:space="preserve"> treated wastewater to coastal water </t>
        </is>
      </c>
      <c r="L4958" s="470" t="inlineStr">
        <is>
          <t xml:space="preserve"> reactive </t>
        </is>
      </c>
      <c r="M4958" s="470" t="inlineStr">
        <is>
          <t xml:space="preserve"> Nmix </t>
        </is>
      </c>
      <c r="N4958" s="466" t="n">
        <v>18.45</v>
      </c>
      <c r="O4958" s="471" t="n">
        <v>0.4941399576111967</v>
      </c>
      <c r="P4958" s="468" t="n">
        <v>1990</v>
      </c>
      <c r="Q4958" s="472" t="inlineStr">
        <is>
          <t>Filled (held at 1997): historical wastewater statistics</t>
        </is>
      </c>
      <c r="R4958" s="469" t="inlineStr">
        <is>
          <t>ok</t>
        </is>
      </c>
      <c r="S4958" s="472" t="inlineStr">
        <is>
          <t xml:space="preserve"> text </t>
        </is>
      </c>
      <c r="T4958" s="426" t="inlineStr">
        <is>
          <t>Norway</t>
        </is>
      </c>
      <c r="U4958" s="5" t="inlineStr">
        <is>
          <t>N wasted</t>
        </is>
      </c>
      <c r="V4958" s="470" t="n">
        <v>0.04</v>
      </c>
    </row>
    <row r="4959" ht="16" customHeight="1">
      <c r="A4959" s="489" t="inlineStr">
        <is>
          <t>Humans and Settlements</t>
        </is>
      </c>
      <c r="B4959" s="5" t="inlineStr">
        <is>
          <t>HS.HS-PR.SO</t>
        </is>
      </c>
      <c r="C4959" s="5" t="inlineStr">
        <is>
          <t>HS.HS-PR.SO-Household waste-Nmix</t>
        </is>
      </c>
      <c r="D4959" s="5" t="inlineStr">
        <is>
          <t>HS</t>
        </is>
      </c>
      <c r="E4959" s="5" t="inlineStr">
        <is>
          <t>HS</t>
        </is>
      </c>
      <c r="F4959" s="5">
        <f>VLOOKUP(E4959,'5.a Definitions'!E:F,2,FALSE)</f>
        <v/>
      </c>
      <c r="G4959" s="5" t="inlineStr">
        <is>
          <t>PR</t>
        </is>
      </c>
      <c r="H4959" s="5" t="inlineStr">
        <is>
          <t>SO</t>
        </is>
      </c>
      <c r="I4959" s="5">
        <f>VLOOKUP(H4959,'5.a Definitions'!E:F,2,FALSE)</f>
        <v/>
      </c>
      <c r="J4959" s="465" t="inlineStr">
        <is>
          <t xml:space="preserve"> Household waste </t>
        </is>
      </c>
      <c r="K4959" s="465" t="inlineStr">
        <is>
          <t xml:space="preserve"> household waste </t>
        </is>
      </c>
      <c r="L4959" s="465" t="inlineStr">
        <is>
          <t xml:space="preserve"> reactive </t>
        </is>
      </c>
      <c r="M4959" s="465" t="inlineStr">
        <is>
          <t xml:space="preserve"> Nmix </t>
        </is>
      </c>
      <c r="N4959" s="466" t="n">
        <v>9.987432462120175</v>
      </c>
      <c r="O4959" s="467" t="n">
        <v>0.4644678066061861</v>
      </c>
      <c r="P4959" s="468" t="n">
        <v>1990</v>
      </c>
      <c r="Q4959" s="469" t="inlineStr">
        <is>
          <t>Filled (extrapolated from 1995 with waste per inhabitant and population): SSB</t>
        </is>
      </c>
      <c r="R4959" s="469" t="inlineStr">
        <is>
          <t>ok</t>
        </is>
      </c>
      <c r="S4959" s="469" t="inlineStr">
        <is>
          <t xml:space="preserve"> text </t>
        </is>
      </c>
      <c r="T4959" s="426" t="inlineStr">
        <is>
          <t>Norway</t>
        </is>
      </c>
      <c r="U4959" s="5" t="inlineStr">
        <is>
          <t>N wasted</t>
        </is>
      </c>
      <c r="V4959" s="465" t="n">
        <v>0.04</v>
      </c>
    </row>
    <row r="4960" ht="16" customHeight="1">
      <c r="B4960" s="5" t="inlineStr">
        <is>
          <t>HS.HS-PR.WW</t>
        </is>
      </c>
      <c r="C4960" s="5" t="inlineStr">
        <is>
          <t>HS.HS-PR.WW-Municipal wastewater-Nmix</t>
        </is>
      </c>
      <c r="D4960" s="5" t="inlineStr">
        <is>
          <t>HS</t>
        </is>
      </c>
      <c r="E4960" s="5" t="inlineStr">
        <is>
          <t>HS</t>
        </is>
      </c>
      <c r="F4960" s="5">
        <f>VLOOKUP(E4960,'5.a Definitions'!E:F,2,FALSE)</f>
        <v/>
      </c>
      <c r="G4960" s="5" t="inlineStr">
        <is>
          <t>PR</t>
        </is>
      </c>
      <c r="H4960" s="5" t="inlineStr">
        <is>
          <t>WW</t>
        </is>
      </c>
      <c r="I4960" s="5">
        <f>VLOOKUP(H4960,'5.a Definitions'!E:F,2,FALSE)</f>
        <v/>
      </c>
      <c r="J4960" s="465" t="inlineStr">
        <is>
          <t xml:space="preserve"> Municipal wastewater </t>
        </is>
      </c>
      <c r="K4960" s="465" t="inlineStr">
        <is>
          <t xml:space="preserve"> municipal wastewater </t>
        </is>
      </c>
      <c r="L4960" s="465" t="inlineStr">
        <is>
          <t xml:space="preserve"> reactive </t>
        </is>
      </c>
      <c r="M4960" s="465" t="inlineStr">
        <is>
          <t xml:space="preserve"> Nmix </t>
        </is>
      </c>
      <c r="N4960" s="466" t="n">
        <v>19.30300896</v>
      </c>
      <c r="O4960" s="467" t="n">
        <v>0.1024841358139456</v>
      </c>
      <c r="P4960" s="468" t="n">
        <v>1990</v>
      </c>
      <c r="Q4960" s="469" t="inlineStr">
        <is>
          <t>SSB table 06913</t>
        </is>
      </c>
      <c r="R4960" s="469" t="inlineStr">
        <is>
          <t>ok</t>
        </is>
      </c>
      <c r="S4960" s="469" t="inlineStr">
        <is>
          <t xml:space="preserve"> text </t>
        </is>
      </c>
      <c r="T4960" s="426" t="inlineStr">
        <is>
          <t>Norway</t>
        </is>
      </c>
      <c r="U4960" s="5" t="inlineStr">
        <is>
          <t>N wasted</t>
        </is>
      </c>
      <c r="V4960" s="465" t="n">
        <v>0.04</v>
      </c>
    </row>
    <row r="4961" ht="16" customHeight="1">
      <c r="B4961" s="5" t="inlineStr">
        <is>
          <t>HS.HS-AT.AT</t>
        </is>
      </c>
      <c r="C4961" s="5" t="inlineStr">
        <is>
          <t>HS.HS-AT.AT-Emissions-NH3</t>
        </is>
      </c>
      <c r="D4961" s="5" t="inlineStr">
        <is>
          <t>HS</t>
        </is>
      </c>
      <c r="E4961" s="5" t="inlineStr">
        <is>
          <t>HS</t>
        </is>
      </c>
      <c r="F4961" s="5">
        <f>VLOOKUP(E4961,'5.a Definitions'!E:F,2,FALSE)</f>
        <v/>
      </c>
      <c r="G4961" s="5" t="inlineStr">
        <is>
          <t>AT</t>
        </is>
      </c>
      <c r="H4961" s="5" t="inlineStr">
        <is>
          <t>AT</t>
        </is>
      </c>
      <c r="I4961" s="5">
        <f>VLOOKUP(H4961,'5.a Definitions'!E:F,2,FALSE)</f>
        <v/>
      </c>
      <c r="J4961" s="465" t="inlineStr">
        <is>
          <t xml:space="preserve"> Emissions </t>
        </is>
      </c>
      <c r="K4961" s="465" t="inlineStr">
        <is>
          <t xml:space="preserve"> human NH3 emissions </t>
        </is>
      </c>
      <c r="L4961" s="465" t="inlineStr">
        <is>
          <t xml:space="preserve"> reactive </t>
        </is>
      </c>
      <c r="M4961" s="465" t="inlineStr">
        <is>
          <t xml:space="preserve"> NH3 </t>
        </is>
      </c>
      <c r="N4961" s="466" t="n">
        <v>0.09541329723019999</v>
      </c>
      <c r="O4961" s="467" t="n">
        <v>0.1669664462886563</v>
      </c>
      <c r="P4961" s="468" t="n">
        <v>1990</v>
      </c>
      <c r="Q4961" s="469" t="inlineStr">
        <is>
          <t>SSB table 07459 &amp; 05307</t>
        </is>
      </c>
      <c r="R4961" s="469" t="inlineStr">
        <is>
          <t>ok</t>
        </is>
      </c>
      <c r="S4961" s="469" t="inlineStr">
        <is>
          <t xml:space="preserve"> text </t>
        </is>
      </c>
      <c r="T4961" s="426" t="inlineStr">
        <is>
          <t>Norway</t>
        </is>
      </c>
      <c r="U4961" s="5" t="inlineStr">
        <is>
          <t>N wasted</t>
        </is>
      </c>
      <c r="V4961" s="465" t="n">
        <v>0.04</v>
      </c>
    </row>
    <row r="4962" ht="16" customHeight="1">
      <c r="B4962" s="5" t="inlineStr">
        <is>
          <t>HS.HS-AT.AT</t>
        </is>
      </c>
      <c r="C4962" s="5" t="inlineStr">
        <is>
          <t>HS.HS-AT.AT-LUC emissions-NH3</t>
        </is>
      </c>
      <c r="D4962" s="5" t="inlineStr">
        <is>
          <t>HS</t>
        </is>
      </c>
      <c r="E4962" s="5" t="inlineStr">
        <is>
          <t>HS</t>
        </is>
      </c>
      <c r="F4962" s="5">
        <f>VLOOKUP(E4962,'5.a Definitions'!E:F,2,FALSE)</f>
        <v/>
      </c>
      <c r="G4962" s="5" t="inlineStr">
        <is>
          <t>AT</t>
        </is>
      </c>
      <c r="H4962" s="5" t="inlineStr">
        <is>
          <t>AT</t>
        </is>
      </c>
      <c r="I4962" s="5">
        <f>VLOOKUP(H4962,'5.a Definitions'!E:F,2,FALSE)</f>
        <v/>
      </c>
      <c r="J4962" s="465" t="inlineStr">
        <is>
          <t xml:space="preserve"> LUC emissions </t>
        </is>
      </c>
      <c r="K4962" s="465" t="inlineStr">
        <is>
          <t xml:space="preserve"> LUC emissions </t>
        </is>
      </c>
      <c r="L4962" s="465" t="inlineStr">
        <is>
          <t xml:space="preserve"> reactive </t>
        </is>
      </c>
      <c r="M4962" s="465" t="inlineStr">
        <is>
          <t xml:space="preserve"> NH3 </t>
        </is>
      </c>
      <c r="N4962" s="466" t="inlineStr">
        <is>
          <t>nan</t>
        </is>
      </c>
      <c r="O4962" s="467" t="n">
        <v>0.2</v>
      </c>
      <c r="P4962" s="468" t="n">
        <v>1990</v>
      </c>
      <c r="Q4962" s="469" t="inlineStr">
        <is>
          <t>no data</t>
        </is>
      </c>
      <c r="R4962" s="469" t="inlineStr">
        <is>
          <t>not done</t>
        </is>
      </c>
      <c r="S4962" s="469" t="inlineStr">
        <is>
          <t xml:space="preserve"> text </t>
        </is>
      </c>
      <c r="T4962" s="426" t="inlineStr">
        <is>
          <t>Norway</t>
        </is>
      </c>
      <c r="U4962" s="5" t="inlineStr">
        <is>
          <t>N wasted</t>
        </is>
      </c>
      <c r="V4962" s="465" t="n">
        <v>0.04</v>
      </c>
    </row>
    <row r="4963" ht="16" customHeight="1">
      <c r="B4963" s="5" t="inlineStr">
        <is>
          <t>HS.HS-AT.AT</t>
        </is>
      </c>
      <c r="C4963" s="5" t="inlineStr">
        <is>
          <t>HS.HS-AT.AT-LUC emissions-NOx</t>
        </is>
      </c>
      <c r="D4963" s="5" t="inlineStr">
        <is>
          <t>HS</t>
        </is>
      </c>
      <c r="E4963" s="5" t="inlineStr">
        <is>
          <t>HS</t>
        </is>
      </c>
      <c r="F4963" s="5">
        <f>VLOOKUP(E4963,'5.a Definitions'!E:F,2,FALSE)</f>
        <v/>
      </c>
      <c r="G4963" s="5" t="inlineStr">
        <is>
          <t>AT</t>
        </is>
      </c>
      <c r="H4963" s="5" t="inlineStr">
        <is>
          <t>AT</t>
        </is>
      </c>
      <c r="I4963" s="5">
        <f>VLOOKUP(H4963,'5.a Definitions'!E:F,2,FALSE)</f>
        <v/>
      </c>
      <c r="J4963" s="465" t="inlineStr">
        <is>
          <t xml:space="preserve"> LUC emissions </t>
        </is>
      </c>
      <c r="K4963" s="465" t="inlineStr">
        <is>
          <t xml:space="preserve"> LUC emissions </t>
        </is>
      </c>
      <c r="L4963" s="465" t="inlineStr">
        <is>
          <t xml:space="preserve"> reactive </t>
        </is>
      </c>
      <c r="M4963" s="465" t="inlineStr">
        <is>
          <t xml:space="preserve"> NOx </t>
        </is>
      </c>
      <c r="N4963" s="466" t="inlineStr">
        <is>
          <t>nan</t>
        </is>
      </c>
      <c r="O4963" s="467" t="n">
        <v>0.2</v>
      </c>
      <c r="P4963" s="468" t="n">
        <v>1990</v>
      </c>
      <c r="Q4963" s="469" t="inlineStr">
        <is>
          <t>no data</t>
        </is>
      </c>
      <c r="R4963" s="469" t="inlineStr">
        <is>
          <t>not done</t>
        </is>
      </c>
      <c r="S4963" s="469" t="inlineStr">
        <is>
          <t xml:space="preserve"> text </t>
        </is>
      </c>
      <c r="T4963" s="426" t="inlineStr">
        <is>
          <t>Norway</t>
        </is>
      </c>
      <c r="U4963" s="5" t="inlineStr">
        <is>
          <t>N wasted</t>
        </is>
      </c>
      <c r="V4963" s="465" t="n">
        <v>0.04</v>
      </c>
    </row>
    <row r="4964" ht="16" customHeight="1">
      <c r="B4964" s="5" t="inlineStr">
        <is>
          <t>HS.HS-AT.AT</t>
        </is>
      </c>
      <c r="C4964" s="5" t="inlineStr">
        <is>
          <t>HS.HS-AT.AT-LUC emissions-N2O</t>
        </is>
      </c>
      <c r="D4964" s="5" t="inlineStr">
        <is>
          <t>HS</t>
        </is>
      </c>
      <c r="E4964" s="5" t="inlineStr">
        <is>
          <t>HS</t>
        </is>
      </c>
      <c r="F4964" s="5">
        <f>VLOOKUP(E4964,'5.a Definitions'!E:F,2,FALSE)</f>
        <v/>
      </c>
      <c r="G4964" s="5" t="inlineStr">
        <is>
          <t>AT</t>
        </is>
      </c>
      <c r="H4964" s="5" t="inlineStr">
        <is>
          <t>AT</t>
        </is>
      </c>
      <c r="I4964" s="5">
        <f>VLOOKUP(H4964,'5.a Definitions'!E:F,2,FALSE)</f>
        <v/>
      </c>
      <c r="J4964" s="465" t="inlineStr">
        <is>
          <t xml:space="preserve"> LUC emissions </t>
        </is>
      </c>
      <c r="K4964" s="465" t="inlineStr">
        <is>
          <t xml:space="preserve"> LUC emissions </t>
        </is>
      </c>
      <c r="L4964" s="465" t="inlineStr">
        <is>
          <t xml:space="preserve"> reactive </t>
        </is>
      </c>
      <c r="M4964" s="465" t="inlineStr">
        <is>
          <t xml:space="preserve"> N2O </t>
        </is>
      </c>
      <c r="N4964" s="466" t="n">
        <v>0.06190091081221571</v>
      </c>
      <c r="O4964" s="467" t="n">
        <v>1.261544563046772</v>
      </c>
      <c r="P4964" s="468" t="n">
        <v>1990</v>
      </c>
      <c r="Q4964" s="469" t="inlineStr">
        <is>
          <t>UNFCCC CRT</t>
        </is>
      </c>
      <c r="R4964" s="469" t="inlineStr">
        <is>
          <t>ok</t>
        </is>
      </c>
      <c r="S4964" s="469" t="inlineStr">
        <is>
          <t xml:space="preserve"> text </t>
        </is>
      </c>
      <c r="T4964" s="426" t="inlineStr">
        <is>
          <t>Norway</t>
        </is>
      </c>
      <c r="U4964" s="5" t="inlineStr">
        <is>
          <t>N wasted</t>
        </is>
      </c>
      <c r="V4964" s="465" t="n">
        <v>0.04</v>
      </c>
    </row>
    <row r="4965" ht="16" customHeight="1">
      <c r="B4965" s="5" t="inlineStr">
        <is>
          <t>HS.HS-HY.SW</t>
        </is>
      </c>
      <c r="C4965" s="5" t="inlineStr">
        <is>
          <t>HS.HS-HY.SW-Untreated wastewater-Nmix</t>
        </is>
      </c>
      <c r="D4965" s="5" t="inlineStr">
        <is>
          <t>HS</t>
        </is>
      </c>
      <c r="E4965" s="5" t="inlineStr">
        <is>
          <t>HS</t>
        </is>
      </c>
      <c r="F4965" s="5">
        <f>VLOOKUP(E4965,'5.a Definitions'!E:F,2,FALSE)</f>
        <v/>
      </c>
      <c r="G4965" s="5" t="inlineStr">
        <is>
          <t>HY</t>
        </is>
      </c>
      <c r="H4965" s="5" t="inlineStr">
        <is>
          <t>SW</t>
        </is>
      </c>
      <c r="I4965" s="5">
        <f>VLOOKUP(H4965,'5.a Definitions'!E:F,2,FALSE)</f>
        <v/>
      </c>
      <c r="J4965" s="465" t="inlineStr">
        <is>
          <t xml:space="preserve"> Untreated wastewater </t>
        </is>
      </c>
      <c r="K4965" s="465" t="inlineStr">
        <is>
          <t xml:space="preserve"> untreated wastewater to groundwater </t>
        </is>
      </c>
      <c r="L4965" s="465" t="inlineStr">
        <is>
          <t xml:space="preserve"> reactive </t>
        </is>
      </c>
      <c r="M4965" s="465" t="inlineStr">
        <is>
          <t xml:space="preserve"> Nmix </t>
        </is>
      </c>
      <c r="N4965" s="466" t="n">
        <v>0</v>
      </c>
      <c r="O4965" s="467" t="n">
        <v>10</v>
      </c>
      <c r="P4965" s="468" t="n">
        <v>1990</v>
      </c>
      <c r="Q4965" s="469" t="inlineStr">
        <is>
          <t>neglected</t>
        </is>
      </c>
      <c r="R4965" s="469" t="inlineStr">
        <is>
          <t>ok</t>
        </is>
      </c>
      <c r="S4965" s="469" t="inlineStr">
        <is>
          <t xml:space="preserve"> text </t>
        </is>
      </c>
      <c r="T4965" s="426" t="inlineStr">
        <is>
          <t>Norway</t>
        </is>
      </c>
      <c r="U4965" s="5" t="inlineStr">
        <is>
          <t>N wasted</t>
        </is>
      </c>
      <c r="V4965" s="465" t="n">
        <v>0.04</v>
      </c>
    </row>
    <row r="4966" ht="16" customHeight="1">
      <c r="B4966" s="475" t="inlineStr">
        <is>
          <t>HS.HS-HY.SW</t>
        </is>
      </c>
      <c r="C4966" s="475" t="inlineStr">
        <is>
          <t>HS.HS-HY.SW-Overland flow-Nmix</t>
        </is>
      </c>
      <c r="D4966" s="475" t="inlineStr">
        <is>
          <t>HS</t>
        </is>
      </c>
      <c r="E4966" s="475" t="inlineStr">
        <is>
          <t>HS</t>
        </is>
      </c>
      <c r="F4966" s="5">
        <f>VLOOKUP(E4966,'5.a Definitions'!E:F,2,FALSE)</f>
        <v/>
      </c>
      <c r="G4966" s="475" t="inlineStr">
        <is>
          <t>HY</t>
        </is>
      </c>
      <c r="H4966" s="475" t="inlineStr">
        <is>
          <t>SW</t>
        </is>
      </c>
      <c r="I4966" s="5">
        <f>VLOOKUP(H4966,'5.a Definitions'!E:F,2,FALSE)</f>
        <v/>
      </c>
      <c r="J4966" s="465" t="inlineStr">
        <is>
          <t>Overland flow</t>
        </is>
      </c>
      <c r="K4966" s="465" t="inlineStr">
        <is>
          <t>overland flow</t>
        </is>
      </c>
      <c r="L4966" s="465" t="inlineStr">
        <is>
          <t>reactive</t>
        </is>
      </c>
      <c r="M4966" s="465" t="inlineStr">
        <is>
          <t>Nmix</t>
        </is>
      </c>
      <c r="N4966" s="466" t="n">
        <v>6.8826</v>
      </c>
      <c r="O4966" s="467" t="n">
        <v>1.310008084169033</v>
      </c>
      <c r="P4966" s="468" t="n">
        <v>1990</v>
      </c>
      <c r="Q4966" s="469" t="inlineStr">
        <is>
          <t>Filled (held flat at the TEOTIL3 level; TEOTIL2 urban is constant): NIVA TEOTIL2, bias-corrected to TEOTIL3</t>
        </is>
      </c>
      <c r="R4966" s="469" t="inlineStr">
        <is>
          <t>ok</t>
        </is>
      </c>
      <c r="S4966" s="469" t="inlineStr">
        <is>
          <t>text</t>
        </is>
      </c>
      <c r="T4966" s="476" t="inlineStr">
        <is>
          <t>Norway</t>
        </is>
      </c>
      <c r="U4966" s="5" t="inlineStr">
        <is>
          <t>N wasted</t>
        </is>
      </c>
      <c r="V4966" s="465">
        <f>(#REF!*#REF!)^2</f>
        <v/>
      </c>
    </row>
    <row r="4967" ht="16" customHeight="1" thickBot="1">
      <c r="B4967" s="6" t="inlineStr">
        <is>
          <t>HS.HS-HY.CW</t>
        </is>
      </c>
      <c r="C4967" s="6" t="inlineStr">
        <is>
          <t>HS.HS-HY.CW-Untreated wastewater-Nmix</t>
        </is>
      </c>
      <c r="D4967" s="6" t="inlineStr">
        <is>
          <t>HS</t>
        </is>
      </c>
      <c r="E4967" s="6" t="inlineStr">
        <is>
          <t>HS</t>
        </is>
      </c>
      <c r="F4967" s="5">
        <f>VLOOKUP(E4967,'5.a Definitions'!E:F,2,FALSE)</f>
        <v/>
      </c>
      <c r="G4967" s="6" t="inlineStr">
        <is>
          <t>HY</t>
        </is>
      </c>
      <c r="H4967" s="6" t="inlineStr">
        <is>
          <t>CW</t>
        </is>
      </c>
      <c r="I4967" s="5">
        <f>VLOOKUP(H4967,'5.a Definitions'!E:F,2,FALSE)</f>
        <v/>
      </c>
      <c r="J4967" s="470" t="inlineStr">
        <is>
          <t xml:space="preserve"> Untreated wastewater </t>
        </is>
      </c>
      <c r="K4967" s="470" t="inlineStr">
        <is>
          <t xml:space="preserve"> untreated wastewater to coastal water </t>
        </is>
      </c>
      <c r="L4967" s="470" t="inlineStr">
        <is>
          <t xml:space="preserve"> reactive </t>
        </is>
      </c>
      <c r="M4967" s="470" t="inlineStr">
        <is>
          <t xml:space="preserve"> Nmix </t>
        </is>
      </c>
      <c r="N4967" s="466" t="n">
        <v>0</v>
      </c>
      <c r="O4967" s="471" t="n">
        <v>10</v>
      </c>
      <c r="P4967" s="468" t="n">
        <v>1990</v>
      </c>
      <c r="Q4967" s="472" t="inlineStr">
        <is>
          <t>neglected</t>
        </is>
      </c>
      <c r="R4967" s="469" t="inlineStr">
        <is>
          <t>ok</t>
        </is>
      </c>
      <c r="S4967" s="472" t="inlineStr">
        <is>
          <t xml:space="preserve"> text </t>
        </is>
      </c>
      <c r="T4967" s="426" t="inlineStr">
        <is>
          <t>Norway</t>
        </is>
      </c>
      <c r="U4967" s="5" t="inlineStr">
        <is>
          <t>N wasted</t>
        </is>
      </c>
      <c r="V4967" s="470" t="n">
        <v>0.04</v>
      </c>
    </row>
    <row r="4968" ht="16" customHeight="1" thickBot="1">
      <c r="A4968" s="492" t="inlineStr">
        <is>
          <t>Atmosphere</t>
        </is>
      </c>
      <c r="B4968" s="5" t="inlineStr">
        <is>
          <t>AT.AT-MP.OP</t>
        </is>
      </c>
      <c r="C4968" s="5" t="inlineStr">
        <is>
          <t>AT.AT-MP.OP-Ammonia synthesis N2 fixation-N2</t>
        </is>
      </c>
      <c r="D4968" s="5" t="inlineStr">
        <is>
          <t>AT</t>
        </is>
      </c>
      <c r="E4968" s="5" t="inlineStr">
        <is>
          <t>AT</t>
        </is>
      </c>
      <c r="F4968" s="5">
        <f>VLOOKUP(E4968,'5.a Definitions'!E:F,2,FALSE)</f>
        <v/>
      </c>
      <c r="G4968" s="5" t="inlineStr">
        <is>
          <t>MP</t>
        </is>
      </c>
      <c r="H4968" s="5" t="inlineStr">
        <is>
          <t>OP</t>
        </is>
      </c>
      <c r="I4968" s="5">
        <f>VLOOKUP(H4968,'5.a Definitions'!E:F,2,FALSE)</f>
        <v/>
      </c>
      <c r="J4968" s="465" t="inlineStr">
        <is>
          <t xml:space="preserve"> Ammonia synthesis N2 fixation </t>
        </is>
      </c>
      <c r="K4968" s="465" t="inlineStr">
        <is>
          <t xml:space="preserve"> ammonia synthesis N2 fixation </t>
        </is>
      </c>
      <c r="L4968" s="465" t="inlineStr">
        <is>
          <t xml:space="preserve"> inert </t>
        </is>
      </c>
      <c r="M4968" s="465" t="inlineStr">
        <is>
          <t xml:space="preserve"> N2 </t>
        </is>
      </c>
      <c r="N4968" s="466" t="n">
        <v>316.9387115958332</v>
      </c>
      <c r="O4968" s="467" t="n">
        <v>0.4700684957234249</v>
      </c>
      <c r="P4968" s="468" t="n">
        <v>1990</v>
      </c>
      <c r="Q4968" s="469" t="inlineStr">
        <is>
          <t>FAOSTAT Fertilizer by nutrient + SSB (3-year moving average)</t>
        </is>
      </c>
      <c r="R4968" s="469" t="inlineStr">
        <is>
          <t>ok</t>
        </is>
      </c>
      <c r="S4968" s="469" t="inlineStr">
        <is>
          <t xml:space="preserve"> text </t>
        </is>
      </c>
      <c r="T4968" s="426" t="inlineStr">
        <is>
          <t>Norway</t>
        </is>
      </c>
      <c r="U4968" s="465" t="inlineStr">
        <is>
          <t xml:space="preserve"> - </t>
        </is>
      </c>
      <c r="V4968" s="465" t="n">
        <v>0.04</v>
      </c>
    </row>
    <row r="4969" ht="16" customHeight="1">
      <c r="B4969" s="5" t="inlineStr">
        <is>
          <t>AT.AT-AG.SM</t>
        </is>
      </c>
      <c r="C4969" s="5" t="inlineStr">
        <is>
          <t>AT.AT-AG.SM-Deposition-OXN</t>
        </is>
      </c>
      <c r="D4969" s="5" t="inlineStr">
        <is>
          <t>AT</t>
        </is>
      </c>
      <c r="E4969" s="5" t="inlineStr">
        <is>
          <t>AT</t>
        </is>
      </c>
      <c r="F4969" s="5">
        <f>VLOOKUP(E4969,'5.a Definitions'!E:F,2,FALSE)</f>
        <v/>
      </c>
      <c r="G4969" s="5" t="inlineStr">
        <is>
          <t>AG</t>
        </is>
      </c>
      <c r="H4969" s="5" t="inlineStr">
        <is>
          <t>SM</t>
        </is>
      </c>
      <c r="I4969" s="5">
        <f>VLOOKUP(H4969,'5.a Definitions'!E:F,2,FALSE)</f>
        <v/>
      </c>
      <c r="J4969" s="465" t="inlineStr">
        <is>
          <t xml:space="preserve"> Deposition </t>
        </is>
      </c>
      <c r="K4969" s="465" t="inlineStr">
        <is>
          <t xml:space="preserve"> deposition to agricultural soils </t>
        </is>
      </c>
      <c r="L4969" s="465" t="inlineStr">
        <is>
          <t xml:space="preserve"> reactive </t>
        </is>
      </c>
      <c r="M4969" s="465" t="inlineStr">
        <is>
          <t xml:space="preserve"> OXN </t>
        </is>
      </c>
      <c r="N4969" s="466" t="n">
        <v>3.753353333823292</v>
      </c>
      <c r="O4969" s="467" t="n">
        <v>0.3766115071511001</v>
      </c>
      <c r="P4969" s="468" t="n">
        <v>1990</v>
      </c>
      <c r="Q4969" s="469" t="inlineStr">
        <is>
          <t>NILU and geodata.no</t>
        </is>
      </c>
      <c r="R4969" s="469" t="inlineStr">
        <is>
          <t>ok</t>
        </is>
      </c>
      <c r="S4969" s="469" t="inlineStr">
        <is>
          <t xml:space="preserve"> text </t>
        </is>
      </c>
      <c r="T4969" s="426" t="inlineStr">
        <is>
          <t>Norway</t>
        </is>
      </c>
      <c r="U4969" s="465" t="inlineStr">
        <is>
          <t xml:space="preserve"> - </t>
        </is>
      </c>
      <c r="V4969" s="465" t="n">
        <v>0.04</v>
      </c>
    </row>
    <row r="4970" ht="16" customHeight="1">
      <c r="B4970" s="5" t="inlineStr">
        <is>
          <t>AT.AT-AG.SM</t>
        </is>
      </c>
      <c r="C4970" s="5" t="inlineStr">
        <is>
          <t>AT.AT-AG.SM-Deposition-RDN</t>
        </is>
      </c>
      <c r="D4970" s="5" t="inlineStr">
        <is>
          <t>AT</t>
        </is>
      </c>
      <c r="E4970" s="5" t="inlineStr">
        <is>
          <t>AT</t>
        </is>
      </c>
      <c r="F4970" s="5">
        <f>VLOOKUP(E4970,'5.a Definitions'!E:F,2,FALSE)</f>
        <v/>
      </c>
      <c r="G4970" s="5" t="inlineStr">
        <is>
          <t>AG</t>
        </is>
      </c>
      <c r="H4970" s="5" t="inlineStr">
        <is>
          <t>SM</t>
        </is>
      </c>
      <c r="I4970" s="5">
        <f>VLOOKUP(H4970,'5.a Definitions'!E:F,2,FALSE)</f>
        <v/>
      </c>
      <c r="J4970" s="465" t="inlineStr">
        <is>
          <t xml:space="preserve"> Deposition </t>
        </is>
      </c>
      <c r="K4970" s="465" t="inlineStr">
        <is>
          <t xml:space="preserve"> deposition to agricultural soils </t>
        </is>
      </c>
      <c r="L4970" s="465" t="inlineStr">
        <is>
          <t xml:space="preserve"> reactive </t>
        </is>
      </c>
      <c r="M4970" s="465" t="inlineStr">
        <is>
          <t xml:space="preserve"> RDN </t>
        </is>
      </c>
      <c r="N4970" s="466" t="n">
        <v>3.339167626871235</v>
      </c>
      <c r="O4970" s="467" t="n">
        <v>0.3766115071511</v>
      </c>
      <c r="P4970" s="468" t="n">
        <v>1990</v>
      </c>
      <c r="Q4970" s="469" t="inlineStr">
        <is>
          <t>NILU and geodata.no</t>
        </is>
      </c>
      <c r="R4970" s="469" t="inlineStr">
        <is>
          <t>ok</t>
        </is>
      </c>
      <c r="S4970" s="469" t="inlineStr">
        <is>
          <t xml:space="preserve"> text </t>
        </is>
      </c>
      <c r="T4970" s="426" t="inlineStr">
        <is>
          <t>Norway</t>
        </is>
      </c>
      <c r="U4970" s="465" t="inlineStr">
        <is>
          <t xml:space="preserve"> - </t>
        </is>
      </c>
      <c r="V4970" s="465" t="n">
        <v>0.04</v>
      </c>
    </row>
    <row r="4971" ht="16" customHeight="1">
      <c r="B4971" s="5" t="inlineStr">
        <is>
          <t>AT.AT-AG.SM</t>
        </is>
      </c>
      <c r="C4971" s="5" t="inlineStr">
        <is>
          <t>AT.AT-AG.SM-Biological N2 fixation-N2</t>
        </is>
      </c>
      <c r="D4971" s="5" t="inlineStr">
        <is>
          <t>AT</t>
        </is>
      </c>
      <c r="E4971" s="5" t="inlineStr">
        <is>
          <t>AT</t>
        </is>
      </c>
      <c r="F4971" s="5">
        <f>VLOOKUP(E4971,'5.a Definitions'!E:F,2,FALSE)</f>
        <v/>
      </c>
      <c r="G4971" s="5" t="inlineStr">
        <is>
          <t>AG</t>
        </is>
      </c>
      <c r="H4971" s="5" t="inlineStr">
        <is>
          <t>SM</t>
        </is>
      </c>
      <c r="I4971" s="5">
        <f>VLOOKUP(H4971,'5.a Definitions'!E:F,2,FALSE)</f>
        <v/>
      </c>
      <c r="J4971" s="465" t="inlineStr">
        <is>
          <t xml:space="preserve"> Biological N2 fixation </t>
        </is>
      </c>
      <c r="K4971" s="465" t="inlineStr">
        <is>
          <t xml:space="preserve"> N2 fixation agriculture </t>
        </is>
      </c>
      <c r="L4971" s="465" t="inlineStr">
        <is>
          <t xml:space="preserve"> inert </t>
        </is>
      </c>
      <c r="M4971" s="465" t="inlineStr">
        <is>
          <t xml:space="preserve"> N2 </t>
        </is>
      </c>
      <c r="N4971" s="466" t="n">
        <v>12</v>
      </c>
      <c r="O4971" s="467" t="n">
        <v>0.3241098063913839</v>
      </c>
      <c r="P4971" s="468" t="n">
        <v>1990</v>
      </c>
      <c r="Q4971" s="469" t="inlineStr">
        <is>
          <t>Bechmann et al. (2023)</t>
        </is>
      </c>
      <c r="R4971" s="469" t="inlineStr">
        <is>
          <t>ok</t>
        </is>
      </c>
      <c r="S4971" s="469" t="inlineStr">
        <is>
          <t xml:space="preserve"> text </t>
        </is>
      </c>
      <c r="T4971" s="426" t="inlineStr">
        <is>
          <t>Norway</t>
        </is>
      </c>
      <c r="U4971" s="465" t="inlineStr">
        <is>
          <t xml:space="preserve"> - </t>
        </is>
      </c>
      <c r="V4971" s="465" t="n">
        <v>0.04</v>
      </c>
    </row>
    <row r="4972" ht="16" customHeight="1">
      <c r="B4972" s="5" t="inlineStr">
        <is>
          <t>AT.AT-FS.FO</t>
        </is>
      </c>
      <c r="C4972" s="5" t="inlineStr">
        <is>
          <t>AT.AT-FS.FO-Deposition-OXN</t>
        </is>
      </c>
      <c r="D4972" s="5" t="inlineStr">
        <is>
          <t>AT</t>
        </is>
      </c>
      <c r="E4972" s="5" t="inlineStr">
        <is>
          <t>AT</t>
        </is>
      </c>
      <c r="F4972" s="5">
        <f>VLOOKUP(E4972,'5.a Definitions'!E:F,2,FALSE)</f>
        <v/>
      </c>
      <c r="G4972" s="5" t="inlineStr">
        <is>
          <t>FS</t>
        </is>
      </c>
      <c r="H4972" s="5" t="inlineStr">
        <is>
          <t>FO</t>
        </is>
      </c>
      <c r="I4972" s="5">
        <f>VLOOKUP(H4972,'5.a Definitions'!E:F,2,FALSE)</f>
        <v/>
      </c>
      <c r="J4972" s="465" t="inlineStr">
        <is>
          <t xml:space="preserve"> Deposition </t>
        </is>
      </c>
      <c r="K4972" s="465" t="inlineStr">
        <is>
          <t xml:space="preserve"> deposition to forests </t>
        </is>
      </c>
      <c r="L4972" s="465" t="inlineStr">
        <is>
          <t xml:space="preserve"> reactive </t>
        </is>
      </c>
      <c r="M4972" s="465" t="inlineStr">
        <is>
          <t xml:space="preserve"> OXN </t>
        </is>
      </c>
      <c r="N4972" s="466" t="n">
        <v>32.60073830900559</v>
      </c>
      <c r="O4972" s="467" t="n">
        <v>0.3766115071511</v>
      </c>
      <c r="P4972" s="468" t="n">
        <v>1990</v>
      </c>
      <c r="Q4972" s="469" t="inlineStr">
        <is>
          <t>NILU and geodata.no</t>
        </is>
      </c>
      <c r="R4972" s="469" t="inlineStr">
        <is>
          <t>ok</t>
        </is>
      </c>
      <c r="S4972" s="469" t="inlineStr">
        <is>
          <t xml:space="preserve"> text </t>
        </is>
      </c>
      <c r="T4972" s="426" t="inlineStr">
        <is>
          <t>Norway</t>
        </is>
      </c>
      <c r="U4972" s="465" t="inlineStr">
        <is>
          <t xml:space="preserve"> - </t>
        </is>
      </c>
      <c r="V4972" s="465" t="n">
        <v>0.04</v>
      </c>
    </row>
    <row r="4973" ht="16" customHeight="1">
      <c r="B4973" s="5" t="inlineStr">
        <is>
          <t>AT.AT-FS.FO</t>
        </is>
      </c>
      <c r="C4973" s="5" t="inlineStr">
        <is>
          <t>AT.AT-FS.FO-Deposition-RDN</t>
        </is>
      </c>
      <c r="D4973" s="5" t="inlineStr">
        <is>
          <t>AT</t>
        </is>
      </c>
      <c r="E4973" s="5" t="inlineStr">
        <is>
          <t>AT</t>
        </is>
      </c>
      <c r="F4973" s="5">
        <f>VLOOKUP(E4973,'5.a Definitions'!E:F,2,FALSE)</f>
        <v/>
      </c>
      <c r="G4973" s="5" t="inlineStr">
        <is>
          <t>FS</t>
        </is>
      </c>
      <c r="H4973" s="5" t="inlineStr">
        <is>
          <t>FO</t>
        </is>
      </c>
      <c r="I4973" s="5">
        <f>VLOOKUP(H4973,'5.a Definitions'!E:F,2,FALSE)</f>
        <v/>
      </c>
      <c r="J4973" s="465" t="inlineStr">
        <is>
          <t xml:space="preserve"> Deposition </t>
        </is>
      </c>
      <c r="K4973" s="465" t="inlineStr">
        <is>
          <t xml:space="preserve"> deposition to forests </t>
        </is>
      </c>
      <c r="L4973" s="465" t="inlineStr">
        <is>
          <t xml:space="preserve"> reactive </t>
        </is>
      </c>
      <c r="M4973" s="465" t="inlineStr">
        <is>
          <t xml:space="preserve"> RDN </t>
        </is>
      </c>
      <c r="N4973" s="466" t="n">
        <v>29.42175010846482</v>
      </c>
      <c r="O4973" s="467" t="n">
        <v>0.3766115071511001</v>
      </c>
      <c r="P4973" s="468" t="n">
        <v>1990</v>
      </c>
      <c r="Q4973" s="469" t="inlineStr">
        <is>
          <t>NILU and geodata.no</t>
        </is>
      </c>
      <c r="R4973" s="469" t="inlineStr">
        <is>
          <t>ok</t>
        </is>
      </c>
      <c r="S4973" s="469" t="inlineStr">
        <is>
          <t xml:space="preserve"> text </t>
        </is>
      </c>
      <c r="T4973" s="426" t="inlineStr">
        <is>
          <t>Norway</t>
        </is>
      </c>
      <c r="U4973" s="465" t="inlineStr">
        <is>
          <t xml:space="preserve"> - </t>
        </is>
      </c>
      <c r="V4973" s="465" t="n">
        <v>0.04</v>
      </c>
    </row>
    <row r="4974" ht="16" customHeight="1">
      <c r="B4974" s="5" t="inlineStr">
        <is>
          <t>AT.AT-FS.FO</t>
        </is>
      </c>
      <c r="C4974" s="5" t="inlineStr">
        <is>
          <t>AT.AT-FS.FO-N2 fixation-N2</t>
        </is>
      </c>
      <c r="D4974" s="5" t="inlineStr">
        <is>
          <t>AT</t>
        </is>
      </c>
      <c r="E4974" s="5" t="inlineStr">
        <is>
          <t>AT</t>
        </is>
      </c>
      <c r="F4974" s="5">
        <f>VLOOKUP(E4974,'5.a Definitions'!E:F,2,FALSE)</f>
        <v/>
      </c>
      <c r="G4974" s="5" t="inlineStr">
        <is>
          <t>FS</t>
        </is>
      </c>
      <c r="H4974" s="5" t="inlineStr">
        <is>
          <t>FO</t>
        </is>
      </c>
      <c r="I4974" s="5">
        <f>VLOOKUP(H4974,'5.a Definitions'!E:F,2,FALSE)</f>
        <v/>
      </c>
      <c r="J4974" s="465" t="inlineStr">
        <is>
          <t xml:space="preserve"> N2 fixation </t>
        </is>
      </c>
      <c r="K4974" s="465" t="inlineStr">
        <is>
          <t xml:space="preserve"> N2 fixation forests </t>
        </is>
      </c>
      <c r="L4974" s="465" t="inlineStr">
        <is>
          <t xml:space="preserve"> inert </t>
        </is>
      </c>
      <c r="M4974" s="465" t="inlineStr">
        <is>
          <t xml:space="preserve"> N2 </t>
        </is>
      </c>
      <c r="N4974" s="466" t="n">
        <v>18</v>
      </c>
      <c r="O4974" s="467" t="n">
        <v>0.5019089907080868</v>
      </c>
      <c r="P4974" s="468" t="n">
        <v>1990</v>
      </c>
      <c r="Q4974" s="469" t="inlineStr">
        <is>
          <t>Moldan (2025) and SSB</t>
        </is>
      </c>
      <c r="R4974" s="469" t="inlineStr">
        <is>
          <t>ok</t>
        </is>
      </c>
      <c r="S4974" s="469" t="inlineStr">
        <is>
          <t xml:space="preserve"> text </t>
        </is>
      </c>
      <c r="T4974" s="426" t="inlineStr">
        <is>
          <t>Norway</t>
        </is>
      </c>
      <c r="U4974" s="465" t="inlineStr">
        <is>
          <t xml:space="preserve"> - </t>
        </is>
      </c>
      <c r="V4974" s="465" t="n">
        <v>0.04</v>
      </c>
    </row>
    <row r="4975" ht="16" customHeight="1">
      <c r="B4975" s="5" t="inlineStr">
        <is>
          <t>AT.AT-FS.OL</t>
        </is>
      </c>
      <c r="C4975" s="5" t="inlineStr">
        <is>
          <t>AT.AT-FS.OL-Deposition-OXN</t>
        </is>
      </c>
      <c r="D4975" s="5" t="inlineStr">
        <is>
          <t>AT</t>
        </is>
      </c>
      <c r="E4975" s="5" t="inlineStr">
        <is>
          <t>AT</t>
        </is>
      </c>
      <c r="F4975" s="5">
        <f>VLOOKUP(E4975,'5.a Definitions'!E:F,2,FALSE)</f>
        <v/>
      </c>
      <c r="G4975" s="5" t="inlineStr">
        <is>
          <t>FS</t>
        </is>
      </c>
      <c r="H4975" s="5" t="inlineStr">
        <is>
          <t>OL</t>
        </is>
      </c>
      <c r="I4975" s="5">
        <f>VLOOKUP(H4975,'5.a Definitions'!E:F,2,FALSE)</f>
        <v/>
      </c>
      <c r="J4975" s="465" t="inlineStr">
        <is>
          <t xml:space="preserve"> Deposition </t>
        </is>
      </c>
      <c r="K4975" s="465" t="inlineStr">
        <is>
          <t xml:space="preserve"> deposition to other land </t>
        </is>
      </c>
      <c r="L4975" s="465" t="inlineStr">
        <is>
          <t xml:space="preserve"> reactive </t>
        </is>
      </c>
      <c r="M4975" s="465" t="inlineStr">
        <is>
          <t xml:space="preserve"> OXN </t>
        </is>
      </c>
      <c r="N4975" s="466" t="n">
        <v>38.23012234389348</v>
      </c>
      <c r="O4975" s="467" t="n">
        <v>0.3766115071511</v>
      </c>
      <c r="P4975" s="468" t="n">
        <v>1990</v>
      </c>
      <c r="Q4975" s="469" t="inlineStr">
        <is>
          <t>NILU and geodata.no</t>
        </is>
      </c>
      <c r="R4975" s="469" t="inlineStr">
        <is>
          <t>ok</t>
        </is>
      </c>
      <c r="S4975" s="469" t="inlineStr">
        <is>
          <t xml:space="preserve"> text </t>
        </is>
      </c>
      <c r="T4975" s="426" t="inlineStr">
        <is>
          <t>Norway</t>
        </is>
      </c>
      <c r="U4975" s="465" t="inlineStr">
        <is>
          <t xml:space="preserve"> - </t>
        </is>
      </c>
      <c r="V4975" s="465" t="n">
        <v>0.04</v>
      </c>
    </row>
    <row r="4976" ht="16" customHeight="1">
      <c r="B4976" s="5" t="inlineStr">
        <is>
          <t>AT.AT-FS.OL</t>
        </is>
      </c>
      <c r="C4976" s="5" t="inlineStr">
        <is>
          <t>AT.AT-FS.OL-Deposition-RDN</t>
        </is>
      </c>
      <c r="D4976" s="5" t="inlineStr">
        <is>
          <t>AT</t>
        </is>
      </c>
      <c r="E4976" s="5" t="inlineStr">
        <is>
          <t>AT</t>
        </is>
      </c>
      <c r="F4976" s="5">
        <f>VLOOKUP(E4976,'5.a Definitions'!E:F,2,FALSE)</f>
        <v/>
      </c>
      <c r="G4976" s="5" t="inlineStr">
        <is>
          <t>FS</t>
        </is>
      </c>
      <c r="H4976" s="5" t="inlineStr">
        <is>
          <t>OL</t>
        </is>
      </c>
      <c r="I4976" s="5">
        <f>VLOOKUP(H4976,'5.a Definitions'!E:F,2,FALSE)</f>
        <v/>
      </c>
      <c r="J4976" s="465" t="inlineStr">
        <is>
          <t xml:space="preserve"> Deposition </t>
        </is>
      </c>
      <c r="K4976" s="465" t="inlineStr">
        <is>
          <t xml:space="preserve"> deposition to other land </t>
        </is>
      </c>
      <c r="L4976" s="465" t="inlineStr">
        <is>
          <t xml:space="preserve"> reactive </t>
        </is>
      </c>
      <c r="M4976" s="465" t="inlineStr">
        <is>
          <t xml:space="preserve"> RDN </t>
        </is>
      </c>
      <c r="N4976" s="466" t="n">
        <v>36.83422119116028</v>
      </c>
      <c r="O4976" s="467" t="n">
        <v>0.3766115071511001</v>
      </c>
      <c r="P4976" s="468" t="n">
        <v>1990</v>
      </c>
      <c r="Q4976" s="469" t="inlineStr">
        <is>
          <t>NILU and geodata.no</t>
        </is>
      </c>
      <c r="R4976" s="469" t="inlineStr">
        <is>
          <t>ok</t>
        </is>
      </c>
      <c r="S4976" s="469" t="inlineStr">
        <is>
          <t xml:space="preserve"> text </t>
        </is>
      </c>
      <c r="T4976" s="426" t="inlineStr">
        <is>
          <t>Norway</t>
        </is>
      </c>
      <c r="U4976" s="465" t="inlineStr">
        <is>
          <t xml:space="preserve"> - </t>
        </is>
      </c>
      <c r="V4976" s="465" t="n">
        <v>0.04</v>
      </c>
    </row>
    <row r="4977" ht="16" customHeight="1">
      <c r="B4977" s="5" t="inlineStr">
        <is>
          <t>AT.AT-FS.OL</t>
        </is>
      </c>
      <c r="C4977" s="5" t="inlineStr">
        <is>
          <t>AT.AT-FS.OL-N2 fixation-N2</t>
        </is>
      </c>
      <c r="D4977" s="5" t="inlineStr">
        <is>
          <t>AT</t>
        </is>
      </c>
      <c r="E4977" s="5" t="inlineStr">
        <is>
          <t>AT</t>
        </is>
      </c>
      <c r="F4977" s="5">
        <f>VLOOKUP(E4977,'5.a Definitions'!E:F,2,FALSE)</f>
        <v/>
      </c>
      <c r="G4977" s="5" t="inlineStr">
        <is>
          <t>FS</t>
        </is>
      </c>
      <c r="H4977" s="5" t="inlineStr">
        <is>
          <t>OL</t>
        </is>
      </c>
      <c r="I4977" s="5">
        <f>VLOOKUP(H4977,'5.a Definitions'!E:F,2,FALSE)</f>
        <v/>
      </c>
      <c r="J4977" s="465" t="inlineStr">
        <is>
          <t xml:space="preserve"> N2 fixation </t>
        </is>
      </c>
      <c r="K4977" s="465" t="inlineStr">
        <is>
          <t xml:space="preserve"> N2 fixation other land </t>
        </is>
      </c>
      <c r="L4977" s="465" t="inlineStr">
        <is>
          <t xml:space="preserve"> inert </t>
        </is>
      </c>
      <c r="M4977" s="465" t="inlineStr">
        <is>
          <t xml:space="preserve"> N2 </t>
        </is>
      </c>
      <c r="N4977" s="466" t="n">
        <v>23.228884</v>
      </c>
      <c r="O4977" s="467" t="n">
        <v>0.8373855850737826</v>
      </c>
      <c r="P4977" s="468" t="n">
        <v>1990</v>
      </c>
      <c r="Q4977" s="469" t="inlineStr">
        <is>
          <t>CORINE land cover inventory and Reddy &amp; DeLaune (2008)</t>
        </is>
      </c>
      <c r="R4977" s="469" t="inlineStr">
        <is>
          <t>ok</t>
        </is>
      </c>
      <c r="S4977" s="469" t="inlineStr">
        <is>
          <t xml:space="preserve"> text </t>
        </is>
      </c>
      <c r="T4977" s="426" t="inlineStr">
        <is>
          <t>Norway</t>
        </is>
      </c>
      <c r="U4977" s="465" t="inlineStr">
        <is>
          <t xml:space="preserve"> - </t>
        </is>
      </c>
      <c r="V4977" s="465" t="n">
        <v>0.04</v>
      </c>
    </row>
    <row r="4978" ht="16" customFormat="1" customHeight="1" s="482">
      <c r="B4978" s="5" t="inlineStr">
        <is>
          <t>AT.AT-HS.HS</t>
        </is>
      </c>
      <c r="C4978" s="5" t="inlineStr">
        <is>
          <t>AT.AT-HS.HS-Deposition-OXN</t>
        </is>
      </c>
      <c r="D4978" s="5" t="inlineStr">
        <is>
          <t>AT</t>
        </is>
      </c>
      <c r="E4978" s="5" t="inlineStr">
        <is>
          <t>AT</t>
        </is>
      </c>
      <c r="F4978" s="5">
        <f>VLOOKUP(E4978,'5.a Definitions'!E:F,2,FALSE)</f>
        <v/>
      </c>
      <c r="G4978" s="5" t="inlineStr">
        <is>
          <t>HS</t>
        </is>
      </c>
      <c r="H4978" s="5" t="inlineStr">
        <is>
          <t>HS</t>
        </is>
      </c>
      <c r="I4978" s="5">
        <f>VLOOKUP(H4978,'5.a Definitions'!E:F,2,FALSE)</f>
        <v/>
      </c>
      <c r="J4978" s="465" t="inlineStr">
        <is>
          <t xml:space="preserve"> Deposition </t>
        </is>
      </c>
      <c r="K4978" s="465" t="inlineStr">
        <is>
          <t xml:space="preserve"> deposition to settlements </t>
        </is>
      </c>
      <c r="L4978" s="465" t="inlineStr">
        <is>
          <t xml:space="preserve"> reactive </t>
        </is>
      </c>
      <c r="M4978" s="465" t="inlineStr">
        <is>
          <t xml:space="preserve"> OXN </t>
        </is>
      </c>
      <c r="N4978" s="466" t="n">
        <v>2.189973676240901</v>
      </c>
      <c r="O4978" s="467" t="n">
        <v>0.3766115071511</v>
      </c>
      <c r="P4978" s="468" t="n">
        <v>1990</v>
      </c>
      <c r="Q4978" s="469" t="inlineStr">
        <is>
          <t>NILU and geodata.no</t>
        </is>
      </c>
      <c r="R4978" s="469" t="inlineStr">
        <is>
          <t>ok</t>
        </is>
      </c>
      <c r="S4978" s="469" t="inlineStr">
        <is>
          <t xml:space="preserve"> text </t>
        </is>
      </c>
      <c r="T4978" s="426" t="inlineStr">
        <is>
          <t>Norway</t>
        </is>
      </c>
      <c r="U4978" s="465" t="inlineStr">
        <is>
          <t xml:space="preserve"> - </t>
        </is>
      </c>
      <c r="V4978" s="465" t="n">
        <v>0.04</v>
      </c>
    </row>
    <row r="4979" ht="16" customHeight="1">
      <c r="B4979" s="5" t="inlineStr">
        <is>
          <t>AT.AT-HS.HS</t>
        </is>
      </c>
      <c r="C4979" s="5" t="inlineStr">
        <is>
          <t>AT.AT-HS.HS-Deposition-RDN</t>
        </is>
      </c>
      <c r="D4979" s="5" t="inlineStr">
        <is>
          <t>AT</t>
        </is>
      </c>
      <c r="E4979" s="5" t="inlineStr">
        <is>
          <t>AT</t>
        </is>
      </c>
      <c r="F4979" s="5">
        <f>VLOOKUP(E4979,'5.a Definitions'!E:F,2,FALSE)</f>
        <v/>
      </c>
      <c r="G4979" s="5" t="inlineStr">
        <is>
          <t>HS</t>
        </is>
      </c>
      <c r="H4979" s="5" t="inlineStr">
        <is>
          <t>HS</t>
        </is>
      </c>
      <c r="I4979" s="5">
        <f>VLOOKUP(H4979,'5.a Definitions'!E:F,2,FALSE)</f>
        <v/>
      </c>
      <c r="J4979" s="465" t="inlineStr">
        <is>
          <t xml:space="preserve"> Deposition </t>
        </is>
      </c>
      <c r="K4979" s="465" t="inlineStr">
        <is>
          <t xml:space="preserve"> deposition to settlements </t>
        </is>
      </c>
      <c r="L4979" s="465" t="inlineStr">
        <is>
          <t xml:space="preserve"> reactive </t>
        </is>
      </c>
      <c r="M4979" s="465" t="inlineStr">
        <is>
          <t xml:space="preserve"> RDN </t>
        </is>
      </c>
      <c r="N4979" s="466" t="n">
        <v>1.941826242810034</v>
      </c>
      <c r="O4979" s="467" t="n">
        <v>0.3766115071511</v>
      </c>
      <c r="P4979" s="468" t="n">
        <v>1990</v>
      </c>
      <c r="Q4979" s="469" t="inlineStr">
        <is>
          <t>NILU and geodata.no</t>
        </is>
      </c>
      <c r="R4979" s="469" t="inlineStr">
        <is>
          <t>ok</t>
        </is>
      </c>
      <c r="S4979" s="469" t="inlineStr">
        <is>
          <t xml:space="preserve"> text </t>
        </is>
      </c>
      <c r="T4979" s="426" t="inlineStr">
        <is>
          <t>Norway</t>
        </is>
      </c>
      <c r="U4979" s="465" t="inlineStr">
        <is>
          <t xml:space="preserve"> - </t>
        </is>
      </c>
      <c r="V4979" s="465" t="n">
        <v>0.04</v>
      </c>
    </row>
    <row r="4980" ht="16" customHeight="1">
      <c r="B4980" s="5" t="inlineStr">
        <is>
          <t>AT.AT-HY.SW</t>
        </is>
      </c>
      <c r="C4980" s="5" t="inlineStr">
        <is>
          <t>AT.AT-HY.SW-Deposition-OXN</t>
        </is>
      </c>
      <c r="D4980" s="5" t="inlineStr">
        <is>
          <t>AT</t>
        </is>
      </c>
      <c r="E4980" s="5" t="inlineStr">
        <is>
          <t>AT</t>
        </is>
      </c>
      <c r="F4980" s="5">
        <f>VLOOKUP(E4980,'5.a Definitions'!E:F,2,FALSE)</f>
        <v/>
      </c>
      <c r="G4980" s="5" t="inlineStr">
        <is>
          <t>HY</t>
        </is>
      </c>
      <c r="H4980" s="5" t="inlineStr">
        <is>
          <t>SW</t>
        </is>
      </c>
      <c r="I4980" s="5">
        <f>VLOOKUP(H4980,'5.a Definitions'!E:F,2,FALSE)</f>
        <v/>
      </c>
      <c r="J4980" s="465" t="inlineStr">
        <is>
          <t xml:space="preserve"> Deposition </t>
        </is>
      </c>
      <c r="K4980" s="465" t="inlineStr">
        <is>
          <t xml:space="preserve"> deposition to surface water </t>
        </is>
      </c>
      <c r="L4980" s="465" t="inlineStr">
        <is>
          <t xml:space="preserve"> reactive </t>
        </is>
      </c>
      <c r="M4980" s="465" t="inlineStr">
        <is>
          <t xml:space="preserve"> OXN </t>
        </is>
      </c>
      <c r="N4980" s="466" t="n">
        <v>5.688112337036737</v>
      </c>
      <c r="O4980" s="467" t="n">
        <v>0.3766115071511001</v>
      </c>
      <c r="P4980" s="468" t="n">
        <v>1990</v>
      </c>
      <c r="Q4980" s="469" t="inlineStr">
        <is>
          <t>NILU and geodata.no</t>
        </is>
      </c>
      <c r="R4980" s="469" t="inlineStr">
        <is>
          <t>ok</t>
        </is>
      </c>
      <c r="S4980" s="469" t="inlineStr">
        <is>
          <t xml:space="preserve"> text </t>
        </is>
      </c>
      <c r="T4980" s="426" t="inlineStr">
        <is>
          <t>Norway</t>
        </is>
      </c>
      <c r="U4980" s="465" t="inlineStr">
        <is>
          <t xml:space="preserve"> - </t>
        </is>
      </c>
      <c r="V4980" s="465" t="n">
        <v>0.04</v>
      </c>
    </row>
    <row r="4981" ht="16" customHeight="1">
      <c r="B4981" s="5" t="inlineStr">
        <is>
          <t>AT.AT-HY.SW</t>
        </is>
      </c>
      <c r="C4981" s="5" t="inlineStr">
        <is>
          <t>AT.AT-HY.SW-Deposition-RDN</t>
        </is>
      </c>
      <c r="D4981" s="5" t="inlineStr">
        <is>
          <t>AT</t>
        </is>
      </c>
      <c r="E4981" s="5" t="inlineStr">
        <is>
          <t>AT</t>
        </is>
      </c>
      <c r="F4981" s="5">
        <f>VLOOKUP(E4981,'5.a Definitions'!E:F,2,FALSE)</f>
        <v/>
      </c>
      <c r="G4981" s="5" t="inlineStr">
        <is>
          <t>HY</t>
        </is>
      </c>
      <c r="H4981" s="5" t="inlineStr">
        <is>
          <t>SW</t>
        </is>
      </c>
      <c r="I4981" s="5">
        <f>VLOOKUP(H4981,'5.a Definitions'!E:F,2,FALSE)</f>
        <v/>
      </c>
      <c r="J4981" s="465" t="inlineStr">
        <is>
          <t xml:space="preserve"> Deposition </t>
        </is>
      </c>
      <c r="K4981" s="465" t="inlineStr">
        <is>
          <t xml:space="preserve"> deposition to surface water </t>
        </is>
      </c>
      <c r="L4981" s="465" t="inlineStr">
        <is>
          <t xml:space="preserve"> reactive </t>
        </is>
      </c>
      <c r="M4981" s="465" t="inlineStr">
        <is>
          <t xml:space="preserve"> RDN </t>
        </is>
      </c>
      <c r="N4981" s="466" t="n">
        <v>5.245484830693631</v>
      </c>
      <c r="O4981" s="467" t="n">
        <v>0.3766115071511001</v>
      </c>
      <c r="P4981" s="468" t="n">
        <v>1990</v>
      </c>
      <c r="Q4981" s="469" t="inlineStr">
        <is>
          <t>NILU and geodata.no</t>
        </is>
      </c>
      <c r="R4981" s="469" t="inlineStr">
        <is>
          <t>ok</t>
        </is>
      </c>
      <c r="S4981" s="469" t="inlineStr">
        <is>
          <t xml:space="preserve"> text </t>
        </is>
      </c>
      <c r="T4981" s="426" t="inlineStr">
        <is>
          <t>Norway</t>
        </is>
      </c>
      <c r="U4981" s="465" t="inlineStr">
        <is>
          <t xml:space="preserve"> - </t>
        </is>
      </c>
      <c r="V4981" s="465" t="n">
        <v>0.04</v>
      </c>
    </row>
    <row r="4982" ht="16" customHeight="1">
      <c r="B4982" s="5" t="inlineStr">
        <is>
          <t>AT.AT-HY.SW</t>
        </is>
      </c>
      <c r="C4982" s="5" t="inlineStr">
        <is>
          <t>AT.AT-HY.SW-N2 fixation-N2</t>
        </is>
      </c>
      <c r="D4982" s="5" t="inlineStr">
        <is>
          <t>AT</t>
        </is>
      </c>
      <c r="E4982" s="5" t="inlineStr">
        <is>
          <t>AT</t>
        </is>
      </c>
      <c r="F4982" s="5">
        <f>VLOOKUP(E4982,'5.a Definitions'!E:F,2,FALSE)</f>
        <v/>
      </c>
      <c r="G4982" s="5" t="inlineStr">
        <is>
          <t>HY</t>
        </is>
      </c>
      <c r="H4982" s="5" t="inlineStr">
        <is>
          <t>SW</t>
        </is>
      </c>
      <c r="I4982" s="5">
        <f>VLOOKUP(H4982,'5.a Definitions'!E:F,2,FALSE)</f>
        <v/>
      </c>
      <c r="J4982" s="465" t="inlineStr">
        <is>
          <t xml:space="preserve"> N2 fixation </t>
        </is>
      </c>
      <c r="K4982" s="465" t="inlineStr">
        <is>
          <t xml:space="preserve"> N2 fixation surface water </t>
        </is>
      </c>
      <c r="L4982" s="465" t="inlineStr">
        <is>
          <t xml:space="preserve"> inert </t>
        </is>
      </c>
      <c r="M4982" s="465" t="inlineStr">
        <is>
          <t xml:space="preserve"> N2 </t>
        </is>
      </c>
      <c r="N4982" s="466" t="n">
        <v>2.0457</v>
      </c>
      <c r="O4982" s="467" t="n">
        <v>8.962723886426243</v>
      </c>
      <c r="P4982" s="468" t="n">
        <v>1990</v>
      </c>
      <c r="Q4982" s="469" t="inlineStr">
        <is>
          <t>NIBIO and Reddy &amp; DeLaune (2008)</t>
        </is>
      </c>
      <c r="R4982" s="469" t="inlineStr">
        <is>
          <t>ok</t>
        </is>
      </c>
      <c r="S4982" s="469" t="inlineStr">
        <is>
          <t xml:space="preserve"> text </t>
        </is>
      </c>
      <c r="T4982" s="426" t="inlineStr">
        <is>
          <t>Norway</t>
        </is>
      </c>
      <c r="U4982" s="465" t="inlineStr">
        <is>
          <t xml:space="preserve"> - </t>
        </is>
      </c>
      <c r="V4982" s="465" t="n">
        <v>0.04</v>
      </c>
    </row>
    <row r="4983" ht="16" customHeight="1">
      <c r="B4983" s="5" t="inlineStr">
        <is>
          <t>AT.AT-RW.RW</t>
        </is>
      </c>
      <c r="C4983" s="5" t="inlineStr">
        <is>
          <t>AT.AT-RW.RW-Atmospheric outflow-RDN</t>
        </is>
      </c>
      <c r="D4983" s="5" t="inlineStr">
        <is>
          <t>AT</t>
        </is>
      </c>
      <c r="E4983" s="5" t="inlineStr">
        <is>
          <t>AT</t>
        </is>
      </c>
      <c r="F4983" s="5">
        <f>VLOOKUP(E4983,'5.a Definitions'!E:F,2,FALSE)</f>
        <v/>
      </c>
      <c r="G4983" s="5" t="inlineStr">
        <is>
          <t>RW</t>
        </is>
      </c>
      <c r="H4983" s="5" t="inlineStr">
        <is>
          <t>RW</t>
        </is>
      </c>
      <c r="I4983" s="5">
        <f>VLOOKUP(H4983,'5.a Definitions'!E:F,2,FALSE)</f>
        <v/>
      </c>
      <c r="J4983" s="465" t="inlineStr">
        <is>
          <t xml:space="preserve"> Atmospheric outflow </t>
        </is>
      </c>
      <c r="K4983" s="465" t="inlineStr">
        <is>
          <t xml:space="preserve"> atmospheric outflow </t>
        </is>
      </c>
      <c r="L4983" s="465" t="inlineStr">
        <is>
          <t xml:space="preserve"> reactive </t>
        </is>
      </c>
      <c r="M4983" s="465" t="inlineStr">
        <is>
          <t xml:space="preserve"> RDN </t>
        </is>
      </c>
      <c r="N4983" s="466" t="n">
        <v>10.73447008989599</v>
      </c>
      <c r="O4983" s="467" t="n">
        <v>0.6729926206414314</v>
      </c>
      <c r="P4983" s="468" t="n">
        <v>1990</v>
      </c>
      <c r="Q4983" s="469" t="inlineStr">
        <is>
          <t>Filled (mean of 1997-2001): EMEP SR tables</t>
        </is>
      </c>
      <c r="R4983" s="469" t="inlineStr">
        <is>
          <t>ok</t>
        </is>
      </c>
      <c r="S4983" s="469" t="inlineStr">
        <is>
          <t xml:space="preserve"> text </t>
        </is>
      </c>
      <c r="T4983" s="426" t="inlineStr">
        <is>
          <t>Norway</t>
        </is>
      </c>
      <c r="U4983" s="465" t="inlineStr">
        <is>
          <t xml:space="preserve"> - </t>
        </is>
      </c>
      <c r="V4983" s="465" t="n">
        <v>0.04</v>
      </c>
    </row>
    <row r="4984" ht="16" customHeight="1" thickBot="1">
      <c r="A4984" s="493" t="n"/>
      <c r="B4984" s="6" t="inlineStr">
        <is>
          <t>AT.AT-RW.RW</t>
        </is>
      </c>
      <c r="C4984" s="6" t="inlineStr">
        <is>
          <t>AT.AT-RW.RW-Atmospheric outflow-OXN</t>
        </is>
      </c>
      <c r="D4984" s="6" t="inlineStr">
        <is>
          <t>AT</t>
        </is>
      </c>
      <c r="E4984" s="6" t="inlineStr">
        <is>
          <t>AT</t>
        </is>
      </c>
      <c r="F4984" s="5">
        <f>VLOOKUP(E4984,'5.a Definitions'!E:F,2,FALSE)</f>
        <v/>
      </c>
      <c r="G4984" s="6" t="inlineStr">
        <is>
          <t>RW</t>
        </is>
      </c>
      <c r="H4984" s="6" t="inlineStr">
        <is>
          <t>RW</t>
        </is>
      </c>
      <c r="I4984" s="5">
        <f>VLOOKUP(H4984,'5.a Definitions'!E:F,2,FALSE)</f>
        <v/>
      </c>
      <c r="J4984" s="470" t="inlineStr">
        <is>
          <t xml:space="preserve"> Atmospheric outflow </t>
        </is>
      </c>
      <c r="K4984" s="470" t="inlineStr">
        <is>
          <t xml:space="preserve"> atmospheric outflow </t>
        </is>
      </c>
      <c r="L4984" s="470" t="inlineStr">
        <is>
          <t xml:space="preserve"> reactive </t>
        </is>
      </c>
      <c r="M4984" s="470" t="inlineStr">
        <is>
          <t xml:space="preserve"> OXN </t>
        </is>
      </c>
      <c r="N4984" s="466" t="n">
        <v>40.45940730613335</v>
      </c>
      <c r="O4984" s="471" t="n">
        <v>0.6733911083515561</v>
      </c>
      <c r="P4984" s="468" t="n">
        <v>1990</v>
      </c>
      <c r="Q4984" s="472" t="inlineStr">
        <is>
          <t>Filled (mean of 1997-2001): EMEP SR tables</t>
        </is>
      </c>
      <c r="R4984" s="469" t="inlineStr">
        <is>
          <t>ok</t>
        </is>
      </c>
      <c r="S4984" s="472" t="inlineStr">
        <is>
          <t xml:space="preserve"> text </t>
        </is>
      </c>
      <c r="T4984" s="426" t="inlineStr">
        <is>
          <t>Norway</t>
        </is>
      </c>
      <c r="U4984" s="470" t="inlineStr">
        <is>
          <t xml:space="preserve"> - </t>
        </is>
      </c>
      <c r="V4984" s="470" t="n">
        <v>0.04</v>
      </c>
    </row>
    <row r="4985" ht="16" customHeight="1">
      <c r="A4985" s="491" t="inlineStr">
        <is>
          <t>Hydrosphere</t>
        </is>
      </c>
      <c r="B4985" s="5" t="inlineStr">
        <is>
          <t>HY.CW-MP.FP</t>
        </is>
      </c>
      <c r="C4985" s="5" t="inlineStr">
        <is>
          <t>HY.CW-MP.FP-Fish (wild catch)-Nmix</t>
        </is>
      </c>
      <c r="D4985" s="5" t="inlineStr">
        <is>
          <t>HY</t>
        </is>
      </c>
      <c r="E4985" s="5" t="inlineStr">
        <is>
          <t>CW</t>
        </is>
      </c>
      <c r="F4985" s="5">
        <f>VLOOKUP(E4985,'5.a Definitions'!E:F,2,FALSE)</f>
        <v/>
      </c>
      <c r="G4985" s="5" t="inlineStr">
        <is>
          <t>MP</t>
        </is>
      </c>
      <c r="H4985" s="5" t="inlineStr">
        <is>
          <t>FP</t>
        </is>
      </c>
      <c r="I4985" s="5">
        <f>VLOOKUP(H4985,'5.a Definitions'!E:F,2,FALSE)</f>
        <v/>
      </c>
      <c r="J4985" s="465" t="inlineStr">
        <is>
          <t xml:space="preserve"> Fish (wild catch) </t>
        </is>
      </c>
      <c r="K4985" s="5" t="inlineStr">
        <is>
          <t>coastal water fish (wild catch)</t>
        </is>
      </c>
      <c r="L4985" s="465" t="inlineStr">
        <is>
          <t xml:space="preserve"> reactive </t>
        </is>
      </c>
      <c r="M4985" s="465" t="inlineStr">
        <is>
          <t xml:space="preserve"> Nmix </t>
        </is>
      </c>
      <c r="N4985" s="466" t="n">
        <v>42.532</v>
      </c>
      <c r="O4985" s="467" t="n">
        <v>0.1106218290449963</v>
      </c>
      <c r="P4985" s="468" t="n">
        <v>1990</v>
      </c>
      <c r="Q4985" s="469" t="inlineStr">
        <is>
          <t>Fiskeridirektoratet</t>
        </is>
      </c>
      <c r="R4985" s="469" t="inlineStr">
        <is>
          <t>ok</t>
        </is>
      </c>
      <c r="S4985" s="469" t="inlineStr">
        <is>
          <t xml:space="preserve"> text </t>
        </is>
      </c>
      <c r="T4985" s="426" t="inlineStr">
        <is>
          <t>Norway</t>
        </is>
      </c>
      <c r="U4985" s="5" t="inlineStr">
        <is>
          <t>useful output</t>
        </is>
      </c>
      <c r="V4985" s="465" t="n">
        <v>0.04</v>
      </c>
    </row>
    <row r="4986" ht="16" customHeight="1">
      <c r="B4986" s="5" t="inlineStr">
        <is>
          <t>HY.SW-AT.AT</t>
        </is>
      </c>
      <c r="C4986" s="5" t="inlineStr">
        <is>
          <t>HY.SW-AT.AT-Emissions-N2</t>
        </is>
      </c>
      <c r="D4986" s="5" t="inlineStr">
        <is>
          <t>HY</t>
        </is>
      </c>
      <c r="E4986" s="5" t="inlineStr">
        <is>
          <t>SW</t>
        </is>
      </c>
      <c r="F4986" s="5">
        <f>VLOOKUP(E4986,'5.a Definitions'!E:F,2,FALSE)</f>
        <v/>
      </c>
      <c r="G4986" s="5" t="inlineStr">
        <is>
          <t>AT</t>
        </is>
      </c>
      <c r="H4986" s="5" t="inlineStr">
        <is>
          <t>AT</t>
        </is>
      </c>
      <c r="I4986" s="5">
        <f>VLOOKUP(H4986,'5.a Definitions'!E:F,2,FALSE)</f>
        <v/>
      </c>
      <c r="J4986" s="465" t="inlineStr">
        <is>
          <t xml:space="preserve"> Emissions </t>
        </is>
      </c>
      <c r="K4986" s="465" t="inlineStr">
        <is>
          <t xml:space="preserve"> surface water emissions </t>
        </is>
      </c>
      <c r="L4986" s="465" t="inlineStr">
        <is>
          <t xml:space="preserve"> inert </t>
        </is>
      </c>
      <c r="M4986" s="465" t="inlineStr">
        <is>
          <t xml:space="preserve"> N2 </t>
        </is>
      </c>
      <c r="N4986" s="466" t="n">
        <v>13.62327388457821</v>
      </c>
      <c r="O4986" s="467" t="n">
        <v>0.6156398222464261</v>
      </c>
      <c r="P4986" s="468" t="n">
        <v>1990</v>
      </c>
      <c r="Q4986" s="469" t="inlineStr">
        <is>
          <t>Filled (extrapolated from 2013: inflow to coastal waters x TEOTIL3 retention ratio)</t>
        </is>
      </c>
      <c r="R4986" s="469" t="inlineStr">
        <is>
          <t>ok</t>
        </is>
      </c>
      <c r="S4986" s="469" t="inlineStr">
        <is>
          <t xml:space="preserve"> text </t>
        </is>
      </c>
      <c r="T4986" s="426" t="inlineStr">
        <is>
          <t>Norway</t>
        </is>
      </c>
      <c r="U4986" s="5" t="inlineStr">
        <is>
          <t>N wasted</t>
        </is>
      </c>
      <c r="V4986" s="465" t="n">
        <v>0.04</v>
      </c>
    </row>
    <row r="4987" ht="16" customHeight="1">
      <c r="B4987" s="5" t="inlineStr">
        <is>
          <t>HY.SW-AT.AT</t>
        </is>
      </c>
      <c r="C4987" s="5" t="inlineStr">
        <is>
          <t>HY.SW-AT.AT-Emissions-N2O</t>
        </is>
      </c>
      <c r="D4987" s="5" t="inlineStr">
        <is>
          <t>HY</t>
        </is>
      </c>
      <c r="E4987" s="5" t="inlineStr">
        <is>
          <t>SW</t>
        </is>
      </c>
      <c r="F4987" s="5">
        <f>VLOOKUP(E4987,'5.a Definitions'!E:F,2,FALSE)</f>
        <v/>
      </c>
      <c r="G4987" s="5" t="inlineStr">
        <is>
          <t>AT</t>
        </is>
      </c>
      <c r="H4987" s="5" t="inlineStr">
        <is>
          <t>AT</t>
        </is>
      </c>
      <c r="I4987" s="5">
        <f>VLOOKUP(H4987,'5.a Definitions'!E:F,2,FALSE)</f>
        <v/>
      </c>
      <c r="J4987" s="465" t="inlineStr">
        <is>
          <t xml:space="preserve"> Emissions </t>
        </is>
      </c>
      <c r="K4987" s="465" t="inlineStr">
        <is>
          <t xml:space="preserve"> surface water emissions </t>
        </is>
      </c>
      <c r="L4987" s="465" t="inlineStr">
        <is>
          <t xml:space="preserve"> reactive </t>
        </is>
      </c>
      <c r="M4987" s="465" t="inlineStr">
        <is>
          <t xml:space="preserve"> N2O </t>
        </is>
      </c>
      <c r="N4987" s="466" t="n">
        <v>0.1376088271169516</v>
      </c>
      <c r="O4987" s="467" t="n">
        <v>10.84925595185077</v>
      </c>
      <c r="P4987" s="468" t="n">
        <v>1990</v>
      </c>
      <c r="Q4987" s="469" t="inlineStr">
        <is>
          <t>Filled (extrapolated from 2013: inflow to coastal waters x TEOTIL3 retention ratio)</t>
        </is>
      </c>
      <c r="R4987" s="469" t="inlineStr">
        <is>
          <t>ok</t>
        </is>
      </c>
      <c r="S4987" s="469" t="inlineStr">
        <is>
          <t xml:space="preserve"> text </t>
        </is>
      </c>
      <c r="T4987" s="426" t="inlineStr">
        <is>
          <t>Norway</t>
        </is>
      </c>
      <c r="U4987" s="5" t="inlineStr">
        <is>
          <t>N wasted</t>
        </is>
      </c>
      <c r="V4987" s="465" t="n">
        <v>0.04</v>
      </c>
    </row>
    <row r="4988" ht="16" customHeight="1">
      <c r="B4988" s="5" t="inlineStr">
        <is>
          <t>HY.SW-HY.CW</t>
        </is>
      </c>
      <c r="C4988" s="5" t="inlineStr">
        <is>
          <t>HY.SW-HY.CW-Inflow to coastal waters-Nmix</t>
        </is>
      </c>
      <c r="D4988" s="5" t="inlineStr">
        <is>
          <t>HY</t>
        </is>
      </c>
      <c r="E4988" s="5" t="inlineStr">
        <is>
          <t>SW</t>
        </is>
      </c>
      <c r="F4988" s="5">
        <f>VLOOKUP(E4988,'5.a Definitions'!E:F,2,FALSE)</f>
        <v/>
      </c>
      <c r="G4988" s="5" t="inlineStr">
        <is>
          <t>HY</t>
        </is>
      </c>
      <c r="H4988" s="5" t="inlineStr">
        <is>
          <t>CW</t>
        </is>
      </c>
      <c r="I4988" s="5">
        <f>VLOOKUP(H4988,'5.a Definitions'!E:F,2,FALSE)</f>
        <v/>
      </c>
      <c r="J4988" s="465" t="inlineStr">
        <is>
          <t xml:space="preserve"> Inflow to coastal waters </t>
        </is>
      </c>
      <c r="K4988" s="465" t="inlineStr">
        <is>
          <t xml:space="preserve"> inflow to coastal water </t>
        </is>
      </c>
      <c r="L4988" s="465" t="inlineStr">
        <is>
          <t xml:space="preserve"> reactive </t>
        </is>
      </c>
      <c r="M4988" s="465" t="inlineStr">
        <is>
          <t xml:space="preserve"> Nmix </t>
        </is>
      </c>
      <c r="N4988" s="466" t="n">
        <v>114.4360691329902</v>
      </c>
      <c r="O4988" s="467" t="n">
        <v>0.2165625879888856</v>
      </c>
      <c r="P4988" s="468" t="n">
        <v>1990</v>
      </c>
      <c r="Q4988" s="469" t="inlineStr">
        <is>
          <t>NIVA TEOTIL2, bias-corrected to TEOTIL3</t>
        </is>
      </c>
      <c r="R4988" s="469" t="inlineStr">
        <is>
          <t>ok</t>
        </is>
      </c>
      <c r="S4988" s="469" t="inlineStr">
        <is>
          <t xml:space="preserve"> text </t>
        </is>
      </c>
      <c r="T4988" s="426" t="inlineStr">
        <is>
          <t>Norway</t>
        </is>
      </c>
      <c r="U4988" s="465" t="inlineStr">
        <is>
          <t xml:space="preserve"> - </t>
        </is>
      </c>
      <c r="V4988" s="465" t="n">
        <v>0.04</v>
      </c>
    </row>
    <row r="4989" ht="16" customHeight="1">
      <c r="B4989" s="5" t="inlineStr">
        <is>
          <t>HY.CW-MP.FP</t>
        </is>
      </c>
      <c r="C4989" s="5" t="inlineStr">
        <is>
          <t>HY.CW-MP.FP-Shellfish-Nmix</t>
        </is>
      </c>
      <c r="D4989" s="5" t="inlineStr">
        <is>
          <t>HY</t>
        </is>
      </c>
      <c r="E4989" s="5" t="inlineStr">
        <is>
          <t>CW</t>
        </is>
      </c>
      <c r="F4989" s="5">
        <f>VLOOKUP(E4989,'5.a Definitions'!E:F,2,FALSE)</f>
        <v/>
      </c>
      <c r="G4989" s="5" t="inlineStr">
        <is>
          <t>MP</t>
        </is>
      </c>
      <c r="H4989" s="5" t="inlineStr">
        <is>
          <t>FP</t>
        </is>
      </c>
      <c r="I4989" s="5">
        <f>VLOOKUP(H4989,'5.a Definitions'!E:F,2,FALSE)</f>
        <v/>
      </c>
      <c r="J4989" s="465" t="inlineStr">
        <is>
          <t xml:space="preserve"> Shellfish </t>
        </is>
      </c>
      <c r="K4989" s="465" t="inlineStr">
        <is>
          <t xml:space="preserve"> coastal water shellfish </t>
        </is>
      </c>
      <c r="L4989" s="465" t="inlineStr">
        <is>
          <t xml:space="preserve"> reactive </t>
        </is>
      </c>
      <c r="M4989" s="465" t="inlineStr">
        <is>
          <t xml:space="preserve"> Nmix </t>
        </is>
      </c>
      <c r="N4989" s="466" t="n">
        <v>2.438</v>
      </c>
      <c r="O4989" s="467" t="n">
        <v>0.1471315022420651</v>
      </c>
      <c r="P4989" s="468" t="n">
        <v>1990</v>
      </c>
      <c r="Q4989" s="469" t="inlineStr">
        <is>
          <t>Fiskeridirektoratet</t>
        </is>
      </c>
      <c r="R4989" s="469" t="inlineStr">
        <is>
          <t>ok</t>
        </is>
      </c>
      <c r="S4989" s="469" t="inlineStr">
        <is>
          <t xml:space="preserve"> text </t>
        </is>
      </c>
      <c r="T4989" s="426" t="inlineStr">
        <is>
          <t>Norway</t>
        </is>
      </c>
      <c r="U4989" s="5" t="inlineStr">
        <is>
          <t>useful output</t>
        </is>
      </c>
      <c r="V4989" s="465" t="n">
        <v>0.04</v>
      </c>
    </row>
    <row r="4990" ht="16" customHeight="1">
      <c r="B4990" s="5" t="inlineStr">
        <is>
          <t>HY.AC-MP.FP</t>
        </is>
      </c>
      <c r="C4990" s="5" t="inlineStr">
        <is>
          <t>HY.AC-MP.FP-Coastal fish and seafood-Nmix</t>
        </is>
      </c>
      <c r="D4990" s="5" t="inlineStr">
        <is>
          <t>HY</t>
        </is>
      </c>
      <c r="E4990" s="5" t="inlineStr">
        <is>
          <t>AC</t>
        </is>
      </c>
      <c r="F4990" s="5">
        <f>VLOOKUP(E4990,'5.a Definitions'!E:F,2,FALSE)</f>
        <v/>
      </c>
      <c r="G4990" s="5" t="inlineStr">
        <is>
          <t>MP</t>
        </is>
      </c>
      <c r="H4990" s="5" t="inlineStr">
        <is>
          <t>FP</t>
        </is>
      </c>
      <c r="I4990" s="5">
        <f>VLOOKUP(H4990,'5.a Definitions'!E:F,2,FALSE)</f>
        <v/>
      </c>
      <c r="J4990" s="465" t="inlineStr">
        <is>
          <t xml:space="preserve"> Coastal fish and seafood </t>
        </is>
      </c>
      <c r="K4990" s="465" t="inlineStr">
        <is>
          <t xml:space="preserve"> aquaculture coastal fish and seafood </t>
        </is>
      </c>
      <c r="L4990" s="465" t="inlineStr">
        <is>
          <t xml:space="preserve"> reactive </t>
        </is>
      </c>
      <c r="M4990" s="465" t="inlineStr">
        <is>
          <t xml:space="preserve"> Nmix </t>
        </is>
      </c>
      <c r="N4990" s="466" t="n">
        <v>3.813160687410439</v>
      </c>
      <c r="O4990" s="467" t="n">
        <v>0.1172194404451969</v>
      </c>
      <c r="P4990" s="468" t="n">
        <v>1990</v>
      </c>
      <c r="Q4990" s="469" t="inlineStr">
        <is>
          <t>Fiskeridirektoratet; dead and discarded fish filled (extrapolated from 2007 as a share of harvest)</t>
        </is>
      </c>
      <c r="R4990" s="469" t="inlineStr">
        <is>
          <t>ok</t>
        </is>
      </c>
      <c r="S4990" s="469" t="inlineStr">
        <is>
          <t xml:space="preserve"> text </t>
        </is>
      </c>
      <c r="T4990" s="426" t="inlineStr">
        <is>
          <t>Norway</t>
        </is>
      </c>
      <c r="U4990" s="5" t="inlineStr">
        <is>
          <t>useful output</t>
        </is>
      </c>
      <c r="V4990" s="465" t="n">
        <v>0.04</v>
      </c>
    </row>
    <row r="4991" ht="16" customHeight="1">
      <c r="B4991" s="5" t="inlineStr">
        <is>
          <t>HY.AC-MP.FP</t>
        </is>
      </c>
      <c r="C4991" s="5" t="inlineStr">
        <is>
          <t>HY.AC-MP.FP-Freshwater fish and seafood-Nmix</t>
        </is>
      </c>
      <c r="D4991" s="5" t="inlineStr">
        <is>
          <t>HY</t>
        </is>
      </c>
      <c r="E4991" s="5" t="inlineStr">
        <is>
          <t>AC</t>
        </is>
      </c>
      <c r="F4991" s="5">
        <f>VLOOKUP(E4991,'5.a Definitions'!E:F,2,FALSE)</f>
        <v/>
      </c>
      <c r="G4991" s="5" t="inlineStr">
        <is>
          <t>MP</t>
        </is>
      </c>
      <c r="H4991" s="5" t="inlineStr">
        <is>
          <t>FP</t>
        </is>
      </c>
      <c r="I4991" s="5">
        <f>VLOOKUP(H4991,'5.a Definitions'!E:F,2,FALSE)</f>
        <v/>
      </c>
      <c r="J4991" s="465" t="inlineStr">
        <is>
          <t xml:space="preserve"> Freshwater fish and seafood </t>
        </is>
      </c>
      <c r="K4991" s="465" t="inlineStr">
        <is>
          <t xml:space="preserve"> aquaculture freshwater fish and seafood </t>
        </is>
      </c>
      <c r="L4991" s="465" t="inlineStr">
        <is>
          <t xml:space="preserve"> reactive </t>
        </is>
      </c>
      <c r="M4991" s="465" t="inlineStr">
        <is>
          <t xml:space="preserve"> Nmix </t>
        </is>
      </c>
      <c r="N4991" s="466" t="n">
        <v>0</v>
      </c>
      <c r="O4991" s="467" t="n">
        <v>20</v>
      </c>
      <c r="P4991" s="468" t="n">
        <v>1990</v>
      </c>
      <c r="Q4991" s="469" t="inlineStr">
        <is>
          <t>no production</t>
        </is>
      </c>
      <c r="R4991" s="469" t="inlineStr">
        <is>
          <t>ok</t>
        </is>
      </c>
      <c r="S4991" s="469" t="inlineStr">
        <is>
          <t xml:space="preserve"> text </t>
        </is>
      </c>
      <c r="T4991" s="426" t="inlineStr">
        <is>
          <t>Norway</t>
        </is>
      </c>
      <c r="U4991" s="5" t="inlineStr">
        <is>
          <t>useful output</t>
        </is>
      </c>
      <c r="V4991" s="465" t="n">
        <v>0.04</v>
      </c>
    </row>
    <row r="4992" ht="16" customHeight="1">
      <c r="B4992" s="5" t="inlineStr">
        <is>
          <t>HY.AC-HY.CW</t>
        </is>
      </c>
      <c r="C4992" s="5" t="inlineStr">
        <is>
          <t>HY.AC-HY.CW-Waste feed-Nmix</t>
        </is>
      </c>
      <c r="D4992" s="5" t="inlineStr">
        <is>
          <t>HY</t>
        </is>
      </c>
      <c r="E4992" s="5" t="inlineStr">
        <is>
          <t>AC</t>
        </is>
      </c>
      <c r="F4992" s="5">
        <f>VLOOKUP(E4992,'5.a Definitions'!E:F,2,FALSE)</f>
        <v/>
      </c>
      <c r="G4992" s="5" t="inlineStr">
        <is>
          <t>HY</t>
        </is>
      </c>
      <c r="H4992" s="5" t="inlineStr">
        <is>
          <t>CW</t>
        </is>
      </c>
      <c r="I4992" s="5">
        <f>VLOOKUP(H4992,'5.a Definitions'!E:F,2,FALSE)</f>
        <v/>
      </c>
      <c r="J4992" s="465" t="inlineStr">
        <is>
          <t xml:space="preserve"> Waste feed </t>
        </is>
      </c>
      <c r="K4992" s="465" t="inlineStr">
        <is>
          <t xml:space="preserve"> waste feed to coastal water </t>
        </is>
      </c>
      <c r="L4992" s="465" t="inlineStr">
        <is>
          <t xml:space="preserve"> reactive </t>
        </is>
      </c>
      <c r="M4992" s="465" t="inlineStr">
        <is>
          <t xml:space="preserve"> Nmix </t>
        </is>
      </c>
      <c r="N4992" s="466" t="n">
        <v>4.193420979020978</v>
      </c>
      <c r="O4992" s="467" t="n">
        <v>0.7487918961190505</v>
      </c>
      <c r="P4992" s="468" t="n">
        <v>1990</v>
      </c>
      <c r="Q4992" s="469" t="inlineStr">
        <is>
          <t>Mass balance</t>
        </is>
      </c>
      <c r="R4992" s="469" t="inlineStr">
        <is>
          <t>ok</t>
        </is>
      </c>
      <c r="S4992" s="469" t="inlineStr">
        <is>
          <t xml:space="preserve"> text </t>
        </is>
      </c>
      <c r="T4992" s="426" t="inlineStr">
        <is>
          <t>Norway</t>
        </is>
      </c>
      <c r="U4992" s="5" t="inlineStr">
        <is>
          <t>N wasted</t>
        </is>
      </c>
      <c r="V4992" s="465" t="n">
        <v>0.04</v>
      </c>
    </row>
    <row r="4993" ht="16" customHeight="1">
      <c r="B4993" s="5" t="inlineStr">
        <is>
          <t>HY.AC-HY.CW</t>
        </is>
      </c>
      <c r="C4993" s="5" t="inlineStr">
        <is>
          <t>HY.AC-HY.CW-Excretia-Nmix</t>
        </is>
      </c>
      <c r="D4993" s="5" t="inlineStr">
        <is>
          <t>HY</t>
        </is>
      </c>
      <c r="E4993" s="5" t="inlineStr">
        <is>
          <t>AC</t>
        </is>
      </c>
      <c r="F4993" s="5">
        <f>VLOOKUP(E4993,'5.a Definitions'!E:F,2,FALSE)</f>
        <v/>
      </c>
      <c r="G4993" s="5" t="inlineStr">
        <is>
          <t>HY</t>
        </is>
      </c>
      <c r="H4993" s="5" t="inlineStr">
        <is>
          <t>CW</t>
        </is>
      </c>
      <c r="I4993" s="5">
        <f>VLOOKUP(H4993,'5.a Definitions'!E:F,2,FALSE)</f>
        <v/>
      </c>
      <c r="J4993" s="465" t="inlineStr">
        <is>
          <t xml:space="preserve"> Excretia </t>
        </is>
      </c>
      <c r="K4993" s="465" t="inlineStr">
        <is>
          <t xml:space="preserve"> excretia to coastal water </t>
        </is>
      </c>
      <c r="L4993" s="465" t="inlineStr">
        <is>
          <t xml:space="preserve"> reactive </t>
        </is>
      </c>
      <c r="M4993" s="465" t="inlineStr">
        <is>
          <t xml:space="preserve"> Nmix </t>
        </is>
      </c>
      <c r="N4993" s="466" t="n">
        <v>6.230341410491659</v>
      </c>
      <c r="O4993" s="467" t="n">
        <v>0.1807394156759256</v>
      </c>
      <c r="P4993" s="468" t="n">
        <v>1990</v>
      </c>
      <c r="Q4993" s="469" t="inlineStr">
        <is>
          <t>Mass balance</t>
        </is>
      </c>
      <c r="R4993" s="469" t="inlineStr">
        <is>
          <t>ok</t>
        </is>
      </c>
      <c r="S4993" s="469" t="inlineStr">
        <is>
          <t xml:space="preserve"> text </t>
        </is>
      </c>
      <c r="T4993" s="426" t="inlineStr">
        <is>
          <t>Norway</t>
        </is>
      </c>
      <c r="U4993" s="5" t="inlineStr">
        <is>
          <t>N wasted</t>
        </is>
      </c>
      <c r="V4993" s="465" t="n">
        <v>0.04</v>
      </c>
    </row>
    <row r="4994" ht="16" customHeight="1">
      <c r="A4994" s="490" t="inlineStr">
        <is>
          <t xml:space="preserve"> Rest of the world </t>
        </is>
      </c>
      <c r="B4994" s="5" t="inlineStr">
        <is>
          <t>RW.RW-EF.EC</t>
        </is>
      </c>
      <c r="C4994" s="5" t="inlineStr">
        <is>
          <t>RW.RW-EF.EC-Fuel import-Nmix</t>
        </is>
      </c>
      <c r="D4994" s="5" t="inlineStr">
        <is>
          <t>RW</t>
        </is>
      </c>
      <c r="E4994" s="5" t="inlineStr">
        <is>
          <t>RW</t>
        </is>
      </c>
      <c r="F4994" s="5">
        <f>VLOOKUP(E4994,'5.a Definitions'!E:F,2,FALSE)</f>
        <v/>
      </c>
      <c r="G4994" s="5" t="inlineStr">
        <is>
          <t>EF</t>
        </is>
      </c>
      <c r="H4994" s="5" t="inlineStr">
        <is>
          <t>EC</t>
        </is>
      </c>
      <c r="I4994" s="5">
        <f>VLOOKUP(H4994,'5.a Definitions'!E:F,2,FALSE)</f>
        <v/>
      </c>
      <c r="J4994" s="465" t="inlineStr">
        <is>
          <t xml:space="preserve"> Fuel import </t>
        </is>
      </c>
      <c r="K4994" s="465" t="inlineStr">
        <is>
          <t xml:space="preserve"> fuel import </t>
        </is>
      </c>
      <c r="L4994" s="465" t="inlineStr">
        <is>
          <t xml:space="preserve"> reactive </t>
        </is>
      </c>
      <c r="M4994" s="465" t="inlineStr">
        <is>
          <t xml:space="preserve"> Nmix </t>
        </is>
      </c>
      <c r="N4994" s="466" t="n">
        <v>23.350759832284</v>
      </c>
      <c r="O4994" s="467" t="n">
        <v>0.59250777162734</v>
      </c>
      <c r="P4994" s="468" t="n">
        <v>1990</v>
      </c>
      <c r="Q4994" s="469" t="inlineStr">
        <is>
          <t>SSB tab 08801</t>
        </is>
      </c>
      <c r="R4994" s="469" t="inlineStr">
        <is>
          <t>ok</t>
        </is>
      </c>
      <c r="S4994" s="469" t="inlineStr">
        <is>
          <t xml:space="preserve"> text </t>
        </is>
      </c>
      <c r="T4994" s="426" t="inlineStr">
        <is>
          <t>Norway</t>
        </is>
      </c>
      <c r="U4994" s="5" t="inlineStr">
        <is>
          <t>import</t>
        </is>
      </c>
      <c r="V4994" s="465" t="n">
        <v>0.04</v>
      </c>
    </row>
    <row r="4995" ht="16" customHeight="1">
      <c r="B4995" s="5" t="inlineStr">
        <is>
          <t>RW.RW-EF.TR</t>
        </is>
      </c>
      <c r="C4995" s="5" t="inlineStr">
        <is>
          <t>RW.RW-EF.TR-Import of transport fuel-Nmix</t>
        </is>
      </c>
      <c r="D4995" s="5" t="inlineStr">
        <is>
          <t>RW</t>
        </is>
      </c>
      <c r="E4995" s="5" t="inlineStr">
        <is>
          <t>RW</t>
        </is>
      </c>
      <c r="F4995" s="5">
        <f>VLOOKUP(E4995,'5.a Definitions'!E:F,2,FALSE)</f>
        <v/>
      </c>
      <c r="G4995" s="5" t="inlineStr">
        <is>
          <t>EF</t>
        </is>
      </c>
      <c r="H4995" s="5" t="inlineStr">
        <is>
          <t>TR</t>
        </is>
      </c>
      <c r="I4995" s="5">
        <f>VLOOKUP(H4995,'5.a Definitions'!E:F,2,FALSE)</f>
        <v/>
      </c>
      <c r="J4995" s="465" t="inlineStr">
        <is>
          <t xml:space="preserve"> Import of transport fuel </t>
        </is>
      </c>
      <c r="K4995" s="465" t="inlineStr">
        <is>
          <t xml:space="preserve"> import of transport fuel </t>
        </is>
      </c>
      <c r="L4995" s="465" t="inlineStr">
        <is>
          <t xml:space="preserve"> reactive </t>
        </is>
      </c>
      <c r="M4995" s="465" t="inlineStr">
        <is>
          <t xml:space="preserve"> Nmix </t>
        </is>
      </c>
      <c r="N4995" s="466" t="n">
        <v>0.09073861600000001</v>
      </c>
      <c r="O4995" s="467" t="n">
        <v>0.3210678052346559</v>
      </c>
      <c r="P4995" s="468" t="n">
        <v>1990</v>
      </c>
      <c r="Q4995" s="469" t="inlineStr">
        <is>
          <t>SSB tab 08801</t>
        </is>
      </c>
      <c r="R4995" s="469" t="inlineStr">
        <is>
          <t>ok</t>
        </is>
      </c>
      <c r="S4995" s="469" t="inlineStr">
        <is>
          <t xml:space="preserve"> text </t>
        </is>
      </c>
      <c r="T4995" s="426" t="inlineStr">
        <is>
          <t>Norway</t>
        </is>
      </c>
      <c r="U4995" s="5" t="inlineStr">
        <is>
          <t>import</t>
        </is>
      </c>
      <c r="V4995" s="465" t="n">
        <v>0.04</v>
      </c>
    </row>
    <row r="4996" ht="16" customHeight="1">
      <c r="B4996" s="5" t="inlineStr">
        <is>
          <t>RW.RW-MP.FP</t>
        </is>
      </c>
      <c r="C4996" s="5" t="inlineStr">
        <is>
          <t>RW.RW-MP.FP-Sea fish (landings)-Nmix</t>
        </is>
      </c>
      <c r="D4996" s="5" t="inlineStr">
        <is>
          <t>RW</t>
        </is>
      </c>
      <c r="E4996" s="5" t="inlineStr">
        <is>
          <t>RW</t>
        </is>
      </c>
      <c r="F4996" s="5">
        <f>VLOOKUP(E4996,'5.a Definitions'!E:F,2,FALSE)</f>
        <v/>
      </c>
      <c r="G4996" s="5" t="inlineStr">
        <is>
          <t>MP</t>
        </is>
      </c>
      <c r="H4996" s="5" t="inlineStr">
        <is>
          <t>FP</t>
        </is>
      </c>
      <c r="I4996" s="5">
        <f>VLOOKUP(H4996,'5.a Definitions'!E:F,2,FALSE)</f>
        <v/>
      </c>
      <c r="J4996" s="465" t="inlineStr">
        <is>
          <t xml:space="preserve"> Sea fish (landings) </t>
        </is>
      </c>
      <c r="K4996" s="465" t="inlineStr">
        <is>
          <t xml:space="preserve"> sea fish (landings) </t>
        </is>
      </c>
      <c r="L4996" s="465" t="inlineStr">
        <is>
          <t xml:space="preserve"> reactive </t>
        </is>
      </c>
      <c r="M4996" s="465" t="inlineStr">
        <is>
          <t xml:space="preserve"> Nmix </t>
        </is>
      </c>
      <c r="N4996" s="466" t="n">
        <v>0</v>
      </c>
      <c r="O4996" s="467" t="n">
        <v>20</v>
      </c>
      <c r="P4996" s="468" t="n">
        <v>1990</v>
      </c>
      <c r="Q4996" s="469" t="inlineStr">
        <is>
          <t>counted under Hydrosphere</t>
        </is>
      </c>
      <c r="R4996" s="469" t="inlineStr">
        <is>
          <t>ok</t>
        </is>
      </c>
      <c r="S4996" s="469" t="inlineStr">
        <is>
          <t xml:space="preserve"> text </t>
        </is>
      </c>
      <c r="T4996" s="426" t="inlineStr">
        <is>
          <t>Norway</t>
        </is>
      </c>
      <c r="U4996" s="5" t="inlineStr">
        <is>
          <t>import</t>
        </is>
      </c>
      <c r="V4996" s="465" t="n">
        <v>0.04</v>
      </c>
    </row>
    <row r="4997" ht="16" customHeight="1">
      <c r="B4997" s="5" t="inlineStr">
        <is>
          <t>RW.RW-MP.FP</t>
        </is>
      </c>
      <c r="C4997" s="5" t="inlineStr">
        <is>
          <t>RW.RW-MP.FP-Food import-Nmix</t>
        </is>
      </c>
      <c r="D4997" s="5" t="inlineStr">
        <is>
          <t>RW</t>
        </is>
      </c>
      <c r="E4997" s="5" t="inlineStr">
        <is>
          <t>RW</t>
        </is>
      </c>
      <c r="F4997" s="5">
        <f>VLOOKUP(E4997,'5.a Definitions'!E:F,2,FALSE)</f>
        <v/>
      </c>
      <c r="G4997" s="5" t="inlineStr">
        <is>
          <t>MP</t>
        </is>
      </c>
      <c r="H4997" s="5" t="inlineStr">
        <is>
          <t>FP</t>
        </is>
      </c>
      <c r="I4997" s="5">
        <f>VLOOKUP(H4997,'5.a Definitions'!E:F,2,FALSE)</f>
        <v/>
      </c>
      <c r="J4997" s="465" t="inlineStr">
        <is>
          <t xml:space="preserve"> Food import </t>
        </is>
      </c>
      <c r="K4997" s="465" t="inlineStr">
        <is>
          <t xml:space="preserve"> food and feed import </t>
        </is>
      </c>
      <c r="L4997" s="465" t="inlineStr">
        <is>
          <t xml:space="preserve"> reactive </t>
        </is>
      </c>
      <c r="M4997" s="465" t="inlineStr">
        <is>
          <t xml:space="preserve"> Nmix </t>
        </is>
      </c>
      <c r="N4997" s="466" t="n">
        <v>15.970918083</v>
      </c>
      <c r="O4997" s="467" t="n">
        <v>0.07984660884967225</v>
      </c>
      <c r="P4997" s="468" t="n">
        <v>1990</v>
      </c>
      <c r="Q4997" s="469" t="inlineStr">
        <is>
          <t>SSB tab 08801</t>
        </is>
      </c>
      <c r="R4997" s="469" t="inlineStr">
        <is>
          <t>ok</t>
        </is>
      </c>
      <c r="S4997" s="469" t="inlineStr">
        <is>
          <t xml:space="preserve"> text </t>
        </is>
      </c>
      <c r="T4997" s="426" t="inlineStr">
        <is>
          <t>Norway</t>
        </is>
      </c>
      <c r="U4997" s="5" t="inlineStr">
        <is>
          <t>import</t>
        </is>
      </c>
      <c r="V4997" s="465" t="n">
        <v>0.04</v>
      </c>
    </row>
    <row r="4998" ht="16" customHeight="1">
      <c r="B4998" s="5" t="inlineStr">
        <is>
          <t>RW.RW-MP.OP</t>
        </is>
      </c>
      <c r="C4998" s="5" t="inlineStr">
        <is>
          <t>RW.RW-MP.OP-Other goods import -Nmix</t>
        </is>
      </c>
      <c r="D4998" s="5" t="inlineStr">
        <is>
          <t>RW</t>
        </is>
      </c>
      <c r="E4998" s="5" t="inlineStr">
        <is>
          <t>RW</t>
        </is>
      </c>
      <c r="F4998" s="5">
        <f>VLOOKUP(E4998,'5.a Definitions'!E:F,2,FALSE)</f>
        <v/>
      </c>
      <c r="G4998" s="5" t="inlineStr">
        <is>
          <t>MP</t>
        </is>
      </c>
      <c r="H4998" s="5" t="inlineStr">
        <is>
          <t>OP</t>
        </is>
      </c>
      <c r="I4998" s="5">
        <f>VLOOKUP(H4998,'5.a Definitions'!E:F,2,FALSE)</f>
        <v/>
      </c>
      <c r="J4998" s="465" t="inlineStr">
        <is>
          <t xml:space="preserve"> Other goods import  </t>
        </is>
      </c>
      <c r="K4998" s="465" t="inlineStr">
        <is>
          <t xml:space="preserve"> other goods import </t>
        </is>
      </c>
      <c r="L4998" s="465" t="inlineStr">
        <is>
          <t xml:space="preserve"> reactive </t>
        </is>
      </c>
      <c r="M4998" s="465" t="inlineStr">
        <is>
          <t xml:space="preserve"> Nmix </t>
        </is>
      </c>
      <c r="N4998" s="466" t="n">
        <v>14.9068252724</v>
      </c>
      <c r="O4998" s="467" t="n">
        <v>0.06472475017806339</v>
      </c>
      <c r="P4998" s="468" t="n">
        <v>1990</v>
      </c>
      <c r="Q4998" s="469" t="inlineStr">
        <is>
          <t>SSB tab 08801</t>
        </is>
      </c>
      <c r="R4998" s="469" t="inlineStr">
        <is>
          <t>ok</t>
        </is>
      </c>
      <c r="S4998" s="469" t="inlineStr">
        <is>
          <t xml:space="preserve"> text </t>
        </is>
      </c>
      <c r="T4998" s="426" t="inlineStr">
        <is>
          <t>Norway</t>
        </is>
      </c>
      <c r="U4998" s="5" t="inlineStr">
        <is>
          <t>import</t>
        </is>
      </c>
      <c r="V4998" s="465" t="n">
        <v>0.04</v>
      </c>
    </row>
    <row r="4999" ht="16" customHeight="1">
      <c r="B4999" s="475" t="inlineStr">
        <is>
          <t>RW.RW-MP.OP</t>
        </is>
      </c>
      <c r="C4999" s="475" t="inlineStr">
        <is>
          <t>RW.RW-MP.OP-Ammonia import -Nmix</t>
        </is>
      </c>
      <c r="D4999" s="475" t="inlineStr">
        <is>
          <t>RW</t>
        </is>
      </c>
      <c r="E4999" s="475" t="inlineStr">
        <is>
          <t>RW</t>
        </is>
      </c>
      <c r="F4999" s="5">
        <f>VLOOKUP(E4999,'5.a Definitions'!E:F,2,FALSE)</f>
        <v/>
      </c>
      <c r="G4999" s="475" t="inlineStr">
        <is>
          <t>MP</t>
        </is>
      </c>
      <c r="H4999" s="475" t="inlineStr">
        <is>
          <t>OP</t>
        </is>
      </c>
      <c r="I4999" s="5">
        <f>VLOOKUP(H4999,'5.a Definitions'!E:F,2,FALSE)</f>
        <v/>
      </c>
      <c r="J4999" s="465" t="inlineStr">
        <is>
          <t>Ammonia import</t>
        </is>
      </c>
      <c r="K4999" s="465" t="inlineStr">
        <is>
          <t>ammonia import</t>
        </is>
      </c>
      <c r="L4999" s="465" t="inlineStr">
        <is>
          <t>reactive</t>
        </is>
      </c>
      <c r="M4999" s="465" t="inlineStr">
        <is>
          <t>Nmix</t>
        </is>
      </c>
      <c r="N4999" s="466" t="n">
        <v>170.3047218435</v>
      </c>
      <c r="O4999" s="467" t="n">
        <v>0.05013575447463669</v>
      </c>
      <c r="P4999" s="468" t="n">
        <v>1990</v>
      </c>
      <c r="Q4999" s="469" t="inlineStr">
        <is>
          <t>SSB tab 08801</t>
        </is>
      </c>
      <c r="R4999" s="469" t="inlineStr">
        <is>
          <t>ok</t>
        </is>
      </c>
      <c r="S4999" s="469" t="inlineStr">
        <is>
          <t>text</t>
        </is>
      </c>
      <c r="T4999" s="476" t="inlineStr">
        <is>
          <t>Norway</t>
        </is>
      </c>
      <c r="U4999" s="5" t="inlineStr">
        <is>
          <t>import</t>
        </is>
      </c>
      <c r="V4999" s="465">
        <f>(O4732*N4732)^2</f>
        <v/>
      </c>
    </row>
    <row r="5000" ht="16" customHeight="1">
      <c r="B5000" s="5" t="inlineStr">
        <is>
          <t>RW.RW-AG.MM</t>
        </is>
      </c>
      <c r="C5000" s="5" t="inlineStr">
        <is>
          <t>RW.RW-AG.MM-Animal feed import-Nmix</t>
        </is>
      </c>
      <c r="D5000" s="5" t="inlineStr">
        <is>
          <t>RW</t>
        </is>
      </c>
      <c r="E5000" s="5" t="inlineStr">
        <is>
          <t>RW</t>
        </is>
      </c>
      <c r="F5000" s="5">
        <f>VLOOKUP(E5000,'5.a Definitions'!E:F,2,FALSE)</f>
        <v/>
      </c>
      <c r="G5000" s="5" t="inlineStr">
        <is>
          <t>AG</t>
        </is>
      </c>
      <c r="H5000" s="5" t="inlineStr">
        <is>
          <t>MM</t>
        </is>
      </c>
      <c r="I5000" s="5">
        <f>VLOOKUP(H5000,'5.a Definitions'!E:F,2,FALSE)</f>
        <v/>
      </c>
      <c r="J5000" s="465" t="inlineStr">
        <is>
          <t xml:space="preserve"> Animal feed import </t>
        </is>
      </c>
      <c r="K5000" s="465" t="inlineStr">
        <is>
          <t xml:space="preserve"> animal feed import </t>
        </is>
      </c>
      <c r="L5000" s="465" t="inlineStr">
        <is>
          <t xml:space="preserve"> reactive </t>
        </is>
      </c>
      <c r="M5000" s="465" t="inlineStr">
        <is>
          <t xml:space="preserve"> Nmix </t>
        </is>
      </c>
      <c r="N5000" s="466" t="n">
        <v>24.70844128962535</v>
      </c>
      <c r="O5000" s="467" t="n">
        <v>0.3008115365435494</v>
      </c>
      <c r="P5000" s="468" t="n">
        <v>1990</v>
      </c>
      <c r="Q5000" s="469" t="inlineStr">
        <is>
          <t>NIBIO Totalkalkylen</t>
        </is>
      </c>
      <c r="R5000" s="469" t="inlineStr">
        <is>
          <t>ok</t>
        </is>
      </c>
      <c r="S5000" s="469" t="inlineStr">
        <is>
          <t xml:space="preserve"> text </t>
        </is>
      </c>
      <c r="T5000" s="426" t="inlineStr">
        <is>
          <t>Norway</t>
        </is>
      </c>
      <c r="U5000" s="5" t="inlineStr">
        <is>
          <t>import</t>
        </is>
      </c>
      <c r="V5000" s="465" t="n">
        <v>0.04</v>
      </c>
    </row>
    <row r="5001" ht="16" customHeight="1">
      <c r="B5001" s="5" t="inlineStr">
        <is>
          <t>RW.RW-AG.MM</t>
        </is>
      </c>
      <c r="C5001" s="5" t="inlineStr">
        <is>
          <t>RW.RW-AG.MM-Live animal import-Nmix</t>
        </is>
      </c>
      <c r="D5001" s="5" t="inlineStr">
        <is>
          <t>RW</t>
        </is>
      </c>
      <c r="E5001" s="5" t="inlineStr">
        <is>
          <t>RW</t>
        </is>
      </c>
      <c r="F5001" s="5">
        <f>VLOOKUP(E5001,'5.a Definitions'!E:F,2,FALSE)</f>
        <v/>
      </c>
      <c r="G5001" s="5" t="inlineStr">
        <is>
          <t>AG</t>
        </is>
      </c>
      <c r="H5001" s="5" t="inlineStr">
        <is>
          <t>MM</t>
        </is>
      </c>
      <c r="I5001" s="5">
        <f>VLOOKUP(H5001,'5.a Definitions'!E:F,2,FALSE)</f>
        <v/>
      </c>
      <c r="J5001" s="465" t="inlineStr">
        <is>
          <t xml:space="preserve"> Live animal import </t>
        </is>
      </c>
      <c r="K5001" s="465" t="inlineStr">
        <is>
          <t xml:space="preserve"> live animal import </t>
        </is>
      </c>
      <c r="L5001" s="465" t="inlineStr">
        <is>
          <t xml:space="preserve"> reactive </t>
        </is>
      </c>
      <c r="M5001" s="465" t="inlineStr">
        <is>
          <t xml:space="preserve"> Nmix </t>
        </is>
      </c>
      <c r="N5001" s="466" t="n">
        <v>0.005555686399999999</v>
      </c>
      <c r="O5001" s="467" t="n">
        <v>0.4530798426555343</v>
      </c>
      <c r="P5001" s="468" t="n">
        <v>1990</v>
      </c>
      <c r="Q5001" s="469" t="inlineStr">
        <is>
          <t>FAOSTAT</t>
        </is>
      </c>
      <c r="R5001" s="469" t="inlineStr">
        <is>
          <t>ok</t>
        </is>
      </c>
      <c r="S5001" s="469" t="inlineStr">
        <is>
          <t xml:space="preserve"> text </t>
        </is>
      </c>
      <c r="T5001" s="426" t="inlineStr">
        <is>
          <t>Norway</t>
        </is>
      </c>
      <c r="U5001" s="5" t="inlineStr">
        <is>
          <t>import</t>
        </is>
      </c>
      <c r="V5001" s="465" t="n">
        <v>0.04</v>
      </c>
    </row>
    <row r="5002" ht="16" customHeight="1">
      <c r="B5002" s="5" t="inlineStr">
        <is>
          <t>RW.RW-AG.SM</t>
        </is>
      </c>
      <c r="C5002" s="5" t="inlineStr">
        <is>
          <t>RW.RW-AG.SM-Mineral fertilizer import-Nmix</t>
        </is>
      </c>
      <c r="D5002" s="5" t="inlineStr">
        <is>
          <t>RW</t>
        </is>
      </c>
      <c r="E5002" s="5" t="inlineStr">
        <is>
          <t>RW</t>
        </is>
      </c>
      <c r="F5002" s="5">
        <f>VLOOKUP(E5002,'5.a Definitions'!E:F,2,FALSE)</f>
        <v/>
      </c>
      <c r="G5002" s="5" t="inlineStr">
        <is>
          <t>AG</t>
        </is>
      </c>
      <c r="H5002" s="5" t="inlineStr">
        <is>
          <t>SM</t>
        </is>
      </c>
      <c r="I5002" s="5">
        <f>VLOOKUP(H5002,'5.a Definitions'!E:F,2,FALSE)</f>
        <v/>
      </c>
      <c r="J5002" s="465" t="inlineStr">
        <is>
          <t xml:space="preserve"> Mineral fertilizer import </t>
        </is>
      </c>
      <c r="K5002" s="465" t="inlineStr">
        <is>
          <t xml:space="preserve"> mineral fertilizer import </t>
        </is>
      </c>
      <c r="L5002" s="465" t="inlineStr">
        <is>
          <t xml:space="preserve"> reactive </t>
        </is>
      </c>
      <c r="M5002" s="465" t="inlineStr">
        <is>
          <t xml:space="preserve"> Nmix </t>
        </is>
      </c>
      <c r="N5002" s="466" t="n">
        <v>30</v>
      </c>
      <c r="O5002" s="467" t="n">
        <v>0.3033769670044502</v>
      </c>
      <c r="P5002" s="468" t="n">
        <v>1990</v>
      </c>
      <c r="Q5002" s="469" t="inlineStr">
        <is>
          <t>FAOSTAT</t>
        </is>
      </c>
      <c r="R5002" s="469" t="inlineStr">
        <is>
          <t>ok</t>
        </is>
      </c>
      <c r="S5002" s="469" t="inlineStr">
        <is>
          <t xml:space="preserve"> text </t>
        </is>
      </c>
      <c r="T5002" s="426" t="inlineStr">
        <is>
          <t>Norway</t>
        </is>
      </c>
      <c r="U5002" s="5" t="inlineStr">
        <is>
          <t>import</t>
        </is>
      </c>
      <c r="V5002" s="465" t="n">
        <v>0.04</v>
      </c>
    </row>
    <row r="5003" ht="16" customHeight="1">
      <c r="B5003" s="5" t="inlineStr">
        <is>
          <t>RW.RW-PR.SO</t>
        </is>
      </c>
      <c r="C5003" s="5" t="inlineStr">
        <is>
          <t>RW.RW-PR.SO-Solid waste import-Nmix</t>
        </is>
      </c>
      <c r="D5003" s="5" t="inlineStr">
        <is>
          <t>RW</t>
        </is>
      </c>
      <c r="E5003" s="5" t="inlineStr">
        <is>
          <t>RW</t>
        </is>
      </c>
      <c r="F5003" s="5">
        <f>VLOOKUP(E5003,'5.a Definitions'!E:F,2,FALSE)</f>
        <v/>
      </c>
      <c r="G5003" s="5" t="inlineStr">
        <is>
          <t>PR</t>
        </is>
      </c>
      <c r="H5003" s="5" t="inlineStr">
        <is>
          <t>SO</t>
        </is>
      </c>
      <c r="I5003" s="5">
        <f>VLOOKUP(H5003,'5.a Definitions'!E:F,2,FALSE)</f>
        <v/>
      </c>
      <c r="J5003" s="465" t="inlineStr">
        <is>
          <t xml:space="preserve"> Solid waste import </t>
        </is>
      </c>
      <c r="K5003" s="465" t="inlineStr">
        <is>
          <t xml:space="preserve"> solid waste import </t>
        </is>
      </c>
      <c r="L5003" s="465" t="inlineStr">
        <is>
          <t xml:space="preserve"> reactive </t>
        </is>
      </c>
      <c r="M5003" s="465" t="inlineStr">
        <is>
          <t xml:space="preserve"> Nmix </t>
        </is>
      </c>
      <c r="N5003" s="466" t="n">
        <v>0.1625817</v>
      </c>
      <c r="O5003" s="467" t="n">
        <v>0.1761526373519895</v>
      </c>
      <c r="P5003" s="468" t="n">
        <v>1990</v>
      </c>
      <c r="Q5003" s="469" t="inlineStr">
        <is>
          <t>SSB tab 08801</t>
        </is>
      </c>
      <c r="R5003" s="469" t="inlineStr">
        <is>
          <t>ok</t>
        </is>
      </c>
      <c r="S5003" s="469" t="inlineStr">
        <is>
          <t xml:space="preserve"> text </t>
        </is>
      </c>
      <c r="T5003" s="426" t="inlineStr">
        <is>
          <t>Norway</t>
        </is>
      </c>
      <c r="U5003" s="5" t="inlineStr">
        <is>
          <t>import</t>
        </is>
      </c>
      <c r="V5003" s="465" t="n">
        <v>0.04</v>
      </c>
    </row>
    <row r="5004" ht="16" customHeight="1">
      <c r="B5004" s="5" t="inlineStr">
        <is>
          <t>RW.RW-AT.AT</t>
        </is>
      </c>
      <c r="C5004" s="5" t="inlineStr">
        <is>
          <t>RW.RW-AT.AT-Atmospheric inflow-OXN</t>
        </is>
      </c>
      <c r="D5004" s="5" t="inlineStr">
        <is>
          <t>RW</t>
        </is>
      </c>
      <c r="E5004" s="5" t="inlineStr">
        <is>
          <t>RW</t>
        </is>
      </c>
      <c r="F5004" s="5">
        <f>VLOOKUP(E5004,'5.a Definitions'!E:F,2,FALSE)</f>
        <v/>
      </c>
      <c r="G5004" s="5" t="inlineStr">
        <is>
          <t>AT</t>
        </is>
      </c>
      <c r="H5004" s="5" t="inlineStr">
        <is>
          <t>AT</t>
        </is>
      </c>
      <c r="I5004" s="5">
        <f>VLOOKUP(H5004,'5.a Definitions'!E:F,2,FALSE)</f>
        <v/>
      </c>
      <c r="J5004" s="465" t="inlineStr">
        <is>
          <t xml:space="preserve"> Atmospheric inflow </t>
        </is>
      </c>
      <c r="K5004" s="465" t="inlineStr">
        <is>
          <t xml:space="preserve"> atmospheric inflow </t>
        </is>
      </c>
      <c r="L5004" s="465" t="inlineStr">
        <is>
          <t xml:space="preserve"> reactive </t>
        </is>
      </c>
      <c r="M5004" s="465" t="inlineStr">
        <is>
          <t xml:space="preserve"> OXN </t>
        </is>
      </c>
      <c r="N5004" s="466" t="n">
        <v>34.88914081775864</v>
      </c>
      <c r="O5004" s="467" t="n">
        <v>0.6592690695454069</v>
      </c>
      <c r="P5004" s="468" t="n">
        <v>1990</v>
      </c>
      <c r="Q5004" s="469" t="inlineStr">
        <is>
          <t>Filled (mean of 1997-2001): EMEP SR tables</t>
        </is>
      </c>
      <c r="R5004" s="469" t="inlineStr">
        <is>
          <t>ok</t>
        </is>
      </c>
      <c r="S5004" s="469" t="inlineStr">
        <is>
          <t xml:space="preserve"> text </t>
        </is>
      </c>
      <c r="T5004" s="426" t="inlineStr">
        <is>
          <t>Norway</t>
        </is>
      </c>
      <c r="U5004" s="5" t="inlineStr">
        <is>
          <t>import</t>
        </is>
      </c>
      <c r="V5004" s="465" t="n">
        <v>0.04</v>
      </c>
    </row>
    <row r="5005" ht="16" customHeight="1">
      <c r="B5005" s="5" t="inlineStr">
        <is>
          <t>RW.RW-AT.AT</t>
        </is>
      </c>
      <c r="C5005" s="5" t="inlineStr">
        <is>
          <t>RW.RW-AT.AT-Atmospheric inflow-RDN</t>
        </is>
      </c>
      <c r="D5005" s="5" t="inlineStr">
        <is>
          <t>RW</t>
        </is>
      </c>
      <c r="E5005" s="5" t="inlineStr">
        <is>
          <t>RW</t>
        </is>
      </c>
      <c r="F5005" s="5">
        <f>VLOOKUP(E5005,'5.a Definitions'!E:F,2,FALSE)</f>
        <v/>
      </c>
      <c r="G5005" s="5" t="inlineStr">
        <is>
          <t>AT</t>
        </is>
      </c>
      <c r="H5005" s="5" t="inlineStr">
        <is>
          <t>AT</t>
        </is>
      </c>
      <c r="I5005" s="5">
        <f>VLOOKUP(H5005,'5.a Definitions'!E:F,2,FALSE)</f>
        <v/>
      </c>
      <c r="J5005" s="465" t="inlineStr">
        <is>
          <t xml:space="preserve"> Atmospheric inflow </t>
        </is>
      </c>
      <c r="K5005" s="465" t="inlineStr">
        <is>
          <t xml:space="preserve"> atmospheric inflow </t>
        </is>
      </c>
      <c r="L5005" s="465" t="inlineStr">
        <is>
          <t xml:space="preserve"> reactive </t>
        </is>
      </c>
      <c r="M5005" s="465" t="inlineStr">
        <is>
          <t xml:space="preserve"> RDN </t>
        </is>
      </c>
      <c r="N5005" s="466" t="n">
        <v>16.69580963752406</v>
      </c>
      <c r="O5005" s="467" t="n">
        <v>0.672510024956545</v>
      </c>
      <c r="P5005" s="468" t="n">
        <v>1990</v>
      </c>
      <c r="Q5005" s="469" t="inlineStr">
        <is>
          <t>Filled (mean of 1997-2001): EMEP SR tables</t>
        </is>
      </c>
      <c r="R5005" s="469" t="inlineStr">
        <is>
          <t>ok</t>
        </is>
      </c>
      <c r="S5005" s="469" t="inlineStr">
        <is>
          <t xml:space="preserve"> text </t>
        </is>
      </c>
      <c r="T5005" s="426" t="inlineStr">
        <is>
          <t>Norway</t>
        </is>
      </c>
      <c r="U5005" s="5" t="inlineStr">
        <is>
          <t>import</t>
        </is>
      </c>
      <c r="V5005" s="465" t="n">
        <v>0.04</v>
      </c>
    </row>
    <row r="5006" ht="16" customHeight="1">
      <c r="B5006" s="475" t="inlineStr">
        <is>
          <t>RW.RW-HY.AC</t>
        </is>
      </c>
      <c r="C5006" s="475" t="inlineStr">
        <is>
          <t>RW.RW-HY.AC-Aquaculture feed import-Nmix</t>
        </is>
      </c>
      <c r="D5006" s="475" t="inlineStr">
        <is>
          <t>RW</t>
        </is>
      </c>
      <c r="E5006" s="475" t="inlineStr">
        <is>
          <t>RW</t>
        </is>
      </c>
      <c r="F5006" s="5">
        <f>VLOOKUP(E5006,'5.a Definitions'!E:F,2,FALSE)</f>
        <v/>
      </c>
      <c r="G5006" s="475" t="inlineStr">
        <is>
          <t>HY</t>
        </is>
      </c>
      <c r="H5006" s="475" t="inlineStr">
        <is>
          <t>AC</t>
        </is>
      </c>
      <c r="I5006" s="5">
        <f>VLOOKUP(H5006,'5.a Definitions'!E:F,2,FALSE)</f>
        <v/>
      </c>
      <c r="J5006" s="465" t="inlineStr">
        <is>
          <t>Aquaculture feed import</t>
        </is>
      </c>
      <c r="K5006" s="465" t="inlineStr">
        <is>
          <t>aquaculture feed import</t>
        </is>
      </c>
      <c r="L5006" s="465" t="inlineStr">
        <is>
          <t>reactive</t>
        </is>
      </c>
      <c r="M5006" s="465" t="inlineStr">
        <is>
          <t>Nmix</t>
        </is>
      </c>
      <c r="N5006" s="466" t="n">
        <v>4.236501538461538</v>
      </c>
      <c r="O5006" s="467" t="n">
        <v>0.337231705124869</v>
      </c>
      <c r="P5006" s="468" t="n">
        <v>1990</v>
      </c>
      <c r="Q5006" s="469" t="inlineStr">
        <is>
          <t>Fiskeridirektoratet</t>
        </is>
      </c>
      <c r="R5006" s="469" t="inlineStr">
        <is>
          <t>ok</t>
        </is>
      </c>
      <c r="S5006" s="469" t="inlineStr">
        <is>
          <t>text</t>
        </is>
      </c>
      <c r="T5006" s="476" t="inlineStr">
        <is>
          <t>Norway</t>
        </is>
      </c>
      <c r="U5006" s="5" t="inlineStr">
        <is>
          <t>import</t>
        </is>
      </c>
      <c r="V5006" s="465">
        <f>(#REF!*#REF!)^2</f>
        <v/>
      </c>
    </row>
    <row r="5007" ht="16" customHeight="1">
      <c r="A5007" s="483" t="inlineStr">
        <is>
          <t xml:space="preserve"> Energy and fuels </t>
        </is>
      </c>
      <c r="B5007" s="5" t="inlineStr">
        <is>
          <t>EF.EC-EF.IC</t>
        </is>
      </c>
      <c r="C5007" s="5" t="inlineStr">
        <is>
          <t>EF.EC-EF.IC-Fuel for industry-Nmix</t>
        </is>
      </c>
      <c r="D5007" s="5" t="inlineStr">
        <is>
          <t>EF</t>
        </is>
      </c>
      <c r="E5007" s="5" t="inlineStr">
        <is>
          <t>EC</t>
        </is>
      </c>
      <c r="F5007" s="5">
        <f>VLOOKUP(E5007,'5.a Definitions'!E:F,2,FALSE)</f>
        <v/>
      </c>
      <c r="G5007" s="5" t="inlineStr">
        <is>
          <t>EF</t>
        </is>
      </c>
      <c r="H5007" s="5" t="inlineStr">
        <is>
          <t>IC</t>
        </is>
      </c>
      <c r="I5007" s="5">
        <f>VLOOKUP(H5007,'5.a Definitions'!E:F,2,FALSE)</f>
        <v/>
      </c>
      <c r="J5007" s="465" t="inlineStr">
        <is>
          <t xml:space="preserve"> Fuel for industry </t>
        </is>
      </c>
      <c r="K5007" s="465" t="inlineStr">
        <is>
          <t xml:space="preserve"> fuel for industry </t>
        </is>
      </c>
      <c r="L5007" s="465" t="inlineStr">
        <is>
          <t xml:space="preserve"> reactive </t>
        </is>
      </c>
      <c r="M5007" s="465" t="inlineStr">
        <is>
          <t xml:space="preserve"> Nmix </t>
        </is>
      </c>
      <c r="N5007" s="466" t="inlineStr">
        <is>
          <t>nan</t>
        </is>
      </c>
      <c r="O5007" s="467" t="n">
        <v>0.2</v>
      </c>
      <c r="P5007" s="468" t="n">
        <v>1989</v>
      </c>
      <c r="Q5007" s="469" t="inlineStr">
        <is>
          <t>no data</t>
        </is>
      </c>
      <c r="R5007" s="469" t="inlineStr">
        <is>
          <t>not done</t>
        </is>
      </c>
      <c r="S5007" s="469" t="inlineStr">
        <is>
          <t xml:space="preserve"> text </t>
        </is>
      </c>
      <c r="T5007" s="426" t="inlineStr">
        <is>
          <t>Norway</t>
        </is>
      </c>
      <c r="U5007" s="5" t="inlineStr">
        <is>
          <t>useful output</t>
        </is>
      </c>
      <c r="V5007" s="465" t="n">
        <v>0.04</v>
      </c>
    </row>
    <row r="5008" ht="16" customHeight="1">
      <c r="B5008" s="5" t="inlineStr">
        <is>
          <t>EF.EC-EF.TR</t>
        </is>
      </c>
      <c r="C5008" s="5" t="inlineStr">
        <is>
          <t>EF.EC-EF.TR-Fuel for transport-Nmix</t>
        </is>
      </c>
      <c r="D5008" s="5" t="inlineStr">
        <is>
          <t>EF</t>
        </is>
      </c>
      <c r="E5008" s="5" t="inlineStr">
        <is>
          <t>EC</t>
        </is>
      </c>
      <c r="F5008" s="5">
        <f>VLOOKUP(E5008,'5.a Definitions'!E:F,2,FALSE)</f>
        <v/>
      </c>
      <c r="G5008" s="5" t="inlineStr">
        <is>
          <t>EF</t>
        </is>
      </c>
      <c r="H5008" s="5" t="inlineStr">
        <is>
          <t>TR</t>
        </is>
      </c>
      <c r="I5008" s="5">
        <f>VLOOKUP(H5008,'5.a Definitions'!E:F,2,FALSE)</f>
        <v/>
      </c>
      <c r="J5008" s="465" t="inlineStr">
        <is>
          <t xml:space="preserve"> Fuel for transport </t>
        </is>
      </c>
      <c r="K5008" s="465" t="inlineStr">
        <is>
          <t xml:space="preserve"> fuel for transport </t>
        </is>
      </c>
      <c r="L5008" s="465" t="inlineStr">
        <is>
          <t xml:space="preserve"> reactive </t>
        </is>
      </c>
      <c r="M5008" s="465" t="inlineStr">
        <is>
          <t xml:space="preserve"> Nmix </t>
        </is>
      </c>
      <c r="N5008" s="466" t="inlineStr">
        <is>
          <t>nan</t>
        </is>
      </c>
      <c r="O5008" s="467" t="n">
        <v>0.2</v>
      </c>
      <c r="P5008" s="468" t="n">
        <v>1989</v>
      </c>
      <c r="Q5008" s="469" t="inlineStr">
        <is>
          <t>no data</t>
        </is>
      </c>
      <c r="R5008" s="469" t="inlineStr">
        <is>
          <t>not done</t>
        </is>
      </c>
      <c r="S5008" s="469" t="inlineStr">
        <is>
          <t xml:space="preserve"> text </t>
        </is>
      </c>
      <c r="T5008" s="426" t="inlineStr">
        <is>
          <t>Norway</t>
        </is>
      </c>
      <c r="U5008" s="5" t="inlineStr">
        <is>
          <t>useful output</t>
        </is>
      </c>
      <c r="V5008" s="465" t="n">
        <v>0.04</v>
      </c>
    </row>
    <row r="5009" ht="16" customHeight="1">
      <c r="B5009" s="5" t="inlineStr">
        <is>
          <t>EF.EC-EF.OE</t>
        </is>
      </c>
      <c r="C5009" s="5" t="inlineStr">
        <is>
          <t>EF.EC-EF.OE-Fuel for heating-Nmix</t>
        </is>
      </c>
      <c r="D5009" s="5" t="inlineStr">
        <is>
          <t>EF</t>
        </is>
      </c>
      <c r="E5009" s="5" t="inlineStr">
        <is>
          <t>EC</t>
        </is>
      </c>
      <c r="F5009" s="5">
        <f>VLOOKUP(E5009,'5.a Definitions'!E:F,2,FALSE)</f>
        <v/>
      </c>
      <c r="G5009" s="5" t="inlineStr">
        <is>
          <t>EF</t>
        </is>
      </c>
      <c r="H5009" s="5" t="inlineStr">
        <is>
          <t>OE</t>
        </is>
      </c>
      <c r="I5009" s="5">
        <f>VLOOKUP(H5009,'5.a Definitions'!E:F,2,FALSE)</f>
        <v/>
      </c>
      <c r="J5009" s="465" t="inlineStr">
        <is>
          <t xml:space="preserve"> Fuel for heating </t>
        </is>
      </c>
      <c r="K5009" s="465" t="inlineStr">
        <is>
          <t xml:space="preserve"> fuel for heating </t>
        </is>
      </c>
      <c r="L5009" s="465" t="inlineStr">
        <is>
          <t xml:space="preserve"> reactive </t>
        </is>
      </c>
      <c r="M5009" s="465" t="inlineStr">
        <is>
          <t xml:space="preserve"> Nmix </t>
        </is>
      </c>
      <c r="N5009" s="466" t="inlineStr">
        <is>
          <t>nan</t>
        </is>
      </c>
      <c r="O5009" s="467" t="n">
        <v>0.2</v>
      </c>
      <c r="P5009" s="468" t="n">
        <v>1989</v>
      </c>
      <c r="Q5009" s="469" t="inlineStr">
        <is>
          <t>no data</t>
        </is>
      </c>
      <c r="R5009" s="469" t="inlineStr">
        <is>
          <t>not done</t>
        </is>
      </c>
      <c r="S5009" s="469" t="inlineStr">
        <is>
          <t xml:space="preserve"> text </t>
        </is>
      </c>
      <c r="T5009" s="426" t="inlineStr">
        <is>
          <t>Norway</t>
        </is>
      </c>
      <c r="U5009" s="5" t="inlineStr">
        <is>
          <t>useful output</t>
        </is>
      </c>
      <c r="V5009" s="465" t="n">
        <v>0.04</v>
      </c>
    </row>
    <row r="5010" ht="16" customFormat="1" customHeight="1" s="482">
      <c r="B5010" s="5" t="inlineStr">
        <is>
          <t>EF.EC-MP.OP</t>
        </is>
      </c>
      <c r="C5010" s="5" t="inlineStr">
        <is>
          <t>EF.EC-MP.OP-Fuel used as feedstock-Nmix</t>
        </is>
      </c>
      <c r="D5010" s="5" t="inlineStr">
        <is>
          <t>EF</t>
        </is>
      </c>
      <c r="E5010" s="5" t="inlineStr">
        <is>
          <t>EC</t>
        </is>
      </c>
      <c r="F5010" s="5">
        <f>VLOOKUP(E5010,'5.a Definitions'!E:F,2,FALSE)</f>
        <v/>
      </c>
      <c r="G5010" s="5" t="inlineStr">
        <is>
          <t>MP</t>
        </is>
      </c>
      <c r="H5010" s="5" t="inlineStr">
        <is>
          <t>OP</t>
        </is>
      </c>
      <c r="I5010" s="5">
        <f>VLOOKUP(H5010,'5.a Definitions'!E:F,2,FALSE)</f>
        <v/>
      </c>
      <c r="J5010" s="465" t="inlineStr">
        <is>
          <t xml:space="preserve"> Fuel used as feedstock </t>
        </is>
      </c>
      <c r="K5010" s="465" t="inlineStr">
        <is>
          <t xml:space="preserve"> fuel used as feedstock </t>
        </is>
      </c>
      <c r="L5010" s="465" t="inlineStr">
        <is>
          <t xml:space="preserve"> reactive </t>
        </is>
      </c>
      <c r="M5010" s="465" t="inlineStr">
        <is>
          <t xml:space="preserve"> Nmix </t>
        </is>
      </c>
      <c r="N5010" s="466" t="inlineStr">
        <is>
          <t>nan</t>
        </is>
      </c>
      <c r="O5010" s="467" t="n">
        <v>0.2</v>
      </c>
      <c r="P5010" s="468" t="n">
        <v>1989</v>
      </c>
      <c r="Q5010" s="469" t="inlineStr">
        <is>
          <t>no data</t>
        </is>
      </c>
      <c r="R5010" s="469" t="inlineStr">
        <is>
          <t>not done</t>
        </is>
      </c>
      <c r="S5010" s="469" t="inlineStr">
        <is>
          <t xml:space="preserve"> text </t>
        </is>
      </c>
      <c r="T5010" s="426" t="inlineStr">
        <is>
          <t>Norway</t>
        </is>
      </c>
      <c r="U5010" s="5" t="inlineStr">
        <is>
          <t>useful output</t>
        </is>
      </c>
      <c r="V5010" s="465" t="n">
        <v>0.04</v>
      </c>
    </row>
    <row r="5011" ht="16" customHeight="1">
      <c r="B5011" s="5" t="inlineStr">
        <is>
          <t>EF.EC-AT.AT</t>
        </is>
      </c>
      <c r="C5011" s="5" t="inlineStr">
        <is>
          <t>EF.EC-AT.AT-Emissions-NH3</t>
        </is>
      </c>
      <c r="D5011" s="5" t="inlineStr">
        <is>
          <t>EF</t>
        </is>
      </c>
      <c r="E5011" s="5" t="inlineStr">
        <is>
          <t>EC</t>
        </is>
      </c>
      <c r="F5011" s="5">
        <f>VLOOKUP(E5011,'5.a Definitions'!E:F,2,FALSE)</f>
        <v/>
      </c>
      <c r="G5011" s="5" t="inlineStr">
        <is>
          <t>AT</t>
        </is>
      </c>
      <c r="H5011" s="5" t="inlineStr">
        <is>
          <t>AT</t>
        </is>
      </c>
      <c r="I5011" s="5">
        <f>VLOOKUP(H5011,'5.a Definitions'!E:F,2,FALSE)</f>
        <v/>
      </c>
      <c r="J5011" s="465" t="inlineStr">
        <is>
          <t xml:space="preserve"> Emissions </t>
        </is>
      </c>
      <c r="K5011" s="465" t="inlineStr">
        <is>
          <t xml:space="preserve"> energy conversion emissions </t>
        </is>
      </c>
      <c r="L5011" s="465" t="inlineStr">
        <is>
          <t xml:space="preserve"> reactive </t>
        </is>
      </c>
      <c r="M5011" s="465" t="inlineStr">
        <is>
          <t xml:space="preserve"> NH3 </t>
        </is>
      </c>
      <c r="N5011" s="466" t="n">
        <v>0</v>
      </c>
      <c r="O5011" s="467" t="n">
        <v>0.2</v>
      </c>
      <c r="P5011" s="468" t="n">
        <v>1989</v>
      </c>
      <c r="Q5011" s="469" t="inlineStr">
        <is>
          <t>no data</t>
        </is>
      </c>
      <c r="R5011" s="469" t="inlineStr">
        <is>
          <t>not done</t>
        </is>
      </c>
      <c r="S5011" s="469" t="inlineStr">
        <is>
          <t xml:space="preserve"> text </t>
        </is>
      </c>
      <c r="T5011" s="426" t="inlineStr">
        <is>
          <t>Norway</t>
        </is>
      </c>
      <c r="U5011" s="5" t="inlineStr">
        <is>
          <t>N wasted</t>
        </is>
      </c>
      <c r="V5011" s="465" t="n">
        <v>0.04</v>
      </c>
    </row>
    <row r="5012" ht="16" customHeight="1">
      <c r="B5012" s="5" t="inlineStr">
        <is>
          <t>EF.EC-AT.AT</t>
        </is>
      </c>
      <c r="C5012" s="5" t="inlineStr">
        <is>
          <t>EF.EC-AT.AT-Emissions-NOx</t>
        </is>
      </c>
      <c r="D5012" s="5" t="inlineStr">
        <is>
          <t>EF</t>
        </is>
      </c>
      <c r="E5012" s="5" t="inlineStr">
        <is>
          <t>EC</t>
        </is>
      </c>
      <c r="F5012" s="5">
        <f>VLOOKUP(E5012,'5.a Definitions'!E:F,2,FALSE)</f>
        <v/>
      </c>
      <c r="G5012" s="5" t="inlineStr">
        <is>
          <t>AT</t>
        </is>
      </c>
      <c r="H5012" s="5" t="inlineStr">
        <is>
          <t>AT</t>
        </is>
      </c>
      <c r="I5012" s="5">
        <f>VLOOKUP(H5012,'5.a Definitions'!E:F,2,FALSE)</f>
        <v/>
      </c>
      <c r="J5012" s="465" t="inlineStr">
        <is>
          <t xml:space="preserve"> Emissions </t>
        </is>
      </c>
      <c r="K5012" s="465" t="inlineStr">
        <is>
          <t xml:space="preserve"> energy conversion emissions </t>
        </is>
      </c>
      <c r="L5012" s="465" t="inlineStr">
        <is>
          <t xml:space="preserve"> reactive </t>
        </is>
      </c>
      <c r="M5012" s="465" t="inlineStr">
        <is>
          <t xml:space="preserve"> NOx </t>
        </is>
      </c>
      <c r="N5012" s="466" t="inlineStr">
        <is>
          <t>nan</t>
        </is>
      </c>
      <c r="O5012" s="467" t="n">
        <v>0.2</v>
      </c>
      <c r="P5012" s="468" t="n">
        <v>1989</v>
      </c>
      <c r="Q5012" s="469" t="inlineStr">
        <is>
          <t>no data</t>
        </is>
      </c>
      <c r="R5012" s="469" t="inlineStr">
        <is>
          <t>not done</t>
        </is>
      </c>
      <c r="S5012" s="469" t="inlineStr">
        <is>
          <t xml:space="preserve"> text </t>
        </is>
      </c>
      <c r="T5012" s="426" t="inlineStr">
        <is>
          <t>Norway</t>
        </is>
      </c>
      <c r="U5012" s="5" t="inlineStr">
        <is>
          <t>N wasted</t>
        </is>
      </c>
      <c r="V5012" s="465" t="n">
        <v>0.04</v>
      </c>
    </row>
    <row r="5013" ht="16" customHeight="1">
      <c r="B5013" s="5" t="inlineStr">
        <is>
          <t>EF.EC-AT.AT</t>
        </is>
      </c>
      <c r="C5013" s="5" t="inlineStr">
        <is>
          <t>EF.EC-AT.AT-Emissions-N2O</t>
        </is>
      </c>
      <c r="D5013" s="5" t="inlineStr">
        <is>
          <t>EF</t>
        </is>
      </c>
      <c r="E5013" s="5" t="inlineStr">
        <is>
          <t>EC</t>
        </is>
      </c>
      <c r="F5013" s="5">
        <f>VLOOKUP(E5013,'5.a Definitions'!E:F,2,FALSE)</f>
        <v/>
      </c>
      <c r="G5013" s="5" t="inlineStr">
        <is>
          <t>AT</t>
        </is>
      </c>
      <c r="H5013" s="5" t="inlineStr">
        <is>
          <t>AT</t>
        </is>
      </c>
      <c r="I5013" s="5">
        <f>VLOOKUP(H5013,'5.a Definitions'!E:F,2,FALSE)</f>
        <v/>
      </c>
      <c r="J5013" s="465" t="inlineStr">
        <is>
          <t xml:space="preserve"> Emissions </t>
        </is>
      </c>
      <c r="K5013" s="465" t="inlineStr">
        <is>
          <t xml:space="preserve"> energy conversion emissions </t>
        </is>
      </c>
      <c r="L5013" s="465" t="inlineStr">
        <is>
          <t xml:space="preserve"> reactive </t>
        </is>
      </c>
      <c r="M5013" s="465" t="inlineStr">
        <is>
          <t xml:space="preserve"> N2O </t>
        </is>
      </c>
      <c r="N5013" s="466" t="inlineStr">
        <is>
          <t>nan</t>
        </is>
      </c>
      <c r="O5013" s="467" t="n">
        <v>0.2</v>
      </c>
      <c r="P5013" s="468" t="n">
        <v>1989</v>
      </c>
      <c r="Q5013" s="469" t="inlineStr">
        <is>
          <t>no data</t>
        </is>
      </c>
      <c r="R5013" s="469" t="inlineStr">
        <is>
          <t>not done</t>
        </is>
      </c>
      <c r="S5013" s="469" t="inlineStr">
        <is>
          <t xml:space="preserve"> text </t>
        </is>
      </c>
      <c r="T5013" s="426" t="inlineStr">
        <is>
          <t>Norway</t>
        </is>
      </c>
      <c r="U5013" s="5" t="inlineStr">
        <is>
          <t>N wasted</t>
        </is>
      </c>
      <c r="V5013" s="465" t="n">
        <v>0.04</v>
      </c>
    </row>
    <row r="5014" ht="16" customHeight="1">
      <c r="B5014" s="5" t="inlineStr">
        <is>
          <t>EF.EC-AT.AT</t>
        </is>
      </c>
      <c r="C5014" s="5" t="inlineStr">
        <is>
          <t>EF.EC-AT.AT-Emissions-N2</t>
        </is>
      </c>
      <c r="D5014" s="5" t="inlineStr">
        <is>
          <t>EF</t>
        </is>
      </c>
      <c r="E5014" s="5" t="inlineStr">
        <is>
          <t>EC</t>
        </is>
      </c>
      <c r="F5014" s="5">
        <f>VLOOKUP(E5014,'5.a Definitions'!E:F,2,FALSE)</f>
        <v/>
      </c>
      <c r="G5014" s="5" t="inlineStr">
        <is>
          <t>AT</t>
        </is>
      </c>
      <c r="H5014" s="5" t="inlineStr">
        <is>
          <t>AT</t>
        </is>
      </c>
      <c r="I5014" s="5">
        <f>VLOOKUP(H5014,'5.a Definitions'!E:F,2,FALSE)</f>
        <v/>
      </c>
      <c r="J5014" s="465" t="inlineStr">
        <is>
          <t xml:space="preserve"> Emissions </t>
        </is>
      </c>
      <c r="K5014" s="465" t="inlineStr">
        <is>
          <t xml:space="preserve"> energy conversion emissions </t>
        </is>
      </c>
      <c r="L5014" s="465" t="inlineStr">
        <is>
          <t xml:space="preserve"> inert </t>
        </is>
      </c>
      <c r="M5014" s="465" t="inlineStr">
        <is>
          <t xml:space="preserve"> N2 </t>
        </is>
      </c>
      <c r="N5014" s="466" t="n">
        <v>0</v>
      </c>
      <c r="O5014" s="467" t="n">
        <v>10</v>
      </c>
      <c r="P5014" s="468" t="n">
        <v>1989</v>
      </c>
      <c r="Q5014" s="469" t="inlineStr">
        <is>
          <t>mass balance</t>
        </is>
      </c>
      <c r="R5014" s="469" t="inlineStr">
        <is>
          <t>ok</t>
        </is>
      </c>
      <c r="S5014" s="469" t="inlineStr">
        <is>
          <t xml:space="preserve"> text </t>
        </is>
      </c>
      <c r="T5014" s="426" t="inlineStr">
        <is>
          <t>Norway</t>
        </is>
      </c>
      <c r="U5014" s="5" t="inlineStr">
        <is>
          <t>N wasted</t>
        </is>
      </c>
      <c r="V5014" s="465" t="n">
        <v>0.04</v>
      </c>
    </row>
    <row r="5015" ht="16" customHeight="1">
      <c r="B5015" s="5" t="inlineStr">
        <is>
          <t>EF.EC-RW.RW</t>
        </is>
      </c>
      <c r="C5015" s="5" t="inlineStr">
        <is>
          <t>EF.EC-RW.RW-Fuel export-Nmix</t>
        </is>
      </c>
      <c r="D5015" s="5" t="inlineStr">
        <is>
          <t>EF</t>
        </is>
      </c>
      <c r="E5015" s="5" t="inlineStr">
        <is>
          <t>EC</t>
        </is>
      </c>
      <c r="F5015" s="5">
        <f>VLOOKUP(E5015,'5.a Definitions'!E:F,2,FALSE)</f>
        <v/>
      </c>
      <c r="G5015" s="5" t="inlineStr">
        <is>
          <t>RW</t>
        </is>
      </c>
      <c r="H5015" s="5" t="inlineStr">
        <is>
          <t>RW</t>
        </is>
      </c>
      <c r="I5015" s="5">
        <f>VLOOKUP(H5015,'5.a Definitions'!E:F,2,FALSE)</f>
        <v/>
      </c>
      <c r="J5015" s="465" t="inlineStr">
        <is>
          <t xml:space="preserve"> Fuel export </t>
        </is>
      </c>
      <c r="K5015" s="465" t="inlineStr">
        <is>
          <t xml:space="preserve"> fuel export </t>
        </is>
      </c>
      <c r="L5015" s="465" t="inlineStr">
        <is>
          <t xml:space="preserve"> reactive </t>
        </is>
      </c>
      <c r="M5015" s="465" t="inlineStr">
        <is>
          <t xml:space="preserve"> Nmix </t>
        </is>
      </c>
      <c r="N5015" s="466" t="n">
        <v>166.533343996497</v>
      </c>
      <c r="O5015" s="467" t="n">
        <v>2.730731091804704</v>
      </c>
      <c r="P5015" s="468" t="n">
        <v>1989</v>
      </c>
      <c r="Q5015" s="469" t="inlineStr">
        <is>
          <t>SSB tab 08801</t>
        </is>
      </c>
      <c r="R5015" s="469" t="inlineStr">
        <is>
          <t>ok</t>
        </is>
      </c>
      <c r="S5015" s="469" t="inlineStr">
        <is>
          <t xml:space="preserve"> text </t>
        </is>
      </c>
      <c r="T5015" s="426" t="inlineStr">
        <is>
          <t>Norway</t>
        </is>
      </c>
      <c r="U5015" s="5" t="inlineStr">
        <is>
          <t>useful output</t>
        </is>
      </c>
      <c r="V5015" s="465" t="n">
        <v>0.04</v>
      </c>
    </row>
    <row r="5016" ht="16" customHeight="1">
      <c r="B5016" s="5" t="inlineStr">
        <is>
          <t>EF.IC-AT.AT</t>
        </is>
      </c>
      <c r="C5016" s="5" t="inlineStr">
        <is>
          <t>EF.IC-AT.AT-Emissions-NH3</t>
        </is>
      </c>
      <c r="D5016" s="5" t="inlineStr">
        <is>
          <t>EF</t>
        </is>
      </c>
      <c r="E5016" s="5" t="inlineStr">
        <is>
          <t>IC</t>
        </is>
      </c>
      <c r="F5016" s="5">
        <f>VLOOKUP(E5016,'5.a Definitions'!E:F,2,FALSE)</f>
        <v/>
      </c>
      <c r="G5016" s="5" t="inlineStr">
        <is>
          <t>AT</t>
        </is>
      </c>
      <c r="H5016" s="5" t="inlineStr">
        <is>
          <t>AT</t>
        </is>
      </c>
      <c r="I5016" s="5">
        <f>VLOOKUP(H5016,'5.a Definitions'!E:F,2,FALSE)</f>
        <v/>
      </c>
      <c r="J5016" s="465" t="inlineStr">
        <is>
          <t xml:space="preserve"> Emissions </t>
        </is>
      </c>
      <c r="K5016" s="465" t="inlineStr">
        <is>
          <t xml:space="preserve"> industrial emissions </t>
        </is>
      </c>
      <c r="L5016" s="465" t="inlineStr">
        <is>
          <t xml:space="preserve"> reactive </t>
        </is>
      </c>
      <c r="M5016" s="465" t="inlineStr">
        <is>
          <t xml:space="preserve"> NH3 </t>
        </is>
      </c>
      <c r="N5016" s="466" t="inlineStr">
        <is>
          <t>nan</t>
        </is>
      </c>
      <c r="O5016" s="467" t="n">
        <v>0.2</v>
      </c>
      <c r="P5016" s="468" t="n">
        <v>1989</v>
      </c>
      <c r="Q5016" s="469" t="inlineStr">
        <is>
          <t>no data</t>
        </is>
      </c>
      <c r="R5016" s="469" t="inlineStr">
        <is>
          <t>not done</t>
        </is>
      </c>
      <c r="S5016" s="469" t="inlineStr">
        <is>
          <t xml:space="preserve"> text </t>
        </is>
      </c>
      <c r="T5016" s="426" t="inlineStr">
        <is>
          <t>Norway</t>
        </is>
      </c>
      <c r="U5016" s="5" t="inlineStr">
        <is>
          <t>N wasted</t>
        </is>
      </c>
      <c r="V5016" s="465" t="n">
        <v>0.04</v>
      </c>
    </row>
    <row r="5017" ht="16" customHeight="1">
      <c r="B5017" s="5" t="inlineStr">
        <is>
          <t>EF.IC-AT.AT</t>
        </is>
      </c>
      <c r="C5017" s="5" t="inlineStr">
        <is>
          <t>EF.IC-AT.AT-Emissions-NOx</t>
        </is>
      </c>
      <c r="D5017" s="5" t="inlineStr">
        <is>
          <t>EF</t>
        </is>
      </c>
      <c r="E5017" s="5" t="inlineStr">
        <is>
          <t>IC</t>
        </is>
      </c>
      <c r="F5017" s="5">
        <f>VLOOKUP(E5017,'5.a Definitions'!E:F,2,FALSE)</f>
        <v/>
      </c>
      <c r="G5017" s="5" t="inlineStr">
        <is>
          <t>AT</t>
        </is>
      </c>
      <c r="H5017" s="5" t="inlineStr">
        <is>
          <t>AT</t>
        </is>
      </c>
      <c r="I5017" s="5">
        <f>VLOOKUP(H5017,'5.a Definitions'!E:F,2,FALSE)</f>
        <v/>
      </c>
      <c r="J5017" s="465" t="inlineStr">
        <is>
          <t xml:space="preserve"> Emissions </t>
        </is>
      </c>
      <c r="K5017" s="465" t="inlineStr">
        <is>
          <t xml:space="preserve"> industrial emissions </t>
        </is>
      </c>
      <c r="L5017" s="465" t="inlineStr">
        <is>
          <t xml:space="preserve"> reactive </t>
        </is>
      </c>
      <c r="M5017" s="465" t="inlineStr">
        <is>
          <t xml:space="preserve"> NOx </t>
        </is>
      </c>
      <c r="N5017" s="466" t="inlineStr">
        <is>
          <t>nan</t>
        </is>
      </c>
      <c r="O5017" s="467" t="n">
        <v>0.2</v>
      </c>
      <c r="P5017" s="468" t="n">
        <v>1989</v>
      </c>
      <c r="Q5017" s="469" t="inlineStr">
        <is>
          <t>no data</t>
        </is>
      </c>
      <c r="R5017" s="469" t="inlineStr">
        <is>
          <t>not done</t>
        </is>
      </c>
      <c r="S5017" s="469" t="inlineStr">
        <is>
          <t xml:space="preserve"> text </t>
        </is>
      </c>
      <c r="T5017" s="426" t="inlineStr">
        <is>
          <t>Norway</t>
        </is>
      </c>
      <c r="U5017" s="5" t="inlineStr">
        <is>
          <t>N wasted</t>
        </is>
      </c>
      <c r="V5017" s="465" t="n">
        <v>0.04</v>
      </c>
    </row>
    <row r="5018" ht="16" customHeight="1">
      <c r="B5018" s="5" t="inlineStr">
        <is>
          <t>EF.IC-AT.AT</t>
        </is>
      </c>
      <c r="C5018" s="5" t="inlineStr">
        <is>
          <t>EF.IC-AT.AT-Emissions-N2O</t>
        </is>
      </c>
      <c r="D5018" s="5" t="inlineStr">
        <is>
          <t>EF</t>
        </is>
      </c>
      <c r="E5018" s="5" t="inlineStr">
        <is>
          <t>IC</t>
        </is>
      </c>
      <c r="F5018" s="5">
        <f>VLOOKUP(E5018,'5.a Definitions'!E:F,2,FALSE)</f>
        <v/>
      </c>
      <c r="G5018" s="5" t="inlineStr">
        <is>
          <t>AT</t>
        </is>
      </c>
      <c r="H5018" s="5" t="inlineStr">
        <is>
          <t>AT</t>
        </is>
      </c>
      <c r="I5018" s="5">
        <f>VLOOKUP(H5018,'5.a Definitions'!E:F,2,FALSE)</f>
        <v/>
      </c>
      <c r="J5018" s="465" t="inlineStr">
        <is>
          <t xml:space="preserve"> Emissions </t>
        </is>
      </c>
      <c r="K5018" s="465" t="inlineStr">
        <is>
          <t xml:space="preserve"> industrial emissions </t>
        </is>
      </c>
      <c r="L5018" s="465" t="inlineStr">
        <is>
          <t xml:space="preserve"> reactive </t>
        </is>
      </c>
      <c r="M5018" s="465" t="inlineStr">
        <is>
          <t xml:space="preserve"> N2O </t>
        </is>
      </c>
      <c r="N5018" s="466" t="inlineStr">
        <is>
          <t>nan</t>
        </is>
      </c>
      <c r="O5018" s="467" t="n">
        <v>0.2</v>
      </c>
      <c r="P5018" s="468" t="n">
        <v>1989</v>
      </c>
      <c r="Q5018" s="469" t="inlineStr">
        <is>
          <t>no data</t>
        </is>
      </c>
      <c r="R5018" s="469" t="inlineStr">
        <is>
          <t>not done</t>
        </is>
      </c>
      <c r="S5018" s="469" t="inlineStr">
        <is>
          <t xml:space="preserve"> text </t>
        </is>
      </c>
      <c r="T5018" s="426" t="inlineStr">
        <is>
          <t>Norway</t>
        </is>
      </c>
      <c r="U5018" s="5" t="inlineStr">
        <is>
          <t>N wasted</t>
        </is>
      </c>
      <c r="V5018" s="465" t="n">
        <v>0.04</v>
      </c>
    </row>
    <row r="5019" ht="16" customHeight="1">
      <c r="B5019" s="5" t="inlineStr">
        <is>
          <t>EF.TR-AT.AT</t>
        </is>
      </c>
      <c r="C5019" s="5" t="inlineStr">
        <is>
          <t>EF.TR-AT.AT-Emissions-NH3</t>
        </is>
      </c>
      <c r="D5019" s="5" t="inlineStr">
        <is>
          <t>EF</t>
        </is>
      </c>
      <c r="E5019" s="5" t="inlineStr">
        <is>
          <t>TR</t>
        </is>
      </c>
      <c r="F5019" s="5">
        <f>VLOOKUP(E5019,'5.a Definitions'!E:F,2,FALSE)</f>
        <v/>
      </c>
      <c r="G5019" s="5" t="inlineStr">
        <is>
          <t>AT</t>
        </is>
      </c>
      <c r="H5019" s="5" t="inlineStr">
        <is>
          <t>AT</t>
        </is>
      </c>
      <c r="I5019" s="5">
        <f>VLOOKUP(H5019,'5.a Definitions'!E:F,2,FALSE)</f>
        <v/>
      </c>
      <c r="J5019" s="465" t="inlineStr">
        <is>
          <t xml:space="preserve"> Emissions </t>
        </is>
      </c>
      <c r="K5019" s="465" t="inlineStr">
        <is>
          <t xml:space="preserve"> transport emissions </t>
        </is>
      </c>
      <c r="L5019" s="465" t="inlineStr">
        <is>
          <t xml:space="preserve"> reactive </t>
        </is>
      </c>
      <c r="M5019" s="465" t="inlineStr">
        <is>
          <t xml:space="preserve"> NH3 </t>
        </is>
      </c>
      <c r="N5019" s="466" t="inlineStr">
        <is>
          <t>nan</t>
        </is>
      </c>
      <c r="O5019" s="467" t="n">
        <v>0.2</v>
      </c>
      <c r="P5019" s="468" t="n">
        <v>1989</v>
      </c>
      <c r="Q5019" s="469" t="inlineStr">
        <is>
          <t>no data</t>
        </is>
      </c>
      <c r="R5019" s="469" t="inlineStr">
        <is>
          <t>not done</t>
        </is>
      </c>
      <c r="S5019" s="469" t="inlineStr">
        <is>
          <t xml:space="preserve"> text </t>
        </is>
      </c>
      <c r="T5019" s="426" t="inlineStr">
        <is>
          <t>Norway</t>
        </is>
      </c>
      <c r="U5019" s="5" t="inlineStr">
        <is>
          <t>N wasted</t>
        </is>
      </c>
      <c r="V5019" s="465" t="n">
        <v>0.04</v>
      </c>
    </row>
    <row r="5020" ht="16" customHeight="1">
      <c r="B5020" s="5" t="inlineStr">
        <is>
          <t>EF.TR-AT.AT</t>
        </is>
      </c>
      <c r="C5020" s="5" t="inlineStr">
        <is>
          <t>EF.TR-AT.AT-Emissions-NOx</t>
        </is>
      </c>
      <c r="D5020" s="5" t="inlineStr">
        <is>
          <t>EF</t>
        </is>
      </c>
      <c r="E5020" s="5" t="inlineStr">
        <is>
          <t>TR</t>
        </is>
      </c>
      <c r="F5020" s="5">
        <f>VLOOKUP(E5020,'5.a Definitions'!E:F,2,FALSE)</f>
        <v/>
      </c>
      <c r="G5020" s="5" t="inlineStr">
        <is>
          <t>AT</t>
        </is>
      </c>
      <c r="H5020" s="5" t="inlineStr">
        <is>
          <t>AT</t>
        </is>
      </c>
      <c r="I5020" s="5">
        <f>VLOOKUP(H5020,'5.a Definitions'!E:F,2,FALSE)</f>
        <v/>
      </c>
      <c r="J5020" s="465" t="inlineStr">
        <is>
          <t xml:space="preserve"> Emissions </t>
        </is>
      </c>
      <c r="K5020" s="465" t="inlineStr">
        <is>
          <t xml:space="preserve"> transport emissions </t>
        </is>
      </c>
      <c r="L5020" s="465" t="inlineStr">
        <is>
          <t xml:space="preserve"> reactive </t>
        </is>
      </c>
      <c r="M5020" s="465" t="inlineStr">
        <is>
          <t xml:space="preserve"> NOx </t>
        </is>
      </c>
      <c r="N5020" s="466" t="inlineStr">
        <is>
          <t>nan</t>
        </is>
      </c>
      <c r="O5020" s="467" t="n">
        <v>0.2</v>
      </c>
      <c r="P5020" s="468" t="n">
        <v>1989</v>
      </c>
      <c r="Q5020" s="469" t="inlineStr">
        <is>
          <t>no data</t>
        </is>
      </c>
      <c r="R5020" s="469" t="inlineStr">
        <is>
          <t>not done</t>
        </is>
      </c>
      <c r="S5020" s="469" t="inlineStr">
        <is>
          <t xml:space="preserve"> text </t>
        </is>
      </c>
      <c r="T5020" s="426" t="inlineStr">
        <is>
          <t>Norway</t>
        </is>
      </c>
      <c r="U5020" s="5" t="inlineStr">
        <is>
          <t>N wasted</t>
        </is>
      </c>
      <c r="V5020" s="465" t="n">
        <v>0.04</v>
      </c>
    </row>
    <row r="5021" ht="16" customHeight="1">
      <c r="B5021" s="5" t="inlineStr">
        <is>
          <t>EF.TR-AT.AT</t>
        </is>
      </c>
      <c r="C5021" s="5" t="inlineStr">
        <is>
          <t>EF.TR-AT.AT-Emissions-N2O</t>
        </is>
      </c>
      <c r="D5021" s="5" t="inlineStr">
        <is>
          <t>EF</t>
        </is>
      </c>
      <c r="E5021" s="5" t="inlineStr">
        <is>
          <t>TR</t>
        </is>
      </c>
      <c r="F5021" s="5">
        <f>VLOOKUP(E5021,'5.a Definitions'!E:F,2,FALSE)</f>
        <v/>
      </c>
      <c r="G5021" s="5" t="inlineStr">
        <is>
          <t>AT</t>
        </is>
      </c>
      <c r="H5021" s="5" t="inlineStr">
        <is>
          <t>AT</t>
        </is>
      </c>
      <c r="I5021" s="5">
        <f>VLOOKUP(H5021,'5.a Definitions'!E:F,2,FALSE)</f>
        <v/>
      </c>
      <c r="J5021" s="465" t="inlineStr">
        <is>
          <t xml:space="preserve"> Emissions </t>
        </is>
      </c>
      <c r="K5021" s="465" t="inlineStr">
        <is>
          <t xml:space="preserve"> transport emissions </t>
        </is>
      </c>
      <c r="L5021" s="465" t="inlineStr">
        <is>
          <t xml:space="preserve"> reactive </t>
        </is>
      </c>
      <c r="M5021" s="465" t="inlineStr">
        <is>
          <t xml:space="preserve"> N2O </t>
        </is>
      </c>
      <c r="N5021" s="466" t="inlineStr">
        <is>
          <t>nan</t>
        </is>
      </c>
      <c r="O5021" s="467" t="n">
        <v>0.2</v>
      </c>
      <c r="P5021" s="468" t="n">
        <v>1989</v>
      </c>
      <c r="Q5021" s="469" t="inlineStr">
        <is>
          <t>no data</t>
        </is>
      </c>
      <c r="R5021" s="469" t="inlineStr">
        <is>
          <t>not done</t>
        </is>
      </c>
      <c r="S5021" s="469" t="inlineStr">
        <is>
          <t xml:space="preserve"> text </t>
        </is>
      </c>
      <c r="T5021" s="426" t="inlineStr">
        <is>
          <t>Norway</t>
        </is>
      </c>
      <c r="U5021" s="5" t="inlineStr">
        <is>
          <t>N wasted</t>
        </is>
      </c>
      <c r="V5021" s="465" t="n">
        <v>0.04</v>
      </c>
    </row>
    <row r="5022" ht="16" customHeight="1">
      <c r="B5022" s="5" t="inlineStr">
        <is>
          <t>EF.TR-AT.AT</t>
        </is>
      </c>
      <c r="C5022" s="5" t="inlineStr">
        <is>
          <t>EF.TR-AT.AT-Emissions-N2</t>
        </is>
      </c>
      <c r="D5022" s="5" t="inlineStr">
        <is>
          <t>EF</t>
        </is>
      </c>
      <c r="E5022" s="5" t="inlineStr">
        <is>
          <t>TR</t>
        </is>
      </c>
      <c r="F5022" s="5">
        <f>VLOOKUP(E5022,'5.a Definitions'!E:F,2,FALSE)</f>
        <v/>
      </c>
      <c r="G5022" s="5" t="inlineStr">
        <is>
          <t>AT</t>
        </is>
      </c>
      <c r="H5022" s="5" t="inlineStr">
        <is>
          <t>AT</t>
        </is>
      </c>
      <c r="I5022" s="5">
        <f>VLOOKUP(H5022,'5.a Definitions'!E:F,2,FALSE)</f>
        <v/>
      </c>
      <c r="J5022" s="465" t="inlineStr">
        <is>
          <t xml:space="preserve"> Emissions </t>
        </is>
      </c>
      <c r="K5022" s="465" t="inlineStr">
        <is>
          <t xml:space="preserve"> transport emissions </t>
        </is>
      </c>
      <c r="L5022" s="465" t="inlineStr">
        <is>
          <t xml:space="preserve"> inert </t>
        </is>
      </c>
      <c r="M5022" s="465" t="inlineStr">
        <is>
          <t xml:space="preserve"> N2 </t>
        </is>
      </c>
      <c r="N5022" s="466" t="n">
        <v>0</v>
      </c>
      <c r="O5022" s="467" t="n">
        <v>0.2</v>
      </c>
      <c r="P5022" s="468" t="n">
        <v>1989</v>
      </c>
      <c r="Q5022" s="469" t="inlineStr">
        <is>
          <t>mass balance</t>
        </is>
      </c>
      <c r="R5022" s="469" t="inlineStr">
        <is>
          <t>ok</t>
        </is>
      </c>
      <c r="S5022" s="469" t="inlineStr">
        <is>
          <t xml:space="preserve"> text </t>
        </is>
      </c>
      <c r="T5022" s="426" t="inlineStr">
        <is>
          <t>Norway</t>
        </is>
      </c>
      <c r="U5022" s="5" t="inlineStr">
        <is>
          <t>N wasted</t>
        </is>
      </c>
      <c r="V5022" s="465" t="n">
        <v>0.04</v>
      </c>
    </row>
    <row r="5023" ht="16" customHeight="1">
      <c r="B5023" s="5" t="inlineStr">
        <is>
          <t>EF.TR-RW.RW</t>
        </is>
      </c>
      <c r="C5023" s="5" t="inlineStr">
        <is>
          <t>EF.TR-RW.RW-Export of transport fuels-Nmix</t>
        </is>
      </c>
      <c r="D5023" s="5" t="inlineStr">
        <is>
          <t>EF</t>
        </is>
      </c>
      <c r="E5023" s="5" t="inlineStr">
        <is>
          <t>TR</t>
        </is>
      </c>
      <c r="F5023" s="5">
        <f>VLOOKUP(E5023,'5.a Definitions'!E:F,2,FALSE)</f>
        <v/>
      </c>
      <c r="G5023" s="5" t="inlineStr">
        <is>
          <t>RW</t>
        </is>
      </c>
      <c r="H5023" s="5" t="inlineStr">
        <is>
          <t>RW</t>
        </is>
      </c>
      <c r="I5023" s="5">
        <f>VLOOKUP(H5023,'5.a Definitions'!E:F,2,FALSE)</f>
        <v/>
      </c>
      <c r="J5023" s="465" t="inlineStr">
        <is>
          <t xml:space="preserve"> Export of transport fuels </t>
        </is>
      </c>
      <c r="K5023" s="465" t="inlineStr">
        <is>
          <t xml:space="preserve"> export of transport fuel </t>
        </is>
      </c>
      <c r="L5023" s="465" t="inlineStr">
        <is>
          <t xml:space="preserve"> reactive </t>
        </is>
      </c>
      <c r="M5023" s="465" t="inlineStr">
        <is>
          <t xml:space="preserve"> Nmix </t>
        </is>
      </c>
      <c r="N5023" s="466" t="n">
        <v>0.213785804</v>
      </c>
      <c r="O5023" s="467" t="n">
        <v>0.2332870211881928</v>
      </c>
      <c r="P5023" s="468" t="n">
        <v>1989</v>
      </c>
      <c r="Q5023" s="469" t="inlineStr">
        <is>
          <t>SSB tab 08801</t>
        </is>
      </c>
      <c r="R5023" s="469" t="inlineStr">
        <is>
          <t>ok</t>
        </is>
      </c>
      <c r="S5023" s="469" t="inlineStr">
        <is>
          <t xml:space="preserve"> text </t>
        </is>
      </c>
      <c r="T5023" s="426" t="inlineStr">
        <is>
          <t>Norway</t>
        </is>
      </c>
      <c r="U5023" s="5" t="inlineStr">
        <is>
          <t>useful output</t>
        </is>
      </c>
      <c r="V5023" s="465" t="n">
        <v>0.04</v>
      </c>
    </row>
    <row r="5024" ht="16" customHeight="1">
      <c r="B5024" s="5" t="inlineStr">
        <is>
          <t>EF.OE-AT.AT</t>
        </is>
      </c>
      <c r="C5024" s="5" t="inlineStr">
        <is>
          <t>EF.OE-AT.AT-Emissions-NH3</t>
        </is>
      </c>
      <c r="D5024" s="5" t="inlineStr">
        <is>
          <t>EF</t>
        </is>
      </c>
      <c r="E5024" s="5" t="inlineStr">
        <is>
          <t>OE</t>
        </is>
      </c>
      <c r="F5024" s="5">
        <f>VLOOKUP(E5024,'5.a Definitions'!E:F,2,FALSE)</f>
        <v/>
      </c>
      <c r="G5024" s="5" t="inlineStr">
        <is>
          <t>AT</t>
        </is>
      </c>
      <c r="H5024" s="5" t="inlineStr">
        <is>
          <t>AT</t>
        </is>
      </c>
      <c r="I5024" s="5">
        <f>VLOOKUP(H5024,'5.a Definitions'!E:F,2,FALSE)</f>
        <v/>
      </c>
      <c r="J5024" s="465" t="inlineStr">
        <is>
          <t xml:space="preserve"> Emissions </t>
        </is>
      </c>
      <c r="K5024" s="465" t="inlineStr">
        <is>
          <t xml:space="preserve"> other fuels emissions </t>
        </is>
      </c>
      <c r="L5024" s="465" t="inlineStr">
        <is>
          <t xml:space="preserve"> reactive </t>
        </is>
      </c>
      <c r="M5024" s="465" t="inlineStr">
        <is>
          <t xml:space="preserve"> NH3 </t>
        </is>
      </c>
      <c r="N5024" s="466" t="inlineStr">
        <is>
          <t>nan</t>
        </is>
      </c>
      <c r="O5024" s="467" t="n">
        <v>0.2</v>
      </c>
      <c r="P5024" s="468" t="n">
        <v>1989</v>
      </c>
      <c r="Q5024" s="469" t="inlineStr">
        <is>
          <t>no data</t>
        </is>
      </c>
      <c r="R5024" s="469" t="inlineStr">
        <is>
          <t>not done</t>
        </is>
      </c>
      <c r="S5024" s="469" t="inlineStr">
        <is>
          <t xml:space="preserve"> text </t>
        </is>
      </c>
      <c r="T5024" s="426" t="inlineStr">
        <is>
          <t>Norway</t>
        </is>
      </c>
      <c r="U5024" s="5" t="inlineStr">
        <is>
          <t>N wasted</t>
        </is>
      </c>
      <c r="V5024" s="465" t="n">
        <v>0.04</v>
      </c>
    </row>
    <row r="5025" ht="16" customHeight="1">
      <c r="B5025" s="5" t="inlineStr">
        <is>
          <t>EF.OE-AT.AT</t>
        </is>
      </c>
      <c r="C5025" s="5" t="inlineStr">
        <is>
          <t>EF.OE-AT.AT-Emissions-NOx</t>
        </is>
      </c>
      <c r="D5025" s="5" t="inlineStr">
        <is>
          <t>EF</t>
        </is>
      </c>
      <c r="E5025" s="5" t="inlineStr">
        <is>
          <t>OE</t>
        </is>
      </c>
      <c r="F5025" s="5">
        <f>VLOOKUP(E5025,'5.a Definitions'!E:F,2,FALSE)</f>
        <v/>
      </c>
      <c r="G5025" s="5" t="inlineStr">
        <is>
          <t>AT</t>
        </is>
      </c>
      <c r="H5025" s="5" t="inlineStr">
        <is>
          <t>AT</t>
        </is>
      </c>
      <c r="I5025" s="5">
        <f>VLOOKUP(H5025,'5.a Definitions'!E:F,2,FALSE)</f>
        <v/>
      </c>
      <c r="J5025" s="465" t="inlineStr">
        <is>
          <t xml:space="preserve"> Emissions </t>
        </is>
      </c>
      <c r="K5025" s="465" t="inlineStr">
        <is>
          <t xml:space="preserve"> other fuels emissions </t>
        </is>
      </c>
      <c r="L5025" s="465" t="inlineStr">
        <is>
          <t xml:space="preserve"> reactive </t>
        </is>
      </c>
      <c r="M5025" s="465" t="inlineStr">
        <is>
          <t xml:space="preserve"> NOx </t>
        </is>
      </c>
      <c r="N5025" s="466" t="inlineStr">
        <is>
          <t>nan</t>
        </is>
      </c>
      <c r="O5025" s="467" t="n">
        <v>0.2</v>
      </c>
      <c r="P5025" s="468" t="n">
        <v>1989</v>
      </c>
      <c r="Q5025" s="469" t="inlineStr">
        <is>
          <t>no data</t>
        </is>
      </c>
      <c r="R5025" s="469" t="inlineStr">
        <is>
          <t>not done</t>
        </is>
      </c>
      <c r="S5025" s="469" t="inlineStr">
        <is>
          <t xml:space="preserve"> text </t>
        </is>
      </c>
      <c r="T5025" s="426" t="inlineStr">
        <is>
          <t>Norway</t>
        </is>
      </c>
      <c r="U5025" s="5" t="inlineStr">
        <is>
          <t>N wasted</t>
        </is>
      </c>
      <c r="V5025" s="465" t="n">
        <v>0.04</v>
      </c>
    </row>
    <row r="5026" ht="16" customHeight="1">
      <c r="B5026" s="5" t="inlineStr">
        <is>
          <t>EF.OE-AT.AT</t>
        </is>
      </c>
      <c r="C5026" s="5" t="inlineStr">
        <is>
          <t>EF.OE-AT.AT-Emissions-N2O</t>
        </is>
      </c>
      <c r="D5026" s="5" t="inlineStr">
        <is>
          <t>EF</t>
        </is>
      </c>
      <c r="E5026" s="5" t="inlineStr">
        <is>
          <t>OE</t>
        </is>
      </c>
      <c r="F5026" s="5">
        <f>VLOOKUP(E5026,'5.a Definitions'!E:F,2,FALSE)</f>
        <v/>
      </c>
      <c r="G5026" s="5" t="inlineStr">
        <is>
          <t>AT</t>
        </is>
      </c>
      <c r="H5026" s="5" t="inlineStr">
        <is>
          <t>AT</t>
        </is>
      </c>
      <c r="I5026" s="5">
        <f>VLOOKUP(H5026,'5.a Definitions'!E:F,2,FALSE)</f>
        <v/>
      </c>
      <c r="J5026" s="465" t="inlineStr">
        <is>
          <t xml:space="preserve"> Emissions </t>
        </is>
      </c>
      <c r="K5026" s="465" t="inlineStr">
        <is>
          <t xml:space="preserve"> other fuels emissions </t>
        </is>
      </c>
      <c r="L5026" s="465" t="inlineStr">
        <is>
          <t xml:space="preserve"> reactive </t>
        </is>
      </c>
      <c r="M5026" s="465" t="inlineStr">
        <is>
          <t xml:space="preserve"> N2O </t>
        </is>
      </c>
      <c r="N5026" s="466" t="inlineStr">
        <is>
          <t>nan</t>
        </is>
      </c>
      <c r="O5026" s="467" t="n">
        <v>0.2</v>
      </c>
      <c r="P5026" s="468" t="n">
        <v>1989</v>
      </c>
      <c r="Q5026" s="469" t="inlineStr">
        <is>
          <t>no data</t>
        </is>
      </c>
      <c r="R5026" s="469" t="inlineStr">
        <is>
          <t>not done</t>
        </is>
      </c>
      <c r="S5026" s="469" t="inlineStr">
        <is>
          <t xml:space="preserve"> text </t>
        </is>
      </c>
      <c r="T5026" s="426" t="inlineStr">
        <is>
          <t>Norway</t>
        </is>
      </c>
      <c r="U5026" s="5" t="inlineStr">
        <is>
          <t>N wasted</t>
        </is>
      </c>
      <c r="V5026" s="465" t="n">
        <v>0.04</v>
      </c>
    </row>
    <row r="5027" ht="16" customHeight="1" thickBot="1">
      <c r="A5027" s="483" t="n"/>
      <c r="B5027" s="6" t="inlineStr">
        <is>
          <t>EF.OE-AT.AT</t>
        </is>
      </c>
      <c r="C5027" s="6" t="inlineStr">
        <is>
          <t>EF.OE-AT.AT-Emissions-N2</t>
        </is>
      </c>
      <c r="D5027" s="6" t="inlineStr">
        <is>
          <t>EF</t>
        </is>
      </c>
      <c r="E5027" s="6" t="inlineStr">
        <is>
          <t>OE</t>
        </is>
      </c>
      <c r="F5027" s="5">
        <f>VLOOKUP(E5027,'5.a Definitions'!E:F,2,FALSE)</f>
        <v/>
      </c>
      <c r="G5027" s="6" t="inlineStr">
        <is>
          <t>AT</t>
        </is>
      </c>
      <c r="H5027" s="6" t="inlineStr">
        <is>
          <t>AT</t>
        </is>
      </c>
      <c r="I5027" s="5">
        <f>VLOOKUP(H5027,'5.a Definitions'!E:F,2,FALSE)</f>
        <v/>
      </c>
      <c r="J5027" s="470" t="inlineStr">
        <is>
          <t xml:space="preserve"> Emissions </t>
        </is>
      </c>
      <c r="K5027" s="470" t="inlineStr">
        <is>
          <t xml:space="preserve"> other fuels emissions </t>
        </is>
      </c>
      <c r="L5027" s="470" t="inlineStr">
        <is>
          <t xml:space="preserve"> inert </t>
        </is>
      </c>
      <c r="M5027" s="470" t="inlineStr">
        <is>
          <t xml:space="preserve"> N2 </t>
        </is>
      </c>
      <c r="N5027" s="466" t="n">
        <v>0</v>
      </c>
      <c r="O5027" s="471" t="n">
        <v>0.2</v>
      </c>
      <c r="P5027" s="468" t="n">
        <v>1989</v>
      </c>
      <c r="Q5027" s="472" t="inlineStr">
        <is>
          <t>mass balance</t>
        </is>
      </c>
      <c r="R5027" s="469" t="inlineStr">
        <is>
          <t>ok</t>
        </is>
      </c>
      <c r="S5027" s="472" t="inlineStr">
        <is>
          <t xml:space="preserve"> text </t>
        </is>
      </c>
      <c r="T5027" s="426" t="inlineStr">
        <is>
          <t>Norway</t>
        </is>
      </c>
      <c r="U5027" s="5" t="inlineStr">
        <is>
          <t>N wasted</t>
        </is>
      </c>
      <c r="V5027" s="470" t="n">
        <v>0.04</v>
      </c>
    </row>
    <row r="5028" ht="16" customHeight="1">
      <c r="A5028" s="487" t="inlineStr">
        <is>
          <t xml:space="preserve"> Materials and products </t>
        </is>
      </c>
      <c r="B5028" s="452" t="inlineStr">
        <is>
          <t>MP.FP-AG.SM</t>
        </is>
      </c>
      <c r="C5028" s="452" t="inlineStr">
        <is>
          <t>MP.FP-AG.SM-Seeds and planting material -Nmix</t>
        </is>
      </c>
      <c r="D5028" s="452" t="inlineStr">
        <is>
          <t>MP</t>
        </is>
      </c>
      <c r="E5028" s="452" t="inlineStr">
        <is>
          <t>FP</t>
        </is>
      </c>
      <c r="F5028" s="5">
        <f>VLOOKUP(E5028,'5.a Definitions'!E:F,2,FALSE)</f>
        <v/>
      </c>
      <c r="G5028" s="452" t="inlineStr">
        <is>
          <t>AG</t>
        </is>
      </c>
      <c r="H5028" s="452" t="inlineStr">
        <is>
          <t>SM</t>
        </is>
      </c>
      <c r="I5028" s="5">
        <f>VLOOKUP(H5028,'5.a Definitions'!E:F,2,FALSE)</f>
        <v/>
      </c>
      <c r="J5028" s="465" t="inlineStr">
        <is>
          <t xml:space="preserve"> Seeds and planting material  </t>
        </is>
      </c>
      <c r="K5028" s="465" t="inlineStr">
        <is>
          <t xml:space="preserve"> seeds and planting material </t>
        </is>
      </c>
      <c r="L5028" s="465" t="inlineStr">
        <is>
          <t xml:space="preserve"> reactive </t>
        </is>
      </c>
      <c r="M5028" s="465" t="inlineStr">
        <is>
          <t xml:space="preserve"> Nmix </t>
        </is>
      </c>
      <c r="N5028" s="466" t="n">
        <v>1.303015010360206</v>
      </c>
      <c r="O5028" s="467" t="n">
        <v>0.321013734373963</v>
      </c>
      <c r="P5028" s="468" t="n">
        <v>1989</v>
      </c>
      <c r="Q5028" s="469" t="inlineStr">
        <is>
          <t>NIBIO Totalkalkylen</t>
        </is>
      </c>
      <c r="R5028" s="469" t="inlineStr">
        <is>
          <t>ok</t>
        </is>
      </c>
      <c r="S5028" s="469" t="inlineStr">
        <is>
          <t xml:space="preserve"> text </t>
        </is>
      </c>
      <c r="T5028" s="426" t="inlineStr">
        <is>
          <t>Norway</t>
        </is>
      </c>
      <c r="U5028" s="5" t="inlineStr">
        <is>
          <t>useful output</t>
        </is>
      </c>
      <c r="V5028" s="465" t="n">
        <v>0.04</v>
      </c>
    </row>
    <row r="5029" ht="16" customHeight="1">
      <c r="B5029" s="5" t="inlineStr">
        <is>
          <t>MP.FP-AG.MM</t>
        </is>
      </c>
      <c r="C5029" s="5" t="inlineStr">
        <is>
          <t>MP.FP-AG.MM-Farm animal feed-Nmix</t>
        </is>
      </c>
      <c r="D5029" s="5" t="inlineStr">
        <is>
          <t>MP</t>
        </is>
      </c>
      <c r="E5029" s="5" t="inlineStr">
        <is>
          <t>FP</t>
        </is>
      </c>
      <c r="F5029" s="5">
        <f>VLOOKUP(E5029,'5.a Definitions'!E:F,2,FALSE)</f>
        <v/>
      </c>
      <c r="G5029" s="5" t="inlineStr">
        <is>
          <t>AG</t>
        </is>
      </c>
      <c r="H5029" s="5" t="inlineStr">
        <is>
          <t>MM</t>
        </is>
      </c>
      <c r="I5029" s="5">
        <f>VLOOKUP(H5029,'5.a Definitions'!E:F,2,FALSE)</f>
        <v/>
      </c>
      <c r="J5029" s="465" t="inlineStr">
        <is>
          <t xml:space="preserve"> Farm animal feed </t>
        </is>
      </c>
      <c r="K5029" s="465" t="inlineStr">
        <is>
          <t xml:space="preserve"> farm animal feed </t>
        </is>
      </c>
      <c r="L5029" s="465" t="inlineStr">
        <is>
          <t xml:space="preserve"> reactive </t>
        </is>
      </c>
      <c r="M5029" s="465" t="inlineStr">
        <is>
          <t xml:space="preserve"> Nmix </t>
        </is>
      </c>
      <c r="N5029" s="466" t="n">
        <v>21.5757897332457</v>
      </c>
      <c r="O5029" s="467" t="n">
        <v>0.3101488769873527</v>
      </c>
      <c r="P5029" s="468" t="n">
        <v>1989</v>
      </c>
      <c r="Q5029" s="469" t="inlineStr">
        <is>
          <t>Totalkalkylen</t>
        </is>
      </c>
      <c r="R5029" s="469" t="inlineStr">
        <is>
          <t>ok</t>
        </is>
      </c>
      <c r="S5029" s="469" t="inlineStr">
        <is>
          <t xml:space="preserve"> text </t>
        </is>
      </c>
      <c r="T5029" s="426" t="inlineStr">
        <is>
          <t>Norway</t>
        </is>
      </c>
      <c r="U5029" s="5" t="inlineStr">
        <is>
          <t>useful output</t>
        </is>
      </c>
      <c r="V5029" s="465" t="n">
        <v>0.04</v>
      </c>
    </row>
    <row r="5030" ht="16" customHeight="1">
      <c r="B5030" s="5" t="inlineStr">
        <is>
          <t>MP.FP-PR.SO</t>
        </is>
      </c>
      <c r="C5030" s="5" t="inlineStr">
        <is>
          <t>MP.FP-PR.SO-Food industry waste-Nmix</t>
        </is>
      </c>
      <c r="D5030" s="5" t="inlineStr">
        <is>
          <t>MP</t>
        </is>
      </c>
      <c r="E5030" s="5" t="inlineStr">
        <is>
          <t>FP</t>
        </is>
      </c>
      <c r="F5030" s="5">
        <f>VLOOKUP(E5030,'5.a Definitions'!E:F,2,FALSE)</f>
        <v/>
      </c>
      <c r="G5030" s="5" t="inlineStr">
        <is>
          <t>PR</t>
        </is>
      </c>
      <c r="H5030" s="5" t="inlineStr">
        <is>
          <t>SO</t>
        </is>
      </c>
      <c r="I5030" s="5">
        <f>VLOOKUP(H5030,'5.a Definitions'!E:F,2,FALSE)</f>
        <v/>
      </c>
      <c r="J5030" s="465" t="inlineStr">
        <is>
          <t xml:space="preserve"> Food industry waste </t>
        </is>
      </c>
      <c r="K5030" s="465" t="inlineStr">
        <is>
          <t xml:space="preserve"> food industry waste </t>
        </is>
      </c>
      <c r="L5030" s="465" t="inlineStr">
        <is>
          <t xml:space="preserve"> reactive </t>
        </is>
      </c>
      <c r="M5030" s="465" t="inlineStr">
        <is>
          <t xml:space="preserve"> Nmix </t>
        </is>
      </c>
      <c r="N5030" s="466" t="inlineStr">
        <is>
          <t>nan</t>
        </is>
      </c>
      <c r="O5030" s="467" t="n">
        <v>0.2</v>
      </c>
      <c r="P5030" s="468" t="n">
        <v>1989</v>
      </c>
      <c r="Q5030" s="469" t="inlineStr">
        <is>
          <t>no data</t>
        </is>
      </c>
      <c r="R5030" s="469" t="inlineStr">
        <is>
          <t>not done</t>
        </is>
      </c>
      <c r="S5030" s="469" t="inlineStr">
        <is>
          <t xml:space="preserve"> text </t>
        </is>
      </c>
      <c r="T5030" s="426" t="inlineStr">
        <is>
          <t>Norway</t>
        </is>
      </c>
      <c r="U5030" s="5" t="inlineStr">
        <is>
          <t>N wasted</t>
        </is>
      </c>
      <c r="V5030" s="465" t="n">
        <v>0.04</v>
      </c>
    </row>
    <row r="5031" ht="16" customHeight="1">
      <c r="B5031" s="5" t="inlineStr">
        <is>
          <t>MP.FP-PR.WW</t>
        </is>
      </c>
      <c r="C5031" s="5" t="inlineStr">
        <is>
          <t>MP.FP-PR.WW-Food industry wastewater-Nmix</t>
        </is>
      </c>
      <c r="D5031" s="5" t="inlineStr">
        <is>
          <t>MP</t>
        </is>
      </c>
      <c r="E5031" s="5" t="inlineStr">
        <is>
          <t>FP</t>
        </is>
      </c>
      <c r="F5031" s="5">
        <f>VLOOKUP(E5031,'5.a Definitions'!E:F,2,FALSE)</f>
        <v/>
      </c>
      <c r="G5031" s="5" t="inlineStr">
        <is>
          <t>PR</t>
        </is>
      </c>
      <c r="H5031" s="5" t="inlineStr">
        <is>
          <t>WW</t>
        </is>
      </c>
      <c r="I5031" s="5">
        <f>VLOOKUP(H5031,'5.a Definitions'!E:F,2,FALSE)</f>
        <v/>
      </c>
      <c r="J5031" s="465" t="inlineStr">
        <is>
          <t xml:space="preserve"> Food industry wastewater </t>
        </is>
      </c>
      <c r="K5031" s="465" t="inlineStr">
        <is>
          <t xml:space="preserve"> food industry wastewater </t>
        </is>
      </c>
      <c r="L5031" s="465" t="inlineStr">
        <is>
          <t xml:space="preserve"> reactive </t>
        </is>
      </c>
      <c r="M5031" s="465" t="inlineStr">
        <is>
          <t xml:space="preserve"> Nmix </t>
        </is>
      </c>
      <c r="N5031" s="466" t="n">
        <v>0.033</v>
      </c>
      <c r="O5031" s="467" t="n">
        <v>0.1937409394689764</v>
      </c>
      <c r="P5031" s="468" t="n">
        <v>1989</v>
      </c>
      <c r="Q5031" s="469" t="inlineStr">
        <is>
          <t>Miljødirektoratet</t>
        </is>
      </c>
      <c r="R5031" s="469" t="inlineStr">
        <is>
          <t>ok</t>
        </is>
      </c>
      <c r="S5031" s="469" t="inlineStr">
        <is>
          <t xml:space="preserve"> text </t>
        </is>
      </c>
      <c r="T5031" s="426" t="inlineStr">
        <is>
          <t>Norway</t>
        </is>
      </c>
      <c r="U5031" s="5" t="inlineStr">
        <is>
          <t>N wasted</t>
        </is>
      </c>
      <c r="V5031" s="465" t="n">
        <v>0.04</v>
      </c>
    </row>
    <row r="5032" ht="16" customHeight="1">
      <c r="B5032" s="5" t="inlineStr">
        <is>
          <t>MP.FP-HS.HS</t>
        </is>
      </c>
      <c r="C5032" s="5" t="inlineStr">
        <is>
          <t>MP.FP-HS.HS-Food products-Nmix</t>
        </is>
      </c>
      <c r="D5032" s="5" t="inlineStr">
        <is>
          <t>MP</t>
        </is>
      </c>
      <c r="E5032" s="5" t="inlineStr">
        <is>
          <t>FP</t>
        </is>
      </c>
      <c r="F5032" s="5">
        <f>VLOOKUP(E5032,'5.a Definitions'!E:F,2,FALSE)</f>
        <v/>
      </c>
      <c r="G5032" s="5" t="inlineStr">
        <is>
          <t>HS</t>
        </is>
      </c>
      <c r="H5032" s="5" t="inlineStr">
        <is>
          <t>HS</t>
        </is>
      </c>
      <c r="I5032" s="5">
        <f>VLOOKUP(H5032,'5.a Definitions'!E:F,2,FALSE)</f>
        <v/>
      </c>
      <c r="J5032" s="465" t="inlineStr">
        <is>
          <t xml:space="preserve"> Food products </t>
        </is>
      </c>
      <c r="K5032" s="465" t="inlineStr">
        <is>
          <t xml:space="preserve"> food products </t>
        </is>
      </c>
      <c r="L5032" s="465" t="inlineStr">
        <is>
          <t xml:space="preserve"> reactive </t>
        </is>
      </c>
      <c r="M5032" s="465" t="inlineStr">
        <is>
          <t xml:space="preserve"> Nmix </t>
        </is>
      </c>
      <c r="N5032" s="466" t="n">
        <v>25.99028971524058</v>
      </c>
      <c r="O5032" s="467" t="n">
        <v>0.1864407504157414</v>
      </c>
      <c r="P5032" s="468" t="n">
        <v>1989</v>
      </c>
      <c r="Q5032" s="469" t="inlineStr">
        <is>
          <t>SSB</t>
        </is>
      </c>
      <c r="R5032" s="469" t="inlineStr">
        <is>
          <t>ok</t>
        </is>
      </c>
      <c r="S5032" s="469" t="inlineStr">
        <is>
          <t xml:space="preserve"> text </t>
        </is>
      </c>
      <c r="T5032" s="426" t="inlineStr">
        <is>
          <t>Norway</t>
        </is>
      </c>
      <c r="U5032" s="5" t="inlineStr">
        <is>
          <t>useful output</t>
        </is>
      </c>
      <c r="V5032" s="465" t="n">
        <v>0.04</v>
      </c>
    </row>
    <row r="5033" ht="16" customHeight="1">
      <c r="B5033" s="5" t="inlineStr">
        <is>
          <t>MP.FP-HY.SW</t>
        </is>
      </c>
      <c r="C5033" s="5" t="inlineStr">
        <is>
          <t>MP.FP-HY.SW-Untreated wastewater-Nmix</t>
        </is>
      </c>
      <c r="D5033" s="5" t="inlineStr">
        <is>
          <t>MP</t>
        </is>
      </c>
      <c r="E5033" s="5" t="inlineStr">
        <is>
          <t>FP</t>
        </is>
      </c>
      <c r="F5033" s="5">
        <f>VLOOKUP(E5033,'5.a Definitions'!E:F,2,FALSE)</f>
        <v/>
      </c>
      <c r="G5033" s="5" t="inlineStr">
        <is>
          <t>HY</t>
        </is>
      </c>
      <c r="H5033" s="5" t="inlineStr">
        <is>
          <t>SW</t>
        </is>
      </c>
      <c r="I5033" s="5">
        <f>VLOOKUP(H5033,'5.a Definitions'!E:F,2,FALSE)</f>
        <v/>
      </c>
      <c r="J5033" s="465" t="inlineStr">
        <is>
          <t xml:space="preserve"> Untreated wastewater </t>
        </is>
      </c>
      <c r="K5033" s="465" t="inlineStr">
        <is>
          <t xml:space="preserve"> food industry untreated wastewater </t>
        </is>
      </c>
      <c r="L5033" s="465" t="inlineStr">
        <is>
          <t xml:space="preserve"> reactive </t>
        </is>
      </c>
      <c r="M5033" s="465" t="inlineStr">
        <is>
          <t xml:space="preserve"> Nmix </t>
        </is>
      </c>
      <c r="N5033" s="466" t="inlineStr">
        <is>
          <t>nan</t>
        </is>
      </c>
      <c r="O5033" s="467" t="n">
        <v>0.2</v>
      </c>
      <c r="P5033" s="468" t="n">
        <v>1989</v>
      </c>
      <c r="Q5033" s="469" t="inlineStr">
        <is>
          <t>no data</t>
        </is>
      </c>
      <c r="R5033" s="469" t="inlineStr">
        <is>
          <t>not done</t>
        </is>
      </c>
      <c r="S5033" s="469" t="inlineStr">
        <is>
          <t xml:space="preserve"> text </t>
        </is>
      </c>
      <c r="T5033" s="426" t="inlineStr">
        <is>
          <t>Norway</t>
        </is>
      </c>
      <c r="U5033" s="5" t="inlineStr">
        <is>
          <t>N wasted</t>
        </is>
      </c>
      <c r="V5033" s="465" t="n">
        <v>0.04</v>
      </c>
    </row>
    <row r="5034" ht="16" customHeight="1">
      <c r="B5034" s="5" t="inlineStr">
        <is>
          <t>MP.FP-HY.AC</t>
        </is>
      </c>
      <c r="C5034" s="5" t="inlineStr">
        <is>
          <t>MP.FP-HY.AC-Feed to freshwater aquaculture-Nmix</t>
        </is>
      </c>
      <c r="D5034" s="5" t="inlineStr">
        <is>
          <t>MP</t>
        </is>
      </c>
      <c r="E5034" s="5" t="inlineStr">
        <is>
          <t>FP</t>
        </is>
      </c>
      <c r="F5034" s="5">
        <f>VLOOKUP(E5034,'5.a Definitions'!E:F,2,FALSE)</f>
        <v/>
      </c>
      <c r="G5034" s="5" t="inlineStr">
        <is>
          <t>HY</t>
        </is>
      </c>
      <c r="H5034" s="5" t="inlineStr">
        <is>
          <t>AC</t>
        </is>
      </c>
      <c r="I5034" s="5">
        <f>VLOOKUP(H5034,'5.a Definitions'!E:F,2,FALSE)</f>
        <v/>
      </c>
      <c r="J5034" s="465" t="inlineStr">
        <is>
          <t xml:space="preserve"> Feed to freshwater aquaculture </t>
        </is>
      </c>
      <c r="K5034" s="465" t="inlineStr">
        <is>
          <t xml:space="preserve"> feed to freshwater aquaculture </t>
        </is>
      </c>
      <c r="L5034" s="465" t="inlineStr">
        <is>
          <t xml:space="preserve"> reactive </t>
        </is>
      </c>
      <c r="M5034" s="465" t="inlineStr">
        <is>
          <t xml:space="preserve"> Nmix </t>
        </is>
      </c>
      <c r="N5034" s="466" t="n">
        <v>0</v>
      </c>
      <c r="O5034" s="467" t="n">
        <v>0.2</v>
      </c>
      <c r="P5034" s="468" t="n">
        <v>1989</v>
      </c>
      <c r="Q5034" s="469" t="inlineStr">
        <is>
          <t>no production</t>
        </is>
      </c>
      <c r="R5034" s="469" t="inlineStr">
        <is>
          <t>ok</t>
        </is>
      </c>
      <c r="S5034" s="469" t="inlineStr">
        <is>
          <t xml:space="preserve"> text </t>
        </is>
      </c>
      <c r="T5034" s="426" t="inlineStr">
        <is>
          <t>Norway</t>
        </is>
      </c>
      <c r="U5034" s="5" t="inlineStr">
        <is>
          <t>useful output</t>
        </is>
      </c>
      <c r="V5034" s="465" t="n">
        <v>0.04</v>
      </c>
    </row>
    <row r="5035" ht="16" customHeight="1">
      <c r="B5035" s="5" t="inlineStr">
        <is>
          <t>MP.FP-HY.AC</t>
        </is>
      </c>
      <c r="C5035" s="5" t="inlineStr">
        <is>
          <t>MP.FP-HY.AC-Feed to coastal aquaculture-Nmix</t>
        </is>
      </c>
      <c r="D5035" s="5" t="inlineStr">
        <is>
          <t>MP</t>
        </is>
      </c>
      <c r="E5035" s="5" t="inlineStr">
        <is>
          <t>FP</t>
        </is>
      </c>
      <c r="F5035" s="5">
        <f>VLOOKUP(E5035,'5.a Definitions'!E:F,2,FALSE)</f>
        <v/>
      </c>
      <c r="G5035" s="5" t="inlineStr">
        <is>
          <t>HY</t>
        </is>
      </c>
      <c r="H5035" s="5" t="inlineStr">
        <is>
          <t>AC</t>
        </is>
      </c>
      <c r="I5035" s="5">
        <f>VLOOKUP(H5035,'5.a Definitions'!E:F,2,FALSE)</f>
        <v/>
      </c>
      <c r="J5035" s="465" t="inlineStr">
        <is>
          <t xml:space="preserve"> Feed to coastal aquaculture </t>
        </is>
      </c>
      <c r="K5035" s="465" t="inlineStr">
        <is>
          <t xml:space="preserve"> feed to coastal aquaculture </t>
        </is>
      </c>
      <c r="L5035" s="465" t="inlineStr">
        <is>
          <t xml:space="preserve"> reactive </t>
        </is>
      </c>
      <c r="M5035" s="465" t="inlineStr">
        <is>
          <t xml:space="preserve"> Nmix </t>
        </is>
      </c>
      <c r="N5035" s="466" t="n">
        <v>8.535636923076924</v>
      </c>
      <c r="O5035" s="467" t="n">
        <v>0.2539805645365007</v>
      </c>
      <c r="P5035" s="468" t="n">
        <v>1989</v>
      </c>
      <c r="Q5035" s="469" t="inlineStr">
        <is>
          <t>Fiskeridirektoratet</t>
        </is>
      </c>
      <c r="R5035" s="469" t="inlineStr">
        <is>
          <t>ok</t>
        </is>
      </c>
      <c r="S5035" s="469" t="inlineStr">
        <is>
          <t xml:space="preserve"> text </t>
        </is>
      </c>
      <c r="T5035" s="426" t="inlineStr">
        <is>
          <t>Norway</t>
        </is>
      </c>
      <c r="U5035" s="5" t="inlineStr">
        <is>
          <t>useful output</t>
        </is>
      </c>
      <c r="V5035" s="465" t="n">
        <v>0.04</v>
      </c>
    </row>
    <row r="5036" ht="16" customHeight="1">
      <c r="B5036" s="5" t="inlineStr">
        <is>
          <t>MP.FP-RW.RW</t>
        </is>
      </c>
      <c r="C5036" s="5" t="inlineStr">
        <is>
          <t>MP.FP-RW.RW-Food export-Nmix</t>
        </is>
      </c>
      <c r="D5036" s="5" t="inlineStr">
        <is>
          <t>MP</t>
        </is>
      </c>
      <c r="E5036" s="5" t="inlineStr">
        <is>
          <t>FP</t>
        </is>
      </c>
      <c r="F5036" s="5">
        <f>VLOOKUP(E5036,'5.a Definitions'!E:F,2,FALSE)</f>
        <v/>
      </c>
      <c r="G5036" s="5" t="inlineStr">
        <is>
          <t>RW</t>
        </is>
      </c>
      <c r="H5036" s="5" t="inlineStr">
        <is>
          <t>RW</t>
        </is>
      </c>
      <c r="I5036" s="5">
        <f>VLOOKUP(H5036,'5.a Definitions'!E:F,2,FALSE)</f>
        <v/>
      </c>
      <c r="J5036" s="465" t="inlineStr">
        <is>
          <t xml:space="preserve"> Food export </t>
        </is>
      </c>
      <c r="K5036" s="465" t="inlineStr">
        <is>
          <t xml:space="preserve"> food export </t>
        </is>
      </c>
      <c r="L5036" s="465" t="inlineStr">
        <is>
          <t xml:space="preserve"> reactive </t>
        </is>
      </c>
      <c r="M5036" s="465" t="inlineStr">
        <is>
          <t xml:space="preserve"> Nmix </t>
        </is>
      </c>
      <c r="N5036" s="466" t="n">
        <v>18.705276332</v>
      </c>
      <c r="O5036" s="467" t="n">
        <v>0.1860871080975799</v>
      </c>
      <c r="P5036" s="468" t="n">
        <v>1989</v>
      </c>
      <c r="Q5036" s="469" t="inlineStr">
        <is>
          <t>SSB tab 08801</t>
        </is>
      </c>
      <c r="R5036" s="469" t="inlineStr">
        <is>
          <t>ok</t>
        </is>
      </c>
      <c r="S5036" s="469" t="inlineStr">
        <is>
          <t xml:space="preserve"> text </t>
        </is>
      </c>
      <c r="T5036" s="426" t="inlineStr">
        <is>
          <t>Norway</t>
        </is>
      </c>
      <c r="U5036" s="5" t="inlineStr">
        <is>
          <t>useful output</t>
        </is>
      </c>
      <c r="V5036" s="465" t="n">
        <v>0.04</v>
      </c>
    </row>
    <row r="5037" ht="16" customHeight="1">
      <c r="B5037" s="475" t="inlineStr">
        <is>
          <t>MP.FP-RW.RW</t>
        </is>
      </c>
      <c r="C5037" s="475" t="inlineStr">
        <is>
          <t>MP.FP-RW.RW-Feed export-Nmix</t>
        </is>
      </c>
      <c r="D5037" s="475" t="inlineStr">
        <is>
          <t>MP</t>
        </is>
      </c>
      <c r="E5037" s="475" t="inlineStr">
        <is>
          <t>FP</t>
        </is>
      </c>
      <c r="F5037" s="5">
        <f>VLOOKUP(E5037,'5.a Definitions'!E:F,2,FALSE)</f>
        <v/>
      </c>
      <c r="G5037" s="475" t="inlineStr">
        <is>
          <t>RW</t>
        </is>
      </c>
      <c r="H5037" s="475" t="inlineStr">
        <is>
          <t>RW</t>
        </is>
      </c>
      <c r="I5037" s="5">
        <f>VLOOKUP(H5037,'5.a Definitions'!E:F,2,FALSE)</f>
        <v/>
      </c>
      <c r="J5037" s="465" t="inlineStr">
        <is>
          <t>Feed export</t>
        </is>
      </c>
      <c r="K5037" s="465" t="inlineStr">
        <is>
          <t>feed export</t>
        </is>
      </c>
      <c r="L5037" s="465" t="inlineStr">
        <is>
          <t>reactive</t>
        </is>
      </c>
      <c r="M5037" s="465" t="inlineStr">
        <is>
          <t>Nmix</t>
        </is>
      </c>
      <c r="N5037" s="466" t="n">
        <v>7.229340129999999</v>
      </c>
      <c r="O5037" s="467" t="n">
        <v>0.1535584972902696</v>
      </c>
      <c r="P5037" s="468" t="n">
        <v>1989</v>
      </c>
      <c r="Q5037" s="469" t="inlineStr">
        <is>
          <t>SSB tab 08801</t>
        </is>
      </c>
      <c r="R5037" s="469" t="inlineStr">
        <is>
          <t>ok</t>
        </is>
      </c>
      <c r="S5037" s="469" t="inlineStr">
        <is>
          <t>text</t>
        </is>
      </c>
      <c r="T5037" s="476" t="inlineStr">
        <is>
          <t>Norway</t>
        </is>
      </c>
      <c r="U5037" s="5" t="inlineStr">
        <is>
          <t>useful output</t>
        </is>
      </c>
      <c r="V5037" s="465">
        <f>(O4793*N4793)^2</f>
        <v/>
      </c>
    </row>
    <row r="5038" ht="16" customHeight="1">
      <c r="B5038" s="5" t="inlineStr">
        <is>
          <t>MP.OP-AG.SM</t>
        </is>
      </c>
      <c r="C5038" s="5" t="inlineStr">
        <is>
          <t>MP.OP-AG.SM-Mineral fertilizer-Nmix</t>
        </is>
      </c>
      <c r="D5038" s="5" t="inlineStr">
        <is>
          <t>MP</t>
        </is>
      </c>
      <c r="E5038" s="5" t="inlineStr">
        <is>
          <t>OP</t>
        </is>
      </c>
      <c r="F5038" s="5">
        <f>VLOOKUP(E5038,'5.a Definitions'!E:F,2,FALSE)</f>
        <v/>
      </c>
      <c r="G5038" s="5" t="inlineStr">
        <is>
          <t>AG</t>
        </is>
      </c>
      <c r="H5038" s="5" t="inlineStr">
        <is>
          <t>SM</t>
        </is>
      </c>
      <c r="I5038" s="5">
        <f>VLOOKUP(H5038,'5.a Definitions'!E:F,2,FALSE)</f>
        <v/>
      </c>
      <c r="J5038" s="465" t="inlineStr">
        <is>
          <t xml:space="preserve"> Mineral fertilizer </t>
        </is>
      </c>
      <c r="K5038" s="465" t="inlineStr">
        <is>
          <t xml:space="preserve"> mineral fertilizer to agriculture </t>
        </is>
      </c>
      <c r="L5038" s="465" t="inlineStr">
        <is>
          <t xml:space="preserve"> reactive </t>
        </is>
      </c>
      <c r="M5038" s="465" t="inlineStr">
        <is>
          <t xml:space="preserve"> Nmix </t>
        </is>
      </c>
      <c r="N5038" s="466" t="n">
        <v>85</v>
      </c>
      <c r="O5038" s="467" t="n">
        <v>0.396206018501588</v>
      </c>
      <c r="P5038" s="468" t="n">
        <v>1989</v>
      </c>
      <c r="Q5038" s="469" t="inlineStr">
        <is>
          <t>FAOSTAT Fertilizer by nutrient (Agricultural Use - Import)</t>
        </is>
      </c>
      <c r="R5038" s="469" t="inlineStr">
        <is>
          <t>ok</t>
        </is>
      </c>
      <c r="S5038" s="469" t="inlineStr">
        <is>
          <t xml:space="preserve"> text </t>
        </is>
      </c>
      <c r="T5038" s="426" t="inlineStr">
        <is>
          <t>Norway</t>
        </is>
      </c>
      <c r="U5038" s="5" t="inlineStr">
        <is>
          <t>useful output</t>
        </is>
      </c>
      <c r="V5038" s="465" t="n">
        <v>0.04</v>
      </c>
    </row>
    <row r="5039" ht="16" customHeight="1">
      <c r="B5039" s="475" t="inlineStr">
        <is>
          <t>MP.OP-EF.IC</t>
        </is>
      </c>
      <c r="C5039" s="475" t="inlineStr">
        <is>
          <t>MP.OP-EF.IC-Industrial waste fuels-Nmix</t>
        </is>
      </c>
      <c r="D5039" s="475" t="inlineStr">
        <is>
          <t>MP</t>
        </is>
      </c>
      <c r="E5039" s="475" t="inlineStr">
        <is>
          <t>OP</t>
        </is>
      </c>
      <c r="F5039" s="5">
        <f>VLOOKUP(E5039,'5.a Definitions'!E:F,2,FALSE)</f>
        <v/>
      </c>
      <c r="G5039" s="475" t="inlineStr">
        <is>
          <t>EF</t>
        </is>
      </c>
      <c r="H5039" s="475" t="inlineStr">
        <is>
          <t>IC</t>
        </is>
      </c>
      <c r="I5039" s="5">
        <f>VLOOKUP(H5039,'5.a Definitions'!E:F,2,FALSE)</f>
        <v/>
      </c>
      <c r="J5039" s="465" t="inlineStr">
        <is>
          <t>Industrial waste fuel</t>
        </is>
      </c>
      <c r="K5039" s="465" t="inlineStr">
        <is>
          <t>industrial waste fuel</t>
        </is>
      </c>
      <c r="L5039" s="465" t="inlineStr">
        <is>
          <t>reactive</t>
        </is>
      </c>
      <c r="M5039" s="465" t="inlineStr">
        <is>
          <t>Nmix</t>
        </is>
      </c>
      <c r="N5039" s="466" t="inlineStr">
        <is>
          <t>nan</t>
        </is>
      </c>
      <c r="O5039" s="467" t="n">
        <v>0.2</v>
      </c>
      <c r="P5039" s="468" t="n">
        <v>1989</v>
      </c>
      <c r="Q5039" s="469" t="inlineStr">
        <is>
          <t>no data</t>
        </is>
      </c>
      <c r="R5039" s="469" t="inlineStr">
        <is>
          <t>not done</t>
        </is>
      </c>
      <c r="S5039" s="469" t="inlineStr">
        <is>
          <t>text</t>
        </is>
      </c>
      <c r="T5039" s="476" t="inlineStr">
        <is>
          <t>Norway</t>
        </is>
      </c>
      <c r="U5039" s="5" t="inlineStr">
        <is>
          <t>useful output</t>
        </is>
      </c>
      <c r="V5039" s="465">
        <f>(O4825*N4825)^2</f>
        <v/>
      </c>
    </row>
    <row r="5040" ht="16" customHeight="1">
      <c r="B5040" s="5" t="inlineStr">
        <is>
          <t>MP.OP-PR.SO</t>
        </is>
      </c>
      <c r="C5040" s="5" t="inlineStr">
        <is>
          <t>MP.OP-PR.SO-Other industry waste-Nmix</t>
        </is>
      </c>
      <c r="D5040" s="5" t="inlineStr">
        <is>
          <t>MP</t>
        </is>
      </c>
      <c r="E5040" s="5" t="inlineStr">
        <is>
          <t>OP</t>
        </is>
      </c>
      <c r="F5040" s="5">
        <f>VLOOKUP(E5040,'5.a Definitions'!E:F,2,FALSE)</f>
        <v/>
      </c>
      <c r="G5040" s="5" t="inlineStr">
        <is>
          <t>PR</t>
        </is>
      </c>
      <c r="H5040" s="5" t="inlineStr">
        <is>
          <t>SO</t>
        </is>
      </c>
      <c r="I5040" s="5">
        <f>VLOOKUP(H5040,'5.a Definitions'!E:F,2,FALSE)</f>
        <v/>
      </c>
      <c r="J5040" s="465" t="inlineStr">
        <is>
          <t xml:space="preserve"> Other industry waste </t>
        </is>
      </c>
      <c r="K5040" s="465" t="inlineStr">
        <is>
          <t xml:space="preserve"> other industry waste </t>
        </is>
      </c>
      <c r="L5040" s="465" t="inlineStr">
        <is>
          <t xml:space="preserve"> reactive </t>
        </is>
      </c>
      <c r="M5040" s="465" t="inlineStr">
        <is>
          <t xml:space="preserve"> Nmix </t>
        </is>
      </c>
      <c r="N5040" s="466" t="inlineStr">
        <is>
          <t>nan</t>
        </is>
      </c>
      <c r="O5040" s="467" t="n">
        <v>0.2</v>
      </c>
      <c r="P5040" s="468" t="n">
        <v>1989</v>
      </c>
      <c r="Q5040" s="469" t="inlineStr">
        <is>
          <t>no data</t>
        </is>
      </c>
      <c r="R5040" s="469" t="inlineStr">
        <is>
          <t>not done</t>
        </is>
      </c>
      <c r="S5040" s="469" t="inlineStr">
        <is>
          <t xml:space="preserve"> text </t>
        </is>
      </c>
      <c r="T5040" s="426" t="inlineStr">
        <is>
          <t>Norway</t>
        </is>
      </c>
      <c r="U5040" s="5" t="inlineStr">
        <is>
          <t>N wasted</t>
        </is>
      </c>
      <c r="V5040" s="465" t="n">
        <v>0.04</v>
      </c>
    </row>
    <row r="5041" ht="16" customHeight="1">
      <c r="B5041" s="5" t="inlineStr">
        <is>
          <t>MP.OP-PR.WW</t>
        </is>
      </c>
      <c r="C5041" s="5" t="inlineStr">
        <is>
          <t>MP.OP-PR.WW-Other industry wastewater-Nmix</t>
        </is>
      </c>
      <c r="D5041" s="5" t="inlineStr">
        <is>
          <t>MP</t>
        </is>
      </c>
      <c r="E5041" s="5" t="inlineStr">
        <is>
          <t>OP</t>
        </is>
      </c>
      <c r="F5041" s="5">
        <f>VLOOKUP(E5041,'5.a Definitions'!E:F,2,FALSE)</f>
        <v/>
      </c>
      <c r="G5041" s="5" t="inlineStr">
        <is>
          <t>PR</t>
        </is>
      </c>
      <c r="H5041" s="5" t="inlineStr">
        <is>
          <t>WW</t>
        </is>
      </c>
      <c r="I5041" s="5">
        <f>VLOOKUP(H5041,'5.a Definitions'!E:F,2,FALSE)</f>
        <v/>
      </c>
      <c r="J5041" s="465" t="inlineStr">
        <is>
          <t xml:space="preserve"> Other industry wastewater </t>
        </is>
      </c>
      <c r="K5041" s="465" t="inlineStr">
        <is>
          <t xml:space="preserve"> other industry wastewater </t>
        </is>
      </c>
      <c r="L5041" s="465" t="inlineStr">
        <is>
          <t xml:space="preserve"> reactive </t>
        </is>
      </c>
      <c r="M5041" s="465" t="inlineStr">
        <is>
          <t xml:space="preserve"> Nmix </t>
        </is>
      </c>
      <c r="N5041" s="466" t="n">
        <v>0.0151</v>
      </c>
      <c r="O5041" s="467" t="n">
        <v>0.3061413651250883</v>
      </c>
      <c r="P5041" s="468" t="n">
        <v>1989</v>
      </c>
      <c r="Q5041" s="469" t="inlineStr">
        <is>
          <t>Miljødirektoratet</t>
        </is>
      </c>
      <c r="R5041" s="469" t="inlineStr">
        <is>
          <t>ok</t>
        </is>
      </c>
      <c r="S5041" s="469" t="inlineStr">
        <is>
          <t xml:space="preserve"> text </t>
        </is>
      </c>
      <c r="T5041" s="426" t="inlineStr">
        <is>
          <t>Norway</t>
        </is>
      </c>
      <c r="U5041" s="5" t="inlineStr">
        <is>
          <t>N wasted</t>
        </is>
      </c>
      <c r="V5041" s="465" t="n">
        <v>0.04</v>
      </c>
    </row>
    <row r="5042" ht="16" customHeight="1">
      <c r="B5042" s="5" t="inlineStr">
        <is>
          <t>MP.OP-HS.HS</t>
        </is>
      </c>
      <c r="C5042" s="5" t="inlineStr">
        <is>
          <t>MP.OP-HS.HS-Mineral fertilizer-Nmix</t>
        </is>
      </c>
      <c r="D5042" s="5" t="inlineStr">
        <is>
          <t>MP</t>
        </is>
      </c>
      <c r="E5042" s="5" t="inlineStr">
        <is>
          <t>OP</t>
        </is>
      </c>
      <c r="F5042" s="5">
        <f>VLOOKUP(E5042,'5.a Definitions'!E:F,2,FALSE)</f>
        <v/>
      </c>
      <c r="G5042" s="5" t="inlineStr">
        <is>
          <t>HS</t>
        </is>
      </c>
      <c r="H5042" s="5" t="inlineStr">
        <is>
          <t>HS</t>
        </is>
      </c>
      <c r="I5042" s="5">
        <f>VLOOKUP(H5042,'5.a Definitions'!E:F,2,FALSE)</f>
        <v/>
      </c>
      <c r="J5042" s="465" t="inlineStr">
        <is>
          <t xml:space="preserve"> Mineral fertilizer </t>
        </is>
      </c>
      <c r="K5042" s="465" t="inlineStr">
        <is>
          <t xml:space="preserve"> mineral fertilizer to settlements </t>
        </is>
      </c>
      <c r="L5042" s="465" t="inlineStr">
        <is>
          <t xml:space="preserve"> reactive </t>
        </is>
      </c>
      <c r="M5042" s="465" t="inlineStr">
        <is>
          <t xml:space="preserve"> Nmix </t>
        </is>
      </c>
      <c r="N5042" s="466" t="n">
        <v>2.253061224489796</v>
      </c>
      <c r="O5042" s="467" t="n">
        <v>0.5765018527396071</v>
      </c>
      <c r="P5042" s="468" t="n">
        <v>1989</v>
      </c>
      <c r="Q5042" s="469" t="inlineStr">
        <is>
          <t>FAOSTAT Fertilizer by nutrient</t>
        </is>
      </c>
      <c r="R5042" s="469" t="inlineStr">
        <is>
          <t>ok</t>
        </is>
      </c>
      <c r="S5042" s="469" t="inlineStr">
        <is>
          <t xml:space="preserve"> text </t>
        </is>
      </c>
      <c r="T5042" s="426" t="inlineStr">
        <is>
          <t>Norway</t>
        </is>
      </c>
      <c r="U5042" s="5" t="inlineStr">
        <is>
          <t>useful output</t>
        </is>
      </c>
      <c r="V5042" s="465" t="n">
        <v>0.04</v>
      </c>
    </row>
    <row r="5043" ht="16" customHeight="1">
      <c r="B5043" s="5" t="inlineStr">
        <is>
          <t>MP.OP-HS.HS</t>
        </is>
      </c>
      <c r="C5043" s="5" t="inlineStr">
        <is>
          <t>MP.OP-HS.HS-Consumer goods-Nmix</t>
        </is>
      </c>
      <c r="D5043" s="5" t="inlineStr">
        <is>
          <t>MP</t>
        </is>
      </c>
      <c r="E5043" s="5" t="inlineStr">
        <is>
          <t>OP</t>
        </is>
      </c>
      <c r="F5043" s="5">
        <f>VLOOKUP(E5043,'5.a Definitions'!E:F,2,FALSE)</f>
        <v/>
      </c>
      <c r="G5043" s="5" t="inlineStr">
        <is>
          <t>HS</t>
        </is>
      </c>
      <c r="H5043" s="5" t="inlineStr">
        <is>
          <t>HS</t>
        </is>
      </c>
      <c r="I5043" s="5">
        <f>VLOOKUP(H5043,'5.a Definitions'!E:F,2,FALSE)</f>
        <v/>
      </c>
      <c r="J5043" s="465" t="inlineStr">
        <is>
          <t xml:space="preserve"> Consumer goods </t>
        </is>
      </c>
      <c r="K5043" s="465" t="inlineStr">
        <is>
          <t xml:space="preserve"> consumer goods </t>
        </is>
      </c>
      <c r="L5043" s="465" t="inlineStr">
        <is>
          <t xml:space="preserve"> reactive </t>
        </is>
      </c>
      <c r="M5043" s="465" t="inlineStr">
        <is>
          <t xml:space="preserve"> Nmix </t>
        </is>
      </c>
      <c r="N5043" s="466" t="inlineStr">
        <is>
          <t>nan</t>
        </is>
      </c>
      <c r="O5043" s="467" t="n">
        <v>0.3</v>
      </c>
      <c r="P5043" s="468" t="n">
        <v>1989</v>
      </c>
      <c r="Q5043" s="469" t="inlineStr">
        <is>
          <t>entries missing for mass balance</t>
        </is>
      </c>
      <c r="R5043" s="469" t="inlineStr">
        <is>
          <t>in progress: only 3/6 inflows and 3/5 outflows</t>
        </is>
      </c>
      <c r="S5043" s="469" t="inlineStr">
        <is>
          <t xml:space="preserve"> text </t>
        </is>
      </c>
      <c r="T5043" s="426" t="inlineStr">
        <is>
          <t>Norway</t>
        </is>
      </c>
      <c r="U5043" s="5" t="inlineStr">
        <is>
          <t>useful output</t>
        </is>
      </c>
      <c r="V5043" s="465" t="n">
        <v>0.04</v>
      </c>
    </row>
    <row r="5044" ht="16" customHeight="1">
      <c r="B5044" s="5" t="inlineStr">
        <is>
          <t>MP.OP-AT.AT</t>
        </is>
      </c>
      <c r="C5044" s="5" t="inlineStr">
        <is>
          <t>MP.OP-AT.AT-Emissions-NH3</t>
        </is>
      </c>
      <c r="D5044" s="5" t="inlineStr">
        <is>
          <t>MP</t>
        </is>
      </c>
      <c r="E5044" s="5" t="inlineStr">
        <is>
          <t>OP</t>
        </is>
      </c>
      <c r="F5044" s="5">
        <f>VLOOKUP(E5044,'5.a Definitions'!E:F,2,FALSE)</f>
        <v/>
      </c>
      <c r="G5044" s="5" t="inlineStr">
        <is>
          <t>AT</t>
        </is>
      </c>
      <c r="H5044" s="5" t="inlineStr">
        <is>
          <t>AT</t>
        </is>
      </c>
      <c r="I5044" s="5">
        <f>VLOOKUP(H5044,'5.a Definitions'!E:F,2,FALSE)</f>
        <v/>
      </c>
      <c r="J5044" s="465" t="inlineStr">
        <is>
          <t xml:space="preserve"> Emissions </t>
        </is>
      </c>
      <c r="K5044" s="465" t="inlineStr">
        <is>
          <t xml:space="preserve"> process emissions </t>
        </is>
      </c>
      <c r="L5044" s="465" t="inlineStr">
        <is>
          <t xml:space="preserve"> reactive </t>
        </is>
      </c>
      <c r="M5044" s="465" t="inlineStr">
        <is>
          <t xml:space="preserve"> NH3 </t>
        </is>
      </c>
      <c r="N5044" s="466" t="inlineStr">
        <is>
          <t>nan</t>
        </is>
      </c>
      <c r="O5044" s="467" t="n">
        <v>0.2</v>
      </c>
      <c r="P5044" s="468" t="n">
        <v>1989</v>
      </c>
      <c r="Q5044" s="469" t="inlineStr">
        <is>
          <t>no data</t>
        </is>
      </c>
      <c r="R5044" s="469" t="inlineStr">
        <is>
          <t>not done</t>
        </is>
      </c>
      <c r="S5044" s="469" t="inlineStr">
        <is>
          <t xml:space="preserve"> text </t>
        </is>
      </c>
      <c r="T5044" s="426" t="inlineStr">
        <is>
          <t>Norway</t>
        </is>
      </c>
      <c r="U5044" s="5" t="inlineStr">
        <is>
          <t>N wasted</t>
        </is>
      </c>
      <c r="V5044" s="465" t="n">
        <v>0.04</v>
      </c>
    </row>
    <row r="5045" ht="16" customHeight="1">
      <c r="B5045" s="5" t="inlineStr">
        <is>
          <t>MP.OP-AT.AT</t>
        </is>
      </c>
      <c r="C5045" s="5" t="inlineStr">
        <is>
          <t>MP.OP-AT.AT-Emissions-NOx</t>
        </is>
      </c>
      <c r="D5045" s="5" t="inlineStr">
        <is>
          <t>MP</t>
        </is>
      </c>
      <c r="E5045" s="5" t="inlineStr">
        <is>
          <t>OP</t>
        </is>
      </c>
      <c r="F5045" s="5">
        <f>VLOOKUP(E5045,'5.a Definitions'!E:F,2,FALSE)</f>
        <v/>
      </c>
      <c r="G5045" s="5" t="inlineStr">
        <is>
          <t>AT</t>
        </is>
      </c>
      <c r="H5045" s="5" t="inlineStr">
        <is>
          <t>AT</t>
        </is>
      </c>
      <c r="I5045" s="5">
        <f>VLOOKUP(H5045,'5.a Definitions'!E:F,2,FALSE)</f>
        <v/>
      </c>
      <c r="J5045" s="465" t="inlineStr">
        <is>
          <t xml:space="preserve"> Emissions </t>
        </is>
      </c>
      <c r="K5045" s="465" t="inlineStr">
        <is>
          <t xml:space="preserve"> process emissions </t>
        </is>
      </c>
      <c r="L5045" s="465" t="inlineStr">
        <is>
          <t xml:space="preserve"> reactive </t>
        </is>
      </c>
      <c r="M5045" s="465" t="inlineStr">
        <is>
          <t xml:space="preserve"> NOx </t>
        </is>
      </c>
      <c r="N5045" s="466" t="inlineStr">
        <is>
          <t>nan</t>
        </is>
      </c>
      <c r="O5045" s="467" t="n">
        <v>0.2</v>
      </c>
      <c r="P5045" s="468" t="n">
        <v>1989</v>
      </c>
      <c r="Q5045" s="469" t="inlineStr">
        <is>
          <t>no data</t>
        </is>
      </c>
      <c r="R5045" s="469" t="inlineStr">
        <is>
          <t>not done</t>
        </is>
      </c>
      <c r="S5045" s="469" t="inlineStr">
        <is>
          <t xml:space="preserve"> text </t>
        </is>
      </c>
      <c r="T5045" s="426" t="inlineStr">
        <is>
          <t>Norway</t>
        </is>
      </c>
      <c r="U5045" s="5" t="inlineStr">
        <is>
          <t>N wasted</t>
        </is>
      </c>
      <c r="V5045" s="465" t="n">
        <v>0.04</v>
      </c>
    </row>
    <row r="5046" ht="16" customHeight="1">
      <c r="B5046" s="5" t="inlineStr">
        <is>
          <t>MP.OP-AT.AT</t>
        </is>
      </c>
      <c r="C5046" s="5" t="inlineStr">
        <is>
          <t>MP.OP-AT.AT-Emissions-N2O</t>
        </is>
      </c>
      <c r="D5046" s="5" t="inlineStr">
        <is>
          <t>MP</t>
        </is>
      </c>
      <c r="E5046" s="5" t="inlineStr">
        <is>
          <t>OP</t>
        </is>
      </c>
      <c r="F5046" s="5">
        <f>VLOOKUP(E5046,'5.a Definitions'!E:F,2,FALSE)</f>
        <v/>
      </c>
      <c r="G5046" s="5" t="inlineStr">
        <is>
          <t>AT</t>
        </is>
      </c>
      <c r="H5046" s="5" t="inlineStr">
        <is>
          <t>AT</t>
        </is>
      </c>
      <c r="I5046" s="5">
        <f>VLOOKUP(H5046,'5.a Definitions'!E:F,2,FALSE)</f>
        <v/>
      </c>
      <c r="J5046" s="465" t="inlineStr">
        <is>
          <t xml:space="preserve"> Emissions </t>
        </is>
      </c>
      <c r="K5046" s="465" t="inlineStr">
        <is>
          <t xml:space="preserve"> process emissions </t>
        </is>
      </c>
      <c r="L5046" s="465" t="inlineStr">
        <is>
          <t xml:space="preserve"> reactive </t>
        </is>
      </c>
      <c r="M5046" s="465" t="inlineStr">
        <is>
          <t xml:space="preserve"> N2O </t>
        </is>
      </c>
      <c r="N5046" s="466" t="inlineStr">
        <is>
          <t>nan</t>
        </is>
      </c>
      <c r="O5046" s="467" t="n">
        <v>0.2</v>
      </c>
      <c r="P5046" s="468" t="n">
        <v>1989</v>
      </c>
      <c r="Q5046" s="469" t="inlineStr">
        <is>
          <t>no data</t>
        </is>
      </c>
      <c r="R5046" s="469" t="inlineStr">
        <is>
          <t>not done</t>
        </is>
      </c>
      <c r="S5046" s="469" t="inlineStr">
        <is>
          <t xml:space="preserve"> text </t>
        </is>
      </c>
      <c r="T5046" s="426" t="inlineStr">
        <is>
          <t>Norway</t>
        </is>
      </c>
      <c r="U5046" s="5" t="inlineStr">
        <is>
          <t>N wasted</t>
        </is>
      </c>
      <c r="V5046" s="465" t="n">
        <v>0.04</v>
      </c>
    </row>
    <row r="5047" ht="16" customHeight="1">
      <c r="B5047" s="5" t="inlineStr">
        <is>
          <t>MP.OP-HY.SW</t>
        </is>
      </c>
      <c r="C5047" s="5" t="inlineStr">
        <is>
          <t>MP.OP-HY.SW-Untreated wastewater-Nmix</t>
        </is>
      </c>
      <c r="D5047" s="5" t="inlineStr">
        <is>
          <t>MP</t>
        </is>
      </c>
      <c r="E5047" s="5" t="inlineStr">
        <is>
          <t>OP</t>
        </is>
      </c>
      <c r="F5047" s="5">
        <f>VLOOKUP(E5047,'5.a Definitions'!E:F,2,FALSE)</f>
        <v/>
      </c>
      <c r="G5047" s="5" t="inlineStr">
        <is>
          <t>HY</t>
        </is>
      </c>
      <c r="H5047" s="5" t="inlineStr">
        <is>
          <t>SW</t>
        </is>
      </c>
      <c r="I5047" s="5">
        <f>VLOOKUP(H5047,'5.a Definitions'!E:F,2,FALSE)</f>
        <v/>
      </c>
      <c r="J5047" s="465" t="inlineStr">
        <is>
          <t xml:space="preserve"> Untreated wastewater </t>
        </is>
      </c>
      <c r="K5047" s="465" t="inlineStr">
        <is>
          <t xml:space="preserve"> other industry untreated wastewater </t>
        </is>
      </c>
      <c r="L5047" s="465" t="inlineStr">
        <is>
          <t xml:space="preserve"> reactive </t>
        </is>
      </c>
      <c r="M5047" s="465" t="inlineStr">
        <is>
          <t xml:space="preserve"> Nmix </t>
        </is>
      </c>
      <c r="N5047" s="466" t="n">
        <v>5.0265</v>
      </c>
      <c r="O5047" s="467" t="n">
        <v>0.1744447157994996</v>
      </c>
      <c r="P5047" s="468" t="n">
        <v>1989</v>
      </c>
      <c r="Q5047" s="469" t="inlineStr">
        <is>
          <t>Miljødirektoratet</t>
        </is>
      </c>
      <c r="R5047" s="469" t="inlineStr">
        <is>
          <t>ok</t>
        </is>
      </c>
      <c r="S5047" s="469" t="inlineStr">
        <is>
          <t xml:space="preserve"> text </t>
        </is>
      </c>
      <c r="T5047" s="426" t="inlineStr">
        <is>
          <t>Norway</t>
        </is>
      </c>
      <c r="U5047" s="5" t="inlineStr">
        <is>
          <t>N wasted</t>
        </is>
      </c>
      <c r="V5047" s="465" t="n">
        <v>0.04</v>
      </c>
    </row>
    <row r="5048" ht="16" customHeight="1">
      <c r="B5048" s="5" t="inlineStr">
        <is>
          <t>MP.OP-FS.FO</t>
        </is>
      </c>
      <c r="C5048" s="5" t="inlineStr">
        <is>
          <t>MP.OP-FS.FO-Mineral fertilizer-Nmix</t>
        </is>
      </c>
      <c r="D5048" s="5" t="inlineStr">
        <is>
          <t>MP</t>
        </is>
      </c>
      <c r="E5048" s="5" t="inlineStr">
        <is>
          <t>OP</t>
        </is>
      </c>
      <c r="F5048" s="5">
        <f>VLOOKUP(E5048,'5.a Definitions'!E:F,2,FALSE)</f>
        <v/>
      </c>
      <c r="G5048" s="5" t="inlineStr">
        <is>
          <t>FS</t>
        </is>
      </c>
      <c r="H5048" s="5" t="inlineStr">
        <is>
          <t>FO</t>
        </is>
      </c>
      <c r="I5048" s="5">
        <f>VLOOKUP(H5048,'5.a Definitions'!E:F,2,FALSE)</f>
        <v/>
      </c>
      <c r="J5048" s="5" t="inlineStr">
        <is>
          <t>Mineral fertilizer</t>
        </is>
      </c>
      <c r="K5048" s="5" t="inlineStr">
        <is>
          <t>mineral fertilizer to forests</t>
        </is>
      </c>
      <c r="L5048" s="5" t="inlineStr">
        <is>
          <t>reactive</t>
        </is>
      </c>
      <c r="M5048" s="5" t="inlineStr">
        <is>
          <t>Nmix</t>
        </is>
      </c>
      <c r="N5048" s="422" t="n">
        <v>0.8894999999999998</v>
      </c>
      <c r="O5048" s="423" t="n">
        <v>0.5605089990998944</v>
      </c>
      <c r="P5048" s="468" t="n">
        <v>1989</v>
      </c>
      <c r="Q5048" s="425" t="inlineStr">
        <is>
          <t>Skoggjødsling før 1995</t>
        </is>
      </c>
      <c r="R5048" s="425" t="inlineStr">
        <is>
          <t>ok</t>
        </is>
      </c>
      <c r="S5048" s="425" t="inlineStr">
        <is>
          <t>text</t>
        </is>
      </c>
      <c r="T5048" s="426" t="inlineStr">
        <is>
          <t>Norway</t>
        </is>
      </c>
      <c r="U5048" s="5" t="inlineStr">
        <is>
          <t>useful output</t>
        </is>
      </c>
      <c r="V5048" s="5">
        <f>(#REF!*#REF!)^2</f>
        <v/>
      </c>
    </row>
    <row r="5049" ht="16" customHeight="1">
      <c r="B5049" s="5" t="inlineStr">
        <is>
          <t>MP.OP-RW.RW</t>
        </is>
      </c>
      <c r="C5049" s="5" t="inlineStr">
        <is>
          <t>MP.OP-RW.RW-Mineral fertilizer export-Nmix</t>
        </is>
      </c>
      <c r="D5049" s="5" t="inlineStr">
        <is>
          <t>MP</t>
        </is>
      </c>
      <c r="E5049" s="5" t="inlineStr">
        <is>
          <t>OP</t>
        </is>
      </c>
      <c r="F5049" s="5">
        <f>VLOOKUP(E5049,'5.a Definitions'!E:F,2,FALSE)</f>
        <v/>
      </c>
      <c r="G5049" s="5" t="inlineStr">
        <is>
          <t>RW</t>
        </is>
      </c>
      <c r="H5049" s="5" t="inlineStr">
        <is>
          <t>RW</t>
        </is>
      </c>
      <c r="I5049" s="5">
        <f>VLOOKUP(H5049,'5.a Definitions'!E:F,2,FALSE)</f>
        <v/>
      </c>
      <c r="J5049" s="465" t="inlineStr">
        <is>
          <t xml:space="preserve"> Mineral fertilizer export </t>
        </is>
      </c>
      <c r="K5049" s="465" t="inlineStr">
        <is>
          <t xml:space="preserve"> mineral fertilizer export </t>
        </is>
      </c>
      <c r="L5049" s="465" t="inlineStr">
        <is>
          <t xml:space="preserve"> reactive </t>
        </is>
      </c>
      <c r="M5049" s="465" t="inlineStr">
        <is>
          <t xml:space="preserve"> Nmix </t>
        </is>
      </c>
      <c r="N5049" s="466" t="n">
        <v>420.4</v>
      </c>
      <c r="O5049" s="467" t="n">
        <v>0.2949457776486215</v>
      </c>
      <c r="P5049" s="468" t="n">
        <v>1989</v>
      </c>
      <c r="Q5049" s="469" t="inlineStr">
        <is>
          <t>FAOSTAT Fertilizer by Nutrient</t>
        </is>
      </c>
      <c r="R5049" s="469" t="inlineStr">
        <is>
          <t>ok</t>
        </is>
      </c>
      <c r="S5049" s="469" t="inlineStr">
        <is>
          <t xml:space="preserve"> text </t>
        </is>
      </c>
      <c r="T5049" s="426" t="inlineStr">
        <is>
          <t>Norway</t>
        </is>
      </c>
      <c r="U5049" s="5" t="inlineStr">
        <is>
          <t>useful output</t>
        </is>
      </c>
      <c r="V5049" s="465" t="n">
        <v>0.04</v>
      </c>
    </row>
    <row r="5050" ht="16" customHeight="1" thickBot="1">
      <c r="B5050" s="6" t="inlineStr">
        <is>
          <t>MP.OP-RW.RW</t>
        </is>
      </c>
      <c r="C5050" s="6" t="inlineStr">
        <is>
          <t>MP.OP-RW.RW-Other goods export-Nmix</t>
        </is>
      </c>
      <c r="D5050" s="6" t="inlineStr">
        <is>
          <t>MP</t>
        </is>
      </c>
      <c r="E5050" s="6" t="inlineStr">
        <is>
          <t>OP</t>
        </is>
      </c>
      <c r="F5050" s="5">
        <f>VLOOKUP(E5050,'5.a Definitions'!E:F,2,FALSE)</f>
        <v/>
      </c>
      <c r="G5050" s="6" t="inlineStr">
        <is>
          <t>RW</t>
        </is>
      </c>
      <c r="H5050" s="6" t="inlineStr">
        <is>
          <t>RW</t>
        </is>
      </c>
      <c r="I5050" s="5">
        <f>VLOOKUP(H5050,'5.a Definitions'!E:F,2,FALSE)</f>
        <v/>
      </c>
      <c r="J5050" s="470" t="inlineStr">
        <is>
          <t xml:space="preserve"> Other goods export </t>
        </is>
      </c>
      <c r="K5050" s="470" t="inlineStr">
        <is>
          <t xml:space="preserve"> other goods export </t>
        </is>
      </c>
      <c r="L5050" s="470" t="inlineStr">
        <is>
          <t xml:space="preserve"> reactive </t>
        </is>
      </c>
      <c r="M5050" s="470" t="inlineStr">
        <is>
          <t xml:space="preserve"> Nmix </t>
        </is>
      </c>
      <c r="N5050" s="466" t="n">
        <v>8.960621838400002</v>
      </c>
      <c r="O5050" s="471" t="n">
        <v>0.1265063032803025</v>
      </c>
      <c r="P5050" s="468" t="n">
        <v>1989</v>
      </c>
      <c r="Q5050" s="472" t="inlineStr">
        <is>
          <t>SSB tab 08801</t>
        </is>
      </c>
      <c r="R5050" s="469" t="inlineStr">
        <is>
          <t>ok</t>
        </is>
      </c>
      <c r="S5050" s="472" t="inlineStr">
        <is>
          <t xml:space="preserve"> text </t>
        </is>
      </c>
      <c r="T5050" s="426" t="inlineStr">
        <is>
          <t>Norway</t>
        </is>
      </c>
      <c r="U5050" s="5" t="inlineStr">
        <is>
          <t>useful output</t>
        </is>
      </c>
      <c r="V5050" s="470" t="n">
        <v>0.04</v>
      </c>
    </row>
    <row r="5051">
      <c r="A5051" s="488" t="inlineStr">
        <is>
          <t xml:space="preserve"> Agriculture </t>
        </is>
      </c>
      <c r="B5051" s="5" t="inlineStr">
        <is>
          <t>AG.SM-MP.FP</t>
        </is>
      </c>
      <c r="C5051" s="5" t="inlineStr">
        <is>
          <t>AG.SM-MP.FP-Food crop products-Nmix</t>
        </is>
      </c>
      <c r="D5051" s="5" t="inlineStr">
        <is>
          <t>AG</t>
        </is>
      </c>
      <c r="E5051" s="5" t="inlineStr">
        <is>
          <t>SM</t>
        </is>
      </c>
      <c r="F5051" s="5">
        <f>VLOOKUP(E5051,'5.a Definitions'!E:F,2,FALSE)</f>
        <v/>
      </c>
      <c r="G5051" s="5" t="inlineStr">
        <is>
          <t>MP</t>
        </is>
      </c>
      <c r="H5051" s="5" t="inlineStr">
        <is>
          <t>FP</t>
        </is>
      </c>
      <c r="I5051" s="5">
        <f>VLOOKUP(H5051,'5.a Definitions'!E:F,2,FALSE)</f>
        <v/>
      </c>
      <c r="J5051" s="465" t="inlineStr">
        <is>
          <t xml:space="preserve"> Food crop products </t>
        </is>
      </c>
      <c r="K5051" s="465" t="inlineStr">
        <is>
          <t xml:space="preserve"> food crop products </t>
        </is>
      </c>
      <c r="L5051" s="465" t="inlineStr">
        <is>
          <t xml:space="preserve"> reactive </t>
        </is>
      </c>
      <c r="M5051" s="465" t="inlineStr">
        <is>
          <t xml:space="preserve"> Nmix </t>
        </is>
      </c>
      <c r="N5051" s="466" t="n">
        <v>24.91</v>
      </c>
      <c r="O5051" s="467" t="n">
        <v>0.4149602262584164</v>
      </c>
      <c r="P5051" s="468" t="n">
        <v>1989</v>
      </c>
      <c r="Q5051" s="469" t="inlineStr">
        <is>
          <t>Eurostat Gross nutrient balance</t>
        </is>
      </c>
      <c r="R5051" s="469" t="inlineStr">
        <is>
          <t>ok</t>
        </is>
      </c>
      <c r="S5051" s="469" t="inlineStr">
        <is>
          <t xml:space="preserve"> text </t>
        </is>
      </c>
      <c r="T5051" s="426" t="inlineStr">
        <is>
          <t>Norway</t>
        </is>
      </c>
      <c r="U5051" s="5" t="inlineStr">
        <is>
          <t>useful output</t>
        </is>
      </c>
      <c r="V5051" s="465" t="n">
        <v>0.04</v>
      </c>
    </row>
    <row r="5052" ht="16" customHeight="1">
      <c r="B5052" s="5" t="inlineStr">
        <is>
          <t>AG.SM-MP.OP</t>
        </is>
      </c>
      <c r="C5052" s="5" t="inlineStr">
        <is>
          <t>AG.SM-MP.OP-Crop products for industrial use-Nmix</t>
        </is>
      </c>
      <c r="D5052" s="5" t="inlineStr">
        <is>
          <t>AG</t>
        </is>
      </c>
      <c r="E5052" s="5" t="inlineStr">
        <is>
          <t>SM</t>
        </is>
      </c>
      <c r="F5052" s="5">
        <f>VLOOKUP(E5052,'5.a Definitions'!E:F,2,FALSE)</f>
        <v/>
      </c>
      <c r="G5052" s="5" t="inlineStr">
        <is>
          <t>MP</t>
        </is>
      </c>
      <c r="H5052" s="5" t="inlineStr">
        <is>
          <t>OP</t>
        </is>
      </c>
      <c r="I5052" s="5">
        <f>VLOOKUP(H5052,'5.a Definitions'!E:F,2,FALSE)</f>
        <v/>
      </c>
      <c r="J5052" s="465" t="inlineStr">
        <is>
          <t xml:space="preserve"> Crop products for industrial use </t>
        </is>
      </c>
      <c r="K5052" s="465" t="inlineStr">
        <is>
          <t xml:space="preserve"> crop products for industrial use </t>
        </is>
      </c>
      <c r="L5052" s="465" t="inlineStr">
        <is>
          <t xml:space="preserve"> reactive </t>
        </is>
      </c>
      <c r="M5052" s="465" t="inlineStr">
        <is>
          <t xml:space="preserve"> Nmix </t>
        </is>
      </c>
      <c r="N5052" s="466" t="n">
        <v>0.35</v>
      </c>
      <c r="O5052" s="467" t="n">
        <v>0.4149602262584164</v>
      </c>
      <c r="P5052" s="468" t="n">
        <v>1989</v>
      </c>
      <c r="Q5052" s="469" t="inlineStr">
        <is>
          <t>Eurostat Gross nutrient balance, Nutrient removal by harvest of industrial crops</t>
        </is>
      </c>
      <c r="R5052" s="469" t="inlineStr">
        <is>
          <t>ok</t>
        </is>
      </c>
      <c r="S5052" s="469" t="inlineStr">
        <is>
          <t xml:space="preserve"> text </t>
        </is>
      </c>
      <c r="T5052" s="426" t="inlineStr">
        <is>
          <t>Norway</t>
        </is>
      </c>
      <c r="U5052" s="5" t="inlineStr">
        <is>
          <t>useful output</t>
        </is>
      </c>
      <c r="V5052" s="465" t="n">
        <v>0.04</v>
      </c>
    </row>
    <row r="5053" ht="16" customHeight="1">
      <c r="B5053" s="5" t="inlineStr">
        <is>
          <t>AG.SM-AG.MM</t>
        </is>
      </c>
      <c r="C5053" s="5" t="inlineStr">
        <is>
          <t>AG.SM-AG.MM-Fodder crops-Nmix</t>
        </is>
      </c>
      <c r="D5053" s="5" t="inlineStr">
        <is>
          <t>AG</t>
        </is>
      </c>
      <c r="E5053" s="5" t="inlineStr">
        <is>
          <t>SM</t>
        </is>
      </c>
      <c r="F5053" s="5">
        <f>VLOOKUP(E5053,'5.a Definitions'!E:F,2,FALSE)</f>
        <v/>
      </c>
      <c r="G5053" s="5" t="inlineStr">
        <is>
          <t>AG</t>
        </is>
      </c>
      <c r="H5053" s="5" t="inlineStr">
        <is>
          <t>MM</t>
        </is>
      </c>
      <c r="I5053" s="5">
        <f>VLOOKUP(H5053,'5.a Definitions'!E:F,2,FALSE)</f>
        <v/>
      </c>
      <c r="J5053" s="465" t="inlineStr">
        <is>
          <t xml:space="preserve"> Fodder crops </t>
        </is>
      </c>
      <c r="K5053" s="465" t="inlineStr">
        <is>
          <t xml:space="preserve"> fodder crops </t>
        </is>
      </c>
      <c r="L5053" s="465" t="inlineStr">
        <is>
          <t xml:space="preserve"> reactive </t>
        </is>
      </c>
      <c r="M5053" s="465" t="inlineStr">
        <is>
          <t xml:space="preserve"> Nmix </t>
        </is>
      </c>
      <c r="N5053" s="466" t="n">
        <v>58.13614767999999</v>
      </c>
      <c r="O5053" s="467" t="n">
        <v>0.3072063195030838</v>
      </c>
      <c r="P5053" s="468" t="n">
        <v>1989</v>
      </c>
      <c r="Q5053" s="469" t="inlineStr">
        <is>
          <t>SSB Jordbruksstatistikk + BFJ Totalkalkylen, Eng-beite</t>
        </is>
      </c>
      <c r="R5053" s="469" t="inlineStr">
        <is>
          <t>ok</t>
        </is>
      </c>
      <c r="S5053" s="469" t="inlineStr">
        <is>
          <t xml:space="preserve"> text </t>
        </is>
      </c>
      <c r="T5053" s="426" t="inlineStr">
        <is>
          <t>Norway</t>
        </is>
      </c>
      <c r="U5053" s="5" t="inlineStr">
        <is>
          <t>useful output</t>
        </is>
      </c>
      <c r="V5053" s="465" t="n">
        <v>0.04</v>
      </c>
    </row>
    <row r="5054" ht="16" customHeight="1">
      <c r="B5054" s="5" t="inlineStr">
        <is>
          <t>AG.SM-AT.AT</t>
        </is>
      </c>
      <c r="C5054" s="5" t="inlineStr">
        <is>
          <t>AG.SM-AT.AT-Emissions-NH3</t>
        </is>
      </c>
      <c r="D5054" s="5" t="inlineStr">
        <is>
          <t>AG</t>
        </is>
      </c>
      <c r="E5054" s="5" t="inlineStr">
        <is>
          <t>SM</t>
        </is>
      </c>
      <c r="F5054" s="5">
        <f>VLOOKUP(E5054,'5.a Definitions'!E:F,2,FALSE)</f>
        <v/>
      </c>
      <c r="G5054" s="5" t="inlineStr">
        <is>
          <t>AT</t>
        </is>
      </c>
      <c r="H5054" s="5" t="inlineStr">
        <is>
          <t>AT</t>
        </is>
      </c>
      <c r="I5054" s="5">
        <f>VLOOKUP(H5054,'5.a Definitions'!E:F,2,FALSE)</f>
        <v/>
      </c>
      <c r="J5054" s="465" t="inlineStr">
        <is>
          <t xml:space="preserve"> Emissions </t>
        </is>
      </c>
      <c r="K5054" s="465" t="inlineStr">
        <is>
          <t xml:space="preserve"> agricultural soil emissions </t>
        </is>
      </c>
      <c r="L5054" s="465" t="inlineStr">
        <is>
          <t xml:space="preserve"> reactive </t>
        </is>
      </c>
      <c r="M5054" s="465" t="inlineStr">
        <is>
          <t xml:space="preserve"> NH3 </t>
        </is>
      </c>
      <c r="N5054" s="466" t="inlineStr">
        <is>
          <t>nan</t>
        </is>
      </c>
      <c r="O5054" s="467" t="n">
        <v>0.2</v>
      </c>
      <c r="P5054" s="468" t="n">
        <v>1989</v>
      </c>
      <c r="Q5054" s="469" t="inlineStr">
        <is>
          <t>no data</t>
        </is>
      </c>
      <c r="R5054" s="469" t="inlineStr">
        <is>
          <t>not done</t>
        </is>
      </c>
      <c r="S5054" s="469" t="inlineStr">
        <is>
          <t xml:space="preserve"> text </t>
        </is>
      </c>
      <c r="T5054" s="426" t="inlineStr">
        <is>
          <t>Norway</t>
        </is>
      </c>
      <c r="U5054" s="5" t="inlineStr">
        <is>
          <t>N wasted</t>
        </is>
      </c>
      <c r="V5054" s="465" t="n">
        <v>0.04</v>
      </c>
    </row>
    <row r="5055">
      <c r="B5055" s="5" t="inlineStr">
        <is>
          <t>AG.SM-AT.AT</t>
        </is>
      </c>
      <c r="C5055" s="5" t="inlineStr">
        <is>
          <t>AG.SM-AT.AT-Emissions-N2O</t>
        </is>
      </c>
      <c r="D5055" s="5" t="inlineStr">
        <is>
          <t>AG</t>
        </is>
      </c>
      <c r="E5055" s="5" t="inlineStr">
        <is>
          <t>SM</t>
        </is>
      </c>
      <c r="F5055" s="5">
        <f>VLOOKUP(E5055,'5.a Definitions'!E:F,2,FALSE)</f>
        <v/>
      </c>
      <c r="G5055" s="5" t="inlineStr">
        <is>
          <t>AT</t>
        </is>
      </c>
      <c r="H5055" s="5" t="inlineStr">
        <is>
          <t>AT</t>
        </is>
      </c>
      <c r="I5055" s="5">
        <f>VLOOKUP(H5055,'5.a Definitions'!E:F,2,FALSE)</f>
        <v/>
      </c>
      <c r="J5055" s="465" t="inlineStr">
        <is>
          <t xml:space="preserve"> Emissions </t>
        </is>
      </c>
      <c r="K5055" s="465" t="inlineStr">
        <is>
          <t xml:space="preserve"> agricultural soil emissions </t>
        </is>
      </c>
      <c r="L5055" s="465" t="inlineStr">
        <is>
          <t xml:space="preserve"> reactive </t>
        </is>
      </c>
      <c r="M5055" s="465" t="inlineStr">
        <is>
          <t xml:space="preserve"> N2O </t>
        </is>
      </c>
      <c r="N5055" s="466" t="inlineStr">
        <is>
          <t>nan</t>
        </is>
      </c>
      <c r="O5055" s="467" t="n">
        <v>0.2</v>
      </c>
      <c r="P5055" s="468" t="n">
        <v>1989</v>
      </c>
      <c r="Q5055" s="469" t="inlineStr">
        <is>
          <t>no data</t>
        </is>
      </c>
      <c r="R5055" s="469" t="inlineStr">
        <is>
          <t>not done</t>
        </is>
      </c>
      <c r="S5055" s="469" t="inlineStr">
        <is>
          <t xml:space="preserve"> text </t>
        </is>
      </c>
      <c r="T5055" s="426" t="inlineStr">
        <is>
          <t>Norway</t>
        </is>
      </c>
      <c r="U5055" s="5" t="inlineStr">
        <is>
          <t>N wasted</t>
        </is>
      </c>
      <c r="V5055" s="465" t="n">
        <v>0.04</v>
      </c>
    </row>
    <row r="5056">
      <c r="B5056" s="5" t="inlineStr">
        <is>
          <t>AG.SM-AT.AT</t>
        </is>
      </c>
      <c r="C5056" s="5" t="inlineStr">
        <is>
          <t>AG.SM-AT.AT-Emissions-NOx</t>
        </is>
      </c>
      <c r="D5056" s="5" t="inlineStr">
        <is>
          <t>AG</t>
        </is>
      </c>
      <c r="E5056" s="5" t="inlineStr">
        <is>
          <t>SM</t>
        </is>
      </c>
      <c r="F5056" s="5">
        <f>VLOOKUP(E5056,'5.a Definitions'!E:F,2,FALSE)</f>
        <v/>
      </c>
      <c r="G5056" s="5" t="inlineStr">
        <is>
          <t>AT</t>
        </is>
      </c>
      <c r="H5056" s="5" t="inlineStr">
        <is>
          <t>AT</t>
        </is>
      </c>
      <c r="I5056" s="5">
        <f>VLOOKUP(H5056,'5.a Definitions'!E:F,2,FALSE)</f>
        <v/>
      </c>
      <c r="J5056" s="465" t="inlineStr">
        <is>
          <t xml:space="preserve"> Emissions </t>
        </is>
      </c>
      <c r="K5056" s="465" t="inlineStr">
        <is>
          <t xml:space="preserve"> agricultural soil emissions </t>
        </is>
      </c>
      <c r="L5056" s="465" t="inlineStr">
        <is>
          <t xml:space="preserve"> reactive </t>
        </is>
      </c>
      <c r="M5056" s="465" t="inlineStr">
        <is>
          <t xml:space="preserve"> NOx </t>
        </is>
      </c>
      <c r="N5056" s="466" t="inlineStr">
        <is>
          <t>nan</t>
        </is>
      </c>
      <c r="O5056" s="467" t="n">
        <v>0.2</v>
      </c>
      <c r="P5056" s="468" t="n">
        <v>1989</v>
      </c>
      <c r="Q5056" s="469" t="inlineStr">
        <is>
          <t>no data</t>
        </is>
      </c>
      <c r="R5056" s="469" t="inlineStr">
        <is>
          <t>not done</t>
        </is>
      </c>
      <c r="S5056" s="469" t="inlineStr">
        <is>
          <t xml:space="preserve"> text </t>
        </is>
      </c>
      <c r="T5056" s="426" t="inlineStr">
        <is>
          <t>Norway</t>
        </is>
      </c>
      <c r="U5056" s="5" t="inlineStr">
        <is>
          <t>N wasted</t>
        </is>
      </c>
      <c r="V5056" s="465" t="n">
        <v>0.04</v>
      </c>
    </row>
    <row r="5057">
      <c r="B5057" s="5" t="inlineStr">
        <is>
          <t>AG.SM-AT.AT</t>
        </is>
      </c>
      <c r="C5057" s="5" t="inlineStr">
        <is>
          <t>AG.SM-AT.AT-Emissions-N2</t>
        </is>
      </c>
      <c r="D5057" s="5" t="inlineStr">
        <is>
          <t>AG</t>
        </is>
      </c>
      <c r="E5057" s="5" t="inlineStr">
        <is>
          <t>SM</t>
        </is>
      </c>
      <c r="F5057" s="5">
        <f>VLOOKUP(E5057,'5.a Definitions'!E:F,2,FALSE)</f>
        <v/>
      </c>
      <c r="G5057" s="5" t="inlineStr">
        <is>
          <t>AT</t>
        </is>
      </c>
      <c r="H5057" s="5" t="inlineStr">
        <is>
          <t>AT</t>
        </is>
      </c>
      <c r="I5057" s="5">
        <f>VLOOKUP(H5057,'5.a Definitions'!E:F,2,FALSE)</f>
        <v/>
      </c>
      <c r="J5057" s="465" t="inlineStr">
        <is>
          <t xml:space="preserve"> Emissions </t>
        </is>
      </c>
      <c r="K5057" s="465" t="inlineStr">
        <is>
          <t xml:space="preserve"> agricultural soil emissions </t>
        </is>
      </c>
      <c r="L5057" s="465" t="inlineStr">
        <is>
          <t xml:space="preserve"> inert </t>
        </is>
      </c>
      <c r="M5057" s="465" t="inlineStr">
        <is>
          <t xml:space="preserve"> N2 </t>
        </is>
      </c>
      <c r="N5057" s="466" t="n">
        <v>13.8750822</v>
      </c>
      <c r="O5057" s="467" t="n">
        <v>0.4956076723636976</v>
      </c>
      <c r="P5057" s="468" t="n">
        <v>1989</v>
      </c>
      <c r="Q5057" s="469" t="inlineStr">
        <is>
          <t>Schäppi2025Ann + SSB table 05982</t>
        </is>
      </c>
      <c r="R5057" s="469" t="inlineStr">
        <is>
          <t>ok</t>
        </is>
      </c>
      <c r="S5057" s="469" t="inlineStr">
        <is>
          <t xml:space="preserve"> text </t>
        </is>
      </c>
      <c r="T5057" s="426" t="inlineStr">
        <is>
          <t>Norway</t>
        </is>
      </c>
      <c r="U5057" s="5" t="inlineStr">
        <is>
          <t>N wasted</t>
        </is>
      </c>
      <c r="V5057" s="465" t="n">
        <v>0.04</v>
      </c>
    </row>
    <row r="5058">
      <c r="B5058" s="5" t="inlineStr">
        <is>
          <t>AG.SM-HY.SW</t>
        </is>
      </c>
      <c r="C5058" s="5" t="inlineStr">
        <is>
          <t>AG.SM-HY.SW-Leaching-Nmix</t>
        </is>
      </c>
      <c r="D5058" s="5" t="inlineStr">
        <is>
          <t>AG</t>
        </is>
      </c>
      <c r="E5058" s="5" t="inlineStr">
        <is>
          <t>SM</t>
        </is>
      </c>
      <c r="F5058" s="5">
        <f>VLOOKUP(E5058,'5.a Definitions'!E:F,2,FALSE)</f>
        <v/>
      </c>
      <c r="G5058" s="5" t="inlineStr">
        <is>
          <t>HY</t>
        </is>
      </c>
      <c r="H5058" s="5" t="inlineStr">
        <is>
          <t>SW</t>
        </is>
      </c>
      <c r="I5058" s="5">
        <f>VLOOKUP(H5058,'5.a Definitions'!E:F,2,FALSE)</f>
        <v/>
      </c>
      <c r="J5058" s="465" t="inlineStr">
        <is>
          <t>Sewage sludge landfill</t>
        </is>
      </c>
      <c r="K5058" s="465" t="inlineStr">
        <is>
          <t>sewage sludge landfill</t>
        </is>
      </c>
      <c r="L5058" s="465" t="inlineStr">
        <is>
          <t xml:space="preserve"> reactive </t>
        </is>
      </c>
      <c r="M5058" s="465" t="inlineStr">
        <is>
          <t xml:space="preserve"> Nmix </t>
        </is>
      </c>
      <c r="N5058" s="466" t="inlineStr">
        <is>
          <t>nan</t>
        </is>
      </c>
      <c r="O5058" s="467" t="n">
        <v>0.2</v>
      </c>
      <c r="P5058" s="468" t="n">
        <v>1989</v>
      </c>
      <c r="Q5058" s="469" t="inlineStr">
        <is>
          <t>no data</t>
        </is>
      </c>
      <c r="R5058" s="469" t="inlineStr">
        <is>
          <t>not done</t>
        </is>
      </c>
      <c r="S5058" s="469" t="inlineStr">
        <is>
          <t xml:space="preserve"> text </t>
        </is>
      </c>
      <c r="T5058" s="426" t="inlineStr">
        <is>
          <t>Norway</t>
        </is>
      </c>
      <c r="U5058" s="5" t="inlineStr">
        <is>
          <t>N wasted</t>
        </is>
      </c>
      <c r="V5058" s="465" t="n">
        <v>0.04</v>
      </c>
    </row>
    <row r="5059" ht="16" customHeight="1">
      <c r="B5059" s="5" t="inlineStr">
        <is>
          <t>AG.MM-MP.FP</t>
        </is>
      </c>
      <c r="C5059" s="5" t="inlineStr">
        <is>
          <t>AG.MM-MP.FP-Animal products-Nmix</t>
        </is>
      </c>
      <c r="D5059" s="5" t="inlineStr">
        <is>
          <t>AG</t>
        </is>
      </c>
      <c r="E5059" s="5" t="inlineStr">
        <is>
          <t>MM</t>
        </is>
      </c>
      <c r="F5059" s="5">
        <f>VLOOKUP(E5059,'5.a Definitions'!E:F,2,FALSE)</f>
        <v/>
      </c>
      <c r="G5059" s="5" t="inlineStr">
        <is>
          <t>MP</t>
        </is>
      </c>
      <c r="H5059" s="5" t="inlineStr">
        <is>
          <t>FP</t>
        </is>
      </c>
      <c r="I5059" s="5">
        <f>VLOOKUP(H5059,'5.a Definitions'!E:F,2,FALSE)</f>
        <v/>
      </c>
      <c r="J5059" s="465" t="inlineStr">
        <is>
          <t xml:space="preserve"> Animal products </t>
        </is>
      </c>
      <c r="K5059" s="465" t="inlineStr">
        <is>
          <t xml:space="preserve"> animal products </t>
        </is>
      </c>
      <c r="L5059" s="465" t="inlineStr">
        <is>
          <t xml:space="preserve"> reactive </t>
        </is>
      </c>
      <c r="M5059" s="465" t="inlineStr">
        <is>
          <t xml:space="preserve"> Nmix </t>
        </is>
      </c>
      <c r="N5059" s="466" t="n">
        <v>17.0094801</v>
      </c>
      <c r="O5059" s="467" t="n">
        <v>0.1193325617864693</v>
      </c>
      <c r="P5059" s="468" t="n">
        <v>1989</v>
      </c>
      <c r="Q5059" s="469" t="inlineStr">
        <is>
          <t>FAOSTAT Crops and livestock products</t>
        </is>
      </c>
      <c r="R5059" s="469" t="inlineStr">
        <is>
          <t>ok</t>
        </is>
      </c>
      <c r="S5059" s="469" t="inlineStr">
        <is>
          <t xml:space="preserve"> text </t>
        </is>
      </c>
      <c r="T5059" s="426" t="inlineStr">
        <is>
          <t>Norway</t>
        </is>
      </c>
      <c r="U5059" s="5" t="inlineStr">
        <is>
          <t>useful output</t>
        </is>
      </c>
      <c r="V5059" s="465" t="n">
        <v>0.04</v>
      </c>
    </row>
    <row r="5060">
      <c r="B5060" s="5" t="inlineStr">
        <is>
          <t>AG.MM-MP.OP</t>
        </is>
      </c>
      <c r="C5060" s="5" t="inlineStr">
        <is>
          <t>AG.MM-MP.OP-Non-edible animal products-Nmix</t>
        </is>
      </c>
      <c r="D5060" s="5" t="inlineStr">
        <is>
          <t>AG</t>
        </is>
      </c>
      <c r="E5060" s="5" t="inlineStr">
        <is>
          <t>MM</t>
        </is>
      </c>
      <c r="F5060" s="5">
        <f>VLOOKUP(E5060,'5.a Definitions'!E:F,2,FALSE)</f>
        <v/>
      </c>
      <c r="G5060" s="5" t="inlineStr">
        <is>
          <t>MP</t>
        </is>
      </c>
      <c r="H5060" s="5" t="inlineStr">
        <is>
          <t>OP</t>
        </is>
      </c>
      <c r="I5060" s="5">
        <f>VLOOKUP(H5060,'5.a Definitions'!E:F,2,FALSE)</f>
        <v/>
      </c>
      <c r="J5060" s="465" t="inlineStr">
        <is>
          <t xml:space="preserve"> Non-edible animal products </t>
        </is>
      </c>
      <c r="K5060" s="465" t="inlineStr">
        <is>
          <t xml:space="preserve"> non-edible animal products </t>
        </is>
      </c>
      <c r="L5060" s="465" t="inlineStr">
        <is>
          <t xml:space="preserve"> reactive </t>
        </is>
      </c>
      <c r="M5060" s="465" t="inlineStr">
        <is>
          <t xml:space="preserve"> Nmix </t>
        </is>
      </c>
      <c r="N5060" s="466" t="inlineStr">
        <is>
          <t>nan</t>
        </is>
      </c>
      <c r="O5060" s="467" t="n">
        <v>0.2</v>
      </c>
      <c r="P5060" s="468" t="n">
        <v>1989</v>
      </c>
      <c r="Q5060" s="469" t="inlineStr">
        <is>
          <t>no data</t>
        </is>
      </c>
      <c r="R5060" s="469" t="inlineStr">
        <is>
          <t>not done</t>
        </is>
      </c>
      <c r="S5060" s="469" t="inlineStr">
        <is>
          <t xml:space="preserve"> text </t>
        </is>
      </c>
      <c r="T5060" s="426" t="inlineStr">
        <is>
          <t>Norway</t>
        </is>
      </c>
      <c r="U5060" s="5" t="inlineStr">
        <is>
          <t>useful output</t>
        </is>
      </c>
      <c r="V5060" s="465" t="n">
        <v>0.04</v>
      </c>
    </row>
    <row r="5061" ht="16" customHeight="1">
      <c r="B5061" s="5" t="inlineStr">
        <is>
          <t>AG.MM-AG.SM</t>
        </is>
      </c>
      <c r="C5061" s="5" t="inlineStr">
        <is>
          <t>AG.MM-AG.SM-Manure application-Nmix</t>
        </is>
      </c>
      <c r="D5061" s="5" t="inlineStr">
        <is>
          <t>AG</t>
        </is>
      </c>
      <c r="E5061" s="5" t="inlineStr">
        <is>
          <t>MM</t>
        </is>
      </c>
      <c r="F5061" s="5">
        <f>VLOOKUP(E5061,'5.a Definitions'!E:F,2,FALSE)</f>
        <v/>
      </c>
      <c r="G5061" s="5" t="inlineStr">
        <is>
          <t>AG</t>
        </is>
      </c>
      <c r="H5061" s="5" t="inlineStr">
        <is>
          <t>SM</t>
        </is>
      </c>
      <c r="I5061" s="5">
        <f>VLOOKUP(H5061,'5.a Definitions'!E:F,2,FALSE)</f>
        <v/>
      </c>
      <c r="J5061" s="465" t="inlineStr">
        <is>
          <t xml:space="preserve"> Manure application </t>
        </is>
      </c>
      <c r="K5061" s="465" t="inlineStr">
        <is>
          <t xml:space="preserve"> manure application </t>
        </is>
      </c>
      <c r="L5061" s="465" t="inlineStr">
        <is>
          <t xml:space="preserve"> reactive </t>
        </is>
      </c>
      <c r="M5061" s="465" t="inlineStr">
        <is>
          <t xml:space="preserve"> Nmix </t>
        </is>
      </c>
      <c r="N5061" s="466" t="n">
        <v>69.94873049760088</v>
      </c>
      <c r="O5061" s="467" t="n">
        <v>0.3582105994286732</v>
      </c>
      <c r="P5061" s="468" t="n">
        <v>1989</v>
      </c>
      <c r="Q5061" s="469" t="inlineStr">
        <is>
          <t>Eurostat Gross nutrient balance, Manure input</t>
        </is>
      </c>
      <c r="R5061" s="469" t="inlineStr">
        <is>
          <t>ok</t>
        </is>
      </c>
      <c r="S5061" s="469" t="inlineStr">
        <is>
          <t xml:space="preserve"> text </t>
        </is>
      </c>
      <c r="T5061" s="426" t="inlineStr">
        <is>
          <t>Norway</t>
        </is>
      </c>
      <c r="U5061" s="5" t="inlineStr">
        <is>
          <t>recycling</t>
        </is>
      </c>
      <c r="V5061" s="465" t="n">
        <v>0.04</v>
      </c>
    </row>
    <row r="5062" ht="16" customHeight="1">
      <c r="B5062" s="475" t="inlineStr">
        <is>
          <t>AG.MM-FS.OL</t>
        </is>
      </c>
      <c r="C5062" s="475" t="inlineStr">
        <is>
          <t>AG.MM-FS.OL-Manure from grazing on unmanaged land-Nmix</t>
        </is>
      </c>
      <c r="D5062" s="475" t="inlineStr">
        <is>
          <t>AG</t>
        </is>
      </c>
      <c r="E5062" s="475" t="inlineStr">
        <is>
          <t>MM</t>
        </is>
      </c>
      <c r="F5062" s="5">
        <f>VLOOKUP(E5062,'5.a Definitions'!E:F,2,FALSE)</f>
        <v/>
      </c>
      <c r="G5062" s="475" t="inlineStr">
        <is>
          <t>FS</t>
        </is>
      </c>
      <c r="H5062" s="475" t="inlineStr">
        <is>
          <t>OL</t>
        </is>
      </c>
      <c r="I5062" s="5">
        <f>VLOOKUP(H5062,'5.a Definitions'!E:F,2,FALSE)</f>
        <v/>
      </c>
      <c r="J5062" s="465" t="inlineStr">
        <is>
          <t>Manure from grazing on unmanaged land</t>
        </is>
      </c>
      <c r="K5062" s="465" t="inlineStr">
        <is>
          <t>manure from grazing on unmanaged land</t>
        </is>
      </c>
      <c r="L5062" s="465" t="inlineStr">
        <is>
          <t>reactive</t>
        </is>
      </c>
      <c r="M5062" s="465" t="inlineStr">
        <is>
          <t>Nmix</t>
        </is>
      </c>
      <c r="N5062" s="466" t="n">
        <v>0</v>
      </c>
      <c r="O5062" s="467" t="n">
        <v>0.2</v>
      </c>
      <c r="P5062" s="468" t="n">
        <v>1989</v>
      </c>
      <c r="Q5062" s="469" t="n"/>
      <c r="R5062" s="469" t="inlineStr">
        <is>
          <t>text</t>
        </is>
      </c>
      <c r="S5062" s="469" t="inlineStr">
        <is>
          <t>text</t>
        </is>
      </c>
      <c r="T5062" s="476" t="inlineStr">
        <is>
          <t>Norway</t>
        </is>
      </c>
      <c r="U5062" s="475" t="inlineStr">
        <is>
          <t>recycling</t>
        </is>
      </c>
      <c r="V5062" s="465">
        <f>(O4918*N4918)^2</f>
        <v/>
      </c>
    </row>
    <row r="5063" ht="16" customHeight="1">
      <c r="B5063" s="5" t="inlineStr">
        <is>
          <t>AG.MM-AT.AT</t>
        </is>
      </c>
      <c r="C5063" s="5" t="inlineStr">
        <is>
          <t>AG.MM-AT.AT-Emissions-NH3</t>
        </is>
      </c>
      <c r="D5063" s="5" t="inlineStr">
        <is>
          <t>AG</t>
        </is>
      </c>
      <c r="E5063" s="5" t="inlineStr">
        <is>
          <t>MM</t>
        </is>
      </c>
      <c r="F5063" s="5">
        <f>VLOOKUP(E5063,'5.a Definitions'!E:F,2,FALSE)</f>
        <v/>
      </c>
      <c r="G5063" s="5" t="inlineStr">
        <is>
          <t>AT</t>
        </is>
      </c>
      <c r="H5063" s="5" t="inlineStr">
        <is>
          <t>AT</t>
        </is>
      </c>
      <c r="I5063" s="5">
        <f>VLOOKUP(H5063,'5.a Definitions'!E:F,2,FALSE)</f>
        <v/>
      </c>
      <c r="J5063" s="465" t="inlineStr">
        <is>
          <t xml:space="preserve"> Emissions </t>
        </is>
      </c>
      <c r="K5063" s="465" t="inlineStr">
        <is>
          <t xml:space="preserve"> manure and animal husbandry emissions </t>
        </is>
      </c>
      <c r="L5063" s="465" t="inlineStr">
        <is>
          <t xml:space="preserve"> reactive </t>
        </is>
      </c>
      <c r="M5063" s="465" t="inlineStr">
        <is>
          <t xml:space="preserve"> NH3 </t>
        </is>
      </c>
      <c r="N5063" s="466" t="inlineStr">
        <is>
          <t>nan</t>
        </is>
      </c>
      <c r="O5063" s="467" t="n">
        <v>0.2</v>
      </c>
      <c r="P5063" s="468" t="n">
        <v>1989</v>
      </c>
      <c r="Q5063" s="469" t="inlineStr">
        <is>
          <t>no data</t>
        </is>
      </c>
      <c r="R5063" s="469" t="inlineStr">
        <is>
          <t>not done</t>
        </is>
      </c>
      <c r="S5063" s="469" t="inlineStr">
        <is>
          <t xml:space="preserve"> text </t>
        </is>
      </c>
      <c r="T5063" s="426" t="inlineStr">
        <is>
          <t>Norway</t>
        </is>
      </c>
      <c r="U5063" s="5" t="inlineStr">
        <is>
          <t>N wasted</t>
        </is>
      </c>
      <c r="V5063" s="465" t="n">
        <v>0.04</v>
      </c>
    </row>
    <row r="5064">
      <c r="B5064" s="5" t="inlineStr">
        <is>
          <t>AG.MM-AT.AT</t>
        </is>
      </c>
      <c r="C5064" s="5" t="inlineStr">
        <is>
          <t>AG.MM-AT.AT-Emissions-N2O</t>
        </is>
      </c>
      <c r="D5064" s="5" t="inlineStr">
        <is>
          <t>AG</t>
        </is>
      </c>
      <c r="E5064" s="5" t="inlineStr">
        <is>
          <t>MM</t>
        </is>
      </c>
      <c r="F5064" s="5">
        <f>VLOOKUP(E5064,'5.a Definitions'!E:F,2,FALSE)</f>
        <v/>
      </c>
      <c r="G5064" s="5" t="inlineStr">
        <is>
          <t>AT</t>
        </is>
      </c>
      <c r="H5064" s="5" t="inlineStr">
        <is>
          <t>AT</t>
        </is>
      </c>
      <c r="I5064" s="5">
        <f>VLOOKUP(H5064,'5.a Definitions'!E:F,2,FALSE)</f>
        <v/>
      </c>
      <c r="J5064" s="465" t="inlineStr">
        <is>
          <t xml:space="preserve"> Emissions </t>
        </is>
      </c>
      <c r="K5064" s="465" t="inlineStr">
        <is>
          <t xml:space="preserve"> manure and animal husbandry emissions </t>
        </is>
      </c>
      <c r="L5064" s="465" t="inlineStr">
        <is>
          <t xml:space="preserve"> reactive </t>
        </is>
      </c>
      <c r="M5064" s="465" t="inlineStr">
        <is>
          <t xml:space="preserve"> N2O </t>
        </is>
      </c>
      <c r="N5064" s="466" t="inlineStr">
        <is>
          <t>nan</t>
        </is>
      </c>
      <c r="O5064" s="467" t="n">
        <v>0.2</v>
      </c>
      <c r="P5064" s="468" t="n">
        <v>1989</v>
      </c>
      <c r="Q5064" s="469" t="inlineStr">
        <is>
          <t>no data</t>
        </is>
      </c>
      <c r="R5064" s="469" t="inlineStr">
        <is>
          <t>not done</t>
        </is>
      </c>
      <c r="S5064" s="469" t="inlineStr">
        <is>
          <t xml:space="preserve"> text </t>
        </is>
      </c>
      <c r="T5064" s="426" t="inlineStr">
        <is>
          <t>Norway</t>
        </is>
      </c>
      <c r="U5064" s="5" t="inlineStr">
        <is>
          <t>N wasted</t>
        </is>
      </c>
      <c r="V5064" s="465" t="n">
        <v>0.04</v>
      </c>
    </row>
    <row r="5065">
      <c r="B5065" s="5" t="inlineStr">
        <is>
          <t>AG.MM-AT.AT</t>
        </is>
      </c>
      <c r="C5065" s="5" t="inlineStr">
        <is>
          <t>AG.MM-AT.AT-Emissions-NOx</t>
        </is>
      </c>
      <c r="D5065" s="5" t="inlineStr">
        <is>
          <t>AG</t>
        </is>
      </c>
      <c r="E5065" s="5" t="inlineStr">
        <is>
          <t>MM</t>
        </is>
      </c>
      <c r="F5065" s="5">
        <f>VLOOKUP(E5065,'5.a Definitions'!E:F,2,FALSE)</f>
        <v/>
      </c>
      <c r="G5065" s="5" t="inlineStr">
        <is>
          <t>AT</t>
        </is>
      </c>
      <c r="H5065" s="5" t="inlineStr">
        <is>
          <t>AT</t>
        </is>
      </c>
      <c r="I5065" s="5">
        <f>VLOOKUP(H5065,'5.a Definitions'!E:F,2,FALSE)</f>
        <v/>
      </c>
      <c r="J5065" s="465" t="inlineStr">
        <is>
          <t xml:space="preserve"> Emissions </t>
        </is>
      </c>
      <c r="K5065" s="465" t="inlineStr">
        <is>
          <t xml:space="preserve"> manure and animal husbandry emissions </t>
        </is>
      </c>
      <c r="L5065" s="465" t="inlineStr">
        <is>
          <t xml:space="preserve"> reactive </t>
        </is>
      </c>
      <c r="M5065" s="465" t="inlineStr">
        <is>
          <t xml:space="preserve"> NOx </t>
        </is>
      </c>
      <c r="N5065" s="466" t="inlineStr">
        <is>
          <t>nan</t>
        </is>
      </c>
      <c r="O5065" s="467" t="n">
        <v>0.2</v>
      </c>
      <c r="P5065" s="468" t="n">
        <v>1989</v>
      </c>
      <c r="Q5065" s="469" t="inlineStr">
        <is>
          <t>no data</t>
        </is>
      </c>
      <c r="R5065" s="469" t="inlineStr">
        <is>
          <t>not done</t>
        </is>
      </c>
      <c r="S5065" s="469" t="inlineStr">
        <is>
          <t xml:space="preserve"> text </t>
        </is>
      </c>
      <c r="T5065" s="426" t="inlineStr">
        <is>
          <t>Norway</t>
        </is>
      </c>
      <c r="U5065" s="5" t="inlineStr">
        <is>
          <t>N wasted</t>
        </is>
      </c>
      <c r="V5065" s="465" t="n">
        <v>0.04</v>
      </c>
    </row>
    <row r="5066" ht="16" customHeight="1">
      <c r="B5066" s="5" t="inlineStr">
        <is>
          <t>AG.MM-HY.SW-Leaching-Nmix</t>
        </is>
      </c>
      <c r="C5066" s="5" t="inlineStr">
        <is>
          <t>AG.MM-HY.SW-Leaching-Nmix</t>
        </is>
      </c>
      <c r="D5066" s="5" t="inlineStr">
        <is>
          <t>AG</t>
        </is>
      </c>
      <c r="E5066" s="5" t="inlineStr">
        <is>
          <t>MM</t>
        </is>
      </c>
      <c r="F5066" s="5">
        <f>VLOOKUP(E5066,'5.a Definitions'!E:F,2,FALSE)</f>
        <v/>
      </c>
      <c r="G5066" s="5" t="inlineStr">
        <is>
          <t>HY</t>
        </is>
      </c>
      <c r="H5066" s="5" t="inlineStr">
        <is>
          <t>SW</t>
        </is>
      </c>
      <c r="I5066" s="5">
        <f>VLOOKUP(H5066,'5.a Definitions'!E:F,2,FALSE)</f>
        <v/>
      </c>
      <c r="J5066" s="465" t="inlineStr">
        <is>
          <t xml:space="preserve"> Leaching </t>
        </is>
      </c>
      <c r="K5066" s="465" t="inlineStr">
        <is>
          <t xml:space="preserve"> manure storage leaching </t>
        </is>
      </c>
      <c r="L5066" s="465" t="inlineStr">
        <is>
          <t xml:space="preserve"> reactive </t>
        </is>
      </c>
      <c r="M5066" s="465" t="inlineStr">
        <is>
          <t xml:space="preserve"> Nmix </t>
        </is>
      </c>
      <c r="N5066" s="466" t="inlineStr">
        <is>
          <t>nan</t>
        </is>
      </c>
      <c r="O5066" s="467" t="n">
        <v>0.2</v>
      </c>
      <c r="P5066" s="468" t="n">
        <v>1989</v>
      </c>
      <c r="Q5066" s="469" t="inlineStr">
        <is>
          <t>no data</t>
        </is>
      </c>
      <c r="R5066" s="469" t="inlineStr">
        <is>
          <t>not done</t>
        </is>
      </c>
      <c r="S5066" s="469" t="inlineStr">
        <is>
          <t xml:space="preserve"> text </t>
        </is>
      </c>
      <c r="T5066" s="426" t="inlineStr">
        <is>
          <t>Norway</t>
        </is>
      </c>
      <c r="U5066" s="5" t="inlineStr">
        <is>
          <t>N wasted</t>
        </is>
      </c>
      <c r="V5066" s="465" t="n">
        <v>0.04</v>
      </c>
    </row>
    <row r="5067" ht="16" customHeight="1">
      <c r="B5067" s="5" t="inlineStr">
        <is>
          <t>AG.MM-RW.RW</t>
        </is>
      </c>
      <c r="C5067" s="5" t="inlineStr">
        <is>
          <t>AG.MM-RW.RW-Live animal export-Nmix</t>
        </is>
      </c>
      <c r="D5067" s="5" t="inlineStr">
        <is>
          <t>AG</t>
        </is>
      </c>
      <c r="E5067" s="5" t="inlineStr">
        <is>
          <t>MM</t>
        </is>
      </c>
      <c r="F5067" s="5">
        <f>VLOOKUP(E5067,'5.a Definitions'!E:F,2,FALSE)</f>
        <v/>
      </c>
      <c r="G5067" s="5" t="inlineStr">
        <is>
          <t>RW</t>
        </is>
      </c>
      <c r="H5067" s="5" t="inlineStr">
        <is>
          <t>RW</t>
        </is>
      </c>
      <c r="I5067" s="5">
        <f>VLOOKUP(H5067,'5.a Definitions'!E:F,2,FALSE)</f>
        <v/>
      </c>
      <c r="J5067" s="465" t="inlineStr">
        <is>
          <t xml:space="preserve"> Live animal export </t>
        </is>
      </c>
      <c r="K5067" s="465" t="inlineStr">
        <is>
          <t xml:space="preserve"> live animal export </t>
        </is>
      </c>
      <c r="L5067" s="465" t="inlineStr">
        <is>
          <t xml:space="preserve"> reactive </t>
        </is>
      </c>
      <c r="M5067" s="465" t="inlineStr">
        <is>
          <t xml:space="preserve"> Nmix </t>
        </is>
      </c>
      <c r="N5067" s="466" t="n">
        <v>0.0034528768</v>
      </c>
      <c r="O5067" s="467" t="n">
        <v>0.3845811477260627</v>
      </c>
      <c r="P5067" s="468" t="n">
        <v>1989</v>
      </c>
      <c r="Q5067" s="469" t="inlineStr">
        <is>
          <t>FAOSTAT Crops and livestock products</t>
        </is>
      </c>
      <c r="R5067" s="469" t="inlineStr">
        <is>
          <t>ok</t>
        </is>
      </c>
      <c r="S5067" s="469" t="inlineStr">
        <is>
          <t xml:space="preserve"> text </t>
        </is>
      </c>
      <c r="T5067" s="426" t="inlineStr">
        <is>
          <t>Norway</t>
        </is>
      </c>
      <c r="U5067" s="5" t="inlineStr">
        <is>
          <t>useful output</t>
        </is>
      </c>
      <c r="V5067" s="465" t="n">
        <v>0.04</v>
      </c>
    </row>
    <row r="5068" ht="16" customHeight="1">
      <c r="A5068" s="486" t="inlineStr">
        <is>
          <t xml:space="preserve"> Forests and Semi-natural vegetation </t>
        </is>
      </c>
      <c r="B5068" s="5" t="inlineStr">
        <is>
          <t>FS.FO-AT.AT</t>
        </is>
      </c>
      <c r="C5068" s="5" t="inlineStr">
        <is>
          <t>FS.FO-AT.AT-Emissions-N2</t>
        </is>
      </c>
      <c r="D5068" s="5" t="inlineStr">
        <is>
          <t>FS</t>
        </is>
      </c>
      <c r="E5068" s="5" t="inlineStr">
        <is>
          <t>FO</t>
        </is>
      </c>
      <c r="F5068" s="5">
        <f>VLOOKUP(E5068,'5.a Definitions'!E:F,2,FALSE)</f>
        <v/>
      </c>
      <c r="G5068" s="5" t="inlineStr">
        <is>
          <t>AT</t>
        </is>
      </c>
      <c r="H5068" s="5" t="inlineStr">
        <is>
          <t>AT</t>
        </is>
      </c>
      <c r="I5068" s="5">
        <f>VLOOKUP(H5068,'5.a Definitions'!E:F,2,FALSE)</f>
        <v/>
      </c>
      <c r="J5068" s="465" t="inlineStr">
        <is>
          <t xml:space="preserve"> Emissions </t>
        </is>
      </c>
      <c r="K5068" s="465" t="inlineStr">
        <is>
          <t xml:space="preserve"> forest emissions </t>
        </is>
      </c>
      <c r="L5068" s="465" t="inlineStr">
        <is>
          <t xml:space="preserve"> inert </t>
        </is>
      </c>
      <c r="M5068" s="465" t="inlineStr">
        <is>
          <t xml:space="preserve"> N2 </t>
        </is>
      </c>
      <c r="N5068" s="466" t="inlineStr">
        <is>
          <t>nan</t>
        </is>
      </c>
      <c r="O5068" s="467" t="n">
        <v>0.2</v>
      </c>
      <c r="P5068" s="468" t="n">
        <v>1989</v>
      </c>
      <c r="Q5068" s="469" t="inlineStr">
        <is>
          <t>no data</t>
        </is>
      </c>
      <c r="R5068" s="469" t="inlineStr">
        <is>
          <t>not done</t>
        </is>
      </c>
      <c r="S5068" s="469" t="inlineStr">
        <is>
          <t xml:space="preserve"> text </t>
        </is>
      </c>
      <c r="T5068" s="426" t="inlineStr">
        <is>
          <t>Norway</t>
        </is>
      </c>
      <c r="U5068" s="5" t="inlineStr">
        <is>
          <t>N wasted</t>
        </is>
      </c>
      <c r="V5068" s="465" t="n">
        <v>0.04</v>
      </c>
    </row>
    <row r="5069" ht="16" customHeight="1">
      <c r="B5069" s="5" t="inlineStr">
        <is>
          <t>FS.FO-AT.AT</t>
        </is>
      </c>
      <c r="C5069" s="5" t="inlineStr">
        <is>
          <t>FS.FO-AT.AT-Emissions-N2O</t>
        </is>
      </c>
      <c r="D5069" s="5" t="inlineStr">
        <is>
          <t>FS</t>
        </is>
      </c>
      <c r="E5069" s="5" t="inlineStr">
        <is>
          <t>FO</t>
        </is>
      </c>
      <c r="F5069" s="5">
        <f>VLOOKUP(E5069,'5.a Definitions'!E:F,2,FALSE)</f>
        <v/>
      </c>
      <c r="G5069" s="5" t="inlineStr">
        <is>
          <t>AT</t>
        </is>
      </c>
      <c r="H5069" s="5" t="inlineStr">
        <is>
          <t>AT</t>
        </is>
      </c>
      <c r="I5069" s="5">
        <f>VLOOKUP(H5069,'5.a Definitions'!E:F,2,FALSE)</f>
        <v/>
      </c>
      <c r="J5069" s="465" t="inlineStr">
        <is>
          <t xml:space="preserve"> Emissions </t>
        </is>
      </c>
      <c r="K5069" s="465" t="inlineStr">
        <is>
          <t xml:space="preserve"> forest emissions </t>
        </is>
      </c>
      <c r="L5069" s="465" t="inlineStr">
        <is>
          <t xml:space="preserve"> reactive </t>
        </is>
      </c>
      <c r="M5069" s="465" t="inlineStr">
        <is>
          <t xml:space="preserve"> N2O </t>
        </is>
      </c>
      <c r="N5069" s="466" t="inlineStr">
        <is>
          <t>nan</t>
        </is>
      </c>
      <c r="O5069" s="467" t="n">
        <v>0.2</v>
      </c>
      <c r="P5069" s="468" t="n">
        <v>1989</v>
      </c>
      <c r="Q5069" s="469" t="inlineStr">
        <is>
          <t>no data</t>
        </is>
      </c>
      <c r="R5069" s="469" t="inlineStr">
        <is>
          <t>not done</t>
        </is>
      </c>
      <c r="S5069" s="469" t="inlineStr">
        <is>
          <t xml:space="preserve"> text </t>
        </is>
      </c>
      <c r="T5069" s="426" t="inlineStr">
        <is>
          <t>Norway</t>
        </is>
      </c>
      <c r="U5069" s="5" t="inlineStr">
        <is>
          <t>N wasted</t>
        </is>
      </c>
      <c r="V5069" s="465" t="n">
        <v>0.04</v>
      </c>
    </row>
    <row r="5070" ht="16" customHeight="1">
      <c r="B5070" s="5" t="inlineStr">
        <is>
          <t>FS.FO-HY.SW</t>
        </is>
      </c>
      <c r="C5070" s="5" t="inlineStr">
        <is>
          <t>FS.FO-HY.SW-Leaching-Nmix</t>
        </is>
      </c>
      <c r="D5070" s="5" t="inlineStr">
        <is>
          <t>FS</t>
        </is>
      </c>
      <c r="E5070" s="5" t="inlineStr">
        <is>
          <t>FO</t>
        </is>
      </c>
      <c r="F5070" s="5">
        <f>VLOOKUP(E5070,'5.a Definitions'!E:F,2,FALSE)</f>
        <v/>
      </c>
      <c r="G5070" s="5" t="inlineStr">
        <is>
          <t>HY</t>
        </is>
      </c>
      <c r="H5070" s="5" t="inlineStr">
        <is>
          <t>SW</t>
        </is>
      </c>
      <c r="I5070" s="5">
        <f>VLOOKUP(H5070,'5.a Definitions'!E:F,2,FALSE)</f>
        <v/>
      </c>
      <c r="J5070" s="465" t="inlineStr">
        <is>
          <t xml:space="preserve"> Leaching </t>
        </is>
      </c>
      <c r="K5070" s="465" t="inlineStr">
        <is>
          <t xml:space="preserve"> forest leaching </t>
        </is>
      </c>
      <c r="L5070" s="465" t="inlineStr">
        <is>
          <t xml:space="preserve"> reactive </t>
        </is>
      </c>
      <c r="M5070" s="465" t="inlineStr">
        <is>
          <t xml:space="preserve"> Nmix </t>
        </is>
      </c>
      <c r="N5070" s="466" t="inlineStr">
        <is>
          <t>nan</t>
        </is>
      </c>
      <c r="O5070" s="467" t="n">
        <v>0.2</v>
      </c>
      <c r="P5070" s="468" t="n">
        <v>1989</v>
      </c>
      <c r="Q5070" s="469" t="inlineStr">
        <is>
          <t>no data</t>
        </is>
      </c>
      <c r="R5070" s="469" t="inlineStr">
        <is>
          <t>not done</t>
        </is>
      </c>
      <c r="S5070" s="469" t="inlineStr">
        <is>
          <t xml:space="preserve"> text </t>
        </is>
      </c>
      <c r="T5070" s="426" t="inlineStr">
        <is>
          <t>Norway</t>
        </is>
      </c>
      <c r="U5070" s="5" t="inlineStr">
        <is>
          <t>N wasted</t>
        </is>
      </c>
      <c r="V5070" s="465" t="n">
        <v>0.04</v>
      </c>
    </row>
    <row r="5071" ht="16" customHeight="1">
      <c r="B5071" s="5" t="inlineStr">
        <is>
          <t>FS.FO-MP.OP</t>
        </is>
      </c>
      <c r="C5071" s="5" t="inlineStr">
        <is>
          <t>FS.FO-MP.OP-Industrial round wood-Nmix</t>
        </is>
      </c>
      <c r="D5071" s="5" t="inlineStr">
        <is>
          <t>FS</t>
        </is>
      </c>
      <c r="E5071" s="5" t="inlineStr">
        <is>
          <t>FO</t>
        </is>
      </c>
      <c r="F5071" s="5">
        <f>VLOOKUP(E5071,'5.a Definitions'!E:F,2,FALSE)</f>
        <v/>
      </c>
      <c r="G5071" s="5" t="inlineStr">
        <is>
          <t>MP</t>
        </is>
      </c>
      <c r="H5071" s="5" t="inlineStr">
        <is>
          <t>OP</t>
        </is>
      </c>
      <c r="I5071" s="5">
        <f>VLOOKUP(H5071,'5.a Definitions'!E:F,2,FALSE)</f>
        <v/>
      </c>
      <c r="J5071" s="465" t="inlineStr">
        <is>
          <t xml:space="preserve"> Industrial round wood </t>
        </is>
      </c>
      <c r="K5071" s="465" t="inlineStr">
        <is>
          <t xml:space="preserve"> industrial round wood </t>
        </is>
      </c>
      <c r="L5071" s="465" t="inlineStr">
        <is>
          <t xml:space="preserve"> reactive </t>
        </is>
      </c>
      <c r="M5071" s="465" t="inlineStr">
        <is>
          <t xml:space="preserve"> Nmix </t>
        </is>
      </c>
      <c r="N5071" s="466" t="n">
        <v>5.755319999999999</v>
      </c>
      <c r="O5071" s="467" t="n">
        <v>0.3925828451981602</v>
      </c>
      <c r="P5071" s="468" t="n">
        <v>1989</v>
      </c>
      <c r="Q5071" s="469" t="inlineStr">
        <is>
          <t>FAOSTAT</t>
        </is>
      </c>
      <c r="R5071" s="469" t="inlineStr">
        <is>
          <t>ok</t>
        </is>
      </c>
      <c r="S5071" s="469" t="inlineStr">
        <is>
          <t xml:space="preserve"> text </t>
        </is>
      </c>
      <c r="T5071" s="426" t="inlineStr">
        <is>
          <t>Norway</t>
        </is>
      </c>
      <c r="U5071" s="5" t="inlineStr">
        <is>
          <t>useful output</t>
        </is>
      </c>
      <c r="V5071" s="465" t="n">
        <v>0.04</v>
      </c>
    </row>
    <row r="5072" ht="16" customHeight="1">
      <c r="B5072" s="5" t="inlineStr">
        <is>
          <t>FS.FO-EF.OE</t>
        </is>
      </c>
      <c r="C5072" s="5" t="inlineStr">
        <is>
          <t>FS.FO-EF.OE-Fuel wood for households-Nmix</t>
        </is>
      </c>
      <c r="D5072" s="5" t="inlineStr">
        <is>
          <t>FS</t>
        </is>
      </c>
      <c r="E5072" s="5" t="inlineStr">
        <is>
          <t>FO</t>
        </is>
      </c>
      <c r="F5072" s="5">
        <f>VLOOKUP(E5072,'5.a Definitions'!E:F,2,FALSE)</f>
        <v/>
      </c>
      <c r="G5072" s="5" t="inlineStr">
        <is>
          <t>EF</t>
        </is>
      </c>
      <c r="H5072" s="5" t="inlineStr">
        <is>
          <t>OE</t>
        </is>
      </c>
      <c r="I5072" s="5">
        <f>VLOOKUP(H5072,'5.a Definitions'!E:F,2,FALSE)</f>
        <v/>
      </c>
      <c r="J5072" s="465" t="inlineStr">
        <is>
          <t xml:space="preserve"> Fuel wood for households </t>
        </is>
      </c>
      <c r="K5072" s="465" t="inlineStr">
        <is>
          <t xml:space="preserve"> fuel wood for households </t>
        </is>
      </c>
      <c r="L5072" s="465" t="inlineStr">
        <is>
          <t xml:space="preserve"> reactive </t>
        </is>
      </c>
      <c r="M5072" s="465" t="inlineStr">
        <is>
          <t xml:space="preserve"> Nmix </t>
        </is>
      </c>
      <c r="N5072" s="466" t="inlineStr">
        <is>
          <t>nan</t>
        </is>
      </c>
      <c r="O5072" s="467" t="n">
        <v>0.2</v>
      </c>
      <c r="P5072" s="468" t="n">
        <v>1989</v>
      </c>
      <c r="Q5072" s="469" t="inlineStr">
        <is>
          <t>no data</t>
        </is>
      </c>
      <c r="R5072" s="469" t="inlineStr">
        <is>
          <t>not done</t>
        </is>
      </c>
      <c r="S5072" s="469" t="inlineStr">
        <is>
          <t xml:space="preserve"> text </t>
        </is>
      </c>
      <c r="T5072" s="426" t="inlineStr">
        <is>
          <t>Norway</t>
        </is>
      </c>
      <c r="U5072" s="5" t="inlineStr">
        <is>
          <t>useful output</t>
        </is>
      </c>
      <c r="V5072" s="465" t="n">
        <v>0.04</v>
      </c>
    </row>
    <row r="5073" ht="16" customHeight="1">
      <c r="B5073" s="475" t="inlineStr">
        <is>
          <t>FS.OL-AT.AT</t>
        </is>
      </c>
      <c r="C5073" s="475" t="inlineStr">
        <is>
          <t>FS.OL-AT.AT-Emissions-NH3</t>
        </is>
      </c>
      <c r="D5073" s="475" t="inlineStr">
        <is>
          <t>FS</t>
        </is>
      </c>
      <c r="E5073" s="475" t="inlineStr">
        <is>
          <t>OL</t>
        </is>
      </c>
      <c r="F5073" s="5">
        <f>VLOOKUP(E5073,'5.a Definitions'!E:F,2,FALSE)</f>
        <v/>
      </c>
      <c r="G5073" s="475" t="inlineStr">
        <is>
          <t>AT</t>
        </is>
      </c>
      <c r="H5073" s="475" t="inlineStr">
        <is>
          <t>AT</t>
        </is>
      </c>
      <c r="I5073" s="5">
        <f>VLOOKUP(H5073,'5.a Definitions'!E:F,2,FALSE)</f>
        <v/>
      </c>
      <c r="J5073" s="465" t="inlineStr">
        <is>
          <t>Emissions</t>
        </is>
      </c>
      <c r="K5073" s="465" t="inlineStr">
        <is>
          <t>other land emissions</t>
        </is>
      </c>
      <c r="L5073" s="465" t="inlineStr">
        <is>
          <t>reactive</t>
        </is>
      </c>
      <c r="M5073" s="465" t="inlineStr">
        <is>
          <t>NH3</t>
        </is>
      </c>
      <c r="N5073" s="466" t="n">
        <v>0</v>
      </c>
      <c r="O5073" s="467" t="n">
        <v>0.2</v>
      </c>
      <c r="P5073" s="468" t="n">
        <v>1989</v>
      </c>
      <c r="Q5073" s="469" t="n"/>
      <c r="R5073" s="469" t="inlineStr">
        <is>
          <t>text</t>
        </is>
      </c>
      <c r="S5073" s="469" t="inlineStr">
        <is>
          <t>text</t>
        </is>
      </c>
      <c r="T5073" s="476" t="inlineStr">
        <is>
          <t>Norway</t>
        </is>
      </c>
      <c r="U5073" s="475" t="inlineStr">
        <is>
          <t>useful output</t>
        </is>
      </c>
      <c r="V5073" s="465">
        <f>(O4965*N4965)^2</f>
        <v/>
      </c>
    </row>
    <row r="5074" ht="16" customHeight="1">
      <c r="B5074" s="475" t="inlineStr">
        <is>
          <t>FS.OL-AT.AT</t>
        </is>
      </c>
      <c r="C5074" s="475" t="inlineStr">
        <is>
          <t>FS.OL-AT.AT-Emissions-NOx</t>
        </is>
      </c>
      <c r="D5074" s="475" t="inlineStr">
        <is>
          <t>FS</t>
        </is>
      </c>
      <c r="E5074" s="475" t="inlineStr">
        <is>
          <t>OL</t>
        </is>
      </c>
      <c r="F5074" s="5">
        <f>VLOOKUP(E5074,'5.a Definitions'!E:F,2,FALSE)</f>
        <v/>
      </c>
      <c r="G5074" s="475" t="inlineStr">
        <is>
          <t>AT</t>
        </is>
      </c>
      <c r="H5074" s="475" t="inlineStr">
        <is>
          <t>AT</t>
        </is>
      </c>
      <c r="I5074" s="5">
        <f>VLOOKUP(H5074,'5.a Definitions'!E:F,2,FALSE)</f>
        <v/>
      </c>
      <c r="J5074" s="465" t="inlineStr">
        <is>
          <t>Emissions</t>
        </is>
      </c>
      <c r="K5074" s="465" t="inlineStr">
        <is>
          <t>other land emissions</t>
        </is>
      </c>
      <c r="L5074" s="465" t="inlineStr">
        <is>
          <t>reactive</t>
        </is>
      </c>
      <c r="M5074" s="465" t="inlineStr">
        <is>
          <t>NOx</t>
        </is>
      </c>
      <c r="N5074" s="466" t="n">
        <v>0</v>
      </c>
      <c r="O5074" s="467" t="n">
        <v>0.2</v>
      </c>
      <c r="P5074" s="468" t="n">
        <v>1989</v>
      </c>
      <c r="Q5074" s="469" t="n"/>
      <c r="R5074" s="469" t="inlineStr">
        <is>
          <t>text</t>
        </is>
      </c>
      <c r="S5074" s="469" t="inlineStr">
        <is>
          <t>text</t>
        </is>
      </c>
      <c r="T5074" s="476" t="inlineStr">
        <is>
          <t>Norway</t>
        </is>
      </c>
      <c r="U5074" s="475" t="inlineStr">
        <is>
          <t>useful output</t>
        </is>
      </c>
      <c r="V5074" s="465">
        <f>(O5002*N5002)^2</f>
        <v/>
      </c>
    </row>
    <row r="5075" ht="16" customHeight="1">
      <c r="B5075" s="475" t="inlineStr">
        <is>
          <t>FS.OL-AT.AT</t>
        </is>
      </c>
      <c r="C5075" s="475" t="inlineStr">
        <is>
          <t>FS.OL-AT.AT-Emissions-N2O</t>
        </is>
      </c>
      <c r="D5075" s="475" t="inlineStr">
        <is>
          <t>FS</t>
        </is>
      </c>
      <c r="E5075" s="475" t="inlineStr">
        <is>
          <t>OL</t>
        </is>
      </c>
      <c r="F5075" s="5">
        <f>VLOOKUP(E5075,'5.a Definitions'!E:F,2,FALSE)</f>
        <v/>
      </c>
      <c r="G5075" s="475" t="inlineStr">
        <is>
          <t>AT</t>
        </is>
      </c>
      <c r="H5075" s="475" t="inlineStr">
        <is>
          <t>AT</t>
        </is>
      </c>
      <c r="I5075" s="5">
        <f>VLOOKUP(H5075,'5.a Definitions'!E:F,2,FALSE)</f>
        <v/>
      </c>
      <c r="J5075" s="465" t="inlineStr">
        <is>
          <t>Emissions</t>
        </is>
      </c>
      <c r="K5075" s="465" t="inlineStr">
        <is>
          <t>other land emissions</t>
        </is>
      </c>
      <c r="L5075" s="465" t="inlineStr">
        <is>
          <t>reactive</t>
        </is>
      </c>
      <c r="M5075" s="465" t="inlineStr">
        <is>
          <t>N2O</t>
        </is>
      </c>
      <c r="N5075" s="466" t="n">
        <v>0</v>
      </c>
      <c r="O5075" s="467" t="n">
        <v>0.2</v>
      </c>
      <c r="P5075" s="468" t="n">
        <v>1989</v>
      </c>
      <c r="Q5075" s="469" t="n"/>
      <c r="R5075" s="469" t="inlineStr">
        <is>
          <t>text</t>
        </is>
      </c>
      <c r="S5075" s="469" t="inlineStr">
        <is>
          <t>text</t>
        </is>
      </c>
      <c r="T5075" s="476" t="inlineStr">
        <is>
          <t>Norway</t>
        </is>
      </c>
      <c r="U5075" s="475" t="inlineStr">
        <is>
          <t>useful output</t>
        </is>
      </c>
      <c r="V5075" s="465">
        <f>(O5039*N5039)^2</f>
        <v/>
      </c>
    </row>
    <row r="5076" ht="16" customHeight="1">
      <c r="B5076" s="475" t="inlineStr">
        <is>
          <t>FS.OL-AG.MM</t>
        </is>
      </c>
      <c r="C5076" s="475" t="inlineStr">
        <is>
          <t>FS.OL-AG.MM-Grazing-Nmix</t>
        </is>
      </c>
      <c r="D5076" s="475" t="inlineStr">
        <is>
          <t>FS</t>
        </is>
      </c>
      <c r="E5076" s="475" t="inlineStr">
        <is>
          <t>OL</t>
        </is>
      </c>
      <c r="F5076" s="5">
        <f>VLOOKUP(E5076,'5.a Definitions'!E:F,2,FALSE)</f>
        <v/>
      </c>
      <c r="G5076" s="475" t="inlineStr">
        <is>
          <t>AG</t>
        </is>
      </c>
      <c r="H5076" s="475" t="inlineStr">
        <is>
          <t>MM</t>
        </is>
      </c>
      <c r="I5076" s="5">
        <f>VLOOKUP(H5076,'5.a Definitions'!E:F,2,FALSE)</f>
        <v/>
      </c>
      <c r="J5076" s="473" t="inlineStr">
        <is>
          <t>Grazing</t>
        </is>
      </c>
      <c r="K5076" s="473" t="inlineStr">
        <is>
          <t>grazing</t>
        </is>
      </c>
      <c r="L5076" s="465" t="inlineStr">
        <is>
          <t>reactive</t>
        </is>
      </c>
      <c r="M5076" s="465" t="inlineStr">
        <is>
          <t>Nmix</t>
        </is>
      </c>
      <c r="N5076" s="466" t="inlineStr">
        <is>
          <t>nan</t>
        </is>
      </c>
      <c r="O5076" s="467" t="n">
        <v>0.2</v>
      </c>
      <c r="P5076" s="468" t="n">
        <v>1989</v>
      </c>
      <c r="Q5076" s="469" t="inlineStr">
        <is>
          <t>no data</t>
        </is>
      </c>
      <c r="R5076" s="469" t="inlineStr">
        <is>
          <t>not done</t>
        </is>
      </c>
      <c r="S5076" s="469" t="inlineStr">
        <is>
          <t>text</t>
        </is>
      </c>
      <c r="T5076" s="476" t="inlineStr">
        <is>
          <t>Norway</t>
        </is>
      </c>
      <c r="U5076" s="5" t="inlineStr">
        <is>
          <t>useful output</t>
        </is>
      </c>
      <c r="V5076" s="465">
        <f>(O4894*N4894)^2</f>
        <v/>
      </c>
    </row>
    <row r="5077" ht="16" customHeight="1">
      <c r="B5077" s="5" t="inlineStr">
        <is>
          <t>FS.OL-HY.SW</t>
        </is>
      </c>
      <c r="C5077" s="5" t="inlineStr">
        <is>
          <t>FS.OL-HY.SW-Leaching-Nmix</t>
        </is>
      </c>
      <c r="D5077" s="5" t="inlineStr">
        <is>
          <t>FS</t>
        </is>
      </c>
      <c r="E5077" s="5" t="inlineStr">
        <is>
          <t>OL</t>
        </is>
      </c>
      <c r="F5077" s="5">
        <f>VLOOKUP(E5077,'5.a Definitions'!E:F,2,FALSE)</f>
        <v/>
      </c>
      <c r="G5077" s="5" t="inlineStr">
        <is>
          <t>HY</t>
        </is>
      </c>
      <c r="H5077" s="5" t="inlineStr">
        <is>
          <t>SW</t>
        </is>
      </c>
      <c r="I5077" s="5">
        <f>VLOOKUP(H5077,'5.a Definitions'!E:F,2,FALSE)</f>
        <v/>
      </c>
      <c r="J5077" s="465" t="inlineStr">
        <is>
          <t xml:space="preserve"> Leaching </t>
        </is>
      </c>
      <c r="K5077" s="465" t="inlineStr">
        <is>
          <t xml:space="preserve"> other land leaching </t>
        </is>
      </c>
      <c r="L5077" s="465" t="inlineStr">
        <is>
          <t xml:space="preserve"> reactive </t>
        </is>
      </c>
      <c r="M5077" s="465" t="inlineStr">
        <is>
          <t xml:space="preserve"> Nmix </t>
        </is>
      </c>
      <c r="N5077" s="466" t="inlineStr">
        <is>
          <t>nan</t>
        </is>
      </c>
      <c r="O5077" s="467" t="n">
        <v>0.2</v>
      </c>
      <c r="P5077" s="468" t="n">
        <v>1989</v>
      </c>
      <c r="Q5077" s="469" t="inlineStr">
        <is>
          <t>no data</t>
        </is>
      </c>
      <c r="R5077" s="469" t="inlineStr">
        <is>
          <t>not done</t>
        </is>
      </c>
      <c r="S5077" s="469" t="inlineStr">
        <is>
          <t xml:space="preserve"> text </t>
        </is>
      </c>
      <c r="T5077" s="426" t="inlineStr">
        <is>
          <t>Norway</t>
        </is>
      </c>
      <c r="U5077" s="5" t="inlineStr">
        <is>
          <t>N wasted</t>
        </is>
      </c>
      <c r="V5077" s="465" t="n">
        <v>0.04</v>
      </c>
    </row>
    <row r="5078" ht="16" customHeight="1">
      <c r="A5078" s="485" t="inlineStr">
        <is>
          <t>Processing of residues</t>
        </is>
      </c>
      <c r="B5078" s="475" t="inlineStr">
        <is>
          <t>PR.SO-EF.EC</t>
        </is>
      </c>
      <c r="C5078" s="475" t="inlineStr">
        <is>
          <t>PR.SO-EF.EC-Waste to energy-Nmix</t>
        </is>
      </c>
      <c r="D5078" s="475" t="inlineStr">
        <is>
          <t>PR</t>
        </is>
      </c>
      <c r="E5078" s="475" t="inlineStr">
        <is>
          <t>SO</t>
        </is>
      </c>
      <c r="F5078" s="5">
        <f>VLOOKUP(E5078,'5.a Definitions'!E:F,2,FALSE)</f>
        <v/>
      </c>
      <c r="G5078" s="475" t="inlineStr">
        <is>
          <t>EF</t>
        </is>
      </c>
      <c r="H5078" s="475" t="inlineStr">
        <is>
          <t>EC</t>
        </is>
      </c>
      <c r="I5078" s="5">
        <f>VLOOKUP(H5078,'5.a Definitions'!E:F,2,FALSE)</f>
        <v/>
      </c>
      <c r="J5078" s="465" t="inlineStr">
        <is>
          <t>Waste for energy incineration</t>
        </is>
      </c>
      <c r="K5078" s="465" t="inlineStr">
        <is>
          <t>waste for energy incineration</t>
        </is>
      </c>
      <c r="L5078" s="465" t="inlineStr">
        <is>
          <t>reactive</t>
        </is>
      </c>
      <c r="M5078" s="465" t="inlineStr">
        <is>
          <t>Nmix</t>
        </is>
      </c>
      <c r="N5078" s="466" t="inlineStr">
        <is>
          <t>nan</t>
        </is>
      </c>
      <c r="O5078" s="467" t="n">
        <v>0.2</v>
      </c>
      <c r="P5078" s="468" t="n">
        <v>1989</v>
      </c>
      <c r="Q5078" s="469" t="inlineStr">
        <is>
          <t>no data</t>
        </is>
      </c>
      <c r="R5078" s="469" t="inlineStr">
        <is>
          <t>not done</t>
        </is>
      </c>
      <c r="S5078" s="469" t="inlineStr">
        <is>
          <t>text</t>
        </is>
      </c>
      <c r="T5078" s="476" t="inlineStr">
        <is>
          <t>Norway</t>
        </is>
      </c>
      <c r="U5078" s="475" t="inlineStr">
        <is>
          <t>N wasted</t>
        </is>
      </c>
      <c r="V5078" s="465">
        <f>(#REF!*#REF!)^2</f>
        <v/>
      </c>
    </row>
    <row r="5079" ht="16" customHeight="1">
      <c r="B5079" s="475" t="inlineStr">
        <is>
          <t>PR.SO-MP.OP</t>
        </is>
      </c>
      <c r="C5079" s="475" t="inlineStr">
        <is>
          <t>PR.SO-MP.OP-Recycling-Nmix</t>
        </is>
      </c>
      <c r="D5079" s="475" t="inlineStr">
        <is>
          <t>PR</t>
        </is>
      </c>
      <c r="E5079" s="475" t="inlineStr">
        <is>
          <t>SO</t>
        </is>
      </c>
      <c r="F5079" s="5">
        <f>VLOOKUP(E5079,'5.a Definitions'!E:F,2,FALSE)</f>
        <v/>
      </c>
      <c r="G5079" s="475" t="inlineStr">
        <is>
          <t>MP</t>
        </is>
      </c>
      <c r="H5079" s="475" t="inlineStr">
        <is>
          <t>OP</t>
        </is>
      </c>
      <c r="I5079" s="5">
        <f>VLOOKUP(H5079,'5.a Definitions'!E:F,2,FALSE)</f>
        <v/>
      </c>
      <c r="J5079" s="465" t="inlineStr">
        <is>
          <t>Recycling</t>
        </is>
      </c>
      <c r="K5079" s="465" t="inlineStr">
        <is>
          <t>recycling</t>
        </is>
      </c>
      <c r="L5079" s="465" t="inlineStr">
        <is>
          <t>reactive</t>
        </is>
      </c>
      <c r="M5079" s="465" t="inlineStr">
        <is>
          <t>Nmix</t>
        </is>
      </c>
      <c r="N5079" s="466" t="inlineStr">
        <is>
          <t>nan</t>
        </is>
      </c>
      <c r="O5079" s="467" t="n">
        <v>0.2</v>
      </c>
      <c r="P5079" s="468" t="n">
        <v>1989</v>
      </c>
      <c r="Q5079" s="469" t="inlineStr">
        <is>
          <t>no data</t>
        </is>
      </c>
      <c r="R5079" s="469" t="inlineStr">
        <is>
          <t>not done</t>
        </is>
      </c>
      <c r="S5079" s="469" t="inlineStr">
        <is>
          <t>text</t>
        </is>
      </c>
      <c r="T5079" s="476" t="inlineStr">
        <is>
          <t>Norway</t>
        </is>
      </c>
      <c r="U5079" s="475" t="inlineStr">
        <is>
          <t>recycling</t>
        </is>
      </c>
      <c r="V5079" s="465">
        <f>(O4623*N4623)^2</f>
        <v/>
      </c>
    </row>
    <row r="5080" ht="16" customHeight="1">
      <c r="B5080" s="5" t="inlineStr">
        <is>
          <t>PR.SO-AG.SM</t>
        </is>
      </c>
      <c r="C5080" s="5" t="inlineStr">
        <is>
          <t>PR.SO-AG.SM-Biologically treated organic waste-Nmix</t>
        </is>
      </c>
      <c r="D5080" s="5" t="inlineStr">
        <is>
          <t>PR</t>
        </is>
      </c>
      <c r="E5080" s="5" t="inlineStr">
        <is>
          <t>SO</t>
        </is>
      </c>
      <c r="F5080" s="5">
        <f>VLOOKUP(E5080,'5.a Definitions'!E:F,2,FALSE)</f>
        <v/>
      </c>
      <c r="G5080" s="5" t="inlineStr">
        <is>
          <t>AG</t>
        </is>
      </c>
      <c r="H5080" s="5" t="inlineStr">
        <is>
          <t>SM</t>
        </is>
      </c>
      <c r="I5080" s="5">
        <f>VLOOKUP(H5080,'5.a Definitions'!E:F,2,FALSE)</f>
        <v/>
      </c>
      <c r="J5080" s="5" t="inlineStr">
        <is>
          <t>Biologically treated organic waste</t>
        </is>
      </c>
      <c r="K5080" s="5" t="inlineStr">
        <is>
          <t>biologically treated organic waste</t>
        </is>
      </c>
      <c r="L5080" s="5" t="inlineStr">
        <is>
          <t>reactive</t>
        </is>
      </c>
      <c r="M5080" s="5" t="inlineStr">
        <is>
          <t>Nmix</t>
        </is>
      </c>
      <c r="N5080" s="422" t="n">
        <v>0</v>
      </c>
      <c r="O5080" s="423" t="n">
        <v>0.7632168761236874</v>
      </c>
      <c r="P5080" s="468" t="n">
        <v>1989</v>
      </c>
      <c r="Q5080" s="425" t="inlineStr">
        <is>
          <t>SSB</t>
        </is>
      </c>
      <c r="R5080" s="425" t="inlineStr">
        <is>
          <t>ok</t>
        </is>
      </c>
      <c r="S5080" s="425" t="inlineStr">
        <is>
          <t>text</t>
        </is>
      </c>
      <c r="T5080" s="426" t="inlineStr">
        <is>
          <t>Norway</t>
        </is>
      </c>
      <c r="U5080" s="5" t="inlineStr">
        <is>
          <t>recycling</t>
        </is>
      </c>
      <c r="V5080" s="5" t="n"/>
    </row>
    <row r="5081" ht="16" customHeight="1">
      <c r="B5081" s="5" t="inlineStr">
        <is>
          <t>PR.SO-PR.WW</t>
        </is>
      </c>
      <c r="C5081" s="5" t="inlineStr">
        <is>
          <t>PR.SO-PR.WW-Wastewater from landfills-Nmix</t>
        </is>
      </c>
      <c r="D5081" s="5" t="inlineStr">
        <is>
          <t>PR</t>
        </is>
      </c>
      <c r="E5081" s="5" t="inlineStr">
        <is>
          <t>SO</t>
        </is>
      </c>
      <c r="F5081" s="5">
        <f>VLOOKUP(E5081,'5.a Definitions'!E:F,2,FALSE)</f>
        <v/>
      </c>
      <c r="G5081" s="5" t="inlineStr">
        <is>
          <t>PR</t>
        </is>
      </c>
      <c r="H5081" s="5" t="inlineStr">
        <is>
          <t>WW</t>
        </is>
      </c>
      <c r="I5081" s="5">
        <f>VLOOKUP(H5081,'5.a Definitions'!E:F,2,FALSE)</f>
        <v/>
      </c>
      <c r="J5081" s="465" t="inlineStr">
        <is>
          <t xml:space="preserve"> Wastewater from landfills </t>
        </is>
      </c>
      <c r="K5081" s="465" t="inlineStr">
        <is>
          <t xml:space="preserve"> wastewater from landfills </t>
        </is>
      </c>
      <c r="L5081" s="465" t="inlineStr">
        <is>
          <t xml:space="preserve"> reactive </t>
        </is>
      </c>
      <c r="M5081" s="465" t="inlineStr">
        <is>
          <t xml:space="preserve"> Nmix </t>
        </is>
      </c>
      <c r="N5081" s="466" t="inlineStr">
        <is>
          <t>nan</t>
        </is>
      </c>
      <c r="O5081" s="467" t="n">
        <v>0.2</v>
      </c>
      <c r="P5081" s="468" t="n">
        <v>1989</v>
      </c>
      <c r="Q5081" s="469" t="inlineStr">
        <is>
          <t>no data</t>
        </is>
      </c>
      <c r="R5081" s="469" t="inlineStr">
        <is>
          <t>not done</t>
        </is>
      </c>
      <c r="S5081" s="469" t="inlineStr">
        <is>
          <t xml:space="preserve"> text </t>
        </is>
      </c>
      <c r="T5081" s="426" t="inlineStr">
        <is>
          <t>Norway</t>
        </is>
      </c>
      <c r="U5081" s="5" t="inlineStr">
        <is>
          <t>N wasted</t>
        </is>
      </c>
      <c r="V5081" s="465" t="n">
        <v>0.04</v>
      </c>
    </row>
    <row r="5082" ht="16" customHeight="1">
      <c r="B5082" s="5" t="inlineStr">
        <is>
          <t>PR.SO-HS.HS</t>
        </is>
      </c>
      <c r="C5082" s="5" t="inlineStr">
        <is>
          <t>PR.SO-HS.HS-Biologically treated organic waste-Nmix</t>
        </is>
      </c>
      <c r="D5082" s="5" t="inlineStr">
        <is>
          <t>PR</t>
        </is>
      </c>
      <c r="E5082" s="5" t="inlineStr">
        <is>
          <t>SO</t>
        </is>
      </c>
      <c r="F5082" s="5">
        <f>VLOOKUP(E5082,'5.a Definitions'!E:F,2,FALSE)</f>
        <v/>
      </c>
      <c r="G5082" s="5" t="inlineStr">
        <is>
          <t>HS</t>
        </is>
      </c>
      <c r="H5082" s="5" t="inlineStr">
        <is>
          <t>HS</t>
        </is>
      </c>
      <c r="I5082" s="5">
        <f>VLOOKUP(H5082,'5.a Definitions'!E:F,2,FALSE)</f>
        <v/>
      </c>
      <c r="J5082" s="5" t="inlineStr">
        <is>
          <t>Biologically treated organic waste</t>
        </is>
      </c>
      <c r="K5082" s="5" t="inlineStr">
        <is>
          <t>biologically treated organic waste</t>
        </is>
      </c>
      <c r="L5082" s="465" t="inlineStr">
        <is>
          <t xml:space="preserve"> reactive </t>
        </is>
      </c>
      <c r="M5082" s="465" t="inlineStr">
        <is>
          <t xml:space="preserve"> Nmix </t>
        </is>
      </c>
      <c r="N5082" s="466" t="n">
        <v>0.08093647058823529</v>
      </c>
      <c r="O5082" s="467" t="n">
        <v>0.3741657386773942</v>
      </c>
      <c r="P5082" s="468" t="n">
        <v>1989</v>
      </c>
      <c r="Q5082" s="469" t="inlineStr">
        <is>
          <t>extrapolated</t>
        </is>
      </c>
      <c r="R5082" s="469" t="inlineStr">
        <is>
          <t>ok</t>
        </is>
      </c>
      <c r="S5082" s="469" t="inlineStr">
        <is>
          <t xml:space="preserve"> text </t>
        </is>
      </c>
      <c r="T5082" s="426" t="inlineStr">
        <is>
          <t>Norway</t>
        </is>
      </c>
      <c r="U5082" s="5" t="inlineStr">
        <is>
          <t>recycling</t>
        </is>
      </c>
      <c r="V5082" s="465" t="n">
        <v>0.04</v>
      </c>
    </row>
    <row r="5083" ht="16" customHeight="1">
      <c r="B5083" s="5" t="inlineStr">
        <is>
          <t>PR.SO-AT.AT</t>
        </is>
      </c>
      <c r="C5083" s="5" t="inlineStr">
        <is>
          <t>PR.SO-AT.AT-Emissions-NH3</t>
        </is>
      </c>
      <c r="D5083" s="5" t="inlineStr">
        <is>
          <t>PR</t>
        </is>
      </c>
      <c r="E5083" s="5" t="inlineStr">
        <is>
          <t>SO</t>
        </is>
      </c>
      <c r="F5083" s="5">
        <f>VLOOKUP(E5083,'5.a Definitions'!E:F,2,FALSE)</f>
        <v/>
      </c>
      <c r="G5083" s="5" t="inlineStr">
        <is>
          <t>AT</t>
        </is>
      </c>
      <c r="H5083" s="5" t="inlineStr">
        <is>
          <t>AT</t>
        </is>
      </c>
      <c r="I5083" s="5">
        <f>VLOOKUP(H5083,'5.a Definitions'!E:F,2,FALSE)</f>
        <v/>
      </c>
      <c r="J5083" s="465" t="inlineStr">
        <is>
          <t xml:space="preserve"> Emissions </t>
        </is>
      </c>
      <c r="K5083" s="465" t="inlineStr">
        <is>
          <t xml:space="preserve"> solid waste emissions </t>
        </is>
      </c>
      <c r="L5083" s="465" t="inlineStr">
        <is>
          <t xml:space="preserve"> reactive </t>
        </is>
      </c>
      <c r="M5083" s="465" t="inlineStr">
        <is>
          <t xml:space="preserve"> NH3 </t>
        </is>
      </c>
      <c r="N5083" s="466" t="inlineStr">
        <is>
          <t>nan</t>
        </is>
      </c>
      <c r="O5083" s="467" t="n">
        <v>0.2</v>
      </c>
      <c r="P5083" s="468" t="n">
        <v>1989</v>
      </c>
      <c r="Q5083" s="469" t="inlineStr">
        <is>
          <t>no data</t>
        </is>
      </c>
      <c r="R5083" s="469" t="inlineStr">
        <is>
          <t>not done</t>
        </is>
      </c>
      <c r="S5083" s="469" t="inlineStr">
        <is>
          <t xml:space="preserve"> text </t>
        </is>
      </c>
      <c r="T5083" s="426" t="inlineStr">
        <is>
          <t>Norway</t>
        </is>
      </c>
      <c r="U5083" s="5" t="inlineStr">
        <is>
          <t>N wasted</t>
        </is>
      </c>
      <c r="V5083" s="465" t="n">
        <v>0.04</v>
      </c>
    </row>
    <row r="5084" ht="16" customHeight="1">
      <c r="B5084" s="5" t="inlineStr">
        <is>
          <t>PR.SO-AT.AT</t>
        </is>
      </c>
      <c r="C5084" s="5" t="inlineStr">
        <is>
          <t>PR.SO-AT.AT-Emissions-NOx</t>
        </is>
      </c>
      <c r="D5084" s="5" t="inlineStr">
        <is>
          <t>PR</t>
        </is>
      </c>
      <c r="E5084" s="5" t="inlineStr">
        <is>
          <t>SO</t>
        </is>
      </c>
      <c r="F5084" s="5">
        <f>VLOOKUP(E5084,'5.a Definitions'!E:F,2,FALSE)</f>
        <v/>
      </c>
      <c r="G5084" s="5" t="inlineStr">
        <is>
          <t>AT</t>
        </is>
      </c>
      <c r="H5084" s="5" t="inlineStr">
        <is>
          <t>AT</t>
        </is>
      </c>
      <c r="I5084" s="5">
        <f>VLOOKUP(H5084,'5.a Definitions'!E:F,2,FALSE)</f>
        <v/>
      </c>
      <c r="J5084" s="465" t="inlineStr">
        <is>
          <t xml:space="preserve"> Emissions </t>
        </is>
      </c>
      <c r="K5084" s="465" t="inlineStr">
        <is>
          <t xml:space="preserve"> solid waste emissions </t>
        </is>
      </c>
      <c r="L5084" s="465" t="inlineStr">
        <is>
          <t xml:space="preserve"> reactive </t>
        </is>
      </c>
      <c r="M5084" s="465" t="inlineStr">
        <is>
          <t xml:space="preserve"> NOx </t>
        </is>
      </c>
      <c r="N5084" s="466" t="inlineStr">
        <is>
          <t>nan</t>
        </is>
      </c>
      <c r="O5084" s="467" t="n">
        <v>0.2</v>
      </c>
      <c r="P5084" s="468" t="n">
        <v>1989</v>
      </c>
      <c r="Q5084" s="469" t="inlineStr">
        <is>
          <t>no data</t>
        </is>
      </c>
      <c r="R5084" s="469" t="inlineStr">
        <is>
          <t>not done</t>
        </is>
      </c>
      <c r="S5084" s="469" t="inlineStr">
        <is>
          <t xml:space="preserve"> text </t>
        </is>
      </c>
      <c r="T5084" s="426" t="inlineStr">
        <is>
          <t>Norway</t>
        </is>
      </c>
      <c r="U5084" s="5" t="inlineStr">
        <is>
          <t>N wasted</t>
        </is>
      </c>
      <c r="V5084" s="465" t="n">
        <v>0.04</v>
      </c>
    </row>
    <row r="5085" ht="16" customHeight="1">
      <c r="B5085" s="5" t="inlineStr">
        <is>
          <t>PR.SO-AT.AT</t>
        </is>
      </c>
      <c r="C5085" s="5" t="inlineStr">
        <is>
          <t>PR.SO-AT.AT-Emissions-N2O</t>
        </is>
      </c>
      <c r="D5085" s="5" t="inlineStr">
        <is>
          <t>PR</t>
        </is>
      </c>
      <c r="E5085" s="5" t="inlineStr">
        <is>
          <t>SO</t>
        </is>
      </c>
      <c r="F5085" s="5">
        <f>VLOOKUP(E5085,'5.a Definitions'!E:F,2,FALSE)</f>
        <v/>
      </c>
      <c r="G5085" s="5" t="inlineStr">
        <is>
          <t>AT</t>
        </is>
      </c>
      <c r="H5085" s="5" t="inlineStr">
        <is>
          <t>AT</t>
        </is>
      </c>
      <c r="I5085" s="5">
        <f>VLOOKUP(H5085,'5.a Definitions'!E:F,2,FALSE)</f>
        <v/>
      </c>
      <c r="J5085" s="465" t="inlineStr">
        <is>
          <t xml:space="preserve"> Emissions </t>
        </is>
      </c>
      <c r="K5085" s="465" t="inlineStr">
        <is>
          <t xml:space="preserve"> solid waste emissions </t>
        </is>
      </c>
      <c r="L5085" s="465" t="inlineStr">
        <is>
          <t xml:space="preserve"> reactive </t>
        </is>
      </c>
      <c r="M5085" s="465" t="inlineStr">
        <is>
          <t xml:space="preserve"> N2O </t>
        </is>
      </c>
      <c r="N5085" s="466" t="inlineStr">
        <is>
          <t>nan</t>
        </is>
      </c>
      <c r="O5085" s="467" t="n">
        <v>0.2</v>
      </c>
      <c r="P5085" s="468" t="n">
        <v>1989</v>
      </c>
      <c r="Q5085" s="469" t="inlineStr">
        <is>
          <t>no data</t>
        </is>
      </c>
      <c r="R5085" s="469" t="inlineStr">
        <is>
          <t>not done</t>
        </is>
      </c>
      <c r="S5085" s="469" t="inlineStr">
        <is>
          <t xml:space="preserve"> text </t>
        </is>
      </c>
      <c r="T5085" s="426" t="inlineStr">
        <is>
          <t>Norway</t>
        </is>
      </c>
      <c r="U5085" s="5" t="inlineStr">
        <is>
          <t>N wasted</t>
        </is>
      </c>
      <c r="V5085" s="465" t="n">
        <v>0.04</v>
      </c>
    </row>
    <row r="5086" ht="16" customHeight="1">
      <c r="B5086" s="5" t="inlineStr">
        <is>
          <t>PR.SO-HY.SW</t>
        </is>
      </c>
      <c r="C5086" s="5" t="inlineStr">
        <is>
          <t>PR.SO-HY.SW-Leaching-Nmix</t>
        </is>
      </c>
      <c r="D5086" s="5" t="inlineStr">
        <is>
          <t>PR</t>
        </is>
      </c>
      <c r="E5086" s="5" t="inlineStr">
        <is>
          <t>SO</t>
        </is>
      </c>
      <c r="F5086" s="5">
        <f>VLOOKUP(E5086,'5.a Definitions'!E:F,2,FALSE)</f>
        <v/>
      </c>
      <c r="G5086" s="5" t="inlineStr">
        <is>
          <t>HY</t>
        </is>
      </c>
      <c r="H5086" s="5" t="inlineStr">
        <is>
          <t>SW</t>
        </is>
      </c>
      <c r="I5086" s="5">
        <f>VLOOKUP(H5086,'5.a Definitions'!E:F,2,FALSE)</f>
        <v/>
      </c>
      <c r="J5086" s="465" t="inlineStr">
        <is>
          <t xml:space="preserve"> Leaching </t>
        </is>
      </c>
      <c r="K5086" s="465" t="inlineStr">
        <is>
          <t xml:space="preserve"> solid waste leaching </t>
        </is>
      </c>
      <c r="L5086" s="465" t="inlineStr">
        <is>
          <t xml:space="preserve"> reactive </t>
        </is>
      </c>
      <c r="M5086" s="465" t="inlineStr">
        <is>
          <t xml:space="preserve"> Nmix </t>
        </is>
      </c>
      <c r="N5086" s="466" t="n">
        <v>0</v>
      </c>
      <c r="O5086" s="467" t="n">
        <v>0</v>
      </c>
      <c r="P5086" s="468" t="n">
        <v>1989</v>
      </c>
      <c r="Q5086" s="469" t="inlineStr">
        <is>
          <t>extrapolated</t>
        </is>
      </c>
      <c r="R5086" s="469" t="inlineStr">
        <is>
          <t>ok</t>
        </is>
      </c>
      <c r="S5086" s="469" t="inlineStr">
        <is>
          <t xml:space="preserve"> text </t>
        </is>
      </c>
      <c r="T5086" s="426" t="inlineStr">
        <is>
          <t>Norway</t>
        </is>
      </c>
      <c r="U5086" s="5" t="inlineStr">
        <is>
          <t>N wasted</t>
        </is>
      </c>
      <c r="V5086" s="465" t="n">
        <v>0.04</v>
      </c>
    </row>
    <row r="5087" ht="16" customHeight="1">
      <c r="B5087" s="5" t="inlineStr">
        <is>
          <t>PR.SO-RW.RW</t>
        </is>
      </c>
      <c r="C5087" s="5" t="inlineStr">
        <is>
          <t>PR.SO-RW.RW-Solid waste export-Nmix</t>
        </is>
      </c>
      <c r="D5087" s="5" t="inlineStr">
        <is>
          <t>PR</t>
        </is>
      </c>
      <c r="E5087" s="5" t="inlineStr">
        <is>
          <t>SO</t>
        </is>
      </c>
      <c r="F5087" s="5">
        <f>VLOOKUP(E5087,'5.a Definitions'!E:F,2,FALSE)</f>
        <v/>
      </c>
      <c r="G5087" s="5" t="inlineStr">
        <is>
          <t>RW</t>
        </is>
      </c>
      <c r="H5087" s="5" t="inlineStr">
        <is>
          <t>RW</t>
        </is>
      </c>
      <c r="I5087" s="5">
        <f>VLOOKUP(H5087,'5.a Definitions'!E:F,2,FALSE)</f>
        <v/>
      </c>
      <c r="J5087" s="465" t="inlineStr">
        <is>
          <t xml:space="preserve"> Solid waste export </t>
        </is>
      </c>
      <c r="K5087" s="465" t="inlineStr">
        <is>
          <t xml:space="preserve"> solid waste export </t>
        </is>
      </c>
      <c r="L5087" s="465" t="inlineStr">
        <is>
          <t xml:space="preserve"> reactive </t>
        </is>
      </c>
      <c r="M5087" s="465" t="inlineStr">
        <is>
          <t xml:space="preserve"> Nmix </t>
        </is>
      </c>
      <c r="N5087" s="466" t="n">
        <v>0</v>
      </c>
      <c r="O5087" s="467" t="n">
        <v>0</v>
      </c>
      <c r="P5087" s="468" t="n">
        <v>1989</v>
      </c>
      <c r="Q5087" s="469" t="inlineStr">
        <is>
          <t>SSB tab 08801</t>
        </is>
      </c>
      <c r="R5087" s="469" t="inlineStr">
        <is>
          <t>ok</t>
        </is>
      </c>
      <c r="S5087" s="469" t="inlineStr">
        <is>
          <t xml:space="preserve"> text </t>
        </is>
      </c>
      <c r="T5087" s="426" t="inlineStr">
        <is>
          <t>Norway</t>
        </is>
      </c>
      <c r="U5087" s="5" t="inlineStr">
        <is>
          <t>N wasted</t>
        </is>
      </c>
      <c r="V5087" s="465" t="n">
        <v>0.04</v>
      </c>
    </row>
    <row r="5088" ht="16" customHeight="1">
      <c r="B5088" s="475" t="inlineStr">
        <is>
          <t>PR.SO-RW.RW</t>
        </is>
      </c>
      <c r="C5088" s="475" t="inlineStr">
        <is>
          <t xml:space="preserve">PR.SO-RW.RW-Export for recycling-Nmix </t>
        </is>
      </c>
      <c r="D5088" s="475" t="inlineStr">
        <is>
          <t>PR</t>
        </is>
      </c>
      <c r="E5088" s="475" t="inlineStr">
        <is>
          <t>SO</t>
        </is>
      </c>
      <c r="F5088" s="5">
        <f>VLOOKUP(E5088,'5.a Definitions'!E:F,2,FALSE)</f>
        <v/>
      </c>
      <c r="G5088" s="475" t="inlineStr">
        <is>
          <t>RW</t>
        </is>
      </c>
      <c r="H5088" s="475" t="inlineStr">
        <is>
          <t>RW</t>
        </is>
      </c>
      <c r="I5088" s="5">
        <f>VLOOKUP(H5088,'5.a Definitions'!E:F,2,FALSE)</f>
        <v/>
      </c>
      <c r="J5088" s="465" t="inlineStr">
        <is>
          <t>Export-for-recycling</t>
        </is>
      </c>
      <c r="K5088" s="465" t="inlineStr">
        <is>
          <t>export-for-recycling</t>
        </is>
      </c>
      <c r="L5088" s="465" t="inlineStr">
        <is>
          <t>reactive</t>
        </is>
      </c>
      <c r="M5088" s="465" t="inlineStr">
        <is>
          <t>Nmix</t>
        </is>
      </c>
      <c r="N5088" s="466" t="n">
        <v>0.176665999</v>
      </c>
      <c r="O5088" s="467" t="n">
        <v>0.1988877749901669</v>
      </c>
      <c r="P5088" s="468" t="n">
        <v>1989</v>
      </c>
      <c r="Q5088" s="469" t="inlineStr">
        <is>
          <t>SSB</t>
        </is>
      </c>
      <c r="R5088" s="469" t="inlineStr">
        <is>
          <t>ok</t>
        </is>
      </c>
      <c r="S5088" s="469" t="inlineStr">
        <is>
          <t>text</t>
        </is>
      </c>
      <c r="T5088" s="476" t="inlineStr">
        <is>
          <t>Norway</t>
        </is>
      </c>
      <c r="U5088" s="475" t="inlineStr">
        <is>
          <t>recycling</t>
        </is>
      </c>
      <c r="V5088" s="465">
        <f>(O4675*N4675)^2</f>
        <v/>
      </c>
    </row>
    <row r="5089" ht="16" customHeight="1">
      <c r="B5089" s="475" t="inlineStr">
        <is>
          <t>PR.SO-RW.RW</t>
        </is>
      </c>
      <c r="C5089" s="475" t="inlineStr">
        <is>
          <t>PR.SO-RW.RW-Export for reuse-Nmix</t>
        </is>
      </c>
      <c r="D5089" s="475" t="inlineStr">
        <is>
          <t>PR</t>
        </is>
      </c>
      <c r="E5089" s="475" t="inlineStr">
        <is>
          <t>SO</t>
        </is>
      </c>
      <c r="F5089" s="5">
        <f>VLOOKUP(E5089,'5.a Definitions'!E:F,2,FALSE)</f>
        <v/>
      </c>
      <c r="G5089" s="475" t="inlineStr">
        <is>
          <t>RW</t>
        </is>
      </c>
      <c r="H5089" s="475" t="inlineStr">
        <is>
          <t>RW</t>
        </is>
      </c>
      <c r="I5089" s="5">
        <f>VLOOKUP(H5089,'5.a Definitions'!E:F,2,FALSE)</f>
        <v/>
      </c>
      <c r="J5089" s="465" t="inlineStr">
        <is>
          <t>Export-for-reuse</t>
        </is>
      </c>
      <c r="K5089" s="465" t="inlineStr">
        <is>
          <t>export-for-reuse</t>
        </is>
      </c>
      <c r="L5089" s="465" t="inlineStr">
        <is>
          <t>reactive</t>
        </is>
      </c>
      <c r="M5089" s="465" t="inlineStr">
        <is>
          <t>Nmix</t>
        </is>
      </c>
      <c r="N5089" s="466" t="n">
        <v>0.007953440000000001</v>
      </c>
      <c r="O5089" s="467" t="n">
        <v>0.1981661188348691</v>
      </c>
      <c r="P5089" s="468" t="n">
        <v>1989</v>
      </c>
      <c r="Q5089" s="469" t="inlineStr">
        <is>
          <t>SSB</t>
        </is>
      </c>
      <c r="R5089" s="469" t="inlineStr">
        <is>
          <t>ok</t>
        </is>
      </c>
      <c r="S5089" s="469" t="inlineStr">
        <is>
          <t>text</t>
        </is>
      </c>
      <c r="T5089" s="476" t="inlineStr">
        <is>
          <t>Norway</t>
        </is>
      </c>
      <c r="U5089" s="475" t="inlineStr">
        <is>
          <t>recycling</t>
        </is>
      </c>
      <c r="V5089" s="465">
        <f>(O4709*N4709)^2</f>
        <v/>
      </c>
    </row>
    <row r="5090" ht="16" customHeight="1">
      <c r="B5090" s="5" t="inlineStr">
        <is>
          <t>PR.WW-AG.SM</t>
        </is>
      </c>
      <c r="C5090" s="5" t="inlineStr">
        <is>
          <t>PR.WW-AG.SM-Sewage sludge fertilizer-Nmix</t>
        </is>
      </c>
      <c r="D5090" s="5" t="inlineStr">
        <is>
          <t>PR</t>
        </is>
      </c>
      <c r="E5090" s="5" t="inlineStr">
        <is>
          <t>WW</t>
        </is>
      </c>
      <c r="F5090" s="5">
        <f>VLOOKUP(E5090,'5.a Definitions'!E:F,2,FALSE)</f>
        <v/>
      </c>
      <c r="G5090" s="5" t="inlineStr">
        <is>
          <t>AG</t>
        </is>
      </c>
      <c r="H5090" s="5" t="inlineStr">
        <is>
          <t>SM</t>
        </is>
      </c>
      <c r="I5090" s="5">
        <f>VLOOKUP(H5090,'5.a Definitions'!E:F,2,FALSE)</f>
        <v/>
      </c>
      <c r="J5090" s="465" t="inlineStr">
        <is>
          <t xml:space="preserve"> Sewage sludge fertilizer </t>
        </is>
      </c>
      <c r="K5090" s="465" t="inlineStr">
        <is>
          <t xml:space="preserve"> sewage sludge fertilizer </t>
        </is>
      </c>
      <c r="L5090" s="465" t="inlineStr">
        <is>
          <t xml:space="preserve"> reactive </t>
        </is>
      </c>
      <c r="M5090" s="465" t="inlineStr">
        <is>
          <t xml:space="preserve"> Nmix </t>
        </is>
      </c>
      <c r="N5090" s="466" t="inlineStr">
        <is>
          <t>nan</t>
        </is>
      </c>
      <c r="O5090" s="467" t="n">
        <v>0.2</v>
      </c>
      <c r="P5090" s="468" t="n">
        <v>1989</v>
      </c>
      <c r="Q5090" s="469" t="inlineStr">
        <is>
          <t>no data</t>
        </is>
      </c>
      <c r="R5090" s="469" t="inlineStr">
        <is>
          <t>not done</t>
        </is>
      </c>
      <c r="S5090" s="469" t="inlineStr">
        <is>
          <t xml:space="preserve"> text </t>
        </is>
      </c>
      <c r="T5090" s="426" t="inlineStr">
        <is>
          <t>Norway</t>
        </is>
      </c>
      <c r="U5090" s="5" t="inlineStr">
        <is>
          <t>recycling</t>
        </is>
      </c>
      <c r="V5090" s="465" t="n">
        <v>0.04</v>
      </c>
    </row>
    <row r="5091" ht="16" customHeight="1">
      <c r="B5091" s="475" t="inlineStr">
        <is>
          <t>PR.WW-HS.HS</t>
        </is>
      </c>
      <c r="C5091" s="475" t="inlineStr">
        <is>
          <t xml:space="preserve">PR.WW-HS.HS-Sewage sludge fertilizer-Nmix </t>
        </is>
      </c>
      <c r="D5091" s="475" t="inlineStr">
        <is>
          <t>PR</t>
        </is>
      </c>
      <c r="E5091" s="475" t="inlineStr">
        <is>
          <t>WW</t>
        </is>
      </c>
      <c r="F5091" s="5">
        <f>VLOOKUP(E5091,'5.a Definitions'!E:F,2,FALSE)</f>
        <v/>
      </c>
      <c r="G5091" s="475" t="inlineStr">
        <is>
          <t>HS</t>
        </is>
      </c>
      <c r="H5091" s="475" t="inlineStr">
        <is>
          <t>HS</t>
        </is>
      </c>
      <c r="I5091" s="5">
        <f>VLOOKUP(H5091,'5.a Definitions'!E:F,2,FALSE)</f>
        <v/>
      </c>
      <c r="J5091" s="465" t="inlineStr">
        <is>
          <t>Sewage sludge fertilizer</t>
        </is>
      </c>
      <c r="K5091" s="465" t="inlineStr">
        <is>
          <t>sewage sludge fertilizer</t>
        </is>
      </c>
      <c r="L5091" s="465" t="inlineStr">
        <is>
          <t>reactive</t>
        </is>
      </c>
      <c r="M5091" s="465" t="inlineStr">
        <is>
          <t>Nmix</t>
        </is>
      </c>
      <c r="N5091" s="466" t="inlineStr">
        <is>
          <t>nan</t>
        </is>
      </c>
      <c r="O5091" s="467" t="n">
        <v>0.2</v>
      </c>
      <c r="P5091" s="468" t="n">
        <v>1989</v>
      </c>
      <c r="Q5091" s="469" t="inlineStr">
        <is>
          <t>no data</t>
        </is>
      </c>
      <c r="R5091" s="469" t="inlineStr">
        <is>
          <t>not done</t>
        </is>
      </c>
      <c r="S5091" s="469" t="inlineStr">
        <is>
          <t>text</t>
        </is>
      </c>
      <c r="T5091" s="476" t="inlineStr">
        <is>
          <t>Norway</t>
        </is>
      </c>
      <c r="U5091" s="5" t="inlineStr">
        <is>
          <t>recycling</t>
        </is>
      </c>
      <c r="V5091" s="465">
        <f>(#REF!*#REF!)^2</f>
        <v/>
      </c>
    </row>
    <row r="5092" ht="16" customHeight="1">
      <c r="B5092" s="475" t="inlineStr">
        <is>
          <t>PR.WW-PR.SO</t>
        </is>
      </c>
      <c r="C5092" s="475" t="inlineStr">
        <is>
          <t xml:space="preserve">PR.WW-PR.SO-Sewage sludge landfill-Nmix </t>
        </is>
      </c>
      <c r="D5092" s="475" t="inlineStr">
        <is>
          <t>PR</t>
        </is>
      </c>
      <c r="E5092" s="475" t="inlineStr">
        <is>
          <t>WW</t>
        </is>
      </c>
      <c r="F5092" s="5">
        <f>VLOOKUP(E5092,'5.a Definitions'!E:F,2,FALSE)</f>
        <v/>
      </c>
      <c r="G5092" s="475" t="inlineStr">
        <is>
          <t>PR</t>
        </is>
      </c>
      <c r="H5092" s="475" t="inlineStr">
        <is>
          <t>SO</t>
        </is>
      </c>
      <c r="I5092" s="5">
        <f>VLOOKUP(H5092,'5.a Definitions'!E:F,2,FALSE)</f>
        <v/>
      </c>
      <c r="J5092" s="465" t="inlineStr">
        <is>
          <t>Sewage sludge landfill</t>
        </is>
      </c>
      <c r="K5092" s="465" t="inlineStr">
        <is>
          <t>sewage sludge landfill</t>
        </is>
      </c>
      <c r="L5092" s="465" t="inlineStr">
        <is>
          <t>reactive</t>
        </is>
      </c>
      <c r="M5092" s="465" t="inlineStr">
        <is>
          <t>Nmix</t>
        </is>
      </c>
      <c r="N5092" s="466" t="inlineStr">
        <is>
          <t>nan</t>
        </is>
      </c>
      <c r="O5092" s="467" t="n">
        <v>0.2</v>
      </c>
      <c r="P5092" s="468" t="n">
        <v>1989</v>
      </c>
      <c r="Q5092" s="469" t="inlineStr">
        <is>
          <t>no data</t>
        </is>
      </c>
      <c r="R5092" s="469" t="inlineStr">
        <is>
          <t>not done</t>
        </is>
      </c>
      <c r="S5092" s="469" t="inlineStr">
        <is>
          <t>text</t>
        </is>
      </c>
      <c r="T5092" s="476" t="inlineStr">
        <is>
          <t>Norway</t>
        </is>
      </c>
      <c r="U5092" s="5" t="inlineStr">
        <is>
          <t>N wasted</t>
        </is>
      </c>
      <c r="V5092" s="465">
        <f>(O4541*N4541)^2</f>
        <v/>
      </c>
    </row>
    <row r="5093" ht="16" customHeight="1">
      <c r="B5093" s="5" t="inlineStr">
        <is>
          <t>PR.WW-AT.AT</t>
        </is>
      </c>
      <c r="C5093" s="5" t="inlineStr">
        <is>
          <t>PR.WW-AT.AT-Emissions-NH3</t>
        </is>
      </c>
      <c r="D5093" s="5" t="inlineStr">
        <is>
          <t>PR</t>
        </is>
      </c>
      <c r="E5093" s="5" t="inlineStr">
        <is>
          <t>WW</t>
        </is>
      </c>
      <c r="F5093" s="5">
        <f>VLOOKUP(E5093,'5.a Definitions'!E:F,2,FALSE)</f>
        <v/>
      </c>
      <c r="G5093" s="5" t="inlineStr">
        <is>
          <t>AT</t>
        </is>
      </c>
      <c r="H5093" s="5" t="inlineStr">
        <is>
          <t>AT</t>
        </is>
      </c>
      <c r="I5093" s="5">
        <f>VLOOKUP(H5093,'5.a Definitions'!E:F,2,FALSE)</f>
        <v/>
      </c>
      <c r="J5093" s="465" t="inlineStr">
        <is>
          <t xml:space="preserve"> Emissions </t>
        </is>
      </c>
      <c r="K5093" s="465" t="inlineStr">
        <is>
          <t xml:space="preserve"> wastewater emissions </t>
        </is>
      </c>
      <c r="L5093" s="465" t="inlineStr">
        <is>
          <t xml:space="preserve"> reactive </t>
        </is>
      </c>
      <c r="M5093" s="465" t="inlineStr">
        <is>
          <t xml:space="preserve"> NH3 </t>
        </is>
      </c>
      <c r="N5093" s="466" t="inlineStr">
        <is>
          <t>nan</t>
        </is>
      </c>
      <c r="O5093" s="467" t="n">
        <v>0.2</v>
      </c>
      <c r="P5093" s="468" t="n">
        <v>1989</v>
      </c>
      <c r="Q5093" s="469" t="inlineStr">
        <is>
          <t>no data</t>
        </is>
      </c>
      <c r="R5093" s="469" t="inlineStr">
        <is>
          <t>not done</t>
        </is>
      </c>
      <c r="S5093" s="469" t="inlineStr">
        <is>
          <t xml:space="preserve"> text </t>
        </is>
      </c>
      <c r="T5093" s="426" t="inlineStr">
        <is>
          <t>Norway</t>
        </is>
      </c>
      <c r="U5093" s="5" t="inlineStr">
        <is>
          <t>N wasted</t>
        </is>
      </c>
      <c r="V5093" s="465" t="n">
        <v>0.04</v>
      </c>
    </row>
    <row r="5094" ht="16" customHeight="1">
      <c r="B5094" s="5" t="inlineStr">
        <is>
          <t>PR.WW-AT.AT</t>
        </is>
      </c>
      <c r="C5094" s="5" t="inlineStr">
        <is>
          <t>PR.WW-AT.AT-Emissions-NOx</t>
        </is>
      </c>
      <c r="D5094" s="5" t="inlineStr">
        <is>
          <t>PR</t>
        </is>
      </c>
      <c r="E5094" s="5" t="inlineStr">
        <is>
          <t>WW</t>
        </is>
      </c>
      <c r="F5094" s="5">
        <f>VLOOKUP(E5094,'5.a Definitions'!E:F,2,FALSE)</f>
        <v/>
      </c>
      <c r="G5094" s="5" t="inlineStr">
        <is>
          <t>AT</t>
        </is>
      </c>
      <c r="H5094" s="5" t="inlineStr">
        <is>
          <t>AT</t>
        </is>
      </c>
      <c r="I5094" s="5">
        <f>VLOOKUP(H5094,'5.a Definitions'!E:F,2,FALSE)</f>
        <v/>
      </c>
      <c r="J5094" s="465" t="inlineStr">
        <is>
          <t xml:space="preserve"> Emissions </t>
        </is>
      </c>
      <c r="K5094" s="465" t="inlineStr">
        <is>
          <t xml:space="preserve"> wastewater emissions </t>
        </is>
      </c>
      <c r="L5094" s="465" t="inlineStr">
        <is>
          <t xml:space="preserve"> reactive </t>
        </is>
      </c>
      <c r="M5094" s="465" t="inlineStr">
        <is>
          <t xml:space="preserve"> NOx </t>
        </is>
      </c>
      <c r="N5094" s="466" t="inlineStr">
        <is>
          <t>nan</t>
        </is>
      </c>
      <c r="O5094" s="467" t="n">
        <v>0.2</v>
      </c>
      <c r="P5094" s="468" t="n">
        <v>1989</v>
      </c>
      <c r="Q5094" s="469" t="inlineStr">
        <is>
          <t>no data</t>
        </is>
      </c>
      <c r="R5094" s="469" t="inlineStr">
        <is>
          <t>not done</t>
        </is>
      </c>
      <c r="S5094" s="469" t="inlineStr">
        <is>
          <t xml:space="preserve"> text </t>
        </is>
      </c>
      <c r="T5094" s="426" t="inlineStr">
        <is>
          <t>Norway</t>
        </is>
      </c>
      <c r="U5094" s="5" t="inlineStr">
        <is>
          <t>N wasted</t>
        </is>
      </c>
      <c r="V5094" s="465" t="n">
        <v>0.04</v>
      </c>
    </row>
    <row r="5095" ht="16" customHeight="1">
      <c r="B5095" s="5" t="inlineStr">
        <is>
          <t>PR.WW-AT.AT</t>
        </is>
      </c>
      <c r="C5095" s="5" t="inlineStr">
        <is>
          <t>PR.WW-AT.AT-Emissions-N2O</t>
        </is>
      </c>
      <c r="D5095" s="5" t="inlineStr">
        <is>
          <t>PR</t>
        </is>
      </c>
      <c r="E5095" s="5" t="inlineStr">
        <is>
          <t>WW</t>
        </is>
      </c>
      <c r="F5095" s="5">
        <f>VLOOKUP(E5095,'5.a Definitions'!E:F,2,FALSE)</f>
        <v/>
      </c>
      <c r="G5095" s="5" t="inlineStr">
        <is>
          <t>AT</t>
        </is>
      </c>
      <c r="H5095" s="5" t="inlineStr">
        <is>
          <t>AT</t>
        </is>
      </c>
      <c r="I5095" s="5">
        <f>VLOOKUP(H5095,'5.a Definitions'!E:F,2,FALSE)</f>
        <v/>
      </c>
      <c r="J5095" s="465" t="inlineStr">
        <is>
          <t xml:space="preserve"> Emissions </t>
        </is>
      </c>
      <c r="K5095" s="465" t="inlineStr">
        <is>
          <t xml:space="preserve"> wastewater emissions </t>
        </is>
      </c>
      <c r="L5095" s="465" t="inlineStr">
        <is>
          <t xml:space="preserve"> reactive </t>
        </is>
      </c>
      <c r="M5095" s="465" t="inlineStr">
        <is>
          <t xml:space="preserve"> N2O </t>
        </is>
      </c>
      <c r="N5095" s="466" t="inlineStr">
        <is>
          <t>nan</t>
        </is>
      </c>
      <c r="O5095" s="467" t="n">
        <v>0.2</v>
      </c>
      <c r="P5095" s="468" t="n">
        <v>1989</v>
      </c>
      <c r="Q5095" s="469" t="inlineStr">
        <is>
          <t>no data</t>
        </is>
      </c>
      <c r="R5095" s="469" t="inlineStr">
        <is>
          <t>not done</t>
        </is>
      </c>
      <c r="S5095" s="469" t="inlineStr">
        <is>
          <t xml:space="preserve"> text </t>
        </is>
      </c>
      <c r="T5095" s="426" t="inlineStr">
        <is>
          <t>Norway</t>
        </is>
      </c>
      <c r="U5095" s="5" t="inlineStr">
        <is>
          <t>N wasted</t>
        </is>
      </c>
      <c r="V5095" s="465" t="n">
        <v>0.04</v>
      </c>
    </row>
    <row r="5096" ht="16" customHeight="1">
      <c r="B5096" s="5" t="inlineStr">
        <is>
          <t>PR.WW-AT.AT</t>
        </is>
      </c>
      <c r="C5096" s="5" t="inlineStr">
        <is>
          <t>PR.WW-AT.AT-Emissions-N2</t>
        </is>
      </c>
      <c r="D5096" s="5" t="inlineStr">
        <is>
          <t>PR</t>
        </is>
      </c>
      <c r="E5096" s="5" t="inlineStr">
        <is>
          <t>WW</t>
        </is>
      </c>
      <c r="F5096" s="5">
        <f>VLOOKUP(E5096,'5.a Definitions'!E:F,2,FALSE)</f>
        <v/>
      </c>
      <c r="G5096" s="5" t="inlineStr">
        <is>
          <t>AT</t>
        </is>
      </c>
      <c r="H5096" s="5" t="inlineStr">
        <is>
          <t>AT</t>
        </is>
      </c>
      <c r="I5096" s="5">
        <f>VLOOKUP(H5096,'5.a Definitions'!E:F,2,FALSE)</f>
        <v/>
      </c>
      <c r="J5096" s="465" t="inlineStr">
        <is>
          <t xml:space="preserve"> Emissions </t>
        </is>
      </c>
      <c r="K5096" s="465" t="inlineStr">
        <is>
          <t xml:space="preserve"> wastewater emissions </t>
        </is>
      </c>
      <c r="L5096" s="465" t="inlineStr">
        <is>
          <t xml:space="preserve"> inert </t>
        </is>
      </c>
      <c r="M5096" s="465" t="inlineStr">
        <is>
          <t xml:space="preserve"> N2 </t>
        </is>
      </c>
      <c r="N5096" s="466" t="n">
        <v>0</v>
      </c>
      <c r="O5096" s="467" t="n">
        <v>0</v>
      </c>
      <c r="P5096" s="468" t="n">
        <v>1989</v>
      </c>
      <c r="Q5096" s="469" t="inlineStr">
        <is>
          <t>treatment plant reports (norskeutslipp.no / veas.nu)</t>
        </is>
      </c>
      <c r="R5096" s="469" t="inlineStr">
        <is>
          <t>ok</t>
        </is>
      </c>
      <c r="S5096" s="469" t="inlineStr">
        <is>
          <t xml:space="preserve"> text </t>
        </is>
      </c>
      <c r="T5096" s="426" t="inlineStr">
        <is>
          <t>Norway</t>
        </is>
      </c>
      <c r="U5096" s="5" t="inlineStr">
        <is>
          <t>N wasted</t>
        </is>
      </c>
      <c r="V5096" s="465" t="n">
        <v>0.04</v>
      </c>
    </row>
    <row r="5097" ht="16" customHeight="1" thickBot="1">
      <c r="B5097" s="6" t="inlineStr">
        <is>
          <t>PR.WW-HY.CW</t>
        </is>
      </c>
      <c r="C5097" s="6" t="inlineStr">
        <is>
          <t>PR.WW-HY.CW-Treated wastewater discharge-Nmix</t>
        </is>
      </c>
      <c r="D5097" s="6" t="inlineStr">
        <is>
          <t>PR</t>
        </is>
      </c>
      <c r="E5097" s="6" t="inlineStr">
        <is>
          <t>WW</t>
        </is>
      </c>
      <c r="F5097" s="5">
        <f>VLOOKUP(E5097,'5.a Definitions'!E:F,2,FALSE)</f>
        <v/>
      </c>
      <c r="G5097" s="6" t="inlineStr">
        <is>
          <t>HY</t>
        </is>
      </c>
      <c r="H5097" s="6" t="inlineStr">
        <is>
          <t>CW</t>
        </is>
      </c>
      <c r="I5097" s="5">
        <f>VLOOKUP(H5097,'5.a Definitions'!E:F,2,FALSE)</f>
        <v/>
      </c>
      <c r="J5097" s="470" t="inlineStr">
        <is>
          <t xml:space="preserve"> Treated wastewater discharge </t>
        </is>
      </c>
      <c r="K5097" s="470" t="inlineStr">
        <is>
          <t xml:space="preserve"> treated wastewater to coastal water </t>
        </is>
      </c>
      <c r="L5097" s="470" t="inlineStr">
        <is>
          <t xml:space="preserve"> reactive </t>
        </is>
      </c>
      <c r="M5097" s="470" t="inlineStr">
        <is>
          <t xml:space="preserve"> Nmix </t>
        </is>
      </c>
      <c r="N5097" s="466" t="inlineStr">
        <is>
          <t>nan</t>
        </is>
      </c>
      <c r="O5097" s="471" t="n">
        <v>0.2</v>
      </c>
      <c r="P5097" s="468" t="n">
        <v>1989</v>
      </c>
      <c r="Q5097" s="472" t="inlineStr">
        <is>
          <t>no data</t>
        </is>
      </c>
      <c r="R5097" s="469" t="inlineStr">
        <is>
          <t>not done</t>
        </is>
      </c>
      <c r="S5097" s="472" t="inlineStr">
        <is>
          <t xml:space="preserve"> text </t>
        </is>
      </c>
      <c r="T5097" s="426" t="inlineStr">
        <is>
          <t>Norway</t>
        </is>
      </c>
      <c r="U5097" s="5" t="inlineStr">
        <is>
          <t>N wasted</t>
        </is>
      </c>
      <c r="V5097" s="470" t="n">
        <v>0.04</v>
      </c>
    </row>
    <row r="5098" ht="16" customHeight="1">
      <c r="A5098" s="489" t="inlineStr">
        <is>
          <t>Humans and Settlements</t>
        </is>
      </c>
      <c r="B5098" s="5" t="inlineStr">
        <is>
          <t>HS.HS-PR.SO</t>
        </is>
      </c>
      <c r="C5098" s="5" t="inlineStr">
        <is>
          <t>HS.HS-PR.SO-Household waste-Nmix</t>
        </is>
      </c>
      <c r="D5098" s="5" t="inlineStr">
        <is>
          <t>HS</t>
        </is>
      </c>
      <c r="E5098" s="5" t="inlineStr">
        <is>
          <t>HS</t>
        </is>
      </c>
      <c r="F5098" s="5">
        <f>VLOOKUP(E5098,'5.a Definitions'!E:F,2,FALSE)</f>
        <v/>
      </c>
      <c r="G5098" s="5" t="inlineStr">
        <is>
          <t>PR</t>
        </is>
      </c>
      <c r="H5098" s="5" t="inlineStr">
        <is>
          <t>SO</t>
        </is>
      </c>
      <c r="I5098" s="5">
        <f>VLOOKUP(H5098,'5.a Definitions'!E:F,2,FALSE)</f>
        <v/>
      </c>
      <c r="J5098" s="465" t="inlineStr">
        <is>
          <t xml:space="preserve"> Household waste </t>
        </is>
      </c>
      <c r="K5098" s="465" t="inlineStr">
        <is>
          <t xml:space="preserve"> household waste </t>
        </is>
      </c>
      <c r="L5098" s="465" t="inlineStr">
        <is>
          <t xml:space="preserve"> reactive </t>
        </is>
      </c>
      <c r="M5098" s="465" t="inlineStr">
        <is>
          <t xml:space="preserve"> Nmix </t>
        </is>
      </c>
      <c r="N5098" s="466" t="inlineStr">
        <is>
          <t>nan</t>
        </is>
      </c>
      <c r="O5098" s="467" t="n">
        <v>0.2</v>
      </c>
      <c r="P5098" s="468" t="n">
        <v>1989</v>
      </c>
      <c r="Q5098" s="469" t="inlineStr">
        <is>
          <t>no data</t>
        </is>
      </c>
      <c r="R5098" s="469" t="inlineStr">
        <is>
          <t>not done</t>
        </is>
      </c>
      <c r="S5098" s="469" t="inlineStr">
        <is>
          <t xml:space="preserve"> text </t>
        </is>
      </c>
      <c r="T5098" s="426" t="inlineStr">
        <is>
          <t>Norway</t>
        </is>
      </c>
      <c r="U5098" s="5" t="inlineStr">
        <is>
          <t>N wasted</t>
        </is>
      </c>
      <c r="V5098" s="465" t="n">
        <v>0.04</v>
      </c>
    </row>
    <row r="5099" ht="16" customHeight="1">
      <c r="B5099" s="5" t="inlineStr">
        <is>
          <t>HS.HS-PR.WW</t>
        </is>
      </c>
      <c r="C5099" s="5" t="inlineStr">
        <is>
          <t>HS.HS-PR.WW-Municipal wastewater-Nmix</t>
        </is>
      </c>
      <c r="D5099" s="5" t="inlineStr">
        <is>
          <t>HS</t>
        </is>
      </c>
      <c r="E5099" s="5" t="inlineStr">
        <is>
          <t>HS</t>
        </is>
      </c>
      <c r="F5099" s="5">
        <f>VLOOKUP(E5099,'5.a Definitions'!E:F,2,FALSE)</f>
        <v/>
      </c>
      <c r="G5099" s="5" t="inlineStr">
        <is>
          <t>PR</t>
        </is>
      </c>
      <c r="H5099" s="5" t="inlineStr">
        <is>
          <t>WW</t>
        </is>
      </c>
      <c r="I5099" s="5">
        <f>VLOOKUP(H5099,'5.a Definitions'!E:F,2,FALSE)</f>
        <v/>
      </c>
      <c r="J5099" s="465" t="inlineStr">
        <is>
          <t xml:space="preserve"> Municipal wastewater </t>
        </is>
      </c>
      <c r="K5099" s="465" t="inlineStr">
        <is>
          <t xml:space="preserve"> municipal wastewater </t>
        </is>
      </c>
      <c r="L5099" s="465" t="inlineStr">
        <is>
          <t xml:space="preserve"> reactive </t>
        </is>
      </c>
      <c r="M5099" s="465" t="inlineStr">
        <is>
          <t xml:space="preserve"> Nmix </t>
        </is>
      </c>
      <c r="N5099" s="466" t="n">
        <v>19.24632816</v>
      </c>
      <c r="O5099" s="467" t="n">
        <v>0.1038239409229021</v>
      </c>
      <c r="P5099" s="468" t="n">
        <v>1989</v>
      </c>
      <c r="Q5099" s="469" t="inlineStr">
        <is>
          <t>SSB table 06913</t>
        </is>
      </c>
      <c r="R5099" s="469" t="inlineStr">
        <is>
          <t>ok</t>
        </is>
      </c>
      <c r="S5099" s="469" t="inlineStr">
        <is>
          <t xml:space="preserve"> text </t>
        </is>
      </c>
      <c r="T5099" s="426" t="inlineStr">
        <is>
          <t>Norway</t>
        </is>
      </c>
      <c r="U5099" s="5" t="inlineStr">
        <is>
          <t>N wasted</t>
        </is>
      </c>
      <c r="V5099" s="465" t="n">
        <v>0.04</v>
      </c>
    </row>
    <row r="5100" ht="16" customHeight="1">
      <c r="B5100" s="5" t="inlineStr">
        <is>
          <t>HS.HS-AT.AT</t>
        </is>
      </c>
      <c r="C5100" s="5" t="inlineStr">
        <is>
          <t>HS.HS-AT.AT-Emissions-NH3</t>
        </is>
      </c>
      <c r="D5100" s="5" t="inlineStr">
        <is>
          <t>HS</t>
        </is>
      </c>
      <c r="E5100" s="5" t="inlineStr">
        <is>
          <t>HS</t>
        </is>
      </c>
      <c r="F5100" s="5">
        <f>VLOOKUP(E5100,'5.a Definitions'!E:F,2,FALSE)</f>
        <v/>
      </c>
      <c r="G5100" s="5" t="inlineStr">
        <is>
          <t>AT</t>
        </is>
      </c>
      <c r="H5100" s="5" t="inlineStr">
        <is>
          <t>AT</t>
        </is>
      </c>
      <c r="I5100" s="5">
        <f>VLOOKUP(H5100,'5.a Definitions'!E:F,2,FALSE)</f>
        <v/>
      </c>
      <c r="J5100" s="465" t="inlineStr">
        <is>
          <t xml:space="preserve"> Emissions </t>
        </is>
      </c>
      <c r="K5100" s="465" t="inlineStr">
        <is>
          <t xml:space="preserve"> human NH3 emissions </t>
        </is>
      </c>
      <c r="L5100" s="465" t="inlineStr">
        <is>
          <t xml:space="preserve"> reactive </t>
        </is>
      </c>
      <c r="M5100" s="465" t="inlineStr">
        <is>
          <t xml:space="preserve"> NH3 </t>
        </is>
      </c>
      <c r="N5100" s="466" t="n">
        <v>0.09561024424256</v>
      </c>
      <c r="O5100" s="467" t="n">
        <v>0.168613864890958</v>
      </c>
      <c r="P5100" s="468" t="n">
        <v>1989</v>
      </c>
      <c r="Q5100" s="469" t="inlineStr">
        <is>
          <t>SSB table 07459 &amp; 05307</t>
        </is>
      </c>
      <c r="R5100" s="469" t="inlineStr">
        <is>
          <t>ok</t>
        </is>
      </c>
      <c r="S5100" s="469" t="inlineStr">
        <is>
          <t xml:space="preserve"> text </t>
        </is>
      </c>
      <c r="T5100" s="426" t="inlineStr">
        <is>
          <t>Norway</t>
        </is>
      </c>
      <c r="U5100" s="5" t="inlineStr">
        <is>
          <t>N wasted</t>
        </is>
      </c>
      <c r="V5100" s="465" t="n">
        <v>0.04</v>
      </c>
    </row>
    <row r="5101" ht="16" customHeight="1">
      <c r="B5101" s="5" t="inlineStr">
        <is>
          <t>HS.HS-AT.AT</t>
        </is>
      </c>
      <c r="C5101" s="5" t="inlineStr">
        <is>
          <t>HS.HS-AT.AT-LUC emissions-NH3</t>
        </is>
      </c>
      <c r="D5101" s="5" t="inlineStr">
        <is>
          <t>HS</t>
        </is>
      </c>
      <c r="E5101" s="5" t="inlineStr">
        <is>
          <t>HS</t>
        </is>
      </c>
      <c r="F5101" s="5">
        <f>VLOOKUP(E5101,'5.a Definitions'!E:F,2,FALSE)</f>
        <v/>
      </c>
      <c r="G5101" s="5" t="inlineStr">
        <is>
          <t>AT</t>
        </is>
      </c>
      <c r="H5101" s="5" t="inlineStr">
        <is>
          <t>AT</t>
        </is>
      </c>
      <c r="I5101" s="5">
        <f>VLOOKUP(H5101,'5.a Definitions'!E:F,2,FALSE)</f>
        <v/>
      </c>
      <c r="J5101" s="465" t="inlineStr">
        <is>
          <t xml:space="preserve"> LUC emissions </t>
        </is>
      </c>
      <c r="K5101" s="465" t="inlineStr">
        <is>
          <t xml:space="preserve"> LUC emissions </t>
        </is>
      </c>
      <c r="L5101" s="465" t="inlineStr">
        <is>
          <t xml:space="preserve"> reactive </t>
        </is>
      </c>
      <c r="M5101" s="465" t="inlineStr">
        <is>
          <t xml:space="preserve"> NH3 </t>
        </is>
      </c>
      <c r="N5101" s="466" t="inlineStr">
        <is>
          <t>nan</t>
        </is>
      </c>
      <c r="O5101" s="467" t="n">
        <v>0.2</v>
      </c>
      <c r="P5101" s="468" t="n">
        <v>1989</v>
      </c>
      <c r="Q5101" s="469" t="inlineStr">
        <is>
          <t>no data</t>
        </is>
      </c>
      <c r="R5101" s="469" t="inlineStr">
        <is>
          <t>not done</t>
        </is>
      </c>
      <c r="S5101" s="469" t="inlineStr">
        <is>
          <t xml:space="preserve"> text </t>
        </is>
      </c>
      <c r="T5101" s="426" t="inlineStr">
        <is>
          <t>Norway</t>
        </is>
      </c>
      <c r="U5101" s="5" t="inlineStr">
        <is>
          <t>N wasted</t>
        </is>
      </c>
      <c r="V5101" s="465" t="n">
        <v>0.04</v>
      </c>
    </row>
    <row r="5102" ht="16" customHeight="1">
      <c r="B5102" s="5" t="inlineStr">
        <is>
          <t>HS.HS-AT.AT</t>
        </is>
      </c>
      <c r="C5102" s="5" t="inlineStr">
        <is>
          <t>HS.HS-AT.AT-LUC emissions-NOx</t>
        </is>
      </c>
      <c r="D5102" s="5" t="inlineStr">
        <is>
          <t>HS</t>
        </is>
      </c>
      <c r="E5102" s="5" t="inlineStr">
        <is>
          <t>HS</t>
        </is>
      </c>
      <c r="F5102" s="5">
        <f>VLOOKUP(E5102,'5.a Definitions'!E:F,2,FALSE)</f>
        <v/>
      </c>
      <c r="G5102" s="5" t="inlineStr">
        <is>
          <t>AT</t>
        </is>
      </c>
      <c r="H5102" s="5" t="inlineStr">
        <is>
          <t>AT</t>
        </is>
      </c>
      <c r="I5102" s="5">
        <f>VLOOKUP(H5102,'5.a Definitions'!E:F,2,FALSE)</f>
        <v/>
      </c>
      <c r="J5102" s="465" t="inlineStr">
        <is>
          <t xml:space="preserve"> LUC emissions </t>
        </is>
      </c>
      <c r="K5102" s="465" t="inlineStr">
        <is>
          <t xml:space="preserve"> LUC emissions </t>
        </is>
      </c>
      <c r="L5102" s="465" t="inlineStr">
        <is>
          <t xml:space="preserve"> reactive </t>
        </is>
      </c>
      <c r="M5102" s="465" t="inlineStr">
        <is>
          <t xml:space="preserve"> NOx </t>
        </is>
      </c>
      <c r="N5102" s="466" t="inlineStr">
        <is>
          <t>nan</t>
        </is>
      </c>
      <c r="O5102" s="467" t="n">
        <v>0.2</v>
      </c>
      <c r="P5102" s="468" t="n">
        <v>1989</v>
      </c>
      <c r="Q5102" s="469" t="inlineStr">
        <is>
          <t>no data</t>
        </is>
      </c>
      <c r="R5102" s="469" t="inlineStr">
        <is>
          <t>not done</t>
        </is>
      </c>
      <c r="S5102" s="469" t="inlineStr">
        <is>
          <t xml:space="preserve"> text </t>
        </is>
      </c>
      <c r="T5102" s="426" t="inlineStr">
        <is>
          <t>Norway</t>
        </is>
      </c>
      <c r="U5102" s="5" t="inlineStr">
        <is>
          <t>N wasted</t>
        </is>
      </c>
      <c r="V5102" s="465" t="n">
        <v>0.04</v>
      </c>
    </row>
    <row r="5103" ht="16" customHeight="1">
      <c r="B5103" s="5" t="inlineStr">
        <is>
          <t>HS.HS-AT.AT</t>
        </is>
      </c>
      <c r="C5103" s="5" t="inlineStr">
        <is>
          <t>HS.HS-AT.AT-LUC emissions-N2O</t>
        </is>
      </c>
      <c r="D5103" s="5" t="inlineStr">
        <is>
          <t>HS</t>
        </is>
      </c>
      <c r="E5103" s="5" t="inlineStr">
        <is>
          <t>HS</t>
        </is>
      </c>
      <c r="F5103" s="5">
        <f>VLOOKUP(E5103,'5.a Definitions'!E:F,2,FALSE)</f>
        <v/>
      </c>
      <c r="G5103" s="5" t="inlineStr">
        <is>
          <t>AT</t>
        </is>
      </c>
      <c r="H5103" s="5" t="inlineStr">
        <is>
          <t>AT</t>
        </is>
      </c>
      <c r="I5103" s="5">
        <f>VLOOKUP(H5103,'5.a Definitions'!E:F,2,FALSE)</f>
        <v/>
      </c>
      <c r="J5103" s="465" t="inlineStr">
        <is>
          <t xml:space="preserve"> LUC emissions </t>
        </is>
      </c>
      <c r="K5103" s="465" t="inlineStr">
        <is>
          <t xml:space="preserve"> LUC emissions </t>
        </is>
      </c>
      <c r="L5103" s="465" t="inlineStr">
        <is>
          <t xml:space="preserve"> reactive </t>
        </is>
      </c>
      <c r="M5103" s="465" t="inlineStr">
        <is>
          <t xml:space="preserve"> N2O </t>
        </is>
      </c>
      <c r="N5103" s="466" t="inlineStr">
        <is>
          <t>nan</t>
        </is>
      </c>
      <c r="O5103" s="467" t="n">
        <v>0.2</v>
      </c>
      <c r="P5103" s="468" t="n">
        <v>1989</v>
      </c>
      <c r="Q5103" s="469" t="inlineStr">
        <is>
          <t>no data</t>
        </is>
      </c>
      <c r="R5103" s="469" t="inlineStr">
        <is>
          <t>not done</t>
        </is>
      </c>
      <c r="S5103" s="469" t="inlineStr">
        <is>
          <t xml:space="preserve"> text </t>
        </is>
      </c>
      <c r="T5103" s="426" t="inlineStr">
        <is>
          <t>Norway</t>
        </is>
      </c>
      <c r="U5103" s="5" t="inlineStr">
        <is>
          <t>N wasted</t>
        </is>
      </c>
      <c r="V5103" s="465" t="n">
        <v>0.04</v>
      </c>
    </row>
    <row r="5104" ht="16" customHeight="1">
      <c r="B5104" s="5" t="inlineStr">
        <is>
          <t>HS.HS-HY.SW</t>
        </is>
      </c>
      <c r="C5104" s="5" t="inlineStr">
        <is>
          <t>HS.HS-HY.SW-Untreated wastewater-Nmix</t>
        </is>
      </c>
      <c r="D5104" s="5" t="inlineStr">
        <is>
          <t>HS</t>
        </is>
      </c>
      <c r="E5104" s="5" t="inlineStr">
        <is>
          <t>HS</t>
        </is>
      </c>
      <c r="F5104" s="5">
        <f>VLOOKUP(E5104,'5.a Definitions'!E:F,2,FALSE)</f>
        <v/>
      </c>
      <c r="G5104" s="5" t="inlineStr">
        <is>
          <t>HY</t>
        </is>
      </c>
      <c r="H5104" s="5" t="inlineStr">
        <is>
          <t>SW</t>
        </is>
      </c>
      <c r="I5104" s="5">
        <f>VLOOKUP(H5104,'5.a Definitions'!E:F,2,FALSE)</f>
        <v/>
      </c>
      <c r="J5104" s="465" t="inlineStr">
        <is>
          <t xml:space="preserve"> Untreated wastewater </t>
        </is>
      </c>
      <c r="K5104" s="465" t="inlineStr">
        <is>
          <t xml:space="preserve"> untreated wastewater to groundwater </t>
        </is>
      </c>
      <c r="L5104" s="465" t="inlineStr">
        <is>
          <t xml:space="preserve"> reactive </t>
        </is>
      </c>
      <c r="M5104" s="465" t="inlineStr">
        <is>
          <t xml:space="preserve"> Nmix </t>
        </is>
      </c>
      <c r="N5104" s="466" t="n">
        <v>0</v>
      </c>
      <c r="O5104" s="467" t="n">
        <v>10</v>
      </c>
      <c r="P5104" s="468" t="n">
        <v>1989</v>
      </c>
      <c r="Q5104" s="469" t="inlineStr">
        <is>
          <t>neglected</t>
        </is>
      </c>
      <c r="R5104" s="469" t="inlineStr">
        <is>
          <t>ok</t>
        </is>
      </c>
      <c r="S5104" s="469" t="inlineStr">
        <is>
          <t xml:space="preserve"> text </t>
        </is>
      </c>
      <c r="T5104" s="426" t="inlineStr">
        <is>
          <t>Norway</t>
        </is>
      </c>
      <c r="U5104" s="5" t="inlineStr">
        <is>
          <t>N wasted</t>
        </is>
      </c>
      <c r="V5104" s="465" t="n">
        <v>0.04</v>
      </c>
    </row>
    <row r="5105" ht="16" customHeight="1">
      <c r="B5105" s="475" t="inlineStr">
        <is>
          <t>HS.HS-HY.SW</t>
        </is>
      </c>
      <c r="C5105" s="475" t="inlineStr">
        <is>
          <t>HS.HS-HY.SW-Overland flow-Nmix</t>
        </is>
      </c>
      <c r="D5105" s="475" t="inlineStr">
        <is>
          <t>HS</t>
        </is>
      </c>
      <c r="E5105" s="475" t="inlineStr">
        <is>
          <t>HS</t>
        </is>
      </c>
      <c r="F5105" s="5">
        <f>VLOOKUP(E5105,'5.a Definitions'!E:F,2,FALSE)</f>
        <v/>
      </c>
      <c r="G5105" s="475" t="inlineStr">
        <is>
          <t>HY</t>
        </is>
      </c>
      <c r="H5105" s="475" t="inlineStr">
        <is>
          <t>SW</t>
        </is>
      </c>
      <c r="I5105" s="5">
        <f>VLOOKUP(H5105,'5.a Definitions'!E:F,2,FALSE)</f>
        <v/>
      </c>
      <c r="J5105" s="465" t="inlineStr">
        <is>
          <t>Overland flow</t>
        </is>
      </c>
      <c r="K5105" s="465" t="inlineStr">
        <is>
          <t>overland flow</t>
        </is>
      </c>
      <c r="L5105" s="465" t="inlineStr">
        <is>
          <t>reactive</t>
        </is>
      </c>
      <c r="M5105" s="465" t="inlineStr">
        <is>
          <t>Nmix</t>
        </is>
      </c>
      <c r="N5105" s="466" t="inlineStr">
        <is>
          <t>nan</t>
        </is>
      </c>
      <c r="O5105" s="467" t="n">
        <v>0.2</v>
      </c>
      <c r="P5105" s="468" t="n">
        <v>1989</v>
      </c>
      <c r="Q5105" s="469" t="inlineStr">
        <is>
          <t>no data</t>
        </is>
      </c>
      <c r="R5105" s="469" t="inlineStr">
        <is>
          <t>not done</t>
        </is>
      </c>
      <c r="S5105" s="469" t="inlineStr">
        <is>
          <t>text</t>
        </is>
      </c>
      <c r="T5105" s="476" t="inlineStr">
        <is>
          <t>Norway</t>
        </is>
      </c>
      <c r="U5105" s="5" t="inlineStr">
        <is>
          <t>N wasted</t>
        </is>
      </c>
      <c r="V5105" s="465">
        <f>(O4586*N4586)^2</f>
        <v/>
      </c>
    </row>
    <row r="5106" ht="16" customHeight="1" thickBot="1">
      <c r="B5106" s="6" t="inlineStr">
        <is>
          <t>HS.HS-HY.CW</t>
        </is>
      </c>
      <c r="C5106" s="6" t="inlineStr">
        <is>
          <t>HS.HS-HY.CW-Untreated wastewater-Nmix</t>
        </is>
      </c>
      <c r="D5106" s="6" t="inlineStr">
        <is>
          <t>HS</t>
        </is>
      </c>
      <c r="E5106" s="6" t="inlineStr">
        <is>
          <t>HS</t>
        </is>
      </c>
      <c r="F5106" s="5">
        <f>VLOOKUP(E5106,'5.a Definitions'!E:F,2,FALSE)</f>
        <v/>
      </c>
      <c r="G5106" s="6" t="inlineStr">
        <is>
          <t>HY</t>
        </is>
      </c>
      <c r="H5106" s="6" t="inlineStr">
        <is>
          <t>CW</t>
        </is>
      </c>
      <c r="I5106" s="5">
        <f>VLOOKUP(H5106,'5.a Definitions'!E:F,2,FALSE)</f>
        <v/>
      </c>
      <c r="J5106" s="470" t="inlineStr">
        <is>
          <t xml:space="preserve"> Untreated wastewater </t>
        </is>
      </c>
      <c r="K5106" s="470" t="inlineStr">
        <is>
          <t xml:space="preserve"> untreated wastewater to coastal water </t>
        </is>
      </c>
      <c r="L5106" s="470" t="inlineStr">
        <is>
          <t xml:space="preserve"> reactive </t>
        </is>
      </c>
      <c r="M5106" s="470" t="inlineStr">
        <is>
          <t xml:space="preserve"> Nmix </t>
        </is>
      </c>
      <c r="N5106" s="466" t="n">
        <v>0</v>
      </c>
      <c r="O5106" s="471" t="n">
        <v>10</v>
      </c>
      <c r="P5106" s="468" t="n">
        <v>1989</v>
      </c>
      <c r="Q5106" s="472" t="inlineStr">
        <is>
          <t>neglected</t>
        </is>
      </c>
      <c r="R5106" s="469" t="inlineStr">
        <is>
          <t>ok</t>
        </is>
      </c>
      <c r="S5106" s="472" t="inlineStr">
        <is>
          <t xml:space="preserve"> text </t>
        </is>
      </c>
      <c r="T5106" s="426" t="inlineStr">
        <is>
          <t>Norway</t>
        </is>
      </c>
      <c r="U5106" s="5" t="inlineStr">
        <is>
          <t>N wasted</t>
        </is>
      </c>
      <c r="V5106" s="470" t="n">
        <v>0.04</v>
      </c>
    </row>
    <row r="5107" ht="16" customHeight="1" thickBot="1">
      <c r="A5107" s="492" t="inlineStr">
        <is>
          <t>Atmosphere</t>
        </is>
      </c>
      <c r="B5107" s="5" t="inlineStr">
        <is>
          <t>AT.AT-MP.OP</t>
        </is>
      </c>
      <c r="C5107" s="5" t="inlineStr">
        <is>
          <t>AT.AT-MP.OP-Ammonia synthesis N2 fixation-N2</t>
        </is>
      </c>
      <c r="D5107" s="5" t="inlineStr">
        <is>
          <t>AT</t>
        </is>
      </c>
      <c r="E5107" s="5" t="inlineStr">
        <is>
          <t>AT</t>
        </is>
      </c>
      <c r="F5107" s="5">
        <f>VLOOKUP(E5107,'5.a Definitions'!E:F,2,FALSE)</f>
        <v/>
      </c>
      <c r="G5107" s="5" t="inlineStr">
        <is>
          <t>MP</t>
        </is>
      </c>
      <c r="H5107" s="5" t="inlineStr">
        <is>
          <t>OP</t>
        </is>
      </c>
      <c r="I5107" s="5">
        <f>VLOOKUP(H5107,'5.a Definitions'!E:F,2,FALSE)</f>
        <v/>
      </c>
      <c r="J5107" s="465" t="inlineStr">
        <is>
          <t xml:space="preserve"> Ammonia synthesis N2 fixation </t>
        </is>
      </c>
      <c r="K5107" s="465" t="inlineStr">
        <is>
          <t xml:space="preserve"> ammonia synthesis N2 fixation </t>
        </is>
      </c>
      <c r="L5107" s="465" t="inlineStr">
        <is>
          <t xml:space="preserve"> inert </t>
        </is>
      </c>
      <c r="M5107" s="465" t="inlineStr">
        <is>
          <t xml:space="preserve"> N2 </t>
        </is>
      </c>
      <c r="N5107" s="466" t="n">
        <v>347.1511947613333</v>
      </c>
      <c r="O5107" s="467" t="n">
        <v>0.4305854067563281</v>
      </c>
      <c r="P5107" s="468" t="n">
        <v>1989</v>
      </c>
      <c r="Q5107" s="469" t="inlineStr">
        <is>
          <t>FAOSTAT Fertilizer by nutrient + SSB (3-year moving average)</t>
        </is>
      </c>
      <c r="R5107" s="469" t="inlineStr">
        <is>
          <t>ok</t>
        </is>
      </c>
      <c r="S5107" s="469" t="inlineStr">
        <is>
          <t xml:space="preserve"> text </t>
        </is>
      </c>
      <c r="T5107" s="426" t="inlineStr">
        <is>
          <t>Norway</t>
        </is>
      </c>
      <c r="U5107" s="465" t="inlineStr">
        <is>
          <t xml:space="preserve"> - </t>
        </is>
      </c>
      <c r="V5107" s="465" t="n">
        <v>0.04</v>
      </c>
    </row>
    <row r="5108" ht="16" customHeight="1">
      <c r="B5108" s="5" t="inlineStr">
        <is>
          <t>AT.AT-AG.SM</t>
        </is>
      </c>
      <c r="C5108" s="5" t="inlineStr">
        <is>
          <t>AT.AT-AG.SM-Deposition-OXN</t>
        </is>
      </c>
      <c r="D5108" s="5" t="inlineStr">
        <is>
          <t>AT</t>
        </is>
      </c>
      <c r="E5108" s="5" t="inlineStr">
        <is>
          <t>AT</t>
        </is>
      </c>
      <c r="F5108" s="5">
        <f>VLOOKUP(E5108,'5.a Definitions'!E:F,2,FALSE)</f>
        <v/>
      </c>
      <c r="G5108" s="5" t="inlineStr">
        <is>
          <t>AG</t>
        </is>
      </c>
      <c r="H5108" s="5" t="inlineStr">
        <is>
          <t>SM</t>
        </is>
      </c>
      <c r="I5108" s="5">
        <f>VLOOKUP(H5108,'5.a Definitions'!E:F,2,FALSE)</f>
        <v/>
      </c>
      <c r="J5108" s="465" t="inlineStr">
        <is>
          <t xml:space="preserve"> Deposition </t>
        </is>
      </c>
      <c r="K5108" s="465" t="inlineStr">
        <is>
          <t xml:space="preserve"> deposition to agricultural soils </t>
        </is>
      </c>
      <c r="L5108" s="465" t="inlineStr">
        <is>
          <t xml:space="preserve"> reactive </t>
        </is>
      </c>
      <c r="M5108" s="465" t="inlineStr">
        <is>
          <t xml:space="preserve"> OXN </t>
        </is>
      </c>
      <c r="N5108" s="466" t="n">
        <v>3.753353333823292</v>
      </c>
      <c r="O5108" s="467" t="n">
        <v>0.3766115071511001</v>
      </c>
      <c r="P5108" s="468" t="n">
        <v>1989</v>
      </c>
      <c r="Q5108" s="469" t="inlineStr">
        <is>
          <t>NILU and geodata.no</t>
        </is>
      </c>
      <c r="R5108" s="469" t="inlineStr">
        <is>
          <t>ok</t>
        </is>
      </c>
      <c r="S5108" s="469" t="inlineStr">
        <is>
          <t xml:space="preserve"> text </t>
        </is>
      </c>
      <c r="T5108" s="426" t="inlineStr">
        <is>
          <t>Norway</t>
        </is>
      </c>
      <c r="U5108" s="465" t="inlineStr">
        <is>
          <t xml:space="preserve"> - </t>
        </is>
      </c>
      <c r="V5108" s="465" t="n">
        <v>0.04</v>
      </c>
    </row>
    <row r="5109" ht="16" customHeight="1">
      <c r="B5109" s="5" t="inlineStr">
        <is>
          <t>AT.AT-AG.SM</t>
        </is>
      </c>
      <c r="C5109" s="5" t="inlineStr">
        <is>
          <t>AT.AT-AG.SM-Deposition-RDN</t>
        </is>
      </c>
      <c r="D5109" s="5" t="inlineStr">
        <is>
          <t>AT</t>
        </is>
      </c>
      <c r="E5109" s="5" t="inlineStr">
        <is>
          <t>AT</t>
        </is>
      </c>
      <c r="F5109" s="5">
        <f>VLOOKUP(E5109,'5.a Definitions'!E:F,2,FALSE)</f>
        <v/>
      </c>
      <c r="G5109" s="5" t="inlineStr">
        <is>
          <t>AG</t>
        </is>
      </c>
      <c r="H5109" s="5" t="inlineStr">
        <is>
          <t>SM</t>
        </is>
      </c>
      <c r="I5109" s="5">
        <f>VLOOKUP(H5109,'5.a Definitions'!E:F,2,FALSE)</f>
        <v/>
      </c>
      <c r="J5109" s="465" t="inlineStr">
        <is>
          <t xml:space="preserve"> Deposition </t>
        </is>
      </c>
      <c r="K5109" s="465" t="inlineStr">
        <is>
          <t xml:space="preserve"> deposition to agricultural soils </t>
        </is>
      </c>
      <c r="L5109" s="465" t="inlineStr">
        <is>
          <t xml:space="preserve"> reactive </t>
        </is>
      </c>
      <c r="M5109" s="465" t="inlineStr">
        <is>
          <t xml:space="preserve"> RDN </t>
        </is>
      </c>
      <c r="N5109" s="466" t="n">
        <v>3.339167626871235</v>
      </c>
      <c r="O5109" s="467" t="n">
        <v>0.3766115071511</v>
      </c>
      <c r="P5109" s="468" t="n">
        <v>1989</v>
      </c>
      <c r="Q5109" s="469" t="inlineStr">
        <is>
          <t>NILU and geodata.no</t>
        </is>
      </c>
      <c r="R5109" s="469" t="inlineStr">
        <is>
          <t>ok</t>
        </is>
      </c>
      <c r="S5109" s="469" t="inlineStr">
        <is>
          <t xml:space="preserve"> text </t>
        </is>
      </c>
      <c r="T5109" s="426" t="inlineStr">
        <is>
          <t>Norway</t>
        </is>
      </c>
      <c r="U5109" s="465" t="inlineStr">
        <is>
          <t xml:space="preserve"> - </t>
        </is>
      </c>
      <c r="V5109" s="465" t="n">
        <v>0.04</v>
      </c>
    </row>
    <row r="5110" ht="16" customHeight="1">
      <c r="B5110" s="5" t="inlineStr">
        <is>
          <t>AT.AT-AG.SM</t>
        </is>
      </c>
      <c r="C5110" s="5" t="inlineStr">
        <is>
          <t>AT.AT-AG.SM-Biological N2 fixation-N2</t>
        </is>
      </c>
      <c r="D5110" s="5" t="inlineStr">
        <is>
          <t>AT</t>
        </is>
      </c>
      <c r="E5110" s="5" t="inlineStr">
        <is>
          <t>AT</t>
        </is>
      </c>
      <c r="F5110" s="5">
        <f>VLOOKUP(E5110,'5.a Definitions'!E:F,2,FALSE)</f>
        <v/>
      </c>
      <c r="G5110" s="5" t="inlineStr">
        <is>
          <t>AG</t>
        </is>
      </c>
      <c r="H5110" s="5" t="inlineStr">
        <is>
          <t>SM</t>
        </is>
      </c>
      <c r="I5110" s="5">
        <f>VLOOKUP(H5110,'5.a Definitions'!E:F,2,FALSE)</f>
        <v/>
      </c>
      <c r="J5110" s="465" t="inlineStr">
        <is>
          <t xml:space="preserve"> Biological N2 fixation </t>
        </is>
      </c>
      <c r="K5110" s="465" t="inlineStr">
        <is>
          <t xml:space="preserve"> N2 fixation agriculture </t>
        </is>
      </c>
      <c r="L5110" s="465" t="inlineStr">
        <is>
          <t xml:space="preserve"> inert </t>
        </is>
      </c>
      <c r="M5110" s="465" t="inlineStr">
        <is>
          <t xml:space="preserve"> N2 </t>
        </is>
      </c>
      <c r="N5110" s="466" t="n">
        <v>12</v>
      </c>
      <c r="O5110" s="467" t="n">
        <v>0.3241098063913839</v>
      </c>
      <c r="P5110" s="468" t="n">
        <v>1989</v>
      </c>
      <c r="Q5110" s="469" t="inlineStr">
        <is>
          <t>Bechmann et al. (2023)</t>
        </is>
      </c>
      <c r="R5110" s="469" t="inlineStr">
        <is>
          <t>ok</t>
        </is>
      </c>
      <c r="S5110" s="469" t="inlineStr">
        <is>
          <t xml:space="preserve"> text </t>
        </is>
      </c>
      <c r="T5110" s="426" t="inlineStr">
        <is>
          <t>Norway</t>
        </is>
      </c>
      <c r="U5110" s="465" t="inlineStr">
        <is>
          <t xml:space="preserve"> - </t>
        </is>
      </c>
      <c r="V5110" s="465" t="n">
        <v>0.04</v>
      </c>
    </row>
    <row r="5111" ht="16" customHeight="1">
      <c r="B5111" s="5" t="inlineStr">
        <is>
          <t>AT.AT-FS.FO</t>
        </is>
      </c>
      <c r="C5111" s="5" t="inlineStr">
        <is>
          <t>AT.AT-FS.FO-Deposition-OXN</t>
        </is>
      </c>
      <c r="D5111" s="5" t="inlineStr">
        <is>
          <t>AT</t>
        </is>
      </c>
      <c r="E5111" s="5" t="inlineStr">
        <is>
          <t>AT</t>
        </is>
      </c>
      <c r="F5111" s="5">
        <f>VLOOKUP(E5111,'5.a Definitions'!E:F,2,FALSE)</f>
        <v/>
      </c>
      <c r="G5111" s="5" t="inlineStr">
        <is>
          <t>FS</t>
        </is>
      </c>
      <c r="H5111" s="5" t="inlineStr">
        <is>
          <t>FO</t>
        </is>
      </c>
      <c r="I5111" s="5">
        <f>VLOOKUP(H5111,'5.a Definitions'!E:F,2,FALSE)</f>
        <v/>
      </c>
      <c r="J5111" s="465" t="inlineStr">
        <is>
          <t xml:space="preserve"> Deposition </t>
        </is>
      </c>
      <c r="K5111" s="465" t="inlineStr">
        <is>
          <t xml:space="preserve"> deposition to forests </t>
        </is>
      </c>
      <c r="L5111" s="465" t="inlineStr">
        <is>
          <t xml:space="preserve"> reactive </t>
        </is>
      </c>
      <c r="M5111" s="465" t="inlineStr">
        <is>
          <t xml:space="preserve"> OXN </t>
        </is>
      </c>
      <c r="N5111" s="466" t="n">
        <v>32.60073830900559</v>
      </c>
      <c r="O5111" s="467" t="n">
        <v>0.3766115071511</v>
      </c>
      <c r="P5111" s="468" t="n">
        <v>1989</v>
      </c>
      <c r="Q5111" s="469" t="inlineStr">
        <is>
          <t>NILU and geodata.no</t>
        </is>
      </c>
      <c r="R5111" s="469" t="inlineStr">
        <is>
          <t>ok</t>
        </is>
      </c>
      <c r="S5111" s="469" t="inlineStr">
        <is>
          <t xml:space="preserve"> text </t>
        </is>
      </c>
      <c r="T5111" s="426" t="inlineStr">
        <is>
          <t>Norway</t>
        </is>
      </c>
      <c r="U5111" s="465" t="inlineStr">
        <is>
          <t xml:space="preserve"> - </t>
        </is>
      </c>
      <c r="V5111" s="465" t="n">
        <v>0.04</v>
      </c>
    </row>
    <row r="5112" ht="16" customHeight="1">
      <c r="B5112" s="5" t="inlineStr">
        <is>
          <t>AT.AT-FS.FO</t>
        </is>
      </c>
      <c r="C5112" s="5" t="inlineStr">
        <is>
          <t>AT.AT-FS.FO-Deposition-RDN</t>
        </is>
      </c>
      <c r="D5112" s="5" t="inlineStr">
        <is>
          <t>AT</t>
        </is>
      </c>
      <c r="E5112" s="5" t="inlineStr">
        <is>
          <t>AT</t>
        </is>
      </c>
      <c r="F5112" s="5">
        <f>VLOOKUP(E5112,'5.a Definitions'!E:F,2,FALSE)</f>
        <v/>
      </c>
      <c r="G5112" s="5" t="inlineStr">
        <is>
          <t>FS</t>
        </is>
      </c>
      <c r="H5112" s="5" t="inlineStr">
        <is>
          <t>FO</t>
        </is>
      </c>
      <c r="I5112" s="5">
        <f>VLOOKUP(H5112,'5.a Definitions'!E:F,2,FALSE)</f>
        <v/>
      </c>
      <c r="J5112" s="465" t="inlineStr">
        <is>
          <t xml:space="preserve"> Deposition </t>
        </is>
      </c>
      <c r="K5112" s="465" t="inlineStr">
        <is>
          <t xml:space="preserve"> deposition to forests </t>
        </is>
      </c>
      <c r="L5112" s="465" t="inlineStr">
        <is>
          <t xml:space="preserve"> reactive </t>
        </is>
      </c>
      <c r="M5112" s="465" t="inlineStr">
        <is>
          <t xml:space="preserve"> RDN </t>
        </is>
      </c>
      <c r="N5112" s="466" t="n">
        <v>29.42175010846482</v>
      </c>
      <c r="O5112" s="467" t="n">
        <v>0.3766115071511001</v>
      </c>
      <c r="P5112" s="468" t="n">
        <v>1989</v>
      </c>
      <c r="Q5112" s="469" t="inlineStr">
        <is>
          <t>NILU and geodata.no</t>
        </is>
      </c>
      <c r="R5112" s="469" t="inlineStr">
        <is>
          <t>ok</t>
        </is>
      </c>
      <c r="S5112" s="469" t="inlineStr">
        <is>
          <t xml:space="preserve"> text </t>
        </is>
      </c>
      <c r="T5112" s="426" t="inlineStr">
        <is>
          <t>Norway</t>
        </is>
      </c>
      <c r="U5112" s="465" t="inlineStr">
        <is>
          <t xml:space="preserve"> - </t>
        </is>
      </c>
      <c r="V5112" s="465" t="n">
        <v>0.04</v>
      </c>
    </row>
    <row r="5113" ht="16" customHeight="1">
      <c r="B5113" s="5" t="inlineStr">
        <is>
          <t>AT.AT-FS.FO</t>
        </is>
      </c>
      <c r="C5113" s="5" t="inlineStr">
        <is>
          <t>AT.AT-FS.FO-N2 fixation-N2</t>
        </is>
      </c>
      <c r="D5113" s="5" t="inlineStr">
        <is>
          <t>AT</t>
        </is>
      </c>
      <c r="E5113" s="5" t="inlineStr">
        <is>
          <t>AT</t>
        </is>
      </c>
      <c r="F5113" s="5">
        <f>VLOOKUP(E5113,'5.a Definitions'!E:F,2,FALSE)</f>
        <v/>
      </c>
      <c r="G5113" s="5" t="inlineStr">
        <is>
          <t>FS</t>
        </is>
      </c>
      <c r="H5113" s="5" t="inlineStr">
        <is>
          <t>FO</t>
        </is>
      </c>
      <c r="I5113" s="5">
        <f>VLOOKUP(H5113,'5.a Definitions'!E:F,2,FALSE)</f>
        <v/>
      </c>
      <c r="J5113" s="465" t="inlineStr">
        <is>
          <t xml:space="preserve"> N2 fixation </t>
        </is>
      </c>
      <c r="K5113" s="465" t="inlineStr">
        <is>
          <t xml:space="preserve"> N2 fixation forests </t>
        </is>
      </c>
      <c r="L5113" s="465" t="inlineStr">
        <is>
          <t xml:space="preserve"> inert </t>
        </is>
      </c>
      <c r="M5113" s="465" t="inlineStr">
        <is>
          <t xml:space="preserve"> N2 </t>
        </is>
      </c>
      <c r="N5113" s="466" t="n">
        <v>18</v>
      </c>
      <c r="O5113" s="467" t="n">
        <v>0.5019089907080868</v>
      </c>
      <c r="P5113" s="468" t="n">
        <v>1989</v>
      </c>
      <c r="Q5113" s="469" t="inlineStr">
        <is>
          <t>Moldan (2025) and SSB</t>
        </is>
      </c>
      <c r="R5113" s="469" t="inlineStr">
        <is>
          <t>ok</t>
        </is>
      </c>
      <c r="S5113" s="469" t="inlineStr">
        <is>
          <t xml:space="preserve"> text </t>
        </is>
      </c>
      <c r="T5113" s="426" t="inlineStr">
        <is>
          <t>Norway</t>
        </is>
      </c>
      <c r="U5113" s="465" t="inlineStr">
        <is>
          <t xml:space="preserve"> - </t>
        </is>
      </c>
      <c r="V5113" s="465" t="n">
        <v>0.04</v>
      </c>
    </row>
    <row r="5114" ht="16" customHeight="1">
      <c r="B5114" s="5" t="inlineStr">
        <is>
          <t>AT.AT-FS.OL</t>
        </is>
      </c>
      <c r="C5114" s="5" t="inlineStr">
        <is>
          <t>AT.AT-FS.OL-Deposition-OXN</t>
        </is>
      </c>
      <c r="D5114" s="5" t="inlineStr">
        <is>
          <t>AT</t>
        </is>
      </c>
      <c r="E5114" s="5" t="inlineStr">
        <is>
          <t>AT</t>
        </is>
      </c>
      <c r="F5114" s="5">
        <f>VLOOKUP(E5114,'5.a Definitions'!E:F,2,FALSE)</f>
        <v/>
      </c>
      <c r="G5114" s="5" t="inlineStr">
        <is>
          <t>FS</t>
        </is>
      </c>
      <c r="H5114" s="5" t="inlineStr">
        <is>
          <t>OL</t>
        </is>
      </c>
      <c r="I5114" s="5">
        <f>VLOOKUP(H5114,'5.a Definitions'!E:F,2,FALSE)</f>
        <v/>
      </c>
      <c r="J5114" s="465" t="inlineStr">
        <is>
          <t xml:space="preserve"> Deposition </t>
        </is>
      </c>
      <c r="K5114" s="465" t="inlineStr">
        <is>
          <t xml:space="preserve"> deposition to other land </t>
        </is>
      </c>
      <c r="L5114" s="465" t="inlineStr">
        <is>
          <t xml:space="preserve"> reactive </t>
        </is>
      </c>
      <c r="M5114" s="465" t="inlineStr">
        <is>
          <t xml:space="preserve"> OXN </t>
        </is>
      </c>
      <c r="N5114" s="466" t="n">
        <v>38.23012234389348</v>
      </c>
      <c r="O5114" s="467" t="n">
        <v>0.3766115071511</v>
      </c>
      <c r="P5114" s="468" t="n">
        <v>1989</v>
      </c>
      <c r="Q5114" s="469" t="inlineStr">
        <is>
          <t>NILU and geodata.no</t>
        </is>
      </c>
      <c r="R5114" s="469" t="inlineStr">
        <is>
          <t>ok</t>
        </is>
      </c>
      <c r="S5114" s="469" t="inlineStr">
        <is>
          <t xml:space="preserve"> text </t>
        </is>
      </c>
      <c r="T5114" s="426" t="inlineStr">
        <is>
          <t>Norway</t>
        </is>
      </c>
      <c r="U5114" s="465" t="inlineStr">
        <is>
          <t xml:space="preserve"> - </t>
        </is>
      </c>
      <c r="V5114" s="465" t="n">
        <v>0.04</v>
      </c>
    </row>
    <row r="5115" ht="16" customHeight="1">
      <c r="B5115" s="5" t="inlineStr">
        <is>
          <t>AT.AT-FS.OL</t>
        </is>
      </c>
      <c r="C5115" s="5" t="inlineStr">
        <is>
          <t>AT.AT-FS.OL-Deposition-RDN</t>
        </is>
      </c>
      <c r="D5115" s="5" t="inlineStr">
        <is>
          <t>AT</t>
        </is>
      </c>
      <c r="E5115" s="5" t="inlineStr">
        <is>
          <t>AT</t>
        </is>
      </c>
      <c r="F5115" s="5">
        <f>VLOOKUP(E5115,'5.a Definitions'!E:F,2,FALSE)</f>
        <v/>
      </c>
      <c r="G5115" s="5" t="inlineStr">
        <is>
          <t>FS</t>
        </is>
      </c>
      <c r="H5115" s="5" t="inlineStr">
        <is>
          <t>OL</t>
        </is>
      </c>
      <c r="I5115" s="5">
        <f>VLOOKUP(H5115,'5.a Definitions'!E:F,2,FALSE)</f>
        <v/>
      </c>
      <c r="J5115" s="465" t="inlineStr">
        <is>
          <t xml:space="preserve"> Deposition </t>
        </is>
      </c>
      <c r="K5115" s="465" t="inlineStr">
        <is>
          <t xml:space="preserve"> deposition to other land </t>
        </is>
      </c>
      <c r="L5115" s="465" t="inlineStr">
        <is>
          <t xml:space="preserve"> reactive </t>
        </is>
      </c>
      <c r="M5115" s="465" t="inlineStr">
        <is>
          <t xml:space="preserve"> RDN </t>
        </is>
      </c>
      <c r="N5115" s="466" t="n">
        <v>36.83422119116028</v>
      </c>
      <c r="O5115" s="467" t="n">
        <v>0.3766115071511001</v>
      </c>
      <c r="P5115" s="468" t="n">
        <v>1989</v>
      </c>
      <c r="Q5115" s="469" t="inlineStr">
        <is>
          <t>NILU and geodata.no</t>
        </is>
      </c>
      <c r="R5115" s="469" t="inlineStr">
        <is>
          <t>ok</t>
        </is>
      </c>
      <c r="S5115" s="469" t="inlineStr">
        <is>
          <t xml:space="preserve"> text </t>
        </is>
      </c>
      <c r="T5115" s="426" t="inlineStr">
        <is>
          <t>Norway</t>
        </is>
      </c>
      <c r="U5115" s="465" t="inlineStr">
        <is>
          <t xml:space="preserve"> - </t>
        </is>
      </c>
      <c r="V5115" s="465" t="n">
        <v>0.04</v>
      </c>
    </row>
    <row r="5116" ht="16" customHeight="1">
      <c r="B5116" s="5" t="inlineStr">
        <is>
          <t>AT.AT-FS.OL</t>
        </is>
      </c>
      <c r="C5116" s="5" t="inlineStr">
        <is>
          <t>AT.AT-FS.OL-N2 fixation-N2</t>
        </is>
      </c>
      <c r="D5116" s="5" t="inlineStr">
        <is>
          <t>AT</t>
        </is>
      </c>
      <c r="E5116" s="5" t="inlineStr">
        <is>
          <t>AT</t>
        </is>
      </c>
      <c r="F5116" s="5">
        <f>VLOOKUP(E5116,'5.a Definitions'!E:F,2,FALSE)</f>
        <v/>
      </c>
      <c r="G5116" s="5" t="inlineStr">
        <is>
          <t>FS</t>
        </is>
      </c>
      <c r="H5116" s="5" t="inlineStr">
        <is>
          <t>OL</t>
        </is>
      </c>
      <c r="I5116" s="5">
        <f>VLOOKUP(H5116,'5.a Definitions'!E:F,2,FALSE)</f>
        <v/>
      </c>
      <c r="J5116" s="465" t="inlineStr">
        <is>
          <t xml:space="preserve"> N2 fixation </t>
        </is>
      </c>
      <c r="K5116" s="465" t="inlineStr">
        <is>
          <t xml:space="preserve"> N2 fixation other land </t>
        </is>
      </c>
      <c r="L5116" s="465" t="inlineStr">
        <is>
          <t xml:space="preserve"> inert </t>
        </is>
      </c>
      <c r="M5116" s="465" t="inlineStr">
        <is>
          <t xml:space="preserve"> N2 </t>
        </is>
      </c>
      <c r="N5116" s="466" t="n">
        <v>23.228884</v>
      </c>
      <c r="O5116" s="467" t="n">
        <v>0.8373855850737826</v>
      </c>
      <c r="P5116" s="468" t="n">
        <v>1989</v>
      </c>
      <c r="Q5116" s="469" t="inlineStr">
        <is>
          <t>CORINE land cover inventory and Reddy &amp; DeLaune (2008)</t>
        </is>
      </c>
      <c r="R5116" s="469" t="inlineStr">
        <is>
          <t>ok</t>
        </is>
      </c>
      <c r="S5116" s="469" t="inlineStr">
        <is>
          <t xml:space="preserve"> text </t>
        </is>
      </c>
      <c r="T5116" s="426" t="inlineStr">
        <is>
          <t>Norway</t>
        </is>
      </c>
      <c r="U5116" s="465" t="inlineStr">
        <is>
          <t xml:space="preserve"> - </t>
        </is>
      </c>
      <c r="V5116" s="465" t="n">
        <v>0.04</v>
      </c>
    </row>
    <row r="5117" ht="16" customHeight="1">
      <c r="B5117" s="5" t="inlineStr">
        <is>
          <t>AT.AT-HS.HS</t>
        </is>
      </c>
      <c r="C5117" s="5" t="inlineStr">
        <is>
          <t>AT.AT-HS.HS-Deposition-OXN</t>
        </is>
      </c>
      <c r="D5117" s="5" t="inlineStr">
        <is>
          <t>AT</t>
        </is>
      </c>
      <c r="E5117" s="5" t="inlineStr">
        <is>
          <t>AT</t>
        </is>
      </c>
      <c r="F5117" s="5">
        <f>VLOOKUP(E5117,'5.a Definitions'!E:F,2,FALSE)</f>
        <v/>
      </c>
      <c r="G5117" s="5" t="inlineStr">
        <is>
          <t>HS</t>
        </is>
      </c>
      <c r="H5117" s="5" t="inlineStr">
        <is>
          <t>HS</t>
        </is>
      </c>
      <c r="I5117" s="5">
        <f>VLOOKUP(H5117,'5.a Definitions'!E:F,2,FALSE)</f>
        <v/>
      </c>
      <c r="J5117" s="465" t="inlineStr">
        <is>
          <t xml:space="preserve"> Deposition </t>
        </is>
      </c>
      <c r="K5117" s="465" t="inlineStr">
        <is>
          <t xml:space="preserve"> deposition to settlements </t>
        </is>
      </c>
      <c r="L5117" s="465" t="inlineStr">
        <is>
          <t xml:space="preserve"> reactive </t>
        </is>
      </c>
      <c r="M5117" s="465" t="inlineStr">
        <is>
          <t xml:space="preserve"> OXN </t>
        </is>
      </c>
      <c r="N5117" s="466" t="n">
        <v>2.189973676240901</v>
      </c>
      <c r="O5117" s="467" t="n">
        <v>0.3766115071511</v>
      </c>
      <c r="P5117" s="468" t="n">
        <v>1989</v>
      </c>
      <c r="Q5117" s="469" t="inlineStr">
        <is>
          <t>NILU and geodata.no</t>
        </is>
      </c>
      <c r="R5117" s="469" t="inlineStr">
        <is>
          <t>ok</t>
        </is>
      </c>
      <c r="S5117" s="469" t="inlineStr">
        <is>
          <t xml:space="preserve"> text </t>
        </is>
      </c>
      <c r="T5117" s="426" t="inlineStr">
        <is>
          <t>Norway</t>
        </is>
      </c>
      <c r="U5117" s="465" t="inlineStr">
        <is>
          <t xml:space="preserve"> - </t>
        </is>
      </c>
      <c r="V5117" s="465" t="n">
        <v>0.04</v>
      </c>
    </row>
    <row r="5118" ht="16" customHeight="1">
      <c r="B5118" s="5" t="inlineStr">
        <is>
          <t>AT.AT-HS.HS</t>
        </is>
      </c>
      <c r="C5118" s="5" t="inlineStr">
        <is>
          <t>AT.AT-HS.HS-Deposition-RDN</t>
        </is>
      </c>
      <c r="D5118" s="5" t="inlineStr">
        <is>
          <t>AT</t>
        </is>
      </c>
      <c r="E5118" s="5" t="inlineStr">
        <is>
          <t>AT</t>
        </is>
      </c>
      <c r="F5118" s="5">
        <f>VLOOKUP(E5118,'5.a Definitions'!E:F,2,FALSE)</f>
        <v/>
      </c>
      <c r="G5118" s="5" t="inlineStr">
        <is>
          <t>HS</t>
        </is>
      </c>
      <c r="H5118" s="5" t="inlineStr">
        <is>
          <t>HS</t>
        </is>
      </c>
      <c r="I5118" s="5">
        <f>VLOOKUP(H5118,'5.a Definitions'!E:F,2,FALSE)</f>
        <v/>
      </c>
      <c r="J5118" s="465" t="inlineStr">
        <is>
          <t xml:space="preserve"> Deposition </t>
        </is>
      </c>
      <c r="K5118" s="465" t="inlineStr">
        <is>
          <t xml:space="preserve"> deposition to settlements </t>
        </is>
      </c>
      <c r="L5118" s="465" t="inlineStr">
        <is>
          <t xml:space="preserve"> reactive </t>
        </is>
      </c>
      <c r="M5118" s="465" t="inlineStr">
        <is>
          <t xml:space="preserve"> RDN </t>
        </is>
      </c>
      <c r="N5118" s="466" t="n">
        <v>1.941826242810034</v>
      </c>
      <c r="O5118" s="467" t="n">
        <v>0.3766115071511</v>
      </c>
      <c r="P5118" s="468" t="n">
        <v>1989</v>
      </c>
      <c r="Q5118" s="469" t="inlineStr">
        <is>
          <t>NILU and geodata.no</t>
        </is>
      </c>
      <c r="R5118" s="469" t="inlineStr">
        <is>
          <t>ok</t>
        </is>
      </c>
      <c r="S5118" s="469" t="inlineStr">
        <is>
          <t xml:space="preserve"> text </t>
        </is>
      </c>
      <c r="T5118" s="426" t="inlineStr">
        <is>
          <t>Norway</t>
        </is>
      </c>
      <c r="U5118" s="465" t="inlineStr">
        <is>
          <t xml:space="preserve"> - </t>
        </is>
      </c>
      <c r="V5118" s="465" t="n">
        <v>0.04</v>
      </c>
    </row>
    <row r="5119" ht="16" customHeight="1">
      <c r="B5119" s="5" t="inlineStr">
        <is>
          <t>AT.AT-HY.SW</t>
        </is>
      </c>
      <c r="C5119" s="5" t="inlineStr">
        <is>
          <t>AT.AT-HY.SW-Deposition-OXN</t>
        </is>
      </c>
      <c r="D5119" s="5" t="inlineStr">
        <is>
          <t>AT</t>
        </is>
      </c>
      <c r="E5119" s="5" t="inlineStr">
        <is>
          <t>AT</t>
        </is>
      </c>
      <c r="F5119" s="5">
        <f>VLOOKUP(E5119,'5.a Definitions'!E:F,2,FALSE)</f>
        <v/>
      </c>
      <c r="G5119" s="5" t="inlineStr">
        <is>
          <t>HY</t>
        </is>
      </c>
      <c r="H5119" s="5" t="inlineStr">
        <is>
          <t>SW</t>
        </is>
      </c>
      <c r="I5119" s="5">
        <f>VLOOKUP(H5119,'5.a Definitions'!E:F,2,FALSE)</f>
        <v/>
      </c>
      <c r="J5119" s="465" t="inlineStr">
        <is>
          <t xml:space="preserve"> Deposition </t>
        </is>
      </c>
      <c r="K5119" s="465" t="inlineStr">
        <is>
          <t xml:space="preserve"> deposition to surface water </t>
        </is>
      </c>
      <c r="L5119" s="465" t="inlineStr">
        <is>
          <t xml:space="preserve"> reactive </t>
        </is>
      </c>
      <c r="M5119" s="465" t="inlineStr">
        <is>
          <t xml:space="preserve"> OXN </t>
        </is>
      </c>
      <c r="N5119" s="466" t="n">
        <v>5.688112337036737</v>
      </c>
      <c r="O5119" s="467" t="n">
        <v>0.3766115071511001</v>
      </c>
      <c r="P5119" s="468" t="n">
        <v>1989</v>
      </c>
      <c r="Q5119" s="469" t="inlineStr">
        <is>
          <t>NILU and geodata.no</t>
        </is>
      </c>
      <c r="R5119" s="469" t="inlineStr">
        <is>
          <t>ok</t>
        </is>
      </c>
      <c r="S5119" s="469" t="inlineStr">
        <is>
          <t xml:space="preserve"> text </t>
        </is>
      </c>
      <c r="T5119" s="426" t="inlineStr">
        <is>
          <t>Norway</t>
        </is>
      </c>
      <c r="U5119" s="465" t="inlineStr">
        <is>
          <t xml:space="preserve"> - </t>
        </is>
      </c>
      <c r="V5119" s="465" t="n">
        <v>0.04</v>
      </c>
    </row>
    <row r="5120" ht="16" customHeight="1">
      <c r="B5120" s="5" t="inlineStr">
        <is>
          <t>AT.AT-HY.SW</t>
        </is>
      </c>
      <c r="C5120" s="5" t="inlineStr">
        <is>
          <t>AT.AT-HY.SW-Deposition-RDN</t>
        </is>
      </c>
      <c r="D5120" s="5" t="inlineStr">
        <is>
          <t>AT</t>
        </is>
      </c>
      <c r="E5120" s="5" t="inlineStr">
        <is>
          <t>AT</t>
        </is>
      </c>
      <c r="F5120" s="5">
        <f>VLOOKUP(E5120,'5.a Definitions'!E:F,2,FALSE)</f>
        <v/>
      </c>
      <c r="G5120" s="5" t="inlineStr">
        <is>
          <t>HY</t>
        </is>
      </c>
      <c r="H5120" s="5" t="inlineStr">
        <is>
          <t>SW</t>
        </is>
      </c>
      <c r="I5120" s="5">
        <f>VLOOKUP(H5120,'5.a Definitions'!E:F,2,FALSE)</f>
        <v/>
      </c>
      <c r="J5120" s="465" t="inlineStr">
        <is>
          <t xml:space="preserve"> Deposition </t>
        </is>
      </c>
      <c r="K5120" s="465" t="inlineStr">
        <is>
          <t xml:space="preserve"> deposition to surface water </t>
        </is>
      </c>
      <c r="L5120" s="465" t="inlineStr">
        <is>
          <t xml:space="preserve"> reactive </t>
        </is>
      </c>
      <c r="M5120" s="465" t="inlineStr">
        <is>
          <t xml:space="preserve"> RDN </t>
        </is>
      </c>
      <c r="N5120" s="466" t="n">
        <v>5.245484830693631</v>
      </c>
      <c r="O5120" s="467" t="n">
        <v>0.3766115071511001</v>
      </c>
      <c r="P5120" s="468" t="n">
        <v>1989</v>
      </c>
      <c r="Q5120" s="469" t="inlineStr">
        <is>
          <t>NILU and geodata.no</t>
        </is>
      </c>
      <c r="R5120" s="469" t="inlineStr">
        <is>
          <t>ok</t>
        </is>
      </c>
      <c r="S5120" s="469" t="inlineStr">
        <is>
          <t xml:space="preserve"> text </t>
        </is>
      </c>
      <c r="T5120" s="426" t="inlineStr">
        <is>
          <t>Norway</t>
        </is>
      </c>
      <c r="U5120" s="465" t="inlineStr">
        <is>
          <t xml:space="preserve"> - </t>
        </is>
      </c>
      <c r="V5120" s="465" t="n">
        <v>0.04</v>
      </c>
    </row>
    <row r="5121" ht="16" customHeight="1">
      <c r="B5121" s="5" t="inlineStr">
        <is>
          <t>AT.AT-HY.SW</t>
        </is>
      </c>
      <c r="C5121" s="5" t="inlineStr">
        <is>
          <t>AT.AT-HY.SW-N2 fixation-N2</t>
        </is>
      </c>
      <c r="D5121" s="5" t="inlineStr">
        <is>
          <t>AT</t>
        </is>
      </c>
      <c r="E5121" s="5" t="inlineStr">
        <is>
          <t>AT</t>
        </is>
      </c>
      <c r="F5121" s="5">
        <f>VLOOKUP(E5121,'5.a Definitions'!E:F,2,FALSE)</f>
        <v/>
      </c>
      <c r="G5121" s="5" t="inlineStr">
        <is>
          <t>HY</t>
        </is>
      </c>
      <c r="H5121" s="5" t="inlineStr">
        <is>
          <t>SW</t>
        </is>
      </c>
      <c r="I5121" s="5">
        <f>VLOOKUP(H5121,'5.a Definitions'!E:F,2,FALSE)</f>
        <v/>
      </c>
      <c r="J5121" s="465" t="inlineStr">
        <is>
          <t xml:space="preserve"> N2 fixation </t>
        </is>
      </c>
      <c r="K5121" s="465" t="inlineStr">
        <is>
          <t xml:space="preserve"> N2 fixation surface water </t>
        </is>
      </c>
      <c r="L5121" s="465" t="inlineStr">
        <is>
          <t xml:space="preserve"> inert </t>
        </is>
      </c>
      <c r="M5121" s="465" t="inlineStr">
        <is>
          <t xml:space="preserve"> N2 </t>
        </is>
      </c>
      <c r="N5121" s="466" t="n">
        <v>2.0457</v>
      </c>
      <c r="O5121" s="467" t="n">
        <v>8.962723886426243</v>
      </c>
      <c r="P5121" s="468" t="n">
        <v>1989</v>
      </c>
      <c r="Q5121" s="469" t="inlineStr">
        <is>
          <t>NIBIO and Reddy &amp; DeLaune (2008)</t>
        </is>
      </c>
      <c r="R5121" s="469" t="inlineStr">
        <is>
          <t>ok</t>
        </is>
      </c>
      <c r="S5121" s="469" t="inlineStr">
        <is>
          <t xml:space="preserve"> text </t>
        </is>
      </c>
      <c r="T5121" s="426" t="inlineStr">
        <is>
          <t>Norway</t>
        </is>
      </c>
      <c r="U5121" s="465" t="inlineStr">
        <is>
          <t xml:space="preserve"> - </t>
        </is>
      </c>
      <c r="V5121" s="465" t="n">
        <v>0.04</v>
      </c>
    </row>
    <row r="5122" ht="16" customHeight="1">
      <c r="B5122" s="5" t="inlineStr">
        <is>
          <t>AT.AT-RW.RW</t>
        </is>
      </c>
      <c r="C5122" s="5" t="inlineStr">
        <is>
          <t>AT.AT-RW.RW-Atmospheric outflow-RDN</t>
        </is>
      </c>
      <c r="D5122" s="5" t="inlineStr">
        <is>
          <t>AT</t>
        </is>
      </c>
      <c r="E5122" s="5" t="inlineStr">
        <is>
          <t>AT</t>
        </is>
      </c>
      <c r="F5122" s="5">
        <f>VLOOKUP(E5122,'5.a Definitions'!E:F,2,FALSE)</f>
        <v/>
      </c>
      <c r="G5122" s="5" t="inlineStr">
        <is>
          <t>RW</t>
        </is>
      </c>
      <c r="H5122" s="5" t="inlineStr">
        <is>
          <t>RW</t>
        </is>
      </c>
      <c r="I5122" s="5">
        <f>VLOOKUP(H5122,'5.a Definitions'!E:F,2,FALSE)</f>
        <v/>
      </c>
      <c r="J5122" s="465" t="inlineStr">
        <is>
          <t xml:space="preserve"> Atmospheric outflow </t>
        </is>
      </c>
      <c r="K5122" s="465" t="inlineStr">
        <is>
          <t xml:space="preserve"> atmospheric outflow </t>
        </is>
      </c>
      <c r="L5122" s="465" t="inlineStr">
        <is>
          <t xml:space="preserve"> reactive </t>
        </is>
      </c>
      <c r="M5122" s="465" t="inlineStr">
        <is>
          <t xml:space="preserve"> RDN </t>
        </is>
      </c>
      <c r="N5122" s="466" t="n">
        <v>10.73447008989599</v>
      </c>
      <c r="O5122" s="467" t="n">
        <v>0.7003897344600442</v>
      </c>
      <c r="P5122" s="468" t="n">
        <v>1989</v>
      </c>
      <c r="Q5122" s="469" t="inlineStr">
        <is>
          <t>Filled (mean of 1997-2001): EMEP SR tables</t>
        </is>
      </c>
      <c r="R5122" s="469" t="inlineStr">
        <is>
          <t>ok</t>
        </is>
      </c>
      <c r="S5122" s="469" t="inlineStr">
        <is>
          <t xml:space="preserve"> text </t>
        </is>
      </c>
      <c r="T5122" s="426" t="inlineStr">
        <is>
          <t>Norway</t>
        </is>
      </c>
      <c r="U5122" s="465" t="inlineStr">
        <is>
          <t xml:space="preserve"> - </t>
        </is>
      </c>
      <c r="V5122" s="465" t="n">
        <v>0.04</v>
      </c>
    </row>
    <row r="5123" ht="16" customHeight="1" thickBot="1">
      <c r="A5123" s="493" t="n"/>
      <c r="B5123" s="6" t="inlineStr">
        <is>
          <t>AT.AT-RW.RW</t>
        </is>
      </c>
      <c r="C5123" s="6" t="inlineStr">
        <is>
          <t>AT.AT-RW.RW-Atmospheric outflow-OXN</t>
        </is>
      </c>
      <c r="D5123" s="6" t="inlineStr">
        <is>
          <t>AT</t>
        </is>
      </c>
      <c r="E5123" s="6" t="inlineStr">
        <is>
          <t>AT</t>
        </is>
      </c>
      <c r="F5123" s="5">
        <f>VLOOKUP(E5123,'5.a Definitions'!E:F,2,FALSE)</f>
        <v/>
      </c>
      <c r="G5123" s="6" t="inlineStr">
        <is>
          <t>RW</t>
        </is>
      </c>
      <c r="H5123" s="6" t="inlineStr">
        <is>
          <t>RW</t>
        </is>
      </c>
      <c r="I5123" s="5">
        <f>VLOOKUP(H5123,'5.a Definitions'!E:F,2,FALSE)</f>
        <v/>
      </c>
      <c r="J5123" s="470" t="inlineStr">
        <is>
          <t xml:space="preserve"> Atmospheric outflow </t>
        </is>
      </c>
      <c r="K5123" s="470" t="inlineStr">
        <is>
          <t xml:space="preserve"> atmospheric outflow </t>
        </is>
      </c>
      <c r="L5123" s="470" t="inlineStr">
        <is>
          <t xml:space="preserve"> reactive </t>
        </is>
      </c>
      <c r="M5123" s="470" t="inlineStr">
        <is>
          <t xml:space="preserve"> OXN </t>
        </is>
      </c>
      <c r="N5123" s="466" t="n">
        <v>40.45940730613335</v>
      </c>
      <c r="O5123" s="471" t="n">
        <v>0.6960313227051222</v>
      </c>
      <c r="P5123" s="468" t="n">
        <v>1989</v>
      </c>
      <c r="Q5123" s="472" t="inlineStr">
        <is>
          <t>Filled (mean of 1997-2001): EMEP SR tables</t>
        </is>
      </c>
      <c r="R5123" s="469" t="inlineStr">
        <is>
          <t>ok</t>
        </is>
      </c>
      <c r="S5123" s="472" t="inlineStr">
        <is>
          <t xml:space="preserve"> text </t>
        </is>
      </c>
      <c r="T5123" s="426" t="inlineStr">
        <is>
          <t>Norway</t>
        </is>
      </c>
      <c r="U5123" s="470" t="inlineStr">
        <is>
          <t xml:space="preserve"> - </t>
        </is>
      </c>
      <c r="V5123" s="470" t="n">
        <v>0.04</v>
      </c>
    </row>
    <row r="5124" ht="16" customHeight="1">
      <c r="A5124" s="491" t="inlineStr">
        <is>
          <t>Hydrosphere</t>
        </is>
      </c>
      <c r="B5124" s="5" t="inlineStr">
        <is>
          <t>HY.CW-MP.FP</t>
        </is>
      </c>
      <c r="C5124" s="5" t="inlineStr">
        <is>
          <t>HY.CW-MP.FP-Fish (wild catch)-Nmix</t>
        </is>
      </c>
      <c r="D5124" s="5" t="inlineStr">
        <is>
          <t>HY</t>
        </is>
      </c>
      <c r="E5124" s="5" t="inlineStr">
        <is>
          <t>CW</t>
        </is>
      </c>
      <c r="F5124" s="5">
        <f>VLOOKUP(E5124,'5.a Definitions'!E:F,2,FALSE)</f>
        <v/>
      </c>
      <c r="G5124" s="5" t="inlineStr">
        <is>
          <t>MP</t>
        </is>
      </c>
      <c r="H5124" s="5" t="inlineStr">
        <is>
          <t>FP</t>
        </is>
      </c>
      <c r="I5124" s="5">
        <f>VLOOKUP(H5124,'5.a Definitions'!E:F,2,FALSE)</f>
        <v/>
      </c>
      <c r="J5124" s="465" t="inlineStr">
        <is>
          <t xml:space="preserve"> Fish (wild catch) </t>
        </is>
      </c>
      <c r="K5124" s="5" t="inlineStr">
        <is>
          <t>coastal water fish (wild catch)</t>
        </is>
      </c>
      <c r="L5124" s="465" t="inlineStr">
        <is>
          <t xml:space="preserve"> reactive </t>
        </is>
      </c>
      <c r="M5124" s="465" t="inlineStr">
        <is>
          <t xml:space="preserve"> Nmix </t>
        </is>
      </c>
      <c r="N5124" s="466" t="inlineStr">
        <is>
          <t>nan</t>
        </is>
      </c>
      <c r="O5124" s="467" t="n">
        <v>0.2</v>
      </c>
      <c r="P5124" s="468" t="n">
        <v>1989</v>
      </c>
      <c r="Q5124" s="469" t="inlineStr">
        <is>
          <t>no data</t>
        </is>
      </c>
      <c r="R5124" s="469" t="inlineStr">
        <is>
          <t>not done</t>
        </is>
      </c>
      <c r="S5124" s="469" t="inlineStr">
        <is>
          <t xml:space="preserve"> text </t>
        </is>
      </c>
      <c r="T5124" s="426" t="inlineStr">
        <is>
          <t>Norway</t>
        </is>
      </c>
      <c r="U5124" s="5" t="inlineStr">
        <is>
          <t>useful output</t>
        </is>
      </c>
      <c r="V5124" s="465" t="n">
        <v>0.04</v>
      </c>
    </row>
    <row r="5125" ht="16" customHeight="1">
      <c r="B5125" s="5" t="inlineStr">
        <is>
          <t>HY.SW-AT.AT</t>
        </is>
      </c>
      <c r="C5125" s="5" t="inlineStr">
        <is>
          <t>HY.SW-AT.AT-Emissions-N2</t>
        </is>
      </c>
      <c r="D5125" s="5" t="inlineStr">
        <is>
          <t>HY</t>
        </is>
      </c>
      <c r="E5125" s="5" t="inlineStr">
        <is>
          <t>SW</t>
        </is>
      </c>
      <c r="F5125" s="5">
        <f>VLOOKUP(E5125,'5.a Definitions'!E:F,2,FALSE)</f>
        <v/>
      </c>
      <c r="G5125" s="5" t="inlineStr">
        <is>
          <t>AT</t>
        </is>
      </c>
      <c r="H5125" s="5" t="inlineStr">
        <is>
          <t>AT</t>
        </is>
      </c>
      <c r="I5125" s="5">
        <f>VLOOKUP(H5125,'5.a Definitions'!E:F,2,FALSE)</f>
        <v/>
      </c>
      <c r="J5125" s="465" t="inlineStr">
        <is>
          <t xml:space="preserve"> Emissions </t>
        </is>
      </c>
      <c r="K5125" s="465" t="inlineStr">
        <is>
          <t xml:space="preserve"> surface water emissions </t>
        </is>
      </c>
      <c r="L5125" s="465" t="inlineStr">
        <is>
          <t xml:space="preserve"> inert </t>
        </is>
      </c>
      <c r="M5125" s="465" t="inlineStr">
        <is>
          <t xml:space="preserve"> N2 </t>
        </is>
      </c>
      <c r="N5125" s="466" t="inlineStr">
        <is>
          <t>nan</t>
        </is>
      </c>
      <c r="O5125" s="467" t="n">
        <v>0.2</v>
      </c>
      <c r="P5125" s="468" t="n">
        <v>1989</v>
      </c>
      <c r="Q5125" s="469" t="inlineStr">
        <is>
          <t>no data</t>
        </is>
      </c>
      <c r="R5125" s="469" t="inlineStr">
        <is>
          <t>not done</t>
        </is>
      </c>
      <c r="S5125" s="469" t="inlineStr">
        <is>
          <t xml:space="preserve"> text </t>
        </is>
      </c>
      <c r="T5125" s="426" t="inlineStr">
        <is>
          <t>Norway</t>
        </is>
      </c>
      <c r="U5125" s="5" t="inlineStr">
        <is>
          <t>N wasted</t>
        </is>
      </c>
      <c r="V5125" s="465" t="n">
        <v>0.04</v>
      </c>
    </row>
    <row r="5126" ht="16" customHeight="1">
      <c r="B5126" s="5" t="inlineStr">
        <is>
          <t>HY.SW-AT.AT</t>
        </is>
      </c>
      <c r="C5126" s="5" t="inlineStr">
        <is>
          <t>HY.SW-AT.AT-Emissions-N2O</t>
        </is>
      </c>
      <c r="D5126" s="5" t="inlineStr">
        <is>
          <t>HY</t>
        </is>
      </c>
      <c r="E5126" s="5" t="inlineStr">
        <is>
          <t>SW</t>
        </is>
      </c>
      <c r="F5126" s="5">
        <f>VLOOKUP(E5126,'5.a Definitions'!E:F,2,FALSE)</f>
        <v/>
      </c>
      <c r="G5126" s="5" t="inlineStr">
        <is>
          <t>AT</t>
        </is>
      </c>
      <c r="H5126" s="5" t="inlineStr">
        <is>
          <t>AT</t>
        </is>
      </c>
      <c r="I5126" s="5">
        <f>VLOOKUP(H5126,'5.a Definitions'!E:F,2,FALSE)</f>
        <v/>
      </c>
      <c r="J5126" s="465" t="inlineStr">
        <is>
          <t xml:space="preserve"> Emissions </t>
        </is>
      </c>
      <c r="K5126" s="465" t="inlineStr">
        <is>
          <t xml:space="preserve"> surface water emissions </t>
        </is>
      </c>
      <c r="L5126" s="465" t="inlineStr">
        <is>
          <t xml:space="preserve"> reactive </t>
        </is>
      </c>
      <c r="M5126" s="465" t="inlineStr">
        <is>
          <t xml:space="preserve"> N2O </t>
        </is>
      </c>
      <c r="N5126" s="466" t="inlineStr">
        <is>
          <t>nan</t>
        </is>
      </c>
      <c r="O5126" s="467" t="n">
        <v>0.2</v>
      </c>
      <c r="P5126" s="468" t="n">
        <v>1989</v>
      </c>
      <c r="Q5126" s="469" t="inlineStr">
        <is>
          <t>no data</t>
        </is>
      </c>
      <c r="R5126" s="469" t="inlineStr">
        <is>
          <t>not done</t>
        </is>
      </c>
      <c r="S5126" s="469" t="inlineStr">
        <is>
          <t xml:space="preserve"> text </t>
        </is>
      </c>
      <c r="T5126" s="426" t="inlineStr">
        <is>
          <t>Norway</t>
        </is>
      </c>
      <c r="U5126" s="5" t="inlineStr">
        <is>
          <t>N wasted</t>
        </is>
      </c>
      <c r="V5126" s="465" t="n">
        <v>0.04</v>
      </c>
    </row>
    <row r="5127" ht="16" customHeight="1">
      <c r="B5127" s="5" t="inlineStr">
        <is>
          <t>HY.SW-HY.CW</t>
        </is>
      </c>
      <c r="C5127" s="5" t="inlineStr">
        <is>
          <t>HY.SW-HY.CW-Inflow to coastal waters-Nmix</t>
        </is>
      </c>
      <c r="D5127" s="5" t="inlineStr">
        <is>
          <t>HY</t>
        </is>
      </c>
      <c r="E5127" s="5" t="inlineStr">
        <is>
          <t>SW</t>
        </is>
      </c>
      <c r="F5127" s="5">
        <f>VLOOKUP(E5127,'5.a Definitions'!E:F,2,FALSE)</f>
        <v/>
      </c>
      <c r="G5127" s="5" t="inlineStr">
        <is>
          <t>HY</t>
        </is>
      </c>
      <c r="H5127" s="5" t="inlineStr">
        <is>
          <t>CW</t>
        </is>
      </c>
      <c r="I5127" s="5">
        <f>VLOOKUP(H5127,'5.a Definitions'!E:F,2,FALSE)</f>
        <v/>
      </c>
      <c r="J5127" s="465" t="inlineStr">
        <is>
          <t xml:space="preserve"> Inflow to coastal waters </t>
        </is>
      </c>
      <c r="K5127" s="465" t="inlineStr">
        <is>
          <t xml:space="preserve"> inflow to coastal water </t>
        </is>
      </c>
      <c r="L5127" s="465" t="inlineStr">
        <is>
          <t xml:space="preserve"> reactive </t>
        </is>
      </c>
      <c r="M5127" s="465" t="inlineStr">
        <is>
          <t xml:space="preserve"> Nmix </t>
        </is>
      </c>
      <c r="N5127" s="466" t="inlineStr">
        <is>
          <t>nan</t>
        </is>
      </c>
      <c r="O5127" s="467" t="n">
        <v>0.2</v>
      </c>
      <c r="P5127" s="468" t="n">
        <v>1989</v>
      </c>
      <c r="Q5127" s="469" t="inlineStr">
        <is>
          <t>no data</t>
        </is>
      </c>
      <c r="R5127" s="469" t="inlineStr">
        <is>
          <t>not done</t>
        </is>
      </c>
      <c r="S5127" s="469" t="inlineStr">
        <is>
          <t xml:space="preserve"> text </t>
        </is>
      </c>
      <c r="T5127" s="426" t="inlineStr">
        <is>
          <t>Norway</t>
        </is>
      </c>
      <c r="U5127" s="465" t="inlineStr">
        <is>
          <t xml:space="preserve"> - </t>
        </is>
      </c>
      <c r="V5127" s="465" t="n">
        <v>0.04</v>
      </c>
    </row>
    <row r="5128" ht="16" customHeight="1">
      <c r="B5128" s="5" t="inlineStr">
        <is>
          <t>HY.CW-MP.FP</t>
        </is>
      </c>
      <c r="C5128" s="5" t="inlineStr">
        <is>
          <t>HY.CW-MP.FP-Shellfish-Nmix</t>
        </is>
      </c>
      <c r="D5128" s="5" t="inlineStr">
        <is>
          <t>HY</t>
        </is>
      </c>
      <c r="E5128" s="5" t="inlineStr">
        <is>
          <t>CW</t>
        </is>
      </c>
      <c r="F5128" s="5">
        <f>VLOOKUP(E5128,'5.a Definitions'!E:F,2,FALSE)</f>
        <v/>
      </c>
      <c r="G5128" s="5" t="inlineStr">
        <is>
          <t>MP</t>
        </is>
      </c>
      <c r="H5128" s="5" t="inlineStr">
        <is>
          <t>FP</t>
        </is>
      </c>
      <c r="I5128" s="5">
        <f>VLOOKUP(H5128,'5.a Definitions'!E:F,2,FALSE)</f>
        <v/>
      </c>
      <c r="J5128" s="465" t="inlineStr">
        <is>
          <t xml:space="preserve"> Shellfish </t>
        </is>
      </c>
      <c r="K5128" s="465" t="inlineStr">
        <is>
          <t xml:space="preserve"> coastal water shellfish </t>
        </is>
      </c>
      <c r="L5128" s="465" t="inlineStr">
        <is>
          <t xml:space="preserve"> reactive </t>
        </is>
      </c>
      <c r="M5128" s="465" t="inlineStr">
        <is>
          <t xml:space="preserve"> Nmix </t>
        </is>
      </c>
      <c r="N5128" s="466" t="inlineStr">
        <is>
          <t>nan</t>
        </is>
      </c>
      <c r="O5128" s="467" t="n">
        <v>0.2</v>
      </c>
      <c r="P5128" s="468" t="n">
        <v>1989</v>
      </c>
      <c r="Q5128" s="469" t="inlineStr">
        <is>
          <t>no data</t>
        </is>
      </c>
      <c r="R5128" s="469" t="inlineStr">
        <is>
          <t>not done</t>
        </is>
      </c>
      <c r="S5128" s="469" t="inlineStr">
        <is>
          <t xml:space="preserve"> text </t>
        </is>
      </c>
      <c r="T5128" s="426" t="inlineStr">
        <is>
          <t>Norway</t>
        </is>
      </c>
      <c r="U5128" s="5" t="inlineStr">
        <is>
          <t>useful output</t>
        </is>
      </c>
      <c r="V5128" s="465" t="n">
        <v>0.04</v>
      </c>
    </row>
    <row r="5129" ht="16" customHeight="1">
      <c r="B5129" s="5" t="inlineStr">
        <is>
          <t>HY.AC-MP.FP</t>
        </is>
      </c>
      <c r="C5129" s="5" t="inlineStr">
        <is>
          <t>HY.AC-MP.FP-Coastal fish and seafood-Nmix</t>
        </is>
      </c>
      <c r="D5129" s="5" t="inlineStr">
        <is>
          <t>HY</t>
        </is>
      </c>
      <c r="E5129" s="5" t="inlineStr">
        <is>
          <t>AC</t>
        </is>
      </c>
      <c r="F5129" s="5">
        <f>VLOOKUP(E5129,'5.a Definitions'!E:F,2,FALSE)</f>
        <v/>
      </c>
      <c r="G5129" s="5" t="inlineStr">
        <is>
          <t>MP</t>
        </is>
      </c>
      <c r="H5129" s="5" t="inlineStr">
        <is>
          <t>FP</t>
        </is>
      </c>
      <c r="I5129" s="5">
        <f>VLOOKUP(H5129,'5.a Definitions'!E:F,2,FALSE)</f>
        <v/>
      </c>
      <c r="J5129" s="465" t="inlineStr">
        <is>
          <t xml:space="preserve"> Coastal fish and seafood </t>
        </is>
      </c>
      <c r="K5129" s="465" t="inlineStr">
        <is>
          <t xml:space="preserve"> aquaculture coastal fish and seafood </t>
        </is>
      </c>
      <c r="L5129" s="465" t="inlineStr">
        <is>
          <t xml:space="preserve"> reactive </t>
        </is>
      </c>
      <c r="M5129" s="465" t="inlineStr">
        <is>
          <t xml:space="preserve"> Nmix </t>
        </is>
      </c>
      <c r="N5129" s="466" t="n">
        <v>3.086294958796649</v>
      </c>
      <c r="O5129" s="467" t="n">
        <v>0.1152486473746983</v>
      </c>
      <c r="P5129" s="468" t="n">
        <v>1989</v>
      </c>
      <c r="Q5129" s="469" t="inlineStr">
        <is>
          <t>Fiskeridirektoratet; dead and discarded fish filled (extrapolated from 2007 as a share of harvest)</t>
        </is>
      </c>
      <c r="R5129" s="469" t="inlineStr">
        <is>
          <t>ok</t>
        </is>
      </c>
      <c r="S5129" s="469" t="inlineStr">
        <is>
          <t xml:space="preserve"> text </t>
        </is>
      </c>
      <c r="T5129" s="426" t="inlineStr">
        <is>
          <t>Norway</t>
        </is>
      </c>
      <c r="U5129" s="5" t="inlineStr">
        <is>
          <t>useful output</t>
        </is>
      </c>
      <c r="V5129" s="465" t="n">
        <v>0.04</v>
      </c>
    </row>
    <row r="5130" ht="16" customHeight="1">
      <c r="B5130" s="5" t="inlineStr">
        <is>
          <t>HY.AC-MP.FP</t>
        </is>
      </c>
      <c r="C5130" s="5" t="inlineStr">
        <is>
          <t>HY.AC-MP.FP-Freshwater fish and seafood-Nmix</t>
        </is>
      </c>
      <c r="D5130" s="5" t="inlineStr">
        <is>
          <t>HY</t>
        </is>
      </c>
      <c r="E5130" s="5" t="inlineStr">
        <is>
          <t>AC</t>
        </is>
      </c>
      <c r="F5130" s="5">
        <f>VLOOKUP(E5130,'5.a Definitions'!E:F,2,FALSE)</f>
        <v/>
      </c>
      <c r="G5130" s="5" t="inlineStr">
        <is>
          <t>MP</t>
        </is>
      </c>
      <c r="H5130" s="5" t="inlineStr">
        <is>
          <t>FP</t>
        </is>
      </c>
      <c r="I5130" s="5">
        <f>VLOOKUP(H5130,'5.a Definitions'!E:F,2,FALSE)</f>
        <v/>
      </c>
      <c r="J5130" s="465" t="inlineStr">
        <is>
          <t xml:space="preserve"> Freshwater fish and seafood </t>
        </is>
      </c>
      <c r="K5130" s="465" t="inlineStr">
        <is>
          <t xml:space="preserve"> aquaculture freshwater fish and seafood </t>
        </is>
      </c>
      <c r="L5130" s="465" t="inlineStr">
        <is>
          <t xml:space="preserve"> reactive </t>
        </is>
      </c>
      <c r="M5130" s="465" t="inlineStr">
        <is>
          <t xml:space="preserve"> Nmix </t>
        </is>
      </c>
      <c r="N5130" s="466" t="n">
        <v>0</v>
      </c>
      <c r="O5130" s="467" t="n">
        <v>20</v>
      </c>
      <c r="P5130" s="468" t="n">
        <v>1989</v>
      </c>
      <c r="Q5130" s="469" t="inlineStr">
        <is>
          <t>no production</t>
        </is>
      </c>
      <c r="R5130" s="469" t="inlineStr">
        <is>
          <t>ok</t>
        </is>
      </c>
      <c r="S5130" s="469" t="inlineStr">
        <is>
          <t xml:space="preserve"> text </t>
        </is>
      </c>
      <c r="T5130" s="426" t="inlineStr">
        <is>
          <t>Norway</t>
        </is>
      </c>
      <c r="U5130" s="5" t="inlineStr">
        <is>
          <t>useful output</t>
        </is>
      </c>
      <c r="V5130" s="465" t="n">
        <v>0.04</v>
      </c>
    </row>
    <row r="5131" ht="16" customHeight="1">
      <c r="B5131" s="5" t="inlineStr">
        <is>
          <t>HY.AC-HY.CW</t>
        </is>
      </c>
      <c r="C5131" s="5" t="inlineStr">
        <is>
          <t>HY.AC-HY.CW-Waste feed-Nmix</t>
        </is>
      </c>
      <c r="D5131" s="5" t="inlineStr">
        <is>
          <t>HY</t>
        </is>
      </c>
      <c r="E5131" s="5" t="inlineStr">
        <is>
          <t>AC</t>
        </is>
      </c>
      <c r="F5131" s="5">
        <f>VLOOKUP(E5131,'5.a Definitions'!E:F,2,FALSE)</f>
        <v/>
      </c>
      <c r="G5131" s="5" t="inlineStr">
        <is>
          <t>HY</t>
        </is>
      </c>
      <c r="H5131" s="5" t="inlineStr">
        <is>
          <t>CW</t>
        </is>
      </c>
      <c r="I5131" s="5">
        <f>VLOOKUP(H5131,'5.a Definitions'!E:F,2,FALSE)</f>
        <v/>
      </c>
      <c r="J5131" s="465" t="inlineStr">
        <is>
          <t xml:space="preserve"> Waste feed </t>
        </is>
      </c>
      <c r="K5131" s="465" t="inlineStr">
        <is>
          <t xml:space="preserve"> waste feed to coastal water </t>
        </is>
      </c>
      <c r="L5131" s="465" t="inlineStr">
        <is>
          <t xml:space="preserve"> reactive </t>
        </is>
      </c>
      <c r="M5131" s="465" t="inlineStr">
        <is>
          <t xml:space="preserve"> Nmix </t>
        </is>
      </c>
      <c r="N5131" s="466" t="n">
        <v>3.394069930069929</v>
      </c>
      <c r="O5131" s="467" t="n">
        <v>0.74598644030382</v>
      </c>
      <c r="P5131" s="468" t="n">
        <v>1989</v>
      </c>
      <c r="Q5131" s="469" t="inlineStr">
        <is>
          <t>Mass balance</t>
        </is>
      </c>
      <c r="R5131" s="469" t="inlineStr">
        <is>
          <t>ok</t>
        </is>
      </c>
      <c r="S5131" s="469" t="inlineStr">
        <is>
          <t xml:space="preserve"> text </t>
        </is>
      </c>
      <c r="T5131" s="426" t="inlineStr">
        <is>
          <t>Norway</t>
        </is>
      </c>
      <c r="U5131" s="5" t="inlineStr">
        <is>
          <t>N wasted</t>
        </is>
      </c>
      <c r="V5131" s="465" t="n">
        <v>0.04</v>
      </c>
    </row>
    <row r="5132" ht="16" customHeight="1">
      <c r="B5132" s="5" t="inlineStr">
        <is>
          <t>HY.AC-HY.CW</t>
        </is>
      </c>
      <c r="C5132" s="5" t="inlineStr">
        <is>
          <t>HY.AC-HY.CW-Excretia-Nmix</t>
        </is>
      </c>
      <c r="D5132" s="5" t="inlineStr">
        <is>
          <t>HY</t>
        </is>
      </c>
      <c r="E5132" s="5" t="inlineStr">
        <is>
          <t>AC</t>
        </is>
      </c>
      <c r="F5132" s="5">
        <f>VLOOKUP(E5132,'5.a Definitions'!E:F,2,FALSE)</f>
        <v/>
      </c>
      <c r="G5132" s="5" t="inlineStr">
        <is>
          <t>HY</t>
        </is>
      </c>
      <c r="H5132" s="5" t="inlineStr">
        <is>
          <t>CW</t>
        </is>
      </c>
      <c r="I5132" s="5">
        <f>VLOOKUP(H5132,'5.a Definitions'!E:F,2,FALSE)</f>
        <v/>
      </c>
      <c r="J5132" s="465" t="inlineStr">
        <is>
          <t xml:space="preserve"> Excretia </t>
        </is>
      </c>
      <c r="K5132" s="465" t="inlineStr">
        <is>
          <t xml:space="preserve"> excretia to coastal water </t>
        </is>
      </c>
      <c r="L5132" s="465" t="inlineStr">
        <is>
          <t xml:space="preserve"> reactive </t>
        </is>
      </c>
      <c r="M5132" s="465" t="inlineStr">
        <is>
          <t xml:space="preserve"> Nmix </t>
        </is>
      </c>
      <c r="N5132" s="466" t="n">
        <v>5.042712034210345</v>
      </c>
      <c r="O5132" s="467" t="n">
        <v>0.1775029744931553</v>
      </c>
      <c r="P5132" s="468" t="n">
        <v>1989</v>
      </c>
      <c r="Q5132" s="469" t="inlineStr">
        <is>
          <t>Mass balance</t>
        </is>
      </c>
      <c r="R5132" s="469" t="inlineStr">
        <is>
          <t>ok</t>
        </is>
      </c>
      <c r="S5132" s="469" t="inlineStr">
        <is>
          <t xml:space="preserve"> text </t>
        </is>
      </c>
      <c r="T5132" s="426" t="inlineStr">
        <is>
          <t>Norway</t>
        </is>
      </c>
      <c r="U5132" s="5" t="inlineStr">
        <is>
          <t>N wasted</t>
        </is>
      </c>
      <c r="V5132" s="465" t="n">
        <v>0.04</v>
      </c>
    </row>
    <row r="5133" ht="16" customHeight="1">
      <c r="A5133" s="490" t="inlineStr">
        <is>
          <t xml:space="preserve"> Rest of the world </t>
        </is>
      </c>
      <c r="B5133" s="5" t="inlineStr">
        <is>
          <t>RW.RW-EF.EC</t>
        </is>
      </c>
      <c r="C5133" s="5" t="inlineStr">
        <is>
          <t>RW.RW-EF.EC-Fuel import-Nmix</t>
        </is>
      </c>
      <c r="D5133" s="5" t="inlineStr">
        <is>
          <t>RW</t>
        </is>
      </c>
      <c r="E5133" s="5" t="inlineStr">
        <is>
          <t>RW</t>
        </is>
      </c>
      <c r="F5133" s="5">
        <f>VLOOKUP(E5133,'5.a Definitions'!E:F,2,FALSE)</f>
        <v/>
      </c>
      <c r="G5133" s="5" t="inlineStr">
        <is>
          <t>EF</t>
        </is>
      </c>
      <c r="H5133" s="5" t="inlineStr">
        <is>
          <t>EC</t>
        </is>
      </c>
      <c r="I5133" s="5">
        <f>VLOOKUP(H5133,'5.a Definitions'!E:F,2,FALSE)</f>
        <v/>
      </c>
      <c r="J5133" s="465" t="inlineStr">
        <is>
          <t xml:space="preserve"> Fuel import </t>
        </is>
      </c>
      <c r="K5133" s="465" t="inlineStr">
        <is>
          <t xml:space="preserve"> fuel import </t>
        </is>
      </c>
      <c r="L5133" s="465" t="inlineStr">
        <is>
          <t xml:space="preserve"> reactive </t>
        </is>
      </c>
      <c r="M5133" s="465" t="inlineStr">
        <is>
          <t xml:space="preserve"> Nmix </t>
        </is>
      </c>
      <c r="N5133" s="466" t="n">
        <v>20.918854323778</v>
      </c>
      <c r="O5133" s="467" t="n">
        <v>0.4447451781256307</v>
      </c>
      <c r="P5133" s="468" t="n">
        <v>1989</v>
      </c>
      <c r="Q5133" s="469" t="inlineStr">
        <is>
          <t>SSB tab 08801</t>
        </is>
      </c>
      <c r="R5133" s="469" t="inlineStr">
        <is>
          <t>ok</t>
        </is>
      </c>
      <c r="S5133" s="469" t="inlineStr">
        <is>
          <t xml:space="preserve"> text </t>
        </is>
      </c>
      <c r="T5133" s="426" t="inlineStr">
        <is>
          <t>Norway</t>
        </is>
      </c>
      <c r="U5133" s="5" t="inlineStr">
        <is>
          <t>import</t>
        </is>
      </c>
      <c r="V5133" s="465" t="n">
        <v>0.04</v>
      </c>
    </row>
    <row r="5134" ht="16" customHeight="1">
      <c r="B5134" s="5" t="inlineStr">
        <is>
          <t>RW.RW-EF.TR</t>
        </is>
      </c>
      <c r="C5134" s="5" t="inlineStr">
        <is>
          <t>RW.RW-EF.TR-Import of transport fuel-Nmix</t>
        </is>
      </c>
      <c r="D5134" s="5" t="inlineStr">
        <is>
          <t>RW</t>
        </is>
      </c>
      <c r="E5134" s="5" t="inlineStr">
        <is>
          <t>RW</t>
        </is>
      </c>
      <c r="F5134" s="5">
        <f>VLOOKUP(E5134,'5.a Definitions'!E:F,2,FALSE)</f>
        <v/>
      </c>
      <c r="G5134" s="5" t="inlineStr">
        <is>
          <t>EF</t>
        </is>
      </c>
      <c r="H5134" s="5" t="inlineStr">
        <is>
          <t>TR</t>
        </is>
      </c>
      <c r="I5134" s="5">
        <f>VLOOKUP(H5134,'5.a Definitions'!E:F,2,FALSE)</f>
        <v/>
      </c>
      <c r="J5134" s="465" t="inlineStr">
        <is>
          <t xml:space="preserve"> Import of transport fuel </t>
        </is>
      </c>
      <c r="K5134" s="465" t="inlineStr">
        <is>
          <t xml:space="preserve"> import of transport fuel </t>
        </is>
      </c>
      <c r="L5134" s="465" t="inlineStr">
        <is>
          <t xml:space="preserve"> reactive </t>
        </is>
      </c>
      <c r="M5134" s="465" t="inlineStr">
        <is>
          <t xml:space="preserve"> Nmix </t>
        </is>
      </c>
      <c r="N5134" s="466" t="n">
        <v>0.258746655</v>
      </c>
      <c r="O5134" s="467" t="n">
        <v>0.2455645620874668</v>
      </c>
      <c r="P5134" s="468" t="n">
        <v>1989</v>
      </c>
      <c r="Q5134" s="469" t="inlineStr">
        <is>
          <t>SSB tab 08801</t>
        </is>
      </c>
      <c r="R5134" s="469" t="inlineStr">
        <is>
          <t>ok</t>
        </is>
      </c>
      <c r="S5134" s="469" t="inlineStr">
        <is>
          <t xml:space="preserve"> text </t>
        </is>
      </c>
      <c r="T5134" s="426" t="inlineStr">
        <is>
          <t>Norway</t>
        </is>
      </c>
      <c r="U5134" s="5" t="inlineStr">
        <is>
          <t>import</t>
        </is>
      </c>
      <c r="V5134" s="465" t="n">
        <v>0.04</v>
      </c>
    </row>
    <row r="5135" ht="16" customHeight="1">
      <c r="B5135" s="5" t="inlineStr">
        <is>
          <t>RW.RW-MP.FP</t>
        </is>
      </c>
      <c r="C5135" s="5" t="inlineStr">
        <is>
          <t>RW.RW-MP.FP-Sea fish (landings)-Nmix</t>
        </is>
      </c>
      <c r="D5135" s="5" t="inlineStr">
        <is>
          <t>RW</t>
        </is>
      </c>
      <c r="E5135" s="5" t="inlineStr">
        <is>
          <t>RW</t>
        </is>
      </c>
      <c r="F5135" s="5">
        <f>VLOOKUP(E5135,'5.a Definitions'!E:F,2,FALSE)</f>
        <v/>
      </c>
      <c r="G5135" s="5" t="inlineStr">
        <is>
          <t>MP</t>
        </is>
      </c>
      <c r="H5135" s="5" t="inlineStr">
        <is>
          <t>FP</t>
        </is>
      </c>
      <c r="I5135" s="5">
        <f>VLOOKUP(H5135,'5.a Definitions'!E:F,2,FALSE)</f>
        <v/>
      </c>
      <c r="J5135" s="465" t="inlineStr">
        <is>
          <t xml:space="preserve"> Sea fish (landings) </t>
        </is>
      </c>
      <c r="K5135" s="465" t="inlineStr">
        <is>
          <t xml:space="preserve"> sea fish (landings) </t>
        </is>
      </c>
      <c r="L5135" s="465" t="inlineStr">
        <is>
          <t xml:space="preserve"> reactive </t>
        </is>
      </c>
      <c r="M5135" s="465" t="inlineStr">
        <is>
          <t xml:space="preserve"> Nmix </t>
        </is>
      </c>
      <c r="N5135" s="466" t="n">
        <v>0</v>
      </c>
      <c r="O5135" s="467" t="n">
        <v>20</v>
      </c>
      <c r="P5135" s="468" t="n">
        <v>1989</v>
      </c>
      <c r="Q5135" s="469" t="inlineStr">
        <is>
          <t>counted under Hydrosphere</t>
        </is>
      </c>
      <c r="R5135" s="469" t="inlineStr">
        <is>
          <t>ok</t>
        </is>
      </c>
      <c r="S5135" s="469" t="inlineStr">
        <is>
          <t xml:space="preserve"> text </t>
        </is>
      </c>
      <c r="T5135" s="426" t="inlineStr">
        <is>
          <t>Norway</t>
        </is>
      </c>
      <c r="U5135" s="5" t="inlineStr">
        <is>
          <t>import</t>
        </is>
      </c>
      <c r="V5135" s="465" t="n">
        <v>0.04</v>
      </c>
    </row>
    <row r="5136" ht="16" customHeight="1">
      <c r="B5136" s="5" t="inlineStr">
        <is>
          <t>RW.RW-MP.FP</t>
        </is>
      </c>
      <c r="C5136" s="5" t="inlineStr">
        <is>
          <t>RW.RW-MP.FP-Food import-Nmix</t>
        </is>
      </c>
      <c r="D5136" s="5" t="inlineStr">
        <is>
          <t>RW</t>
        </is>
      </c>
      <c r="E5136" s="5" t="inlineStr">
        <is>
          <t>RW</t>
        </is>
      </c>
      <c r="F5136" s="5">
        <f>VLOOKUP(E5136,'5.a Definitions'!E:F,2,FALSE)</f>
        <v/>
      </c>
      <c r="G5136" s="5" t="inlineStr">
        <is>
          <t>MP</t>
        </is>
      </c>
      <c r="H5136" s="5" t="inlineStr">
        <is>
          <t>FP</t>
        </is>
      </c>
      <c r="I5136" s="5">
        <f>VLOOKUP(H5136,'5.a Definitions'!E:F,2,FALSE)</f>
        <v/>
      </c>
      <c r="J5136" s="465" t="inlineStr">
        <is>
          <t xml:space="preserve"> Food import </t>
        </is>
      </c>
      <c r="K5136" s="465" t="inlineStr">
        <is>
          <t xml:space="preserve"> food and feed import </t>
        </is>
      </c>
      <c r="L5136" s="465" t="inlineStr">
        <is>
          <t xml:space="preserve"> reactive </t>
        </is>
      </c>
      <c r="M5136" s="465" t="inlineStr">
        <is>
          <t xml:space="preserve"> Nmix </t>
        </is>
      </c>
      <c r="N5136" s="466" t="n">
        <v>18.797969412</v>
      </c>
      <c r="O5136" s="467" t="n">
        <v>0.09200680829016408</v>
      </c>
      <c r="P5136" s="468" t="n">
        <v>1989</v>
      </c>
      <c r="Q5136" s="469" t="inlineStr">
        <is>
          <t>SSB tab 08801</t>
        </is>
      </c>
      <c r="R5136" s="469" t="inlineStr">
        <is>
          <t>ok</t>
        </is>
      </c>
      <c r="S5136" s="469" t="inlineStr">
        <is>
          <t xml:space="preserve"> text </t>
        </is>
      </c>
      <c r="T5136" s="426" t="inlineStr">
        <is>
          <t>Norway</t>
        </is>
      </c>
      <c r="U5136" s="5" t="inlineStr">
        <is>
          <t>import</t>
        </is>
      </c>
      <c r="V5136" s="465" t="n">
        <v>0.04</v>
      </c>
    </row>
    <row r="5137" ht="16" customHeight="1">
      <c r="B5137" s="5" t="inlineStr">
        <is>
          <t>RW.RW-MP.OP</t>
        </is>
      </c>
      <c r="C5137" s="5" t="inlineStr">
        <is>
          <t>RW.RW-MP.OP-Other goods import -Nmix</t>
        </is>
      </c>
      <c r="D5137" s="5" t="inlineStr">
        <is>
          <t>RW</t>
        </is>
      </c>
      <c r="E5137" s="5" t="inlineStr">
        <is>
          <t>RW</t>
        </is>
      </c>
      <c r="F5137" s="5">
        <f>VLOOKUP(E5137,'5.a Definitions'!E:F,2,FALSE)</f>
        <v/>
      </c>
      <c r="G5137" s="5" t="inlineStr">
        <is>
          <t>MP</t>
        </is>
      </c>
      <c r="H5137" s="5" t="inlineStr">
        <is>
          <t>OP</t>
        </is>
      </c>
      <c r="I5137" s="5">
        <f>VLOOKUP(H5137,'5.a Definitions'!E:F,2,FALSE)</f>
        <v/>
      </c>
      <c r="J5137" s="465" t="inlineStr">
        <is>
          <t xml:space="preserve"> Other goods import  </t>
        </is>
      </c>
      <c r="K5137" s="465" t="inlineStr">
        <is>
          <t xml:space="preserve"> other goods import </t>
        </is>
      </c>
      <c r="L5137" s="465" t="inlineStr">
        <is>
          <t xml:space="preserve"> reactive </t>
        </is>
      </c>
      <c r="M5137" s="465" t="inlineStr">
        <is>
          <t xml:space="preserve"> Nmix </t>
        </is>
      </c>
      <c r="N5137" s="466" t="n">
        <v>17.1614071438</v>
      </c>
      <c r="O5137" s="467" t="n">
        <v>0.05800321563867487</v>
      </c>
      <c r="P5137" s="468" t="n">
        <v>1989</v>
      </c>
      <c r="Q5137" s="469" t="inlineStr">
        <is>
          <t>SSB tab 08801</t>
        </is>
      </c>
      <c r="R5137" s="469" t="inlineStr">
        <is>
          <t>ok</t>
        </is>
      </c>
      <c r="S5137" s="469" t="inlineStr">
        <is>
          <t xml:space="preserve"> text </t>
        </is>
      </c>
      <c r="T5137" s="426" t="inlineStr">
        <is>
          <t>Norway</t>
        </is>
      </c>
      <c r="U5137" s="5" t="inlineStr">
        <is>
          <t>import</t>
        </is>
      </c>
      <c r="V5137" s="465" t="n">
        <v>0.04</v>
      </c>
    </row>
    <row r="5138" ht="16" customHeight="1">
      <c r="B5138" s="475" t="inlineStr">
        <is>
          <t>RW.RW-MP.OP</t>
        </is>
      </c>
      <c r="C5138" s="475" t="inlineStr">
        <is>
          <t>RW.RW-MP.OP-Ammonia import -Nmix</t>
        </is>
      </c>
      <c r="D5138" s="475" t="inlineStr">
        <is>
          <t>RW</t>
        </is>
      </c>
      <c r="E5138" s="475" t="inlineStr">
        <is>
          <t>RW</t>
        </is>
      </c>
      <c r="F5138" s="5">
        <f>VLOOKUP(E5138,'5.a Definitions'!E:F,2,FALSE)</f>
        <v/>
      </c>
      <c r="G5138" s="475" t="inlineStr">
        <is>
          <t>MP</t>
        </is>
      </c>
      <c r="H5138" s="475" t="inlineStr">
        <is>
          <t>OP</t>
        </is>
      </c>
      <c r="I5138" s="5">
        <f>VLOOKUP(H5138,'5.a Definitions'!E:F,2,FALSE)</f>
        <v/>
      </c>
      <c r="J5138" s="465" t="inlineStr">
        <is>
          <t>Ammonia import</t>
        </is>
      </c>
      <c r="K5138" s="465" t="inlineStr">
        <is>
          <t>ammonia import</t>
        </is>
      </c>
      <c r="L5138" s="465" t="inlineStr">
        <is>
          <t>reactive</t>
        </is>
      </c>
      <c r="M5138" s="465" t="inlineStr">
        <is>
          <t>Nmix</t>
        </is>
      </c>
      <c r="N5138" s="466" t="n">
        <v>143.678206797</v>
      </c>
      <c r="O5138" s="467" t="n">
        <v>0.04937188902244943</v>
      </c>
      <c r="P5138" s="468" t="n">
        <v>1989</v>
      </c>
      <c r="Q5138" s="469" t="inlineStr">
        <is>
          <t>SSB tab 08801</t>
        </is>
      </c>
      <c r="R5138" s="469" t="inlineStr">
        <is>
          <t>ok</t>
        </is>
      </c>
      <c r="S5138" s="469" t="inlineStr">
        <is>
          <t>text</t>
        </is>
      </c>
      <c r="T5138" s="476" t="inlineStr">
        <is>
          <t>Norway</t>
        </is>
      </c>
      <c r="U5138" s="5" t="inlineStr">
        <is>
          <t>import</t>
        </is>
      </c>
      <c r="V5138" s="465">
        <f>(#REF!*#REF!)^2</f>
        <v/>
      </c>
    </row>
    <row r="5139" ht="16" customHeight="1">
      <c r="B5139" s="5" t="inlineStr">
        <is>
          <t>RW.RW-AG.MM</t>
        </is>
      </c>
      <c r="C5139" s="5" t="inlineStr">
        <is>
          <t>RW.RW-AG.MM-Animal feed import-Nmix</t>
        </is>
      </c>
      <c r="D5139" s="5" t="inlineStr">
        <is>
          <t>RW</t>
        </is>
      </c>
      <c r="E5139" s="5" t="inlineStr">
        <is>
          <t>RW</t>
        </is>
      </c>
      <c r="F5139" s="5">
        <f>VLOOKUP(E5139,'5.a Definitions'!E:F,2,FALSE)</f>
        <v/>
      </c>
      <c r="G5139" s="5" t="inlineStr">
        <is>
          <t>AG</t>
        </is>
      </c>
      <c r="H5139" s="5" t="inlineStr">
        <is>
          <t>MM</t>
        </is>
      </c>
      <c r="I5139" s="5">
        <f>VLOOKUP(H5139,'5.a Definitions'!E:F,2,FALSE)</f>
        <v/>
      </c>
      <c r="J5139" s="465" t="inlineStr">
        <is>
          <t xml:space="preserve"> Animal feed import </t>
        </is>
      </c>
      <c r="K5139" s="465" t="inlineStr">
        <is>
          <t xml:space="preserve"> animal feed import </t>
        </is>
      </c>
      <c r="L5139" s="465" t="inlineStr">
        <is>
          <t xml:space="preserve"> reactive </t>
        </is>
      </c>
      <c r="M5139" s="465" t="inlineStr">
        <is>
          <t xml:space="preserve"> Nmix </t>
        </is>
      </c>
      <c r="N5139" s="466" t="n">
        <v>26.53477105261943</v>
      </c>
      <c r="O5139" s="467" t="n">
        <v>0.3008115365435492</v>
      </c>
      <c r="P5139" s="468" t="n">
        <v>1989</v>
      </c>
      <c r="Q5139" s="469" t="inlineStr">
        <is>
          <t>NIBIO Totalkalkylen</t>
        </is>
      </c>
      <c r="R5139" s="469" t="inlineStr">
        <is>
          <t>ok</t>
        </is>
      </c>
      <c r="S5139" s="469" t="inlineStr">
        <is>
          <t xml:space="preserve"> text </t>
        </is>
      </c>
      <c r="T5139" s="426" t="inlineStr">
        <is>
          <t>Norway</t>
        </is>
      </c>
      <c r="U5139" s="5" t="inlineStr">
        <is>
          <t>import</t>
        </is>
      </c>
      <c r="V5139" s="465" t="n">
        <v>0.04</v>
      </c>
    </row>
    <row r="5140" ht="16" customHeight="1">
      <c r="B5140" s="5" t="inlineStr">
        <is>
          <t>RW.RW-AG.MM</t>
        </is>
      </c>
      <c r="C5140" s="5" t="inlineStr">
        <is>
          <t>RW.RW-AG.MM-Live animal import-Nmix</t>
        </is>
      </c>
      <c r="D5140" s="5" t="inlineStr">
        <is>
          <t>RW</t>
        </is>
      </c>
      <c r="E5140" s="5" t="inlineStr">
        <is>
          <t>RW</t>
        </is>
      </c>
      <c r="F5140" s="5">
        <f>VLOOKUP(E5140,'5.a Definitions'!E:F,2,FALSE)</f>
        <v/>
      </c>
      <c r="G5140" s="5" t="inlineStr">
        <is>
          <t>AG</t>
        </is>
      </c>
      <c r="H5140" s="5" t="inlineStr">
        <is>
          <t>MM</t>
        </is>
      </c>
      <c r="I5140" s="5">
        <f>VLOOKUP(H5140,'5.a Definitions'!E:F,2,FALSE)</f>
        <v/>
      </c>
      <c r="J5140" s="465" t="inlineStr">
        <is>
          <t xml:space="preserve"> Live animal import </t>
        </is>
      </c>
      <c r="K5140" s="465" t="inlineStr">
        <is>
          <t xml:space="preserve"> live animal import </t>
        </is>
      </c>
      <c r="L5140" s="465" t="inlineStr">
        <is>
          <t xml:space="preserve"> reactive </t>
        </is>
      </c>
      <c r="M5140" s="465" t="inlineStr">
        <is>
          <t xml:space="preserve"> Nmix </t>
        </is>
      </c>
      <c r="N5140" s="466" t="n">
        <v>0.0062276096</v>
      </c>
      <c r="O5140" s="467" t="n">
        <v>0.4538171833646678</v>
      </c>
      <c r="P5140" s="468" t="n">
        <v>1989</v>
      </c>
      <c r="Q5140" s="469" t="inlineStr">
        <is>
          <t>FAOSTAT</t>
        </is>
      </c>
      <c r="R5140" s="469" t="inlineStr">
        <is>
          <t>ok</t>
        </is>
      </c>
      <c r="S5140" s="469" t="inlineStr">
        <is>
          <t xml:space="preserve"> text </t>
        </is>
      </c>
      <c r="T5140" s="426" t="inlineStr">
        <is>
          <t>Norway</t>
        </is>
      </c>
      <c r="U5140" s="5" t="inlineStr">
        <is>
          <t>import</t>
        </is>
      </c>
      <c r="V5140" s="465" t="n">
        <v>0.04</v>
      </c>
    </row>
    <row r="5141" ht="16" customHeight="1">
      <c r="B5141" s="5" t="inlineStr">
        <is>
          <t>RW.RW-AG.SM</t>
        </is>
      </c>
      <c r="C5141" s="5" t="inlineStr">
        <is>
          <t>RW.RW-AG.SM-Mineral fertilizer import-Nmix</t>
        </is>
      </c>
      <c r="D5141" s="5" t="inlineStr">
        <is>
          <t>RW</t>
        </is>
      </c>
      <c r="E5141" s="5" t="inlineStr">
        <is>
          <t>RW</t>
        </is>
      </c>
      <c r="F5141" s="5">
        <f>VLOOKUP(E5141,'5.a Definitions'!E:F,2,FALSE)</f>
        <v/>
      </c>
      <c r="G5141" s="5" t="inlineStr">
        <is>
          <t>AG</t>
        </is>
      </c>
      <c r="H5141" s="5" t="inlineStr">
        <is>
          <t>SM</t>
        </is>
      </c>
      <c r="I5141" s="5">
        <f>VLOOKUP(H5141,'5.a Definitions'!E:F,2,FALSE)</f>
        <v/>
      </c>
      <c r="J5141" s="465" t="inlineStr">
        <is>
          <t xml:space="preserve"> Mineral fertilizer import </t>
        </is>
      </c>
      <c r="K5141" s="465" t="inlineStr">
        <is>
          <t xml:space="preserve"> mineral fertilizer import </t>
        </is>
      </c>
      <c r="L5141" s="465" t="inlineStr">
        <is>
          <t xml:space="preserve"> reactive </t>
        </is>
      </c>
      <c r="M5141" s="465" t="inlineStr">
        <is>
          <t xml:space="preserve"> Nmix </t>
        </is>
      </c>
      <c r="N5141" s="466" t="n">
        <v>25.4</v>
      </c>
      <c r="O5141" s="467" t="n">
        <v>0.3033769670044503</v>
      </c>
      <c r="P5141" s="468" t="n">
        <v>1989</v>
      </c>
      <c r="Q5141" s="469" t="inlineStr">
        <is>
          <t>FAOSTAT</t>
        </is>
      </c>
      <c r="R5141" s="469" t="inlineStr">
        <is>
          <t>ok</t>
        </is>
      </c>
      <c r="S5141" s="469" t="inlineStr">
        <is>
          <t xml:space="preserve"> text </t>
        </is>
      </c>
      <c r="T5141" s="426" t="inlineStr">
        <is>
          <t>Norway</t>
        </is>
      </c>
      <c r="U5141" s="5" t="inlineStr">
        <is>
          <t>import</t>
        </is>
      </c>
      <c r="V5141" s="465" t="n">
        <v>0.04</v>
      </c>
    </row>
    <row r="5142" ht="16" customHeight="1">
      <c r="B5142" s="5" t="inlineStr">
        <is>
          <t>RW.RW-PR.SO</t>
        </is>
      </c>
      <c r="C5142" s="5" t="inlineStr">
        <is>
          <t>RW.RW-PR.SO-Solid waste import-Nmix</t>
        </is>
      </c>
      <c r="D5142" s="5" t="inlineStr">
        <is>
          <t>RW</t>
        </is>
      </c>
      <c r="E5142" s="5" t="inlineStr">
        <is>
          <t>RW</t>
        </is>
      </c>
      <c r="F5142" s="5">
        <f>VLOOKUP(E5142,'5.a Definitions'!E:F,2,FALSE)</f>
        <v/>
      </c>
      <c r="G5142" s="5" t="inlineStr">
        <is>
          <t>PR</t>
        </is>
      </c>
      <c r="H5142" s="5" t="inlineStr">
        <is>
          <t>SO</t>
        </is>
      </c>
      <c r="I5142" s="5">
        <f>VLOOKUP(H5142,'5.a Definitions'!E:F,2,FALSE)</f>
        <v/>
      </c>
      <c r="J5142" s="465" t="inlineStr">
        <is>
          <t xml:space="preserve"> Solid waste import </t>
        </is>
      </c>
      <c r="K5142" s="465" t="inlineStr">
        <is>
          <t xml:space="preserve"> solid waste import </t>
        </is>
      </c>
      <c r="L5142" s="465" t="inlineStr">
        <is>
          <t xml:space="preserve"> reactive </t>
        </is>
      </c>
      <c r="M5142" s="465" t="inlineStr">
        <is>
          <t xml:space="preserve"> Nmix </t>
        </is>
      </c>
      <c r="N5142" s="466" t="n">
        <v>0.1443685888</v>
      </c>
      <c r="O5142" s="467" t="n">
        <v>0.1679598940967696</v>
      </c>
      <c r="P5142" s="468" t="n">
        <v>1989</v>
      </c>
      <c r="Q5142" s="469" t="inlineStr">
        <is>
          <t>SSB tab 08801</t>
        </is>
      </c>
      <c r="R5142" s="469" t="inlineStr">
        <is>
          <t>ok</t>
        </is>
      </c>
      <c r="S5142" s="469" t="inlineStr">
        <is>
          <t xml:space="preserve"> text </t>
        </is>
      </c>
      <c r="T5142" s="426" t="inlineStr">
        <is>
          <t>Norway</t>
        </is>
      </c>
      <c r="U5142" s="5" t="inlineStr">
        <is>
          <t>import</t>
        </is>
      </c>
      <c r="V5142" s="465" t="n">
        <v>0.04</v>
      </c>
    </row>
    <row r="5143" ht="16" customHeight="1">
      <c r="B5143" s="5" t="inlineStr">
        <is>
          <t>RW.RW-AT.AT</t>
        </is>
      </c>
      <c r="C5143" s="5" t="inlineStr">
        <is>
          <t>RW.RW-AT.AT-Atmospheric inflow-OXN</t>
        </is>
      </c>
      <c r="D5143" s="5" t="inlineStr">
        <is>
          <t>RW</t>
        </is>
      </c>
      <c r="E5143" s="5" t="inlineStr">
        <is>
          <t>RW</t>
        </is>
      </c>
      <c r="F5143" s="5">
        <f>VLOOKUP(E5143,'5.a Definitions'!E:F,2,FALSE)</f>
        <v/>
      </c>
      <c r="G5143" s="5" t="inlineStr">
        <is>
          <t>AT</t>
        </is>
      </c>
      <c r="H5143" s="5" t="inlineStr">
        <is>
          <t>AT</t>
        </is>
      </c>
      <c r="I5143" s="5">
        <f>VLOOKUP(H5143,'5.a Definitions'!E:F,2,FALSE)</f>
        <v/>
      </c>
      <c r="J5143" s="465" t="inlineStr">
        <is>
          <t xml:space="preserve"> Atmospheric inflow </t>
        </is>
      </c>
      <c r="K5143" s="465" t="inlineStr">
        <is>
          <t xml:space="preserve"> atmospheric inflow </t>
        </is>
      </c>
      <c r="L5143" s="465" t="inlineStr">
        <is>
          <t xml:space="preserve"> reactive </t>
        </is>
      </c>
      <c r="M5143" s="465" t="inlineStr">
        <is>
          <t xml:space="preserve"> OXN </t>
        </is>
      </c>
      <c r="N5143" s="466" t="n">
        <v>34.88914081775864</v>
      </c>
      <c r="O5143" s="467" t="n">
        <v>0.6763593078684508</v>
      </c>
      <c r="P5143" s="468" t="n">
        <v>1989</v>
      </c>
      <c r="Q5143" s="469" t="inlineStr">
        <is>
          <t>Filled (mean of 1997-2001): EMEP SR tables</t>
        </is>
      </c>
      <c r="R5143" s="469" t="inlineStr">
        <is>
          <t>ok</t>
        </is>
      </c>
      <c r="S5143" s="469" t="inlineStr">
        <is>
          <t xml:space="preserve"> text </t>
        </is>
      </c>
      <c r="T5143" s="426" t="inlineStr">
        <is>
          <t>Norway</t>
        </is>
      </c>
      <c r="U5143" s="5" t="inlineStr">
        <is>
          <t>import</t>
        </is>
      </c>
      <c r="V5143" s="465" t="n">
        <v>0.04</v>
      </c>
    </row>
    <row r="5144" ht="16" customHeight="1">
      <c r="B5144" s="5" t="inlineStr">
        <is>
          <t>RW.RW-AT.AT</t>
        </is>
      </c>
      <c r="C5144" s="5" t="inlineStr">
        <is>
          <t>RW.RW-AT.AT-Atmospheric inflow-RDN</t>
        </is>
      </c>
      <c r="D5144" s="5" t="inlineStr">
        <is>
          <t>RW</t>
        </is>
      </c>
      <c r="E5144" s="5" t="inlineStr">
        <is>
          <t>RW</t>
        </is>
      </c>
      <c r="F5144" s="5">
        <f>VLOOKUP(E5144,'5.a Definitions'!E:F,2,FALSE)</f>
        <v/>
      </c>
      <c r="G5144" s="5" t="inlineStr">
        <is>
          <t>AT</t>
        </is>
      </c>
      <c r="H5144" s="5" t="inlineStr">
        <is>
          <t>AT</t>
        </is>
      </c>
      <c r="I5144" s="5">
        <f>VLOOKUP(H5144,'5.a Definitions'!E:F,2,FALSE)</f>
        <v/>
      </c>
      <c r="J5144" s="465" t="inlineStr">
        <is>
          <t xml:space="preserve"> Atmospheric inflow </t>
        </is>
      </c>
      <c r="K5144" s="465" t="inlineStr">
        <is>
          <t xml:space="preserve"> atmospheric inflow </t>
        </is>
      </c>
      <c r="L5144" s="465" t="inlineStr">
        <is>
          <t xml:space="preserve"> reactive </t>
        </is>
      </c>
      <c r="M5144" s="465" t="inlineStr">
        <is>
          <t xml:space="preserve"> RDN </t>
        </is>
      </c>
      <c r="N5144" s="466" t="n">
        <v>16.69580963752406</v>
      </c>
      <c r="O5144" s="467" t="n">
        <v>0.6987199451177871</v>
      </c>
      <c r="P5144" s="468" t="n">
        <v>1989</v>
      </c>
      <c r="Q5144" s="469" t="inlineStr">
        <is>
          <t>Filled (mean of 1997-2001): EMEP SR tables</t>
        </is>
      </c>
      <c r="R5144" s="469" t="inlineStr">
        <is>
          <t>ok</t>
        </is>
      </c>
      <c r="S5144" s="469" t="inlineStr">
        <is>
          <t xml:space="preserve"> text </t>
        </is>
      </c>
      <c r="T5144" s="426" t="inlineStr">
        <is>
          <t>Norway</t>
        </is>
      </c>
      <c r="U5144" s="5" t="inlineStr">
        <is>
          <t>import</t>
        </is>
      </c>
      <c r="V5144" s="465" t="n">
        <v>0.04</v>
      </c>
    </row>
    <row r="5145" ht="16" customHeight="1">
      <c r="B5145" s="475" t="inlineStr">
        <is>
          <t>RW.RW-HY.AC</t>
        </is>
      </c>
      <c r="C5145" s="475" t="inlineStr">
        <is>
          <t>RW.RW-HY.AC-Aquaculture feed import-Nmix</t>
        </is>
      </c>
      <c r="D5145" s="475" t="inlineStr">
        <is>
          <t>RW</t>
        </is>
      </c>
      <c r="E5145" s="475" t="inlineStr">
        <is>
          <t>RW</t>
        </is>
      </c>
      <c r="F5145" s="5">
        <f>VLOOKUP(E5145,'5.a Definitions'!E:F,2,FALSE)</f>
        <v/>
      </c>
      <c r="G5145" s="475" t="inlineStr">
        <is>
          <t>HY</t>
        </is>
      </c>
      <c r="H5145" s="475" t="inlineStr">
        <is>
          <t>AC</t>
        </is>
      </c>
      <c r="I5145" s="5">
        <f>VLOOKUP(H5145,'5.a Definitions'!E:F,2,FALSE)</f>
        <v/>
      </c>
      <c r="J5145" s="465" t="inlineStr">
        <is>
          <t>Aquaculture feed import</t>
        </is>
      </c>
      <c r="K5145" s="465" t="inlineStr">
        <is>
          <t>aquaculture feed import</t>
        </is>
      </c>
      <c r="L5145" s="465" t="inlineStr">
        <is>
          <t>reactive</t>
        </is>
      </c>
      <c r="M5145" s="465" t="inlineStr">
        <is>
          <t>Nmix</t>
        </is>
      </c>
      <c r="N5145" s="466" t="n">
        <v>2.98744</v>
      </c>
      <c r="O5145" s="467" t="n">
        <v>0.3584965783273785</v>
      </c>
      <c r="P5145" s="468" t="n">
        <v>1989</v>
      </c>
      <c r="Q5145" s="469" t="inlineStr">
        <is>
          <t>Fiskeridirektoratet</t>
        </is>
      </c>
      <c r="R5145" s="469" t="inlineStr">
        <is>
          <t>ok</t>
        </is>
      </c>
      <c r="S5145" s="469" t="inlineStr">
        <is>
          <t>text</t>
        </is>
      </c>
      <c r="T5145" s="476" t="inlineStr">
        <is>
          <t>Norway</t>
        </is>
      </c>
      <c r="U5145" s="5" t="inlineStr">
        <is>
          <t>import</t>
        </is>
      </c>
      <c r="V5145" s="465">
        <f>(O4647*N4647)^2</f>
        <v/>
      </c>
    </row>
    <row r="5146" ht="16" customHeight="1">
      <c r="A5146" s="483" t="inlineStr">
        <is>
          <t xml:space="preserve"> Energy and fuels </t>
        </is>
      </c>
      <c r="B5146" s="5" t="inlineStr">
        <is>
          <t>EF.EC-EF.IC</t>
        </is>
      </c>
      <c r="C5146" s="5" t="inlineStr">
        <is>
          <t>EF.EC-EF.IC-Fuel for industry-Nmix</t>
        </is>
      </c>
      <c r="D5146" s="5" t="inlineStr">
        <is>
          <t>EF</t>
        </is>
      </c>
      <c r="E5146" s="5" t="inlineStr">
        <is>
          <t>EC</t>
        </is>
      </c>
      <c r="F5146" s="5">
        <f>VLOOKUP(E5146,'5.a Definitions'!E:F,2,FALSE)</f>
        <v/>
      </c>
      <c r="G5146" s="5" t="inlineStr">
        <is>
          <t>EF</t>
        </is>
      </c>
      <c r="H5146" s="5" t="inlineStr">
        <is>
          <t>IC</t>
        </is>
      </c>
      <c r="I5146" s="5">
        <f>VLOOKUP(H5146,'5.a Definitions'!E:F,2,FALSE)</f>
        <v/>
      </c>
      <c r="J5146" s="465" t="inlineStr">
        <is>
          <t xml:space="preserve"> Fuel for industry </t>
        </is>
      </c>
      <c r="K5146" s="465" t="inlineStr">
        <is>
          <t xml:space="preserve"> fuel for industry </t>
        </is>
      </c>
      <c r="L5146" s="465" t="inlineStr">
        <is>
          <t xml:space="preserve"> reactive </t>
        </is>
      </c>
      <c r="M5146" s="465" t="inlineStr">
        <is>
          <t xml:space="preserve"> Nmix </t>
        </is>
      </c>
      <c r="N5146" s="466" t="inlineStr">
        <is>
          <t>nan</t>
        </is>
      </c>
      <c r="O5146" s="467" t="n">
        <v>0.2</v>
      </c>
      <c r="P5146" s="468" t="n">
        <v>1988</v>
      </c>
      <c r="Q5146" s="469" t="inlineStr">
        <is>
          <t>no data</t>
        </is>
      </c>
      <c r="R5146" s="469" t="inlineStr">
        <is>
          <t>not done</t>
        </is>
      </c>
      <c r="S5146" s="469" t="inlineStr">
        <is>
          <t xml:space="preserve"> text </t>
        </is>
      </c>
      <c r="T5146" s="426" t="inlineStr">
        <is>
          <t>Norway</t>
        </is>
      </c>
      <c r="U5146" s="5" t="inlineStr">
        <is>
          <t>useful output</t>
        </is>
      </c>
      <c r="V5146" s="465" t="n">
        <v>0.04</v>
      </c>
    </row>
    <row r="5147" ht="16" customHeight="1">
      <c r="B5147" s="5" t="inlineStr">
        <is>
          <t>EF.EC-EF.TR</t>
        </is>
      </c>
      <c r="C5147" s="5" t="inlineStr">
        <is>
          <t>EF.EC-EF.TR-Fuel for transport-Nmix</t>
        </is>
      </c>
      <c r="D5147" s="5" t="inlineStr">
        <is>
          <t>EF</t>
        </is>
      </c>
      <c r="E5147" s="5" t="inlineStr">
        <is>
          <t>EC</t>
        </is>
      </c>
      <c r="F5147" s="5">
        <f>VLOOKUP(E5147,'5.a Definitions'!E:F,2,FALSE)</f>
        <v/>
      </c>
      <c r="G5147" s="5" t="inlineStr">
        <is>
          <t>EF</t>
        </is>
      </c>
      <c r="H5147" s="5" t="inlineStr">
        <is>
          <t>TR</t>
        </is>
      </c>
      <c r="I5147" s="5">
        <f>VLOOKUP(H5147,'5.a Definitions'!E:F,2,FALSE)</f>
        <v/>
      </c>
      <c r="J5147" s="465" t="inlineStr">
        <is>
          <t xml:space="preserve"> Fuel for transport </t>
        </is>
      </c>
      <c r="K5147" s="465" t="inlineStr">
        <is>
          <t xml:space="preserve"> fuel for transport </t>
        </is>
      </c>
      <c r="L5147" s="465" t="inlineStr">
        <is>
          <t xml:space="preserve"> reactive </t>
        </is>
      </c>
      <c r="M5147" s="465" t="inlineStr">
        <is>
          <t xml:space="preserve"> Nmix </t>
        </is>
      </c>
      <c r="N5147" s="466" t="inlineStr">
        <is>
          <t>nan</t>
        </is>
      </c>
      <c r="O5147" s="467" t="n">
        <v>0.2</v>
      </c>
      <c r="P5147" s="468" t="n">
        <v>1988</v>
      </c>
      <c r="Q5147" s="469" t="inlineStr">
        <is>
          <t>no data</t>
        </is>
      </c>
      <c r="R5147" s="469" t="inlineStr">
        <is>
          <t>not done</t>
        </is>
      </c>
      <c r="S5147" s="469" t="inlineStr">
        <is>
          <t xml:space="preserve"> text </t>
        </is>
      </c>
      <c r="T5147" s="426" t="inlineStr">
        <is>
          <t>Norway</t>
        </is>
      </c>
      <c r="U5147" s="5" t="inlineStr">
        <is>
          <t>useful output</t>
        </is>
      </c>
      <c r="V5147" s="465" t="n">
        <v>0.04</v>
      </c>
    </row>
    <row r="5148" ht="16" customHeight="1">
      <c r="B5148" s="5" t="inlineStr">
        <is>
          <t>EF.EC-EF.OE</t>
        </is>
      </c>
      <c r="C5148" s="5" t="inlineStr">
        <is>
          <t>EF.EC-EF.OE-Fuel for heating-Nmix</t>
        </is>
      </c>
      <c r="D5148" s="5" t="inlineStr">
        <is>
          <t>EF</t>
        </is>
      </c>
      <c r="E5148" s="5" t="inlineStr">
        <is>
          <t>EC</t>
        </is>
      </c>
      <c r="F5148" s="5">
        <f>VLOOKUP(E5148,'5.a Definitions'!E:F,2,FALSE)</f>
        <v/>
      </c>
      <c r="G5148" s="5" t="inlineStr">
        <is>
          <t>EF</t>
        </is>
      </c>
      <c r="H5148" s="5" t="inlineStr">
        <is>
          <t>OE</t>
        </is>
      </c>
      <c r="I5148" s="5">
        <f>VLOOKUP(H5148,'5.a Definitions'!E:F,2,FALSE)</f>
        <v/>
      </c>
      <c r="J5148" s="465" t="inlineStr">
        <is>
          <t xml:space="preserve"> Fuel for heating </t>
        </is>
      </c>
      <c r="K5148" s="465" t="inlineStr">
        <is>
          <t xml:space="preserve"> fuel for heating </t>
        </is>
      </c>
      <c r="L5148" s="465" t="inlineStr">
        <is>
          <t xml:space="preserve"> reactive </t>
        </is>
      </c>
      <c r="M5148" s="465" t="inlineStr">
        <is>
          <t xml:space="preserve"> Nmix </t>
        </is>
      </c>
      <c r="N5148" s="466" t="inlineStr">
        <is>
          <t>nan</t>
        </is>
      </c>
      <c r="O5148" s="467" t="n">
        <v>0.2</v>
      </c>
      <c r="P5148" s="468" t="n">
        <v>1988</v>
      </c>
      <c r="Q5148" s="469" t="inlineStr">
        <is>
          <t>no data</t>
        </is>
      </c>
      <c r="R5148" s="469" t="inlineStr">
        <is>
          <t>not done</t>
        </is>
      </c>
      <c r="S5148" s="469" t="inlineStr">
        <is>
          <t xml:space="preserve"> text </t>
        </is>
      </c>
      <c r="T5148" s="426" t="inlineStr">
        <is>
          <t>Norway</t>
        </is>
      </c>
      <c r="U5148" s="5" t="inlineStr">
        <is>
          <t>useful output</t>
        </is>
      </c>
      <c r="V5148" s="465" t="n">
        <v>0.04</v>
      </c>
    </row>
    <row r="5149" ht="16" customHeight="1">
      <c r="B5149" s="5" t="inlineStr">
        <is>
          <t>EF.EC-MP.OP</t>
        </is>
      </c>
      <c r="C5149" s="5" t="inlineStr">
        <is>
          <t>EF.EC-MP.OP-Fuel used as feedstock-Nmix</t>
        </is>
      </c>
      <c r="D5149" s="5" t="inlineStr">
        <is>
          <t>EF</t>
        </is>
      </c>
      <c r="E5149" s="5" t="inlineStr">
        <is>
          <t>EC</t>
        </is>
      </c>
      <c r="F5149" s="5">
        <f>VLOOKUP(E5149,'5.a Definitions'!E:F,2,FALSE)</f>
        <v/>
      </c>
      <c r="G5149" s="5" t="inlineStr">
        <is>
          <t>MP</t>
        </is>
      </c>
      <c r="H5149" s="5" t="inlineStr">
        <is>
          <t>OP</t>
        </is>
      </c>
      <c r="I5149" s="5">
        <f>VLOOKUP(H5149,'5.a Definitions'!E:F,2,FALSE)</f>
        <v/>
      </c>
      <c r="J5149" s="465" t="inlineStr">
        <is>
          <t xml:space="preserve"> Fuel used as feedstock </t>
        </is>
      </c>
      <c r="K5149" s="465" t="inlineStr">
        <is>
          <t xml:space="preserve"> fuel used as feedstock </t>
        </is>
      </c>
      <c r="L5149" s="465" t="inlineStr">
        <is>
          <t xml:space="preserve"> reactive </t>
        </is>
      </c>
      <c r="M5149" s="465" t="inlineStr">
        <is>
          <t xml:space="preserve"> Nmix </t>
        </is>
      </c>
      <c r="N5149" s="466" t="inlineStr">
        <is>
          <t>nan</t>
        </is>
      </c>
      <c r="O5149" s="467" t="n">
        <v>0.2</v>
      </c>
      <c r="P5149" s="468" t="n">
        <v>1988</v>
      </c>
      <c r="Q5149" s="469" t="inlineStr">
        <is>
          <t>no data</t>
        </is>
      </c>
      <c r="R5149" s="469" t="inlineStr">
        <is>
          <t>not done</t>
        </is>
      </c>
      <c r="S5149" s="469" t="inlineStr">
        <is>
          <t xml:space="preserve"> text </t>
        </is>
      </c>
      <c r="T5149" s="426" t="inlineStr">
        <is>
          <t>Norway</t>
        </is>
      </c>
      <c r="U5149" s="5" t="inlineStr">
        <is>
          <t>useful output</t>
        </is>
      </c>
      <c r="V5149" s="465" t="n">
        <v>0.04</v>
      </c>
    </row>
    <row r="5150" ht="16" customHeight="1">
      <c r="B5150" s="5" t="inlineStr">
        <is>
          <t>EF.EC-AT.AT</t>
        </is>
      </c>
      <c r="C5150" s="5" t="inlineStr">
        <is>
          <t>EF.EC-AT.AT-Emissions-NH3</t>
        </is>
      </c>
      <c r="D5150" s="5" t="inlineStr">
        <is>
          <t>EF</t>
        </is>
      </c>
      <c r="E5150" s="5" t="inlineStr">
        <is>
          <t>EC</t>
        </is>
      </c>
      <c r="F5150" s="5">
        <f>VLOOKUP(E5150,'5.a Definitions'!E:F,2,FALSE)</f>
        <v/>
      </c>
      <c r="G5150" s="5" t="inlineStr">
        <is>
          <t>AT</t>
        </is>
      </c>
      <c r="H5150" s="5" t="inlineStr">
        <is>
          <t>AT</t>
        </is>
      </c>
      <c r="I5150" s="5">
        <f>VLOOKUP(H5150,'5.a Definitions'!E:F,2,FALSE)</f>
        <v/>
      </c>
      <c r="J5150" s="465" t="inlineStr">
        <is>
          <t xml:space="preserve"> Emissions </t>
        </is>
      </c>
      <c r="K5150" s="465" t="inlineStr">
        <is>
          <t xml:space="preserve"> energy conversion emissions </t>
        </is>
      </c>
      <c r="L5150" s="465" t="inlineStr">
        <is>
          <t xml:space="preserve"> reactive </t>
        </is>
      </c>
      <c r="M5150" s="465" t="inlineStr">
        <is>
          <t xml:space="preserve"> NH3 </t>
        </is>
      </c>
      <c r="N5150" s="466" t="n">
        <v>0</v>
      </c>
      <c r="O5150" s="467" t="n">
        <v>0.2</v>
      </c>
      <c r="P5150" s="468" t="n">
        <v>1988</v>
      </c>
      <c r="Q5150" s="469" t="inlineStr">
        <is>
          <t>no data</t>
        </is>
      </c>
      <c r="R5150" s="469" t="inlineStr">
        <is>
          <t>not done</t>
        </is>
      </c>
      <c r="S5150" s="469" t="inlineStr">
        <is>
          <t xml:space="preserve"> text </t>
        </is>
      </c>
      <c r="T5150" s="426" t="inlineStr">
        <is>
          <t>Norway</t>
        </is>
      </c>
      <c r="U5150" s="5" t="inlineStr">
        <is>
          <t>N wasted</t>
        </is>
      </c>
      <c r="V5150" s="465" t="n">
        <v>0.04</v>
      </c>
    </row>
    <row r="5151" ht="16" customHeight="1">
      <c r="B5151" s="5" t="inlineStr">
        <is>
          <t>EF.EC-AT.AT</t>
        </is>
      </c>
      <c r="C5151" s="5" t="inlineStr">
        <is>
          <t>EF.EC-AT.AT-Emissions-NOx</t>
        </is>
      </c>
      <c r="D5151" s="5" t="inlineStr">
        <is>
          <t>EF</t>
        </is>
      </c>
      <c r="E5151" s="5" t="inlineStr">
        <is>
          <t>EC</t>
        </is>
      </c>
      <c r="F5151" s="5">
        <f>VLOOKUP(E5151,'5.a Definitions'!E:F,2,FALSE)</f>
        <v/>
      </c>
      <c r="G5151" s="5" t="inlineStr">
        <is>
          <t>AT</t>
        </is>
      </c>
      <c r="H5151" s="5" t="inlineStr">
        <is>
          <t>AT</t>
        </is>
      </c>
      <c r="I5151" s="5">
        <f>VLOOKUP(H5151,'5.a Definitions'!E:F,2,FALSE)</f>
        <v/>
      </c>
      <c r="J5151" s="465" t="inlineStr">
        <is>
          <t xml:space="preserve"> Emissions </t>
        </is>
      </c>
      <c r="K5151" s="465" t="inlineStr">
        <is>
          <t xml:space="preserve"> energy conversion emissions </t>
        </is>
      </c>
      <c r="L5151" s="465" t="inlineStr">
        <is>
          <t xml:space="preserve"> reactive </t>
        </is>
      </c>
      <c r="M5151" s="465" t="inlineStr">
        <is>
          <t xml:space="preserve"> NOx </t>
        </is>
      </c>
      <c r="N5151" s="466" t="inlineStr">
        <is>
          <t>nan</t>
        </is>
      </c>
      <c r="O5151" s="467" t="n">
        <v>0.2</v>
      </c>
      <c r="P5151" s="468" t="n">
        <v>1988</v>
      </c>
      <c r="Q5151" s="469" t="inlineStr">
        <is>
          <t>no data</t>
        </is>
      </c>
      <c r="R5151" s="469" t="inlineStr">
        <is>
          <t>not done</t>
        </is>
      </c>
      <c r="S5151" s="469" t="inlineStr">
        <is>
          <t xml:space="preserve"> text </t>
        </is>
      </c>
      <c r="T5151" s="426" t="inlineStr">
        <is>
          <t>Norway</t>
        </is>
      </c>
      <c r="U5151" s="5" t="inlineStr">
        <is>
          <t>N wasted</t>
        </is>
      </c>
      <c r="V5151" s="465" t="n">
        <v>0.04</v>
      </c>
    </row>
    <row r="5152" ht="16" customHeight="1">
      <c r="B5152" s="5" t="inlineStr">
        <is>
          <t>EF.EC-AT.AT</t>
        </is>
      </c>
      <c r="C5152" s="5" t="inlineStr">
        <is>
          <t>EF.EC-AT.AT-Emissions-N2O</t>
        </is>
      </c>
      <c r="D5152" s="5" t="inlineStr">
        <is>
          <t>EF</t>
        </is>
      </c>
      <c r="E5152" s="5" t="inlineStr">
        <is>
          <t>EC</t>
        </is>
      </c>
      <c r="F5152" s="5">
        <f>VLOOKUP(E5152,'5.a Definitions'!E:F,2,FALSE)</f>
        <v/>
      </c>
      <c r="G5152" s="5" t="inlineStr">
        <is>
          <t>AT</t>
        </is>
      </c>
      <c r="H5152" s="5" t="inlineStr">
        <is>
          <t>AT</t>
        </is>
      </c>
      <c r="I5152" s="5">
        <f>VLOOKUP(H5152,'5.a Definitions'!E:F,2,FALSE)</f>
        <v/>
      </c>
      <c r="J5152" s="465" t="inlineStr">
        <is>
          <t xml:space="preserve"> Emissions </t>
        </is>
      </c>
      <c r="K5152" s="465" t="inlineStr">
        <is>
          <t xml:space="preserve"> energy conversion emissions </t>
        </is>
      </c>
      <c r="L5152" s="465" t="inlineStr">
        <is>
          <t xml:space="preserve"> reactive </t>
        </is>
      </c>
      <c r="M5152" s="465" t="inlineStr">
        <is>
          <t xml:space="preserve"> N2O </t>
        </is>
      </c>
      <c r="N5152" s="466" t="inlineStr">
        <is>
          <t>nan</t>
        </is>
      </c>
      <c r="O5152" s="467" t="n">
        <v>0.2</v>
      </c>
      <c r="P5152" s="468" t="n">
        <v>1988</v>
      </c>
      <c r="Q5152" s="469" t="inlineStr">
        <is>
          <t>no data</t>
        </is>
      </c>
      <c r="R5152" s="469" t="inlineStr">
        <is>
          <t>not done</t>
        </is>
      </c>
      <c r="S5152" s="469" t="inlineStr">
        <is>
          <t xml:space="preserve"> text </t>
        </is>
      </c>
      <c r="T5152" s="426" t="inlineStr">
        <is>
          <t>Norway</t>
        </is>
      </c>
      <c r="U5152" s="5" t="inlineStr">
        <is>
          <t>N wasted</t>
        </is>
      </c>
      <c r="V5152" s="465" t="n">
        <v>0.04</v>
      </c>
    </row>
    <row r="5153" ht="16" customHeight="1">
      <c r="B5153" s="5" t="inlineStr">
        <is>
          <t>EF.EC-AT.AT</t>
        </is>
      </c>
      <c r="C5153" s="5" t="inlineStr">
        <is>
          <t>EF.EC-AT.AT-Emissions-N2</t>
        </is>
      </c>
      <c r="D5153" s="5" t="inlineStr">
        <is>
          <t>EF</t>
        </is>
      </c>
      <c r="E5153" s="5" t="inlineStr">
        <is>
          <t>EC</t>
        </is>
      </c>
      <c r="F5153" s="5">
        <f>VLOOKUP(E5153,'5.a Definitions'!E:F,2,FALSE)</f>
        <v/>
      </c>
      <c r="G5153" s="5" t="inlineStr">
        <is>
          <t>AT</t>
        </is>
      </c>
      <c r="H5153" s="5" t="inlineStr">
        <is>
          <t>AT</t>
        </is>
      </c>
      <c r="I5153" s="5">
        <f>VLOOKUP(H5153,'5.a Definitions'!E:F,2,FALSE)</f>
        <v/>
      </c>
      <c r="J5153" s="465" t="inlineStr">
        <is>
          <t xml:space="preserve"> Emissions </t>
        </is>
      </c>
      <c r="K5153" s="465" t="inlineStr">
        <is>
          <t xml:space="preserve"> energy conversion emissions </t>
        </is>
      </c>
      <c r="L5153" s="465" t="inlineStr">
        <is>
          <t xml:space="preserve"> inert </t>
        </is>
      </c>
      <c r="M5153" s="465" t="inlineStr">
        <is>
          <t xml:space="preserve"> N2 </t>
        </is>
      </c>
      <c r="N5153" s="466" t="n">
        <v>0</v>
      </c>
      <c r="O5153" s="467" t="n">
        <v>10</v>
      </c>
      <c r="P5153" s="468" t="n">
        <v>1988</v>
      </c>
      <c r="Q5153" s="469" t="inlineStr">
        <is>
          <t>mass balance</t>
        </is>
      </c>
      <c r="R5153" s="469" t="inlineStr">
        <is>
          <t>ok</t>
        </is>
      </c>
      <c r="S5153" s="469" t="inlineStr">
        <is>
          <t xml:space="preserve"> text </t>
        </is>
      </c>
      <c r="T5153" s="426" t="inlineStr">
        <is>
          <t>Norway</t>
        </is>
      </c>
      <c r="U5153" s="5" t="inlineStr">
        <is>
          <t>N wasted</t>
        </is>
      </c>
      <c r="V5153" s="465" t="n">
        <v>0.04</v>
      </c>
    </row>
    <row r="5154" ht="16" customHeight="1">
      <c r="B5154" s="5" t="inlineStr">
        <is>
          <t>EF.EC-RW.RW</t>
        </is>
      </c>
      <c r="C5154" s="5" t="inlineStr">
        <is>
          <t>EF.EC-RW.RW-Fuel export-Nmix</t>
        </is>
      </c>
      <c r="D5154" s="5" t="inlineStr">
        <is>
          <t>EF</t>
        </is>
      </c>
      <c r="E5154" s="5" t="inlineStr">
        <is>
          <t>EC</t>
        </is>
      </c>
      <c r="F5154" s="5">
        <f>VLOOKUP(E5154,'5.a Definitions'!E:F,2,FALSE)</f>
        <v/>
      </c>
      <c r="G5154" s="5" t="inlineStr">
        <is>
          <t>RW</t>
        </is>
      </c>
      <c r="H5154" s="5" t="inlineStr">
        <is>
          <t>RW</t>
        </is>
      </c>
      <c r="I5154" s="5">
        <f>VLOOKUP(H5154,'5.a Definitions'!E:F,2,FALSE)</f>
        <v/>
      </c>
      <c r="J5154" s="465" t="inlineStr">
        <is>
          <t xml:space="preserve"> Fuel export </t>
        </is>
      </c>
      <c r="K5154" s="465" t="inlineStr">
        <is>
          <t xml:space="preserve"> fuel export </t>
        </is>
      </c>
      <c r="L5154" s="465" t="inlineStr">
        <is>
          <t xml:space="preserve"> reactive </t>
        </is>
      </c>
      <c r="M5154" s="465" t="inlineStr">
        <is>
          <t xml:space="preserve"> Nmix </t>
        </is>
      </c>
      <c r="N5154" s="466" t="n">
        <v>123.589516417576</v>
      </c>
      <c r="O5154" s="467" t="n">
        <v>2.764950277542292</v>
      </c>
      <c r="P5154" s="468" t="n">
        <v>1988</v>
      </c>
      <c r="Q5154" s="469" t="inlineStr">
        <is>
          <t>SSB tab 08801</t>
        </is>
      </c>
      <c r="R5154" s="469" t="inlineStr">
        <is>
          <t>ok</t>
        </is>
      </c>
      <c r="S5154" s="469" t="inlineStr">
        <is>
          <t xml:space="preserve"> text </t>
        </is>
      </c>
      <c r="T5154" s="426" t="inlineStr">
        <is>
          <t>Norway</t>
        </is>
      </c>
      <c r="U5154" s="5" t="inlineStr">
        <is>
          <t>useful output</t>
        </is>
      </c>
      <c r="V5154" s="465" t="n">
        <v>0.04</v>
      </c>
    </row>
    <row r="5155" ht="16" customHeight="1">
      <c r="B5155" s="5" t="inlineStr">
        <is>
          <t>EF.IC-AT.AT</t>
        </is>
      </c>
      <c r="C5155" s="5" t="inlineStr">
        <is>
          <t>EF.IC-AT.AT-Emissions-NH3</t>
        </is>
      </c>
      <c r="D5155" s="5" t="inlineStr">
        <is>
          <t>EF</t>
        </is>
      </c>
      <c r="E5155" s="5" t="inlineStr">
        <is>
          <t>IC</t>
        </is>
      </c>
      <c r="F5155" s="5">
        <f>VLOOKUP(E5155,'5.a Definitions'!E:F,2,FALSE)</f>
        <v/>
      </c>
      <c r="G5155" s="5" t="inlineStr">
        <is>
          <t>AT</t>
        </is>
      </c>
      <c r="H5155" s="5" t="inlineStr">
        <is>
          <t>AT</t>
        </is>
      </c>
      <c r="I5155" s="5">
        <f>VLOOKUP(H5155,'5.a Definitions'!E:F,2,FALSE)</f>
        <v/>
      </c>
      <c r="J5155" s="465" t="inlineStr">
        <is>
          <t xml:space="preserve"> Emissions </t>
        </is>
      </c>
      <c r="K5155" s="465" t="inlineStr">
        <is>
          <t xml:space="preserve"> industrial emissions </t>
        </is>
      </c>
      <c r="L5155" s="465" t="inlineStr">
        <is>
          <t xml:space="preserve"> reactive </t>
        </is>
      </c>
      <c r="M5155" s="465" t="inlineStr">
        <is>
          <t xml:space="preserve"> NH3 </t>
        </is>
      </c>
      <c r="N5155" s="466" t="inlineStr">
        <is>
          <t>nan</t>
        </is>
      </c>
      <c r="O5155" s="467" t="n">
        <v>0.2</v>
      </c>
      <c r="P5155" s="468" t="n">
        <v>1988</v>
      </c>
      <c r="Q5155" s="469" t="inlineStr">
        <is>
          <t>no data</t>
        </is>
      </c>
      <c r="R5155" s="469" t="inlineStr">
        <is>
          <t>not done</t>
        </is>
      </c>
      <c r="S5155" s="469" t="inlineStr">
        <is>
          <t xml:space="preserve"> text </t>
        </is>
      </c>
      <c r="T5155" s="426" t="inlineStr">
        <is>
          <t>Norway</t>
        </is>
      </c>
      <c r="U5155" s="5" t="inlineStr">
        <is>
          <t>N wasted</t>
        </is>
      </c>
      <c r="V5155" s="465" t="n">
        <v>0.04</v>
      </c>
    </row>
    <row r="5156" ht="16" customHeight="1">
      <c r="B5156" s="5" t="inlineStr">
        <is>
          <t>EF.IC-AT.AT</t>
        </is>
      </c>
      <c r="C5156" s="5" t="inlineStr">
        <is>
          <t>EF.IC-AT.AT-Emissions-NOx</t>
        </is>
      </c>
      <c r="D5156" s="5" t="inlineStr">
        <is>
          <t>EF</t>
        </is>
      </c>
      <c r="E5156" s="5" t="inlineStr">
        <is>
          <t>IC</t>
        </is>
      </c>
      <c r="F5156" s="5">
        <f>VLOOKUP(E5156,'5.a Definitions'!E:F,2,FALSE)</f>
        <v/>
      </c>
      <c r="G5156" s="5" t="inlineStr">
        <is>
          <t>AT</t>
        </is>
      </c>
      <c r="H5156" s="5" t="inlineStr">
        <is>
          <t>AT</t>
        </is>
      </c>
      <c r="I5156" s="5">
        <f>VLOOKUP(H5156,'5.a Definitions'!E:F,2,FALSE)</f>
        <v/>
      </c>
      <c r="J5156" s="465" t="inlineStr">
        <is>
          <t xml:space="preserve"> Emissions </t>
        </is>
      </c>
      <c r="K5156" s="465" t="inlineStr">
        <is>
          <t xml:space="preserve"> industrial emissions </t>
        </is>
      </c>
      <c r="L5156" s="465" t="inlineStr">
        <is>
          <t xml:space="preserve"> reactive </t>
        </is>
      </c>
      <c r="M5156" s="465" t="inlineStr">
        <is>
          <t xml:space="preserve"> NOx </t>
        </is>
      </c>
      <c r="N5156" s="466" t="inlineStr">
        <is>
          <t>nan</t>
        </is>
      </c>
      <c r="O5156" s="467" t="n">
        <v>0.2</v>
      </c>
      <c r="P5156" s="468" t="n">
        <v>1988</v>
      </c>
      <c r="Q5156" s="469" t="inlineStr">
        <is>
          <t>no data</t>
        </is>
      </c>
      <c r="R5156" s="469" t="inlineStr">
        <is>
          <t>not done</t>
        </is>
      </c>
      <c r="S5156" s="469" t="inlineStr">
        <is>
          <t xml:space="preserve"> text </t>
        </is>
      </c>
      <c r="T5156" s="426" t="inlineStr">
        <is>
          <t>Norway</t>
        </is>
      </c>
      <c r="U5156" s="5" t="inlineStr">
        <is>
          <t>N wasted</t>
        </is>
      </c>
      <c r="V5156" s="465" t="n">
        <v>0.04</v>
      </c>
    </row>
    <row r="5157" ht="16" customHeight="1">
      <c r="B5157" s="5" t="inlineStr">
        <is>
          <t>EF.IC-AT.AT</t>
        </is>
      </c>
      <c r="C5157" s="5" t="inlineStr">
        <is>
          <t>EF.IC-AT.AT-Emissions-N2O</t>
        </is>
      </c>
      <c r="D5157" s="5" t="inlineStr">
        <is>
          <t>EF</t>
        </is>
      </c>
      <c r="E5157" s="5" t="inlineStr">
        <is>
          <t>IC</t>
        </is>
      </c>
      <c r="F5157" s="5">
        <f>VLOOKUP(E5157,'5.a Definitions'!E:F,2,FALSE)</f>
        <v/>
      </c>
      <c r="G5157" s="5" t="inlineStr">
        <is>
          <t>AT</t>
        </is>
      </c>
      <c r="H5157" s="5" t="inlineStr">
        <is>
          <t>AT</t>
        </is>
      </c>
      <c r="I5157" s="5">
        <f>VLOOKUP(H5157,'5.a Definitions'!E:F,2,FALSE)</f>
        <v/>
      </c>
      <c r="J5157" s="465" t="inlineStr">
        <is>
          <t xml:space="preserve"> Emissions </t>
        </is>
      </c>
      <c r="K5157" s="465" t="inlineStr">
        <is>
          <t xml:space="preserve"> industrial emissions </t>
        </is>
      </c>
      <c r="L5157" s="465" t="inlineStr">
        <is>
          <t xml:space="preserve"> reactive </t>
        </is>
      </c>
      <c r="M5157" s="465" t="inlineStr">
        <is>
          <t xml:space="preserve"> N2O </t>
        </is>
      </c>
      <c r="N5157" s="466" t="inlineStr">
        <is>
          <t>nan</t>
        </is>
      </c>
      <c r="O5157" s="467" t="n">
        <v>0.2</v>
      </c>
      <c r="P5157" s="468" t="n">
        <v>1988</v>
      </c>
      <c r="Q5157" s="469" t="inlineStr">
        <is>
          <t>no data</t>
        </is>
      </c>
      <c r="R5157" s="469" t="inlineStr">
        <is>
          <t>not done</t>
        </is>
      </c>
      <c r="S5157" s="469" t="inlineStr">
        <is>
          <t xml:space="preserve"> text </t>
        </is>
      </c>
      <c r="T5157" s="426" t="inlineStr">
        <is>
          <t>Norway</t>
        </is>
      </c>
      <c r="U5157" s="5" t="inlineStr">
        <is>
          <t>N wasted</t>
        </is>
      </c>
      <c r="V5157" s="465" t="n">
        <v>0.04</v>
      </c>
    </row>
    <row r="5158" ht="16" customHeight="1">
      <c r="B5158" s="5" t="inlineStr">
        <is>
          <t>EF.TR-AT.AT</t>
        </is>
      </c>
      <c r="C5158" s="5" t="inlineStr">
        <is>
          <t>EF.TR-AT.AT-Emissions-NH3</t>
        </is>
      </c>
      <c r="D5158" s="5" t="inlineStr">
        <is>
          <t>EF</t>
        </is>
      </c>
      <c r="E5158" s="5" t="inlineStr">
        <is>
          <t>TR</t>
        </is>
      </c>
      <c r="F5158" s="5">
        <f>VLOOKUP(E5158,'5.a Definitions'!E:F,2,FALSE)</f>
        <v/>
      </c>
      <c r="G5158" s="5" t="inlineStr">
        <is>
          <t>AT</t>
        </is>
      </c>
      <c r="H5158" s="5" t="inlineStr">
        <is>
          <t>AT</t>
        </is>
      </c>
      <c r="I5158" s="5">
        <f>VLOOKUP(H5158,'5.a Definitions'!E:F,2,FALSE)</f>
        <v/>
      </c>
      <c r="J5158" s="465" t="inlineStr">
        <is>
          <t xml:space="preserve"> Emissions </t>
        </is>
      </c>
      <c r="K5158" s="465" t="inlineStr">
        <is>
          <t xml:space="preserve"> transport emissions </t>
        </is>
      </c>
      <c r="L5158" s="465" t="inlineStr">
        <is>
          <t xml:space="preserve"> reactive </t>
        </is>
      </c>
      <c r="M5158" s="465" t="inlineStr">
        <is>
          <t xml:space="preserve"> NH3 </t>
        </is>
      </c>
      <c r="N5158" s="466" t="inlineStr">
        <is>
          <t>nan</t>
        </is>
      </c>
      <c r="O5158" s="467" t="n">
        <v>0.2</v>
      </c>
      <c r="P5158" s="468" t="n">
        <v>1988</v>
      </c>
      <c r="Q5158" s="469" t="inlineStr">
        <is>
          <t>no data</t>
        </is>
      </c>
      <c r="R5158" s="469" t="inlineStr">
        <is>
          <t>not done</t>
        </is>
      </c>
      <c r="S5158" s="469" t="inlineStr">
        <is>
          <t xml:space="preserve"> text </t>
        </is>
      </c>
      <c r="T5158" s="426" t="inlineStr">
        <is>
          <t>Norway</t>
        </is>
      </c>
      <c r="U5158" s="5" t="inlineStr">
        <is>
          <t>N wasted</t>
        </is>
      </c>
      <c r="V5158" s="465" t="n">
        <v>0.04</v>
      </c>
    </row>
    <row r="5159" ht="16" customHeight="1">
      <c r="B5159" s="5" t="inlineStr">
        <is>
          <t>EF.TR-AT.AT</t>
        </is>
      </c>
      <c r="C5159" s="5" t="inlineStr">
        <is>
          <t>EF.TR-AT.AT-Emissions-NOx</t>
        </is>
      </c>
      <c r="D5159" s="5" t="inlineStr">
        <is>
          <t>EF</t>
        </is>
      </c>
      <c r="E5159" s="5" t="inlineStr">
        <is>
          <t>TR</t>
        </is>
      </c>
      <c r="F5159" s="5">
        <f>VLOOKUP(E5159,'5.a Definitions'!E:F,2,FALSE)</f>
        <v/>
      </c>
      <c r="G5159" s="5" t="inlineStr">
        <is>
          <t>AT</t>
        </is>
      </c>
      <c r="H5159" s="5" t="inlineStr">
        <is>
          <t>AT</t>
        </is>
      </c>
      <c r="I5159" s="5">
        <f>VLOOKUP(H5159,'5.a Definitions'!E:F,2,FALSE)</f>
        <v/>
      </c>
      <c r="J5159" s="465" t="inlineStr">
        <is>
          <t xml:space="preserve"> Emissions </t>
        </is>
      </c>
      <c r="K5159" s="465" t="inlineStr">
        <is>
          <t xml:space="preserve"> transport emissions </t>
        </is>
      </c>
      <c r="L5159" s="465" t="inlineStr">
        <is>
          <t xml:space="preserve"> reactive </t>
        </is>
      </c>
      <c r="M5159" s="465" t="inlineStr">
        <is>
          <t xml:space="preserve"> NOx </t>
        </is>
      </c>
      <c r="N5159" s="466" t="inlineStr">
        <is>
          <t>nan</t>
        </is>
      </c>
      <c r="O5159" s="467" t="n">
        <v>0.2</v>
      </c>
      <c r="P5159" s="468" t="n">
        <v>1988</v>
      </c>
      <c r="Q5159" s="469" t="inlineStr">
        <is>
          <t>no data</t>
        </is>
      </c>
      <c r="R5159" s="469" t="inlineStr">
        <is>
          <t>not done</t>
        </is>
      </c>
      <c r="S5159" s="469" t="inlineStr">
        <is>
          <t xml:space="preserve"> text </t>
        </is>
      </c>
      <c r="T5159" s="426" t="inlineStr">
        <is>
          <t>Norway</t>
        </is>
      </c>
      <c r="U5159" s="5" t="inlineStr">
        <is>
          <t>N wasted</t>
        </is>
      </c>
      <c r="V5159" s="465" t="n">
        <v>0.04</v>
      </c>
    </row>
    <row r="5160" ht="16" customHeight="1">
      <c r="B5160" s="5" t="inlineStr">
        <is>
          <t>EF.TR-AT.AT</t>
        </is>
      </c>
      <c r="C5160" s="5" t="inlineStr">
        <is>
          <t>EF.TR-AT.AT-Emissions-N2O</t>
        </is>
      </c>
      <c r="D5160" s="5" t="inlineStr">
        <is>
          <t>EF</t>
        </is>
      </c>
      <c r="E5160" s="5" t="inlineStr">
        <is>
          <t>TR</t>
        </is>
      </c>
      <c r="F5160" s="5">
        <f>VLOOKUP(E5160,'5.a Definitions'!E:F,2,FALSE)</f>
        <v/>
      </c>
      <c r="G5160" s="5" t="inlineStr">
        <is>
          <t>AT</t>
        </is>
      </c>
      <c r="H5160" s="5" t="inlineStr">
        <is>
          <t>AT</t>
        </is>
      </c>
      <c r="I5160" s="5">
        <f>VLOOKUP(H5160,'5.a Definitions'!E:F,2,FALSE)</f>
        <v/>
      </c>
      <c r="J5160" s="465" t="inlineStr">
        <is>
          <t xml:space="preserve"> Emissions </t>
        </is>
      </c>
      <c r="K5160" s="465" t="inlineStr">
        <is>
          <t xml:space="preserve"> transport emissions </t>
        </is>
      </c>
      <c r="L5160" s="465" t="inlineStr">
        <is>
          <t xml:space="preserve"> reactive </t>
        </is>
      </c>
      <c r="M5160" s="465" t="inlineStr">
        <is>
          <t xml:space="preserve"> N2O </t>
        </is>
      </c>
      <c r="N5160" s="466" t="inlineStr">
        <is>
          <t>nan</t>
        </is>
      </c>
      <c r="O5160" s="467" t="n">
        <v>0.2</v>
      </c>
      <c r="P5160" s="468" t="n">
        <v>1988</v>
      </c>
      <c r="Q5160" s="469" t="inlineStr">
        <is>
          <t>no data</t>
        </is>
      </c>
      <c r="R5160" s="469" t="inlineStr">
        <is>
          <t>not done</t>
        </is>
      </c>
      <c r="S5160" s="469" t="inlineStr">
        <is>
          <t xml:space="preserve"> text </t>
        </is>
      </c>
      <c r="T5160" s="426" t="inlineStr">
        <is>
          <t>Norway</t>
        </is>
      </c>
      <c r="U5160" s="5" t="inlineStr">
        <is>
          <t>N wasted</t>
        </is>
      </c>
      <c r="V5160" s="465" t="n">
        <v>0.04</v>
      </c>
    </row>
    <row r="5161" ht="16" customHeight="1">
      <c r="B5161" s="5" t="inlineStr">
        <is>
          <t>EF.TR-AT.AT</t>
        </is>
      </c>
      <c r="C5161" s="5" t="inlineStr">
        <is>
          <t>EF.TR-AT.AT-Emissions-N2</t>
        </is>
      </c>
      <c r="D5161" s="5" t="inlineStr">
        <is>
          <t>EF</t>
        </is>
      </c>
      <c r="E5161" s="5" t="inlineStr">
        <is>
          <t>TR</t>
        </is>
      </c>
      <c r="F5161" s="5">
        <f>VLOOKUP(E5161,'5.a Definitions'!E:F,2,FALSE)</f>
        <v/>
      </c>
      <c r="G5161" s="5" t="inlineStr">
        <is>
          <t>AT</t>
        </is>
      </c>
      <c r="H5161" s="5" t="inlineStr">
        <is>
          <t>AT</t>
        </is>
      </c>
      <c r="I5161" s="5">
        <f>VLOOKUP(H5161,'5.a Definitions'!E:F,2,FALSE)</f>
        <v/>
      </c>
      <c r="J5161" s="465" t="inlineStr">
        <is>
          <t xml:space="preserve"> Emissions </t>
        </is>
      </c>
      <c r="K5161" s="465" t="inlineStr">
        <is>
          <t xml:space="preserve"> transport emissions </t>
        </is>
      </c>
      <c r="L5161" s="465" t="inlineStr">
        <is>
          <t xml:space="preserve"> inert </t>
        </is>
      </c>
      <c r="M5161" s="465" t="inlineStr">
        <is>
          <t xml:space="preserve"> N2 </t>
        </is>
      </c>
      <c r="N5161" s="466" t="n">
        <v>0</v>
      </c>
      <c r="O5161" s="467" t="n">
        <v>0.2</v>
      </c>
      <c r="P5161" s="468" t="n">
        <v>1988</v>
      </c>
      <c r="Q5161" s="469" t="inlineStr">
        <is>
          <t>mass balance</t>
        </is>
      </c>
      <c r="R5161" s="469" t="inlineStr">
        <is>
          <t>ok</t>
        </is>
      </c>
      <c r="S5161" s="469" t="inlineStr">
        <is>
          <t xml:space="preserve"> text </t>
        </is>
      </c>
      <c r="T5161" s="426" t="inlineStr">
        <is>
          <t>Norway</t>
        </is>
      </c>
      <c r="U5161" s="5" t="inlineStr">
        <is>
          <t>N wasted</t>
        </is>
      </c>
      <c r="V5161" s="465" t="n">
        <v>0.04</v>
      </c>
    </row>
    <row r="5162" ht="16" customHeight="1">
      <c r="B5162" s="5" t="inlineStr">
        <is>
          <t>EF.TR-RW.RW</t>
        </is>
      </c>
      <c r="C5162" s="5" t="inlineStr">
        <is>
          <t>EF.TR-RW.RW-Export of transport fuels-Nmix</t>
        </is>
      </c>
      <c r="D5162" s="5" t="inlineStr">
        <is>
          <t>EF</t>
        </is>
      </c>
      <c r="E5162" s="5" t="inlineStr">
        <is>
          <t>TR</t>
        </is>
      </c>
      <c r="F5162" s="5">
        <f>VLOOKUP(E5162,'5.a Definitions'!E:F,2,FALSE)</f>
        <v/>
      </c>
      <c r="G5162" s="5" t="inlineStr">
        <is>
          <t>RW</t>
        </is>
      </c>
      <c r="H5162" s="5" t="inlineStr">
        <is>
          <t>RW</t>
        </is>
      </c>
      <c r="I5162" s="5">
        <f>VLOOKUP(H5162,'5.a Definitions'!E:F,2,FALSE)</f>
        <v/>
      </c>
      <c r="J5162" s="465" t="inlineStr">
        <is>
          <t xml:space="preserve"> Export of transport fuels </t>
        </is>
      </c>
      <c r="K5162" s="465" t="inlineStr">
        <is>
          <t xml:space="preserve"> export of transport fuel </t>
        </is>
      </c>
      <c r="L5162" s="465" t="inlineStr">
        <is>
          <t xml:space="preserve"> reactive </t>
        </is>
      </c>
      <c r="M5162" s="465" t="inlineStr">
        <is>
          <t xml:space="preserve"> Nmix </t>
        </is>
      </c>
      <c r="N5162" s="466" t="n">
        <v>0.105166419</v>
      </c>
      <c r="O5162" s="467" t="n">
        <v>0.2259706085745142</v>
      </c>
      <c r="P5162" s="468" t="n">
        <v>1988</v>
      </c>
      <c r="Q5162" s="469" t="inlineStr">
        <is>
          <t>SSB tab 08801</t>
        </is>
      </c>
      <c r="R5162" s="469" t="inlineStr">
        <is>
          <t>ok</t>
        </is>
      </c>
      <c r="S5162" s="469" t="inlineStr">
        <is>
          <t xml:space="preserve"> text </t>
        </is>
      </c>
      <c r="T5162" s="426" t="inlineStr">
        <is>
          <t>Norway</t>
        </is>
      </c>
      <c r="U5162" s="5" t="inlineStr">
        <is>
          <t>useful output</t>
        </is>
      </c>
      <c r="V5162" s="465" t="n">
        <v>0.04</v>
      </c>
    </row>
    <row r="5163" ht="16" customHeight="1">
      <c r="B5163" s="5" t="inlineStr">
        <is>
          <t>EF.OE-AT.AT</t>
        </is>
      </c>
      <c r="C5163" s="5" t="inlineStr">
        <is>
          <t>EF.OE-AT.AT-Emissions-NH3</t>
        </is>
      </c>
      <c r="D5163" s="5" t="inlineStr">
        <is>
          <t>EF</t>
        </is>
      </c>
      <c r="E5163" s="5" t="inlineStr">
        <is>
          <t>OE</t>
        </is>
      </c>
      <c r="F5163" s="5">
        <f>VLOOKUP(E5163,'5.a Definitions'!E:F,2,FALSE)</f>
        <v/>
      </c>
      <c r="G5163" s="5" t="inlineStr">
        <is>
          <t>AT</t>
        </is>
      </c>
      <c r="H5163" s="5" t="inlineStr">
        <is>
          <t>AT</t>
        </is>
      </c>
      <c r="I5163" s="5">
        <f>VLOOKUP(H5163,'5.a Definitions'!E:F,2,FALSE)</f>
        <v/>
      </c>
      <c r="J5163" s="465" t="inlineStr">
        <is>
          <t xml:space="preserve"> Emissions </t>
        </is>
      </c>
      <c r="K5163" s="465" t="inlineStr">
        <is>
          <t xml:space="preserve"> other fuels emissions </t>
        </is>
      </c>
      <c r="L5163" s="465" t="inlineStr">
        <is>
          <t xml:space="preserve"> reactive </t>
        </is>
      </c>
      <c r="M5163" s="465" t="inlineStr">
        <is>
          <t xml:space="preserve"> NH3 </t>
        </is>
      </c>
      <c r="N5163" s="466" t="inlineStr">
        <is>
          <t>nan</t>
        </is>
      </c>
      <c r="O5163" s="467" t="n">
        <v>0.2</v>
      </c>
      <c r="P5163" s="468" t="n">
        <v>1988</v>
      </c>
      <c r="Q5163" s="469" t="inlineStr">
        <is>
          <t>no data</t>
        </is>
      </c>
      <c r="R5163" s="469" t="inlineStr">
        <is>
          <t>not done</t>
        </is>
      </c>
      <c r="S5163" s="469" t="inlineStr">
        <is>
          <t xml:space="preserve"> text </t>
        </is>
      </c>
      <c r="T5163" s="426" t="inlineStr">
        <is>
          <t>Norway</t>
        </is>
      </c>
      <c r="U5163" s="5" t="inlineStr">
        <is>
          <t>N wasted</t>
        </is>
      </c>
      <c r="V5163" s="465" t="n">
        <v>0.04</v>
      </c>
    </row>
    <row r="5164" ht="16" customHeight="1">
      <c r="B5164" s="5" t="inlineStr">
        <is>
          <t>EF.OE-AT.AT</t>
        </is>
      </c>
      <c r="C5164" s="5" t="inlineStr">
        <is>
          <t>EF.OE-AT.AT-Emissions-NOx</t>
        </is>
      </c>
      <c r="D5164" s="5" t="inlineStr">
        <is>
          <t>EF</t>
        </is>
      </c>
      <c r="E5164" s="5" t="inlineStr">
        <is>
          <t>OE</t>
        </is>
      </c>
      <c r="F5164" s="5">
        <f>VLOOKUP(E5164,'5.a Definitions'!E:F,2,FALSE)</f>
        <v/>
      </c>
      <c r="G5164" s="5" t="inlineStr">
        <is>
          <t>AT</t>
        </is>
      </c>
      <c r="H5164" s="5" t="inlineStr">
        <is>
          <t>AT</t>
        </is>
      </c>
      <c r="I5164" s="5">
        <f>VLOOKUP(H5164,'5.a Definitions'!E:F,2,FALSE)</f>
        <v/>
      </c>
      <c r="J5164" s="465" t="inlineStr">
        <is>
          <t xml:space="preserve"> Emissions </t>
        </is>
      </c>
      <c r="K5164" s="465" t="inlineStr">
        <is>
          <t xml:space="preserve"> other fuels emissions </t>
        </is>
      </c>
      <c r="L5164" s="465" t="inlineStr">
        <is>
          <t xml:space="preserve"> reactive </t>
        </is>
      </c>
      <c r="M5164" s="465" t="inlineStr">
        <is>
          <t xml:space="preserve"> NOx </t>
        </is>
      </c>
      <c r="N5164" s="466" t="inlineStr">
        <is>
          <t>nan</t>
        </is>
      </c>
      <c r="O5164" s="467" t="n">
        <v>0.2</v>
      </c>
      <c r="P5164" s="468" t="n">
        <v>1988</v>
      </c>
      <c r="Q5164" s="469" t="inlineStr">
        <is>
          <t>no data</t>
        </is>
      </c>
      <c r="R5164" s="469" t="inlineStr">
        <is>
          <t>not done</t>
        </is>
      </c>
      <c r="S5164" s="469" t="inlineStr">
        <is>
          <t xml:space="preserve"> text </t>
        </is>
      </c>
      <c r="T5164" s="426" t="inlineStr">
        <is>
          <t>Norway</t>
        </is>
      </c>
      <c r="U5164" s="5" t="inlineStr">
        <is>
          <t>N wasted</t>
        </is>
      </c>
      <c r="V5164" s="465" t="n">
        <v>0.04</v>
      </c>
    </row>
    <row r="5165" ht="16" customHeight="1">
      <c r="B5165" s="5" t="inlineStr">
        <is>
          <t>EF.OE-AT.AT</t>
        </is>
      </c>
      <c r="C5165" s="5" t="inlineStr">
        <is>
          <t>EF.OE-AT.AT-Emissions-N2O</t>
        </is>
      </c>
      <c r="D5165" s="5" t="inlineStr">
        <is>
          <t>EF</t>
        </is>
      </c>
      <c r="E5165" s="5" t="inlineStr">
        <is>
          <t>OE</t>
        </is>
      </c>
      <c r="F5165" s="5">
        <f>VLOOKUP(E5165,'5.a Definitions'!E:F,2,FALSE)</f>
        <v/>
      </c>
      <c r="G5165" s="5" t="inlineStr">
        <is>
          <t>AT</t>
        </is>
      </c>
      <c r="H5165" s="5" t="inlineStr">
        <is>
          <t>AT</t>
        </is>
      </c>
      <c r="I5165" s="5">
        <f>VLOOKUP(H5165,'5.a Definitions'!E:F,2,FALSE)</f>
        <v/>
      </c>
      <c r="J5165" s="465" t="inlineStr">
        <is>
          <t xml:space="preserve"> Emissions </t>
        </is>
      </c>
      <c r="K5165" s="465" t="inlineStr">
        <is>
          <t xml:space="preserve"> other fuels emissions </t>
        </is>
      </c>
      <c r="L5165" s="465" t="inlineStr">
        <is>
          <t xml:space="preserve"> reactive </t>
        </is>
      </c>
      <c r="M5165" s="465" t="inlineStr">
        <is>
          <t xml:space="preserve"> N2O </t>
        </is>
      </c>
      <c r="N5165" s="466" t="inlineStr">
        <is>
          <t>nan</t>
        </is>
      </c>
      <c r="O5165" s="467" t="n">
        <v>0.2</v>
      </c>
      <c r="P5165" s="468" t="n">
        <v>1988</v>
      </c>
      <c r="Q5165" s="469" t="inlineStr">
        <is>
          <t>no data</t>
        </is>
      </c>
      <c r="R5165" s="469" t="inlineStr">
        <is>
          <t>not done</t>
        </is>
      </c>
      <c r="S5165" s="469" t="inlineStr">
        <is>
          <t xml:space="preserve"> text </t>
        </is>
      </c>
      <c r="T5165" s="426" t="inlineStr">
        <is>
          <t>Norway</t>
        </is>
      </c>
      <c r="U5165" s="5" t="inlineStr">
        <is>
          <t>N wasted</t>
        </is>
      </c>
      <c r="V5165" s="465" t="n">
        <v>0.04</v>
      </c>
    </row>
    <row r="5166" ht="16" customHeight="1" thickBot="1">
      <c r="A5166" s="483" t="n"/>
      <c r="B5166" s="6" t="inlineStr">
        <is>
          <t>EF.OE-AT.AT</t>
        </is>
      </c>
      <c r="C5166" s="6" t="inlineStr">
        <is>
          <t>EF.OE-AT.AT-Emissions-N2</t>
        </is>
      </c>
      <c r="D5166" s="6" t="inlineStr">
        <is>
          <t>EF</t>
        </is>
      </c>
      <c r="E5166" s="6" t="inlineStr">
        <is>
          <t>OE</t>
        </is>
      </c>
      <c r="F5166" s="5">
        <f>VLOOKUP(E5166,'5.a Definitions'!E:F,2,FALSE)</f>
        <v/>
      </c>
      <c r="G5166" s="6" t="inlineStr">
        <is>
          <t>AT</t>
        </is>
      </c>
      <c r="H5166" s="6" t="inlineStr">
        <is>
          <t>AT</t>
        </is>
      </c>
      <c r="I5166" s="5">
        <f>VLOOKUP(H5166,'5.a Definitions'!E:F,2,FALSE)</f>
        <v/>
      </c>
      <c r="J5166" s="470" t="inlineStr">
        <is>
          <t xml:space="preserve"> Emissions </t>
        </is>
      </c>
      <c r="K5166" s="470" t="inlineStr">
        <is>
          <t xml:space="preserve"> other fuels emissions </t>
        </is>
      </c>
      <c r="L5166" s="470" t="inlineStr">
        <is>
          <t xml:space="preserve"> inert </t>
        </is>
      </c>
      <c r="M5166" s="470" t="inlineStr">
        <is>
          <t xml:space="preserve"> N2 </t>
        </is>
      </c>
      <c r="N5166" s="466" t="n">
        <v>0</v>
      </c>
      <c r="O5166" s="471" t="n">
        <v>0.2</v>
      </c>
      <c r="P5166" s="468" t="n">
        <v>1988</v>
      </c>
      <c r="Q5166" s="472" t="inlineStr">
        <is>
          <t>mass balance</t>
        </is>
      </c>
      <c r="R5166" s="469" t="inlineStr">
        <is>
          <t>ok</t>
        </is>
      </c>
      <c r="S5166" s="472" t="inlineStr">
        <is>
          <t xml:space="preserve"> text </t>
        </is>
      </c>
      <c r="T5166" s="426" t="inlineStr">
        <is>
          <t>Norway</t>
        </is>
      </c>
      <c r="U5166" s="5" t="inlineStr">
        <is>
          <t>N wasted</t>
        </is>
      </c>
      <c r="V5166" s="470" t="n">
        <v>0.04</v>
      </c>
    </row>
    <row r="5167" ht="16" customHeight="1">
      <c r="A5167" s="487" t="inlineStr">
        <is>
          <t xml:space="preserve"> Materials and products </t>
        </is>
      </c>
      <c r="B5167" s="452" t="inlineStr">
        <is>
          <t>MP.FP-AG.SM</t>
        </is>
      </c>
      <c r="C5167" s="452" t="inlineStr">
        <is>
          <t>MP.FP-AG.SM-Seeds and planting material -Nmix</t>
        </is>
      </c>
      <c r="D5167" s="452" t="inlineStr">
        <is>
          <t>MP</t>
        </is>
      </c>
      <c r="E5167" s="452" t="inlineStr">
        <is>
          <t>FP</t>
        </is>
      </c>
      <c r="F5167" s="5">
        <f>VLOOKUP(E5167,'5.a Definitions'!E:F,2,FALSE)</f>
        <v/>
      </c>
      <c r="G5167" s="452" t="inlineStr">
        <is>
          <t>AG</t>
        </is>
      </c>
      <c r="H5167" s="452" t="inlineStr">
        <is>
          <t>SM</t>
        </is>
      </c>
      <c r="I5167" s="5">
        <f>VLOOKUP(H5167,'5.a Definitions'!E:F,2,FALSE)</f>
        <v/>
      </c>
      <c r="J5167" s="465" t="inlineStr">
        <is>
          <t xml:space="preserve"> Seeds and planting material  </t>
        </is>
      </c>
      <c r="K5167" s="465" t="inlineStr">
        <is>
          <t xml:space="preserve"> seeds and planting material </t>
        </is>
      </c>
      <c r="L5167" s="465" t="inlineStr">
        <is>
          <t xml:space="preserve"> reactive </t>
        </is>
      </c>
      <c r="M5167" s="465" t="inlineStr">
        <is>
          <t xml:space="preserve"> Nmix </t>
        </is>
      </c>
      <c r="N5167" s="466" t="n">
        <v>1.37052544548885</v>
      </c>
      <c r="O5167" s="467" t="n">
        <v>0.3209614102620318</v>
      </c>
      <c r="P5167" s="468" t="n">
        <v>1988</v>
      </c>
      <c r="Q5167" s="469" t="inlineStr">
        <is>
          <t>NIBIO Totalkalkylen</t>
        </is>
      </c>
      <c r="R5167" s="469" t="inlineStr">
        <is>
          <t>ok</t>
        </is>
      </c>
      <c r="S5167" s="469" t="inlineStr">
        <is>
          <t xml:space="preserve"> text </t>
        </is>
      </c>
      <c r="T5167" s="426" t="inlineStr">
        <is>
          <t>Norway</t>
        </is>
      </c>
      <c r="U5167" s="5" t="inlineStr">
        <is>
          <t>useful output</t>
        </is>
      </c>
      <c r="V5167" s="465" t="n">
        <v>0.04</v>
      </c>
    </row>
    <row r="5168" ht="16" customHeight="1">
      <c r="B5168" s="5" t="inlineStr">
        <is>
          <t>MP.FP-AG.MM</t>
        </is>
      </c>
      <c r="C5168" s="5" t="inlineStr">
        <is>
          <t>MP.FP-AG.MM-Farm animal feed-Nmix</t>
        </is>
      </c>
      <c r="D5168" s="5" t="inlineStr">
        <is>
          <t>MP</t>
        </is>
      </c>
      <c r="E5168" s="5" t="inlineStr">
        <is>
          <t>FP</t>
        </is>
      </c>
      <c r="F5168" s="5">
        <f>VLOOKUP(E5168,'5.a Definitions'!E:F,2,FALSE)</f>
        <v/>
      </c>
      <c r="G5168" s="5" t="inlineStr">
        <is>
          <t>AG</t>
        </is>
      </c>
      <c r="H5168" s="5" t="inlineStr">
        <is>
          <t>MM</t>
        </is>
      </c>
      <c r="I5168" s="5">
        <f>VLOOKUP(H5168,'5.a Definitions'!E:F,2,FALSE)</f>
        <v/>
      </c>
      <c r="J5168" s="465" t="inlineStr">
        <is>
          <t xml:space="preserve"> Farm animal feed </t>
        </is>
      </c>
      <c r="K5168" s="465" t="inlineStr">
        <is>
          <t xml:space="preserve"> farm animal feed </t>
        </is>
      </c>
      <c r="L5168" s="465" t="inlineStr">
        <is>
          <t xml:space="preserve"> reactive </t>
        </is>
      </c>
      <c r="M5168" s="465" t="inlineStr">
        <is>
          <t xml:space="preserve"> Nmix </t>
        </is>
      </c>
      <c r="N5168" s="466" t="n">
        <v>22.040580851837</v>
      </c>
      <c r="O5168" s="467" t="n">
        <v>0.3101488769873528</v>
      </c>
      <c r="P5168" s="468" t="n">
        <v>1988</v>
      </c>
      <c r="Q5168" s="469" t="inlineStr">
        <is>
          <t>Totalkalkylen</t>
        </is>
      </c>
      <c r="R5168" s="469" t="inlineStr">
        <is>
          <t>ok</t>
        </is>
      </c>
      <c r="S5168" s="469" t="inlineStr">
        <is>
          <t xml:space="preserve"> text </t>
        </is>
      </c>
      <c r="T5168" s="426" t="inlineStr">
        <is>
          <t>Norway</t>
        </is>
      </c>
      <c r="U5168" s="5" t="inlineStr">
        <is>
          <t>useful output</t>
        </is>
      </c>
      <c r="V5168" s="465" t="n">
        <v>0.04</v>
      </c>
    </row>
    <row r="5169">
      <c r="B5169" s="5" t="inlineStr">
        <is>
          <t>MP.FP-PR.SO</t>
        </is>
      </c>
      <c r="C5169" s="5" t="inlineStr">
        <is>
          <t>MP.FP-PR.SO-Food industry waste-Nmix</t>
        </is>
      </c>
      <c r="D5169" s="5" t="inlineStr">
        <is>
          <t>MP</t>
        </is>
      </c>
      <c r="E5169" s="5" t="inlineStr">
        <is>
          <t>FP</t>
        </is>
      </c>
      <c r="F5169" s="5">
        <f>VLOOKUP(E5169,'5.a Definitions'!E:F,2,FALSE)</f>
        <v/>
      </c>
      <c r="G5169" s="5" t="inlineStr">
        <is>
          <t>PR</t>
        </is>
      </c>
      <c r="H5169" s="5" t="inlineStr">
        <is>
          <t>SO</t>
        </is>
      </c>
      <c r="I5169" s="5">
        <f>VLOOKUP(H5169,'5.a Definitions'!E:F,2,FALSE)</f>
        <v/>
      </c>
      <c r="J5169" s="465" t="inlineStr">
        <is>
          <t xml:space="preserve"> Food industry waste </t>
        </is>
      </c>
      <c r="K5169" s="465" t="inlineStr">
        <is>
          <t xml:space="preserve"> food industry waste </t>
        </is>
      </c>
      <c r="L5169" s="465" t="inlineStr">
        <is>
          <t xml:space="preserve"> reactive </t>
        </is>
      </c>
      <c r="M5169" s="465" t="inlineStr">
        <is>
          <t xml:space="preserve"> Nmix </t>
        </is>
      </c>
      <c r="N5169" s="466" t="inlineStr">
        <is>
          <t>nan</t>
        </is>
      </c>
      <c r="O5169" s="467" t="n">
        <v>0.2</v>
      </c>
      <c r="P5169" s="468" t="n">
        <v>1988</v>
      </c>
      <c r="Q5169" s="469" t="inlineStr">
        <is>
          <t>no data</t>
        </is>
      </c>
      <c r="R5169" s="469" t="inlineStr">
        <is>
          <t>not done</t>
        </is>
      </c>
      <c r="S5169" s="469" t="inlineStr">
        <is>
          <t xml:space="preserve"> text </t>
        </is>
      </c>
      <c r="T5169" s="426" t="inlineStr">
        <is>
          <t>Norway</t>
        </is>
      </c>
      <c r="U5169" s="5" t="inlineStr">
        <is>
          <t>N wasted</t>
        </is>
      </c>
      <c r="V5169" s="465" t="n">
        <v>0.04</v>
      </c>
    </row>
    <row r="5170">
      <c r="B5170" s="5" t="inlineStr">
        <is>
          <t>MP.FP-PR.WW</t>
        </is>
      </c>
      <c r="C5170" s="5" t="inlineStr">
        <is>
          <t>MP.FP-PR.WW-Food industry wastewater-Nmix</t>
        </is>
      </c>
      <c r="D5170" s="5" t="inlineStr">
        <is>
          <t>MP</t>
        </is>
      </c>
      <c r="E5170" s="5" t="inlineStr">
        <is>
          <t>FP</t>
        </is>
      </c>
      <c r="F5170" s="5">
        <f>VLOOKUP(E5170,'5.a Definitions'!E:F,2,FALSE)</f>
        <v/>
      </c>
      <c r="G5170" s="5" t="inlineStr">
        <is>
          <t>PR</t>
        </is>
      </c>
      <c r="H5170" s="5" t="inlineStr">
        <is>
          <t>WW</t>
        </is>
      </c>
      <c r="I5170" s="5">
        <f>VLOOKUP(H5170,'5.a Definitions'!E:F,2,FALSE)</f>
        <v/>
      </c>
      <c r="J5170" s="465" t="inlineStr">
        <is>
          <t xml:space="preserve"> Food industry wastewater </t>
        </is>
      </c>
      <c r="K5170" s="465" t="inlineStr">
        <is>
          <t xml:space="preserve"> food industry wastewater </t>
        </is>
      </c>
      <c r="L5170" s="465" t="inlineStr">
        <is>
          <t xml:space="preserve"> reactive </t>
        </is>
      </c>
      <c r="M5170" s="465" t="inlineStr">
        <is>
          <t xml:space="preserve"> Nmix </t>
        </is>
      </c>
      <c r="N5170" s="466" t="inlineStr">
        <is>
          <t>nan</t>
        </is>
      </c>
      <c r="O5170" s="467" t="n">
        <v>0.2</v>
      </c>
      <c r="P5170" s="468" t="n">
        <v>1988</v>
      </c>
      <c r="Q5170" s="469" t="inlineStr">
        <is>
          <t>no data</t>
        </is>
      </c>
      <c r="R5170" s="469" t="inlineStr">
        <is>
          <t>not done</t>
        </is>
      </c>
      <c r="S5170" s="469" t="inlineStr">
        <is>
          <t xml:space="preserve"> text </t>
        </is>
      </c>
      <c r="T5170" s="426" t="inlineStr">
        <is>
          <t>Norway</t>
        </is>
      </c>
      <c r="U5170" s="5" t="inlineStr">
        <is>
          <t>N wasted</t>
        </is>
      </c>
      <c r="V5170" s="465" t="n">
        <v>0.04</v>
      </c>
    </row>
    <row r="5171">
      <c r="B5171" s="5" t="inlineStr">
        <is>
          <t>MP.FP-HS.HS</t>
        </is>
      </c>
      <c r="C5171" s="5" t="inlineStr">
        <is>
          <t>MP.FP-HS.HS-Food products-Nmix</t>
        </is>
      </c>
      <c r="D5171" s="5" t="inlineStr">
        <is>
          <t>MP</t>
        </is>
      </c>
      <c r="E5171" s="5" t="inlineStr">
        <is>
          <t>FP</t>
        </is>
      </c>
      <c r="F5171" s="5">
        <f>VLOOKUP(E5171,'5.a Definitions'!E:F,2,FALSE)</f>
        <v/>
      </c>
      <c r="G5171" s="5" t="inlineStr">
        <is>
          <t>HS</t>
        </is>
      </c>
      <c r="H5171" s="5" t="inlineStr">
        <is>
          <t>HS</t>
        </is>
      </c>
      <c r="I5171" s="5">
        <f>VLOOKUP(H5171,'5.a Definitions'!E:F,2,FALSE)</f>
        <v/>
      </c>
      <c r="J5171" s="465" t="inlineStr">
        <is>
          <t xml:space="preserve"> Food products </t>
        </is>
      </c>
      <c r="K5171" s="465" t="inlineStr">
        <is>
          <t xml:space="preserve"> food products </t>
        </is>
      </c>
      <c r="L5171" s="465" t="inlineStr">
        <is>
          <t xml:space="preserve"> reactive </t>
        </is>
      </c>
      <c r="M5171" s="465" t="inlineStr">
        <is>
          <t xml:space="preserve"> Nmix </t>
        </is>
      </c>
      <c r="N5171" s="466" t="n">
        <v>26.00551636539486</v>
      </c>
      <c r="O5171" s="467" t="n">
        <v>0.2019430091358823</v>
      </c>
      <c r="P5171" s="468" t="n">
        <v>1988</v>
      </c>
      <c r="Q5171" s="469" t="inlineStr">
        <is>
          <t>Filled (mean of the 1983-1985 and 1989-1991 surveys): SSB</t>
        </is>
      </c>
      <c r="R5171" s="469" t="inlineStr">
        <is>
          <t>ok</t>
        </is>
      </c>
      <c r="S5171" s="469" t="inlineStr">
        <is>
          <t xml:space="preserve"> text </t>
        </is>
      </c>
      <c r="T5171" s="426" t="inlineStr">
        <is>
          <t>Norway</t>
        </is>
      </c>
      <c r="U5171" s="5" t="inlineStr">
        <is>
          <t>useful output</t>
        </is>
      </c>
      <c r="V5171" s="465" t="n">
        <v>0.04</v>
      </c>
    </row>
    <row r="5172">
      <c r="B5172" s="5" t="inlineStr">
        <is>
          <t>MP.FP-HY.SW</t>
        </is>
      </c>
      <c r="C5172" s="5" t="inlineStr">
        <is>
          <t>MP.FP-HY.SW-Untreated wastewater-Nmix</t>
        </is>
      </c>
      <c r="D5172" s="5" t="inlineStr">
        <is>
          <t>MP</t>
        </is>
      </c>
      <c r="E5172" s="5" t="inlineStr">
        <is>
          <t>FP</t>
        </is>
      </c>
      <c r="F5172" s="5">
        <f>VLOOKUP(E5172,'5.a Definitions'!E:F,2,FALSE)</f>
        <v/>
      </c>
      <c r="G5172" s="5" t="inlineStr">
        <is>
          <t>HY</t>
        </is>
      </c>
      <c r="H5172" s="5" t="inlineStr">
        <is>
          <t>SW</t>
        </is>
      </c>
      <c r="I5172" s="5">
        <f>VLOOKUP(H5172,'5.a Definitions'!E:F,2,FALSE)</f>
        <v/>
      </c>
      <c r="J5172" s="465" t="inlineStr">
        <is>
          <t xml:space="preserve"> Untreated wastewater </t>
        </is>
      </c>
      <c r="K5172" s="465" t="inlineStr">
        <is>
          <t xml:space="preserve"> food industry untreated wastewater </t>
        </is>
      </c>
      <c r="L5172" s="465" t="inlineStr">
        <is>
          <t xml:space="preserve"> reactive </t>
        </is>
      </c>
      <c r="M5172" s="465" t="inlineStr">
        <is>
          <t xml:space="preserve"> Nmix </t>
        </is>
      </c>
      <c r="N5172" s="466" t="inlineStr">
        <is>
          <t>nan</t>
        </is>
      </c>
      <c r="O5172" s="467" t="n">
        <v>0.2</v>
      </c>
      <c r="P5172" s="468" t="n">
        <v>1988</v>
      </c>
      <c r="Q5172" s="469" t="inlineStr">
        <is>
          <t>no data</t>
        </is>
      </c>
      <c r="R5172" s="469" t="inlineStr">
        <is>
          <t>not done</t>
        </is>
      </c>
      <c r="S5172" s="469" t="inlineStr">
        <is>
          <t xml:space="preserve"> text </t>
        </is>
      </c>
      <c r="T5172" s="426" t="inlineStr">
        <is>
          <t>Norway</t>
        </is>
      </c>
      <c r="U5172" s="5" t="inlineStr">
        <is>
          <t>N wasted</t>
        </is>
      </c>
      <c r="V5172" s="465" t="n">
        <v>0.04</v>
      </c>
    </row>
    <row r="5173" ht="16" customHeight="1">
      <c r="B5173" s="5" t="inlineStr">
        <is>
          <t>MP.FP-HY.AC</t>
        </is>
      </c>
      <c r="C5173" s="5" t="inlineStr">
        <is>
          <t>MP.FP-HY.AC-Feed to freshwater aquaculture-Nmix</t>
        </is>
      </c>
      <c r="D5173" s="5" t="inlineStr">
        <is>
          <t>MP</t>
        </is>
      </c>
      <c r="E5173" s="5" t="inlineStr">
        <is>
          <t>FP</t>
        </is>
      </c>
      <c r="F5173" s="5">
        <f>VLOOKUP(E5173,'5.a Definitions'!E:F,2,FALSE)</f>
        <v/>
      </c>
      <c r="G5173" s="5" t="inlineStr">
        <is>
          <t>HY</t>
        </is>
      </c>
      <c r="H5173" s="5" t="inlineStr">
        <is>
          <t>AC</t>
        </is>
      </c>
      <c r="I5173" s="5">
        <f>VLOOKUP(H5173,'5.a Definitions'!E:F,2,FALSE)</f>
        <v/>
      </c>
      <c r="J5173" s="465" t="inlineStr">
        <is>
          <t xml:space="preserve"> Feed to freshwater aquaculture </t>
        </is>
      </c>
      <c r="K5173" s="465" t="inlineStr">
        <is>
          <t xml:space="preserve"> feed to freshwater aquaculture </t>
        </is>
      </c>
      <c r="L5173" s="465" t="inlineStr">
        <is>
          <t xml:space="preserve"> reactive </t>
        </is>
      </c>
      <c r="M5173" s="465" t="inlineStr">
        <is>
          <t xml:space="preserve"> Nmix </t>
        </is>
      </c>
      <c r="N5173" s="466" t="n">
        <v>0</v>
      </c>
      <c r="O5173" s="467" t="n">
        <v>0.2</v>
      </c>
      <c r="P5173" s="468" t="n">
        <v>1988</v>
      </c>
      <c r="Q5173" s="469" t="inlineStr">
        <is>
          <t>no production</t>
        </is>
      </c>
      <c r="R5173" s="469" t="inlineStr">
        <is>
          <t>ok</t>
        </is>
      </c>
      <c r="S5173" s="469" t="inlineStr">
        <is>
          <t xml:space="preserve"> text </t>
        </is>
      </c>
      <c r="T5173" s="426" t="inlineStr">
        <is>
          <t>Norway</t>
        </is>
      </c>
      <c r="U5173" s="5" t="inlineStr">
        <is>
          <t>useful output</t>
        </is>
      </c>
      <c r="V5173" s="465" t="n">
        <v>0.04</v>
      </c>
    </row>
    <row r="5174" ht="16" customHeight="1">
      <c r="B5174" s="5" t="inlineStr">
        <is>
          <t>MP.FP-HY.AC</t>
        </is>
      </c>
      <c r="C5174" s="5" t="inlineStr">
        <is>
          <t>MP.FP-HY.AC-Feed to coastal aquaculture-Nmix</t>
        </is>
      </c>
      <c r="D5174" s="5" t="inlineStr">
        <is>
          <t>MP</t>
        </is>
      </c>
      <c r="E5174" s="5" t="inlineStr">
        <is>
          <t>FP</t>
        </is>
      </c>
      <c r="F5174" s="5">
        <f>VLOOKUP(E5174,'5.a Definitions'!E:F,2,FALSE)</f>
        <v/>
      </c>
      <c r="G5174" s="5" t="inlineStr">
        <is>
          <t>HY</t>
        </is>
      </c>
      <c r="H5174" s="5" t="inlineStr">
        <is>
          <t>AC</t>
        </is>
      </c>
      <c r="I5174" s="5">
        <f>VLOOKUP(H5174,'5.a Definitions'!E:F,2,FALSE)</f>
        <v/>
      </c>
      <c r="J5174" s="465" t="inlineStr">
        <is>
          <t xml:space="preserve"> Feed to coastal aquaculture </t>
        </is>
      </c>
      <c r="K5174" s="465" t="inlineStr">
        <is>
          <t xml:space="preserve"> feed to coastal aquaculture </t>
        </is>
      </c>
      <c r="L5174" s="465" t="inlineStr">
        <is>
          <t xml:space="preserve"> reactive </t>
        </is>
      </c>
      <c r="M5174" s="465" t="inlineStr">
        <is>
          <t xml:space="preserve"> Nmix </t>
        </is>
      </c>
      <c r="N5174" s="466" t="n">
        <v>6.342723692307692</v>
      </c>
      <c r="O5174" s="467" t="n">
        <v>0.2476651904244875</v>
      </c>
      <c r="P5174" s="468" t="n">
        <v>1988</v>
      </c>
      <c r="Q5174" s="469" t="inlineStr">
        <is>
          <t>Fiskeridirektoratet</t>
        </is>
      </c>
      <c r="R5174" s="469" t="inlineStr">
        <is>
          <t>ok</t>
        </is>
      </c>
      <c r="S5174" s="469" t="inlineStr">
        <is>
          <t xml:space="preserve"> text </t>
        </is>
      </c>
      <c r="T5174" s="426" t="inlineStr">
        <is>
          <t>Norway</t>
        </is>
      </c>
      <c r="U5174" s="5" t="inlineStr">
        <is>
          <t>useful output</t>
        </is>
      </c>
      <c r="V5174" s="465" t="n">
        <v>0.04</v>
      </c>
    </row>
    <row r="5175" ht="16" customHeight="1">
      <c r="B5175" s="5" t="inlineStr">
        <is>
          <t>MP.FP-RW.RW</t>
        </is>
      </c>
      <c r="C5175" s="5" t="inlineStr">
        <is>
          <t>MP.FP-RW.RW-Food export-Nmix</t>
        </is>
      </c>
      <c r="D5175" s="5" t="inlineStr">
        <is>
          <t>MP</t>
        </is>
      </c>
      <c r="E5175" s="5" t="inlineStr">
        <is>
          <t>FP</t>
        </is>
      </c>
      <c r="F5175" s="5">
        <f>VLOOKUP(E5175,'5.a Definitions'!E:F,2,FALSE)</f>
        <v/>
      </c>
      <c r="G5175" s="5" t="inlineStr">
        <is>
          <t>RW</t>
        </is>
      </c>
      <c r="H5175" s="5" t="inlineStr">
        <is>
          <t>RW</t>
        </is>
      </c>
      <c r="I5175" s="5">
        <f>VLOOKUP(H5175,'5.a Definitions'!E:F,2,FALSE)</f>
        <v/>
      </c>
      <c r="J5175" s="465" t="inlineStr">
        <is>
          <t xml:space="preserve"> Food export </t>
        </is>
      </c>
      <c r="K5175" s="465" t="inlineStr">
        <is>
          <t xml:space="preserve"> food export </t>
        </is>
      </c>
      <c r="L5175" s="465" t="inlineStr">
        <is>
          <t xml:space="preserve"> reactive </t>
        </is>
      </c>
      <c r="M5175" s="465" t="inlineStr">
        <is>
          <t xml:space="preserve"> Nmix </t>
        </is>
      </c>
      <c r="N5175" s="466" t="n">
        <v>17.87966912200001</v>
      </c>
      <c r="O5175" s="467" t="n">
        <v>0.1838165236070418</v>
      </c>
      <c r="P5175" s="468" t="n">
        <v>1988</v>
      </c>
      <c r="Q5175" s="469" t="inlineStr">
        <is>
          <t>SSB tab 08801</t>
        </is>
      </c>
      <c r="R5175" s="469" t="inlineStr">
        <is>
          <t>ok</t>
        </is>
      </c>
      <c r="S5175" s="469" t="inlineStr">
        <is>
          <t xml:space="preserve"> text </t>
        </is>
      </c>
      <c r="T5175" s="426" t="inlineStr">
        <is>
          <t>Norway</t>
        </is>
      </c>
      <c r="U5175" s="5" t="inlineStr">
        <is>
          <t>useful output</t>
        </is>
      </c>
      <c r="V5175" s="465" t="n">
        <v>0.04</v>
      </c>
    </row>
    <row r="5176" ht="16" customHeight="1">
      <c r="B5176" s="475" t="inlineStr">
        <is>
          <t>MP.FP-RW.RW</t>
        </is>
      </c>
      <c r="C5176" s="475" t="inlineStr">
        <is>
          <t>MP.FP-RW.RW-Feed export-Nmix</t>
        </is>
      </c>
      <c r="D5176" s="475" t="inlineStr">
        <is>
          <t>MP</t>
        </is>
      </c>
      <c r="E5176" s="475" t="inlineStr">
        <is>
          <t>FP</t>
        </is>
      </c>
      <c r="F5176" s="5">
        <f>VLOOKUP(E5176,'5.a Definitions'!E:F,2,FALSE)</f>
        <v/>
      </c>
      <c r="G5176" s="475" t="inlineStr">
        <is>
          <t>RW</t>
        </is>
      </c>
      <c r="H5176" s="475" t="inlineStr">
        <is>
          <t>RW</t>
        </is>
      </c>
      <c r="I5176" s="5">
        <f>VLOOKUP(H5176,'5.a Definitions'!E:F,2,FALSE)</f>
        <v/>
      </c>
      <c r="J5176" s="465" t="inlineStr">
        <is>
          <t>Feed export</t>
        </is>
      </c>
      <c r="K5176" s="465" t="inlineStr">
        <is>
          <t>feed export</t>
        </is>
      </c>
      <c r="L5176" s="465" t="inlineStr">
        <is>
          <t>reactive</t>
        </is>
      </c>
      <c r="M5176" s="465" t="inlineStr">
        <is>
          <t>Nmix</t>
        </is>
      </c>
      <c r="N5176" s="466" t="n">
        <v>8.089858977</v>
      </c>
      <c r="O5176" s="467" t="n">
        <v>0.1434681145806347</v>
      </c>
      <c r="P5176" s="468" t="n">
        <v>1988</v>
      </c>
      <c r="Q5176" s="469" t="inlineStr">
        <is>
          <t>SSB tab 08801</t>
        </is>
      </c>
      <c r="R5176" s="469" t="inlineStr">
        <is>
          <t>ok</t>
        </is>
      </c>
      <c r="S5176" s="469" t="inlineStr">
        <is>
          <t>text</t>
        </is>
      </c>
      <c r="T5176" s="476" t="inlineStr">
        <is>
          <t>Norway</t>
        </is>
      </c>
      <c r="U5176" s="5" t="inlineStr">
        <is>
          <t>useful output</t>
        </is>
      </c>
      <c r="V5176" s="465">
        <f>(O4926*N4926)^2</f>
        <v/>
      </c>
    </row>
    <row r="5177">
      <c r="B5177" s="5" t="inlineStr">
        <is>
          <t>MP.OP-AG.SM</t>
        </is>
      </c>
      <c r="C5177" s="5" t="inlineStr">
        <is>
          <t>MP.OP-AG.SM-Mineral fertilizer-Nmix</t>
        </is>
      </c>
      <c r="D5177" s="5" t="inlineStr">
        <is>
          <t>MP</t>
        </is>
      </c>
      <c r="E5177" s="5" t="inlineStr">
        <is>
          <t>OP</t>
        </is>
      </c>
      <c r="F5177" s="5">
        <f>VLOOKUP(E5177,'5.a Definitions'!E:F,2,FALSE)</f>
        <v/>
      </c>
      <c r="G5177" s="5" t="inlineStr">
        <is>
          <t>AG</t>
        </is>
      </c>
      <c r="H5177" s="5" t="inlineStr">
        <is>
          <t>SM</t>
        </is>
      </c>
      <c r="I5177" s="5">
        <f>VLOOKUP(H5177,'5.a Definitions'!E:F,2,FALSE)</f>
        <v/>
      </c>
      <c r="J5177" s="465" t="inlineStr">
        <is>
          <t xml:space="preserve"> Mineral fertilizer </t>
        </is>
      </c>
      <c r="K5177" s="465" t="inlineStr">
        <is>
          <t xml:space="preserve"> mineral fertilizer to agriculture </t>
        </is>
      </c>
      <c r="L5177" s="465" t="inlineStr">
        <is>
          <t xml:space="preserve"> reactive </t>
        </is>
      </c>
      <c r="M5177" s="465" t="inlineStr">
        <is>
          <t xml:space="preserve"> Nmix </t>
        </is>
      </c>
      <c r="N5177" s="466" t="n">
        <v>87.09999999999999</v>
      </c>
      <c r="O5177" s="467" t="n">
        <v>0.3858914519567913</v>
      </c>
      <c r="P5177" s="468" t="n">
        <v>1988</v>
      </c>
      <c r="Q5177" s="469" t="inlineStr">
        <is>
          <t>FAOSTAT Fertilizer by nutrient (Agricultural Use - Import)</t>
        </is>
      </c>
      <c r="R5177" s="469" t="inlineStr">
        <is>
          <t>ok</t>
        </is>
      </c>
      <c r="S5177" s="469" t="inlineStr">
        <is>
          <t xml:space="preserve"> text </t>
        </is>
      </c>
      <c r="T5177" s="426" t="inlineStr">
        <is>
          <t>Norway</t>
        </is>
      </c>
      <c r="U5177" s="5" t="inlineStr">
        <is>
          <t>useful output</t>
        </is>
      </c>
      <c r="V5177" s="465" t="n">
        <v>0.04</v>
      </c>
    </row>
    <row r="5178" ht="16" customHeight="1">
      <c r="B5178" s="475" t="inlineStr">
        <is>
          <t>MP.OP-EF.IC</t>
        </is>
      </c>
      <c r="C5178" s="475" t="inlineStr">
        <is>
          <t>MP.OP-EF.IC-Industrial waste fuels-Nmix</t>
        </is>
      </c>
      <c r="D5178" s="475" t="inlineStr">
        <is>
          <t>MP</t>
        </is>
      </c>
      <c r="E5178" s="475" t="inlineStr">
        <is>
          <t>OP</t>
        </is>
      </c>
      <c r="F5178" s="5">
        <f>VLOOKUP(E5178,'5.a Definitions'!E:F,2,FALSE)</f>
        <v/>
      </c>
      <c r="G5178" s="475" t="inlineStr">
        <is>
          <t>EF</t>
        </is>
      </c>
      <c r="H5178" s="475" t="inlineStr">
        <is>
          <t>IC</t>
        </is>
      </c>
      <c r="I5178" s="5">
        <f>VLOOKUP(H5178,'5.a Definitions'!E:F,2,FALSE)</f>
        <v/>
      </c>
      <c r="J5178" s="465" t="inlineStr">
        <is>
          <t>Industrial waste fuel</t>
        </is>
      </c>
      <c r="K5178" s="465" t="inlineStr">
        <is>
          <t>industrial waste fuel</t>
        </is>
      </c>
      <c r="L5178" s="465" t="inlineStr">
        <is>
          <t>reactive</t>
        </is>
      </c>
      <c r="M5178" s="465" t="inlineStr">
        <is>
          <t>Nmix</t>
        </is>
      </c>
      <c r="N5178" s="466" t="inlineStr">
        <is>
          <t>nan</t>
        </is>
      </c>
      <c r="O5178" s="467" t="n">
        <v>0.2</v>
      </c>
      <c r="P5178" s="468" t="n">
        <v>1988</v>
      </c>
      <c r="Q5178" s="469" t="inlineStr">
        <is>
          <t>no data</t>
        </is>
      </c>
      <c r="R5178" s="469" t="inlineStr">
        <is>
          <t>not done</t>
        </is>
      </c>
      <c r="S5178" s="469" t="inlineStr">
        <is>
          <t>text</t>
        </is>
      </c>
      <c r="T5178" s="476" t="inlineStr">
        <is>
          <t>Norway</t>
        </is>
      </c>
      <c r="U5178" s="5" t="inlineStr">
        <is>
          <t>useful output</t>
        </is>
      </c>
      <c r="V5178" s="465">
        <f>(O4958*N4958)^2</f>
        <v/>
      </c>
    </row>
    <row r="5179" ht="16" customHeight="1">
      <c r="B5179" s="5" t="inlineStr">
        <is>
          <t>MP.OP-PR.SO</t>
        </is>
      </c>
      <c r="C5179" s="5" t="inlineStr">
        <is>
          <t>MP.OP-PR.SO-Other industry waste-Nmix</t>
        </is>
      </c>
      <c r="D5179" s="5" t="inlineStr">
        <is>
          <t>MP</t>
        </is>
      </c>
      <c r="E5179" s="5" t="inlineStr">
        <is>
          <t>OP</t>
        </is>
      </c>
      <c r="F5179" s="5">
        <f>VLOOKUP(E5179,'5.a Definitions'!E:F,2,FALSE)</f>
        <v/>
      </c>
      <c r="G5179" s="5" t="inlineStr">
        <is>
          <t>PR</t>
        </is>
      </c>
      <c r="H5179" s="5" t="inlineStr">
        <is>
          <t>SO</t>
        </is>
      </c>
      <c r="I5179" s="5">
        <f>VLOOKUP(H5179,'5.a Definitions'!E:F,2,FALSE)</f>
        <v/>
      </c>
      <c r="J5179" s="465" t="inlineStr">
        <is>
          <t xml:space="preserve"> Other industry waste </t>
        </is>
      </c>
      <c r="K5179" s="465" t="inlineStr">
        <is>
          <t xml:space="preserve"> other industry waste </t>
        </is>
      </c>
      <c r="L5179" s="465" t="inlineStr">
        <is>
          <t xml:space="preserve"> reactive </t>
        </is>
      </c>
      <c r="M5179" s="465" t="inlineStr">
        <is>
          <t xml:space="preserve"> Nmix </t>
        </is>
      </c>
      <c r="N5179" s="466" t="inlineStr">
        <is>
          <t>nan</t>
        </is>
      </c>
      <c r="O5179" s="467" t="n">
        <v>0.2</v>
      </c>
      <c r="P5179" s="468" t="n">
        <v>1988</v>
      </c>
      <c r="Q5179" s="469" t="inlineStr">
        <is>
          <t>no data</t>
        </is>
      </c>
      <c r="R5179" s="469" t="inlineStr">
        <is>
          <t>not done</t>
        </is>
      </c>
      <c r="S5179" s="469" t="inlineStr">
        <is>
          <t xml:space="preserve"> text </t>
        </is>
      </c>
      <c r="T5179" s="426" t="inlineStr">
        <is>
          <t>Norway</t>
        </is>
      </c>
      <c r="U5179" s="5" t="inlineStr">
        <is>
          <t>N wasted</t>
        </is>
      </c>
      <c r="V5179" s="465" t="n">
        <v>0.04</v>
      </c>
    </row>
    <row r="5180">
      <c r="B5180" s="5" t="inlineStr">
        <is>
          <t>MP.OP-PR.WW</t>
        </is>
      </c>
      <c r="C5180" s="5" t="inlineStr">
        <is>
          <t>MP.OP-PR.WW-Other industry wastewater-Nmix</t>
        </is>
      </c>
      <c r="D5180" s="5" t="inlineStr">
        <is>
          <t>MP</t>
        </is>
      </c>
      <c r="E5180" s="5" t="inlineStr">
        <is>
          <t>OP</t>
        </is>
      </c>
      <c r="F5180" s="5">
        <f>VLOOKUP(E5180,'5.a Definitions'!E:F,2,FALSE)</f>
        <v/>
      </c>
      <c r="G5180" s="5" t="inlineStr">
        <is>
          <t>PR</t>
        </is>
      </c>
      <c r="H5180" s="5" t="inlineStr">
        <is>
          <t>WW</t>
        </is>
      </c>
      <c r="I5180" s="5">
        <f>VLOOKUP(H5180,'5.a Definitions'!E:F,2,FALSE)</f>
        <v/>
      </c>
      <c r="J5180" s="465" t="inlineStr">
        <is>
          <t xml:space="preserve"> Other industry wastewater </t>
        </is>
      </c>
      <c r="K5180" s="465" t="inlineStr">
        <is>
          <t xml:space="preserve"> other industry wastewater </t>
        </is>
      </c>
      <c r="L5180" s="465" t="inlineStr">
        <is>
          <t xml:space="preserve"> reactive </t>
        </is>
      </c>
      <c r="M5180" s="465" t="inlineStr">
        <is>
          <t xml:space="preserve"> Nmix </t>
        </is>
      </c>
      <c r="N5180" s="466" t="inlineStr">
        <is>
          <t>nan</t>
        </is>
      </c>
      <c r="O5180" s="467" t="n">
        <v>0.2</v>
      </c>
      <c r="P5180" s="468" t="n">
        <v>1988</v>
      </c>
      <c r="Q5180" s="469" t="inlineStr">
        <is>
          <t>no data</t>
        </is>
      </c>
      <c r="R5180" s="469" t="inlineStr">
        <is>
          <t>not done</t>
        </is>
      </c>
      <c r="S5180" s="469" t="inlineStr">
        <is>
          <t xml:space="preserve"> text </t>
        </is>
      </c>
      <c r="T5180" s="426" t="inlineStr">
        <is>
          <t>Norway</t>
        </is>
      </c>
      <c r="U5180" s="5" t="inlineStr">
        <is>
          <t>N wasted</t>
        </is>
      </c>
      <c r="V5180" s="465" t="n">
        <v>0.04</v>
      </c>
    </row>
    <row r="5181" ht="16" customHeight="1">
      <c r="B5181" s="5" t="inlineStr">
        <is>
          <t>MP.OP-HS.HS</t>
        </is>
      </c>
      <c r="C5181" s="5" t="inlineStr">
        <is>
          <t>MP.OP-HS.HS-Mineral fertilizer-Nmix</t>
        </is>
      </c>
      <c r="D5181" s="5" t="inlineStr">
        <is>
          <t>MP</t>
        </is>
      </c>
      <c r="E5181" s="5" t="inlineStr">
        <is>
          <t>OP</t>
        </is>
      </c>
      <c r="F5181" s="5">
        <f>VLOOKUP(E5181,'5.a Definitions'!E:F,2,FALSE)</f>
        <v/>
      </c>
      <c r="G5181" s="5" t="inlineStr">
        <is>
          <t>HS</t>
        </is>
      </c>
      <c r="H5181" s="5" t="inlineStr">
        <is>
          <t>HS</t>
        </is>
      </c>
      <c r="I5181" s="5">
        <f>VLOOKUP(H5181,'5.a Definitions'!E:F,2,FALSE)</f>
        <v/>
      </c>
      <c r="J5181" s="465" t="inlineStr">
        <is>
          <t xml:space="preserve"> Mineral fertilizer </t>
        </is>
      </c>
      <c r="K5181" s="465" t="inlineStr">
        <is>
          <t xml:space="preserve"> mineral fertilizer to settlements </t>
        </is>
      </c>
      <c r="L5181" s="465" t="inlineStr">
        <is>
          <t xml:space="preserve"> reactive </t>
        </is>
      </c>
      <c r="M5181" s="465" t="inlineStr">
        <is>
          <t xml:space="preserve"> Nmix </t>
        </is>
      </c>
      <c r="N5181" s="466" t="n">
        <v>2.246938775510204</v>
      </c>
      <c r="O5181" s="467" t="n">
        <v>0.576501852739607</v>
      </c>
      <c r="P5181" s="468" t="n">
        <v>1988</v>
      </c>
      <c r="Q5181" s="469" t="inlineStr">
        <is>
          <t>FAOSTAT Fertilizer by nutrient</t>
        </is>
      </c>
      <c r="R5181" s="469" t="inlineStr">
        <is>
          <t>ok</t>
        </is>
      </c>
      <c r="S5181" s="469" t="inlineStr">
        <is>
          <t xml:space="preserve"> text </t>
        </is>
      </c>
      <c r="T5181" s="426" t="inlineStr">
        <is>
          <t>Norway</t>
        </is>
      </c>
      <c r="U5181" s="5" t="inlineStr">
        <is>
          <t>useful output</t>
        </is>
      </c>
      <c r="V5181" s="465" t="n">
        <v>0.04</v>
      </c>
    </row>
    <row r="5182" ht="16" customHeight="1">
      <c r="B5182" s="5" t="inlineStr">
        <is>
          <t>MP.OP-HS.HS</t>
        </is>
      </c>
      <c r="C5182" s="5" t="inlineStr">
        <is>
          <t>MP.OP-HS.HS-Consumer goods-Nmix</t>
        </is>
      </c>
      <c r="D5182" s="5" t="inlineStr">
        <is>
          <t>MP</t>
        </is>
      </c>
      <c r="E5182" s="5" t="inlineStr">
        <is>
          <t>OP</t>
        </is>
      </c>
      <c r="F5182" s="5">
        <f>VLOOKUP(E5182,'5.a Definitions'!E:F,2,FALSE)</f>
        <v/>
      </c>
      <c r="G5182" s="5" t="inlineStr">
        <is>
          <t>HS</t>
        </is>
      </c>
      <c r="H5182" s="5" t="inlineStr">
        <is>
          <t>HS</t>
        </is>
      </c>
      <c r="I5182" s="5">
        <f>VLOOKUP(H5182,'5.a Definitions'!E:F,2,FALSE)</f>
        <v/>
      </c>
      <c r="J5182" s="465" t="inlineStr">
        <is>
          <t xml:space="preserve"> Consumer goods </t>
        </is>
      </c>
      <c r="K5182" s="465" t="inlineStr">
        <is>
          <t xml:space="preserve"> consumer goods </t>
        </is>
      </c>
      <c r="L5182" s="465" t="inlineStr">
        <is>
          <t xml:space="preserve"> reactive </t>
        </is>
      </c>
      <c r="M5182" s="465" t="inlineStr">
        <is>
          <t xml:space="preserve"> Nmix </t>
        </is>
      </c>
      <c r="N5182" s="466" t="inlineStr">
        <is>
          <t>nan</t>
        </is>
      </c>
      <c r="O5182" s="467" t="n">
        <v>0.3</v>
      </c>
      <c r="P5182" s="468" t="n">
        <v>1988</v>
      </c>
      <c r="Q5182" s="469" t="inlineStr">
        <is>
          <t>entries missing for mass balance</t>
        </is>
      </c>
      <c r="R5182" s="469" t="inlineStr">
        <is>
          <t>in progress: only 3/6 inflows and 1/5 outflows</t>
        </is>
      </c>
      <c r="S5182" s="469" t="inlineStr">
        <is>
          <t xml:space="preserve"> text </t>
        </is>
      </c>
      <c r="T5182" s="426" t="inlineStr">
        <is>
          <t>Norway</t>
        </is>
      </c>
      <c r="U5182" s="5" t="inlineStr">
        <is>
          <t>useful output</t>
        </is>
      </c>
      <c r="V5182" s="465" t="n">
        <v>0.04</v>
      </c>
    </row>
    <row r="5183">
      <c r="B5183" s="5" t="inlineStr">
        <is>
          <t>MP.OP-AT.AT</t>
        </is>
      </c>
      <c r="C5183" s="5" t="inlineStr">
        <is>
          <t>MP.OP-AT.AT-Emissions-NH3</t>
        </is>
      </c>
      <c r="D5183" s="5" t="inlineStr">
        <is>
          <t>MP</t>
        </is>
      </c>
      <c r="E5183" s="5" t="inlineStr">
        <is>
          <t>OP</t>
        </is>
      </c>
      <c r="F5183" s="5">
        <f>VLOOKUP(E5183,'5.a Definitions'!E:F,2,FALSE)</f>
        <v/>
      </c>
      <c r="G5183" s="5" t="inlineStr">
        <is>
          <t>AT</t>
        </is>
      </c>
      <c r="H5183" s="5" t="inlineStr">
        <is>
          <t>AT</t>
        </is>
      </c>
      <c r="I5183" s="5">
        <f>VLOOKUP(H5183,'5.a Definitions'!E:F,2,FALSE)</f>
        <v/>
      </c>
      <c r="J5183" s="465" t="inlineStr">
        <is>
          <t xml:space="preserve"> Emissions </t>
        </is>
      </c>
      <c r="K5183" s="465" t="inlineStr">
        <is>
          <t xml:space="preserve"> process emissions </t>
        </is>
      </c>
      <c r="L5183" s="465" t="inlineStr">
        <is>
          <t xml:space="preserve"> reactive </t>
        </is>
      </c>
      <c r="M5183" s="465" t="inlineStr">
        <is>
          <t xml:space="preserve"> NH3 </t>
        </is>
      </c>
      <c r="N5183" s="466" t="inlineStr">
        <is>
          <t>nan</t>
        </is>
      </c>
      <c r="O5183" s="467" t="n">
        <v>0.2</v>
      </c>
      <c r="P5183" s="468" t="n">
        <v>1988</v>
      </c>
      <c r="Q5183" s="469" t="inlineStr">
        <is>
          <t>no data</t>
        </is>
      </c>
      <c r="R5183" s="469" t="inlineStr">
        <is>
          <t>not done</t>
        </is>
      </c>
      <c r="S5183" s="469" t="inlineStr">
        <is>
          <t xml:space="preserve"> text </t>
        </is>
      </c>
      <c r="T5183" s="426" t="inlineStr">
        <is>
          <t>Norway</t>
        </is>
      </c>
      <c r="U5183" s="5" t="inlineStr">
        <is>
          <t>N wasted</t>
        </is>
      </c>
      <c r="V5183" s="465" t="n">
        <v>0.04</v>
      </c>
    </row>
    <row r="5184">
      <c r="B5184" s="5" t="inlineStr">
        <is>
          <t>MP.OP-AT.AT</t>
        </is>
      </c>
      <c r="C5184" s="5" t="inlineStr">
        <is>
          <t>MP.OP-AT.AT-Emissions-NOx</t>
        </is>
      </c>
      <c r="D5184" s="5" t="inlineStr">
        <is>
          <t>MP</t>
        </is>
      </c>
      <c r="E5184" s="5" t="inlineStr">
        <is>
          <t>OP</t>
        </is>
      </c>
      <c r="F5184" s="5">
        <f>VLOOKUP(E5184,'5.a Definitions'!E:F,2,FALSE)</f>
        <v/>
      </c>
      <c r="G5184" s="5" t="inlineStr">
        <is>
          <t>AT</t>
        </is>
      </c>
      <c r="H5184" s="5" t="inlineStr">
        <is>
          <t>AT</t>
        </is>
      </c>
      <c r="I5184" s="5">
        <f>VLOOKUP(H5184,'5.a Definitions'!E:F,2,FALSE)</f>
        <v/>
      </c>
      <c r="J5184" s="465" t="inlineStr">
        <is>
          <t xml:space="preserve"> Emissions </t>
        </is>
      </c>
      <c r="K5184" s="465" t="inlineStr">
        <is>
          <t xml:space="preserve"> process emissions </t>
        </is>
      </c>
      <c r="L5184" s="465" t="inlineStr">
        <is>
          <t xml:space="preserve"> reactive </t>
        </is>
      </c>
      <c r="M5184" s="465" t="inlineStr">
        <is>
          <t xml:space="preserve"> NOx </t>
        </is>
      </c>
      <c r="N5184" s="466" t="inlineStr">
        <is>
          <t>nan</t>
        </is>
      </c>
      <c r="O5184" s="467" t="n">
        <v>0.2</v>
      </c>
      <c r="P5184" s="468" t="n">
        <v>1988</v>
      </c>
      <c r="Q5184" s="469" t="inlineStr">
        <is>
          <t>no data</t>
        </is>
      </c>
      <c r="R5184" s="469" t="inlineStr">
        <is>
          <t>not done</t>
        </is>
      </c>
      <c r="S5184" s="469" t="inlineStr">
        <is>
          <t xml:space="preserve"> text </t>
        </is>
      </c>
      <c r="T5184" s="426" t="inlineStr">
        <is>
          <t>Norway</t>
        </is>
      </c>
      <c r="U5184" s="5" t="inlineStr">
        <is>
          <t>N wasted</t>
        </is>
      </c>
      <c r="V5184" s="465" t="n">
        <v>0.04</v>
      </c>
    </row>
    <row r="5185">
      <c r="B5185" s="5" t="inlineStr">
        <is>
          <t>MP.OP-AT.AT</t>
        </is>
      </c>
      <c r="C5185" s="5" t="inlineStr">
        <is>
          <t>MP.OP-AT.AT-Emissions-N2O</t>
        </is>
      </c>
      <c r="D5185" s="5" t="inlineStr">
        <is>
          <t>MP</t>
        </is>
      </c>
      <c r="E5185" s="5" t="inlineStr">
        <is>
          <t>OP</t>
        </is>
      </c>
      <c r="F5185" s="5">
        <f>VLOOKUP(E5185,'5.a Definitions'!E:F,2,FALSE)</f>
        <v/>
      </c>
      <c r="G5185" s="5" t="inlineStr">
        <is>
          <t>AT</t>
        </is>
      </c>
      <c r="H5185" s="5" t="inlineStr">
        <is>
          <t>AT</t>
        </is>
      </c>
      <c r="I5185" s="5">
        <f>VLOOKUP(H5185,'5.a Definitions'!E:F,2,FALSE)</f>
        <v/>
      </c>
      <c r="J5185" s="465" t="inlineStr">
        <is>
          <t xml:space="preserve"> Emissions </t>
        </is>
      </c>
      <c r="K5185" s="465" t="inlineStr">
        <is>
          <t xml:space="preserve"> process emissions </t>
        </is>
      </c>
      <c r="L5185" s="465" t="inlineStr">
        <is>
          <t xml:space="preserve"> reactive </t>
        </is>
      </c>
      <c r="M5185" s="465" t="inlineStr">
        <is>
          <t xml:space="preserve"> N2O </t>
        </is>
      </c>
      <c r="N5185" s="466" t="inlineStr">
        <is>
          <t>nan</t>
        </is>
      </c>
      <c r="O5185" s="467" t="n">
        <v>0.2</v>
      </c>
      <c r="P5185" s="468" t="n">
        <v>1988</v>
      </c>
      <c r="Q5185" s="469" t="inlineStr">
        <is>
          <t>no data</t>
        </is>
      </c>
      <c r="R5185" s="469" t="inlineStr">
        <is>
          <t>not done</t>
        </is>
      </c>
      <c r="S5185" s="469" t="inlineStr">
        <is>
          <t xml:space="preserve"> text </t>
        </is>
      </c>
      <c r="T5185" s="426" t="inlineStr">
        <is>
          <t>Norway</t>
        </is>
      </c>
      <c r="U5185" s="5" t="inlineStr">
        <is>
          <t>N wasted</t>
        </is>
      </c>
      <c r="V5185" s="465" t="n">
        <v>0.04</v>
      </c>
    </row>
    <row r="5186" ht="16" customHeight="1">
      <c r="B5186" s="5" t="inlineStr">
        <is>
          <t>MP.OP-HY.SW</t>
        </is>
      </c>
      <c r="C5186" s="5" t="inlineStr">
        <is>
          <t>MP.OP-HY.SW-Untreated wastewater-Nmix</t>
        </is>
      </c>
      <c r="D5186" s="5" t="inlineStr">
        <is>
          <t>MP</t>
        </is>
      </c>
      <c r="E5186" s="5" t="inlineStr">
        <is>
          <t>OP</t>
        </is>
      </c>
      <c r="F5186" s="5">
        <f>VLOOKUP(E5186,'5.a Definitions'!E:F,2,FALSE)</f>
        <v/>
      </c>
      <c r="G5186" s="5" t="inlineStr">
        <is>
          <t>HY</t>
        </is>
      </c>
      <c r="H5186" s="5" t="inlineStr">
        <is>
          <t>SW</t>
        </is>
      </c>
      <c r="I5186" s="5">
        <f>VLOOKUP(H5186,'5.a Definitions'!E:F,2,FALSE)</f>
        <v/>
      </c>
      <c r="J5186" s="465" t="inlineStr">
        <is>
          <t xml:space="preserve"> Untreated wastewater </t>
        </is>
      </c>
      <c r="K5186" s="465" t="inlineStr">
        <is>
          <t xml:space="preserve"> other industry untreated wastewater </t>
        </is>
      </c>
      <c r="L5186" s="465" t="inlineStr">
        <is>
          <t xml:space="preserve"> reactive </t>
        </is>
      </c>
      <c r="M5186" s="465" t="inlineStr">
        <is>
          <t xml:space="preserve"> Nmix </t>
        </is>
      </c>
      <c r="N5186" s="466" t="inlineStr">
        <is>
          <t>nan</t>
        </is>
      </c>
      <c r="O5186" s="467" t="n">
        <v>0.2</v>
      </c>
      <c r="P5186" s="468" t="n">
        <v>1988</v>
      </c>
      <c r="Q5186" s="469" t="inlineStr">
        <is>
          <t>no data</t>
        </is>
      </c>
      <c r="R5186" s="469" t="inlineStr">
        <is>
          <t>not done</t>
        </is>
      </c>
      <c r="S5186" s="469" t="inlineStr">
        <is>
          <t xml:space="preserve"> text </t>
        </is>
      </c>
      <c r="T5186" s="426" t="inlineStr">
        <is>
          <t>Norway</t>
        </is>
      </c>
      <c r="U5186" s="5" t="inlineStr">
        <is>
          <t>N wasted</t>
        </is>
      </c>
      <c r="V5186" s="465" t="n">
        <v>0.04</v>
      </c>
    </row>
    <row r="5187">
      <c r="B5187" s="5" t="inlineStr">
        <is>
          <t>MP.OP-FS.FO</t>
        </is>
      </c>
      <c r="C5187" s="5" t="inlineStr">
        <is>
          <t>MP.OP-FS.FO-Mineral fertilizer-Nmix</t>
        </is>
      </c>
      <c r="D5187" s="5" t="inlineStr">
        <is>
          <t>MP</t>
        </is>
      </c>
      <c r="E5187" s="5" t="inlineStr">
        <is>
          <t>OP</t>
        </is>
      </c>
      <c r="F5187" s="5">
        <f>VLOOKUP(E5187,'5.a Definitions'!E:F,2,FALSE)</f>
        <v/>
      </c>
      <c r="G5187" s="5" t="inlineStr">
        <is>
          <t>FS</t>
        </is>
      </c>
      <c r="H5187" s="5" t="inlineStr">
        <is>
          <t>FO</t>
        </is>
      </c>
      <c r="I5187" s="5">
        <f>VLOOKUP(H5187,'5.a Definitions'!E:F,2,FALSE)</f>
        <v/>
      </c>
      <c r="J5187" s="5" t="inlineStr">
        <is>
          <t>Mineral fertilizer</t>
        </is>
      </c>
      <c r="K5187" s="5" t="inlineStr">
        <is>
          <t>mineral fertilizer to forests</t>
        </is>
      </c>
      <c r="L5187" s="5" t="inlineStr">
        <is>
          <t>reactive</t>
        </is>
      </c>
      <c r="M5187" s="5" t="inlineStr">
        <is>
          <t>Nmix</t>
        </is>
      </c>
      <c r="N5187" s="422" t="n">
        <v>0.858</v>
      </c>
      <c r="O5187" s="423" t="n">
        <v>0.5605089990998942</v>
      </c>
      <c r="P5187" s="468" t="n">
        <v>1988</v>
      </c>
      <c r="Q5187" s="425" t="inlineStr">
        <is>
          <t>Skoggjødsling før 1995</t>
        </is>
      </c>
      <c r="R5187" s="425" t="inlineStr">
        <is>
          <t>ok</t>
        </is>
      </c>
      <c r="S5187" s="425" t="inlineStr">
        <is>
          <t>text</t>
        </is>
      </c>
      <c r="T5187" s="426" t="inlineStr">
        <is>
          <t>Norway</t>
        </is>
      </c>
      <c r="U5187" s="5" t="inlineStr">
        <is>
          <t>useful output</t>
        </is>
      </c>
      <c r="V5187" s="5">
        <f>(O4604*N4604)^2</f>
        <v/>
      </c>
    </row>
    <row r="5188">
      <c r="B5188" s="5" t="inlineStr">
        <is>
          <t>MP.OP-RW.RW</t>
        </is>
      </c>
      <c r="C5188" s="5" t="inlineStr">
        <is>
          <t>MP.OP-RW.RW-Mineral fertilizer export-Nmix</t>
        </is>
      </c>
      <c r="D5188" s="5" t="inlineStr">
        <is>
          <t>MP</t>
        </is>
      </c>
      <c r="E5188" s="5" t="inlineStr">
        <is>
          <t>OP</t>
        </is>
      </c>
      <c r="F5188" s="5">
        <f>VLOOKUP(E5188,'5.a Definitions'!E:F,2,FALSE)</f>
        <v/>
      </c>
      <c r="G5188" s="5" t="inlineStr">
        <is>
          <t>RW</t>
        </is>
      </c>
      <c r="H5188" s="5" t="inlineStr">
        <is>
          <t>RW</t>
        </is>
      </c>
      <c r="I5188" s="5">
        <f>VLOOKUP(H5188,'5.a Definitions'!E:F,2,FALSE)</f>
        <v/>
      </c>
      <c r="J5188" s="465" t="inlineStr">
        <is>
          <t xml:space="preserve"> Mineral fertilizer export </t>
        </is>
      </c>
      <c r="K5188" s="465" t="inlineStr">
        <is>
          <t xml:space="preserve"> mineral fertilizer export </t>
        </is>
      </c>
      <c r="L5188" s="465" t="inlineStr">
        <is>
          <t xml:space="preserve"> reactive </t>
        </is>
      </c>
      <c r="M5188" s="465" t="inlineStr">
        <is>
          <t xml:space="preserve"> Nmix </t>
        </is>
      </c>
      <c r="N5188" s="466" t="n">
        <v>363.6</v>
      </c>
      <c r="O5188" s="467" t="n">
        <v>0.2949457776486214</v>
      </c>
      <c r="P5188" s="468" t="n">
        <v>1988</v>
      </c>
      <c r="Q5188" s="469" t="inlineStr">
        <is>
          <t>FAOSTAT Fertilizer by Nutrient</t>
        </is>
      </c>
      <c r="R5188" s="469" t="inlineStr">
        <is>
          <t>ok</t>
        </is>
      </c>
      <c r="S5188" s="469" t="inlineStr">
        <is>
          <t xml:space="preserve"> text </t>
        </is>
      </c>
      <c r="T5188" s="426" t="inlineStr">
        <is>
          <t>Norway</t>
        </is>
      </c>
      <c r="U5188" s="5" t="inlineStr">
        <is>
          <t>useful output</t>
        </is>
      </c>
      <c r="V5188" s="465" t="n">
        <v>0.04</v>
      </c>
    </row>
    <row r="5189" ht="16" customHeight="1" thickBot="1">
      <c r="B5189" s="6" t="inlineStr">
        <is>
          <t>MP.OP-RW.RW</t>
        </is>
      </c>
      <c r="C5189" s="6" t="inlineStr">
        <is>
          <t>MP.OP-RW.RW-Other goods export-Nmix</t>
        </is>
      </c>
      <c r="D5189" s="6" t="inlineStr">
        <is>
          <t>MP</t>
        </is>
      </c>
      <c r="E5189" s="6" t="inlineStr">
        <is>
          <t>OP</t>
        </is>
      </c>
      <c r="F5189" s="5">
        <f>VLOOKUP(E5189,'5.a Definitions'!E:F,2,FALSE)</f>
        <v/>
      </c>
      <c r="G5189" s="6" t="inlineStr">
        <is>
          <t>RW</t>
        </is>
      </c>
      <c r="H5189" s="6" t="inlineStr">
        <is>
          <t>RW</t>
        </is>
      </c>
      <c r="I5189" s="5">
        <f>VLOOKUP(H5189,'5.a Definitions'!E:F,2,FALSE)</f>
        <v/>
      </c>
      <c r="J5189" s="470" t="inlineStr">
        <is>
          <t xml:space="preserve"> Other goods export </t>
        </is>
      </c>
      <c r="K5189" s="470" t="inlineStr">
        <is>
          <t xml:space="preserve"> other goods export </t>
        </is>
      </c>
      <c r="L5189" s="470" t="inlineStr">
        <is>
          <t xml:space="preserve"> reactive </t>
        </is>
      </c>
      <c r="M5189" s="470" t="inlineStr">
        <is>
          <t xml:space="preserve"> Nmix </t>
        </is>
      </c>
      <c r="N5189" s="466" t="n">
        <v>7.824751656400001</v>
      </c>
      <c r="O5189" s="471" t="n">
        <v>0.118261644157132</v>
      </c>
      <c r="P5189" s="468" t="n">
        <v>1988</v>
      </c>
      <c r="Q5189" s="472" t="inlineStr">
        <is>
          <t>SSB tab 08801</t>
        </is>
      </c>
      <c r="R5189" s="469" t="inlineStr">
        <is>
          <t>ok</t>
        </is>
      </c>
      <c r="S5189" s="472" t="inlineStr">
        <is>
          <t xml:space="preserve"> text </t>
        </is>
      </c>
      <c r="T5189" s="426" t="inlineStr">
        <is>
          <t>Norway</t>
        </is>
      </c>
      <c r="U5189" s="5" t="inlineStr">
        <is>
          <t>useful output</t>
        </is>
      </c>
      <c r="V5189" s="470" t="n">
        <v>0.04</v>
      </c>
    </row>
    <row r="5190">
      <c r="A5190" s="488" t="inlineStr">
        <is>
          <t xml:space="preserve"> Agriculture </t>
        </is>
      </c>
      <c r="B5190" s="5" t="inlineStr">
        <is>
          <t>AG.SM-MP.FP</t>
        </is>
      </c>
      <c r="C5190" s="5" t="inlineStr">
        <is>
          <t>AG.SM-MP.FP-Food crop products-Nmix</t>
        </is>
      </c>
      <c r="D5190" s="5" t="inlineStr">
        <is>
          <t>AG</t>
        </is>
      </c>
      <c r="E5190" s="5" t="inlineStr">
        <is>
          <t>SM</t>
        </is>
      </c>
      <c r="F5190" s="5">
        <f>VLOOKUP(E5190,'5.a Definitions'!E:F,2,FALSE)</f>
        <v/>
      </c>
      <c r="G5190" s="5" t="inlineStr">
        <is>
          <t>MP</t>
        </is>
      </c>
      <c r="H5190" s="5" t="inlineStr">
        <is>
          <t>FP</t>
        </is>
      </c>
      <c r="I5190" s="5">
        <f>VLOOKUP(H5190,'5.a Definitions'!E:F,2,FALSE)</f>
        <v/>
      </c>
      <c r="J5190" s="465" t="inlineStr">
        <is>
          <t xml:space="preserve"> Food crop products </t>
        </is>
      </c>
      <c r="K5190" s="465" t="inlineStr">
        <is>
          <t xml:space="preserve"> food crop products </t>
        </is>
      </c>
      <c r="L5190" s="465" t="inlineStr">
        <is>
          <t xml:space="preserve"> reactive </t>
        </is>
      </c>
      <c r="M5190" s="465" t="inlineStr">
        <is>
          <t xml:space="preserve"> Nmix </t>
        </is>
      </c>
      <c r="N5190" s="466" t="n">
        <v>23.094</v>
      </c>
      <c r="O5190" s="467" t="n">
        <v>0.4149602262584166</v>
      </c>
      <c r="P5190" s="468" t="n">
        <v>1988</v>
      </c>
      <c r="Q5190" s="469" t="inlineStr">
        <is>
          <t>Eurostat Gross nutrient balance</t>
        </is>
      </c>
      <c r="R5190" s="469" t="inlineStr">
        <is>
          <t>ok</t>
        </is>
      </c>
      <c r="S5190" s="469" t="inlineStr">
        <is>
          <t xml:space="preserve"> text </t>
        </is>
      </c>
      <c r="T5190" s="426" t="inlineStr">
        <is>
          <t>Norway</t>
        </is>
      </c>
      <c r="U5190" s="5" t="inlineStr">
        <is>
          <t>useful output</t>
        </is>
      </c>
      <c r="V5190" s="465" t="n">
        <v>0.04</v>
      </c>
    </row>
    <row r="5191">
      <c r="B5191" s="5" t="inlineStr">
        <is>
          <t>AG.SM-MP.OP</t>
        </is>
      </c>
      <c r="C5191" s="5" t="inlineStr">
        <is>
          <t>AG.SM-MP.OP-Crop products for industrial use-Nmix</t>
        </is>
      </c>
      <c r="D5191" s="5" t="inlineStr">
        <is>
          <t>AG</t>
        </is>
      </c>
      <c r="E5191" s="5" t="inlineStr">
        <is>
          <t>SM</t>
        </is>
      </c>
      <c r="F5191" s="5">
        <f>VLOOKUP(E5191,'5.a Definitions'!E:F,2,FALSE)</f>
        <v/>
      </c>
      <c r="G5191" s="5" t="inlineStr">
        <is>
          <t>MP</t>
        </is>
      </c>
      <c r="H5191" s="5" t="inlineStr">
        <is>
          <t>OP</t>
        </is>
      </c>
      <c r="I5191" s="5">
        <f>VLOOKUP(H5191,'5.a Definitions'!E:F,2,FALSE)</f>
        <v/>
      </c>
      <c r="J5191" s="465" t="inlineStr">
        <is>
          <t xml:space="preserve"> Crop products for industrial use </t>
        </is>
      </c>
      <c r="K5191" s="465" t="inlineStr">
        <is>
          <t xml:space="preserve"> crop products for industrial use </t>
        </is>
      </c>
      <c r="L5191" s="465" t="inlineStr">
        <is>
          <t xml:space="preserve"> reactive </t>
        </is>
      </c>
      <c r="M5191" s="465" t="inlineStr">
        <is>
          <t xml:space="preserve"> Nmix </t>
        </is>
      </c>
      <c r="N5191" s="466" t="n">
        <v>0.315</v>
      </c>
      <c r="O5191" s="467" t="n">
        <v>0.4149602262584164</v>
      </c>
      <c r="P5191" s="468" t="n">
        <v>1988</v>
      </c>
      <c r="Q5191" s="469" t="inlineStr">
        <is>
          <t>Eurostat Gross nutrient balance, Nutrient removal by harvest of industrial crops</t>
        </is>
      </c>
      <c r="R5191" s="469" t="inlineStr">
        <is>
          <t>ok</t>
        </is>
      </c>
      <c r="S5191" s="469" t="inlineStr">
        <is>
          <t xml:space="preserve"> text </t>
        </is>
      </c>
      <c r="T5191" s="426" t="inlineStr">
        <is>
          <t>Norway</t>
        </is>
      </c>
      <c r="U5191" s="5" t="inlineStr">
        <is>
          <t>useful output</t>
        </is>
      </c>
      <c r="V5191" s="465" t="n">
        <v>0.04</v>
      </c>
    </row>
    <row r="5192">
      <c r="B5192" s="5" t="inlineStr">
        <is>
          <t>AG.SM-AG.MM</t>
        </is>
      </c>
      <c r="C5192" s="5" t="inlineStr">
        <is>
          <t>AG.SM-AG.MM-Fodder crops-Nmix</t>
        </is>
      </c>
      <c r="D5192" s="5" t="inlineStr">
        <is>
          <t>AG</t>
        </is>
      </c>
      <c r="E5192" s="5" t="inlineStr">
        <is>
          <t>SM</t>
        </is>
      </c>
      <c r="F5192" s="5">
        <f>VLOOKUP(E5192,'5.a Definitions'!E:F,2,FALSE)</f>
        <v/>
      </c>
      <c r="G5192" s="5" t="inlineStr">
        <is>
          <t>AG</t>
        </is>
      </c>
      <c r="H5192" s="5" t="inlineStr">
        <is>
          <t>MM</t>
        </is>
      </c>
      <c r="I5192" s="5">
        <f>VLOOKUP(H5192,'5.a Definitions'!E:F,2,FALSE)</f>
        <v/>
      </c>
      <c r="J5192" s="465" t="inlineStr">
        <is>
          <t xml:space="preserve"> Fodder crops </t>
        </is>
      </c>
      <c r="K5192" s="465" t="inlineStr">
        <is>
          <t xml:space="preserve"> fodder crops </t>
        </is>
      </c>
      <c r="L5192" s="465" t="inlineStr">
        <is>
          <t xml:space="preserve"> reactive </t>
        </is>
      </c>
      <c r="M5192" s="465" t="inlineStr">
        <is>
          <t xml:space="preserve"> Nmix </t>
        </is>
      </c>
      <c r="N5192" s="466" t="n">
        <v>60.67784888000001</v>
      </c>
      <c r="O5192" s="467" t="n">
        <v>0.3111105533024393</v>
      </c>
      <c r="P5192" s="468" t="n">
        <v>1988</v>
      </c>
      <c r="Q5192" s="469" t="inlineStr">
        <is>
          <t>SSB Jordbruksstatistikk + BFJ Totalkalkylen, Eng-beite</t>
        </is>
      </c>
      <c r="R5192" s="469" t="inlineStr">
        <is>
          <t>ok</t>
        </is>
      </c>
      <c r="S5192" s="469" t="inlineStr">
        <is>
          <t xml:space="preserve"> text </t>
        </is>
      </c>
      <c r="T5192" s="426" t="inlineStr">
        <is>
          <t>Norway</t>
        </is>
      </c>
      <c r="U5192" s="5" t="inlineStr">
        <is>
          <t>useful output</t>
        </is>
      </c>
      <c r="V5192" s="465" t="n">
        <v>0.04</v>
      </c>
    </row>
    <row r="5193" ht="16" customHeight="1">
      <c r="B5193" s="5" t="inlineStr">
        <is>
          <t>AG.SM-AT.AT</t>
        </is>
      </c>
      <c r="C5193" s="5" t="inlineStr">
        <is>
          <t>AG.SM-AT.AT-Emissions-NH3</t>
        </is>
      </c>
      <c r="D5193" s="5" t="inlineStr">
        <is>
          <t>AG</t>
        </is>
      </c>
      <c r="E5193" s="5" t="inlineStr">
        <is>
          <t>SM</t>
        </is>
      </c>
      <c r="F5193" s="5">
        <f>VLOOKUP(E5193,'5.a Definitions'!E:F,2,FALSE)</f>
        <v/>
      </c>
      <c r="G5193" s="5" t="inlineStr">
        <is>
          <t>AT</t>
        </is>
      </c>
      <c r="H5193" s="5" t="inlineStr">
        <is>
          <t>AT</t>
        </is>
      </c>
      <c r="I5193" s="5">
        <f>VLOOKUP(H5193,'5.a Definitions'!E:F,2,FALSE)</f>
        <v/>
      </c>
      <c r="J5193" s="465" t="inlineStr">
        <is>
          <t xml:space="preserve"> Emissions </t>
        </is>
      </c>
      <c r="K5193" s="465" t="inlineStr">
        <is>
          <t xml:space="preserve"> agricultural soil emissions </t>
        </is>
      </c>
      <c r="L5193" s="465" t="inlineStr">
        <is>
          <t xml:space="preserve"> reactive </t>
        </is>
      </c>
      <c r="M5193" s="465" t="inlineStr">
        <is>
          <t xml:space="preserve"> NH3 </t>
        </is>
      </c>
      <c r="N5193" s="466" t="inlineStr">
        <is>
          <t>nan</t>
        </is>
      </c>
      <c r="O5193" s="467" t="n">
        <v>0.2</v>
      </c>
      <c r="P5193" s="468" t="n">
        <v>1988</v>
      </c>
      <c r="Q5193" s="469" t="inlineStr">
        <is>
          <t>no data</t>
        </is>
      </c>
      <c r="R5193" s="469" t="inlineStr">
        <is>
          <t>not done</t>
        </is>
      </c>
      <c r="S5193" s="469" t="inlineStr">
        <is>
          <t xml:space="preserve"> text </t>
        </is>
      </c>
      <c r="T5193" s="426" t="inlineStr">
        <is>
          <t>Norway</t>
        </is>
      </c>
      <c r="U5193" s="5" t="inlineStr">
        <is>
          <t>N wasted</t>
        </is>
      </c>
      <c r="V5193" s="465" t="n">
        <v>0.04</v>
      </c>
    </row>
    <row r="5194" ht="16" customHeight="1">
      <c r="B5194" s="5" t="inlineStr">
        <is>
          <t>AG.SM-AT.AT</t>
        </is>
      </c>
      <c r="C5194" s="5" t="inlineStr">
        <is>
          <t>AG.SM-AT.AT-Emissions-N2O</t>
        </is>
      </c>
      <c r="D5194" s="5" t="inlineStr">
        <is>
          <t>AG</t>
        </is>
      </c>
      <c r="E5194" s="5" t="inlineStr">
        <is>
          <t>SM</t>
        </is>
      </c>
      <c r="F5194" s="5">
        <f>VLOOKUP(E5194,'5.a Definitions'!E:F,2,FALSE)</f>
        <v/>
      </c>
      <c r="G5194" s="5" t="inlineStr">
        <is>
          <t>AT</t>
        </is>
      </c>
      <c r="H5194" s="5" t="inlineStr">
        <is>
          <t>AT</t>
        </is>
      </c>
      <c r="I5194" s="5">
        <f>VLOOKUP(H5194,'5.a Definitions'!E:F,2,FALSE)</f>
        <v/>
      </c>
      <c r="J5194" s="465" t="inlineStr">
        <is>
          <t xml:space="preserve"> Emissions </t>
        </is>
      </c>
      <c r="K5194" s="465" t="inlineStr">
        <is>
          <t xml:space="preserve"> agricultural soil emissions </t>
        </is>
      </c>
      <c r="L5194" s="465" t="inlineStr">
        <is>
          <t xml:space="preserve"> reactive </t>
        </is>
      </c>
      <c r="M5194" s="465" t="inlineStr">
        <is>
          <t xml:space="preserve"> N2O </t>
        </is>
      </c>
      <c r="N5194" s="466" t="inlineStr">
        <is>
          <t>nan</t>
        </is>
      </c>
      <c r="O5194" s="467" t="n">
        <v>0.2</v>
      </c>
      <c r="P5194" s="468" t="n">
        <v>1988</v>
      </c>
      <c r="Q5194" s="469" t="inlineStr">
        <is>
          <t>no data</t>
        </is>
      </c>
      <c r="R5194" s="469" t="inlineStr">
        <is>
          <t>not done</t>
        </is>
      </c>
      <c r="S5194" s="469" t="inlineStr">
        <is>
          <t xml:space="preserve"> text </t>
        </is>
      </c>
      <c r="T5194" s="426" t="inlineStr">
        <is>
          <t>Norway</t>
        </is>
      </c>
      <c r="U5194" s="5" t="inlineStr">
        <is>
          <t>N wasted</t>
        </is>
      </c>
      <c r="V5194" s="465" t="n">
        <v>0.04</v>
      </c>
    </row>
    <row r="5195" ht="16" customHeight="1">
      <c r="B5195" s="5" t="inlineStr">
        <is>
          <t>AG.SM-AT.AT</t>
        </is>
      </c>
      <c r="C5195" s="5" t="inlineStr">
        <is>
          <t>AG.SM-AT.AT-Emissions-NOx</t>
        </is>
      </c>
      <c r="D5195" s="5" t="inlineStr">
        <is>
          <t>AG</t>
        </is>
      </c>
      <c r="E5195" s="5" t="inlineStr">
        <is>
          <t>SM</t>
        </is>
      </c>
      <c r="F5195" s="5">
        <f>VLOOKUP(E5195,'5.a Definitions'!E:F,2,FALSE)</f>
        <v/>
      </c>
      <c r="G5195" s="5" t="inlineStr">
        <is>
          <t>AT</t>
        </is>
      </c>
      <c r="H5195" s="5" t="inlineStr">
        <is>
          <t>AT</t>
        </is>
      </c>
      <c r="I5195" s="5">
        <f>VLOOKUP(H5195,'5.a Definitions'!E:F,2,FALSE)</f>
        <v/>
      </c>
      <c r="J5195" s="465" t="inlineStr">
        <is>
          <t xml:space="preserve"> Emissions </t>
        </is>
      </c>
      <c r="K5195" s="465" t="inlineStr">
        <is>
          <t xml:space="preserve"> agricultural soil emissions </t>
        </is>
      </c>
      <c r="L5195" s="465" t="inlineStr">
        <is>
          <t xml:space="preserve"> reactive </t>
        </is>
      </c>
      <c r="M5195" s="465" t="inlineStr">
        <is>
          <t xml:space="preserve"> NOx </t>
        </is>
      </c>
      <c r="N5195" s="466" t="inlineStr">
        <is>
          <t>nan</t>
        </is>
      </c>
      <c r="O5195" s="467" t="n">
        <v>0.2</v>
      </c>
      <c r="P5195" s="468" t="n">
        <v>1988</v>
      </c>
      <c r="Q5195" s="469" t="inlineStr">
        <is>
          <t>no data</t>
        </is>
      </c>
      <c r="R5195" s="469" t="inlineStr">
        <is>
          <t>not done</t>
        </is>
      </c>
      <c r="S5195" s="469" t="inlineStr">
        <is>
          <t xml:space="preserve"> text </t>
        </is>
      </c>
      <c r="T5195" s="426" t="inlineStr">
        <is>
          <t>Norway</t>
        </is>
      </c>
      <c r="U5195" s="5" t="inlineStr">
        <is>
          <t>N wasted</t>
        </is>
      </c>
      <c r="V5195" s="465" t="n">
        <v>0.04</v>
      </c>
    </row>
    <row r="5196" ht="16" customHeight="1">
      <c r="B5196" s="5" t="inlineStr">
        <is>
          <t>AG.SM-AT.AT</t>
        </is>
      </c>
      <c r="C5196" s="5" t="inlineStr">
        <is>
          <t>AG.SM-AT.AT-Emissions-N2</t>
        </is>
      </c>
      <c r="D5196" s="5" t="inlineStr">
        <is>
          <t>AG</t>
        </is>
      </c>
      <c r="E5196" s="5" t="inlineStr">
        <is>
          <t>SM</t>
        </is>
      </c>
      <c r="F5196" s="5">
        <f>VLOOKUP(E5196,'5.a Definitions'!E:F,2,FALSE)</f>
        <v/>
      </c>
      <c r="G5196" s="5" t="inlineStr">
        <is>
          <t>AT</t>
        </is>
      </c>
      <c r="H5196" s="5" t="inlineStr">
        <is>
          <t>AT</t>
        </is>
      </c>
      <c r="I5196" s="5">
        <f>VLOOKUP(H5196,'5.a Definitions'!E:F,2,FALSE)</f>
        <v/>
      </c>
      <c r="J5196" s="465" t="inlineStr">
        <is>
          <t xml:space="preserve"> Emissions </t>
        </is>
      </c>
      <c r="K5196" s="465" t="inlineStr">
        <is>
          <t xml:space="preserve"> agricultural soil emissions </t>
        </is>
      </c>
      <c r="L5196" s="465" t="inlineStr">
        <is>
          <t xml:space="preserve"> inert </t>
        </is>
      </c>
      <c r="M5196" s="465" t="inlineStr">
        <is>
          <t xml:space="preserve"> N2 </t>
        </is>
      </c>
      <c r="N5196" s="466" t="n">
        <v>13.8225129</v>
      </c>
      <c r="O5196" s="467" t="n">
        <v>0.4993826242394597</v>
      </c>
      <c r="P5196" s="468" t="n">
        <v>1988</v>
      </c>
      <c r="Q5196" s="469" t="inlineStr">
        <is>
          <t>Schäppi2025Ann + SSB table 05982; area filled (interpolated)</t>
        </is>
      </c>
      <c r="R5196" s="469" t="inlineStr">
        <is>
          <t>ok</t>
        </is>
      </c>
      <c r="S5196" s="469" t="inlineStr">
        <is>
          <t xml:space="preserve"> text </t>
        </is>
      </c>
      <c r="T5196" s="426" t="inlineStr">
        <is>
          <t>Norway</t>
        </is>
      </c>
      <c r="U5196" s="5" t="inlineStr">
        <is>
          <t>N wasted</t>
        </is>
      </c>
      <c r="V5196" s="465" t="n">
        <v>0.04</v>
      </c>
    </row>
    <row r="5197" ht="16" customHeight="1">
      <c r="B5197" s="5" t="inlineStr">
        <is>
          <t>AG.SM-HY.SW</t>
        </is>
      </c>
      <c r="C5197" s="5" t="inlineStr">
        <is>
          <t>AG.SM-HY.SW-Leaching-Nmix</t>
        </is>
      </c>
      <c r="D5197" s="5" t="inlineStr">
        <is>
          <t>AG</t>
        </is>
      </c>
      <c r="E5197" s="5" t="inlineStr">
        <is>
          <t>SM</t>
        </is>
      </c>
      <c r="F5197" s="5">
        <f>VLOOKUP(E5197,'5.a Definitions'!E:F,2,FALSE)</f>
        <v/>
      </c>
      <c r="G5197" s="5" t="inlineStr">
        <is>
          <t>HY</t>
        </is>
      </c>
      <c r="H5197" s="5" t="inlineStr">
        <is>
          <t>SW</t>
        </is>
      </c>
      <c r="I5197" s="5">
        <f>VLOOKUP(H5197,'5.a Definitions'!E:F,2,FALSE)</f>
        <v/>
      </c>
      <c r="J5197" s="465" t="inlineStr">
        <is>
          <t>Sewage sludge landfill</t>
        </is>
      </c>
      <c r="K5197" s="465" t="inlineStr">
        <is>
          <t>sewage sludge landfill</t>
        </is>
      </c>
      <c r="L5197" s="465" t="inlineStr">
        <is>
          <t xml:space="preserve"> reactive </t>
        </is>
      </c>
      <c r="M5197" s="465" t="inlineStr">
        <is>
          <t xml:space="preserve"> Nmix </t>
        </is>
      </c>
      <c r="N5197" s="466" t="inlineStr">
        <is>
          <t>nan</t>
        </is>
      </c>
      <c r="O5197" s="467" t="n">
        <v>0.2</v>
      </c>
      <c r="P5197" s="468" t="n">
        <v>1988</v>
      </c>
      <c r="Q5197" s="469" t="inlineStr">
        <is>
          <t>no data</t>
        </is>
      </c>
      <c r="R5197" s="469" t="inlineStr">
        <is>
          <t>not done</t>
        </is>
      </c>
      <c r="S5197" s="469" t="inlineStr">
        <is>
          <t xml:space="preserve"> text </t>
        </is>
      </c>
      <c r="T5197" s="426" t="inlineStr">
        <is>
          <t>Norway</t>
        </is>
      </c>
      <c r="U5197" s="5" t="inlineStr">
        <is>
          <t>N wasted</t>
        </is>
      </c>
      <c r="V5197" s="465" t="n">
        <v>0.04</v>
      </c>
    </row>
    <row r="5198" ht="16" customHeight="1">
      <c r="B5198" s="5" t="inlineStr">
        <is>
          <t>AG.MM-MP.FP</t>
        </is>
      </c>
      <c r="C5198" s="5" t="inlineStr">
        <is>
          <t>AG.MM-MP.FP-Animal products-Nmix</t>
        </is>
      </c>
      <c r="D5198" s="5" t="inlineStr">
        <is>
          <t>AG</t>
        </is>
      </c>
      <c r="E5198" s="5" t="inlineStr">
        <is>
          <t>MM</t>
        </is>
      </c>
      <c r="F5198" s="5">
        <f>VLOOKUP(E5198,'5.a Definitions'!E:F,2,FALSE)</f>
        <v/>
      </c>
      <c r="G5198" s="5" t="inlineStr">
        <is>
          <t>MP</t>
        </is>
      </c>
      <c r="H5198" s="5" t="inlineStr">
        <is>
          <t>FP</t>
        </is>
      </c>
      <c r="I5198" s="5">
        <f>VLOOKUP(H5198,'5.a Definitions'!E:F,2,FALSE)</f>
        <v/>
      </c>
      <c r="J5198" s="465" t="inlineStr">
        <is>
          <t xml:space="preserve"> Animal products </t>
        </is>
      </c>
      <c r="K5198" s="465" t="inlineStr">
        <is>
          <t xml:space="preserve"> animal products </t>
        </is>
      </c>
      <c r="L5198" s="465" t="inlineStr">
        <is>
          <t xml:space="preserve"> reactive </t>
        </is>
      </c>
      <c r="M5198" s="465" t="inlineStr">
        <is>
          <t xml:space="preserve"> Nmix </t>
        </is>
      </c>
      <c r="N5198" s="466" t="n">
        <v>17.3614472</v>
      </c>
      <c r="O5198" s="467" t="n">
        <v>0.1256713903845197</v>
      </c>
      <c r="P5198" s="468" t="n">
        <v>1988</v>
      </c>
      <c r="Q5198" s="469" t="inlineStr">
        <is>
          <t>FAOSTAT Crops and livestock products</t>
        </is>
      </c>
      <c r="R5198" s="469" t="inlineStr">
        <is>
          <t>ok</t>
        </is>
      </c>
      <c r="S5198" s="469" t="inlineStr">
        <is>
          <t xml:space="preserve"> text </t>
        </is>
      </c>
      <c r="T5198" s="426" t="inlineStr">
        <is>
          <t>Norway</t>
        </is>
      </c>
      <c r="U5198" s="5" t="inlineStr">
        <is>
          <t>useful output</t>
        </is>
      </c>
      <c r="V5198" s="465" t="n">
        <v>0.04</v>
      </c>
    </row>
    <row r="5199">
      <c r="B5199" s="5" t="inlineStr">
        <is>
          <t>AG.MM-MP.OP</t>
        </is>
      </c>
      <c r="C5199" s="5" t="inlineStr">
        <is>
          <t>AG.MM-MP.OP-Non-edible animal products-Nmix</t>
        </is>
      </c>
      <c r="D5199" s="5" t="inlineStr">
        <is>
          <t>AG</t>
        </is>
      </c>
      <c r="E5199" s="5" t="inlineStr">
        <is>
          <t>MM</t>
        </is>
      </c>
      <c r="F5199" s="5">
        <f>VLOOKUP(E5199,'5.a Definitions'!E:F,2,FALSE)</f>
        <v/>
      </c>
      <c r="G5199" s="5" t="inlineStr">
        <is>
          <t>MP</t>
        </is>
      </c>
      <c r="H5199" s="5" t="inlineStr">
        <is>
          <t>OP</t>
        </is>
      </c>
      <c r="I5199" s="5">
        <f>VLOOKUP(H5199,'5.a Definitions'!E:F,2,FALSE)</f>
        <v/>
      </c>
      <c r="J5199" s="465" t="inlineStr">
        <is>
          <t xml:space="preserve"> Non-edible animal products </t>
        </is>
      </c>
      <c r="K5199" s="465" t="inlineStr">
        <is>
          <t xml:space="preserve"> non-edible animal products </t>
        </is>
      </c>
      <c r="L5199" s="465" t="inlineStr">
        <is>
          <t xml:space="preserve"> reactive </t>
        </is>
      </c>
      <c r="M5199" s="465" t="inlineStr">
        <is>
          <t xml:space="preserve"> Nmix </t>
        </is>
      </c>
      <c r="N5199" s="466" t="inlineStr">
        <is>
          <t>nan</t>
        </is>
      </c>
      <c r="O5199" s="467" t="n">
        <v>0.2</v>
      </c>
      <c r="P5199" s="468" t="n">
        <v>1988</v>
      </c>
      <c r="Q5199" s="469" t="inlineStr">
        <is>
          <t>no data</t>
        </is>
      </c>
      <c r="R5199" s="469" t="inlineStr">
        <is>
          <t>not done</t>
        </is>
      </c>
      <c r="S5199" s="469" t="inlineStr">
        <is>
          <t xml:space="preserve"> text </t>
        </is>
      </c>
      <c r="T5199" s="426" t="inlineStr">
        <is>
          <t>Norway</t>
        </is>
      </c>
      <c r="U5199" s="5" t="inlineStr">
        <is>
          <t>useful output</t>
        </is>
      </c>
      <c r="V5199" s="465" t="n">
        <v>0.04</v>
      </c>
    </row>
    <row r="5200" ht="16" customHeight="1">
      <c r="B5200" s="5" t="inlineStr">
        <is>
          <t>AG.MM-AG.SM</t>
        </is>
      </c>
      <c r="C5200" s="5" t="inlineStr">
        <is>
          <t>AG.MM-AG.SM-Manure application-Nmix</t>
        </is>
      </c>
      <c r="D5200" s="5" t="inlineStr">
        <is>
          <t>AG</t>
        </is>
      </c>
      <c r="E5200" s="5" t="inlineStr">
        <is>
          <t>MM</t>
        </is>
      </c>
      <c r="F5200" s="5">
        <f>VLOOKUP(E5200,'5.a Definitions'!E:F,2,FALSE)</f>
        <v/>
      </c>
      <c r="G5200" s="5" t="inlineStr">
        <is>
          <t>AG</t>
        </is>
      </c>
      <c r="H5200" s="5" t="inlineStr">
        <is>
          <t>SM</t>
        </is>
      </c>
      <c r="I5200" s="5">
        <f>VLOOKUP(H5200,'5.a Definitions'!E:F,2,FALSE)</f>
        <v/>
      </c>
      <c r="J5200" s="465" t="inlineStr">
        <is>
          <t xml:space="preserve"> Manure application </t>
        </is>
      </c>
      <c r="K5200" s="465" t="inlineStr">
        <is>
          <t xml:space="preserve"> manure application </t>
        </is>
      </c>
      <c r="L5200" s="465" t="inlineStr">
        <is>
          <t xml:space="preserve"> reactive </t>
        </is>
      </c>
      <c r="M5200" s="465" t="inlineStr">
        <is>
          <t xml:space="preserve"> Nmix </t>
        </is>
      </c>
      <c r="N5200" s="466" t="n">
        <v>70.16716443427526</v>
      </c>
      <c r="O5200" s="467" t="n">
        <v>0.3582105994286731</v>
      </c>
      <c r="P5200" s="468" t="n">
        <v>1988</v>
      </c>
      <c r="Q5200" s="469" t="inlineStr">
        <is>
          <t>Eurostat Gross nutrient balance, Manure input</t>
        </is>
      </c>
      <c r="R5200" s="469" t="inlineStr">
        <is>
          <t>ok</t>
        </is>
      </c>
      <c r="S5200" s="469" t="inlineStr">
        <is>
          <t xml:space="preserve"> text </t>
        </is>
      </c>
      <c r="T5200" s="426" t="inlineStr">
        <is>
          <t>Norway</t>
        </is>
      </c>
      <c r="U5200" s="5" t="inlineStr">
        <is>
          <t>recycling</t>
        </is>
      </c>
      <c r="V5200" s="465" t="n">
        <v>0.04</v>
      </c>
    </row>
    <row r="5201" ht="16" customHeight="1">
      <c r="B5201" s="475" t="inlineStr">
        <is>
          <t>AG.MM-FS.OL</t>
        </is>
      </c>
      <c r="C5201" s="475" t="inlineStr">
        <is>
          <t>AG.MM-FS.OL-Manure from grazing on unmanaged land-Nmix</t>
        </is>
      </c>
      <c r="D5201" s="475" t="inlineStr">
        <is>
          <t>AG</t>
        </is>
      </c>
      <c r="E5201" s="475" t="inlineStr">
        <is>
          <t>MM</t>
        </is>
      </c>
      <c r="F5201" s="5">
        <f>VLOOKUP(E5201,'5.a Definitions'!E:F,2,FALSE)</f>
        <v/>
      </c>
      <c r="G5201" s="475" t="inlineStr">
        <is>
          <t>FS</t>
        </is>
      </c>
      <c r="H5201" s="475" t="inlineStr">
        <is>
          <t>OL</t>
        </is>
      </c>
      <c r="I5201" s="5">
        <f>VLOOKUP(H5201,'5.a Definitions'!E:F,2,FALSE)</f>
        <v/>
      </c>
      <c r="J5201" s="465" t="inlineStr">
        <is>
          <t>Manure from grazing on unmanaged land</t>
        </is>
      </c>
      <c r="K5201" s="465" t="inlineStr">
        <is>
          <t>manure from grazing on unmanaged land</t>
        </is>
      </c>
      <c r="L5201" s="465" t="inlineStr">
        <is>
          <t>reactive</t>
        </is>
      </c>
      <c r="M5201" s="465" t="inlineStr">
        <is>
          <t>Nmix</t>
        </is>
      </c>
      <c r="N5201" s="466" t="n">
        <v>0</v>
      </c>
      <c r="O5201" s="467" t="n">
        <v>0.2</v>
      </c>
      <c r="P5201" s="468" t="n">
        <v>1988</v>
      </c>
      <c r="Q5201" s="469" t="n"/>
      <c r="R5201" s="469" t="inlineStr">
        <is>
          <t>text</t>
        </is>
      </c>
      <c r="S5201" s="469" t="inlineStr">
        <is>
          <t>text</t>
        </is>
      </c>
      <c r="T5201" s="476" t="inlineStr">
        <is>
          <t>Norway</t>
        </is>
      </c>
      <c r="U5201" s="475" t="inlineStr">
        <is>
          <t>recycling</t>
        </is>
      </c>
      <c r="V5201" s="465">
        <f>(O5053*N5053)^2</f>
        <v/>
      </c>
    </row>
    <row r="5202" ht="16" customHeight="1">
      <c r="B5202" s="5" t="inlineStr">
        <is>
          <t>AG.MM-AT.AT</t>
        </is>
      </c>
      <c r="C5202" s="5" t="inlineStr">
        <is>
          <t>AG.MM-AT.AT-Emissions-NH3</t>
        </is>
      </c>
      <c r="D5202" s="5" t="inlineStr">
        <is>
          <t>AG</t>
        </is>
      </c>
      <c r="E5202" s="5" t="inlineStr">
        <is>
          <t>MM</t>
        </is>
      </c>
      <c r="F5202" s="5">
        <f>VLOOKUP(E5202,'5.a Definitions'!E:F,2,FALSE)</f>
        <v/>
      </c>
      <c r="G5202" s="5" t="inlineStr">
        <is>
          <t>AT</t>
        </is>
      </c>
      <c r="H5202" s="5" t="inlineStr">
        <is>
          <t>AT</t>
        </is>
      </c>
      <c r="I5202" s="5">
        <f>VLOOKUP(H5202,'5.a Definitions'!E:F,2,FALSE)</f>
        <v/>
      </c>
      <c r="J5202" s="465" t="inlineStr">
        <is>
          <t xml:space="preserve"> Emissions </t>
        </is>
      </c>
      <c r="K5202" s="465" t="inlineStr">
        <is>
          <t xml:space="preserve"> manure and animal husbandry emissions </t>
        </is>
      </c>
      <c r="L5202" s="465" t="inlineStr">
        <is>
          <t xml:space="preserve"> reactive </t>
        </is>
      </c>
      <c r="M5202" s="465" t="inlineStr">
        <is>
          <t xml:space="preserve"> NH3 </t>
        </is>
      </c>
      <c r="N5202" s="466" t="inlineStr">
        <is>
          <t>nan</t>
        </is>
      </c>
      <c r="O5202" s="467" t="n">
        <v>0.2</v>
      </c>
      <c r="P5202" s="468" t="n">
        <v>1988</v>
      </c>
      <c r="Q5202" s="469" t="inlineStr">
        <is>
          <t>no data</t>
        </is>
      </c>
      <c r="R5202" s="469" t="inlineStr">
        <is>
          <t>not done</t>
        </is>
      </c>
      <c r="S5202" s="469" t="inlineStr">
        <is>
          <t xml:space="preserve"> text </t>
        </is>
      </c>
      <c r="T5202" s="426" t="inlineStr">
        <is>
          <t>Norway</t>
        </is>
      </c>
      <c r="U5202" s="5" t="inlineStr">
        <is>
          <t>N wasted</t>
        </is>
      </c>
      <c r="V5202" s="465" t="n">
        <v>0.04</v>
      </c>
    </row>
    <row r="5203">
      <c r="B5203" s="5" t="inlineStr">
        <is>
          <t>AG.MM-AT.AT</t>
        </is>
      </c>
      <c r="C5203" s="5" t="inlineStr">
        <is>
          <t>AG.MM-AT.AT-Emissions-N2O</t>
        </is>
      </c>
      <c r="D5203" s="5" t="inlineStr">
        <is>
          <t>AG</t>
        </is>
      </c>
      <c r="E5203" s="5" t="inlineStr">
        <is>
          <t>MM</t>
        </is>
      </c>
      <c r="F5203" s="5">
        <f>VLOOKUP(E5203,'5.a Definitions'!E:F,2,FALSE)</f>
        <v/>
      </c>
      <c r="G5203" s="5" t="inlineStr">
        <is>
          <t>AT</t>
        </is>
      </c>
      <c r="H5203" s="5" t="inlineStr">
        <is>
          <t>AT</t>
        </is>
      </c>
      <c r="I5203" s="5">
        <f>VLOOKUP(H5203,'5.a Definitions'!E:F,2,FALSE)</f>
        <v/>
      </c>
      <c r="J5203" s="465" t="inlineStr">
        <is>
          <t xml:space="preserve"> Emissions </t>
        </is>
      </c>
      <c r="K5203" s="465" t="inlineStr">
        <is>
          <t xml:space="preserve"> manure and animal husbandry emissions </t>
        </is>
      </c>
      <c r="L5203" s="465" t="inlineStr">
        <is>
          <t xml:space="preserve"> reactive </t>
        </is>
      </c>
      <c r="M5203" s="465" t="inlineStr">
        <is>
          <t xml:space="preserve"> N2O </t>
        </is>
      </c>
      <c r="N5203" s="466" t="inlineStr">
        <is>
          <t>nan</t>
        </is>
      </c>
      <c r="O5203" s="467" t="n">
        <v>0.2</v>
      </c>
      <c r="P5203" s="468" t="n">
        <v>1988</v>
      </c>
      <c r="Q5203" s="469" t="inlineStr">
        <is>
          <t>no data</t>
        </is>
      </c>
      <c r="R5203" s="469" t="inlineStr">
        <is>
          <t>not done</t>
        </is>
      </c>
      <c r="S5203" s="469" t="inlineStr">
        <is>
          <t xml:space="preserve"> text </t>
        </is>
      </c>
      <c r="T5203" s="426" t="inlineStr">
        <is>
          <t>Norway</t>
        </is>
      </c>
      <c r="U5203" s="5" t="inlineStr">
        <is>
          <t>N wasted</t>
        </is>
      </c>
      <c r="V5203" s="465" t="n">
        <v>0.04</v>
      </c>
    </row>
    <row r="5204">
      <c r="B5204" s="5" t="inlineStr">
        <is>
          <t>AG.MM-AT.AT</t>
        </is>
      </c>
      <c r="C5204" s="5" t="inlineStr">
        <is>
          <t>AG.MM-AT.AT-Emissions-NOx</t>
        </is>
      </c>
      <c r="D5204" s="5" t="inlineStr">
        <is>
          <t>AG</t>
        </is>
      </c>
      <c r="E5204" s="5" t="inlineStr">
        <is>
          <t>MM</t>
        </is>
      </c>
      <c r="F5204" s="5">
        <f>VLOOKUP(E5204,'5.a Definitions'!E:F,2,FALSE)</f>
        <v/>
      </c>
      <c r="G5204" s="5" t="inlineStr">
        <is>
          <t>AT</t>
        </is>
      </c>
      <c r="H5204" s="5" t="inlineStr">
        <is>
          <t>AT</t>
        </is>
      </c>
      <c r="I5204" s="5">
        <f>VLOOKUP(H5204,'5.a Definitions'!E:F,2,FALSE)</f>
        <v/>
      </c>
      <c r="J5204" s="465" t="inlineStr">
        <is>
          <t xml:space="preserve"> Emissions </t>
        </is>
      </c>
      <c r="K5204" s="465" t="inlineStr">
        <is>
          <t xml:space="preserve"> manure and animal husbandry emissions </t>
        </is>
      </c>
      <c r="L5204" s="465" t="inlineStr">
        <is>
          <t xml:space="preserve"> reactive </t>
        </is>
      </c>
      <c r="M5204" s="465" t="inlineStr">
        <is>
          <t xml:space="preserve"> NOx </t>
        </is>
      </c>
      <c r="N5204" s="466" t="inlineStr">
        <is>
          <t>nan</t>
        </is>
      </c>
      <c r="O5204" s="467" t="n">
        <v>0.2</v>
      </c>
      <c r="P5204" s="468" t="n">
        <v>1988</v>
      </c>
      <c r="Q5204" s="469" t="inlineStr">
        <is>
          <t>no data</t>
        </is>
      </c>
      <c r="R5204" s="469" t="inlineStr">
        <is>
          <t>not done</t>
        </is>
      </c>
      <c r="S5204" s="469" t="inlineStr">
        <is>
          <t xml:space="preserve"> text </t>
        </is>
      </c>
      <c r="T5204" s="426" t="inlineStr">
        <is>
          <t>Norway</t>
        </is>
      </c>
      <c r="U5204" s="5" t="inlineStr">
        <is>
          <t>N wasted</t>
        </is>
      </c>
      <c r="V5204" s="465" t="n">
        <v>0.04</v>
      </c>
    </row>
    <row r="5205">
      <c r="B5205" s="5" t="inlineStr">
        <is>
          <t>AG.MM-HY.SW-Leaching-Nmix</t>
        </is>
      </c>
      <c r="C5205" s="5" t="inlineStr">
        <is>
          <t>AG.MM-HY.SW-Leaching-Nmix</t>
        </is>
      </c>
      <c r="D5205" s="5" t="inlineStr">
        <is>
          <t>AG</t>
        </is>
      </c>
      <c r="E5205" s="5" t="inlineStr">
        <is>
          <t>MM</t>
        </is>
      </c>
      <c r="F5205" s="5">
        <f>VLOOKUP(E5205,'5.a Definitions'!E:F,2,FALSE)</f>
        <v/>
      </c>
      <c r="G5205" s="5" t="inlineStr">
        <is>
          <t>HY</t>
        </is>
      </c>
      <c r="H5205" s="5" t="inlineStr">
        <is>
          <t>SW</t>
        </is>
      </c>
      <c r="I5205" s="5">
        <f>VLOOKUP(H5205,'5.a Definitions'!E:F,2,FALSE)</f>
        <v/>
      </c>
      <c r="J5205" s="465" t="inlineStr">
        <is>
          <t xml:space="preserve"> Leaching </t>
        </is>
      </c>
      <c r="K5205" s="465" t="inlineStr">
        <is>
          <t xml:space="preserve"> manure storage leaching </t>
        </is>
      </c>
      <c r="L5205" s="465" t="inlineStr">
        <is>
          <t xml:space="preserve"> reactive </t>
        </is>
      </c>
      <c r="M5205" s="465" t="inlineStr">
        <is>
          <t xml:space="preserve"> Nmix </t>
        </is>
      </c>
      <c r="N5205" s="466" t="inlineStr">
        <is>
          <t>nan</t>
        </is>
      </c>
      <c r="O5205" s="467" t="n">
        <v>0.2</v>
      </c>
      <c r="P5205" s="468" t="n">
        <v>1988</v>
      </c>
      <c r="Q5205" s="469" t="inlineStr">
        <is>
          <t>no data</t>
        </is>
      </c>
      <c r="R5205" s="469" t="inlineStr">
        <is>
          <t>not done</t>
        </is>
      </c>
      <c r="S5205" s="469" t="inlineStr">
        <is>
          <t xml:space="preserve"> text </t>
        </is>
      </c>
      <c r="T5205" s="426" t="inlineStr">
        <is>
          <t>Norway</t>
        </is>
      </c>
      <c r="U5205" s="5" t="inlineStr">
        <is>
          <t>N wasted</t>
        </is>
      </c>
      <c r="V5205" s="465" t="n">
        <v>0.04</v>
      </c>
    </row>
    <row r="5206">
      <c r="B5206" s="5" t="inlineStr">
        <is>
          <t>AG.MM-RW.RW</t>
        </is>
      </c>
      <c r="C5206" s="5" t="inlineStr">
        <is>
          <t>AG.MM-RW.RW-Live animal export-Nmix</t>
        </is>
      </c>
      <c r="D5206" s="5" t="inlineStr">
        <is>
          <t>AG</t>
        </is>
      </c>
      <c r="E5206" s="5" t="inlineStr">
        <is>
          <t>MM</t>
        </is>
      </c>
      <c r="F5206" s="5">
        <f>VLOOKUP(E5206,'5.a Definitions'!E:F,2,FALSE)</f>
        <v/>
      </c>
      <c r="G5206" s="5" t="inlineStr">
        <is>
          <t>RW</t>
        </is>
      </c>
      <c r="H5206" s="5" t="inlineStr">
        <is>
          <t>RW</t>
        </is>
      </c>
      <c r="I5206" s="5">
        <f>VLOOKUP(H5206,'5.a Definitions'!E:F,2,FALSE)</f>
        <v/>
      </c>
      <c r="J5206" s="465" t="inlineStr">
        <is>
          <t xml:space="preserve"> Live animal export </t>
        </is>
      </c>
      <c r="K5206" s="465" t="inlineStr">
        <is>
          <t xml:space="preserve"> live animal export </t>
        </is>
      </c>
      <c r="L5206" s="465" t="inlineStr">
        <is>
          <t xml:space="preserve"> reactive </t>
        </is>
      </c>
      <c r="M5206" s="465" t="inlineStr">
        <is>
          <t xml:space="preserve"> Nmix </t>
        </is>
      </c>
      <c r="N5206" s="466" t="n">
        <v>0.003419008</v>
      </c>
      <c r="O5206" s="467" t="n">
        <v>0.4087499897614604</v>
      </c>
      <c r="P5206" s="468" t="n">
        <v>1988</v>
      </c>
      <c r="Q5206" s="469" t="inlineStr">
        <is>
          <t>FAOSTAT Crops and livestock products</t>
        </is>
      </c>
      <c r="R5206" s="469" t="inlineStr">
        <is>
          <t>ok</t>
        </is>
      </c>
      <c r="S5206" s="469" t="inlineStr">
        <is>
          <t xml:space="preserve"> text </t>
        </is>
      </c>
      <c r="T5206" s="426" t="inlineStr">
        <is>
          <t>Norway</t>
        </is>
      </c>
      <c r="U5206" s="5" t="inlineStr">
        <is>
          <t>useful output</t>
        </is>
      </c>
      <c r="V5206" s="465" t="n">
        <v>0.04</v>
      </c>
    </row>
    <row r="5207" ht="16" customHeight="1">
      <c r="A5207" s="486" t="inlineStr">
        <is>
          <t xml:space="preserve"> Forests and Semi-natural vegetation </t>
        </is>
      </c>
      <c r="B5207" s="5" t="inlineStr">
        <is>
          <t>FS.FO-AT.AT</t>
        </is>
      </c>
      <c r="C5207" s="5" t="inlineStr">
        <is>
          <t>FS.FO-AT.AT-Emissions-N2</t>
        </is>
      </c>
      <c r="D5207" s="5" t="inlineStr">
        <is>
          <t>FS</t>
        </is>
      </c>
      <c r="E5207" s="5" t="inlineStr">
        <is>
          <t>FO</t>
        </is>
      </c>
      <c r="F5207" s="5">
        <f>VLOOKUP(E5207,'5.a Definitions'!E:F,2,FALSE)</f>
        <v/>
      </c>
      <c r="G5207" s="5" t="inlineStr">
        <is>
          <t>AT</t>
        </is>
      </c>
      <c r="H5207" s="5" t="inlineStr">
        <is>
          <t>AT</t>
        </is>
      </c>
      <c r="I5207" s="5">
        <f>VLOOKUP(H5207,'5.a Definitions'!E:F,2,FALSE)</f>
        <v/>
      </c>
      <c r="J5207" s="465" t="inlineStr">
        <is>
          <t xml:space="preserve"> Emissions </t>
        </is>
      </c>
      <c r="K5207" s="465" t="inlineStr">
        <is>
          <t xml:space="preserve"> forest emissions </t>
        </is>
      </c>
      <c r="L5207" s="465" t="inlineStr">
        <is>
          <t xml:space="preserve"> inert </t>
        </is>
      </c>
      <c r="M5207" s="465" t="inlineStr">
        <is>
          <t xml:space="preserve"> N2 </t>
        </is>
      </c>
      <c r="N5207" s="466" t="inlineStr">
        <is>
          <t>nan</t>
        </is>
      </c>
      <c r="O5207" s="467" t="n">
        <v>0.2</v>
      </c>
      <c r="P5207" s="468" t="n">
        <v>1988</v>
      </c>
      <c r="Q5207" s="469" t="inlineStr">
        <is>
          <t>no data</t>
        </is>
      </c>
      <c r="R5207" s="469" t="inlineStr">
        <is>
          <t>not done</t>
        </is>
      </c>
      <c r="S5207" s="469" t="inlineStr">
        <is>
          <t xml:space="preserve"> text </t>
        </is>
      </c>
      <c r="T5207" s="426" t="inlineStr">
        <is>
          <t>Norway</t>
        </is>
      </c>
      <c r="U5207" s="5" t="inlineStr">
        <is>
          <t>N wasted</t>
        </is>
      </c>
      <c r="V5207" s="465" t="n">
        <v>0.04</v>
      </c>
    </row>
    <row r="5208">
      <c r="B5208" s="5" t="inlineStr">
        <is>
          <t>FS.FO-AT.AT</t>
        </is>
      </c>
      <c r="C5208" s="5" t="inlineStr">
        <is>
          <t>FS.FO-AT.AT-Emissions-N2O</t>
        </is>
      </c>
      <c r="D5208" s="5" t="inlineStr">
        <is>
          <t>FS</t>
        </is>
      </c>
      <c r="E5208" s="5" t="inlineStr">
        <is>
          <t>FO</t>
        </is>
      </c>
      <c r="F5208" s="5">
        <f>VLOOKUP(E5208,'5.a Definitions'!E:F,2,FALSE)</f>
        <v/>
      </c>
      <c r="G5208" s="5" t="inlineStr">
        <is>
          <t>AT</t>
        </is>
      </c>
      <c r="H5208" s="5" t="inlineStr">
        <is>
          <t>AT</t>
        </is>
      </c>
      <c r="I5208" s="5">
        <f>VLOOKUP(H5208,'5.a Definitions'!E:F,2,FALSE)</f>
        <v/>
      </c>
      <c r="J5208" s="465" t="inlineStr">
        <is>
          <t xml:space="preserve"> Emissions </t>
        </is>
      </c>
      <c r="K5208" s="465" t="inlineStr">
        <is>
          <t xml:space="preserve"> forest emissions </t>
        </is>
      </c>
      <c r="L5208" s="465" t="inlineStr">
        <is>
          <t xml:space="preserve"> reactive </t>
        </is>
      </c>
      <c r="M5208" s="465" t="inlineStr">
        <is>
          <t xml:space="preserve"> N2O </t>
        </is>
      </c>
      <c r="N5208" s="466" t="inlineStr">
        <is>
          <t>nan</t>
        </is>
      </c>
      <c r="O5208" s="467" t="n">
        <v>0.2</v>
      </c>
      <c r="P5208" s="468" t="n">
        <v>1988</v>
      </c>
      <c r="Q5208" s="469" t="inlineStr">
        <is>
          <t>no data</t>
        </is>
      </c>
      <c r="R5208" s="469" t="inlineStr">
        <is>
          <t>not done</t>
        </is>
      </c>
      <c r="S5208" s="469" t="inlineStr">
        <is>
          <t xml:space="preserve"> text </t>
        </is>
      </c>
      <c r="T5208" s="426" t="inlineStr">
        <is>
          <t>Norway</t>
        </is>
      </c>
      <c r="U5208" s="5" t="inlineStr">
        <is>
          <t>N wasted</t>
        </is>
      </c>
      <c r="V5208" s="465" t="n">
        <v>0.04</v>
      </c>
    </row>
    <row r="5209">
      <c r="B5209" s="5" t="inlineStr">
        <is>
          <t>FS.FO-HY.SW</t>
        </is>
      </c>
      <c r="C5209" s="5" t="inlineStr">
        <is>
          <t>FS.FO-HY.SW-Leaching-Nmix</t>
        </is>
      </c>
      <c r="D5209" s="5" t="inlineStr">
        <is>
          <t>FS</t>
        </is>
      </c>
      <c r="E5209" s="5" t="inlineStr">
        <is>
          <t>FO</t>
        </is>
      </c>
      <c r="F5209" s="5">
        <f>VLOOKUP(E5209,'5.a Definitions'!E:F,2,FALSE)</f>
        <v/>
      </c>
      <c r="G5209" s="5" t="inlineStr">
        <is>
          <t>HY</t>
        </is>
      </c>
      <c r="H5209" s="5" t="inlineStr">
        <is>
          <t>SW</t>
        </is>
      </c>
      <c r="I5209" s="5">
        <f>VLOOKUP(H5209,'5.a Definitions'!E:F,2,FALSE)</f>
        <v/>
      </c>
      <c r="J5209" s="465" t="inlineStr">
        <is>
          <t xml:space="preserve"> Leaching </t>
        </is>
      </c>
      <c r="K5209" s="465" t="inlineStr">
        <is>
          <t xml:space="preserve"> forest leaching </t>
        </is>
      </c>
      <c r="L5209" s="465" t="inlineStr">
        <is>
          <t xml:space="preserve"> reactive </t>
        </is>
      </c>
      <c r="M5209" s="465" t="inlineStr">
        <is>
          <t xml:space="preserve"> Nmix </t>
        </is>
      </c>
      <c r="N5209" s="466" t="inlineStr">
        <is>
          <t>nan</t>
        </is>
      </c>
      <c r="O5209" s="467" t="n">
        <v>0.2</v>
      </c>
      <c r="P5209" s="468" t="n">
        <v>1988</v>
      </c>
      <c r="Q5209" s="469" t="inlineStr">
        <is>
          <t>no data</t>
        </is>
      </c>
      <c r="R5209" s="469" t="inlineStr">
        <is>
          <t>not done</t>
        </is>
      </c>
      <c r="S5209" s="469" t="inlineStr">
        <is>
          <t xml:space="preserve"> text </t>
        </is>
      </c>
      <c r="T5209" s="426" t="inlineStr">
        <is>
          <t>Norway</t>
        </is>
      </c>
      <c r="U5209" s="5" t="inlineStr">
        <is>
          <t>N wasted</t>
        </is>
      </c>
      <c r="V5209" s="465" t="n">
        <v>0.04</v>
      </c>
    </row>
    <row r="5210">
      <c r="B5210" s="5" t="inlineStr">
        <is>
          <t>FS.FO-MP.OP</t>
        </is>
      </c>
      <c r="C5210" s="5" t="inlineStr">
        <is>
          <t>FS.FO-MP.OP-Industrial round wood-Nmix</t>
        </is>
      </c>
      <c r="D5210" s="5" t="inlineStr">
        <is>
          <t>FS</t>
        </is>
      </c>
      <c r="E5210" s="5" t="inlineStr">
        <is>
          <t>FO</t>
        </is>
      </c>
      <c r="F5210" s="5">
        <f>VLOOKUP(E5210,'5.a Definitions'!E:F,2,FALSE)</f>
        <v/>
      </c>
      <c r="G5210" s="5" t="inlineStr">
        <is>
          <t>MP</t>
        </is>
      </c>
      <c r="H5210" s="5" t="inlineStr">
        <is>
          <t>OP</t>
        </is>
      </c>
      <c r="I5210" s="5">
        <f>VLOOKUP(H5210,'5.a Definitions'!E:F,2,FALSE)</f>
        <v/>
      </c>
      <c r="J5210" s="465" t="inlineStr">
        <is>
          <t xml:space="preserve"> Industrial round wood </t>
        </is>
      </c>
      <c r="K5210" s="465" t="inlineStr">
        <is>
          <t xml:space="preserve"> industrial round wood </t>
        </is>
      </c>
      <c r="L5210" s="465" t="inlineStr">
        <is>
          <t xml:space="preserve"> reactive </t>
        </is>
      </c>
      <c r="M5210" s="465" t="inlineStr">
        <is>
          <t xml:space="preserve"> Nmix </t>
        </is>
      </c>
      <c r="N5210" s="466" t="n">
        <v>5.49342</v>
      </c>
      <c r="O5210" s="467" t="n">
        <v>0.388200033192788</v>
      </c>
      <c r="P5210" s="468" t="n">
        <v>1988</v>
      </c>
      <c r="Q5210" s="469" t="inlineStr">
        <is>
          <t>FAOSTAT</t>
        </is>
      </c>
      <c r="R5210" s="469" t="inlineStr">
        <is>
          <t>ok</t>
        </is>
      </c>
      <c r="S5210" s="469" t="inlineStr">
        <is>
          <t xml:space="preserve"> text </t>
        </is>
      </c>
      <c r="T5210" s="426" t="inlineStr">
        <is>
          <t>Norway</t>
        </is>
      </c>
      <c r="U5210" s="5" t="inlineStr">
        <is>
          <t>useful output</t>
        </is>
      </c>
      <c r="V5210" s="465" t="n">
        <v>0.04</v>
      </c>
    </row>
    <row r="5211">
      <c r="B5211" s="5" t="inlineStr">
        <is>
          <t>FS.FO-EF.OE</t>
        </is>
      </c>
      <c r="C5211" s="5" t="inlineStr">
        <is>
          <t>FS.FO-EF.OE-Fuel wood for households-Nmix</t>
        </is>
      </c>
      <c r="D5211" s="5" t="inlineStr">
        <is>
          <t>FS</t>
        </is>
      </c>
      <c r="E5211" s="5" t="inlineStr">
        <is>
          <t>FO</t>
        </is>
      </c>
      <c r="F5211" s="5">
        <f>VLOOKUP(E5211,'5.a Definitions'!E:F,2,FALSE)</f>
        <v/>
      </c>
      <c r="G5211" s="5" t="inlineStr">
        <is>
          <t>EF</t>
        </is>
      </c>
      <c r="H5211" s="5" t="inlineStr">
        <is>
          <t>OE</t>
        </is>
      </c>
      <c r="I5211" s="5">
        <f>VLOOKUP(H5211,'5.a Definitions'!E:F,2,FALSE)</f>
        <v/>
      </c>
      <c r="J5211" s="465" t="inlineStr">
        <is>
          <t xml:space="preserve"> Fuel wood for households </t>
        </is>
      </c>
      <c r="K5211" s="465" t="inlineStr">
        <is>
          <t xml:space="preserve"> fuel wood for households </t>
        </is>
      </c>
      <c r="L5211" s="465" t="inlineStr">
        <is>
          <t xml:space="preserve"> reactive </t>
        </is>
      </c>
      <c r="M5211" s="465" t="inlineStr">
        <is>
          <t xml:space="preserve"> Nmix </t>
        </is>
      </c>
      <c r="N5211" s="466" t="inlineStr">
        <is>
          <t>nan</t>
        </is>
      </c>
      <c r="O5211" s="467" t="n">
        <v>0.2</v>
      </c>
      <c r="P5211" s="468" t="n">
        <v>1988</v>
      </c>
      <c r="Q5211" s="469" t="inlineStr">
        <is>
          <t>no data</t>
        </is>
      </c>
      <c r="R5211" s="469" t="inlineStr">
        <is>
          <t>not done</t>
        </is>
      </c>
      <c r="S5211" s="469" t="inlineStr">
        <is>
          <t xml:space="preserve"> text </t>
        </is>
      </c>
      <c r="T5211" s="426" t="inlineStr">
        <is>
          <t>Norway</t>
        </is>
      </c>
      <c r="U5211" s="5" t="inlineStr">
        <is>
          <t>useful output</t>
        </is>
      </c>
      <c r="V5211" s="465" t="n">
        <v>0.04</v>
      </c>
    </row>
    <row r="5212" ht="16" customHeight="1">
      <c r="B5212" s="475" t="inlineStr">
        <is>
          <t>FS.OL-AT.AT</t>
        </is>
      </c>
      <c r="C5212" s="475" t="inlineStr">
        <is>
          <t>FS.OL-AT.AT-Emissions-NH3</t>
        </is>
      </c>
      <c r="D5212" s="475" t="inlineStr">
        <is>
          <t>FS</t>
        </is>
      </c>
      <c r="E5212" s="475" t="inlineStr">
        <is>
          <t>OL</t>
        </is>
      </c>
      <c r="F5212" s="5">
        <f>VLOOKUP(E5212,'5.a Definitions'!E:F,2,FALSE)</f>
        <v/>
      </c>
      <c r="G5212" s="475" t="inlineStr">
        <is>
          <t>AT</t>
        </is>
      </c>
      <c r="H5212" s="475" t="inlineStr">
        <is>
          <t>AT</t>
        </is>
      </c>
      <c r="I5212" s="5">
        <f>VLOOKUP(H5212,'5.a Definitions'!E:F,2,FALSE)</f>
        <v/>
      </c>
      <c r="J5212" s="465" t="inlineStr">
        <is>
          <t>Emissions</t>
        </is>
      </c>
      <c r="K5212" s="465" t="inlineStr">
        <is>
          <t>other land emissions</t>
        </is>
      </c>
      <c r="L5212" s="465" t="inlineStr">
        <is>
          <t>reactive</t>
        </is>
      </c>
      <c r="M5212" s="465" t="inlineStr">
        <is>
          <t>NH3</t>
        </is>
      </c>
      <c r="N5212" s="466" t="n">
        <v>0</v>
      </c>
      <c r="O5212" s="467" t="n">
        <v>0.2</v>
      </c>
      <c r="P5212" s="468" t="n">
        <v>1988</v>
      </c>
      <c r="Q5212" s="469" t="n"/>
      <c r="R5212" s="469" t="inlineStr">
        <is>
          <t>text</t>
        </is>
      </c>
      <c r="S5212" s="469" t="inlineStr">
        <is>
          <t>text</t>
        </is>
      </c>
      <c r="T5212" s="476" t="inlineStr">
        <is>
          <t>Norway</t>
        </is>
      </c>
      <c r="U5212" s="475" t="inlineStr">
        <is>
          <t>useful output</t>
        </is>
      </c>
      <c r="V5212" s="465">
        <f>(O5101*N5101)^2</f>
        <v/>
      </c>
    </row>
    <row r="5213">
      <c r="B5213" s="475" t="inlineStr">
        <is>
          <t>FS.OL-AT.AT</t>
        </is>
      </c>
      <c r="C5213" s="475" t="inlineStr">
        <is>
          <t>FS.OL-AT.AT-Emissions-NOx</t>
        </is>
      </c>
      <c r="D5213" s="475" t="inlineStr">
        <is>
          <t>FS</t>
        </is>
      </c>
      <c r="E5213" s="475" t="inlineStr">
        <is>
          <t>OL</t>
        </is>
      </c>
      <c r="F5213" s="5">
        <f>VLOOKUP(E5213,'5.a Definitions'!E:F,2,FALSE)</f>
        <v/>
      </c>
      <c r="G5213" s="475" t="inlineStr">
        <is>
          <t>AT</t>
        </is>
      </c>
      <c r="H5213" s="475" t="inlineStr">
        <is>
          <t>AT</t>
        </is>
      </c>
      <c r="I5213" s="5">
        <f>VLOOKUP(H5213,'5.a Definitions'!E:F,2,FALSE)</f>
        <v/>
      </c>
      <c r="J5213" s="465" t="inlineStr">
        <is>
          <t>Emissions</t>
        </is>
      </c>
      <c r="K5213" s="465" t="inlineStr">
        <is>
          <t>other land emissions</t>
        </is>
      </c>
      <c r="L5213" s="465" t="inlineStr">
        <is>
          <t>reactive</t>
        </is>
      </c>
      <c r="M5213" s="465" t="inlineStr">
        <is>
          <t>NOx</t>
        </is>
      </c>
      <c r="N5213" s="466" t="n">
        <v>0</v>
      </c>
      <c r="O5213" s="467" t="n">
        <v>0.2</v>
      </c>
      <c r="P5213" s="468" t="n">
        <v>1988</v>
      </c>
      <c r="Q5213" s="469" t="n"/>
      <c r="R5213" s="469" t="inlineStr">
        <is>
          <t>text</t>
        </is>
      </c>
      <c r="S5213" s="469" t="inlineStr">
        <is>
          <t>text</t>
        </is>
      </c>
      <c r="T5213" s="476" t="inlineStr">
        <is>
          <t>Norway</t>
        </is>
      </c>
      <c r="U5213" s="475" t="inlineStr">
        <is>
          <t>useful output</t>
        </is>
      </c>
      <c r="V5213" s="465">
        <f>(O5139*N5139)^2</f>
        <v/>
      </c>
    </row>
    <row r="5214">
      <c r="B5214" s="475" t="inlineStr">
        <is>
          <t>FS.OL-AT.AT</t>
        </is>
      </c>
      <c r="C5214" s="475" t="inlineStr">
        <is>
          <t>FS.OL-AT.AT-Emissions-N2O</t>
        </is>
      </c>
      <c r="D5214" s="475" t="inlineStr">
        <is>
          <t>FS</t>
        </is>
      </c>
      <c r="E5214" s="475" t="inlineStr">
        <is>
          <t>OL</t>
        </is>
      </c>
      <c r="F5214" s="5">
        <f>VLOOKUP(E5214,'5.a Definitions'!E:F,2,FALSE)</f>
        <v/>
      </c>
      <c r="G5214" s="475" t="inlineStr">
        <is>
          <t>AT</t>
        </is>
      </c>
      <c r="H5214" s="475" t="inlineStr">
        <is>
          <t>AT</t>
        </is>
      </c>
      <c r="I5214" s="5">
        <f>VLOOKUP(H5214,'5.a Definitions'!E:F,2,FALSE)</f>
        <v/>
      </c>
      <c r="J5214" s="465" t="inlineStr">
        <is>
          <t>Emissions</t>
        </is>
      </c>
      <c r="K5214" s="465" t="inlineStr">
        <is>
          <t>other land emissions</t>
        </is>
      </c>
      <c r="L5214" s="465" t="inlineStr">
        <is>
          <t>reactive</t>
        </is>
      </c>
      <c r="M5214" s="465" t="inlineStr">
        <is>
          <t>N2O</t>
        </is>
      </c>
      <c r="N5214" s="466" t="n">
        <v>0</v>
      </c>
      <c r="O5214" s="467" t="n">
        <v>0.2</v>
      </c>
      <c r="P5214" s="468" t="n">
        <v>1988</v>
      </c>
      <c r="Q5214" s="469" t="n"/>
      <c r="R5214" s="469" t="inlineStr">
        <is>
          <t>text</t>
        </is>
      </c>
      <c r="S5214" s="469" t="inlineStr">
        <is>
          <t>text</t>
        </is>
      </c>
      <c r="T5214" s="476" t="inlineStr">
        <is>
          <t>Norway</t>
        </is>
      </c>
      <c r="U5214" s="475" t="inlineStr">
        <is>
          <t>useful output</t>
        </is>
      </c>
      <c r="V5214" s="465">
        <f>(O5177*N5177)^2</f>
        <v/>
      </c>
    </row>
    <row r="5215" ht="16" customHeight="1">
      <c r="B5215" s="475" t="inlineStr">
        <is>
          <t>FS.OL-AG.MM</t>
        </is>
      </c>
      <c r="C5215" s="475" t="inlineStr">
        <is>
          <t>FS.OL-AG.MM-Grazing-Nmix</t>
        </is>
      </c>
      <c r="D5215" s="475" t="inlineStr">
        <is>
          <t>FS</t>
        </is>
      </c>
      <c r="E5215" s="475" t="inlineStr">
        <is>
          <t>OL</t>
        </is>
      </c>
      <c r="F5215" s="5">
        <f>VLOOKUP(E5215,'5.a Definitions'!E:F,2,FALSE)</f>
        <v/>
      </c>
      <c r="G5215" s="475" t="inlineStr">
        <is>
          <t>AG</t>
        </is>
      </c>
      <c r="H5215" s="475" t="inlineStr">
        <is>
          <t>MM</t>
        </is>
      </c>
      <c r="I5215" s="5">
        <f>VLOOKUP(H5215,'5.a Definitions'!E:F,2,FALSE)</f>
        <v/>
      </c>
      <c r="J5215" s="473" t="inlineStr">
        <is>
          <t>Grazing</t>
        </is>
      </c>
      <c r="K5215" s="473" t="inlineStr">
        <is>
          <t>grazing</t>
        </is>
      </c>
      <c r="L5215" s="465" t="inlineStr">
        <is>
          <t>reactive</t>
        </is>
      </c>
      <c r="M5215" s="465" t="inlineStr">
        <is>
          <t>Nmix</t>
        </is>
      </c>
      <c r="N5215" s="466" t="inlineStr">
        <is>
          <t>nan</t>
        </is>
      </c>
      <c r="O5215" s="467" t="n">
        <v>0.2</v>
      </c>
      <c r="P5215" s="468" t="n">
        <v>1988</v>
      </c>
      <c r="Q5215" s="469" t="inlineStr">
        <is>
          <t>no data</t>
        </is>
      </c>
      <c r="R5215" s="469" t="inlineStr">
        <is>
          <t>not done</t>
        </is>
      </c>
      <c r="S5215" s="469" t="inlineStr">
        <is>
          <t>text</t>
        </is>
      </c>
      <c r="T5215" s="476" t="inlineStr">
        <is>
          <t>Norway</t>
        </is>
      </c>
      <c r="U5215" s="5" t="inlineStr">
        <is>
          <t>useful output</t>
        </is>
      </c>
      <c r="V5215" s="465">
        <f>(O5028*N5028)^2</f>
        <v/>
      </c>
    </row>
    <row r="5216">
      <c r="B5216" s="5" t="inlineStr">
        <is>
          <t>FS.OL-HY.SW</t>
        </is>
      </c>
      <c r="C5216" s="5" t="inlineStr">
        <is>
          <t>FS.OL-HY.SW-Leaching-Nmix</t>
        </is>
      </c>
      <c r="D5216" s="5" t="inlineStr">
        <is>
          <t>FS</t>
        </is>
      </c>
      <c r="E5216" s="5" t="inlineStr">
        <is>
          <t>OL</t>
        </is>
      </c>
      <c r="F5216" s="5">
        <f>VLOOKUP(E5216,'5.a Definitions'!E:F,2,FALSE)</f>
        <v/>
      </c>
      <c r="G5216" s="5" t="inlineStr">
        <is>
          <t>HY</t>
        </is>
      </c>
      <c r="H5216" s="5" t="inlineStr">
        <is>
          <t>SW</t>
        </is>
      </c>
      <c r="I5216" s="5">
        <f>VLOOKUP(H5216,'5.a Definitions'!E:F,2,FALSE)</f>
        <v/>
      </c>
      <c r="J5216" s="465" t="inlineStr">
        <is>
          <t xml:space="preserve"> Leaching </t>
        </is>
      </c>
      <c r="K5216" s="465" t="inlineStr">
        <is>
          <t xml:space="preserve"> other land leaching </t>
        </is>
      </c>
      <c r="L5216" s="465" t="inlineStr">
        <is>
          <t xml:space="preserve"> reactive </t>
        </is>
      </c>
      <c r="M5216" s="465" t="inlineStr">
        <is>
          <t xml:space="preserve"> Nmix </t>
        </is>
      </c>
      <c r="N5216" s="466" t="inlineStr">
        <is>
          <t>nan</t>
        </is>
      </c>
      <c r="O5216" s="467" t="n">
        <v>0.2</v>
      </c>
      <c r="P5216" s="468" t="n">
        <v>1988</v>
      </c>
      <c r="Q5216" s="469" t="inlineStr">
        <is>
          <t>no data</t>
        </is>
      </c>
      <c r="R5216" s="469" t="inlineStr">
        <is>
          <t>not done</t>
        </is>
      </c>
      <c r="S5216" s="469" t="inlineStr">
        <is>
          <t xml:space="preserve"> text </t>
        </is>
      </c>
      <c r="T5216" s="426" t="inlineStr">
        <is>
          <t>Norway</t>
        </is>
      </c>
      <c r="U5216" s="5" t="inlineStr">
        <is>
          <t>N wasted</t>
        </is>
      </c>
      <c r="V5216" s="465" t="n">
        <v>0.04</v>
      </c>
    </row>
    <row r="5217">
      <c r="A5217" s="485" t="inlineStr">
        <is>
          <t>Processing of residues</t>
        </is>
      </c>
      <c r="B5217" s="475" t="inlineStr">
        <is>
          <t>PR.SO-EF.EC</t>
        </is>
      </c>
      <c r="C5217" s="475" t="inlineStr">
        <is>
          <t>PR.SO-EF.EC-Waste to energy-Nmix</t>
        </is>
      </c>
      <c r="D5217" s="475" t="inlineStr">
        <is>
          <t>PR</t>
        </is>
      </c>
      <c r="E5217" s="475" t="inlineStr">
        <is>
          <t>SO</t>
        </is>
      </c>
      <c r="F5217" s="5">
        <f>VLOOKUP(E5217,'5.a Definitions'!E:F,2,FALSE)</f>
        <v/>
      </c>
      <c r="G5217" s="475" t="inlineStr">
        <is>
          <t>EF</t>
        </is>
      </c>
      <c r="H5217" s="475" t="inlineStr">
        <is>
          <t>EC</t>
        </is>
      </c>
      <c r="I5217" s="5">
        <f>VLOOKUP(H5217,'5.a Definitions'!E:F,2,FALSE)</f>
        <v/>
      </c>
      <c r="J5217" s="465" t="inlineStr">
        <is>
          <t>Waste for energy incineration</t>
        </is>
      </c>
      <c r="K5217" s="465" t="inlineStr">
        <is>
          <t>waste for energy incineration</t>
        </is>
      </c>
      <c r="L5217" s="465" t="inlineStr">
        <is>
          <t>reactive</t>
        </is>
      </c>
      <c r="M5217" s="465" t="inlineStr">
        <is>
          <t>Nmix</t>
        </is>
      </c>
      <c r="N5217" s="466" t="inlineStr">
        <is>
          <t>nan</t>
        </is>
      </c>
      <c r="O5217" s="467" t="n">
        <v>0.2</v>
      </c>
      <c r="P5217" s="468" t="n">
        <v>1988</v>
      </c>
      <c r="Q5217" s="469" t="inlineStr">
        <is>
          <t>no data</t>
        </is>
      </c>
      <c r="R5217" s="469" t="inlineStr">
        <is>
          <t>not done</t>
        </is>
      </c>
      <c r="S5217" s="469" t="inlineStr">
        <is>
          <t>text</t>
        </is>
      </c>
      <c r="T5217" s="476" t="inlineStr">
        <is>
          <t>Norway</t>
        </is>
      </c>
      <c r="U5217" s="475" t="inlineStr">
        <is>
          <t>N wasted</t>
        </is>
      </c>
      <c r="V5217" s="465">
        <f>(#REF!*#REF!)^2</f>
        <v/>
      </c>
    </row>
    <row r="5218">
      <c r="B5218" s="475" t="inlineStr">
        <is>
          <t>PR.SO-MP.OP</t>
        </is>
      </c>
      <c r="C5218" s="475" t="inlineStr">
        <is>
          <t>PR.SO-MP.OP-Recycling-Nmix</t>
        </is>
      </c>
      <c r="D5218" s="475" t="inlineStr">
        <is>
          <t>PR</t>
        </is>
      </c>
      <c r="E5218" s="475" t="inlineStr">
        <is>
          <t>SO</t>
        </is>
      </c>
      <c r="F5218" s="5">
        <f>VLOOKUP(E5218,'5.a Definitions'!E:F,2,FALSE)</f>
        <v/>
      </c>
      <c r="G5218" s="475" t="inlineStr">
        <is>
          <t>MP</t>
        </is>
      </c>
      <c r="H5218" s="475" t="inlineStr">
        <is>
          <t>OP</t>
        </is>
      </c>
      <c r="I5218" s="5">
        <f>VLOOKUP(H5218,'5.a Definitions'!E:F,2,FALSE)</f>
        <v/>
      </c>
      <c r="J5218" s="465" t="inlineStr">
        <is>
          <t>Recycling</t>
        </is>
      </c>
      <c r="K5218" s="465" t="inlineStr">
        <is>
          <t>recycling</t>
        </is>
      </c>
      <c r="L5218" s="465" t="inlineStr">
        <is>
          <t>reactive</t>
        </is>
      </c>
      <c r="M5218" s="465" t="inlineStr">
        <is>
          <t>Nmix</t>
        </is>
      </c>
      <c r="N5218" s="466" t="inlineStr">
        <is>
          <t>nan</t>
        </is>
      </c>
      <c r="O5218" s="467" t="n">
        <v>0.2</v>
      </c>
      <c r="P5218" s="468" t="n">
        <v>1988</v>
      </c>
      <c r="Q5218" s="469" t="inlineStr">
        <is>
          <t>no data</t>
        </is>
      </c>
      <c r="R5218" s="469" t="inlineStr">
        <is>
          <t>not done</t>
        </is>
      </c>
      <c r="S5218" s="469" t="inlineStr">
        <is>
          <t>text</t>
        </is>
      </c>
      <c r="T5218" s="476" t="inlineStr">
        <is>
          <t>Norway</t>
        </is>
      </c>
      <c r="U5218" s="475" t="inlineStr">
        <is>
          <t>recycling</t>
        </is>
      </c>
      <c r="V5218" s="465">
        <f>(#REF!*#REF!)^2</f>
        <v/>
      </c>
    </row>
    <row r="5219" ht="16" customHeight="1">
      <c r="B5219" s="5" t="inlineStr">
        <is>
          <t>PR.SO-AG.SM</t>
        </is>
      </c>
      <c r="C5219" s="5" t="inlineStr">
        <is>
          <t>PR.SO-AG.SM-Biologically treated organic waste-Nmix</t>
        </is>
      </c>
      <c r="D5219" s="5" t="inlineStr">
        <is>
          <t>PR</t>
        </is>
      </c>
      <c r="E5219" s="5" t="inlineStr">
        <is>
          <t>SO</t>
        </is>
      </c>
      <c r="F5219" s="5">
        <f>VLOOKUP(E5219,'5.a Definitions'!E:F,2,FALSE)</f>
        <v/>
      </c>
      <c r="G5219" s="5" t="inlineStr">
        <is>
          <t>AG</t>
        </is>
      </c>
      <c r="H5219" s="5" t="inlineStr">
        <is>
          <t>SM</t>
        </is>
      </c>
      <c r="I5219" s="5">
        <f>VLOOKUP(H5219,'5.a Definitions'!E:F,2,FALSE)</f>
        <v/>
      </c>
      <c r="J5219" s="5" t="inlineStr">
        <is>
          <t>Biologically treated organic waste</t>
        </is>
      </c>
      <c r="K5219" s="5" t="inlineStr">
        <is>
          <t>biologically treated organic waste</t>
        </is>
      </c>
      <c r="L5219" s="5" t="inlineStr">
        <is>
          <t>reactive</t>
        </is>
      </c>
      <c r="M5219" s="5" t="inlineStr">
        <is>
          <t>Nmix</t>
        </is>
      </c>
      <c r="N5219" s="422" t="n">
        <v>0</v>
      </c>
      <c r="O5219" s="423" t="n">
        <v>0.7632168761236874</v>
      </c>
      <c r="P5219" s="468" t="n">
        <v>1988</v>
      </c>
      <c r="Q5219" s="425" t="inlineStr">
        <is>
          <t>SSB</t>
        </is>
      </c>
      <c r="R5219" s="425" t="inlineStr">
        <is>
          <t>ok</t>
        </is>
      </c>
      <c r="S5219" s="425" t="inlineStr">
        <is>
          <t>text</t>
        </is>
      </c>
      <c r="T5219" s="426" t="inlineStr">
        <is>
          <t>Norway</t>
        </is>
      </c>
      <c r="U5219" s="5" t="inlineStr">
        <is>
          <t>recycling</t>
        </is>
      </c>
      <c r="V5219" s="5" t="n"/>
    </row>
    <row r="5220" ht="16" customHeight="1">
      <c r="B5220" s="5" t="inlineStr">
        <is>
          <t>PR.SO-PR.WW</t>
        </is>
      </c>
      <c r="C5220" s="5" t="inlineStr">
        <is>
          <t>PR.SO-PR.WW-Wastewater from landfills-Nmix</t>
        </is>
      </c>
      <c r="D5220" s="5" t="inlineStr">
        <is>
          <t>PR</t>
        </is>
      </c>
      <c r="E5220" s="5" t="inlineStr">
        <is>
          <t>SO</t>
        </is>
      </c>
      <c r="F5220" s="5">
        <f>VLOOKUP(E5220,'5.a Definitions'!E:F,2,FALSE)</f>
        <v/>
      </c>
      <c r="G5220" s="5" t="inlineStr">
        <is>
          <t>PR</t>
        </is>
      </c>
      <c r="H5220" s="5" t="inlineStr">
        <is>
          <t>WW</t>
        </is>
      </c>
      <c r="I5220" s="5">
        <f>VLOOKUP(H5220,'5.a Definitions'!E:F,2,FALSE)</f>
        <v/>
      </c>
      <c r="J5220" s="465" t="inlineStr">
        <is>
          <t xml:space="preserve"> Wastewater from landfills </t>
        </is>
      </c>
      <c r="K5220" s="465" t="inlineStr">
        <is>
          <t xml:space="preserve"> wastewater from landfills </t>
        </is>
      </c>
      <c r="L5220" s="465" t="inlineStr">
        <is>
          <t xml:space="preserve"> reactive </t>
        </is>
      </c>
      <c r="M5220" s="465" t="inlineStr">
        <is>
          <t xml:space="preserve"> Nmix </t>
        </is>
      </c>
      <c r="N5220" s="466" t="inlineStr">
        <is>
          <t>nan</t>
        </is>
      </c>
      <c r="O5220" s="467" t="n">
        <v>0.2</v>
      </c>
      <c r="P5220" s="468" t="n">
        <v>1988</v>
      </c>
      <c r="Q5220" s="469" t="inlineStr">
        <is>
          <t>no data</t>
        </is>
      </c>
      <c r="R5220" s="469" t="inlineStr">
        <is>
          <t>not done</t>
        </is>
      </c>
      <c r="S5220" s="469" t="inlineStr">
        <is>
          <t xml:space="preserve"> text </t>
        </is>
      </c>
      <c r="T5220" s="426" t="inlineStr">
        <is>
          <t>Norway</t>
        </is>
      </c>
      <c r="U5220" s="5" t="inlineStr">
        <is>
          <t>N wasted</t>
        </is>
      </c>
      <c r="V5220" s="465" t="n">
        <v>0.04</v>
      </c>
    </row>
    <row r="5221" ht="16" customHeight="1">
      <c r="B5221" s="5" t="inlineStr">
        <is>
          <t>PR.SO-HS.HS</t>
        </is>
      </c>
      <c r="C5221" s="5" t="inlineStr">
        <is>
          <t>PR.SO-HS.HS-Biologically treated organic waste-Nmix</t>
        </is>
      </c>
      <c r="D5221" s="5" t="inlineStr">
        <is>
          <t>PR</t>
        </is>
      </c>
      <c r="E5221" s="5" t="inlineStr">
        <is>
          <t>SO</t>
        </is>
      </c>
      <c r="F5221" s="5">
        <f>VLOOKUP(E5221,'5.a Definitions'!E:F,2,FALSE)</f>
        <v/>
      </c>
      <c r="G5221" s="5" t="inlineStr">
        <is>
          <t>HS</t>
        </is>
      </c>
      <c r="H5221" s="5" t="inlineStr">
        <is>
          <t>HS</t>
        </is>
      </c>
      <c r="I5221" s="5">
        <f>VLOOKUP(H5221,'5.a Definitions'!E:F,2,FALSE)</f>
        <v/>
      </c>
      <c r="J5221" s="5" t="inlineStr">
        <is>
          <t>Biologically treated organic waste</t>
        </is>
      </c>
      <c r="K5221" s="5" t="inlineStr">
        <is>
          <t>biologically treated organic waste</t>
        </is>
      </c>
      <c r="L5221" s="465" t="inlineStr">
        <is>
          <t xml:space="preserve"> reactive </t>
        </is>
      </c>
      <c r="M5221" s="465" t="inlineStr">
        <is>
          <t xml:space="preserve"> Nmix </t>
        </is>
      </c>
      <c r="N5221" s="466" t="n">
        <v>0.08093647058823529</v>
      </c>
      <c r="O5221" s="467" t="n">
        <v>0.3741657386773942</v>
      </c>
      <c r="P5221" s="468" t="n">
        <v>1988</v>
      </c>
      <c r="Q5221" s="469" t="inlineStr">
        <is>
          <t>extrapolated</t>
        </is>
      </c>
      <c r="R5221" s="469" t="inlineStr">
        <is>
          <t>ok</t>
        </is>
      </c>
      <c r="S5221" s="469" t="inlineStr">
        <is>
          <t xml:space="preserve"> text </t>
        </is>
      </c>
      <c r="T5221" s="426" t="inlineStr">
        <is>
          <t>Norway</t>
        </is>
      </c>
      <c r="U5221" s="5" t="inlineStr">
        <is>
          <t>recycling</t>
        </is>
      </c>
      <c r="V5221" s="465" t="n">
        <v>0.04</v>
      </c>
    </row>
    <row r="5222" ht="16" customHeight="1">
      <c r="B5222" s="5" t="inlineStr">
        <is>
          <t>PR.SO-AT.AT</t>
        </is>
      </c>
      <c r="C5222" s="5" t="inlineStr">
        <is>
          <t>PR.SO-AT.AT-Emissions-NH3</t>
        </is>
      </c>
      <c r="D5222" s="5" t="inlineStr">
        <is>
          <t>PR</t>
        </is>
      </c>
      <c r="E5222" s="5" t="inlineStr">
        <is>
          <t>SO</t>
        </is>
      </c>
      <c r="F5222" s="5">
        <f>VLOOKUP(E5222,'5.a Definitions'!E:F,2,FALSE)</f>
        <v/>
      </c>
      <c r="G5222" s="5" t="inlineStr">
        <is>
          <t>AT</t>
        </is>
      </c>
      <c r="H5222" s="5" t="inlineStr">
        <is>
          <t>AT</t>
        </is>
      </c>
      <c r="I5222" s="5">
        <f>VLOOKUP(H5222,'5.a Definitions'!E:F,2,FALSE)</f>
        <v/>
      </c>
      <c r="J5222" s="465" t="inlineStr">
        <is>
          <t xml:space="preserve"> Emissions </t>
        </is>
      </c>
      <c r="K5222" s="465" t="inlineStr">
        <is>
          <t xml:space="preserve"> solid waste emissions </t>
        </is>
      </c>
      <c r="L5222" s="465" t="inlineStr">
        <is>
          <t xml:space="preserve"> reactive </t>
        </is>
      </c>
      <c r="M5222" s="465" t="inlineStr">
        <is>
          <t xml:space="preserve"> NH3 </t>
        </is>
      </c>
      <c r="N5222" s="466" t="inlineStr">
        <is>
          <t>nan</t>
        </is>
      </c>
      <c r="O5222" s="467" t="n">
        <v>0.2</v>
      </c>
      <c r="P5222" s="468" t="n">
        <v>1988</v>
      </c>
      <c r="Q5222" s="469" t="inlineStr">
        <is>
          <t>no data</t>
        </is>
      </c>
      <c r="R5222" s="469" t="inlineStr">
        <is>
          <t>not done</t>
        </is>
      </c>
      <c r="S5222" s="469" t="inlineStr">
        <is>
          <t xml:space="preserve"> text </t>
        </is>
      </c>
      <c r="T5222" s="426" t="inlineStr">
        <is>
          <t>Norway</t>
        </is>
      </c>
      <c r="U5222" s="5" t="inlineStr">
        <is>
          <t>N wasted</t>
        </is>
      </c>
      <c r="V5222" s="465" t="n">
        <v>0.04</v>
      </c>
    </row>
    <row r="5223" ht="16" customHeight="1">
      <c r="B5223" s="5" t="inlineStr">
        <is>
          <t>PR.SO-AT.AT</t>
        </is>
      </c>
      <c r="C5223" s="5" t="inlineStr">
        <is>
          <t>PR.SO-AT.AT-Emissions-NOx</t>
        </is>
      </c>
      <c r="D5223" s="5" t="inlineStr">
        <is>
          <t>PR</t>
        </is>
      </c>
      <c r="E5223" s="5" t="inlineStr">
        <is>
          <t>SO</t>
        </is>
      </c>
      <c r="F5223" s="5">
        <f>VLOOKUP(E5223,'5.a Definitions'!E:F,2,FALSE)</f>
        <v/>
      </c>
      <c r="G5223" s="5" t="inlineStr">
        <is>
          <t>AT</t>
        </is>
      </c>
      <c r="H5223" s="5" t="inlineStr">
        <is>
          <t>AT</t>
        </is>
      </c>
      <c r="I5223" s="5">
        <f>VLOOKUP(H5223,'5.a Definitions'!E:F,2,FALSE)</f>
        <v/>
      </c>
      <c r="J5223" s="465" t="inlineStr">
        <is>
          <t xml:space="preserve"> Emissions </t>
        </is>
      </c>
      <c r="K5223" s="465" t="inlineStr">
        <is>
          <t xml:space="preserve"> solid waste emissions </t>
        </is>
      </c>
      <c r="L5223" s="465" t="inlineStr">
        <is>
          <t xml:space="preserve"> reactive </t>
        </is>
      </c>
      <c r="M5223" s="465" t="inlineStr">
        <is>
          <t xml:space="preserve"> NOx </t>
        </is>
      </c>
      <c r="N5223" s="466" t="inlineStr">
        <is>
          <t>nan</t>
        </is>
      </c>
      <c r="O5223" s="467" t="n">
        <v>0.2</v>
      </c>
      <c r="P5223" s="468" t="n">
        <v>1988</v>
      </c>
      <c r="Q5223" s="469" t="inlineStr">
        <is>
          <t>no data</t>
        </is>
      </c>
      <c r="R5223" s="469" t="inlineStr">
        <is>
          <t>not done</t>
        </is>
      </c>
      <c r="S5223" s="469" t="inlineStr">
        <is>
          <t xml:space="preserve"> text </t>
        </is>
      </c>
      <c r="T5223" s="426" t="inlineStr">
        <is>
          <t>Norway</t>
        </is>
      </c>
      <c r="U5223" s="5" t="inlineStr">
        <is>
          <t>N wasted</t>
        </is>
      </c>
      <c r="V5223" s="465" t="n">
        <v>0.04</v>
      </c>
    </row>
    <row r="5224">
      <c r="B5224" s="5" t="inlineStr">
        <is>
          <t>PR.SO-AT.AT</t>
        </is>
      </c>
      <c r="C5224" s="5" t="inlineStr">
        <is>
          <t>PR.SO-AT.AT-Emissions-N2O</t>
        </is>
      </c>
      <c r="D5224" s="5" t="inlineStr">
        <is>
          <t>PR</t>
        </is>
      </c>
      <c r="E5224" s="5" t="inlineStr">
        <is>
          <t>SO</t>
        </is>
      </c>
      <c r="F5224" s="5">
        <f>VLOOKUP(E5224,'5.a Definitions'!E:F,2,FALSE)</f>
        <v/>
      </c>
      <c r="G5224" s="5" t="inlineStr">
        <is>
          <t>AT</t>
        </is>
      </c>
      <c r="H5224" s="5" t="inlineStr">
        <is>
          <t>AT</t>
        </is>
      </c>
      <c r="I5224" s="5">
        <f>VLOOKUP(H5224,'5.a Definitions'!E:F,2,FALSE)</f>
        <v/>
      </c>
      <c r="J5224" s="465" t="inlineStr">
        <is>
          <t xml:space="preserve"> Emissions </t>
        </is>
      </c>
      <c r="K5224" s="465" t="inlineStr">
        <is>
          <t xml:space="preserve"> solid waste emissions </t>
        </is>
      </c>
      <c r="L5224" s="465" t="inlineStr">
        <is>
          <t xml:space="preserve"> reactive </t>
        </is>
      </c>
      <c r="M5224" s="465" t="inlineStr">
        <is>
          <t xml:space="preserve"> N2O </t>
        </is>
      </c>
      <c r="N5224" s="466" t="inlineStr">
        <is>
          <t>nan</t>
        </is>
      </c>
      <c r="O5224" s="467" t="n">
        <v>0.2</v>
      </c>
      <c r="P5224" s="468" t="n">
        <v>1988</v>
      </c>
      <c r="Q5224" s="469" t="inlineStr">
        <is>
          <t>no data</t>
        </is>
      </c>
      <c r="R5224" s="469" t="inlineStr">
        <is>
          <t>not done</t>
        </is>
      </c>
      <c r="S5224" s="469" t="inlineStr">
        <is>
          <t xml:space="preserve"> text </t>
        </is>
      </c>
      <c r="T5224" s="426" t="inlineStr">
        <is>
          <t>Norway</t>
        </is>
      </c>
      <c r="U5224" s="5" t="inlineStr">
        <is>
          <t>N wasted</t>
        </is>
      </c>
      <c r="V5224" s="465" t="n">
        <v>0.04</v>
      </c>
    </row>
    <row r="5225" ht="16" customHeight="1">
      <c r="B5225" s="5" t="inlineStr">
        <is>
          <t>PR.SO-HY.SW</t>
        </is>
      </c>
      <c r="C5225" s="5" t="inlineStr">
        <is>
          <t>PR.SO-HY.SW-Leaching-Nmix</t>
        </is>
      </c>
      <c r="D5225" s="5" t="inlineStr">
        <is>
          <t>PR</t>
        </is>
      </c>
      <c r="E5225" s="5" t="inlineStr">
        <is>
          <t>SO</t>
        </is>
      </c>
      <c r="F5225" s="5">
        <f>VLOOKUP(E5225,'5.a Definitions'!E:F,2,FALSE)</f>
        <v/>
      </c>
      <c r="G5225" s="5" t="inlineStr">
        <is>
          <t>HY</t>
        </is>
      </c>
      <c r="H5225" s="5" t="inlineStr">
        <is>
          <t>SW</t>
        </is>
      </c>
      <c r="I5225" s="5">
        <f>VLOOKUP(H5225,'5.a Definitions'!E:F,2,FALSE)</f>
        <v/>
      </c>
      <c r="J5225" s="465" t="inlineStr">
        <is>
          <t xml:space="preserve"> Leaching </t>
        </is>
      </c>
      <c r="K5225" s="465" t="inlineStr">
        <is>
          <t xml:space="preserve"> solid waste leaching </t>
        </is>
      </c>
      <c r="L5225" s="465" t="inlineStr">
        <is>
          <t xml:space="preserve"> reactive </t>
        </is>
      </c>
      <c r="M5225" s="465" t="inlineStr">
        <is>
          <t xml:space="preserve"> Nmix </t>
        </is>
      </c>
      <c r="N5225" s="466" t="n">
        <v>0</v>
      </c>
      <c r="O5225" s="467" t="n">
        <v>0</v>
      </c>
      <c r="P5225" s="468" t="n">
        <v>1988</v>
      </c>
      <c r="Q5225" s="469" t="inlineStr">
        <is>
          <t>extrapolated</t>
        </is>
      </c>
      <c r="R5225" s="469" t="inlineStr">
        <is>
          <t>ok</t>
        </is>
      </c>
      <c r="S5225" s="469" t="inlineStr">
        <is>
          <t xml:space="preserve"> text </t>
        </is>
      </c>
      <c r="T5225" s="426" t="inlineStr">
        <is>
          <t>Norway</t>
        </is>
      </c>
      <c r="U5225" s="5" t="inlineStr">
        <is>
          <t>N wasted</t>
        </is>
      </c>
      <c r="V5225" s="465" t="n">
        <v>0.04</v>
      </c>
    </row>
    <row r="5226" ht="16" customHeight="1">
      <c r="B5226" s="5" t="inlineStr">
        <is>
          <t>PR.SO-RW.RW</t>
        </is>
      </c>
      <c r="C5226" s="5" t="inlineStr">
        <is>
          <t>PR.SO-RW.RW-Solid waste export-Nmix</t>
        </is>
      </c>
      <c r="D5226" s="5" t="inlineStr">
        <is>
          <t>PR</t>
        </is>
      </c>
      <c r="E5226" s="5" t="inlineStr">
        <is>
          <t>SO</t>
        </is>
      </c>
      <c r="F5226" s="5">
        <f>VLOOKUP(E5226,'5.a Definitions'!E:F,2,FALSE)</f>
        <v/>
      </c>
      <c r="G5226" s="5" t="inlineStr">
        <is>
          <t>RW</t>
        </is>
      </c>
      <c r="H5226" s="5" t="inlineStr">
        <is>
          <t>RW</t>
        </is>
      </c>
      <c r="I5226" s="5">
        <f>VLOOKUP(H5226,'5.a Definitions'!E:F,2,FALSE)</f>
        <v/>
      </c>
      <c r="J5226" s="465" t="inlineStr">
        <is>
          <t xml:space="preserve"> Solid waste export </t>
        </is>
      </c>
      <c r="K5226" s="465" t="inlineStr">
        <is>
          <t xml:space="preserve"> solid waste export </t>
        </is>
      </c>
      <c r="L5226" s="465" t="inlineStr">
        <is>
          <t xml:space="preserve"> reactive </t>
        </is>
      </c>
      <c r="M5226" s="465" t="inlineStr">
        <is>
          <t xml:space="preserve"> Nmix </t>
        </is>
      </c>
      <c r="N5226" s="466" t="n">
        <v>0</v>
      </c>
      <c r="O5226" s="467" t="n">
        <v>0</v>
      </c>
      <c r="P5226" s="468" t="n">
        <v>1988</v>
      </c>
      <c r="Q5226" s="469" t="inlineStr">
        <is>
          <t>SSB tab 08801</t>
        </is>
      </c>
      <c r="R5226" s="469" t="inlineStr">
        <is>
          <t>ok</t>
        </is>
      </c>
      <c r="S5226" s="469" t="inlineStr">
        <is>
          <t xml:space="preserve"> text </t>
        </is>
      </c>
      <c r="T5226" s="426" t="inlineStr">
        <is>
          <t>Norway</t>
        </is>
      </c>
      <c r="U5226" s="5" t="inlineStr">
        <is>
          <t>N wasted</t>
        </is>
      </c>
      <c r="V5226" s="465" t="n">
        <v>0.04</v>
      </c>
    </row>
    <row r="5227">
      <c r="B5227" s="475" t="inlineStr">
        <is>
          <t>PR.SO-RW.RW</t>
        </is>
      </c>
      <c r="C5227" s="475" t="inlineStr">
        <is>
          <t xml:space="preserve">PR.SO-RW.RW-Export for recycling-Nmix </t>
        </is>
      </c>
      <c r="D5227" s="475" t="inlineStr">
        <is>
          <t>PR</t>
        </is>
      </c>
      <c r="E5227" s="475" t="inlineStr">
        <is>
          <t>SO</t>
        </is>
      </c>
      <c r="F5227" s="5">
        <f>VLOOKUP(E5227,'5.a Definitions'!E:F,2,FALSE)</f>
        <v/>
      </c>
      <c r="G5227" s="475" t="inlineStr">
        <is>
          <t>RW</t>
        </is>
      </c>
      <c r="H5227" s="475" t="inlineStr">
        <is>
          <t>RW</t>
        </is>
      </c>
      <c r="I5227" s="5">
        <f>VLOOKUP(H5227,'5.a Definitions'!E:F,2,FALSE)</f>
        <v/>
      </c>
      <c r="J5227" s="465" t="inlineStr">
        <is>
          <t>Export-for-recycling</t>
        </is>
      </c>
      <c r="K5227" s="465" t="inlineStr">
        <is>
          <t>export-for-recycling</t>
        </is>
      </c>
      <c r="L5227" s="465" t="inlineStr">
        <is>
          <t>reactive</t>
        </is>
      </c>
      <c r="M5227" s="465" t="inlineStr">
        <is>
          <t>Nmix</t>
        </is>
      </c>
      <c r="N5227" s="466" t="n">
        <v>0.119409354</v>
      </c>
      <c r="O5227" s="467" t="n">
        <v>0.191974651257579</v>
      </c>
      <c r="P5227" s="468" t="n">
        <v>1988</v>
      </c>
      <c r="Q5227" s="469" t="inlineStr">
        <is>
          <t>SSB</t>
        </is>
      </c>
      <c r="R5227" s="469" t="inlineStr">
        <is>
          <t>ok</t>
        </is>
      </c>
      <c r="S5227" s="469" t="inlineStr">
        <is>
          <t>text</t>
        </is>
      </c>
      <c r="T5227" s="476" t="inlineStr">
        <is>
          <t>Norway</t>
        </is>
      </c>
      <c r="U5227" s="475" t="inlineStr">
        <is>
          <t>recycling</t>
        </is>
      </c>
      <c r="V5227" s="465">
        <f>(#REF!*#REF!)^2</f>
        <v/>
      </c>
    </row>
    <row r="5228" ht="16" customHeight="1">
      <c r="B5228" s="475" t="inlineStr">
        <is>
          <t>PR.SO-RW.RW</t>
        </is>
      </c>
      <c r="C5228" s="475" t="inlineStr">
        <is>
          <t>PR.SO-RW.RW-Export for reuse-Nmix</t>
        </is>
      </c>
      <c r="D5228" s="475" t="inlineStr">
        <is>
          <t>PR</t>
        </is>
      </c>
      <c r="E5228" s="475" t="inlineStr">
        <is>
          <t>SO</t>
        </is>
      </c>
      <c r="F5228" s="5">
        <f>VLOOKUP(E5228,'5.a Definitions'!E:F,2,FALSE)</f>
        <v/>
      </c>
      <c r="G5228" s="475" t="inlineStr">
        <is>
          <t>RW</t>
        </is>
      </c>
      <c r="H5228" s="475" t="inlineStr">
        <is>
          <t>RW</t>
        </is>
      </c>
      <c r="I5228" s="5">
        <f>VLOOKUP(H5228,'5.a Definitions'!E:F,2,FALSE)</f>
        <v/>
      </c>
      <c r="J5228" s="465" t="inlineStr">
        <is>
          <t>Export-for-reuse</t>
        </is>
      </c>
      <c r="K5228" s="465" t="inlineStr">
        <is>
          <t>export-for-reuse</t>
        </is>
      </c>
      <c r="L5228" s="465" t="inlineStr">
        <is>
          <t>reactive</t>
        </is>
      </c>
      <c r="M5228" s="465" t="inlineStr">
        <is>
          <t>Nmix</t>
        </is>
      </c>
      <c r="N5228" s="466" t="n">
        <v>0.00445843</v>
      </c>
      <c r="O5228" s="467" t="n">
        <v>0.1988463113972539</v>
      </c>
      <c r="P5228" s="468" t="n">
        <v>1988</v>
      </c>
      <c r="Q5228" s="469" t="inlineStr">
        <is>
          <t>SSB</t>
        </is>
      </c>
      <c r="R5228" s="469" t="inlineStr">
        <is>
          <t>ok</t>
        </is>
      </c>
      <c r="S5228" s="469" t="inlineStr">
        <is>
          <t>text</t>
        </is>
      </c>
      <c r="T5228" s="476" t="inlineStr">
        <is>
          <t>Norway</t>
        </is>
      </c>
      <c r="U5228" s="475" t="inlineStr">
        <is>
          <t>recycling</t>
        </is>
      </c>
      <c r="V5228" s="465">
        <f>(O4837*N4837)^2</f>
        <v/>
      </c>
    </row>
    <row r="5229" ht="16" customHeight="1">
      <c r="B5229" s="5" t="inlineStr">
        <is>
          <t>PR.WW-AG.SM</t>
        </is>
      </c>
      <c r="C5229" s="5" t="inlineStr">
        <is>
          <t>PR.WW-AG.SM-Sewage sludge fertilizer-Nmix</t>
        </is>
      </c>
      <c r="D5229" s="5" t="inlineStr">
        <is>
          <t>PR</t>
        </is>
      </c>
      <c r="E5229" s="5" t="inlineStr">
        <is>
          <t>WW</t>
        </is>
      </c>
      <c r="F5229" s="5">
        <f>VLOOKUP(E5229,'5.a Definitions'!E:F,2,FALSE)</f>
        <v/>
      </c>
      <c r="G5229" s="5" t="inlineStr">
        <is>
          <t>AG</t>
        </is>
      </c>
      <c r="H5229" s="5" t="inlineStr">
        <is>
          <t>SM</t>
        </is>
      </c>
      <c r="I5229" s="5">
        <f>VLOOKUP(H5229,'5.a Definitions'!E:F,2,FALSE)</f>
        <v/>
      </c>
      <c r="J5229" s="465" t="inlineStr">
        <is>
          <t xml:space="preserve"> Sewage sludge fertilizer </t>
        </is>
      </c>
      <c r="K5229" s="465" t="inlineStr">
        <is>
          <t xml:space="preserve"> sewage sludge fertilizer </t>
        </is>
      </c>
      <c r="L5229" s="465" t="inlineStr">
        <is>
          <t xml:space="preserve"> reactive </t>
        </is>
      </c>
      <c r="M5229" s="465" t="inlineStr">
        <is>
          <t xml:space="preserve"> Nmix </t>
        </is>
      </c>
      <c r="N5229" s="466" t="inlineStr">
        <is>
          <t>nan</t>
        </is>
      </c>
      <c r="O5229" s="467" t="n">
        <v>0.2</v>
      </c>
      <c r="P5229" s="468" t="n">
        <v>1988</v>
      </c>
      <c r="Q5229" s="469" t="inlineStr">
        <is>
          <t>no data</t>
        </is>
      </c>
      <c r="R5229" s="469" t="inlineStr">
        <is>
          <t>not done</t>
        </is>
      </c>
      <c r="S5229" s="469" t="inlineStr">
        <is>
          <t xml:space="preserve"> text </t>
        </is>
      </c>
      <c r="T5229" s="426" t="inlineStr">
        <is>
          <t>Norway</t>
        </is>
      </c>
      <c r="U5229" s="5" t="inlineStr">
        <is>
          <t>recycling</t>
        </is>
      </c>
      <c r="V5229" s="465" t="n">
        <v>0.04</v>
      </c>
    </row>
    <row r="5230">
      <c r="B5230" s="475" t="inlineStr">
        <is>
          <t>PR.WW-HS.HS</t>
        </is>
      </c>
      <c r="C5230" s="475" t="inlineStr">
        <is>
          <t xml:space="preserve">PR.WW-HS.HS-Sewage sludge fertilizer-Nmix </t>
        </is>
      </c>
      <c r="D5230" s="475" t="inlineStr">
        <is>
          <t>PR</t>
        </is>
      </c>
      <c r="E5230" s="475" t="inlineStr">
        <is>
          <t>WW</t>
        </is>
      </c>
      <c r="F5230" s="5">
        <f>VLOOKUP(E5230,'5.a Definitions'!E:F,2,FALSE)</f>
        <v/>
      </c>
      <c r="G5230" s="475" t="inlineStr">
        <is>
          <t>HS</t>
        </is>
      </c>
      <c r="H5230" s="475" t="inlineStr">
        <is>
          <t>HS</t>
        </is>
      </c>
      <c r="I5230" s="5">
        <f>VLOOKUP(H5230,'5.a Definitions'!E:F,2,FALSE)</f>
        <v/>
      </c>
      <c r="J5230" s="465" t="inlineStr">
        <is>
          <t>Sewage sludge fertilizer</t>
        </is>
      </c>
      <c r="K5230" s="465" t="inlineStr">
        <is>
          <t>sewage sludge fertilizer</t>
        </is>
      </c>
      <c r="L5230" s="465" t="inlineStr">
        <is>
          <t>reactive</t>
        </is>
      </c>
      <c r="M5230" s="465" t="inlineStr">
        <is>
          <t>Nmix</t>
        </is>
      </c>
      <c r="N5230" s="466" t="inlineStr">
        <is>
          <t>nan</t>
        </is>
      </c>
      <c r="O5230" s="467" t="n">
        <v>0.2</v>
      </c>
      <c r="P5230" s="468" t="n">
        <v>1988</v>
      </c>
      <c r="Q5230" s="469" t="inlineStr">
        <is>
          <t>no data</t>
        </is>
      </c>
      <c r="R5230" s="469" t="inlineStr">
        <is>
          <t>not done</t>
        </is>
      </c>
      <c r="S5230" s="469" t="inlineStr">
        <is>
          <t>text</t>
        </is>
      </c>
      <c r="T5230" s="476" t="inlineStr">
        <is>
          <t>Norway</t>
        </is>
      </c>
      <c r="U5230" s="5" t="inlineStr">
        <is>
          <t>recycling</t>
        </is>
      </c>
      <c r="V5230" s="465">
        <f>(O4655*N4655)^2</f>
        <v/>
      </c>
    </row>
    <row r="5231">
      <c r="B5231" s="475" t="inlineStr">
        <is>
          <t>PR.WW-PR.SO</t>
        </is>
      </c>
      <c r="C5231" s="475" t="inlineStr">
        <is>
          <t xml:space="preserve">PR.WW-PR.SO-Sewage sludge landfill-Nmix </t>
        </is>
      </c>
      <c r="D5231" s="475" t="inlineStr">
        <is>
          <t>PR</t>
        </is>
      </c>
      <c r="E5231" s="475" t="inlineStr">
        <is>
          <t>WW</t>
        </is>
      </c>
      <c r="F5231" s="5">
        <f>VLOOKUP(E5231,'5.a Definitions'!E:F,2,FALSE)</f>
        <v/>
      </c>
      <c r="G5231" s="475" t="inlineStr">
        <is>
          <t>PR</t>
        </is>
      </c>
      <c r="H5231" s="475" t="inlineStr">
        <is>
          <t>SO</t>
        </is>
      </c>
      <c r="I5231" s="5">
        <f>VLOOKUP(H5231,'5.a Definitions'!E:F,2,FALSE)</f>
        <v/>
      </c>
      <c r="J5231" s="465" t="inlineStr">
        <is>
          <t>Sewage sludge landfill</t>
        </is>
      </c>
      <c r="K5231" s="465" t="inlineStr">
        <is>
          <t>sewage sludge landfill</t>
        </is>
      </c>
      <c r="L5231" s="465" t="inlineStr">
        <is>
          <t>reactive</t>
        </is>
      </c>
      <c r="M5231" s="465" t="inlineStr">
        <is>
          <t>Nmix</t>
        </is>
      </c>
      <c r="N5231" s="466" t="inlineStr">
        <is>
          <t>nan</t>
        </is>
      </c>
      <c r="O5231" s="467" t="n">
        <v>0.2</v>
      </c>
      <c r="P5231" s="468" t="n">
        <v>1988</v>
      </c>
      <c r="Q5231" s="469" t="inlineStr">
        <is>
          <t>no data</t>
        </is>
      </c>
      <c r="R5231" s="469" t="inlineStr">
        <is>
          <t>not done</t>
        </is>
      </c>
      <c r="S5231" s="469" t="inlineStr">
        <is>
          <t>text</t>
        </is>
      </c>
      <c r="T5231" s="476" t="inlineStr">
        <is>
          <t>Norway</t>
        </is>
      </c>
      <c r="U5231" s="5" t="inlineStr">
        <is>
          <t>N wasted</t>
        </is>
      </c>
      <c r="V5231" s="465">
        <f>(#REF!*#REF!)^2</f>
        <v/>
      </c>
    </row>
    <row r="5232">
      <c r="B5232" s="5" t="inlineStr">
        <is>
          <t>PR.WW-AT.AT</t>
        </is>
      </c>
      <c r="C5232" s="5" t="inlineStr">
        <is>
          <t>PR.WW-AT.AT-Emissions-NH3</t>
        </is>
      </c>
      <c r="D5232" s="5" t="inlineStr">
        <is>
          <t>PR</t>
        </is>
      </c>
      <c r="E5232" s="5" t="inlineStr">
        <is>
          <t>WW</t>
        </is>
      </c>
      <c r="F5232" s="5">
        <f>VLOOKUP(E5232,'5.a Definitions'!E:F,2,FALSE)</f>
        <v/>
      </c>
      <c r="G5232" s="5" t="inlineStr">
        <is>
          <t>AT</t>
        </is>
      </c>
      <c r="H5232" s="5" t="inlineStr">
        <is>
          <t>AT</t>
        </is>
      </c>
      <c r="I5232" s="5">
        <f>VLOOKUP(H5232,'5.a Definitions'!E:F,2,FALSE)</f>
        <v/>
      </c>
      <c r="J5232" s="465" t="inlineStr">
        <is>
          <t xml:space="preserve"> Emissions </t>
        </is>
      </c>
      <c r="K5232" s="465" t="inlineStr">
        <is>
          <t xml:space="preserve"> wastewater emissions </t>
        </is>
      </c>
      <c r="L5232" s="465" t="inlineStr">
        <is>
          <t xml:space="preserve"> reactive </t>
        </is>
      </c>
      <c r="M5232" s="465" t="inlineStr">
        <is>
          <t xml:space="preserve"> NH3 </t>
        </is>
      </c>
      <c r="N5232" s="466" t="inlineStr">
        <is>
          <t>nan</t>
        </is>
      </c>
      <c r="O5232" s="467" t="n">
        <v>0.2</v>
      </c>
      <c r="P5232" s="468" t="n">
        <v>1988</v>
      </c>
      <c r="Q5232" s="469" t="inlineStr">
        <is>
          <t>no data</t>
        </is>
      </c>
      <c r="R5232" s="469" t="inlineStr">
        <is>
          <t>not done</t>
        </is>
      </c>
      <c r="S5232" s="469" t="inlineStr">
        <is>
          <t xml:space="preserve"> text </t>
        </is>
      </c>
      <c r="T5232" s="426" t="inlineStr">
        <is>
          <t>Norway</t>
        </is>
      </c>
      <c r="U5232" s="5" t="inlineStr">
        <is>
          <t>N wasted</t>
        </is>
      </c>
      <c r="V5232" s="465" t="n">
        <v>0.04</v>
      </c>
    </row>
    <row r="5233">
      <c r="B5233" s="5" t="inlineStr">
        <is>
          <t>PR.WW-AT.AT</t>
        </is>
      </c>
      <c r="C5233" s="5" t="inlineStr">
        <is>
          <t>PR.WW-AT.AT-Emissions-NOx</t>
        </is>
      </c>
      <c r="D5233" s="5" t="inlineStr">
        <is>
          <t>PR</t>
        </is>
      </c>
      <c r="E5233" s="5" t="inlineStr">
        <is>
          <t>WW</t>
        </is>
      </c>
      <c r="F5233" s="5">
        <f>VLOOKUP(E5233,'5.a Definitions'!E:F,2,FALSE)</f>
        <v/>
      </c>
      <c r="G5233" s="5" t="inlineStr">
        <is>
          <t>AT</t>
        </is>
      </c>
      <c r="H5233" s="5" t="inlineStr">
        <is>
          <t>AT</t>
        </is>
      </c>
      <c r="I5233" s="5">
        <f>VLOOKUP(H5233,'5.a Definitions'!E:F,2,FALSE)</f>
        <v/>
      </c>
      <c r="J5233" s="465" t="inlineStr">
        <is>
          <t xml:space="preserve"> Emissions </t>
        </is>
      </c>
      <c r="K5233" s="465" t="inlineStr">
        <is>
          <t xml:space="preserve"> wastewater emissions </t>
        </is>
      </c>
      <c r="L5233" s="465" t="inlineStr">
        <is>
          <t xml:space="preserve"> reactive </t>
        </is>
      </c>
      <c r="M5233" s="465" t="inlineStr">
        <is>
          <t xml:space="preserve"> NOx </t>
        </is>
      </c>
      <c r="N5233" s="466" t="inlineStr">
        <is>
          <t>nan</t>
        </is>
      </c>
      <c r="O5233" s="467" t="n">
        <v>0.2</v>
      </c>
      <c r="P5233" s="468" t="n">
        <v>1988</v>
      </c>
      <c r="Q5233" s="469" t="inlineStr">
        <is>
          <t>no data</t>
        </is>
      </c>
      <c r="R5233" s="469" t="inlineStr">
        <is>
          <t>not done</t>
        </is>
      </c>
      <c r="S5233" s="469" t="inlineStr">
        <is>
          <t xml:space="preserve"> text </t>
        </is>
      </c>
      <c r="T5233" s="426" t="inlineStr">
        <is>
          <t>Norway</t>
        </is>
      </c>
      <c r="U5233" s="5" t="inlineStr">
        <is>
          <t>N wasted</t>
        </is>
      </c>
      <c r="V5233" s="465" t="n">
        <v>0.04</v>
      </c>
    </row>
    <row r="5234" ht="16" customHeight="1">
      <c r="B5234" s="5" t="inlineStr">
        <is>
          <t>PR.WW-AT.AT</t>
        </is>
      </c>
      <c r="C5234" s="5" t="inlineStr">
        <is>
          <t>PR.WW-AT.AT-Emissions-N2O</t>
        </is>
      </c>
      <c r="D5234" s="5" t="inlineStr">
        <is>
          <t>PR</t>
        </is>
      </c>
      <c r="E5234" s="5" t="inlineStr">
        <is>
          <t>WW</t>
        </is>
      </c>
      <c r="F5234" s="5">
        <f>VLOOKUP(E5234,'5.a Definitions'!E:F,2,FALSE)</f>
        <v/>
      </c>
      <c r="G5234" s="5" t="inlineStr">
        <is>
          <t>AT</t>
        </is>
      </c>
      <c r="H5234" s="5" t="inlineStr">
        <is>
          <t>AT</t>
        </is>
      </c>
      <c r="I5234" s="5">
        <f>VLOOKUP(H5234,'5.a Definitions'!E:F,2,FALSE)</f>
        <v/>
      </c>
      <c r="J5234" s="465" t="inlineStr">
        <is>
          <t xml:space="preserve"> Emissions </t>
        </is>
      </c>
      <c r="K5234" s="465" t="inlineStr">
        <is>
          <t xml:space="preserve"> wastewater emissions </t>
        </is>
      </c>
      <c r="L5234" s="465" t="inlineStr">
        <is>
          <t xml:space="preserve"> reactive </t>
        </is>
      </c>
      <c r="M5234" s="465" t="inlineStr">
        <is>
          <t xml:space="preserve"> N2O </t>
        </is>
      </c>
      <c r="N5234" s="466" t="inlineStr">
        <is>
          <t>nan</t>
        </is>
      </c>
      <c r="O5234" s="467" t="n">
        <v>0.2</v>
      </c>
      <c r="P5234" s="468" t="n">
        <v>1988</v>
      </c>
      <c r="Q5234" s="469" t="inlineStr">
        <is>
          <t>no data</t>
        </is>
      </c>
      <c r="R5234" s="469" t="inlineStr">
        <is>
          <t>not done</t>
        </is>
      </c>
      <c r="S5234" s="469" t="inlineStr">
        <is>
          <t xml:space="preserve"> text </t>
        </is>
      </c>
      <c r="T5234" s="426" t="inlineStr">
        <is>
          <t>Norway</t>
        </is>
      </c>
      <c r="U5234" s="5" t="inlineStr">
        <is>
          <t>N wasted</t>
        </is>
      </c>
      <c r="V5234" s="465" t="n">
        <v>0.04</v>
      </c>
    </row>
    <row r="5235">
      <c r="B5235" s="5" t="inlineStr">
        <is>
          <t>PR.WW-AT.AT</t>
        </is>
      </c>
      <c r="C5235" s="5" t="inlineStr">
        <is>
          <t>PR.WW-AT.AT-Emissions-N2</t>
        </is>
      </c>
      <c r="D5235" s="5" t="inlineStr">
        <is>
          <t>PR</t>
        </is>
      </c>
      <c r="E5235" s="5" t="inlineStr">
        <is>
          <t>WW</t>
        </is>
      </c>
      <c r="F5235" s="5">
        <f>VLOOKUP(E5235,'5.a Definitions'!E:F,2,FALSE)</f>
        <v/>
      </c>
      <c r="G5235" s="5" t="inlineStr">
        <is>
          <t>AT</t>
        </is>
      </c>
      <c r="H5235" s="5" t="inlineStr">
        <is>
          <t>AT</t>
        </is>
      </c>
      <c r="I5235" s="5">
        <f>VLOOKUP(H5235,'5.a Definitions'!E:F,2,FALSE)</f>
        <v/>
      </c>
      <c r="J5235" s="465" t="inlineStr">
        <is>
          <t xml:space="preserve"> Emissions </t>
        </is>
      </c>
      <c r="K5235" s="465" t="inlineStr">
        <is>
          <t xml:space="preserve"> wastewater emissions </t>
        </is>
      </c>
      <c r="L5235" s="465" t="inlineStr">
        <is>
          <t xml:space="preserve"> inert </t>
        </is>
      </c>
      <c r="M5235" s="465" t="inlineStr">
        <is>
          <t xml:space="preserve"> N2 </t>
        </is>
      </c>
      <c r="N5235" s="466" t="n">
        <v>0</v>
      </c>
      <c r="O5235" s="467" t="n">
        <v>0</v>
      </c>
      <c r="P5235" s="468" t="n">
        <v>1988</v>
      </c>
      <c r="Q5235" s="469" t="inlineStr">
        <is>
          <t>treatment plant reports (norskeutslipp.no / veas.nu)</t>
        </is>
      </c>
      <c r="R5235" s="469" t="inlineStr">
        <is>
          <t>ok</t>
        </is>
      </c>
      <c r="S5235" s="469" t="inlineStr">
        <is>
          <t xml:space="preserve"> text </t>
        </is>
      </c>
      <c r="T5235" s="426" t="inlineStr">
        <is>
          <t>Norway</t>
        </is>
      </c>
      <c r="U5235" s="5" t="inlineStr">
        <is>
          <t>N wasted</t>
        </is>
      </c>
      <c r="V5235" s="465" t="n">
        <v>0.04</v>
      </c>
    </row>
    <row r="5236" ht="16" customHeight="1" thickBot="1">
      <c r="B5236" s="6" t="inlineStr">
        <is>
          <t>PR.WW-HY.CW</t>
        </is>
      </c>
      <c r="C5236" s="6" t="inlineStr">
        <is>
          <t>PR.WW-HY.CW-Treated wastewater discharge-Nmix</t>
        </is>
      </c>
      <c r="D5236" s="6" t="inlineStr">
        <is>
          <t>PR</t>
        </is>
      </c>
      <c r="E5236" s="6" t="inlineStr">
        <is>
          <t>WW</t>
        </is>
      </c>
      <c r="F5236" s="5">
        <f>VLOOKUP(E5236,'5.a Definitions'!E:F,2,FALSE)</f>
        <v/>
      </c>
      <c r="G5236" s="6" t="inlineStr">
        <is>
          <t>HY</t>
        </is>
      </c>
      <c r="H5236" s="6" t="inlineStr">
        <is>
          <t>CW</t>
        </is>
      </c>
      <c r="I5236" s="5">
        <f>VLOOKUP(H5236,'5.a Definitions'!E:F,2,FALSE)</f>
        <v/>
      </c>
      <c r="J5236" s="470" t="inlineStr">
        <is>
          <t xml:space="preserve"> Treated wastewater discharge </t>
        </is>
      </c>
      <c r="K5236" s="470" t="inlineStr">
        <is>
          <t xml:space="preserve"> treated wastewater to coastal water </t>
        </is>
      </c>
      <c r="L5236" s="470" t="inlineStr">
        <is>
          <t xml:space="preserve"> reactive </t>
        </is>
      </c>
      <c r="M5236" s="470" t="inlineStr">
        <is>
          <t xml:space="preserve"> Nmix </t>
        </is>
      </c>
      <c r="N5236" s="466" t="inlineStr">
        <is>
          <t>nan</t>
        </is>
      </c>
      <c r="O5236" s="471" t="n">
        <v>0.2</v>
      </c>
      <c r="P5236" s="468" t="n">
        <v>1988</v>
      </c>
      <c r="Q5236" s="472" t="inlineStr">
        <is>
          <t>no data</t>
        </is>
      </c>
      <c r="R5236" s="469" t="inlineStr">
        <is>
          <t>not done</t>
        </is>
      </c>
      <c r="S5236" s="472" t="inlineStr">
        <is>
          <t xml:space="preserve"> text </t>
        </is>
      </c>
      <c r="T5236" s="426" t="inlineStr">
        <is>
          <t>Norway</t>
        </is>
      </c>
      <c r="U5236" s="5" t="inlineStr">
        <is>
          <t>N wasted</t>
        </is>
      </c>
      <c r="V5236" s="470" t="n">
        <v>0.04</v>
      </c>
    </row>
    <row r="5237" ht="16" customHeight="1">
      <c r="A5237" s="489" t="inlineStr">
        <is>
          <t>Humans and Settlements</t>
        </is>
      </c>
      <c r="B5237" s="5" t="inlineStr">
        <is>
          <t>HS.HS-PR.SO</t>
        </is>
      </c>
      <c r="C5237" s="5" t="inlineStr">
        <is>
          <t>HS.HS-PR.SO-Household waste-Nmix</t>
        </is>
      </c>
      <c r="D5237" s="5" t="inlineStr">
        <is>
          <t>HS</t>
        </is>
      </c>
      <c r="E5237" s="5" t="inlineStr">
        <is>
          <t>HS</t>
        </is>
      </c>
      <c r="F5237" s="5">
        <f>VLOOKUP(E5237,'5.a Definitions'!E:F,2,FALSE)</f>
        <v/>
      </c>
      <c r="G5237" s="5" t="inlineStr">
        <is>
          <t>PR</t>
        </is>
      </c>
      <c r="H5237" s="5" t="inlineStr">
        <is>
          <t>SO</t>
        </is>
      </c>
      <c r="I5237" s="5">
        <f>VLOOKUP(H5237,'5.a Definitions'!E:F,2,FALSE)</f>
        <v/>
      </c>
      <c r="J5237" s="465" t="inlineStr">
        <is>
          <t xml:space="preserve"> Household waste </t>
        </is>
      </c>
      <c r="K5237" s="465" t="inlineStr">
        <is>
          <t xml:space="preserve"> household waste </t>
        </is>
      </c>
      <c r="L5237" s="465" t="inlineStr">
        <is>
          <t xml:space="preserve"> reactive </t>
        </is>
      </c>
      <c r="M5237" s="465" t="inlineStr">
        <is>
          <t xml:space="preserve"> Nmix </t>
        </is>
      </c>
      <c r="N5237" s="466" t="inlineStr">
        <is>
          <t>nan</t>
        </is>
      </c>
      <c r="O5237" s="467" t="n">
        <v>0.2</v>
      </c>
      <c r="P5237" s="468" t="n">
        <v>1988</v>
      </c>
      <c r="Q5237" s="469" t="inlineStr">
        <is>
          <t>no data</t>
        </is>
      </c>
      <c r="R5237" s="469" t="inlineStr">
        <is>
          <t>not done</t>
        </is>
      </c>
      <c r="S5237" s="469" t="inlineStr">
        <is>
          <t xml:space="preserve"> text </t>
        </is>
      </c>
      <c r="T5237" s="426" t="inlineStr">
        <is>
          <t>Norway</t>
        </is>
      </c>
      <c r="U5237" s="5" t="inlineStr">
        <is>
          <t>N wasted</t>
        </is>
      </c>
      <c r="V5237" s="465" t="n">
        <v>0.04</v>
      </c>
    </row>
    <row r="5238">
      <c r="B5238" s="5" t="inlineStr">
        <is>
          <t>HS.HS-PR.WW</t>
        </is>
      </c>
      <c r="C5238" s="5" t="inlineStr">
        <is>
          <t>HS.HS-PR.WW-Municipal wastewater-Nmix</t>
        </is>
      </c>
      <c r="D5238" s="5" t="inlineStr">
        <is>
          <t>HS</t>
        </is>
      </c>
      <c r="E5238" s="5" t="inlineStr">
        <is>
          <t>HS</t>
        </is>
      </c>
      <c r="F5238" s="5">
        <f>VLOOKUP(E5238,'5.a Definitions'!E:F,2,FALSE)</f>
        <v/>
      </c>
      <c r="G5238" s="5" t="inlineStr">
        <is>
          <t>PR</t>
        </is>
      </c>
      <c r="H5238" s="5" t="inlineStr">
        <is>
          <t>WW</t>
        </is>
      </c>
      <c r="I5238" s="5">
        <f>VLOOKUP(H5238,'5.a Definitions'!E:F,2,FALSE)</f>
        <v/>
      </c>
      <c r="J5238" s="465" t="inlineStr">
        <is>
          <t xml:space="preserve"> Municipal wastewater </t>
        </is>
      </c>
      <c r="K5238" s="465" t="inlineStr">
        <is>
          <t xml:space="preserve"> municipal wastewater </t>
        </is>
      </c>
      <c r="L5238" s="465" t="inlineStr">
        <is>
          <t xml:space="preserve"> reactive </t>
        </is>
      </c>
      <c r="M5238" s="465" t="inlineStr">
        <is>
          <t xml:space="preserve"> Nmix </t>
        </is>
      </c>
      <c r="N5238" s="466" t="n">
        <v>19.14419784</v>
      </c>
      <c r="O5238" s="467" t="n">
        <v>0.1052636684851445</v>
      </c>
      <c r="P5238" s="468" t="n">
        <v>1988</v>
      </c>
      <c r="Q5238" s="469" t="inlineStr">
        <is>
          <t>SSB table 06913</t>
        </is>
      </c>
      <c r="R5238" s="469" t="inlineStr">
        <is>
          <t>ok</t>
        </is>
      </c>
      <c r="S5238" s="469" t="inlineStr">
        <is>
          <t xml:space="preserve"> text </t>
        </is>
      </c>
      <c r="T5238" s="426" t="inlineStr">
        <is>
          <t>Norway</t>
        </is>
      </c>
      <c r="U5238" s="5" t="inlineStr">
        <is>
          <t>N wasted</t>
        </is>
      </c>
      <c r="V5238" s="465" t="n">
        <v>0.04</v>
      </c>
    </row>
    <row r="5239">
      <c r="B5239" s="5" t="inlineStr">
        <is>
          <t>HS.HS-AT.AT</t>
        </is>
      </c>
      <c r="C5239" s="5" t="inlineStr">
        <is>
          <t>HS.HS-AT.AT-Emissions-NH3</t>
        </is>
      </c>
      <c r="D5239" s="5" t="inlineStr">
        <is>
          <t>HS</t>
        </is>
      </c>
      <c r="E5239" s="5" t="inlineStr">
        <is>
          <t>HS</t>
        </is>
      </c>
      <c r="F5239" s="5">
        <f>VLOOKUP(E5239,'5.a Definitions'!E:F,2,FALSE)</f>
        <v/>
      </c>
      <c r="G5239" s="5" t="inlineStr">
        <is>
          <t>AT</t>
        </is>
      </c>
      <c r="H5239" s="5" t="inlineStr">
        <is>
          <t>AT</t>
        </is>
      </c>
      <c r="I5239" s="5">
        <f>VLOOKUP(H5239,'5.a Definitions'!E:F,2,FALSE)</f>
        <v/>
      </c>
      <c r="J5239" s="465" t="inlineStr">
        <is>
          <t xml:space="preserve"> Emissions </t>
        </is>
      </c>
      <c r="K5239" s="465" t="inlineStr">
        <is>
          <t xml:space="preserve"> human NH3 emissions </t>
        </is>
      </c>
      <c r="L5239" s="465" t="inlineStr">
        <is>
          <t xml:space="preserve"> reactive </t>
        </is>
      </c>
      <c r="M5239" s="465" t="inlineStr">
        <is>
          <t xml:space="preserve"> NH3 </t>
        </is>
      </c>
      <c r="N5239" s="466" t="n">
        <v>0.09559518400483</v>
      </c>
      <c r="O5239" s="467" t="n">
        <v>0.1711504606481107</v>
      </c>
      <c r="P5239" s="468" t="n">
        <v>1988</v>
      </c>
      <c r="Q5239" s="469" t="inlineStr">
        <is>
          <t>SSB table 07459 &amp; 05307</t>
        </is>
      </c>
      <c r="R5239" s="469" t="inlineStr">
        <is>
          <t>ok</t>
        </is>
      </c>
      <c r="S5239" s="469" t="inlineStr">
        <is>
          <t xml:space="preserve"> text </t>
        </is>
      </c>
      <c r="T5239" s="426" t="inlineStr">
        <is>
          <t>Norway</t>
        </is>
      </c>
      <c r="U5239" s="5" t="inlineStr">
        <is>
          <t>N wasted</t>
        </is>
      </c>
      <c r="V5239" s="465" t="n">
        <v>0.04</v>
      </c>
    </row>
    <row r="5240">
      <c r="B5240" s="5" t="inlineStr">
        <is>
          <t>HS.HS-AT.AT</t>
        </is>
      </c>
      <c r="C5240" s="5" t="inlineStr">
        <is>
          <t>HS.HS-AT.AT-LUC emissions-NH3</t>
        </is>
      </c>
      <c r="D5240" s="5" t="inlineStr">
        <is>
          <t>HS</t>
        </is>
      </c>
      <c r="E5240" s="5" t="inlineStr">
        <is>
          <t>HS</t>
        </is>
      </c>
      <c r="F5240" s="5">
        <f>VLOOKUP(E5240,'5.a Definitions'!E:F,2,FALSE)</f>
        <v/>
      </c>
      <c r="G5240" s="5" t="inlineStr">
        <is>
          <t>AT</t>
        </is>
      </c>
      <c r="H5240" s="5" t="inlineStr">
        <is>
          <t>AT</t>
        </is>
      </c>
      <c r="I5240" s="5">
        <f>VLOOKUP(H5240,'5.a Definitions'!E:F,2,FALSE)</f>
        <v/>
      </c>
      <c r="J5240" s="465" t="inlineStr">
        <is>
          <t xml:space="preserve"> LUC emissions </t>
        </is>
      </c>
      <c r="K5240" s="465" t="inlineStr">
        <is>
          <t xml:space="preserve"> LUC emissions </t>
        </is>
      </c>
      <c r="L5240" s="465" t="inlineStr">
        <is>
          <t xml:space="preserve"> reactive </t>
        </is>
      </c>
      <c r="M5240" s="465" t="inlineStr">
        <is>
          <t xml:space="preserve"> NH3 </t>
        </is>
      </c>
      <c r="N5240" s="466" t="inlineStr">
        <is>
          <t>nan</t>
        </is>
      </c>
      <c r="O5240" s="467" t="n">
        <v>0.2</v>
      </c>
      <c r="P5240" s="468" t="n">
        <v>1988</v>
      </c>
      <c r="Q5240" s="469" t="inlineStr">
        <is>
          <t>no data</t>
        </is>
      </c>
      <c r="R5240" s="469" t="inlineStr">
        <is>
          <t>not done</t>
        </is>
      </c>
      <c r="S5240" s="469" t="inlineStr">
        <is>
          <t xml:space="preserve"> text </t>
        </is>
      </c>
      <c r="T5240" s="426" t="inlineStr">
        <is>
          <t>Norway</t>
        </is>
      </c>
      <c r="U5240" s="5" t="inlineStr">
        <is>
          <t>N wasted</t>
        </is>
      </c>
      <c r="V5240" s="465" t="n">
        <v>0.04</v>
      </c>
    </row>
    <row r="5241">
      <c r="B5241" s="5" t="inlineStr">
        <is>
          <t>HS.HS-AT.AT</t>
        </is>
      </c>
      <c r="C5241" s="5" t="inlineStr">
        <is>
          <t>HS.HS-AT.AT-LUC emissions-NOx</t>
        </is>
      </c>
      <c r="D5241" s="5" t="inlineStr">
        <is>
          <t>HS</t>
        </is>
      </c>
      <c r="E5241" s="5" t="inlineStr">
        <is>
          <t>HS</t>
        </is>
      </c>
      <c r="F5241" s="5">
        <f>VLOOKUP(E5241,'5.a Definitions'!E:F,2,FALSE)</f>
        <v/>
      </c>
      <c r="G5241" s="5" t="inlineStr">
        <is>
          <t>AT</t>
        </is>
      </c>
      <c r="H5241" s="5" t="inlineStr">
        <is>
          <t>AT</t>
        </is>
      </c>
      <c r="I5241" s="5">
        <f>VLOOKUP(H5241,'5.a Definitions'!E:F,2,FALSE)</f>
        <v/>
      </c>
      <c r="J5241" s="465" t="inlineStr">
        <is>
          <t xml:space="preserve"> LUC emissions </t>
        </is>
      </c>
      <c r="K5241" s="465" t="inlineStr">
        <is>
          <t xml:space="preserve"> LUC emissions </t>
        </is>
      </c>
      <c r="L5241" s="465" t="inlineStr">
        <is>
          <t xml:space="preserve"> reactive </t>
        </is>
      </c>
      <c r="M5241" s="465" t="inlineStr">
        <is>
          <t xml:space="preserve"> NOx </t>
        </is>
      </c>
      <c r="N5241" s="466" t="inlineStr">
        <is>
          <t>nan</t>
        </is>
      </c>
      <c r="O5241" s="467" t="n">
        <v>0.2</v>
      </c>
      <c r="P5241" s="468" t="n">
        <v>1988</v>
      </c>
      <c r="Q5241" s="469" t="inlineStr">
        <is>
          <t>no data</t>
        </is>
      </c>
      <c r="R5241" s="469" t="inlineStr">
        <is>
          <t>not done</t>
        </is>
      </c>
      <c r="S5241" s="469" t="inlineStr">
        <is>
          <t xml:space="preserve"> text </t>
        </is>
      </c>
      <c r="T5241" s="426" t="inlineStr">
        <is>
          <t>Norway</t>
        </is>
      </c>
      <c r="U5241" s="5" t="inlineStr">
        <is>
          <t>N wasted</t>
        </is>
      </c>
      <c r="V5241" s="465" t="n">
        <v>0.04</v>
      </c>
    </row>
    <row r="5242">
      <c r="B5242" s="5" t="inlineStr">
        <is>
          <t>HS.HS-AT.AT</t>
        </is>
      </c>
      <c r="C5242" s="5" t="inlineStr">
        <is>
          <t>HS.HS-AT.AT-LUC emissions-N2O</t>
        </is>
      </c>
      <c r="D5242" s="5" t="inlineStr">
        <is>
          <t>HS</t>
        </is>
      </c>
      <c r="E5242" s="5" t="inlineStr">
        <is>
          <t>HS</t>
        </is>
      </c>
      <c r="F5242" s="5">
        <f>VLOOKUP(E5242,'5.a Definitions'!E:F,2,FALSE)</f>
        <v/>
      </c>
      <c r="G5242" s="5" t="inlineStr">
        <is>
          <t>AT</t>
        </is>
      </c>
      <c r="H5242" s="5" t="inlineStr">
        <is>
          <t>AT</t>
        </is>
      </c>
      <c r="I5242" s="5">
        <f>VLOOKUP(H5242,'5.a Definitions'!E:F,2,FALSE)</f>
        <v/>
      </c>
      <c r="J5242" s="465" t="inlineStr">
        <is>
          <t xml:space="preserve"> LUC emissions </t>
        </is>
      </c>
      <c r="K5242" s="465" t="inlineStr">
        <is>
          <t xml:space="preserve"> LUC emissions </t>
        </is>
      </c>
      <c r="L5242" s="465" t="inlineStr">
        <is>
          <t xml:space="preserve"> reactive </t>
        </is>
      </c>
      <c r="M5242" s="465" t="inlineStr">
        <is>
          <t xml:space="preserve"> N2O </t>
        </is>
      </c>
      <c r="N5242" s="466" t="inlineStr">
        <is>
          <t>nan</t>
        </is>
      </c>
      <c r="O5242" s="467" t="n">
        <v>0.2</v>
      </c>
      <c r="P5242" s="468" t="n">
        <v>1988</v>
      </c>
      <c r="Q5242" s="469" t="inlineStr">
        <is>
          <t>no data</t>
        </is>
      </c>
      <c r="R5242" s="469" t="inlineStr">
        <is>
          <t>not done</t>
        </is>
      </c>
      <c r="S5242" s="469" t="inlineStr">
        <is>
          <t xml:space="preserve"> text </t>
        </is>
      </c>
      <c r="T5242" s="426" t="inlineStr">
        <is>
          <t>Norway</t>
        </is>
      </c>
      <c r="U5242" s="5" t="inlineStr">
        <is>
          <t>N wasted</t>
        </is>
      </c>
      <c r="V5242" s="465" t="n">
        <v>0.04</v>
      </c>
    </row>
    <row r="5243">
      <c r="B5243" s="5" t="inlineStr">
        <is>
          <t>HS.HS-HY.SW</t>
        </is>
      </c>
      <c r="C5243" s="5" t="inlineStr">
        <is>
          <t>HS.HS-HY.SW-Untreated wastewater-Nmix</t>
        </is>
      </c>
      <c r="D5243" s="5" t="inlineStr">
        <is>
          <t>HS</t>
        </is>
      </c>
      <c r="E5243" s="5" t="inlineStr">
        <is>
          <t>HS</t>
        </is>
      </c>
      <c r="F5243" s="5">
        <f>VLOOKUP(E5243,'5.a Definitions'!E:F,2,FALSE)</f>
        <v/>
      </c>
      <c r="G5243" s="5" t="inlineStr">
        <is>
          <t>HY</t>
        </is>
      </c>
      <c r="H5243" s="5" t="inlineStr">
        <is>
          <t>SW</t>
        </is>
      </c>
      <c r="I5243" s="5">
        <f>VLOOKUP(H5243,'5.a Definitions'!E:F,2,FALSE)</f>
        <v/>
      </c>
      <c r="J5243" s="465" t="inlineStr">
        <is>
          <t xml:space="preserve"> Untreated wastewater </t>
        </is>
      </c>
      <c r="K5243" s="465" t="inlineStr">
        <is>
          <t xml:space="preserve"> untreated wastewater to groundwater </t>
        </is>
      </c>
      <c r="L5243" s="465" t="inlineStr">
        <is>
          <t xml:space="preserve"> reactive </t>
        </is>
      </c>
      <c r="M5243" s="465" t="inlineStr">
        <is>
          <t xml:space="preserve"> Nmix </t>
        </is>
      </c>
      <c r="N5243" s="466" t="n">
        <v>0</v>
      </c>
      <c r="O5243" s="467" t="n">
        <v>10</v>
      </c>
      <c r="P5243" s="468" t="n">
        <v>1988</v>
      </c>
      <c r="Q5243" s="469" t="inlineStr">
        <is>
          <t>neglected</t>
        </is>
      </c>
      <c r="R5243" s="469" t="inlineStr">
        <is>
          <t>ok</t>
        </is>
      </c>
      <c r="S5243" s="469" t="inlineStr">
        <is>
          <t xml:space="preserve"> text </t>
        </is>
      </c>
      <c r="T5243" s="426" t="inlineStr">
        <is>
          <t>Norway</t>
        </is>
      </c>
      <c r="U5243" s="5" t="inlineStr">
        <is>
          <t>N wasted</t>
        </is>
      </c>
      <c r="V5243" s="465" t="n">
        <v>0.04</v>
      </c>
    </row>
    <row r="5244">
      <c r="B5244" s="475" t="inlineStr">
        <is>
          <t>HS.HS-HY.SW</t>
        </is>
      </c>
      <c r="C5244" s="475" t="inlineStr">
        <is>
          <t>HS.HS-HY.SW-Overland flow-Nmix</t>
        </is>
      </c>
      <c r="D5244" s="475" t="inlineStr">
        <is>
          <t>HS</t>
        </is>
      </c>
      <c r="E5244" s="475" t="inlineStr">
        <is>
          <t>HS</t>
        </is>
      </c>
      <c r="F5244" s="5">
        <f>VLOOKUP(E5244,'5.a Definitions'!E:F,2,FALSE)</f>
        <v/>
      </c>
      <c r="G5244" s="475" t="inlineStr">
        <is>
          <t>HY</t>
        </is>
      </c>
      <c r="H5244" s="475" t="inlineStr">
        <is>
          <t>SW</t>
        </is>
      </c>
      <c r="I5244" s="5">
        <f>VLOOKUP(H5244,'5.a Definitions'!E:F,2,FALSE)</f>
        <v/>
      </c>
      <c r="J5244" s="465" t="inlineStr">
        <is>
          <t>Overland flow</t>
        </is>
      </c>
      <c r="K5244" s="465" t="inlineStr">
        <is>
          <t>overland flow</t>
        </is>
      </c>
      <c r="L5244" s="465" t="inlineStr">
        <is>
          <t>reactive</t>
        </is>
      </c>
      <c r="M5244" s="465" t="inlineStr">
        <is>
          <t>Nmix</t>
        </is>
      </c>
      <c r="N5244" s="466" t="inlineStr">
        <is>
          <t>nan</t>
        </is>
      </c>
      <c r="O5244" s="467" t="n">
        <v>0.2</v>
      </c>
      <c r="P5244" s="468" t="n">
        <v>1988</v>
      </c>
      <c r="Q5244" s="469" t="inlineStr">
        <is>
          <t>no data</t>
        </is>
      </c>
      <c r="R5244" s="469" t="inlineStr">
        <is>
          <t>not done</t>
        </is>
      </c>
      <c r="S5244" s="469" t="inlineStr">
        <is>
          <t>text</t>
        </is>
      </c>
      <c r="T5244" s="476" t="inlineStr">
        <is>
          <t>Norway</t>
        </is>
      </c>
      <c r="U5244" s="5" t="inlineStr">
        <is>
          <t>N wasted</t>
        </is>
      </c>
      <c r="V5244" s="465">
        <f>(O4708*N4708)^2</f>
        <v/>
      </c>
    </row>
    <row r="5245" ht="16" customHeight="1" thickBot="1">
      <c r="B5245" s="6" t="inlineStr">
        <is>
          <t>HS.HS-HY.CW</t>
        </is>
      </c>
      <c r="C5245" s="6" t="inlineStr">
        <is>
          <t>HS.HS-HY.CW-Untreated wastewater-Nmix</t>
        </is>
      </c>
      <c r="D5245" s="6" t="inlineStr">
        <is>
          <t>HS</t>
        </is>
      </c>
      <c r="E5245" s="6" t="inlineStr">
        <is>
          <t>HS</t>
        </is>
      </c>
      <c r="F5245" s="5">
        <f>VLOOKUP(E5245,'5.a Definitions'!E:F,2,FALSE)</f>
        <v/>
      </c>
      <c r="G5245" s="6" t="inlineStr">
        <is>
          <t>HY</t>
        </is>
      </c>
      <c r="H5245" s="6" t="inlineStr">
        <is>
          <t>CW</t>
        </is>
      </c>
      <c r="I5245" s="5">
        <f>VLOOKUP(H5245,'5.a Definitions'!E:F,2,FALSE)</f>
        <v/>
      </c>
      <c r="J5245" s="470" t="inlineStr">
        <is>
          <t xml:space="preserve"> Untreated wastewater </t>
        </is>
      </c>
      <c r="K5245" s="470" t="inlineStr">
        <is>
          <t xml:space="preserve"> untreated wastewater to coastal water </t>
        </is>
      </c>
      <c r="L5245" s="470" t="inlineStr">
        <is>
          <t xml:space="preserve"> reactive </t>
        </is>
      </c>
      <c r="M5245" s="470" t="inlineStr">
        <is>
          <t xml:space="preserve"> Nmix </t>
        </is>
      </c>
      <c r="N5245" s="466" t="n">
        <v>0</v>
      </c>
      <c r="O5245" s="471" t="n">
        <v>10</v>
      </c>
      <c r="P5245" s="468" t="n">
        <v>1988</v>
      </c>
      <c r="Q5245" s="472" t="inlineStr">
        <is>
          <t>neglected</t>
        </is>
      </c>
      <c r="R5245" s="469" t="inlineStr">
        <is>
          <t>ok</t>
        </is>
      </c>
      <c r="S5245" s="472" t="inlineStr">
        <is>
          <t xml:space="preserve"> text </t>
        </is>
      </c>
      <c r="T5245" s="426" t="inlineStr">
        <is>
          <t>Norway</t>
        </is>
      </c>
      <c r="U5245" s="5" t="inlineStr">
        <is>
          <t>N wasted</t>
        </is>
      </c>
      <c r="V5245" s="470" t="n">
        <v>0.04</v>
      </c>
    </row>
    <row r="5246" ht="16" customHeight="1" thickBot="1">
      <c r="A5246" s="492" t="inlineStr">
        <is>
          <t>Atmosphere</t>
        </is>
      </c>
      <c r="B5246" s="5" t="inlineStr">
        <is>
          <t>AT.AT-MP.OP</t>
        </is>
      </c>
      <c r="C5246" s="5" t="inlineStr">
        <is>
          <t>AT.AT-MP.OP-Ammonia synthesis N2 fixation-N2</t>
        </is>
      </c>
      <c r="D5246" s="5" t="inlineStr">
        <is>
          <t>AT</t>
        </is>
      </c>
      <c r="E5246" s="5" t="inlineStr">
        <is>
          <t>AT</t>
        </is>
      </c>
      <c r="F5246" s="5">
        <f>VLOOKUP(E5246,'5.a Definitions'!E:F,2,FALSE)</f>
        <v/>
      </c>
      <c r="G5246" s="5" t="inlineStr">
        <is>
          <t>MP</t>
        </is>
      </c>
      <c r="H5246" s="5" t="inlineStr">
        <is>
          <t>OP</t>
        </is>
      </c>
      <c r="I5246" s="5">
        <f>VLOOKUP(H5246,'5.a Definitions'!E:F,2,FALSE)</f>
        <v/>
      </c>
      <c r="J5246" s="465" t="inlineStr">
        <is>
          <t xml:space="preserve"> Ammonia synthesis N2 fixation </t>
        </is>
      </c>
      <c r="K5246" s="465" t="inlineStr">
        <is>
          <t xml:space="preserve"> ammonia synthesis N2 fixation </t>
        </is>
      </c>
      <c r="L5246" s="465" t="inlineStr">
        <is>
          <t xml:space="preserve"> inert </t>
        </is>
      </c>
      <c r="M5246" s="465" t="inlineStr">
        <is>
          <t xml:space="preserve"> N2 </t>
        </is>
      </c>
      <c r="N5246" s="466" t="n">
        <v>347.17900456375</v>
      </c>
      <c r="O5246" s="467" t="n">
        <v>0.4177863389810396</v>
      </c>
      <c r="P5246" s="468" t="n">
        <v>1988</v>
      </c>
      <c r="Q5246" s="469" t="inlineStr">
        <is>
          <t>FAOSTAT Fertilizer by nutrient + SSB (3-year moving average)</t>
        </is>
      </c>
      <c r="R5246" s="469" t="inlineStr">
        <is>
          <t>ok</t>
        </is>
      </c>
      <c r="S5246" s="469" t="inlineStr">
        <is>
          <t xml:space="preserve"> text </t>
        </is>
      </c>
      <c r="T5246" s="426" t="inlineStr">
        <is>
          <t>Norway</t>
        </is>
      </c>
      <c r="U5246" s="465" t="inlineStr">
        <is>
          <t xml:space="preserve"> - </t>
        </is>
      </c>
      <c r="V5246" s="465" t="n">
        <v>0.04</v>
      </c>
    </row>
    <row r="5247" ht="16" customHeight="1">
      <c r="B5247" s="5" t="inlineStr">
        <is>
          <t>AT.AT-AG.SM</t>
        </is>
      </c>
      <c r="C5247" s="5" t="inlineStr">
        <is>
          <t>AT.AT-AG.SM-Deposition-OXN</t>
        </is>
      </c>
      <c r="D5247" s="5" t="inlineStr">
        <is>
          <t>AT</t>
        </is>
      </c>
      <c r="E5247" s="5" t="inlineStr">
        <is>
          <t>AT</t>
        </is>
      </c>
      <c r="F5247" s="5">
        <f>VLOOKUP(E5247,'5.a Definitions'!E:F,2,FALSE)</f>
        <v/>
      </c>
      <c r="G5247" s="5" t="inlineStr">
        <is>
          <t>AG</t>
        </is>
      </c>
      <c r="H5247" s="5" t="inlineStr">
        <is>
          <t>SM</t>
        </is>
      </c>
      <c r="I5247" s="5">
        <f>VLOOKUP(H5247,'5.a Definitions'!E:F,2,FALSE)</f>
        <v/>
      </c>
      <c r="J5247" s="465" t="inlineStr">
        <is>
          <t xml:space="preserve"> Deposition </t>
        </is>
      </c>
      <c r="K5247" s="465" t="inlineStr">
        <is>
          <t xml:space="preserve"> deposition to agricultural soils </t>
        </is>
      </c>
      <c r="L5247" s="465" t="inlineStr">
        <is>
          <t xml:space="preserve"> reactive </t>
        </is>
      </c>
      <c r="M5247" s="465" t="inlineStr">
        <is>
          <t xml:space="preserve"> OXN </t>
        </is>
      </c>
      <c r="N5247" s="466" t="n">
        <v>3.753353333823292</v>
      </c>
      <c r="O5247" s="467" t="n">
        <v>0.3766115071511001</v>
      </c>
      <c r="P5247" s="468" t="n">
        <v>1988</v>
      </c>
      <c r="Q5247" s="469" t="inlineStr">
        <is>
          <t>NILU and geodata.no</t>
        </is>
      </c>
      <c r="R5247" s="469" t="inlineStr">
        <is>
          <t>ok</t>
        </is>
      </c>
      <c r="S5247" s="469" t="inlineStr">
        <is>
          <t xml:space="preserve"> text </t>
        </is>
      </c>
      <c r="T5247" s="426" t="inlineStr">
        <is>
          <t>Norway</t>
        </is>
      </c>
      <c r="U5247" s="465" t="inlineStr">
        <is>
          <t xml:space="preserve"> - </t>
        </is>
      </c>
      <c r="V5247" s="465" t="n">
        <v>0.04</v>
      </c>
    </row>
    <row r="5248" ht="16" customHeight="1">
      <c r="B5248" s="5" t="inlineStr">
        <is>
          <t>AT.AT-AG.SM</t>
        </is>
      </c>
      <c r="C5248" s="5" t="inlineStr">
        <is>
          <t>AT.AT-AG.SM-Deposition-RDN</t>
        </is>
      </c>
      <c r="D5248" s="5" t="inlineStr">
        <is>
          <t>AT</t>
        </is>
      </c>
      <c r="E5248" s="5" t="inlineStr">
        <is>
          <t>AT</t>
        </is>
      </c>
      <c r="F5248" s="5">
        <f>VLOOKUP(E5248,'5.a Definitions'!E:F,2,FALSE)</f>
        <v/>
      </c>
      <c r="G5248" s="5" t="inlineStr">
        <is>
          <t>AG</t>
        </is>
      </c>
      <c r="H5248" s="5" t="inlineStr">
        <is>
          <t>SM</t>
        </is>
      </c>
      <c r="I5248" s="5">
        <f>VLOOKUP(H5248,'5.a Definitions'!E:F,2,FALSE)</f>
        <v/>
      </c>
      <c r="J5248" s="465" t="inlineStr">
        <is>
          <t xml:space="preserve"> Deposition </t>
        </is>
      </c>
      <c r="K5248" s="465" t="inlineStr">
        <is>
          <t xml:space="preserve"> deposition to agricultural soils </t>
        </is>
      </c>
      <c r="L5248" s="465" t="inlineStr">
        <is>
          <t xml:space="preserve"> reactive </t>
        </is>
      </c>
      <c r="M5248" s="465" t="inlineStr">
        <is>
          <t xml:space="preserve"> RDN </t>
        </is>
      </c>
      <c r="N5248" s="466" t="n">
        <v>3.339167626871235</v>
      </c>
      <c r="O5248" s="467" t="n">
        <v>0.3766115071511</v>
      </c>
      <c r="P5248" s="468" t="n">
        <v>1988</v>
      </c>
      <c r="Q5248" s="469" t="inlineStr">
        <is>
          <t>NILU and geodata.no</t>
        </is>
      </c>
      <c r="R5248" s="469" t="inlineStr">
        <is>
          <t>ok</t>
        </is>
      </c>
      <c r="S5248" s="469" t="inlineStr">
        <is>
          <t xml:space="preserve"> text </t>
        </is>
      </c>
      <c r="T5248" s="426" t="inlineStr">
        <is>
          <t>Norway</t>
        </is>
      </c>
      <c r="U5248" s="465" t="inlineStr">
        <is>
          <t xml:space="preserve"> - </t>
        </is>
      </c>
      <c r="V5248" s="465" t="n">
        <v>0.04</v>
      </c>
    </row>
    <row r="5249" ht="16" customHeight="1">
      <c r="B5249" s="5" t="inlineStr">
        <is>
          <t>AT.AT-AG.SM</t>
        </is>
      </c>
      <c r="C5249" s="5" t="inlineStr">
        <is>
          <t>AT.AT-AG.SM-Biological N2 fixation-N2</t>
        </is>
      </c>
      <c r="D5249" s="5" t="inlineStr">
        <is>
          <t>AT</t>
        </is>
      </c>
      <c r="E5249" s="5" t="inlineStr">
        <is>
          <t>AT</t>
        </is>
      </c>
      <c r="F5249" s="5">
        <f>VLOOKUP(E5249,'5.a Definitions'!E:F,2,FALSE)</f>
        <v/>
      </c>
      <c r="G5249" s="5" t="inlineStr">
        <is>
          <t>AG</t>
        </is>
      </c>
      <c r="H5249" s="5" t="inlineStr">
        <is>
          <t>SM</t>
        </is>
      </c>
      <c r="I5249" s="5">
        <f>VLOOKUP(H5249,'5.a Definitions'!E:F,2,FALSE)</f>
        <v/>
      </c>
      <c r="J5249" s="465" t="inlineStr">
        <is>
          <t xml:space="preserve"> Biological N2 fixation </t>
        </is>
      </c>
      <c r="K5249" s="465" t="inlineStr">
        <is>
          <t xml:space="preserve"> N2 fixation agriculture </t>
        </is>
      </c>
      <c r="L5249" s="465" t="inlineStr">
        <is>
          <t xml:space="preserve"> inert </t>
        </is>
      </c>
      <c r="M5249" s="465" t="inlineStr">
        <is>
          <t xml:space="preserve"> N2 </t>
        </is>
      </c>
      <c r="N5249" s="466" t="n">
        <v>12</v>
      </c>
      <c r="O5249" s="467" t="n">
        <v>0.3241098063913839</v>
      </c>
      <c r="P5249" s="468" t="n">
        <v>1988</v>
      </c>
      <c r="Q5249" s="469" t="inlineStr">
        <is>
          <t>Bechmann et al. (2023)</t>
        </is>
      </c>
      <c r="R5249" s="469" t="inlineStr">
        <is>
          <t>ok</t>
        </is>
      </c>
      <c r="S5249" s="469" t="inlineStr">
        <is>
          <t xml:space="preserve"> text </t>
        </is>
      </c>
      <c r="T5249" s="426" t="inlineStr">
        <is>
          <t>Norway</t>
        </is>
      </c>
      <c r="U5249" s="465" t="inlineStr">
        <is>
          <t xml:space="preserve"> - </t>
        </is>
      </c>
      <c r="V5249" s="465" t="n">
        <v>0.04</v>
      </c>
    </row>
    <row r="5250" ht="16" customHeight="1">
      <c r="B5250" s="5" t="inlineStr">
        <is>
          <t>AT.AT-FS.FO</t>
        </is>
      </c>
      <c r="C5250" s="5" t="inlineStr">
        <is>
          <t>AT.AT-FS.FO-Deposition-OXN</t>
        </is>
      </c>
      <c r="D5250" s="5" t="inlineStr">
        <is>
          <t>AT</t>
        </is>
      </c>
      <c r="E5250" s="5" t="inlineStr">
        <is>
          <t>AT</t>
        </is>
      </c>
      <c r="F5250" s="5">
        <f>VLOOKUP(E5250,'5.a Definitions'!E:F,2,FALSE)</f>
        <v/>
      </c>
      <c r="G5250" s="5" t="inlineStr">
        <is>
          <t>FS</t>
        </is>
      </c>
      <c r="H5250" s="5" t="inlineStr">
        <is>
          <t>FO</t>
        </is>
      </c>
      <c r="I5250" s="5">
        <f>VLOOKUP(H5250,'5.a Definitions'!E:F,2,FALSE)</f>
        <v/>
      </c>
      <c r="J5250" s="465" t="inlineStr">
        <is>
          <t xml:space="preserve"> Deposition </t>
        </is>
      </c>
      <c r="K5250" s="465" t="inlineStr">
        <is>
          <t xml:space="preserve"> deposition to forests </t>
        </is>
      </c>
      <c r="L5250" s="465" t="inlineStr">
        <is>
          <t xml:space="preserve"> reactive </t>
        </is>
      </c>
      <c r="M5250" s="465" t="inlineStr">
        <is>
          <t xml:space="preserve"> OXN </t>
        </is>
      </c>
      <c r="N5250" s="466" t="n">
        <v>32.60073830900559</v>
      </c>
      <c r="O5250" s="467" t="n">
        <v>0.3766115071511</v>
      </c>
      <c r="P5250" s="468" t="n">
        <v>1988</v>
      </c>
      <c r="Q5250" s="469" t="inlineStr">
        <is>
          <t>NILU and geodata.no</t>
        </is>
      </c>
      <c r="R5250" s="469" t="inlineStr">
        <is>
          <t>ok</t>
        </is>
      </c>
      <c r="S5250" s="469" t="inlineStr">
        <is>
          <t xml:space="preserve"> text </t>
        </is>
      </c>
      <c r="T5250" s="426" t="inlineStr">
        <is>
          <t>Norway</t>
        </is>
      </c>
      <c r="U5250" s="465" t="inlineStr">
        <is>
          <t xml:space="preserve"> - </t>
        </is>
      </c>
      <c r="V5250" s="465" t="n">
        <v>0.04</v>
      </c>
    </row>
    <row r="5251" ht="16" customHeight="1">
      <c r="B5251" s="5" t="inlineStr">
        <is>
          <t>AT.AT-FS.FO</t>
        </is>
      </c>
      <c r="C5251" s="5" t="inlineStr">
        <is>
          <t>AT.AT-FS.FO-Deposition-RDN</t>
        </is>
      </c>
      <c r="D5251" s="5" t="inlineStr">
        <is>
          <t>AT</t>
        </is>
      </c>
      <c r="E5251" s="5" t="inlineStr">
        <is>
          <t>AT</t>
        </is>
      </c>
      <c r="F5251" s="5">
        <f>VLOOKUP(E5251,'5.a Definitions'!E:F,2,FALSE)</f>
        <v/>
      </c>
      <c r="G5251" s="5" t="inlineStr">
        <is>
          <t>FS</t>
        </is>
      </c>
      <c r="H5251" s="5" t="inlineStr">
        <is>
          <t>FO</t>
        </is>
      </c>
      <c r="I5251" s="5">
        <f>VLOOKUP(H5251,'5.a Definitions'!E:F,2,FALSE)</f>
        <v/>
      </c>
      <c r="J5251" s="465" t="inlineStr">
        <is>
          <t xml:space="preserve"> Deposition </t>
        </is>
      </c>
      <c r="K5251" s="465" t="inlineStr">
        <is>
          <t xml:space="preserve"> deposition to forests </t>
        </is>
      </c>
      <c r="L5251" s="465" t="inlineStr">
        <is>
          <t xml:space="preserve"> reactive </t>
        </is>
      </c>
      <c r="M5251" s="465" t="inlineStr">
        <is>
          <t xml:space="preserve"> RDN </t>
        </is>
      </c>
      <c r="N5251" s="466" t="n">
        <v>29.42175010846482</v>
      </c>
      <c r="O5251" s="467" t="n">
        <v>0.3766115071511001</v>
      </c>
      <c r="P5251" s="468" t="n">
        <v>1988</v>
      </c>
      <c r="Q5251" s="469" t="inlineStr">
        <is>
          <t>NILU and geodata.no</t>
        </is>
      </c>
      <c r="R5251" s="469" t="inlineStr">
        <is>
          <t>ok</t>
        </is>
      </c>
      <c r="S5251" s="469" t="inlineStr">
        <is>
          <t xml:space="preserve"> text </t>
        </is>
      </c>
      <c r="T5251" s="426" t="inlineStr">
        <is>
          <t>Norway</t>
        </is>
      </c>
      <c r="U5251" s="465" t="inlineStr">
        <is>
          <t xml:space="preserve"> - </t>
        </is>
      </c>
      <c r="V5251" s="465" t="n">
        <v>0.04</v>
      </c>
    </row>
    <row r="5252">
      <c r="B5252" s="5" t="inlineStr">
        <is>
          <t>AT.AT-FS.FO</t>
        </is>
      </c>
      <c r="C5252" s="5" t="inlineStr">
        <is>
          <t>AT.AT-FS.FO-N2 fixation-N2</t>
        </is>
      </c>
      <c r="D5252" s="5" t="inlineStr">
        <is>
          <t>AT</t>
        </is>
      </c>
      <c r="E5252" s="5" t="inlineStr">
        <is>
          <t>AT</t>
        </is>
      </c>
      <c r="F5252" s="5">
        <f>VLOOKUP(E5252,'5.a Definitions'!E:F,2,FALSE)</f>
        <v/>
      </c>
      <c r="G5252" s="5" t="inlineStr">
        <is>
          <t>FS</t>
        </is>
      </c>
      <c r="H5252" s="5" t="inlineStr">
        <is>
          <t>FO</t>
        </is>
      </c>
      <c r="I5252" s="5">
        <f>VLOOKUP(H5252,'5.a Definitions'!E:F,2,FALSE)</f>
        <v/>
      </c>
      <c r="J5252" s="465" t="inlineStr">
        <is>
          <t xml:space="preserve"> N2 fixation </t>
        </is>
      </c>
      <c r="K5252" s="465" t="inlineStr">
        <is>
          <t xml:space="preserve"> N2 fixation forests </t>
        </is>
      </c>
      <c r="L5252" s="465" t="inlineStr">
        <is>
          <t xml:space="preserve"> inert </t>
        </is>
      </c>
      <c r="M5252" s="465" t="inlineStr">
        <is>
          <t xml:space="preserve"> N2 </t>
        </is>
      </c>
      <c r="N5252" s="466" t="n">
        <v>18</v>
      </c>
      <c r="O5252" s="467" t="n">
        <v>0.5019089907080868</v>
      </c>
      <c r="P5252" s="468" t="n">
        <v>1988</v>
      </c>
      <c r="Q5252" s="469" t="inlineStr">
        <is>
          <t>Moldan (2025) and SSB</t>
        </is>
      </c>
      <c r="R5252" s="469" t="inlineStr">
        <is>
          <t>ok</t>
        </is>
      </c>
      <c r="S5252" s="469" t="inlineStr">
        <is>
          <t xml:space="preserve"> text </t>
        </is>
      </c>
      <c r="T5252" s="426" t="inlineStr">
        <is>
          <t>Norway</t>
        </is>
      </c>
      <c r="U5252" s="465" t="inlineStr">
        <is>
          <t xml:space="preserve"> - </t>
        </is>
      </c>
      <c r="V5252" s="465" t="n">
        <v>0.04</v>
      </c>
    </row>
    <row r="5253">
      <c r="B5253" s="5" t="inlineStr">
        <is>
          <t>AT.AT-FS.OL</t>
        </is>
      </c>
      <c r="C5253" s="5" t="inlineStr">
        <is>
          <t>AT.AT-FS.OL-Deposition-OXN</t>
        </is>
      </c>
      <c r="D5253" s="5" t="inlineStr">
        <is>
          <t>AT</t>
        </is>
      </c>
      <c r="E5253" s="5" t="inlineStr">
        <is>
          <t>AT</t>
        </is>
      </c>
      <c r="F5253" s="5">
        <f>VLOOKUP(E5253,'5.a Definitions'!E:F,2,FALSE)</f>
        <v/>
      </c>
      <c r="G5253" s="5" t="inlineStr">
        <is>
          <t>FS</t>
        </is>
      </c>
      <c r="H5253" s="5" t="inlineStr">
        <is>
          <t>OL</t>
        </is>
      </c>
      <c r="I5253" s="5">
        <f>VLOOKUP(H5253,'5.a Definitions'!E:F,2,FALSE)</f>
        <v/>
      </c>
      <c r="J5253" s="465" t="inlineStr">
        <is>
          <t xml:space="preserve"> Deposition </t>
        </is>
      </c>
      <c r="K5253" s="465" t="inlineStr">
        <is>
          <t xml:space="preserve"> deposition to other land </t>
        </is>
      </c>
      <c r="L5253" s="465" t="inlineStr">
        <is>
          <t xml:space="preserve"> reactive </t>
        </is>
      </c>
      <c r="M5253" s="465" t="inlineStr">
        <is>
          <t xml:space="preserve"> OXN </t>
        </is>
      </c>
      <c r="N5253" s="466" t="n">
        <v>38.23012234389348</v>
      </c>
      <c r="O5253" s="467" t="n">
        <v>0.3766115071511</v>
      </c>
      <c r="P5253" s="468" t="n">
        <v>1988</v>
      </c>
      <c r="Q5253" s="469" t="inlineStr">
        <is>
          <t>NILU and geodata.no</t>
        </is>
      </c>
      <c r="R5253" s="469" t="inlineStr">
        <is>
          <t>ok</t>
        </is>
      </c>
      <c r="S5253" s="469" t="inlineStr">
        <is>
          <t xml:space="preserve"> text </t>
        </is>
      </c>
      <c r="T5253" s="426" t="inlineStr">
        <is>
          <t>Norway</t>
        </is>
      </c>
      <c r="U5253" s="465" t="inlineStr">
        <is>
          <t xml:space="preserve"> - </t>
        </is>
      </c>
      <c r="V5253" s="465" t="n">
        <v>0.04</v>
      </c>
    </row>
    <row r="5254">
      <c r="B5254" s="5" t="inlineStr">
        <is>
          <t>AT.AT-FS.OL</t>
        </is>
      </c>
      <c r="C5254" s="5" t="inlineStr">
        <is>
          <t>AT.AT-FS.OL-Deposition-RDN</t>
        </is>
      </c>
      <c r="D5254" s="5" t="inlineStr">
        <is>
          <t>AT</t>
        </is>
      </c>
      <c r="E5254" s="5" t="inlineStr">
        <is>
          <t>AT</t>
        </is>
      </c>
      <c r="F5254" s="5">
        <f>VLOOKUP(E5254,'5.a Definitions'!E:F,2,FALSE)</f>
        <v/>
      </c>
      <c r="G5254" s="5" t="inlineStr">
        <is>
          <t>FS</t>
        </is>
      </c>
      <c r="H5254" s="5" t="inlineStr">
        <is>
          <t>OL</t>
        </is>
      </c>
      <c r="I5254" s="5">
        <f>VLOOKUP(H5254,'5.a Definitions'!E:F,2,FALSE)</f>
        <v/>
      </c>
      <c r="J5254" s="465" t="inlineStr">
        <is>
          <t xml:space="preserve"> Deposition </t>
        </is>
      </c>
      <c r="K5254" s="465" t="inlineStr">
        <is>
          <t xml:space="preserve"> deposition to other land </t>
        </is>
      </c>
      <c r="L5254" s="465" t="inlineStr">
        <is>
          <t xml:space="preserve"> reactive </t>
        </is>
      </c>
      <c r="M5254" s="465" t="inlineStr">
        <is>
          <t xml:space="preserve"> RDN </t>
        </is>
      </c>
      <c r="N5254" s="466" t="n">
        <v>36.83422119116028</v>
      </c>
      <c r="O5254" s="467" t="n">
        <v>0.3766115071511001</v>
      </c>
      <c r="P5254" s="468" t="n">
        <v>1988</v>
      </c>
      <c r="Q5254" s="469" t="inlineStr">
        <is>
          <t>NILU and geodata.no</t>
        </is>
      </c>
      <c r="R5254" s="469" t="inlineStr">
        <is>
          <t>ok</t>
        </is>
      </c>
      <c r="S5254" s="469" t="inlineStr">
        <is>
          <t xml:space="preserve"> text </t>
        </is>
      </c>
      <c r="T5254" s="426" t="inlineStr">
        <is>
          <t>Norway</t>
        </is>
      </c>
      <c r="U5254" s="465" t="inlineStr">
        <is>
          <t xml:space="preserve"> - </t>
        </is>
      </c>
      <c r="V5254" s="465" t="n">
        <v>0.04</v>
      </c>
    </row>
    <row r="5255" ht="16" customHeight="1">
      <c r="B5255" s="5" t="inlineStr">
        <is>
          <t>AT.AT-FS.OL</t>
        </is>
      </c>
      <c r="C5255" s="5" t="inlineStr">
        <is>
          <t>AT.AT-FS.OL-N2 fixation-N2</t>
        </is>
      </c>
      <c r="D5255" s="5" t="inlineStr">
        <is>
          <t>AT</t>
        </is>
      </c>
      <c r="E5255" s="5" t="inlineStr">
        <is>
          <t>AT</t>
        </is>
      </c>
      <c r="F5255" s="5">
        <f>VLOOKUP(E5255,'5.a Definitions'!E:F,2,FALSE)</f>
        <v/>
      </c>
      <c r="G5255" s="5" t="inlineStr">
        <is>
          <t>FS</t>
        </is>
      </c>
      <c r="H5255" s="5" t="inlineStr">
        <is>
          <t>OL</t>
        </is>
      </c>
      <c r="I5255" s="5">
        <f>VLOOKUP(H5255,'5.a Definitions'!E:F,2,FALSE)</f>
        <v/>
      </c>
      <c r="J5255" s="465" t="inlineStr">
        <is>
          <t xml:space="preserve"> N2 fixation </t>
        </is>
      </c>
      <c r="K5255" s="465" t="inlineStr">
        <is>
          <t xml:space="preserve"> N2 fixation other land </t>
        </is>
      </c>
      <c r="L5255" s="465" t="inlineStr">
        <is>
          <t xml:space="preserve"> inert </t>
        </is>
      </c>
      <c r="M5255" s="465" t="inlineStr">
        <is>
          <t xml:space="preserve"> N2 </t>
        </is>
      </c>
      <c r="N5255" s="466" t="n">
        <v>23.228884</v>
      </c>
      <c r="O5255" s="467" t="n">
        <v>0.8373855850737826</v>
      </c>
      <c r="P5255" s="468" t="n">
        <v>1988</v>
      </c>
      <c r="Q5255" s="469" t="inlineStr">
        <is>
          <t>CORINE land cover inventory and Reddy &amp; DeLaune (2008)</t>
        </is>
      </c>
      <c r="R5255" s="469" t="inlineStr">
        <is>
          <t>ok</t>
        </is>
      </c>
      <c r="S5255" s="469" t="inlineStr">
        <is>
          <t xml:space="preserve"> text </t>
        </is>
      </c>
      <c r="T5255" s="426" t="inlineStr">
        <is>
          <t>Norway</t>
        </is>
      </c>
      <c r="U5255" s="465" t="inlineStr">
        <is>
          <t xml:space="preserve"> - </t>
        </is>
      </c>
      <c r="V5255" s="465" t="n">
        <v>0.04</v>
      </c>
    </row>
    <row r="5256" ht="16" customHeight="1">
      <c r="B5256" s="5" t="inlineStr">
        <is>
          <t>AT.AT-HS.HS</t>
        </is>
      </c>
      <c r="C5256" s="5" t="inlineStr">
        <is>
          <t>AT.AT-HS.HS-Deposition-OXN</t>
        </is>
      </c>
      <c r="D5256" s="5" t="inlineStr">
        <is>
          <t>AT</t>
        </is>
      </c>
      <c r="E5256" s="5" t="inlineStr">
        <is>
          <t>AT</t>
        </is>
      </c>
      <c r="F5256" s="5">
        <f>VLOOKUP(E5256,'5.a Definitions'!E:F,2,FALSE)</f>
        <v/>
      </c>
      <c r="G5256" s="5" t="inlineStr">
        <is>
          <t>HS</t>
        </is>
      </c>
      <c r="H5256" s="5" t="inlineStr">
        <is>
          <t>HS</t>
        </is>
      </c>
      <c r="I5256" s="5">
        <f>VLOOKUP(H5256,'5.a Definitions'!E:F,2,FALSE)</f>
        <v/>
      </c>
      <c r="J5256" s="465" t="inlineStr">
        <is>
          <t xml:space="preserve"> Deposition </t>
        </is>
      </c>
      <c r="K5256" s="465" t="inlineStr">
        <is>
          <t xml:space="preserve"> deposition to settlements </t>
        </is>
      </c>
      <c r="L5256" s="465" t="inlineStr">
        <is>
          <t xml:space="preserve"> reactive </t>
        </is>
      </c>
      <c r="M5256" s="465" t="inlineStr">
        <is>
          <t xml:space="preserve"> OXN </t>
        </is>
      </c>
      <c r="N5256" s="466" t="n">
        <v>2.189973676240901</v>
      </c>
      <c r="O5256" s="467" t="n">
        <v>0.3766115071511</v>
      </c>
      <c r="P5256" s="468" t="n">
        <v>1988</v>
      </c>
      <c r="Q5256" s="469" t="inlineStr">
        <is>
          <t>NILU and geodata.no</t>
        </is>
      </c>
      <c r="R5256" s="469" t="inlineStr">
        <is>
          <t>ok</t>
        </is>
      </c>
      <c r="S5256" s="469" t="inlineStr">
        <is>
          <t xml:space="preserve"> text </t>
        </is>
      </c>
      <c r="T5256" s="426" t="inlineStr">
        <is>
          <t>Norway</t>
        </is>
      </c>
      <c r="U5256" s="465" t="inlineStr">
        <is>
          <t xml:space="preserve"> - </t>
        </is>
      </c>
      <c r="V5256" s="465" t="n">
        <v>0.04</v>
      </c>
    </row>
    <row r="5257" ht="16" customHeight="1">
      <c r="B5257" s="5" t="inlineStr">
        <is>
          <t>AT.AT-HS.HS</t>
        </is>
      </c>
      <c r="C5257" s="5" t="inlineStr">
        <is>
          <t>AT.AT-HS.HS-Deposition-RDN</t>
        </is>
      </c>
      <c r="D5257" s="5" t="inlineStr">
        <is>
          <t>AT</t>
        </is>
      </c>
      <c r="E5257" s="5" t="inlineStr">
        <is>
          <t>AT</t>
        </is>
      </c>
      <c r="F5257" s="5">
        <f>VLOOKUP(E5257,'5.a Definitions'!E:F,2,FALSE)</f>
        <v/>
      </c>
      <c r="G5257" s="5" t="inlineStr">
        <is>
          <t>HS</t>
        </is>
      </c>
      <c r="H5257" s="5" t="inlineStr">
        <is>
          <t>HS</t>
        </is>
      </c>
      <c r="I5257" s="5">
        <f>VLOOKUP(H5257,'5.a Definitions'!E:F,2,FALSE)</f>
        <v/>
      </c>
      <c r="J5257" s="465" t="inlineStr">
        <is>
          <t xml:space="preserve"> Deposition </t>
        </is>
      </c>
      <c r="K5257" s="465" t="inlineStr">
        <is>
          <t xml:space="preserve"> deposition to settlements </t>
        </is>
      </c>
      <c r="L5257" s="465" t="inlineStr">
        <is>
          <t xml:space="preserve"> reactive </t>
        </is>
      </c>
      <c r="M5257" s="465" t="inlineStr">
        <is>
          <t xml:space="preserve"> RDN </t>
        </is>
      </c>
      <c r="N5257" s="466" t="n">
        <v>1.941826242810034</v>
      </c>
      <c r="O5257" s="467" t="n">
        <v>0.3766115071511</v>
      </c>
      <c r="P5257" s="468" t="n">
        <v>1988</v>
      </c>
      <c r="Q5257" s="469" t="inlineStr">
        <is>
          <t>NILU and geodata.no</t>
        </is>
      </c>
      <c r="R5257" s="469" t="inlineStr">
        <is>
          <t>ok</t>
        </is>
      </c>
      <c r="S5257" s="469" t="inlineStr">
        <is>
          <t xml:space="preserve"> text </t>
        </is>
      </c>
      <c r="T5257" s="426" t="inlineStr">
        <is>
          <t>Norway</t>
        </is>
      </c>
      <c r="U5257" s="465" t="inlineStr">
        <is>
          <t xml:space="preserve"> - </t>
        </is>
      </c>
      <c r="V5257" s="465" t="n">
        <v>0.04</v>
      </c>
    </row>
    <row r="5258" ht="16" customHeight="1">
      <c r="B5258" s="5" t="inlineStr">
        <is>
          <t>AT.AT-HY.SW</t>
        </is>
      </c>
      <c r="C5258" s="5" t="inlineStr">
        <is>
          <t>AT.AT-HY.SW-Deposition-OXN</t>
        </is>
      </c>
      <c r="D5258" s="5" t="inlineStr">
        <is>
          <t>AT</t>
        </is>
      </c>
      <c r="E5258" s="5" t="inlineStr">
        <is>
          <t>AT</t>
        </is>
      </c>
      <c r="F5258" s="5">
        <f>VLOOKUP(E5258,'5.a Definitions'!E:F,2,FALSE)</f>
        <v/>
      </c>
      <c r="G5258" s="5" t="inlineStr">
        <is>
          <t>HY</t>
        </is>
      </c>
      <c r="H5258" s="5" t="inlineStr">
        <is>
          <t>SW</t>
        </is>
      </c>
      <c r="I5258" s="5">
        <f>VLOOKUP(H5258,'5.a Definitions'!E:F,2,FALSE)</f>
        <v/>
      </c>
      <c r="J5258" s="465" t="inlineStr">
        <is>
          <t xml:space="preserve"> Deposition </t>
        </is>
      </c>
      <c r="K5258" s="465" t="inlineStr">
        <is>
          <t xml:space="preserve"> deposition to surface water </t>
        </is>
      </c>
      <c r="L5258" s="465" t="inlineStr">
        <is>
          <t xml:space="preserve"> reactive </t>
        </is>
      </c>
      <c r="M5258" s="465" t="inlineStr">
        <is>
          <t xml:space="preserve"> OXN </t>
        </is>
      </c>
      <c r="N5258" s="466" t="n">
        <v>5.688112337036737</v>
      </c>
      <c r="O5258" s="467" t="n">
        <v>0.3766115071511001</v>
      </c>
      <c r="P5258" s="468" t="n">
        <v>1988</v>
      </c>
      <c r="Q5258" s="469" t="inlineStr">
        <is>
          <t>NILU and geodata.no</t>
        </is>
      </c>
      <c r="R5258" s="469" t="inlineStr">
        <is>
          <t>ok</t>
        </is>
      </c>
      <c r="S5258" s="469" t="inlineStr">
        <is>
          <t xml:space="preserve"> text </t>
        </is>
      </c>
      <c r="T5258" s="426" t="inlineStr">
        <is>
          <t>Norway</t>
        </is>
      </c>
      <c r="U5258" s="465" t="inlineStr">
        <is>
          <t xml:space="preserve"> - </t>
        </is>
      </c>
      <c r="V5258" s="465" t="n">
        <v>0.04</v>
      </c>
    </row>
    <row r="5259">
      <c r="B5259" s="5" t="inlineStr">
        <is>
          <t>AT.AT-HY.SW</t>
        </is>
      </c>
      <c r="C5259" s="5" t="inlineStr">
        <is>
          <t>AT.AT-HY.SW-Deposition-RDN</t>
        </is>
      </c>
      <c r="D5259" s="5" t="inlineStr">
        <is>
          <t>AT</t>
        </is>
      </c>
      <c r="E5259" s="5" t="inlineStr">
        <is>
          <t>AT</t>
        </is>
      </c>
      <c r="F5259" s="5">
        <f>VLOOKUP(E5259,'5.a Definitions'!E:F,2,FALSE)</f>
        <v/>
      </c>
      <c r="G5259" s="5" t="inlineStr">
        <is>
          <t>HY</t>
        </is>
      </c>
      <c r="H5259" s="5" t="inlineStr">
        <is>
          <t>SW</t>
        </is>
      </c>
      <c r="I5259" s="5">
        <f>VLOOKUP(H5259,'5.a Definitions'!E:F,2,FALSE)</f>
        <v/>
      </c>
      <c r="J5259" s="465" t="inlineStr">
        <is>
          <t xml:space="preserve"> Deposition </t>
        </is>
      </c>
      <c r="K5259" s="465" t="inlineStr">
        <is>
          <t xml:space="preserve"> deposition to surface water </t>
        </is>
      </c>
      <c r="L5259" s="465" t="inlineStr">
        <is>
          <t xml:space="preserve"> reactive </t>
        </is>
      </c>
      <c r="M5259" s="465" t="inlineStr">
        <is>
          <t xml:space="preserve"> RDN </t>
        </is>
      </c>
      <c r="N5259" s="466" t="n">
        <v>5.245484830693631</v>
      </c>
      <c r="O5259" s="467" t="n">
        <v>0.3766115071511001</v>
      </c>
      <c r="P5259" s="468" t="n">
        <v>1988</v>
      </c>
      <c r="Q5259" s="469" t="inlineStr">
        <is>
          <t>NILU and geodata.no</t>
        </is>
      </c>
      <c r="R5259" s="469" t="inlineStr">
        <is>
          <t>ok</t>
        </is>
      </c>
      <c r="S5259" s="469" t="inlineStr">
        <is>
          <t xml:space="preserve"> text </t>
        </is>
      </c>
      <c r="T5259" s="426" t="inlineStr">
        <is>
          <t>Norway</t>
        </is>
      </c>
      <c r="U5259" s="465" t="inlineStr">
        <is>
          <t xml:space="preserve"> - </t>
        </is>
      </c>
      <c r="V5259" s="465" t="n">
        <v>0.04</v>
      </c>
    </row>
    <row r="5260" ht="16" customHeight="1">
      <c r="B5260" s="5" t="inlineStr">
        <is>
          <t>AT.AT-HY.SW</t>
        </is>
      </c>
      <c r="C5260" s="5" t="inlineStr">
        <is>
          <t>AT.AT-HY.SW-N2 fixation-N2</t>
        </is>
      </c>
      <c r="D5260" s="5" t="inlineStr">
        <is>
          <t>AT</t>
        </is>
      </c>
      <c r="E5260" s="5" t="inlineStr">
        <is>
          <t>AT</t>
        </is>
      </c>
      <c r="F5260" s="5">
        <f>VLOOKUP(E5260,'5.a Definitions'!E:F,2,FALSE)</f>
        <v/>
      </c>
      <c r="G5260" s="5" t="inlineStr">
        <is>
          <t>HY</t>
        </is>
      </c>
      <c r="H5260" s="5" t="inlineStr">
        <is>
          <t>SW</t>
        </is>
      </c>
      <c r="I5260" s="5">
        <f>VLOOKUP(H5260,'5.a Definitions'!E:F,2,FALSE)</f>
        <v/>
      </c>
      <c r="J5260" s="465" t="inlineStr">
        <is>
          <t xml:space="preserve"> N2 fixation </t>
        </is>
      </c>
      <c r="K5260" s="465" t="inlineStr">
        <is>
          <t xml:space="preserve"> N2 fixation surface water </t>
        </is>
      </c>
      <c r="L5260" s="465" t="inlineStr">
        <is>
          <t xml:space="preserve"> inert </t>
        </is>
      </c>
      <c r="M5260" s="465" t="inlineStr">
        <is>
          <t xml:space="preserve"> N2 </t>
        </is>
      </c>
      <c r="N5260" s="466" t="n">
        <v>2.0457</v>
      </c>
      <c r="O5260" s="467" t="n">
        <v>8.962723886426243</v>
      </c>
      <c r="P5260" s="468" t="n">
        <v>1988</v>
      </c>
      <c r="Q5260" s="469" t="inlineStr">
        <is>
          <t>NIBIO and Reddy &amp; DeLaune (2008)</t>
        </is>
      </c>
      <c r="R5260" s="469" t="inlineStr">
        <is>
          <t>ok</t>
        </is>
      </c>
      <c r="S5260" s="469" t="inlineStr">
        <is>
          <t xml:space="preserve"> text </t>
        </is>
      </c>
      <c r="T5260" s="426" t="inlineStr">
        <is>
          <t>Norway</t>
        </is>
      </c>
      <c r="U5260" s="465" t="inlineStr">
        <is>
          <t xml:space="preserve"> - </t>
        </is>
      </c>
      <c r="V5260" s="465" t="n">
        <v>0.04</v>
      </c>
    </row>
    <row r="5261">
      <c r="B5261" s="5" t="inlineStr">
        <is>
          <t>AT.AT-RW.RW</t>
        </is>
      </c>
      <c r="C5261" s="5" t="inlineStr">
        <is>
          <t>AT.AT-RW.RW-Atmospheric outflow-RDN</t>
        </is>
      </c>
      <c r="D5261" s="5" t="inlineStr">
        <is>
          <t>AT</t>
        </is>
      </c>
      <c r="E5261" s="5" t="inlineStr">
        <is>
          <t>AT</t>
        </is>
      </c>
      <c r="F5261" s="5">
        <f>VLOOKUP(E5261,'5.a Definitions'!E:F,2,FALSE)</f>
        <v/>
      </c>
      <c r="G5261" s="5" t="inlineStr">
        <is>
          <t>RW</t>
        </is>
      </c>
      <c r="H5261" s="5" t="inlineStr">
        <is>
          <t>RW</t>
        </is>
      </c>
      <c r="I5261" s="5">
        <f>VLOOKUP(H5261,'5.a Definitions'!E:F,2,FALSE)</f>
        <v/>
      </c>
      <c r="J5261" s="465" t="inlineStr">
        <is>
          <t xml:space="preserve"> Atmospheric outflow </t>
        </is>
      </c>
      <c r="K5261" s="465" t="inlineStr">
        <is>
          <t xml:space="preserve"> atmospheric outflow </t>
        </is>
      </c>
      <c r="L5261" s="465" t="inlineStr">
        <is>
          <t xml:space="preserve"> reactive </t>
        </is>
      </c>
      <c r="M5261" s="465" t="inlineStr">
        <is>
          <t xml:space="preserve"> RDN </t>
        </is>
      </c>
      <c r="N5261" s="466" t="n">
        <v>10.73447008989599</v>
      </c>
      <c r="O5261" s="467" t="n">
        <v>0.7267421194915562</v>
      </c>
      <c r="P5261" s="468" t="n">
        <v>1988</v>
      </c>
      <c r="Q5261" s="469" t="inlineStr">
        <is>
          <t>Filled (mean of 1997-2001): EMEP SR tables</t>
        </is>
      </c>
      <c r="R5261" s="469" t="inlineStr">
        <is>
          <t>ok</t>
        </is>
      </c>
      <c r="S5261" s="469" t="inlineStr">
        <is>
          <t xml:space="preserve"> text </t>
        </is>
      </c>
      <c r="T5261" s="426" t="inlineStr">
        <is>
          <t>Norway</t>
        </is>
      </c>
      <c r="U5261" s="465" t="inlineStr">
        <is>
          <t xml:space="preserve"> - </t>
        </is>
      </c>
      <c r="V5261" s="465" t="n">
        <v>0.04</v>
      </c>
    </row>
    <row r="5262" ht="16" customHeight="1" thickBot="1">
      <c r="A5262" s="493" t="n"/>
      <c r="B5262" s="6" t="inlineStr">
        <is>
          <t>AT.AT-RW.RW</t>
        </is>
      </c>
      <c r="C5262" s="6" t="inlineStr">
        <is>
          <t>AT.AT-RW.RW-Atmospheric outflow-OXN</t>
        </is>
      </c>
      <c r="D5262" s="6" t="inlineStr">
        <is>
          <t>AT</t>
        </is>
      </c>
      <c r="E5262" s="6" t="inlineStr">
        <is>
          <t>AT</t>
        </is>
      </c>
      <c r="F5262" s="5">
        <f>VLOOKUP(E5262,'5.a Definitions'!E:F,2,FALSE)</f>
        <v/>
      </c>
      <c r="G5262" s="6" t="inlineStr">
        <is>
          <t>RW</t>
        </is>
      </c>
      <c r="H5262" s="6" t="inlineStr">
        <is>
          <t>RW</t>
        </is>
      </c>
      <c r="I5262" s="5">
        <f>VLOOKUP(H5262,'5.a Definitions'!E:F,2,FALSE)</f>
        <v/>
      </c>
      <c r="J5262" s="470" t="inlineStr">
        <is>
          <t xml:space="preserve"> Atmospheric outflow </t>
        </is>
      </c>
      <c r="K5262" s="470" t="inlineStr">
        <is>
          <t xml:space="preserve"> atmospheric outflow </t>
        </is>
      </c>
      <c r="L5262" s="470" t="inlineStr">
        <is>
          <t xml:space="preserve"> reactive </t>
        </is>
      </c>
      <c r="M5262" s="470" t="inlineStr">
        <is>
          <t xml:space="preserve"> OXN </t>
        </is>
      </c>
      <c r="N5262" s="466" t="n">
        <v>40.45940730613335</v>
      </c>
      <c r="O5262" s="471" t="n">
        <v>0.7222166993332558</v>
      </c>
      <c r="P5262" s="468" t="n">
        <v>1988</v>
      </c>
      <c r="Q5262" s="472" t="inlineStr">
        <is>
          <t>Filled (mean of 1997-2001): EMEP SR tables</t>
        </is>
      </c>
      <c r="R5262" s="469" t="inlineStr">
        <is>
          <t>ok</t>
        </is>
      </c>
      <c r="S5262" s="472" t="inlineStr">
        <is>
          <t xml:space="preserve"> text </t>
        </is>
      </c>
      <c r="T5262" s="426" t="inlineStr">
        <is>
          <t>Norway</t>
        </is>
      </c>
      <c r="U5262" s="470" t="inlineStr">
        <is>
          <t xml:space="preserve"> - </t>
        </is>
      </c>
      <c r="V5262" s="470" t="n">
        <v>0.04</v>
      </c>
    </row>
    <row r="5263">
      <c r="A5263" s="491" t="inlineStr">
        <is>
          <t>Hydrosphere</t>
        </is>
      </c>
      <c r="B5263" s="5" t="inlineStr">
        <is>
          <t>HY.CW-MP.FP</t>
        </is>
      </c>
      <c r="C5263" s="5" t="inlineStr">
        <is>
          <t>HY.CW-MP.FP-Fish (wild catch)-Nmix</t>
        </is>
      </c>
      <c r="D5263" s="5" t="inlineStr">
        <is>
          <t>HY</t>
        </is>
      </c>
      <c r="E5263" s="5" t="inlineStr">
        <is>
          <t>CW</t>
        </is>
      </c>
      <c r="F5263" s="5">
        <f>VLOOKUP(E5263,'5.a Definitions'!E:F,2,FALSE)</f>
        <v/>
      </c>
      <c r="G5263" s="5" t="inlineStr">
        <is>
          <t>MP</t>
        </is>
      </c>
      <c r="H5263" s="5" t="inlineStr">
        <is>
          <t>FP</t>
        </is>
      </c>
      <c r="I5263" s="5">
        <f>VLOOKUP(H5263,'5.a Definitions'!E:F,2,FALSE)</f>
        <v/>
      </c>
      <c r="J5263" s="465" t="inlineStr">
        <is>
          <t xml:space="preserve"> Fish (wild catch) </t>
        </is>
      </c>
      <c r="K5263" s="5" t="inlineStr">
        <is>
          <t>coastal water fish (wild catch)</t>
        </is>
      </c>
      <c r="L5263" s="465" t="inlineStr">
        <is>
          <t xml:space="preserve"> reactive </t>
        </is>
      </c>
      <c r="M5263" s="465" t="inlineStr">
        <is>
          <t xml:space="preserve"> Nmix </t>
        </is>
      </c>
      <c r="N5263" s="466" t="inlineStr">
        <is>
          <t>nan</t>
        </is>
      </c>
      <c r="O5263" s="467" t="n">
        <v>0.2</v>
      </c>
      <c r="P5263" s="468" t="n">
        <v>1988</v>
      </c>
      <c r="Q5263" s="469" t="inlineStr">
        <is>
          <t>no data</t>
        </is>
      </c>
      <c r="R5263" s="469" t="inlineStr">
        <is>
          <t>not done</t>
        </is>
      </c>
      <c r="S5263" s="469" t="inlineStr">
        <is>
          <t xml:space="preserve"> text </t>
        </is>
      </c>
      <c r="T5263" s="426" t="inlineStr">
        <is>
          <t>Norway</t>
        </is>
      </c>
      <c r="U5263" s="5" t="inlineStr">
        <is>
          <t>useful output</t>
        </is>
      </c>
      <c r="V5263" s="465" t="n">
        <v>0.04</v>
      </c>
    </row>
    <row r="5264">
      <c r="B5264" s="5" t="inlineStr">
        <is>
          <t>HY.SW-AT.AT</t>
        </is>
      </c>
      <c r="C5264" s="5" t="inlineStr">
        <is>
          <t>HY.SW-AT.AT-Emissions-N2</t>
        </is>
      </c>
      <c r="D5264" s="5" t="inlineStr">
        <is>
          <t>HY</t>
        </is>
      </c>
      <c r="E5264" s="5" t="inlineStr">
        <is>
          <t>SW</t>
        </is>
      </c>
      <c r="F5264" s="5">
        <f>VLOOKUP(E5264,'5.a Definitions'!E:F,2,FALSE)</f>
        <v/>
      </c>
      <c r="G5264" s="5" t="inlineStr">
        <is>
          <t>AT</t>
        </is>
      </c>
      <c r="H5264" s="5" t="inlineStr">
        <is>
          <t>AT</t>
        </is>
      </c>
      <c r="I5264" s="5">
        <f>VLOOKUP(H5264,'5.a Definitions'!E:F,2,FALSE)</f>
        <v/>
      </c>
      <c r="J5264" s="465" t="inlineStr">
        <is>
          <t xml:space="preserve"> Emissions </t>
        </is>
      </c>
      <c r="K5264" s="465" t="inlineStr">
        <is>
          <t xml:space="preserve"> surface water emissions </t>
        </is>
      </c>
      <c r="L5264" s="465" t="inlineStr">
        <is>
          <t xml:space="preserve"> inert </t>
        </is>
      </c>
      <c r="M5264" s="465" t="inlineStr">
        <is>
          <t xml:space="preserve"> N2 </t>
        </is>
      </c>
      <c r="N5264" s="466" t="inlineStr">
        <is>
          <t>nan</t>
        </is>
      </c>
      <c r="O5264" s="467" t="n">
        <v>0.2</v>
      </c>
      <c r="P5264" s="468" t="n">
        <v>1988</v>
      </c>
      <c r="Q5264" s="469" t="inlineStr">
        <is>
          <t>no data</t>
        </is>
      </c>
      <c r="R5264" s="469" t="inlineStr">
        <is>
          <t>not done</t>
        </is>
      </c>
      <c r="S5264" s="469" t="inlineStr">
        <is>
          <t xml:space="preserve"> text </t>
        </is>
      </c>
      <c r="T5264" s="426" t="inlineStr">
        <is>
          <t>Norway</t>
        </is>
      </c>
      <c r="U5264" s="5" t="inlineStr">
        <is>
          <t>N wasted</t>
        </is>
      </c>
      <c r="V5264" s="465" t="n">
        <v>0.04</v>
      </c>
    </row>
    <row r="5265">
      <c r="B5265" s="5" t="inlineStr">
        <is>
          <t>HY.SW-AT.AT</t>
        </is>
      </c>
      <c r="C5265" s="5" t="inlineStr">
        <is>
          <t>HY.SW-AT.AT-Emissions-N2O</t>
        </is>
      </c>
      <c r="D5265" s="5" t="inlineStr">
        <is>
          <t>HY</t>
        </is>
      </c>
      <c r="E5265" s="5" t="inlineStr">
        <is>
          <t>SW</t>
        </is>
      </c>
      <c r="F5265" s="5">
        <f>VLOOKUP(E5265,'5.a Definitions'!E:F,2,FALSE)</f>
        <v/>
      </c>
      <c r="G5265" s="5" t="inlineStr">
        <is>
          <t>AT</t>
        </is>
      </c>
      <c r="H5265" s="5" t="inlineStr">
        <is>
          <t>AT</t>
        </is>
      </c>
      <c r="I5265" s="5">
        <f>VLOOKUP(H5265,'5.a Definitions'!E:F,2,FALSE)</f>
        <v/>
      </c>
      <c r="J5265" s="465" t="inlineStr">
        <is>
          <t xml:space="preserve"> Emissions </t>
        </is>
      </c>
      <c r="K5265" s="465" t="inlineStr">
        <is>
          <t xml:space="preserve"> surface water emissions </t>
        </is>
      </c>
      <c r="L5265" s="465" t="inlineStr">
        <is>
          <t xml:space="preserve"> reactive </t>
        </is>
      </c>
      <c r="M5265" s="465" t="inlineStr">
        <is>
          <t xml:space="preserve"> N2O </t>
        </is>
      </c>
      <c r="N5265" s="466" t="inlineStr">
        <is>
          <t>nan</t>
        </is>
      </c>
      <c r="O5265" s="467" t="n">
        <v>0.2</v>
      </c>
      <c r="P5265" s="468" t="n">
        <v>1988</v>
      </c>
      <c r="Q5265" s="469" t="inlineStr">
        <is>
          <t>no data</t>
        </is>
      </c>
      <c r="R5265" s="469" t="inlineStr">
        <is>
          <t>not done</t>
        </is>
      </c>
      <c r="S5265" s="469" t="inlineStr">
        <is>
          <t xml:space="preserve"> text </t>
        </is>
      </c>
      <c r="T5265" s="426" t="inlineStr">
        <is>
          <t>Norway</t>
        </is>
      </c>
      <c r="U5265" s="5" t="inlineStr">
        <is>
          <t>N wasted</t>
        </is>
      </c>
      <c r="V5265" s="465" t="n">
        <v>0.04</v>
      </c>
    </row>
    <row r="5266">
      <c r="B5266" s="5" t="inlineStr">
        <is>
          <t>HY.SW-HY.CW</t>
        </is>
      </c>
      <c r="C5266" s="5" t="inlineStr">
        <is>
          <t>HY.SW-HY.CW-Inflow to coastal waters-Nmix</t>
        </is>
      </c>
      <c r="D5266" s="5" t="inlineStr">
        <is>
          <t>HY</t>
        </is>
      </c>
      <c r="E5266" s="5" t="inlineStr">
        <is>
          <t>SW</t>
        </is>
      </c>
      <c r="F5266" s="5">
        <f>VLOOKUP(E5266,'5.a Definitions'!E:F,2,FALSE)</f>
        <v/>
      </c>
      <c r="G5266" s="5" t="inlineStr">
        <is>
          <t>HY</t>
        </is>
      </c>
      <c r="H5266" s="5" t="inlineStr">
        <is>
          <t>CW</t>
        </is>
      </c>
      <c r="I5266" s="5">
        <f>VLOOKUP(H5266,'5.a Definitions'!E:F,2,FALSE)</f>
        <v/>
      </c>
      <c r="J5266" s="465" t="inlineStr">
        <is>
          <t xml:space="preserve"> Inflow to coastal waters </t>
        </is>
      </c>
      <c r="K5266" s="465" t="inlineStr">
        <is>
          <t xml:space="preserve"> inflow to coastal water </t>
        </is>
      </c>
      <c r="L5266" s="465" t="inlineStr">
        <is>
          <t xml:space="preserve"> reactive </t>
        </is>
      </c>
      <c r="M5266" s="465" t="inlineStr">
        <is>
          <t xml:space="preserve"> Nmix </t>
        </is>
      </c>
      <c r="N5266" s="466" t="inlineStr">
        <is>
          <t>nan</t>
        </is>
      </c>
      <c r="O5266" s="467" t="n">
        <v>0.2</v>
      </c>
      <c r="P5266" s="468" t="n">
        <v>1988</v>
      </c>
      <c r="Q5266" s="469" t="inlineStr">
        <is>
          <t>no data</t>
        </is>
      </c>
      <c r="R5266" s="469" t="inlineStr">
        <is>
          <t>not done</t>
        </is>
      </c>
      <c r="S5266" s="469" t="inlineStr">
        <is>
          <t xml:space="preserve"> text </t>
        </is>
      </c>
      <c r="T5266" s="426" t="inlineStr">
        <is>
          <t>Norway</t>
        </is>
      </c>
      <c r="U5266" s="465" t="inlineStr">
        <is>
          <t xml:space="preserve"> - </t>
        </is>
      </c>
      <c r="V5266" s="465" t="n">
        <v>0.04</v>
      </c>
    </row>
    <row r="5267">
      <c r="B5267" s="5" t="inlineStr">
        <is>
          <t>HY.CW-MP.FP</t>
        </is>
      </c>
      <c r="C5267" s="5" t="inlineStr">
        <is>
          <t>HY.CW-MP.FP-Shellfish-Nmix</t>
        </is>
      </c>
      <c r="D5267" s="5" t="inlineStr">
        <is>
          <t>HY</t>
        </is>
      </c>
      <c r="E5267" s="5" t="inlineStr">
        <is>
          <t>CW</t>
        </is>
      </c>
      <c r="F5267" s="5">
        <f>VLOOKUP(E5267,'5.a Definitions'!E:F,2,FALSE)</f>
        <v/>
      </c>
      <c r="G5267" s="5" t="inlineStr">
        <is>
          <t>MP</t>
        </is>
      </c>
      <c r="H5267" s="5" t="inlineStr">
        <is>
          <t>FP</t>
        </is>
      </c>
      <c r="I5267" s="5">
        <f>VLOOKUP(H5267,'5.a Definitions'!E:F,2,FALSE)</f>
        <v/>
      </c>
      <c r="J5267" s="465" t="inlineStr">
        <is>
          <t xml:space="preserve"> Shellfish </t>
        </is>
      </c>
      <c r="K5267" s="465" t="inlineStr">
        <is>
          <t xml:space="preserve"> coastal water shellfish </t>
        </is>
      </c>
      <c r="L5267" s="465" t="inlineStr">
        <is>
          <t xml:space="preserve"> reactive </t>
        </is>
      </c>
      <c r="M5267" s="465" t="inlineStr">
        <is>
          <t xml:space="preserve"> Nmix </t>
        </is>
      </c>
      <c r="N5267" s="466" t="inlineStr">
        <is>
          <t>nan</t>
        </is>
      </c>
      <c r="O5267" s="467" t="n">
        <v>0.2</v>
      </c>
      <c r="P5267" s="468" t="n">
        <v>1988</v>
      </c>
      <c r="Q5267" s="469" t="inlineStr">
        <is>
          <t>no data</t>
        </is>
      </c>
      <c r="R5267" s="469" t="inlineStr">
        <is>
          <t>not done</t>
        </is>
      </c>
      <c r="S5267" s="469" t="inlineStr">
        <is>
          <t xml:space="preserve"> text </t>
        </is>
      </c>
      <c r="T5267" s="426" t="inlineStr">
        <is>
          <t>Norway</t>
        </is>
      </c>
      <c r="U5267" s="5" t="inlineStr">
        <is>
          <t>useful output</t>
        </is>
      </c>
      <c r="V5267" s="465" t="n">
        <v>0.04</v>
      </c>
    </row>
    <row r="5268">
      <c r="B5268" s="5" t="inlineStr">
        <is>
          <t>HY.AC-MP.FP</t>
        </is>
      </c>
      <c r="C5268" s="5" t="inlineStr">
        <is>
          <t>HY.AC-MP.FP-Coastal fish and seafood-Nmix</t>
        </is>
      </c>
      <c r="D5268" s="5" t="inlineStr">
        <is>
          <t>HY</t>
        </is>
      </c>
      <c r="E5268" s="5" t="inlineStr">
        <is>
          <t>AC</t>
        </is>
      </c>
      <c r="F5268" s="5">
        <f>VLOOKUP(E5268,'5.a Definitions'!E:F,2,FALSE)</f>
        <v/>
      </c>
      <c r="G5268" s="5" t="inlineStr">
        <is>
          <t>MP</t>
        </is>
      </c>
      <c r="H5268" s="5" t="inlineStr">
        <is>
          <t>FP</t>
        </is>
      </c>
      <c r="I5268" s="5">
        <f>VLOOKUP(H5268,'5.a Definitions'!E:F,2,FALSE)</f>
        <v/>
      </c>
      <c r="J5268" s="465" t="inlineStr">
        <is>
          <t xml:space="preserve"> Coastal fish and seafood </t>
        </is>
      </c>
      <c r="K5268" s="465" t="inlineStr">
        <is>
          <t xml:space="preserve"> aquaculture coastal fish and seafood </t>
        </is>
      </c>
      <c r="L5268" s="465" t="inlineStr">
        <is>
          <t xml:space="preserve"> reactive </t>
        </is>
      </c>
      <c r="M5268" s="465" t="inlineStr">
        <is>
          <t xml:space="preserve"> Nmix </t>
        </is>
      </c>
      <c r="N5268" s="466" t="n">
        <v>2.180597185841371</v>
      </c>
      <c r="O5268" s="467" t="n">
        <v>0.1229179521205479</v>
      </c>
      <c r="P5268" s="468" t="n">
        <v>1988</v>
      </c>
      <c r="Q5268" s="469" t="inlineStr">
        <is>
          <t>Fiskeridirektoratet; dead and discarded fish filled (extrapolated from 2007 as a share of harvest)</t>
        </is>
      </c>
      <c r="R5268" s="469" t="inlineStr">
        <is>
          <t>ok</t>
        </is>
      </c>
      <c r="S5268" s="469" t="inlineStr">
        <is>
          <t xml:space="preserve"> text </t>
        </is>
      </c>
      <c r="T5268" s="426" t="inlineStr">
        <is>
          <t>Norway</t>
        </is>
      </c>
      <c r="U5268" s="5" t="inlineStr">
        <is>
          <t>useful output</t>
        </is>
      </c>
      <c r="V5268" s="465" t="n">
        <v>0.04</v>
      </c>
    </row>
    <row r="5269" ht="16" customHeight="1">
      <c r="B5269" s="5" t="inlineStr">
        <is>
          <t>HY.AC-MP.FP</t>
        </is>
      </c>
      <c r="C5269" s="5" t="inlineStr">
        <is>
          <t>HY.AC-MP.FP-Freshwater fish and seafood-Nmix</t>
        </is>
      </c>
      <c r="D5269" s="5" t="inlineStr">
        <is>
          <t>HY</t>
        </is>
      </c>
      <c r="E5269" s="5" t="inlineStr">
        <is>
          <t>AC</t>
        </is>
      </c>
      <c r="F5269" s="5">
        <f>VLOOKUP(E5269,'5.a Definitions'!E:F,2,FALSE)</f>
        <v/>
      </c>
      <c r="G5269" s="5" t="inlineStr">
        <is>
          <t>MP</t>
        </is>
      </c>
      <c r="H5269" s="5" t="inlineStr">
        <is>
          <t>FP</t>
        </is>
      </c>
      <c r="I5269" s="5">
        <f>VLOOKUP(H5269,'5.a Definitions'!E:F,2,FALSE)</f>
        <v/>
      </c>
      <c r="J5269" s="465" t="inlineStr">
        <is>
          <t xml:space="preserve"> Freshwater fish and seafood </t>
        </is>
      </c>
      <c r="K5269" s="465" t="inlineStr">
        <is>
          <t xml:space="preserve"> aquaculture freshwater fish and seafood </t>
        </is>
      </c>
      <c r="L5269" s="465" t="inlineStr">
        <is>
          <t xml:space="preserve"> reactive </t>
        </is>
      </c>
      <c r="M5269" s="465" t="inlineStr">
        <is>
          <t xml:space="preserve"> Nmix </t>
        </is>
      </c>
      <c r="N5269" s="466" t="n">
        <v>0</v>
      </c>
      <c r="O5269" s="467" t="n">
        <v>20</v>
      </c>
      <c r="P5269" s="468" t="n">
        <v>1988</v>
      </c>
      <c r="Q5269" s="469" t="inlineStr">
        <is>
          <t>no production</t>
        </is>
      </c>
      <c r="R5269" s="469" t="inlineStr">
        <is>
          <t>ok</t>
        </is>
      </c>
      <c r="S5269" s="469" t="inlineStr">
        <is>
          <t xml:space="preserve"> text </t>
        </is>
      </c>
      <c r="T5269" s="426" t="inlineStr">
        <is>
          <t>Norway</t>
        </is>
      </c>
      <c r="U5269" s="5" t="inlineStr">
        <is>
          <t>useful output</t>
        </is>
      </c>
      <c r="V5269" s="465" t="n">
        <v>0.04</v>
      </c>
    </row>
    <row r="5270">
      <c r="B5270" s="5" t="inlineStr">
        <is>
          <t>HY.AC-HY.CW</t>
        </is>
      </c>
      <c r="C5270" s="5" t="inlineStr">
        <is>
          <t>HY.AC-HY.CW-Waste feed-Nmix</t>
        </is>
      </c>
      <c r="D5270" s="5" t="inlineStr">
        <is>
          <t>HY</t>
        </is>
      </c>
      <c r="E5270" s="5" t="inlineStr">
        <is>
          <t>AC</t>
        </is>
      </c>
      <c r="F5270" s="5">
        <f>VLOOKUP(E5270,'5.a Definitions'!E:F,2,FALSE)</f>
        <v/>
      </c>
      <c r="G5270" s="5" t="inlineStr">
        <is>
          <t>HY</t>
        </is>
      </c>
      <c r="H5270" s="5" t="inlineStr">
        <is>
          <t>CW</t>
        </is>
      </c>
      <c r="I5270" s="5">
        <f>VLOOKUP(H5270,'5.a Definitions'!E:F,2,FALSE)</f>
        <v/>
      </c>
      <c r="J5270" s="465" t="inlineStr">
        <is>
          <t xml:space="preserve"> Waste feed </t>
        </is>
      </c>
      <c r="K5270" s="465" t="inlineStr">
        <is>
          <t xml:space="preserve"> waste feed to coastal water </t>
        </is>
      </c>
      <c r="L5270" s="465" t="inlineStr">
        <is>
          <t xml:space="preserve"> reactive </t>
        </is>
      </c>
      <c r="M5270" s="465" t="inlineStr">
        <is>
          <t xml:space="preserve"> Nmix </t>
        </is>
      </c>
      <c r="N5270" s="466" t="n">
        <v>2.398053146853147</v>
      </c>
      <c r="O5270" s="467" t="n">
        <v>0.7443187034686948</v>
      </c>
      <c r="P5270" s="468" t="n">
        <v>1988</v>
      </c>
      <c r="Q5270" s="469" t="inlineStr">
        <is>
          <t>Mass balance</t>
        </is>
      </c>
      <c r="R5270" s="469" t="inlineStr">
        <is>
          <t>ok</t>
        </is>
      </c>
      <c r="S5270" s="469" t="inlineStr">
        <is>
          <t xml:space="preserve"> text </t>
        </is>
      </c>
      <c r="T5270" s="426" t="inlineStr">
        <is>
          <t>Norway</t>
        </is>
      </c>
      <c r="U5270" s="5" t="inlineStr">
        <is>
          <t>N wasted</t>
        </is>
      </c>
      <c r="V5270" s="465" t="n">
        <v>0.04</v>
      </c>
    </row>
    <row r="5271">
      <c r="B5271" s="5" t="inlineStr">
        <is>
          <t>HY.AC-HY.CW</t>
        </is>
      </c>
      <c r="C5271" s="5" t="inlineStr">
        <is>
          <t>HY.AC-HY.CW-Excretia-Nmix</t>
        </is>
      </c>
      <c r="D5271" s="5" t="inlineStr">
        <is>
          <t>HY</t>
        </is>
      </c>
      <c r="E5271" s="5" t="inlineStr">
        <is>
          <t>AC</t>
        </is>
      </c>
      <c r="F5271" s="5">
        <f>VLOOKUP(E5271,'5.a Definitions'!E:F,2,FALSE)</f>
        <v/>
      </c>
      <c r="G5271" s="5" t="inlineStr">
        <is>
          <t>HY</t>
        </is>
      </c>
      <c r="H5271" s="5" t="inlineStr">
        <is>
          <t>CW</t>
        </is>
      </c>
      <c r="I5271" s="5">
        <f>VLOOKUP(H5271,'5.a Definitions'!E:F,2,FALSE)</f>
        <v/>
      </c>
      <c r="J5271" s="465" t="inlineStr">
        <is>
          <t xml:space="preserve"> Excretia </t>
        </is>
      </c>
      <c r="K5271" s="465" t="inlineStr">
        <is>
          <t xml:space="preserve"> excretia to coastal water </t>
        </is>
      </c>
      <c r="L5271" s="465" t="inlineStr">
        <is>
          <t xml:space="preserve"> reactive </t>
        </is>
      </c>
      <c r="M5271" s="465" t="inlineStr">
        <is>
          <t xml:space="preserve"> Nmix </t>
        </is>
      </c>
      <c r="N5271" s="466" t="n">
        <v>3.562888128843944</v>
      </c>
      <c r="O5271" s="467" t="n">
        <v>0.1774539574392771</v>
      </c>
      <c r="P5271" s="468" t="n">
        <v>1988</v>
      </c>
      <c r="Q5271" s="469" t="inlineStr">
        <is>
          <t>Mass balance</t>
        </is>
      </c>
      <c r="R5271" s="469" t="inlineStr">
        <is>
          <t>ok</t>
        </is>
      </c>
      <c r="S5271" s="469" t="inlineStr">
        <is>
          <t xml:space="preserve"> text </t>
        </is>
      </c>
      <c r="T5271" s="426" t="inlineStr">
        <is>
          <t>Norway</t>
        </is>
      </c>
      <c r="U5271" s="5" t="inlineStr">
        <is>
          <t>N wasted</t>
        </is>
      </c>
      <c r="V5271" s="465" t="n">
        <v>0.04</v>
      </c>
    </row>
    <row r="5272" ht="16" customHeight="1">
      <c r="A5272" s="490" t="inlineStr">
        <is>
          <t xml:space="preserve"> Rest of the world </t>
        </is>
      </c>
      <c r="B5272" s="5" t="inlineStr">
        <is>
          <t>RW.RW-EF.EC</t>
        </is>
      </c>
      <c r="C5272" s="5" t="inlineStr">
        <is>
          <t>RW.RW-EF.EC-Fuel import-Nmix</t>
        </is>
      </c>
      <c r="D5272" s="5" t="inlineStr">
        <is>
          <t>RW</t>
        </is>
      </c>
      <c r="E5272" s="5" t="inlineStr">
        <is>
          <t>RW</t>
        </is>
      </c>
      <c r="F5272" s="5">
        <f>VLOOKUP(E5272,'5.a Definitions'!E:F,2,FALSE)</f>
        <v/>
      </c>
      <c r="G5272" s="5" t="inlineStr">
        <is>
          <t>EF</t>
        </is>
      </c>
      <c r="H5272" s="5" t="inlineStr">
        <is>
          <t>EC</t>
        </is>
      </c>
      <c r="I5272" s="5">
        <f>VLOOKUP(H5272,'5.a Definitions'!E:F,2,FALSE)</f>
        <v/>
      </c>
      <c r="J5272" s="465" t="inlineStr">
        <is>
          <t xml:space="preserve"> Fuel import </t>
        </is>
      </c>
      <c r="K5272" s="465" t="inlineStr">
        <is>
          <t xml:space="preserve"> fuel import </t>
        </is>
      </c>
      <c r="L5272" s="465" t="inlineStr">
        <is>
          <t xml:space="preserve"> reactive </t>
        </is>
      </c>
      <c r="M5272" s="465" t="inlineStr">
        <is>
          <t xml:space="preserve"> Nmix </t>
        </is>
      </c>
      <c r="N5272" s="466" t="n">
        <v>22.524315423556</v>
      </c>
      <c r="O5272" s="467" t="n">
        <v>0.5078900955028836</v>
      </c>
      <c r="P5272" s="468" t="n">
        <v>1988</v>
      </c>
      <c r="Q5272" s="469" t="inlineStr">
        <is>
          <t>SSB tab 08801</t>
        </is>
      </c>
      <c r="R5272" s="469" t="inlineStr">
        <is>
          <t>ok</t>
        </is>
      </c>
      <c r="S5272" s="469" t="inlineStr">
        <is>
          <t xml:space="preserve"> text </t>
        </is>
      </c>
      <c r="T5272" s="426" t="inlineStr">
        <is>
          <t>Norway</t>
        </is>
      </c>
      <c r="U5272" s="5" t="inlineStr">
        <is>
          <t>import</t>
        </is>
      </c>
      <c r="V5272" s="465" t="n">
        <v>0.04</v>
      </c>
    </row>
    <row r="5273">
      <c r="B5273" s="5" t="inlineStr">
        <is>
          <t>RW.RW-EF.TR</t>
        </is>
      </c>
      <c r="C5273" s="5" t="inlineStr">
        <is>
          <t>RW.RW-EF.TR-Import of transport fuel-Nmix</t>
        </is>
      </c>
      <c r="D5273" s="5" t="inlineStr">
        <is>
          <t>RW</t>
        </is>
      </c>
      <c r="E5273" s="5" t="inlineStr">
        <is>
          <t>RW</t>
        </is>
      </c>
      <c r="F5273" s="5">
        <f>VLOOKUP(E5273,'5.a Definitions'!E:F,2,FALSE)</f>
        <v/>
      </c>
      <c r="G5273" s="5" t="inlineStr">
        <is>
          <t>EF</t>
        </is>
      </c>
      <c r="H5273" s="5" t="inlineStr">
        <is>
          <t>TR</t>
        </is>
      </c>
      <c r="I5273" s="5">
        <f>VLOOKUP(H5273,'5.a Definitions'!E:F,2,FALSE)</f>
        <v/>
      </c>
      <c r="J5273" s="465" t="inlineStr">
        <is>
          <t xml:space="preserve"> Import of transport fuel </t>
        </is>
      </c>
      <c r="K5273" s="465" t="inlineStr">
        <is>
          <t xml:space="preserve"> import of transport fuel </t>
        </is>
      </c>
      <c r="L5273" s="465" t="inlineStr">
        <is>
          <t xml:space="preserve"> reactive </t>
        </is>
      </c>
      <c r="M5273" s="465" t="inlineStr">
        <is>
          <t xml:space="preserve"> Nmix </t>
        </is>
      </c>
      <c r="N5273" s="466" t="n">
        <v>0.251712639</v>
      </c>
      <c r="O5273" s="467" t="n">
        <v>0.2307212173848631</v>
      </c>
      <c r="P5273" s="468" t="n">
        <v>1988</v>
      </c>
      <c r="Q5273" s="469" t="inlineStr">
        <is>
          <t>SSB tab 08801</t>
        </is>
      </c>
      <c r="R5273" s="469" t="inlineStr">
        <is>
          <t>ok</t>
        </is>
      </c>
      <c r="S5273" s="469" t="inlineStr">
        <is>
          <t xml:space="preserve"> text </t>
        </is>
      </c>
      <c r="T5273" s="426" t="inlineStr">
        <is>
          <t>Norway</t>
        </is>
      </c>
      <c r="U5273" s="5" t="inlineStr">
        <is>
          <t>import</t>
        </is>
      </c>
      <c r="V5273" s="465" t="n">
        <v>0.04</v>
      </c>
    </row>
    <row r="5274">
      <c r="B5274" s="5" t="inlineStr">
        <is>
          <t>RW.RW-MP.FP</t>
        </is>
      </c>
      <c r="C5274" s="5" t="inlineStr">
        <is>
          <t>RW.RW-MP.FP-Sea fish (landings)-Nmix</t>
        </is>
      </c>
      <c r="D5274" s="5" t="inlineStr">
        <is>
          <t>RW</t>
        </is>
      </c>
      <c r="E5274" s="5" t="inlineStr">
        <is>
          <t>RW</t>
        </is>
      </c>
      <c r="F5274" s="5">
        <f>VLOOKUP(E5274,'5.a Definitions'!E:F,2,FALSE)</f>
        <v/>
      </c>
      <c r="G5274" s="5" t="inlineStr">
        <is>
          <t>MP</t>
        </is>
      </c>
      <c r="H5274" s="5" t="inlineStr">
        <is>
          <t>FP</t>
        </is>
      </c>
      <c r="I5274" s="5">
        <f>VLOOKUP(H5274,'5.a Definitions'!E:F,2,FALSE)</f>
        <v/>
      </c>
      <c r="J5274" s="465" t="inlineStr">
        <is>
          <t xml:space="preserve"> Sea fish (landings) </t>
        </is>
      </c>
      <c r="K5274" s="465" t="inlineStr">
        <is>
          <t xml:space="preserve"> sea fish (landings) </t>
        </is>
      </c>
      <c r="L5274" s="465" t="inlineStr">
        <is>
          <t xml:space="preserve"> reactive </t>
        </is>
      </c>
      <c r="M5274" s="465" t="inlineStr">
        <is>
          <t xml:space="preserve"> Nmix </t>
        </is>
      </c>
      <c r="N5274" s="466" t="n">
        <v>0</v>
      </c>
      <c r="O5274" s="467" t="n">
        <v>20</v>
      </c>
      <c r="P5274" s="468" t="n">
        <v>1988</v>
      </c>
      <c r="Q5274" s="469" t="inlineStr">
        <is>
          <t>counted under Hydrosphere</t>
        </is>
      </c>
      <c r="R5274" s="469" t="inlineStr">
        <is>
          <t>ok</t>
        </is>
      </c>
      <c r="S5274" s="469" t="inlineStr">
        <is>
          <t xml:space="preserve"> text </t>
        </is>
      </c>
      <c r="T5274" s="426" t="inlineStr">
        <is>
          <t>Norway</t>
        </is>
      </c>
      <c r="U5274" s="5" t="inlineStr">
        <is>
          <t>import</t>
        </is>
      </c>
      <c r="V5274" s="465" t="n">
        <v>0.04</v>
      </c>
    </row>
    <row r="5275" ht="16" customHeight="1">
      <c r="B5275" s="5" t="inlineStr">
        <is>
          <t>RW.RW-MP.FP</t>
        </is>
      </c>
      <c r="C5275" s="5" t="inlineStr">
        <is>
          <t>RW.RW-MP.FP-Food import-Nmix</t>
        </is>
      </c>
      <c r="D5275" s="5" t="inlineStr">
        <is>
          <t>RW</t>
        </is>
      </c>
      <c r="E5275" s="5" t="inlineStr">
        <is>
          <t>RW</t>
        </is>
      </c>
      <c r="F5275" s="5">
        <f>VLOOKUP(E5275,'5.a Definitions'!E:F,2,FALSE)</f>
        <v/>
      </c>
      <c r="G5275" s="5" t="inlineStr">
        <is>
          <t>MP</t>
        </is>
      </c>
      <c r="H5275" s="5" t="inlineStr">
        <is>
          <t>FP</t>
        </is>
      </c>
      <c r="I5275" s="5">
        <f>VLOOKUP(H5275,'5.a Definitions'!E:F,2,FALSE)</f>
        <v/>
      </c>
      <c r="J5275" s="465" t="inlineStr">
        <is>
          <t xml:space="preserve"> Food import </t>
        </is>
      </c>
      <c r="K5275" s="465" t="inlineStr">
        <is>
          <t xml:space="preserve"> food and feed import </t>
        </is>
      </c>
      <c r="L5275" s="465" t="inlineStr">
        <is>
          <t xml:space="preserve"> reactive </t>
        </is>
      </c>
      <c r="M5275" s="465" t="inlineStr">
        <is>
          <t xml:space="preserve"> Nmix </t>
        </is>
      </c>
      <c r="N5275" s="466" t="n">
        <v>17.242219966</v>
      </c>
      <c r="O5275" s="467" t="n">
        <v>0.09760470180904975</v>
      </c>
      <c r="P5275" s="468" t="n">
        <v>1988</v>
      </c>
      <c r="Q5275" s="469" t="inlineStr">
        <is>
          <t>SSB tab 08801</t>
        </is>
      </c>
      <c r="R5275" s="469" t="inlineStr">
        <is>
          <t>ok</t>
        </is>
      </c>
      <c r="S5275" s="469" t="inlineStr">
        <is>
          <t xml:space="preserve"> text </t>
        </is>
      </c>
      <c r="T5275" s="426" t="inlineStr">
        <is>
          <t>Norway</t>
        </is>
      </c>
      <c r="U5275" s="5" t="inlineStr">
        <is>
          <t>import</t>
        </is>
      </c>
      <c r="V5275" s="465" t="n">
        <v>0.04</v>
      </c>
    </row>
    <row r="5276">
      <c r="B5276" s="5" t="inlineStr">
        <is>
          <t>RW.RW-MP.OP</t>
        </is>
      </c>
      <c r="C5276" s="5" t="inlineStr">
        <is>
          <t>RW.RW-MP.OP-Other goods import -Nmix</t>
        </is>
      </c>
      <c r="D5276" s="5" t="inlineStr">
        <is>
          <t>RW</t>
        </is>
      </c>
      <c r="E5276" s="5" t="inlineStr">
        <is>
          <t>RW</t>
        </is>
      </c>
      <c r="F5276" s="5">
        <f>VLOOKUP(E5276,'5.a Definitions'!E:F,2,FALSE)</f>
        <v/>
      </c>
      <c r="G5276" s="5" t="inlineStr">
        <is>
          <t>MP</t>
        </is>
      </c>
      <c r="H5276" s="5" t="inlineStr">
        <is>
          <t>OP</t>
        </is>
      </c>
      <c r="I5276" s="5">
        <f>VLOOKUP(H5276,'5.a Definitions'!E:F,2,FALSE)</f>
        <v/>
      </c>
      <c r="J5276" s="465" t="inlineStr">
        <is>
          <t xml:space="preserve"> Other goods import  </t>
        </is>
      </c>
      <c r="K5276" s="465" t="inlineStr">
        <is>
          <t xml:space="preserve"> other goods import </t>
        </is>
      </c>
      <c r="L5276" s="465" t="inlineStr">
        <is>
          <t xml:space="preserve"> reactive </t>
        </is>
      </c>
      <c r="M5276" s="465" t="inlineStr">
        <is>
          <t xml:space="preserve"> Nmix </t>
        </is>
      </c>
      <c r="N5276" s="466" t="n">
        <v>15.287051807</v>
      </c>
      <c r="O5276" s="467" t="n">
        <v>0.07164349161903218</v>
      </c>
      <c r="P5276" s="468" t="n">
        <v>1988</v>
      </c>
      <c r="Q5276" s="469" t="inlineStr">
        <is>
          <t>SSB tab 08801</t>
        </is>
      </c>
      <c r="R5276" s="469" t="inlineStr">
        <is>
          <t>ok</t>
        </is>
      </c>
      <c r="S5276" s="469" t="inlineStr">
        <is>
          <t xml:space="preserve"> text </t>
        </is>
      </c>
      <c r="T5276" s="426" t="inlineStr">
        <is>
          <t>Norway</t>
        </is>
      </c>
      <c r="U5276" s="5" t="inlineStr">
        <is>
          <t>import</t>
        </is>
      </c>
      <c r="V5276" s="465" t="n">
        <v>0.04</v>
      </c>
    </row>
    <row r="5277">
      <c r="B5277" s="475" t="inlineStr">
        <is>
          <t>RW.RW-MP.OP</t>
        </is>
      </c>
      <c r="C5277" s="475" t="inlineStr">
        <is>
          <t>RW.RW-MP.OP-Ammonia import -Nmix</t>
        </is>
      </c>
      <c r="D5277" s="475" t="inlineStr">
        <is>
          <t>RW</t>
        </is>
      </c>
      <c r="E5277" s="475" t="inlineStr">
        <is>
          <t>RW</t>
        </is>
      </c>
      <c r="F5277" s="5">
        <f>VLOOKUP(E5277,'5.a Definitions'!E:F,2,FALSE)</f>
        <v/>
      </c>
      <c r="G5277" s="475" t="inlineStr">
        <is>
          <t>MP</t>
        </is>
      </c>
      <c r="H5277" s="475" t="inlineStr">
        <is>
          <t>OP</t>
        </is>
      </c>
      <c r="I5277" s="5">
        <f>VLOOKUP(H5277,'5.a Definitions'!E:F,2,FALSE)</f>
        <v/>
      </c>
      <c r="J5277" s="465" t="inlineStr">
        <is>
          <t>Ammonia import</t>
        </is>
      </c>
      <c r="K5277" s="465" t="inlineStr">
        <is>
          <t>ammonia import</t>
        </is>
      </c>
      <c r="L5277" s="465" t="inlineStr">
        <is>
          <t>reactive</t>
        </is>
      </c>
      <c r="M5277" s="465" t="inlineStr">
        <is>
          <t>Nmix</t>
        </is>
      </c>
      <c r="N5277" s="466" t="n">
        <v>106.6652560755</v>
      </c>
      <c r="O5277" s="467" t="n">
        <v>0.04901448728524937</v>
      </c>
      <c r="P5277" s="468" t="n">
        <v>1988</v>
      </c>
      <c r="Q5277" s="469" t="inlineStr">
        <is>
          <t>SSB tab 08801</t>
        </is>
      </c>
      <c r="R5277" s="469" t="inlineStr">
        <is>
          <t>ok</t>
        </is>
      </c>
      <c r="S5277" s="469" t="inlineStr">
        <is>
          <t>text</t>
        </is>
      </c>
      <c r="T5277" s="476" t="inlineStr">
        <is>
          <t>Norway</t>
        </is>
      </c>
      <c r="U5277" s="5" t="inlineStr">
        <is>
          <t>import</t>
        </is>
      </c>
      <c r="V5277" s="465">
        <f>(#REF!*#REF!)^2</f>
        <v/>
      </c>
    </row>
    <row r="5278">
      <c r="B5278" s="5" t="inlineStr">
        <is>
          <t>RW.RW-AG.MM</t>
        </is>
      </c>
      <c r="C5278" s="5" t="inlineStr">
        <is>
          <t>RW.RW-AG.MM-Animal feed import-Nmix</t>
        </is>
      </c>
      <c r="D5278" s="5" t="inlineStr">
        <is>
          <t>RW</t>
        </is>
      </c>
      <c r="E5278" s="5" t="inlineStr">
        <is>
          <t>RW</t>
        </is>
      </c>
      <c r="F5278" s="5">
        <f>VLOOKUP(E5278,'5.a Definitions'!E:F,2,FALSE)</f>
        <v/>
      </c>
      <c r="G5278" s="5" t="inlineStr">
        <is>
          <t>AG</t>
        </is>
      </c>
      <c r="H5278" s="5" t="inlineStr">
        <is>
          <t>MM</t>
        </is>
      </c>
      <c r="I5278" s="5">
        <f>VLOOKUP(H5278,'5.a Definitions'!E:F,2,FALSE)</f>
        <v/>
      </c>
      <c r="J5278" s="465" t="inlineStr">
        <is>
          <t xml:space="preserve"> Animal feed import </t>
        </is>
      </c>
      <c r="K5278" s="465" t="inlineStr">
        <is>
          <t xml:space="preserve"> animal feed import </t>
        </is>
      </c>
      <c r="L5278" s="465" t="inlineStr">
        <is>
          <t xml:space="preserve"> reactive </t>
        </is>
      </c>
      <c r="M5278" s="465" t="inlineStr">
        <is>
          <t xml:space="preserve"> Nmix </t>
        </is>
      </c>
      <c r="N5278" s="466" t="n">
        <v>23.81411573595751</v>
      </c>
      <c r="O5278" s="467" t="n">
        <v>0.3008115365435494</v>
      </c>
      <c r="P5278" s="468" t="n">
        <v>1988</v>
      </c>
      <c r="Q5278" s="469" t="inlineStr">
        <is>
          <t>NIBIO Totalkalkylen</t>
        </is>
      </c>
      <c r="R5278" s="469" t="inlineStr">
        <is>
          <t>ok</t>
        </is>
      </c>
      <c r="S5278" s="469" t="inlineStr">
        <is>
          <t xml:space="preserve"> text </t>
        </is>
      </c>
      <c r="T5278" s="426" t="inlineStr">
        <is>
          <t>Norway</t>
        </is>
      </c>
      <c r="U5278" s="5" t="inlineStr">
        <is>
          <t>import</t>
        </is>
      </c>
      <c r="V5278" s="465" t="n">
        <v>0.04</v>
      </c>
    </row>
    <row r="5279">
      <c r="B5279" s="5" t="inlineStr">
        <is>
          <t>RW.RW-AG.MM</t>
        </is>
      </c>
      <c r="C5279" s="5" t="inlineStr">
        <is>
          <t>RW.RW-AG.MM-Live animal import-Nmix</t>
        </is>
      </c>
      <c r="D5279" s="5" t="inlineStr">
        <is>
          <t>RW</t>
        </is>
      </c>
      <c r="E5279" s="5" t="inlineStr">
        <is>
          <t>RW</t>
        </is>
      </c>
      <c r="F5279" s="5">
        <f>VLOOKUP(E5279,'5.a Definitions'!E:F,2,FALSE)</f>
        <v/>
      </c>
      <c r="G5279" s="5" t="inlineStr">
        <is>
          <t>AG</t>
        </is>
      </c>
      <c r="H5279" s="5" t="inlineStr">
        <is>
          <t>MM</t>
        </is>
      </c>
      <c r="I5279" s="5">
        <f>VLOOKUP(H5279,'5.a Definitions'!E:F,2,FALSE)</f>
        <v/>
      </c>
      <c r="J5279" s="465" t="inlineStr">
        <is>
          <t xml:space="preserve"> Live animal import </t>
        </is>
      </c>
      <c r="K5279" s="465" t="inlineStr">
        <is>
          <t xml:space="preserve"> live animal import </t>
        </is>
      </c>
      <c r="L5279" s="465" t="inlineStr">
        <is>
          <t xml:space="preserve"> reactive </t>
        </is>
      </c>
      <c r="M5279" s="465" t="inlineStr">
        <is>
          <t xml:space="preserve"> Nmix </t>
        </is>
      </c>
      <c r="N5279" s="466" t="n">
        <v>0.0063440896</v>
      </c>
      <c r="O5279" s="467" t="n">
        <v>0.4565865609489776</v>
      </c>
      <c r="P5279" s="468" t="n">
        <v>1988</v>
      </c>
      <c r="Q5279" s="469" t="inlineStr">
        <is>
          <t>FAOSTAT</t>
        </is>
      </c>
      <c r="R5279" s="469" t="inlineStr">
        <is>
          <t>ok</t>
        </is>
      </c>
      <c r="S5279" s="469" t="inlineStr">
        <is>
          <t xml:space="preserve"> text </t>
        </is>
      </c>
      <c r="T5279" s="426" t="inlineStr">
        <is>
          <t>Norway</t>
        </is>
      </c>
      <c r="U5279" s="5" t="inlineStr">
        <is>
          <t>import</t>
        </is>
      </c>
      <c r="V5279" s="465" t="n">
        <v>0.04</v>
      </c>
    </row>
    <row r="5280">
      <c r="B5280" s="5" t="inlineStr">
        <is>
          <t>RW.RW-AG.SM</t>
        </is>
      </c>
      <c r="C5280" s="5" t="inlineStr">
        <is>
          <t>RW.RW-AG.SM-Mineral fertilizer import-Nmix</t>
        </is>
      </c>
      <c r="D5280" s="5" t="inlineStr">
        <is>
          <t>RW</t>
        </is>
      </c>
      <c r="E5280" s="5" t="inlineStr">
        <is>
          <t>RW</t>
        </is>
      </c>
      <c r="F5280" s="5">
        <f>VLOOKUP(E5280,'5.a Definitions'!E:F,2,FALSE)</f>
        <v/>
      </c>
      <c r="G5280" s="5" t="inlineStr">
        <is>
          <t>AG</t>
        </is>
      </c>
      <c r="H5280" s="5" t="inlineStr">
        <is>
          <t>SM</t>
        </is>
      </c>
      <c r="I5280" s="5">
        <f>VLOOKUP(H5280,'5.a Definitions'!E:F,2,FALSE)</f>
        <v/>
      </c>
      <c r="J5280" s="465" t="inlineStr">
        <is>
          <t xml:space="preserve"> Mineral fertilizer import </t>
        </is>
      </c>
      <c r="K5280" s="465" t="inlineStr">
        <is>
          <t xml:space="preserve"> mineral fertilizer import </t>
        </is>
      </c>
      <c r="L5280" s="465" t="inlineStr">
        <is>
          <t xml:space="preserve"> reactive </t>
        </is>
      </c>
      <c r="M5280" s="465" t="inlineStr">
        <is>
          <t xml:space="preserve"> Nmix </t>
        </is>
      </c>
      <c r="N5280" s="466" t="n">
        <v>23</v>
      </c>
      <c r="O5280" s="467" t="n">
        <v>0.3033769670044503</v>
      </c>
      <c r="P5280" s="468" t="n">
        <v>1988</v>
      </c>
      <c r="Q5280" s="469" t="inlineStr">
        <is>
          <t>FAOSTAT</t>
        </is>
      </c>
      <c r="R5280" s="469" t="inlineStr">
        <is>
          <t>ok</t>
        </is>
      </c>
      <c r="S5280" s="469" t="inlineStr">
        <is>
          <t xml:space="preserve"> text </t>
        </is>
      </c>
      <c r="T5280" s="426" t="inlineStr">
        <is>
          <t>Norway</t>
        </is>
      </c>
      <c r="U5280" s="5" t="inlineStr">
        <is>
          <t>import</t>
        </is>
      </c>
      <c r="V5280" s="465" t="n">
        <v>0.04</v>
      </c>
    </row>
    <row r="5281">
      <c r="B5281" s="5" t="inlineStr">
        <is>
          <t>RW.RW-PR.SO</t>
        </is>
      </c>
      <c r="C5281" s="5" t="inlineStr">
        <is>
          <t>RW.RW-PR.SO-Solid waste import-Nmix</t>
        </is>
      </c>
      <c r="D5281" s="5" t="inlineStr">
        <is>
          <t>RW</t>
        </is>
      </c>
      <c r="E5281" s="5" t="inlineStr">
        <is>
          <t>RW</t>
        </is>
      </c>
      <c r="F5281" s="5">
        <f>VLOOKUP(E5281,'5.a Definitions'!E:F,2,FALSE)</f>
        <v/>
      </c>
      <c r="G5281" s="5" t="inlineStr">
        <is>
          <t>PR</t>
        </is>
      </c>
      <c r="H5281" s="5" t="inlineStr">
        <is>
          <t>SO</t>
        </is>
      </c>
      <c r="I5281" s="5">
        <f>VLOOKUP(H5281,'5.a Definitions'!E:F,2,FALSE)</f>
        <v/>
      </c>
      <c r="J5281" s="465" t="inlineStr">
        <is>
          <t xml:space="preserve"> Solid waste import </t>
        </is>
      </c>
      <c r="K5281" s="465" t="inlineStr">
        <is>
          <t xml:space="preserve"> solid waste import </t>
        </is>
      </c>
      <c r="L5281" s="465" t="inlineStr">
        <is>
          <t xml:space="preserve"> reactive </t>
        </is>
      </c>
      <c r="M5281" s="465" t="inlineStr">
        <is>
          <t xml:space="preserve"> Nmix </t>
        </is>
      </c>
      <c r="N5281" s="466" t="n">
        <v>0.1705407534</v>
      </c>
      <c r="O5281" s="467" t="n">
        <v>0.1610216234799405</v>
      </c>
      <c r="P5281" s="468" t="n">
        <v>1988</v>
      </c>
      <c r="Q5281" s="469" t="inlineStr">
        <is>
          <t>SSB tab 08801</t>
        </is>
      </c>
      <c r="R5281" s="469" t="inlineStr">
        <is>
          <t>ok</t>
        </is>
      </c>
      <c r="S5281" s="469" t="inlineStr">
        <is>
          <t xml:space="preserve"> text </t>
        </is>
      </c>
      <c r="T5281" s="426" t="inlineStr">
        <is>
          <t>Norway</t>
        </is>
      </c>
      <c r="U5281" s="5" t="inlineStr">
        <is>
          <t>import</t>
        </is>
      </c>
      <c r="V5281" s="465" t="n">
        <v>0.04</v>
      </c>
    </row>
    <row r="5282">
      <c r="B5282" s="5" t="inlineStr">
        <is>
          <t>RW.RW-AT.AT</t>
        </is>
      </c>
      <c r="C5282" s="5" t="inlineStr">
        <is>
          <t>RW.RW-AT.AT-Atmospheric inflow-OXN</t>
        </is>
      </c>
      <c r="D5282" s="5" t="inlineStr">
        <is>
          <t>RW</t>
        </is>
      </c>
      <c r="E5282" s="5" t="inlineStr">
        <is>
          <t>RW</t>
        </is>
      </c>
      <c r="F5282" s="5">
        <f>VLOOKUP(E5282,'5.a Definitions'!E:F,2,FALSE)</f>
        <v/>
      </c>
      <c r="G5282" s="5" t="inlineStr">
        <is>
          <t>AT</t>
        </is>
      </c>
      <c r="H5282" s="5" t="inlineStr">
        <is>
          <t>AT</t>
        </is>
      </c>
      <c r="I5282" s="5">
        <f>VLOOKUP(H5282,'5.a Definitions'!E:F,2,FALSE)</f>
        <v/>
      </c>
      <c r="J5282" s="465" t="inlineStr">
        <is>
          <t xml:space="preserve"> Atmospheric inflow </t>
        </is>
      </c>
      <c r="K5282" s="465" t="inlineStr">
        <is>
          <t xml:space="preserve"> atmospheric inflow </t>
        </is>
      </c>
      <c r="L5282" s="465" t="inlineStr">
        <is>
          <t xml:space="preserve"> reactive </t>
        </is>
      </c>
      <c r="M5282" s="465" t="inlineStr">
        <is>
          <t xml:space="preserve"> OXN </t>
        </is>
      </c>
      <c r="N5282" s="466" t="n">
        <v>34.88914081775864</v>
      </c>
      <c r="O5282" s="467" t="n">
        <v>0.6964095216165266</v>
      </c>
      <c r="P5282" s="468" t="n">
        <v>1988</v>
      </c>
      <c r="Q5282" s="469" t="inlineStr">
        <is>
          <t>Filled (mean of 1997-2001): EMEP SR tables</t>
        </is>
      </c>
      <c r="R5282" s="469" t="inlineStr">
        <is>
          <t>ok</t>
        </is>
      </c>
      <c r="S5282" s="469" t="inlineStr">
        <is>
          <t xml:space="preserve"> text </t>
        </is>
      </c>
      <c r="T5282" s="426" t="inlineStr">
        <is>
          <t>Norway</t>
        </is>
      </c>
      <c r="U5282" s="5" t="inlineStr">
        <is>
          <t>import</t>
        </is>
      </c>
      <c r="V5282" s="465" t="n">
        <v>0.04</v>
      </c>
    </row>
    <row r="5283" ht="16" customHeight="1">
      <c r="B5283" s="5" t="inlineStr">
        <is>
          <t>RW.RW-AT.AT</t>
        </is>
      </c>
      <c r="C5283" s="5" t="inlineStr">
        <is>
          <t>RW.RW-AT.AT-Atmospheric inflow-RDN</t>
        </is>
      </c>
      <c r="D5283" s="5" t="inlineStr">
        <is>
          <t>RW</t>
        </is>
      </c>
      <c r="E5283" s="5" t="inlineStr">
        <is>
          <t>RW</t>
        </is>
      </c>
      <c r="F5283" s="5">
        <f>VLOOKUP(E5283,'5.a Definitions'!E:F,2,FALSE)</f>
        <v/>
      </c>
      <c r="G5283" s="5" t="inlineStr">
        <is>
          <t>AT</t>
        </is>
      </c>
      <c r="H5283" s="5" t="inlineStr">
        <is>
          <t>AT</t>
        </is>
      </c>
      <c r="I5283" s="5">
        <f>VLOOKUP(H5283,'5.a Definitions'!E:F,2,FALSE)</f>
        <v/>
      </c>
      <c r="J5283" s="465" t="inlineStr">
        <is>
          <t xml:space="preserve"> Atmospheric inflow </t>
        </is>
      </c>
      <c r="K5283" s="465" t="inlineStr">
        <is>
          <t xml:space="preserve"> atmospheric inflow </t>
        </is>
      </c>
      <c r="L5283" s="465" t="inlineStr">
        <is>
          <t xml:space="preserve"> reactive </t>
        </is>
      </c>
      <c r="M5283" s="465" t="inlineStr">
        <is>
          <t xml:space="preserve"> RDN </t>
        </is>
      </c>
      <c r="N5283" s="466" t="n">
        <v>16.69580963752406</v>
      </c>
      <c r="O5283" s="467" t="n">
        <v>0.7194969553965259</v>
      </c>
      <c r="P5283" s="468" t="n">
        <v>1988</v>
      </c>
      <c r="Q5283" s="469" t="inlineStr">
        <is>
          <t>Filled (mean of 1997-2001): EMEP SR tables</t>
        </is>
      </c>
      <c r="R5283" s="469" t="inlineStr">
        <is>
          <t>ok</t>
        </is>
      </c>
      <c r="S5283" s="469" t="inlineStr">
        <is>
          <t xml:space="preserve"> text </t>
        </is>
      </c>
      <c r="T5283" s="426" t="inlineStr">
        <is>
          <t>Norway</t>
        </is>
      </c>
      <c r="U5283" s="5" t="inlineStr">
        <is>
          <t>import</t>
        </is>
      </c>
      <c r="V5283" s="465" t="n">
        <v>0.04</v>
      </c>
    </row>
    <row r="5284">
      <c r="B5284" s="475" t="inlineStr">
        <is>
          <t>RW.RW-HY.AC</t>
        </is>
      </c>
      <c r="C5284" s="475" t="inlineStr">
        <is>
          <t>RW.RW-HY.AC-Aquaculture feed import-Nmix</t>
        </is>
      </c>
      <c r="D5284" s="475" t="inlineStr">
        <is>
          <t>RW</t>
        </is>
      </c>
      <c r="E5284" s="475" t="inlineStr">
        <is>
          <t>RW</t>
        </is>
      </c>
      <c r="F5284" s="5">
        <f>VLOOKUP(E5284,'5.a Definitions'!E:F,2,FALSE)</f>
        <v/>
      </c>
      <c r="G5284" s="475" t="inlineStr">
        <is>
          <t>HY</t>
        </is>
      </c>
      <c r="H5284" s="475" t="inlineStr">
        <is>
          <t>AC</t>
        </is>
      </c>
      <c r="I5284" s="5">
        <f>VLOOKUP(H5284,'5.a Definitions'!E:F,2,FALSE)</f>
        <v/>
      </c>
      <c r="J5284" s="465" t="inlineStr">
        <is>
          <t>Aquaculture feed import</t>
        </is>
      </c>
      <c r="K5284" s="465" t="inlineStr">
        <is>
          <t>aquaculture feed import</t>
        </is>
      </c>
      <c r="L5284" s="465" t="inlineStr">
        <is>
          <t>reactive</t>
        </is>
      </c>
      <c r="M5284" s="465" t="inlineStr">
        <is>
          <t>Nmix</t>
        </is>
      </c>
      <c r="N5284" s="466" t="n">
        <v>1.798814769230769</v>
      </c>
      <c r="O5284" s="467" t="n">
        <v>0.3920683655963837</v>
      </c>
      <c r="P5284" s="468" t="n">
        <v>1988</v>
      </c>
      <c r="Q5284" s="469" t="inlineStr">
        <is>
          <t>Fiskeridirektoratet</t>
        </is>
      </c>
      <c r="R5284" s="469" t="inlineStr">
        <is>
          <t>ok</t>
        </is>
      </c>
      <c r="S5284" s="469" t="inlineStr">
        <is>
          <t>text</t>
        </is>
      </c>
      <c r="T5284" s="476" t="inlineStr">
        <is>
          <t>Norway</t>
        </is>
      </c>
      <c r="U5284" s="5" t="inlineStr">
        <is>
          <t>import</t>
        </is>
      </c>
      <c r="V5284" s="465">
        <f>(O4771*N4771)^2</f>
        <v/>
      </c>
    </row>
    <row r="5285">
      <c r="A5285" s="483" t="inlineStr">
        <is>
          <t xml:space="preserve"> Energy and fuels </t>
        </is>
      </c>
      <c r="B5285" s="5" t="inlineStr">
        <is>
          <t>EF.EC-EF.IC</t>
        </is>
      </c>
      <c r="C5285" s="5" t="inlineStr">
        <is>
          <t>EF.EC-EF.IC-Fuel for industry-Nmix</t>
        </is>
      </c>
      <c r="D5285" s="5" t="inlineStr">
        <is>
          <t>EF</t>
        </is>
      </c>
      <c r="E5285" s="5" t="inlineStr">
        <is>
          <t>EC</t>
        </is>
      </c>
      <c r="F5285" s="5">
        <f>VLOOKUP(E5285,'5.a Definitions'!E:F,2,FALSE)</f>
        <v/>
      </c>
      <c r="G5285" s="5" t="inlineStr">
        <is>
          <t>EF</t>
        </is>
      </c>
      <c r="H5285" s="5" t="inlineStr">
        <is>
          <t>IC</t>
        </is>
      </c>
      <c r="I5285" s="5">
        <f>VLOOKUP(H5285,'5.a Definitions'!E:F,2,FALSE)</f>
        <v/>
      </c>
      <c r="J5285" s="465" t="inlineStr">
        <is>
          <t xml:space="preserve"> Fuel for industry </t>
        </is>
      </c>
      <c r="K5285" s="465" t="inlineStr">
        <is>
          <t xml:space="preserve"> fuel for industry </t>
        </is>
      </c>
      <c r="L5285" s="465" t="inlineStr">
        <is>
          <t xml:space="preserve"> reactive </t>
        </is>
      </c>
      <c r="M5285" s="465" t="inlineStr">
        <is>
          <t xml:space="preserve"> Nmix </t>
        </is>
      </c>
      <c r="N5285" s="466" t="inlineStr">
        <is>
          <t>nan</t>
        </is>
      </c>
      <c r="O5285" s="467" t="n">
        <v>0.2</v>
      </c>
      <c r="P5285" s="468" t="n">
        <v>1987</v>
      </c>
      <c r="Q5285" s="469" t="inlineStr">
        <is>
          <t>no data</t>
        </is>
      </c>
      <c r="R5285" s="469" t="inlineStr">
        <is>
          <t>not done</t>
        </is>
      </c>
      <c r="S5285" s="469" t="inlineStr">
        <is>
          <t xml:space="preserve"> text </t>
        </is>
      </c>
      <c r="T5285" s="426" t="inlineStr">
        <is>
          <t>Norway</t>
        </is>
      </c>
      <c r="U5285" s="5" t="inlineStr">
        <is>
          <t>useful output</t>
        </is>
      </c>
      <c r="V5285" s="465" t="n">
        <v>0.04</v>
      </c>
    </row>
    <row r="5286">
      <c r="B5286" s="5" t="inlineStr">
        <is>
          <t>EF.EC-EF.TR</t>
        </is>
      </c>
      <c r="C5286" s="5" t="inlineStr">
        <is>
          <t>EF.EC-EF.TR-Fuel for transport-Nmix</t>
        </is>
      </c>
      <c r="D5286" s="5" t="inlineStr">
        <is>
          <t>EF</t>
        </is>
      </c>
      <c r="E5286" s="5" t="inlineStr">
        <is>
          <t>EC</t>
        </is>
      </c>
      <c r="F5286" s="5">
        <f>VLOOKUP(E5286,'5.a Definitions'!E:F,2,FALSE)</f>
        <v/>
      </c>
      <c r="G5286" s="5" t="inlineStr">
        <is>
          <t>EF</t>
        </is>
      </c>
      <c r="H5286" s="5" t="inlineStr">
        <is>
          <t>TR</t>
        </is>
      </c>
      <c r="I5286" s="5">
        <f>VLOOKUP(H5286,'5.a Definitions'!E:F,2,FALSE)</f>
        <v/>
      </c>
      <c r="J5286" s="465" t="inlineStr">
        <is>
          <t xml:space="preserve"> Fuel for transport </t>
        </is>
      </c>
      <c r="K5286" s="465" t="inlineStr">
        <is>
          <t xml:space="preserve"> fuel for transport </t>
        </is>
      </c>
      <c r="L5286" s="465" t="inlineStr">
        <is>
          <t xml:space="preserve"> reactive </t>
        </is>
      </c>
      <c r="M5286" s="465" t="inlineStr">
        <is>
          <t xml:space="preserve"> Nmix </t>
        </is>
      </c>
      <c r="N5286" s="466" t="inlineStr">
        <is>
          <t>nan</t>
        </is>
      </c>
      <c r="O5286" s="467" t="n">
        <v>0.2</v>
      </c>
      <c r="P5286" s="468" t="n">
        <v>1987</v>
      </c>
      <c r="Q5286" s="469" t="inlineStr">
        <is>
          <t>no data</t>
        </is>
      </c>
      <c r="R5286" s="469" t="inlineStr">
        <is>
          <t>not done</t>
        </is>
      </c>
      <c r="S5286" s="469" t="inlineStr">
        <is>
          <t xml:space="preserve"> text </t>
        </is>
      </c>
      <c r="T5286" s="426" t="inlineStr">
        <is>
          <t>Norway</t>
        </is>
      </c>
      <c r="U5286" s="5" t="inlineStr">
        <is>
          <t>useful output</t>
        </is>
      </c>
      <c r="V5286" s="465" t="n">
        <v>0.04</v>
      </c>
    </row>
    <row r="5287">
      <c r="B5287" s="5" t="inlineStr">
        <is>
          <t>EF.EC-EF.OE</t>
        </is>
      </c>
      <c r="C5287" s="5" t="inlineStr">
        <is>
          <t>EF.EC-EF.OE-Fuel for heating-Nmix</t>
        </is>
      </c>
      <c r="D5287" s="5" t="inlineStr">
        <is>
          <t>EF</t>
        </is>
      </c>
      <c r="E5287" s="5" t="inlineStr">
        <is>
          <t>EC</t>
        </is>
      </c>
      <c r="F5287" s="5">
        <f>VLOOKUP(E5287,'5.a Definitions'!E:F,2,FALSE)</f>
        <v/>
      </c>
      <c r="G5287" s="5" t="inlineStr">
        <is>
          <t>EF</t>
        </is>
      </c>
      <c r="H5287" s="5" t="inlineStr">
        <is>
          <t>OE</t>
        </is>
      </c>
      <c r="I5287" s="5">
        <f>VLOOKUP(H5287,'5.a Definitions'!E:F,2,FALSE)</f>
        <v/>
      </c>
      <c r="J5287" s="465" t="inlineStr">
        <is>
          <t xml:space="preserve"> Fuel for heating </t>
        </is>
      </c>
      <c r="K5287" s="465" t="inlineStr">
        <is>
          <t xml:space="preserve"> fuel for heating </t>
        </is>
      </c>
      <c r="L5287" s="465" t="inlineStr">
        <is>
          <t xml:space="preserve"> reactive </t>
        </is>
      </c>
      <c r="M5287" s="465" t="inlineStr">
        <is>
          <t xml:space="preserve"> Nmix </t>
        </is>
      </c>
      <c r="N5287" s="466" t="inlineStr">
        <is>
          <t>nan</t>
        </is>
      </c>
      <c r="O5287" s="467" t="n">
        <v>0.2</v>
      </c>
      <c r="P5287" s="468" t="n">
        <v>1987</v>
      </c>
      <c r="Q5287" s="469" t="inlineStr">
        <is>
          <t>no data</t>
        </is>
      </c>
      <c r="R5287" s="469" t="inlineStr">
        <is>
          <t>not done</t>
        </is>
      </c>
      <c r="S5287" s="469" t="inlineStr">
        <is>
          <t xml:space="preserve"> text </t>
        </is>
      </c>
      <c r="T5287" s="426" t="inlineStr">
        <is>
          <t>Norway</t>
        </is>
      </c>
      <c r="U5287" s="5" t="inlineStr">
        <is>
          <t>useful output</t>
        </is>
      </c>
      <c r="V5287" s="465" t="n">
        <v>0.04</v>
      </c>
    </row>
    <row r="5288" ht="16" customHeight="1">
      <c r="B5288" s="5" t="inlineStr">
        <is>
          <t>EF.EC-MP.OP</t>
        </is>
      </c>
      <c r="C5288" s="5" t="inlineStr">
        <is>
          <t>EF.EC-MP.OP-Fuel used as feedstock-Nmix</t>
        </is>
      </c>
      <c r="D5288" s="5" t="inlineStr">
        <is>
          <t>EF</t>
        </is>
      </c>
      <c r="E5288" s="5" t="inlineStr">
        <is>
          <t>EC</t>
        </is>
      </c>
      <c r="F5288" s="5">
        <f>VLOOKUP(E5288,'5.a Definitions'!E:F,2,FALSE)</f>
        <v/>
      </c>
      <c r="G5288" s="5" t="inlineStr">
        <is>
          <t>MP</t>
        </is>
      </c>
      <c r="H5288" s="5" t="inlineStr">
        <is>
          <t>OP</t>
        </is>
      </c>
      <c r="I5288" s="5">
        <f>VLOOKUP(H5288,'5.a Definitions'!E:F,2,FALSE)</f>
        <v/>
      </c>
      <c r="J5288" s="465" t="inlineStr">
        <is>
          <t xml:space="preserve"> Fuel used as feedstock </t>
        </is>
      </c>
      <c r="K5288" s="465" t="inlineStr">
        <is>
          <t xml:space="preserve"> fuel used as feedstock </t>
        </is>
      </c>
      <c r="L5288" s="465" t="inlineStr">
        <is>
          <t xml:space="preserve"> reactive </t>
        </is>
      </c>
      <c r="M5288" s="465" t="inlineStr">
        <is>
          <t xml:space="preserve"> Nmix </t>
        </is>
      </c>
      <c r="N5288" s="466" t="inlineStr">
        <is>
          <t>nan</t>
        </is>
      </c>
      <c r="O5288" s="467" t="n">
        <v>0.2</v>
      </c>
      <c r="P5288" s="468" t="n">
        <v>1987</v>
      </c>
      <c r="Q5288" s="469" t="inlineStr">
        <is>
          <t>no data</t>
        </is>
      </c>
      <c r="R5288" s="469" t="inlineStr">
        <is>
          <t>not done</t>
        </is>
      </c>
      <c r="S5288" s="469" t="inlineStr">
        <is>
          <t xml:space="preserve"> text </t>
        </is>
      </c>
      <c r="T5288" s="426" t="inlineStr">
        <is>
          <t>Norway</t>
        </is>
      </c>
      <c r="U5288" s="5" t="inlineStr">
        <is>
          <t>useful output</t>
        </is>
      </c>
      <c r="V5288" s="465" t="n">
        <v>0.04</v>
      </c>
    </row>
    <row r="5289" ht="16" customHeight="1">
      <c r="B5289" s="5" t="inlineStr">
        <is>
          <t>EF.EC-AT.AT</t>
        </is>
      </c>
      <c r="C5289" s="5" t="inlineStr">
        <is>
          <t>EF.EC-AT.AT-Emissions-NH3</t>
        </is>
      </c>
      <c r="D5289" s="5" t="inlineStr">
        <is>
          <t>EF</t>
        </is>
      </c>
      <c r="E5289" s="5" t="inlineStr">
        <is>
          <t>EC</t>
        </is>
      </c>
      <c r="F5289" s="5">
        <f>VLOOKUP(E5289,'5.a Definitions'!E:F,2,FALSE)</f>
        <v/>
      </c>
      <c r="G5289" s="5" t="inlineStr">
        <is>
          <t>AT</t>
        </is>
      </c>
      <c r="H5289" s="5" t="inlineStr">
        <is>
          <t>AT</t>
        </is>
      </c>
      <c r="I5289" s="5">
        <f>VLOOKUP(H5289,'5.a Definitions'!E:F,2,FALSE)</f>
        <v/>
      </c>
      <c r="J5289" s="465" t="inlineStr">
        <is>
          <t xml:space="preserve"> Emissions </t>
        </is>
      </c>
      <c r="K5289" s="465" t="inlineStr">
        <is>
          <t xml:space="preserve"> energy conversion emissions </t>
        </is>
      </c>
      <c r="L5289" s="465" t="inlineStr">
        <is>
          <t xml:space="preserve"> reactive </t>
        </is>
      </c>
      <c r="M5289" s="465" t="inlineStr">
        <is>
          <t xml:space="preserve"> NH3 </t>
        </is>
      </c>
      <c r="N5289" s="466" t="n">
        <v>0</v>
      </c>
      <c r="O5289" s="467" t="n">
        <v>0.2</v>
      </c>
      <c r="P5289" s="468" t="n">
        <v>1987</v>
      </c>
      <c r="Q5289" s="469" t="inlineStr">
        <is>
          <t>no data</t>
        </is>
      </c>
      <c r="R5289" s="469" t="inlineStr">
        <is>
          <t>not done</t>
        </is>
      </c>
      <c r="S5289" s="469" t="inlineStr">
        <is>
          <t xml:space="preserve"> text </t>
        </is>
      </c>
      <c r="T5289" s="426" t="inlineStr">
        <is>
          <t>Norway</t>
        </is>
      </c>
      <c r="U5289" s="5" t="inlineStr">
        <is>
          <t>N wasted</t>
        </is>
      </c>
      <c r="V5289" s="465" t="n">
        <v>0.04</v>
      </c>
    </row>
    <row r="5290">
      <c r="B5290" s="5" t="inlineStr">
        <is>
          <t>EF.EC-AT.AT</t>
        </is>
      </c>
      <c r="C5290" s="5" t="inlineStr">
        <is>
          <t>EF.EC-AT.AT-Emissions-NOx</t>
        </is>
      </c>
      <c r="D5290" s="5" t="inlineStr">
        <is>
          <t>EF</t>
        </is>
      </c>
      <c r="E5290" s="5" t="inlineStr">
        <is>
          <t>EC</t>
        </is>
      </c>
      <c r="F5290" s="5">
        <f>VLOOKUP(E5290,'5.a Definitions'!E:F,2,FALSE)</f>
        <v/>
      </c>
      <c r="G5290" s="5" t="inlineStr">
        <is>
          <t>AT</t>
        </is>
      </c>
      <c r="H5290" s="5" t="inlineStr">
        <is>
          <t>AT</t>
        </is>
      </c>
      <c r="I5290" s="5">
        <f>VLOOKUP(H5290,'5.a Definitions'!E:F,2,FALSE)</f>
        <v/>
      </c>
      <c r="J5290" s="465" t="inlineStr">
        <is>
          <t xml:space="preserve"> Emissions </t>
        </is>
      </c>
      <c r="K5290" s="465" t="inlineStr">
        <is>
          <t xml:space="preserve"> energy conversion emissions </t>
        </is>
      </c>
      <c r="L5290" s="465" t="inlineStr">
        <is>
          <t xml:space="preserve"> reactive </t>
        </is>
      </c>
      <c r="M5290" s="465" t="inlineStr">
        <is>
          <t xml:space="preserve"> NOx </t>
        </is>
      </c>
      <c r="N5290" s="466" t="inlineStr">
        <is>
          <t>nan</t>
        </is>
      </c>
      <c r="O5290" s="467" t="n">
        <v>0.2</v>
      </c>
      <c r="P5290" s="468" t="n">
        <v>1987</v>
      </c>
      <c r="Q5290" s="469" t="inlineStr">
        <is>
          <t>no data</t>
        </is>
      </c>
      <c r="R5290" s="469" t="inlineStr">
        <is>
          <t>not done</t>
        </is>
      </c>
      <c r="S5290" s="469" t="inlineStr">
        <is>
          <t xml:space="preserve"> text </t>
        </is>
      </c>
      <c r="T5290" s="426" t="inlineStr">
        <is>
          <t>Norway</t>
        </is>
      </c>
      <c r="U5290" s="5" t="inlineStr">
        <is>
          <t>N wasted</t>
        </is>
      </c>
      <c r="V5290" s="465" t="n">
        <v>0.04</v>
      </c>
    </row>
    <row r="5291" ht="16" customHeight="1">
      <c r="B5291" s="5" t="inlineStr">
        <is>
          <t>EF.EC-AT.AT</t>
        </is>
      </c>
      <c r="C5291" s="5" t="inlineStr">
        <is>
          <t>EF.EC-AT.AT-Emissions-N2O</t>
        </is>
      </c>
      <c r="D5291" s="5" t="inlineStr">
        <is>
          <t>EF</t>
        </is>
      </c>
      <c r="E5291" s="5" t="inlineStr">
        <is>
          <t>EC</t>
        </is>
      </c>
      <c r="F5291" s="5">
        <f>VLOOKUP(E5291,'5.a Definitions'!E:F,2,FALSE)</f>
        <v/>
      </c>
      <c r="G5291" s="5" t="inlineStr">
        <is>
          <t>AT</t>
        </is>
      </c>
      <c r="H5291" s="5" t="inlineStr">
        <is>
          <t>AT</t>
        </is>
      </c>
      <c r="I5291" s="5">
        <f>VLOOKUP(H5291,'5.a Definitions'!E:F,2,FALSE)</f>
        <v/>
      </c>
      <c r="J5291" s="465" t="inlineStr">
        <is>
          <t xml:space="preserve"> Emissions </t>
        </is>
      </c>
      <c r="K5291" s="465" t="inlineStr">
        <is>
          <t xml:space="preserve"> energy conversion emissions </t>
        </is>
      </c>
      <c r="L5291" s="465" t="inlineStr">
        <is>
          <t xml:space="preserve"> reactive </t>
        </is>
      </c>
      <c r="M5291" s="465" t="inlineStr">
        <is>
          <t xml:space="preserve"> N2O </t>
        </is>
      </c>
      <c r="N5291" s="466" t="inlineStr">
        <is>
          <t>nan</t>
        </is>
      </c>
      <c r="O5291" s="467" t="n">
        <v>0.2</v>
      </c>
      <c r="P5291" s="468" t="n">
        <v>1987</v>
      </c>
      <c r="Q5291" s="469" t="inlineStr">
        <is>
          <t>no data</t>
        </is>
      </c>
      <c r="R5291" s="469" t="inlineStr">
        <is>
          <t>not done</t>
        </is>
      </c>
      <c r="S5291" s="469" t="inlineStr">
        <is>
          <t xml:space="preserve"> text </t>
        </is>
      </c>
      <c r="T5291" s="426" t="inlineStr">
        <is>
          <t>Norway</t>
        </is>
      </c>
      <c r="U5291" s="5" t="inlineStr">
        <is>
          <t>N wasted</t>
        </is>
      </c>
      <c r="V5291" s="465" t="n">
        <v>0.04</v>
      </c>
    </row>
    <row r="5292" ht="16" customHeight="1">
      <c r="B5292" s="5" t="inlineStr">
        <is>
          <t>EF.EC-AT.AT</t>
        </is>
      </c>
      <c r="C5292" s="5" t="inlineStr">
        <is>
          <t>EF.EC-AT.AT-Emissions-N2</t>
        </is>
      </c>
      <c r="D5292" s="5" t="inlineStr">
        <is>
          <t>EF</t>
        </is>
      </c>
      <c r="E5292" s="5" t="inlineStr">
        <is>
          <t>EC</t>
        </is>
      </c>
      <c r="F5292" s="5">
        <f>VLOOKUP(E5292,'5.a Definitions'!E:F,2,FALSE)</f>
        <v/>
      </c>
      <c r="G5292" s="5" t="inlineStr">
        <is>
          <t>AT</t>
        </is>
      </c>
      <c r="H5292" s="5" t="inlineStr">
        <is>
          <t>AT</t>
        </is>
      </c>
      <c r="I5292" s="5">
        <f>VLOOKUP(H5292,'5.a Definitions'!E:F,2,FALSE)</f>
        <v/>
      </c>
      <c r="J5292" s="465" t="inlineStr">
        <is>
          <t xml:space="preserve"> Emissions </t>
        </is>
      </c>
      <c r="K5292" s="465" t="inlineStr">
        <is>
          <t xml:space="preserve"> energy conversion emissions </t>
        </is>
      </c>
      <c r="L5292" s="465" t="inlineStr">
        <is>
          <t xml:space="preserve"> inert </t>
        </is>
      </c>
      <c r="M5292" s="465" t="inlineStr">
        <is>
          <t xml:space="preserve"> N2 </t>
        </is>
      </c>
      <c r="N5292" s="466" t="n">
        <v>0</v>
      </c>
      <c r="O5292" s="467" t="n">
        <v>10</v>
      </c>
      <c r="P5292" s="468" t="n">
        <v>1987</v>
      </c>
      <c r="Q5292" s="469" t="inlineStr">
        <is>
          <t>mass balance</t>
        </is>
      </c>
      <c r="R5292" s="469" t="inlineStr">
        <is>
          <t>ok</t>
        </is>
      </c>
      <c r="S5292" s="469" t="inlineStr">
        <is>
          <t xml:space="preserve"> text </t>
        </is>
      </c>
      <c r="T5292" s="426" t="inlineStr">
        <is>
          <t>Norway</t>
        </is>
      </c>
      <c r="U5292" s="5" t="inlineStr">
        <is>
          <t>N wasted</t>
        </is>
      </c>
      <c r="V5292" s="465" t="n">
        <v>0.04</v>
      </c>
    </row>
    <row r="5293">
      <c r="B5293" s="5" t="inlineStr">
        <is>
          <t>EF.EC-RW.RW</t>
        </is>
      </c>
      <c r="C5293" s="5" t="inlineStr">
        <is>
          <t>EF.EC-RW.RW-Fuel export-Nmix</t>
        </is>
      </c>
      <c r="D5293" s="5" t="inlineStr">
        <is>
          <t>EF</t>
        </is>
      </c>
      <c r="E5293" s="5" t="inlineStr">
        <is>
          <t>EC</t>
        </is>
      </c>
      <c r="F5293" s="5">
        <f>VLOOKUP(E5293,'5.a Definitions'!E:F,2,FALSE)</f>
        <v/>
      </c>
      <c r="G5293" s="5" t="inlineStr">
        <is>
          <t>RW</t>
        </is>
      </c>
      <c r="H5293" s="5" t="inlineStr">
        <is>
          <t>RW</t>
        </is>
      </c>
      <c r="I5293" s="5">
        <f>VLOOKUP(H5293,'5.a Definitions'!E:F,2,FALSE)</f>
        <v/>
      </c>
      <c r="J5293" s="465" t="inlineStr">
        <is>
          <t xml:space="preserve"> Fuel export </t>
        </is>
      </c>
      <c r="K5293" s="465" t="inlineStr">
        <is>
          <t xml:space="preserve"> fuel export </t>
        </is>
      </c>
      <c r="L5293" s="465" t="inlineStr">
        <is>
          <t xml:space="preserve"> reactive </t>
        </is>
      </c>
      <c r="M5293" s="465" t="inlineStr">
        <is>
          <t xml:space="preserve"> Nmix </t>
        </is>
      </c>
      <c r="N5293" s="466" t="inlineStr">
        <is>
          <t>nan</t>
        </is>
      </c>
      <c r="O5293" s="467" t="n">
        <v>0.2</v>
      </c>
      <c r="P5293" s="468" t="n">
        <v>1987</v>
      </c>
      <c r="Q5293" s="469" t="inlineStr">
        <is>
          <t>no data</t>
        </is>
      </c>
      <c r="R5293" s="469" t="inlineStr">
        <is>
          <t>not done</t>
        </is>
      </c>
      <c r="S5293" s="469" t="inlineStr">
        <is>
          <t xml:space="preserve"> text </t>
        </is>
      </c>
      <c r="T5293" s="426" t="inlineStr">
        <is>
          <t>Norway</t>
        </is>
      </c>
      <c r="U5293" s="5" t="inlineStr">
        <is>
          <t>useful output</t>
        </is>
      </c>
      <c r="V5293" s="465" t="n">
        <v>0.04</v>
      </c>
    </row>
    <row r="5294">
      <c r="B5294" s="5" t="inlineStr">
        <is>
          <t>EF.IC-AT.AT</t>
        </is>
      </c>
      <c r="C5294" s="5" t="inlineStr">
        <is>
          <t>EF.IC-AT.AT-Emissions-NH3</t>
        </is>
      </c>
      <c r="D5294" s="5" t="inlineStr">
        <is>
          <t>EF</t>
        </is>
      </c>
      <c r="E5294" s="5" t="inlineStr">
        <is>
          <t>IC</t>
        </is>
      </c>
      <c r="F5294" s="5">
        <f>VLOOKUP(E5294,'5.a Definitions'!E:F,2,FALSE)</f>
        <v/>
      </c>
      <c r="G5294" s="5" t="inlineStr">
        <is>
          <t>AT</t>
        </is>
      </c>
      <c r="H5294" s="5" t="inlineStr">
        <is>
          <t>AT</t>
        </is>
      </c>
      <c r="I5294" s="5">
        <f>VLOOKUP(H5294,'5.a Definitions'!E:F,2,FALSE)</f>
        <v/>
      </c>
      <c r="J5294" s="465" t="inlineStr">
        <is>
          <t xml:space="preserve"> Emissions </t>
        </is>
      </c>
      <c r="K5294" s="465" t="inlineStr">
        <is>
          <t xml:space="preserve"> industrial emissions </t>
        </is>
      </c>
      <c r="L5294" s="465" t="inlineStr">
        <is>
          <t xml:space="preserve"> reactive </t>
        </is>
      </c>
      <c r="M5294" s="465" t="inlineStr">
        <is>
          <t xml:space="preserve"> NH3 </t>
        </is>
      </c>
      <c r="N5294" s="466" t="inlineStr">
        <is>
          <t>nan</t>
        </is>
      </c>
      <c r="O5294" s="467" t="n">
        <v>0.2</v>
      </c>
      <c r="P5294" s="468" t="n">
        <v>1987</v>
      </c>
      <c r="Q5294" s="469" t="inlineStr">
        <is>
          <t>no data</t>
        </is>
      </c>
      <c r="R5294" s="469" t="inlineStr">
        <is>
          <t>not done</t>
        </is>
      </c>
      <c r="S5294" s="469" t="inlineStr">
        <is>
          <t xml:space="preserve"> text </t>
        </is>
      </c>
      <c r="T5294" s="426" t="inlineStr">
        <is>
          <t>Norway</t>
        </is>
      </c>
      <c r="U5294" s="5" t="inlineStr">
        <is>
          <t>N wasted</t>
        </is>
      </c>
      <c r="V5294" s="465" t="n">
        <v>0.04</v>
      </c>
    </row>
    <row r="5295" ht="16" customHeight="1">
      <c r="B5295" s="5" t="inlineStr">
        <is>
          <t>EF.IC-AT.AT</t>
        </is>
      </c>
      <c r="C5295" s="5" t="inlineStr">
        <is>
          <t>EF.IC-AT.AT-Emissions-NOx</t>
        </is>
      </c>
      <c r="D5295" s="5" t="inlineStr">
        <is>
          <t>EF</t>
        </is>
      </c>
      <c r="E5295" s="5" t="inlineStr">
        <is>
          <t>IC</t>
        </is>
      </c>
      <c r="F5295" s="5">
        <f>VLOOKUP(E5295,'5.a Definitions'!E:F,2,FALSE)</f>
        <v/>
      </c>
      <c r="G5295" s="5" t="inlineStr">
        <is>
          <t>AT</t>
        </is>
      </c>
      <c r="H5295" s="5" t="inlineStr">
        <is>
          <t>AT</t>
        </is>
      </c>
      <c r="I5295" s="5">
        <f>VLOOKUP(H5295,'5.a Definitions'!E:F,2,FALSE)</f>
        <v/>
      </c>
      <c r="J5295" s="465" t="inlineStr">
        <is>
          <t xml:space="preserve"> Emissions </t>
        </is>
      </c>
      <c r="K5295" s="465" t="inlineStr">
        <is>
          <t xml:space="preserve"> industrial emissions </t>
        </is>
      </c>
      <c r="L5295" s="465" t="inlineStr">
        <is>
          <t xml:space="preserve"> reactive </t>
        </is>
      </c>
      <c r="M5295" s="465" t="inlineStr">
        <is>
          <t xml:space="preserve"> NOx </t>
        </is>
      </c>
      <c r="N5295" s="466" t="inlineStr">
        <is>
          <t>nan</t>
        </is>
      </c>
      <c r="O5295" s="467" t="n">
        <v>0.2</v>
      </c>
      <c r="P5295" s="468" t="n">
        <v>1987</v>
      </c>
      <c r="Q5295" s="469" t="inlineStr">
        <is>
          <t>no data</t>
        </is>
      </c>
      <c r="R5295" s="469" t="inlineStr">
        <is>
          <t>not done</t>
        </is>
      </c>
      <c r="S5295" s="469" t="inlineStr">
        <is>
          <t xml:space="preserve"> text </t>
        </is>
      </c>
      <c r="T5295" s="426" t="inlineStr">
        <is>
          <t>Norway</t>
        </is>
      </c>
      <c r="U5295" s="5" t="inlineStr">
        <is>
          <t>N wasted</t>
        </is>
      </c>
      <c r="V5295" s="465" t="n">
        <v>0.04</v>
      </c>
    </row>
    <row r="5296">
      <c r="B5296" s="5" t="inlineStr">
        <is>
          <t>EF.IC-AT.AT</t>
        </is>
      </c>
      <c r="C5296" s="5" t="inlineStr">
        <is>
          <t>EF.IC-AT.AT-Emissions-N2O</t>
        </is>
      </c>
      <c r="D5296" s="5" t="inlineStr">
        <is>
          <t>EF</t>
        </is>
      </c>
      <c r="E5296" s="5" t="inlineStr">
        <is>
          <t>IC</t>
        </is>
      </c>
      <c r="F5296" s="5">
        <f>VLOOKUP(E5296,'5.a Definitions'!E:F,2,FALSE)</f>
        <v/>
      </c>
      <c r="G5296" s="5" t="inlineStr">
        <is>
          <t>AT</t>
        </is>
      </c>
      <c r="H5296" s="5" t="inlineStr">
        <is>
          <t>AT</t>
        </is>
      </c>
      <c r="I5296" s="5">
        <f>VLOOKUP(H5296,'5.a Definitions'!E:F,2,FALSE)</f>
        <v/>
      </c>
      <c r="J5296" s="465" t="inlineStr">
        <is>
          <t xml:space="preserve"> Emissions </t>
        </is>
      </c>
      <c r="K5296" s="465" t="inlineStr">
        <is>
          <t xml:space="preserve"> industrial emissions </t>
        </is>
      </c>
      <c r="L5296" s="465" t="inlineStr">
        <is>
          <t xml:space="preserve"> reactive </t>
        </is>
      </c>
      <c r="M5296" s="465" t="inlineStr">
        <is>
          <t xml:space="preserve"> N2O </t>
        </is>
      </c>
      <c r="N5296" s="466" t="inlineStr">
        <is>
          <t>nan</t>
        </is>
      </c>
      <c r="O5296" s="467" t="n">
        <v>0.2</v>
      </c>
      <c r="P5296" s="468" t="n">
        <v>1987</v>
      </c>
      <c r="Q5296" s="469" t="inlineStr">
        <is>
          <t>no data</t>
        </is>
      </c>
      <c r="R5296" s="469" t="inlineStr">
        <is>
          <t>not done</t>
        </is>
      </c>
      <c r="S5296" s="469" t="inlineStr">
        <is>
          <t xml:space="preserve"> text </t>
        </is>
      </c>
      <c r="T5296" s="426" t="inlineStr">
        <is>
          <t>Norway</t>
        </is>
      </c>
      <c r="U5296" s="5" t="inlineStr">
        <is>
          <t>N wasted</t>
        </is>
      </c>
      <c r="V5296" s="465" t="n">
        <v>0.04</v>
      </c>
    </row>
    <row r="5297">
      <c r="B5297" s="5" t="inlineStr">
        <is>
          <t>EF.TR-AT.AT</t>
        </is>
      </c>
      <c r="C5297" s="5" t="inlineStr">
        <is>
          <t>EF.TR-AT.AT-Emissions-NH3</t>
        </is>
      </c>
      <c r="D5297" s="5" t="inlineStr">
        <is>
          <t>EF</t>
        </is>
      </c>
      <c r="E5297" s="5" t="inlineStr">
        <is>
          <t>TR</t>
        </is>
      </c>
      <c r="F5297" s="5">
        <f>VLOOKUP(E5297,'5.a Definitions'!E:F,2,FALSE)</f>
        <v/>
      </c>
      <c r="G5297" s="5" t="inlineStr">
        <is>
          <t>AT</t>
        </is>
      </c>
      <c r="H5297" s="5" t="inlineStr">
        <is>
          <t>AT</t>
        </is>
      </c>
      <c r="I5297" s="5">
        <f>VLOOKUP(H5297,'5.a Definitions'!E:F,2,FALSE)</f>
        <v/>
      </c>
      <c r="J5297" s="465" t="inlineStr">
        <is>
          <t xml:space="preserve"> Emissions </t>
        </is>
      </c>
      <c r="K5297" s="465" t="inlineStr">
        <is>
          <t xml:space="preserve"> transport emissions </t>
        </is>
      </c>
      <c r="L5297" s="465" t="inlineStr">
        <is>
          <t xml:space="preserve"> reactive </t>
        </is>
      </c>
      <c r="M5297" s="465" t="inlineStr">
        <is>
          <t xml:space="preserve"> NH3 </t>
        </is>
      </c>
      <c r="N5297" s="466" t="inlineStr">
        <is>
          <t>nan</t>
        </is>
      </c>
      <c r="O5297" s="467" t="n">
        <v>0.2</v>
      </c>
      <c r="P5297" s="468" t="n">
        <v>1987</v>
      </c>
      <c r="Q5297" s="469" t="inlineStr">
        <is>
          <t>no data</t>
        </is>
      </c>
      <c r="R5297" s="469" t="inlineStr">
        <is>
          <t>not done</t>
        </is>
      </c>
      <c r="S5297" s="469" t="inlineStr">
        <is>
          <t xml:space="preserve"> text </t>
        </is>
      </c>
      <c r="T5297" s="426" t="inlineStr">
        <is>
          <t>Norway</t>
        </is>
      </c>
      <c r="U5297" s="5" t="inlineStr">
        <is>
          <t>N wasted</t>
        </is>
      </c>
      <c r="V5297" s="465" t="n">
        <v>0.04</v>
      </c>
    </row>
    <row r="5298">
      <c r="B5298" s="5" t="inlineStr">
        <is>
          <t>EF.TR-AT.AT</t>
        </is>
      </c>
      <c r="C5298" s="5" t="inlineStr">
        <is>
          <t>EF.TR-AT.AT-Emissions-NOx</t>
        </is>
      </c>
      <c r="D5298" s="5" t="inlineStr">
        <is>
          <t>EF</t>
        </is>
      </c>
      <c r="E5298" s="5" t="inlineStr">
        <is>
          <t>TR</t>
        </is>
      </c>
      <c r="F5298" s="5">
        <f>VLOOKUP(E5298,'5.a Definitions'!E:F,2,FALSE)</f>
        <v/>
      </c>
      <c r="G5298" s="5" t="inlineStr">
        <is>
          <t>AT</t>
        </is>
      </c>
      <c r="H5298" s="5" t="inlineStr">
        <is>
          <t>AT</t>
        </is>
      </c>
      <c r="I5298" s="5">
        <f>VLOOKUP(H5298,'5.a Definitions'!E:F,2,FALSE)</f>
        <v/>
      </c>
      <c r="J5298" s="465" t="inlineStr">
        <is>
          <t xml:space="preserve"> Emissions </t>
        </is>
      </c>
      <c r="K5298" s="465" t="inlineStr">
        <is>
          <t xml:space="preserve"> transport emissions </t>
        </is>
      </c>
      <c r="L5298" s="465" t="inlineStr">
        <is>
          <t xml:space="preserve"> reactive </t>
        </is>
      </c>
      <c r="M5298" s="465" t="inlineStr">
        <is>
          <t xml:space="preserve"> NOx </t>
        </is>
      </c>
      <c r="N5298" s="466" t="inlineStr">
        <is>
          <t>nan</t>
        </is>
      </c>
      <c r="O5298" s="467" t="n">
        <v>0.2</v>
      </c>
      <c r="P5298" s="468" t="n">
        <v>1987</v>
      </c>
      <c r="Q5298" s="469" t="inlineStr">
        <is>
          <t>no data</t>
        </is>
      </c>
      <c r="R5298" s="469" t="inlineStr">
        <is>
          <t>not done</t>
        </is>
      </c>
      <c r="S5298" s="469" t="inlineStr">
        <is>
          <t xml:space="preserve"> text </t>
        </is>
      </c>
      <c r="T5298" s="426" t="inlineStr">
        <is>
          <t>Norway</t>
        </is>
      </c>
      <c r="U5298" s="5" t="inlineStr">
        <is>
          <t>N wasted</t>
        </is>
      </c>
      <c r="V5298" s="465" t="n">
        <v>0.04</v>
      </c>
    </row>
    <row r="5299" ht="16" customHeight="1">
      <c r="B5299" s="5" t="inlineStr">
        <is>
          <t>EF.TR-AT.AT</t>
        </is>
      </c>
      <c r="C5299" s="5" t="inlineStr">
        <is>
          <t>EF.TR-AT.AT-Emissions-N2O</t>
        </is>
      </c>
      <c r="D5299" s="5" t="inlineStr">
        <is>
          <t>EF</t>
        </is>
      </c>
      <c r="E5299" s="5" t="inlineStr">
        <is>
          <t>TR</t>
        </is>
      </c>
      <c r="F5299" s="5">
        <f>VLOOKUP(E5299,'5.a Definitions'!E:F,2,FALSE)</f>
        <v/>
      </c>
      <c r="G5299" s="5" t="inlineStr">
        <is>
          <t>AT</t>
        </is>
      </c>
      <c r="H5299" s="5" t="inlineStr">
        <is>
          <t>AT</t>
        </is>
      </c>
      <c r="I5299" s="5">
        <f>VLOOKUP(H5299,'5.a Definitions'!E:F,2,FALSE)</f>
        <v/>
      </c>
      <c r="J5299" s="465" t="inlineStr">
        <is>
          <t xml:space="preserve"> Emissions </t>
        </is>
      </c>
      <c r="K5299" s="465" t="inlineStr">
        <is>
          <t xml:space="preserve"> transport emissions </t>
        </is>
      </c>
      <c r="L5299" s="465" t="inlineStr">
        <is>
          <t xml:space="preserve"> reactive </t>
        </is>
      </c>
      <c r="M5299" s="465" t="inlineStr">
        <is>
          <t xml:space="preserve"> N2O </t>
        </is>
      </c>
      <c r="N5299" s="466" t="inlineStr">
        <is>
          <t>nan</t>
        </is>
      </c>
      <c r="O5299" s="467" t="n">
        <v>0.2</v>
      </c>
      <c r="P5299" s="468" t="n">
        <v>1987</v>
      </c>
      <c r="Q5299" s="469" t="inlineStr">
        <is>
          <t>no data</t>
        </is>
      </c>
      <c r="R5299" s="469" t="inlineStr">
        <is>
          <t>not done</t>
        </is>
      </c>
      <c r="S5299" s="469" t="inlineStr">
        <is>
          <t xml:space="preserve"> text </t>
        </is>
      </c>
      <c r="T5299" s="426" t="inlineStr">
        <is>
          <t>Norway</t>
        </is>
      </c>
      <c r="U5299" s="5" t="inlineStr">
        <is>
          <t>N wasted</t>
        </is>
      </c>
      <c r="V5299" s="465" t="n">
        <v>0.04</v>
      </c>
    </row>
    <row r="5300">
      <c r="B5300" s="5" t="inlineStr">
        <is>
          <t>EF.TR-AT.AT</t>
        </is>
      </c>
      <c r="C5300" s="5" t="inlineStr">
        <is>
          <t>EF.TR-AT.AT-Emissions-N2</t>
        </is>
      </c>
      <c r="D5300" s="5" t="inlineStr">
        <is>
          <t>EF</t>
        </is>
      </c>
      <c r="E5300" s="5" t="inlineStr">
        <is>
          <t>TR</t>
        </is>
      </c>
      <c r="F5300" s="5">
        <f>VLOOKUP(E5300,'5.a Definitions'!E:F,2,FALSE)</f>
        <v/>
      </c>
      <c r="G5300" s="5" t="inlineStr">
        <is>
          <t>AT</t>
        </is>
      </c>
      <c r="H5300" s="5" t="inlineStr">
        <is>
          <t>AT</t>
        </is>
      </c>
      <c r="I5300" s="5">
        <f>VLOOKUP(H5300,'5.a Definitions'!E:F,2,FALSE)</f>
        <v/>
      </c>
      <c r="J5300" s="465" t="inlineStr">
        <is>
          <t xml:space="preserve"> Emissions </t>
        </is>
      </c>
      <c r="K5300" s="465" t="inlineStr">
        <is>
          <t xml:space="preserve"> transport emissions </t>
        </is>
      </c>
      <c r="L5300" s="465" t="inlineStr">
        <is>
          <t xml:space="preserve"> inert </t>
        </is>
      </c>
      <c r="M5300" s="465" t="inlineStr">
        <is>
          <t xml:space="preserve"> N2 </t>
        </is>
      </c>
      <c r="N5300" s="466" t="n">
        <v>0</v>
      </c>
      <c r="O5300" s="467" t="n">
        <v>0.2</v>
      </c>
      <c r="P5300" s="468" t="n">
        <v>1987</v>
      </c>
      <c r="Q5300" s="469" t="inlineStr">
        <is>
          <t>mass balance</t>
        </is>
      </c>
      <c r="R5300" s="469" t="inlineStr">
        <is>
          <t>ok</t>
        </is>
      </c>
      <c r="S5300" s="469" t="inlineStr">
        <is>
          <t xml:space="preserve"> text </t>
        </is>
      </c>
      <c r="T5300" s="426" t="inlineStr">
        <is>
          <t>Norway</t>
        </is>
      </c>
      <c r="U5300" s="5" t="inlineStr">
        <is>
          <t>N wasted</t>
        </is>
      </c>
      <c r="V5300" s="465" t="n">
        <v>0.04</v>
      </c>
    </row>
    <row r="5301">
      <c r="B5301" s="5" t="inlineStr">
        <is>
          <t>EF.TR-RW.RW</t>
        </is>
      </c>
      <c r="C5301" s="5" t="inlineStr">
        <is>
          <t>EF.TR-RW.RW-Export of transport fuels-Nmix</t>
        </is>
      </c>
      <c r="D5301" s="5" t="inlineStr">
        <is>
          <t>EF</t>
        </is>
      </c>
      <c r="E5301" s="5" t="inlineStr">
        <is>
          <t>TR</t>
        </is>
      </c>
      <c r="F5301" s="5">
        <f>VLOOKUP(E5301,'5.a Definitions'!E:F,2,FALSE)</f>
        <v/>
      </c>
      <c r="G5301" s="5" t="inlineStr">
        <is>
          <t>RW</t>
        </is>
      </c>
      <c r="H5301" s="5" t="inlineStr">
        <is>
          <t>RW</t>
        </is>
      </c>
      <c r="I5301" s="5">
        <f>VLOOKUP(H5301,'5.a Definitions'!E:F,2,FALSE)</f>
        <v/>
      </c>
      <c r="J5301" s="465" t="inlineStr">
        <is>
          <t xml:space="preserve"> Export of transport fuels </t>
        </is>
      </c>
      <c r="K5301" s="465" t="inlineStr">
        <is>
          <t xml:space="preserve"> export of transport fuel </t>
        </is>
      </c>
      <c r="L5301" s="465" t="inlineStr">
        <is>
          <t xml:space="preserve"> reactive </t>
        </is>
      </c>
      <c r="M5301" s="465" t="inlineStr">
        <is>
          <t xml:space="preserve"> Nmix </t>
        </is>
      </c>
      <c r="N5301" s="466" t="inlineStr">
        <is>
          <t>nan</t>
        </is>
      </c>
      <c r="O5301" s="467" t="n">
        <v>0.2</v>
      </c>
      <c r="P5301" s="468" t="n">
        <v>1987</v>
      </c>
      <c r="Q5301" s="469" t="inlineStr">
        <is>
          <t>no data</t>
        </is>
      </c>
      <c r="R5301" s="469" t="inlineStr">
        <is>
          <t>not done</t>
        </is>
      </c>
      <c r="S5301" s="469" t="inlineStr">
        <is>
          <t xml:space="preserve"> text </t>
        </is>
      </c>
      <c r="T5301" s="426" t="inlineStr">
        <is>
          <t>Norway</t>
        </is>
      </c>
      <c r="U5301" s="5" t="inlineStr">
        <is>
          <t>useful output</t>
        </is>
      </c>
      <c r="V5301" s="465" t="n">
        <v>0.04</v>
      </c>
    </row>
    <row r="5302">
      <c r="B5302" s="5" t="inlineStr">
        <is>
          <t>EF.OE-AT.AT</t>
        </is>
      </c>
      <c r="C5302" s="5" t="inlineStr">
        <is>
          <t>EF.OE-AT.AT-Emissions-NH3</t>
        </is>
      </c>
      <c r="D5302" s="5" t="inlineStr">
        <is>
          <t>EF</t>
        </is>
      </c>
      <c r="E5302" s="5" t="inlineStr">
        <is>
          <t>OE</t>
        </is>
      </c>
      <c r="F5302" s="5">
        <f>VLOOKUP(E5302,'5.a Definitions'!E:F,2,FALSE)</f>
        <v/>
      </c>
      <c r="G5302" s="5" t="inlineStr">
        <is>
          <t>AT</t>
        </is>
      </c>
      <c r="H5302" s="5" t="inlineStr">
        <is>
          <t>AT</t>
        </is>
      </c>
      <c r="I5302" s="5">
        <f>VLOOKUP(H5302,'5.a Definitions'!E:F,2,FALSE)</f>
        <v/>
      </c>
      <c r="J5302" s="465" t="inlineStr">
        <is>
          <t xml:space="preserve"> Emissions </t>
        </is>
      </c>
      <c r="K5302" s="465" t="inlineStr">
        <is>
          <t xml:space="preserve"> other fuels emissions </t>
        </is>
      </c>
      <c r="L5302" s="465" t="inlineStr">
        <is>
          <t xml:space="preserve"> reactive </t>
        </is>
      </c>
      <c r="M5302" s="465" t="inlineStr">
        <is>
          <t xml:space="preserve"> NH3 </t>
        </is>
      </c>
      <c r="N5302" s="466" t="inlineStr">
        <is>
          <t>nan</t>
        </is>
      </c>
      <c r="O5302" s="467" t="n">
        <v>0.2</v>
      </c>
      <c r="P5302" s="468" t="n">
        <v>1987</v>
      </c>
      <c r="Q5302" s="469" t="inlineStr">
        <is>
          <t>no data</t>
        </is>
      </c>
      <c r="R5302" s="469" t="inlineStr">
        <is>
          <t>not done</t>
        </is>
      </c>
      <c r="S5302" s="469" t="inlineStr">
        <is>
          <t xml:space="preserve"> text </t>
        </is>
      </c>
      <c r="T5302" s="426" t="inlineStr">
        <is>
          <t>Norway</t>
        </is>
      </c>
      <c r="U5302" s="5" t="inlineStr">
        <is>
          <t>N wasted</t>
        </is>
      </c>
      <c r="V5302" s="465" t="n">
        <v>0.04</v>
      </c>
    </row>
    <row r="5303">
      <c r="B5303" s="5" t="inlineStr">
        <is>
          <t>EF.OE-AT.AT</t>
        </is>
      </c>
      <c r="C5303" s="5" t="inlineStr">
        <is>
          <t>EF.OE-AT.AT-Emissions-NOx</t>
        </is>
      </c>
      <c r="D5303" s="5" t="inlineStr">
        <is>
          <t>EF</t>
        </is>
      </c>
      <c r="E5303" s="5" t="inlineStr">
        <is>
          <t>OE</t>
        </is>
      </c>
      <c r="F5303" s="5">
        <f>VLOOKUP(E5303,'5.a Definitions'!E:F,2,FALSE)</f>
        <v/>
      </c>
      <c r="G5303" s="5" t="inlineStr">
        <is>
          <t>AT</t>
        </is>
      </c>
      <c r="H5303" s="5" t="inlineStr">
        <is>
          <t>AT</t>
        </is>
      </c>
      <c r="I5303" s="5">
        <f>VLOOKUP(H5303,'5.a Definitions'!E:F,2,FALSE)</f>
        <v/>
      </c>
      <c r="J5303" s="465" t="inlineStr">
        <is>
          <t xml:space="preserve"> Emissions </t>
        </is>
      </c>
      <c r="K5303" s="465" t="inlineStr">
        <is>
          <t xml:space="preserve"> other fuels emissions </t>
        </is>
      </c>
      <c r="L5303" s="465" t="inlineStr">
        <is>
          <t xml:space="preserve"> reactive </t>
        </is>
      </c>
      <c r="M5303" s="465" t="inlineStr">
        <is>
          <t xml:space="preserve"> NOx </t>
        </is>
      </c>
      <c r="N5303" s="466" t="inlineStr">
        <is>
          <t>nan</t>
        </is>
      </c>
      <c r="O5303" s="467" t="n">
        <v>0.2</v>
      </c>
      <c r="P5303" s="468" t="n">
        <v>1987</v>
      </c>
      <c r="Q5303" s="469" t="inlineStr">
        <is>
          <t>no data</t>
        </is>
      </c>
      <c r="R5303" s="469" t="inlineStr">
        <is>
          <t>not done</t>
        </is>
      </c>
      <c r="S5303" s="469" t="inlineStr">
        <is>
          <t xml:space="preserve"> text </t>
        </is>
      </c>
      <c r="T5303" s="426" t="inlineStr">
        <is>
          <t>Norway</t>
        </is>
      </c>
      <c r="U5303" s="5" t="inlineStr">
        <is>
          <t>N wasted</t>
        </is>
      </c>
      <c r="V5303" s="465" t="n">
        <v>0.04</v>
      </c>
    </row>
    <row r="5304">
      <c r="B5304" s="5" t="inlineStr">
        <is>
          <t>EF.OE-AT.AT</t>
        </is>
      </c>
      <c r="C5304" s="5" t="inlineStr">
        <is>
          <t>EF.OE-AT.AT-Emissions-N2O</t>
        </is>
      </c>
      <c r="D5304" s="5" t="inlineStr">
        <is>
          <t>EF</t>
        </is>
      </c>
      <c r="E5304" s="5" t="inlineStr">
        <is>
          <t>OE</t>
        </is>
      </c>
      <c r="F5304" s="5">
        <f>VLOOKUP(E5304,'5.a Definitions'!E:F,2,FALSE)</f>
        <v/>
      </c>
      <c r="G5304" s="5" t="inlineStr">
        <is>
          <t>AT</t>
        </is>
      </c>
      <c r="H5304" s="5" t="inlineStr">
        <is>
          <t>AT</t>
        </is>
      </c>
      <c r="I5304" s="5">
        <f>VLOOKUP(H5304,'5.a Definitions'!E:F,2,FALSE)</f>
        <v/>
      </c>
      <c r="J5304" s="465" t="inlineStr">
        <is>
          <t xml:space="preserve"> Emissions </t>
        </is>
      </c>
      <c r="K5304" s="465" t="inlineStr">
        <is>
          <t xml:space="preserve"> other fuels emissions </t>
        </is>
      </c>
      <c r="L5304" s="465" t="inlineStr">
        <is>
          <t xml:space="preserve"> reactive </t>
        </is>
      </c>
      <c r="M5304" s="465" t="inlineStr">
        <is>
          <t xml:space="preserve"> N2O </t>
        </is>
      </c>
      <c r="N5304" s="466" t="inlineStr">
        <is>
          <t>nan</t>
        </is>
      </c>
      <c r="O5304" s="467" t="n">
        <v>0.2</v>
      </c>
      <c r="P5304" s="468" t="n">
        <v>1987</v>
      </c>
      <c r="Q5304" s="469" t="inlineStr">
        <is>
          <t>no data</t>
        </is>
      </c>
      <c r="R5304" s="469" t="inlineStr">
        <is>
          <t>not done</t>
        </is>
      </c>
      <c r="S5304" s="469" t="inlineStr">
        <is>
          <t xml:space="preserve"> text </t>
        </is>
      </c>
      <c r="T5304" s="426" t="inlineStr">
        <is>
          <t>Norway</t>
        </is>
      </c>
      <c r="U5304" s="5" t="inlineStr">
        <is>
          <t>N wasted</t>
        </is>
      </c>
      <c r="V5304" s="465" t="n">
        <v>0.04</v>
      </c>
    </row>
    <row r="5305" ht="16" customHeight="1" thickBot="1">
      <c r="A5305" s="483" t="n"/>
      <c r="B5305" s="6" t="inlineStr">
        <is>
          <t>EF.OE-AT.AT</t>
        </is>
      </c>
      <c r="C5305" s="6" t="inlineStr">
        <is>
          <t>EF.OE-AT.AT-Emissions-N2</t>
        </is>
      </c>
      <c r="D5305" s="6" t="inlineStr">
        <is>
          <t>EF</t>
        </is>
      </c>
      <c r="E5305" s="6" t="inlineStr">
        <is>
          <t>OE</t>
        </is>
      </c>
      <c r="F5305" s="5">
        <f>VLOOKUP(E5305,'5.a Definitions'!E:F,2,FALSE)</f>
        <v/>
      </c>
      <c r="G5305" s="6" t="inlineStr">
        <is>
          <t>AT</t>
        </is>
      </c>
      <c r="H5305" s="6" t="inlineStr">
        <is>
          <t>AT</t>
        </is>
      </c>
      <c r="I5305" s="5">
        <f>VLOOKUP(H5305,'5.a Definitions'!E:F,2,FALSE)</f>
        <v/>
      </c>
      <c r="J5305" s="470" t="inlineStr">
        <is>
          <t xml:space="preserve"> Emissions </t>
        </is>
      </c>
      <c r="K5305" s="470" t="inlineStr">
        <is>
          <t xml:space="preserve"> other fuels emissions </t>
        </is>
      </c>
      <c r="L5305" s="470" t="inlineStr">
        <is>
          <t xml:space="preserve"> inert </t>
        </is>
      </c>
      <c r="M5305" s="470" t="inlineStr">
        <is>
          <t xml:space="preserve"> N2 </t>
        </is>
      </c>
      <c r="N5305" s="466" t="n">
        <v>0</v>
      </c>
      <c r="O5305" s="471" t="n">
        <v>0.2</v>
      </c>
      <c r="P5305" s="468" t="n">
        <v>1987</v>
      </c>
      <c r="Q5305" s="472" t="inlineStr">
        <is>
          <t>mass balance</t>
        </is>
      </c>
      <c r="R5305" s="469" t="inlineStr">
        <is>
          <t>ok</t>
        </is>
      </c>
      <c r="S5305" s="472" t="inlineStr">
        <is>
          <t xml:space="preserve"> text </t>
        </is>
      </c>
      <c r="T5305" s="426" t="inlineStr">
        <is>
          <t>Norway</t>
        </is>
      </c>
      <c r="U5305" s="5" t="inlineStr">
        <is>
          <t>N wasted</t>
        </is>
      </c>
      <c r="V5305" s="470" t="n">
        <v>0.04</v>
      </c>
    </row>
    <row r="5306">
      <c r="A5306" s="487" t="inlineStr">
        <is>
          <t xml:space="preserve"> Materials and products </t>
        </is>
      </c>
      <c r="B5306" s="452" t="inlineStr">
        <is>
          <t>MP.FP-AG.SM</t>
        </is>
      </c>
      <c r="C5306" s="452" t="inlineStr">
        <is>
          <t>MP.FP-AG.SM-Seeds and planting material -Nmix</t>
        </is>
      </c>
      <c r="D5306" s="452" t="inlineStr">
        <is>
          <t>MP</t>
        </is>
      </c>
      <c r="E5306" s="452" t="inlineStr">
        <is>
          <t>FP</t>
        </is>
      </c>
      <c r="F5306" s="5">
        <f>VLOOKUP(E5306,'5.a Definitions'!E:F,2,FALSE)</f>
        <v/>
      </c>
      <c r="G5306" s="452" t="inlineStr">
        <is>
          <t>AG</t>
        </is>
      </c>
      <c r="H5306" s="452" t="inlineStr">
        <is>
          <t>SM</t>
        </is>
      </c>
      <c r="I5306" s="5">
        <f>VLOOKUP(H5306,'5.a Definitions'!E:F,2,FALSE)</f>
        <v/>
      </c>
      <c r="J5306" s="465" t="inlineStr">
        <is>
          <t xml:space="preserve"> Seeds and planting material  </t>
        </is>
      </c>
      <c r="K5306" s="465" t="inlineStr">
        <is>
          <t xml:space="preserve"> seeds and planting material </t>
        </is>
      </c>
      <c r="L5306" s="465" t="inlineStr">
        <is>
          <t xml:space="preserve"> reactive </t>
        </is>
      </c>
      <c r="M5306" s="465" t="inlineStr">
        <is>
          <t xml:space="preserve"> Nmix </t>
        </is>
      </c>
      <c r="N5306" s="466" t="n">
        <v>1.330926128301887</v>
      </c>
      <c r="O5306" s="467" t="n">
        <v>0.3210211540089668</v>
      </c>
      <c r="P5306" s="468" t="n">
        <v>1987</v>
      </c>
      <c r="Q5306" s="469" t="inlineStr">
        <is>
          <t>NIBIO Totalkalkylen</t>
        </is>
      </c>
      <c r="R5306" s="469" t="inlineStr">
        <is>
          <t>ok</t>
        </is>
      </c>
      <c r="S5306" s="469" t="inlineStr">
        <is>
          <t xml:space="preserve"> text </t>
        </is>
      </c>
      <c r="T5306" s="426" t="inlineStr">
        <is>
          <t>Norway</t>
        </is>
      </c>
      <c r="U5306" s="5" t="inlineStr">
        <is>
          <t>useful output</t>
        </is>
      </c>
      <c r="V5306" s="465" t="n">
        <v>0.04</v>
      </c>
    </row>
    <row r="5307" ht="16" customHeight="1">
      <c r="B5307" s="5" t="inlineStr">
        <is>
          <t>MP.FP-AG.MM</t>
        </is>
      </c>
      <c r="C5307" s="5" t="inlineStr">
        <is>
          <t>MP.FP-AG.MM-Farm animal feed-Nmix</t>
        </is>
      </c>
      <c r="D5307" s="5" t="inlineStr">
        <is>
          <t>MP</t>
        </is>
      </c>
      <c r="E5307" s="5" t="inlineStr">
        <is>
          <t>FP</t>
        </is>
      </c>
      <c r="F5307" s="5">
        <f>VLOOKUP(E5307,'5.a Definitions'!E:F,2,FALSE)</f>
        <v/>
      </c>
      <c r="G5307" s="5" t="inlineStr">
        <is>
          <t>AG</t>
        </is>
      </c>
      <c r="H5307" s="5" t="inlineStr">
        <is>
          <t>MM</t>
        </is>
      </c>
      <c r="I5307" s="5">
        <f>VLOOKUP(H5307,'5.a Definitions'!E:F,2,FALSE)</f>
        <v/>
      </c>
      <c r="J5307" s="465" t="inlineStr">
        <is>
          <t xml:space="preserve"> Farm animal feed </t>
        </is>
      </c>
      <c r="K5307" s="465" t="inlineStr">
        <is>
          <t xml:space="preserve"> farm animal feed </t>
        </is>
      </c>
      <c r="L5307" s="465" t="inlineStr">
        <is>
          <t xml:space="preserve"> reactive </t>
        </is>
      </c>
      <c r="M5307" s="465" t="inlineStr">
        <is>
          <t xml:space="preserve"> Nmix </t>
        </is>
      </c>
      <c r="N5307" s="466" t="n">
        <v>22.6030609388142</v>
      </c>
      <c r="O5307" s="467" t="n">
        <v>0.3101488769873529</v>
      </c>
      <c r="P5307" s="468" t="n">
        <v>1987</v>
      </c>
      <c r="Q5307" s="469" t="inlineStr">
        <is>
          <t>Totalkalkylen</t>
        </is>
      </c>
      <c r="R5307" s="469" t="inlineStr">
        <is>
          <t>ok</t>
        </is>
      </c>
      <c r="S5307" s="469" t="inlineStr">
        <is>
          <t xml:space="preserve"> text </t>
        </is>
      </c>
      <c r="T5307" s="426" t="inlineStr">
        <is>
          <t>Norway</t>
        </is>
      </c>
      <c r="U5307" s="5" t="inlineStr">
        <is>
          <t>useful output</t>
        </is>
      </c>
      <c r="V5307" s="465" t="n">
        <v>0.04</v>
      </c>
    </row>
    <row r="5308" ht="16" customHeight="1">
      <c r="B5308" s="5" t="inlineStr">
        <is>
          <t>MP.FP-PR.SO</t>
        </is>
      </c>
      <c r="C5308" s="5" t="inlineStr">
        <is>
          <t>MP.FP-PR.SO-Food industry waste-Nmix</t>
        </is>
      </c>
      <c r="D5308" s="5" t="inlineStr">
        <is>
          <t>MP</t>
        </is>
      </c>
      <c r="E5308" s="5" t="inlineStr">
        <is>
          <t>FP</t>
        </is>
      </c>
      <c r="F5308" s="5">
        <f>VLOOKUP(E5308,'5.a Definitions'!E:F,2,FALSE)</f>
        <v/>
      </c>
      <c r="G5308" s="5" t="inlineStr">
        <is>
          <t>PR</t>
        </is>
      </c>
      <c r="H5308" s="5" t="inlineStr">
        <is>
          <t>SO</t>
        </is>
      </c>
      <c r="I5308" s="5">
        <f>VLOOKUP(H5308,'5.a Definitions'!E:F,2,FALSE)</f>
        <v/>
      </c>
      <c r="J5308" s="465" t="inlineStr">
        <is>
          <t xml:space="preserve"> Food industry waste </t>
        </is>
      </c>
      <c r="K5308" s="465" t="inlineStr">
        <is>
          <t xml:space="preserve"> food industry waste </t>
        </is>
      </c>
      <c r="L5308" s="465" t="inlineStr">
        <is>
          <t xml:space="preserve"> reactive </t>
        </is>
      </c>
      <c r="M5308" s="465" t="inlineStr">
        <is>
          <t xml:space="preserve"> Nmix </t>
        </is>
      </c>
      <c r="N5308" s="466" t="inlineStr">
        <is>
          <t>nan</t>
        </is>
      </c>
      <c r="O5308" s="467" t="n">
        <v>0.2</v>
      </c>
      <c r="P5308" s="468" t="n">
        <v>1987</v>
      </c>
      <c r="Q5308" s="469" t="inlineStr">
        <is>
          <t>no data</t>
        </is>
      </c>
      <c r="R5308" s="469" t="inlineStr">
        <is>
          <t>not done</t>
        </is>
      </c>
      <c r="S5308" s="469" t="inlineStr">
        <is>
          <t xml:space="preserve"> text </t>
        </is>
      </c>
      <c r="T5308" s="426" t="inlineStr">
        <is>
          <t>Norway</t>
        </is>
      </c>
      <c r="U5308" s="5" t="inlineStr">
        <is>
          <t>N wasted</t>
        </is>
      </c>
      <c r="V5308" s="465" t="n">
        <v>0.04</v>
      </c>
    </row>
    <row r="5309">
      <c r="B5309" s="5" t="inlineStr">
        <is>
          <t>MP.FP-PR.WW</t>
        </is>
      </c>
      <c r="C5309" s="5" t="inlineStr">
        <is>
          <t>MP.FP-PR.WW-Food industry wastewater-Nmix</t>
        </is>
      </c>
      <c r="D5309" s="5" t="inlineStr">
        <is>
          <t>MP</t>
        </is>
      </c>
      <c r="E5309" s="5" t="inlineStr">
        <is>
          <t>FP</t>
        </is>
      </c>
      <c r="F5309" s="5">
        <f>VLOOKUP(E5309,'5.a Definitions'!E:F,2,FALSE)</f>
        <v/>
      </c>
      <c r="G5309" s="5" t="inlineStr">
        <is>
          <t>PR</t>
        </is>
      </c>
      <c r="H5309" s="5" t="inlineStr">
        <is>
          <t>WW</t>
        </is>
      </c>
      <c r="I5309" s="5">
        <f>VLOOKUP(H5309,'5.a Definitions'!E:F,2,FALSE)</f>
        <v/>
      </c>
      <c r="J5309" s="465" t="inlineStr">
        <is>
          <t xml:space="preserve"> Food industry wastewater </t>
        </is>
      </c>
      <c r="K5309" s="465" t="inlineStr">
        <is>
          <t xml:space="preserve"> food industry wastewater </t>
        </is>
      </c>
      <c r="L5309" s="465" t="inlineStr">
        <is>
          <t xml:space="preserve"> reactive </t>
        </is>
      </c>
      <c r="M5309" s="465" t="inlineStr">
        <is>
          <t xml:space="preserve"> Nmix </t>
        </is>
      </c>
      <c r="N5309" s="466" t="inlineStr">
        <is>
          <t>nan</t>
        </is>
      </c>
      <c r="O5309" s="467" t="n">
        <v>0.2</v>
      </c>
      <c r="P5309" s="468" t="n">
        <v>1987</v>
      </c>
      <c r="Q5309" s="469" t="inlineStr">
        <is>
          <t>no data</t>
        </is>
      </c>
      <c r="R5309" s="469" t="inlineStr">
        <is>
          <t>not done</t>
        </is>
      </c>
      <c r="S5309" s="469" t="inlineStr">
        <is>
          <t xml:space="preserve"> text </t>
        </is>
      </c>
      <c r="T5309" s="426" t="inlineStr">
        <is>
          <t>Norway</t>
        </is>
      </c>
      <c r="U5309" s="5" t="inlineStr">
        <is>
          <t>N wasted</t>
        </is>
      </c>
      <c r="V5309" s="465" t="n">
        <v>0.04</v>
      </c>
    </row>
    <row r="5310">
      <c r="B5310" s="5" t="inlineStr">
        <is>
          <t>MP.FP-HS.HS</t>
        </is>
      </c>
      <c r="C5310" s="5" t="inlineStr">
        <is>
          <t>MP.FP-HS.HS-Food products-Nmix</t>
        </is>
      </c>
      <c r="D5310" s="5" t="inlineStr">
        <is>
          <t>MP</t>
        </is>
      </c>
      <c r="E5310" s="5" t="inlineStr">
        <is>
          <t>FP</t>
        </is>
      </c>
      <c r="F5310" s="5">
        <f>VLOOKUP(E5310,'5.a Definitions'!E:F,2,FALSE)</f>
        <v/>
      </c>
      <c r="G5310" s="5" t="inlineStr">
        <is>
          <t>HS</t>
        </is>
      </c>
      <c r="H5310" s="5" t="inlineStr">
        <is>
          <t>HS</t>
        </is>
      </c>
      <c r="I5310" s="5">
        <f>VLOOKUP(H5310,'5.a Definitions'!E:F,2,FALSE)</f>
        <v/>
      </c>
      <c r="J5310" s="465" t="inlineStr">
        <is>
          <t xml:space="preserve"> Food products </t>
        </is>
      </c>
      <c r="K5310" s="465" t="inlineStr">
        <is>
          <t xml:space="preserve"> food products </t>
        </is>
      </c>
      <c r="L5310" s="465" t="inlineStr">
        <is>
          <t xml:space="preserve"> reactive </t>
        </is>
      </c>
      <c r="M5310" s="465" t="inlineStr">
        <is>
          <t xml:space="preserve"> Nmix </t>
        </is>
      </c>
      <c r="N5310" s="466" t="n">
        <v>25.82750690683062</v>
      </c>
      <c r="O5310" s="467" t="n">
        <v>0.2048731041208517</v>
      </c>
      <c r="P5310" s="468" t="n">
        <v>1987</v>
      </c>
      <c r="Q5310" s="469" t="inlineStr">
        <is>
          <t>Filled (mean of the 1983-1985 and 1989-1991 surveys): SSB</t>
        </is>
      </c>
      <c r="R5310" s="469" t="inlineStr">
        <is>
          <t>ok</t>
        </is>
      </c>
      <c r="S5310" s="469" t="inlineStr">
        <is>
          <t xml:space="preserve"> text </t>
        </is>
      </c>
      <c r="T5310" s="426" t="inlineStr">
        <is>
          <t>Norway</t>
        </is>
      </c>
      <c r="U5310" s="5" t="inlineStr">
        <is>
          <t>useful output</t>
        </is>
      </c>
      <c r="V5310" s="465" t="n">
        <v>0.04</v>
      </c>
    </row>
    <row r="5311" ht="16" customHeight="1">
      <c r="B5311" s="5" t="inlineStr">
        <is>
          <t>MP.FP-HY.SW</t>
        </is>
      </c>
      <c r="C5311" s="5" t="inlineStr">
        <is>
          <t>MP.FP-HY.SW-Untreated wastewater-Nmix</t>
        </is>
      </c>
      <c r="D5311" s="5" t="inlineStr">
        <is>
          <t>MP</t>
        </is>
      </c>
      <c r="E5311" s="5" t="inlineStr">
        <is>
          <t>FP</t>
        </is>
      </c>
      <c r="F5311" s="5">
        <f>VLOOKUP(E5311,'5.a Definitions'!E:F,2,FALSE)</f>
        <v/>
      </c>
      <c r="G5311" s="5" t="inlineStr">
        <is>
          <t>HY</t>
        </is>
      </c>
      <c r="H5311" s="5" t="inlineStr">
        <is>
          <t>SW</t>
        </is>
      </c>
      <c r="I5311" s="5">
        <f>VLOOKUP(H5311,'5.a Definitions'!E:F,2,FALSE)</f>
        <v/>
      </c>
      <c r="J5311" s="465" t="inlineStr">
        <is>
          <t xml:space="preserve"> Untreated wastewater </t>
        </is>
      </c>
      <c r="K5311" s="465" t="inlineStr">
        <is>
          <t xml:space="preserve"> food industry untreated wastewater </t>
        </is>
      </c>
      <c r="L5311" s="465" t="inlineStr">
        <is>
          <t xml:space="preserve"> reactive </t>
        </is>
      </c>
      <c r="M5311" s="465" t="inlineStr">
        <is>
          <t xml:space="preserve"> Nmix </t>
        </is>
      </c>
      <c r="N5311" s="466" t="inlineStr">
        <is>
          <t>nan</t>
        </is>
      </c>
      <c r="O5311" s="467" t="n">
        <v>0.2</v>
      </c>
      <c r="P5311" s="468" t="n">
        <v>1987</v>
      </c>
      <c r="Q5311" s="469" t="inlineStr">
        <is>
          <t>no data</t>
        </is>
      </c>
      <c r="R5311" s="469" t="inlineStr">
        <is>
          <t>not done</t>
        </is>
      </c>
      <c r="S5311" s="469" t="inlineStr">
        <is>
          <t xml:space="preserve"> text </t>
        </is>
      </c>
      <c r="T5311" s="426" t="inlineStr">
        <is>
          <t>Norway</t>
        </is>
      </c>
      <c r="U5311" s="5" t="inlineStr">
        <is>
          <t>N wasted</t>
        </is>
      </c>
      <c r="V5311" s="465" t="n">
        <v>0.04</v>
      </c>
    </row>
    <row r="5312">
      <c r="B5312" s="5" t="inlineStr">
        <is>
          <t>MP.FP-HY.AC</t>
        </is>
      </c>
      <c r="C5312" s="5" t="inlineStr">
        <is>
          <t>MP.FP-HY.AC-Feed to freshwater aquaculture-Nmix</t>
        </is>
      </c>
      <c r="D5312" s="5" t="inlineStr">
        <is>
          <t>MP</t>
        </is>
      </c>
      <c r="E5312" s="5" t="inlineStr">
        <is>
          <t>FP</t>
        </is>
      </c>
      <c r="F5312" s="5">
        <f>VLOOKUP(E5312,'5.a Definitions'!E:F,2,FALSE)</f>
        <v/>
      </c>
      <c r="G5312" s="5" t="inlineStr">
        <is>
          <t>HY</t>
        </is>
      </c>
      <c r="H5312" s="5" t="inlineStr">
        <is>
          <t>AC</t>
        </is>
      </c>
      <c r="I5312" s="5">
        <f>VLOOKUP(H5312,'5.a Definitions'!E:F,2,FALSE)</f>
        <v/>
      </c>
      <c r="J5312" s="465" t="inlineStr">
        <is>
          <t xml:space="preserve"> Feed to freshwater aquaculture </t>
        </is>
      </c>
      <c r="K5312" s="465" t="inlineStr">
        <is>
          <t xml:space="preserve"> feed to freshwater aquaculture </t>
        </is>
      </c>
      <c r="L5312" s="465" t="inlineStr">
        <is>
          <t xml:space="preserve"> reactive </t>
        </is>
      </c>
      <c r="M5312" s="465" t="inlineStr">
        <is>
          <t xml:space="preserve"> Nmix </t>
        </is>
      </c>
      <c r="N5312" s="466" t="n">
        <v>0</v>
      </c>
      <c r="O5312" s="467" t="n">
        <v>0.2</v>
      </c>
      <c r="P5312" s="468" t="n">
        <v>1987</v>
      </c>
      <c r="Q5312" s="469" t="inlineStr">
        <is>
          <t>no production</t>
        </is>
      </c>
      <c r="R5312" s="469" t="inlineStr">
        <is>
          <t>ok</t>
        </is>
      </c>
      <c r="S5312" s="469" t="inlineStr">
        <is>
          <t xml:space="preserve"> text </t>
        </is>
      </c>
      <c r="T5312" s="426" t="inlineStr">
        <is>
          <t>Norway</t>
        </is>
      </c>
      <c r="U5312" s="5" t="inlineStr">
        <is>
          <t>useful output</t>
        </is>
      </c>
      <c r="V5312" s="465" t="n">
        <v>0.04</v>
      </c>
    </row>
    <row r="5313">
      <c r="B5313" s="5" t="inlineStr">
        <is>
          <t>MP.FP-HY.AC</t>
        </is>
      </c>
      <c r="C5313" s="5" t="inlineStr">
        <is>
          <t>MP.FP-HY.AC-Feed to coastal aquaculture-Nmix</t>
        </is>
      </c>
      <c r="D5313" s="5" t="inlineStr">
        <is>
          <t>MP</t>
        </is>
      </c>
      <c r="E5313" s="5" t="inlineStr">
        <is>
          <t>FP</t>
        </is>
      </c>
      <c r="F5313" s="5">
        <f>VLOOKUP(E5313,'5.a Definitions'!E:F,2,FALSE)</f>
        <v/>
      </c>
      <c r="G5313" s="5" t="inlineStr">
        <is>
          <t>HY</t>
        </is>
      </c>
      <c r="H5313" s="5" t="inlineStr">
        <is>
          <t>AC</t>
        </is>
      </c>
      <c r="I5313" s="5">
        <f>VLOOKUP(H5313,'5.a Definitions'!E:F,2,FALSE)</f>
        <v/>
      </c>
      <c r="J5313" s="465" t="inlineStr">
        <is>
          <t xml:space="preserve"> Feed to coastal aquaculture </t>
        </is>
      </c>
      <c r="K5313" s="465" t="inlineStr">
        <is>
          <t xml:space="preserve"> feed to coastal aquaculture </t>
        </is>
      </c>
      <c r="L5313" s="465" t="inlineStr">
        <is>
          <t xml:space="preserve"> reactive </t>
        </is>
      </c>
      <c r="M5313" s="465" t="inlineStr">
        <is>
          <t xml:space="preserve"> Nmix </t>
        </is>
      </c>
      <c r="N5313" s="466" t="n">
        <v>4.876563692307693</v>
      </c>
      <c r="O5313" s="467" t="n">
        <v>0.2459541161066694</v>
      </c>
      <c r="P5313" s="468" t="n">
        <v>1987</v>
      </c>
      <c r="Q5313" s="469" t="inlineStr">
        <is>
          <t>Fiskeridirektoratet</t>
        </is>
      </c>
      <c r="R5313" s="469" t="inlineStr">
        <is>
          <t>ok</t>
        </is>
      </c>
      <c r="S5313" s="469" t="inlineStr">
        <is>
          <t xml:space="preserve"> text </t>
        </is>
      </c>
      <c r="T5313" s="426" t="inlineStr">
        <is>
          <t>Norway</t>
        </is>
      </c>
      <c r="U5313" s="5" t="inlineStr">
        <is>
          <t>useful output</t>
        </is>
      </c>
      <c r="V5313" s="465" t="n">
        <v>0.04</v>
      </c>
    </row>
    <row r="5314" ht="16" customHeight="1">
      <c r="B5314" s="5" t="inlineStr">
        <is>
          <t>MP.FP-RW.RW</t>
        </is>
      </c>
      <c r="C5314" s="5" t="inlineStr">
        <is>
          <t>MP.FP-RW.RW-Food export-Nmix</t>
        </is>
      </c>
      <c r="D5314" s="5" t="inlineStr">
        <is>
          <t>MP</t>
        </is>
      </c>
      <c r="E5314" s="5" t="inlineStr">
        <is>
          <t>FP</t>
        </is>
      </c>
      <c r="F5314" s="5">
        <f>VLOOKUP(E5314,'5.a Definitions'!E:F,2,FALSE)</f>
        <v/>
      </c>
      <c r="G5314" s="5" t="inlineStr">
        <is>
          <t>RW</t>
        </is>
      </c>
      <c r="H5314" s="5" t="inlineStr">
        <is>
          <t>RW</t>
        </is>
      </c>
      <c r="I5314" s="5">
        <f>VLOOKUP(H5314,'5.a Definitions'!E:F,2,FALSE)</f>
        <v/>
      </c>
      <c r="J5314" s="465" t="inlineStr">
        <is>
          <t xml:space="preserve"> Food export </t>
        </is>
      </c>
      <c r="K5314" s="465" t="inlineStr">
        <is>
          <t xml:space="preserve"> food export </t>
        </is>
      </c>
      <c r="L5314" s="465" t="inlineStr">
        <is>
          <t xml:space="preserve"> reactive </t>
        </is>
      </c>
      <c r="M5314" s="465" t="inlineStr">
        <is>
          <t xml:space="preserve"> Nmix </t>
        </is>
      </c>
      <c r="N5314" s="466" t="inlineStr">
        <is>
          <t>nan</t>
        </is>
      </c>
      <c r="O5314" s="467" t="n">
        <v>0.2</v>
      </c>
      <c r="P5314" s="468" t="n">
        <v>1987</v>
      </c>
      <c r="Q5314" s="469" t="inlineStr">
        <is>
          <t>no data</t>
        </is>
      </c>
      <c r="R5314" s="469" t="inlineStr">
        <is>
          <t>not done</t>
        </is>
      </c>
      <c r="S5314" s="469" t="inlineStr">
        <is>
          <t xml:space="preserve"> text </t>
        </is>
      </c>
      <c r="T5314" s="426" t="inlineStr">
        <is>
          <t>Norway</t>
        </is>
      </c>
      <c r="U5314" s="5" t="inlineStr">
        <is>
          <t>useful output</t>
        </is>
      </c>
      <c r="V5314" s="465" t="n">
        <v>0.04</v>
      </c>
    </row>
    <row r="5315">
      <c r="B5315" s="475" t="inlineStr">
        <is>
          <t>MP.FP-RW.RW</t>
        </is>
      </c>
      <c r="C5315" s="475" t="inlineStr">
        <is>
          <t>MP.FP-RW.RW-Feed export-Nmix</t>
        </is>
      </c>
      <c r="D5315" s="475" t="inlineStr">
        <is>
          <t>MP</t>
        </is>
      </c>
      <c r="E5315" s="475" t="inlineStr">
        <is>
          <t>FP</t>
        </is>
      </c>
      <c r="F5315" s="5">
        <f>VLOOKUP(E5315,'5.a Definitions'!E:F,2,FALSE)</f>
        <v/>
      </c>
      <c r="G5315" s="475" t="inlineStr">
        <is>
          <t>RW</t>
        </is>
      </c>
      <c r="H5315" s="475" t="inlineStr">
        <is>
          <t>RW</t>
        </is>
      </c>
      <c r="I5315" s="5">
        <f>VLOOKUP(H5315,'5.a Definitions'!E:F,2,FALSE)</f>
        <v/>
      </c>
      <c r="J5315" s="465" t="inlineStr">
        <is>
          <t>Feed export</t>
        </is>
      </c>
      <c r="K5315" s="465" t="inlineStr">
        <is>
          <t>feed export</t>
        </is>
      </c>
      <c r="L5315" s="465" t="inlineStr">
        <is>
          <t>reactive</t>
        </is>
      </c>
      <c r="M5315" s="465" t="inlineStr">
        <is>
          <t>Nmix</t>
        </is>
      </c>
      <c r="N5315" s="466" t="inlineStr">
        <is>
          <t>nan</t>
        </is>
      </c>
      <c r="O5315" s="467" t="n">
        <v>0.2</v>
      </c>
      <c r="P5315" s="468" t="n">
        <v>1987</v>
      </c>
      <c r="Q5315" s="469" t="inlineStr">
        <is>
          <t>no data</t>
        </is>
      </c>
      <c r="R5315" s="469" t="inlineStr">
        <is>
          <t>not done</t>
        </is>
      </c>
      <c r="S5315" s="469" t="inlineStr">
        <is>
          <t>text</t>
        </is>
      </c>
      <c r="T5315" s="476" t="inlineStr">
        <is>
          <t>Norway</t>
        </is>
      </c>
      <c r="U5315" s="5" t="inlineStr">
        <is>
          <t>useful output</t>
        </is>
      </c>
      <c r="V5315" s="465">
        <f>(O5058*N5058)^2</f>
        <v/>
      </c>
    </row>
    <row r="5316">
      <c r="B5316" s="5" t="inlineStr">
        <is>
          <t>MP.OP-AG.SM</t>
        </is>
      </c>
      <c r="C5316" s="5" t="inlineStr">
        <is>
          <t>MP.OP-AG.SM-Mineral fertilizer-Nmix</t>
        </is>
      </c>
      <c r="D5316" s="5" t="inlineStr">
        <is>
          <t>MP</t>
        </is>
      </c>
      <c r="E5316" s="5" t="inlineStr">
        <is>
          <t>OP</t>
        </is>
      </c>
      <c r="F5316" s="5">
        <f>VLOOKUP(E5316,'5.a Definitions'!E:F,2,FALSE)</f>
        <v/>
      </c>
      <c r="G5316" s="5" t="inlineStr">
        <is>
          <t>AG</t>
        </is>
      </c>
      <c r="H5316" s="5" t="inlineStr">
        <is>
          <t>SM</t>
        </is>
      </c>
      <c r="I5316" s="5">
        <f>VLOOKUP(H5316,'5.a Definitions'!E:F,2,FALSE)</f>
        <v/>
      </c>
      <c r="J5316" s="465" t="inlineStr">
        <is>
          <t xml:space="preserve"> Mineral fertilizer </t>
        </is>
      </c>
      <c r="K5316" s="465" t="inlineStr">
        <is>
          <t xml:space="preserve"> mineral fertilizer to agriculture </t>
        </is>
      </c>
      <c r="L5316" s="465" t="inlineStr">
        <is>
          <t xml:space="preserve"> reactive </t>
        </is>
      </c>
      <c r="M5316" s="465" t="inlineStr">
        <is>
          <t xml:space="preserve"> Nmix </t>
        </is>
      </c>
      <c r="N5316" s="466" t="n">
        <v>96.5</v>
      </c>
      <c r="O5316" s="467" t="n">
        <v>0.3492923135900773</v>
      </c>
      <c r="P5316" s="468" t="n">
        <v>1987</v>
      </c>
      <c r="Q5316" s="469" t="inlineStr">
        <is>
          <t>FAOSTAT Fertilizer by nutrient (Agricultural Use - Import)</t>
        </is>
      </c>
      <c r="R5316" s="469" t="inlineStr">
        <is>
          <t>ok</t>
        </is>
      </c>
      <c r="S5316" s="469" t="inlineStr">
        <is>
          <t xml:space="preserve"> text </t>
        </is>
      </c>
      <c r="T5316" s="426" t="inlineStr">
        <is>
          <t>Norway</t>
        </is>
      </c>
      <c r="U5316" s="5" t="inlineStr">
        <is>
          <t>useful output</t>
        </is>
      </c>
      <c r="V5316" s="465" t="n">
        <v>0.04</v>
      </c>
    </row>
    <row r="5317">
      <c r="B5317" s="475" t="inlineStr">
        <is>
          <t>MP.OP-EF.IC</t>
        </is>
      </c>
      <c r="C5317" s="475" t="inlineStr">
        <is>
          <t>MP.OP-EF.IC-Industrial waste fuels-Nmix</t>
        </is>
      </c>
      <c r="D5317" s="475" t="inlineStr">
        <is>
          <t>MP</t>
        </is>
      </c>
      <c r="E5317" s="475" t="inlineStr">
        <is>
          <t>OP</t>
        </is>
      </c>
      <c r="F5317" s="5">
        <f>VLOOKUP(E5317,'5.a Definitions'!E:F,2,FALSE)</f>
        <v/>
      </c>
      <c r="G5317" s="475" t="inlineStr">
        <is>
          <t>EF</t>
        </is>
      </c>
      <c r="H5317" s="475" t="inlineStr">
        <is>
          <t>IC</t>
        </is>
      </c>
      <c r="I5317" s="5">
        <f>VLOOKUP(H5317,'5.a Definitions'!E:F,2,FALSE)</f>
        <v/>
      </c>
      <c r="J5317" s="465" t="inlineStr">
        <is>
          <t>Industrial waste fuel</t>
        </is>
      </c>
      <c r="K5317" s="465" t="inlineStr">
        <is>
          <t>industrial waste fuel</t>
        </is>
      </c>
      <c r="L5317" s="465" t="inlineStr">
        <is>
          <t>reactive</t>
        </is>
      </c>
      <c r="M5317" s="465" t="inlineStr">
        <is>
          <t>Nmix</t>
        </is>
      </c>
      <c r="N5317" s="466" t="inlineStr">
        <is>
          <t>nan</t>
        </is>
      </c>
      <c r="O5317" s="467" t="n">
        <v>0.2</v>
      </c>
      <c r="P5317" s="468" t="n">
        <v>1987</v>
      </c>
      <c r="Q5317" s="469" t="inlineStr">
        <is>
          <t>no data</t>
        </is>
      </c>
      <c r="R5317" s="469" t="inlineStr">
        <is>
          <t>not done</t>
        </is>
      </c>
      <c r="S5317" s="469" t="inlineStr">
        <is>
          <t>text</t>
        </is>
      </c>
      <c r="T5317" s="476" t="inlineStr">
        <is>
          <t>Norway</t>
        </is>
      </c>
      <c r="U5317" s="5" t="inlineStr">
        <is>
          <t>useful output</t>
        </is>
      </c>
      <c r="V5317" s="465">
        <f>(O5091*N5091)^2</f>
        <v/>
      </c>
    </row>
    <row r="5318">
      <c r="B5318" s="5" t="inlineStr">
        <is>
          <t>MP.OP-PR.SO</t>
        </is>
      </c>
      <c r="C5318" s="5" t="inlineStr">
        <is>
          <t>MP.OP-PR.SO-Other industry waste-Nmix</t>
        </is>
      </c>
      <c r="D5318" s="5" t="inlineStr">
        <is>
          <t>MP</t>
        </is>
      </c>
      <c r="E5318" s="5" t="inlineStr">
        <is>
          <t>OP</t>
        </is>
      </c>
      <c r="F5318" s="5">
        <f>VLOOKUP(E5318,'5.a Definitions'!E:F,2,FALSE)</f>
        <v/>
      </c>
      <c r="G5318" s="5" t="inlineStr">
        <is>
          <t>PR</t>
        </is>
      </c>
      <c r="H5318" s="5" t="inlineStr">
        <is>
          <t>SO</t>
        </is>
      </c>
      <c r="I5318" s="5">
        <f>VLOOKUP(H5318,'5.a Definitions'!E:F,2,FALSE)</f>
        <v/>
      </c>
      <c r="J5318" s="465" t="inlineStr">
        <is>
          <t xml:space="preserve"> Other industry waste </t>
        </is>
      </c>
      <c r="K5318" s="465" t="inlineStr">
        <is>
          <t xml:space="preserve"> other industry waste </t>
        </is>
      </c>
      <c r="L5318" s="465" t="inlineStr">
        <is>
          <t xml:space="preserve"> reactive </t>
        </is>
      </c>
      <c r="M5318" s="465" t="inlineStr">
        <is>
          <t xml:space="preserve"> Nmix </t>
        </is>
      </c>
      <c r="N5318" s="466" t="inlineStr">
        <is>
          <t>nan</t>
        </is>
      </c>
      <c r="O5318" s="467" t="n">
        <v>0.2</v>
      </c>
      <c r="P5318" s="468" t="n">
        <v>1987</v>
      </c>
      <c r="Q5318" s="469" t="inlineStr">
        <is>
          <t>no data</t>
        </is>
      </c>
      <c r="R5318" s="469" t="inlineStr">
        <is>
          <t>not done</t>
        </is>
      </c>
      <c r="S5318" s="469" t="inlineStr">
        <is>
          <t xml:space="preserve"> text </t>
        </is>
      </c>
      <c r="T5318" s="426" t="inlineStr">
        <is>
          <t>Norway</t>
        </is>
      </c>
      <c r="U5318" s="5" t="inlineStr">
        <is>
          <t>N wasted</t>
        </is>
      </c>
      <c r="V5318" s="465" t="n">
        <v>0.04</v>
      </c>
    </row>
    <row r="5319">
      <c r="B5319" s="5" t="inlineStr">
        <is>
          <t>MP.OP-PR.WW</t>
        </is>
      </c>
      <c r="C5319" s="5" t="inlineStr">
        <is>
          <t>MP.OP-PR.WW-Other industry wastewater-Nmix</t>
        </is>
      </c>
      <c r="D5319" s="5" t="inlineStr">
        <is>
          <t>MP</t>
        </is>
      </c>
      <c r="E5319" s="5" t="inlineStr">
        <is>
          <t>OP</t>
        </is>
      </c>
      <c r="F5319" s="5">
        <f>VLOOKUP(E5319,'5.a Definitions'!E:F,2,FALSE)</f>
        <v/>
      </c>
      <c r="G5319" s="5" t="inlineStr">
        <is>
          <t>PR</t>
        </is>
      </c>
      <c r="H5319" s="5" t="inlineStr">
        <is>
          <t>WW</t>
        </is>
      </c>
      <c r="I5319" s="5">
        <f>VLOOKUP(H5319,'5.a Definitions'!E:F,2,FALSE)</f>
        <v/>
      </c>
      <c r="J5319" s="465" t="inlineStr">
        <is>
          <t xml:space="preserve"> Other industry wastewater </t>
        </is>
      </c>
      <c r="K5319" s="465" t="inlineStr">
        <is>
          <t xml:space="preserve"> other industry wastewater </t>
        </is>
      </c>
      <c r="L5319" s="465" t="inlineStr">
        <is>
          <t xml:space="preserve"> reactive </t>
        </is>
      </c>
      <c r="M5319" s="465" t="inlineStr">
        <is>
          <t xml:space="preserve"> Nmix </t>
        </is>
      </c>
      <c r="N5319" s="466" t="inlineStr">
        <is>
          <t>nan</t>
        </is>
      </c>
      <c r="O5319" s="467" t="n">
        <v>0.2</v>
      </c>
      <c r="P5319" s="468" t="n">
        <v>1987</v>
      </c>
      <c r="Q5319" s="469" t="inlineStr">
        <is>
          <t>no data</t>
        </is>
      </c>
      <c r="R5319" s="469" t="inlineStr">
        <is>
          <t>not done</t>
        </is>
      </c>
      <c r="S5319" s="469" t="inlineStr">
        <is>
          <t xml:space="preserve"> text </t>
        </is>
      </c>
      <c r="T5319" s="426" t="inlineStr">
        <is>
          <t>Norway</t>
        </is>
      </c>
      <c r="U5319" s="5" t="inlineStr">
        <is>
          <t>N wasted</t>
        </is>
      </c>
      <c r="V5319" s="465" t="n">
        <v>0.04</v>
      </c>
    </row>
    <row r="5320" ht="16" customHeight="1">
      <c r="B5320" s="5" t="inlineStr">
        <is>
          <t>MP.OP-HS.HS</t>
        </is>
      </c>
      <c r="C5320" s="5" t="inlineStr">
        <is>
          <t>MP.OP-HS.HS-Mineral fertilizer-Nmix</t>
        </is>
      </c>
      <c r="D5320" s="5" t="inlineStr">
        <is>
          <t>MP</t>
        </is>
      </c>
      <c r="E5320" s="5" t="inlineStr">
        <is>
          <t>OP</t>
        </is>
      </c>
      <c r="F5320" s="5">
        <f>VLOOKUP(E5320,'5.a Definitions'!E:F,2,FALSE)</f>
        <v/>
      </c>
      <c r="G5320" s="5" t="inlineStr">
        <is>
          <t>HS</t>
        </is>
      </c>
      <c r="H5320" s="5" t="inlineStr">
        <is>
          <t>HS</t>
        </is>
      </c>
      <c r="I5320" s="5">
        <f>VLOOKUP(H5320,'5.a Definitions'!E:F,2,FALSE)</f>
        <v/>
      </c>
      <c r="J5320" s="465" t="inlineStr">
        <is>
          <t xml:space="preserve"> Mineral fertilizer </t>
        </is>
      </c>
      <c r="K5320" s="465" t="inlineStr">
        <is>
          <t xml:space="preserve"> mineral fertilizer to settlements </t>
        </is>
      </c>
      <c r="L5320" s="465" t="inlineStr">
        <is>
          <t xml:space="preserve"> reactive </t>
        </is>
      </c>
      <c r="M5320" s="465" t="inlineStr">
        <is>
          <t xml:space="preserve"> Nmix </t>
        </is>
      </c>
      <c r="N5320" s="466" t="n">
        <v>2.269387755102041</v>
      </c>
      <c r="O5320" s="467" t="n">
        <v>0.576501852739607</v>
      </c>
      <c r="P5320" s="468" t="n">
        <v>1987</v>
      </c>
      <c r="Q5320" s="469" t="inlineStr">
        <is>
          <t>FAOSTAT Fertilizer by nutrient</t>
        </is>
      </c>
      <c r="R5320" s="469" t="inlineStr">
        <is>
          <t>ok</t>
        </is>
      </c>
      <c r="S5320" s="469" t="inlineStr">
        <is>
          <t xml:space="preserve"> text </t>
        </is>
      </c>
      <c r="T5320" s="426" t="inlineStr">
        <is>
          <t>Norway</t>
        </is>
      </c>
      <c r="U5320" s="5" t="inlineStr">
        <is>
          <t>useful output</t>
        </is>
      </c>
      <c r="V5320" s="465" t="n">
        <v>0.04</v>
      </c>
    </row>
    <row r="5321">
      <c r="B5321" s="5" t="inlineStr">
        <is>
          <t>MP.OP-HS.HS</t>
        </is>
      </c>
      <c r="C5321" s="5" t="inlineStr">
        <is>
          <t>MP.OP-HS.HS-Consumer goods-Nmix</t>
        </is>
      </c>
      <c r="D5321" s="5" t="inlineStr">
        <is>
          <t>MP</t>
        </is>
      </c>
      <c r="E5321" s="5" t="inlineStr">
        <is>
          <t>OP</t>
        </is>
      </c>
      <c r="F5321" s="5">
        <f>VLOOKUP(E5321,'5.a Definitions'!E:F,2,FALSE)</f>
        <v/>
      </c>
      <c r="G5321" s="5" t="inlineStr">
        <is>
          <t>HS</t>
        </is>
      </c>
      <c r="H5321" s="5" t="inlineStr">
        <is>
          <t>HS</t>
        </is>
      </c>
      <c r="I5321" s="5">
        <f>VLOOKUP(H5321,'5.a Definitions'!E:F,2,FALSE)</f>
        <v/>
      </c>
      <c r="J5321" s="465" t="inlineStr">
        <is>
          <t xml:space="preserve"> Consumer goods </t>
        </is>
      </c>
      <c r="K5321" s="465" t="inlineStr">
        <is>
          <t xml:space="preserve"> consumer goods </t>
        </is>
      </c>
      <c r="L5321" s="465" t="inlineStr">
        <is>
          <t xml:space="preserve"> reactive </t>
        </is>
      </c>
      <c r="M5321" s="465" t="inlineStr">
        <is>
          <t xml:space="preserve"> Nmix </t>
        </is>
      </c>
      <c r="N5321" s="466" t="inlineStr">
        <is>
          <t>nan</t>
        </is>
      </c>
      <c r="O5321" s="467" t="n">
        <v>0.3</v>
      </c>
      <c r="P5321" s="468" t="n">
        <v>1987</v>
      </c>
      <c r="Q5321" s="469" t="inlineStr">
        <is>
          <t>entries missing for mass balance</t>
        </is>
      </c>
      <c r="R5321" s="469" t="inlineStr">
        <is>
          <t>in progress: only 2/6 inflows and 0/5 outflows</t>
        </is>
      </c>
      <c r="S5321" s="469" t="inlineStr">
        <is>
          <t xml:space="preserve"> text </t>
        </is>
      </c>
      <c r="T5321" s="426" t="inlineStr">
        <is>
          <t>Norway</t>
        </is>
      </c>
      <c r="U5321" s="5" t="inlineStr">
        <is>
          <t>useful output</t>
        </is>
      </c>
      <c r="V5321" s="465" t="n">
        <v>0.04</v>
      </c>
    </row>
    <row r="5322">
      <c r="B5322" s="5" t="inlineStr">
        <is>
          <t>MP.OP-AT.AT</t>
        </is>
      </c>
      <c r="C5322" s="5" t="inlineStr">
        <is>
          <t>MP.OP-AT.AT-Emissions-NH3</t>
        </is>
      </c>
      <c r="D5322" s="5" t="inlineStr">
        <is>
          <t>MP</t>
        </is>
      </c>
      <c r="E5322" s="5" t="inlineStr">
        <is>
          <t>OP</t>
        </is>
      </c>
      <c r="F5322" s="5">
        <f>VLOOKUP(E5322,'5.a Definitions'!E:F,2,FALSE)</f>
        <v/>
      </c>
      <c r="G5322" s="5" t="inlineStr">
        <is>
          <t>AT</t>
        </is>
      </c>
      <c r="H5322" s="5" t="inlineStr">
        <is>
          <t>AT</t>
        </is>
      </c>
      <c r="I5322" s="5">
        <f>VLOOKUP(H5322,'5.a Definitions'!E:F,2,FALSE)</f>
        <v/>
      </c>
      <c r="J5322" s="465" t="inlineStr">
        <is>
          <t xml:space="preserve"> Emissions </t>
        </is>
      </c>
      <c r="K5322" s="465" t="inlineStr">
        <is>
          <t xml:space="preserve"> process emissions </t>
        </is>
      </c>
      <c r="L5322" s="465" t="inlineStr">
        <is>
          <t xml:space="preserve"> reactive </t>
        </is>
      </c>
      <c r="M5322" s="465" t="inlineStr">
        <is>
          <t xml:space="preserve"> NH3 </t>
        </is>
      </c>
      <c r="N5322" s="466" t="inlineStr">
        <is>
          <t>nan</t>
        </is>
      </c>
      <c r="O5322" s="467" t="n">
        <v>0.2</v>
      </c>
      <c r="P5322" s="468" t="n">
        <v>1987</v>
      </c>
      <c r="Q5322" s="469" t="inlineStr">
        <is>
          <t>no data</t>
        </is>
      </c>
      <c r="R5322" s="469" t="inlineStr">
        <is>
          <t>not done</t>
        </is>
      </c>
      <c r="S5322" s="469" t="inlineStr">
        <is>
          <t xml:space="preserve"> text </t>
        </is>
      </c>
      <c r="T5322" s="426" t="inlineStr">
        <is>
          <t>Norway</t>
        </is>
      </c>
      <c r="U5322" s="5" t="inlineStr">
        <is>
          <t>N wasted</t>
        </is>
      </c>
      <c r="V5322" s="465" t="n">
        <v>0.04</v>
      </c>
    </row>
    <row r="5323">
      <c r="B5323" s="5" t="inlineStr">
        <is>
          <t>MP.OP-AT.AT</t>
        </is>
      </c>
      <c r="C5323" s="5" t="inlineStr">
        <is>
          <t>MP.OP-AT.AT-Emissions-NOx</t>
        </is>
      </c>
      <c r="D5323" s="5" t="inlineStr">
        <is>
          <t>MP</t>
        </is>
      </c>
      <c r="E5323" s="5" t="inlineStr">
        <is>
          <t>OP</t>
        </is>
      </c>
      <c r="F5323" s="5">
        <f>VLOOKUP(E5323,'5.a Definitions'!E:F,2,FALSE)</f>
        <v/>
      </c>
      <c r="G5323" s="5" t="inlineStr">
        <is>
          <t>AT</t>
        </is>
      </c>
      <c r="H5323" s="5" t="inlineStr">
        <is>
          <t>AT</t>
        </is>
      </c>
      <c r="I5323" s="5">
        <f>VLOOKUP(H5323,'5.a Definitions'!E:F,2,FALSE)</f>
        <v/>
      </c>
      <c r="J5323" s="465" t="inlineStr">
        <is>
          <t xml:space="preserve"> Emissions </t>
        </is>
      </c>
      <c r="K5323" s="465" t="inlineStr">
        <is>
          <t xml:space="preserve"> process emissions </t>
        </is>
      </c>
      <c r="L5323" s="465" t="inlineStr">
        <is>
          <t xml:space="preserve"> reactive </t>
        </is>
      </c>
      <c r="M5323" s="465" t="inlineStr">
        <is>
          <t xml:space="preserve"> NOx </t>
        </is>
      </c>
      <c r="N5323" s="466" t="inlineStr">
        <is>
          <t>nan</t>
        </is>
      </c>
      <c r="O5323" s="467" t="n">
        <v>0.2</v>
      </c>
      <c r="P5323" s="468" t="n">
        <v>1987</v>
      </c>
      <c r="Q5323" s="469" t="inlineStr">
        <is>
          <t>no data</t>
        </is>
      </c>
      <c r="R5323" s="469" t="inlineStr">
        <is>
          <t>not done</t>
        </is>
      </c>
      <c r="S5323" s="469" t="inlineStr">
        <is>
          <t xml:space="preserve"> text </t>
        </is>
      </c>
      <c r="T5323" s="426" t="inlineStr">
        <is>
          <t>Norway</t>
        </is>
      </c>
      <c r="U5323" s="5" t="inlineStr">
        <is>
          <t>N wasted</t>
        </is>
      </c>
      <c r="V5323" s="465" t="n">
        <v>0.04</v>
      </c>
    </row>
    <row r="5324" ht="16" customHeight="1">
      <c r="B5324" s="5" t="inlineStr">
        <is>
          <t>MP.OP-AT.AT</t>
        </is>
      </c>
      <c r="C5324" s="5" t="inlineStr">
        <is>
          <t>MP.OP-AT.AT-Emissions-N2O</t>
        </is>
      </c>
      <c r="D5324" s="5" t="inlineStr">
        <is>
          <t>MP</t>
        </is>
      </c>
      <c r="E5324" s="5" t="inlineStr">
        <is>
          <t>OP</t>
        </is>
      </c>
      <c r="F5324" s="5">
        <f>VLOOKUP(E5324,'5.a Definitions'!E:F,2,FALSE)</f>
        <v/>
      </c>
      <c r="G5324" s="5" t="inlineStr">
        <is>
          <t>AT</t>
        </is>
      </c>
      <c r="H5324" s="5" t="inlineStr">
        <is>
          <t>AT</t>
        </is>
      </c>
      <c r="I5324" s="5">
        <f>VLOOKUP(H5324,'5.a Definitions'!E:F,2,FALSE)</f>
        <v/>
      </c>
      <c r="J5324" s="465" t="inlineStr">
        <is>
          <t xml:space="preserve"> Emissions </t>
        </is>
      </c>
      <c r="K5324" s="465" t="inlineStr">
        <is>
          <t xml:space="preserve"> process emissions </t>
        </is>
      </c>
      <c r="L5324" s="465" t="inlineStr">
        <is>
          <t xml:space="preserve"> reactive </t>
        </is>
      </c>
      <c r="M5324" s="465" t="inlineStr">
        <is>
          <t xml:space="preserve"> N2O </t>
        </is>
      </c>
      <c r="N5324" s="466" t="inlineStr">
        <is>
          <t>nan</t>
        </is>
      </c>
      <c r="O5324" s="467" t="n">
        <v>0.2</v>
      </c>
      <c r="P5324" s="468" t="n">
        <v>1987</v>
      </c>
      <c r="Q5324" s="469" t="inlineStr">
        <is>
          <t>no data</t>
        </is>
      </c>
      <c r="R5324" s="469" t="inlineStr">
        <is>
          <t>not done</t>
        </is>
      </c>
      <c r="S5324" s="469" t="inlineStr">
        <is>
          <t xml:space="preserve"> text </t>
        </is>
      </c>
      <c r="T5324" s="426" t="inlineStr">
        <is>
          <t>Norway</t>
        </is>
      </c>
      <c r="U5324" s="5" t="inlineStr">
        <is>
          <t>N wasted</t>
        </is>
      </c>
      <c r="V5324" s="465" t="n">
        <v>0.04</v>
      </c>
    </row>
    <row r="5325" ht="16" customHeight="1">
      <c r="B5325" s="5" t="inlineStr">
        <is>
          <t>MP.OP-HY.SW</t>
        </is>
      </c>
      <c r="C5325" s="5" t="inlineStr">
        <is>
          <t>MP.OP-HY.SW-Untreated wastewater-Nmix</t>
        </is>
      </c>
      <c r="D5325" s="5" t="inlineStr">
        <is>
          <t>MP</t>
        </is>
      </c>
      <c r="E5325" s="5" t="inlineStr">
        <is>
          <t>OP</t>
        </is>
      </c>
      <c r="F5325" s="5">
        <f>VLOOKUP(E5325,'5.a Definitions'!E:F,2,FALSE)</f>
        <v/>
      </c>
      <c r="G5325" s="5" t="inlineStr">
        <is>
          <t>HY</t>
        </is>
      </c>
      <c r="H5325" s="5" t="inlineStr">
        <is>
          <t>SW</t>
        </is>
      </c>
      <c r="I5325" s="5">
        <f>VLOOKUP(H5325,'5.a Definitions'!E:F,2,FALSE)</f>
        <v/>
      </c>
      <c r="J5325" s="465" t="inlineStr">
        <is>
          <t xml:space="preserve"> Untreated wastewater </t>
        </is>
      </c>
      <c r="K5325" s="465" t="inlineStr">
        <is>
          <t xml:space="preserve"> other industry untreated wastewater </t>
        </is>
      </c>
      <c r="L5325" s="465" t="inlineStr">
        <is>
          <t xml:space="preserve"> reactive </t>
        </is>
      </c>
      <c r="M5325" s="465" t="inlineStr">
        <is>
          <t xml:space="preserve"> Nmix </t>
        </is>
      </c>
      <c r="N5325" s="466" t="inlineStr">
        <is>
          <t>nan</t>
        </is>
      </c>
      <c r="O5325" s="467" t="n">
        <v>0.2</v>
      </c>
      <c r="P5325" s="468" t="n">
        <v>1987</v>
      </c>
      <c r="Q5325" s="469" t="inlineStr">
        <is>
          <t>no data</t>
        </is>
      </c>
      <c r="R5325" s="469" t="inlineStr">
        <is>
          <t>not done</t>
        </is>
      </c>
      <c r="S5325" s="469" t="inlineStr">
        <is>
          <t xml:space="preserve"> text </t>
        </is>
      </c>
      <c r="T5325" s="426" t="inlineStr">
        <is>
          <t>Norway</t>
        </is>
      </c>
      <c r="U5325" s="5" t="inlineStr">
        <is>
          <t>N wasted</t>
        </is>
      </c>
      <c r="V5325" s="465" t="n">
        <v>0.04</v>
      </c>
    </row>
    <row r="5326">
      <c r="B5326" s="5" t="inlineStr">
        <is>
          <t>MP.OP-FS.FO</t>
        </is>
      </c>
      <c r="C5326" s="5" t="inlineStr">
        <is>
          <t>MP.OP-FS.FO-Mineral fertilizer-Nmix</t>
        </is>
      </c>
      <c r="D5326" s="5" t="inlineStr">
        <is>
          <t>MP</t>
        </is>
      </c>
      <c r="E5326" s="5" t="inlineStr">
        <is>
          <t>OP</t>
        </is>
      </c>
      <c r="F5326" s="5">
        <f>VLOOKUP(E5326,'5.a Definitions'!E:F,2,FALSE)</f>
        <v/>
      </c>
      <c r="G5326" s="5" t="inlineStr">
        <is>
          <t>FS</t>
        </is>
      </c>
      <c r="H5326" s="5" t="inlineStr">
        <is>
          <t>FO</t>
        </is>
      </c>
      <c r="I5326" s="5">
        <f>VLOOKUP(H5326,'5.a Definitions'!E:F,2,FALSE)</f>
        <v/>
      </c>
      <c r="J5326" s="5" t="inlineStr">
        <is>
          <t>Mineral fertilizer</t>
        </is>
      </c>
      <c r="K5326" s="5" t="inlineStr">
        <is>
          <t>mineral fertilizer to forests</t>
        </is>
      </c>
      <c r="L5326" s="5" t="inlineStr">
        <is>
          <t>reactive</t>
        </is>
      </c>
      <c r="M5326" s="5" t="inlineStr">
        <is>
          <t>Nmix</t>
        </is>
      </c>
      <c r="N5326" s="422" t="n">
        <v>0.4935</v>
      </c>
      <c r="O5326" s="423" t="n">
        <v>0.5605089990998943</v>
      </c>
      <c r="P5326" s="468" t="n">
        <v>1987</v>
      </c>
      <c r="Q5326" s="425" t="inlineStr">
        <is>
          <t>Skoggjødsling før 1995</t>
        </is>
      </c>
      <c r="R5326" s="425" t="inlineStr">
        <is>
          <t>ok</t>
        </is>
      </c>
      <c r="S5326" s="425" t="inlineStr">
        <is>
          <t>text</t>
        </is>
      </c>
      <c r="T5326" s="426" t="inlineStr">
        <is>
          <t>Norway</t>
        </is>
      </c>
      <c r="U5326" s="5" t="inlineStr">
        <is>
          <t>useful output</t>
        </is>
      </c>
      <c r="V5326" s="5">
        <f>(#REF!*#REF!)^2</f>
        <v/>
      </c>
    </row>
    <row r="5327">
      <c r="B5327" s="5" t="inlineStr">
        <is>
          <t>MP.OP-RW.RW</t>
        </is>
      </c>
      <c r="C5327" s="5" t="inlineStr">
        <is>
          <t>MP.OP-RW.RW-Mineral fertilizer export-Nmix</t>
        </is>
      </c>
      <c r="D5327" s="5" t="inlineStr">
        <is>
          <t>MP</t>
        </is>
      </c>
      <c r="E5327" s="5" t="inlineStr">
        <is>
          <t>OP</t>
        </is>
      </c>
      <c r="F5327" s="5">
        <f>VLOOKUP(E5327,'5.a Definitions'!E:F,2,FALSE)</f>
        <v/>
      </c>
      <c r="G5327" s="5" t="inlineStr">
        <is>
          <t>RW</t>
        </is>
      </c>
      <c r="H5327" s="5" t="inlineStr">
        <is>
          <t>RW</t>
        </is>
      </c>
      <c r="I5327" s="5">
        <f>VLOOKUP(H5327,'5.a Definitions'!E:F,2,FALSE)</f>
        <v/>
      </c>
      <c r="J5327" s="465" t="inlineStr">
        <is>
          <t xml:space="preserve"> Mineral fertilizer export </t>
        </is>
      </c>
      <c r="K5327" s="465" t="inlineStr">
        <is>
          <t xml:space="preserve"> mineral fertilizer export </t>
        </is>
      </c>
      <c r="L5327" s="465" t="inlineStr">
        <is>
          <t xml:space="preserve"> reactive </t>
        </is>
      </c>
      <c r="M5327" s="465" t="inlineStr">
        <is>
          <t xml:space="preserve"> Nmix </t>
        </is>
      </c>
      <c r="N5327" s="466" t="n">
        <v>311</v>
      </c>
      <c r="O5327" s="467" t="n">
        <v>0.2949457776486215</v>
      </c>
      <c r="P5327" s="468" t="n">
        <v>1987</v>
      </c>
      <c r="Q5327" s="469" t="inlineStr">
        <is>
          <t>FAOSTAT Fertilizer by Nutrient</t>
        </is>
      </c>
      <c r="R5327" s="469" t="inlineStr">
        <is>
          <t>ok</t>
        </is>
      </c>
      <c r="S5327" s="469" t="inlineStr">
        <is>
          <t xml:space="preserve"> text </t>
        </is>
      </c>
      <c r="T5327" s="426" t="inlineStr">
        <is>
          <t>Norway</t>
        </is>
      </c>
      <c r="U5327" s="5" t="inlineStr">
        <is>
          <t>useful output</t>
        </is>
      </c>
      <c r="V5327" s="465" t="n">
        <v>0.04</v>
      </c>
    </row>
    <row r="5328" ht="16" customHeight="1" thickBot="1">
      <c r="B5328" s="6" t="inlineStr">
        <is>
          <t>MP.OP-RW.RW</t>
        </is>
      </c>
      <c r="C5328" s="6" t="inlineStr">
        <is>
          <t>MP.OP-RW.RW-Other goods export-Nmix</t>
        </is>
      </c>
      <c r="D5328" s="6" t="inlineStr">
        <is>
          <t>MP</t>
        </is>
      </c>
      <c r="E5328" s="6" t="inlineStr">
        <is>
          <t>OP</t>
        </is>
      </c>
      <c r="F5328" s="5">
        <f>VLOOKUP(E5328,'5.a Definitions'!E:F,2,FALSE)</f>
        <v/>
      </c>
      <c r="G5328" s="6" t="inlineStr">
        <is>
          <t>RW</t>
        </is>
      </c>
      <c r="H5328" s="6" t="inlineStr">
        <is>
          <t>RW</t>
        </is>
      </c>
      <c r="I5328" s="5">
        <f>VLOOKUP(H5328,'5.a Definitions'!E:F,2,FALSE)</f>
        <v/>
      </c>
      <c r="J5328" s="470" t="inlineStr">
        <is>
          <t xml:space="preserve"> Other goods export </t>
        </is>
      </c>
      <c r="K5328" s="470" t="inlineStr">
        <is>
          <t xml:space="preserve"> other goods export </t>
        </is>
      </c>
      <c r="L5328" s="470" t="inlineStr">
        <is>
          <t xml:space="preserve"> reactive </t>
        </is>
      </c>
      <c r="M5328" s="470" t="inlineStr">
        <is>
          <t xml:space="preserve"> Nmix </t>
        </is>
      </c>
      <c r="N5328" s="466" t="inlineStr">
        <is>
          <t>nan</t>
        </is>
      </c>
      <c r="O5328" s="471" t="n">
        <v>0.2</v>
      </c>
      <c r="P5328" s="468" t="n">
        <v>1987</v>
      </c>
      <c r="Q5328" s="472" t="inlineStr">
        <is>
          <t>no data</t>
        </is>
      </c>
      <c r="R5328" s="469" t="inlineStr">
        <is>
          <t>not done</t>
        </is>
      </c>
      <c r="S5328" s="472" t="inlineStr">
        <is>
          <t xml:space="preserve"> text </t>
        </is>
      </c>
      <c r="T5328" s="426" t="inlineStr">
        <is>
          <t>Norway</t>
        </is>
      </c>
      <c r="U5328" s="5" t="inlineStr">
        <is>
          <t>useful output</t>
        </is>
      </c>
      <c r="V5328" s="470" t="n">
        <v>0.04</v>
      </c>
    </row>
    <row r="5329" ht="16" customHeight="1">
      <c r="A5329" s="488" t="inlineStr">
        <is>
          <t xml:space="preserve"> Agriculture </t>
        </is>
      </c>
      <c r="B5329" s="5" t="inlineStr">
        <is>
          <t>AG.SM-MP.FP</t>
        </is>
      </c>
      <c r="C5329" s="5" t="inlineStr">
        <is>
          <t>AG.SM-MP.FP-Food crop products-Nmix</t>
        </is>
      </c>
      <c r="D5329" s="5" t="inlineStr">
        <is>
          <t>AG</t>
        </is>
      </c>
      <c r="E5329" s="5" t="inlineStr">
        <is>
          <t>SM</t>
        </is>
      </c>
      <c r="F5329" s="5">
        <f>VLOOKUP(E5329,'5.a Definitions'!E:F,2,FALSE)</f>
        <v/>
      </c>
      <c r="G5329" s="5" t="inlineStr">
        <is>
          <t>MP</t>
        </is>
      </c>
      <c r="H5329" s="5" t="inlineStr">
        <is>
          <t>FP</t>
        </is>
      </c>
      <c r="I5329" s="5">
        <f>VLOOKUP(H5329,'5.a Definitions'!E:F,2,FALSE)</f>
        <v/>
      </c>
      <c r="J5329" s="465" t="inlineStr">
        <is>
          <t xml:space="preserve"> Food crop products </t>
        </is>
      </c>
      <c r="K5329" s="465" t="inlineStr">
        <is>
          <t xml:space="preserve"> food crop products </t>
        </is>
      </c>
      <c r="L5329" s="465" t="inlineStr">
        <is>
          <t xml:space="preserve"> reactive </t>
        </is>
      </c>
      <c r="M5329" s="465" t="inlineStr">
        <is>
          <t xml:space="preserve"> Nmix </t>
        </is>
      </c>
      <c r="N5329" s="466" t="n">
        <v>26.618</v>
      </c>
      <c r="O5329" s="467" t="n">
        <v>0.4149602262584164</v>
      </c>
      <c r="P5329" s="468" t="n">
        <v>1987</v>
      </c>
      <c r="Q5329" s="469" t="inlineStr">
        <is>
          <t>Eurostat Gross nutrient balance</t>
        </is>
      </c>
      <c r="R5329" s="469" t="inlineStr">
        <is>
          <t>ok</t>
        </is>
      </c>
      <c r="S5329" s="469" t="inlineStr">
        <is>
          <t xml:space="preserve"> text </t>
        </is>
      </c>
      <c r="T5329" s="426" t="inlineStr">
        <is>
          <t>Norway</t>
        </is>
      </c>
      <c r="U5329" s="5" t="inlineStr">
        <is>
          <t>useful output</t>
        </is>
      </c>
      <c r="V5329" s="465" t="n">
        <v>0.04</v>
      </c>
    </row>
    <row r="5330" ht="16" customHeight="1">
      <c r="B5330" s="5" t="inlineStr">
        <is>
          <t>AG.SM-MP.OP</t>
        </is>
      </c>
      <c r="C5330" s="5" t="inlineStr">
        <is>
          <t>AG.SM-MP.OP-Crop products for industrial use-Nmix</t>
        </is>
      </c>
      <c r="D5330" s="5" t="inlineStr">
        <is>
          <t>AG</t>
        </is>
      </c>
      <c r="E5330" s="5" t="inlineStr">
        <is>
          <t>SM</t>
        </is>
      </c>
      <c r="F5330" s="5">
        <f>VLOOKUP(E5330,'5.a Definitions'!E:F,2,FALSE)</f>
        <v/>
      </c>
      <c r="G5330" s="5" t="inlineStr">
        <is>
          <t>MP</t>
        </is>
      </c>
      <c r="H5330" s="5" t="inlineStr">
        <is>
          <t>OP</t>
        </is>
      </c>
      <c r="I5330" s="5">
        <f>VLOOKUP(H5330,'5.a Definitions'!E:F,2,FALSE)</f>
        <v/>
      </c>
      <c r="J5330" s="465" t="inlineStr">
        <is>
          <t xml:space="preserve"> Crop products for industrial use </t>
        </is>
      </c>
      <c r="K5330" s="465" t="inlineStr">
        <is>
          <t xml:space="preserve"> crop products for industrial use </t>
        </is>
      </c>
      <c r="L5330" s="465" t="inlineStr">
        <is>
          <t xml:space="preserve"> reactive </t>
        </is>
      </c>
      <c r="M5330" s="465" t="inlineStr">
        <is>
          <t xml:space="preserve"> Nmix </t>
        </is>
      </c>
      <c r="N5330" s="466" t="n">
        <v>0.385</v>
      </c>
      <c r="O5330" s="467" t="n">
        <v>0.4149602262584163</v>
      </c>
      <c r="P5330" s="468" t="n">
        <v>1987</v>
      </c>
      <c r="Q5330" s="469" t="inlineStr">
        <is>
          <t>Eurostat Gross nutrient balance, Nutrient removal by harvest of industrial crops</t>
        </is>
      </c>
      <c r="R5330" s="469" t="inlineStr">
        <is>
          <t>ok</t>
        </is>
      </c>
      <c r="S5330" s="469" t="inlineStr">
        <is>
          <t xml:space="preserve"> text </t>
        </is>
      </c>
      <c r="T5330" s="426" t="inlineStr">
        <is>
          <t>Norway</t>
        </is>
      </c>
      <c r="U5330" s="5" t="inlineStr">
        <is>
          <t>useful output</t>
        </is>
      </c>
      <c r="V5330" s="465" t="n">
        <v>0.04</v>
      </c>
    </row>
    <row r="5331">
      <c r="B5331" s="5" t="inlineStr">
        <is>
          <t>AG.SM-AG.MM</t>
        </is>
      </c>
      <c r="C5331" s="5" t="inlineStr">
        <is>
          <t>AG.SM-AG.MM-Fodder crops-Nmix</t>
        </is>
      </c>
      <c r="D5331" s="5" t="inlineStr">
        <is>
          <t>AG</t>
        </is>
      </c>
      <c r="E5331" s="5" t="inlineStr">
        <is>
          <t>SM</t>
        </is>
      </c>
      <c r="F5331" s="5">
        <f>VLOOKUP(E5331,'5.a Definitions'!E:F,2,FALSE)</f>
        <v/>
      </c>
      <c r="G5331" s="5" t="inlineStr">
        <is>
          <t>AG</t>
        </is>
      </c>
      <c r="H5331" s="5" t="inlineStr">
        <is>
          <t>MM</t>
        </is>
      </c>
      <c r="I5331" s="5">
        <f>VLOOKUP(H5331,'5.a Definitions'!E:F,2,FALSE)</f>
        <v/>
      </c>
      <c r="J5331" s="465" t="inlineStr">
        <is>
          <t xml:space="preserve"> Fodder crops </t>
        </is>
      </c>
      <c r="K5331" s="465" t="inlineStr">
        <is>
          <t xml:space="preserve"> fodder crops </t>
        </is>
      </c>
      <c r="L5331" s="465" t="inlineStr">
        <is>
          <t xml:space="preserve"> reactive </t>
        </is>
      </c>
      <c r="M5331" s="465" t="inlineStr">
        <is>
          <t xml:space="preserve"> Nmix </t>
        </is>
      </c>
      <c r="N5331" s="466" t="n">
        <v>58.301569432</v>
      </c>
      <c r="O5331" s="467" t="n">
        <v>0.3041697376382383</v>
      </c>
      <c r="P5331" s="468" t="n">
        <v>1987</v>
      </c>
      <c r="Q5331" s="469" t="inlineStr">
        <is>
          <t>SSB Jordbruksstatistikk + BFJ Totalkalkylen, Eng-beite</t>
        </is>
      </c>
      <c r="R5331" s="469" t="inlineStr">
        <is>
          <t>ok</t>
        </is>
      </c>
      <c r="S5331" s="469" t="inlineStr">
        <is>
          <t xml:space="preserve"> text </t>
        </is>
      </c>
      <c r="T5331" s="426" t="inlineStr">
        <is>
          <t>Norway</t>
        </is>
      </c>
      <c r="U5331" s="5" t="inlineStr">
        <is>
          <t>useful output</t>
        </is>
      </c>
      <c r="V5331" s="465" t="n">
        <v>0.04</v>
      </c>
    </row>
    <row r="5332">
      <c r="B5332" s="5" t="inlineStr">
        <is>
          <t>AG.SM-AT.AT</t>
        </is>
      </c>
      <c r="C5332" s="5" t="inlineStr">
        <is>
          <t>AG.SM-AT.AT-Emissions-NH3</t>
        </is>
      </c>
      <c r="D5332" s="5" t="inlineStr">
        <is>
          <t>AG</t>
        </is>
      </c>
      <c r="E5332" s="5" t="inlineStr">
        <is>
          <t>SM</t>
        </is>
      </c>
      <c r="F5332" s="5">
        <f>VLOOKUP(E5332,'5.a Definitions'!E:F,2,FALSE)</f>
        <v/>
      </c>
      <c r="G5332" s="5" t="inlineStr">
        <is>
          <t>AT</t>
        </is>
      </c>
      <c r="H5332" s="5" t="inlineStr">
        <is>
          <t>AT</t>
        </is>
      </c>
      <c r="I5332" s="5">
        <f>VLOOKUP(H5332,'5.a Definitions'!E:F,2,FALSE)</f>
        <v/>
      </c>
      <c r="J5332" s="465" t="inlineStr">
        <is>
          <t xml:space="preserve"> Emissions </t>
        </is>
      </c>
      <c r="K5332" s="465" t="inlineStr">
        <is>
          <t xml:space="preserve"> agricultural soil emissions </t>
        </is>
      </c>
      <c r="L5332" s="465" t="inlineStr">
        <is>
          <t xml:space="preserve"> reactive </t>
        </is>
      </c>
      <c r="M5332" s="465" t="inlineStr">
        <is>
          <t xml:space="preserve"> NH3 </t>
        </is>
      </c>
      <c r="N5332" s="466" t="inlineStr">
        <is>
          <t>nan</t>
        </is>
      </c>
      <c r="O5332" s="467" t="n">
        <v>0.2</v>
      </c>
      <c r="P5332" s="468" t="n">
        <v>1987</v>
      </c>
      <c r="Q5332" s="469" t="inlineStr">
        <is>
          <t>no data</t>
        </is>
      </c>
      <c r="R5332" s="469" t="inlineStr">
        <is>
          <t>not done</t>
        </is>
      </c>
      <c r="S5332" s="469" t="inlineStr">
        <is>
          <t xml:space="preserve"> text </t>
        </is>
      </c>
      <c r="T5332" s="426" t="inlineStr">
        <is>
          <t>Norway</t>
        </is>
      </c>
      <c r="U5332" s="5" t="inlineStr">
        <is>
          <t>N wasted</t>
        </is>
      </c>
      <c r="V5332" s="465" t="n">
        <v>0.04</v>
      </c>
    </row>
    <row r="5333" ht="16" customHeight="1">
      <c r="B5333" s="5" t="inlineStr">
        <is>
          <t>AG.SM-AT.AT</t>
        </is>
      </c>
      <c r="C5333" s="5" t="inlineStr">
        <is>
          <t>AG.SM-AT.AT-Emissions-N2O</t>
        </is>
      </c>
      <c r="D5333" s="5" t="inlineStr">
        <is>
          <t>AG</t>
        </is>
      </c>
      <c r="E5333" s="5" t="inlineStr">
        <is>
          <t>SM</t>
        </is>
      </c>
      <c r="F5333" s="5">
        <f>VLOOKUP(E5333,'5.a Definitions'!E:F,2,FALSE)</f>
        <v/>
      </c>
      <c r="G5333" s="5" t="inlineStr">
        <is>
          <t>AT</t>
        </is>
      </c>
      <c r="H5333" s="5" t="inlineStr">
        <is>
          <t>AT</t>
        </is>
      </c>
      <c r="I5333" s="5">
        <f>VLOOKUP(H5333,'5.a Definitions'!E:F,2,FALSE)</f>
        <v/>
      </c>
      <c r="J5333" s="465" t="inlineStr">
        <is>
          <t xml:space="preserve"> Emissions </t>
        </is>
      </c>
      <c r="K5333" s="465" t="inlineStr">
        <is>
          <t xml:space="preserve"> agricultural soil emissions </t>
        </is>
      </c>
      <c r="L5333" s="465" t="inlineStr">
        <is>
          <t xml:space="preserve"> reactive </t>
        </is>
      </c>
      <c r="M5333" s="465" t="inlineStr">
        <is>
          <t xml:space="preserve"> N2O </t>
        </is>
      </c>
      <c r="N5333" s="466" t="inlineStr">
        <is>
          <t>nan</t>
        </is>
      </c>
      <c r="O5333" s="467" t="n">
        <v>0.2</v>
      </c>
      <c r="P5333" s="468" t="n">
        <v>1987</v>
      </c>
      <c r="Q5333" s="469" t="inlineStr">
        <is>
          <t>no data</t>
        </is>
      </c>
      <c r="R5333" s="469" t="inlineStr">
        <is>
          <t>not done</t>
        </is>
      </c>
      <c r="S5333" s="469" t="inlineStr">
        <is>
          <t xml:space="preserve"> text </t>
        </is>
      </c>
      <c r="T5333" s="426" t="inlineStr">
        <is>
          <t>Norway</t>
        </is>
      </c>
      <c r="U5333" s="5" t="inlineStr">
        <is>
          <t>N wasted</t>
        </is>
      </c>
      <c r="V5333" s="465" t="n">
        <v>0.04</v>
      </c>
    </row>
    <row r="5334">
      <c r="B5334" s="5" t="inlineStr">
        <is>
          <t>AG.SM-AT.AT</t>
        </is>
      </c>
      <c r="C5334" s="5" t="inlineStr">
        <is>
          <t>AG.SM-AT.AT-Emissions-NOx</t>
        </is>
      </c>
      <c r="D5334" s="5" t="inlineStr">
        <is>
          <t>AG</t>
        </is>
      </c>
      <c r="E5334" s="5" t="inlineStr">
        <is>
          <t>SM</t>
        </is>
      </c>
      <c r="F5334" s="5">
        <f>VLOOKUP(E5334,'5.a Definitions'!E:F,2,FALSE)</f>
        <v/>
      </c>
      <c r="G5334" s="5" t="inlineStr">
        <is>
          <t>AT</t>
        </is>
      </c>
      <c r="H5334" s="5" t="inlineStr">
        <is>
          <t>AT</t>
        </is>
      </c>
      <c r="I5334" s="5">
        <f>VLOOKUP(H5334,'5.a Definitions'!E:F,2,FALSE)</f>
        <v/>
      </c>
      <c r="J5334" s="465" t="inlineStr">
        <is>
          <t xml:space="preserve"> Emissions </t>
        </is>
      </c>
      <c r="K5334" s="465" t="inlineStr">
        <is>
          <t xml:space="preserve"> agricultural soil emissions </t>
        </is>
      </c>
      <c r="L5334" s="465" t="inlineStr">
        <is>
          <t xml:space="preserve"> reactive </t>
        </is>
      </c>
      <c r="M5334" s="465" t="inlineStr">
        <is>
          <t xml:space="preserve"> NOx </t>
        </is>
      </c>
      <c r="N5334" s="466" t="inlineStr">
        <is>
          <t>nan</t>
        </is>
      </c>
      <c r="O5334" s="467" t="n">
        <v>0.2</v>
      </c>
      <c r="P5334" s="468" t="n">
        <v>1987</v>
      </c>
      <c r="Q5334" s="469" t="inlineStr">
        <is>
          <t>no data</t>
        </is>
      </c>
      <c r="R5334" s="469" t="inlineStr">
        <is>
          <t>not done</t>
        </is>
      </c>
      <c r="S5334" s="469" t="inlineStr">
        <is>
          <t xml:space="preserve"> text </t>
        </is>
      </c>
      <c r="T5334" s="426" t="inlineStr">
        <is>
          <t>Norway</t>
        </is>
      </c>
      <c r="U5334" s="5" t="inlineStr">
        <is>
          <t>N wasted</t>
        </is>
      </c>
      <c r="V5334" s="465" t="n">
        <v>0.04</v>
      </c>
    </row>
    <row r="5335">
      <c r="B5335" s="5" t="inlineStr">
        <is>
          <t>AG.SM-AT.AT</t>
        </is>
      </c>
      <c r="C5335" s="5" t="inlineStr">
        <is>
          <t>AG.SM-AT.AT-Emissions-N2</t>
        </is>
      </c>
      <c r="D5335" s="5" t="inlineStr">
        <is>
          <t>AG</t>
        </is>
      </c>
      <c r="E5335" s="5" t="inlineStr">
        <is>
          <t>SM</t>
        </is>
      </c>
      <c r="F5335" s="5">
        <f>VLOOKUP(E5335,'5.a Definitions'!E:F,2,FALSE)</f>
        <v/>
      </c>
      <c r="G5335" s="5" t="inlineStr">
        <is>
          <t>AT</t>
        </is>
      </c>
      <c r="H5335" s="5" t="inlineStr">
        <is>
          <t>AT</t>
        </is>
      </c>
      <c r="I5335" s="5">
        <f>VLOOKUP(H5335,'5.a Definitions'!E:F,2,FALSE)</f>
        <v/>
      </c>
      <c r="J5335" s="465" t="inlineStr">
        <is>
          <t xml:space="preserve"> Emissions </t>
        </is>
      </c>
      <c r="K5335" s="465" t="inlineStr">
        <is>
          <t xml:space="preserve"> agricultural soil emissions </t>
        </is>
      </c>
      <c r="L5335" s="465" t="inlineStr">
        <is>
          <t xml:space="preserve"> inert </t>
        </is>
      </c>
      <c r="M5335" s="465" t="inlineStr">
        <is>
          <t xml:space="preserve"> N2 </t>
        </is>
      </c>
      <c r="N5335" s="466" t="n">
        <v>13.7699436</v>
      </c>
      <c r="O5335" s="467" t="n">
        <v>0.5044829323694318</v>
      </c>
      <c r="P5335" s="468" t="n">
        <v>1987</v>
      </c>
      <c r="Q5335" s="469" t="inlineStr">
        <is>
          <t>Schäppi2025Ann + SSB table 05982; area filled (interpolated)</t>
        </is>
      </c>
      <c r="R5335" s="469" t="inlineStr">
        <is>
          <t>ok</t>
        </is>
      </c>
      <c r="S5335" s="469" t="inlineStr">
        <is>
          <t xml:space="preserve"> text </t>
        </is>
      </c>
      <c r="T5335" s="426" t="inlineStr">
        <is>
          <t>Norway</t>
        </is>
      </c>
      <c r="U5335" s="5" t="inlineStr">
        <is>
          <t>N wasted</t>
        </is>
      </c>
      <c r="V5335" s="465" t="n">
        <v>0.04</v>
      </c>
    </row>
    <row r="5336">
      <c r="B5336" s="5" t="inlineStr">
        <is>
          <t>AG.SM-HY.SW</t>
        </is>
      </c>
      <c r="C5336" s="5" t="inlineStr">
        <is>
          <t>AG.SM-HY.SW-Leaching-Nmix</t>
        </is>
      </c>
      <c r="D5336" s="5" t="inlineStr">
        <is>
          <t>AG</t>
        </is>
      </c>
      <c r="E5336" s="5" t="inlineStr">
        <is>
          <t>SM</t>
        </is>
      </c>
      <c r="F5336" s="5">
        <f>VLOOKUP(E5336,'5.a Definitions'!E:F,2,FALSE)</f>
        <v/>
      </c>
      <c r="G5336" s="5" t="inlineStr">
        <is>
          <t>HY</t>
        </is>
      </c>
      <c r="H5336" s="5" t="inlineStr">
        <is>
          <t>SW</t>
        </is>
      </c>
      <c r="I5336" s="5">
        <f>VLOOKUP(H5336,'5.a Definitions'!E:F,2,FALSE)</f>
        <v/>
      </c>
      <c r="J5336" s="465" t="inlineStr">
        <is>
          <t>Sewage sludge landfill</t>
        </is>
      </c>
      <c r="K5336" s="465" t="inlineStr">
        <is>
          <t>sewage sludge landfill</t>
        </is>
      </c>
      <c r="L5336" s="465" t="inlineStr">
        <is>
          <t xml:space="preserve"> reactive </t>
        </is>
      </c>
      <c r="M5336" s="465" t="inlineStr">
        <is>
          <t xml:space="preserve"> Nmix </t>
        </is>
      </c>
      <c r="N5336" s="466" t="inlineStr">
        <is>
          <t>nan</t>
        </is>
      </c>
      <c r="O5336" s="467" t="n">
        <v>0.2</v>
      </c>
      <c r="P5336" s="468" t="n">
        <v>1987</v>
      </c>
      <c r="Q5336" s="469" t="inlineStr">
        <is>
          <t>no data</t>
        </is>
      </c>
      <c r="R5336" s="469" t="inlineStr">
        <is>
          <t>not done</t>
        </is>
      </c>
      <c r="S5336" s="469" t="inlineStr">
        <is>
          <t xml:space="preserve"> text </t>
        </is>
      </c>
      <c r="T5336" s="426" t="inlineStr">
        <is>
          <t>Norway</t>
        </is>
      </c>
      <c r="U5336" s="5" t="inlineStr">
        <is>
          <t>N wasted</t>
        </is>
      </c>
      <c r="V5336" s="465" t="n">
        <v>0.04</v>
      </c>
    </row>
    <row r="5337">
      <c r="B5337" s="5" t="inlineStr">
        <is>
          <t>AG.MM-MP.FP</t>
        </is>
      </c>
      <c r="C5337" s="5" t="inlineStr">
        <is>
          <t>AG.MM-MP.FP-Animal products-Nmix</t>
        </is>
      </c>
      <c r="D5337" s="5" t="inlineStr">
        <is>
          <t>AG</t>
        </is>
      </c>
      <c r="E5337" s="5" t="inlineStr">
        <is>
          <t>MM</t>
        </is>
      </c>
      <c r="F5337" s="5">
        <f>VLOOKUP(E5337,'5.a Definitions'!E:F,2,FALSE)</f>
        <v/>
      </c>
      <c r="G5337" s="5" t="inlineStr">
        <is>
          <t>MP</t>
        </is>
      </c>
      <c r="H5337" s="5" t="inlineStr">
        <is>
          <t>FP</t>
        </is>
      </c>
      <c r="I5337" s="5">
        <f>VLOOKUP(H5337,'5.a Definitions'!E:F,2,FALSE)</f>
        <v/>
      </c>
      <c r="J5337" s="465" t="inlineStr">
        <is>
          <t xml:space="preserve"> Animal products </t>
        </is>
      </c>
      <c r="K5337" s="465" t="inlineStr">
        <is>
          <t xml:space="preserve"> animal products </t>
        </is>
      </c>
      <c r="L5337" s="465" t="inlineStr">
        <is>
          <t xml:space="preserve"> reactive </t>
        </is>
      </c>
      <c r="M5337" s="465" t="inlineStr">
        <is>
          <t xml:space="preserve"> Nmix </t>
        </is>
      </c>
      <c r="N5337" s="466" t="n">
        <v>17.3484576</v>
      </c>
      <c r="O5337" s="467" t="n">
        <v>0.1157266154263543</v>
      </c>
      <c r="P5337" s="468" t="n">
        <v>1987</v>
      </c>
      <c r="Q5337" s="469" t="inlineStr">
        <is>
          <t>FAOSTAT Crops and livestock products</t>
        </is>
      </c>
      <c r="R5337" s="469" t="inlineStr">
        <is>
          <t>ok</t>
        </is>
      </c>
      <c r="S5337" s="469" t="inlineStr">
        <is>
          <t xml:space="preserve"> text </t>
        </is>
      </c>
      <c r="T5337" s="426" t="inlineStr">
        <is>
          <t>Norway</t>
        </is>
      </c>
      <c r="U5337" s="5" t="inlineStr">
        <is>
          <t>useful output</t>
        </is>
      </c>
      <c r="V5337" s="465" t="n">
        <v>0.04</v>
      </c>
    </row>
    <row r="5338">
      <c r="B5338" s="5" t="inlineStr">
        <is>
          <t>AG.MM-MP.OP</t>
        </is>
      </c>
      <c r="C5338" s="5" t="inlineStr">
        <is>
          <t>AG.MM-MP.OP-Non-edible animal products-Nmix</t>
        </is>
      </c>
      <c r="D5338" s="5" t="inlineStr">
        <is>
          <t>AG</t>
        </is>
      </c>
      <c r="E5338" s="5" t="inlineStr">
        <is>
          <t>MM</t>
        </is>
      </c>
      <c r="F5338" s="5">
        <f>VLOOKUP(E5338,'5.a Definitions'!E:F,2,FALSE)</f>
        <v/>
      </c>
      <c r="G5338" s="5" t="inlineStr">
        <is>
          <t>MP</t>
        </is>
      </c>
      <c r="H5338" s="5" t="inlineStr">
        <is>
          <t>OP</t>
        </is>
      </c>
      <c r="I5338" s="5">
        <f>VLOOKUP(H5338,'5.a Definitions'!E:F,2,FALSE)</f>
        <v/>
      </c>
      <c r="J5338" s="465" t="inlineStr">
        <is>
          <t xml:space="preserve"> Non-edible animal products </t>
        </is>
      </c>
      <c r="K5338" s="465" t="inlineStr">
        <is>
          <t xml:space="preserve"> non-edible animal products </t>
        </is>
      </c>
      <c r="L5338" s="465" t="inlineStr">
        <is>
          <t xml:space="preserve"> reactive </t>
        </is>
      </c>
      <c r="M5338" s="465" t="inlineStr">
        <is>
          <t xml:space="preserve"> Nmix </t>
        </is>
      </c>
      <c r="N5338" s="466" t="inlineStr">
        <is>
          <t>nan</t>
        </is>
      </c>
      <c r="O5338" s="467" t="n">
        <v>0.2</v>
      </c>
      <c r="P5338" s="468" t="n">
        <v>1987</v>
      </c>
      <c r="Q5338" s="469" t="inlineStr">
        <is>
          <t>no data</t>
        </is>
      </c>
      <c r="R5338" s="469" t="inlineStr">
        <is>
          <t>not done</t>
        </is>
      </c>
      <c r="S5338" s="469" t="inlineStr">
        <is>
          <t xml:space="preserve"> text </t>
        </is>
      </c>
      <c r="T5338" s="426" t="inlineStr">
        <is>
          <t>Norway</t>
        </is>
      </c>
      <c r="U5338" s="5" t="inlineStr">
        <is>
          <t>useful output</t>
        </is>
      </c>
      <c r="V5338" s="465" t="n">
        <v>0.04</v>
      </c>
    </row>
    <row r="5339">
      <c r="B5339" s="5" t="inlineStr">
        <is>
          <t>AG.MM-AG.SM</t>
        </is>
      </c>
      <c r="C5339" s="5" t="inlineStr">
        <is>
          <t>AG.MM-AG.SM-Manure application-Nmix</t>
        </is>
      </c>
      <c r="D5339" s="5" t="inlineStr">
        <is>
          <t>AG</t>
        </is>
      </c>
      <c r="E5339" s="5" t="inlineStr">
        <is>
          <t>MM</t>
        </is>
      </c>
      <c r="F5339" s="5">
        <f>VLOOKUP(E5339,'5.a Definitions'!E:F,2,FALSE)</f>
        <v/>
      </c>
      <c r="G5339" s="5" t="inlineStr">
        <is>
          <t>AG</t>
        </is>
      </c>
      <c r="H5339" s="5" t="inlineStr">
        <is>
          <t>SM</t>
        </is>
      </c>
      <c r="I5339" s="5">
        <f>VLOOKUP(H5339,'5.a Definitions'!E:F,2,FALSE)</f>
        <v/>
      </c>
      <c r="J5339" s="465" t="inlineStr">
        <is>
          <t xml:space="preserve"> Manure application </t>
        </is>
      </c>
      <c r="K5339" s="465" t="inlineStr">
        <is>
          <t xml:space="preserve"> manure application </t>
        </is>
      </c>
      <c r="L5339" s="465" t="inlineStr">
        <is>
          <t xml:space="preserve"> reactive </t>
        </is>
      </c>
      <c r="M5339" s="465" t="inlineStr">
        <is>
          <t xml:space="preserve"> Nmix </t>
        </is>
      </c>
      <c r="N5339" s="466" t="n">
        <v>71.9295971562097</v>
      </c>
      <c r="O5339" s="467" t="n">
        <v>0.3582105994286731</v>
      </c>
      <c r="P5339" s="468" t="n">
        <v>1987</v>
      </c>
      <c r="Q5339" s="469" t="inlineStr">
        <is>
          <t>Eurostat Gross nutrient balance, Manure input</t>
        </is>
      </c>
      <c r="R5339" s="469" t="inlineStr">
        <is>
          <t>ok</t>
        </is>
      </c>
      <c r="S5339" s="469" t="inlineStr">
        <is>
          <t xml:space="preserve"> text </t>
        </is>
      </c>
      <c r="T5339" s="426" t="inlineStr">
        <is>
          <t>Norway</t>
        </is>
      </c>
      <c r="U5339" s="5" t="inlineStr">
        <is>
          <t>recycling</t>
        </is>
      </c>
      <c r="V5339" s="465" t="n">
        <v>0.04</v>
      </c>
    </row>
    <row r="5340">
      <c r="B5340" s="475" t="inlineStr">
        <is>
          <t>AG.MM-FS.OL</t>
        </is>
      </c>
      <c r="C5340" s="475" t="inlineStr">
        <is>
          <t>AG.MM-FS.OL-Manure from grazing on unmanaged land-Nmix</t>
        </is>
      </c>
      <c r="D5340" s="475" t="inlineStr">
        <is>
          <t>AG</t>
        </is>
      </c>
      <c r="E5340" s="475" t="inlineStr">
        <is>
          <t>MM</t>
        </is>
      </c>
      <c r="F5340" s="5">
        <f>VLOOKUP(E5340,'5.a Definitions'!E:F,2,FALSE)</f>
        <v/>
      </c>
      <c r="G5340" s="475" t="inlineStr">
        <is>
          <t>FS</t>
        </is>
      </c>
      <c r="H5340" s="475" t="inlineStr">
        <is>
          <t>OL</t>
        </is>
      </c>
      <c r="I5340" s="5">
        <f>VLOOKUP(H5340,'5.a Definitions'!E:F,2,FALSE)</f>
        <v/>
      </c>
      <c r="J5340" s="465" t="inlineStr">
        <is>
          <t>Manure from grazing on unmanaged land</t>
        </is>
      </c>
      <c r="K5340" s="465" t="inlineStr">
        <is>
          <t>manure from grazing on unmanaged land</t>
        </is>
      </c>
      <c r="L5340" s="465" t="inlineStr">
        <is>
          <t>reactive</t>
        </is>
      </c>
      <c r="M5340" s="465" t="inlineStr">
        <is>
          <t>Nmix</t>
        </is>
      </c>
      <c r="N5340" s="466" t="n">
        <v>0</v>
      </c>
      <c r="O5340" s="467" t="n">
        <v>0.2</v>
      </c>
      <c r="P5340" s="468" t="n">
        <v>1987</v>
      </c>
      <c r="Q5340" s="469" t="n"/>
      <c r="R5340" s="469" t="inlineStr">
        <is>
          <t>text</t>
        </is>
      </c>
      <c r="S5340" s="469" t="inlineStr">
        <is>
          <t>text</t>
        </is>
      </c>
      <c r="T5340" s="476" t="inlineStr">
        <is>
          <t>Norway</t>
        </is>
      </c>
      <c r="U5340" s="475" t="inlineStr">
        <is>
          <t>recycling</t>
        </is>
      </c>
      <c r="V5340" s="465">
        <f>(O5188*N5188)^2</f>
        <v/>
      </c>
    </row>
    <row r="5341" ht="16" customHeight="1">
      <c r="B5341" s="5" t="inlineStr">
        <is>
          <t>AG.MM-AT.AT</t>
        </is>
      </c>
      <c r="C5341" s="5" t="inlineStr">
        <is>
          <t>AG.MM-AT.AT-Emissions-NH3</t>
        </is>
      </c>
      <c r="D5341" s="5" t="inlineStr">
        <is>
          <t>AG</t>
        </is>
      </c>
      <c r="E5341" s="5" t="inlineStr">
        <is>
          <t>MM</t>
        </is>
      </c>
      <c r="F5341" s="5">
        <f>VLOOKUP(E5341,'5.a Definitions'!E:F,2,FALSE)</f>
        <v/>
      </c>
      <c r="G5341" s="5" t="inlineStr">
        <is>
          <t>AT</t>
        </is>
      </c>
      <c r="H5341" s="5" t="inlineStr">
        <is>
          <t>AT</t>
        </is>
      </c>
      <c r="I5341" s="5">
        <f>VLOOKUP(H5341,'5.a Definitions'!E:F,2,FALSE)</f>
        <v/>
      </c>
      <c r="J5341" s="465" t="inlineStr">
        <is>
          <t xml:space="preserve"> Emissions </t>
        </is>
      </c>
      <c r="K5341" s="465" t="inlineStr">
        <is>
          <t xml:space="preserve"> manure and animal husbandry emissions </t>
        </is>
      </c>
      <c r="L5341" s="465" t="inlineStr">
        <is>
          <t xml:space="preserve"> reactive </t>
        </is>
      </c>
      <c r="M5341" s="465" t="inlineStr">
        <is>
          <t xml:space="preserve"> NH3 </t>
        </is>
      </c>
      <c r="N5341" s="466" t="inlineStr">
        <is>
          <t>nan</t>
        </is>
      </c>
      <c r="O5341" s="467" t="n">
        <v>0.2</v>
      </c>
      <c r="P5341" s="468" t="n">
        <v>1987</v>
      </c>
      <c r="Q5341" s="469" t="inlineStr">
        <is>
          <t>no data</t>
        </is>
      </c>
      <c r="R5341" s="469" t="inlineStr">
        <is>
          <t>not done</t>
        </is>
      </c>
      <c r="S5341" s="469" t="inlineStr">
        <is>
          <t xml:space="preserve"> text </t>
        </is>
      </c>
      <c r="T5341" s="426" t="inlineStr">
        <is>
          <t>Norway</t>
        </is>
      </c>
      <c r="U5341" s="5" t="inlineStr">
        <is>
          <t>N wasted</t>
        </is>
      </c>
      <c r="V5341" s="465" t="n">
        <v>0.04</v>
      </c>
    </row>
    <row r="5342">
      <c r="B5342" s="5" t="inlineStr">
        <is>
          <t>AG.MM-AT.AT</t>
        </is>
      </c>
      <c r="C5342" s="5" t="inlineStr">
        <is>
          <t>AG.MM-AT.AT-Emissions-N2O</t>
        </is>
      </c>
      <c r="D5342" s="5" t="inlineStr">
        <is>
          <t>AG</t>
        </is>
      </c>
      <c r="E5342" s="5" t="inlineStr">
        <is>
          <t>MM</t>
        </is>
      </c>
      <c r="F5342" s="5">
        <f>VLOOKUP(E5342,'5.a Definitions'!E:F,2,FALSE)</f>
        <v/>
      </c>
      <c r="G5342" s="5" t="inlineStr">
        <is>
          <t>AT</t>
        </is>
      </c>
      <c r="H5342" s="5" t="inlineStr">
        <is>
          <t>AT</t>
        </is>
      </c>
      <c r="I5342" s="5">
        <f>VLOOKUP(H5342,'5.a Definitions'!E:F,2,FALSE)</f>
        <v/>
      </c>
      <c r="J5342" s="465" t="inlineStr">
        <is>
          <t xml:space="preserve"> Emissions </t>
        </is>
      </c>
      <c r="K5342" s="465" t="inlineStr">
        <is>
          <t xml:space="preserve"> manure and animal husbandry emissions </t>
        </is>
      </c>
      <c r="L5342" s="465" t="inlineStr">
        <is>
          <t xml:space="preserve"> reactive </t>
        </is>
      </c>
      <c r="M5342" s="465" t="inlineStr">
        <is>
          <t xml:space="preserve"> N2O </t>
        </is>
      </c>
      <c r="N5342" s="466" t="inlineStr">
        <is>
          <t>nan</t>
        </is>
      </c>
      <c r="O5342" s="467" t="n">
        <v>0.2</v>
      </c>
      <c r="P5342" s="468" t="n">
        <v>1987</v>
      </c>
      <c r="Q5342" s="469" t="inlineStr">
        <is>
          <t>no data</t>
        </is>
      </c>
      <c r="R5342" s="469" t="inlineStr">
        <is>
          <t>not done</t>
        </is>
      </c>
      <c r="S5342" s="469" t="inlineStr">
        <is>
          <t xml:space="preserve"> text </t>
        </is>
      </c>
      <c r="T5342" s="426" t="inlineStr">
        <is>
          <t>Norway</t>
        </is>
      </c>
      <c r="U5342" s="5" t="inlineStr">
        <is>
          <t>N wasted</t>
        </is>
      </c>
      <c r="V5342" s="465" t="n">
        <v>0.04</v>
      </c>
    </row>
    <row r="5343">
      <c r="B5343" s="5" t="inlineStr">
        <is>
          <t>AG.MM-AT.AT</t>
        </is>
      </c>
      <c r="C5343" s="5" t="inlineStr">
        <is>
          <t>AG.MM-AT.AT-Emissions-NOx</t>
        </is>
      </c>
      <c r="D5343" s="5" t="inlineStr">
        <is>
          <t>AG</t>
        </is>
      </c>
      <c r="E5343" s="5" t="inlineStr">
        <is>
          <t>MM</t>
        </is>
      </c>
      <c r="F5343" s="5">
        <f>VLOOKUP(E5343,'5.a Definitions'!E:F,2,FALSE)</f>
        <v/>
      </c>
      <c r="G5343" s="5" t="inlineStr">
        <is>
          <t>AT</t>
        </is>
      </c>
      <c r="H5343" s="5" t="inlineStr">
        <is>
          <t>AT</t>
        </is>
      </c>
      <c r="I5343" s="5">
        <f>VLOOKUP(H5343,'5.a Definitions'!E:F,2,FALSE)</f>
        <v/>
      </c>
      <c r="J5343" s="465" t="inlineStr">
        <is>
          <t xml:space="preserve"> Emissions </t>
        </is>
      </c>
      <c r="K5343" s="465" t="inlineStr">
        <is>
          <t xml:space="preserve"> manure and animal husbandry emissions </t>
        </is>
      </c>
      <c r="L5343" s="465" t="inlineStr">
        <is>
          <t xml:space="preserve"> reactive </t>
        </is>
      </c>
      <c r="M5343" s="465" t="inlineStr">
        <is>
          <t xml:space="preserve"> NOx </t>
        </is>
      </c>
      <c r="N5343" s="466" t="inlineStr">
        <is>
          <t>nan</t>
        </is>
      </c>
      <c r="O5343" s="467" t="n">
        <v>0.2</v>
      </c>
      <c r="P5343" s="468" t="n">
        <v>1987</v>
      </c>
      <c r="Q5343" s="469" t="inlineStr">
        <is>
          <t>no data</t>
        </is>
      </c>
      <c r="R5343" s="469" t="inlineStr">
        <is>
          <t>not done</t>
        </is>
      </c>
      <c r="S5343" s="469" t="inlineStr">
        <is>
          <t xml:space="preserve"> text </t>
        </is>
      </c>
      <c r="T5343" s="426" t="inlineStr">
        <is>
          <t>Norway</t>
        </is>
      </c>
      <c r="U5343" s="5" t="inlineStr">
        <is>
          <t>N wasted</t>
        </is>
      </c>
      <c r="V5343" s="465" t="n">
        <v>0.04</v>
      </c>
    </row>
    <row r="5344">
      <c r="B5344" s="5" t="inlineStr">
        <is>
          <t>AG.MM-HY.SW-Leaching-Nmix</t>
        </is>
      </c>
      <c r="C5344" s="5" t="inlineStr">
        <is>
          <t>AG.MM-HY.SW-Leaching-Nmix</t>
        </is>
      </c>
      <c r="D5344" s="5" t="inlineStr">
        <is>
          <t>AG</t>
        </is>
      </c>
      <c r="E5344" s="5" t="inlineStr">
        <is>
          <t>MM</t>
        </is>
      </c>
      <c r="F5344" s="5">
        <f>VLOOKUP(E5344,'5.a Definitions'!E:F,2,FALSE)</f>
        <v/>
      </c>
      <c r="G5344" s="5" t="inlineStr">
        <is>
          <t>HY</t>
        </is>
      </c>
      <c r="H5344" s="5" t="inlineStr">
        <is>
          <t>SW</t>
        </is>
      </c>
      <c r="I5344" s="5">
        <f>VLOOKUP(H5344,'5.a Definitions'!E:F,2,FALSE)</f>
        <v/>
      </c>
      <c r="J5344" s="465" t="inlineStr">
        <is>
          <t xml:space="preserve"> Leaching </t>
        </is>
      </c>
      <c r="K5344" s="465" t="inlineStr">
        <is>
          <t xml:space="preserve"> manure storage leaching </t>
        </is>
      </c>
      <c r="L5344" s="465" t="inlineStr">
        <is>
          <t xml:space="preserve"> reactive </t>
        </is>
      </c>
      <c r="M5344" s="465" t="inlineStr">
        <is>
          <t xml:space="preserve"> Nmix </t>
        </is>
      </c>
      <c r="N5344" s="466" t="inlineStr">
        <is>
          <t>nan</t>
        </is>
      </c>
      <c r="O5344" s="467" t="n">
        <v>0.2</v>
      </c>
      <c r="P5344" s="468" t="n">
        <v>1987</v>
      </c>
      <c r="Q5344" s="469" t="inlineStr">
        <is>
          <t>no data</t>
        </is>
      </c>
      <c r="R5344" s="469" t="inlineStr">
        <is>
          <t>not done</t>
        </is>
      </c>
      <c r="S5344" s="469" t="inlineStr">
        <is>
          <t xml:space="preserve"> text </t>
        </is>
      </c>
      <c r="T5344" s="426" t="inlineStr">
        <is>
          <t>Norway</t>
        </is>
      </c>
      <c r="U5344" s="5" t="inlineStr">
        <is>
          <t>N wasted</t>
        </is>
      </c>
      <c r="V5344" s="465" t="n">
        <v>0.04</v>
      </c>
    </row>
    <row r="5345">
      <c r="B5345" s="5" t="inlineStr">
        <is>
          <t>AG.MM-RW.RW</t>
        </is>
      </c>
      <c r="C5345" s="5" t="inlineStr">
        <is>
          <t>AG.MM-RW.RW-Live animal export-Nmix</t>
        </is>
      </c>
      <c r="D5345" s="5" t="inlineStr">
        <is>
          <t>AG</t>
        </is>
      </c>
      <c r="E5345" s="5" t="inlineStr">
        <is>
          <t>MM</t>
        </is>
      </c>
      <c r="F5345" s="5">
        <f>VLOOKUP(E5345,'5.a Definitions'!E:F,2,FALSE)</f>
        <v/>
      </c>
      <c r="G5345" s="5" t="inlineStr">
        <is>
          <t>RW</t>
        </is>
      </c>
      <c r="H5345" s="5" t="inlineStr">
        <is>
          <t>RW</t>
        </is>
      </c>
      <c r="I5345" s="5">
        <f>VLOOKUP(H5345,'5.a Definitions'!E:F,2,FALSE)</f>
        <v/>
      </c>
      <c r="J5345" s="465" t="inlineStr">
        <is>
          <t xml:space="preserve"> Live animal export </t>
        </is>
      </c>
      <c r="K5345" s="465" t="inlineStr">
        <is>
          <t xml:space="preserve"> live animal export </t>
        </is>
      </c>
      <c r="L5345" s="465" t="inlineStr">
        <is>
          <t xml:space="preserve"> reactive </t>
        </is>
      </c>
      <c r="M5345" s="465" t="inlineStr">
        <is>
          <t xml:space="preserve"> Nmix </t>
        </is>
      </c>
      <c r="N5345" s="466" t="n">
        <v>0.0024837632</v>
      </c>
      <c r="O5345" s="467" t="n">
        <v>0.3720166353530363</v>
      </c>
      <c r="P5345" s="468" t="n">
        <v>1987</v>
      </c>
      <c r="Q5345" s="469" t="inlineStr">
        <is>
          <t>FAOSTAT Crops and livestock products</t>
        </is>
      </c>
      <c r="R5345" s="469" t="inlineStr">
        <is>
          <t>ok</t>
        </is>
      </c>
      <c r="S5345" s="469" t="inlineStr">
        <is>
          <t xml:space="preserve"> text </t>
        </is>
      </c>
      <c r="T5345" s="426" t="inlineStr">
        <is>
          <t>Norway</t>
        </is>
      </c>
      <c r="U5345" s="5" t="inlineStr">
        <is>
          <t>useful output</t>
        </is>
      </c>
      <c r="V5345" s="465" t="n">
        <v>0.04</v>
      </c>
    </row>
    <row r="5346" ht="16" customHeight="1">
      <c r="A5346" s="486" t="inlineStr">
        <is>
          <t xml:space="preserve"> Forests and Semi-natural vegetation </t>
        </is>
      </c>
      <c r="B5346" s="5" t="inlineStr">
        <is>
          <t>FS.FO-AT.AT</t>
        </is>
      </c>
      <c r="C5346" s="5" t="inlineStr">
        <is>
          <t>FS.FO-AT.AT-Emissions-N2</t>
        </is>
      </c>
      <c r="D5346" s="5" t="inlineStr">
        <is>
          <t>FS</t>
        </is>
      </c>
      <c r="E5346" s="5" t="inlineStr">
        <is>
          <t>FO</t>
        </is>
      </c>
      <c r="F5346" s="5">
        <f>VLOOKUP(E5346,'5.a Definitions'!E:F,2,FALSE)</f>
        <v/>
      </c>
      <c r="G5346" s="5" t="inlineStr">
        <is>
          <t>AT</t>
        </is>
      </c>
      <c r="H5346" s="5" t="inlineStr">
        <is>
          <t>AT</t>
        </is>
      </c>
      <c r="I5346" s="5">
        <f>VLOOKUP(H5346,'5.a Definitions'!E:F,2,FALSE)</f>
        <v/>
      </c>
      <c r="J5346" s="465" t="inlineStr">
        <is>
          <t xml:space="preserve"> Emissions </t>
        </is>
      </c>
      <c r="K5346" s="465" t="inlineStr">
        <is>
          <t xml:space="preserve"> forest emissions </t>
        </is>
      </c>
      <c r="L5346" s="465" t="inlineStr">
        <is>
          <t xml:space="preserve"> inert </t>
        </is>
      </c>
      <c r="M5346" s="465" t="inlineStr">
        <is>
          <t xml:space="preserve"> N2 </t>
        </is>
      </c>
      <c r="N5346" s="466" t="inlineStr">
        <is>
          <t>nan</t>
        </is>
      </c>
      <c r="O5346" s="467" t="n">
        <v>0.2</v>
      </c>
      <c r="P5346" s="468" t="n">
        <v>1987</v>
      </c>
      <c r="Q5346" s="469" t="inlineStr">
        <is>
          <t>no data</t>
        </is>
      </c>
      <c r="R5346" s="469" t="inlineStr">
        <is>
          <t>not done</t>
        </is>
      </c>
      <c r="S5346" s="469" t="inlineStr">
        <is>
          <t xml:space="preserve"> text </t>
        </is>
      </c>
      <c r="T5346" s="426" t="inlineStr">
        <is>
          <t>Norway</t>
        </is>
      </c>
      <c r="U5346" s="5" t="inlineStr">
        <is>
          <t>N wasted</t>
        </is>
      </c>
      <c r="V5346" s="465" t="n">
        <v>0.04</v>
      </c>
    </row>
    <row r="5347">
      <c r="B5347" s="5" t="inlineStr">
        <is>
          <t>FS.FO-AT.AT</t>
        </is>
      </c>
      <c r="C5347" s="5" t="inlineStr">
        <is>
          <t>FS.FO-AT.AT-Emissions-N2O</t>
        </is>
      </c>
      <c r="D5347" s="5" t="inlineStr">
        <is>
          <t>FS</t>
        </is>
      </c>
      <c r="E5347" s="5" t="inlineStr">
        <is>
          <t>FO</t>
        </is>
      </c>
      <c r="F5347" s="5">
        <f>VLOOKUP(E5347,'5.a Definitions'!E:F,2,FALSE)</f>
        <v/>
      </c>
      <c r="G5347" s="5" t="inlineStr">
        <is>
          <t>AT</t>
        </is>
      </c>
      <c r="H5347" s="5" t="inlineStr">
        <is>
          <t>AT</t>
        </is>
      </c>
      <c r="I5347" s="5">
        <f>VLOOKUP(H5347,'5.a Definitions'!E:F,2,FALSE)</f>
        <v/>
      </c>
      <c r="J5347" s="465" t="inlineStr">
        <is>
          <t xml:space="preserve"> Emissions </t>
        </is>
      </c>
      <c r="K5347" s="465" t="inlineStr">
        <is>
          <t xml:space="preserve"> forest emissions </t>
        </is>
      </c>
      <c r="L5347" s="465" t="inlineStr">
        <is>
          <t xml:space="preserve"> reactive </t>
        </is>
      </c>
      <c r="M5347" s="465" t="inlineStr">
        <is>
          <t xml:space="preserve"> N2O </t>
        </is>
      </c>
      <c r="N5347" s="466" t="inlineStr">
        <is>
          <t>nan</t>
        </is>
      </c>
      <c r="O5347" s="467" t="n">
        <v>0.2</v>
      </c>
      <c r="P5347" s="468" t="n">
        <v>1987</v>
      </c>
      <c r="Q5347" s="469" t="inlineStr">
        <is>
          <t>no data</t>
        </is>
      </c>
      <c r="R5347" s="469" t="inlineStr">
        <is>
          <t>not done</t>
        </is>
      </c>
      <c r="S5347" s="469" t="inlineStr">
        <is>
          <t xml:space="preserve"> text </t>
        </is>
      </c>
      <c r="T5347" s="426" t="inlineStr">
        <is>
          <t>Norway</t>
        </is>
      </c>
      <c r="U5347" s="5" t="inlineStr">
        <is>
          <t>N wasted</t>
        </is>
      </c>
      <c r="V5347" s="465" t="n">
        <v>0.04</v>
      </c>
    </row>
    <row r="5348">
      <c r="B5348" s="5" t="inlineStr">
        <is>
          <t>FS.FO-HY.SW</t>
        </is>
      </c>
      <c r="C5348" s="5" t="inlineStr">
        <is>
          <t>FS.FO-HY.SW-Leaching-Nmix</t>
        </is>
      </c>
      <c r="D5348" s="5" t="inlineStr">
        <is>
          <t>FS</t>
        </is>
      </c>
      <c r="E5348" s="5" t="inlineStr">
        <is>
          <t>FO</t>
        </is>
      </c>
      <c r="F5348" s="5">
        <f>VLOOKUP(E5348,'5.a Definitions'!E:F,2,FALSE)</f>
        <v/>
      </c>
      <c r="G5348" s="5" t="inlineStr">
        <is>
          <t>HY</t>
        </is>
      </c>
      <c r="H5348" s="5" t="inlineStr">
        <is>
          <t>SW</t>
        </is>
      </c>
      <c r="I5348" s="5">
        <f>VLOOKUP(H5348,'5.a Definitions'!E:F,2,FALSE)</f>
        <v/>
      </c>
      <c r="J5348" s="465" t="inlineStr">
        <is>
          <t xml:space="preserve"> Leaching </t>
        </is>
      </c>
      <c r="K5348" s="465" t="inlineStr">
        <is>
          <t xml:space="preserve"> forest leaching </t>
        </is>
      </c>
      <c r="L5348" s="465" t="inlineStr">
        <is>
          <t xml:space="preserve"> reactive </t>
        </is>
      </c>
      <c r="M5348" s="465" t="inlineStr">
        <is>
          <t xml:space="preserve"> Nmix </t>
        </is>
      </c>
      <c r="N5348" s="466" t="inlineStr">
        <is>
          <t>nan</t>
        </is>
      </c>
      <c r="O5348" s="467" t="n">
        <v>0.2</v>
      </c>
      <c r="P5348" s="468" t="n">
        <v>1987</v>
      </c>
      <c r="Q5348" s="469" t="inlineStr">
        <is>
          <t>no data</t>
        </is>
      </c>
      <c r="R5348" s="469" t="inlineStr">
        <is>
          <t>not done</t>
        </is>
      </c>
      <c r="S5348" s="469" t="inlineStr">
        <is>
          <t xml:space="preserve"> text </t>
        </is>
      </c>
      <c r="T5348" s="426" t="inlineStr">
        <is>
          <t>Norway</t>
        </is>
      </c>
      <c r="U5348" s="5" t="inlineStr">
        <is>
          <t>N wasted</t>
        </is>
      </c>
      <c r="V5348" s="465" t="n">
        <v>0.04</v>
      </c>
    </row>
    <row r="5349" ht="16" customHeight="1">
      <c r="B5349" s="5" t="inlineStr">
        <is>
          <t>FS.FO-MP.OP</t>
        </is>
      </c>
      <c r="C5349" s="5" t="inlineStr">
        <is>
          <t>FS.FO-MP.OP-Industrial round wood-Nmix</t>
        </is>
      </c>
      <c r="D5349" s="5" t="inlineStr">
        <is>
          <t>FS</t>
        </is>
      </c>
      <c r="E5349" s="5" t="inlineStr">
        <is>
          <t>FO</t>
        </is>
      </c>
      <c r="F5349" s="5">
        <f>VLOOKUP(E5349,'5.a Definitions'!E:F,2,FALSE)</f>
        <v/>
      </c>
      <c r="G5349" s="5" t="inlineStr">
        <is>
          <t>MP</t>
        </is>
      </c>
      <c r="H5349" s="5" t="inlineStr">
        <is>
          <t>OP</t>
        </is>
      </c>
      <c r="I5349" s="5">
        <f>VLOOKUP(H5349,'5.a Definitions'!E:F,2,FALSE)</f>
        <v/>
      </c>
      <c r="J5349" s="465" t="inlineStr">
        <is>
          <t xml:space="preserve"> Industrial round wood </t>
        </is>
      </c>
      <c r="K5349" s="465" t="inlineStr">
        <is>
          <t xml:space="preserve"> industrial round wood </t>
        </is>
      </c>
      <c r="L5349" s="465" t="inlineStr">
        <is>
          <t xml:space="preserve"> reactive </t>
        </is>
      </c>
      <c r="M5349" s="465" t="inlineStr">
        <is>
          <t xml:space="preserve"> Nmix </t>
        </is>
      </c>
      <c r="N5349" s="466" t="n">
        <v>5.14053</v>
      </c>
      <c r="O5349" s="467" t="n">
        <v>0.4018099002439651</v>
      </c>
      <c r="P5349" s="468" t="n">
        <v>1987</v>
      </c>
      <c r="Q5349" s="469" t="inlineStr">
        <is>
          <t>FAOSTAT</t>
        </is>
      </c>
      <c r="R5349" s="469" t="inlineStr">
        <is>
          <t>ok</t>
        </is>
      </c>
      <c r="S5349" s="469" t="inlineStr">
        <is>
          <t xml:space="preserve"> text </t>
        </is>
      </c>
      <c r="T5349" s="426" t="inlineStr">
        <is>
          <t>Norway</t>
        </is>
      </c>
      <c r="U5349" s="5" t="inlineStr">
        <is>
          <t>useful output</t>
        </is>
      </c>
      <c r="V5349" s="465" t="n">
        <v>0.04</v>
      </c>
    </row>
    <row r="5350">
      <c r="B5350" s="5" t="inlineStr">
        <is>
          <t>FS.FO-EF.OE</t>
        </is>
      </c>
      <c r="C5350" s="5" t="inlineStr">
        <is>
          <t>FS.FO-EF.OE-Fuel wood for households-Nmix</t>
        </is>
      </c>
      <c r="D5350" s="5" t="inlineStr">
        <is>
          <t>FS</t>
        </is>
      </c>
      <c r="E5350" s="5" t="inlineStr">
        <is>
          <t>FO</t>
        </is>
      </c>
      <c r="F5350" s="5">
        <f>VLOOKUP(E5350,'5.a Definitions'!E:F,2,FALSE)</f>
        <v/>
      </c>
      <c r="G5350" s="5" t="inlineStr">
        <is>
          <t>EF</t>
        </is>
      </c>
      <c r="H5350" s="5" t="inlineStr">
        <is>
          <t>OE</t>
        </is>
      </c>
      <c r="I5350" s="5">
        <f>VLOOKUP(H5350,'5.a Definitions'!E:F,2,FALSE)</f>
        <v/>
      </c>
      <c r="J5350" s="465" t="inlineStr">
        <is>
          <t xml:space="preserve"> Fuel wood for households </t>
        </is>
      </c>
      <c r="K5350" s="465" t="inlineStr">
        <is>
          <t xml:space="preserve"> fuel wood for households </t>
        </is>
      </c>
      <c r="L5350" s="465" t="inlineStr">
        <is>
          <t xml:space="preserve"> reactive </t>
        </is>
      </c>
      <c r="M5350" s="465" t="inlineStr">
        <is>
          <t xml:space="preserve"> Nmix </t>
        </is>
      </c>
      <c r="N5350" s="466" t="inlineStr">
        <is>
          <t>nan</t>
        </is>
      </c>
      <c r="O5350" s="467" t="n">
        <v>0.2</v>
      </c>
      <c r="P5350" s="468" t="n">
        <v>1987</v>
      </c>
      <c r="Q5350" s="469" t="inlineStr">
        <is>
          <t>no data</t>
        </is>
      </c>
      <c r="R5350" s="469" t="inlineStr">
        <is>
          <t>not done</t>
        </is>
      </c>
      <c r="S5350" s="469" t="inlineStr">
        <is>
          <t xml:space="preserve"> text </t>
        </is>
      </c>
      <c r="T5350" s="426" t="inlineStr">
        <is>
          <t>Norway</t>
        </is>
      </c>
      <c r="U5350" s="5" t="inlineStr">
        <is>
          <t>useful output</t>
        </is>
      </c>
      <c r="V5350" s="465" t="n">
        <v>0.04</v>
      </c>
    </row>
    <row r="5351">
      <c r="B5351" s="475" t="inlineStr">
        <is>
          <t>FS.OL-AT.AT</t>
        </is>
      </c>
      <c r="C5351" s="475" t="inlineStr">
        <is>
          <t>FS.OL-AT.AT-Emissions-NH3</t>
        </is>
      </c>
      <c r="D5351" s="475" t="inlineStr">
        <is>
          <t>FS</t>
        </is>
      </c>
      <c r="E5351" s="475" t="inlineStr">
        <is>
          <t>OL</t>
        </is>
      </c>
      <c r="F5351" s="5">
        <f>VLOOKUP(E5351,'5.a Definitions'!E:F,2,FALSE)</f>
        <v/>
      </c>
      <c r="G5351" s="475" t="inlineStr">
        <is>
          <t>AT</t>
        </is>
      </c>
      <c r="H5351" s="475" t="inlineStr">
        <is>
          <t>AT</t>
        </is>
      </c>
      <c r="I5351" s="5">
        <f>VLOOKUP(H5351,'5.a Definitions'!E:F,2,FALSE)</f>
        <v/>
      </c>
      <c r="J5351" s="465" t="inlineStr">
        <is>
          <t>Emissions</t>
        </is>
      </c>
      <c r="K5351" s="465" t="inlineStr">
        <is>
          <t>other land emissions</t>
        </is>
      </c>
      <c r="L5351" s="465" t="inlineStr">
        <is>
          <t>reactive</t>
        </is>
      </c>
      <c r="M5351" s="465" t="inlineStr">
        <is>
          <t>NH3</t>
        </is>
      </c>
      <c r="N5351" s="466" t="n">
        <v>0</v>
      </c>
      <c r="O5351" s="467" t="n">
        <v>0.2</v>
      </c>
      <c r="P5351" s="468" t="n">
        <v>1987</v>
      </c>
      <c r="Q5351" s="469" t="n"/>
      <c r="R5351" s="469" t="inlineStr">
        <is>
          <t>text</t>
        </is>
      </c>
      <c r="S5351" s="469" t="inlineStr">
        <is>
          <t>text</t>
        </is>
      </c>
      <c r="T5351" s="476" t="inlineStr">
        <is>
          <t>Norway</t>
        </is>
      </c>
      <c r="U5351" s="475" t="inlineStr">
        <is>
          <t>useful output</t>
        </is>
      </c>
      <c r="V5351" s="465">
        <f>(O5237*N5237)^2</f>
        <v/>
      </c>
    </row>
    <row r="5352" ht="16" customHeight="1">
      <c r="B5352" s="475" t="inlineStr">
        <is>
          <t>FS.OL-AT.AT</t>
        </is>
      </c>
      <c r="C5352" s="475" t="inlineStr">
        <is>
          <t>FS.OL-AT.AT-Emissions-NOx</t>
        </is>
      </c>
      <c r="D5352" s="475" t="inlineStr">
        <is>
          <t>FS</t>
        </is>
      </c>
      <c r="E5352" s="475" t="inlineStr">
        <is>
          <t>OL</t>
        </is>
      </c>
      <c r="F5352" s="5">
        <f>VLOOKUP(E5352,'5.a Definitions'!E:F,2,FALSE)</f>
        <v/>
      </c>
      <c r="G5352" s="475" t="inlineStr">
        <is>
          <t>AT</t>
        </is>
      </c>
      <c r="H5352" s="475" t="inlineStr">
        <is>
          <t>AT</t>
        </is>
      </c>
      <c r="I5352" s="5">
        <f>VLOOKUP(H5352,'5.a Definitions'!E:F,2,FALSE)</f>
        <v/>
      </c>
      <c r="J5352" s="465" t="inlineStr">
        <is>
          <t>Emissions</t>
        </is>
      </c>
      <c r="K5352" s="465" t="inlineStr">
        <is>
          <t>other land emissions</t>
        </is>
      </c>
      <c r="L5352" s="465" t="inlineStr">
        <is>
          <t>reactive</t>
        </is>
      </c>
      <c r="M5352" s="465" t="inlineStr">
        <is>
          <t>NOx</t>
        </is>
      </c>
      <c r="N5352" s="466" t="n">
        <v>0</v>
      </c>
      <c r="O5352" s="467" t="n">
        <v>0.2</v>
      </c>
      <c r="P5352" s="468" t="n">
        <v>1987</v>
      </c>
      <c r="Q5352" s="469" t="n"/>
      <c r="R5352" s="469" t="inlineStr">
        <is>
          <t>text</t>
        </is>
      </c>
      <c r="S5352" s="469" t="inlineStr">
        <is>
          <t>text</t>
        </is>
      </c>
      <c r="T5352" s="476" t="inlineStr">
        <is>
          <t>Norway</t>
        </is>
      </c>
      <c r="U5352" s="475" t="inlineStr">
        <is>
          <t>useful output</t>
        </is>
      </c>
      <c r="V5352" s="465">
        <f>(O5276*N5276)^2</f>
        <v/>
      </c>
    </row>
    <row r="5353">
      <c r="B5353" s="475" t="inlineStr">
        <is>
          <t>FS.OL-AT.AT</t>
        </is>
      </c>
      <c r="C5353" s="475" t="inlineStr">
        <is>
          <t>FS.OL-AT.AT-Emissions-N2O</t>
        </is>
      </c>
      <c r="D5353" s="475" t="inlineStr">
        <is>
          <t>FS</t>
        </is>
      </c>
      <c r="E5353" s="475" t="inlineStr">
        <is>
          <t>OL</t>
        </is>
      </c>
      <c r="F5353" s="5">
        <f>VLOOKUP(E5353,'5.a Definitions'!E:F,2,FALSE)</f>
        <v/>
      </c>
      <c r="G5353" s="475" t="inlineStr">
        <is>
          <t>AT</t>
        </is>
      </c>
      <c r="H5353" s="475" t="inlineStr">
        <is>
          <t>AT</t>
        </is>
      </c>
      <c r="I5353" s="5">
        <f>VLOOKUP(H5353,'5.a Definitions'!E:F,2,FALSE)</f>
        <v/>
      </c>
      <c r="J5353" s="465" t="inlineStr">
        <is>
          <t>Emissions</t>
        </is>
      </c>
      <c r="K5353" s="465" t="inlineStr">
        <is>
          <t>other land emissions</t>
        </is>
      </c>
      <c r="L5353" s="465" t="inlineStr">
        <is>
          <t>reactive</t>
        </is>
      </c>
      <c r="M5353" s="465" t="inlineStr">
        <is>
          <t>N2O</t>
        </is>
      </c>
      <c r="N5353" s="466" t="n">
        <v>0</v>
      </c>
      <c r="O5353" s="467" t="n">
        <v>0.2</v>
      </c>
      <c r="P5353" s="468" t="n">
        <v>1987</v>
      </c>
      <c r="Q5353" s="469" t="n"/>
      <c r="R5353" s="469" t="inlineStr">
        <is>
          <t>text</t>
        </is>
      </c>
      <c r="S5353" s="469" t="inlineStr">
        <is>
          <t>text</t>
        </is>
      </c>
      <c r="T5353" s="476" t="inlineStr">
        <is>
          <t>Norway</t>
        </is>
      </c>
      <c r="U5353" s="475" t="inlineStr">
        <is>
          <t>useful output</t>
        </is>
      </c>
      <c r="V5353" s="465">
        <f>(O5315*N5315)^2</f>
        <v/>
      </c>
    </row>
    <row r="5354" ht="16" customHeight="1">
      <c r="B5354" s="475" t="inlineStr">
        <is>
          <t>FS.OL-AG.MM</t>
        </is>
      </c>
      <c r="C5354" s="475" t="inlineStr">
        <is>
          <t>FS.OL-AG.MM-Grazing-Nmix</t>
        </is>
      </c>
      <c r="D5354" s="475" t="inlineStr">
        <is>
          <t>FS</t>
        </is>
      </c>
      <c r="E5354" s="475" t="inlineStr">
        <is>
          <t>OL</t>
        </is>
      </c>
      <c r="F5354" s="5">
        <f>VLOOKUP(E5354,'5.a Definitions'!E:F,2,FALSE)</f>
        <v/>
      </c>
      <c r="G5354" s="475" t="inlineStr">
        <is>
          <t>AG</t>
        </is>
      </c>
      <c r="H5354" s="475" t="inlineStr">
        <is>
          <t>MM</t>
        </is>
      </c>
      <c r="I5354" s="5">
        <f>VLOOKUP(H5354,'5.a Definitions'!E:F,2,FALSE)</f>
        <v/>
      </c>
      <c r="J5354" s="473" t="inlineStr">
        <is>
          <t>Grazing</t>
        </is>
      </c>
      <c r="K5354" s="473" t="inlineStr">
        <is>
          <t>grazing</t>
        </is>
      </c>
      <c r="L5354" s="465" t="inlineStr">
        <is>
          <t>reactive</t>
        </is>
      </c>
      <c r="M5354" s="465" t="inlineStr">
        <is>
          <t>Nmix</t>
        </is>
      </c>
      <c r="N5354" s="466" t="inlineStr">
        <is>
          <t>nan</t>
        </is>
      </c>
      <c r="O5354" s="467" t="n">
        <v>0.2</v>
      </c>
      <c r="P5354" s="468" t="n">
        <v>1987</v>
      </c>
      <c r="Q5354" s="469" t="inlineStr">
        <is>
          <t>no data</t>
        </is>
      </c>
      <c r="R5354" s="469" t="inlineStr">
        <is>
          <t>not done</t>
        </is>
      </c>
      <c r="S5354" s="469" t="inlineStr">
        <is>
          <t>text</t>
        </is>
      </c>
      <c r="T5354" s="476" t="inlineStr">
        <is>
          <t>Norway</t>
        </is>
      </c>
      <c r="U5354" s="5" t="inlineStr">
        <is>
          <t>useful output</t>
        </is>
      </c>
      <c r="V5354" s="465">
        <f>(O5162*N5162)^2</f>
        <v/>
      </c>
    </row>
    <row r="5355">
      <c r="B5355" s="5" t="inlineStr">
        <is>
          <t>FS.OL-HY.SW</t>
        </is>
      </c>
      <c r="C5355" s="5" t="inlineStr">
        <is>
          <t>FS.OL-HY.SW-Leaching-Nmix</t>
        </is>
      </c>
      <c r="D5355" s="5" t="inlineStr">
        <is>
          <t>FS</t>
        </is>
      </c>
      <c r="E5355" s="5" t="inlineStr">
        <is>
          <t>OL</t>
        </is>
      </c>
      <c r="F5355" s="5">
        <f>VLOOKUP(E5355,'5.a Definitions'!E:F,2,FALSE)</f>
        <v/>
      </c>
      <c r="G5355" s="5" t="inlineStr">
        <is>
          <t>HY</t>
        </is>
      </c>
      <c r="H5355" s="5" t="inlineStr">
        <is>
          <t>SW</t>
        </is>
      </c>
      <c r="I5355" s="5">
        <f>VLOOKUP(H5355,'5.a Definitions'!E:F,2,FALSE)</f>
        <v/>
      </c>
      <c r="J5355" s="465" t="inlineStr">
        <is>
          <t xml:space="preserve"> Leaching </t>
        </is>
      </c>
      <c r="K5355" s="465" t="inlineStr">
        <is>
          <t xml:space="preserve"> other land leaching </t>
        </is>
      </c>
      <c r="L5355" s="465" t="inlineStr">
        <is>
          <t xml:space="preserve"> reactive </t>
        </is>
      </c>
      <c r="M5355" s="465" t="inlineStr">
        <is>
          <t xml:space="preserve"> Nmix </t>
        </is>
      </c>
      <c r="N5355" s="466" t="inlineStr">
        <is>
          <t>nan</t>
        </is>
      </c>
      <c r="O5355" s="467" t="n">
        <v>0.2</v>
      </c>
      <c r="P5355" s="468" t="n">
        <v>1987</v>
      </c>
      <c r="Q5355" s="469" t="inlineStr">
        <is>
          <t>no data</t>
        </is>
      </c>
      <c r="R5355" s="469" t="inlineStr">
        <is>
          <t>not done</t>
        </is>
      </c>
      <c r="S5355" s="469" t="inlineStr">
        <is>
          <t xml:space="preserve"> text </t>
        </is>
      </c>
      <c r="T5355" s="426" t="inlineStr">
        <is>
          <t>Norway</t>
        </is>
      </c>
      <c r="U5355" s="5" t="inlineStr">
        <is>
          <t>N wasted</t>
        </is>
      </c>
      <c r="V5355" s="465" t="n">
        <v>0.04</v>
      </c>
    </row>
    <row r="5356">
      <c r="A5356" s="485" t="inlineStr">
        <is>
          <t>Processing of residues</t>
        </is>
      </c>
      <c r="B5356" s="475" t="inlineStr">
        <is>
          <t>PR.SO-EF.EC</t>
        </is>
      </c>
      <c r="C5356" s="475" t="inlineStr">
        <is>
          <t>PR.SO-EF.EC-Waste to energy-Nmix</t>
        </is>
      </c>
      <c r="D5356" s="475" t="inlineStr">
        <is>
          <t>PR</t>
        </is>
      </c>
      <c r="E5356" s="475" t="inlineStr">
        <is>
          <t>SO</t>
        </is>
      </c>
      <c r="F5356" s="5">
        <f>VLOOKUP(E5356,'5.a Definitions'!E:F,2,FALSE)</f>
        <v/>
      </c>
      <c r="G5356" s="475" t="inlineStr">
        <is>
          <t>EF</t>
        </is>
      </c>
      <c r="H5356" s="475" t="inlineStr">
        <is>
          <t>EC</t>
        </is>
      </c>
      <c r="I5356" s="5">
        <f>VLOOKUP(H5356,'5.a Definitions'!E:F,2,FALSE)</f>
        <v/>
      </c>
      <c r="J5356" s="465" t="inlineStr">
        <is>
          <t>Waste for energy incineration</t>
        </is>
      </c>
      <c r="K5356" s="465" t="inlineStr">
        <is>
          <t>waste for energy incineration</t>
        </is>
      </c>
      <c r="L5356" s="465" t="inlineStr">
        <is>
          <t>reactive</t>
        </is>
      </c>
      <c r="M5356" s="465" t="inlineStr">
        <is>
          <t>Nmix</t>
        </is>
      </c>
      <c r="N5356" s="466" t="inlineStr">
        <is>
          <t>nan</t>
        </is>
      </c>
      <c r="O5356" s="467" t="n">
        <v>0.2</v>
      </c>
      <c r="P5356" s="468" t="n">
        <v>1987</v>
      </c>
      <c r="Q5356" s="469" t="inlineStr">
        <is>
          <t>no data</t>
        </is>
      </c>
      <c r="R5356" s="469" t="inlineStr">
        <is>
          <t>not done</t>
        </is>
      </c>
      <c r="S5356" s="469" t="inlineStr">
        <is>
          <t>text</t>
        </is>
      </c>
      <c r="T5356" s="476" t="inlineStr">
        <is>
          <t>Norway</t>
        </is>
      </c>
      <c r="U5356" s="475" t="inlineStr">
        <is>
          <t>N wasted</t>
        </is>
      </c>
      <c r="V5356" s="465">
        <f>(O4857*N4857)^2</f>
        <v/>
      </c>
    </row>
    <row r="5357">
      <c r="B5357" s="475" t="inlineStr">
        <is>
          <t>PR.SO-MP.OP</t>
        </is>
      </c>
      <c r="C5357" s="475" t="inlineStr">
        <is>
          <t>PR.SO-MP.OP-Recycling-Nmix</t>
        </is>
      </c>
      <c r="D5357" s="475" t="inlineStr">
        <is>
          <t>PR</t>
        </is>
      </c>
      <c r="E5357" s="475" t="inlineStr">
        <is>
          <t>SO</t>
        </is>
      </c>
      <c r="F5357" s="5">
        <f>VLOOKUP(E5357,'5.a Definitions'!E:F,2,FALSE)</f>
        <v/>
      </c>
      <c r="G5357" s="475" t="inlineStr">
        <is>
          <t>MP</t>
        </is>
      </c>
      <c r="H5357" s="475" t="inlineStr">
        <is>
          <t>OP</t>
        </is>
      </c>
      <c r="I5357" s="5">
        <f>VLOOKUP(H5357,'5.a Definitions'!E:F,2,FALSE)</f>
        <v/>
      </c>
      <c r="J5357" s="465" t="inlineStr">
        <is>
          <t>Recycling</t>
        </is>
      </c>
      <c r="K5357" s="465" t="inlineStr">
        <is>
          <t>recycling</t>
        </is>
      </c>
      <c r="L5357" s="465" t="inlineStr">
        <is>
          <t>reactive</t>
        </is>
      </c>
      <c r="M5357" s="465" t="inlineStr">
        <is>
          <t>Nmix</t>
        </is>
      </c>
      <c r="N5357" s="466" t="inlineStr">
        <is>
          <t>nan</t>
        </is>
      </c>
      <c r="O5357" s="467" t="n">
        <v>0.2</v>
      </c>
      <c r="P5357" s="468" t="n">
        <v>1987</v>
      </c>
      <c r="Q5357" s="469" t="inlineStr">
        <is>
          <t>no data</t>
        </is>
      </c>
      <c r="R5357" s="469" t="inlineStr">
        <is>
          <t>not done</t>
        </is>
      </c>
      <c r="S5357" s="469" t="inlineStr">
        <is>
          <t>text</t>
        </is>
      </c>
      <c r="T5357" s="476" t="inlineStr">
        <is>
          <t>Norway</t>
        </is>
      </c>
      <c r="U5357" s="475" t="inlineStr">
        <is>
          <t>recycling</t>
        </is>
      </c>
      <c r="V5357" s="465">
        <f>(#REF!*#REF!)^2</f>
        <v/>
      </c>
    </row>
    <row r="5358">
      <c r="B5358" s="5" t="inlineStr">
        <is>
          <t>PR.SO-AG.SM</t>
        </is>
      </c>
      <c r="C5358" s="5" t="inlineStr">
        <is>
          <t>PR.SO-AG.SM-Biologically treated organic waste-Nmix</t>
        </is>
      </c>
      <c r="D5358" s="5" t="inlineStr">
        <is>
          <t>PR</t>
        </is>
      </c>
      <c r="E5358" s="5" t="inlineStr">
        <is>
          <t>SO</t>
        </is>
      </c>
      <c r="F5358" s="5">
        <f>VLOOKUP(E5358,'5.a Definitions'!E:F,2,FALSE)</f>
        <v/>
      </c>
      <c r="G5358" s="5" t="inlineStr">
        <is>
          <t>AG</t>
        </is>
      </c>
      <c r="H5358" s="5" t="inlineStr">
        <is>
          <t>SM</t>
        </is>
      </c>
      <c r="I5358" s="5">
        <f>VLOOKUP(H5358,'5.a Definitions'!E:F,2,FALSE)</f>
        <v/>
      </c>
      <c r="J5358" s="5" t="inlineStr">
        <is>
          <t>Biologically treated organic waste</t>
        </is>
      </c>
      <c r="K5358" s="5" t="inlineStr">
        <is>
          <t>biologically treated organic waste</t>
        </is>
      </c>
      <c r="L5358" s="5" t="inlineStr">
        <is>
          <t>reactive</t>
        </is>
      </c>
      <c r="M5358" s="5" t="inlineStr">
        <is>
          <t>Nmix</t>
        </is>
      </c>
      <c r="N5358" s="422" t="n">
        <v>0</v>
      </c>
      <c r="O5358" s="423" t="n">
        <v>0.7632168761236874</v>
      </c>
      <c r="P5358" s="468" t="n">
        <v>1987</v>
      </c>
      <c r="Q5358" s="425" t="inlineStr">
        <is>
          <t>SSB</t>
        </is>
      </c>
      <c r="R5358" s="425" t="inlineStr">
        <is>
          <t>ok</t>
        </is>
      </c>
      <c r="S5358" s="425" t="inlineStr">
        <is>
          <t>text</t>
        </is>
      </c>
      <c r="T5358" s="426" t="inlineStr">
        <is>
          <t>Norway</t>
        </is>
      </c>
      <c r="U5358" s="5" t="inlineStr">
        <is>
          <t>recycling</t>
        </is>
      </c>
      <c r="V5358" s="5" t="n"/>
    </row>
    <row r="5359">
      <c r="B5359" s="5" t="inlineStr">
        <is>
          <t>PR.SO-PR.WW</t>
        </is>
      </c>
      <c r="C5359" s="5" t="inlineStr">
        <is>
          <t>PR.SO-PR.WW-Wastewater from landfills-Nmix</t>
        </is>
      </c>
      <c r="D5359" s="5" t="inlineStr">
        <is>
          <t>PR</t>
        </is>
      </c>
      <c r="E5359" s="5" t="inlineStr">
        <is>
          <t>SO</t>
        </is>
      </c>
      <c r="F5359" s="5">
        <f>VLOOKUP(E5359,'5.a Definitions'!E:F,2,FALSE)</f>
        <v/>
      </c>
      <c r="G5359" s="5" t="inlineStr">
        <is>
          <t>PR</t>
        </is>
      </c>
      <c r="H5359" s="5" t="inlineStr">
        <is>
          <t>WW</t>
        </is>
      </c>
      <c r="I5359" s="5">
        <f>VLOOKUP(H5359,'5.a Definitions'!E:F,2,FALSE)</f>
        <v/>
      </c>
      <c r="J5359" s="465" t="inlineStr">
        <is>
          <t xml:space="preserve"> Wastewater from landfills </t>
        </is>
      </c>
      <c r="K5359" s="465" t="inlineStr">
        <is>
          <t xml:space="preserve"> wastewater from landfills </t>
        </is>
      </c>
      <c r="L5359" s="465" t="inlineStr">
        <is>
          <t xml:space="preserve"> reactive </t>
        </is>
      </c>
      <c r="M5359" s="465" t="inlineStr">
        <is>
          <t xml:space="preserve"> Nmix </t>
        </is>
      </c>
      <c r="N5359" s="466" t="inlineStr">
        <is>
          <t>nan</t>
        </is>
      </c>
      <c r="O5359" s="467" t="n">
        <v>0.2</v>
      </c>
      <c r="P5359" s="468" t="n">
        <v>1987</v>
      </c>
      <c r="Q5359" s="469" t="inlineStr">
        <is>
          <t>no data</t>
        </is>
      </c>
      <c r="R5359" s="469" t="inlineStr">
        <is>
          <t>not done</t>
        </is>
      </c>
      <c r="S5359" s="469" t="inlineStr">
        <is>
          <t xml:space="preserve"> text </t>
        </is>
      </c>
      <c r="T5359" s="426" t="inlineStr">
        <is>
          <t>Norway</t>
        </is>
      </c>
      <c r="U5359" s="5" t="inlineStr">
        <is>
          <t>N wasted</t>
        </is>
      </c>
      <c r="V5359" s="465" t="n">
        <v>0.04</v>
      </c>
    </row>
    <row r="5360" ht="16" customHeight="1">
      <c r="B5360" s="5" t="inlineStr">
        <is>
          <t>PR.SO-HS.HS</t>
        </is>
      </c>
      <c r="C5360" s="5" t="inlineStr">
        <is>
          <t>PR.SO-HS.HS-Biologically treated organic waste-Nmix</t>
        </is>
      </c>
      <c r="D5360" s="5" t="inlineStr">
        <is>
          <t>PR</t>
        </is>
      </c>
      <c r="E5360" s="5" t="inlineStr">
        <is>
          <t>SO</t>
        </is>
      </c>
      <c r="F5360" s="5">
        <f>VLOOKUP(E5360,'5.a Definitions'!E:F,2,FALSE)</f>
        <v/>
      </c>
      <c r="G5360" s="5" t="inlineStr">
        <is>
          <t>HS</t>
        </is>
      </c>
      <c r="H5360" s="5" t="inlineStr">
        <is>
          <t>HS</t>
        </is>
      </c>
      <c r="I5360" s="5">
        <f>VLOOKUP(H5360,'5.a Definitions'!E:F,2,FALSE)</f>
        <v/>
      </c>
      <c r="J5360" s="5" t="inlineStr">
        <is>
          <t>Biologically treated organic waste</t>
        </is>
      </c>
      <c r="K5360" s="5" t="inlineStr">
        <is>
          <t>biologically treated organic waste</t>
        </is>
      </c>
      <c r="L5360" s="465" t="inlineStr">
        <is>
          <t xml:space="preserve"> reactive </t>
        </is>
      </c>
      <c r="M5360" s="465" t="inlineStr">
        <is>
          <t xml:space="preserve"> Nmix </t>
        </is>
      </c>
      <c r="N5360" s="466" t="n">
        <v>0.08093647058823529</v>
      </c>
      <c r="O5360" s="467" t="n">
        <v>0.3741657386773942</v>
      </c>
      <c r="P5360" s="468" t="n">
        <v>1987</v>
      </c>
      <c r="Q5360" s="469" t="inlineStr">
        <is>
          <t>extrapolated</t>
        </is>
      </c>
      <c r="R5360" s="469" t="inlineStr">
        <is>
          <t>ok</t>
        </is>
      </c>
      <c r="S5360" s="469" t="inlineStr">
        <is>
          <t xml:space="preserve"> text </t>
        </is>
      </c>
      <c r="T5360" s="426" t="inlineStr">
        <is>
          <t>Norway</t>
        </is>
      </c>
      <c r="U5360" s="5" t="inlineStr">
        <is>
          <t>recycling</t>
        </is>
      </c>
      <c r="V5360" s="465" t="n">
        <v>0.04</v>
      </c>
    </row>
    <row r="5361">
      <c r="B5361" s="5" t="inlineStr">
        <is>
          <t>PR.SO-AT.AT</t>
        </is>
      </c>
      <c r="C5361" s="5" t="inlineStr">
        <is>
          <t>PR.SO-AT.AT-Emissions-NH3</t>
        </is>
      </c>
      <c r="D5361" s="5" t="inlineStr">
        <is>
          <t>PR</t>
        </is>
      </c>
      <c r="E5361" s="5" t="inlineStr">
        <is>
          <t>SO</t>
        </is>
      </c>
      <c r="F5361" s="5">
        <f>VLOOKUP(E5361,'5.a Definitions'!E:F,2,FALSE)</f>
        <v/>
      </c>
      <c r="G5361" s="5" t="inlineStr">
        <is>
          <t>AT</t>
        </is>
      </c>
      <c r="H5361" s="5" t="inlineStr">
        <is>
          <t>AT</t>
        </is>
      </c>
      <c r="I5361" s="5">
        <f>VLOOKUP(H5361,'5.a Definitions'!E:F,2,FALSE)</f>
        <v/>
      </c>
      <c r="J5361" s="465" t="inlineStr">
        <is>
          <t xml:space="preserve"> Emissions </t>
        </is>
      </c>
      <c r="K5361" s="465" t="inlineStr">
        <is>
          <t xml:space="preserve"> solid waste emissions </t>
        </is>
      </c>
      <c r="L5361" s="465" t="inlineStr">
        <is>
          <t xml:space="preserve"> reactive </t>
        </is>
      </c>
      <c r="M5361" s="465" t="inlineStr">
        <is>
          <t xml:space="preserve"> NH3 </t>
        </is>
      </c>
      <c r="N5361" s="466" t="inlineStr">
        <is>
          <t>nan</t>
        </is>
      </c>
      <c r="O5361" s="467" t="n">
        <v>0.2</v>
      </c>
      <c r="P5361" s="468" t="n">
        <v>1987</v>
      </c>
      <c r="Q5361" s="469" t="inlineStr">
        <is>
          <t>no data</t>
        </is>
      </c>
      <c r="R5361" s="469" t="inlineStr">
        <is>
          <t>not done</t>
        </is>
      </c>
      <c r="S5361" s="469" t="inlineStr">
        <is>
          <t xml:space="preserve"> text </t>
        </is>
      </c>
      <c r="T5361" s="426" t="inlineStr">
        <is>
          <t>Norway</t>
        </is>
      </c>
      <c r="U5361" s="5" t="inlineStr">
        <is>
          <t>N wasted</t>
        </is>
      </c>
      <c r="V5361" s="465" t="n">
        <v>0.04</v>
      </c>
    </row>
    <row r="5362">
      <c r="B5362" s="5" t="inlineStr">
        <is>
          <t>PR.SO-AT.AT</t>
        </is>
      </c>
      <c r="C5362" s="5" t="inlineStr">
        <is>
          <t>PR.SO-AT.AT-Emissions-NOx</t>
        </is>
      </c>
      <c r="D5362" s="5" t="inlineStr">
        <is>
          <t>PR</t>
        </is>
      </c>
      <c r="E5362" s="5" t="inlineStr">
        <is>
          <t>SO</t>
        </is>
      </c>
      <c r="F5362" s="5">
        <f>VLOOKUP(E5362,'5.a Definitions'!E:F,2,FALSE)</f>
        <v/>
      </c>
      <c r="G5362" s="5" t="inlineStr">
        <is>
          <t>AT</t>
        </is>
      </c>
      <c r="H5362" s="5" t="inlineStr">
        <is>
          <t>AT</t>
        </is>
      </c>
      <c r="I5362" s="5">
        <f>VLOOKUP(H5362,'5.a Definitions'!E:F,2,FALSE)</f>
        <v/>
      </c>
      <c r="J5362" s="465" t="inlineStr">
        <is>
          <t xml:space="preserve"> Emissions </t>
        </is>
      </c>
      <c r="K5362" s="465" t="inlineStr">
        <is>
          <t xml:space="preserve"> solid waste emissions </t>
        </is>
      </c>
      <c r="L5362" s="465" t="inlineStr">
        <is>
          <t xml:space="preserve"> reactive </t>
        </is>
      </c>
      <c r="M5362" s="465" t="inlineStr">
        <is>
          <t xml:space="preserve"> NOx </t>
        </is>
      </c>
      <c r="N5362" s="466" t="inlineStr">
        <is>
          <t>nan</t>
        </is>
      </c>
      <c r="O5362" s="467" t="n">
        <v>0.2</v>
      </c>
      <c r="P5362" s="468" t="n">
        <v>1987</v>
      </c>
      <c r="Q5362" s="469" t="inlineStr">
        <is>
          <t>no data</t>
        </is>
      </c>
      <c r="R5362" s="469" t="inlineStr">
        <is>
          <t>not done</t>
        </is>
      </c>
      <c r="S5362" s="469" t="inlineStr">
        <is>
          <t xml:space="preserve"> text </t>
        </is>
      </c>
      <c r="T5362" s="426" t="inlineStr">
        <is>
          <t>Norway</t>
        </is>
      </c>
      <c r="U5362" s="5" t="inlineStr">
        <is>
          <t>N wasted</t>
        </is>
      </c>
      <c r="V5362" s="465" t="n">
        <v>0.04</v>
      </c>
    </row>
    <row r="5363" ht="16" customHeight="1">
      <c r="B5363" s="5" t="inlineStr">
        <is>
          <t>PR.SO-AT.AT</t>
        </is>
      </c>
      <c r="C5363" s="5" t="inlineStr">
        <is>
          <t>PR.SO-AT.AT-Emissions-N2O</t>
        </is>
      </c>
      <c r="D5363" s="5" t="inlineStr">
        <is>
          <t>PR</t>
        </is>
      </c>
      <c r="E5363" s="5" t="inlineStr">
        <is>
          <t>SO</t>
        </is>
      </c>
      <c r="F5363" s="5">
        <f>VLOOKUP(E5363,'5.a Definitions'!E:F,2,FALSE)</f>
        <v/>
      </c>
      <c r="G5363" s="5" t="inlineStr">
        <is>
          <t>AT</t>
        </is>
      </c>
      <c r="H5363" s="5" t="inlineStr">
        <is>
          <t>AT</t>
        </is>
      </c>
      <c r="I5363" s="5">
        <f>VLOOKUP(H5363,'5.a Definitions'!E:F,2,FALSE)</f>
        <v/>
      </c>
      <c r="J5363" s="465" t="inlineStr">
        <is>
          <t xml:space="preserve"> Emissions </t>
        </is>
      </c>
      <c r="K5363" s="465" t="inlineStr">
        <is>
          <t xml:space="preserve"> solid waste emissions </t>
        </is>
      </c>
      <c r="L5363" s="465" t="inlineStr">
        <is>
          <t xml:space="preserve"> reactive </t>
        </is>
      </c>
      <c r="M5363" s="465" t="inlineStr">
        <is>
          <t xml:space="preserve"> N2O </t>
        </is>
      </c>
      <c r="N5363" s="466" t="inlineStr">
        <is>
          <t>nan</t>
        </is>
      </c>
      <c r="O5363" s="467" t="n">
        <v>0.2</v>
      </c>
      <c r="P5363" s="468" t="n">
        <v>1987</v>
      </c>
      <c r="Q5363" s="469" t="inlineStr">
        <is>
          <t>no data</t>
        </is>
      </c>
      <c r="R5363" s="469" t="inlineStr">
        <is>
          <t>not done</t>
        </is>
      </c>
      <c r="S5363" s="469" t="inlineStr">
        <is>
          <t xml:space="preserve"> text </t>
        </is>
      </c>
      <c r="T5363" s="426" t="inlineStr">
        <is>
          <t>Norway</t>
        </is>
      </c>
      <c r="U5363" s="5" t="inlineStr">
        <is>
          <t>N wasted</t>
        </is>
      </c>
      <c r="V5363" s="465" t="n">
        <v>0.04</v>
      </c>
    </row>
    <row r="5364" ht="16" customHeight="1">
      <c r="B5364" s="5" t="inlineStr">
        <is>
          <t>PR.SO-HY.SW</t>
        </is>
      </c>
      <c r="C5364" s="5" t="inlineStr">
        <is>
          <t>PR.SO-HY.SW-Leaching-Nmix</t>
        </is>
      </c>
      <c r="D5364" s="5" t="inlineStr">
        <is>
          <t>PR</t>
        </is>
      </c>
      <c r="E5364" s="5" t="inlineStr">
        <is>
          <t>SO</t>
        </is>
      </c>
      <c r="F5364" s="5">
        <f>VLOOKUP(E5364,'5.a Definitions'!E:F,2,FALSE)</f>
        <v/>
      </c>
      <c r="G5364" s="5" t="inlineStr">
        <is>
          <t>HY</t>
        </is>
      </c>
      <c r="H5364" s="5" t="inlineStr">
        <is>
          <t>SW</t>
        </is>
      </c>
      <c r="I5364" s="5">
        <f>VLOOKUP(H5364,'5.a Definitions'!E:F,2,FALSE)</f>
        <v/>
      </c>
      <c r="J5364" s="465" t="inlineStr">
        <is>
          <t xml:space="preserve"> Leaching </t>
        </is>
      </c>
      <c r="K5364" s="465" t="inlineStr">
        <is>
          <t xml:space="preserve"> solid waste leaching </t>
        </is>
      </c>
      <c r="L5364" s="465" t="inlineStr">
        <is>
          <t xml:space="preserve"> reactive </t>
        </is>
      </c>
      <c r="M5364" s="465" t="inlineStr">
        <is>
          <t xml:space="preserve"> Nmix </t>
        </is>
      </c>
      <c r="N5364" s="466" t="n">
        <v>0</v>
      </c>
      <c r="O5364" s="467" t="n">
        <v>0</v>
      </c>
      <c r="P5364" s="468" t="n">
        <v>1987</v>
      </c>
      <c r="Q5364" s="469" t="inlineStr">
        <is>
          <t>extrapolated</t>
        </is>
      </c>
      <c r="R5364" s="469" t="inlineStr">
        <is>
          <t>ok</t>
        </is>
      </c>
      <c r="S5364" s="469" t="inlineStr">
        <is>
          <t xml:space="preserve"> text </t>
        </is>
      </c>
      <c r="T5364" s="426" t="inlineStr">
        <is>
          <t>Norway</t>
        </is>
      </c>
      <c r="U5364" s="5" t="inlineStr">
        <is>
          <t>N wasted</t>
        </is>
      </c>
      <c r="V5364" s="465" t="n">
        <v>0.04</v>
      </c>
    </row>
    <row r="5365">
      <c r="B5365" s="5" t="inlineStr">
        <is>
          <t>PR.SO-RW.RW</t>
        </is>
      </c>
      <c r="C5365" s="5" t="inlineStr">
        <is>
          <t>PR.SO-RW.RW-Solid waste export-Nmix</t>
        </is>
      </c>
      <c r="D5365" s="5" t="inlineStr">
        <is>
          <t>PR</t>
        </is>
      </c>
      <c r="E5365" s="5" t="inlineStr">
        <is>
          <t>SO</t>
        </is>
      </c>
      <c r="F5365" s="5">
        <f>VLOOKUP(E5365,'5.a Definitions'!E:F,2,FALSE)</f>
        <v/>
      </c>
      <c r="G5365" s="5" t="inlineStr">
        <is>
          <t>RW</t>
        </is>
      </c>
      <c r="H5365" s="5" t="inlineStr">
        <is>
          <t>RW</t>
        </is>
      </c>
      <c r="I5365" s="5">
        <f>VLOOKUP(H5365,'5.a Definitions'!E:F,2,FALSE)</f>
        <v/>
      </c>
      <c r="J5365" s="465" t="inlineStr">
        <is>
          <t xml:space="preserve"> Solid waste export </t>
        </is>
      </c>
      <c r="K5365" s="465" t="inlineStr">
        <is>
          <t xml:space="preserve"> solid waste export </t>
        </is>
      </c>
      <c r="L5365" s="465" t="inlineStr">
        <is>
          <t xml:space="preserve"> reactive </t>
        </is>
      </c>
      <c r="M5365" s="465" t="inlineStr">
        <is>
          <t xml:space="preserve"> Nmix </t>
        </is>
      </c>
      <c r="N5365" s="466" t="inlineStr">
        <is>
          <t>nan</t>
        </is>
      </c>
      <c r="O5365" s="467" t="n">
        <v>0.2</v>
      </c>
      <c r="P5365" s="468" t="n">
        <v>1987</v>
      </c>
      <c r="Q5365" s="469" t="inlineStr">
        <is>
          <t>no data</t>
        </is>
      </c>
      <c r="R5365" s="469" t="inlineStr">
        <is>
          <t>not done</t>
        </is>
      </c>
      <c r="S5365" s="469" t="inlineStr">
        <is>
          <t xml:space="preserve"> text </t>
        </is>
      </c>
      <c r="T5365" s="426" t="inlineStr">
        <is>
          <t>Norway</t>
        </is>
      </c>
      <c r="U5365" s="5" t="inlineStr">
        <is>
          <t>N wasted</t>
        </is>
      </c>
      <c r="V5365" s="465" t="n">
        <v>0.04</v>
      </c>
    </row>
    <row r="5366">
      <c r="B5366" s="475" t="inlineStr">
        <is>
          <t>PR.SO-RW.RW</t>
        </is>
      </c>
      <c r="C5366" s="475" t="inlineStr">
        <is>
          <t xml:space="preserve">PR.SO-RW.RW-Export for recycling-Nmix </t>
        </is>
      </c>
      <c r="D5366" s="475" t="inlineStr">
        <is>
          <t>PR</t>
        </is>
      </c>
      <c r="E5366" s="475" t="inlineStr">
        <is>
          <t>SO</t>
        </is>
      </c>
      <c r="F5366" s="5">
        <f>VLOOKUP(E5366,'5.a Definitions'!E:F,2,FALSE)</f>
        <v/>
      </c>
      <c r="G5366" s="475" t="inlineStr">
        <is>
          <t>RW</t>
        </is>
      </c>
      <c r="H5366" s="475" t="inlineStr">
        <is>
          <t>RW</t>
        </is>
      </c>
      <c r="I5366" s="5">
        <f>VLOOKUP(H5366,'5.a Definitions'!E:F,2,FALSE)</f>
        <v/>
      </c>
      <c r="J5366" s="465" t="inlineStr">
        <is>
          <t>Export-for-recycling</t>
        </is>
      </c>
      <c r="K5366" s="465" t="inlineStr">
        <is>
          <t>export-for-recycling</t>
        </is>
      </c>
      <c r="L5366" s="465" t="inlineStr">
        <is>
          <t>reactive</t>
        </is>
      </c>
      <c r="M5366" s="465" t="inlineStr">
        <is>
          <t>Nmix</t>
        </is>
      </c>
      <c r="N5366" s="466" t="inlineStr">
        <is>
          <t>nan</t>
        </is>
      </c>
      <c r="O5366" s="467" t="n">
        <v>0.2</v>
      </c>
      <c r="P5366" s="468" t="n">
        <v>1987</v>
      </c>
      <c r="Q5366" s="469" t="inlineStr">
        <is>
          <t>no data</t>
        </is>
      </c>
      <c r="R5366" s="469" t="inlineStr">
        <is>
          <t>not done</t>
        </is>
      </c>
      <c r="S5366" s="469" t="inlineStr">
        <is>
          <t>text</t>
        </is>
      </c>
      <c r="T5366" s="476" t="inlineStr">
        <is>
          <t>Norway</t>
        </is>
      </c>
      <c r="U5366" s="475" t="inlineStr">
        <is>
          <t>recycling</t>
        </is>
      </c>
      <c r="V5366" s="465">
        <f>(#REF!*#REF!)^2</f>
        <v/>
      </c>
    </row>
    <row r="5367" ht="16" customHeight="1">
      <c r="B5367" s="475" t="inlineStr">
        <is>
          <t>PR.SO-RW.RW</t>
        </is>
      </c>
      <c r="C5367" s="475" t="inlineStr">
        <is>
          <t>PR.SO-RW.RW-Export for reuse-Nmix</t>
        </is>
      </c>
      <c r="D5367" s="475" t="inlineStr">
        <is>
          <t>PR</t>
        </is>
      </c>
      <c r="E5367" s="475" t="inlineStr">
        <is>
          <t>SO</t>
        </is>
      </c>
      <c r="F5367" s="5">
        <f>VLOOKUP(E5367,'5.a Definitions'!E:F,2,FALSE)</f>
        <v/>
      </c>
      <c r="G5367" s="475" t="inlineStr">
        <is>
          <t>RW</t>
        </is>
      </c>
      <c r="H5367" s="475" t="inlineStr">
        <is>
          <t>RW</t>
        </is>
      </c>
      <c r="I5367" s="5">
        <f>VLOOKUP(H5367,'5.a Definitions'!E:F,2,FALSE)</f>
        <v/>
      </c>
      <c r="J5367" s="465" t="inlineStr">
        <is>
          <t>Export-for-reuse</t>
        </is>
      </c>
      <c r="K5367" s="465" t="inlineStr">
        <is>
          <t>export-for-reuse</t>
        </is>
      </c>
      <c r="L5367" s="465" t="inlineStr">
        <is>
          <t>reactive</t>
        </is>
      </c>
      <c r="M5367" s="465" t="inlineStr">
        <is>
          <t>Nmix</t>
        </is>
      </c>
      <c r="N5367" s="466" t="inlineStr">
        <is>
          <t>nan</t>
        </is>
      </c>
      <c r="O5367" s="467" t="n">
        <v>0.2</v>
      </c>
      <c r="P5367" s="468" t="n">
        <v>1987</v>
      </c>
      <c r="Q5367" s="469" t="inlineStr">
        <is>
          <t>no data</t>
        </is>
      </c>
      <c r="R5367" s="469" t="inlineStr">
        <is>
          <t>not done</t>
        </is>
      </c>
      <c r="S5367" s="469" t="inlineStr">
        <is>
          <t>text</t>
        </is>
      </c>
      <c r="T5367" s="476" t="inlineStr">
        <is>
          <t>Norway</t>
        </is>
      </c>
      <c r="U5367" s="475" t="inlineStr">
        <is>
          <t>recycling</t>
        </is>
      </c>
      <c r="V5367" s="465">
        <f>(O4964*N4964)^2</f>
        <v/>
      </c>
    </row>
    <row r="5368">
      <c r="B5368" s="5" t="inlineStr">
        <is>
          <t>PR.WW-AG.SM</t>
        </is>
      </c>
      <c r="C5368" s="5" t="inlineStr">
        <is>
          <t>PR.WW-AG.SM-Sewage sludge fertilizer-Nmix</t>
        </is>
      </c>
      <c r="D5368" s="5" t="inlineStr">
        <is>
          <t>PR</t>
        </is>
      </c>
      <c r="E5368" s="5" t="inlineStr">
        <is>
          <t>WW</t>
        </is>
      </c>
      <c r="F5368" s="5">
        <f>VLOOKUP(E5368,'5.a Definitions'!E:F,2,FALSE)</f>
        <v/>
      </c>
      <c r="G5368" s="5" t="inlineStr">
        <is>
          <t>AG</t>
        </is>
      </c>
      <c r="H5368" s="5" t="inlineStr">
        <is>
          <t>SM</t>
        </is>
      </c>
      <c r="I5368" s="5">
        <f>VLOOKUP(H5368,'5.a Definitions'!E:F,2,FALSE)</f>
        <v/>
      </c>
      <c r="J5368" s="465" t="inlineStr">
        <is>
          <t xml:space="preserve"> Sewage sludge fertilizer </t>
        </is>
      </c>
      <c r="K5368" s="465" t="inlineStr">
        <is>
          <t xml:space="preserve"> sewage sludge fertilizer </t>
        </is>
      </c>
      <c r="L5368" s="465" t="inlineStr">
        <is>
          <t xml:space="preserve"> reactive </t>
        </is>
      </c>
      <c r="M5368" s="465" t="inlineStr">
        <is>
          <t xml:space="preserve"> Nmix </t>
        </is>
      </c>
      <c r="N5368" s="466" t="inlineStr">
        <is>
          <t>nan</t>
        </is>
      </c>
      <c r="O5368" s="467" t="n">
        <v>0.2</v>
      </c>
      <c r="P5368" s="468" t="n">
        <v>1987</v>
      </c>
      <c r="Q5368" s="469" t="inlineStr">
        <is>
          <t>no data</t>
        </is>
      </c>
      <c r="R5368" s="469" t="inlineStr">
        <is>
          <t>not done</t>
        </is>
      </c>
      <c r="S5368" s="469" t="inlineStr">
        <is>
          <t xml:space="preserve"> text </t>
        </is>
      </c>
      <c r="T5368" s="426" t="inlineStr">
        <is>
          <t>Norway</t>
        </is>
      </c>
      <c r="U5368" s="5" t="inlineStr">
        <is>
          <t>recycling</t>
        </is>
      </c>
      <c r="V5368" s="465" t="n">
        <v>0.04</v>
      </c>
    </row>
    <row r="5369">
      <c r="B5369" s="475" t="inlineStr">
        <is>
          <t>PR.WW-HS.HS</t>
        </is>
      </c>
      <c r="C5369" s="475" t="inlineStr">
        <is>
          <t xml:space="preserve">PR.WW-HS.HS-Sewage sludge fertilizer-Nmix </t>
        </is>
      </c>
      <c r="D5369" s="475" t="inlineStr">
        <is>
          <t>PR</t>
        </is>
      </c>
      <c r="E5369" s="475" t="inlineStr">
        <is>
          <t>WW</t>
        </is>
      </c>
      <c r="F5369" s="5">
        <f>VLOOKUP(E5369,'5.a Definitions'!E:F,2,FALSE)</f>
        <v/>
      </c>
      <c r="G5369" s="475" t="inlineStr">
        <is>
          <t>HS</t>
        </is>
      </c>
      <c r="H5369" s="475" t="inlineStr">
        <is>
          <t>HS</t>
        </is>
      </c>
      <c r="I5369" s="5">
        <f>VLOOKUP(H5369,'5.a Definitions'!E:F,2,FALSE)</f>
        <v/>
      </c>
      <c r="J5369" s="465" t="inlineStr">
        <is>
          <t>Sewage sludge fertilizer</t>
        </is>
      </c>
      <c r="K5369" s="465" t="inlineStr">
        <is>
          <t>sewage sludge fertilizer</t>
        </is>
      </c>
      <c r="L5369" s="465" t="inlineStr">
        <is>
          <t>reactive</t>
        </is>
      </c>
      <c r="M5369" s="465" t="inlineStr">
        <is>
          <t>Nmix</t>
        </is>
      </c>
      <c r="N5369" s="466" t="inlineStr">
        <is>
          <t>nan</t>
        </is>
      </c>
      <c r="O5369" s="467" t="n">
        <v>0.2</v>
      </c>
      <c r="P5369" s="468" t="n">
        <v>1987</v>
      </c>
      <c r="Q5369" s="469" t="inlineStr">
        <is>
          <t>no data</t>
        </is>
      </c>
      <c r="R5369" s="469" t="inlineStr">
        <is>
          <t>not done</t>
        </is>
      </c>
      <c r="S5369" s="469" t="inlineStr">
        <is>
          <t>text</t>
        </is>
      </c>
      <c r="T5369" s="476" t="inlineStr">
        <is>
          <t>Norway</t>
        </is>
      </c>
      <c r="U5369" s="5" t="inlineStr">
        <is>
          <t>recycling</t>
        </is>
      </c>
      <c r="V5369" s="465">
        <f>(O4776*N4776)^2</f>
        <v/>
      </c>
    </row>
    <row r="5370">
      <c r="B5370" s="475" t="inlineStr">
        <is>
          <t>PR.WW-PR.SO</t>
        </is>
      </c>
      <c r="C5370" s="475" t="inlineStr">
        <is>
          <t xml:space="preserve">PR.WW-PR.SO-Sewage sludge landfill-Nmix </t>
        </is>
      </c>
      <c r="D5370" s="475" t="inlineStr">
        <is>
          <t>PR</t>
        </is>
      </c>
      <c r="E5370" s="475" t="inlineStr">
        <is>
          <t>WW</t>
        </is>
      </c>
      <c r="F5370" s="5">
        <f>VLOOKUP(E5370,'5.a Definitions'!E:F,2,FALSE)</f>
        <v/>
      </c>
      <c r="G5370" s="475" t="inlineStr">
        <is>
          <t>PR</t>
        </is>
      </c>
      <c r="H5370" s="475" t="inlineStr">
        <is>
          <t>SO</t>
        </is>
      </c>
      <c r="I5370" s="5">
        <f>VLOOKUP(H5370,'5.a Definitions'!E:F,2,FALSE)</f>
        <v/>
      </c>
      <c r="J5370" s="465" t="inlineStr">
        <is>
          <t>Sewage sludge landfill</t>
        </is>
      </c>
      <c r="K5370" s="465" t="inlineStr">
        <is>
          <t>sewage sludge landfill</t>
        </is>
      </c>
      <c r="L5370" s="465" t="inlineStr">
        <is>
          <t>reactive</t>
        </is>
      </c>
      <c r="M5370" s="465" t="inlineStr">
        <is>
          <t>Nmix</t>
        </is>
      </c>
      <c r="N5370" s="466" t="inlineStr">
        <is>
          <t>nan</t>
        </is>
      </c>
      <c r="O5370" s="467" t="n">
        <v>0.2</v>
      </c>
      <c r="P5370" s="468" t="n">
        <v>1987</v>
      </c>
      <c r="Q5370" s="469" t="inlineStr">
        <is>
          <t>no data</t>
        </is>
      </c>
      <c r="R5370" s="469" t="inlineStr">
        <is>
          <t>not done</t>
        </is>
      </c>
      <c r="S5370" s="469" t="inlineStr">
        <is>
          <t>text</t>
        </is>
      </c>
      <c r="T5370" s="476" t="inlineStr">
        <is>
          <t>Norway</t>
        </is>
      </c>
      <c r="U5370" s="5" t="inlineStr">
        <is>
          <t>N wasted</t>
        </is>
      </c>
      <c r="V5370" s="465">
        <f>(#REF!*#REF!)^2</f>
        <v/>
      </c>
    </row>
    <row r="5371">
      <c r="B5371" s="5" t="inlineStr">
        <is>
          <t>PR.WW-AT.AT</t>
        </is>
      </c>
      <c r="C5371" s="5" t="inlineStr">
        <is>
          <t>PR.WW-AT.AT-Emissions-NH3</t>
        </is>
      </c>
      <c r="D5371" s="5" t="inlineStr">
        <is>
          <t>PR</t>
        </is>
      </c>
      <c r="E5371" s="5" t="inlineStr">
        <is>
          <t>WW</t>
        </is>
      </c>
      <c r="F5371" s="5">
        <f>VLOOKUP(E5371,'5.a Definitions'!E:F,2,FALSE)</f>
        <v/>
      </c>
      <c r="G5371" s="5" t="inlineStr">
        <is>
          <t>AT</t>
        </is>
      </c>
      <c r="H5371" s="5" t="inlineStr">
        <is>
          <t>AT</t>
        </is>
      </c>
      <c r="I5371" s="5">
        <f>VLOOKUP(H5371,'5.a Definitions'!E:F,2,FALSE)</f>
        <v/>
      </c>
      <c r="J5371" s="465" t="inlineStr">
        <is>
          <t xml:space="preserve"> Emissions </t>
        </is>
      </c>
      <c r="K5371" s="465" t="inlineStr">
        <is>
          <t xml:space="preserve"> wastewater emissions </t>
        </is>
      </c>
      <c r="L5371" s="465" t="inlineStr">
        <is>
          <t xml:space="preserve"> reactive </t>
        </is>
      </c>
      <c r="M5371" s="465" t="inlineStr">
        <is>
          <t xml:space="preserve"> NH3 </t>
        </is>
      </c>
      <c r="N5371" s="466" t="inlineStr">
        <is>
          <t>nan</t>
        </is>
      </c>
      <c r="O5371" s="467" t="n">
        <v>0.2</v>
      </c>
      <c r="P5371" s="468" t="n">
        <v>1987</v>
      </c>
      <c r="Q5371" s="469" t="inlineStr">
        <is>
          <t>no data</t>
        </is>
      </c>
      <c r="R5371" s="469" t="inlineStr">
        <is>
          <t>not done</t>
        </is>
      </c>
      <c r="S5371" s="469" t="inlineStr">
        <is>
          <t xml:space="preserve"> text </t>
        </is>
      </c>
      <c r="T5371" s="426" t="inlineStr">
        <is>
          <t>Norway</t>
        </is>
      </c>
      <c r="U5371" s="5" t="inlineStr">
        <is>
          <t>N wasted</t>
        </is>
      </c>
      <c r="V5371" s="465" t="n">
        <v>0.04</v>
      </c>
    </row>
    <row r="5372">
      <c r="B5372" s="5" t="inlineStr">
        <is>
          <t>PR.WW-AT.AT</t>
        </is>
      </c>
      <c r="C5372" s="5" t="inlineStr">
        <is>
          <t>PR.WW-AT.AT-Emissions-NOx</t>
        </is>
      </c>
      <c r="D5372" s="5" t="inlineStr">
        <is>
          <t>PR</t>
        </is>
      </c>
      <c r="E5372" s="5" t="inlineStr">
        <is>
          <t>WW</t>
        </is>
      </c>
      <c r="F5372" s="5">
        <f>VLOOKUP(E5372,'5.a Definitions'!E:F,2,FALSE)</f>
        <v/>
      </c>
      <c r="G5372" s="5" t="inlineStr">
        <is>
          <t>AT</t>
        </is>
      </c>
      <c r="H5372" s="5" t="inlineStr">
        <is>
          <t>AT</t>
        </is>
      </c>
      <c r="I5372" s="5">
        <f>VLOOKUP(H5372,'5.a Definitions'!E:F,2,FALSE)</f>
        <v/>
      </c>
      <c r="J5372" s="465" t="inlineStr">
        <is>
          <t xml:space="preserve"> Emissions </t>
        </is>
      </c>
      <c r="K5372" s="465" t="inlineStr">
        <is>
          <t xml:space="preserve"> wastewater emissions </t>
        </is>
      </c>
      <c r="L5372" s="465" t="inlineStr">
        <is>
          <t xml:space="preserve"> reactive </t>
        </is>
      </c>
      <c r="M5372" s="465" t="inlineStr">
        <is>
          <t xml:space="preserve"> NOx </t>
        </is>
      </c>
      <c r="N5372" s="466" t="inlineStr">
        <is>
          <t>nan</t>
        </is>
      </c>
      <c r="O5372" s="467" t="n">
        <v>0.2</v>
      </c>
      <c r="P5372" s="468" t="n">
        <v>1987</v>
      </c>
      <c r="Q5372" s="469" t="inlineStr">
        <is>
          <t>no data</t>
        </is>
      </c>
      <c r="R5372" s="469" t="inlineStr">
        <is>
          <t>not done</t>
        </is>
      </c>
      <c r="S5372" s="469" t="inlineStr">
        <is>
          <t xml:space="preserve"> text </t>
        </is>
      </c>
      <c r="T5372" s="426" t="inlineStr">
        <is>
          <t>Norway</t>
        </is>
      </c>
      <c r="U5372" s="5" t="inlineStr">
        <is>
          <t>N wasted</t>
        </is>
      </c>
      <c r="V5372" s="465" t="n">
        <v>0.04</v>
      </c>
    </row>
    <row r="5373" ht="16" customHeight="1">
      <c r="B5373" s="5" t="inlineStr">
        <is>
          <t>PR.WW-AT.AT</t>
        </is>
      </c>
      <c r="C5373" s="5" t="inlineStr">
        <is>
          <t>PR.WW-AT.AT-Emissions-N2O</t>
        </is>
      </c>
      <c r="D5373" s="5" t="inlineStr">
        <is>
          <t>PR</t>
        </is>
      </c>
      <c r="E5373" s="5" t="inlineStr">
        <is>
          <t>WW</t>
        </is>
      </c>
      <c r="F5373" s="5">
        <f>VLOOKUP(E5373,'5.a Definitions'!E:F,2,FALSE)</f>
        <v/>
      </c>
      <c r="G5373" s="5" t="inlineStr">
        <is>
          <t>AT</t>
        </is>
      </c>
      <c r="H5373" s="5" t="inlineStr">
        <is>
          <t>AT</t>
        </is>
      </c>
      <c r="I5373" s="5">
        <f>VLOOKUP(H5373,'5.a Definitions'!E:F,2,FALSE)</f>
        <v/>
      </c>
      <c r="J5373" s="465" t="inlineStr">
        <is>
          <t xml:space="preserve"> Emissions </t>
        </is>
      </c>
      <c r="K5373" s="465" t="inlineStr">
        <is>
          <t xml:space="preserve"> wastewater emissions </t>
        </is>
      </c>
      <c r="L5373" s="465" t="inlineStr">
        <is>
          <t xml:space="preserve"> reactive </t>
        </is>
      </c>
      <c r="M5373" s="465" t="inlineStr">
        <is>
          <t xml:space="preserve"> N2O </t>
        </is>
      </c>
      <c r="N5373" s="466" t="inlineStr">
        <is>
          <t>nan</t>
        </is>
      </c>
      <c r="O5373" s="467" t="n">
        <v>0.2</v>
      </c>
      <c r="P5373" s="468" t="n">
        <v>1987</v>
      </c>
      <c r="Q5373" s="469" t="inlineStr">
        <is>
          <t>no data</t>
        </is>
      </c>
      <c r="R5373" s="469" t="inlineStr">
        <is>
          <t>not done</t>
        </is>
      </c>
      <c r="S5373" s="469" t="inlineStr">
        <is>
          <t xml:space="preserve"> text </t>
        </is>
      </c>
      <c r="T5373" s="426" t="inlineStr">
        <is>
          <t>Norway</t>
        </is>
      </c>
      <c r="U5373" s="5" t="inlineStr">
        <is>
          <t>N wasted</t>
        </is>
      </c>
      <c r="V5373" s="465" t="n">
        <v>0.04</v>
      </c>
    </row>
    <row r="5374">
      <c r="B5374" s="5" t="inlineStr">
        <is>
          <t>PR.WW-AT.AT</t>
        </is>
      </c>
      <c r="C5374" s="5" t="inlineStr">
        <is>
          <t>PR.WW-AT.AT-Emissions-N2</t>
        </is>
      </c>
      <c r="D5374" s="5" t="inlineStr">
        <is>
          <t>PR</t>
        </is>
      </c>
      <c r="E5374" s="5" t="inlineStr">
        <is>
          <t>WW</t>
        </is>
      </c>
      <c r="F5374" s="5">
        <f>VLOOKUP(E5374,'5.a Definitions'!E:F,2,FALSE)</f>
        <v/>
      </c>
      <c r="G5374" s="5" t="inlineStr">
        <is>
          <t>AT</t>
        </is>
      </c>
      <c r="H5374" s="5" t="inlineStr">
        <is>
          <t>AT</t>
        </is>
      </c>
      <c r="I5374" s="5">
        <f>VLOOKUP(H5374,'5.a Definitions'!E:F,2,FALSE)</f>
        <v/>
      </c>
      <c r="J5374" s="465" t="inlineStr">
        <is>
          <t xml:space="preserve"> Emissions </t>
        </is>
      </c>
      <c r="K5374" s="465" t="inlineStr">
        <is>
          <t xml:space="preserve"> wastewater emissions </t>
        </is>
      </c>
      <c r="L5374" s="465" t="inlineStr">
        <is>
          <t xml:space="preserve"> inert </t>
        </is>
      </c>
      <c r="M5374" s="465" t="inlineStr">
        <is>
          <t xml:space="preserve"> N2 </t>
        </is>
      </c>
      <c r="N5374" s="466" t="n">
        <v>0</v>
      </c>
      <c r="O5374" s="467" t="n">
        <v>0</v>
      </c>
      <c r="P5374" s="468" t="n">
        <v>1987</v>
      </c>
      <c r="Q5374" s="469" t="inlineStr">
        <is>
          <t>treatment plant reports (norskeutslipp.no / veas.nu)</t>
        </is>
      </c>
      <c r="R5374" s="469" t="inlineStr">
        <is>
          <t>ok</t>
        </is>
      </c>
      <c r="S5374" s="469" t="inlineStr">
        <is>
          <t xml:space="preserve"> text </t>
        </is>
      </c>
      <c r="T5374" s="426" t="inlineStr">
        <is>
          <t>Norway</t>
        </is>
      </c>
      <c r="U5374" s="5" t="inlineStr">
        <is>
          <t>N wasted</t>
        </is>
      </c>
      <c r="V5374" s="465" t="n">
        <v>0.04</v>
      </c>
    </row>
    <row r="5375" ht="16" customHeight="1" thickBot="1">
      <c r="B5375" s="6" t="inlineStr">
        <is>
          <t>PR.WW-HY.CW</t>
        </is>
      </c>
      <c r="C5375" s="6" t="inlineStr">
        <is>
          <t>PR.WW-HY.CW-Treated wastewater discharge-Nmix</t>
        </is>
      </c>
      <c r="D5375" s="6" t="inlineStr">
        <is>
          <t>PR</t>
        </is>
      </c>
      <c r="E5375" s="6" t="inlineStr">
        <is>
          <t>WW</t>
        </is>
      </c>
      <c r="F5375" s="5">
        <f>VLOOKUP(E5375,'5.a Definitions'!E:F,2,FALSE)</f>
        <v/>
      </c>
      <c r="G5375" s="6" t="inlineStr">
        <is>
          <t>HY</t>
        </is>
      </c>
      <c r="H5375" s="6" t="inlineStr">
        <is>
          <t>CW</t>
        </is>
      </c>
      <c r="I5375" s="5">
        <f>VLOOKUP(H5375,'5.a Definitions'!E:F,2,FALSE)</f>
        <v/>
      </c>
      <c r="J5375" s="470" t="inlineStr">
        <is>
          <t xml:space="preserve"> Treated wastewater discharge </t>
        </is>
      </c>
      <c r="K5375" s="470" t="inlineStr">
        <is>
          <t xml:space="preserve"> treated wastewater to coastal water </t>
        </is>
      </c>
      <c r="L5375" s="470" t="inlineStr">
        <is>
          <t xml:space="preserve"> reactive </t>
        </is>
      </c>
      <c r="M5375" s="470" t="inlineStr">
        <is>
          <t xml:space="preserve"> Nmix </t>
        </is>
      </c>
      <c r="N5375" s="466" t="inlineStr">
        <is>
          <t>nan</t>
        </is>
      </c>
      <c r="O5375" s="471" t="n">
        <v>0.2</v>
      </c>
      <c r="P5375" s="468" t="n">
        <v>1987</v>
      </c>
      <c r="Q5375" s="472" t="inlineStr">
        <is>
          <t>no data</t>
        </is>
      </c>
      <c r="R5375" s="469" t="inlineStr">
        <is>
          <t>not done</t>
        </is>
      </c>
      <c r="S5375" s="472" t="inlineStr">
        <is>
          <t xml:space="preserve"> text </t>
        </is>
      </c>
      <c r="T5375" s="426" t="inlineStr">
        <is>
          <t>Norway</t>
        </is>
      </c>
      <c r="U5375" s="5" t="inlineStr">
        <is>
          <t>N wasted</t>
        </is>
      </c>
      <c r="V5375" s="470" t="n">
        <v>0.04</v>
      </c>
    </row>
    <row r="5376">
      <c r="A5376" s="489" t="inlineStr">
        <is>
          <t>Humans and Settlements</t>
        </is>
      </c>
      <c r="B5376" s="5" t="inlineStr">
        <is>
          <t>HS.HS-PR.SO</t>
        </is>
      </c>
      <c r="C5376" s="5" t="inlineStr">
        <is>
          <t>HS.HS-PR.SO-Household waste-Nmix</t>
        </is>
      </c>
      <c r="D5376" s="5" t="inlineStr">
        <is>
          <t>HS</t>
        </is>
      </c>
      <c r="E5376" s="5" t="inlineStr">
        <is>
          <t>HS</t>
        </is>
      </c>
      <c r="F5376" s="5">
        <f>VLOOKUP(E5376,'5.a Definitions'!E:F,2,FALSE)</f>
        <v/>
      </c>
      <c r="G5376" s="5" t="inlineStr">
        <is>
          <t>PR</t>
        </is>
      </c>
      <c r="H5376" s="5" t="inlineStr">
        <is>
          <t>SO</t>
        </is>
      </c>
      <c r="I5376" s="5">
        <f>VLOOKUP(H5376,'5.a Definitions'!E:F,2,FALSE)</f>
        <v/>
      </c>
      <c r="J5376" s="465" t="inlineStr">
        <is>
          <t xml:space="preserve"> Household waste </t>
        </is>
      </c>
      <c r="K5376" s="465" t="inlineStr">
        <is>
          <t xml:space="preserve"> household waste </t>
        </is>
      </c>
      <c r="L5376" s="465" t="inlineStr">
        <is>
          <t xml:space="preserve"> reactive </t>
        </is>
      </c>
      <c r="M5376" s="465" t="inlineStr">
        <is>
          <t xml:space="preserve"> Nmix </t>
        </is>
      </c>
      <c r="N5376" s="466" t="inlineStr">
        <is>
          <t>nan</t>
        </is>
      </c>
      <c r="O5376" s="467" t="n">
        <v>0.2</v>
      </c>
      <c r="P5376" s="468" t="n">
        <v>1987</v>
      </c>
      <c r="Q5376" s="469" t="inlineStr">
        <is>
          <t>no data</t>
        </is>
      </c>
      <c r="R5376" s="469" t="inlineStr">
        <is>
          <t>not done</t>
        </is>
      </c>
      <c r="S5376" s="469" t="inlineStr">
        <is>
          <t xml:space="preserve"> text </t>
        </is>
      </c>
      <c r="T5376" s="426" t="inlineStr">
        <is>
          <t>Norway</t>
        </is>
      </c>
      <c r="U5376" s="5" t="inlineStr">
        <is>
          <t>N wasted</t>
        </is>
      </c>
      <c r="V5376" s="465" t="n">
        <v>0.04</v>
      </c>
    </row>
    <row r="5377" ht="16" customHeight="1">
      <c r="B5377" s="5" t="inlineStr">
        <is>
          <t>HS.HS-PR.WW</t>
        </is>
      </c>
      <c r="C5377" s="5" t="inlineStr">
        <is>
          <t>HS.HS-PR.WW-Municipal wastewater-Nmix</t>
        </is>
      </c>
      <c r="D5377" s="5" t="inlineStr">
        <is>
          <t>HS</t>
        </is>
      </c>
      <c r="E5377" s="5" t="inlineStr">
        <is>
          <t>HS</t>
        </is>
      </c>
      <c r="F5377" s="5">
        <f>VLOOKUP(E5377,'5.a Definitions'!E:F,2,FALSE)</f>
        <v/>
      </c>
      <c r="G5377" s="5" t="inlineStr">
        <is>
          <t>PR</t>
        </is>
      </c>
      <c r="H5377" s="5" t="inlineStr">
        <is>
          <t>WW</t>
        </is>
      </c>
      <c r="I5377" s="5">
        <f>VLOOKUP(H5377,'5.a Definitions'!E:F,2,FALSE)</f>
        <v/>
      </c>
      <c r="J5377" s="465" t="inlineStr">
        <is>
          <t xml:space="preserve"> Municipal wastewater </t>
        </is>
      </c>
      <c r="K5377" s="465" t="inlineStr">
        <is>
          <t xml:space="preserve"> municipal wastewater </t>
        </is>
      </c>
      <c r="L5377" s="465" t="inlineStr">
        <is>
          <t xml:space="preserve"> reactive </t>
        </is>
      </c>
      <c r="M5377" s="465" t="inlineStr">
        <is>
          <t xml:space="preserve"> Nmix </t>
        </is>
      </c>
      <c r="N5377" s="466" t="n">
        <v>19.04037576</v>
      </c>
      <c r="O5377" s="467" t="n">
        <v>0.1046614625370531</v>
      </c>
      <c r="P5377" s="468" t="n">
        <v>1987</v>
      </c>
      <c r="Q5377" s="469" t="inlineStr">
        <is>
          <t>SSB table 06913</t>
        </is>
      </c>
      <c r="R5377" s="469" t="inlineStr">
        <is>
          <t>ok</t>
        </is>
      </c>
      <c r="S5377" s="469" t="inlineStr">
        <is>
          <t xml:space="preserve"> text </t>
        </is>
      </c>
      <c r="T5377" s="426" t="inlineStr">
        <is>
          <t>Norway</t>
        </is>
      </c>
      <c r="U5377" s="5" t="inlineStr">
        <is>
          <t>N wasted</t>
        </is>
      </c>
      <c r="V5377" s="465" t="n">
        <v>0.04</v>
      </c>
    </row>
    <row r="5378">
      <c r="B5378" s="5" t="inlineStr">
        <is>
          <t>HS.HS-AT.AT</t>
        </is>
      </c>
      <c r="C5378" s="5" t="inlineStr">
        <is>
          <t>HS.HS-AT.AT-Emissions-NH3</t>
        </is>
      </c>
      <c r="D5378" s="5" t="inlineStr">
        <is>
          <t>HS</t>
        </is>
      </c>
      <c r="E5378" s="5" t="inlineStr">
        <is>
          <t>HS</t>
        </is>
      </c>
      <c r="F5378" s="5">
        <f>VLOOKUP(E5378,'5.a Definitions'!E:F,2,FALSE)</f>
        <v/>
      </c>
      <c r="G5378" s="5" t="inlineStr">
        <is>
          <t>AT</t>
        </is>
      </c>
      <c r="H5378" s="5" t="inlineStr">
        <is>
          <t>AT</t>
        </is>
      </c>
      <c r="I5378" s="5">
        <f>VLOOKUP(H5378,'5.a Definitions'!E:F,2,FALSE)</f>
        <v/>
      </c>
      <c r="J5378" s="465" t="inlineStr">
        <is>
          <t xml:space="preserve"> Emissions </t>
        </is>
      </c>
      <c r="K5378" s="465" t="inlineStr">
        <is>
          <t xml:space="preserve"> human NH3 emissions </t>
        </is>
      </c>
      <c r="L5378" s="465" t="inlineStr">
        <is>
          <t xml:space="preserve"> reactive </t>
        </is>
      </c>
      <c r="M5378" s="465" t="inlineStr">
        <is>
          <t xml:space="preserve"> NH3 </t>
        </is>
      </c>
      <c r="N5378" s="466" t="n">
        <v>0.09503127389586999</v>
      </c>
      <c r="O5378" s="467" t="n">
        <v>0.1642865766531086</v>
      </c>
      <c r="P5378" s="468" t="n">
        <v>1987</v>
      </c>
      <c r="Q5378" s="469" t="inlineStr">
        <is>
          <t>SSB table 07459 &amp; 05307</t>
        </is>
      </c>
      <c r="R5378" s="469" t="inlineStr">
        <is>
          <t>ok</t>
        </is>
      </c>
      <c r="S5378" s="469" t="inlineStr">
        <is>
          <t xml:space="preserve"> text </t>
        </is>
      </c>
      <c r="T5378" s="426" t="inlineStr">
        <is>
          <t>Norway</t>
        </is>
      </c>
      <c r="U5378" s="5" t="inlineStr">
        <is>
          <t>N wasted</t>
        </is>
      </c>
      <c r="V5378" s="465" t="n">
        <v>0.04</v>
      </c>
    </row>
    <row r="5379">
      <c r="B5379" s="5" t="inlineStr">
        <is>
          <t>HS.HS-AT.AT</t>
        </is>
      </c>
      <c r="C5379" s="5" t="inlineStr">
        <is>
          <t>HS.HS-AT.AT-LUC emissions-NH3</t>
        </is>
      </c>
      <c r="D5379" s="5" t="inlineStr">
        <is>
          <t>HS</t>
        </is>
      </c>
      <c r="E5379" s="5" t="inlineStr">
        <is>
          <t>HS</t>
        </is>
      </c>
      <c r="F5379" s="5">
        <f>VLOOKUP(E5379,'5.a Definitions'!E:F,2,FALSE)</f>
        <v/>
      </c>
      <c r="G5379" s="5" t="inlineStr">
        <is>
          <t>AT</t>
        </is>
      </c>
      <c r="H5379" s="5" t="inlineStr">
        <is>
          <t>AT</t>
        </is>
      </c>
      <c r="I5379" s="5">
        <f>VLOOKUP(H5379,'5.a Definitions'!E:F,2,FALSE)</f>
        <v/>
      </c>
      <c r="J5379" s="465" t="inlineStr">
        <is>
          <t xml:space="preserve"> LUC emissions </t>
        </is>
      </c>
      <c r="K5379" s="465" t="inlineStr">
        <is>
          <t xml:space="preserve"> LUC emissions </t>
        </is>
      </c>
      <c r="L5379" s="465" t="inlineStr">
        <is>
          <t xml:space="preserve"> reactive </t>
        </is>
      </c>
      <c r="M5379" s="465" t="inlineStr">
        <is>
          <t xml:space="preserve"> NH3 </t>
        </is>
      </c>
      <c r="N5379" s="466" t="inlineStr">
        <is>
          <t>nan</t>
        </is>
      </c>
      <c r="O5379" s="467" t="n">
        <v>0.2</v>
      </c>
      <c r="P5379" s="468" t="n">
        <v>1987</v>
      </c>
      <c r="Q5379" s="469" t="inlineStr">
        <is>
          <t>no data</t>
        </is>
      </c>
      <c r="R5379" s="469" t="inlineStr">
        <is>
          <t>not done</t>
        </is>
      </c>
      <c r="S5379" s="469" t="inlineStr">
        <is>
          <t xml:space="preserve"> text </t>
        </is>
      </c>
      <c r="T5379" s="426" t="inlineStr">
        <is>
          <t>Norway</t>
        </is>
      </c>
      <c r="U5379" s="5" t="inlineStr">
        <is>
          <t>N wasted</t>
        </is>
      </c>
      <c r="V5379" s="465" t="n">
        <v>0.04</v>
      </c>
    </row>
    <row r="5380" ht="16" customHeight="1">
      <c r="B5380" s="5" t="inlineStr">
        <is>
          <t>HS.HS-AT.AT</t>
        </is>
      </c>
      <c r="C5380" s="5" t="inlineStr">
        <is>
          <t>HS.HS-AT.AT-LUC emissions-NOx</t>
        </is>
      </c>
      <c r="D5380" s="5" t="inlineStr">
        <is>
          <t>HS</t>
        </is>
      </c>
      <c r="E5380" s="5" t="inlineStr">
        <is>
          <t>HS</t>
        </is>
      </c>
      <c r="F5380" s="5">
        <f>VLOOKUP(E5380,'5.a Definitions'!E:F,2,FALSE)</f>
        <v/>
      </c>
      <c r="G5380" s="5" t="inlineStr">
        <is>
          <t>AT</t>
        </is>
      </c>
      <c r="H5380" s="5" t="inlineStr">
        <is>
          <t>AT</t>
        </is>
      </c>
      <c r="I5380" s="5">
        <f>VLOOKUP(H5380,'5.a Definitions'!E:F,2,FALSE)</f>
        <v/>
      </c>
      <c r="J5380" s="465" t="inlineStr">
        <is>
          <t xml:space="preserve"> LUC emissions </t>
        </is>
      </c>
      <c r="K5380" s="465" t="inlineStr">
        <is>
          <t xml:space="preserve"> LUC emissions </t>
        </is>
      </c>
      <c r="L5380" s="465" t="inlineStr">
        <is>
          <t xml:space="preserve"> reactive </t>
        </is>
      </c>
      <c r="M5380" s="465" t="inlineStr">
        <is>
          <t xml:space="preserve"> NOx </t>
        </is>
      </c>
      <c r="N5380" s="466" t="inlineStr">
        <is>
          <t>nan</t>
        </is>
      </c>
      <c r="O5380" s="467" t="n">
        <v>0.2</v>
      </c>
      <c r="P5380" s="468" t="n">
        <v>1987</v>
      </c>
      <c r="Q5380" s="469" t="inlineStr">
        <is>
          <t>no data</t>
        </is>
      </c>
      <c r="R5380" s="469" t="inlineStr">
        <is>
          <t>not done</t>
        </is>
      </c>
      <c r="S5380" s="469" t="inlineStr">
        <is>
          <t xml:space="preserve"> text </t>
        </is>
      </c>
      <c r="T5380" s="426" t="inlineStr">
        <is>
          <t>Norway</t>
        </is>
      </c>
      <c r="U5380" s="5" t="inlineStr">
        <is>
          <t>N wasted</t>
        </is>
      </c>
      <c r="V5380" s="465" t="n">
        <v>0.04</v>
      </c>
    </row>
    <row r="5381">
      <c r="B5381" s="5" t="inlineStr">
        <is>
          <t>HS.HS-AT.AT</t>
        </is>
      </c>
      <c r="C5381" s="5" t="inlineStr">
        <is>
          <t>HS.HS-AT.AT-LUC emissions-N2O</t>
        </is>
      </c>
      <c r="D5381" s="5" t="inlineStr">
        <is>
          <t>HS</t>
        </is>
      </c>
      <c r="E5381" s="5" t="inlineStr">
        <is>
          <t>HS</t>
        </is>
      </c>
      <c r="F5381" s="5">
        <f>VLOOKUP(E5381,'5.a Definitions'!E:F,2,FALSE)</f>
        <v/>
      </c>
      <c r="G5381" s="5" t="inlineStr">
        <is>
          <t>AT</t>
        </is>
      </c>
      <c r="H5381" s="5" t="inlineStr">
        <is>
          <t>AT</t>
        </is>
      </c>
      <c r="I5381" s="5">
        <f>VLOOKUP(H5381,'5.a Definitions'!E:F,2,FALSE)</f>
        <v/>
      </c>
      <c r="J5381" s="465" t="inlineStr">
        <is>
          <t xml:space="preserve"> LUC emissions </t>
        </is>
      </c>
      <c r="K5381" s="465" t="inlineStr">
        <is>
          <t xml:space="preserve"> LUC emissions </t>
        </is>
      </c>
      <c r="L5381" s="465" t="inlineStr">
        <is>
          <t xml:space="preserve"> reactive </t>
        </is>
      </c>
      <c r="M5381" s="465" t="inlineStr">
        <is>
          <t xml:space="preserve"> N2O </t>
        </is>
      </c>
      <c r="N5381" s="466" t="inlineStr">
        <is>
          <t>nan</t>
        </is>
      </c>
      <c r="O5381" s="467" t="n">
        <v>0.2</v>
      </c>
      <c r="P5381" s="468" t="n">
        <v>1987</v>
      </c>
      <c r="Q5381" s="469" t="inlineStr">
        <is>
          <t>no data</t>
        </is>
      </c>
      <c r="R5381" s="469" t="inlineStr">
        <is>
          <t>not done</t>
        </is>
      </c>
      <c r="S5381" s="469" t="inlineStr">
        <is>
          <t xml:space="preserve"> text </t>
        </is>
      </c>
      <c r="T5381" s="426" t="inlineStr">
        <is>
          <t>Norway</t>
        </is>
      </c>
      <c r="U5381" s="5" t="inlineStr">
        <is>
          <t>N wasted</t>
        </is>
      </c>
      <c r="V5381" s="465" t="n">
        <v>0.04</v>
      </c>
    </row>
    <row r="5382">
      <c r="B5382" s="5" t="inlineStr">
        <is>
          <t>HS.HS-HY.SW</t>
        </is>
      </c>
      <c r="C5382" s="5" t="inlineStr">
        <is>
          <t>HS.HS-HY.SW-Untreated wastewater-Nmix</t>
        </is>
      </c>
      <c r="D5382" s="5" t="inlineStr">
        <is>
          <t>HS</t>
        </is>
      </c>
      <c r="E5382" s="5" t="inlineStr">
        <is>
          <t>HS</t>
        </is>
      </c>
      <c r="F5382" s="5">
        <f>VLOOKUP(E5382,'5.a Definitions'!E:F,2,FALSE)</f>
        <v/>
      </c>
      <c r="G5382" s="5" t="inlineStr">
        <is>
          <t>HY</t>
        </is>
      </c>
      <c r="H5382" s="5" t="inlineStr">
        <is>
          <t>SW</t>
        </is>
      </c>
      <c r="I5382" s="5">
        <f>VLOOKUP(H5382,'5.a Definitions'!E:F,2,FALSE)</f>
        <v/>
      </c>
      <c r="J5382" s="465" t="inlineStr">
        <is>
          <t xml:space="preserve"> Untreated wastewater </t>
        </is>
      </c>
      <c r="K5382" s="465" t="inlineStr">
        <is>
          <t xml:space="preserve"> untreated wastewater to groundwater </t>
        </is>
      </c>
      <c r="L5382" s="465" t="inlineStr">
        <is>
          <t xml:space="preserve"> reactive </t>
        </is>
      </c>
      <c r="M5382" s="465" t="inlineStr">
        <is>
          <t xml:space="preserve"> Nmix </t>
        </is>
      </c>
      <c r="N5382" s="466" t="n">
        <v>0</v>
      </c>
      <c r="O5382" s="467" t="n">
        <v>10</v>
      </c>
      <c r="P5382" s="468" t="n">
        <v>1987</v>
      </c>
      <c r="Q5382" s="469" t="inlineStr">
        <is>
          <t>neglected</t>
        </is>
      </c>
      <c r="R5382" s="469" t="inlineStr">
        <is>
          <t>ok</t>
        </is>
      </c>
      <c r="S5382" s="469" t="inlineStr">
        <is>
          <t xml:space="preserve"> text </t>
        </is>
      </c>
      <c r="T5382" s="426" t="inlineStr">
        <is>
          <t>Norway</t>
        </is>
      </c>
      <c r="U5382" s="5" t="inlineStr">
        <is>
          <t>N wasted</t>
        </is>
      </c>
      <c r="V5382" s="465" t="n">
        <v>0.04</v>
      </c>
    </row>
    <row r="5383" ht="16" customHeight="1">
      <c r="B5383" s="475" t="inlineStr">
        <is>
          <t>HS.HS-HY.SW</t>
        </is>
      </c>
      <c r="C5383" s="475" t="inlineStr">
        <is>
          <t>HS.HS-HY.SW-Overland flow-Nmix</t>
        </is>
      </c>
      <c r="D5383" s="475" t="inlineStr">
        <is>
          <t>HS</t>
        </is>
      </c>
      <c r="E5383" s="475" t="inlineStr">
        <is>
          <t>HS</t>
        </is>
      </c>
      <c r="F5383" s="5">
        <f>VLOOKUP(E5383,'5.a Definitions'!E:F,2,FALSE)</f>
        <v/>
      </c>
      <c r="G5383" s="475" t="inlineStr">
        <is>
          <t>HY</t>
        </is>
      </c>
      <c r="H5383" s="475" t="inlineStr">
        <is>
          <t>SW</t>
        </is>
      </c>
      <c r="I5383" s="5">
        <f>VLOOKUP(H5383,'5.a Definitions'!E:F,2,FALSE)</f>
        <v/>
      </c>
      <c r="J5383" s="465" t="inlineStr">
        <is>
          <t>Overland flow</t>
        </is>
      </c>
      <c r="K5383" s="465" t="inlineStr">
        <is>
          <t>overland flow</t>
        </is>
      </c>
      <c r="L5383" s="465" t="inlineStr">
        <is>
          <t>reactive</t>
        </is>
      </c>
      <c r="M5383" s="465" t="inlineStr">
        <is>
          <t>Nmix</t>
        </is>
      </c>
      <c r="N5383" s="466" t="inlineStr">
        <is>
          <t>nan</t>
        </is>
      </c>
      <c r="O5383" s="467" t="n">
        <v>0.2</v>
      </c>
      <c r="P5383" s="468" t="n">
        <v>1987</v>
      </c>
      <c r="Q5383" s="469" t="inlineStr">
        <is>
          <t>no data</t>
        </is>
      </c>
      <c r="R5383" s="469" t="inlineStr">
        <is>
          <t>not done</t>
        </is>
      </c>
      <c r="S5383" s="469" t="inlineStr">
        <is>
          <t>text</t>
        </is>
      </c>
      <c r="T5383" s="476" t="inlineStr">
        <is>
          <t>Norway</t>
        </is>
      </c>
      <c r="U5383" s="5" t="inlineStr">
        <is>
          <t>N wasted</t>
        </is>
      </c>
      <c r="V5383" s="465">
        <f>(O4830*N4830)^2</f>
        <v/>
      </c>
    </row>
    <row r="5384" ht="16" customHeight="1" thickBot="1">
      <c r="B5384" s="6" t="inlineStr">
        <is>
          <t>HS.HS-HY.CW</t>
        </is>
      </c>
      <c r="C5384" s="6" t="inlineStr">
        <is>
          <t>HS.HS-HY.CW-Untreated wastewater-Nmix</t>
        </is>
      </c>
      <c r="D5384" s="6" t="inlineStr">
        <is>
          <t>HS</t>
        </is>
      </c>
      <c r="E5384" s="6" t="inlineStr">
        <is>
          <t>HS</t>
        </is>
      </c>
      <c r="F5384" s="5">
        <f>VLOOKUP(E5384,'5.a Definitions'!E:F,2,FALSE)</f>
        <v/>
      </c>
      <c r="G5384" s="6" t="inlineStr">
        <is>
          <t>HY</t>
        </is>
      </c>
      <c r="H5384" s="6" t="inlineStr">
        <is>
          <t>CW</t>
        </is>
      </c>
      <c r="I5384" s="5">
        <f>VLOOKUP(H5384,'5.a Definitions'!E:F,2,FALSE)</f>
        <v/>
      </c>
      <c r="J5384" s="470" t="inlineStr">
        <is>
          <t xml:space="preserve"> Untreated wastewater </t>
        </is>
      </c>
      <c r="K5384" s="470" t="inlineStr">
        <is>
          <t xml:space="preserve"> untreated wastewater to coastal water </t>
        </is>
      </c>
      <c r="L5384" s="470" t="inlineStr">
        <is>
          <t xml:space="preserve"> reactive </t>
        </is>
      </c>
      <c r="M5384" s="470" t="inlineStr">
        <is>
          <t xml:space="preserve"> Nmix </t>
        </is>
      </c>
      <c r="N5384" s="466" t="n">
        <v>0</v>
      </c>
      <c r="O5384" s="471" t="n">
        <v>10</v>
      </c>
      <c r="P5384" s="468" t="n">
        <v>1987</v>
      </c>
      <c r="Q5384" s="472" t="inlineStr">
        <is>
          <t>neglected</t>
        </is>
      </c>
      <c r="R5384" s="469" t="inlineStr">
        <is>
          <t>ok</t>
        </is>
      </c>
      <c r="S5384" s="472" t="inlineStr">
        <is>
          <t xml:space="preserve"> text </t>
        </is>
      </c>
      <c r="T5384" s="426" t="inlineStr">
        <is>
          <t>Norway</t>
        </is>
      </c>
      <c r="U5384" s="5" t="inlineStr">
        <is>
          <t>N wasted</t>
        </is>
      </c>
      <c r="V5384" s="470" t="n">
        <v>0.04</v>
      </c>
    </row>
    <row r="5385" ht="16" customHeight="1" thickBot="1">
      <c r="A5385" s="492" t="inlineStr">
        <is>
          <t>Atmosphere</t>
        </is>
      </c>
      <c r="B5385" s="5" t="inlineStr">
        <is>
          <t>AT.AT-MP.OP</t>
        </is>
      </c>
      <c r="C5385" s="5" t="inlineStr">
        <is>
          <t>AT.AT-MP.OP-Ammonia synthesis N2 fixation-N2</t>
        </is>
      </c>
      <c r="D5385" s="5" t="inlineStr">
        <is>
          <t>AT</t>
        </is>
      </c>
      <c r="E5385" s="5" t="inlineStr">
        <is>
          <t>AT</t>
        </is>
      </c>
      <c r="F5385" s="5">
        <f>VLOOKUP(E5385,'5.a Definitions'!E:F,2,FALSE)</f>
        <v/>
      </c>
      <c r="G5385" s="5" t="inlineStr">
        <is>
          <t>MP</t>
        </is>
      </c>
      <c r="H5385" s="5" t="inlineStr">
        <is>
          <t>OP</t>
        </is>
      </c>
      <c r="I5385" s="5">
        <f>VLOOKUP(H5385,'5.a Definitions'!E:F,2,FALSE)</f>
        <v/>
      </c>
      <c r="J5385" s="465" t="inlineStr">
        <is>
          <t xml:space="preserve"> Ammonia synthesis N2 fixation </t>
        </is>
      </c>
      <c r="K5385" s="465" t="inlineStr">
        <is>
          <t xml:space="preserve"> ammonia synthesis N2 fixation </t>
        </is>
      </c>
      <c r="L5385" s="465" t="inlineStr">
        <is>
          <t xml:space="preserve"> inert </t>
        </is>
      </c>
      <c r="M5385" s="465" t="inlineStr">
        <is>
          <t xml:space="preserve"> N2 </t>
        </is>
      </c>
      <c r="N5385" s="466" t="inlineStr">
        <is>
          <t>nan</t>
        </is>
      </c>
      <c r="O5385" s="467" t="n">
        <v>0.2</v>
      </c>
      <c r="P5385" s="468" t="n">
        <v>1987</v>
      </c>
      <c r="Q5385" s="469" t="inlineStr">
        <is>
          <t>no data</t>
        </is>
      </c>
      <c r="R5385" s="469" t="inlineStr">
        <is>
          <t>not done</t>
        </is>
      </c>
      <c r="S5385" s="469" t="inlineStr">
        <is>
          <t xml:space="preserve"> text </t>
        </is>
      </c>
      <c r="T5385" s="426" t="inlineStr">
        <is>
          <t>Norway</t>
        </is>
      </c>
      <c r="U5385" s="465" t="inlineStr">
        <is>
          <t xml:space="preserve"> - </t>
        </is>
      </c>
      <c r="V5385" s="465" t="n">
        <v>0.04</v>
      </c>
    </row>
    <row r="5386">
      <c r="B5386" s="5" t="inlineStr">
        <is>
          <t>AT.AT-AG.SM</t>
        </is>
      </c>
      <c r="C5386" s="5" t="inlineStr">
        <is>
          <t>AT.AT-AG.SM-Deposition-OXN</t>
        </is>
      </c>
      <c r="D5386" s="5" t="inlineStr">
        <is>
          <t>AT</t>
        </is>
      </c>
      <c r="E5386" s="5" t="inlineStr">
        <is>
          <t>AT</t>
        </is>
      </c>
      <c r="F5386" s="5">
        <f>VLOOKUP(E5386,'5.a Definitions'!E:F,2,FALSE)</f>
        <v/>
      </c>
      <c r="G5386" s="5" t="inlineStr">
        <is>
          <t>AG</t>
        </is>
      </c>
      <c r="H5386" s="5" t="inlineStr">
        <is>
          <t>SM</t>
        </is>
      </c>
      <c r="I5386" s="5">
        <f>VLOOKUP(H5386,'5.a Definitions'!E:F,2,FALSE)</f>
        <v/>
      </c>
      <c r="J5386" s="465" t="inlineStr">
        <is>
          <t xml:space="preserve"> Deposition </t>
        </is>
      </c>
      <c r="K5386" s="465" t="inlineStr">
        <is>
          <t xml:space="preserve"> deposition to agricultural soils </t>
        </is>
      </c>
      <c r="L5386" s="465" t="inlineStr">
        <is>
          <t xml:space="preserve"> reactive </t>
        </is>
      </c>
      <c r="M5386" s="465" t="inlineStr">
        <is>
          <t xml:space="preserve"> OXN </t>
        </is>
      </c>
      <c r="N5386" s="466" t="n">
        <v>4.967016839293146</v>
      </c>
      <c r="O5386" s="467" t="n">
        <v>0.3766115071511001</v>
      </c>
      <c r="P5386" s="468" t="n">
        <v>1987</v>
      </c>
      <c r="Q5386" s="469" t="inlineStr">
        <is>
          <t>NILU and geodata.no</t>
        </is>
      </c>
      <c r="R5386" s="469" t="inlineStr">
        <is>
          <t>ok</t>
        </is>
      </c>
      <c r="S5386" s="469" t="inlineStr">
        <is>
          <t xml:space="preserve"> text </t>
        </is>
      </c>
      <c r="T5386" s="426" t="inlineStr">
        <is>
          <t>Norway</t>
        </is>
      </c>
      <c r="U5386" s="465" t="inlineStr">
        <is>
          <t xml:space="preserve"> - </t>
        </is>
      </c>
      <c r="V5386" s="465" t="n">
        <v>0.04</v>
      </c>
    </row>
    <row r="5387">
      <c r="B5387" s="5" t="inlineStr">
        <is>
          <t>AT.AT-AG.SM</t>
        </is>
      </c>
      <c r="C5387" s="5" t="inlineStr">
        <is>
          <t>AT.AT-AG.SM-Deposition-RDN</t>
        </is>
      </c>
      <c r="D5387" s="5" t="inlineStr">
        <is>
          <t>AT</t>
        </is>
      </c>
      <c r="E5387" s="5" t="inlineStr">
        <is>
          <t>AT</t>
        </is>
      </c>
      <c r="F5387" s="5">
        <f>VLOOKUP(E5387,'5.a Definitions'!E:F,2,FALSE)</f>
        <v/>
      </c>
      <c r="G5387" s="5" t="inlineStr">
        <is>
          <t>AG</t>
        </is>
      </c>
      <c r="H5387" s="5" t="inlineStr">
        <is>
          <t>SM</t>
        </is>
      </c>
      <c r="I5387" s="5">
        <f>VLOOKUP(H5387,'5.a Definitions'!E:F,2,FALSE)</f>
        <v/>
      </c>
      <c r="J5387" s="465" t="inlineStr">
        <is>
          <t xml:space="preserve"> Deposition </t>
        </is>
      </c>
      <c r="K5387" s="465" t="inlineStr">
        <is>
          <t xml:space="preserve"> deposition to agricultural soils </t>
        </is>
      </c>
      <c r="L5387" s="465" t="inlineStr">
        <is>
          <t xml:space="preserve"> reactive </t>
        </is>
      </c>
      <c r="M5387" s="465" t="inlineStr">
        <is>
          <t xml:space="preserve"> RDN </t>
        </is>
      </c>
      <c r="N5387" s="466" t="n">
        <v>4.650159047399159</v>
      </c>
      <c r="O5387" s="467" t="n">
        <v>0.3766115071511001</v>
      </c>
      <c r="P5387" s="468" t="n">
        <v>1987</v>
      </c>
      <c r="Q5387" s="469" t="inlineStr">
        <is>
          <t>NILU and geodata.no</t>
        </is>
      </c>
      <c r="R5387" s="469" t="inlineStr">
        <is>
          <t>ok</t>
        </is>
      </c>
      <c r="S5387" s="469" t="inlineStr">
        <is>
          <t xml:space="preserve"> text </t>
        </is>
      </c>
      <c r="T5387" s="426" t="inlineStr">
        <is>
          <t>Norway</t>
        </is>
      </c>
      <c r="U5387" s="465" t="inlineStr">
        <is>
          <t xml:space="preserve"> - </t>
        </is>
      </c>
      <c r="V5387" s="465" t="n">
        <v>0.04</v>
      </c>
    </row>
    <row r="5388">
      <c r="B5388" s="5" t="inlineStr">
        <is>
          <t>AT.AT-AG.SM</t>
        </is>
      </c>
      <c r="C5388" s="5" t="inlineStr">
        <is>
          <t>AT.AT-AG.SM-Biological N2 fixation-N2</t>
        </is>
      </c>
      <c r="D5388" s="5" t="inlineStr">
        <is>
          <t>AT</t>
        </is>
      </c>
      <c r="E5388" s="5" t="inlineStr">
        <is>
          <t>AT</t>
        </is>
      </c>
      <c r="F5388" s="5">
        <f>VLOOKUP(E5388,'5.a Definitions'!E:F,2,FALSE)</f>
        <v/>
      </c>
      <c r="G5388" s="5" t="inlineStr">
        <is>
          <t>AG</t>
        </is>
      </c>
      <c r="H5388" s="5" t="inlineStr">
        <is>
          <t>SM</t>
        </is>
      </c>
      <c r="I5388" s="5">
        <f>VLOOKUP(H5388,'5.a Definitions'!E:F,2,FALSE)</f>
        <v/>
      </c>
      <c r="J5388" s="465" t="inlineStr">
        <is>
          <t xml:space="preserve"> Biological N2 fixation </t>
        </is>
      </c>
      <c r="K5388" s="465" t="inlineStr">
        <is>
          <t xml:space="preserve"> N2 fixation agriculture </t>
        </is>
      </c>
      <c r="L5388" s="465" t="inlineStr">
        <is>
          <t xml:space="preserve"> inert </t>
        </is>
      </c>
      <c r="M5388" s="465" t="inlineStr">
        <is>
          <t xml:space="preserve"> N2 </t>
        </is>
      </c>
      <c r="N5388" s="466" t="n">
        <v>12</v>
      </c>
      <c r="O5388" s="467" t="n">
        <v>0.3241098063913839</v>
      </c>
      <c r="P5388" s="468" t="n">
        <v>1987</v>
      </c>
      <c r="Q5388" s="469" t="inlineStr">
        <is>
          <t>Bechmann et al. (2023)</t>
        </is>
      </c>
      <c r="R5388" s="469" t="inlineStr">
        <is>
          <t>ok</t>
        </is>
      </c>
      <c r="S5388" s="469" t="inlineStr">
        <is>
          <t xml:space="preserve"> text </t>
        </is>
      </c>
      <c r="T5388" s="426" t="inlineStr">
        <is>
          <t>Norway</t>
        </is>
      </c>
      <c r="U5388" s="465" t="inlineStr">
        <is>
          <t xml:space="preserve"> - </t>
        </is>
      </c>
      <c r="V5388" s="465" t="n">
        <v>0.04</v>
      </c>
    </row>
    <row r="5389">
      <c r="B5389" s="5" t="inlineStr">
        <is>
          <t>AT.AT-FS.FO</t>
        </is>
      </c>
      <c r="C5389" s="5" t="inlineStr">
        <is>
          <t>AT.AT-FS.FO-Deposition-OXN</t>
        </is>
      </c>
      <c r="D5389" s="5" t="inlineStr">
        <is>
          <t>AT</t>
        </is>
      </c>
      <c r="E5389" s="5" t="inlineStr">
        <is>
          <t>AT</t>
        </is>
      </c>
      <c r="F5389" s="5">
        <f>VLOOKUP(E5389,'5.a Definitions'!E:F,2,FALSE)</f>
        <v/>
      </c>
      <c r="G5389" s="5" t="inlineStr">
        <is>
          <t>FS</t>
        </is>
      </c>
      <c r="H5389" s="5" t="inlineStr">
        <is>
          <t>FO</t>
        </is>
      </c>
      <c r="I5389" s="5">
        <f>VLOOKUP(H5389,'5.a Definitions'!E:F,2,FALSE)</f>
        <v/>
      </c>
      <c r="J5389" s="465" t="inlineStr">
        <is>
          <t xml:space="preserve"> Deposition </t>
        </is>
      </c>
      <c r="K5389" s="465" t="inlineStr">
        <is>
          <t xml:space="preserve"> deposition to forests </t>
        </is>
      </c>
      <c r="L5389" s="465" t="inlineStr">
        <is>
          <t xml:space="preserve"> reactive </t>
        </is>
      </c>
      <c r="M5389" s="465" t="inlineStr">
        <is>
          <t xml:space="preserve"> OXN </t>
        </is>
      </c>
      <c r="N5389" s="466" t="n">
        <v>41.49280445767369</v>
      </c>
      <c r="O5389" s="467" t="n">
        <v>0.3766115071511001</v>
      </c>
      <c r="P5389" s="468" t="n">
        <v>1987</v>
      </c>
      <c r="Q5389" s="469" t="inlineStr">
        <is>
          <t>NILU and geodata.no</t>
        </is>
      </c>
      <c r="R5389" s="469" t="inlineStr">
        <is>
          <t>ok</t>
        </is>
      </c>
      <c r="S5389" s="469" t="inlineStr">
        <is>
          <t xml:space="preserve"> text </t>
        </is>
      </c>
      <c r="T5389" s="426" t="inlineStr">
        <is>
          <t>Norway</t>
        </is>
      </c>
      <c r="U5389" s="465" t="inlineStr">
        <is>
          <t xml:space="preserve"> - </t>
        </is>
      </c>
      <c r="V5389" s="465" t="n">
        <v>0.04</v>
      </c>
    </row>
    <row r="5390" ht="16" customHeight="1">
      <c r="B5390" s="5" t="inlineStr">
        <is>
          <t>AT.AT-FS.FO</t>
        </is>
      </c>
      <c r="C5390" s="5" t="inlineStr">
        <is>
          <t>AT.AT-FS.FO-Deposition-RDN</t>
        </is>
      </c>
      <c r="D5390" s="5" t="inlineStr">
        <is>
          <t>AT</t>
        </is>
      </c>
      <c r="E5390" s="5" t="inlineStr">
        <is>
          <t>AT</t>
        </is>
      </c>
      <c r="F5390" s="5">
        <f>VLOOKUP(E5390,'5.a Definitions'!E:F,2,FALSE)</f>
        <v/>
      </c>
      <c r="G5390" s="5" t="inlineStr">
        <is>
          <t>FS</t>
        </is>
      </c>
      <c r="H5390" s="5" t="inlineStr">
        <is>
          <t>FO</t>
        </is>
      </c>
      <c r="I5390" s="5">
        <f>VLOOKUP(H5390,'5.a Definitions'!E:F,2,FALSE)</f>
        <v/>
      </c>
      <c r="J5390" s="465" t="inlineStr">
        <is>
          <t xml:space="preserve"> Deposition </t>
        </is>
      </c>
      <c r="K5390" s="465" t="inlineStr">
        <is>
          <t xml:space="preserve"> deposition to forests </t>
        </is>
      </c>
      <c r="L5390" s="465" t="inlineStr">
        <is>
          <t xml:space="preserve"> reactive </t>
        </is>
      </c>
      <c r="M5390" s="465" t="inlineStr">
        <is>
          <t xml:space="preserve"> RDN </t>
        </is>
      </c>
      <c r="N5390" s="466" t="n">
        <v>39.08522026042942</v>
      </c>
      <c r="O5390" s="467" t="n">
        <v>0.3766115071511001</v>
      </c>
      <c r="P5390" s="468" t="n">
        <v>1987</v>
      </c>
      <c r="Q5390" s="469" t="inlineStr">
        <is>
          <t>NILU and geodata.no</t>
        </is>
      </c>
      <c r="R5390" s="469" t="inlineStr">
        <is>
          <t>ok</t>
        </is>
      </c>
      <c r="S5390" s="469" t="inlineStr">
        <is>
          <t xml:space="preserve"> text </t>
        </is>
      </c>
      <c r="T5390" s="426" t="inlineStr">
        <is>
          <t>Norway</t>
        </is>
      </c>
      <c r="U5390" s="465" t="inlineStr">
        <is>
          <t xml:space="preserve"> - </t>
        </is>
      </c>
      <c r="V5390" s="465" t="n">
        <v>0.04</v>
      </c>
    </row>
    <row r="5391">
      <c r="B5391" s="5" t="inlineStr">
        <is>
          <t>AT.AT-FS.FO</t>
        </is>
      </c>
      <c r="C5391" s="5" t="inlineStr">
        <is>
          <t>AT.AT-FS.FO-N2 fixation-N2</t>
        </is>
      </c>
      <c r="D5391" s="5" t="inlineStr">
        <is>
          <t>AT</t>
        </is>
      </c>
      <c r="E5391" s="5" t="inlineStr">
        <is>
          <t>AT</t>
        </is>
      </c>
      <c r="F5391" s="5">
        <f>VLOOKUP(E5391,'5.a Definitions'!E:F,2,FALSE)</f>
        <v/>
      </c>
      <c r="G5391" s="5" t="inlineStr">
        <is>
          <t>FS</t>
        </is>
      </c>
      <c r="H5391" s="5" t="inlineStr">
        <is>
          <t>FO</t>
        </is>
      </c>
      <c r="I5391" s="5">
        <f>VLOOKUP(H5391,'5.a Definitions'!E:F,2,FALSE)</f>
        <v/>
      </c>
      <c r="J5391" s="465" t="inlineStr">
        <is>
          <t xml:space="preserve"> N2 fixation </t>
        </is>
      </c>
      <c r="K5391" s="465" t="inlineStr">
        <is>
          <t xml:space="preserve"> N2 fixation forests </t>
        </is>
      </c>
      <c r="L5391" s="465" t="inlineStr">
        <is>
          <t xml:space="preserve"> inert </t>
        </is>
      </c>
      <c r="M5391" s="465" t="inlineStr">
        <is>
          <t xml:space="preserve"> N2 </t>
        </is>
      </c>
      <c r="N5391" s="466" t="n">
        <v>18</v>
      </c>
      <c r="O5391" s="467" t="n">
        <v>0.5019089907080868</v>
      </c>
      <c r="P5391" s="468" t="n">
        <v>1987</v>
      </c>
      <c r="Q5391" s="469" t="inlineStr">
        <is>
          <t>Moldan (2025) and SSB</t>
        </is>
      </c>
      <c r="R5391" s="469" t="inlineStr">
        <is>
          <t>ok</t>
        </is>
      </c>
      <c r="S5391" s="469" t="inlineStr">
        <is>
          <t xml:space="preserve"> text </t>
        </is>
      </c>
      <c r="T5391" s="426" t="inlineStr">
        <is>
          <t>Norway</t>
        </is>
      </c>
      <c r="U5391" s="465" t="inlineStr">
        <is>
          <t xml:space="preserve"> - </t>
        </is>
      </c>
      <c r="V5391" s="465" t="n">
        <v>0.04</v>
      </c>
    </row>
    <row r="5392">
      <c r="B5392" s="5" t="inlineStr">
        <is>
          <t>AT.AT-FS.OL</t>
        </is>
      </c>
      <c r="C5392" s="5" t="inlineStr">
        <is>
          <t>AT.AT-FS.OL-Deposition-OXN</t>
        </is>
      </c>
      <c r="D5392" s="5" t="inlineStr">
        <is>
          <t>AT</t>
        </is>
      </c>
      <c r="E5392" s="5" t="inlineStr">
        <is>
          <t>AT</t>
        </is>
      </c>
      <c r="F5392" s="5">
        <f>VLOOKUP(E5392,'5.a Definitions'!E:F,2,FALSE)</f>
        <v/>
      </c>
      <c r="G5392" s="5" t="inlineStr">
        <is>
          <t>FS</t>
        </is>
      </c>
      <c r="H5392" s="5" t="inlineStr">
        <is>
          <t>OL</t>
        </is>
      </c>
      <c r="I5392" s="5">
        <f>VLOOKUP(H5392,'5.a Definitions'!E:F,2,FALSE)</f>
        <v/>
      </c>
      <c r="J5392" s="465" t="inlineStr">
        <is>
          <t xml:space="preserve"> Deposition </t>
        </is>
      </c>
      <c r="K5392" s="465" t="inlineStr">
        <is>
          <t xml:space="preserve"> deposition to other land </t>
        </is>
      </c>
      <c r="L5392" s="465" t="inlineStr">
        <is>
          <t xml:space="preserve"> reactive </t>
        </is>
      </c>
      <c r="M5392" s="465" t="inlineStr">
        <is>
          <t xml:space="preserve"> OXN </t>
        </is>
      </c>
      <c r="N5392" s="466" t="n">
        <v>37.90421097062761</v>
      </c>
      <c r="O5392" s="467" t="n">
        <v>0.3766115071511</v>
      </c>
      <c r="P5392" s="468" t="n">
        <v>1987</v>
      </c>
      <c r="Q5392" s="469" t="inlineStr">
        <is>
          <t>NILU and geodata.no</t>
        </is>
      </c>
      <c r="R5392" s="469" t="inlineStr">
        <is>
          <t>ok</t>
        </is>
      </c>
      <c r="S5392" s="469" t="inlineStr">
        <is>
          <t xml:space="preserve"> text </t>
        </is>
      </c>
      <c r="T5392" s="426" t="inlineStr">
        <is>
          <t>Norway</t>
        </is>
      </c>
      <c r="U5392" s="465" t="inlineStr">
        <is>
          <t xml:space="preserve"> - </t>
        </is>
      </c>
      <c r="V5392" s="465" t="n">
        <v>0.04</v>
      </c>
    </row>
    <row r="5393">
      <c r="B5393" s="5" t="inlineStr">
        <is>
          <t>AT.AT-FS.OL</t>
        </is>
      </c>
      <c r="C5393" s="5" t="inlineStr">
        <is>
          <t>AT.AT-FS.OL-Deposition-RDN</t>
        </is>
      </c>
      <c r="D5393" s="5" t="inlineStr">
        <is>
          <t>AT</t>
        </is>
      </c>
      <c r="E5393" s="5" t="inlineStr">
        <is>
          <t>AT</t>
        </is>
      </c>
      <c r="F5393" s="5">
        <f>VLOOKUP(E5393,'5.a Definitions'!E:F,2,FALSE)</f>
        <v/>
      </c>
      <c r="G5393" s="5" t="inlineStr">
        <is>
          <t>FS</t>
        </is>
      </c>
      <c r="H5393" s="5" t="inlineStr">
        <is>
          <t>OL</t>
        </is>
      </c>
      <c r="I5393" s="5">
        <f>VLOOKUP(H5393,'5.a Definitions'!E:F,2,FALSE)</f>
        <v/>
      </c>
      <c r="J5393" s="465" t="inlineStr">
        <is>
          <t xml:space="preserve"> Deposition </t>
        </is>
      </c>
      <c r="K5393" s="465" t="inlineStr">
        <is>
          <t xml:space="preserve"> deposition to other land </t>
        </is>
      </c>
      <c r="L5393" s="465" t="inlineStr">
        <is>
          <t xml:space="preserve"> reactive </t>
        </is>
      </c>
      <c r="M5393" s="465" t="inlineStr">
        <is>
          <t xml:space="preserve"> RDN </t>
        </is>
      </c>
      <c r="N5393" s="466" t="n">
        <v>41.08243808617902</v>
      </c>
      <c r="O5393" s="467" t="n">
        <v>0.3766115071511001</v>
      </c>
      <c r="P5393" s="468" t="n">
        <v>1987</v>
      </c>
      <c r="Q5393" s="469" t="inlineStr">
        <is>
          <t>NILU and geodata.no</t>
        </is>
      </c>
      <c r="R5393" s="469" t="inlineStr">
        <is>
          <t>ok</t>
        </is>
      </c>
      <c r="S5393" s="469" t="inlineStr">
        <is>
          <t xml:space="preserve"> text </t>
        </is>
      </c>
      <c r="T5393" s="426" t="inlineStr">
        <is>
          <t>Norway</t>
        </is>
      </c>
      <c r="U5393" s="465" t="inlineStr">
        <is>
          <t xml:space="preserve"> - </t>
        </is>
      </c>
      <c r="V5393" s="465" t="n">
        <v>0.04</v>
      </c>
    </row>
    <row r="5394">
      <c r="B5394" s="5" t="inlineStr">
        <is>
          <t>AT.AT-FS.OL</t>
        </is>
      </c>
      <c r="C5394" s="5" t="inlineStr">
        <is>
          <t>AT.AT-FS.OL-N2 fixation-N2</t>
        </is>
      </c>
      <c r="D5394" s="5" t="inlineStr">
        <is>
          <t>AT</t>
        </is>
      </c>
      <c r="E5394" s="5" t="inlineStr">
        <is>
          <t>AT</t>
        </is>
      </c>
      <c r="F5394" s="5">
        <f>VLOOKUP(E5394,'5.a Definitions'!E:F,2,FALSE)</f>
        <v/>
      </c>
      <c r="G5394" s="5" t="inlineStr">
        <is>
          <t>FS</t>
        </is>
      </c>
      <c r="H5394" s="5" t="inlineStr">
        <is>
          <t>OL</t>
        </is>
      </c>
      <c r="I5394" s="5">
        <f>VLOOKUP(H5394,'5.a Definitions'!E:F,2,FALSE)</f>
        <v/>
      </c>
      <c r="J5394" s="465" t="inlineStr">
        <is>
          <t xml:space="preserve"> N2 fixation </t>
        </is>
      </c>
      <c r="K5394" s="465" t="inlineStr">
        <is>
          <t xml:space="preserve"> N2 fixation other land </t>
        </is>
      </c>
      <c r="L5394" s="465" t="inlineStr">
        <is>
          <t xml:space="preserve"> inert </t>
        </is>
      </c>
      <c r="M5394" s="465" t="inlineStr">
        <is>
          <t xml:space="preserve"> N2 </t>
        </is>
      </c>
      <c r="N5394" s="466" t="n">
        <v>23.228884</v>
      </c>
      <c r="O5394" s="467" t="n">
        <v>0.8373855850737826</v>
      </c>
      <c r="P5394" s="468" t="n">
        <v>1987</v>
      </c>
      <c r="Q5394" s="469" t="inlineStr">
        <is>
          <t>CORINE land cover inventory and Reddy &amp; DeLaune (2008)</t>
        </is>
      </c>
      <c r="R5394" s="469" t="inlineStr">
        <is>
          <t>ok</t>
        </is>
      </c>
      <c r="S5394" s="469" t="inlineStr">
        <is>
          <t xml:space="preserve"> text </t>
        </is>
      </c>
      <c r="T5394" s="426" t="inlineStr">
        <is>
          <t>Norway</t>
        </is>
      </c>
      <c r="U5394" s="465" t="inlineStr">
        <is>
          <t xml:space="preserve"> - </t>
        </is>
      </c>
      <c r="V5394" s="465" t="n">
        <v>0.04</v>
      </c>
    </row>
    <row r="5395">
      <c r="B5395" s="5" t="inlineStr">
        <is>
          <t>AT.AT-HS.HS</t>
        </is>
      </c>
      <c r="C5395" s="5" t="inlineStr">
        <is>
          <t>AT.AT-HS.HS-Deposition-OXN</t>
        </is>
      </c>
      <c r="D5395" s="5" t="inlineStr">
        <is>
          <t>AT</t>
        </is>
      </c>
      <c r="E5395" s="5" t="inlineStr">
        <is>
          <t>AT</t>
        </is>
      </c>
      <c r="F5395" s="5">
        <f>VLOOKUP(E5395,'5.a Definitions'!E:F,2,FALSE)</f>
        <v/>
      </c>
      <c r="G5395" s="5" t="inlineStr">
        <is>
          <t>HS</t>
        </is>
      </c>
      <c r="H5395" s="5" t="inlineStr">
        <is>
          <t>HS</t>
        </is>
      </c>
      <c r="I5395" s="5">
        <f>VLOOKUP(H5395,'5.a Definitions'!E:F,2,FALSE)</f>
        <v/>
      </c>
      <c r="J5395" s="465" t="inlineStr">
        <is>
          <t xml:space="preserve"> Deposition </t>
        </is>
      </c>
      <c r="K5395" s="465" t="inlineStr">
        <is>
          <t xml:space="preserve"> deposition to settlements </t>
        </is>
      </c>
      <c r="L5395" s="465" t="inlineStr">
        <is>
          <t xml:space="preserve"> reactive </t>
        </is>
      </c>
      <c r="M5395" s="465" t="inlineStr">
        <is>
          <t xml:space="preserve"> OXN </t>
        </is>
      </c>
      <c r="N5395" s="466" t="n">
        <v>2.871284158190734</v>
      </c>
      <c r="O5395" s="467" t="n">
        <v>0.3766115071511002</v>
      </c>
      <c r="P5395" s="468" t="n">
        <v>1987</v>
      </c>
      <c r="Q5395" s="469" t="inlineStr">
        <is>
          <t>NILU and geodata.no</t>
        </is>
      </c>
      <c r="R5395" s="469" t="inlineStr">
        <is>
          <t>ok</t>
        </is>
      </c>
      <c r="S5395" s="469" t="inlineStr">
        <is>
          <t xml:space="preserve"> text </t>
        </is>
      </c>
      <c r="T5395" s="426" t="inlineStr">
        <is>
          <t>Norway</t>
        </is>
      </c>
      <c r="U5395" s="465" t="inlineStr">
        <is>
          <t xml:space="preserve"> - </t>
        </is>
      </c>
      <c r="V5395" s="465" t="n">
        <v>0.04</v>
      </c>
    </row>
    <row r="5396">
      <c r="B5396" s="5" t="inlineStr">
        <is>
          <t>AT.AT-HS.HS</t>
        </is>
      </c>
      <c r="C5396" s="5" t="inlineStr">
        <is>
          <t>AT.AT-HS.HS-Deposition-RDN</t>
        </is>
      </c>
      <c r="D5396" s="5" t="inlineStr">
        <is>
          <t>AT</t>
        </is>
      </c>
      <c r="E5396" s="5" t="inlineStr">
        <is>
          <t>AT</t>
        </is>
      </c>
      <c r="F5396" s="5">
        <f>VLOOKUP(E5396,'5.a Definitions'!E:F,2,FALSE)</f>
        <v/>
      </c>
      <c r="G5396" s="5" t="inlineStr">
        <is>
          <t>HS</t>
        </is>
      </c>
      <c r="H5396" s="5" t="inlineStr">
        <is>
          <t>HS</t>
        </is>
      </c>
      <c r="I5396" s="5">
        <f>VLOOKUP(H5396,'5.a Definitions'!E:F,2,FALSE)</f>
        <v/>
      </c>
      <c r="J5396" s="465" t="inlineStr">
        <is>
          <t xml:space="preserve"> Deposition </t>
        </is>
      </c>
      <c r="K5396" s="465" t="inlineStr">
        <is>
          <t xml:space="preserve"> deposition to settlements </t>
        </is>
      </c>
      <c r="L5396" s="465" t="inlineStr">
        <is>
          <t xml:space="preserve"> reactive </t>
        </is>
      </c>
      <c r="M5396" s="465" t="inlineStr">
        <is>
          <t xml:space="preserve"> RDN </t>
        </is>
      </c>
      <c r="N5396" s="466" t="n">
        <v>2.649439038076322</v>
      </c>
      <c r="O5396" s="467" t="n">
        <v>0.3766115071511</v>
      </c>
      <c r="P5396" s="468" t="n">
        <v>1987</v>
      </c>
      <c r="Q5396" s="469" t="inlineStr">
        <is>
          <t>NILU and geodata.no</t>
        </is>
      </c>
      <c r="R5396" s="469" t="inlineStr">
        <is>
          <t>ok</t>
        </is>
      </c>
      <c r="S5396" s="469" t="inlineStr">
        <is>
          <t xml:space="preserve"> text </t>
        </is>
      </c>
      <c r="T5396" s="426" t="inlineStr">
        <is>
          <t>Norway</t>
        </is>
      </c>
      <c r="U5396" s="465" t="inlineStr">
        <is>
          <t xml:space="preserve"> - </t>
        </is>
      </c>
      <c r="V5396" s="465" t="n">
        <v>0.04</v>
      </c>
    </row>
    <row r="5397">
      <c r="B5397" s="5" t="inlineStr">
        <is>
          <t>AT.AT-HY.SW</t>
        </is>
      </c>
      <c r="C5397" s="5" t="inlineStr">
        <is>
          <t>AT.AT-HY.SW-Deposition-OXN</t>
        </is>
      </c>
      <c r="D5397" s="5" t="inlineStr">
        <is>
          <t>AT</t>
        </is>
      </c>
      <c r="E5397" s="5" t="inlineStr">
        <is>
          <t>AT</t>
        </is>
      </c>
      <c r="F5397" s="5">
        <f>VLOOKUP(E5397,'5.a Definitions'!E:F,2,FALSE)</f>
        <v/>
      </c>
      <c r="G5397" s="5" t="inlineStr">
        <is>
          <t>HY</t>
        </is>
      </c>
      <c r="H5397" s="5" t="inlineStr">
        <is>
          <t>SW</t>
        </is>
      </c>
      <c r="I5397" s="5">
        <f>VLOOKUP(H5397,'5.a Definitions'!E:F,2,FALSE)</f>
        <v/>
      </c>
      <c r="J5397" s="465" t="inlineStr">
        <is>
          <t xml:space="preserve"> Deposition </t>
        </is>
      </c>
      <c r="K5397" s="465" t="inlineStr">
        <is>
          <t xml:space="preserve"> deposition to surface water </t>
        </is>
      </c>
      <c r="L5397" s="465" t="inlineStr">
        <is>
          <t xml:space="preserve"> reactive </t>
        </is>
      </c>
      <c r="M5397" s="465" t="inlineStr">
        <is>
          <t xml:space="preserve"> OXN </t>
        </is>
      </c>
      <c r="N5397" s="466" t="n">
        <v>6.251533574214825</v>
      </c>
      <c r="O5397" s="467" t="n">
        <v>0.3766115071511001</v>
      </c>
      <c r="P5397" s="468" t="n">
        <v>1987</v>
      </c>
      <c r="Q5397" s="469" t="inlineStr">
        <is>
          <t>NILU and geodata.no</t>
        </is>
      </c>
      <c r="R5397" s="469" t="inlineStr">
        <is>
          <t>ok</t>
        </is>
      </c>
      <c r="S5397" s="469" t="inlineStr">
        <is>
          <t xml:space="preserve"> text </t>
        </is>
      </c>
      <c r="T5397" s="426" t="inlineStr">
        <is>
          <t>Norway</t>
        </is>
      </c>
      <c r="U5397" s="465" t="inlineStr">
        <is>
          <t xml:space="preserve"> - </t>
        </is>
      </c>
      <c r="V5397" s="465" t="n">
        <v>0.04</v>
      </c>
    </row>
    <row r="5398">
      <c r="B5398" s="5" t="inlineStr">
        <is>
          <t>AT.AT-HY.SW</t>
        </is>
      </c>
      <c r="C5398" s="5" t="inlineStr">
        <is>
          <t>AT.AT-HY.SW-Deposition-RDN</t>
        </is>
      </c>
      <c r="D5398" s="5" t="inlineStr">
        <is>
          <t>AT</t>
        </is>
      </c>
      <c r="E5398" s="5" t="inlineStr">
        <is>
          <t>AT</t>
        </is>
      </c>
      <c r="F5398" s="5">
        <f>VLOOKUP(E5398,'5.a Definitions'!E:F,2,FALSE)</f>
        <v/>
      </c>
      <c r="G5398" s="5" t="inlineStr">
        <is>
          <t>HY</t>
        </is>
      </c>
      <c r="H5398" s="5" t="inlineStr">
        <is>
          <t>SW</t>
        </is>
      </c>
      <c r="I5398" s="5">
        <f>VLOOKUP(H5398,'5.a Definitions'!E:F,2,FALSE)</f>
        <v/>
      </c>
      <c r="J5398" s="465" t="inlineStr">
        <is>
          <t xml:space="preserve"> Deposition </t>
        </is>
      </c>
      <c r="K5398" s="465" t="inlineStr">
        <is>
          <t xml:space="preserve"> deposition to surface water </t>
        </is>
      </c>
      <c r="L5398" s="465" t="inlineStr">
        <is>
          <t xml:space="preserve"> reactive </t>
        </is>
      </c>
      <c r="M5398" s="465" t="inlineStr">
        <is>
          <t xml:space="preserve"> RDN </t>
        </is>
      </c>
      <c r="N5398" s="466" t="n">
        <v>6.170593567916081</v>
      </c>
      <c r="O5398" s="467" t="n">
        <v>0.3766115071511</v>
      </c>
      <c r="P5398" s="468" t="n">
        <v>1987</v>
      </c>
      <c r="Q5398" s="469" t="inlineStr">
        <is>
          <t>NILU and geodata.no</t>
        </is>
      </c>
      <c r="R5398" s="469" t="inlineStr">
        <is>
          <t>ok</t>
        </is>
      </c>
      <c r="S5398" s="469" t="inlineStr">
        <is>
          <t xml:space="preserve"> text </t>
        </is>
      </c>
      <c r="T5398" s="426" t="inlineStr">
        <is>
          <t>Norway</t>
        </is>
      </c>
      <c r="U5398" s="465" t="inlineStr">
        <is>
          <t xml:space="preserve"> - </t>
        </is>
      </c>
      <c r="V5398" s="465" t="n">
        <v>0.04</v>
      </c>
    </row>
    <row r="5399">
      <c r="B5399" s="5" t="inlineStr">
        <is>
          <t>AT.AT-HY.SW</t>
        </is>
      </c>
      <c r="C5399" s="5" t="inlineStr">
        <is>
          <t>AT.AT-HY.SW-N2 fixation-N2</t>
        </is>
      </c>
      <c r="D5399" s="5" t="inlineStr">
        <is>
          <t>AT</t>
        </is>
      </c>
      <c r="E5399" s="5" t="inlineStr">
        <is>
          <t>AT</t>
        </is>
      </c>
      <c r="F5399" s="5">
        <f>VLOOKUP(E5399,'5.a Definitions'!E:F,2,FALSE)</f>
        <v/>
      </c>
      <c r="G5399" s="5" t="inlineStr">
        <is>
          <t>HY</t>
        </is>
      </c>
      <c r="H5399" s="5" t="inlineStr">
        <is>
          <t>SW</t>
        </is>
      </c>
      <c r="I5399" s="5">
        <f>VLOOKUP(H5399,'5.a Definitions'!E:F,2,FALSE)</f>
        <v/>
      </c>
      <c r="J5399" s="465" t="inlineStr">
        <is>
          <t xml:space="preserve"> N2 fixation </t>
        </is>
      </c>
      <c r="K5399" s="465" t="inlineStr">
        <is>
          <t xml:space="preserve"> N2 fixation surface water </t>
        </is>
      </c>
      <c r="L5399" s="465" t="inlineStr">
        <is>
          <t xml:space="preserve"> inert </t>
        </is>
      </c>
      <c r="M5399" s="465" t="inlineStr">
        <is>
          <t xml:space="preserve"> N2 </t>
        </is>
      </c>
      <c r="N5399" s="466" t="n">
        <v>2.0457</v>
      </c>
      <c r="O5399" s="467" t="n">
        <v>8.962723886426243</v>
      </c>
      <c r="P5399" s="468" t="n">
        <v>1987</v>
      </c>
      <c r="Q5399" s="469" t="inlineStr">
        <is>
          <t>NIBIO and Reddy &amp; DeLaune (2008)</t>
        </is>
      </c>
      <c r="R5399" s="469" t="inlineStr">
        <is>
          <t>ok</t>
        </is>
      </c>
      <c r="S5399" s="469" t="inlineStr">
        <is>
          <t xml:space="preserve"> text </t>
        </is>
      </c>
      <c r="T5399" s="426" t="inlineStr">
        <is>
          <t>Norway</t>
        </is>
      </c>
      <c r="U5399" s="465" t="inlineStr">
        <is>
          <t xml:space="preserve"> - </t>
        </is>
      </c>
      <c r="V5399" s="465" t="n">
        <v>0.04</v>
      </c>
    </row>
    <row r="5400">
      <c r="B5400" s="5" t="inlineStr">
        <is>
          <t>AT.AT-RW.RW</t>
        </is>
      </c>
      <c r="C5400" s="5" t="inlineStr">
        <is>
          <t>AT.AT-RW.RW-Atmospheric outflow-RDN</t>
        </is>
      </c>
      <c r="D5400" s="5" t="inlineStr">
        <is>
          <t>AT</t>
        </is>
      </c>
      <c r="E5400" s="5" t="inlineStr">
        <is>
          <t>AT</t>
        </is>
      </c>
      <c r="F5400" s="5">
        <f>VLOOKUP(E5400,'5.a Definitions'!E:F,2,FALSE)</f>
        <v/>
      </c>
      <c r="G5400" s="5" t="inlineStr">
        <is>
          <t>RW</t>
        </is>
      </c>
      <c r="H5400" s="5" t="inlineStr">
        <is>
          <t>RW</t>
        </is>
      </c>
      <c r="I5400" s="5">
        <f>VLOOKUP(H5400,'5.a Definitions'!E:F,2,FALSE)</f>
        <v/>
      </c>
      <c r="J5400" s="465" t="inlineStr">
        <is>
          <t xml:space="preserve"> Atmospheric outflow </t>
        </is>
      </c>
      <c r="K5400" s="465" t="inlineStr">
        <is>
          <t xml:space="preserve"> atmospheric outflow </t>
        </is>
      </c>
      <c r="L5400" s="465" t="inlineStr">
        <is>
          <t xml:space="preserve"> reactive </t>
        </is>
      </c>
      <c r="M5400" s="465" t="inlineStr">
        <is>
          <t xml:space="preserve"> RDN </t>
        </is>
      </c>
      <c r="N5400" s="466" t="n">
        <v>10.73447008989599</v>
      </c>
      <c r="O5400" s="467" t="n">
        <v>0.7504391676357843</v>
      </c>
      <c r="P5400" s="468" t="n">
        <v>1987</v>
      </c>
      <c r="Q5400" s="469" t="inlineStr">
        <is>
          <t>Filled (mean of 1997-2001): EMEP SR tables</t>
        </is>
      </c>
      <c r="R5400" s="469" t="inlineStr">
        <is>
          <t>ok</t>
        </is>
      </c>
      <c r="S5400" s="469" t="inlineStr">
        <is>
          <t xml:space="preserve"> text </t>
        </is>
      </c>
      <c r="T5400" s="426" t="inlineStr">
        <is>
          <t>Norway</t>
        </is>
      </c>
      <c r="U5400" s="465" t="inlineStr">
        <is>
          <t xml:space="preserve"> - </t>
        </is>
      </c>
      <c r="V5400" s="465" t="n">
        <v>0.04</v>
      </c>
    </row>
    <row r="5401" ht="16" customHeight="1" thickBot="1">
      <c r="A5401" s="493" t="n"/>
      <c r="B5401" s="6" t="inlineStr">
        <is>
          <t>AT.AT-RW.RW</t>
        </is>
      </c>
      <c r="C5401" s="6" t="inlineStr">
        <is>
          <t>AT.AT-RW.RW-Atmospheric outflow-OXN</t>
        </is>
      </c>
      <c r="D5401" s="6" t="inlineStr">
        <is>
          <t>AT</t>
        </is>
      </c>
      <c r="E5401" s="6" t="inlineStr">
        <is>
          <t>AT</t>
        </is>
      </c>
      <c r="F5401" s="5">
        <f>VLOOKUP(E5401,'5.a Definitions'!E:F,2,FALSE)</f>
        <v/>
      </c>
      <c r="G5401" s="6" t="inlineStr">
        <is>
          <t>RW</t>
        </is>
      </c>
      <c r="H5401" s="6" t="inlineStr">
        <is>
          <t>RW</t>
        </is>
      </c>
      <c r="I5401" s="5">
        <f>VLOOKUP(H5401,'5.a Definitions'!E:F,2,FALSE)</f>
        <v/>
      </c>
      <c r="J5401" s="470" t="inlineStr">
        <is>
          <t xml:space="preserve"> Atmospheric outflow </t>
        </is>
      </c>
      <c r="K5401" s="470" t="inlineStr">
        <is>
          <t xml:space="preserve"> atmospheric outflow </t>
        </is>
      </c>
      <c r="L5401" s="470" t="inlineStr">
        <is>
          <t xml:space="preserve"> reactive </t>
        </is>
      </c>
      <c r="M5401" s="470" t="inlineStr">
        <is>
          <t xml:space="preserve"> OXN </t>
        </is>
      </c>
      <c r="N5401" s="466" t="n">
        <v>40.45940730613335</v>
      </c>
      <c r="O5401" s="471" t="n">
        <v>0.74897474045279</v>
      </c>
      <c r="P5401" s="468" t="n">
        <v>1987</v>
      </c>
      <c r="Q5401" s="472" t="inlineStr">
        <is>
          <t>Filled (mean of 1997-2001): EMEP SR tables</t>
        </is>
      </c>
      <c r="R5401" s="469" t="inlineStr">
        <is>
          <t>ok</t>
        </is>
      </c>
      <c r="S5401" s="472" t="inlineStr">
        <is>
          <t xml:space="preserve"> text </t>
        </is>
      </c>
      <c r="T5401" s="426" t="inlineStr">
        <is>
          <t>Norway</t>
        </is>
      </c>
      <c r="U5401" s="470" t="inlineStr">
        <is>
          <t xml:space="preserve"> - </t>
        </is>
      </c>
      <c r="V5401" s="470" t="n">
        <v>0.04</v>
      </c>
    </row>
    <row r="5402">
      <c r="A5402" s="491" t="inlineStr">
        <is>
          <t>Hydrosphere</t>
        </is>
      </c>
      <c r="B5402" s="5" t="inlineStr">
        <is>
          <t>HY.CW-MP.FP</t>
        </is>
      </c>
      <c r="C5402" s="5" t="inlineStr">
        <is>
          <t>HY.CW-MP.FP-Fish (wild catch)-Nmix</t>
        </is>
      </c>
      <c r="D5402" s="5" t="inlineStr">
        <is>
          <t>HY</t>
        </is>
      </c>
      <c r="E5402" s="5" t="inlineStr">
        <is>
          <t>CW</t>
        </is>
      </c>
      <c r="F5402" s="5">
        <f>VLOOKUP(E5402,'5.a Definitions'!E:F,2,FALSE)</f>
        <v/>
      </c>
      <c r="G5402" s="5" t="inlineStr">
        <is>
          <t>MP</t>
        </is>
      </c>
      <c r="H5402" s="5" t="inlineStr">
        <is>
          <t>FP</t>
        </is>
      </c>
      <c r="I5402" s="5">
        <f>VLOOKUP(H5402,'5.a Definitions'!E:F,2,FALSE)</f>
        <v/>
      </c>
      <c r="J5402" s="465" t="inlineStr">
        <is>
          <t xml:space="preserve"> Fish (wild catch) </t>
        </is>
      </c>
      <c r="K5402" s="5" t="inlineStr">
        <is>
          <t>coastal water fish (wild catch)</t>
        </is>
      </c>
      <c r="L5402" s="465" t="inlineStr">
        <is>
          <t xml:space="preserve"> reactive </t>
        </is>
      </c>
      <c r="M5402" s="465" t="inlineStr">
        <is>
          <t xml:space="preserve"> Nmix </t>
        </is>
      </c>
      <c r="N5402" s="466" t="inlineStr">
        <is>
          <t>nan</t>
        </is>
      </c>
      <c r="O5402" s="467" t="n">
        <v>0.2</v>
      </c>
      <c r="P5402" s="468" t="n">
        <v>1987</v>
      </c>
      <c r="Q5402" s="469" t="inlineStr">
        <is>
          <t>no data</t>
        </is>
      </c>
      <c r="R5402" s="469" t="inlineStr">
        <is>
          <t>not done</t>
        </is>
      </c>
      <c r="S5402" s="469" t="inlineStr">
        <is>
          <t xml:space="preserve"> text </t>
        </is>
      </c>
      <c r="T5402" s="426" t="inlineStr">
        <is>
          <t>Norway</t>
        </is>
      </c>
      <c r="U5402" s="5" t="inlineStr">
        <is>
          <t>useful output</t>
        </is>
      </c>
      <c r="V5402" s="465" t="n">
        <v>0.04</v>
      </c>
    </row>
    <row r="5403">
      <c r="B5403" s="5" t="inlineStr">
        <is>
          <t>HY.SW-AT.AT</t>
        </is>
      </c>
      <c r="C5403" s="5" t="inlineStr">
        <is>
          <t>HY.SW-AT.AT-Emissions-N2</t>
        </is>
      </c>
      <c r="D5403" s="5" t="inlineStr">
        <is>
          <t>HY</t>
        </is>
      </c>
      <c r="E5403" s="5" t="inlineStr">
        <is>
          <t>SW</t>
        </is>
      </c>
      <c r="F5403" s="5">
        <f>VLOOKUP(E5403,'5.a Definitions'!E:F,2,FALSE)</f>
        <v/>
      </c>
      <c r="G5403" s="5" t="inlineStr">
        <is>
          <t>AT</t>
        </is>
      </c>
      <c r="H5403" s="5" t="inlineStr">
        <is>
          <t>AT</t>
        </is>
      </c>
      <c r="I5403" s="5">
        <f>VLOOKUP(H5403,'5.a Definitions'!E:F,2,FALSE)</f>
        <v/>
      </c>
      <c r="J5403" s="465" t="inlineStr">
        <is>
          <t xml:space="preserve"> Emissions </t>
        </is>
      </c>
      <c r="K5403" s="465" t="inlineStr">
        <is>
          <t xml:space="preserve"> surface water emissions </t>
        </is>
      </c>
      <c r="L5403" s="465" t="inlineStr">
        <is>
          <t xml:space="preserve"> inert </t>
        </is>
      </c>
      <c r="M5403" s="465" t="inlineStr">
        <is>
          <t xml:space="preserve"> N2 </t>
        </is>
      </c>
      <c r="N5403" s="466" t="inlineStr">
        <is>
          <t>nan</t>
        </is>
      </c>
      <c r="O5403" s="467" t="n">
        <v>0.2</v>
      </c>
      <c r="P5403" s="468" t="n">
        <v>1987</v>
      </c>
      <c r="Q5403" s="469" t="inlineStr">
        <is>
          <t>no data</t>
        </is>
      </c>
      <c r="R5403" s="469" t="inlineStr">
        <is>
          <t>not done</t>
        </is>
      </c>
      <c r="S5403" s="469" t="inlineStr">
        <is>
          <t xml:space="preserve"> text </t>
        </is>
      </c>
      <c r="T5403" s="426" t="inlineStr">
        <is>
          <t>Norway</t>
        </is>
      </c>
      <c r="U5403" s="5" t="inlineStr">
        <is>
          <t>N wasted</t>
        </is>
      </c>
      <c r="V5403" s="465" t="n">
        <v>0.04</v>
      </c>
    </row>
    <row r="5404">
      <c r="B5404" s="5" t="inlineStr">
        <is>
          <t>HY.SW-AT.AT</t>
        </is>
      </c>
      <c r="C5404" s="5" t="inlineStr">
        <is>
          <t>HY.SW-AT.AT-Emissions-N2O</t>
        </is>
      </c>
      <c r="D5404" s="5" t="inlineStr">
        <is>
          <t>HY</t>
        </is>
      </c>
      <c r="E5404" s="5" t="inlineStr">
        <is>
          <t>SW</t>
        </is>
      </c>
      <c r="F5404" s="5">
        <f>VLOOKUP(E5404,'5.a Definitions'!E:F,2,FALSE)</f>
        <v/>
      </c>
      <c r="G5404" s="5" t="inlineStr">
        <is>
          <t>AT</t>
        </is>
      </c>
      <c r="H5404" s="5" t="inlineStr">
        <is>
          <t>AT</t>
        </is>
      </c>
      <c r="I5404" s="5">
        <f>VLOOKUP(H5404,'5.a Definitions'!E:F,2,FALSE)</f>
        <v/>
      </c>
      <c r="J5404" s="465" t="inlineStr">
        <is>
          <t xml:space="preserve"> Emissions </t>
        </is>
      </c>
      <c r="K5404" s="465" t="inlineStr">
        <is>
          <t xml:space="preserve"> surface water emissions </t>
        </is>
      </c>
      <c r="L5404" s="465" t="inlineStr">
        <is>
          <t xml:space="preserve"> reactive </t>
        </is>
      </c>
      <c r="M5404" s="465" t="inlineStr">
        <is>
          <t xml:space="preserve"> N2O </t>
        </is>
      </c>
      <c r="N5404" s="466" t="inlineStr">
        <is>
          <t>nan</t>
        </is>
      </c>
      <c r="O5404" s="467" t="n">
        <v>0.2</v>
      </c>
      <c r="P5404" s="468" t="n">
        <v>1987</v>
      </c>
      <c r="Q5404" s="469" t="inlineStr">
        <is>
          <t>no data</t>
        </is>
      </c>
      <c r="R5404" s="469" t="inlineStr">
        <is>
          <t>not done</t>
        </is>
      </c>
      <c r="S5404" s="469" t="inlineStr">
        <is>
          <t xml:space="preserve"> text </t>
        </is>
      </c>
      <c r="T5404" s="426" t="inlineStr">
        <is>
          <t>Norway</t>
        </is>
      </c>
      <c r="U5404" s="5" t="inlineStr">
        <is>
          <t>N wasted</t>
        </is>
      </c>
      <c r="V5404" s="465" t="n">
        <v>0.04</v>
      </c>
    </row>
    <row r="5405">
      <c r="B5405" s="5" t="inlineStr">
        <is>
          <t>HY.SW-HY.CW</t>
        </is>
      </c>
      <c r="C5405" s="5" t="inlineStr">
        <is>
          <t>HY.SW-HY.CW-Inflow to coastal waters-Nmix</t>
        </is>
      </c>
      <c r="D5405" s="5" t="inlineStr">
        <is>
          <t>HY</t>
        </is>
      </c>
      <c r="E5405" s="5" t="inlineStr">
        <is>
          <t>SW</t>
        </is>
      </c>
      <c r="F5405" s="5">
        <f>VLOOKUP(E5405,'5.a Definitions'!E:F,2,FALSE)</f>
        <v/>
      </c>
      <c r="G5405" s="5" t="inlineStr">
        <is>
          <t>HY</t>
        </is>
      </c>
      <c r="H5405" s="5" t="inlineStr">
        <is>
          <t>CW</t>
        </is>
      </c>
      <c r="I5405" s="5">
        <f>VLOOKUP(H5405,'5.a Definitions'!E:F,2,FALSE)</f>
        <v/>
      </c>
      <c r="J5405" s="465" t="inlineStr">
        <is>
          <t xml:space="preserve"> Inflow to coastal waters </t>
        </is>
      </c>
      <c r="K5405" s="465" t="inlineStr">
        <is>
          <t xml:space="preserve"> inflow to coastal water </t>
        </is>
      </c>
      <c r="L5405" s="465" t="inlineStr">
        <is>
          <t xml:space="preserve"> reactive </t>
        </is>
      </c>
      <c r="M5405" s="465" t="inlineStr">
        <is>
          <t xml:space="preserve"> Nmix </t>
        </is>
      </c>
      <c r="N5405" s="466" t="inlineStr">
        <is>
          <t>nan</t>
        </is>
      </c>
      <c r="O5405" s="467" t="n">
        <v>0.2</v>
      </c>
      <c r="P5405" s="468" t="n">
        <v>1987</v>
      </c>
      <c r="Q5405" s="469" t="inlineStr">
        <is>
          <t>no data</t>
        </is>
      </c>
      <c r="R5405" s="469" t="inlineStr">
        <is>
          <t>not done</t>
        </is>
      </c>
      <c r="S5405" s="469" t="inlineStr">
        <is>
          <t xml:space="preserve"> text </t>
        </is>
      </c>
      <c r="T5405" s="426" t="inlineStr">
        <is>
          <t>Norway</t>
        </is>
      </c>
      <c r="U5405" s="465" t="inlineStr">
        <is>
          <t xml:space="preserve"> - </t>
        </is>
      </c>
      <c r="V5405" s="465" t="n">
        <v>0.04</v>
      </c>
    </row>
    <row r="5406" ht="16" customHeight="1">
      <c r="B5406" s="5" t="inlineStr">
        <is>
          <t>HY.CW-MP.FP</t>
        </is>
      </c>
      <c r="C5406" s="5" t="inlineStr">
        <is>
          <t>HY.CW-MP.FP-Shellfish-Nmix</t>
        </is>
      </c>
      <c r="D5406" s="5" t="inlineStr">
        <is>
          <t>HY</t>
        </is>
      </c>
      <c r="E5406" s="5" t="inlineStr">
        <is>
          <t>CW</t>
        </is>
      </c>
      <c r="F5406" s="5">
        <f>VLOOKUP(E5406,'5.a Definitions'!E:F,2,FALSE)</f>
        <v/>
      </c>
      <c r="G5406" s="5" t="inlineStr">
        <is>
          <t>MP</t>
        </is>
      </c>
      <c r="H5406" s="5" t="inlineStr">
        <is>
          <t>FP</t>
        </is>
      </c>
      <c r="I5406" s="5">
        <f>VLOOKUP(H5406,'5.a Definitions'!E:F,2,FALSE)</f>
        <v/>
      </c>
      <c r="J5406" s="465" t="inlineStr">
        <is>
          <t xml:space="preserve"> Shellfish </t>
        </is>
      </c>
      <c r="K5406" s="465" t="inlineStr">
        <is>
          <t xml:space="preserve"> coastal water shellfish </t>
        </is>
      </c>
      <c r="L5406" s="465" t="inlineStr">
        <is>
          <t xml:space="preserve"> reactive </t>
        </is>
      </c>
      <c r="M5406" s="465" t="inlineStr">
        <is>
          <t xml:space="preserve"> Nmix </t>
        </is>
      </c>
      <c r="N5406" s="466" t="inlineStr">
        <is>
          <t>nan</t>
        </is>
      </c>
      <c r="O5406" s="467" t="n">
        <v>0.2</v>
      </c>
      <c r="P5406" s="468" t="n">
        <v>1987</v>
      </c>
      <c r="Q5406" s="469" t="inlineStr">
        <is>
          <t>no data</t>
        </is>
      </c>
      <c r="R5406" s="469" t="inlineStr">
        <is>
          <t>not done</t>
        </is>
      </c>
      <c r="S5406" s="469" t="inlineStr">
        <is>
          <t xml:space="preserve"> text </t>
        </is>
      </c>
      <c r="T5406" s="426" t="inlineStr">
        <is>
          <t>Norway</t>
        </is>
      </c>
      <c r="U5406" s="5" t="inlineStr">
        <is>
          <t>useful output</t>
        </is>
      </c>
      <c r="V5406" s="465" t="n">
        <v>0.04</v>
      </c>
    </row>
    <row r="5407">
      <c r="B5407" s="5" t="inlineStr">
        <is>
          <t>HY.AC-MP.FP</t>
        </is>
      </c>
      <c r="C5407" s="5" t="inlineStr">
        <is>
          <t>HY.AC-MP.FP-Coastal fish and seafood-Nmix</t>
        </is>
      </c>
      <c r="D5407" s="5" t="inlineStr">
        <is>
          <t>HY</t>
        </is>
      </c>
      <c r="E5407" s="5" t="inlineStr">
        <is>
          <t>AC</t>
        </is>
      </c>
      <c r="F5407" s="5">
        <f>VLOOKUP(E5407,'5.a Definitions'!E:F,2,FALSE)</f>
        <v/>
      </c>
      <c r="G5407" s="5" t="inlineStr">
        <is>
          <t>MP</t>
        </is>
      </c>
      <c r="H5407" s="5" t="inlineStr">
        <is>
          <t>FP</t>
        </is>
      </c>
      <c r="I5407" s="5">
        <f>VLOOKUP(H5407,'5.a Definitions'!E:F,2,FALSE)</f>
        <v/>
      </c>
      <c r="J5407" s="465" t="inlineStr">
        <is>
          <t xml:space="preserve"> Coastal fish and seafood </t>
        </is>
      </c>
      <c r="K5407" s="465" t="inlineStr">
        <is>
          <t xml:space="preserve"> aquaculture coastal fish and seafood </t>
        </is>
      </c>
      <c r="L5407" s="465" t="inlineStr">
        <is>
          <t xml:space="preserve"> reactive </t>
        </is>
      </c>
      <c r="M5407" s="465" t="inlineStr">
        <is>
          <t xml:space="preserve"> Nmix </t>
        </is>
      </c>
      <c r="N5407" s="466" t="n">
        <v>1.597950847825555</v>
      </c>
      <c r="O5407" s="467" t="n">
        <v>0.1172330049529742</v>
      </c>
      <c r="P5407" s="468" t="n">
        <v>1987</v>
      </c>
      <c r="Q5407" s="469" t="inlineStr">
        <is>
          <t>Fiskeridirektoratet; dead and discarded fish filled (extrapolated from 2007 as a share of harvest)</t>
        </is>
      </c>
      <c r="R5407" s="469" t="inlineStr">
        <is>
          <t>ok</t>
        </is>
      </c>
      <c r="S5407" s="469" t="inlineStr">
        <is>
          <t xml:space="preserve"> text </t>
        </is>
      </c>
      <c r="T5407" s="426" t="inlineStr">
        <is>
          <t>Norway</t>
        </is>
      </c>
      <c r="U5407" s="5" t="inlineStr">
        <is>
          <t>useful output</t>
        </is>
      </c>
      <c r="V5407" s="465" t="n">
        <v>0.04</v>
      </c>
    </row>
    <row r="5408">
      <c r="B5408" s="5" t="inlineStr">
        <is>
          <t>HY.AC-MP.FP</t>
        </is>
      </c>
      <c r="C5408" s="5" t="inlineStr">
        <is>
          <t>HY.AC-MP.FP-Freshwater fish and seafood-Nmix</t>
        </is>
      </c>
      <c r="D5408" s="5" t="inlineStr">
        <is>
          <t>HY</t>
        </is>
      </c>
      <c r="E5408" s="5" t="inlineStr">
        <is>
          <t>AC</t>
        </is>
      </c>
      <c r="F5408" s="5">
        <f>VLOOKUP(E5408,'5.a Definitions'!E:F,2,FALSE)</f>
        <v/>
      </c>
      <c r="G5408" s="5" t="inlineStr">
        <is>
          <t>MP</t>
        </is>
      </c>
      <c r="H5408" s="5" t="inlineStr">
        <is>
          <t>FP</t>
        </is>
      </c>
      <c r="I5408" s="5">
        <f>VLOOKUP(H5408,'5.a Definitions'!E:F,2,FALSE)</f>
        <v/>
      </c>
      <c r="J5408" s="465" t="inlineStr">
        <is>
          <t xml:space="preserve"> Freshwater fish and seafood </t>
        </is>
      </c>
      <c r="K5408" s="465" t="inlineStr">
        <is>
          <t xml:space="preserve"> aquaculture freshwater fish and seafood </t>
        </is>
      </c>
      <c r="L5408" s="465" t="inlineStr">
        <is>
          <t xml:space="preserve"> reactive </t>
        </is>
      </c>
      <c r="M5408" s="465" t="inlineStr">
        <is>
          <t xml:space="preserve"> Nmix </t>
        </is>
      </c>
      <c r="N5408" s="466" t="n">
        <v>0</v>
      </c>
      <c r="O5408" s="467" t="n">
        <v>20</v>
      </c>
      <c r="P5408" s="468" t="n">
        <v>1987</v>
      </c>
      <c r="Q5408" s="469" t="inlineStr">
        <is>
          <t>no production</t>
        </is>
      </c>
      <c r="R5408" s="469" t="inlineStr">
        <is>
          <t>ok</t>
        </is>
      </c>
      <c r="S5408" s="469" t="inlineStr">
        <is>
          <t xml:space="preserve"> text </t>
        </is>
      </c>
      <c r="T5408" s="426" t="inlineStr">
        <is>
          <t>Norway</t>
        </is>
      </c>
      <c r="U5408" s="5" t="inlineStr">
        <is>
          <t>useful output</t>
        </is>
      </c>
      <c r="V5408" s="465" t="n">
        <v>0.04</v>
      </c>
    </row>
    <row r="5409">
      <c r="B5409" s="5" t="inlineStr">
        <is>
          <t>HY.AC-HY.CW</t>
        </is>
      </c>
      <c r="C5409" s="5" t="inlineStr">
        <is>
          <t>HY.AC-HY.CW-Waste feed-Nmix</t>
        </is>
      </c>
      <c r="D5409" s="5" t="inlineStr">
        <is>
          <t>HY</t>
        </is>
      </c>
      <c r="E5409" s="5" t="inlineStr">
        <is>
          <t>AC</t>
        </is>
      </c>
      <c r="F5409" s="5">
        <f>VLOOKUP(E5409,'5.a Definitions'!E:F,2,FALSE)</f>
        <v/>
      </c>
      <c r="G5409" s="5" t="inlineStr">
        <is>
          <t>HY</t>
        </is>
      </c>
      <c r="H5409" s="5" t="inlineStr">
        <is>
          <t>CW</t>
        </is>
      </c>
      <c r="I5409" s="5">
        <f>VLOOKUP(H5409,'5.a Definitions'!E:F,2,FALSE)</f>
        <v/>
      </c>
      <c r="J5409" s="465" t="inlineStr">
        <is>
          <t xml:space="preserve"> Waste feed </t>
        </is>
      </c>
      <c r="K5409" s="465" t="inlineStr">
        <is>
          <t xml:space="preserve"> waste feed to coastal water </t>
        </is>
      </c>
      <c r="L5409" s="465" t="inlineStr">
        <is>
          <t xml:space="preserve"> reactive </t>
        </is>
      </c>
      <c r="M5409" s="465" t="inlineStr">
        <is>
          <t xml:space="preserve"> Nmix </t>
        </is>
      </c>
      <c r="N5409" s="466" t="n">
        <v>1.757303496503496</v>
      </c>
      <c r="O5409" s="467" t="n">
        <v>0.7491072786218398</v>
      </c>
      <c r="P5409" s="468" t="n">
        <v>1987</v>
      </c>
      <c r="Q5409" s="469" t="inlineStr">
        <is>
          <t>Mass balance</t>
        </is>
      </c>
      <c r="R5409" s="469" t="inlineStr">
        <is>
          <t>ok</t>
        </is>
      </c>
      <c r="S5409" s="469" t="inlineStr">
        <is>
          <t xml:space="preserve"> text </t>
        </is>
      </c>
      <c r="T5409" s="426" t="inlineStr">
        <is>
          <t>Norway</t>
        </is>
      </c>
      <c r="U5409" s="5" t="inlineStr">
        <is>
          <t>N wasted</t>
        </is>
      </c>
      <c r="V5409" s="465" t="n">
        <v>0.04</v>
      </c>
    </row>
    <row r="5410">
      <c r="B5410" s="5" t="inlineStr">
        <is>
          <t>HY.AC-HY.CW</t>
        </is>
      </c>
      <c r="C5410" s="5" t="inlineStr">
        <is>
          <t>HY.AC-HY.CW-Excretia-Nmix</t>
        </is>
      </c>
      <c r="D5410" s="5" t="inlineStr">
        <is>
          <t>HY</t>
        </is>
      </c>
      <c r="E5410" s="5" t="inlineStr">
        <is>
          <t>AC</t>
        </is>
      </c>
      <c r="F5410" s="5">
        <f>VLOOKUP(E5410,'5.a Definitions'!E:F,2,FALSE)</f>
        <v/>
      </c>
      <c r="G5410" s="5" t="inlineStr">
        <is>
          <t>HY</t>
        </is>
      </c>
      <c r="H5410" s="5" t="inlineStr">
        <is>
          <t>CW</t>
        </is>
      </c>
      <c r="I5410" s="5">
        <f>VLOOKUP(H5410,'5.a Definitions'!E:F,2,FALSE)</f>
        <v/>
      </c>
      <c r="J5410" s="465" t="inlineStr">
        <is>
          <t xml:space="preserve"> Excretia </t>
        </is>
      </c>
      <c r="K5410" s="465" t="inlineStr">
        <is>
          <t xml:space="preserve"> excretia to coastal water </t>
        </is>
      </c>
      <c r="L5410" s="465" t="inlineStr">
        <is>
          <t xml:space="preserve"> reactive </t>
        </is>
      </c>
      <c r="M5410" s="465" t="inlineStr">
        <is>
          <t xml:space="preserve"> Nmix </t>
        </is>
      </c>
      <c r="N5410" s="466" t="n">
        <v>2.610899501824795</v>
      </c>
      <c r="O5410" s="467" t="n">
        <v>0.1802395128445081</v>
      </c>
      <c r="P5410" s="468" t="n">
        <v>1987</v>
      </c>
      <c r="Q5410" s="469" t="inlineStr">
        <is>
          <t>Mass balance</t>
        </is>
      </c>
      <c r="R5410" s="469" t="inlineStr">
        <is>
          <t>ok</t>
        </is>
      </c>
      <c r="S5410" s="469" t="inlineStr">
        <is>
          <t xml:space="preserve"> text </t>
        </is>
      </c>
      <c r="T5410" s="426" t="inlineStr">
        <is>
          <t>Norway</t>
        </is>
      </c>
      <c r="U5410" s="5" t="inlineStr">
        <is>
          <t>N wasted</t>
        </is>
      </c>
      <c r="V5410" s="465" t="n">
        <v>0.04</v>
      </c>
    </row>
    <row r="5411">
      <c r="A5411" s="490" t="inlineStr">
        <is>
          <t xml:space="preserve"> Rest of the world </t>
        </is>
      </c>
      <c r="B5411" s="5" t="inlineStr">
        <is>
          <t>RW.RW-EF.EC</t>
        </is>
      </c>
      <c r="C5411" s="5" t="inlineStr">
        <is>
          <t>RW.RW-EF.EC-Fuel import-Nmix</t>
        </is>
      </c>
      <c r="D5411" s="5" t="inlineStr">
        <is>
          <t>RW</t>
        </is>
      </c>
      <c r="E5411" s="5" t="inlineStr">
        <is>
          <t>RW</t>
        </is>
      </c>
      <c r="F5411" s="5">
        <f>VLOOKUP(E5411,'5.a Definitions'!E:F,2,FALSE)</f>
        <v/>
      </c>
      <c r="G5411" s="5" t="inlineStr">
        <is>
          <t>EF</t>
        </is>
      </c>
      <c r="H5411" s="5" t="inlineStr">
        <is>
          <t>EC</t>
        </is>
      </c>
      <c r="I5411" s="5">
        <f>VLOOKUP(H5411,'5.a Definitions'!E:F,2,FALSE)</f>
        <v/>
      </c>
      <c r="J5411" s="465" t="inlineStr">
        <is>
          <t xml:space="preserve"> Fuel import </t>
        </is>
      </c>
      <c r="K5411" s="465" t="inlineStr">
        <is>
          <t xml:space="preserve"> fuel import </t>
        </is>
      </c>
      <c r="L5411" s="465" t="inlineStr">
        <is>
          <t xml:space="preserve"> reactive </t>
        </is>
      </c>
      <c r="M5411" s="465" t="inlineStr">
        <is>
          <t xml:space="preserve"> Nmix </t>
        </is>
      </c>
      <c r="N5411" s="466" t="inlineStr">
        <is>
          <t>nan</t>
        </is>
      </c>
      <c r="O5411" s="467" t="n">
        <v>0.2</v>
      </c>
      <c r="P5411" s="468" t="n">
        <v>1987</v>
      </c>
      <c r="Q5411" s="469" t="inlineStr">
        <is>
          <t>no data</t>
        </is>
      </c>
      <c r="R5411" s="469" t="inlineStr">
        <is>
          <t>not done</t>
        </is>
      </c>
      <c r="S5411" s="469" t="inlineStr">
        <is>
          <t xml:space="preserve"> text </t>
        </is>
      </c>
      <c r="T5411" s="426" t="inlineStr">
        <is>
          <t>Norway</t>
        </is>
      </c>
      <c r="U5411" s="5" t="inlineStr">
        <is>
          <t>import</t>
        </is>
      </c>
      <c r="V5411" s="465" t="n">
        <v>0.04</v>
      </c>
    </row>
    <row r="5412">
      <c r="B5412" s="5" t="inlineStr">
        <is>
          <t>RW.RW-EF.TR</t>
        </is>
      </c>
      <c r="C5412" s="5" t="inlineStr">
        <is>
          <t>RW.RW-EF.TR-Import of transport fuel-Nmix</t>
        </is>
      </c>
      <c r="D5412" s="5" t="inlineStr">
        <is>
          <t>RW</t>
        </is>
      </c>
      <c r="E5412" s="5" t="inlineStr">
        <is>
          <t>RW</t>
        </is>
      </c>
      <c r="F5412" s="5">
        <f>VLOOKUP(E5412,'5.a Definitions'!E:F,2,FALSE)</f>
        <v/>
      </c>
      <c r="G5412" s="5" t="inlineStr">
        <is>
          <t>EF</t>
        </is>
      </c>
      <c r="H5412" s="5" t="inlineStr">
        <is>
          <t>TR</t>
        </is>
      </c>
      <c r="I5412" s="5">
        <f>VLOOKUP(H5412,'5.a Definitions'!E:F,2,FALSE)</f>
        <v/>
      </c>
      <c r="J5412" s="465" t="inlineStr">
        <is>
          <t xml:space="preserve"> Import of transport fuel </t>
        </is>
      </c>
      <c r="K5412" s="465" t="inlineStr">
        <is>
          <t xml:space="preserve"> import of transport fuel </t>
        </is>
      </c>
      <c r="L5412" s="465" t="inlineStr">
        <is>
          <t xml:space="preserve"> reactive </t>
        </is>
      </c>
      <c r="M5412" s="465" t="inlineStr">
        <is>
          <t xml:space="preserve"> Nmix </t>
        </is>
      </c>
      <c r="N5412" s="466" t="inlineStr">
        <is>
          <t>nan</t>
        </is>
      </c>
      <c r="O5412" s="467" t="n">
        <v>0.2</v>
      </c>
      <c r="P5412" s="468" t="n">
        <v>1987</v>
      </c>
      <c r="Q5412" s="469" t="inlineStr">
        <is>
          <t>no data</t>
        </is>
      </c>
      <c r="R5412" s="469" t="inlineStr">
        <is>
          <t>not done</t>
        </is>
      </c>
      <c r="S5412" s="469" t="inlineStr">
        <is>
          <t xml:space="preserve"> text </t>
        </is>
      </c>
      <c r="T5412" s="426" t="inlineStr">
        <is>
          <t>Norway</t>
        </is>
      </c>
      <c r="U5412" s="5" t="inlineStr">
        <is>
          <t>import</t>
        </is>
      </c>
      <c r="V5412" s="465" t="n">
        <v>0.04</v>
      </c>
    </row>
    <row r="5413">
      <c r="B5413" s="5" t="inlineStr">
        <is>
          <t>RW.RW-MP.FP</t>
        </is>
      </c>
      <c r="C5413" s="5" t="inlineStr">
        <is>
          <t>RW.RW-MP.FP-Sea fish (landings)-Nmix</t>
        </is>
      </c>
      <c r="D5413" s="5" t="inlineStr">
        <is>
          <t>RW</t>
        </is>
      </c>
      <c r="E5413" s="5" t="inlineStr">
        <is>
          <t>RW</t>
        </is>
      </c>
      <c r="F5413" s="5">
        <f>VLOOKUP(E5413,'5.a Definitions'!E:F,2,FALSE)</f>
        <v/>
      </c>
      <c r="G5413" s="5" t="inlineStr">
        <is>
          <t>MP</t>
        </is>
      </c>
      <c r="H5413" s="5" t="inlineStr">
        <is>
          <t>FP</t>
        </is>
      </c>
      <c r="I5413" s="5">
        <f>VLOOKUP(H5413,'5.a Definitions'!E:F,2,FALSE)</f>
        <v/>
      </c>
      <c r="J5413" s="465" t="inlineStr">
        <is>
          <t xml:space="preserve"> Sea fish (landings) </t>
        </is>
      </c>
      <c r="K5413" s="465" t="inlineStr">
        <is>
          <t xml:space="preserve"> sea fish (landings) </t>
        </is>
      </c>
      <c r="L5413" s="465" t="inlineStr">
        <is>
          <t xml:space="preserve"> reactive </t>
        </is>
      </c>
      <c r="M5413" s="465" t="inlineStr">
        <is>
          <t xml:space="preserve"> Nmix </t>
        </is>
      </c>
      <c r="N5413" s="466" t="n">
        <v>0</v>
      </c>
      <c r="O5413" s="467" t="n">
        <v>20</v>
      </c>
      <c r="P5413" s="468" t="n">
        <v>1987</v>
      </c>
      <c r="Q5413" s="469" t="inlineStr">
        <is>
          <t>counted under Hydrosphere</t>
        </is>
      </c>
      <c r="R5413" s="469" t="inlineStr">
        <is>
          <t>ok</t>
        </is>
      </c>
      <c r="S5413" s="469" t="inlineStr">
        <is>
          <t xml:space="preserve"> text </t>
        </is>
      </c>
      <c r="T5413" s="426" t="inlineStr">
        <is>
          <t>Norway</t>
        </is>
      </c>
      <c r="U5413" s="5" t="inlineStr">
        <is>
          <t>import</t>
        </is>
      </c>
      <c r="V5413" s="465" t="n">
        <v>0.04</v>
      </c>
    </row>
    <row r="5414">
      <c r="B5414" s="5" t="inlineStr">
        <is>
          <t>RW.RW-MP.FP</t>
        </is>
      </c>
      <c r="C5414" s="5" t="inlineStr">
        <is>
          <t>RW.RW-MP.FP-Food import-Nmix</t>
        </is>
      </c>
      <c r="D5414" s="5" t="inlineStr">
        <is>
          <t>RW</t>
        </is>
      </c>
      <c r="E5414" s="5" t="inlineStr">
        <is>
          <t>RW</t>
        </is>
      </c>
      <c r="F5414" s="5">
        <f>VLOOKUP(E5414,'5.a Definitions'!E:F,2,FALSE)</f>
        <v/>
      </c>
      <c r="G5414" s="5" t="inlineStr">
        <is>
          <t>MP</t>
        </is>
      </c>
      <c r="H5414" s="5" t="inlineStr">
        <is>
          <t>FP</t>
        </is>
      </c>
      <c r="I5414" s="5">
        <f>VLOOKUP(H5414,'5.a Definitions'!E:F,2,FALSE)</f>
        <v/>
      </c>
      <c r="J5414" s="465" t="inlineStr">
        <is>
          <t xml:space="preserve"> Food import </t>
        </is>
      </c>
      <c r="K5414" s="465" t="inlineStr">
        <is>
          <t xml:space="preserve"> food and feed import </t>
        </is>
      </c>
      <c r="L5414" s="465" t="inlineStr">
        <is>
          <t xml:space="preserve"> reactive </t>
        </is>
      </c>
      <c r="M5414" s="465" t="inlineStr">
        <is>
          <t xml:space="preserve"> Nmix </t>
        </is>
      </c>
      <c r="N5414" s="466" t="inlineStr">
        <is>
          <t>nan</t>
        </is>
      </c>
      <c r="O5414" s="467" t="n">
        <v>0.2</v>
      </c>
      <c r="P5414" s="468" t="n">
        <v>1987</v>
      </c>
      <c r="Q5414" s="469" t="inlineStr">
        <is>
          <t>no data</t>
        </is>
      </c>
      <c r="R5414" s="469" t="inlineStr">
        <is>
          <t>not done</t>
        </is>
      </c>
      <c r="S5414" s="469" t="inlineStr">
        <is>
          <t xml:space="preserve"> text </t>
        </is>
      </c>
      <c r="T5414" s="426" t="inlineStr">
        <is>
          <t>Norway</t>
        </is>
      </c>
      <c r="U5414" s="5" t="inlineStr">
        <is>
          <t>import</t>
        </is>
      </c>
      <c r="V5414" s="465" t="n">
        <v>0.04</v>
      </c>
    </row>
    <row r="5415">
      <c r="B5415" s="5" t="inlineStr">
        <is>
          <t>RW.RW-MP.OP</t>
        </is>
      </c>
      <c r="C5415" s="5" t="inlineStr">
        <is>
          <t>RW.RW-MP.OP-Other goods import -Nmix</t>
        </is>
      </c>
      <c r="D5415" s="5" t="inlineStr">
        <is>
          <t>RW</t>
        </is>
      </c>
      <c r="E5415" s="5" t="inlineStr">
        <is>
          <t>RW</t>
        </is>
      </c>
      <c r="F5415" s="5">
        <f>VLOOKUP(E5415,'5.a Definitions'!E:F,2,FALSE)</f>
        <v/>
      </c>
      <c r="G5415" s="5" t="inlineStr">
        <is>
          <t>MP</t>
        </is>
      </c>
      <c r="H5415" s="5" t="inlineStr">
        <is>
          <t>OP</t>
        </is>
      </c>
      <c r="I5415" s="5">
        <f>VLOOKUP(H5415,'5.a Definitions'!E:F,2,FALSE)</f>
        <v/>
      </c>
      <c r="J5415" s="465" t="inlineStr">
        <is>
          <t xml:space="preserve"> Other goods import  </t>
        </is>
      </c>
      <c r="K5415" s="465" t="inlineStr">
        <is>
          <t xml:space="preserve"> other goods import </t>
        </is>
      </c>
      <c r="L5415" s="465" t="inlineStr">
        <is>
          <t xml:space="preserve"> reactive </t>
        </is>
      </c>
      <c r="M5415" s="465" t="inlineStr">
        <is>
          <t xml:space="preserve"> Nmix </t>
        </is>
      </c>
      <c r="N5415" s="466" t="inlineStr">
        <is>
          <t>nan</t>
        </is>
      </c>
      <c r="O5415" s="467" t="n">
        <v>0.2</v>
      </c>
      <c r="P5415" s="468" t="n">
        <v>1987</v>
      </c>
      <c r="Q5415" s="469" t="inlineStr">
        <is>
          <t>no data</t>
        </is>
      </c>
      <c r="R5415" s="469" t="inlineStr">
        <is>
          <t>not done</t>
        </is>
      </c>
      <c r="S5415" s="469" t="inlineStr">
        <is>
          <t xml:space="preserve"> text </t>
        </is>
      </c>
      <c r="T5415" s="426" t="inlineStr">
        <is>
          <t>Norway</t>
        </is>
      </c>
      <c r="U5415" s="5" t="inlineStr">
        <is>
          <t>import</t>
        </is>
      </c>
      <c r="V5415" s="465" t="n">
        <v>0.04</v>
      </c>
    </row>
    <row r="5416" ht="16" customHeight="1">
      <c r="B5416" s="475" t="inlineStr">
        <is>
          <t>RW.RW-MP.OP</t>
        </is>
      </c>
      <c r="C5416" s="475" t="inlineStr">
        <is>
          <t>RW.RW-MP.OP-Ammonia import -Nmix</t>
        </is>
      </c>
      <c r="D5416" s="475" t="inlineStr">
        <is>
          <t>RW</t>
        </is>
      </c>
      <c r="E5416" s="475" t="inlineStr">
        <is>
          <t>RW</t>
        </is>
      </c>
      <c r="F5416" s="5">
        <f>VLOOKUP(E5416,'5.a Definitions'!E:F,2,FALSE)</f>
        <v/>
      </c>
      <c r="G5416" s="475" t="inlineStr">
        <is>
          <t>MP</t>
        </is>
      </c>
      <c r="H5416" s="475" t="inlineStr">
        <is>
          <t>OP</t>
        </is>
      </c>
      <c r="I5416" s="5">
        <f>VLOOKUP(H5416,'5.a Definitions'!E:F,2,FALSE)</f>
        <v/>
      </c>
      <c r="J5416" s="465" t="inlineStr">
        <is>
          <t>Ammonia import</t>
        </is>
      </c>
      <c r="K5416" s="465" t="inlineStr">
        <is>
          <t>ammonia import</t>
        </is>
      </c>
      <c r="L5416" s="465" t="inlineStr">
        <is>
          <t>reactive</t>
        </is>
      </c>
      <c r="M5416" s="465" t="inlineStr">
        <is>
          <t>Nmix</t>
        </is>
      </c>
      <c r="N5416" s="466" t="inlineStr">
        <is>
          <t>nan</t>
        </is>
      </c>
      <c r="O5416" s="467" t="n">
        <v>0.2</v>
      </c>
      <c r="P5416" s="468" t="n">
        <v>1987</v>
      </c>
      <c r="Q5416" s="469" t="inlineStr">
        <is>
          <t>no data</t>
        </is>
      </c>
      <c r="R5416" s="469" t="inlineStr">
        <is>
          <t>not done</t>
        </is>
      </c>
      <c r="S5416" s="469" t="inlineStr">
        <is>
          <t>text</t>
        </is>
      </c>
      <c r="T5416" s="476" t="inlineStr">
        <is>
          <t>Norway</t>
        </is>
      </c>
      <c r="U5416" s="5" t="inlineStr">
        <is>
          <t>import</t>
        </is>
      </c>
      <c r="V5416" s="465">
        <f>(#REF!*#REF!)^2</f>
        <v/>
      </c>
    </row>
    <row r="5417">
      <c r="B5417" s="5" t="inlineStr">
        <is>
          <t>RW.RW-AG.MM</t>
        </is>
      </c>
      <c r="C5417" s="5" t="inlineStr">
        <is>
          <t>RW.RW-AG.MM-Animal feed import-Nmix</t>
        </is>
      </c>
      <c r="D5417" s="5" t="inlineStr">
        <is>
          <t>RW</t>
        </is>
      </c>
      <c r="E5417" s="5" t="inlineStr">
        <is>
          <t>RW</t>
        </is>
      </c>
      <c r="F5417" s="5">
        <f>VLOOKUP(E5417,'5.a Definitions'!E:F,2,FALSE)</f>
        <v/>
      </c>
      <c r="G5417" s="5" t="inlineStr">
        <is>
          <t>AG</t>
        </is>
      </c>
      <c r="H5417" s="5" t="inlineStr">
        <is>
          <t>MM</t>
        </is>
      </c>
      <c r="I5417" s="5">
        <f>VLOOKUP(H5417,'5.a Definitions'!E:F,2,FALSE)</f>
        <v/>
      </c>
      <c r="J5417" s="465" t="inlineStr">
        <is>
          <t xml:space="preserve"> Animal feed import </t>
        </is>
      </c>
      <c r="K5417" s="465" t="inlineStr">
        <is>
          <t xml:space="preserve"> animal feed import </t>
        </is>
      </c>
      <c r="L5417" s="465" t="inlineStr">
        <is>
          <t xml:space="preserve"> reactive </t>
        </is>
      </c>
      <c r="M5417" s="465" t="inlineStr">
        <is>
          <t xml:space="preserve"> Nmix </t>
        </is>
      </c>
      <c r="N5417" s="466" t="n">
        <v>25.51211825629642</v>
      </c>
      <c r="O5417" s="467" t="n">
        <v>0.3008115365435492</v>
      </c>
      <c r="P5417" s="468" t="n">
        <v>1987</v>
      </c>
      <c r="Q5417" s="469" t="inlineStr">
        <is>
          <t>NIBIO Totalkalkylen</t>
        </is>
      </c>
      <c r="R5417" s="469" t="inlineStr">
        <is>
          <t>ok</t>
        </is>
      </c>
      <c r="S5417" s="469" t="inlineStr">
        <is>
          <t xml:space="preserve"> text </t>
        </is>
      </c>
      <c r="T5417" s="426" t="inlineStr">
        <is>
          <t>Norway</t>
        </is>
      </c>
      <c r="U5417" s="5" t="inlineStr">
        <is>
          <t>import</t>
        </is>
      </c>
      <c r="V5417" s="465" t="n">
        <v>0.04</v>
      </c>
    </row>
    <row r="5418">
      <c r="B5418" s="5" t="inlineStr">
        <is>
          <t>RW.RW-AG.MM</t>
        </is>
      </c>
      <c r="C5418" s="5" t="inlineStr">
        <is>
          <t>RW.RW-AG.MM-Live animal import-Nmix</t>
        </is>
      </c>
      <c r="D5418" s="5" t="inlineStr">
        <is>
          <t>RW</t>
        </is>
      </c>
      <c r="E5418" s="5" t="inlineStr">
        <is>
          <t>RW</t>
        </is>
      </c>
      <c r="F5418" s="5">
        <f>VLOOKUP(E5418,'5.a Definitions'!E:F,2,FALSE)</f>
        <v/>
      </c>
      <c r="G5418" s="5" t="inlineStr">
        <is>
          <t>AG</t>
        </is>
      </c>
      <c r="H5418" s="5" t="inlineStr">
        <is>
          <t>MM</t>
        </is>
      </c>
      <c r="I5418" s="5">
        <f>VLOOKUP(H5418,'5.a Definitions'!E:F,2,FALSE)</f>
        <v/>
      </c>
      <c r="J5418" s="465" t="inlineStr">
        <is>
          <t xml:space="preserve"> Live animal import </t>
        </is>
      </c>
      <c r="K5418" s="465" t="inlineStr">
        <is>
          <t xml:space="preserve"> live animal import </t>
        </is>
      </c>
      <c r="L5418" s="465" t="inlineStr">
        <is>
          <t xml:space="preserve"> reactive </t>
        </is>
      </c>
      <c r="M5418" s="465" t="inlineStr">
        <is>
          <t xml:space="preserve"> Nmix </t>
        </is>
      </c>
      <c r="N5418" s="466" t="n">
        <v>0.018525696</v>
      </c>
      <c r="O5418" s="467" t="n">
        <v>0.4606906716236271</v>
      </c>
      <c r="P5418" s="468" t="n">
        <v>1987</v>
      </c>
      <c r="Q5418" s="469" t="inlineStr">
        <is>
          <t>FAOSTAT</t>
        </is>
      </c>
      <c r="R5418" s="469" t="inlineStr">
        <is>
          <t>ok</t>
        </is>
      </c>
      <c r="S5418" s="469" t="inlineStr">
        <is>
          <t xml:space="preserve"> text </t>
        </is>
      </c>
      <c r="T5418" s="426" t="inlineStr">
        <is>
          <t>Norway</t>
        </is>
      </c>
      <c r="U5418" s="5" t="inlineStr">
        <is>
          <t>import</t>
        </is>
      </c>
      <c r="V5418" s="465" t="n">
        <v>0.04</v>
      </c>
    </row>
    <row r="5419">
      <c r="B5419" s="5" t="inlineStr">
        <is>
          <t>RW.RW-AG.SM</t>
        </is>
      </c>
      <c r="C5419" s="5" t="inlineStr">
        <is>
          <t>RW.RW-AG.SM-Mineral fertilizer import-Nmix</t>
        </is>
      </c>
      <c r="D5419" s="5" t="inlineStr">
        <is>
          <t>RW</t>
        </is>
      </c>
      <c r="E5419" s="5" t="inlineStr">
        <is>
          <t>RW</t>
        </is>
      </c>
      <c r="F5419" s="5">
        <f>VLOOKUP(E5419,'5.a Definitions'!E:F,2,FALSE)</f>
        <v/>
      </c>
      <c r="G5419" s="5" t="inlineStr">
        <is>
          <t>AG</t>
        </is>
      </c>
      <c r="H5419" s="5" t="inlineStr">
        <is>
          <t>SM</t>
        </is>
      </c>
      <c r="I5419" s="5">
        <f>VLOOKUP(H5419,'5.a Definitions'!E:F,2,FALSE)</f>
        <v/>
      </c>
      <c r="J5419" s="465" t="inlineStr">
        <is>
          <t xml:space="preserve"> Mineral fertilizer import </t>
        </is>
      </c>
      <c r="K5419" s="465" t="inlineStr">
        <is>
          <t xml:space="preserve"> mineral fertilizer import </t>
        </is>
      </c>
      <c r="L5419" s="465" t="inlineStr">
        <is>
          <t xml:space="preserve"> reactive </t>
        </is>
      </c>
      <c r="M5419" s="465" t="inlineStr">
        <is>
          <t xml:space="preserve"> Nmix </t>
        </is>
      </c>
      <c r="N5419" s="466" t="n">
        <v>14.7</v>
      </c>
      <c r="O5419" s="467" t="n">
        <v>0.3033769670044502</v>
      </c>
      <c r="P5419" s="468" t="n">
        <v>1987</v>
      </c>
      <c r="Q5419" s="469" t="inlineStr">
        <is>
          <t>FAOSTAT</t>
        </is>
      </c>
      <c r="R5419" s="469" t="inlineStr">
        <is>
          <t>ok</t>
        </is>
      </c>
      <c r="S5419" s="469" t="inlineStr">
        <is>
          <t xml:space="preserve"> text </t>
        </is>
      </c>
      <c r="T5419" s="426" t="inlineStr">
        <is>
          <t>Norway</t>
        </is>
      </c>
      <c r="U5419" s="5" t="inlineStr">
        <is>
          <t>import</t>
        </is>
      </c>
      <c r="V5419" s="465" t="n">
        <v>0.04</v>
      </c>
    </row>
    <row r="5420">
      <c r="B5420" s="5" t="inlineStr">
        <is>
          <t>RW.RW-PR.SO</t>
        </is>
      </c>
      <c r="C5420" s="5" t="inlineStr">
        <is>
          <t>RW.RW-PR.SO-Solid waste import-Nmix</t>
        </is>
      </c>
      <c r="D5420" s="5" t="inlineStr">
        <is>
          <t>RW</t>
        </is>
      </c>
      <c r="E5420" s="5" t="inlineStr">
        <is>
          <t>RW</t>
        </is>
      </c>
      <c r="F5420" s="5">
        <f>VLOOKUP(E5420,'5.a Definitions'!E:F,2,FALSE)</f>
        <v/>
      </c>
      <c r="G5420" s="5" t="inlineStr">
        <is>
          <t>PR</t>
        </is>
      </c>
      <c r="H5420" s="5" t="inlineStr">
        <is>
          <t>SO</t>
        </is>
      </c>
      <c r="I5420" s="5">
        <f>VLOOKUP(H5420,'5.a Definitions'!E:F,2,FALSE)</f>
        <v/>
      </c>
      <c r="J5420" s="465" t="inlineStr">
        <is>
          <t xml:space="preserve"> Solid waste import </t>
        </is>
      </c>
      <c r="K5420" s="465" t="inlineStr">
        <is>
          <t xml:space="preserve"> solid waste import </t>
        </is>
      </c>
      <c r="L5420" s="465" t="inlineStr">
        <is>
          <t xml:space="preserve"> reactive </t>
        </is>
      </c>
      <c r="M5420" s="465" t="inlineStr">
        <is>
          <t xml:space="preserve"> Nmix </t>
        </is>
      </c>
      <c r="N5420" s="466" t="inlineStr">
        <is>
          <t>nan</t>
        </is>
      </c>
      <c r="O5420" s="467" t="n">
        <v>0.2</v>
      </c>
      <c r="P5420" s="468" t="n">
        <v>1987</v>
      </c>
      <c r="Q5420" s="469" t="inlineStr">
        <is>
          <t>no data</t>
        </is>
      </c>
      <c r="R5420" s="469" t="inlineStr">
        <is>
          <t>not done</t>
        </is>
      </c>
      <c r="S5420" s="469" t="inlineStr">
        <is>
          <t xml:space="preserve"> text </t>
        </is>
      </c>
      <c r="T5420" s="426" t="inlineStr">
        <is>
          <t>Norway</t>
        </is>
      </c>
      <c r="U5420" s="5" t="inlineStr">
        <is>
          <t>import</t>
        </is>
      </c>
      <c r="V5420" s="465" t="n">
        <v>0.04</v>
      </c>
    </row>
    <row r="5421">
      <c r="B5421" s="5" t="inlineStr">
        <is>
          <t>RW.RW-AT.AT</t>
        </is>
      </c>
      <c r="C5421" s="5" t="inlineStr">
        <is>
          <t>RW.RW-AT.AT-Atmospheric inflow-OXN</t>
        </is>
      </c>
      <c r="D5421" s="5" t="inlineStr">
        <is>
          <t>RW</t>
        </is>
      </c>
      <c r="E5421" s="5" t="inlineStr">
        <is>
          <t>RW</t>
        </is>
      </c>
      <c r="F5421" s="5">
        <f>VLOOKUP(E5421,'5.a Definitions'!E:F,2,FALSE)</f>
        <v/>
      </c>
      <c r="G5421" s="5" t="inlineStr">
        <is>
          <t>AT</t>
        </is>
      </c>
      <c r="H5421" s="5" t="inlineStr">
        <is>
          <t>AT</t>
        </is>
      </c>
      <c r="I5421" s="5">
        <f>VLOOKUP(H5421,'5.a Definitions'!E:F,2,FALSE)</f>
        <v/>
      </c>
      <c r="J5421" s="465" t="inlineStr">
        <is>
          <t xml:space="preserve"> Atmospheric inflow </t>
        </is>
      </c>
      <c r="K5421" s="465" t="inlineStr">
        <is>
          <t xml:space="preserve"> atmospheric inflow </t>
        </is>
      </c>
      <c r="L5421" s="465" t="inlineStr">
        <is>
          <t xml:space="preserve"> reactive </t>
        </is>
      </c>
      <c r="M5421" s="465" t="inlineStr">
        <is>
          <t xml:space="preserve"> OXN </t>
        </is>
      </c>
      <c r="N5421" s="466" t="n">
        <v>34.88914081775864</v>
      </c>
      <c r="O5421" s="467" t="n">
        <v>0.7203523393029398</v>
      </c>
      <c r="P5421" s="468" t="n">
        <v>1987</v>
      </c>
      <c r="Q5421" s="469" t="inlineStr">
        <is>
          <t>Filled (mean of 1997-2001): EMEP SR tables</t>
        </is>
      </c>
      <c r="R5421" s="469" t="inlineStr">
        <is>
          <t>ok</t>
        </is>
      </c>
      <c r="S5421" s="469" t="inlineStr">
        <is>
          <t xml:space="preserve"> text </t>
        </is>
      </c>
      <c r="T5421" s="426" t="inlineStr">
        <is>
          <t>Norway</t>
        </is>
      </c>
      <c r="U5421" s="5" t="inlineStr">
        <is>
          <t>import</t>
        </is>
      </c>
      <c r="V5421" s="465" t="n">
        <v>0.04</v>
      </c>
    </row>
    <row r="5422">
      <c r="B5422" s="5" t="inlineStr">
        <is>
          <t>RW.RW-AT.AT</t>
        </is>
      </c>
      <c r="C5422" s="5" t="inlineStr">
        <is>
          <t>RW.RW-AT.AT-Atmospheric inflow-RDN</t>
        </is>
      </c>
      <c r="D5422" s="5" t="inlineStr">
        <is>
          <t>RW</t>
        </is>
      </c>
      <c r="E5422" s="5" t="inlineStr">
        <is>
          <t>RW</t>
        </is>
      </c>
      <c r="F5422" s="5">
        <f>VLOOKUP(E5422,'5.a Definitions'!E:F,2,FALSE)</f>
        <v/>
      </c>
      <c r="G5422" s="5" t="inlineStr">
        <is>
          <t>AT</t>
        </is>
      </c>
      <c r="H5422" s="5" t="inlineStr">
        <is>
          <t>AT</t>
        </is>
      </c>
      <c r="I5422" s="5">
        <f>VLOOKUP(H5422,'5.a Definitions'!E:F,2,FALSE)</f>
        <v/>
      </c>
      <c r="J5422" s="465" t="inlineStr">
        <is>
          <t xml:space="preserve"> Atmospheric inflow </t>
        </is>
      </c>
      <c r="K5422" s="465" t="inlineStr">
        <is>
          <t xml:space="preserve"> atmospheric inflow </t>
        </is>
      </c>
      <c r="L5422" s="465" t="inlineStr">
        <is>
          <t xml:space="preserve"> reactive </t>
        </is>
      </c>
      <c r="M5422" s="465" t="inlineStr">
        <is>
          <t xml:space="preserve"> RDN </t>
        </is>
      </c>
      <c r="N5422" s="466" t="n">
        <v>16.69580963752406</v>
      </c>
      <c r="O5422" s="467" t="n">
        <v>0.7456597036525697</v>
      </c>
      <c r="P5422" s="468" t="n">
        <v>1987</v>
      </c>
      <c r="Q5422" s="469" t="inlineStr">
        <is>
          <t>Filled (mean of 1997-2001): EMEP SR tables</t>
        </is>
      </c>
      <c r="R5422" s="469" t="inlineStr">
        <is>
          <t>ok</t>
        </is>
      </c>
      <c r="S5422" s="469" t="inlineStr">
        <is>
          <t xml:space="preserve"> text </t>
        </is>
      </c>
      <c r="T5422" s="426" t="inlineStr">
        <is>
          <t>Norway</t>
        </is>
      </c>
      <c r="U5422" s="5" t="inlineStr">
        <is>
          <t>import</t>
        </is>
      </c>
      <c r="V5422" s="465" t="n">
        <v>0.04</v>
      </c>
    </row>
    <row r="5423" ht="16" customHeight="1">
      <c r="B5423" s="475" t="inlineStr">
        <is>
          <t>RW.RW-HY.AC</t>
        </is>
      </c>
      <c r="C5423" s="475" t="inlineStr">
        <is>
          <t>RW.RW-HY.AC-Aquaculture feed import-Nmix</t>
        </is>
      </c>
      <c r="D5423" s="475" t="inlineStr">
        <is>
          <t>RW</t>
        </is>
      </c>
      <c r="E5423" s="475" t="inlineStr">
        <is>
          <t>RW</t>
        </is>
      </c>
      <c r="F5423" s="5">
        <f>VLOOKUP(E5423,'5.a Definitions'!E:F,2,FALSE)</f>
        <v/>
      </c>
      <c r="G5423" s="475" t="inlineStr">
        <is>
          <t>HY</t>
        </is>
      </c>
      <c r="H5423" s="475" t="inlineStr">
        <is>
          <t>AC</t>
        </is>
      </c>
      <c r="I5423" s="5">
        <f>VLOOKUP(H5423,'5.a Definitions'!E:F,2,FALSE)</f>
        <v/>
      </c>
      <c r="J5423" s="465" t="inlineStr">
        <is>
          <t>Aquaculture feed import</t>
        </is>
      </c>
      <c r="K5423" s="465" t="inlineStr">
        <is>
          <t>aquaculture feed import</t>
        </is>
      </c>
      <c r="L5423" s="465" t="inlineStr">
        <is>
          <t>reactive</t>
        </is>
      </c>
      <c r="M5423" s="465" t="inlineStr">
        <is>
          <t>Nmix</t>
        </is>
      </c>
      <c r="N5423" s="466" t="n">
        <v>1.089590153846154</v>
      </c>
      <c r="O5423" s="467" t="n">
        <v>0.4491580402804131</v>
      </c>
      <c r="P5423" s="468" t="n">
        <v>1987</v>
      </c>
      <c r="Q5423" s="469" t="inlineStr">
        <is>
          <t>Fiskeridirektoratet</t>
        </is>
      </c>
      <c r="R5423" s="469" t="inlineStr">
        <is>
          <t>ok</t>
        </is>
      </c>
      <c r="S5423" s="469" t="inlineStr">
        <is>
          <t>text</t>
        </is>
      </c>
      <c r="T5423" s="476" t="inlineStr">
        <is>
          <t>Norway</t>
        </is>
      </c>
      <c r="U5423" s="5" t="inlineStr">
        <is>
          <t>import</t>
        </is>
      </c>
      <c r="V5423" s="465">
        <f>(O4894*N4894)^2</f>
        <v/>
      </c>
    </row>
    <row r="5424" ht="16" customHeight="1">
      <c r="A5424" s="483" t="inlineStr">
        <is>
          <t xml:space="preserve"> Energy and fuels </t>
        </is>
      </c>
      <c r="B5424" s="5" t="inlineStr">
        <is>
          <t>EF.EC-EF.IC</t>
        </is>
      </c>
      <c r="C5424" s="5" t="inlineStr">
        <is>
          <t>EF.EC-EF.IC-Fuel for industry-Nmix</t>
        </is>
      </c>
      <c r="D5424" s="5" t="inlineStr">
        <is>
          <t>EF</t>
        </is>
      </c>
      <c r="E5424" s="5" t="inlineStr">
        <is>
          <t>EC</t>
        </is>
      </c>
      <c r="F5424" s="5">
        <f>VLOOKUP(E5424,'5.a Definitions'!E:F,2,FALSE)</f>
        <v/>
      </c>
      <c r="G5424" s="5" t="inlineStr">
        <is>
          <t>EF</t>
        </is>
      </c>
      <c r="H5424" s="5" t="inlineStr">
        <is>
          <t>IC</t>
        </is>
      </c>
      <c r="I5424" s="5">
        <f>VLOOKUP(H5424,'5.a Definitions'!E:F,2,FALSE)</f>
        <v/>
      </c>
      <c r="J5424" s="465" t="inlineStr">
        <is>
          <t xml:space="preserve"> Fuel for industry </t>
        </is>
      </c>
      <c r="K5424" s="465" t="inlineStr">
        <is>
          <t xml:space="preserve"> fuel for industry </t>
        </is>
      </c>
      <c r="L5424" s="465" t="inlineStr">
        <is>
          <t xml:space="preserve"> reactive </t>
        </is>
      </c>
      <c r="M5424" s="465" t="inlineStr">
        <is>
          <t xml:space="preserve"> Nmix </t>
        </is>
      </c>
      <c r="N5424" s="466" t="inlineStr">
        <is>
          <t>nan</t>
        </is>
      </c>
      <c r="O5424" s="467" t="n">
        <v>0.2</v>
      </c>
      <c r="P5424" s="468" t="n">
        <v>1986</v>
      </c>
      <c r="Q5424" s="469" t="inlineStr">
        <is>
          <t>no data</t>
        </is>
      </c>
      <c r="R5424" s="469" t="inlineStr">
        <is>
          <t>not done</t>
        </is>
      </c>
      <c r="S5424" s="469" t="inlineStr">
        <is>
          <t xml:space="preserve"> text </t>
        </is>
      </c>
      <c r="T5424" s="426" t="inlineStr">
        <is>
          <t>Norway</t>
        </is>
      </c>
      <c r="U5424" s="5" t="inlineStr">
        <is>
          <t>useful output</t>
        </is>
      </c>
      <c r="V5424" s="465" t="n">
        <v>0.04</v>
      </c>
    </row>
    <row r="5425" ht="16" customHeight="1">
      <c r="B5425" s="5" t="inlineStr">
        <is>
          <t>EF.EC-EF.TR</t>
        </is>
      </c>
      <c r="C5425" s="5" t="inlineStr">
        <is>
          <t>EF.EC-EF.TR-Fuel for transport-Nmix</t>
        </is>
      </c>
      <c r="D5425" s="5" t="inlineStr">
        <is>
          <t>EF</t>
        </is>
      </c>
      <c r="E5425" s="5" t="inlineStr">
        <is>
          <t>EC</t>
        </is>
      </c>
      <c r="F5425" s="5">
        <f>VLOOKUP(E5425,'5.a Definitions'!E:F,2,FALSE)</f>
        <v/>
      </c>
      <c r="G5425" s="5" t="inlineStr">
        <is>
          <t>EF</t>
        </is>
      </c>
      <c r="H5425" s="5" t="inlineStr">
        <is>
          <t>TR</t>
        </is>
      </c>
      <c r="I5425" s="5">
        <f>VLOOKUP(H5425,'5.a Definitions'!E:F,2,FALSE)</f>
        <v/>
      </c>
      <c r="J5425" s="465" t="inlineStr">
        <is>
          <t xml:space="preserve"> Fuel for transport </t>
        </is>
      </c>
      <c r="K5425" s="465" t="inlineStr">
        <is>
          <t xml:space="preserve"> fuel for transport </t>
        </is>
      </c>
      <c r="L5425" s="465" t="inlineStr">
        <is>
          <t xml:space="preserve"> reactive </t>
        </is>
      </c>
      <c r="M5425" s="465" t="inlineStr">
        <is>
          <t xml:space="preserve"> Nmix </t>
        </is>
      </c>
      <c r="N5425" s="466" t="inlineStr">
        <is>
          <t>nan</t>
        </is>
      </c>
      <c r="O5425" s="467" t="n">
        <v>0.2</v>
      </c>
      <c r="P5425" s="468" t="n">
        <v>1986</v>
      </c>
      <c r="Q5425" s="469" t="inlineStr">
        <is>
          <t>no data</t>
        </is>
      </c>
      <c r="R5425" s="469" t="inlineStr">
        <is>
          <t>not done</t>
        </is>
      </c>
      <c r="S5425" s="469" t="inlineStr">
        <is>
          <t xml:space="preserve"> text </t>
        </is>
      </c>
      <c r="T5425" s="426" t="inlineStr">
        <is>
          <t>Norway</t>
        </is>
      </c>
      <c r="U5425" s="5" t="inlineStr">
        <is>
          <t>useful output</t>
        </is>
      </c>
      <c r="V5425" s="465" t="n">
        <v>0.04</v>
      </c>
    </row>
    <row r="5426">
      <c r="B5426" s="5" t="inlineStr">
        <is>
          <t>EF.EC-EF.OE</t>
        </is>
      </c>
      <c r="C5426" s="5" t="inlineStr">
        <is>
          <t>EF.EC-EF.OE-Fuel for heating-Nmix</t>
        </is>
      </c>
      <c r="D5426" s="5" t="inlineStr">
        <is>
          <t>EF</t>
        </is>
      </c>
      <c r="E5426" s="5" t="inlineStr">
        <is>
          <t>EC</t>
        </is>
      </c>
      <c r="F5426" s="5">
        <f>VLOOKUP(E5426,'5.a Definitions'!E:F,2,FALSE)</f>
        <v/>
      </c>
      <c r="G5426" s="5" t="inlineStr">
        <is>
          <t>EF</t>
        </is>
      </c>
      <c r="H5426" s="5" t="inlineStr">
        <is>
          <t>OE</t>
        </is>
      </c>
      <c r="I5426" s="5">
        <f>VLOOKUP(H5426,'5.a Definitions'!E:F,2,FALSE)</f>
        <v/>
      </c>
      <c r="J5426" s="465" t="inlineStr">
        <is>
          <t xml:space="preserve"> Fuel for heating </t>
        </is>
      </c>
      <c r="K5426" s="465" t="inlineStr">
        <is>
          <t xml:space="preserve"> fuel for heating </t>
        </is>
      </c>
      <c r="L5426" s="465" t="inlineStr">
        <is>
          <t xml:space="preserve"> reactive </t>
        </is>
      </c>
      <c r="M5426" s="465" t="inlineStr">
        <is>
          <t xml:space="preserve"> Nmix </t>
        </is>
      </c>
      <c r="N5426" s="466" t="inlineStr">
        <is>
          <t>nan</t>
        </is>
      </c>
      <c r="O5426" s="467" t="n">
        <v>0.2</v>
      </c>
      <c r="P5426" s="468" t="n">
        <v>1986</v>
      </c>
      <c r="Q5426" s="469" t="inlineStr">
        <is>
          <t>no data</t>
        </is>
      </c>
      <c r="R5426" s="469" t="inlineStr">
        <is>
          <t>not done</t>
        </is>
      </c>
      <c r="S5426" s="469" t="inlineStr">
        <is>
          <t xml:space="preserve"> text </t>
        </is>
      </c>
      <c r="T5426" s="426" t="inlineStr">
        <is>
          <t>Norway</t>
        </is>
      </c>
      <c r="U5426" s="5" t="inlineStr">
        <is>
          <t>useful output</t>
        </is>
      </c>
      <c r="V5426" s="465" t="n">
        <v>0.04</v>
      </c>
    </row>
    <row r="5427">
      <c r="B5427" s="5" t="inlineStr">
        <is>
          <t>EF.EC-MP.OP</t>
        </is>
      </c>
      <c r="C5427" s="5" t="inlineStr">
        <is>
          <t>EF.EC-MP.OP-Fuel used as feedstock-Nmix</t>
        </is>
      </c>
      <c r="D5427" s="5" t="inlineStr">
        <is>
          <t>EF</t>
        </is>
      </c>
      <c r="E5427" s="5" t="inlineStr">
        <is>
          <t>EC</t>
        </is>
      </c>
      <c r="F5427" s="5">
        <f>VLOOKUP(E5427,'5.a Definitions'!E:F,2,FALSE)</f>
        <v/>
      </c>
      <c r="G5427" s="5" t="inlineStr">
        <is>
          <t>MP</t>
        </is>
      </c>
      <c r="H5427" s="5" t="inlineStr">
        <is>
          <t>OP</t>
        </is>
      </c>
      <c r="I5427" s="5">
        <f>VLOOKUP(H5427,'5.a Definitions'!E:F,2,FALSE)</f>
        <v/>
      </c>
      <c r="J5427" s="465" t="inlineStr">
        <is>
          <t xml:space="preserve"> Fuel used as feedstock </t>
        </is>
      </c>
      <c r="K5427" s="465" t="inlineStr">
        <is>
          <t xml:space="preserve"> fuel used as feedstock </t>
        </is>
      </c>
      <c r="L5427" s="465" t="inlineStr">
        <is>
          <t xml:space="preserve"> reactive </t>
        </is>
      </c>
      <c r="M5427" s="465" t="inlineStr">
        <is>
          <t xml:space="preserve"> Nmix </t>
        </is>
      </c>
      <c r="N5427" s="466" t="inlineStr">
        <is>
          <t>nan</t>
        </is>
      </c>
      <c r="O5427" s="467" t="n">
        <v>0.2</v>
      </c>
      <c r="P5427" s="468" t="n">
        <v>1986</v>
      </c>
      <c r="Q5427" s="469" t="inlineStr">
        <is>
          <t>no data</t>
        </is>
      </c>
      <c r="R5427" s="469" t="inlineStr">
        <is>
          <t>not done</t>
        </is>
      </c>
      <c r="S5427" s="469" t="inlineStr">
        <is>
          <t xml:space="preserve"> text </t>
        </is>
      </c>
      <c r="T5427" s="426" t="inlineStr">
        <is>
          <t>Norway</t>
        </is>
      </c>
      <c r="U5427" s="5" t="inlineStr">
        <is>
          <t>useful output</t>
        </is>
      </c>
      <c r="V5427" s="465" t="n">
        <v>0.04</v>
      </c>
    </row>
    <row r="5428">
      <c r="B5428" s="5" t="inlineStr">
        <is>
          <t>EF.EC-AT.AT</t>
        </is>
      </c>
      <c r="C5428" s="5" t="inlineStr">
        <is>
          <t>EF.EC-AT.AT-Emissions-NH3</t>
        </is>
      </c>
      <c r="D5428" s="5" t="inlineStr">
        <is>
          <t>EF</t>
        </is>
      </c>
      <c r="E5428" s="5" t="inlineStr">
        <is>
          <t>EC</t>
        </is>
      </c>
      <c r="F5428" s="5">
        <f>VLOOKUP(E5428,'5.a Definitions'!E:F,2,FALSE)</f>
        <v/>
      </c>
      <c r="G5428" s="5" t="inlineStr">
        <is>
          <t>AT</t>
        </is>
      </c>
      <c r="H5428" s="5" t="inlineStr">
        <is>
          <t>AT</t>
        </is>
      </c>
      <c r="I5428" s="5">
        <f>VLOOKUP(H5428,'5.a Definitions'!E:F,2,FALSE)</f>
        <v/>
      </c>
      <c r="J5428" s="465" t="inlineStr">
        <is>
          <t xml:space="preserve"> Emissions </t>
        </is>
      </c>
      <c r="K5428" s="465" t="inlineStr">
        <is>
          <t xml:space="preserve"> energy conversion emissions </t>
        </is>
      </c>
      <c r="L5428" s="465" t="inlineStr">
        <is>
          <t xml:space="preserve"> reactive </t>
        </is>
      </c>
      <c r="M5428" s="465" t="inlineStr">
        <is>
          <t xml:space="preserve"> NH3 </t>
        </is>
      </c>
      <c r="N5428" s="466" t="n">
        <v>0</v>
      </c>
      <c r="O5428" s="467" t="n">
        <v>0.2</v>
      </c>
      <c r="P5428" s="468" t="n">
        <v>1986</v>
      </c>
      <c r="Q5428" s="469" t="inlineStr">
        <is>
          <t>no data</t>
        </is>
      </c>
      <c r="R5428" s="469" t="inlineStr">
        <is>
          <t>not done</t>
        </is>
      </c>
      <c r="S5428" s="469" t="inlineStr">
        <is>
          <t xml:space="preserve"> text </t>
        </is>
      </c>
      <c r="T5428" s="426" t="inlineStr">
        <is>
          <t>Norway</t>
        </is>
      </c>
      <c r="U5428" s="5" t="inlineStr">
        <is>
          <t>N wasted</t>
        </is>
      </c>
      <c r="V5428" s="465" t="n">
        <v>0.04</v>
      </c>
    </row>
    <row r="5429" ht="16" customHeight="1">
      <c r="B5429" s="5" t="inlineStr">
        <is>
          <t>EF.EC-AT.AT</t>
        </is>
      </c>
      <c r="C5429" s="5" t="inlineStr">
        <is>
          <t>EF.EC-AT.AT-Emissions-NOx</t>
        </is>
      </c>
      <c r="D5429" s="5" t="inlineStr">
        <is>
          <t>EF</t>
        </is>
      </c>
      <c r="E5429" s="5" t="inlineStr">
        <is>
          <t>EC</t>
        </is>
      </c>
      <c r="F5429" s="5">
        <f>VLOOKUP(E5429,'5.a Definitions'!E:F,2,FALSE)</f>
        <v/>
      </c>
      <c r="G5429" s="5" t="inlineStr">
        <is>
          <t>AT</t>
        </is>
      </c>
      <c r="H5429" s="5" t="inlineStr">
        <is>
          <t>AT</t>
        </is>
      </c>
      <c r="I5429" s="5">
        <f>VLOOKUP(H5429,'5.a Definitions'!E:F,2,FALSE)</f>
        <v/>
      </c>
      <c r="J5429" s="465" t="inlineStr">
        <is>
          <t xml:space="preserve"> Emissions </t>
        </is>
      </c>
      <c r="K5429" s="465" t="inlineStr">
        <is>
          <t xml:space="preserve"> energy conversion emissions </t>
        </is>
      </c>
      <c r="L5429" s="465" t="inlineStr">
        <is>
          <t xml:space="preserve"> reactive </t>
        </is>
      </c>
      <c r="M5429" s="465" t="inlineStr">
        <is>
          <t xml:space="preserve"> NOx </t>
        </is>
      </c>
      <c r="N5429" s="466" t="inlineStr">
        <is>
          <t>nan</t>
        </is>
      </c>
      <c r="O5429" s="467" t="n">
        <v>0.2</v>
      </c>
      <c r="P5429" s="468" t="n">
        <v>1986</v>
      </c>
      <c r="Q5429" s="469" t="inlineStr">
        <is>
          <t>no data</t>
        </is>
      </c>
      <c r="R5429" s="469" t="inlineStr">
        <is>
          <t>not done</t>
        </is>
      </c>
      <c r="S5429" s="469" t="inlineStr">
        <is>
          <t xml:space="preserve"> text </t>
        </is>
      </c>
      <c r="T5429" s="426" t="inlineStr">
        <is>
          <t>Norway</t>
        </is>
      </c>
      <c r="U5429" s="5" t="inlineStr">
        <is>
          <t>N wasted</t>
        </is>
      </c>
      <c r="V5429" s="465" t="n">
        <v>0.04</v>
      </c>
    </row>
    <row r="5430">
      <c r="B5430" s="5" t="inlineStr">
        <is>
          <t>EF.EC-AT.AT</t>
        </is>
      </c>
      <c r="C5430" s="5" t="inlineStr">
        <is>
          <t>EF.EC-AT.AT-Emissions-N2O</t>
        </is>
      </c>
      <c r="D5430" s="5" t="inlineStr">
        <is>
          <t>EF</t>
        </is>
      </c>
      <c r="E5430" s="5" t="inlineStr">
        <is>
          <t>EC</t>
        </is>
      </c>
      <c r="F5430" s="5">
        <f>VLOOKUP(E5430,'5.a Definitions'!E:F,2,FALSE)</f>
        <v/>
      </c>
      <c r="G5430" s="5" t="inlineStr">
        <is>
          <t>AT</t>
        </is>
      </c>
      <c r="H5430" s="5" t="inlineStr">
        <is>
          <t>AT</t>
        </is>
      </c>
      <c r="I5430" s="5">
        <f>VLOOKUP(H5430,'5.a Definitions'!E:F,2,FALSE)</f>
        <v/>
      </c>
      <c r="J5430" s="465" t="inlineStr">
        <is>
          <t xml:space="preserve"> Emissions </t>
        </is>
      </c>
      <c r="K5430" s="465" t="inlineStr">
        <is>
          <t xml:space="preserve"> energy conversion emissions </t>
        </is>
      </c>
      <c r="L5430" s="465" t="inlineStr">
        <is>
          <t xml:space="preserve"> reactive </t>
        </is>
      </c>
      <c r="M5430" s="465" t="inlineStr">
        <is>
          <t xml:space="preserve"> N2O </t>
        </is>
      </c>
      <c r="N5430" s="466" t="inlineStr">
        <is>
          <t>nan</t>
        </is>
      </c>
      <c r="O5430" s="467" t="n">
        <v>0.2</v>
      </c>
      <c r="P5430" s="468" t="n">
        <v>1986</v>
      </c>
      <c r="Q5430" s="469" t="inlineStr">
        <is>
          <t>no data</t>
        </is>
      </c>
      <c r="R5430" s="469" t="inlineStr">
        <is>
          <t>not done</t>
        </is>
      </c>
      <c r="S5430" s="469" t="inlineStr">
        <is>
          <t xml:space="preserve"> text </t>
        </is>
      </c>
      <c r="T5430" s="426" t="inlineStr">
        <is>
          <t>Norway</t>
        </is>
      </c>
      <c r="U5430" s="5" t="inlineStr">
        <is>
          <t>N wasted</t>
        </is>
      </c>
      <c r="V5430" s="465" t="n">
        <v>0.04</v>
      </c>
    </row>
    <row r="5431">
      <c r="B5431" s="5" t="inlineStr">
        <is>
          <t>EF.EC-AT.AT</t>
        </is>
      </c>
      <c r="C5431" s="5" t="inlineStr">
        <is>
          <t>EF.EC-AT.AT-Emissions-N2</t>
        </is>
      </c>
      <c r="D5431" s="5" t="inlineStr">
        <is>
          <t>EF</t>
        </is>
      </c>
      <c r="E5431" s="5" t="inlineStr">
        <is>
          <t>EC</t>
        </is>
      </c>
      <c r="F5431" s="5">
        <f>VLOOKUP(E5431,'5.a Definitions'!E:F,2,FALSE)</f>
        <v/>
      </c>
      <c r="G5431" s="5" t="inlineStr">
        <is>
          <t>AT</t>
        </is>
      </c>
      <c r="H5431" s="5" t="inlineStr">
        <is>
          <t>AT</t>
        </is>
      </c>
      <c r="I5431" s="5">
        <f>VLOOKUP(H5431,'5.a Definitions'!E:F,2,FALSE)</f>
        <v/>
      </c>
      <c r="J5431" s="465" t="inlineStr">
        <is>
          <t xml:space="preserve"> Emissions </t>
        </is>
      </c>
      <c r="K5431" s="465" t="inlineStr">
        <is>
          <t xml:space="preserve"> energy conversion emissions </t>
        </is>
      </c>
      <c r="L5431" s="465" t="inlineStr">
        <is>
          <t xml:space="preserve"> inert </t>
        </is>
      </c>
      <c r="M5431" s="465" t="inlineStr">
        <is>
          <t xml:space="preserve"> N2 </t>
        </is>
      </c>
      <c r="N5431" s="466" t="n">
        <v>0</v>
      </c>
      <c r="O5431" s="467" t="n">
        <v>10</v>
      </c>
      <c r="P5431" s="468" t="n">
        <v>1986</v>
      </c>
      <c r="Q5431" s="469" t="inlineStr">
        <is>
          <t>mass balance</t>
        </is>
      </c>
      <c r="R5431" s="469" t="inlineStr">
        <is>
          <t>ok</t>
        </is>
      </c>
      <c r="S5431" s="469" t="inlineStr">
        <is>
          <t xml:space="preserve"> text </t>
        </is>
      </c>
      <c r="T5431" s="426" t="inlineStr">
        <is>
          <t>Norway</t>
        </is>
      </c>
      <c r="U5431" s="5" t="inlineStr">
        <is>
          <t>N wasted</t>
        </is>
      </c>
      <c r="V5431" s="465" t="n">
        <v>0.04</v>
      </c>
    </row>
    <row r="5432">
      <c r="B5432" s="5" t="inlineStr">
        <is>
          <t>EF.EC-RW.RW</t>
        </is>
      </c>
      <c r="C5432" s="5" t="inlineStr">
        <is>
          <t>EF.EC-RW.RW-Fuel export-Nmix</t>
        </is>
      </c>
      <c r="D5432" s="5" t="inlineStr">
        <is>
          <t>EF</t>
        </is>
      </c>
      <c r="E5432" s="5" t="inlineStr">
        <is>
          <t>EC</t>
        </is>
      </c>
      <c r="F5432" s="5">
        <f>VLOOKUP(E5432,'5.a Definitions'!E:F,2,FALSE)</f>
        <v/>
      </c>
      <c r="G5432" s="5" t="inlineStr">
        <is>
          <t>RW</t>
        </is>
      </c>
      <c r="H5432" s="5" t="inlineStr">
        <is>
          <t>RW</t>
        </is>
      </c>
      <c r="I5432" s="5">
        <f>VLOOKUP(H5432,'5.a Definitions'!E:F,2,FALSE)</f>
        <v/>
      </c>
      <c r="J5432" s="465" t="inlineStr">
        <is>
          <t xml:space="preserve"> Fuel export </t>
        </is>
      </c>
      <c r="K5432" s="465" t="inlineStr">
        <is>
          <t xml:space="preserve"> fuel export </t>
        </is>
      </c>
      <c r="L5432" s="465" t="inlineStr">
        <is>
          <t xml:space="preserve"> reactive </t>
        </is>
      </c>
      <c r="M5432" s="465" t="inlineStr">
        <is>
          <t xml:space="preserve"> Nmix </t>
        </is>
      </c>
      <c r="N5432" s="466" t="inlineStr">
        <is>
          <t>nan</t>
        </is>
      </c>
      <c r="O5432" s="467" t="n">
        <v>0.2</v>
      </c>
      <c r="P5432" s="468" t="n">
        <v>1986</v>
      </c>
      <c r="Q5432" s="469" t="inlineStr">
        <is>
          <t>no data</t>
        </is>
      </c>
      <c r="R5432" s="469" t="inlineStr">
        <is>
          <t>not done</t>
        </is>
      </c>
      <c r="S5432" s="469" t="inlineStr">
        <is>
          <t xml:space="preserve"> text </t>
        </is>
      </c>
      <c r="T5432" s="426" t="inlineStr">
        <is>
          <t>Norway</t>
        </is>
      </c>
      <c r="U5432" s="5" t="inlineStr">
        <is>
          <t>useful output</t>
        </is>
      </c>
      <c r="V5432" s="465" t="n">
        <v>0.04</v>
      </c>
    </row>
    <row r="5433">
      <c r="B5433" s="5" t="inlineStr">
        <is>
          <t>EF.IC-AT.AT</t>
        </is>
      </c>
      <c r="C5433" s="5" t="inlineStr">
        <is>
          <t>EF.IC-AT.AT-Emissions-NH3</t>
        </is>
      </c>
      <c r="D5433" s="5" t="inlineStr">
        <is>
          <t>EF</t>
        </is>
      </c>
      <c r="E5433" s="5" t="inlineStr">
        <is>
          <t>IC</t>
        </is>
      </c>
      <c r="F5433" s="5">
        <f>VLOOKUP(E5433,'5.a Definitions'!E:F,2,FALSE)</f>
        <v/>
      </c>
      <c r="G5433" s="5" t="inlineStr">
        <is>
          <t>AT</t>
        </is>
      </c>
      <c r="H5433" s="5" t="inlineStr">
        <is>
          <t>AT</t>
        </is>
      </c>
      <c r="I5433" s="5">
        <f>VLOOKUP(H5433,'5.a Definitions'!E:F,2,FALSE)</f>
        <v/>
      </c>
      <c r="J5433" s="465" t="inlineStr">
        <is>
          <t xml:space="preserve"> Emissions </t>
        </is>
      </c>
      <c r="K5433" s="465" t="inlineStr">
        <is>
          <t xml:space="preserve"> industrial emissions </t>
        </is>
      </c>
      <c r="L5433" s="465" t="inlineStr">
        <is>
          <t xml:space="preserve"> reactive </t>
        </is>
      </c>
      <c r="M5433" s="465" t="inlineStr">
        <is>
          <t xml:space="preserve"> NH3 </t>
        </is>
      </c>
      <c r="N5433" s="466" t="inlineStr">
        <is>
          <t>nan</t>
        </is>
      </c>
      <c r="O5433" s="467" t="n">
        <v>0.2</v>
      </c>
      <c r="P5433" s="468" t="n">
        <v>1986</v>
      </c>
      <c r="Q5433" s="469" t="inlineStr">
        <is>
          <t>no data</t>
        </is>
      </c>
      <c r="R5433" s="469" t="inlineStr">
        <is>
          <t>not done</t>
        </is>
      </c>
      <c r="S5433" s="469" t="inlineStr">
        <is>
          <t xml:space="preserve"> text </t>
        </is>
      </c>
      <c r="T5433" s="426" t="inlineStr">
        <is>
          <t>Norway</t>
        </is>
      </c>
      <c r="U5433" s="5" t="inlineStr">
        <is>
          <t>N wasted</t>
        </is>
      </c>
      <c r="V5433" s="465" t="n">
        <v>0.04</v>
      </c>
    </row>
    <row r="5434">
      <c r="B5434" s="5" t="inlineStr">
        <is>
          <t>EF.IC-AT.AT</t>
        </is>
      </c>
      <c r="C5434" s="5" t="inlineStr">
        <is>
          <t>EF.IC-AT.AT-Emissions-NOx</t>
        </is>
      </c>
      <c r="D5434" s="5" t="inlineStr">
        <is>
          <t>EF</t>
        </is>
      </c>
      <c r="E5434" s="5" t="inlineStr">
        <is>
          <t>IC</t>
        </is>
      </c>
      <c r="F5434" s="5">
        <f>VLOOKUP(E5434,'5.a Definitions'!E:F,2,FALSE)</f>
        <v/>
      </c>
      <c r="G5434" s="5" t="inlineStr">
        <is>
          <t>AT</t>
        </is>
      </c>
      <c r="H5434" s="5" t="inlineStr">
        <is>
          <t>AT</t>
        </is>
      </c>
      <c r="I5434" s="5">
        <f>VLOOKUP(H5434,'5.a Definitions'!E:F,2,FALSE)</f>
        <v/>
      </c>
      <c r="J5434" s="465" t="inlineStr">
        <is>
          <t xml:space="preserve"> Emissions </t>
        </is>
      </c>
      <c r="K5434" s="465" t="inlineStr">
        <is>
          <t xml:space="preserve"> industrial emissions </t>
        </is>
      </c>
      <c r="L5434" s="465" t="inlineStr">
        <is>
          <t xml:space="preserve"> reactive </t>
        </is>
      </c>
      <c r="M5434" s="465" t="inlineStr">
        <is>
          <t xml:space="preserve"> NOx </t>
        </is>
      </c>
      <c r="N5434" s="466" t="inlineStr">
        <is>
          <t>nan</t>
        </is>
      </c>
      <c r="O5434" s="467" t="n">
        <v>0.2</v>
      </c>
      <c r="P5434" s="468" t="n">
        <v>1986</v>
      </c>
      <c r="Q5434" s="469" t="inlineStr">
        <is>
          <t>no data</t>
        </is>
      </c>
      <c r="R5434" s="469" t="inlineStr">
        <is>
          <t>not done</t>
        </is>
      </c>
      <c r="S5434" s="469" t="inlineStr">
        <is>
          <t xml:space="preserve"> text </t>
        </is>
      </c>
      <c r="T5434" s="426" t="inlineStr">
        <is>
          <t>Norway</t>
        </is>
      </c>
      <c r="U5434" s="5" t="inlineStr">
        <is>
          <t>N wasted</t>
        </is>
      </c>
      <c r="V5434" s="465" t="n">
        <v>0.04</v>
      </c>
    </row>
    <row r="5435">
      <c r="B5435" s="5" t="inlineStr">
        <is>
          <t>EF.IC-AT.AT</t>
        </is>
      </c>
      <c r="C5435" s="5" t="inlineStr">
        <is>
          <t>EF.IC-AT.AT-Emissions-N2O</t>
        </is>
      </c>
      <c r="D5435" s="5" t="inlineStr">
        <is>
          <t>EF</t>
        </is>
      </c>
      <c r="E5435" s="5" t="inlineStr">
        <is>
          <t>IC</t>
        </is>
      </c>
      <c r="F5435" s="5">
        <f>VLOOKUP(E5435,'5.a Definitions'!E:F,2,FALSE)</f>
        <v/>
      </c>
      <c r="G5435" s="5" t="inlineStr">
        <is>
          <t>AT</t>
        </is>
      </c>
      <c r="H5435" s="5" t="inlineStr">
        <is>
          <t>AT</t>
        </is>
      </c>
      <c r="I5435" s="5">
        <f>VLOOKUP(H5435,'5.a Definitions'!E:F,2,FALSE)</f>
        <v/>
      </c>
      <c r="J5435" s="465" t="inlineStr">
        <is>
          <t xml:space="preserve"> Emissions </t>
        </is>
      </c>
      <c r="K5435" s="465" t="inlineStr">
        <is>
          <t xml:space="preserve"> industrial emissions </t>
        </is>
      </c>
      <c r="L5435" s="465" t="inlineStr">
        <is>
          <t xml:space="preserve"> reactive </t>
        </is>
      </c>
      <c r="M5435" s="465" t="inlineStr">
        <is>
          <t xml:space="preserve"> N2O </t>
        </is>
      </c>
      <c r="N5435" s="466" t="inlineStr">
        <is>
          <t>nan</t>
        </is>
      </c>
      <c r="O5435" s="467" t="n">
        <v>0.2</v>
      </c>
      <c r="P5435" s="468" t="n">
        <v>1986</v>
      </c>
      <c r="Q5435" s="469" t="inlineStr">
        <is>
          <t>no data</t>
        </is>
      </c>
      <c r="R5435" s="469" t="inlineStr">
        <is>
          <t>not done</t>
        </is>
      </c>
      <c r="S5435" s="469" t="inlineStr">
        <is>
          <t xml:space="preserve"> text </t>
        </is>
      </c>
      <c r="T5435" s="426" t="inlineStr">
        <is>
          <t>Norway</t>
        </is>
      </c>
      <c r="U5435" s="5" t="inlineStr">
        <is>
          <t>N wasted</t>
        </is>
      </c>
      <c r="V5435" s="465" t="n">
        <v>0.04</v>
      </c>
    </row>
    <row r="5436">
      <c r="B5436" s="5" t="inlineStr">
        <is>
          <t>EF.TR-AT.AT</t>
        </is>
      </c>
      <c r="C5436" s="5" t="inlineStr">
        <is>
          <t>EF.TR-AT.AT-Emissions-NH3</t>
        </is>
      </c>
      <c r="D5436" s="5" t="inlineStr">
        <is>
          <t>EF</t>
        </is>
      </c>
      <c r="E5436" s="5" t="inlineStr">
        <is>
          <t>TR</t>
        </is>
      </c>
      <c r="F5436" s="5">
        <f>VLOOKUP(E5436,'5.a Definitions'!E:F,2,FALSE)</f>
        <v/>
      </c>
      <c r="G5436" s="5" t="inlineStr">
        <is>
          <t>AT</t>
        </is>
      </c>
      <c r="H5436" s="5" t="inlineStr">
        <is>
          <t>AT</t>
        </is>
      </c>
      <c r="I5436" s="5">
        <f>VLOOKUP(H5436,'5.a Definitions'!E:F,2,FALSE)</f>
        <v/>
      </c>
      <c r="J5436" s="465" t="inlineStr">
        <is>
          <t xml:space="preserve"> Emissions </t>
        </is>
      </c>
      <c r="K5436" s="465" t="inlineStr">
        <is>
          <t xml:space="preserve"> transport emissions </t>
        </is>
      </c>
      <c r="L5436" s="465" t="inlineStr">
        <is>
          <t xml:space="preserve"> reactive </t>
        </is>
      </c>
      <c r="M5436" s="465" t="inlineStr">
        <is>
          <t xml:space="preserve"> NH3 </t>
        </is>
      </c>
      <c r="N5436" s="466" t="inlineStr">
        <is>
          <t>nan</t>
        </is>
      </c>
      <c r="O5436" s="467" t="n">
        <v>0.2</v>
      </c>
      <c r="P5436" s="468" t="n">
        <v>1986</v>
      </c>
      <c r="Q5436" s="469" t="inlineStr">
        <is>
          <t>no data</t>
        </is>
      </c>
      <c r="R5436" s="469" t="inlineStr">
        <is>
          <t>not done</t>
        </is>
      </c>
      <c r="S5436" s="469" t="inlineStr">
        <is>
          <t xml:space="preserve"> text </t>
        </is>
      </c>
      <c r="T5436" s="426" t="inlineStr">
        <is>
          <t>Norway</t>
        </is>
      </c>
      <c r="U5436" s="5" t="inlineStr">
        <is>
          <t>N wasted</t>
        </is>
      </c>
      <c r="V5436" s="465" t="n">
        <v>0.04</v>
      </c>
    </row>
    <row r="5437">
      <c r="B5437" s="5" t="inlineStr">
        <is>
          <t>EF.TR-AT.AT</t>
        </is>
      </c>
      <c r="C5437" s="5" t="inlineStr">
        <is>
          <t>EF.TR-AT.AT-Emissions-NOx</t>
        </is>
      </c>
      <c r="D5437" s="5" t="inlineStr">
        <is>
          <t>EF</t>
        </is>
      </c>
      <c r="E5437" s="5" t="inlineStr">
        <is>
          <t>TR</t>
        </is>
      </c>
      <c r="F5437" s="5">
        <f>VLOOKUP(E5437,'5.a Definitions'!E:F,2,FALSE)</f>
        <v/>
      </c>
      <c r="G5437" s="5" t="inlineStr">
        <is>
          <t>AT</t>
        </is>
      </c>
      <c r="H5437" s="5" t="inlineStr">
        <is>
          <t>AT</t>
        </is>
      </c>
      <c r="I5437" s="5">
        <f>VLOOKUP(H5437,'5.a Definitions'!E:F,2,FALSE)</f>
        <v/>
      </c>
      <c r="J5437" s="465" t="inlineStr">
        <is>
          <t xml:space="preserve"> Emissions </t>
        </is>
      </c>
      <c r="K5437" s="465" t="inlineStr">
        <is>
          <t xml:space="preserve"> transport emissions </t>
        </is>
      </c>
      <c r="L5437" s="465" t="inlineStr">
        <is>
          <t xml:space="preserve"> reactive </t>
        </is>
      </c>
      <c r="M5437" s="465" t="inlineStr">
        <is>
          <t xml:space="preserve"> NOx </t>
        </is>
      </c>
      <c r="N5437" s="466" t="inlineStr">
        <is>
          <t>nan</t>
        </is>
      </c>
      <c r="O5437" s="467" t="n">
        <v>0.2</v>
      </c>
      <c r="P5437" s="468" t="n">
        <v>1986</v>
      </c>
      <c r="Q5437" s="469" t="inlineStr">
        <is>
          <t>no data</t>
        </is>
      </c>
      <c r="R5437" s="469" t="inlineStr">
        <is>
          <t>not done</t>
        </is>
      </c>
      <c r="S5437" s="469" t="inlineStr">
        <is>
          <t xml:space="preserve"> text </t>
        </is>
      </c>
      <c r="T5437" s="426" t="inlineStr">
        <is>
          <t>Norway</t>
        </is>
      </c>
      <c r="U5437" s="5" t="inlineStr">
        <is>
          <t>N wasted</t>
        </is>
      </c>
      <c r="V5437" s="465" t="n">
        <v>0.04</v>
      </c>
    </row>
    <row r="5438">
      <c r="B5438" s="5" t="inlineStr">
        <is>
          <t>EF.TR-AT.AT</t>
        </is>
      </c>
      <c r="C5438" s="5" t="inlineStr">
        <is>
          <t>EF.TR-AT.AT-Emissions-N2O</t>
        </is>
      </c>
      <c r="D5438" s="5" t="inlineStr">
        <is>
          <t>EF</t>
        </is>
      </c>
      <c r="E5438" s="5" t="inlineStr">
        <is>
          <t>TR</t>
        </is>
      </c>
      <c r="F5438" s="5">
        <f>VLOOKUP(E5438,'5.a Definitions'!E:F,2,FALSE)</f>
        <v/>
      </c>
      <c r="G5438" s="5" t="inlineStr">
        <is>
          <t>AT</t>
        </is>
      </c>
      <c r="H5438" s="5" t="inlineStr">
        <is>
          <t>AT</t>
        </is>
      </c>
      <c r="I5438" s="5">
        <f>VLOOKUP(H5438,'5.a Definitions'!E:F,2,FALSE)</f>
        <v/>
      </c>
      <c r="J5438" s="465" t="inlineStr">
        <is>
          <t xml:space="preserve"> Emissions </t>
        </is>
      </c>
      <c r="K5438" s="465" t="inlineStr">
        <is>
          <t xml:space="preserve"> transport emissions </t>
        </is>
      </c>
      <c r="L5438" s="465" t="inlineStr">
        <is>
          <t xml:space="preserve"> reactive </t>
        </is>
      </c>
      <c r="M5438" s="465" t="inlineStr">
        <is>
          <t xml:space="preserve"> N2O </t>
        </is>
      </c>
      <c r="N5438" s="466" t="inlineStr">
        <is>
          <t>nan</t>
        </is>
      </c>
      <c r="O5438" s="467" t="n">
        <v>0.2</v>
      </c>
      <c r="P5438" s="468" t="n">
        <v>1986</v>
      </c>
      <c r="Q5438" s="469" t="inlineStr">
        <is>
          <t>no data</t>
        </is>
      </c>
      <c r="R5438" s="469" t="inlineStr">
        <is>
          <t>not done</t>
        </is>
      </c>
      <c r="S5438" s="469" t="inlineStr">
        <is>
          <t xml:space="preserve"> text </t>
        </is>
      </c>
      <c r="T5438" s="426" t="inlineStr">
        <is>
          <t>Norway</t>
        </is>
      </c>
      <c r="U5438" s="5" t="inlineStr">
        <is>
          <t>N wasted</t>
        </is>
      </c>
      <c r="V5438" s="465" t="n">
        <v>0.04</v>
      </c>
    </row>
    <row r="5439">
      <c r="B5439" s="5" t="inlineStr">
        <is>
          <t>EF.TR-AT.AT</t>
        </is>
      </c>
      <c r="C5439" s="5" t="inlineStr">
        <is>
          <t>EF.TR-AT.AT-Emissions-N2</t>
        </is>
      </c>
      <c r="D5439" s="5" t="inlineStr">
        <is>
          <t>EF</t>
        </is>
      </c>
      <c r="E5439" s="5" t="inlineStr">
        <is>
          <t>TR</t>
        </is>
      </c>
      <c r="F5439" s="5">
        <f>VLOOKUP(E5439,'5.a Definitions'!E:F,2,FALSE)</f>
        <v/>
      </c>
      <c r="G5439" s="5" t="inlineStr">
        <is>
          <t>AT</t>
        </is>
      </c>
      <c r="H5439" s="5" t="inlineStr">
        <is>
          <t>AT</t>
        </is>
      </c>
      <c r="I5439" s="5">
        <f>VLOOKUP(H5439,'5.a Definitions'!E:F,2,FALSE)</f>
        <v/>
      </c>
      <c r="J5439" s="465" t="inlineStr">
        <is>
          <t xml:space="preserve"> Emissions </t>
        </is>
      </c>
      <c r="K5439" s="465" t="inlineStr">
        <is>
          <t xml:space="preserve"> transport emissions </t>
        </is>
      </c>
      <c r="L5439" s="465" t="inlineStr">
        <is>
          <t xml:space="preserve"> inert </t>
        </is>
      </c>
      <c r="M5439" s="465" t="inlineStr">
        <is>
          <t xml:space="preserve"> N2 </t>
        </is>
      </c>
      <c r="N5439" s="466" t="n">
        <v>0</v>
      </c>
      <c r="O5439" s="467" t="n">
        <v>0.2</v>
      </c>
      <c r="P5439" s="468" t="n">
        <v>1986</v>
      </c>
      <c r="Q5439" s="469" t="inlineStr">
        <is>
          <t>mass balance</t>
        </is>
      </c>
      <c r="R5439" s="469" t="inlineStr">
        <is>
          <t>ok</t>
        </is>
      </c>
      <c r="S5439" s="469" t="inlineStr">
        <is>
          <t xml:space="preserve"> text </t>
        </is>
      </c>
      <c r="T5439" s="426" t="inlineStr">
        <is>
          <t>Norway</t>
        </is>
      </c>
      <c r="U5439" s="5" t="inlineStr">
        <is>
          <t>N wasted</t>
        </is>
      </c>
      <c r="V5439" s="465" t="n">
        <v>0.04</v>
      </c>
    </row>
    <row r="5440">
      <c r="B5440" s="5" t="inlineStr">
        <is>
          <t>EF.TR-RW.RW</t>
        </is>
      </c>
      <c r="C5440" s="5" t="inlineStr">
        <is>
          <t>EF.TR-RW.RW-Export of transport fuels-Nmix</t>
        </is>
      </c>
      <c r="D5440" s="5" t="inlineStr">
        <is>
          <t>EF</t>
        </is>
      </c>
      <c r="E5440" s="5" t="inlineStr">
        <is>
          <t>TR</t>
        </is>
      </c>
      <c r="F5440" s="5">
        <f>VLOOKUP(E5440,'5.a Definitions'!E:F,2,FALSE)</f>
        <v/>
      </c>
      <c r="G5440" s="5" t="inlineStr">
        <is>
          <t>RW</t>
        </is>
      </c>
      <c r="H5440" s="5" t="inlineStr">
        <is>
          <t>RW</t>
        </is>
      </c>
      <c r="I5440" s="5">
        <f>VLOOKUP(H5440,'5.a Definitions'!E:F,2,FALSE)</f>
        <v/>
      </c>
      <c r="J5440" s="465" t="inlineStr">
        <is>
          <t xml:space="preserve"> Export of transport fuels </t>
        </is>
      </c>
      <c r="K5440" s="465" t="inlineStr">
        <is>
          <t xml:space="preserve"> export of transport fuel </t>
        </is>
      </c>
      <c r="L5440" s="465" t="inlineStr">
        <is>
          <t xml:space="preserve"> reactive </t>
        </is>
      </c>
      <c r="M5440" s="465" t="inlineStr">
        <is>
          <t xml:space="preserve"> Nmix </t>
        </is>
      </c>
      <c r="N5440" s="466" t="inlineStr">
        <is>
          <t>nan</t>
        </is>
      </c>
      <c r="O5440" s="467" t="n">
        <v>0.2</v>
      </c>
      <c r="P5440" s="468" t="n">
        <v>1986</v>
      </c>
      <c r="Q5440" s="469" t="inlineStr">
        <is>
          <t>no data</t>
        </is>
      </c>
      <c r="R5440" s="469" t="inlineStr">
        <is>
          <t>not done</t>
        </is>
      </c>
      <c r="S5440" s="469" t="inlineStr">
        <is>
          <t xml:space="preserve"> text </t>
        </is>
      </c>
      <c r="T5440" s="426" t="inlineStr">
        <is>
          <t>Norway</t>
        </is>
      </c>
      <c r="U5440" s="5" t="inlineStr">
        <is>
          <t>useful output</t>
        </is>
      </c>
      <c r="V5440" s="465" t="n">
        <v>0.04</v>
      </c>
    </row>
    <row r="5441" ht="16" customHeight="1">
      <c r="B5441" s="5" t="inlineStr">
        <is>
          <t>EF.OE-AT.AT</t>
        </is>
      </c>
      <c r="C5441" s="5" t="inlineStr">
        <is>
          <t>EF.OE-AT.AT-Emissions-NH3</t>
        </is>
      </c>
      <c r="D5441" s="5" t="inlineStr">
        <is>
          <t>EF</t>
        </is>
      </c>
      <c r="E5441" s="5" t="inlineStr">
        <is>
          <t>OE</t>
        </is>
      </c>
      <c r="F5441" s="5">
        <f>VLOOKUP(E5441,'5.a Definitions'!E:F,2,FALSE)</f>
        <v/>
      </c>
      <c r="G5441" s="5" t="inlineStr">
        <is>
          <t>AT</t>
        </is>
      </c>
      <c r="H5441" s="5" t="inlineStr">
        <is>
          <t>AT</t>
        </is>
      </c>
      <c r="I5441" s="5">
        <f>VLOOKUP(H5441,'5.a Definitions'!E:F,2,FALSE)</f>
        <v/>
      </c>
      <c r="J5441" s="465" t="inlineStr">
        <is>
          <t xml:space="preserve"> Emissions </t>
        </is>
      </c>
      <c r="K5441" s="465" t="inlineStr">
        <is>
          <t xml:space="preserve"> other fuels emissions </t>
        </is>
      </c>
      <c r="L5441" s="465" t="inlineStr">
        <is>
          <t xml:space="preserve"> reactive </t>
        </is>
      </c>
      <c r="M5441" s="465" t="inlineStr">
        <is>
          <t xml:space="preserve"> NH3 </t>
        </is>
      </c>
      <c r="N5441" s="466" t="inlineStr">
        <is>
          <t>nan</t>
        </is>
      </c>
      <c r="O5441" s="467" t="n">
        <v>0.2</v>
      </c>
      <c r="P5441" s="468" t="n">
        <v>1986</v>
      </c>
      <c r="Q5441" s="469" t="inlineStr">
        <is>
          <t>no data</t>
        </is>
      </c>
      <c r="R5441" s="469" t="inlineStr">
        <is>
          <t>not done</t>
        </is>
      </c>
      <c r="S5441" s="469" t="inlineStr">
        <is>
          <t xml:space="preserve"> text </t>
        </is>
      </c>
      <c r="T5441" s="426" t="inlineStr">
        <is>
          <t>Norway</t>
        </is>
      </c>
      <c r="U5441" s="5" t="inlineStr">
        <is>
          <t>N wasted</t>
        </is>
      </c>
      <c r="V5441" s="465" t="n">
        <v>0.04</v>
      </c>
    </row>
    <row r="5442">
      <c r="B5442" s="5" t="inlineStr">
        <is>
          <t>EF.OE-AT.AT</t>
        </is>
      </c>
      <c r="C5442" s="5" t="inlineStr">
        <is>
          <t>EF.OE-AT.AT-Emissions-NOx</t>
        </is>
      </c>
      <c r="D5442" s="5" t="inlineStr">
        <is>
          <t>EF</t>
        </is>
      </c>
      <c r="E5442" s="5" t="inlineStr">
        <is>
          <t>OE</t>
        </is>
      </c>
      <c r="F5442" s="5">
        <f>VLOOKUP(E5442,'5.a Definitions'!E:F,2,FALSE)</f>
        <v/>
      </c>
      <c r="G5442" s="5" t="inlineStr">
        <is>
          <t>AT</t>
        </is>
      </c>
      <c r="H5442" s="5" t="inlineStr">
        <is>
          <t>AT</t>
        </is>
      </c>
      <c r="I5442" s="5">
        <f>VLOOKUP(H5442,'5.a Definitions'!E:F,2,FALSE)</f>
        <v/>
      </c>
      <c r="J5442" s="465" t="inlineStr">
        <is>
          <t xml:space="preserve"> Emissions </t>
        </is>
      </c>
      <c r="K5442" s="465" t="inlineStr">
        <is>
          <t xml:space="preserve"> other fuels emissions </t>
        </is>
      </c>
      <c r="L5442" s="465" t="inlineStr">
        <is>
          <t xml:space="preserve"> reactive </t>
        </is>
      </c>
      <c r="M5442" s="465" t="inlineStr">
        <is>
          <t xml:space="preserve"> NOx </t>
        </is>
      </c>
      <c r="N5442" s="466" t="inlineStr">
        <is>
          <t>nan</t>
        </is>
      </c>
      <c r="O5442" s="467" t="n">
        <v>0.2</v>
      </c>
      <c r="P5442" s="468" t="n">
        <v>1986</v>
      </c>
      <c r="Q5442" s="469" t="inlineStr">
        <is>
          <t>no data</t>
        </is>
      </c>
      <c r="R5442" s="469" t="inlineStr">
        <is>
          <t>not done</t>
        </is>
      </c>
      <c r="S5442" s="469" t="inlineStr">
        <is>
          <t xml:space="preserve"> text </t>
        </is>
      </c>
      <c r="T5442" s="426" t="inlineStr">
        <is>
          <t>Norway</t>
        </is>
      </c>
      <c r="U5442" s="5" t="inlineStr">
        <is>
          <t>N wasted</t>
        </is>
      </c>
      <c r="V5442" s="465" t="n">
        <v>0.04</v>
      </c>
    </row>
    <row r="5443">
      <c r="B5443" s="5" t="inlineStr">
        <is>
          <t>EF.OE-AT.AT</t>
        </is>
      </c>
      <c r="C5443" s="5" t="inlineStr">
        <is>
          <t>EF.OE-AT.AT-Emissions-N2O</t>
        </is>
      </c>
      <c r="D5443" s="5" t="inlineStr">
        <is>
          <t>EF</t>
        </is>
      </c>
      <c r="E5443" s="5" t="inlineStr">
        <is>
          <t>OE</t>
        </is>
      </c>
      <c r="F5443" s="5">
        <f>VLOOKUP(E5443,'5.a Definitions'!E:F,2,FALSE)</f>
        <v/>
      </c>
      <c r="G5443" s="5" t="inlineStr">
        <is>
          <t>AT</t>
        </is>
      </c>
      <c r="H5443" s="5" t="inlineStr">
        <is>
          <t>AT</t>
        </is>
      </c>
      <c r="I5443" s="5">
        <f>VLOOKUP(H5443,'5.a Definitions'!E:F,2,FALSE)</f>
        <v/>
      </c>
      <c r="J5443" s="465" t="inlineStr">
        <is>
          <t xml:space="preserve"> Emissions </t>
        </is>
      </c>
      <c r="K5443" s="465" t="inlineStr">
        <is>
          <t xml:space="preserve"> other fuels emissions </t>
        </is>
      </c>
      <c r="L5443" s="465" t="inlineStr">
        <is>
          <t xml:space="preserve"> reactive </t>
        </is>
      </c>
      <c r="M5443" s="465" t="inlineStr">
        <is>
          <t xml:space="preserve"> N2O </t>
        </is>
      </c>
      <c r="N5443" s="466" t="inlineStr">
        <is>
          <t>nan</t>
        </is>
      </c>
      <c r="O5443" s="467" t="n">
        <v>0.2</v>
      </c>
      <c r="P5443" s="468" t="n">
        <v>1986</v>
      </c>
      <c r="Q5443" s="469" t="inlineStr">
        <is>
          <t>no data</t>
        </is>
      </c>
      <c r="R5443" s="469" t="inlineStr">
        <is>
          <t>not done</t>
        </is>
      </c>
      <c r="S5443" s="469" t="inlineStr">
        <is>
          <t xml:space="preserve"> text </t>
        </is>
      </c>
      <c r="T5443" s="426" t="inlineStr">
        <is>
          <t>Norway</t>
        </is>
      </c>
      <c r="U5443" s="5" t="inlineStr">
        <is>
          <t>N wasted</t>
        </is>
      </c>
      <c r="V5443" s="465" t="n">
        <v>0.04</v>
      </c>
    </row>
    <row r="5444" ht="16" customHeight="1" thickBot="1">
      <c r="A5444" s="483" t="n"/>
      <c r="B5444" s="6" t="inlineStr">
        <is>
          <t>EF.OE-AT.AT</t>
        </is>
      </c>
      <c r="C5444" s="6" t="inlineStr">
        <is>
          <t>EF.OE-AT.AT-Emissions-N2</t>
        </is>
      </c>
      <c r="D5444" s="6" t="inlineStr">
        <is>
          <t>EF</t>
        </is>
      </c>
      <c r="E5444" s="6" t="inlineStr">
        <is>
          <t>OE</t>
        </is>
      </c>
      <c r="F5444" s="5">
        <f>VLOOKUP(E5444,'5.a Definitions'!E:F,2,FALSE)</f>
        <v/>
      </c>
      <c r="G5444" s="6" t="inlineStr">
        <is>
          <t>AT</t>
        </is>
      </c>
      <c r="H5444" s="6" t="inlineStr">
        <is>
          <t>AT</t>
        </is>
      </c>
      <c r="I5444" s="5">
        <f>VLOOKUP(H5444,'5.a Definitions'!E:F,2,FALSE)</f>
        <v/>
      </c>
      <c r="J5444" s="470" t="inlineStr">
        <is>
          <t xml:space="preserve"> Emissions </t>
        </is>
      </c>
      <c r="K5444" s="470" t="inlineStr">
        <is>
          <t xml:space="preserve"> other fuels emissions </t>
        </is>
      </c>
      <c r="L5444" s="470" t="inlineStr">
        <is>
          <t xml:space="preserve"> inert </t>
        </is>
      </c>
      <c r="M5444" s="470" t="inlineStr">
        <is>
          <t xml:space="preserve"> N2 </t>
        </is>
      </c>
      <c r="N5444" s="466" t="n">
        <v>0</v>
      </c>
      <c r="O5444" s="471" t="n">
        <v>0.2</v>
      </c>
      <c r="P5444" s="468" t="n">
        <v>1986</v>
      </c>
      <c r="Q5444" s="472" t="inlineStr">
        <is>
          <t>mass balance</t>
        </is>
      </c>
      <c r="R5444" s="469" t="inlineStr">
        <is>
          <t>ok</t>
        </is>
      </c>
      <c r="S5444" s="472" t="inlineStr">
        <is>
          <t xml:space="preserve"> text </t>
        </is>
      </c>
      <c r="T5444" s="426" t="inlineStr">
        <is>
          <t>Norway</t>
        </is>
      </c>
      <c r="U5444" s="5" t="inlineStr">
        <is>
          <t>N wasted</t>
        </is>
      </c>
      <c r="V5444" s="470" t="n">
        <v>0.04</v>
      </c>
    </row>
    <row r="5445">
      <c r="A5445" s="487" t="inlineStr">
        <is>
          <t xml:space="preserve"> Materials and products </t>
        </is>
      </c>
      <c r="B5445" s="452" t="inlineStr">
        <is>
          <t>MP.FP-AG.SM</t>
        </is>
      </c>
      <c r="C5445" s="452" t="inlineStr">
        <is>
          <t>MP.FP-AG.SM-Seeds and planting material -Nmix</t>
        </is>
      </c>
      <c r="D5445" s="452" t="inlineStr">
        <is>
          <t>MP</t>
        </is>
      </c>
      <c r="E5445" s="452" t="inlineStr">
        <is>
          <t>FP</t>
        </is>
      </c>
      <c r="F5445" s="5">
        <f>VLOOKUP(E5445,'5.a Definitions'!E:F,2,FALSE)</f>
        <v/>
      </c>
      <c r="G5445" s="452" t="inlineStr">
        <is>
          <t>AG</t>
        </is>
      </c>
      <c r="H5445" s="452" t="inlineStr">
        <is>
          <t>SM</t>
        </is>
      </c>
      <c r="I5445" s="5">
        <f>VLOOKUP(H5445,'5.a Definitions'!E:F,2,FALSE)</f>
        <v/>
      </c>
      <c r="J5445" s="465" t="inlineStr">
        <is>
          <t xml:space="preserve"> Seeds and planting material  </t>
        </is>
      </c>
      <c r="K5445" s="465" t="inlineStr">
        <is>
          <t xml:space="preserve"> seeds and planting material </t>
        </is>
      </c>
      <c r="L5445" s="465" t="inlineStr">
        <is>
          <t xml:space="preserve"> reactive </t>
        </is>
      </c>
      <c r="M5445" s="465" t="inlineStr">
        <is>
          <t xml:space="preserve"> Nmix </t>
        </is>
      </c>
      <c r="N5445" s="466" t="n">
        <v>1.322404068336192</v>
      </c>
      <c r="O5445" s="467" t="n">
        <v>0.3209786490177924</v>
      </c>
      <c r="P5445" s="468" t="n">
        <v>1986</v>
      </c>
      <c r="Q5445" s="469" t="inlineStr">
        <is>
          <t>NIBIO Totalkalkylen</t>
        </is>
      </c>
      <c r="R5445" s="469" t="inlineStr">
        <is>
          <t>ok</t>
        </is>
      </c>
      <c r="S5445" s="469" t="inlineStr">
        <is>
          <t xml:space="preserve"> text </t>
        </is>
      </c>
      <c r="T5445" s="426" t="inlineStr">
        <is>
          <t>Norway</t>
        </is>
      </c>
      <c r="U5445" s="5" t="inlineStr">
        <is>
          <t>useful output</t>
        </is>
      </c>
      <c r="V5445" s="465" t="n">
        <v>0.04</v>
      </c>
    </row>
    <row r="5446" ht="16" customHeight="1">
      <c r="B5446" s="5" t="inlineStr">
        <is>
          <t>MP.FP-AG.MM</t>
        </is>
      </c>
      <c r="C5446" s="5" t="inlineStr">
        <is>
          <t>MP.FP-AG.MM-Farm animal feed-Nmix</t>
        </is>
      </c>
      <c r="D5446" s="5" t="inlineStr">
        <is>
          <t>MP</t>
        </is>
      </c>
      <c r="E5446" s="5" t="inlineStr">
        <is>
          <t>FP</t>
        </is>
      </c>
      <c r="F5446" s="5">
        <f>VLOOKUP(E5446,'5.a Definitions'!E:F,2,FALSE)</f>
        <v/>
      </c>
      <c r="G5446" s="5" t="inlineStr">
        <is>
          <t>AG</t>
        </is>
      </c>
      <c r="H5446" s="5" t="inlineStr">
        <is>
          <t>MM</t>
        </is>
      </c>
      <c r="I5446" s="5">
        <f>VLOOKUP(H5446,'5.a Definitions'!E:F,2,FALSE)</f>
        <v/>
      </c>
      <c r="J5446" s="465" t="inlineStr">
        <is>
          <t xml:space="preserve"> Farm animal feed </t>
        </is>
      </c>
      <c r="K5446" s="465" t="inlineStr">
        <is>
          <t xml:space="preserve"> farm animal feed </t>
        </is>
      </c>
      <c r="L5446" s="465" t="inlineStr">
        <is>
          <t xml:space="preserve"> reactive </t>
        </is>
      </c>
      <c r="M5446" s="465" t="inlineStr">
        <is>
          <t xml:space="preserve"> Nmix </t>
        </is>
      </c>
      <c r="N5446" s="466" t="n">
        <v>24.60884446861966</v>
      </c>
      <c r="O5446" s="467" t="n">
        <v>0.3101488769873529</v>
      </c>
      <c r="P5446" s="468" t="n">
        <v>1986</v>
      </c>
      <c r="Q5446" s="469" t="inlineStr">
        <is>
          <t>Totalkalkylen</t>
        </is>
      </c>
      <c r="R5446" s="469" t="inlineStr">
        <is>
          <t>ok</t>
        </is>
      </c>
      <c r="S5446" s="469" t="inlineStr">
        <is>
          <t xml:space="preserve"> text </t>
        </is>
      </c>
      <c r="T5446" s="426" t="inlineStr">
        <is>
          <t>Norway</t>
        </is>
      </c>
      <c r="U5446" s="5" t="inlineStr">
        <is>
          <t>useful output</t>
        </is>
      </c>
      <c r="V5446" s="465" t="n">
        <v>0.04</v>
      </c>
    </row>
    <row r="5447">
      <c r="B5447" s="5" t="inlineStr">
        <is>
          <t>MP.FP-PR.SO</t>
        </is>
      </c>
      <c r="C5447" s="5" t="inlineStr">
        <is>
          <t>MP.FP-PR.SO-Food industry waste-Nmix</t>
        </is>
      </c>
      <c r="D5447" s="5" t="inlineStr">
        <is>
          <t>MP</t>
        </is>
      </c>
      <c r="E5447" s="5" t="inlineStr">
        <is>
          <t>FP</t>
        </is>
      </c>
      <c r="F5447" s="5">
        <f>VLOOKUP(E5447,'5.a Definitions'!E:F,2,FALSE)</f>
        <v/>
      </c>
      <c r="G5447" s="5" t="inlineStr">
        <is>
          <t>PR</t>
        </is>
      </c>
      <c r="H5447" s="5" t="inlineStr">
        <is>
          <t>SO</t>
        </is>
      </c>
      <c r="I5447" s="5">
        <f>VLOOKUP(H5447,'5.a Definitions'!E:F,2,FALSE)</f>
        <v/>
      </c>
      <c r="J5447" s="465" t="inlineStr">
        <is>
          <t xml:space="preserve"> Food industry waste </t>
        </is>
      </c>
      <c r="K5447" s="465" t="inlineStr">
        <is>
          <t xml:space="preserve"> food industry waste </t>
        </is>
      </c>
      <c r="L5447" s="465" t="inlineStr">
        <is>
          <t xml:space="preserve"> reactive </t>
        </is>
      </c>
      <c r="M5447" s="465" t="inlineStr">
        <is>
          <t xml:space="preserve"> Nmix </t>
        </is>
      </c>
      <c r="N5447" s="466" t="inlineStr">
        <is>
          <t>nan</t>
        </is>
      </c>
      <c r="O5447" s="467" t="n">
        <v>0.2</v>
      </c>
      <c r="P5447" s="468" t="n">
        <v>1986</v>
      </c>
      <c r="Q5447" s="469" t="inlineStr">
        <is>
          <t>no data</t>
        </is>
      </c>
      <c r="R5447" s="469" t="inlineStr">
        <is>
          <t>not done</t>
        </is>
      </c>
      <c r="S5447" s="469" t="inlineStr">
        <is>
          <t xml:space="preserve"> text </t>
        </is>
      </c>
      <c r="T5447" s="426" t="inlineStr">
        <is>
          <t>Norway</t>
        </is>
      </c>
      <c r="U5447" s="5" t="inlineStr">
        <is>
          <t>N wasted</t>
        </is>
      </c>
      <c r="V5447" s="465" t="n">
        <v>0.04</v>
      </c>
    </row>
    <row r="5448">
      <c r="B5448" s="5" t="inlineStr">
        <is>
          <t>MP.FP-PR.WW</t>
        </is>
      </c>
      <c r="C5448" s="5" t="inlineStr">
        <is>
          <t>MP.FP-PR.WW-Food industry wastewater-Nmix</t>
        </is>
      </c>
      <c r="D5448" s="5" t="inlineStr">
        <is>
          <t>MP</t>
        </is>
      </c>
      <c r="E5448" s="5" t="inlineStr">
        <is>
          <t>FP</t>
        </is>
      </c>
      <c r="F5448" s="5">
        <f>VLOOKUP(E5448,'5.a Definitions'!E:F,2,FALSE)</f>
        <v/>
      </c>
      <c r="G5448" s="5" t="inlineStr">
        <is>
          <t>PR</t>
        </is>
      </c>
      <c r="H5448" s="5" t="inlineStr">
        <is>
          <t>WW</t>
        </is>
      </c>
      <c r="I5448" s="5">
        <f>VLOOKUP(H5448,'5.a Definitions'!E:F,2,FALSE)</f>
        <v/>
      </c>
      <c r="J5448" s="465" t="inlineStr">
        <is>
          <t xml:space="preserve"> Food industry wastewater </t>
        </is>
      </c>
      <c r="K5448" s="465" t="inlineStr">
        <is>
          <t xml:space="preserve"> food industry wastewater </t>
        </is>
      </c>
      <c r="L5448" s="465" t="inlineStr">
        <is>
          <t xml:space="preserve"> reactive </t>
        </is>
      </c>
      <c r="M5448" s="465" t="inlineStr">
        <is>
          <t xml:space="preserve"> Nmix </t>
        </is>
      </c>
      <c r="N5448" s="466" t="inlineStr">
        <is>
          <t>nan</t>
        </is>
      </c>
      <c r="O5448" s="467" t="n">
        <v>0.2</v>
      </c>
      <c r="P5448" s="468" t="n">
        <v>1986</v>
      </c>
      <c r="Q5448" s="469" t="inlineStr">
        <is>
          <t>no data</t>
        </is>
      </c>
      <c r="R5448" s="469" t="inlineStr">
        <is>
          <t>not done</t>
        </is>
      </c>
      <c r="S5448" s="469" t="inlineStr">
        <is>
          <t xml:space="preserve"> text </t>
        </is>
      </c>
      <c r="T5448" s="426" t="inlineStr">
        <is>
          <t>Norway</t>
        </is>
      </c>
      <c r="U5448" s="5" t="inlineStr">
        <is>
          <t>N wasted</t>
        </is>
      </c>
      <c r="V5448" s="465" t="n">
        <v>0.04</v>
      </c>
    </row>
    <row r="5449">
      <c r="B5449" s="5" t="inlineStr">
        <is>
          <t>MP.FP-HS.HS</t>
        </is>
      </c>
      <c r="C5449" s="5" t="inlineStr">
        <is>
          <t>MP.FP-HS.HS-Food products-Nmix</t>
        </is>
      </c>
      <c r="D5449" s="5" t="inlineStr">
        <is>
          <t>MP</t>
        </is>
      </c>
      <c r="E5449" s="5" t="inlineStr">
        <is>
          <t>FP</t>
        </is>
      </c>
      <c r="F5449" s="5">
        <f>VLOOKUP(E5449,'5.a Definitions'!E:F,2,FALSE)</f>
        <v/>
      </c>
      <c r="G5449" s="5" t="inlineStr">
        <is>
          <t>HS</t>
        </is>
      </c>
      <c r="H5449" s="5" t="inlineStr">
        <is>
          <t>HS</t>
        </is>
      </c>
      <c r="I5449" s="5">
        <f>VLOOKUP(H5449,'5.a Definitions'!E:F,2,FALSE)</f>
        <v/>
      </c>
      <c r="J5449" s="465" t="inlineStr">
        <is>
          <t xml:space="preserve"> Food products </t>
        </is>
      </c>
      <c r="K5449" s="465" t="inlineStr">
        <is>
          <t xml:space="preserve"> food products </t>
        </is>
      </c>
      <c r="L5449" s="465" t="inlineStr">
        <is>
          <t xml:space="preserve"> reactive </t>
        </is>
      </c>
      <c r="M5449" s="465" t="inlineStr">
        <is>
          <t xml:space="preserve"> Nmix </t>
        </is>
      </c>
      <c r="N5449" s="466" t="n">
        <v>25.68456621975648</v>
      </c>
      <c r="O5449" s="467" t="n">
        <v>0.2022848013902374</v>
      </c>
      <c r="P5449" s="468" t="n">
        <v>1986</v>
      </c>
      <c r="Q5449" s="469" t="inlineStr">
        <is>
          <t>Filled (mean of the 1983-1985 and 1989-1991 surveys): SSB</t>
        </is>
      </c>
      <c r="R5449" s="469" t="inlineStr">
        <is>
          <t>ok</t>
        </is>
      </c>
      <c r="S5449" s="469" t="inlineStr">
        <is>
          <t xml:space="preserve"> text </t>
        </is>
      </c>
      <c r="T5449" s="426" t="inlineStr">
        <is>
          <t>Norway</t>
        </is>
      </c>
      <c r="U5449" s="5" t="inlineStr">
        <is>
          <t>useful output</t>
        </is>
      </c>
      <c r="V5449" s="465" t="n">
        <v>0.04</v>
      </c>
    </row>
    <row r="5450">
      <c r="B5450" s="5" t="inlineStr">
        <is>
          <t>MP.FP-HY.SW</t>
        </is>
      </c>
      <c r="C5450" s="5" t="inlineStr">
        <is>
          <t>MP.FP-HY.SW-Untreated wastewater-Nmix</t>
        </is>
      </c>
      <c r="D5450" s="5" t="inlineStr">
        <is>
          <t>MP</t>
        </is>
      </c>
      <c r="E5450" s="5" t="inlineStr">
        <is>
          <t>FP</t>
        </is>
      </c>
      <c r="F5450" s="5">
        <f>VLOOKUP(E5450,'5.a Definitions'!E:F,2,FALSE)</f>
        <v/>
      </c>
      <c r="G5450" s="5" t="inlineStr">
        <is>
          <t>HY</t>
        </is>
      </c>
      <c r="H5450" s="5" t="inlineStr">
        <is>
          <t>SW</t>
        </is>
      </c>
      <c r="I5450" s="5">
        <f>VLOOKUP(H5450,'5.a Definitions'!E:F,2,FALSE)</f>
        <v/>
      </c>
      <c r="J5450" s="465" t="inlineStr">
        <is>
          <t xml:space="preserve"> Untreated wastewater </t>
        </is>
      </c>
      <c r="K5450" s="465" t="inlineStr">
        <is>
          <t xml:space="preserve"> food industry untreated wastewater </t>
        </is>
      </c>
      <c r="L5450" s="465" t="inlineStr">
        <is>
          <t xml:space="preserve"> reactive </t>
        </is>
      </c>
      <c r="M5450" s="465" t="inlineStr">
        <is>
          <t xml:space="preserve"> Nmix </t>
        </is>
      </c>
      <c r="N5450" s="466" t="inlineStr">
        <is>
          <t>nan</t>
        </is>
      </c>
      <c r="O5450" s="467" t="n">
        <v>0.2</v>
      </c>
      <c r="P5450" s="468" t="n">
        <v>1986</v>
      </c>
      <c r="Q5450" s="469" t="inlineStr">
        <is>
          <t>no data</t>
        </is>
      </c>
      <c r="R5450" s="469" t="inlineStr">
        <is>
          <t>not done</t>
        </is>
      </c>
      <c r="S5450" s="469" t="inlineStr">
        <is>
          <t xml:space="preserve"> text </t>
        </is>
      </c>
      <c r="T5450" s="426" t="inlineStr">
        <is>
          <t>Norway</t>
        </is>
      </c>
      <c r="U5450" s="5" t="inlineStr">
        <is>
          <t>N wasted</t>
        </is>
      </c>
      <c r="V5450" s="465" t="n">
        <v>0.04</v>
      </c>
    </row>
    <row r="5451">
      <c r="B5451" s="5" t="inlineStr">
        <is>
          <t>MP.FP-HY.AC</t>
        </is>
      </c>
      <c r="C5451" s="5" t="inlineStr">
        <is>
          <t>MP.FP-HY.AC-Feed to freshwater aquaculture-Nmix</t>
        </is>
      </c>
      <c r="D5451" s="5" t="inlineStr">
        <is>
          <t>MP</t>
        </is>
      </c>
      <c r="E5451" s="5" t="inlineStr">
        <is>
          <t>FP</t>
        </is>
      </c>
      <c r="F5451" s="5">
        <f>VLOOKUP(E5451,'5.a Definitions'!E:F,2,FALSE)</f>
        <v/>
      </c>
      <c r="G5451" s="5" t="inlineStr">
        <is>
          <t>HY</t>
        </is>
      </c>
      <c r="H5451" s="5" t="inlineStr">
        <is>
          <t>AC</t>
        </is>
      </c>
      <c r="I5451" s="5">
        <f>VLOOKUP(H5451,'5.a Definitions'!E:F,2,FALSE)</f>
        <v/>
      </c>
      <c r="J5451" s="465" t="inlineStr">
        <is>
          <t xml:space="preserve"> Feed to freshwater aquaculture </t>
        </is>
      </c>
      <c r="K5451" s="465" t="inlineStr">
        <is>
          <t xml:space="preserve"> feed to freshwater aquaculture </t>
        </is>
      </c>
      <c r="L5451" s="465" t="inlineStr">
        <is>
          <t xml:space="preserve"> reactive </t>
        </is>
      </c>
      <c r="M5451" s="465" t="inlineStr">
        <is>
          <t xml:space="preserve"> Nmix </t>
        </is>
      </c>
      <c r="N5451" s="466" t="n">
        <v>0</v>
      </c>
      <c r="O5451" s="467" t="n">
        <v>0.2</v>
      </c>
      <c r="P5451" s="468" t="n">
        <v>1986</v>
      </c>
      <c r="Q5451" s="469" t="inlineStr">
        <is>
          <t>no production</t>
        </is>
      </c>
      <c r="R5451" s="469" t="inlineStr">
        <is>
          <t>ok</t>
        </is>
      </c>
      <c r="S5451" s="469" t="inlineStr">
        <is>
          <t xml:space="preserve"> text </t>
        </is>
      </c>
      <c r="T5451" s="426" t="inlineStr">
        <is>
          <t>Norway</t>
        </is>
      </c>
      <c r="U5451" s="5" t="inlineStr">
        <is>
          <t>useful output</t>
        </is>
      </c>
      <c r="V5451" s="465" t="n">
        <v>0.04</v>
      </c>
    </row>
    <row r="5452">
      <c r="B5452" s="5" t="inlineStr">
        <is>
          <t>MP.FP-HY.AC</t>
        </is>
      </c>
      <c r="C5452" s="5" t="inlineStr">
        <is>
          <t>MP.FP-HY.AC-Feed to coastal aquaculture-Nmix</t>
        </is>
      </c>
      <c r="D5452" s="5" t="inlineStr">
        <is>
          <t>MP</t>
        </is>
      </c>
      <c r="E5452" s="5" t="inlineStr">
        <is>
          <t>FP</t>
        </is>
      </c>
      <c r="F5452" s="5">
        <f>VLOOKUP(E5452,'5.a Definitions'!E:F,2,FALSE)</f>
        <v/>
      </c>
      <c r="G5452" s="5" t="inlineStr">
        <is>
          <t>HY</t>
        </is>
      </c>
      <c r="H5452" s="5" t="inlineStr">
        <is>
          <t>AC</t>
        </is>
      </c>
      <c r="I5452" s="5">
        <f>VLOOKUP(H5452,'5.a Definitions'!E:F,2,FALSE)</f>
        <v/>
      </c>
      <c r="J5452" s="465" t="inlineStr">
        <is>
          <t xml:space="preserve"> Feed to coastal aquaculture </t>
        </is>
      </c>
      <c r="K5452" s="465" t="inlineStr">
        <is>
          <t xml:space="preserve"> feed to coastal aquaculture </t>
        </is>
      </c>
      <c r="L5452" s="465" t="inlineStr">
        <is>
          <t xml:space="preserve"> reactive </t>
        </is>
      </c>
      <c r="M5452" s="465" t="inlineStr">
        <is>
          <t xml:space="preserve"> Nmix </t>
        </is>
      </c>
      <c r="N5452" s="466" t="n">
        <v>4.174429846153846</v>
      </c>
      <c r="O5452" s="467" t="n">
        <v>0.2498713176159615</v>
      </c>
      <c r="P5452" s="468" t="n">
        <v>1986</v>
      </c>
      <c r="Q5452" s="469" t="inlineStr">
        <is>
          <t>Fiskeridirektoratet</t>
        </is>
      </c>
      <c r="R5452" s="469" t="inlineStr">
        <is>
          <t>ok</t>
        </is>
      </c>
      <c r="S5452" s="469" t="inlineStr">
        <is>
          <t xml:space="preserve"> text </t>
        </is>
      </c>
      <c r="T5452" s="426" t="inlineStr">
        <is>
          <t>Norway</t>
        </is>
      </c>
      <c r="U5452" s="5" t="inlineStr">
        <is>
          <t>useful output</t>
        </is>
      </c>
      <c r="V5452" s="465" t="n">
        <v>0.04</v>
      </c>
    </row>
    <row r="5453">
      <c r="B5453" s="5" t="inlineStr">
        <is>
          <t>MP.FP-RW.RW</t>
        </is>
      </c>
      <c r="C5453" s="5" t="inlineStr">
        <is>
          <t>MP.FP-RW.RW-Food export-Nmix</t>
        </is>
      </c>
      <c r="D5453" s="5" t="inlineStr">
        <is>
          <t>MP</t>
        </is>
      </c>
      <c r="E5453" s="5" t="inlineStr">
        <is>
          <t>FP</t>
        </is>
      </c>
      <c r="F5453" s="5">
        <f>VLOOKUP(E5453,'5.a Definitions'!E:F,2,FALSE)</f>
        <v/>
      </c>
      <c r="G5453" s="5" t="inlineStr">
        <is>
          <t>RW</t>
        </is>
      </c>
      <c r="H5453" s="5" t="inlineStr">
        <is>
          <t>RW</t>
        </is>
      </c>
      <c r="I5453" s="5">
        <f>VLOOKUP(H5453,'5.a Definitions'!E:F,2,FALSE)</f>
        <v/>
      </c>
      <c r="J5453" s="465" t="inlineStr">
        <is>
          <t xml:space="preserve"> Food export </t>
        </is>
      </c>
      <c r="K5453" s="465" t="inlineStr">
        <is>
          <t xml:space="preserve"> food export </t>
        </is>
      </c>
      <c r="L5453" s="465" t="inlineStr">
        <is>
          <t xml:space="preserve"> reactive </t>
        </is>
      </c>
      <c r="M5453" s="465" t="inlineStr">
        <is>
          <t xml:space="preserve"> Nmix </t>
        </is>
      </c>
      <c r="N5453" s="466" t="inlineStr">
        <is>
          <t>nan</t>
        </is>
      </c>
      <c r="O5453" s="467" t="n">
        <v>0.2</v>
      </c>
      <c r="P5453" s="468" t="n">
        <v>1986</v>
      </c>
      <c r="Q5453" s="469" t="inlineStr">
        <is>
          <t>no data</t>
        </is>
      </c>
      <c r="R5453" s="469" t="inlineStr">
        <is>
          <t>not done</t>
        </is>
      </c>
      <c r="S5453" s="469" t="inlineStr">
        <is>
          <t xml:space="preserve"> text </t>
        </is>
      </c>
      <c r="T5453" s="426" t="inlineStr">
        <is>
          <t>Norway</t>
        </is>
      </c>
      <c r="U5453" s="5" t="inlineStr">
        <is>
          <t>useful output</t>
        </is>
      </c>
      <c r="V5453" s="465" t="n">
        <v>0.04</v>
      </c>
    </row>
    <row r="5454">
      <c r="B5454" s="475" t="inlineStr">
        <is>
          <t>MP.FP-RW.RW</t>
        </is>
      </c>
      <c r="C5454" s="475" t="inlineStr">
        <is>
          <t>MP.FP-RW.RW-Feed export-Nmix</t>
        </is>
      </c>
      <c r="D5454" s="475" t="inlineStr">
        <is>
          <t>MP</t>
        </is>
      </c>
      <c r="E5454" s="475" t="inlineStr">
        <is>
          <t>FP</t>
        </is>
      </c>
      <c r="F5454" s="5">
        <f>VLOOKUP(E5454,'5.a Definitions'!E:F,2,FALSE)</f>
        <v/>
      </c>
      <c r="G5454" s="475" t="inlineStr">
        <is>
          <t>RW</t>
        </is>
      </c>
      <c r="H5454" s="475" t="inlineStr">
        <is>
          <t>RW</t>
        </is>
      </c>
      <c r="I5454" s="5">
        <f>VLOOKUP(H5454,'5.a Definitions'!E:F,2,FALSE)</f>
        <v/>
      </c>
      <c r="J5454" s="465" t="inlineStr">
        <is>
          <t>Feed export</t>
        </is>
      </c>
      <c r="K5454" s="465" t="inlineStr">
        <is>
          <t>feed export</t>
        </is>
      </c>
      <c r="L5454" s="465" t="inlineStr">
        <is>
          <t>reactive</t>
        </is>
      </c>
      <c r="M5454" s="465" t="inlineStr">
        <is>
          <t>Nmix</t>
        </is>
      </c>
      <c r="N5454" s="466" t="inlineStr">
        <is>
          <t>nan</t>
        </is>
      </c>
      <c r="O5454" s="467" t="n">
        <v>0.2</v>
      </c>
      <c r="P5454" s="468" t="n">
        <v>1986</v>
      </c>
      <c r="Q5454" s="469" t="inlineStr">
        <is>
          <t>no data</t>
        </is>
      </c>
      <c r="R5454" s="469" t="inlineStr">
        <is>
          <t>not done</t>
        </is>
      </c>
      <c r="S5454" s="469" t="inlineStr">
        <is>
          <t>text</t>
        </is>
      </c>
      <c r="T5454" s="476" t="inlineStr">
        <is>
          <t>Norway</t>
        </is>
      </c>
      <c r="U5454" s="5" t="inlineStr">
        <is>
          <t>useful output</t>
        </is>
      </c>
      <c r="V5454" s="465">
        <f>(O5190*N5190)^2</f>
        <v/>
      </c>
    </row>
    <row r="5455" ht="16" customHeight="1">
      <c r="B5455" s="5" t="inlineStr">
        <is>
          <t>MP.OP-AG.SM</t>
        </is>
      </c>
      <c r="C5455" s="5" t="inlineStr">
        <is>
          <t>MP.OP-AG.SM-Mineral fertilizer-Nmix</t>
        </is>
      </c>
      <c r="D5455" s="5" t="inlineStr">
        <is>
          <t>MP</t>
        </is>
      </c>
      <c r="E5455" s="5" t="inlineStr">
        <is>
          <t>OP</t>
        </is>
      </c>
      <c r="F5455" s="5">
        <f>VLOOKUP(E5455,'5.a Definitions'!E:F,2,FALSE)</f>
        <v/>
      </c>
      <c r="G5455" s="5" t="inlineStr">
        <is>
          <t>AG</t>
        </is>
      </c>
      <c r="H5455" s="5" t="inlineStr">
        <is>
          <t>SM</t>
        </is>
      </c>
      <c r="I5455" s="5">
        <f>VLOOKUP(H5455,'5.a Definitions'!E:F,2,FALSE)</f>
        <v/>
      </c>
      <c r="J5455" s="465" t="inlineStr">
        <is>
          <t xml:space="preserve"> Mineral fertilizer </t>
        </is>
      </c>
      <c r="K5455" s="465" t="inlineStr">
        <is>
          <t xml:space="preserve"> mineral fertilizer to agriculture </t>
        </is>
      </c>
      <c r="L5455" s="465" t="inlineStr">
        <is>
          <t xml:space="preserve"> reactive </t>
        </is>
      </c>
      <c r="M5455" s="465" t="inlineStr">
        <is>
          <t xml:space="preserve"> Nmix </t>
        </is>
      </c>
      <c r="N5455" s="466" t="n">
        <v>107.4</v>
      </c>
      <c r="O5455" s="467" t="n">
        <v>0.3040225264691344</v>
      </c>
      <c r="P5455" s="468" t="n">
        <v>1986</v>
      </c>
      <c r="Q5455" s="469" t="inlineStr">
        <is>
          <t>FAOSTAT Fertilizer by nutrient (Agricultural Use - Import)</t>
        </is>
      </c>
      <c r="R5455" s="469" t="inlineStr">
        <is>
          <t>ok</t>
        </is>
      </c>
      <c r="S5455" s="469" t="inlineStr">
        <is>
          <t xml:space="preserve"> text </t>
        </is>
      </c>
      <c r="T5455" s="426" t="inlineStr">
        <is>
          <t>Norway</t>
        </is>
      </c>
      <c r="U5455" s="5" t="inlineStr">
        <is>
          <t>useful output</t>
        </is>
      </c>
      <c r="V5455" s="465" t="n">
        <v>0.04</v>
      </c>
    </row>
    <row r="5456" ht="16" customHeight="1">
      <c r="B5456" s="475" t="inlineStr">
        <is>
          <t>MP.OP-EF.IC</t>
        </is>
      </c>
      <c r="C5456" s="475" t="inlineStr">
        <is>
          <t>MP.OP-EF.IC-Industrial waste fuels-Nmix</t>
        </is>
      </c>
      <c r="D5456" s="475" t="inlineStr">
        <is>
          <t>MP</t>
        </is>
      </c>
      <c r="E5456" s="475" t="inlineStr">
        <is>
          <t>OP</t>
        </is>
      </c>
      <c r="F5456" s="5">
        <f>VLOOKUP(E5456,'5.a Definitions'!E:F,2,FALSE)</f>
        <v/>
      </c>
      <c r="G5456" s="475" t="inlineStr">
        <is>
          <t>EF</t>
        </is>
      </c>
      <c r="H5456" s="475" t="inlineStr">
        <is>
          <t>IC</t>
        </is>
      </c>
      <c r="I5456" s="5">
        <f>VLOOKUP(H5456,'5.a Definitions'!E:F,2,FALSE)</f>
        <v/>
      </c>
      <c r="J5456" s="465" t="inlineStr">
        <is>
          <t>Industrial waste fuel</t>
        </is>
      </c>
      <c r="K5456" s="465" t="inlineStr">
        <is>
          <t>industrial waste fuel</t>
        </is>
      </c>
      <c r="L5456" s="465" t="inlineStr">
        <is>
          <t>reactive</t>
        </is>
      </c>
      <c r="M5456" s="465" t="inlineStr">
        <is>
          <t>Nmix</t>
        </is>
      </c>
      <c r="N5456" s="466" t="inlineStr">
        <is>
          <t>nan</t>
        </is>
      </c>
      <c r="O5456" s="467" t="n">
        <v>0.2</v>
      </c>
      <c r="P5456" s="468" t="n">
        <v>1986</v>
      </c>
      <c r="Q5456" s="469" t="inlineStr">
        <is>
          <t>no data</t>
        </is>
      </c>
      <c r="R5456" s="469" t="inlineStr">
        <is>
          <t>not done</t>
        </is>
      </c>
      <c r="S5456" s="469" t="inlineStr">
        <is>
          <t>text</t>
        </is>
      </c>
      <c r="T5456" s="476" t="inlineStr">
        <is>
          <t>Norway</t>
        </is>
      </c>
      <c r="U5456" s="5" t="inlineStr">
        <is>
          <t>useful output</t>
        </is>
      </c>
      <c r="V5456" s="465">
        <f>(O5224*N5224)^2</f>
        <v/>
      </c>
    </row>
    <row r="5457">
      <c r="B5457" s="5" t="inlineStr">
        <is>
          <t>MP.OP-PR.SO</t>
        </is>
      </c>
      <c r="C5457" s="5" t="inlineStr">
        <is>
          <t>MP.OP-PR.SO-Other industry waste-Nmix</t>
        </is>
      </c>
      <c r="D5457" s="5" t="inlineStr">
        <is>
          <t>MP</t>
        </is>
      </c>
      <c r="E5457" s="5" t="inlineStr">
        <is>
          <t>OP</t>
        </is>
      </c>
      <c r="F5457" s="5">
        <f>VLOOKUP(E5457,'5.a Definitions'!E:F,2,FALSE)</f>
        <v/>
      </c>
      <c r="G5457" s="5" t="inlineStr">
        <is>
          <t>PR</t>
        </is>
      </c>
      <c r="H5457" s="5" t="inlineStr">
        <is>
          <t>SO</t>
        </is>
      </c>
      <c r="I5457" s="5">
        <f>VLOOKUP(H5457,'5.a Definitions'!E:F,2,FALSE)</f>
        <v/>
      </c>
      <c r="J5457" s="465" t="inlineStr">
        <is>
          <t xml:space="preserve"> Other industry waste </t>
        </is>
      </c>
      <c r="K5457" s="465" t="inlineStr">
        <is>
          <t xml:space="preserve"> other industry waste </t>
        </is>
      </c>
      <c r="L5457" s="465" t="inlineStr">
        <is>
          <t xml:space="preserve"> reactive </t>
        </is>
      </c>
      <c r="M5457" s="465" t="inlineStr">
        <is>
          <t xml:space="preserve"> Nmix </t>
        </is>
      </c>
      <c r="N5457" s="466" t="inlineStr">
        <is>
          <t>nan</t>
        </is>
      </c>
      <c r="O5457" s="467" t="n">
        <v>0.2</v>
      </c>
      <c r="P5457" s="468" t="n">
        <v>1986</v>
      </c>
      <c r="Q5457" s="469" t="inlineStr">
        <is>
          <t>no data</t>
        </is>
      </c>
      <c r="R5457" s="469" t="inlineStr">
        <is>
          <t>not done</t>
        </is>
      </c>
      <c r="S5457" s="469" t="inlineStr">
        <is>
          <t xml:space="preserve"> text </t>
        </is>
      </c>
      <c r="T5457" s="426" t="inlineStr">
        <is>
          <t>Norway</t>
        </is>
      </c>
      <c r="U5457" s="5" t="inlineStr">
        <is>
          <t>N wasted</t>
        </is>
      </c>
      <c r="V5457" s="465" t="n">
        <v>0.04</v>
      </c>
    </row>
    <row r="5458">
      <c r="B5458" s="5" t="inlineStr">
        <is>
          <t>MP.OP-PR.WW</t>
        </is>
      </c>
      <c r="C5458" s="5" t="inlineStr">
        <is>
          <t>MP.OP-PR.WW-Other industry wastewater-Nmix</t>
        </is>
      </c>
      <c r="D5458" s="5" t="inlineStr">
        <is>
          <t>MP</t>
        </is>
      </c>
      <c r="E5458" s="5" t="inlineStr">
        <is>
          <t>OP</t>
        </is>
      </c>
      <c r="F5458" s="5">
        <f>VLOOKUP(E5458,'5.a Definitions'!E:F,2,FALSE)</f>
        <v/>
      </c>
      <c r="G5458" s="5" t="inlineStr">
        <is>
          <t>PR</t>
        </is>
      </c>
      <c r="H5458" s="5" t="inlineStr">
        <is>
          <t>WW</t>
        </is>
      </c>
      <c r="I5458" s="5">
        <f>VLOOKUP(H5458,'5.a Definitions'!E:F,2,FALSE)</f>
        <v/>
      </c>
      <c r="J5458" s="465" t="inlineStr">
        <is>
          <t xml:space="preserve"> Other industry wastewater </t>
        </is>
      </c>
      <c r="K5458" s="465" t="inlineStr">
        <is>
          <t xml:space="preserve"> other industry wastewater </t>
        </is>
      </c>
      <c r="L5458" s="465" t="inlineStr">
        <is>
          <t xml:space="preserve"> reactive </t>
        </is>
      </c>
      <c r="M5458" s="465" t="inlineStr">
        <is>
          <t xml:space="preserve"> Nmix </t>
        </is>
      </c>
      <c r="N5458" s="466" t="inlineStr">
        <is>
          <t>nan</t>
        </is>
      </c>
      <c r="O5458" s="467" t="n">
        <v>0.2</v>
      </c>
      <c r="P5458" s="468" t="n">
        <v>1986</v>
      </c>
      <c r="Q5458" s="469" t="inlineStr">
        <is>
          <t>no data</t>
        </is>
      </c>
      <c r="R5458" s="469" t="inlineStr">
        <is>
          <t>not done</t>
        </is>
      </c>
      <c r="S5458" s="469" t="inlineStr">
        <is>
          <t xml:space="preserve"> text </t>
        </is>
      </c>
      <c r="T5458" s="426" t="inlineStr">
        <is>
          <t>Norway</t>
        </is>
      </c>
      <c r="U5458" s="5" t="inlineStr">
        <is>
          <t>N wasted</t>
        </is>
      </c>
      <c r="V5458" s="465" t="n">
        <v>0.04</v>
      </c>
    </row>
    <row r="5459">
      <c r="B5459" s="5" t="inlineStr">
        <is>
          <t>MP.OP-HS.HS</t>
        </is>
      </c>
      <c r="C5459" s="5" t="inlineStr">
        <is>
          <t>MP.OP-HS.HS-Mineral fertilizer-Nmix</t>
        </is>
      </c>
      <c r="D5459" s="5" t="inlineStr">
        <is>
          <t>MP</t>
        </is>
      </c>
      <c r="E5459" s="5" t="inlineStr">
        <is>
          <t>OP</t>
        </is>
      </c>
      <c r="F5459" s="5">
        <f>VLOOKUP(E5459,'5.a Definitions'!E:F,2,FALSE)</f>
        <v/>
      </c>
      <c r="G5459" s="5" t="inlineStr">
        <is>
          <t>HS</t>
        </is>
      </c>
      <c r="H5459" s="5" t="inlineStr">
        <is>
          <t>HS</t>
        </is>
      </c>
      <c r="I5459" s="5">
        <f>VLOOKUP(H5459,'5.a Definitions'!E:F,2,FALSE)</f>
        <v/>
      </c>
      <c r="J5459" s="465" t="inlineStr">
        <is>
          <t xml:space="preserve"> Mineral fertilizer </t>
        </is>
      </c>
      <c r="K5459" s="465" t="inlineStr">
        <is>
          <t xml:space="preserve"> mineral fertilizer to settlements </t>
        </is>
      </c>
      <c r="L5459" s="465" t="inlineStr">
        <is>
          <t xml:space="preserve"> reactive </t>
        </is>
      </c>
      <c r="M5459" s="465" t="inlineStr">
        <is>
          <t xml:space="preserve"> Nmix </t>
        </is>
      </c>
      <c r="N5459" s="466" t="n">
        <v>2.240816326530612</v>
      </c>
      <c r="O5459" s="467" t="n">
        <v>0.576501852739607</v>
      </c>
      <c r="P5459" s="468" t="n">
        <v>1986</v>
      </c>
      <c r="Q5459" s="469" t="inlineStr">
        <is>
          <t>FAOSTAT Fertilizer by nutrient</t>
        </is>
      </c>
      <c r="R5459" s="469" t="inlineStr">
        <is>
          <t>ok</t>
        </is>
      </c>
      <c r="S5459" s="469" t="inlineStr">
        <is>
          <t xml:space="preserve"> text </t>
        </is>
      </c>
      <c r="T5459" s="426" t="inlineStr">
        <is>
          <t>Norway</t>
        </is>
      </c>
      <c r="U5459" s="5" t="inlineStr">
        <is>
          <t>useful output</t>
        </is>
      </c>
      <c r="V5459" s="465" t="n">
        <v>0.04</v>
      </c>
    </row>
    <row r="5460">
      <c r="B5460" s="5" t="inlineStr">
        <is>
          <t>MP.OP-HS.HS</t>
        </is>
      </c>
      <c r="C5460" s="5" t="inlineStr">
        <is>
          <t>MP.OP-HS.HS-Consumer goods-Nmix</t>
        </is>
      </c>
      <c r="D5460" s="5" t="inlineStr">
        <is>
          <t>MP</t>
        </is>
      </c>
      <c r="E5460" s="5" t="inlineStr">
        <is>
          <t>OP</t>
        </is>
      </c>
      <c r="F5460" s="5">
        <f>VLOOKUP(E5460,'5.a Definitions'!E:F,2,FALSE)</f>
        <v/>
      </c>
      <c r="G5460" s="5" t="inlineStr">
        <is>
          <t>HS</t>
        </is>
      </c>
      <c r="H5460" s="5" t="inlineStr">
        <is>
          <t>HS</t>
        </is>
      </c>
      <c r="I5460" s="5">
        <f>VLOOKUP(H5460,'5.a Definitions'!E:F,2,FALSE)</f>
        <v/>
      </c>
      <c r="J5460" s="465" t="inlineStr">
        <is>
          <t xml:space="preserve"> Consumer goods </t>
        </is>
      </c>
      <c r="K5460" s="465" t="inlineStr">
        <is>
          <t xml:space="preserve"> consumer goods </t>
        </is>
      </c>
      <c r="L5460" s="465" t="inlineStr">
        <is>
          <t xml:space="preserve"> reactive </t>
        </is>
      </c>
      <c r="M5460" s="465" t="inlineStr">
        <is>
          <t xml:space="preserve"> Nmix </t>
        </is>
      </c>
      <c r="N5460" s="466" t="inlineStr">
        <is>
          <t>nan</t>
        </is>
      </c>
      <c r="O5460" s="467" t="n">
        <v>0.3</v>
      </c>
      <c r="P5460" s="468" t="n">
        <v>1986</v>
      </c>
      <c r="Q5460" s="469" t="inlineStr">
        <is>
          <t>entries missing for mass balance</t>
        </is>
      </c>
      <c r="R5460" s="469" t="inlineStr">
        <is>
          <t>in progress: only 2/6 inflows and 0/5 outflows</t>
        </is>
      </c>
      <c r="S5460" s="469" t="inlineStr">
        <is>
          <t xml:space="preserve"> text </t>
        </is>
      </c>
      <c r="T5460" s="426" t="inlineStr">
        <is>
          <t>Norway</t>
        </is>
      </c>
      <c r="U5460" s="5" t="inlineStr">
        <is>
          <t>useful output</t>
        </is>
      </c>
      <c r="V5460" s="465" t="n">
        <v>0.04</v>
      </c>
    </row>
    <row r="5461">
      <c r="B5461" s="5" t="inlineStr">
        <is>
          <t>MP.OP-AT.AT</t>
        </is>
      </c>
      <c r="C5461" s="5" t="inlineStr">
        <is>
          <t>MP.OP-AT.AT-Emissions-NH3</t>
        </is>
      </c>
      <c r="D5461" s="5" t="inlineStr">
        <is>
          <t>MP</t>
        </is>
      </c>
      <c r="E5461" s="5" t="inlineStr">
        <is>
          <t>OP</t>
        </is>
      </c>
      <c r="F5461" s="5">
        <f>VLOOKUP(E5461,'5.a Definitions'!E:F,2,FALSE)</f>
        <v/>
      </c>
      <c r="G5461" s="5" t="inlineStr">
        <is>
          <t>AT</t>
        </is>
      </c>
      <c r="H5461" s="5" t="inlineStr">
        <is>
          <t>AT</t>
        </is>
      </c>
      <c r="I5461" s="5">
        <f>VLOOKUP(H5461,'5.a Definitions'!E:F,2,FALSE)</f>
        <v/>
      </c>
      <c r="J5461" s="465" t="inlineStr">
        <is>
          <t xml:space="preserve"> Emissions </t>
        </is>
      </c>
      <c r="K5461" s="465" t="inlineStr">
        <is>
          <t xml:space="preserve"> process emissions </t>
        </is>
      </c>
      <c r="L5461" s="465" t="inlineStr">
        <is>
          <t xml:space="preserve"> reactive </t>
        </is>
      </c>
      <c r="M5461" s="465" t="inlineStr">
        <is>
          <t xml:space="preserve"> NH3 </t>
        </is>
      </c>
      <c r="N5461" s="466" t="inlineStr">
        <is>
          <t>nan</t>
        </is>
      </c>
      <c r="O5461" s="467" t="n">
        <v>0.2</v>
      </c>
      <c r="P5461" s="468" t="n">
        <v>1986</v>
      </c>
      <c r="Q5461" s="469" t="inlineStr">
        <is>
          <t>no data</t>
        </is>
      </c>
      <c r="R5461" s="469" t="inlineStr">
        <is>
          <t>not done</t>
        </is>
      </c>
      <c r="S5461" s="469" t="inlineStr">
        <is>
          <t xml:space="preserve"> text </t>
        </is>
      </c>
      <c r="T5461" s="426" t="inlineStr">
        <is>
          <t>Norway</t>
        </is>
      </c>
      <c r="U5461" s="5" t="inlineStr">
        <is>
          <t>N wasted</t>
        </is>
      </c>
      <c r="V5461" s="465" t="n">
        <v>0.04</v>
      </c>
    </row>
    <row r="5462">
      <c r="B5462" s="5" t="inlineStr">
        <is>
          <t>MP.OP-AT.AT</t>
        </is>
      </c>
      <c r="C5462" s="5" t="inlineStr">
        <is>
          <t>MP.OP-AT.AT-Emissions-NOx</t>
        </is>
      </c>
      <c r="D5462" s="5" t="inlineStr">
        <is>
          <t>MP</t>
        </is>
      </c>
      <c r="E5462" s="5" t="inlineStr">
        <is>
          <t>OP</t>
        </is>
      </c>
      <c r="F5462" s="5">
        <f>VLOOKUP(E5462,'5.a Definitions'!E:F,2,FALSE)</f>
        <v/>
      </c>
      <c r="G5462" s="5" t="inlineStr">
        <is>
          <t>AT</t>
        </is>
      </c>
      <c r="H5462" s="5" t="inlineStr">
        <is>
          <t>AT</t>
        </is>
      </c>
      <c r="I5462" s="5">
        <f>VLOOKUP(H5462,'5.a Definitions'!E:F,2,FALSE)</f>
        <v/>
      </c>
      <c r="J5462" s="465" t="inlineStr">
        <is>
          <t xml:space="preserve"> Emissions </t>
        </is>
      </c>
      <c r="K5462" s="465" t="inlineStr">
        <is>
          <t xml:space="preserve"> process emissions </t>
        </is>
      </c>
      <c r="L5462" s="465" t="inlineStr">
        <is>
          <t xml:space="preserve"> reactive </t>
        </is>
      </c>
      <c r="M5462" s="465" t="inlineStr">
        <is>
          <t xml:space="preserve"> NOx </t>
        </is>
      </c>
      <c r="N5462" s="466" t="inlineStr">
        <is>
          <t>nan</t>
        </is>
      </c>
      <c r="O5462" s="467" t="n">
        <v>0.2</v>
      </c>
      <c r="P5462" s="468" t="n">
        <v>1986</v>
      </c>
      <c r="Q5462" s="469" t="inlineStr">
        <is>
          <t>no data</t>
        </is>
      </c>
      <c r="R5462" s="469" t="inlineStr">
        <is>
          <t>not done</t>
        </is>
      </c>
      <c r="S5462" s="469" t="inlineStr">
        <is>
          <t xml:space="preserve"> text </t>
        </is>
      </c>
      <c r="T5462" s="426" t="inlineStr">
        <is>
          <t>Norway</t>
        </is>
      </c>
      <c r="U5462" s="5" t="inlineStr">
        <is>
          <t>N wasted</t>
        </is>
      </c>
      <c r="V5462" s="465" t="n">
        <v>0.04</v>
      </c>
    </row>
    <row r="5463" ht="16" customHeight="1">
      <c r="B5463" s="5" t="inlineStr">
        <is>
          <t>MP.OP-AT.AT</t>
        </is>
      </c>
      <c r="C5463" s="5" t="inlineStr">
        <is>
          <t>MP.OP-AT.AT-Emissions-N2O</t>
        </is>
      </c>
      <c r="D5463" s="5" t="inlineStr">
        <is>
          <t>MP</t>
        </is>
      </c>
      <c r="E5463" s="5" t="inlineStr">
        <is>
          <t>OP</t>
        </is>
      </c>
      <c r="F5463" s="5">
        <f>VLOOKUP(E5463,'5.a Definitions'!E:F,2,FALSE)</f>
        <v/>
      </c>
      <c r="G5463" s="5" t="inlineStr">
        <is>
          <t>AT</t>
        </is>
      </c>
      <c r="H5463" s="5" t="inlineStr">
        <is>
          <t>AT</t>
        </is>
      </c>
      <c r="I5463" s="5">
        <f>VLOOKUP(H5463,'5.a Definitions'!E:F,2,FALSE)</f>
        <v/>
      </c>
      <c r="J5463" s="465" t="inlineStr">
        <is>
          <t xml:space="preserve"> Emissions </t>
        </is>
      </c>
      <c r="K5463" s="465" t="inlineStr">
        <is>
          <t xml:space="preserve"> process emissions </t>
        </is>
      </c>
      <c r="L5463" s="465" t="inlineStr">
        <is>
          <t xml:space="preserve"> reactive </t>
        </is>
      </c>
      <c r="M5463" s="465" t="inlineStr">
        <is>
          <t xml:space="preserve"> N2O </t>
        </is>
      </c>
      <c r="N5463" s="466" t="inlineStr">
        <is>
          <t>nan</t>
        </is>
      </c>
      <c r="O5463" s="467" t="n">
        <v>0.2</v>
      </c>
      <c r="P5463" s="468" t="n">
        <v>1986</v>
      </c>
      <c r="Q5463" s="469" t="inlineStr">
        <is>
          <t>no data</t>
        </is>
      </c>
      <c r="R5463" s="469" t="inlineStr">
        <is>
          <t>not done</t>
        </is>
      </c>
      <c r="S5463" s="469" t="inlineStr">
        <is>
          <t xml:space="preserve"> text </t>
        </is>
      </c>
      <c r="T5463" s="426" t="inlineStr">
        <is>
          <t>Norway</t>
        </is>
      </c>
      <c r="U5463" s="5" t="inlineStr">
        <is>
          <t>N wasted</t>
        </is>
      </c>
      <c r="V5463" s="465" t="n">
        <v>0.04</v>
      </c>
    </row>
    <row r="5464" ht="16" customHeight="1">
      <c r="B5464" s="5" t="inlineStr">
        <is>
          <t>MP.OP-HY.SW</t>
        </is>
      </c>
      <c r="C5464" s="5" t="inlineStr">
        <is>
          <t>MP.OP-HY.SW-Untreated wastewater-Nmix</t>
        </is>
      </c>
      <c r="D5464" s="5" t="inlineStr">
        <is>
          <t>MP</t>
        </is>
      </c>
      <c r="E5464" s="5" t="inlineStr">
        <is>
          <t>OP</t>
        </is>
      </c>
      <c r="F5464" s="5">
        <f>VLOOKUP(E5464,'5.a Definitions'!E:F,2,FALSE)</f>
        <v/>
      </c>
      <c r="G5464" s="5" t="inlineStr">
        <is>
          <t>HY</t>
        </is>
      </c>
      <c r="H5464" s="5" t="inlineStr">
        <is>
          <t>SW</t>
        </is>
      </c>
      <c r="I5464" s="5">
        <f>VLOOKUP(H5464,'5.a Definitions'!E:F,2,FALSE)</f>
        <v/>
      </c>
      <c r="J5464" s="465" t="inlineStr">
        <is>
          <t xml:space="preserve"> Untreated wastewater </t>
        </is>
      </c>
      <c r="K5464" s="465" t="inlineStr">
        <is>
          <t xml:space="preserve"> other industry untreated wastewater </t>
        </is>
      </c>
      <c r="L5464" s="465" t="inlineStr">
        <is>
          <t xml:space="preserve"> reactive </t>
        </is>
      </c>
      <c r="M5464" s="465" t="inlineStr">
        <is>
          <t xml:space="preserve"> Nmix </t>
        </is>
      </c>
      <c r="N5464" s="466" t="inlineStr">
        <is>
          <t>nan</t>
        </is>
      </c>
      <c r="O5464" s="467" t="n">
        <v>0.2</v>
      </c>
      <c r="P5464" s="468" t="n">
        <v>1986</v>
      </c>
      <c r="Q5464" s="469" t="inlineStr">
        <is>
          <t>no data</t>
        </is>
      </c>
      <c r="R5464" s="469" t="inlineStr">
        <is>
          <t>not done</t>
        </is>
      </c>
      <c r="S5464" s="469" t="inlineStr">
        <is>
          <t xml:space="preserve"> text </t>
        </is>
      </c>
      <c r="T5464" s="426" t="inlineStr">
        <is>
          <t>Norway</t>
        </is>
      </c>
      <c r="U5464" s="5" t="inlineStr">
        <is>
          <t>N wasted</t>
        </is>
      </c>
      <c r="V5464" s="465" t="n">
        <v>0.04</v>
      </c>
    </row>
    <row r="5465" ht="16" customHeight="1">
      <c r="B5465" s="5" t="inlineStr">
        <is>
          <t>MP.OP-FS.FO</t>
        </is>
      </c>
      <c r="C5465" s="5" t="inlineStr">
        <is>
          <t>MP.OP-FS.FO-Mineral fertilizer-Nmix</t>
        </is>
      </c>
      <c r="D5465" s="5" t="inlineStr">
        <is>
          <t>MP</t>
        </is>
      </c>
      <c r="E5465" s="5" t="inlineStr">
        <is>
          <t>OP</t>
        </is>
      </c>
      <c r="F5465" s="5">
        <f>VLOOKUP(E5465,'5.a Definitions'!E:F,2,FALSE)</f>
        <v/>
      </c>
      <c r="G5465" s="5" t="inlineStr">
        <is>
          <t>FS</t>
        </is>
      </c>
      <c r="H5465" s="5" t="inlineStr">
        <is>
          <t>FO</t>
        </is>
      </c>
      <c r="I5465" s="5">
        <f>VLOOKUP(H5465,'5.a Definitions'!E:F,2,FALSE)</f>
        <v/>
      </c>
      <c r="J5465" s="5" t="inlineStr">
        <is>
          <t>Mineral fertilizer</t>
        </is>
      </c>
      <c r="K5465" s="5" t="inlineStr">
        <is>
          <t>mineral fertilizer to forests</t>
        </is>
      </c>
      <c r="L5465" s="5" t="inlineStr">
        <is>
          <t>reactive</t>
        </is>
      </c>
      <c r="M5465" s="5" t="inlineStr">
        <is>
          <t>Nmix</t>
        </is>
      </c>
      <c r="N5465" s="422" t="n">
        <v>0.9690000000000001</v>
      </c>
      <c r="O5465" s="423" t="n">
        <v>0.5605089990998942</v>
      </c>
      <c r="P5465" s="468" t="n">
        <v>1986</v>
      </c>
      <c r="Q5465" s="425" t="inlineStr">
        <is>
          <t>Skoggjødsling før 1995</t>
        </is>
      </c>
      <c r="R5465" s="425" t="inlineStr">
        <is>
          <t>ok</t>
        </is>
      </c>
      <c r="S5465" s="425" t="inlineStr">
        <is>
          <t>text</t>
        </is>
      </c>
      <c r="T5465" s="426" t="inlineStr">
        <is>
          <t>Norway</t>
        </is>
      </c>
      <c r="U5465" s="5" t="inlineStr">
        <is>
          <t>useful output</t>
        </is>
      </c>
      <c r="V5465" s="5">
        <f>(#REF!*#REF!)^2</f>
        <v/>
      </c>
    </row>
    <row r="5466">
      <c r="B5466" s="5" t="inlineStr">
        <is>
          <t>MP.OP-RW.RW</t>
        </is>
      </c>
      <c r="C5466" s="5" t="inlineStr">
        <is>
          <t>MP.OP-RW.RW-Mineral fertilizer export-Nmix</t>
        </is>
      </c>
      <c r="D5466" s="5" t="inlineStr">
        <is>
          <t>MP</t>
        </is>
      </c>
      <c r="E5466" s="5" t="inlineStr">
        <is>
          <t>OP</t>
        </is>
      </c>
      <c r="F5466" s="5">
        <f>VLOOKUP(E5466,'5.a Definitions'!E:F,2,FALSE)</f>
        <v/>
      </c>
      <c r="G5466" s="5" t="inlineStr">
        <is>
          <t>RW</t>
        </is>
      </c>
      <c r="H5466" s="5" t="inlineStr">
        <is>
          <t>RW</t>
        </is>
      </c>
      <c r="I5466" s="5">
        <f>VLOOKUP(H5466,'5.a Definitions'!E:F,2,FALSE)</f>
        <v/>
      </c>
      <c r="J5466" s="465" t="inlineStr">
        <is>
          <t xml:space="preserve"> Mineral fertilizer export </t>
        </is>
      </c>
      <c r="K5466" s="465" t="inlineStr">
        <is>
          <t xml:space="preserve"> mineral fertilizer export </t>
        </is>
      </c>
      <c r="L5466" s="465" t="inlineStr">
        <is>
          <t xml:space="preserve"> reactive </t>
        </is>
      </c>
      <c r="M5466" s="465" t="inlineStr">
        <is>
          <t xml:space="preserve"> Nmix </t>
        </is>
      </c>
      <c r="N5466" s="466" t="n">
        <v>297.3</v>
      </c>
      <c r="O5466" s="467" t="n">
        <v>0.2949457776486215</v>
      </c>
      <c r="P5466" s="468" t="n">
        <v>1986</v>
      </c>
      <c r="Q5466" s="469" t="inlineStr">
        <is>
          <t>FAOSTAT Fertilizer by Nutrient</t>
        </is>
      </c>
      <c r="R5466" s="469" t="inlineStr">
        <is>
          <t>ok</t>
        </is>
      </c>
      <c r="S5466" s="469" t="inlineStr">
        <is>
          <t xml:space="preserve"> text </t>
        </is>
      </c>
      <c r="T5466" s="426" t="inlineStr">
        <is>
          <t>Norway</t>
        </is>
      </c>
      <c r="U5466" s="5" t="inlineStr">
        <is>
          <t>useful output</t>
        </is>
      </c>
      <c r="V5466" s="465" t="n">
        <v>0.04</v>
      </c>
    </row>
    <row r="5467" ht="16" customHeight="1" thickBot="1">
      <c r="B5467" s="6" t="inlineStr">
        <is>
          <t>MP.OP-RW.RW</t>
        </is>
      </c>
      <c r="C5467" s="6" t="inlineStr">
        <is>
          <t>MP.OP-RW.RW-Other goods export-Nmix</t>
        </is>
      </c>
      <c r="D5467" s="6" t="inlineStr">
        <is>
          <t>MP</t>
        </is>
      </c>
      <c r="E5467" s="6" t="inlineStr">
        <is>
          <t>OP</t>
        </is>
      </c>
      <c r="F5467" s="5">
        <f>VLOOKUP(E5467,'5.a Definitions'!E:F,2,FALSE)</f>
        <v/>
      </c>
      <c r="G5467" s="6" t="inlineStr">
        <is>
          <t>RW</t>
        </is>
      </c>
      <c r="H5467" s="6" t="inlineStr">
        <is>
          <t>RW</t>
        </is>
      </c>
      <c r="I5467" s="5">
        <f>VLOOKUP(H5467,'5.a Definitions'!E:F,2,FALSE)</f>
        <v/>
      </c>
      <c r="J5467" s="470" t="inlineStr">
        <is>
          <t xml:space="preserve"> Other goods export </t>
        </is>
      </c>
      <c r="K5467" s="470" t="inlineStr">
        <is>
          <t xml:space="preserve"> other goods export </t>
        </is>
      </c>
      <c r="L5467" s="470" t="inlineStr">
        <is>
          <t xml:space="preserve"> reactive </t>
        </is>
      </c>
      <c r="M5467" s="470" t="inlineStr">
        <is>
          <t xml:space="preserve"> Nmix </t>
        </is>
      </c>
      <c r="N5467" s="466" t="inlineStr">
        <is>
          <t>nan</t>
        </is>
      </c>
      <c r="O5467" s="471" t="n">
        <v>0.2</v>
      </c>
      <c r="P5467" s="468" t="n">
        <v>1986</v>
      </c>
      <c r="Q5467" s="472" t="inlineStr">
        <is>
          <t>no data</t>
        </is>
      </c>
      <c r="R5467" s="469" t="inlineStr">
        <is>
          <t>not done</t>
        </is>
      </c>
      <c r="S5467" s="472" t="inlineStr">
        <is>
          <t xml:space="preserve"> text </t>
        </is>
      </c>
      <c r="T5467" s="426" t="inlineStr">
        <is>
          <t>Norway</t>
        </is>
      </c>
      <c r="U5467" s="5" t="inlineStr">
        <is>
          <t>useful output</t>
        </is>
      </c>
      <c r="V5467" s="470" t="n">
        <v>0.04</v>
      </c>
    </row>
    <row r="5468" ht="16" customHeight="1">
      <c r="A5468" s="488" t="inlineStr">
        <is>
          <t xml:space="preserve"> Agriculture </t>
        </is>
      </c>
      <c r="B5468" s="5" t="inlineStr">
        <is>
          <t>AG.SM-MP.FP</t>
        </is>
      </c>
      <c r="C5468" s="5" t="inlineStr">
        <is>
          <t>AG.SM-MP.FP-Food crop products-Nmix</t>
        </is>
      </c>
      <c r="D5468" s="5" t="inlineStr">
        <is>
          <t>AG</t>
        </is>
      </c>
      <c r="E5468" s="5" t="inlineStr">
        <is>
          <t>SM</t>
        </is>
      </c>
      <c r="F5468" s="5">
        <f>VLOOKUP(E5468,'5.a Definitions'!E:F,2,FALSE)</f>
        <v/>
      </c>
      <c r="G5468" s="5" t="inlineStr">
        <is>
          <t>MP</t>
        </is>
      </c>
      <c r="H5468" s="5" t="inlineStr">
        <is>
          <t>FP</t>
        </is>
      </c>
      <c r="I5468" s="5">
        <f>VLOOKUP(H5468,'5.a Definitions'!E:F,2,FALSE)</f>
        <v/>
      </c>
      <c r="J5468" s="465" t="inlineStr">
        <is>
          <t xml:space="preserve"> Food crop products </t>
        </is>
      </c>
      <c r="K5468" s="465" t="inlineStr">
        <is>
          <t xml:space="preserve"> food crop products </t>
        </is>
      </c>
      <c r="L5468" s="465" t="inlineStr">
        <is>
          <t xml:space="preserve"> reactive </t>
        </is>
      </c>
      <c r="M5468" s="465" t="inlineStr">
        <is>
          <t xml:space="preserve"> Nmix </t>
        </is>
      </c>
      <c r="N5468" s="466" t="n">
        <v>23.485</v>
      </c>
      <c r="O5468" s="467" t="n">
        <v>0.4149602262584166</v>
      </c>
      <c r="P5468" s="468" t="n">
        <v>1986</v>
      </c>
      <c r="Q5468" s="469" t="inlineStr">
        <is>
          <t>Eurostat Gross nutrient balance</t>
        </is>
      </c>
      <c r="R5468" s="469" t="inlineStr">
        <is>
          <t>ok</t>
        </is>
      </c>
      <c r="S5468" s="469" t="inlineStr">
        <is>
          <t xml:space="preserve"> text </t>
        </is>
      </c>
      <c r="T5468" s="426" t="inlineStr">
        <is>
          <t>Norway</t>
        </is>
      </c>
      <c r="U5468" s="5" t="inlineStr">
        <is>
          <t>useful output</t>
        </is>
      </c>
      <c r="V5468" s="465" t="n">
        <v>0.04</v>
      </c>
    </row>
    <row r="5469">
      <c r="B5469" s="5" t="inlineStr">
        <is>
          <t>AG.SM-MP.OP</t>
        </is>
      </c>
      <c r="C5469" s="5" t="inlineStr">
        <is>
          <t>AG.SM-MP.OP-Crop products for industrial use-Nmix</t>
        </is>
      </c>
      <c r="D5469" s="5" t="inlineStr">
        <is>
          <t>AG</t>
        </is>
      </c>
      <c r="E5469" s="5" t="inlineStr">
        <is>
          <t>SM</t>
        </is>
      </c>
      <c r="F5469" s="5">
        <f>VLOOKUP(E5469,'5.a Definitions'!E:F,2,FALSE)</f>
        <v/>
      </c>
      <c r="G5469" s="5" t="inlineStr">
        <is>
          <t>MP</t>
        </is>
      </c>
      <c r="H5469" s="5" t="inlineStr">
        <is>
          <t>OP</t>
        </is>
      </c>
      <c r="I5469" s="5">
        <f>VLOOKUP(H5469,'5.a Definitions'!E:F,2,FALSE)</f>
        <v/>
      </c>
      <c r="J5469" s="465" t="inlineStr">
        <is>
          <t xml:space="preserve"> Crop products for industrial use </t>
        </is>
      </c>
      <c r="K5469" s="465" t="inlineStr">
        <is>
          <t xml:space="preserve"> crop products for industrial use </t>
        </is>
      </c>
      <c r="L5469" s="465" t="inlineStr">
        <is>
          <t xml:space="preserve"> reactive </t>
        </is>
      </c>
      <c r="M5469" s="465" t="inlineStr">
        <is>
          <t xml:space="preserve"> Nmix </t>
        </is>
      </c>
      <c r="N5469" s="466" t="n">
        <v>0.385</v>
      </c>
      <c r="O5469" s="467" t="n">
        <v>0.4149602262584163</v>
      </c>
      <c r="P5469" s="468" t="n">
        <v>1986</v>
      </c>
      <c r="Q5469" s="469" t="inlineStr">
        <is>
          <t>Eurostat Gross nutrient balance, Nutrient removal by harvest of industrial crops</t>
        </is>
      </c>
      <c r="R5469" s="469" t="inlineStr">
        <is>
          <t>ok</t>
        </is>
      </c>
      <c r="S5469" s="469" t="inlineStr">
        <is>
          <t xml:space="preserve"> text </t>
        </is>
      </c>
      <c r="T5469" s="426" t="inlineStr">
        <is>
          <t>Norway</t>
        </is>
      </c>
      <c r="U5469" s="5" t="inlineStr">
        <is>
          <t>useful output</t>
        </is>
      </c>
      <c r="V5469" s="465" t="n">
        <v>0.04</v>
      </c>
    </row>
    <row r="5470">
      <c r="B5470" s="5" t="inlineStr">
        <is>
          <t>AG.SM-AG.MM</t>
        </is>
      </c>
      <c r="C5470" s="5" t="inlineStr">
        <is>
          <t>AG.SM-AG.MM-Fodder crops-Nmix</t>
        </is>
      </c>
      <c r="D5470" s="5" t="inlineStr">
        <is>
          <t>AG</t>
        </is>
      </c>
      <c r="E5470" s="5" t="inlineStr">
        <is>
          <t>SM</t>
        </is>
      </c>
      <c r="F5470" s="5">
        <f>VLOOKUP(E5470,'5.a Definitions'!E:F,2,FALSE)</f>
        <v/>
      </c>
      <c r="G5470" s="5" t="inlineStr">
        <is>
          <t>AG</t>
        </is>
      </c>
      <c r="H5470" s="5" t="inlineStr">
        <is>
          <t>MM</t>
        </is>
      </c>
      <c r="I5470" s="5">
        <f>VLOOKUP(H5470,'5.a Definitions'!E:F,2,FALSE)</f>
        <v/>
      </c>
      <c r="J5470" s="465" t="inlineStr">
        <is>
          <t xml:space="preserve"> Fodder crops </t>
        </is>
      </c>
      <c r="K5470" s="465" t="inlineStr">
        <is>
          <t xml:space="preserve"> fodder crops </t>
        </is>
      </c>
      <c r="L5470" s="465" t="inlineStr">
        <is>
          <t xml:space="preserve"> reactive </t>
        </is>
      </c>
      <c r="M5470" s="465" t="inlineStr">
        <is>
          <t xml:space="preserve"> Nmix </t>
        </is>
      </c>
      <c r="N5470" s="466" t="n">
        <v>57.07562632800001</v>
      </c>
      <c r="O5470" s="467" t="n">
        <v>0.3186162341915422</v>
      </c>
      <c r="P5470" s="468" t="n">
        <v>1986</v>
      </c>
      <c r="Q5470" s="469" t="inlineStr">
        <is>
          <t>SSB Jordbruksstatistikk + BFJ Totalkalkylen, Eng-beite</t>
        </is>
      </c>
      <c r="R5470" s="469" t="inlineStr">
        <is>
          <t>ok</t>
        </is>
      </c>
      <c r="S5470" s="469" t="inlineStr">
        <is>
          <t xml:space="preserve"> text </t>
        </is>
      </c>
      <c r="T5470" s="426" t="inlineStr">
        <is>
          <t>Norway</t>
        </is>
      </c>
      <c r="U5470" s="5" t="inlineStr">
        <is>
          <t>useful output</t>
        </is>
      </c>
      <c r="V5470" s="465" t="n">
        <v>0.04</v>
      </c>
    </row>
    <row r="5471">
      <c r="B5471" s="5" t="inlineStr">
        <is>
          <t>AG.SM-AT.AT</t>
        </is>
      </c>
      <c r="C5471" s="5" t="inlineStr">
        <is>
          <t>AG.SM-AT.AT-Emissions-NH3</t>
        </is>
      </c>
      <c r="D5471" s="5" t="inlineStr">
        <is>
          <t>AG</t>
        </is>
      </c>
      <c r="E5471" s="5" t="inlineStr">
        <is>
          <t>SM</t>
        </is>
      </c>
      <c r="F5471" s="5">
        <f>VLOOKUP(E5471,'5.a Definitions'!E:F,2,FALSE)</f>
        <v/>
      </c>
      <c r="G5471" s="5" t="inlineStr">
        <is>
          <t>AT</t>
        </is>
      </c>
      <c r="H5471" s="5" t="inlineStr">
        <is>
          <t>AT</t>
        </is>
      </c>
      <c r="I5471" s="5">
        <f>VLOOKUP(H5471,'5.a Definitions'!E:F,2,FALSE)</f>
        <v/>
      </c>
      <c r="J5471" s="465" t="inlineStr">
        <is>
          <t xml:space="preserve"> Emissions </t>
        </is>
      </c>
      <c r="K5471" s="465" t="inlineStr">
        <is>
          <t xml:space="preserve"> agricultural soil emissions </t>
        </is>
      </c>
      <c r="L5471" s="465" t="inlineStr">
        <is>
          <t xml:space="preserve"> reactive </t>
        </is>
      </c>
      <c r="M5471" s="465" t="inlineStr">
        <is>
          <t xml:space="preserve"> NH3 </t>
        </is>
      </c>
      <c r="N5471" s="466" t="inlineStr">
        <is>
          <t>nan</t>
        </is>
      </c>
      <c r="O5471" s="467" t="n">
        <v>0.2</v>
      </c>
      <c r="P5471" s="468" t="n">
        <v>1986</v>
      </c>
      <c r="Q5471" s="469" t="inlineStr">
        <is>
          <t>no data</t>
        </is>
      </c>
      <c r="R5471" s="469" t="inlineStr">
        <is>
          <t>not done</t>
        </is>
      </c>
      <c r="S5471" s="469" t="inlineStr">
        <is>
          <t xml:space="preserve"> text </t>
        </is>
      </c>
      <c r="T5471" s="426" t="inlineStr">
        <is>
          <t>Norway</t>
        </is>
      </c>
      <c r="U5471" s="5" t="inlineStr">
        <is>
          <t>N wasted</t>
        </is>
      </c>
      <c r="V5471" s="465" t="n">
        <v>0.04</v>
      </c>
    </row>
    <row r="5472">
      <c r="B5472" s="5" t="inlineStr">
        <is>
          <t>AG.SM-AT.AT</t>
        </is>
      </c>
      <c r="C5472" s="5" t="inlineStr">
        <is>
          <t>AG.SM-AT.AT-Emissions-N2O</t>
        </is>
      </c>
      <c r="D5472" s="5" t="inlineStr">
        <is>
          <t>AG</t>
        </is>
      </c>
      <c r="E5472" s="5" t="inlineStr">
        <is>
          <t>SM</t>
        </is>
      </c>
      <c r="F5472" s="5">
        <f>VLOOKUP(E5472,'5.a Definitions'!E:F,2,FALSE)</f>
        <v/>
      </c>
      <c r="G5472" s="5" t="inlineStr">
        <is>
          <t>AT</t>
        </is>
      </c>
      <c r="H5472" s="5" t="inlineStr">
        <is>
          <t>AT</t>
        </is>
      </c>
      <c r="I5472" s="5">
        <f>VLOOKUP(H5472,'5.a Definitions'!E:F,2,FALSE)</f>
        <v/>
      </c>
      <c r="J5472" s="465" t="inlineStr">
        <is>
          <t xml:space="preserve"> Emissions </t>
        </is>
      </c>
      <c r="K5472" s="465" t="inlineStr">
        <is>
          <t xml:space="preserve"> agricultural soil emissions </t>
        </is>
      </c>
      <c r="L5472" s="465" t="inlineStr">
        <is>
          <t xml:space="preserve"> reactive </t>
        </is>
      </c>
      <c r="M5472" s="465" t="inlineStr">
        <is>
          <t xml:space="preserve"> N2O </t>
        </is>
      </c>
      <c r="N5472" s="466" t="inlineStr">
        <is>
          <t>nan</t>
        </is>
      </c>
      <c r="O5472" s="467" t="n">
        <v>0.2</v>
      </c>
      <c r="P5472" s="468" t="n">
        <v>1986</v>
      </c>
      <c r="Q5472" s="469" t="inlineStr">
        <is>
          <t>no data</t>
        </is>
      </c>
      <c r="R5472" s="469" t="inlineStr">
        <is>
          <t>not done</t>
        </is>
      </c>
      <c r="S5472" s="469" t="inlineStr">
        <is>
          <t xml:space="preserve"> text </t>
        </is>
      </c>
      <c r="T5472" s="426" t="inlineStr">
        <is>
          <t>Norway</t>
        </is>
      </c>
      <c r="U5472" s="5" t="inlineStr">
        <is>
          <t>N wasted</t>
        </is>
      </c>
      <c r="V5472" s="465" t="n">
        <v>0.04</v>
      </c>
    </row>
    <row r="5473">
      <c r="B5473" s="5" t="inlineStr">
        <is>
          <t>AG.SM-AT.AT</t>
        </is>
      </c>
      <c r="C5473" s="5" t="inlineStr">
        <is>
          <t>AG.SM-AT.AT-Emissions-NOx</t>
        </is>
      </c>
      <c r="D5473" s="5" t="inlineStr">
        <is>
          <t>AG</t>
        </is>
      </c>
      <c r="E5473" s="5" t="inlineStr">
        <is>
          <t>SM</t>
        </is>
      </c>
      <c r="F5473" s="5">
        <f>VLOOKUP(E5473,'5.a Definitions'!E:F,2,FALSE)</f>
        <v/>
      </c>
      <c r="G5473" s="5" t="inlineStr">
        <is>
          <t>AT</t>
        </is>
      </c>
      <c r="H5473" s="5" t="inlineStr">
        <is>
          <t>AT</t>
        </is>
      </c>
      <c r="I5473" s="5">
        <f>VLOOKUP(H5473,'5.a Definitions'!E:F,2,FALSE)</f>
        <v/>
      </c>
      <c r="J5473" s="465" t="inlineStr">
        <is>
          <t xml:space="preserve"> Emissions </t>
        </is>
      </c>
      <c r="K5473" s="465" t="inlineStr">
        <is>
          <t xml:space="preserve"> agricultural soil emissions </t>
        </is>
      </c>
      <c r="L5473" s="465" t="inlineStr">
        <is>
          <t xml:space="preserve"> reactive </t>
        </is>
      </c>
      <c r="M5473" s="465" t="inlineStr">
        <is>
          <t xml:space="preserve"> NOx </t>
        </is>
      </c>
      <c r="N5473" s="466" t="inlineStr">
        <is>
          <t>nan</t>
        </is>
      </c>
      <c r="O5473" s="467" t="n">
        <v>0.2</v>
      </c>
      <c r="P5473" s="468" t="n">
        <v>1986</v>
      </c>
      <c r="Q5473" s="469" t="inlineStr">
        <is>
          <t>no data</t>
        </is>
      </c>
      <c r="R5473" s="469" t="inlineStr">
        <is>
          <t>not done</t>
        </is>
      </c>
      <c r="S5473" s="469" t="inlineStr">
        <is>
          <t xml:space="preserve"> text </t>
        </is>
      </c>
      <c r="T5473" s="426" t="inlineStr">
        <is>
          <t>Norway</t>
        </is>
      </c>
      <c r="U5473" s="5" t="inlineStr">
        <is>
          <t>N wasted</t>
        </is>
      </c>
      <c r="V5473" s="465" t="n">
        <v>0.04</v>
      </c>
    </row>
    <row r="5474">
      <c r="B5474" s="5" t="inlineStr">
        <is>
          <t>AG.SM-AT.AT</t>
        </is>
      </c>
      <c r="C5474" s="5" t="inlineStr">
        <is>
          <t>AG.SM-AT.AT-Emissions-N2</t>
        </is>
      </c>
      <c r="D5474" s="5" t="inlineStr">
        <is>
          <t>AG</t>
        </is>
      </c>
      <c r="E5474" s="5" t="inlineStr">
        <is>
          <t>SM</t>
        </is>
      </c>
      <c r="F5474" s="5">
        <f>VLOOKUP(E5474,'5.a Definitions'!E:F,2,FALSE)</f>
        <v/>
      </c>
      <c r="G5474" s="5" t="inlineStr">
        <is>
          <t>AT</t>
        </is>
      </c>
      <c r="H5474" s="5" t="inlineStr">
        <is>
          <t>AT</t>
        </is>
      </c>
      <c r="I5474" s="5">
        <f>VLOOKUP(H5474,'5.a Definitions'!E:F,2,FALSE)</f>
        <v/>
      </c>
      <c r="J5474" s="465" t="inlineStr">
        <is>
          <t xml:space="preserve"> Emissions </t>
        </is>
      </c>
      <c r="K5474" s="465" t="inlineStr">
        <is>
          <t xml:space="preserve"> agricultural soil emissions </t>
        </is>
      </c>
      <c r="L5474" s="465" t="inlineStr">
        <is>
          <t xml:space="preserve"> inert </t>
        </is>
      </c>
      <c r="M5474" s="465" t="inlineStr">
        <is>
          <t xml:space="preserve"> N2 </t>
        </is>
      </c>
      <c r="N5474" s="466" t="n">
        <v>13.7173743</v>
      </c>
      <c r="O5474" s="467" t="n">
        <v>0.5088801029546525</v>
      </c>
      <c r="P5474" s="468" t="n">
        <v>1986</v>
      </c>
      <c r="Q5474" s="469" t="inlineStr">
        <is>
          <t>Schäppi2025Ann + SSB table 05982; area filled (interpolated)</t>
        </is>
      </c>
      <c r="R5474" s="469" t="inlineStr">
        <is>
          <t>ok</t>
        </is>
      </c>
      <c r="S5474" s="469" t="inlineStr">
        <is>
          <t xml:space="preserve"> text </t>
        </is>
      </c>
      <c r="T5474" s="426" t="inlineStr">
        <is>
          <t>Norway</t>
        </is>
      </c>
      <c r="U5474" s="5" t="inlineStr">
        <is>
          <t>N wasted</t>
        </is>
      </c>
      <c r="V5474" s="465" t="n">
        <v>0.04</v>
      </c>
    </row>
    <row r="5475" ht="16" customHeight="1">
      <c r="B5475" s="5" t="inlineStr">
        <is>
          <t>AG.SM-HY.SW</t>
        </is>
      </c>
      <c r="C5475" s="5" t="inlineStr">
        <is>
          <t>AG.SM-HY.SW-Leaching-Nmix</t>
        </is>
      </c>
      <c r="D5475" s="5" t="inlineStr">
        <is>
          <t>AG</t>
        </is>
      </c>
      <c r="E5475" s="5" t="inlineStr">
        <is>
          <t>SM</t>
        </is>
      </c>
      <c r="F5475" s="5">
        <f>VLOOKUP(E5475,'5.a Definitions'!E:F,2,FALSE)</f>
        <v/>
      </c>
      <c r="G5475" s="5" t="inlineStr">
        <is>
          <t>HY</t>
        </is>
      </c>
      <c r="H5475" s="5" t="inlineStr">
        <is>
          <t>SW</t>
        </is>
      </c>
      <c r="I5475" s="5">
        <f>VLOOKUP(H5475,'5.a Definitions'!E:F,2,FALSE)</f>
        <v/>
      </c>
      <c r="J5475" s="465" t="inlineStr">
        <is>
          <t>Sewage sludge landfill</t>
        </is>
      </c>
      <c r="K5475" s="465" t="inlineStr">
        <is>
          <t>sewage sludge landfill</t>
        </is>
      </c>
      <c r="L5475" s="465" t="inlineStr">
        <is>
          <t xml:space="preserve"> reactive </t>
        </is>
      </c>
      <c r="M5475" s="465" t="inlineStr">
        <is>
          <t xml:space="preserve"> Nmix </t>
        </is>
      </c>
      <c r="N5475" s="466" t="inlineStr">
        <is>
          <t>nan</t>
        </is>
      </c>
      <c r="O5475" s="467" t="n">
        <v>0.2</v>
      </c>
      <c r="P5475" s="468" t="n">
        <v>1986</v>
      </c>
      <c r="Q5475" s="469" t="inlineStr">
        <is>
          <t>no data</t>
        </is>
      </c>
      <c r="R5475" s="469" t="inlineStr">
        <is>
          <t>not done</t>
        </is>
      </c>
      <c r="S5475" s="469" t="inlineStr">
        <is>
          <t xml:space="preserve"> text </t>
        </is>
      </c>
      <c r="T5475" s="426" t="inlineStr">
        <is>
          <t>Norway</t>
        </is>
      </c>
      <c r="U5475" s="5" t="inlineStr">
        <is>
          <t>N wasted</t>
        </is>
      </c>
      <c r="V5475" s="465" t="n">
        <v>0.04</v>
      </c>
    </row>
    <row r="5476">
      <c r="B5476" s="5" t="inlineStr">
        <is>
          <t>AG.MM-MP.FP</t>
        </is>
      </c>
      <c r="C5476" s="5" t="inlineStr">
        <is>
          <t>AG.MM-MP.FP-Animal products-Nmix</t>
        </is>
      </c>
      <c r="D5476" s="5" t="inlineStr">
        <is>
          <t>AG</t>
        </is>
      </c>
      <c r="E5476" s="5" t="inlineStr">
        <is>
          <t>MM</t>
        </is>
      </c>
      <c r="F5476" s="5">
        <f>VLOOKUP(E5476,'5.a Definitions'!E:F,2,FALSE)</f>
        <v/>
      </c>
      <c r="G5476" s="5" t="inlineStr">
        <is>
          <t>MP</t>
        </is>
      </c>
      <c r="H5476" s="5" t="inlineStr">
        <is>
          <t>FP</t>
        </is>
      </c>
      <c r="I5476" s="5">
        <f>VLOOKUP(H5476,'5.a Definitions'!E:F,2,FALSE)</f>
        <v/>
      </c>
      <c r="J5476" s="465" t="inlineStr">
        <is>
          <t xml:space="preserve"> Animal products </t>
        </is>
      </c>
      <c r="K5476" s="465" t="inlineStr">
        <is>
          <t xml:space="preserve"> animal products </t>
        </is>
      </c>
      <c r="L5476" s="465" t="inlineStr">
        <is>
          <t xml:space="preserve"> reactive </t>
        </is>
      </c>
      <c r="M5476" s="465" t="inlineStr">
        <is>
          <t xml:space="preserve"> Nmix </t>
        </is>
      </c>
      <c r="N5476" s="466" t="n">
        <v>16.8604808</v>
      </c>
      <c r="O5476" s="467" t="n">
        <v>0.1158625455983806</v>
      </c>
      <c r="P5476" s="468" t="n">
        <v>1986</v>
      </c>
      <c r="Q5476" s="469" t="inlineStr">
        <is>
          <t>FAOSTAT Crops and livestock products</t>
        </is>
      </c>
      <c r="R5476" s="469" t="inlineStr">
        <is>
          <t>ok</t>
        </is>
      </c>
      <c r="S5476" s="469" t="inlineStr">
        <is>
          <t xml:space="preserve"> text </t>
        </is>
      </c>
      <c r="T5476" s="426" t="inlineStr">
        <is>
          <t>Norway</t>
        </is>
      </c>
      <c r="U5476" s="5" t="inlineStr">
        <is>
          <t>useful output</t>
        </is>
      </c>
      <c r="V5476" s="465" t="n">
        <v>0.04</v>
      </c>
    </row>
    <row r="5477">
      <c r="B5477" s="5" t="inlineStr">
        <is>
          <t>AG.MM-MP.OP</t>
        </is>
      </c>
      <c r="C5477" s="5" t="inlineStr">
        <is>
          <t>AG.MM-MP.OP-Non-edible animal products-Nmix</t>
        </is>
      </c>
      <c r="D5477" s="5" t="inlineStr">
        <is>
          <t>AG</t>
        </is>
      </c>
      <c r="E5477" s="5" t="inlineStr">
        <is>
          <t>MM</t>
        </is>
      </c>
      <c r="F5477" s="5">
        <f>VLOOKUP(E5477,'5.a Definitions'!E:F,2,FALSE)</f>
        <v/>
      </c>
      <c r="G5477" s="5" t="inlineStr">
        <is>
          <t>MP</t>
        </is>
      </c>
      <c r="H5477" s="5" t="inlineStr">
        <is>
          <t>OP</t>
        </is>
      </c>
      <c r="I5477" s="5">
        <f>VLOOKUP(H5477,'5.a Definitions'!E:F,2,FALSE)</f>
        <v/>
      </c>
      <c r="J5477" s="465" t="inlineStr">
        <is>
          <t xml:space="preserve"> Non-edible animal products </t>
        </is>
      </c>
      <c r="K5477" s="465" t="inlineStr">
        <is>
          <t xml:space="preserve"> non-edible animal products </t>
        </is>
      </c>
      <c r="L5477" s="465" t="inlineStr">
        <is>
          <t xml:space="preserve"> reactive </t>
        </is>
      </c>
      <c r="M5477" s="465" t="inlineStr">
        <is>
          <t xml:space="preserve"> Nmix </t>
        </is>
      </c>
      <c r="N5477" s="466" t="inlineStr">
        <is>
          <t>nan</t>
        </is>
      </c>
      <c r="O5477" s="467" t="n">
        <v>0.2</v>
      </c>
      <c r="P5477" s="468" t="n">
        <v>1986</v>
      </c>
      <c r="Q5477" s="469" t="inlineStr">
        <is>
          <t>no data</t>
        </is>
      </c>
      <c r="R5477" s="469" t="inlineStr">
        <is>
          <t>not done</t>
        </is>
      </c>
      <c r="S5477" s="469" t="inlineStr">
        <is>
          <t xml:space="preserve"> text </t>
        </is>
      </c>
      <c r="T5477" s="426" t="inlineStr">
        <is>
          <t>Norway</t>
        </is>
      </c>
      <c r="U5477" s="5" t="inlineStr">
        <is>
          <t>useful output</t>
        </is>
      </c>
      <c r="V5477" s="465" t="n">
        <v>0.04</v>
      </c>
    </row>
    <row r="5478">
      <c r="B5478" s="5" t="inlineStr">
        <is>
          <t>AG.MM-AG.SM</t>
        </is>
      </c>
      <c r="C5478" s="5" t="inlineStr">
        <is>
          <t>AG.MM-AG.SM-Manure application-Nmix</t>
        </is>
      </c>
      <c r="D5478" s="5" t="inlineStr">
        <is>
          <t>AG</t>
        </is>
      </c>
      <c r="E5478" s="5" t="inlineStr">
        <is>
          <t>MM</t>
        </is>
      </c>
      <c r="F5478" s="5">
        <f>VLOOKUP(E5478,'5.a Definitions'!E:F,2,FALSE)</f>
        <v/>
      </c>
      <c r="G5478" s="5" t="inlineStr">
        <is>
          <t>AG</t>
        </is>
      </c>
      <c r="H5478" s="5" t="inlineStr">
        <is>
          <t>SM</t>
        </is>
      </c>
      <c r="I5478" s="5">
        <f>VLOOKUP(H5478,'5.a Definitions'!E:F,2,FALSE)</f>
        <v/>
      </c>
      <c r="J5478" s="465" t="inlineStr">
        <is>
          <t xml:space="preserve"> Manure application </t>
        </is>
      </c>
      <c r="K5478" s="465" t="inlineStr">
        <is>
          <t xml:space="preserve"> manure application </t>
        </is>
      </c>
      <c r="L5478" s="465" t="inlineStr">
        <is>
          <t xml:space="preserve"> reactive </t>
        </is>
      </c>
      <c r="M5478" s="465" t="inlineStr">
        <is>
          <t xml:space="preserve"> Nmix </t>
        </is>
      </c>
      <c r="N5478" s="466" t="n">
        <v>73.89251034057128</v>
      </c>
      <c r="O5478" s="467" t="n">
        <v>0.3582105994286731</v>
      </c>
      <c r="P5478" s="468" t="n">
        <v>1986</v>
      </c>
      <c r="Q5478" s="469" t="inlineStr">
        <is>
          <t>Eurostat Gross nutrient balance, Manure input</t>
        </is>
      </c>
      <c r="R5478" s="469" t="inlineStr">
        <is>
          <t>ok</t>
        </is>
      </c>
      <c r="S5478" s="469" t="inlineStr">
        <is>
          <t xml:space="preserve"> text </t>
        </is>
      </c>
      <c r="T5478" s="426" t="inlineStr">
        <is>
          <t>Norway</t>
        </is>
      </c>
      <c r="U5478" s="5" t="inlineStr">
        <is>
          <t>recycling</t>
        </is>
      </c>
      <c r="V5478" s="465" t="n">
        <v>0.04</v>
      </c>
    </row>
    <row r="5479" ht="16" customHeight="1">
      <c r="B5479" s="475" t="inlineStr">
        <is>
          <t>AG.MM-FS.OL</t>
        </is>
      </c>
      <c r="C5479" s="475" t="inlineStr">
        <is>
          <t>AG.MM-FS.OL-Manure from grazing on unmanaged land-Nmix</t>
        </is>
      </c>
      <c r="D5479" s="475" t="inlineStr">
        <is>
          <t>AG</t>
        </is>
      </c>
      <c r="E5479" s="475" t="inlineStr">
        <is>
          <t>MM</t>
        </is>
      </c>
      <c r="F5479" s="5">
        <f>VLOOKUP(E5479,'5.a Definitions'!E:F,2,FALSE)</f>
        <v/>
      </c>
      <c r="G5479" s="475" t="inlineStr">
        <is>
          <t>FS</t>
        </is>
      </c>
      <c r="H5479" s="475" t="inlineStr">
        <is>
          <t>OL</t>
        </is>
      </c>
      <c r="I5479" s="5">
        <f>VLOOKUP(H5479,'5.a Definitions'!E:F,2,FALSE)</f>
        <v/>
      </c>
      <c r="J5479" s="465" t="inlineStr">
        <is>
          <t>Manure from grazing on unmanaged land</t>
        </is>
      </c>
      <c r="K5479" s="465" t="inlineStr">
        <is>
          <t>manure from grazing on unmanaged land</t>
        </is>
      </c>
      <c r="L5479" s="465" t="inlineStr">
        <is>
          <t>reactive</t>
        </is>
      </c>
      <c r="M5479" s="465" t="inlineStr">
        <is>
          <t>Nmix</t>
        </is>
      </c>
      <c r="N5479" s="466" t="n">
        <v>0</v>
      </c>
      <c r="O5479" s="467" t="n">
        <v>0.2</v>
      </c>
      <c r="P5479" s="468" t="n">
        <v>1986</v>
      </c>
      <c r="Q5479" s="469" t="n"/>
      <c r="R5479" s="469" t="inlineStr">
        <is>
          <t>text</t>
        </is>
      </c>
      <c r="S5479" s="469" t="inlineStr">
        <is>
          <t>text</t>
        </is>
      </c>
      <c r="T5479" s="476" t="inlineStr">
        <is>
          <t>Norway</t>
        </is>
      </c>
      <c r="U5479" s="475" t="inlineStr">
        <is>
          <t>recycling</t>
        </is>
      </c>
      <c r="V5479" s="465">
        <f>(O5323*N5323)^2</f>
        <v/>
      </c>
    </row>
    <row r="5480">
      <c r="B5480" s="5" t="inlineStr">
        <is>
          <t>AG.MM-AT.AT</t>
        </is>
      </c>
      <c r="C5480" s="5" t="inlineStr">
        <is>
          <t>AG.MM-AT.AT-Emissions-NH3</t>
        </is>
      </c>
      <c r="D5480" s="5" t="inlineStr">
        <is>
          <t>AG</t>
        </is>
      </c>
      <c r="E5480" s="5" t="inlineStr">
        <is>
          <t>MM</t>
        </is>
      </c>
      <c r="F5480" s="5">
        <f>VLOOKUP(E5480,'5.a Definitions'!E:F,2,FALSE)</f>
        <v/>
      </c>
      <c r="G5480" s="5" t="inlineStr">
        <is>
          <t>AT</t>
        </is>
      </c>
      <c r="H5480" s="5" t="inlineStr">
        <is>
          <t>AT</t>
        </is>
      </c>
      <c r="I5480" s="5">
        <f>VLOOKUP(H5480,'5.a Definitions'!E:F,2,FALSE)</f>
        <v/>
      </c>
      <c r="J5480" s="465" t="inlineStr">
        <is>
          <t xml:space="preserve"> Emissions </t>
        </is>
      </c>
      <c r="K5480" s="465" t="inlineStr">
        <is>
          <t xml:space="preserve"> manure and animal husbandry emissions </t>
        </is>
      </c>
      <c r="L5480" s="465" t="inlineStr">
        <is>
          <t xml:space="preserve"> reactive </t>
        </is>
      </c>
      <c r="M5480" s="465" t="inlineStr">
        <is>
          <t xml:space="preserve"> NH3 </t>
        </is>
      </c>
      <c r="N5480" s="466" t="inlineStr">
        <is>
          <t>nan</t>
        </is>
      </c>
      <c r="O5480" s="467" t="n">
        <v>0.2</v>
      </c>
      <c r="P5480" s="468" t="n">
        <v>1986</v>
      </c>
      <c r="Q5480" s="469" t="inlineStr">
        <is>
          <t>no data</t>
        </is>
      </c>
      <c r="R5480" s="469" t="inlineStr">
        <is>
          <t>not done</t>
        </is>
      </c>
      <c r="S5480" s="469" t="inlineStr">
        <is>
          <t xml:space="preserve"> text </t>
        </is>
      </c>
      <c r="T5480" s="426" t="inlineStr">
        <is>
          <t>Norway</t>
        </is>
      </c>
      <c r="U5480" s="5" t="inlineStr">
        <is>
          <t>N wasted</t>
        </is>
      </c>
      <c r="V5480" s="465" t="n">
        <v>0.04</v>
      </c>
    </row>
    <row r="5481">
      <c r="B5481" s="5" t="inlineStr">
        <is>
          <t>AG.MM-AT.AT</t>
        </is>
      </c>
      <c r="C5481" s="5" t="inlineStr">
        <is>
          <t>AG.MM-AT.AT-Emissions-N2O</t>
        </is>
      </c>
      <c r="D5481" s="5" t="inlineStr">
        <is>
          <t>AG</t>
        </is>
      </c>
      <c r="E5481" s="5" t="inlineStr">
        <is>
          <t>MM</t>
        </is>
      </c>
      <c r="F5481" s="5">
        <f>VLOOKUP(E5481,'5.a Definitions'!E:F,2,FALSE)</f>
        <v/>
      </c>
      <c r="G5481" s="5" t="inlineStr">
        <is>
          <t>AT</t>
        </is>
      </c>
      <c r="H5481" s="5" t="inlineStr">
        <is>
          <t>AT</t>
        </is>
      </c>
      <c r="I5481" s="5">
        <f>VLOOKUP(H5481,'5.a Definitions'!E:F,2,FALSE)</f>
        <v/>
      </c>
      <c r="J5481" s="465" t="inlineStr">
        <is>
          <t xml:space="preserve"> Emissions </t>
        </is>
      </c>
      <c r="K5481" s="465" t="inlineStr">
        <is>
          <t xml:space="preserve"> manure and animal husbandry emissions </t>
        </is>
      </c>
      <c r="L5481" s="465" t="inlineStr">
        <is>
          <t xml:space="preserve"> reactive </t>
        </is>
      </c>
      <c r="M5481" s="465" t="inlineStr">
        <is>
          <t xml:space="preserve"> N2O </t>
        </is>
      </c>
      <c r="N5481" s="466" t="inlineStr">
        <is>
          <t>nan</t>
        </is>
      </c>
      <c r="O5481" s="467" t="n">
        <v>0.2</v>
      </c>
      <c r="P5481" s="468" t="n">
        <v>1986</v>
      </c>
      <c r="Q5481" s="469" t="inlineStr">
        <is>
          <t>no data</t>
        </is>
      </c>
      <c r="R5481" s="469" t="inlineStr">
        <is>
          <t>not done</t>
        </is>
      </c>
      <c r="S5481" s="469" t="inlineStr">
        <is>
          <t xml:space="preserve"> text </t>
        </is>
      </c>
      <c r="T5481" s="426" t="inlineStr">
        <is>
          <t>Norway</t>
        </is>
      </c>
      <c r="U5481" s="5" t="inlineStr">
        <is>
          <t>N wasted</t>
        </is>
      </c>
      <c r="V5481" s="465" t="n">
        <v>0.04</v>
      </c>
    </row>
    <row r="5482">
      <c r="B5482" s="5" t="inlineStr">
        <is>
          <t>AG.MM-AT.AT</t>
        </is>
      </c>
      <c r="C5482" s="5" t="inlineStr">
        <is>
          <t>AG.MM-AT.AT-Emissions-NOx</t>
        </is>
      </c>
      <c r="D5482" s="5" t="inlineStr">
        <is>
          <t>AG</t>
        </is>
      </c>
      <c r="E5482" s="5" t="inlineStr">
        <is>
          <t>MM</t>
        </is>
      </c>
      <c r="F5482" s="5">
        <f>VLOOKUP(E5482,'5.a Definitions'!E:F,2,FALSE)</f>
        <v/>
      </c>
      <c r="G5482" s="5" t="inlineStr">
        <is>
          <t>AT</t>
        </is>
      </c>
      <c r="H5482" s="5" t="inlineStr">
        <is>
          <t>AT</t>
        </is>
      </c>
      <c r="I5482" s="5">
        <f>VLOOKUP(H5482,'5.a Definitions'!E:F,2,FALSE)</f>
        <v/>
      </c>
      <c r="J5482" s="465" t="inlineStr">
        <is>
          <t xml:space="preserve"> Emissions </t>
        </is>
      </c>
      <c r="K5482" s="465" t="inlineStr">
        <is>
          <t xml:space="preserve"> manure and animal husbandry emissions </t>
        </is>
      </c>
      <c r="L5482" s="465" t="inlineStr">
        <is>
          <t xml:space="preserve"> reactive </t>
        </is>
      </c>
      <c r="M5482" s="465" t="inlineStr">
        <is>
          <t xml:space="preserve"> NOx </t>
        </is>
      </c>
      <c r="N5482" s="466" t="inlineStr">
        <is>
          <t>nan</t>
        </is>
      </c>
      <c r="O5482" s="467" t="n">
        <v>0.2</v>
      </c>
      <c r="P5482" s="468" t="n">
        <v>1986</v>
      </c>
      <c r="Q5482" s="469" t="inlineStr">
        <is>
          <t>no data</t>
        </is>
      </c>
      <c r="R5482" s="469" t="inlineStr">
        <is>
          <t>not done</t>
        </is>
      </c>
      <c r="S5482" s="469" t="inlineStr">
        <is>
          <t xml:space="preserve"> text </t>
        </is>
      </c>
      <c r="T5482" s="426" t="inlineStr">
        <is>
          <t>Norway</t>
        </is>
      </c>
      <c r="U5482" s="5" t="inlineStr">
        <is>
          <t>N wasted</t>
        </is>
      </c>
      <c r="V5482" s="465" t="n">
        <v>0.04</v>
      </c>
    </row>
    <row r="5483">
      <c r="B5483" s="5" t="inlineStr">
        <is>
          <t>AG.MM-HY.SW-Leaching-Nmix</t>
        </is>
      </c>
      <c r="C5483" s="5" t="inlineStr">
        <is>
          <t>AG.MM-HY.SW-Leaching-Nmix</t>
        </is>
      </c>
      <c r="D5483" s="5" t="inlineStr">
        <is>
          <t>AG</t>
        </is>
      </c>
      <c r="E5483" s="5" t="inlineStr">
        <is>
          <t>MM</t>
        </is>
      </c>
      <c r="F5483" s="5">
        <f>VLOOKUP(E5483,'5.a Definitions'!E:F,2,FALSE)</f>
        <v/>
      </c>
      <c r="G5483" s="5" t="inlineStr">
        <is>
          <t>HY</t>
        </is>
      </c>
      <c r="H5483" s="5" t="inlineStr">
        <is>
          <t>SW</t>
        </is>
      </c>
      <c r="I5483" s="5">
        <f>VLOOKUP(H5483,'5.a Definitions'!E:F,2,FALSE)</f>
        <v/>
      </c>
      <c r="J5483" s="465" t="inlineStr">
        <is>
          <t xml:space="preserve"> Leaching </t>
        </is>
      </c>
      <c r="K5483" s="465" t="inlineStr">
        <is>
          <t xml:space="preserve"> manure storage leaching </t>
        </is>
      </c>
      <c r="L5483" s="465" t="inlineStr">
        <is>
          <t xml:space="preserve"> reactive </t>
        </is>
      </c>
      <c r="M5483" s="465" t="inlineStr">
        <is>
          <t xml:space="preserve"> Nmix </t>
        </is>
      </c>
      <c r="N5483" s="466" t="inlineStr">
        <is>
          <t>nan</t>
        </is>
      </c>
      <c r="O5483" s="467" t="n">
        <v>0.2</v>
      </c>
      <c r="P5483" s="468" t="n">
        <v>1986</v>
      </c>
      <c r="Q5483" s="469" t="inlineStr">
        <is>
          <t>no data</t>
        </is>
      </c>
      <c r="R5483" s="469" t="inlineStr">
        <is>
          <t>not done</t>
        </is>
      </c>
      <c r="S5483" s="469" t="inlineStr">
        <is>
          <t xml:space="preserve"> text </t>
        </is>
      </c>
      <c r="T5483" s="426" t="inlineStr">
        <is>
          <t>Norway</t>
        </is>
      </c>
      <c r="U5483" s="5" t="inlineStr">
        <is>
          <t>N wasted</t>
        </is>
      </c>
      <c r="V5483" s="465" t="n">
        <v>0.04</v>
      </c>
    </row>
    <row r="5484" ht="16" customHeight="1">
      <c r="B5484" s="5" t="inlineStr">
        <is>
          <t>AG.MM-RW.RW</t>
        </is>
      </c>
      <c r="C5484" s="5" t="inlineStr">
        <is>
          <t>AG.MM-RW.RW-Live animal export-Nmix</t>
        </is>
      </c>
      <c r="D5484" s="5" t="inlineStr">
        <is>
          <t>AG</t>
        </is>
      </c>
      <c r="E5484" s="5" t="inlineStr">
        <is>
          <t>MM</t>
        </is>
      </c>
      <c r="F5484" s="5">
        <f>VLOOKUP(E5484,'5.a Definitions'!E:F,2,FALSE)</f>
        <v/>
      </c>
      <c r="G5484" s="5" t="inlineStr">
        <is>
          <t>RW</t>
        </is>
      </c>
      <c r="H5484" s="5" t="inlineStr">
        <is>
          <t>RW</t>
        </is>
      </c>
      <c r="I5484" s="5">
        <f>VLOOKUP(H5484,'5.a Definitions'!E:F,2,FALSE)</f>
        <v/>
      </c>
      <c r="J5484" s="465" t="inlineStr">
        <is>
          <t xml:space="preserve"> Live animal export </t>
        </is>
      </c>
      <c r="K5484" s="465" t="inlineStr">
        <is>
          <t xml:space="preserve"> live animal export </t>
        </is>
      </c>
      <c r="L5484" s="465" t="inlineStr">
        <is>
          <t xml:space="preserve"> reactive </t>
        </is>
      </c>
      <c r="M5484" s="465" t="inlineStr">
        <is>
          <t xml:space="preserve"> Nmix </t>
        </is>
      </c>
      <c r="N5484" s="466" t="n">
        <v>0.001478272</v>
      </c>
      <c r="O5484" s="467" t="n">
        <v>0.3571671167147222</v>
      </c>
      <c r="P5484" s="468" t="n">
        <v>1986</v>
      </c>
      <c r="Q5484" s="469" t="inlineStr">
        <is>
          <t>FAOSTAT Crops and livestock products</t>
        </is>
      </c>
      <c r="R5484" s="469" t="inlineStr">
        <is>
          <t>ok</t>
        </is>
      </c>
      <c r="S5484" s="469" t="inlineStr">
        <is>
          <t xml:space="preserve"> text </t>
        </is>
      </c>
      <c r="T5484" s="426" t="inlineStr">
        <is>
          <t>Norway</t>
        </is>
      </c>
      <c r="U5484" s="5" t="inlineStr">
        <is>
          <t>useful output</t>
        </is>
      </c>
      <c r="V5484" s="465" t="n">
        <v>0.04</v>
      </c>
    </row>
    <row r="5485">
      <c r="A5485" s="486" t="inlineStr">
        <is>
          <t xml:space="preserve"> Forests and Semi-natural vegetation </t>
        </is>
      </c>
      <c r="B5485" s="5" t="inlineStr">
        <is>
          <t>FS.FO-AT.AT</t>
        </is>
      </c>
      <c r="C5485" s="5" t="inlineStr">
        <is>
          <t>FS.FO-AT.AT-Emissions-N2</t>
        </is>
      </c>
      <c r="D5485" s="5" t="inlineStr">
        <is>
          <t>FS</t>
        </is>
      </c>
      <c r="E5485" s="5" t="inlineStr">
        <is>
          <t>FO</t>
        </is>
      </c>
      <c r="F5485" s="5">
        <f>VLOOKUP(E5485,'5.a Definitions'!E:F,2,FALSE)</f>
        <v/>
      </c>
      <c r="G5485" s="5" t="inlineStr">
        <is>
          <t>AT</t>
        </is>
      </c>
      <c r="H5485" s="5" t="inlineStr">
        <is>
          <t>AT</t>
        </is>
      </c>
      <c r="I5485" s="5">
        <f>VLOOKUP(H5485,'5.a Definitions'!E:F,2,FALSE)</f>
        <v/>
      </c>
      <c r="J5485" s="465" t="inlineStr">
        <is>
          <t xml:space="preserve"> Emissions </t>
        </is>
      </c>
      <c r="K5485" s="465" t="inlineStr">
        <is>
          <t xml:space="preserve"> forest emissions </t>
        </is>
      </c>
      <c r="L5485" s="465" t="inlineStr">
        <is>
          <t xml:space="preserve"> inert </t>
        </is>
      </c>
      <c r="M5485" s="465" t="inlineStr">
        <is>
          <t xml:space="preserve"> N2 </t>
        </is>
      </c>
      <c r="N5485" s="466" t="inlineStr">
        <is>
          <t>nan</t>
        </is>
      </c>
      <c r="O5485" s="467" t="n">
        <v>0.2</v>
      </c>
      <c r="P5485" s="468" t="n">
        <v>1986</v>
      </c>
      <c r="Q5485" s="469" t="inlineStr">
        <is>
          <t>no data</t>
        </is>
      </c>
      <c r="R5485" s="469" t="inlineStr">
        <is>
          <t>not done</t>
        </is>
      </c>
      <c r="S5485" s="469" t="inlineStr">
        <is>
          <t xml:space="preserve"> text </t>
        </is>
      </c>
      <c r="T5485" s="426" t="inlineStr">
        <is>
          <t>Norway</t>
        </is>
      </c>
      <c r="U5485" s="5" t="inlineStr">
        <is>
          <t>N wasted</t>
        </is>
      </c>
      <c r="V5485" s="465" t="n">
        <v>0.04</v>
      </c>
    </row>
    <row r="5486">
      <c r="B5486" s="5" t="inlineStr">
        <is>
          <t>FS.FO-AT.AT</t>
        </is>
      </c>
      <c r="C5486" s="5" t="inlineStr">
        <is>
          <t>FS.FO-AT.AT-Emissions-N2O</t>
        </is>
      </c>
      <c r="D5486" s="5" t="inlineStr">
        <is>
          <t>FS</t>
        </is>
      </c>
      <c r="E5486" s="5" t="inlineStr">
        <is>
          <t>FO</t>
        </is>
      </c>
      <c r="F5486" s="5">
        <f>VLOOKUP(E5486,'5.a Definitions'!E:F,2,FALSE)</f>
        <v/>
      </c>
      <c r="G5486" s="5" t="inlineStr">
        <is>
          <t>AT</t>
        </is>
      </c>
      <c r="H5486" s="5" t="inlineStr">
        <is>
          <t>AT</t>
        </is>
      </c>
      <c r="I5486" s="5">
        <f>VLOOKUP(H5486,'5.a Definitions'!E:F,2,FALSE)</f>
        <v/>
      </c>
      <c r="J5486" s="465" t="inlineStr">
        <is>
          <t xml:space="preserve"> Emissions </t>
        </is>
      </c>
      <c r="K5486" s="465" t="inlineStr">
        <is>
          <t xml:space="preserve"> forest emissions </t>
        </is>
      </c>
      <c r="L5486" s="465" t="inlineStr">
        <is>
          <t xml:space="preserve"> reactive </t>
        </is>
      </c>
      <c r="M5486" s="465" t="inlineStr">
        <is>
          <t xml:space="preserve"> N2O </t>
        </is>
      </c>
      <c r="N5486" s="466" t="inlineStr">
        <is>
          <t>nan</t>
        </is>
      </c>
      <c r="O5486" s="467" t="n">
        <v>0.2</v>
      </c>
      <c r="P5486" s="468" t="n">
        <v>1986</v>
      </c>
      <c r="Q5486" s="469" t="inlineStr">
        <is>
          <t>no data</t>
        </is>
      </c>
      <c r="R5486" s="469" t="inlineStr">
        <is>
          <t>not done</t>
        </is>
      </c>
      <c r="S5486" s="469" t="inlineStr">
        <is>
          <t xml:space="preserve"> text </t>
        </is>
      </c>
      <c r="T5486" s="426" t="inlineStr">
        <is>
          <t>Norway</t>
        </is>
      </c>
      <c r="U5486" s="5" t="inlineStr">
        <is>
          <t>N wasted</t>
        </is>
      </c>
      <c r="V5486" s="465" t="n">
        <v>0.04</v>
      </c>
    </row>
    <row r="5487">
      <c r="B5487" s="5" t="inlineStr">
        <is>
          <t>FS.FO-HY.SW</t>
        </is>
      </c>
      <c r="C5487" s="5" t="inlineStr">
        <is>
          <t>FS.FO-HY.SW-Leaching-Nmix</t>
        </is>
      </c>
      <c r="D5487" s="5" t="inlineStr">
        <is>
          <t>FS</t>
        </is>
      </c>
      <c r="E5487" s="5" t="inlineStr">
        <is>
          <t>FO</t>
        </is>
      </c>
      <c r="F5487" s="5">
        <f>VLOOKUP(E5487,'5.a Definitions'!E:F,2,FALSE)</f>
        <v/>
      </c>
      <c r="G5487" s="5" t="inlineStr">
        <is>
          <t>HY</t>
        </is>
      </c>
      <c r="H5487" s="5" t="inlineStr">
        <is>
          <t>SW</t>
        </is>
      </c>
      <c r="I5487" s="5">
        <f>VLOOKUP(H5487,'5.a Definitions'!E:F,2,FALSE)</f>
        <v/>
      </c>
      <c r="J5487" s="465" t="inlineStr">
        <is>
          <t xml:space="preserve"> Leaching </t>
        </is>
      </c>
      <c r="K5487" s="465" t="inlineStr">
        <is>
          <t xml:space="preserve"> forest leaching </t>
        </is>
      </c>
      <c r="L5487" s="465" t="inlineStr">
        <is>
          <t xml:space="preserve"> reactive </t>
        </is>
      </c>
      <c r="M5487" s="465" t="inlineStr">
        <is>
          <t xml:space="preserve"> Nmix </t>
        </is>
      </c>
      <c r="N5487" s="466" t="inlineStr">
        <is>
          <t>nan</t>
        </is>
      </c>
      <c r="O5487" s="467" t="n">
        <v>0.2</v>
      </c>
      <c r="P5487" s="468" t="n">
        <v>1986</v>
      </c>
      <c r="Q5487" s="469" t="inlineStr">
        <is>
          <t>no data</t>
        </is>
      </c>
      <c r="R5487" s="469" t="inlineStr">
        <is>
          <t>not done</t>
        </is>
      </c>
      <c r="S5487" s="469" t="inlineStr">
        <is>
          <t xml:space="preserve"> text </t>
        </is>
      </c>
      <c r="T5487" s="426" t="inlineStr">
        <is>
          <t>Norway</t>
        </is>
      </c>
      <c r="U5487" s="5" t="inlineStr">
        <is>
          <t>N wasted</t>
        </is>
      </c>
      <c r="V5487" s="465" t="n">
        <v>0.04</v>
      </c>
    </row>
    <row r="5488">
      <c r="B5488" s="5" t="inlineStr">
        <is>
          <t>FS.FO-MP.OP</t>
        </is>
      </c>
      <c r="C5488" s="5" t="inlineStr">
        <is>
          <t>FS.FO-MP.OP-Industrial round wood-Nmix</t>
        </is>
      </c>
      <c r="D5488" s="5" t="inlineStr">
        <is>
          <t>FS</t>
        </is>
      </c>
      <c r="E5488" s="5" t="inlineStr">
        <is>
          <t>FO</t>
        </is>
      </c>
      <c r="F5488" s="5">
        <f>VLOOKUP(E5488,'5.a Definitions'!E:F,2,FALSE)</f>
        <v/>
      </c>
      <c r="G5488" s="5" t="inlineStr">
        <is>
          <t>MP</t>
        </is>
      </c>
      <c r="H5488" s="5" t="inlineStr">
        <is>
          <t>OP</t>
        </is>
      </c>
      <c r="I5488" s="5">
        <f>VLOOKUP(H5488,'5.a Definitions'!E:F,2,FALSE)</f>
        <v/>
      </c>
      <c r="J5488" s="465" t="inlineStr">
        <is>
          <t xml:space="preserve"> Industrial round wood </t>
        </is>
      </c>
      <c r="K5488" s="465" t="inlineStr">
        <is>
          <t xml:space="preserve"> industrial round wood </t>
        </is>
      </c>
      <c r="L5488" s="465" t="inlineStr">
        <is>
          <t xml:space="preserve"> reactive </t>
        </is>
      </c>
      <c r="M5488" s="465" t="inlineStr">
        <is>
          <t xml:space="preserve"> Nmix </t>
        </is>
      </c>
      <c r="N5488" s="466" t="n">
        <v>4.913279999999999</v>
      </c>
      <c r="O5488" s="467" t="n">
        <v>0.396692319912569</v>
      </c>
      <c r="P5488" s="468" t="n">
        <v>1986</v>
      </c>
      <c r="Q5488" s="469" t="inlineStr">
        <is>
          <t>FAOSTAT</t>
        </is>
      </c>
      <c r="R5488" s="469" t="inlineStr">
        <is>
          <t>ok</t>
        </is>
      </c>
      <c r="S5488" s="469" t="inlineStr">
        <is>
          <t xml:space="preserve"> text </t>
        </is>
      </c>
      <c r="T5488" s="426" t="inlineStr">
        <is>
          <t>Norway</t>
        </is>
      </c>
      <c r="U5488" s="5" t="inlineStr">
        <is>
          <t>useful output</t>
        </is>
      </c>
      <c r="V5488" s="465" t="n">
        <v>0.04</v>
      </c>
    </row>
    <row r="5489" ht="16" customHeight="1">
      <c r="B5489" s="5" t="inlineStr">
        <is>
          <t>FS.FO-EF.OE</t>
        </is>
      </c>
      <c r="C5489" s="5" t="inlineStr">
        <is>
          <t>FS.FO-EF.OE-Fuel wood for households-Nmix</t>
        </is>
      </c>
      <c r="D5489" s="5" t="inlineStr">
        <is>
          <t>FS</t>
        </is>
      </c>
      <c r="E5489" s="5" t="inlineStr">
        <is>
          <t>FO</t>
        </is>
      </c>
      <c r="F5489" s="5">
        <f>VLOOKUP(E5489,'5.a Definitions'!E:F,2,FALSE)</f>
        <v/>
      </c>
      <c r="G5489" s="5" t="inlineStr">
        <is>
          <t>EF</t>
        </is>
      </c>
      <c r="H5489" s="5" t="inlineStr">
        <is>
          <t>OE</t>
        </is>
      </c>
      <c r="I5489" s="5">
        <f>VLOOKUP(H5489,'5.a Definitions'!E:F,2,FALSE)</f>
        <v/>
      </c>
      <c r="J5489" s="465" t="inlineStr">
        <is>
          <t xml:space="preserve"> Fuel wood for households </t>
        </is>
      </c>
      <c r="K5489" s="465" t="inlineStr">
        <is>
          <t xml:space="preserve"> fuel wood for households </t>
        </is>
      </c>
      <c r="L5489" s="465" t="inlineStr">
        <is>
          <t xml:space="preserve"> reactive </t>
        </is>
      </c>
      <c r="M5489" s="465" t="inlineStr">
        <is>
          <t xml:space="preserve"> Nmix </t>
        </is>
      </c>
      <c r="N5489" s="466" t="inlineStr">
        <is>
          <t>nan</t>
        </is>
      </c>
      <c r="O5489" s="467" t="n">
        <v>0.2</v>
      </c>
      <c r="P5489" s="468" t="n">
        <v>1986</v>
      </c>
      <c r="Q5489" s="469" t="inlineStr">
        <is>
          <t>no data</t>
        </is>
      </c>
      <c r="R5489" s="469" t="inlineStr">
        <is>
          <t>not done</t>
        </is>
      </c>
      <c r="S5489" s="469" t="inlineStr">
        <is>
          <t xml:space="preserve"> text </t>
        </is>
      </c>
      <c r="T5489" s="426" t="inlineStr">
        <is>
          <t>Norway</t>
        </is>
      </c>
      <c r="U5489" s="5" t="inlineStr">
        <is>
          <t>useful output</t>
        </is>
      </c>
      <c r="V5489" s="465" t="n">
        <v>0.04</v>
      </c>
    </row>
    <row r="5490">
      <c r="B5490" s="475" t="inlineStr">
        <is>
          <t>FS.OL-AT.AT</t>
        </is>
      </c>
      <c r="C5490" s="475" t="inlineStr">
        <is>
          <t>FS.OL-AT.AT-Emissions-NH3</t>
        </is>
      </c>
      <c r="D5490" s="475" t="inlineStr">
        <is>
          <t>FS</t>
        </is>
      </c>
      <c r="E5490" s="475" t="inlineStr">
        <is>
          <t>OL</t>
        </is>
      </c>
      <c r="F5490" s="5">
        <f>VLOOKUP(E5490,'5.a Definitions'!E:F,2,FALSE)</f>
        <v/>
      </c>
      <c r="G5490" s="475" t="inlineStr">
        <is>
          <t>AT</t>
        </is>
      </c>
      <c r="H5490" s="475" t="inlineStr">
        <is>
          <t>AT</t>
        </is>
      </c>
      <c r="I5490" s="5">
        <f>VLOOKUP(H5490,'5.a Definitions'!E:F,2,FALSE)</f>
        <v/>
      </c>
      <c r="J5490" s="465" t="inlineStr">
        <is>
          <t>Emissions</t>
        </is>
      </c>
      <c r="K5490" s="465" t="inlineStr">
        <is>
          <t>other land emissions</t>
        </is>
      </c>
      <c r="L5490" s="465" t="inlineStr">
        <is>
          <t>reactive</t>
        </is>
      </c>
      <c r="M5490" s="465" t="inlineStr">
        <is>
          <t>NH3</t>
        </is>
      </c>
      <c r="N5490" s="466" t="n">
        <v>0</v>
      </c>
      <c r="O5490" s="467" t="n">
        <v>0.2</v>
      </c>
      <c r="P5490" s="468" t="n">
        <v>1986</v>
      </c>
      <c r="Q5490" s="469" t="n"/>
      <c r="R5490" s="469" t="inlineStr">
        <is>
          <t>text</t>
        </is>
      </c>
      <c r="S5490" s="469" t="inlineStr">
        <is>
          <t>text</t>
        </is>
      </c>
      <c r="T5490" s="476" t="inlineStr">
        <is>
          <t>Norway</t>
        </is>
      </c>
      <c r="U5490" s="475" t="inlineStr">
        <is>
          <t>useful output</t>
        </is>
      </c>
      <c r="V5490" s="465">
        <f>(O5373*N5373)^2</f>
        <v/>
      </c>
    </row>
    <row r="5491">
      <c r="B5491" s="475" t="inlineStr">
        <is>
          <t>FS.OL-AT.AT</t>
        </is>
      </c>
      <c r="C5491" s="475" t="inlineStr">
        <is>
          <t>FS.OL-AT.AT-Emissions-NOx</t>
        </is>
      </c>
      <c r="D5491" s="475" t="inlineStr">
        <is>
          <t>FS</t>
        </is>
      </c>
      <c r="E5491" s="475" t="inlineStr">
        <is>
          <t>OL</t>
        </is>
      </c>
      <c r="F5491" s="5">
        <f>VLOOKUP(E5491,'5.a Definitions'!E:F,2,FALSE)</f>
        <v/>
      </c>
      <c r="G5491" s="475" t="inlineStr">
        <is>
          <t>AT</t>
        </is>
      </c>
      <c r="H5491" s="475" t="inlineStr">
        <is>
          <t>AT</t>
        </is>
      </c>
      <c r="I5491" s="5">
        <f>VLOOKUP(H5491,'5.a Definitions'!E:F,2,FALSE)</f>
        <v/>
      </c>
      <c r="J5491" s="465" t="inlineStr">
        <is>
          <t>Emissions</t>
        </is>
      </c>
      <c r="K5491" s="465" t="inlineStr">
        <is>
          <t>other land emissions</t>
        </is>
      </c>
      <c r="L5491" s="465" t="inlineStr">
        <is>
          <t>reactive</t>
        </is>
      </c>
      <c r="M5491" s="465" t="inlineStr">
        <is>
          <t>NOx</t>
        </is>
      </c>
      <c r="N5491" s="466" t="n">
        <v>0</v>
      </c>
      <c r="O5491" s="467" t="n">
        <v>0.2</v>
      </c>
      <c r="P5491" s="468" t="n">
        <v>1986</v>
      </c>
      <c r="Q5491" s="469" t="n"/>
      <c r="R5491" s="469" t="inlineStr">
        <is>
          <t>text</t>
        </is>
      </c>
      <c r="S5491" s="469" t="inlineStr">
        <is>
          <t>text</t>
        </is>
      </c>
      <c r="T5491" s="476" t="inlineStr">
        <is>
          <t>Norway</t>
        </is>
      </c>
      <c r="U5491" s="475" t="inlineStr">
        <is>
          <t>useful output</t>
        </is>
      </c>
      <c r="V5491" s="465">
        <f>(O5413*N5413)^2</f>
        <v/>
      </c>
    </row>
    <row r="5492" ht="16" customHeight="1">
      <c r="B5492" s="475" t="inlineStr">
        <is>
          <t>FS.OL-AT.AT</t>
        </is>
      </c>
      <c r="C5492" s="475" t="inlineStr">
        <is>
          <t>FS.OL-AT.AT-Emissions-N2O</t>
        </is>
      </c>
      <c r="D5492" s="475" t="inlineStr">
        <is>
          <t>FS</t>
        </is>
      </c>
      <c r="E5492" s="475" t="inlineStr">
        <is>
          <t>OL</t>
        </is>
      </c>
      <c r="F5492" s="5">
        <f>VLOOKUP(E5492,'5.a Definitions'!E:F,2,FALSE)</f>
        <v/>
      </c>
      <c r="G5492" s="475" t="inlineStr">
        <is>
          <t>AT</t>
        </is>
      </c>
      <c r="H5492" s="475" t="inlineStr">
        <is>
          <t>AT</t>
        </is>
      </c>
      <c r="I5492" s="5">
        <f>VLOOKUP(H5492,'5.a Definitions'!E:F,2,FALSE)</f>
        <v/>
      </c>
      <c r="J5492" s="465" t="inlineStr">
        <is>
          <t>Emissions</t>
        </is>
      </c>
      <c r="K5492" s="465" t="inlineStr">
        <is>
          <t>other land emissions</t>
        </is>
      </c>
      <c r="L5492" s="465" t="inlineStr">
        <is>
          <t>reactive</t>
        </is>
      </c>
      <c r="M5492" s="465" t="inlineStr">
        <is>
          <t>N2O</t>
        </is>
      </c>
      <c r="N5492" s="466" t="n">
        <v>0</v>
      </c>
      <c r="O5492" s="467" t="n">
        <v>0.2</v>
      </c>
      <c r="P5492" s="468" t="n">
        <v>1986</v>
      </c>
      <c r="Q5492" s="469" t="n"/>
      <c r="R5492" s="469" t="inlineStr">
        <is>
          <t>text</t>
        </is>
      </c>
      <c r="S5492" s="469" t="inlineStr">
        <is>
          <t>text</t>
        </is>
      </c>
      <c r="T5492" s="476" t="inlineStr">
        <is>
          <t>Norway</t>
        </is>
      </c>
      <c r="U5492" s="475" t="inlineStr">
        <is>
          <t>useful output</t>
        </is>
      </c>
      <c r="V5492" s="465">
        <f>(O5453*N5453)^2</f>
        <v/>
      </c>
    </row>
    <row r="5493" ht="16" customHeight="1">
      <c r="B5493" s="475" t="inlineStr">
        <is>
          <t>FS.OL-AG.MM</t>
        </is>
      </c>
      <c r="C5493" s="475" t="inlineStr">
        <is>
          <t>FS.OL-AG.MM-Grazing-Nmix</t>
        </is>
      </c>
      <c r="D5493" s="475" t="inlineStr">
        <is>
          <t>FS</t>
        </is>
      </c>
      <c r="E5493" s="475" t="inlineStr">
        <is>
          <t>OL</t>
        </is>
      </c>
      <c r="F5493" s="5">
        <f>VLOOKUP(E5493,'5.a Definitions'!E:F,2,FALSE)</f>
        <v/>
      </c>
      <c r="G5493" s="475" t="inlineStr">
        <is>
          <t>AG</t>
        </is>
      </c>
      <c r="H5493" s="475" t="inlineStr">
        <is>
          <t>MM</t>
        </is>
      </c>
      <c r="I5493" s="5">
        <f>VLOOKUP(H5493,'5.a Definitions'!E:F,2,FALSE)</f>
        <v/>
      </c>
      <c r="J5493" s="473" t="inlineStr">
        <is>
          <t>Grazing</t>
        </is>
      </c>
      <c r="K5493" s="473" t="inlineStr">
        <is>
          <t>grazing</t>
        </is>
      </c>
      <c r="L5493" s="465" t="inlineStr">
        <is>
          <t>reactive</t>
        </is>
      </c>
      <c r="M5493" s="465" t="inlineStr">
        <is>
          <t>Nmix</t>
        </is>
      </c>
      <c r="N5493" s="466" t="inlineStr">
        <is>
          <t>nan</t>
        </is>
      </c>
      <c r="O5493" s="467" t="n">
        <v>0.2</v>
      </c>
      <c r="P5493" s="468" t="n">
        <v>1986</v>
      </c>
      <c r="Q5493" s="469" t="inlineStr">
        <is>
          <t>no data</t>
        </is>
      </c>
      <c r="R5493" s="469" t="inlineStr">
        <is>
          <t>not done</t>
        </is>
      </c>
      <c r="S5493" s="469" t="inlineStr">
        <is>
          <t>text</t>
        </is>
      </c>
      <c r="T5493" s="476" t="inlineStr">
        <is>
          <t>Norway</t>
        </is>
      </c>
      <c r="U5493" s="5" t="inlineStr">
        <is>
          <t>useful output</t>
        </is>
      </c>
      <c r="V5493" s="465">
        <f>(O5296*N5296)^2</f>
        <v/>
      </c>
    </row>
    <row r="5494">
      <c r="B5494" s="5" t="inlineStr">
        <is>
          <t>FS.OL-HY.SW</t>
        </is>
      </c>
      <c r="C5494" s="5" t="inlineStr">
        <is>
          <t>FS.OL-HY.SW-Leaching-Nmix</t>
        </is>
      </c>
      <c r="D5494" s="5" t="inlineStr">
        <is>
          <t>FS</t>
        </is>
      </c>
      <c r="E5494" s="5" t="inlineStr">
        <is>
          <t>OL</t>
        </is>
      </c>
      <c r="F5494" s="5">
        <f>VLOOKUP(E5494,'5.a Definitions'!E:F,2,FALSE)</f>
        <v/>
      </c>
      <c r="G5494" s="5" t="inlineStr">
        <is>
          <t>HY</t>
        </is>
      </c>
      <c r="H5494" s="5" t="inlineStr">
        <is>
          <t>SW</t>
        </is>
      </c>
      <c r="I5494" s="5">
        <f>VLOOKUP(H5494,'5.a Definitions'!E:F,2,FALSE)</f>
        <v/>
      </c>
      <c r="J5494" s="465" t="inlineStr">
        <is>
          <t xml:space="preserve"> Leaching </t>
        </is>
      </c>
      <c r="K5494" s="465" t="inlineStr">
        <is>
          <t xml:space="preserve"> other land leaching </t>
        </is>
      </c>
      <c r="L5494" s="465" t="inlineStr">
        <is>
          <t xml:space="preserve"> reactive </t>
        </is>
      </c>
      <c r="M5494" s="465" t="inlineStr">
        <is>
          <t xml:space="preserve"> Nmix </t>
        </is>
      </c>
      <c r="N5494" s="466" t="inlineStr">
        <is>
          <t>nan</t>
        </is>
      </c>
      <c r="O5494" s="467" t="n">
        <v>0.2</v>
      </c>
      <c r="P5494" s="468" t="n">
        <v>1986</v>
      </c>
      <c r="Q5494" s="469" t="inlineStr">
        <is>
          <t>no data</t>
        </is>
      </c>
      <c r="R5494" s="469" t="inlineStr">
        <is>
          <t>not done</t>
        </is>
      </c>
      <c r="S5494" s="469" t="inlineStr">
        <is>
          <t xml:space="preserve"> text </t>
        </is>
      </c>
      <c r="T5494" s="426" t="inlineStr">
        <is>
          <t>Norway</t>
        </is>
      </c>
      <c r="U5494" s="5" t="inlineStr">
        <is>
          <t>N wasted</t>
        </is>
      </c>
      <c r="V5494" s="465" t="n">
        <v>0.04</v>
      </c>
    </row>
    <row r="5495">
      <c r="A5495" s="485" t="inlineStr">
        <is>
          <t>Processing of residues</t>
        </is>
      </c>
      <c r="B5495" s="475" t="inlineStr">
        <is>
          <t>PR.SO-EF.EC</t>
        </is>
      </c>
      <c r="C5495" s="475" t="inlineStr">
        <is>
          <t>PR.SO-EF.EC-Waste to energy-Nmix</t>
        </is>
      </c>
      <c r="D5495" s="475" t="inlineStr">
        <is>
          <t>PR</t>
        </is>
      </c>
      <c r="E5495" s="475" t="inlineStr">
        <is>
          <t>SO</t>
        </is>
      </c>
      <c r="F5495" s="5">
        <f>VLOOKUP(E5495,'5.a Definitions'!E:F,2,FALSE)</f>
        <v/>
      </c>
      <c r="G5495" s="475" t="inlineStr">
        <is>
          <t>EF</t>
        </is>
      </c>
      <c r="H5495" s="475" t="inlineStr">
        <is>
          <t>EC</t>
        </is>
      </c>
      <c r="I5495" s="5">
        <f>VLOOKUP(H5495,'5.a Definitions'!E:F,2,FALSE)</f>
        <v/>
      </c>
      <c r="J5495" s="465" t="inlineStr">
        <is>
          <t>Waste for energy incineration</t>
        </is>
      </c>
      <c r="K5495" s="465" t="inlineStr">
        <is>
          <t>waste for energy incineration</t>
        </is>
      </c>
      <c r="L5495" s="465" t="inlineStr">
        <is>
          <t>reactive</t>
        </is>
      </c>
      <c r="M5495" s="465" t="inlineStr">
        <is>
          <t>Nmix</t>
        </is>
      </c>
      <c r="N5495" s="466" t="inlineStr">
        <is>
          <t>nan</t>
        </is>
      </c>
      <c r="O5495" s="467" t="n">
        <v>0.2</v>
      </c>
      <c r="P5495" s="468" t="n">
        <v>1986</v>
      </c>
      <c r="Q5495" s="469" t="inlineStr">
        <is>
          <t>no data</t>
        </is>
      </c>
      <c r="R5495" s="469" t="inlineStr">
        <is>
          <t>not done</t>
        </is>
      </c>
      <c r="S5495" s="469" t="inlineStr">
        <is>
          <t>text</t>
        </is>
      </c>
      <c r="T5495" s="476" t="inlineStr">
        <is>
          <t>Norway</t>
        </is>
      </c>
      <c r="U5495" s="475" t="inlineStr">
        <is>
          <t>N wasted</t>
        </is>
      </c>
      <c r="V5495" s="465">
        <f>(#REF!*#REF!)^2</f>
        <v/>
      </c>
    </row>
    <row r="5496">
      <c r="B5496" s="475" t="inlineStr">
        <is>
          <t>PR.SO-MP.OP</t>
        </is>
      </c>
      <c r="C5496" s="475" t="inlineStr">
        <is>
          <t>PR.SO-MP.OP-Recycling-Nmix</t>
        </is>
      </c>
      <c r="D5496" s="475" t="inlineStr">
        <is>
          <t>PR</t>
        </is>
      </c>
      <c r="E5496" s="475" t="inlineStr">
        <is>
          <t>SO</t>
        </is>
      </c>
      <c r="F5496" s="5">
        <f>VLOOKUP(E5496,'5.a Definitions'!E:F,2,FALSE)</f>
        <v/>
      </c>
      <c r="G5496" s="475" t="inlineStr">
        <is>
          <t>MP</t>
        </is>
      </c>
      <c r="H5496" s="475" t="inlineStr">
        <is>
          <t>OP</t>
        </is>
      </c>
      <c r="I5496" s="5">
        <f>VLOOKUP(H5496,'5.a Definitions'!E:F,2,FALSE)</f>
        <v/>
      </c>
      <c r="J5496" s="465" t="inlineStr">
        <is>
          <t>Recycling</t>
        </is>
      </c>
      <c r="K5496" s="465" t="inlineStr">
        <is>
          <t>recycling</t>
        </is>
      </c>
      <c r="L5496" s="465" t="inlineStr">
        <is>
          <t>reactive</t>
        </is>
      </c>
      <c r="M5496" s="465" t="inlineStr">
        <is>
          <t>Nmix</t>
        </is>
      </c>
      <c r="N5496" s="466" t="inlineStr">
        <is>
          <t>nan</t>
        </is>
      </c>
      <c r="O5496" s="467" t="n">
        <v>0.2</v>
      </c>
      <c r="P5496" s="468" t="n">
        <v>1986</v>
      </c>
      <c r="Q5496" s="469" t="inlineStr">
        <is>
          <t>no data</t>
        </is>
      </c>
      <c r="R5496" s="469" t="inlineStr">
        <is>
          <t>not done</t>
        </is>
      </c>
      <c r="S5496" s="469" t="inlineStr">
        <is>
          <t>text</t>
        </is>
      </c>
      <c r="T5496" s="476" t="inlineStr">
        <is>
          <t>Norway</t>
        </is>
      </c>
      <c r="U5496" s="475" t="inlineStr">
        <is>
          <t>recycling</t>
        </is>
      </c>
      <c r="V5496" s="465">
        <f>(O5004*N5004)^2</f>
        <v/>
      </c>
    </row>
    <row r="5497">
      <c r="B5497" s="5" t="inlineStr">
        <is>
          <t>PR.SO-AG.SM</t>
        </is>
      </c>
      <c r="C5497" s="5" t="inlineStr">
        <is>
          <t>PR.SO-AG.SM-Biologically treated organic waste-Nmix</t>
        </is>
      </c>
      <c r="D5497" s="5" t="inlineStr">
        <is>
          <t>PR</t>
        </is>
      </c>
      <c r="E5497" s="5" t="inlineStr">
        <is>
          <t>SO</t>
        </is>
      </c>
      <c r="F5497" s="5">
        <f>VLOOKUP(E5497,'5.a Definitions'!E:F,2,FALSE)</f>
        <v/>
      </c>
      <c r="G5497" s="5" t="inlineStr">
        <is>
          <t>AG</t>
        </is>
      </c>
      <c r="H5497" s="5" t="inlineStr">
        <is>
          <t>SM</t>
        </is>
      </c>
      <c r="I5497" s="5">
        <f>VLOOKUP(H5497,'5.a Definitions'!E:F,2,FALSE)</f>
        <v/>
      </c>
      <c r="J5497" s="5" t="inlineStr">
        <is>
          <t>Biologically treated organic waste</t>
        </is>
      </c>
      <c r="K5497" s="5" t="inlineStr">
        <is>
          <t>biologically treated organic waste</t>
        </is>
      </c>
      <c r="L5497" s="5" t="inlineStr">
        <is>
          <t>reactive</t>
        </is>
      </c>
      <c r="M5497" s="5" t="inlineStr">
        <is>
          <t>Nmix</t>
        </is>
      </c>
      <c r="N5497" s="422" t="n">
        <v>0</v>
      </c>
      <c r="O5497" s="423" t="n">
        <v>0.7632168761236874</v>
      </c>
      <c r="P5497" s="468" t="n">
        <v>1986</v>
      </c>
      <c r="Q5497" s="425" t="inlineStr">
        <is>
          <t>SSB</t>
        </is>
      </c>
      <c r="R5497" s="425" t="inlineStr">
        <is>
          <t>ok</t>
        </is>
      </c>
      <c r="S5497" s="425" t="inlineStr">
        <is>
          <t>text</t>
        </is>
      </c>
      <c r="T5497" s="426" t="inlineStr">
        <is>
          <t>Norway</t>
        </is>
      </c>
      <c r="U5497" s="5" t="inlineStr">
        <is>
          <t>recycling</t>
        </is>
      </c>
      <c r="V5497" s="5" t="n"/>
    </row>
    <row r="5498" ht="16" customHeight="1">
      <c r="B5498" s="5" t="inlineStr">
        <is>
          <t>PR.SO-PR.WW</t>
        </is>
      </c>
      <c r="C5498" s="5" t="inlineStr">
        <is>
          <t>PR.SO-PR.WW-Wastewater from landfills-Nmix</t>
        </is>
      </c>
      <c r="D5498" s="5" t="inlineStr">
        <is>
          <t>PR</t>
        </is>
      </c>
      <c r="E5498" s="5" t="inlineStr">
        <is>
          <t>SO</t>
        </is>
      </c>
      <c r="F5498" s="5">
        <f>VLOOKUP(E5498,'5.a Definitions'!E:F,2,FALSE)</f>
        <v/>
      </c>
      <c r="G5498" s="5" t="inlineStr">
        <is>
          <t>PR</t>
        </is>
      </c>
      <c r="H5498" s="5" t="inlineStr">
        <is>
          <t>WW</t>
        </is>
      </c>
      <c r="I5498" s="5">
        <f>VLOOKUP(H5498,'5.a Definitions'!E:F,2,FALSE)</f>
        <v/>
      </c>
      <c r="J5498" s="465" t="inlineStr">
        <is>
          <t xml:space="preserve"> Wastewater from landfills </t>
        </is>
      </c>
      <c r="K5498" s="465" t="inlineStr">
        <is>
          <t xml:space="preserve"> wastewater from landfills </t>
        </is>
      </c>
      <c r="L5498" s="465" t="inlineStr">
        <is>
          <t xml:space="preserve"> reactive </t>
        </is>
      </c>
      <c r="M5498" s="465" t="inlineStr">
        <is>
          <t xml:space="preserve"> Nmix </t>
        </is>
      </c>
      <c r="N5498" s="466" t="inlineStr">
        <is>
          <t>nan</t>
        </is>
      </c>
      <c r="O5498" s="467" t="n">
        <v>0.2</v>
      </c>
      <c r="P5498" s="468" t="n">
        <v>1986</v>
      </c>
      <c r="Q5498" s="469" t="inlineStr">
        <is>
          <t>no data</t>
        </is>
      </c>
      <c r="R5498" s="469" t="inlineStr">
        <is>
          <t>not done</t>
        </is>
      </c>
      <c r="S5498" s="469" t="inlineStr">
        <is>
          <t xml:space="preserve"> text </t>
        </is>
      </c>
      <c r="T5498" s="426" t="inlineStr">
        <is>
          <t>Norway</t>
        </is>
      </c>
      <c r="U5498" s="5" t="inlineStr">
        <is>
          <t>N wasted</t>
        </is>
      </c>
      <c r="V5498" s="465" t="n">
        <v>0.04</v>
      </c>
    </row>
    <row r="5499" ht="16" customHeight="1">
      <c r="B5499" s="5" t="inlineStr">
        <is>
          <t>PR.SO-HS.HS</t>
        </is>
      </c>
      <c r="C5499" s="5" t="inlineStr">
        <is>
          <t>PR.SO-HS.HS-Biologically treated organic waste-Nmix</t>
        </is>
      </c>
      <c r="D5499" s="5" t="inlineStr">
        <is>
          <t>PR</t>
        </is>
      </c>
      <c r="E5499" s="5" t="inlineStr">
        <is>
          <t>SO</t>
        </is>
      </c>
      <c r="F5499" s="5">
        <f>VLOOKUP(E5499,'5.a Definitions'!E:F,2,FALSE)</f>
        <v/>
      </c>
      <c r="G5499" s="5" t="inlineStr">
        <is>
          <t>HS</t>
        </is>
      </c>
      <c r="H5499" s="5" t="inlineStr">
        <is>
          <t>HS</t>
        </is>
      </c>
      <c r="I5499" s="5">
        <f>VLOOKUP(H5499,'5.a Definitions'!E:F,2,FALSE)</f>
        <v/>
      </c>
      <c r="J5499" s="5" t="inlineStr">
        <is>
          <t>Biologically treated organic waste</t>
        </is>
      </c>
      <c r="K5499" s="5" t="inlineStr">
        <is>
          <t>biologically treated organic waste</t>
        </is>
      </c>
      <c r="L5499" s="465" t="inlineStr">
        <is>
          <t xml:space="preserve"> reactive </t>
        </is>
      </c>
      <c r="M5499" s="465" t="inlineStr">
        <is>
          <t xml:space="preserve"> Nmix </t>
        </is>
      </c>
      <c r="N5499" s="466" t="n">
        <v>0.08093647058823529</v>
      </c>
      <c r="O5499" s="467" t="n">
        <v>0.3741657386773942</v>
      </c>
      <c r="P5499" s="468" t="n">
        <v>1986</v>
      </c>
      <c r="Q5499" s="469" t="inlineStr">
        <is>
          <t>extrapolated</t>
        </is>
      </c>
      <c r="R5499" s="469" t="inlineStr">
        <is>
          <t>ok</t>
        </is>
      </c>
      <c r="S5499" s="469" t="inlineStr">
        <is>
          <t xml:space="preserve"> text </t>
        </is>
      </c>
      <c r="T5499" s="426" t="inlineStr">
        <is>
          <t>Norway</t>
        </is>
      </c>
      <c r="U5499" s="5" t="inlineStr">
        <is>
          <t>recycling</t>
        </is>
      </c>
      <c r="V5499" s="465" t="n">
        <v>0.04</v>
      </c>
    </row>
    <row r="5500" ht="16" customHeight="1">
      <c r="B5500" s="5" t="inlineStr">
        <is>
          <t>PR.SO-AT.AT</t>
        </is>
      </c>
      <c r="C5500" s="5" t="inlineStr">
        <is>
          <t>PR.SO-AT.AT-Emissions-NH3</t>
        </is>
      </c>
      <c r="D5500" s="5" t="inlineStr">
        <is>
          <t>PR</t>
        </is>
      </c>
      <c r="E5500" s="5" t="inlineStr">
        <is>
          <t>SO</t>
        </is>
      </c>
      <c r="F5500" s="5">
        <f>VLOOKUP(E5500,'5.a Definitions'!E:F,2,FALSE)</f>
        <v/>
      </c>
      <c r="G5500" s="5" t="inlineStr">
        <is>
          <t>AT</t>
        </is>
      </c>
      <c r="H5500" s="5" t="inlineStr">
        <is>
          <t>AT</t>
        </is>
      </c>
      <c r="I5500" s="5">
        <f>VLOOKUP(H5500,'5.a Definitions'!E:F,2,FALSE)</f>
        <v/>
      </c>
      <c r="J5500" s="465" t="inlineStr">
        <is>
          <t xml:space="preserve"> Emissions </t>
        </is>
      </c>
      <c r="K5500" s="465" t="inlineStr">
        <is>
          <t xml:space="preserve"> solid waste emissions </t>
        </is>
      </c>
      <c r="L5500" s="465" t="inlineStr">
        <is>
          <t xml:space="preserve"> reactive </t>
        </is>
      </c>
      <c r="M5500" s="465" t="inlineStr">
        <is>
          <t xml:space="preserve"> NH3 </t>
        </is>
      </c>
      <c r="N5500" s="466" t="inlineStr">
        <is>
          <t>nan</t>
        </is>
      </c>
      <c r="O5500" s="467" t="n">
        <v>0.2</v>
      </c>
      <c r="P5500" s="468" t="n">
        <v>1986</v>
      </c>
      <c r="Q5500" s="469" t="inlineStr">
        <is>
          <t>no data</t>
        </is>
      </c>
      <c r="R5500" s="469" t="inlineStr">
        <is>
          <t>not done</t>
        </is>
      </c>
      <c r="S5500" s="469" t="inlineStr">
        <is>
          <t xml:space="preserve"> text </t>
        </is>
      </c>
      <c r="T5500" s="426" t="inlineStr">
        <is>
          <t>Norway</t>
        </is>
      </c>
      <c r="U5500" s="5" t="inlineStr">
        <is>
          <t>N wasted</t>
        </is>
      </c>
      <c r="V5500" s="465" t="n">
        <v>0.04</v>
      </c>
    </row>
    <row r="5501">
      <c r="B5501" s="5" t="inlineStr">
        <is>
          <t>PR.SO-AT.AT</t>
        </is>
      </c>
      <c r="C5501" s="5" t="inlineStr">
        <is>
          <t>PR.SO-AT.AT-Emissions-NOx</t>
        </is>
      </c>
      <c r="D5501" s="5" t="inlineStr">
        <is>
          <t>PR</t>
        </is>
      </c>
      <c r="E5501" s="5" t="inlineStr">
        <is>
          <t>SO</t>
        </is>
      </c>
      <c r="F5501" s="5">
        <f>VLOOKUP(E5501,'5.a Definitions'!E:F,2,FALSE)</f>
        <v/>
      </c>
      <c r="G5501" s="5" t="inlineStr">
        <is>
          <t>AT</t>
        </is>
      </c>
      <c r="H5501" s="5" t="inlineStr">
        <is>
          <t>AT</t>
        </is>
      </c>
      <c r="I5501" s="5">
        <f>VLOOKUP(H5501,'5.a Definitions'!E:F,2,FALSE)</f>
        <v/>
      </c>
      <c r="J5501" s="465" t="inlineStr">
        <is>
          <t xml:space="preserve"> Emissions </t>
        </is>
      </c>
      <c r="K5501" s="465" t="inlineStr">
        <is>
          <t xml:space="preserve"> solid waste emissions </t>
        </is>
      </c>
      <c r="L5501" s="465" t="inlineStr">
        <is>
          <t xml:space="preserve"> reactive </t>
        </is>
      </c>
      <c r="M5501" s="465" t="inlineStr">
        <is>
          <t xml:space="preserve"> NOx </t>
        </is>
      </c>
      <c r="N5501" s="466" t="inlineStr">
        <is>
          <t>nan</t>
        </is>
      </c>
      <c r="O5501" s="467" t="n">
        <v>0.2</v>
      </c>
      <c r="P5501" s="468" t="n">
        <v>1986</v>
      </c>
      <c r="Q5501" s="469" t="inlineStr">
        <is>
          <t>no data</t>
        </is>
      </c>
      <c r="R5501" s="469" t="inlineStr">
        <is>
          <t>not done</t>
        </is>
      </c>
      <c r="S5501" s="469" t="inlineStr">
        <is>
          <t xml:space="preserve"> text </t>
        </is>
      </c>
      <c r="T5501" s="426" t="inlineStr">
        <is>
          <t>Norway</t>
        </is>
      </c>
      <c r="U5501" s="5" t="inlineStr">
        <is>
          <t>N wasted</t>
        </is>
      </c>
      <c r="V5501" s="465" t="n">
        <v>0.04</v>
      </c>
    </row>
    <row r="5502">
      <c r="B5502" s="5" t="inlineStr">
        <is>
          <t>PR.SO-AT.AT</t>
        </is>
      </c>
      <c r="C5502" s="5" t="inlineStr">
        <is>
          <t>PR.SO-AT.AT-Emissions-N2O</t>
        </is>
      </c>
      <c r="D5502" s="5" t="inlineStr">
        <is>
          <t>PR</t>
        </is>
      </c>
      <c r="E5502" s="5" t="inlineStr">
        <is>
          <t>SO</t>
        </is>
      </c>
      <c r="F5502" s="5">
        <f>VLOOKUP(E5502,'5.a Definitions'!E:F,2,FALSE)</f>
        <v/>
      </c>
      <c r="G5502" s="5" t="inlineStr">
        <is>
          <t>AT</t>
        </is>
      </c>
      <c r="H5502" s="5" t="inlineStr">
        <is>
          <t>AT</t>
        </is>
      </c>
      <c r="I5502" s="5">
        <f>VLOOKUP(H5502,'5.a Definitions'!E:F,2,FALSE)</f>
        <v/>
      </c>
      <c r="J5502" s="465" t="inlineStr">
        <is>
          <t xml:space="preserve"> Emissions </t>
        </is>
      </c>
      <c r="K5502" s="465" t="inlineStr">
        <is>
          <t xml:space="preserve"> solid waste emissions </t>
        </is>
      </c>
      <c r="L5502" s="465" t="inlineStr">
        <is>
          <t xml:space="preserve"> reactive </t>
        </is>
      </c>
      <c r="M5502" s="465" t="inlineStr">
        <is>
          <t xml:space="preserve"> N2O </t>
        </is>
      </c>
      <c r="N5502" s="466" t="inlineStr">
        <is>
          <t>nan</t>
        </is>
      </c>
      <c r="O5502" s="467" t="n">
        <v>0.2</v>
      </c>
      <c r="P5502" s="468" t="n">
        <v>1986</v>
      </c>
      <c r="Q5502" s="469" t="inlineStr">
        <is>
          <t>no data</t>
        </is>
      </c>
      <c r="R5502" s="469" t="inlineStr">
        <is>
          <t>not done</t>
        </is>
      </c>
      <c r="S5502" s="469" t="inlineStr">
        <is>
          <t xml:space="preserve"> text </t>
        </is>
      </c>
      <c r="T5502" s="426" t="inlineStr">
        <is>
          <t>Norway</t>
        </is>
      </c>
      <c r="U5502" s="5" t="inlineStr">
        <is>
          <t>N wasted</t>
        </is>
      </c>
      <c r="V5502" s="465" t="n">
        <v>0.04</v>
      </c>
    </row>
    <row r="5503">
      <c r="B5503" s="5" t="inlineStr">
        <is>
          <t>PR.SO-HY.SW</t>
        </is>
      </c>
      <c r="C5503" s="5" t="inlineStr">
        <is>
          <t>PR.SO-HY.SW-Leaching-Nmix</t>
        </is>
      </c>
      <c r="D5503" s="5" t="inlineStr">
        <is>
          <t>PR</t>
        </is>
      </c>
      <c r="E5503" s="5" t="inlineStr">
        <is>
          <t>SO</t>
        </is>
      </c>
      <c r="F5503" s="5">
        <f>VLOOKUP(E5503,'5.a Definitions'!E:F,2,FALSE)</f>
        <v/>
      </c>
      <c r="G5503" s="5" t="inlineStr">
        <is>
          <t>HY</t>
        </is>
      </c>
      <c r="H5503" s="5" t="inlineStr">
        <is>
          <t>SW</t>
        </is>
      </c>
      <c r="I5503" s="5">
        <f>VLOOKUP(H5503,'5.a Definitions'!E:F,2,FALSE)</f>
        <v/>
      </c>
      <c r="J5503" s="465" t="inlineStr">
        <is>
          <t xml:space="preserve"> Leaching </t>
        </is>
      </c>
      <c r="K5503" s="465" t="inlineStr">
        <is>
          <t xml:space="preserve"> solid waste leaching </t>
        </is>
      </c>
      <c r="L5503" s="465" t="inlineStr">
        <is>
          <t xml:space="preserve"> reactive </t>
        </is>
      </c>
      <c r="M5503" s="465" t="inlineStr">
        <is>
          <t xml:space="preserve"> Nmix </t>
        </is>
      </c>
      <c r="N5503" s="466" t="n">
        <v>0</v>
      </c>
      <c r="O5503" s="467" t="n">
        <v>0</v>
      </c>
      <c r="P5503" s="468" t="n">
        <v>1986</v>
      </c>
      <c r="Q5503" s="469" t="inlineStr">
        <is>
          <t>extrapolated</t>
        </is>
      </c>
      <c r="R5503" s="469" t="inlineStr">
        <is>
          <t>ok</t>
        </is>
      </c>
      <c r="S5503" s="469" t="inlineStr">
        <is>
          <t xml:space="preserve"> text </t>
        </is>
      </c>
      <c r="T5503" s="426" t="inlineStr">
        <is>
          <t>Norway</t>
        </is>
      </c>
      <c r="U5503" s="5" t="inlineStr">
        <is>
          <t>N wasted</t>
        </is>
      </c>
      <c r="V5503" s="465" t="n">
        <v>0.04</v>
      </c>
    </row>
    <row r="5504">
      <c r="B5504" s="5" t="inlineStr">
        <is>
          <t>PR.SO-RW.RW</t>
        </is>
      </c>
      <c r="C5504" s="5" t="inlineStr">
        <is>
          <t>PR.SO-RW.RW-Solid waste export-Nmix</t>
        </is>
      </c>
      <c r="D5504" s="5" t="inlineStr">
        <is>
          <t>PR</t>
        </is>
      </c>
      <c r="E5504" s="5" t="inlineStr">
        <is>
          <t>SO</t>
        </is>
      </c>
      <c r="F5504" s="5">
        <f>VLOOKUP(E5504,'5.a Definitions'!E:F,2,FALSE)</f>
        <v/>
      </c>
      <c r="G5504" s="5" t="inlineStr">
        <is>
          <t>RW</t>
        </is>
      </c>
      <c r="H5504" s="5" t="inlineStr">
        <is>
          <t>RW</t>
        </is>
      </c>
      <c r="I5504" s="5">
        <f>VLOOKUP(H5504,'5.a Definitions'!E:F,2,FALSE)</f>
        <v/>
      </c>
      <c r="J5504" s="465" t="inlineStr">
        <is>
          <t xml:space="preserve"> Solid waste export </t>
        </is>
      </c>
      <c r="K5504" s="465" t="inlineStr">
        <is>
          <t xml:space="preserve"> solid waste export </t>
        </is>
      </c>
      <c r="L5504" s="465" t="inlineStr">
        <is>
          <t xml:space="preserve"> reactive </t>
        </is>
      </c>
      <c r="M5504" s="465" t="inlineStr">
        <is>
          <t xml:space="preserve"> Nmix </t>
        </is>
      </c>
      <c r="N5504" s="466" t="inlineStr">
        <is>
          <t>nan</t>
        </is>
      </c>
      <c r="O5504" s="467" t="n">
        <v>0.2</v>
      </c>
      <c r="P5504" s="468" t="n">
        <v>1986</v>
      </c>
      <c r="Q5504" s="469" t="inlineStr">
        <is>
          <t>no data</t>
        </is>
      </c>
      <c r="R5504" s="469" t="inlineStr">
        <is>
          <t>not done</t>
        </is>
      </c>
      <c r="S5504" s="469" t="inlineStr">
        <is>
          <t xml:space="preserve"> text </t>
        </is>
      </c>
      <c r="T5504" s="426" t="inlineStr">
        <is>
          <t>Norway</t>
        </is>
      </c>
      <c r="U5504" s="5" t="inlineStr">
        <is>
          <t>N wasted</t>
        </is>
      </c>
      <c r="V5504" s="465" t="n">
        <v>0.04</v>
      </c>
    </row>
    <row r="5505">
      <c r="B5505" s="475" t="inlineStr">
        <is>
          <t>PR.SO-RW.RW</t>
        </is>
      </c>
      <c r="C5505" s="475" t="inlineStr">
        <is>
          <t xml:space="preserve">PR.SO-RW.RW-Export for recycling-Nmix </t>
        </is>
      </c>
      <c r="D5505" s="475" t="inlineStr">
        <is>
          <t>PR</t>
        </is>
      </c>
      <c r="E5505" s="475" t="inlineStr">
        <is>
          <t>SO</t>
        </is>
      </c>
      <c r="F5505" s="5">
        <f>VLOOKUP(E5505,'5.a Definitions'!E:F,2,FALSE)</f>
        <v/>
      </c>
      <c r="G5505" s="475" t="inlineStr">
        <is>
          <t>RW</t>
        </is>
      </c>
      <c r="H5505" s="475" t="inlineStr">
        <is>
          <t>RW</t>
        </is>
      </c>
      <c r="I5505" s="5">
        <f>VLOOKUP(H5505,'5.a Definitions'!E:F,2,FALSE)</f>
        <v/>
      </c>
      <c r="J5505" s="465" t="inlineStr">
        <is>
          <t>Export-for-recycling</t>
        </is>
      </c>
      <c r="K5505" s="465" t="inlineStr">
        <is>
          <t>export-for-recycling</t>
        </is>
      </c>
      <c r="L5505" s="465" t="inlineStr">
        <is>
          <t>reactive</t>
        </is>
      </c>
      <c r="M5505" s="465" t="inlineStr">
        <is>
          <t>Nmix</t>
        </is>
      </c>
      <c r="N5505" s="466" t="inlineStr">
        <is>
          <t>nan</t>
        </is>
      </c>
      <c r="O5505" s="467" t="n">
        <v>0.2</v>
      </c>
      <c r="P5505" s="468" t="n">
        <v>1986</v>
      </c>
      <c r="Q5505" s="469" t="inlineStr">
        <is>
          <t>no data</t>
        </is>
      </c>
      <c r="R5505" s="469" t="inlineStr">
        <is>
          <t>not done</t>
        </is>
      </c>
      <c r="S5505" s="469" t="inlineStr">
        <is>
          <t>text</t>
        </is>
      </c>
      <c r="T5505" s="476" t="inlineStr">
        <is>
          <t>Norway</t>
        </is>
      </c>
      <c r="U5505" s="475" t="inlineStr">
        <is>
          <t>recycling</t>
        </is>
      </c>
      <c r="V5505" s="465">
        <f>(O5063*N5063)^2</f>
        <v/>
      </c>
    </row>
    <row r="5506">
      <c r="B5506" s="475" t="inlineStr">
        <is>
          <t>PR.SO-RW.RW</t>
        </is>
      </c>
      <c r="C5506" s="475" t="inlineStr">
        <is>
          <t>PR.SO-RW.RW-Export for reuse-Nmix</t>
        </is>
      </c>
      <c r="D5506" s="475" t="inlineStr">
        <is>
          <t>PR</t>
        </is>
      </c>
      <c r="E5506" s="475" t="inlineStr">
        <is>
          <t>SO</t>
        </is>
      </c>
      <c r="F5506" s="5">
        <f>VLOOKUP(E5506,'5.a Definitions'!E:F,2,FALSE)</f>
        <v/>
      </c>
      <c r="G5506" s="475" t="inlineStr">
        <is>
          <t>RW</t>
        </is>
      </c>
      <c r="H5506" s="475" t="inlineStr">
        <is>
          <t>RW</t>
        </is>
      </c>
      <c r="I5506" s="5">
        <f>VLOOKUP(H5506,'5.a Definitions'!E:F,2,FALSE)</f>
        <v/>
      </c>
      <c r="J5506" s="465" t="inlineStr">
        <is>
          <t>Export-for-reuse</t>
        </is>
      </c>
      <c r="K5506" s="465" t="inlineStr">
        <is>
          <t>export-for-reuse</t>
        </is>
      </c>
      <c r="L5506" s="465" t="inlineStr">
        <is>
          <t>reactive</t>
        </is>
      </c>
      <c r="M5506" s="465" t="inlineStr">
        <is>
          <t>Nmix</t>
        </is>
      </c>
      <c r="N5506" s="466" t="inlineStr">
        <is>
          <t>nan</t>
        </is>
      </c>
      <c r="O5506" s="467" t="n">
        <v>0.2</v>
      </c>
      <c r="P5506" s="468" t="n">
        <v>1986</v>
      </c>
      <c r="Q5506" s="469" t="inlineStr">
        <is>
          <t>no data</t>
        </is>
      </c>
      <c r="R5506" s="469" t="inlineStr">
        <is>
          <t>not done</t>
        </is>
      </c>
      <c r="S5506" s="469" t="inlineStr">
        <is>
          <t>text</t>
        </is>
      </c>
      <c r="T5506" s="476" t="inlineStr">
        <is>
          <t>Norway</t>
        </is>
      </c>
      <c r="U5506" s="475" t="inlineStr">
        <is>
          <t>recycling</t>
        </is>
      </c>
      <c r="V5506" s="465">
        <f>(O5091*N5091)^2</f>
        <v/>
      </c>
    </row>
    <row r="5507">
      <c r="B5507" s="5" t="inlineStr">
        <is>
          <t>PR.WW-AG.SM</t>
        </is>
      </c>
      <c r="C5507" s="5" t="inlineStr">
        <is>
          <t>PR.WW-AG.SM-Sewage sludge fertilizer-Nmix</t>
        </is>
      </c>
      <c r="D5507" s="5" t="inlineStr">
        <is>
          <t>PR</t>
        </is>
      </c>
      <c r="E5507" s="5" t="inlineStr">
        <is>
          <t>WW</t>
        </is>
      </c>
      <c r="F5507" s="5">
        <f>VLOOKUP(E5507,'5.a Definitions'!E:F,2,FALSE)</f>
        <v/>
      </c>
      <c r="G5507" s="5" t="inlineStr">
        <is>
          <t>AG</t>
        </is>
      </c>
      <c r="H5507" s="5" t="inlineStr">
        <is>
          <t>SM</t>
        </is>
      </c>
      <c r="I5507" s="5">
        <f>VLOOKUP(H5507,'5.a Definitions'!E:F,2,FALSE)</f>
        <v/>
      </c>
      <c r="J5507" s="465" t="inlineStr">
        <is>
          <t xml:space="preserve"> Sewage sludge fertilizer </t>
        </is>
      </c>
      <c r="K5507" s="465" t="inlineStr">
        <is>
          <t xml:space="preserve"> sewage sludge fertilizer </t>
        </is>
      </c>
      <c r="L5507" s="465" t="inlineStr">
        <is>
          <t xml:space="preserve"> reactive </t>
        </is>
      </c>
      <c r="M5507" s="465" t="inlineStr">
        <is>
          <t xml:space="preserve"> Nmix </t>
        </is>
      </c>
      <c r="N5507" s="466" t="inlineStr">
        <is>
          <t>nan</t>
        </is>
      </c>
      <c r="O5507" s="467" t="n">
        <v>0.2</v>
      </c>
      <c r="P5507" s="468" t="n">
        <v>1986</v>
      </c>
      <c r="Q5507" s="469" t="inlineStr">
        <is>
          <t>no data</t>
        </is>
      </c>
      <c r="R5507" s="469" t="inlineStr">
        <is>
          <t>not done</t>
        </is>
      </c>
      <c r="S5507" s="469" t="inlineStr">
        <is>
          <t xml:space="preserve"> text </t>
        </is>
      </c>
      <c r="T5507" s="426" t="inlineStr">
        <is>
          <t>Norway</t>
        </is>
      </c>
      <c r="U5507" s="5" t="inlineStr">
        <is>
          <t>recycling</t>
        </is>
      </c>
      <c r="V5507" s="465" t="n">
        <v>0.04</v>
      </c>
    </row>
    <row r="5508">
      <c r="B5508" s="475" t="inlineStr">
        <is>
          <t>PR.WW-HS.HS</t>
        </is>
      </c>
      <c r="C5508" s="475" t="inlineStr">
        <is>
          <t xml:space="preserve">PR.WW-HS.HS-Sewage sludge fertilizer-Nmix </t>
        </is>
      </c>
      <c r="D5508" s="475" t="inlineStr">
        <is>
          <t>PR</t>
        </is>
      </c>
      <c r="E5508" s="475" t="inlineStr">
        <is>
          <t>WW</t>
        </is>
      </c>
      <c r="F5508" s="5">
        <f>VLOOKUP(E5508,'5.a Definitions'!E:F,2,FALSE)</f>
        <v/>
      </c>
      <c r="G5508" s="475" t="inlineStr">
        <is>
          <t>HS</t>
        </is>
      </c>
      <c r="H5508" s="475" t="inlineStr">
        <is>
          <t>HS</t>
        </is>
      </c>
      <c r="I5508" s="5">
        <f>VLOOKUP(H5508,'5.a Definitions'!E:F,2,FALSE)</f>
        <v/>
      </c>
      <c r="J5508" s="465" t="inlineStr">
        <is>
          <t>Sewage sludge fertilizer</t>
        </is>
      </c>
      <c r="K5508" s="465" t="inlineStr">
        <is>
          <t>sewage sludge fertilizer</t>
        </is>
      </c>
      <c r="L5508" s="465" t="inlineStr">
        <is>
          <t>reactive</t>
        </is>
      </c>
      <c r="M5508" s="465" t="inlineStr">
        <is>
          <t>Nmix</t>
        </is>
      </c>
      <c r="N5508" s="466" t="inlineStr">
        <is>
          <t>nan</t>
        </is>
      </c>
      <c r="O5508" s="467" t="n">
        <v>0.2</v>
      </c>
      <c r="P5508" s="468" t="n">
        <v>1986</v>
      </c>
      <c r="Q5508" s="469" t="inlineStr">
        <is>
          <t>no data</t>
        </is>
      </c>
      <c r="R5508" s="469" t="inlineStr">
        <is>
          <t>not done</t>
        </is>
      </c>
      <c r="S5508" s="469" t="inlineStr">
        <is>
          <t>text</t>
        </is>
      </c>
      <c r="T5508" s="476" t="inlineStr">
        <is>
          <t>Norway</t>
        </is>
      </c>
      <c r="U5508" s="5" t="inlineStr">
        <is>
          <t>recycling</t>
        </is>
      </c>
      <c r="V5508" s="465">
        <f>(O4896*N4896)^2</f>
        <v/>
      </c>
    </row>
    <row r="5509" ht="16" customHeight="1">
      <c r="B5509" s="475" t="inlineStr">
        <is>
          <t>PR.WW-PR.SO</t>
        </is>
      </c>
      <c r="C5509" s="475" t="inlineStr">
        <is>
          <t xml:space="preserve">PR.WW-PR.SO-Sewage sludge landfill-Nmix </t>
        </is>
      </c>
      <c r="D5509" s="475" t="inlineStr">
        <is>
          <t>PR</t>
        </is>
      </c>
      <c r="E5509" s="475" t="inlineStr">
        <is>
          <t>WW</t>
        </is>
      </c>
      <c r="F5509" s="5">
        <f>VLOOKUP(E5509,'5.a Definitions'!E:F,2,FALSE)</f>
        <v/>
      </c>
      <c r="G5509" s="475" t="inlineStr">
        <is>
          <t>PR</t>
        </is>
      </c>
      <c r="H5509" s="475" t="inlineStr">
        <is>
          <t>SO</t>
        </is>
      </c>
      <c r="I5509" s="5">
        <f>VLOOKUP(H5509,'5.a Definitions'!E:F,2,FALSE)</f>
        <v/>
      </c>
      <c r="J5509" s="465" t="inlineStr">
        <is>
          <t>Sewage sludge landfill</t>
        </is>
      </c>
      <c r="K5509" s="465" t="inlineStr">
        <is>
          <t>sewage sludge landfill</t>
        </is>
      </c>
      <c r="L5509" s="465" t="inlineStr">
        <is>
          <t>reactive</t>
        </is>
      </c>
      <c r="M5509" s="465" t="inlineStr">
        <is>
          <t>Nmix</t>
        </is>
      </c>
      <c r="N5509" s="466" t="inlineStr">
        <is>
          <t>nan</t>
        </is>
      </c>
      <c r="O5509" s="467" t="n">
        <v>0.2</v>
      </c>
      <c r="P5509" s="468" t="n">
        <v>1986</v>
      </c>
      <c r="Q5509" s="469" t="inlineStr">
        <is>
          <t>no data</t>
        </is>
      </c>
      <c r="R5509" s="469" t="inlineStr">
        <is>
          <t>not done</t>
        </is>
      </c>
      <c r="S5509" s="469" t="inlineStr">
        <is>
          <t>text</t>
        </is>
      </c>
      <c r="T5509" s="476" t="inlineStr">
        <is>
          <t>Norway</t>
        </is>
      </c>
      <c r="U5509" s="5" t="inlineStr">
        <is>
          <t>N wasted</t>
        </is>
      </c>
      <c r="V5509" s="465">
        <f>(O4918*N4918)^2</f>
        <v/>
      </c>
    </row>
    <row r="5510">
      <c r="B5510" s="5" t="inlineStr">
        <is>
          <t>PR.WW-AT.AT</t>
        </is>
      </c>
      <c r="C5510" s="5" t="inlineStr">
        <is>
          <t>PR.WW-AT.AT-Emissions-NH3</t>
        </is>
      </c>
      <c r="D5510" s="5" t="inlineStr">
        <is>
          <t>PR</t>
        </is>
      </c>
      <c r="E5510" s="5" t="inlineStr">
        <is>
          <t>WW</t>
        </is>
      </c>
      <c r="F5510" s="5">
        <f>VLOOKUP(E5510,'5.a Definitions'!E:F,2,FALSE)</f>
        <v/>
      </c>
      <c r="G5510" s="5" t="inlineStr">
        <is>
          <t>AT</t>
        </is>
      </c>
      <c r="H5510" s="5" t="inlineStr">
        <is>
          <t>AT</t>
        </is>
      </c>
      <c r="I5510" s="5">
        <f>VLOOKUP(H5510,'5.a Definitions'!E:F,2,FALSE)</f>
        <v/>
      </c>
      <c r="J5510" s="465" t="inlineStr">
        <is>
          <t xml:space="preserve"> Emissions </t>
        </is>
      </c>
      <c r="K5510" s="465" t="inlineStr">
        <is>
          <t xml:space="preserve"> wastewater emissions </t>
        </is>
      </c>
      <c r="L5510" s="465" t="inlineStr">
        <is>
          <t xml:space="preserve"> reactive </t>
        </is>
      </c>
      <c r="M5510" s="465" t="inlineStr">
        <is>
          <t xml:space="preserve"> NH3 </t>
        </is>
      </c>
      <c r="N5510" s="466" t="inlineStr">
        <is>
          <t>nan</t>
        </is>
      </c>
      <c r="O5510" s="467" t="n">
        <v>0.2</v>
      </c>
      <c r="P5510" s="468" t="n">
        <v>1986</v>
      </c>
      <c r="Q5510" s="469" t="inlineStr">
        <is>
          <t>no data</t>
        </is>
      </c>
      <c r="R5510" s="469" t="inlineStr">
        <is>
          <t>not done</t>
        </is>
      </c>
      <c r="S5510" s="469" t="inlineStr">
        <is>
          <t xml:space="preserve"> text </t>
        </is>
      </c>
      <c r="T5510" s="426" t="inlineStr">
        <is>
          <t>Norway</t>
        </is>
      </c>
      <c r="U5510" s="5" t="inlineStr">
        <is>
          <t>N wasted</t>
        </is>
      </c>
      <c r="V5510" s="465" t="n">
        <v>0.04</v>
      </c>
    </row>
    <row r="5511">
      <c r="B5511" s="5" t="inlineStr">
        <is>
          <t>PR.WW-AT.AT</t>
        </is>
      </c>
      <c r="C5511" s="5" t="inlineStr">
        <is>
          <t>PR.WW-AT.AT-Emissions-NOx</t>
        </is>
      </c>
      <c r="D5511" s="5" t="inlineStr">
        <is>
          <t>PR</t>
        </is>
      </c>
      <c r="E5511" s="5" t="inlineStr">
        <is>
          <t>WW</t>
        </is>
      </c>
      <c r="F5511" s="5">
        <f>VLOOKUP(E5511,'5.a Definitions'!E:F,2,FALSE)</f>
        <v/>
      </c>
      <c r="G5511" s="5" t="inlineStr">
        <is>
          <t>AT</t>
        </is>
      </c>
      <c r="H5511" s="5" t="inlineStr">
        <is>
          <t>AT</t>
        </is>
      </c>
      <c r="I5511" s="5">
        <f>VLOOKUP(H5511,'5.a Definitions'!E:F,2,FALSE)</f>
        <v/>
      </c>
      <c r="J5511" s="465" t="inlineStr">
        <is>
          <t xml:space="preserve"> Emissions </t>
        </is>
      </c>
      <c r="K5511" s="465" t="inlineStr">
        <is>
          <t xml:space="preserve"> wastewater emissions </t>
        </is>
      </c>
      <c r="L5511" s="465" t="inlineStr">
        <is>
          <t xml:space="preserve"> reactive </t>
        </is>
      </c>
      <c r="M5511" s="465" t="inlineStr">
        <is>
          <t xml:space="preserve"> NOx </t>
        </is>
      </c>
      <c r="N5511" s="466" t="inlineStr">
        <is>
          <t>nan</t>
        </is>
      </c>
      <c r="O5511" s="467" t="n">
        <v>0.2</v>
      </c>
      <c r="P5511" s="468" t="n">
        <v>1986</v>
      </c>
      <c r="Q5511" s="469" t="inlineStr">
        <is>
          <t>no data</t>
        </is>
      </c>
      <c r="R5511" s="469" t="inlineStr">
        <is>
          <t>not done</t>
        </is>
      </c>
      <c r="S5511" s="469" t="inlineStr">
        <is>
          <t xml:space="preserve"> text </t>
        </is>
      </c>
      <c r="T5511" s="426" t="inlineStr">
        <is>
          <t>Norway</t>
        </is>
      </c>
      <c r="U5511" s="5" t="inlineStr">
        <is>
          <t>N wasted</t>
        </is>
      </c>
      <c r="V5511" s="465" t="n">
        <v>0.04</v>
      </c>
    </row>
    <row r="5512">
      <c r="B5512" s="5" t="inlineStr">
        <is>
          <t>PR.WW-AT.AT</t>
        </is>
      </c>
      <c r="C5512" s="5" t="inlineStr">
        <is>
          <t>PR.WW-AT.AT-Emissions-N2O</t>
        </is>
      </c>
      <c r="D5512" s="5" t="inlineStr">
        <is>
          <t>PR</t>
        </is>
      </c>
      <c r="E5512" s="5" t="inlineStr">
        <is>
          <t>WW</t>
        </is>
      </c>
      <c r="F5512" s="5">
        <f>VLOOKUP(E5512,'5.a Definitions'!E:F,2,FALSE)</f>
        <v/>
      </c>
      <c r="G5512" s="5" t="inlineStr">
        <is>
          <t>AT</t>
        </is>
      </c>
      <c r="H5512" s="5" t="inlineStr">
        <is>
          <t>AT</t>
        </is>
      </c>
      <c r="I5512" s="5">
        <f>VLOOKUP(H5512,'5.a Definitions'!E:F,2,FALSE)</f>
        <v/>
      </c>
      <c r="J5512" s="465" t="inlineStr">
        <is>
          <t xml:space="preserve"> Emissions </t>
        </is>
      </c>
      <c r="K5512" s="465" t="inlineStr">
        <is>
          <t xml:space="preserve"> wastewater emissions </t>
        </is>
      </c>
      <c r="L5512" s="465" t="inlineStr">
        <is>
          <t xml:space="preserve"> reactive </t>
        </is>
      </c>
      <c r="M5512" s="465" t="inlineStr">
        <is>
          <t xml:space="preserve"> N2O </t>
        </is>
      </c>
      <c r="N5512" s="466" t="inlineStr">
        <is>
          <t>nan</t>
        </is>
      </c>
      <c r="O5512" s="467" t="n">
        <v>0.2</v>
      </c>
      <c r="P5512" s="468" t="n">
        <v>1986</v>
      </c>
      <c r="Q5512" s="469" t="inlineStr">
        <is>
          <t>no data</t>
        </is>
      </c>
      <c r="R5512" s="469" t="inlineStr">
        <is>
          <t>not done</t>
        </is>
      </c>
      <c r="S5512" s="469" t="inlineStr">
        <is>
          <t xml:space="preserve"> text </t>
        </is>
      </c>
      <c r="T5512" s="426" t="inlineStr">
        <is>
          <t>Norway</t>
        </is>
      </c>
      <c r="U5512" s="5" t="inlineStr">
        <is>
          <t>N wasted</t>
        </is>
      </c>
      <c r="V5512" s="465" t="n">
        <v>0.04</v>
      </c>
    </row>
    <row r="5513">
      <c r="B5513" s="5" t="inlineStr">
        <is>
          <t>PR.WW-AT.AT</t>
        </is>
      </c>
      <c r="C5513" s="5" t="inlineStr">
        <is>
          <t>PR.WW-AT.AT-Emissions-N2</t>
        </is>
      </c>
      <c r="D5513" s="5" t="inlineStr">
        <is>
          <t>PR</t>
        </is>
      </c>
      <c r="E5513" s="5" t="inlineStr">
        <is>
          <t>WW</t>
        </is>
      </c>
      <c r="F5513" s="5">
        <f>VLOOKUP(E5513,'5.a Definitions'!E:F,2,FALSE)</f>
        <v/>
      </c>
      <c r="G5513" s="5" t="inlineStr">
        <is>
          <t>AT</t>
        </is>
      </c>
      <c r="H5513" s="5" t="inlineStr">
        <is>
          <t>AT</t>
        </is>
      </c>
      <c r="I5513" s="5">
        <f>VLOOKUP(H5513,'5.a Definitions'!E:F,2,FALSE)</f>
        <v/>
      </c>
      <c r="J5513" s="465" t="inlineStr">
        <is>
          <t xml:space="preserve"> Emissions </t>
        </is>
      </c>
      <c r="K5513" s="465" t="inlineStr">
        <is>
          <t xml:space="preserve"> wastewater emissions </t>
        </is>
      </c>
      <c r="L5513" s="465" t="inlineStr">
        <is>
          <t xml:space="preserve"> inert </t>
        </is>
      </c>
      <c r="M5513" s="465" t="inlineStr">
        <is>
          <t xml:space="preserve"> N2 </t>
        </is>
      </c>
      <c r="N5513" s="466" t="n">
        <v>0</v>
      </c>
      <c r="O5513" s="467" t="n">
        <v>0</v>
      </c>
      <c r="P5513" s="468" t="n">
        <v>1986</v>
      </c>
      <c r="Q5513" s="469" t="inlineStr">
        <is>
          <t>treatment plant reports (norskeutslipp.no / veas.nu)</t>
        </is>
      </c>
      <c r="R5513" s="469" t="inlineStr">
        <is>
          <t>ok</t>
        </is>
      </c>
      <c r="S5513" s="469" t="inlineStr">
        <is>
          <t xml:space="preserve"> text </t>
        </is>
      </c>
      <c r="T5513" s="426" t="inlineStr">
        <is>
          <t>Norway</t>
        </is>
      </c>
      <c r="U5513" s="5" t="inlineStr">
        <is>
          <t>N wasted</t>
        </is>
      </c>
      <c r="V5513" s="465" t="n">
        <v>0.04</v>
      </c>
    </row>
    <row r="5514" ht="16" customHeight="1" thickBot="1">
      <c r="B5514" s="6" t="inlineStr">
        <is>
          <t>PR.WW-HY.CW</t>
        </is>
      </c>
      <c r="C5514" s="6" t="inlineStr">
        <is>
          <t>PR.WW-HY.CW-Treated wastewater discharge-Nmix</t>
        </is>
      </c>
      <c r="D5514" s="6" t="inlineStr">
        <is>
          <t>PR</t>
        </is>
      </c>
      <c r="E5514" s="6" t="inlineStr">
        <is>
          <t>WW</t>
        </is>
      </c>
      <c r="F5514" s="5">
        <f>VLOOKUP(E5514,'5.a Definitions'!E:F,2,FALSE)</f>
        <v/>
      </c>
      <c r="G5514" s="6" t="inlineStr">
        <is>
          <t>HY</t>
        </is>
      </c>
      <c r="H5514" s="6" t="inlineStr">
        <is>
          <t>CW</t>
        </is>
      </c>
      <c r="I5514" s="5">
        <f>VLOOKUP(H5514,'5.a Definitions'!E:F,2,FALSE)</f>
        <v/>
      </c>
      <c r="J5514" s="470" t="inlineStr">
        <is>
          <t xml:space="preserve"> Treated wastewater discharge </t>
        </is>
      </c>
      <c r="K5514" s="470" t="inlineStr">
        <is>
          <t xml:space="preserve"> treated wastewater to coastal water </t>
        </is>
      </c>
      <c r="L5514" s="470" t="inlineStr">
        <is>
          <t xml:space="preserve"> reactive </t>
        </is>
      </c>
      <c r="M5514" s="470" t="inlineStr">
        <is>
          <t xml:space="preserve"> Nmix </t>
        </is>
      </c>
      <c r="N5514" s="466" t="inlineStr">
        <is>
          <t>nan</t>
        </is>
      </c>
      <c r="O5514" s="471" t="n">
        <v>0.2</v>
      </c>
      <c r="P5514" s="468" t="n">
        <v>1986</v>
      </c>
      <c r="Q5514" s="472" t="inlineStr">
        <is>
          <t>no data</t>
        </is>
      </c>
      <c r="R5514" s="469" t="inlineStr">
        <is>
          <t>not done</t>
        </is>
      </c>
      <c r="S5514" s="472" t="inlineStr">
        <is>
          <t xml:space="preserve"> text </t>
        </is>
      </c>
      <c r="T5514" s="426" t="inlineStr">
        <is>
          <t>Norway</t>
        </is>
      </c>
      <c r="U5514" s="5" t="inlineStr">
        <is>
          <t>N wasted</t>
        </is>
      </c>
      <c r="V5514" s="470" t="n">
        <v>0.04</v>
      </c>
    </row>
    <row r="5515" ht="16" customHeight="1">
      <c r="A5515" s="489" t="inlineStr">
        <is>
          <t>Humans and Settlements</t>
        </is>
      </c>
      <c r="B5515" s="5" t="inlineStr">
        <is>
          <t>HS.HS-PR.SO</t>
        </is>
      </c>
      <c r="C5515" s="5" t="inlineStr">
        <is>
          <t>HS.HS-PR.SO-Household waste-Nmix</t>
        </is>
      </c>
      <c r="D5515" s="5" t="inlineStr">
        <is>
          <t>HS</t>
        </is>
      </c>
      <c r="E5515" s="5" t="inlineStr">
        <is>
          <t>HS</t>
        </is>
      </c>
      <c r="F5515" s="5">
        <f>VLOOKUP(E5515,'5.a Definitions'!E:F,2,FALSE)</f>
        <v/>
      </c>
      <c r="G5515" s="5" t="inlineStr">
        <is>
          <t>PR</t>
        </is>
      </c>
      <c r="H5515" s="5" t="inlineStr">
        <is>
          <t>SO</t>
        </is>
      </c>
      <c r="I5515" s="5">
        <f>VLOOKUP(H5515,'5.a Definitions'!E:F,2,FALSE)</f>
        <v/>
      </c>
      <c r="J5515" s="465" t="inlineStr">
        <is>
          <t xml:space="preserve"> Household waste </t>
        </is>
      </c>
      <c r="K5515" s="465" t="inlineStr">
        <is>
          <t xml:space="preserve"> household waste </t>
        </is>
      </c>
      <c r="L5515" s="465" t="inlineStr">
        <is>
          <t xml:space="preserve"> reactive </t>
        </is>
      </c>
      <c r="M5515" s="465" t="inlineStr">
        <is>
          <t xml:space="preserve"> Nmix </t>
        </is>
      </c>
      <c r="N5515" s="466" t="inlineStr">
        <is>
          <t>nan</t>
        </is>
      </c>
      <c r="O5515" s="467" t="n">
        <v>0.2</v>
      </c>
      <c r="P5515" s="468" t="n">
        <v>1986</v>
      </c>
      <c r="Q5515" s="469" t="inlineStr">
        <is>
          <t>no data</t>
        </is>
      </c>
      <c r="R5515" s="469" t="inlineStr">
        <is>
          <t>not done</t>
        </is>
      </c>
      <c r="S5515" s="469" t="inlineStr">
        <is>
          <t xml:space="preserve"> text </t>
        </is>
      </c>
      <c r="T5515" s="426" t="inlineStr">
        <is>
          <t>Norway</t>
        </is>
      </c>
      <c r="U5515" s="5" t="inlineStr">
        <is>
          <t>N wasted</t>
        </is>
      </c>
      <c r="V5515" s="465" t="n">
        <v>0.04</v>
      </c>
    </row>
    <row r="5516" ht="16" customHeight="1">
      <c r="B5516" s="5" t="inlineStr">
        <is>
          <t>HS.HS-PR.WW</t>
        </is>
      </c>
      <c r="C5516" s="5" t="inlineStr">
        <is>
          <t>HS.HS-PR.WW-Municipal wastewater-Nmix</t>
        </is>
      </c>
      <c r="D5516" s="5" t="inlineStr">
        <is>
          <t>HS</t>
        </is>
      </c>
      <c r="E5516" s="5" t="inlineStr">
        <is>
          <t>HS</t>
        </is>
      </c>
      <c r="F5516" s="5">
        <f>VLOOKUP(E5516,'5.a Definitions'!E:F,2,FALSE)</f>
        <v/>
      </c>
      <c r="G5516" s="5" t="inlineStr">
        <is>
          <t>PR</t>
        </is>
      </c>
      <c r="H5516" s="5" t="inlineStr">
        <is>
          <t>WW</t>
        </is>
      </c>
      <c r="I5516" s="5">
        <f>VLOOKUP(H5516,'5.a Definitions'!E:F,2,FALSE)</f>
        <v/>
      </c>
      <c r="J5516" s="465" t="inlineStr">
        <is>
          <t xml:space="preserve"> Municipal wastewater </t>
        </is>
      </c>
      <c r="K5516" s="465" t="inlineStr">
        <is>
          <t xml:space="preserve"> municipal wastewater </t>
        </is>
      </c>
      <c r="L5516" s="465" t="inlineStr">
        <is>
          <t xml:space="preserve"> reactive </t>
        </is>
      </c>
      <c r="M5516" s="465" t="inlineStr">
        <is>
          <t xml:space="preserve"> Nmix </t>
        </is>
      </c>
      <c r="N5516" s="466" t="n">
        <v>18.96589272</v>
      </c>
      <c r="O5516" s="467" t="n">
        <v>0.104469787368875</v>
      </c>
      <c r="P5516" s="468" t="n">
        <v>1986</v>
      </c>
      <c r="Q5516" s="469" t="inlineStr">
        <is>
          <t>SSB table 06913</t>
        </is>
      </c>
      <c r="R5516" s="469" t="inlineStr">
        <is>
          <t>ok</t>
        </is>
      </c>
      <c r="S5516" s="469" t="inlineStr">
        <is>
          <t xml:space="preserve"> text </t>
        </is>
      </c>
      <c r="T5516" s="426" t="inlineStr">
        <is>
          <t>Norway</t>
        </is>
      </c>
      <c r="U5516" s="5" t="inlineStr">
        <is>
          <t>N wasted</t>
        </is>
      </c>
      <c r="V5516" s="465" t="n">
        <v>0.04</v>
      </c>
    </row>
    <row r="5517">
      <c r="B5517" s="5" t="inlineStr">
        <is>
          <t>HS.HS-AT.AT</t>
        </is>
      </c>
      <c r="C5517" s="5" t="inlineStr">
        <is>
          <t>HS.HS-AT.AT-Emissions-NH3</t>
        </is>
      </c>
      <c r="D5517" s="5" t="inlineStr">
        <is>
          <t>HS</t>
        </is>
      </c>
      <c r="E5517" s="5" t="inlineStr">
        <is>
          <t>HS</t>
        </is>
      </c>
      <c r="F5517" s="5">
        <f>VLOOKUP(E5517,'5.a Definitions'!E:F,2,FALSE)</f>
        <v/>
      </c>
      <c r="G5517" s="5" t="inlineStr">
        <is>
          <t>AT</t>
        </is>
      </c>
      <c r="H5517" s="5" t="inlineStr">
        <is>
          <t>AT</t>
        </is>
      </c>
      <c r="I5517" s="5">
        <f>VLOOKUP(H5517,'5.a Definitions'!E:F,2,FALSE)</f>
        <v/>
      </c>
      <c r="J5517" s="465" t="inlineStr">
        <is>
          <t xml:space="preserve"> Emissions </t>
        </is>
      </c>
      <c r="K5517" s="465" t="inlineStr">
        <is>
          <t xml:space="preserve"> human NH3 emissions </t>
        </is>
      </c>
      <c r="L5517" s="465" t="inlineStr">
        <is>
          <t xml:space="preserve"> reactive </t>
        </is>
      </c>
      <c r="M5517" s="465" t="inlineStr">
        <is>
          <t xml:space="preserve"> NH3 </t>
        </is>
      </c>
      <c r="N5517" s="466" t="n">
        <v>0.09410252058332</v>
      </c>
      <c r="O5517" s="467" t="n">
        <v>0.166213614958767</v>
      </c>
      <c r="P5517" s="468" t="n">
        <v>1986</v>
      </c>
      <c r="Q5517" s="469" t="inlineStr">
        <is>
          <t>SSB table 07459 &amp; 05307</t>
        </is>
      </c>
      <c r="R5517" s="469" t="inlineStr">
        <is>
          <t>ok</t>
        </is>
      </c>
      <c r="S5517" s="469" t="inlineStr">
        <is>
          <t xml:space="preserve"> text </t>
        </is>
      </c>
      <c r="T5517" s="426" t="inlineStr">
        <is>
          <t>Norway</t>
        </is>
      </c>
      <c r="U5517" s="5" t="inlineStr">
        <is>
          <t>N wasted</t>
        </is>
      </c>
      <c r="V5517" s="465" t="n">
        <v>0.04</v>
      </c>
    </row>
    <row r="5518" ht="16" customHeight="1">
      <c r="B5518" s="5" t="inlineStr">
        <is>
          <t>HS.HS-AT.AT</t>
        </is>
      </c>
      <c r="C5518" s="5" t="inlineStr">
        <is>
          <t>HS.HS-AT.AT-LUC emissions-NH3</t>
        </is>
      </c>
      <c r="D5518" s="5" t="inlineStr">
        <is>
          <t>HS</t>
        </is>
      </c>
      <c r="E5518" s="5" t="inlineStr">
        <is>
          <t>HS</t>
        </is>
      </c>
      <c r="F5518" s="5">
        <f>VLOOKUP(E5518,'5.a Definitions'!E:F,2,FALSE)</f>
        <v/>
      </c>
      <c r="G5518" s="5" t="inlineStr">
        <is>
          <t>AT</t>
        </is>
      </c>
      <c r="H5518" s="5" t="inlineStr">
        <is>
          <t>AT</t>
        </is>
      </c>
      <c r="I5518" s="5">
        <f>VLOOKUP(H5518,'5.a Definitions'!E:F,2,FALSE)</f>
        <v/>
      </c>
      <c r="J5518" s="465" t="inlineStr">
        <is>
          <t xml:space="preserve"> LUC emissions </t>
        </is>
      </c>
      <c r="K5518" s="465" t="inlineStr">
        <is>
          <t xml:space="preserve"> LUC emissions </t>
        </is>
      </c>
      <c r="L5518" s="465" t="inlineStr">
        <is>
          <t xml:space="preserve"> reactive </t>
        </is>
      </c>
      <c r="M5518" s="465" t="inlineStr">
        <is>
          <t xml:space="preserve"> NH3 </t>
        </is>
      </c>
      <c r="N5518" s="466" t="inlineStr">
        <is>
          <t>nan</t>
        </is>
      </c>
      <c r="O5518" s="467" t="n">
        <v>0.2</v>
      </c>
      <c r="P5518" s="468" t="n">
        <v>1986</v>
      </c>
      <c r="Q5518" s="469" t="inlineStr">
        <is>
          <t>no data</t>
        </is>
      </c>
      <c r="R5518" s="469" t="inlineStr">
        <is>
          <t>not done</t>
        </is>
      </c>
      <c r="S5518" s="469" t="inlineStr">
        <is>
          <t xml:space="preserve"> text </t>
        </is>
      </c>
      <c r="T5518" s="426" t="inlineStr">
        <is>
          <t>Norway</t>
        </is>
      </c>
      <c r="U5518" s="5" t="inlineStr">
        <is>
          <t>N wasted</t>
        </is>
      </c>
      <c r="V5518" s="465" t="n">
        <v>0.04</v>
      </c>
    </row>
    <row r="5519">
      <c r="B5519" s="5" t="inlineStr">
        <is>
          <t>HS.HS-AT.AT</t>
        </is>
      </c>
      <c r="C5519" s="5" t="inlineStr">
        <is>
          <t>HS.HS-AT.AT-LUC emissions-NOx</t>
        </is>
      </c>
      <c r="D5519" s="5" t="inlineStr">
        <is>
          <t>HS</t>
        </is>
      </c>
      <c r="E5519" s="5" t="inlineStr">
        <is>
          <t>HS</t>
        </is>
      </c>
      <c r="F5519" s="5">
        <f>VLOOKUP(E5519,'5.a Definitions'!E:F,2,FALSE)</f>
        <v/>
      </c>
      <c r="G5519" s="5" t="inlineStr">
        <is>
          <t>AT</t>
        </is>
      </c>
      <c r="H5519" s="5" t="inlineStr">
        <is>
          <t>AT</t>
        </is>
      </c>
      <c r="I5519" s="5">
        <f>VLOOKUP(H5519,'5.a Definitions'!E:F,2,FALSE)</f>
        <v/>
      </c>
      <c r="J5519" s="465" t="inlineStr">
        <is>
          <t xml:space="preserve"> LUC emissions </t>
        </is>
      </c>
      <c r="K5519" s="465" t="inlineStr">
        <is>
          <t xml:space="preserve"> LUC emissions </t>
        </is>
      </c>
      <c r="L5519" s="465" t="inlineStr">
        <is>
          <t xml:space="preserve"> reactive </t>
        </is>
      </c>
      <c r="M5519" s="465" t="inlineStr">
        <is>
          <t xml:space="preserve"> NOx </t>
        </is>
      </c>
      <c r="N5519" s="466" t="inlineStr">
        <is>
          <t>nan</t>
        </is>
      </c>
      <c r="O5519" s="467" t="n">
        <v>0.2</v>
      </c>
      <c r="P5519" s="468" t="n">
        <v>1986</v>
      </c>
      <c r="Q5519" s="469" t="inlineStr">
        <is>
          <t>no data</t>
        </is>
      </c>
      <c r="R5519" s="469" t="inlineStr">
        <is>
          <t>not done</t>
        </is>
      </c>
      <c r="S5519" s="469" t="inlineStr">
        <is>
          <t xml:space="preserve"> text </t>
        </is>
      </c>
      <c r="T5519" s="426" t="inlineStr">
        <is>
          <t>Norway</t>
        </is>
      </c>
      <c r="U5519" s="5" t="inlineStr">
        <is>
          <t>N wasted</t>
        </is>
      </c>
      <c r="V5519" s="465" t="n">
        <v>0.04</v>
      </c>
    </row>
    <row r="5520">
      <c r="B5520" s="5" t="inlineStr">
        <is>
          <t>HS.HS-AT.AT</t>
        </is>
      </c>
      <c r="C5520" s="5" t="inlineStr">
        <is>
          <t>HS.HS-AT.AT-LUC emissions-N2O</t>
        </is>
      </c>
      <c r="D5520" s="5" t="inlineStr">
        <is>
          <t>HS</t>
        </is>
      </c>
      <c r="E5520" s="5" t="inlineStr">
        <is>
          <t>HS</t>
        </is>
      </c>
      <c r="F5520" s="5">
        <f>VLOOKUP(E5520,'5.a Definitions'!E:F,2,FALSE)</f>
        <v/>
      </c>
      <c r="G5520" s="5" t="inlineStr">
        <is>
          <t>AT</t>
        </is>
      </c>
      <c r="H5520" s="5" t="inlineStr">
        <is>
          <t>AT</t>
        </is>
      </c>
      <c r="I5520" s="5">
        <f>VLOOKUP(H5520,'5.a Definitions'!E:F,2,FALSE)</f>
        <v/>
      </c>
      <c r="J5520" s="465" t="inlineStr">
        <is>
          <t xml:space="preserve"> LUC emissions </t>
        </is>
      </c>
      <c r="K5520" s="465" t="inlineStr">
        <is>
          <t xml:space="preserve"> LUC emissions </t>
        </is>
      </c>
      <c r="L5520" s="465" t="inlineStr">
        <is>
          <t xml:space="preserve"> reactive </t>
        </is>
      </c>
      <c r="M5520" s="465" t="inlineStr">
        <is>
          <t xml:space="preserve"> N2O </t>
        </is>
      </c>
      <c r="N5520" s="466" t="inlineStr">
        <is>
          <t>nan</t>
        </is>
      </c>
      <c r="O5520" s="467" t="n">
        <v>0.2</v>
      </c>
      <c r="P5520" s="468" t="n">
        <v>1986</v>
      </c>
      <c r="Q5520" s="469" t="inlineStr">
        <is>
          <t>no data</t>
        </is>
      </c>
      <c r="R5520" s="469" t="inlineStr">
        <is>
          <t>not done</t>
        </is>
      </c>
      <c r="S5520" s="469" t="inlineStr">
        <is>
          <t xml:space="preserve"> text </t>
        </is>
      </c>
      <c r="T5520" s="426" t="inlineStr">
        <is>
          <t>Norway</t>
        </is>
      </c>
      <c r="U5520" s="5" t="inlineStr">
        <is>
          <t>N wasted</t>
        </is>
      </c>
      <c r="V5520" s="465" t="n">
        <v>0.04</v>
      </c>
    </row>
    <row r="5521">
      <c r="B5521" s="5" t="inlineStr">
        <is>
          <t>HS.HS-HY.SW</t>
        </is>
      </c>
      <c r="C5521" s="5" t="inlineStr">
        <is>
          <t>HS.HS-HY.SW-Untreated wastewater-Nmix</t>
        </is>
      </c>
      <c r="D5521" s="5" t="inlineStr">
        <is>
          <t>HS</t>
        </is>
      </c>
      <c r="E5521" s="5" t="inlineStr">
        <is>
          <t>HS</t>
        </is>
      </c>
      <c r="F5521" s="5">
        <f>VLOOKUP(E5521,'5.a Definitions'!E:F,2,FALSE)</f>
        <v/>
      </c>
      <c r="G5521" s="5" t="inlineStr">
        <is>
          <t>HY</t>
        </is>
      </c>
      <c r="H5521" s="5" t="inlineStr">
        <is>
          <t>SW</t>
        </is>
      </c>
      <c r="I5521" s="5">
        <f>VLOOKUP(H5521,'5.a Definitions'!E:F,2,FALSE)</f>
        <v/>
      </c>
      <c r="J5521" s="465" t="inlineStr">
        <is>
          <t xml:space="preserve"> Untreated wastewater </t>
        </is>
      </c>
      <c r="K5521" s="465" t="inlineStr">
        <is>
          <t xml:space="preserve"> untreated wastewater to groundwater </t>
        </is>
      </c>
      <c r="L5521" s="465" t="inlineStr">
        <is>
          <t xml:space="preserve"> reactive </t>
        </is>
      </c>
      <c r="M5521" s="465" t="inlineStr">
        <is>
          <t xml:space="preserve"> Nmix </t>
        </is>
      </c>
      <c r="N5521" s="466" t="n">
        <v>0</v>
      </c>
      <c r="O5521" s="467" t="n">
        <v>10</v>
      </c>
      <c r="P5521" s="468" t="n">
        <v>1986</v>
      </c>
      <c r="Q5521" s="469" t="inlineStr">
        <is>
          <t>neglected</t>
        </is>
      </c>
      <c r="R5521" s="469" t="inlineStr">
        <is>
          <t>ok</t>
        </is>
      </c>
      <c r="S5521" s="469" t="inlineStr">
        <is>
          <t xml:space="preserve"> text </t>
        </is>
      </c>
      <c r="T5521" s="426" t="inlineStr">
        <is>
          <t>Norway</t>
        </is>
      </c>
      <c r="U5521" s="5" t="inlineStr">
        <is>
          <t>N wasted</t>
        </is>
      </c>
      <c r="V5521" s="465" t="n">
        <v>0.04</v>
      </c>
    </row>
    <row r="5522">
      <c r="B5522" s="475" t="inlineStr">
        <is>
          <t>HS.HS-HY.SW</t>
        </is>
      </c>
      <c r="C5522" s="475" t="inlineStr">
        <is>
          <t>HS.HS-HY.SW-Overland flow-Nmix</t>
        </is>
      </c>
      <c r="D5522" s="475" t="inlineStr">
        <is>
          <t>HS</t>
        </is>
      </c>
      <c r="E5522" s="475" t="inlineStr">
        <is>
          <t>HS</t>
        </is>
      </c>
      <c r="F5522" s="5">
        <f>VLOOKUP(E5522,'5.a Definitions'!E:F,2,FALSE)</f>
        <v/>
      </c>
      <c r="G5522" s="475" t="inlineStr">
        <is>
          <t>HY</t>
        </is>
      </c>
      <c r="H5522" s="475" t="inlineStr">
        <is>
          <t>SW</t>
        </is>
      </c>
      <c r="I5522" s="5">
        <f>VLOOKUP(H5522,'5.a Definitions'!E:F,2,FALSE)</f>
        <v/>
      </c>
      <c r="J5522" s="465" t="inlineStr">
        <is>
          <t>Overland flow</t>
        </is>
      </c>
      <c r="K5522" s="465" t="inlineStr">
        <is>
          <t>overland flow</t>
        </is>
      </c>
      <c r="L5522" s="465" t="inlineStr">
        <is>
          <t>reactive</t>
        </is>
      </c>
      <c r="M5522" s="465" t="inlineStr">
        <is>
          <t>Nmix</t>
        </is>
      </c>
      <c r="N5522" s="466" t="inlineStr">
        <is>
          <t>nan</t>
        </is>
      </c>
      <c r="O5522" s="467" t="n">
        <v>0.2</v>
      </c>
      <c r="P5522" s="468" t="n">
        <v>1986</v>
      </c>
      <c r="Q5522" s="469" t="inlineStr">
        <is>
          <t>no data</t>
        </is>
      </c>
      <c r="R5522" s="469" t="inlineStr">
        <is>
          <t>not done</t>
        </is>
      </c>
      <c r="S5522" s="469" t="inlineStr">
        <is>
          <t>text</t>
        </is>
      </c>
      <c r="T5522" s="476" t="inlineStr">
        <is>
          <t>Norway</t>
        </is>
      </c>
      <c r="U5522" s="5" t="inlineStr">
        <is>
          <t>N wasted</t>
        </is>
      </c>
      <c r="V5522" s="465">
        <f>(O4952*N4952)^2</f>
        <v/>
      </c>
    </row>
    <row r="5523" ht="16" customHeight="1" thickBot="1">
      <c r="B5523" s="6" t="inlineStr">
        <is>
          <t>HS.HS-HY.CW</t>
        </is>
      </c>
      <c r="C5523" s="6" t="inlineStr">
        <is>
          <t>HS.HS-HY.CW-Untreated wastewater-Nmix</t>
        </is>
      </c>
      <c r="D5523" s="6" t="inlineStr">
        <is>
          <t>HS</t>
        </is>
      </c>
      <c r="E5523" s="6" t="inlineStr">
        <is>
          <t>HS</t>
        </is>
      </c>
      <c r="F5523" s="5">
        <f>VLOOKUP(E5523,'5.a Definitions'!E:F,2,FALSE)</f>
        <v/>
      </c>
      <c r="G5523" s="6" t="inlineStr">
        <is>
          <t>HY</t>
        </is>
      </c>
      <c r="H5523" s="6" t="inlineStr">
        <is>
          <t>CW</t>
        </is>
      </c>
      <c r="I5523" s="5">
        <f>VLOOKUP(H5523,'5.a Definitions'!E:F,2,FALSE)</f>
        <v/>
      </c>
      <c r="J5523" s="470" t="inlineStr">
        <is>
          <t xml:space="preserve"> Untreated wastewater </t>
        </is>
      </c>
      <c r="K5523" s="470" t="inlineStr">
        <is>
          <t xml:space="preserve"> untreated wastewater to coastal water </t>
        </is>
      </c>
      <c r="L5523" s="470" t="inlineStr">
        <is>
          <t xml:space="preserve"> reactive </t>
        </is>
      </c>
      <c r="M5523" s="470" t="inlineStr">
        <is>
          <t xml:space="preserve"> Nmix </t>
        </is>
      </c>
      <c r="N5523" s="466" t="n">
        <v>0</v>
      </c>
      <c r="O5523" s="471" t="n">
        <v>10</v>
      </c>
      <c r="P5523" s="468" t="n">
        <v>1986</v>
      </c>
      <c r="Q5523" s="472" t="inlineStr">
        <is>
          <t>neglected</t>
        </is>
      </c>
      <c r="R5523" s="469" t="inlineStr">
        <is>
          <t>ok</t>
        </is>
      </c>
      <c r="S5523" s="472" t="inlineStr">
        <is>
          <t xml:space="preserve"> text </t>
        </is>
      </c>
      <c r="T5523" s="426" t="inlineStr">
        <is>
          <t>Norway</t>
        </is>
      </c>
      <c r="U5523" s="5" t="inlineStr">
        <is>
          <t>N wasted</t>
        </is>
      </c>
      <c r="V5523" s="470" t="n">
        <v>0.04</v>
      </c>
    </row>
    <row r="5524" ht="16" customHeight="1" thickBot="1">
      <c r="A5524" s="492" t="inlineStr">
        <is>
          <t>Atmosphere</t>
        </is>
      </c>
      <c r="B5524" s="5" t="inlineStr">
        <is>
          <t>AT.AT-MP.OP</t>
        </is>
      </c>
      <c r="C5524" s="5" t="inlineStr">
        <is>
          <t>AT.AT-MP.OP-Ammonia synthesis N2 fixation-N2</t>
        </is>
      </c>
      <c r="D5524" s="5" t="inlineStr">
        <is>
          <t>AT</t>
        </is>
      </c>
      <c r="E5524" s="5" t="inlineStr">
        <is>
          <t>AT</t>
        </is>
      </c>
      <c r="F5524" s="5">
        <f>VLOOKUP(E5524,'5.a Definitions'!E:F,2,FALSE)</f>
        <v/>
      </c>
      <c r="G5524" s="5" t="inlineStr">
        <is>
          <t>MP</t>
        </is>
      </c>
      <c r="H5524" s="5" t="inlineStr">
        <is>
          <t>OP</t>
        </is>
      </c>
      <c r="I5524" s="5">
        <f>VLOOKUP(H5524,'5.a Definitions'!E:F,2,FALSE)</f>
        <v/>
      </c>
      <c r="J5524" s="465" t="inlineStr">
        <is>
          <t xml:space="preserve"> Ammonia synthesis N2 fixation </t>
        </is>
      </c>
      <c r="K5524" s="465" t="inlineStr">
        <is>
          <t xml:space="preserve"> ammonia synthesis N2 fixation </t>
        </is>
      </c>
      <c r="L5524" s="465" t="inlineStr">
        <is>
          <t xml:space="preserve"> inert </t>
        </is>
      </c>
      <c r="M5524" s="465" t="inlineStr">
        <is>
          <t xml:space="preserve"> N2 </t>
        </is>
      </c>
      <c r="N5524" s="466" t="inlineStr">
        <is>
          <t>nan</t>
        </is>
      </c>
      <c r="O5524" s="467" t="n">
        <v>0.2</v>
      </c>
      <c r="P5524" s="468" t="n">
        <v>1986</v>
      </c>
      <c r="Q5524" s="469" t="inlineStr">
        <is>
          <t>no data</t>
        </is>
      </c>
      <c r="R5524" s="469" t="inlineStr">
        <is>
          <t>not done</t>
        </is>
      </c>
      <c r="S5524" s="469" t="inlineStr">
        <is>
          <t xml:space="preserve"> text </t>
        </is>
      </c>
      <c r="T5524" s="426" t="inlineStr">
        <is>
          <t>Norway</t>
        </is>
      </c>
      <c r="U5524" s="465" t="inlineStr">
        <is>
          <t xml:space="preserve"> - </t>
        </is>
      </c>
      <c r="V5524" s="465" t="n">
        <v>0.04</v>
      </c>
    </row>
    <row r="5525">
      <c r="B5525" s="5" t="inlineStr">
        <is>
          <t>AT.AT-AG.SM</t>
        </is>
      </c>
      <c r="C5525" s="5" t="inlineStr">
        <is>
          <t>AT.AT-AG.SM-Deposition-OXN</t>
        </is>
      </c>
      <c r="D5525" s="5" t="inlineStr">
        <is>
          <t>AT</t>
        </is>
      </c>
      <c r="E5525" s="5" t="inlineStr">
        <is>
          <t>AT</t>
        </is>
      </c>
      <c r="F5525" s="5">
        <f>VLOOKUP(E5525,'5.a Definitions'!E:F,2,FALSE)</f>
        <v/>
      </c>
      <c r="G5525" s="5" t="inlineStr">
        <is>
          <t>AG</t>
        </is>
      </c>
      <c r="H5525" s="5" t="inlineStr">
        <is>
          <t>SM</t>
        </is>
      </c>
      <c r="I5525" s="5">
        <f>VLOOKUP(H5525,'5.a Definitions'!E:F,2,FALSE)</f>
        <v/>
      </c>
      <c r="J5525" s="465" t="inlineStr">
        <is>
          <t xml:space="preserve"> Deposition </t>
        </is>
      </c>
      <c r="K5525" s="465" t="inlineStr">
        <is>
          <t xml:space="preserve"> deposition to agricultural soils </t>
        </is>
      </c>
      <c r="L5525" s="465" t="inlineStr">
        <is>
          <t xml:space="preserve"> reactive </t>
        </is>
      </c>
      <c r="M5525" s="465" t="inlineStr">
        <is>
          <t xml:space="preserve"> OXN </t>
        </is>
      </c>
      <c r="N5525" s="466" t="n">
        <v>4.967016839293146</v>
      </c>
      <c r="O5525" s="467" t="n">
        <v>0.3766115071511001</v>
      </c>
      <c r="P5525" s="468" t="n">
        <v>1986</v>
      </c>
      <c r="Q5525" s="469" t="inlineStr">
        <is>
          <t>NILU and geodata.no</t>
        </is>
      </c>
      <c r="R5525" s="469" t="inlineStr">
        <is>
          <t>ok</t>
        </is>
      </c>
      <c r="S5525" s="469" t="inlineStr">
        <is>
          <t xml:space="preserve"> text </t>
        </is>
      </c>
      <c r="T5525" s="426" t="inlineStr">
        <is>
          <t>Norway</t>
        </is>
      </c>
      <c r="U5525" s="465" t="inlineStr">
        <is>
          <t xml:space="preserve"> - </t>
        </is>
      </c>
      <c r="V5525" s="465" t="n">
        <v>0.04</v>
      </c>
    </row>
    <row r="5526">
      <c r="B5526" s="5" t="inlineStr">
        <is>
          <t>AT.AT-AG.SM</t>
        </is>
      </c>
      <c r="C5526" s="5" t="inlineStr">
        <is>
          <t>AT.AT-AG.SM-Deposition-RDN</t>
        </is>
      </c>
      <c r="D5526" s="5" t="inlineStr">
        <is>
          <t>AT</t>
        </is>
      </c>
      <c r="E5526" s="5" t="inlineStr">
        <is>
          <t>AT</t>
        </is>
      </c>
      <c r="F5526" s="5">
        <f>VLOOKUP(E5526,'5.a Definitions'!E:F,2,FALSE)</f>
        <v/>
      </c>
      <c r="G5526" s="5" t="inlineStr">
        <is>
          <t>AG</t>
        </is>
      </c>
      <c r="H5526" s="5" t="inlineStr">
        <is>
          <t>SM</t>
        </is>
      </c>
      <c r="I5526" s="5">
        <f>VLOOKUP(H5526,'5.a Definitions'!E:F,2,FALSE)</f>
        <v/>
      </c>
      <c r="J5526" s="465" t="inlineStr">
        <is>
          <t xml:space="preserve"> Deposition </t>
        </is>
      </c>
      <c r="K5526" s="465" t="inlineStr">
        <is>
          <t xml:space="preserve"> deposition to agricultural soils </t>
        </is>
      </c>
      <c r="L5526" s="465" t="inlineStr">
        <is>
          <t xml:space="preserve"> reactive </t>
        </is>
      </c>
      <c r="M5526" s="465" t="inlineStr">
        <is>
          <t xml:space="preserve"> RDN </t>
        </is>
      </c>
      <c r="N5526" s="466" t="n">
        <v>4.650159047399159</v>
      </c>
      <c r="O5526" s="467" t="n">
        <v>0.3766115071511001</v>
      </c>
      <c r="P5526" s="468" t="n">
        <v>1986</v>
      </c>
      <c r="Q5526" s="469" t="inlineStr">
        <is>
          <t>NILU and geodata.no</t>
        </is>
      </c>
      <c r="R5526" s="469" t="inlineStr">
        <is>
          <t>ok</t>
        </is>
      </c>
      <c r="S5526" s="469" t="inlineStr">
        <is>
          <t xml:space="preserve"> text </t>
        </is>
      </c>
      <c r="T5526" s="426" t="inlineStr">
        <is>
          <t>Norway</t>
        </is>
      </c>
      <c r="U5526" s="465" t="inlineStr">
        <is>
          <t xml:space="preserve"> - </t>
        </is>
      </c>
      <c r="V5526" s="465" t="n">
        <v>0.04</v>
      </c>
    </row>
    <row r="5527">
      <c r="B5527" s="5" t="inlineStr">
        <is>
          <t>AT.AT-AG.SM</t>
        </is>
      </c>
      <c r="C5527" s="5" t="inlineStr">
        <is>
          <t>AT.AT-AG.SM-Biological N2 fixation-N2</t>
        </is>
      </c>
      <c r="D5527" s="5" t="inlineStr">
        <is>
          <t>AT</t>
        </is>
      </c>
      <c r="E5527" s="5" t="inlineStr">
        <is>
          <t>AT</t>
        </is>
      </c>
      <c r="F5527" s="5">
        <f>VLOOKUP(E5527,'5.a Definitions'!E:F,2,FALSE)</f>
        <v/>
      </c>
      <c r="G5527" s="5" t="inlineStr">
        <is>
          <t>AG</t>
        </is>
      </c>
      <c r="H5527" s="5" t="inlineStr">
        <is>
          <t>SM</t>
        </is>
      </c>
      <c r="I5527" s="5">
        <f>VLOOKUP(H5527,'5.a Definitions'!E:F,2,FALSE)</f>
        <v/>
      </c>
      <c r="J5527" s="465" t="inlineStr">
        <is>
          <t xml:space="preserve"> Biological N2 fixation </t>
        </is>
      </c>
      <c r="K5527" s="465" t="inlineStr">
        <is>
          <t xml:space="preserve"> N2 fixation agriculture </t>
        </is>
      </c>
      <c r="L5527" s="465" t="inlineStr">
        <is>
          <t xml:space="preserve"> inert </t>
        </is>
      </c>
      <c r="M5527" s="465" t="inlineStr">
        <is>
          <t xml:space="preserve"> N2 </t>
        </is>
      </c>
      <c r="N5527" s="466" t="n">
        <v>12</v>
      </c>
      <c r="O5527" s="467" t="n">
        <v>0.3241098063913839</v>
      </c>
      <c r="P5527" s="468" t="n">
        <v>1986</v>
      </c>
      <c r="Q5527" s="469" t="inlineStr">
        <is>
          <t>Bechmann et al. (2023)</t>
        </is>
      </c>
      <c r="R5527" s="469" t="inlineStr">
        <is>
          <t>ok</t>
        </is>
      </c>
      <c r="S5527" s="469" t="inlineStr">
        <is>
          <t xml:space="preserve"> text </t>
        </is>
      </c>
      <c r="T5527" s="426" t="inlineStr">
        <is>
          <t>Norway</t>
        </is>
      </c>
      <c r="U5527" s="465" t="inlineStr">
        <is>
          <t xml:space="preserve"> - </t>
        </is>
      </c>
      <c r="V5527" s="465" t="n">
        <v>0.04</v>
      </c>
    </row>
    <row r="5528">
      <c r="B5528" s="5" t="inlineStr">
        <is>
          <t>AT.AT-FS.FO</t>
        </is>
      </c>
      <c r="C5528" s="5" t="inlineStr">
        <is>
          <t>AT.AT-FS.FO-Deposition-OXN</t>
        </is>
      </c>
      <c r="D5528" s="5" t="inlineStr">
        <is>
          <t>AT</t>
        </is>
      </c>
      <c r="E5528" s="5" t="inlineStr">
        <is>
          <t>AT</t>
        </is>
      </c>
      <c r="F5528" s="5">
        <f>VLOOKUP(E5528,'5.a Definitions'!E:F,2,FALSE)</f>
        <v/>
      </c>
      <c r="G5528" s="5" t="inlineStr">
        <is>
          <t>FS</t>
        </is>
      </c>
      <c r="H5528" s="5" t="inlineStr">
        <is>
          <t>FO</t>
        </is>
      </c>
      <c r="I5528" s="5">
        <f>VLOOKUP(H5528,'5.a Definitions'!E:F,2,FALSE)</f>
        <v/>
      </c>
      <c r="J5528" s="465" t="inlineStr">
        <is>
          <t xml:space="preserve"> Deposition </t>
        </is>
      </c>
      <c r="K5528" s="465" t="inlineStr">
        <is>
          <t xml:space="preserve"> deposition to forests </t>
        </is>
      </c>
      <c r="L5528" s="465" t="inlineStr">
        <is>
          <t xml:space="preserve"> reactive </t>
        </is>
      </c>
      <c r="M5528" s="465" t="inlineStr">
        <is>
          <t xml:space="preserve"> OXN </t>
        </is>
      </c>
      <c r="N5528" s="466" t="n">
        <v>41.49280445767369</v>
      </c>
      <c r="O5528" s="467" t="n">
        <v>0.3766115071511001</v>
      </c>
      <c r="P5528" s="468" t="n">
        <v>1986</v>
      </c>
      <c r="Q5528" s="469" t="inlineStr">
        <is>
          <t>NILU and geodata.no</t>
        </is>
      </c>
      <c r="R5528" s="469" t="inlineStr">
        <is>
          <t>ok</t>
        </is>
      </c>
      <c r="S5528" s="469" t="inlineStr">
        <is>
          <t xml:space="preserve"> text </t>
        </is>
      </c>
      <c r="T5528" s="426" t="inlineStr">
        <is>
          <t>Norway</t>
        </is>
      </c>
      <c r="U5528" s="465" t="inlineStr">
        <is>
          <t xml:space="preserve"> - </t>
        </is>
      </c>
      <c r="V5528" s="465" t="n">
        <v>0.04</v>
      </c>
    </row>
    <row r="5529">
      <c r="B5529" s="5" t="inlineStr">
        <is>
          <t>AT.AT-FS.FO</t>
        </is>
      </c>
      <c r="C5529" s="5" t="inlineStr">
        <is>
          <t>AT.AT-FS.FO-Deposition-RDN</t>
        </is>
      </c>
      <c r="D5529" s="5" t="inlineStr">
        <is>
          <t>AT</t>
        </is>
      </c>
      <c r="E5529" s="5" t="inlineStr">
        <is>
          <t>AT</t>
        </is>
      </c>
      <c r="F5529" s="5">
        <f>VLOOKUP(E5529,'5.a Definitions'!E:F,2,FALSE)</f>
        <v/>
      </c>
      <c r="G5529" s="5" t="inlineStr">
        <is>
          <t>FS</t>
        </is>
      </c>
      <c r="H5529" s="5" t="inlineStr">
        <is>
          <t>FO</t>
        </is>
      </c>
      <c r="I5529" s="5">
        <f>VLOOKUP(H5529,'5.a Definitions'!E:F,2,FALSE)</f>
        <v/>
      </c>
      <c r="J5529" s="465" t="inlineStr">
        <is>
          <t xml:space="preserve"> Deposition </t>
        </is>
      </c>
      <c r="K5529" s="465" t="inlineStr">
        <is>
          <t xml:space="preserve"> deposition to forests </t>
        </is>
      </c>
      <c r="L5529" s="465" t="inlineStr">
        <is>
          <t xml:space="preserve"> reactive </t>
        </is>
      </c>
      <c r="M5529" s="465" t="inlineStr">
        <is>
          <t xml:space="preserve"> RDN </t>
        </is>
      </c>
      <c r="N5529" s="466" t="n">
        <v>39.08522026042942</v>
      </c>
      <c r="O5529" s="467" t="n">
        <v>0.3766115071511001</v>
      </c>
      <c r="P5529" s="468" t="n">
        <v>1986</v>
      </c>
      <c r="Q5529" s="469" t="inlineStr">
        <is>
          <t>NILU and geodata.no</t>
        </is>
      </c>
      <c r="R5529" s="469" t="inlineStr">
        <is>
          <t>ok</t>
        </is>
      </c>
      <c r="S5529" s="469" t="inlineStr">
        <is>
          <t xml:space="preserve"> text </t>
        </is>
      </c>
      <c r="T5529" s="426" t="inlineStr">
        <is>
          <t>Norway</t>
        </is>
      </c>
      <c r="U5529" s="465" t="inlineStr">
        <is>
          <t xml:space="preserve"> - </t>
        </is>
      </c>
      <c r="V5529" s="465" t="n">
        <v>0.04</v>
      </c>
    </row>
    <row r="5530">
      <c r="B5530" s="5" t="inlineStr">
        <is>
          <t>AT.AT-FS.FO</t>
        </is>
      </c>
      <c r="C5530" s="5" t="inlineStr">
        <is>
          <t>AT.AT-FS.FO-N2 fixation-N2</t>
        </is>
      </c>
      <c r="D5530" s="5" t="inlineStr">
        <is>
          <t>AT</t>
        </is>
      </c>
      <c r="E5530" s="5" t="inlineStr">
        <is>
          <t>AT</t>
        </is>
      </c>
      <c r="F5530" s="5">
        <f>VLOOKUP(E5530,'5.a Definitions'!E:F,2,FALSE)</f>
        <v/>
      </c>
      <c r="G5530" s="5" t="inlineStr">
        <is>
          <t>FS</t>
        </is>
      </c>
      <c r="H5530" s="5" t="inlineStr">
        <is>
          <t>FO</t>
        </is>
      </c>
      <c r="I5530" s="5">
        <f>VLOOKUP(H5530,'5.a Definitions'!E:F,2,FALSE)</f>
        <v/>
      </c>
      <c r="J5530" s="465" t="inlineStr">
        <is>
          <t xml:space="preserve"> N2 fixation </t>
        </is>
      </c>
      <c r="K5530" s="465" t="inlineStr">
        <is>
          <t xml:space="preserve"> N2 fixation forests </t>
        </is>
      </c>
      <c r="L5530" s="465" t="inlineStr">
        <is>
          <t xml:space="preserve"> inert </t>
        </is>
      </c>
      <c r="M5530" s="465" t="inlineStr">
        <is>
          <t xml:space="preserve"> N2 </t>
        </is>
      </c>
      <c r="N5530" s="466" t="n">
        <v>18</v>
      </c>
      <c r="O5530" s="467" t="n">
        <v>0.5019089907080868</v>
      </c>
      <c r="P5530" s="468" t="n">
        <v>1986</v>
      </c>
      <c r="Q5530" s="469" t="inlineStr">
        <is>
          <t>Moldan (2025) and SSB</t>
        </is>
      </c>
      <c r="R5530" s="469" t="inlineStr">
        <is>
          <t>ok</t>
        </is>
      </c>
      <c r="S5530" s="469" t="inlineStr">
        <is>
          <t xml:space="preserve"> text </t>
        </is>
      </c>
      <c r="T5530" s="426" t="inlineStr">
        <is>
          <t>Norway</t>
        </is>
      </c>
      <c r="U5530" s="465" t="inlineStr">
        <is>
          <t xml:space="preserve"> - </t>
        </is>
      </c>
      <c r="V5530" s="465" t="n">
        <v>0.04</v>
      </c>
    </row>
    <row r="5531">
      <c r="B5531" s="5" t="inlineStr">
        <is>
          <t>AT.AT-FS.OL</t>
        </is>
      </c>
      <c r="C5531" s="5" t="inlineStr">
        <is>
          <t>AT.AT-FS.OL-Deposition-OXN</t>
        </is>
      </c>
      <c r="D5531" s="5" t="inlineStr">
        <is>
          <t>AT</t>
        </is>
      </c>
      <c r="E5531" s="5" t="inlineStr">
        <is>
          <t>AT</t>
        </is>
      </c>
      <c r="F5531" s="5">
        <f>VLOOKUP(E5531,'5.a Definitions'!E:F,2,FALSE)</f>
        <v/>
      </c>
      <c r="G5531" s="5" t="inlineStr">
        <is>
          <t>FS</t>
        </is>
      </c>
      <c r="H5531" s="5" t="inlineStr">
        <is>
          <t>OL</t>
        </is>
      </c>
      <c r="I5531" s="5">
        <f>VLOOKUP(H5531,'5.a Definitions'!E:F,2,FALSE)</f>
        <v/>
      </c>
      <c r="J5531" s="465" t="inlineStr">
        <is>
          <t xml:space="preserve"> Deposition </t>
        </is>
      </c>
      <c r="K5531" s="465" t="inlineStr">
        <is>
          <t xml:space="preserve"> deposition to other land </t>
        </is>
      </c>
      <c r="L5531" s="465" t="inlineStr">
        <is>
          <t xml:space="preserve"> reactive </t>
        </is>
      </c>
      <c r="M5531" s="465" t="inlineStr">
        <is>
          <t xml:space="preserve"> OXN </t>
        </is>
      </c>
      <c r="N5531" s="466" t="n">
        <v>37.90421097062761</v>
      </c>
      <c r="O5531" s="467" t="n">
        <v>0.3766115071511</v>
      </c>
      <c r="P5531" s="468" t="n">
        <v>1986</v>
      </c>
      <c r="Q5531" s="469" t="inlineStr">
        <is>
          <t>NILU and geodata.no</t>
        </is>
      </c>
      <c r="R5531" s="469" t="inlineStr">
        <is>
          <t>ok</t>
        </is>
      </c>
      <c r="S5531" s="469" t="inlineStr">
        <is>
          <t xml:space="preserve"> text </t>
        </is>
      </c>
      <c r="T5531" s="426" t="inlineStr">
        <is>
          <t>Norway</t>
        </is>
      </c>
      <c r="U5531" s="465" t="inlineStr">
        <is>
          <t xml:space="preserve"> - </t>
        </is>
      </c>
      <c r="V5531" s="465" t="n">
        <v>0.04</v>
      </c>
    </row>
    <row r="5532">
      <c r="B5532" s="5" t="inlineStr">
        <is>
          <t>AT.AT-FS.OL</t>
        </is>
      </c>
      <c r="C5532" s="5" t="inlineStr">
        <is>
          <t>AT.AT-FS.OL-Deposition-RDN</t>
        </is>
      </c>
      <c r="D5532" s="5" t="inlineStr">
        <is>
          <t>AT</t>
        </is>
      </c>
      <c r="E5532" s="5" t="inlineStr">
        <is>
          <t>AT</t>
        </is>
      </c>
      <c r="F5532" s="5">
        <f>VLOOKUP(E5532,'5.a Definitions'!E:F,2,FALSE)</f>
        <v/>
      </c>
      <c r="G5532" s="5" t="inlineStr">
        <is>
          <t>FS</t>
        </is>
      </c>
      <c r="H5532" s="5" t="inlineStr">
        <is>
          <t>OL</t>
        </is>
      </c>
      <c r="I5532" s="5">
        <f>VLOOKUP(H5532,'5.a Definitions'!E:F,2,FALSE)</f>
        <v/>
      </c>
      <c r="J5532" s="465" t="inlineStr">
        <is>
          <t xml:space="preserve"> Deposition </t>
        </is>
      </c>
      <c r="K5532" s="465" t="inlineStr">
        <is>
          <t xml:space="preserve"> deposition to other land </t>
        </is>
      </c>
      <c r="L5532" s="465" t="inlineStr">
        <is>
          <t xml:space="preserve"> reactive </t>
        </is>
      </c>
      <c r="M5532" s="465" t="inlineStr">
        <is>
          <t xml:space="preserve"> RDN </t>
        </is>
      </c>
      <c r="N5532" s="466" t="n">
        <v>41.08243808617902</v>
      </c>
      <c r="O5532" s="467" t="n">
        <v>0.3766115071511001</v>
      </c>
      <c r="P5532" s="468" t="n">
        <v>1986</v>
      </c>
      <c r="Q5532" s="469" t="inlineStr">
        <is>
          <t>NILU and geodata.no</t>
        </is>
      </c>
      <c r="R5532" s="469" t="inlineStr">
        <is>
          <t>ok</t>
        </is>
      </c>
      <c r="S5532" s="469" t="inlineStr">
        <is>
          <t xml:space="preserve"> text </t>
        </is>
      </c>
      <c r="T5532" s="426" t="inlineStr">
        <is>
          <t>Norway</t>
        </is>
      </c>
      <c r="U5532" s="465" t="inlineStr">
        <is>
          <t xml:space="preserve"> - </t>
        </is>
      </c>
      <c r="V5532" s="465" t="n">
        <v>0.04</v>
      </c>
    </row>
    <row r="5533" ht="16" customHeight="1">
      <c r="B5533" s="5" t="inlineStr">
        <is>
          <t>AT.AT-FS.OL</t>
        </is>
      </c>
      <c r="C5533" s="5" t="inlineStr">
        <is>
          <t>AT.AT-FS.OL-N2 fixation-N2</t>
        </is>
      </c>
      <c r="D5533" s="5" t="inlineStr">
        <is>
          <t>AT</t>
        </is>
      </c>
      <c r="E5533" s="5" t="inlineStr">
        <is>
          <t>AT</t>
        </is>
      </c>
      <c r="F5533" s="5">
        <f>VLOOKUP(E5533,'5.a Definitions'!E:F,2,FALSE)</f>
        <v/>
      </c>
      <c r="G5533" s="5" t="inlineStr">
        <is>
          <t>FS</t>
        </is>
      </c>
      <c r="H5533" s="5" t="inlineStr">
        <is>
          <t>OL</t>
        </is>
      </c>
      <c r="I5533" s="5">
        <f>VLOOKUP(H5533,'5.a Definitions'!E:F,2,FALSE)</f>
        <v/>
      </c>
      <c r="J5533" s="465" t="inlineStr">
        <is>
          <t xml:space="preserve"> N2 fixation </t>
        </is>
      </c>
      <c r="K5533" s="465" t="inlineStr">
        <is>
          <t xml:space="preserve"> N2 fixation other land </t>
        </is>
      </c>
      <c r="L5533" s="465" t="inlineStr">
        <is>
          <t xml:space="preserve"> inert </t>
        </is>
      </c>
      <c r="M5533" s="465" t="inlineStr">
        <is>
          <t xml:space="preserve"> N2 </t>
        </is>
      </c>
      <c r="N5533" s="466" t="n">
        <v>23.228884</v>
      </c>
      <c r="O5533" s="467" t="n">
        <v>0.8373855850737826</v>
      </c>
      <c r="P5533" s="468" t="n">
        <v>1986</v>
      </c>
      <c r="Q5533" s="469" t="inlineStr">
        <is>
          <t>CORINE land cover inventory and Reddy &amp; DeLaune (2008)</t>
        </is>
      </c>
      <c r="R5533" s="469" t="inlineStr">
        <is>
          <t>ok</t>
        </is>
      </c>
      <c r="S5533" s="469" t="inlineStr">
        <is>
          <t xml:space="preserve"> text </t>
        </is>
      </c>
      <c r="T5533" s="426" t="inlineStr">
        <is>
          <t>Norway</t>
        </is>
      </c>
      <c r="U5533" s="465" t="inlineStr">
        <is>
          <t xml:space="preserve"> - </t>
        </is>
      </c>
      <c r="V5533" s="465" t="n">
        <v>0.04</v>
      </c>
    </row>
    <row r="5534">
      <c r="B5534" s="5" t="inlineStr">
        <is>
          <t>AT.AT-HS.HS</t>
        </is>
      </c>
      <c r="C5534" s="5" t="inlineStr">
        <is>
          <t>AT.AT-HS.HS-Deposition-OXN</t>
        </is>
      </c>
      <c r="D5534" s="5" t="inlineStr">
        <is>
          <t>AT</t>
        </is>
      </c>
      <c r="E5534" s="5" t="inlineStr">
        <is>
          <t>AT</t>
        </is>
      </c>
      <c r="F5534" s="5">
        <f>VLOOKUP(E5534,'5.a Definitions'!E:F,2,FALSE)</f>
        <v/>
      </c>
      <c r="G5534" s="5" t="inlineStr">
        <is>
          <t>HS</t>
        </is>
      </c>
      <c r="H5534" s="5" t="inlineStr">
        <is>
          <t>HS</t>
        </is>
      </c>
      <c r="I5534" s="5">
        <f>VLOOKUP(H5534,'5.a Definitions'!E:F,2,FALSE)</f>
        <v/>
      </c>
      <c r="J5534" s="465" t="inlineStr">
        <is>
          <t xml:space="preserve"> Deposition </t>
        </is>
      </c>
      <c r="K5534" s="465" t="inlineStr">
        <is>
          <t xml:space="preserve"> deposition to settlements </t>
        </is>
      </c>
      <c r="L5534" s="465" t="inlineStr">
        <is>
          <t xml:space="preserve"> reactive </t>
        </is>
      </c>
      <c r="M5534" s="465" t="inlineStr">
        <is>
          <t xml:space="preserve"> OXN </t>
        </is>
      </c>
      <c r="N5534" s="466" t="n">
        <v>2.871284158190734</v>
      </c>
      <c r="O5534" s="467" t="n">
        <v>0.3766115071511002</v>
      </c>
      <c r="P5534" s="468" t="n">
        <v>1986</v>
      </c>
      <c r="Q5534" s="469" t="inlineStr">
        <is>
          <t>NILU and geodata.no</t>
        </is>
      </c>
      <c r="R5534" s="469" t="inlineStr">
        <is>
          <t>ok</t>
        </is>
      </c>
      <c r="S5534" s="469" t="inlineStr">
        <is>
          <t xml:space="preserve"> text </t>
        </is>
      </c>
      <c r="T5534" s="426" t="inlineStr">
        <is>
          <t>Norway</t>
        </is>
      </c>
      <c r="U5534" s="465" t="inlineStr">
        <is>
          <t xml:space="preserve"> - </t>
        </is>
      </c>
      <c r="V5534" s="465" t="n">
        <v>0.04</v>
      </c>
    </row>
    <row r="5535">
      <c r="B5535" s="5" t="inlineStr">
        <is>
          <t>AT.AT-HS.HS</t>
        </is>
      </c>
      <c r="C5535" s="5" t="inlineStr">
        <is>
          <t>AT.AT-HS.HS-Deposition-RDN</t>
        </is>
      </c>
      <c r="D5535" s="5" t="inlineStr">
        <is>
          <t>AT</t>
        </is>
      </c>
      <c r="E5535" s="5" t="inlineStr">
        <is>
          <t>AT</t>
        </is>
      </c>
      <c r="F5535" s="5">
        <f>VLOOKUP(E5535,'5.a Definitions'!E:F,2,FALSE)</f>
        <v/>
      </c>
      <c r="G5535" s="5" t="inlineStr">
        <is>
          <t>HS</t>
        </is>
      </c>
      <c r="H5535" s="5" t="inlineStr">
        <is>
          <t>HS</t>
        </is>
      </c>
      <c r="I5535" s="5">
        <f>VLOOKUP(H5535,'5.a Definitions'!E:F,2,FALSE)</f>
        <v/>
      </c>
      <c r="J5535" s="465" t="inlineStr">
        <is>
          <t xml:space="preserve"> Deposition </t>
        </is>
      </c>
      <c r="K5535" s="465" t="inlineStr">
        <is>
          <t xml:space="preserve"> deposition to settlements </t>
        </is>
      </c>
      <c r="L5535" s="465" t="inlineStr">
        <is>
          <t xml:space="preserve"> reactive </t>
        </is>
      </c>
      <c r="M5535" s="465" t="inlineStr">
        <is>
          <t xml:space="preserve"> RDN </t>
        </is>
      </c>
      <c r="N5535" s="466" t="n">
        <v>2.649439038076322</v>
      </c>
      <c r="O5535" s="467" t="n">
        <v>0.3766115071511</v>
      </c>
      <c r="P5535" s="468" t="n">
        <v>1986</v>
      </c>
      <c r="Q5535" s="469" t="inlineStr">
        <is>
          <t>NILU and geodata.no</t>
        </is>
      </c>
      <c r="R5535" s="469" t="inlineStr">
        <is>
          <t>ok</t>
        </is>
      </c>
      <c r="S5535" s="469" t="inlineStr">
        <is>
          <t xml:space="preserve"> text </t>
        </is>
      </c>
      <c r="T5535" s="426" t="inlineStr">
        <is>
          <t>Norway</t>
        </is>
      </c>
      <c r="U5535" s="465" t="inlineStr">
        <is>
          <t xml:space="preserve"> - </t>
        </is>
      </c>
      <c r="V5535" s="465" t="n">
        <v>0.04</v>
      </c>
    </row>
    <row r="5536">
      <c r="B5536" s="5" t="inlineStr">
        <is>
          <t>AT.AT-HY.SW</t>
        </is>
      </c>
      <c r="C5536" s="5" t="inlineStr">
        <is>
          <t>AT.AT-HY.SW-Deposition-OXN</t>
        </is>
      </c>
      <c r="D5536" s="5" t="inlineStr">
        <is>
          <t>AT</t>
        </is>
      </c>
      <c r="E5536" s="5" t="inlineStr">
        <is>
          <t>AT</t>
        </is>
      </c>
      <c r="F5536" s="5">
        <f>VLOOKUP(E5536,'5.a Definitions'!E:F,2,FALSE)</f>
        <v/>
      </c>
      <c r="G5536" s="5" t="inlineStr">
        <is>
          <t>HY</t>
        </is>
      </c>
      <c r="H5536" s="5" t="inlineStr">
        <is>
          <t>SW</t>
        </is>
      </c>
      <c r="I5536" s="5">
        <f>VLOOKUP(H5536,'5.a Definitions'!E:F,2,FALSE)</f>
        <v/>
      </c>
      <c r="J5536" s="465" t="inlineStr">
        <is>
          <t xml:space="preserve"> Deposition </t>
        </is>
      </c>
      <c r="K5536" s="465" t="inlineStr">
        <is>
          <t xml:space="preserve"> deposition to surface water </t>
        </is>
      </c>
      <c r="L5536" s="465" t="inlineStr">
        <is>
          <t xml:space="preserve"> reactive </t>
        </is>
      </c>
      <c r="M5536" s="465" t="inlineStr">
        <is>
          <t xml:space="preserve"> OXN </t>
        </is>
      </c>
      <c r="N5536" s="466" t="n">
        <v>6.251533574214825</v>
      </c>
      <c r="O5536" s="467" t="n">
        <v>0.3766115071511001</v>
      </c>
      <c r="P5536" s="468" t="n">
        <v>1986</v>
      </c>
      <c r="Q5536" s="469" t="inlineStr">
        <is>
          <t>NILU and geodata.no</t>
        </is>
      </c>
      <c r="R5536" s="469" t="inlineStr">
        <is>
          <t>ok</t>
        </is>
      </c>
      <c r="S5536" s="469" t="inlineStr">
        <is>
          <t xml:space="preserve"> text </t>
        </is>
      </c>
      <c r="T5536" s="426" t="inlineStr">
        <is>
          <t>Norway</t>
        </is>
      </c>
      <c r="U5536" s="465" t="inlineStr">
        <is>
          <t xml:space="preserve"> - </t>
        </is>
      </c>
      <c r="V5536" s="465" t="n">
        <v>0.04</v>
      </c>
    </row>
    <row r="5537">
      <c r="B5537" s="5" t="inlineStr">
        <is>
          <t>AT.AT-HY.SW</t>
        </is>
      </c>
      <c r="C5537" s="5" t="inlineStr">
        <is>
          <t>AT.AT-HY.SW-Deposition-RDN</t>
        </is>
      </c>
      <c r="D5537" s="5" t="inlineStr">
        <is>
          <t>AT</t>
        </is>
      </c>
      <c r="E5537" s="5" t="inlineStr">
        <is>
          <t>AT</t>
        </is>
      </c>
      <c r="F5537" s="5">
        <f>VLOOKUP(E5537,'5.a Definitions'!E:F,2,FALSE)</f>
        <v/>
      </c>
      <c r="G5537" s="5" t="inlineStr">
        <is>
          <t>HY</t>
        </is>
      </c>
      <c r="H5537" s="5" t="inlineStr">
        <is>
          <t>SW</t>
        </is>
      </c>
      <c r="I5537" s="5">
        <f>VLOOKUP(H5537,'5.a Definitions'!E:F,2,FALSE)</f>
        <v/>
      </c>
      <c r="J5537" s="465" t="inlineStr">
        <is>
          <t xml:space="preserve"> Deposition </t>
        </is>
      </c>
      <c r="K5537" s="465" t="inlineStr">
        <is>
          <t xml:space="preserve"> deposition to surface water </t>
        </is>
      </c>
      <c r="L5537" s="465" t="inlineStr">
        <is>
          <t xml:space="preserve"> reactive </t>
        </is>
      </c>
      <c r="M5537" s="465" t="inlineStr">
        <is>
          <t xml:space="preserve"> RDN </t>
        </is>
      </c>
      <c r="N5537" s="466" t="n">
        <v>6.170593567916081</v>
      </c>
      <c r="O5537" s="467" t="n">
        <v>0.3766115071511</v>
      </c>
      <c r="P5537" s="468" t="n">
        <v>1986</v>
      </c>
      <c r="Q5537" s="469" t="inlineStr">
        <is>
          <t>NILU and geodata.no</t>
        </is>
      </c>
      <c r="R5537" s="469" t="inlineStr">
        <is>
          <t>ok</t>
        </is>
      </c>
      <c r="S5537" s="469" t="inlineStr">
        <is>
          <t xml:space="preserve"> text </t>
        </is>
      </c>
      <c r="T5537" s="426" t="inlineStr">
        <is>
          <t>Norway</t>
        </is>
      </c>
      <c r="U5537" s="465" t="inlineStr">
        <is>
          <t xml:space="preserve"> - </t>
        </is>
      </c>
      <c r="V5537" s="465" t="n">
        <v>0.04</v>
      </c>
    </row>
    <row r="5538">
      <c r="B5538" s="5" t="inlineStr">
        <is>
          <t>AT.AT-HY.SW</t>
        </is>
      </c>
      <c r="C5538" s="5" t="inlineStr">
        <is>
          <t>AT.AT-HY.SW-N2 fixation-N2</t>
        </is>
      </c>
      <c r="D5538" s="5" t="inlineStr">
        <is>
          <t>AT</t>
        </is>
      </c>
      <c r="E5538" s="5" t="inlineStr">
        <is>
          <t>AT</t>
        </is>
      </c>
      <c r="F5538" s="5">
        <f>VLOOKUP(E5538,'5.a Definitions'!E:F,2,FALSE)</f>
        <v/>
      </c>
      <c r="G5538" s="5" t="inlineStr">
        <is>
          <t>HY</t>
        </is>
      </c>
      <c r="H5538" s="5" t="inlineStr">
        <is>
          <t>SW</t>
        </is>
      </c>
      <c r="I5538" s="5">
        <f>VLOOKUP(H5538,'5.a Definitions'!E:F,2,FALSE)</f>
        <v/>
      </c>
      <c r="J5538" s="465" t="inlineStr">
        <is>
          <t xml:space="preserve"> N2 fixation </t>
        </is>
      </c>
      <c r="K5538" s="465" t="inlineStr">
        <is>
          <t xml:space="preserve"> N2 fixation surface water </t>
        </is>
      </c>
      <c r="L5538" s="465" t="inlineStr">
        <is>
          <t xml:space="preserve"> inert </t>
        </is>
      </c>
      <c r="M5538" s="465" t="inlineStr">
        <is>
          <t xml:space="preserve"> N2 </t>
        </is>
      </c>
      <c r="N5538" s="466" t="n">
        <v>2.0457</v>
      </c>
      <c r="O5538" s="467" t="n">
        <v>8.962723886426243</v>
      </c>
      <c r="P5538" s="468" t="n">
        <v>1986</v>
      </c>
      <c r="Q5538" s="469" t="inlineStr">
        <is>
          <t>NIBIO and Reddy &amp; DeLaune (2008)</t>
        </is>
      </c>
      <c r="R5538" s="469" t="inlineStr">
        <is>
          <t>ok</t>
        </is>
      </c>
      <c r="S5538" s="469" t="inlineStr">
        <is>
          <t xml:space="preserve"> text </t>
        </is>
      </c>
      <c r="T5538" s="426" t="inlineStr">
        <is>
          <t>Norway</t>
        </is>
      </c>
      <c r="U5538" s="465" t="inlineStr">
        <is>
          <t xml:space="preserve"> - </t>
        </is>
      </c>
      <c r="V5538" s="465" t="n">
        <v>0.04</v>
      </c>
    </row>
    <row r="5539">
      <c r="B5539" s="5" t="inlineStr">
        <is>
          <t>AT.AT-RW.RW</t>
        </is>
      </c>
      <c r="C5539" s="5" t="inlineStr">
        <is>
          <t>AT.AT-RW.RW-Atmospheric outflow-RDN</t>
        </is>
      </c>
      <c r="D5539" s="5" t="inlineStr">
        <is>
          <t>AT</t>
        </is>
      </c>
      <c r="E5539" s="5" t="inlineStr">
        <is>
          <t>AT</t>
        </is>
      </c>
      <c r="F5539" s="5">
        <f>VLOOKUP(E5539,'5.a Definitions'!E:F,2,FALSE)</f>
        <v/>
      </c>
      <c r="G5539" s="5" t="inlineStr">
        <is>
          <t>RW</t>
        </is>
      </c>
      <c r="H5539" s="5" t="inlineStr">
        <is>
          <t>RW</t>
        </is>
      </c>
      <c r="I5539" s="5">
        <f>VLOOKUP(H5539,'5.a Definitions'!E:F,2,FALSE)</f>
        <v/>
      </c>
      <c r="J5539" s="465" t="inlineStr">
        <is>
          <t xml:space="preserve"> Atmospheric outflow </t>
        </is>
      </c>
      <c r="K5539" s="465" t="inlineStr">
        <is>
          <t xml:space="preserve"> atmospheric outflow </t>
        </is>
      </c>
      <c r="L5539" s="465" t="inlineStr">
        <is>
          <t xml:space="preserve"> reactive </t>
        </is>
      </c>
      <c r="M5539" s="465" t="inlineStr">
        <is>
          <t xml:space="preserve"> RDN </t>
        </is>
      </c>
      <c r="N5539" s="466" t="n">
        <v>10.73447008989599</v>
      </c>
      <c r="O5539" s="467" t="n">
        <v>0.7702839501565797</v>
      </c>
      <c r="P5539" s="468" t="n">
        <v>1986</v>
      </c>
      <c r="Q5539" s="469" t="inlineStr">
        <is>
          <t>Filled (mean of 1997-2001): EMEP SR tables</t>
        </is>
      </c>
      <c r="R5539" s="469" t="inlineStr">
        <is>
          <t>ok</t>
        </is>
      </c>
      <c r="S5539" s="469" t="inlineStr">
        <is>
          <t xml:space="preserve"> text </t>
        </is>
      </c>
      <c r="T5539" s="426" t="inlineStr">
        <is>
          <t>Norway</t>
        </is>
      </c>
      <c r="U5539" s="465" t="inlineStr">
        <is>
          <t xml:space="preserve"> - </t>
        </is>
      </c>
      <c r="V5539" s="465" t="n">
        <v>0.04</v>
      </c>
    </row>
    <row r="5540" ht="16" customHeight="1" thickBot="1">
      <c r="A5540" s="493" t="n"/>
      <c r="B5540" s="6" t="inlineStr">
        <is>
          <t>AT.AT-RW.RW</t>
        </is>
      </c>
      <c r="C5540" s="6" t="inlineStr">
        <is>
          <t>AT.AT-RW.RW-Atmospheric outflow-OXN</t>
        </is>
      </c>
      <c r="D5540" s="6" t="inlineStr">
        <is>
          <t>AT</t>
        </is>
      </c>
      <c r="E5540" s="6" t="inlineStr">
        <is>
          <t>AT</t>
        </is>
      </c>
      <c r="F5540" s="5">
        <f>VLOOKUP(E5540,'5.a Definitions'!E:F,2,FALSE)</f>
        <v/>
      </c>
      <c r="G5540" s="6" t="inlineStr">
        <is>
          <t>RW</t>
        </is>
      </c>
      <c r="H5540" s="6" t="inlineStr">
        <is>
          <t>RW</t>
        </is>
      </c>
      <c r="I5540" s="5">
        <f>VLOOKUP(H5540,'5.a Definitions'!E:F,2,FALSE)</f>
        <v/>
      </c>
      <c r="J5540" s="470" t="inlineStr">
        <is>
          <t xml:space="preserve"> Atmospheric outflow </t>
        </is>
      </c>
      <c r="K5540" s="470" t="inlineStr">
        <is>
          <t xml:space="preserve"> atmospheric outflow </t>
        </is>
      </c>
      <c r="L5540" s="470" t="inlineStr">
        <is>
          <t xml:space="preserve"> reactive </t>
        </is>
      </c>
      <c r="M5540" s="470" t="inlineStr">
        <is>
          <t xml:space="preserve"> OXN </t>
        </is>
      </c>
      <c r="N5540" s="466" t="n">
        <v>40.45940730613335</v>
      </c>
      <c r="O5540" s="471" t="n">
        <v>0.7732369408848708</v>
      </c>
      <c r="P5540" s="468" t="n">
        <v>1986</v>
      </c>
      <c r="Q5540" s="472" t="inlineStr">
        <is>
          <t>Filled (mean of 1997-2001): EMEP SR tables</t>
        </is>
      </c>
      <c r="R5540" s="469" t="inlineStr">
        <is>
          <t>ok</t>
        </is>
      </c>
      <c r="S5540" s="472" t="inlineStr">
        <is>
          <t xml:space="preserve"> text </t>
        </is>
      </c>
      <c r="T5540" s="426" t="inlineStr">
        <is>
          <t>Norway</t>
        </is>
      </c>
      <c r="U5540" s="470" t="inlineStr">
        <is>
          <t xml:space="preserve"> - </t>
        </is>
      </c>
      <c r="V5540" s="470" t="n">
        <v>0.04</v>
      </c>
    </row>
    <row r="5541">
      <c r="A5541" s="491" t="inlineStr">
        <is>
          <t>Hydrosphere</t>
        </is>
      </c>
      <c r="B5541" s="5" t="inlineStr">
        <is>
          <t>HY.CW-MP.FP</t>
        </is>
      </c>
      <c r="C5541" s="5" t="inlineStr">
        <is>
          <t>HY.CW-MP.FP-Fish (wild catch)-Nmix</t>
        </is>
      </c>
      <c r="D5541" s="5" t="inlineStr">
        <is>
          <t>HY</t>
        </is>
      </c>
      <c r="E5541" s="5" t="inlineStr">
        <is>
          <t>CW</t>
        </is>
      </c>
      <c r="F5541" s="5">
        <f>VLOOKUP(E5541,'5.a Definitions'!E:F,2,FALSE)</f>
        <v/>
      </c>
      <c r="G5541" s="5" t="inlineStr">
        <is>
          <t>MP</t>
        </is>
      </c>
      <c r="H5541" s="5" t="inlineStr">
        <is>
          <t>FP</t>
        </is>
      </c>
      <c r="I5541" s="5">
        <f>VLOOKUP(H5541,'5.a Definitions'!E:F,2,FALSE)</f>
        <v/>
      </c>
      <c r="J5541" s="465" t="inlineStr">
        <is>
          <t xml:space="preserve"> Fish (wild catch) </t>
        </is>
      </c>
      <c r="K5541" s="5" t="inlineStr">
        <is>
          <t>coastal water fish (wild catch)</t>
        </is>
      </c>
      <c r="L5541" s="465" t="inlineStr">
        <is>
          <t xml:space="preserve"> reactive </t>
        </is>
      </c>
      <c r="M5541" s="465" t="inlineStr">
        <is>
          <t xml:space="preserve"> Nmix </t>
        </is>
      </c>
      <c r="N5541" s="466" t="inlineStr">
        <is>
          <t>nan</t>
        </is>
      </c>
      <c r="O5541" s="467" t="n">
        <v>0.2</v>
      </c>
      <c r="P5541" s="468" t="n">
        <v>1986</v>
      </c>
      <c r="Q5541" s="469" t="inlineStr">
        <is>
          <t>no data</t>
        </is>
      </c>
      <c r="R5541" s="469" t="inlineStr">
        <is>
          <t>not done</t>
        </is>
      </c>
      <c r="S5541" s="469" t="inlineStr">
        <is>
          <t xml:space="preserve"> text </t>
        </is>
      </c>
      <c r="T5541" s="426" t="inlineStr">
        <is>
          <t>Norway</t>
        </is>
      </c>
      <c r="U5541" s="5" t="inlineStr">
        <is>
          <t>useful output</t>
        </is>
      </c>
      <c r="V5541" s="465" t="n">
        <v>0.04</v>
      </c>
    </row>
    <row r="5542">
      <c r="B5542" s="5" t="inlineStr">
        <is>
          <t>HY.SW-AT.AT</t>
        </is>
      </c>
      <c r="C5542" s="5" t="inlineStr">
        <is>
          <t>HY.SW-AT.AT-Emissions-N2</t>
        </is>
      </c>
      <c r="D5542" s="5" t="inlineStr">
        <is>
          <t>HY</t>
        </is>
      </c>
      <c r="E5542" s="5" t="inlineStr">
        <is>
          <t>SW</t>
        </is>
      </c>
      <c r="F5542" s="5">
        <f>VLOOKUP(E5542,'5.a Definitions'!E:F,2,FALSE)</f>
        <v/>
      </c>
      <c r="G5542" s="5" t="inlineStr">
        <is>
          <t>AT</t>
        </is>
      </c>
      <c r="H5542" s="5" t="inlineStr">
        <is>
          <t>AT</t>
        </is>
      </c>
      <c r="I5542" s="5">
        <f>VLOOKUP(H5542,'5.a Definitions'!E:F,2,FALSE)</f>
        <v/>
      </c>
      <c r="J5542" s="465" t="inlineStr">
        <is>
          <t xml:space="preserve"> Emissions </t>
        </is>
      </c>
      <c r="K5542" s="465" t="inlineStr">
        <is>
          <t xml:space="preserve"> surface water emissions </t>
        </is>
      </c>
      <c r="L5542" s="465" t="inlineStr">
        <is>
          <t xml:space="preserve"> inert </t>
        </is>
      </c>
      <c r="M5542" s="465" t="inlineStr">
        <is>
          <t xml:space="preserve"> N2 </t>
        </is>
      </c>
      <c r="N5542" s="466" t="inlineStr">
        <is>
          <t>nan</t>
        </is>
      </c>
      <c r="O5542" s="467" t="n">
        <v>0.2</v>
      </c>
      <c r="P5542" s="468" t="n">
        <v>1986</v>
      </c>
      <c r="Q5542" s="469" t="inlineStr">
        <is>
          <t>no data</t>
        </is>
      </c>
      <c r="R5542" s="469" t="inlineStr">
        <is>
          <t>not done</t>
        </is>
      </c>
      <c r="S5542" s="469" t="inlineStr">
        <is>
          <t xml:space="preserve"> text </t>
        </is>
      </c>
      <c r="T5542" s="426" t="inlineStr">
        <is>
          <t>Norway</t>
        </is>
      </c>
      <c r="U5542" s="5" t="inlineStr">
        <is>
          <t>N wasted</t>
        </is>
      </c>
      <c r="V5542" s="465" t="n">
        <v>0.04</v>
      </c>
    </row>
    <row r="5543">
      <c r="B5543" s="5" t="inlineStr">
        <is>
          <t>HY.SW-AT.AT</t>
        </is>
      </c>
      <c r="C5543" s="5" t="inlineStr">
        <is>
          <t>HY.SW-AT.AT-Emissions-N2O</t>
        </is>
      </c>
      <c r="D5543" s="5" t="inlineStr">
        <is>
          <t>HY</t>
        </is>
      </c>
      <c r="E5543" s="5" t="inlineStr">
        <is>
          <t>SW</t>
        </is>
      </c>
      <c r="F5543" s="5">
        <f>VLOOKUP(E5543,'5.a Definitions'!E:F,2,FALSE)</f>
        <v/>
      </c>
      <c r="G5543" s="5" t="inlineStr">
        <is>
          <t>AT</t>
        </is>
      </c>
      <c r="H5543" s="5" t="inlineStr">
        <is>
          <t>AT</t>
        </is>
      </c>
      <c r="I5543" s="5">
        <f>VLOOKUP(H5543,'5.a Definitions'!E:F,2,FALSE)</f>
        <v/>
      </c>
      <c r="J5543" s="465" t="inlineStr">
        <is>
          <t xml:space="preserve"> Emissions </t>
        </is>
      </c>
      <c r="K5543" s="465" t="inlineStr">
        <is>
          <t xml:space="preserve"> surface water emissions </t>
        </is>
      </c>
      <c r="L5543" s="465" t="inlineStr">
        <is>
          <t xml:space="preserve"> reactive </t>
        </is>
      </c>
      <c r="M5543" s="465" t="inlineStr">
        <is>
          <t xml:space="preserve"> N2O </t>
        </is>
      </c>
      <c r="N5543" s="466" t="inlineStr">
        <is>
          <t>nan</t>
        </is>
      </c>
      <c r="O5543" s="467" t="n">
        <v>0.2</v>
      </c>
      <c r="P5543" s="468" t="n">
        <v>1986</v>
      </c>
      <c r="Q5543" s="469" t="inlineStr">
        <is>
          <t>no data</t>
        </is>
      </c>
      <c r="R5543" s="469" t="inlineStr">
        <is>
          <t>not done</t>
        </is>
      </c>
      <c r="S5543" s="469" t="inlineStr">
        <is>
          <t xml:space="preserve"> text </t>
        </is>
      </c>
      <c r="T5543" s="426" t="inlineStr">
        <is>
          <t>Norway</t>
        </is>
      </c>
      <c r="U5543" s="5" t="inlineStr">
        <is>
          <t>N wasted</t>
        </is>
      </c>
      <c r="V5543" s="465" t="n">
        <v>0.04</v>
      </c>
    </row>
    <row r="5544">
      <c r="B5544" s="5" t="inlineStr">
        <is>
          <t>HY.SW-HY.CW</t>
        </is>
      </c>
      <c r="C5544" s="5" t="inlineStr">
        <is>
          <t>HY.SW-HY.CW-Inflow to coastal waters-Nmix</t>
        </is>
      </c>
      <c r="D5544" s="5" t="inlineStr">
        <is>
          <t>HY</t>
        </is>
      </c>
      <c r="E5544" s="5" t="inlineStr">
        <is>
          <t>SW</t>
        </is>
      </c>
      <c r="F5544" s="5">
        <f>VLOOKUP(E5544,'5.a Definitions'!E:F,2,FALSE)</f>
        <v/>
      </c>
      <c r="G5544" s="5" t="inlineStr">
        <is>
          <t>HY</t>
        </is>
      </c>
      <c r="H5544" s="5" t="inlineStr">
        <is>
          <t>CW</t>
        </is>
      </c>
      <c r="I5544" s="5">
        <f>VLOOKUP(H5544,'5.a Definitions'!E:F,2,FALSE)</f>
        <v/>
      </c>
      <c r="J5544" s="465" t="inlineStr">
        <is>
          <t xml:space="preserve"> Inflow to coastal waters </t>
        </is>
      </c>
      <c r="K5544" s="465" t="inlineStr">
        <is>
          <t xml:space="preserve"> inflow to coastal water </t>
        </is>
      </c>
      <c r="L5544" s="465" t="inlineStr">
        <is>
          <t xml:space="preserve"> reactive </t>
        </is>
      </c>
      <c r="M5544" s="465" t="inlineStr">
        <is>
          <t xml:space="preserve"> Nmix </t>
        </is>
      </c>
      <c r="N5544" s="466" t="inlineStr">
        <is>
          <t>nan</t>
        </is>
      </c>
      <c r="O5544" s="467" t="n">
        <v>0.2</v>
      </c>
      <c r="P5544" s="468" t="n">
        <v>1986</v>
      </c>
      <c r="Q5544" s="469" t="inlineStr">
        <is>
          <t>no data</t>
        </is>
      </c>
      <c r="R5544" s="469" t="inlineStr">
        <is>
          <t>not done</t>
        </is>
      </c>
      <c r="S5544" s="469" t="inlineStr">
        <is>
          <t xml:space="preserve"> text </t>
        </is>
      </c>
      <c r="T5544" s="426" t="inlineStr">
        <is>
          <t>Norway</t>
        </is>
      </c>
      <c r="U5544" s="465" t="inlineStr">
        <is>
          <t xml:space="preserve"> - </t>
        </is>
      </c>
      <c r="V5544" s="465" t="n">
        <v>0.04</v>
      </c>
    </row>
    <row r="5545">
      <c r="B5545" s="5" t="inlineStr">
        <is>
          <t>HY.CW-MP.FP</t>
        </is>
      </c>
      <c r="C5545" s="5" t="inlineStr">
        <is>
          <t>HY.CW-MP.FP-Shellfish-Nmix</t>
        </is>
      </c>
      <c r="D5545" s="5" t="inlineStr">
        <is>
          <t>HY</t>
        </is>
      </c>
      <c r="E5545" s="5" t="inlineStr">
        <is>
          <t>CW</t>
        </is>
      </c>
      <c r="F5545" s="5">
        <f>VLOOKUP(E5545,'5.a Definitions'!E:F,2,FALSE)</f>
        <v/>
      </c>
      <c r="G5545" s="5" t="inlineStr">
        <is>
          <t>MP</t>
        </is>
      </c>
      <c r="H5545" s="5" t="inlineStr">
        <is>
          <t>FP</t>
        </is>
      </c>
      <c r="I5545" s="5">
        <f>VLOOKUP(H5545,'5.a Definitions'!E:F,2,FALSE)</f>
        <v/>
      </c>
      <c r="J5545" s="465" t="inlineStr">
        <is>
          <t xml:space="preserve"> Shellfish </t>
        </is>
      </c>
      <c r="K5545" s="465" t="inlineStr">
        <is>
          <t xml:space="preserve"> coastal water shellfish </t>
        </is>
      </c>
      <c r="L5545" s="465" t="inlineStr">
        <is>
          <t xml:space="preserve"> reactive </t>
        </is>
      </c>
      <c r="M5545" s="465" t="inlineStr">
        <is>
          <t xml:space="preserve"> Nmix </t>
        </is>
      </c>
      <c r="N5545" s="466" t="inlineStr">
        <is>
          <t>nan</t>
        </is>
      </c>
      <c r="O5545" s="467" t="n">
        <v>0.2</v>
      </c>
      <c r="P5545" s="468" t="n">
        <v>1986</v>
      </c>
      <c r="Q5545" s="469" t="inlineStr">
        <is>
          <t>no data</t>
        </is>
      </c>
      <c r="R5545" s="469" t="inlineStr">
        <is>
          <t>not done</t>
        </is>
      </c>
      <c r="S5545" s="469" t="inlineStr">
        <is>
          <t xml:space="preserve"> text </t>
        </is>
      </c>
      <c r="T5545" s="426" t="inlineStr">
        <is>
          <t>Norway</t>
        </is>
      </c>
      <c r="U5545" s="5" t="inlineStr">
        <is>
          <t>useful output</t>
        </is>
      </c>
      <c r="V5545" s="465" t="n">
        <v>0.04</v>
      </c>
    </row>
    <row r="5546">
      <c r="B5546" s="5" t="inlineStr">
        <is>
          <t>HY.AC-MP.FP</t>
        </is>
      </c>
      <c r="C5546" s="5" t="inlineStr">
        <is>
          <t>HY.AC-MP.FP-Coastal fish and seafood-Nmix</t>
        </is>
      </c>
      <c r="D5546" s="5" t="inlineStr">
        <is>
          <t>HY</t>
        </is>
      </c>
      <c r="E5546" s="5" t="inlineStr">
        <is>
          <t>AC</t>
        </is>
      </c>
      <c r="F5546" s="5">
        <f>VLOOKUP(E5546,'5.a Definitions'!E:F,2,FALSE)</f>
        <v/>
      </c>
      <c r="G5546" s="5" t="inlineStr">
        <is>
          <t>MP</t>
        </is>
      </c>
      <c r="H5546" s="5" t="inlineStr">
        <is>
          <t>FP</t>
        </is>
      </c>
      <c r="I5546" s="5">
        <f>VLOOKUP(H5546,'5.a Definitions'!E:F,2,FALSE)</f>
        <v/>
      </c>
      <c r="J5546" s="465" t="inlineStr">
        <is>
          <t xml:space="preserve"> Coastal fish and seafood </t>
        </is>
      </c>
      <c r="K5546" s="465" t="inlineStr">
        <is>
          <t xml:space="preserve"> aquaculture coastal fish and seafood </t>
        </is>
      </c>
      <c r="L5546" s="465" t="inlineStr">
        <is>
          <t xml:space="preserve"> reactive </t>
        </is>
      </c>
      <c r="M5546" s="465" t="inlineStr">
        <is>
          <t xml:space="preserve"> Nmix </t>
        </is>
      </c>
      <c r="N5546" s="466" t="n">
        <v>1.306627678817647</v>
      </c>
      <c r="O5546" s="467" t="n">
        <v>0.1207644793096975</v>
      </c>
      <c r="P5546" s="468" t="n">
        <v>1986</v>
      </c>
      <c r="Q5546" s="469" t="inlineStr">
        <is>
          <t>Fiskeridirektoratet; dead and discarded fish filled (extrapolated from 2007 as a share of harvest)</t>
        </is>
      </c>
      <c r="R5546" s="469" t="inlineStr">
        <is>
          <t>ok</t>
        </is>
      </c>
      <c r="S5546" s="469" t="inlineStr">
        <is>
          <t xml:space="preserve"> text </t>
        </is>
      </c>
      <c r="T5546" s="426" t="inlineStr">
        <is>
          <t>Norway</t>
        </is>
      </c>
      <c r="U5546" s="5" t="inlineStr">
        <is>
          <t>useful output</t>
        </is>
      </c>
      <c r="V5546" s="465" t="n">
        <v>0.04</v>
      </c>
    </row>
    <row r="5547">
      <c r="B5547" s="5" t="inlineStr">
        <is>
          <t>HY.AC-MP.FP</t>
        </is>
      </c>
      <c r="C5547" s="5" t="inlineStr">
        <is>
          <t>HY.AC-MP.FP-Freshwater fish and seafood-Nmix</t>
        </is>
      </c>
      <c r="D5547" s="5" t="inlineStr">
        <is>
          <t>HY</t>
        </is>
      </c>
      <c r="E5547" s="5" t="inlineStr">
        <is>
          <t>AC</t>
        </is>
      </c>
      <c r="F5547" s="5">
        <f>VLOOKUP(E5547,'5.a Definitions'!E:F,2,FALSE)</f>
        <v/>
      </c>
      <c r="G5547" s="5" t="inlineStr">
        <is>
          <t>MP</t>
        </is>
      </c>
      <c r="H5547" s="5" t="inlineStr">
        <is>
          <t>FP</t>
        </is>
      </c>
      <c r="I5547" s="5">
        <f>VLOOKUP(H5547,'5.a Definitions'!E:F,2,FALSE)</f>
        <v/>
      </c>
      <c r="J5547" s="465" t="inlineStr">
        <is>
          <t xml:space="preserve"> Freshwater fish and seafood </t>
        </is>
      </c>
      <c r="K5547" s="465" t="inlineStr">
        <is>
          <t xml:space="preserve"> aquaculture freshwater fish and seafood </t>
        </is>
      </c>
      <c r="L5547" s="465" t="inlineStr">
        <is>
          <t xml:space="preserve"> reactive </t>
        </is>
      </c>
      <c r="M5547" s="465" t="inlineStr">
        <is>
          <t xml:space="preserve"> Nmix </t>
        </is>
      </c>
      <c r="N5547" s="466" t="n">
        <v>0</v>
      </c>
      <c r="O5547" s="467" t="n">
        <v>20</v>
      </c>
      <c r="P5547" s="468" t="n">
        <v>1986</v>
      </c>
      <c r="Q5547" s="469" t="inlineStr">
        <is>
          <t>no production</t>
        </is>
      </c>
      <c r="R5547" s="469" t="inlineStr">
        <is>
          <t>ok</t>
        </is>
      </c>
      <c r="S5547" s="469" t="inlineStr">
        <is>
          <t xml:space="preserve"> text </t>
        </is>
      </c>
      <c r="T5547" s="426" t="inlineStr">
        <is>
          <t>Norway</t>
        </is>
      </c>
      <c r="U5547" s="5" t="inlineStr">
        <is>
          <t>useful output</t>
        </is>
      </c>
      <c r="V5547" s="465" t="n">
        <v>0.04</v>
      </c>
    </row>
    <row r="5548">
      <c r="B5548" s="5" t="inlineStr">
        <is>
          <t>HY.AC-HY.CW</t>
        </is>
      </c>
      <c r="C5548" s="5" t="inlineStr">
        <is>
          <t>HY.AC-HY.CW-Waste feed-Nmix</t>
        </is>
      </c>
      <c r="D5548" s="5" t="inlineStr">
        <is>
          <t>HY</t>
        </is>
      </c>
      <c r="E5548" s="5" t="inlineStr">
        <is>
          <t>AC</t>
        </is>
      </c>
      <c r="F5548" s="5">
        <f>VLOOKUP(E5548,'5.a Definitions'!E:F,2,FALSE)</f>
        <v/>
      </c>
      <c r="G5548" s="5" t="inlineStr">
        <is>
          <t>HY</t>
        </is>
      </c>
      <c r="H5548" s="5" t="inlineStr">
        <is>
          <t>CW</t>
        </is>
      </c>
      <c r="I5548" s="5">
        <f>VLOOKUP(H5548,'5.a Definitions'!E:F,2,FALSE)</f>
        <v/>
      </c>
      <c r="J5548" s="465" t="inlineStr">
        <is>
          <t xml:space="preserve"> Waste feed </t>
        </is>
      </c>
      <c r="K5548" s="465" t="inlineStr">
        <is>
          <t xml:space="preserve"> waste feed to coastal water </t>
        </is>
      </c>
      <c r="L5548" s="465" t="inlineStr">
        <is>
          <t xml:space="preserve"> reactive </t>
        </is>
      </c>
      <c r="M5548" s="465" t="inlineStr">
        <is>
          <t xml:space="preserve"> Nmix </t>
        </is>
      </c>
      <c r="N5548" s="466" t="n">
        <v>1.436928671328671</v>
      </c>
      <c r="O5548" s="467" t="n">
        <v>0.7575116936883758</v>
      </c>
      <c r="P5548" s="468" t="n">
        <v>1986</v>
      </c>
      <c r="Q5548" s="469" t="inlineStr">
        <is>
          <t>Mass balance</t>
        </is>
      </c>
      <c r="R5548" s="469" t="inlineStr">
        <is>
          <t>ok</t>
        </is>
      </c>
      <c r="S5548" s="469" t="inlineStr">
        <is>
          <t xml:space="preserve"> text </t>
        </is>
      </c>
      <c r="T5548" s="426" t="inlineStr">
        <is>
          <t>Norway</t>
        </is>
      </c>
      <c r="U5548" s="5" t="inlineStr">
        <is>
          <t>N wasted</t>
        </is>
      </c>
      <c r="V5548" s="465" t="n">
        <v>0.04</v>
      </c>
    </row>
    <row r="5549" ht="16" customHeight="1">
      <c r="B5549" s="5" t="inlineStr">
        <is>
          <t>HY.AC-HY.CW</t>
        </is>
      </c>
      <c r="C5549" s="5" t="inlineStr">
        <is>
          <t>HY.AC-HY.CW-Excretia-Nmix</t>
        </is>
      </c>
      <c r="D5549" s="5" t="inlineStr">
        <is>
          <t>HY</t>
        </is>
      </c>
      <c r="E5549" s="5" t="inlineStr">
        <is>
          <t>AC</t>
        </is>
      </c>
      <c r="F5549" s="5">
        <f>VLOOKUP(E5549,'5.a Definitions'!E:F,2,FALSE)</f>
        <v/>
      </c>
      <c r="G5549" s="5" t="inlineStr">
        <is>
          <t>HY</t>
        </is>
      </c>
      <c r="H5549" s="5" t="inlineStr">
        <is>
          <t>CW</t>
        </is>
      </c>
      <c r="I5549" s="5">
        <f>VLOOKUP(H5549,'5.a Definitions'!E:F,2,FALSE)</f>
        <v/>
      </c>
      <c r="J5549" s="465" t="inlineStr">
        <is>
          <t xml:space="preserve"> Excretia </t>
        </is>
      </c>
      <c r="K5549" s="465" t="inlineStr">
        <is>
          <t xml:space="preserve"> excretia to coastal water </t>
        </is>
      </c>
      <c r="L5549" s="465" t="inlineStr">
        <is>
          <t xml:space="preserve"> reactive </t>
        </is>
      </c>
      <c r="M5549" s="465" t="inlineStr">
        <is>
          <t xml:space="preserve"> Nmix </t>
        </is>
      </c>
      <c r="N5549" s="466" t="n">
        <v>2.134905188315221</v>
      </c>
      <c r="O5549" s="467" t="n">
        <v>0.180175373850232</v>
      </c>
      <c r="P5549" s="468" t="n">
        <v>1986</v>
      </c>
      <c r="Q5549" s="469" t="inlineStr">
        <is>
          <t>Mass balance</t>
        </is>
      </c>
      <c r="R5549" s="469" t="inlineStr">
        <is>
          <t>ok</t>
        </is>
      </c>
      <c r="S5549" s="469" t="inlineStr">
        <is>
          <t xml:space="preserve"> text </t>
        </is>
      </c>
      <c r="T5549" s="426" t="inlineStr">
        <is>
          <t>Norway</t>
        </is>
      </c>
      <c r="U5549" s="5" t="inlineStr">
        <is>
          <t>N wasted</t>
        </is>
      </c>
      <c r="V5549" s="465" t="n">
        <v>0.04</v>
      </c>
    </row>
    <row r="5550">
      <c r="A5550" s="490" t="inlineStr">
        <is>
          <t xml:space="preserve"> Rest of the world </t>
        </is>
      </c>
      <c r="B5550" s="5" t="inlineStr">
        <is>
          <t>RW.RW-EF.EC</t>
        </is>
      </c>
      <c r="C5550" s="5" t="inlineStr">
        <is>
          <t>RW.RW-EF.EC-Fuel import-Nmix</t>
        </is>
      </c>
      <c r="D5550" s="5" t="inlineStr">
        <is>
          <t>RW</t>
        </is>
      </c>
      <c r="E5550" s="5" t="inlineStr">
        <is>
          <t>RW</t>
        </is>
      </c>
      <c r="F5550" s="5">
        <f>VLOOKUP(E5550,'5.a Definitions'!E:F,2,FALSE)</f>
        <v/>
      </c>
      <c r="G5550" s="5" t="inlineStr">
        <is>
          <t>EF</t>
        </is>
      </c>
      <c r="H5550" s="5" t="inlineStr">
        <is>
          <t>EC</t>
        </is>
      </c>
      <c r="I5550" s="5">
        <f>VLOOKUP(H5550,'5.a Definitions'!E:F,2,FALSE)</f>
        <v/>
      </c>
      <c r="J5550" s="465" t="inlineStr">
        <is>
          <t xml:space="preserve"> Fuel import </t>
        </is>
      </c>
      <c r="K5550" s="465" t="inlineStr">
        <is>
          <t xml:space="preserve"> fuel import </t>
        </is>
      </c>
      <c r="L5550" s="465" t="inlineStr">
        <is>
          <t xml:space="preserve"> reactive </t>
        </is>
      </c>
      <c r="M5550" s="465" t="inlineStr">
        <is>
          <t xml:space="preserve"> Nmix </t>
        </is>
      </c>
      <c r="N5550" s="466" t="inlineStr">
        <is>
          <t>nan</t>
        </is>
      </c>
      <c r="O5550" s="467" t="n">
        <v>0.2</v>
      </c>
      <c r="P5550" s="468" t="n">
        <v>1986</v>
      </c>
      <c r="Q5550" s="469" t="inlineStr">
        <is>
          <t>no data</t>
        </is>
      </c>
      <c r="R5550" s="469" t="inlineStr">
        <is>
          <t>not done</t>
        </is>
      </c>
      <c r="S5550" s="469" t="inlineStr">
        <is>
          <t xml:space="preserve"> text </t>
        </is>
      </c>
      <c r="T5550" s="426" t="inlineStr">
        <is>
          <t>Norway</t>
        </is>
      </c>
      <c r="U5550" s="5" t="inlineStr">
        <is>
          <t>import</t>
        </is>
      </c>
      <c r="V5550" s="465" t="n">
        <v>0.04</v>
      </c>
    </row>
    <row r="5551">
      <c r="B5551" s="5" t="inlineStr">
        <is>
          <t>RW.RW-EF.TR</t>
        </is>
      </c>
      <c r="C5551" s="5" t="inlineStr">
        <is>
          <t>RW.RW-EF.TR-Import of transport fuel-Nmix</t>
        </is>
      </c>
      <c r="D5551" s="5" t="inlineStr">
        <is>
          <t>RW</t>
        </is>
      </c>
      <c r="E5551" s="5" t="inlineStr">
        <is>
          <t>RW</t>
        </is>
      </c>
      <c r="F5551" s="5">
        <f>VLOOKUP(E5551,'5.a Definitions'!E:F,2,FALSE)</f>
        <v/>
      </c>
      <c r="G5551" s="5" t="inlineStr">
        <is>
          <t>EF</t>
        </is>
      </c>
      <c r="H5551" s="5" t="inlineStr">
        <is>
          <t>TR</t>
        </is>
      </c>
      <c r="I5551" s="5">
        <f>VLOOKUP(H5551,'5.a Definitions'!E:F,2,FALSE)</f>
        <v/>
      </c>
      <c r="J5551" s="465" t="inlineStr">
        <is>
          <t xml:space="preserve"> Import of transport fuel </t>
        </is>
      </c>
      <c r="K5551" s="465" t="inlineStr">
        <is>
          <t xml:space="preserve"> import of transport fuel </t>
        </is>
      </c>
      <c r="L5551" s="465" t="inlineStr">
        <is>
          <t xml:space="preserve"> reactive </t>
        </is>
      </c>
      <c r="M5551" s="465" t="inlineStr">
        <is>
          <t xml:space="preserve"> Nmix </t>
        </is>
      </c>
      <c r="N5551" s="466" t="inlineStr">
        <is>
          <t>nan</t>
        </is>
      </c>
      <c r="O5551" s="467" t="n">
        <v>0.2</v>
      </c>
      <c r="P5551" s="468" t="n">
        <v>1986</v>
      </c>
      <c r="Q5551" s="469" t="inlineStr">
        <is>
          <t>no data</t>
        </is>
      </c>
      <c r="R5551" s="469" t="inlineStr">
        <is>
          <t>not done</t>
        </is>
      </c>
      <c r="S5551" s="469" t="inlineStr">
        <is>
          <t xml:space="preserve"> text </t>
        </is>
      </c>
      <c r="T5551" s="426" t="inlineStr">
        <is>
          <t>Norway</t>
        </is>
      </c>
      <c r="U5551" s="5" t="inlineStr">
        <is>
          <t>import</t>
        </is>
      </c>
      <c r="V5551" s="465" t="n">
        <v>0.04</v>
      </c>
    </row>
    <row r="5552">
      <c r="B5552" s="5" t="inlineStr">
        <is>
          <t>RW.RW-MP.FP</t>
        </is>
      </c>
      <c r="C5552" s="5" t="inlineStr">
        <is>
          <t>RW.RW-MP.FP-Sea fish (landings)-Nmix</t>
        </is>
      </c>
      <c r="D5552" s="5" t="inlineStr">
        <is>
          <t>RW</t>
        </is>
      </c>
      <c r="E5552" s="5" t="inlineStr">
        <is>
          <t>RW</t>
        </is>
      </c>
      <c r="F5552" s="5">
        <f>VLOOKUP(E5552,'5.a Definitions'!E:F,2,FALSE)</f>
        <v/>
      </c>
      <c r="G5552" s="5" t="inlineStr">
        <is>
          <t>MP</t>
        </is>
      </c>
      <c r="H5552" s="5" t="inlineStr">
        <is>
          <t>FP</t>
        </is>
      </c>
      <c r="I5552" s="5">
        <f>VLOOKUP(H5552,'5.a Definitions'!E:F,2,FALSE)</f>
        <v/>
      </c>
      <c r="J5552" s="465" t="inlineStr">
        <is>
          <t xml:space="preserve"> Sea fish (landings) </t>
        </is>
      </c>
      <c r="K5552" s="465" t="inlineStr">
        <is>
          <t xml:space="preserve"> sea fish (landings) </t>
        </is>
      </c>
      <c r="L5552" s="465" t="inlineStr">
        <is>
          <t xml:space="preserve"> reactive </t>
        </is>
      </c>
      <c r="M5552" s="465" t="inlineStr">
        <is>
          <t xml:space="preserve"> Nmix </t>
        </is>
      </c>
      <c r="N5552" s="466" t="n">
        <v>0</v>
      </c>
      <c r="O5552" s="467" t="n">
        <v>20</v>
      </c>
      <c r="P5552" s="468" t="n">
        <v>1986</v>
      </c>
      <c r="Q5552" s="469" t="inlineStr">
        <is>
          <t>counted under Hydrosphere</t>
        </is>
      </c>
      <c r="R5552" s="469" t="inlineStr">
        <is>
          <t>ok</t>
        </is>
      </c>
      <c r="S5552" s="469" t="inlineStr">
        <is>
          <t xml:space="preserve"> text </t>
        </is>
      </c>
      <c r="T5552" s="426" t="inlineStr">
        <is>
          <t>Norway</t>
        </is>
      </c>
      <c r="U5552" s="5" t="inlineStr">
        <is>
          <t>import</t>
        </is>
      </c>
      <c r="V5552" s="465" t="n">
        <v>0.04</v>
      </c>
    </row>
    <row r="5553">
      <c r="B5553" s="5" t="inlineStr">
        <is>
          <t>RW.RW-MP.FP</t>
        </is>
      </c>
      <c r="C5553" s="5" t="inlineStr">
        <is>
          <t>RW.RW-MP.FP-Food import-Nmix</t>
        </is>
      </c>
      <c r="D5553" s="5" t="inlineStr">
        <is>
          <t>RW</t>
        </is>
      </c>
      <c r="E5553" s="5" t="inlineStr">
        <is>
          <t>RW</t>
        </is>
      </c>
      <c r="F5553" s="5">
        <f>VLOOKUP(E5553,'5.a Definitions'!E:F,2,FALSE)</f>
        <v/>
      </c>
      <c r="G5553" s="5" t="inlineStr">
        <is>
          <t>MP</t>
        </is>
      </c>
      <c r="H5553" s="5" t="inlineStr">
        <is>
          <t>FP</t>
        </is>
      </c>
      <c r="I5553" s="5">
        <f>VLOOKUP(H5553,'5.a Definitions'!E:F,2,FALSE)</f>
        <v/>
      </c>
      <c r="J5553" s="465" t="inlineStr">
        <is>
          <t xml:space="preserve"> Food import </t>
        </is>
      </c>
      <c r="K5553" s="465" t="inlineStr">
        <is>
          <t xml:space="preserve"> food and feed import </t>
        </is>
      </c>
      <c r="L5553" s="465" t="inlineStr">
        <is>
          <t xml:space="preserve"> reactive </t>
        </is>
      </c>
      <c r="M5553" s="465" t="inlineStr">
        <is>
          <t xml:space="preserve"> Nmix </t>
        </is>
      </c>
      <c r="N5553" s="466" t="inlineStr">
        <is>
          <t>nan</t>
        </is>
      </c>
      <c r="O5553" s="467" t="n">
        <v>0.2</v>
      </c>
      <c r="P5553" s="468" t="n">
        <v>1986</v>
      </c>
      <c r="Q5553" s="469" t="inlineStr">
        <is>
          <t>no data</t>
        </is>
      </c>
      <c r="R5553" s="469" t="inlineStr">
        <is>
          <t>not done</t>
        </is>
      </c>
      <c r="S5553" s="469" t="inlineStr">
        <is>
          <t xml:space="preserve"> text </t>
        </is>
      </c>
      <c r="T5553" s="426" t="inlineStr">
        <is>
          <t>Norway</t>
        </is>
      </c>
      <c r="U5553" s="5" t="inlineStr">
        <is>
          <t>import</t>
        </is>
      </c>
      <c r="V5553" s="465" t="n">
        <v>0.04</v>
      </c>
    </row>
    <row r="5554">
      <c r="B5554" s="5" t="inlineStr">
        <is>
          <t>RW.RW-MP.OP</t>
        </is>
      </c>
      <c r="C5554" s="5" t="inlineStr">
        <is>
          <t>RW.RW-MP.OP-Other goods import -Nmix</t>
        </is>
      </c>
      <c r="D5554" s="5" t="inlineStr">
        <is>
          <t>RW</t>
        </is>
      </c>
      <c r="E5554" s="5" t="inlineStr">
        <is>
          <t>RW</t>
        </is>
      </c>
      <c r="F5554" s="5">
        <f>VLOOKUP(E5554,'5.a Definitions'!E:F,2,FALSE)</f>
        <v/>
      </c>
      <c r="G5554" s="5" t="inlineStr">
        <is>
          <t>MP</t>
        </is>
      </c>
      <c r="H5554" s="5" t="inlineStr">
        <is>
          <t>OP</t>
        </is>
      </c>
      <c r="I5554" s="5">
        <f>VLOOKUP(H5554,'5.a Definitions'!E:F,2,FALSE)</f>
        <v/>
      </c>
      <c r="J5554" s="465" t="inlineStr">
        <is>
          <t xml:space="preserve"> Other goods import  </t>
        </is>
      </c>
      <c r="K5554" s="465" t="inlineStr">
        <is>
          <t xml:space="preserve"> other goods import </t>
        </is>
      </c>
      <c r="L5554" s="465" t="inlineStr">
        <is>
          <t xml:space="preserve"> reactive </t>
        </is>
      </c>
      <c r="M5554" s="465" t="inlineStr">
        <is>
          <t xml:space="preserve"> Nmix </t>
        </is>
      </c>
      <c r="N5554" s="466" t="inlineStr">
        <is>
          <t>nan</t>
        </is>
      </c>
      <c r="O5554" s="467" t="n">
        <v>0.2</v>
      </c>
      <c r="P5554" s="468" t="n">
        <v>1986</v>
      </c>
      <c r="Q5554" s="469" t="inlineStr">
        <is>
          <t>no data</t>
        </is>
      </c>
      <c r="R5554" s="469" t="inlineStr">
        <is>
          <t>not done</t>
        </is>
      </c>
      <c r="S5554" s="469" t="inlineStr">
        <is>
          <t xml:space="preserve"> text </t>
        </is>
      </c>
      <c r="T5554" s="426" t="inlineStr">
        <is>
          <t>Norway</t>
        </is>
      </c>
      <c r="U5554" s="5" t="inlineStr">
        <is>
          <t>import</t>
        </is>
      </c>
      <c r="V5554" s="465" t="n">
        <v>0.04</v>
      </c>
    </row>
    <row r="5555">
      <c r="B5555" s="475" t="inlineStr">
        <is>
          <t>RW.RW-MP.OP</t>
        </is>
      </c>
      <c r="C5555" s="475" t="inlineStr">
        <is>
          <t>RW.RW-MP.OP-Ammonia import -Nmix</t>
        </is>
      </c>
      <c r="D5555" s="475" t="inlineStr">
        <is>
          <t>RW</t>
        </is>
      </c>
      <c r="E5555" s="475" t="inlineStr">
        <is>
          <t>RW</t>
        </is>
      </c>
      <c r="F5555" s="5">
        <f>VLOOKUP(E5555,'5.a Definitions'!E:F,2,FALSE)</f>
        <v/>
      </c>
      <c r="G5555" s="475" t="inlineStr">
        <is>
          <t>MP</t>
        </is>
      </c>
      <c r="H5555" s="475" t="inlineStr">
        <is>
          <t>OP</t>
        </is>
      </c>
      <c r="I5555" s="5">
        <f>VLOOKUP(H5555,'5.a Definitions'!E:F,2,FALSE)</f>
        <v/>
      </c>
      <c r="J5555" s="465" t="inlineStr">
        <is>
          <t>Ammonia import</t>
        </is>
      </c>
      <c r="K5555" s="465" t="inlineStr">
        <is>
          <t>ammonia import</t>
        </is>
      </c>
      <c r="L5555" s="465" t="inlineStr">
        <is>
          <t>reactive</t>
        </is>
      </c>
      <c r="M5555" s="465" t="inlineStr">
        <is>
          <t>Nmix</t>
        </is>
      </c>
      <c r="N5555" s="466" t="inlineStr">
        <is>
          <t>nan</t>
        </is>
      </c>
      <c r="O5555" s="467" t="n">
        <v>0.2</v>
      </c>
      <c r="P5555" s="468" t="n">
        <v>1986</v>
      </c>
      <c r="Q5555" s="469" t="inlineStr">
        <is>
          <t>no data</t>
        </is>
      </c>
      <c r="R5555" s="469" t="inlineStr">
        <is>
          <t>not done</t>
        </is>
      </c>
      <c r="S5555" s="469" t="inlineStr">
        <is>
          <t>text</t>
        </is>
      </c>
      <c r="T5555" s="476" t="inlineStr">
        <is>
          <t>Norway</t>
        </is>
      </c>
      <c r="U5555" s="5" t="inlineStr">
        <is>
          <t>import</t>
        </is>
      </c>
      <c r="V5555" s="465">
        <f>(#REF!*#REF!)^2</f>
        <v/>
      </c>
    </row>
    <row r="5556">
      <c r="B5556" s="5" t="inlineStr">
        <is>
          <t>RW.RW-AG.MM</t>
        </is>
      </c>
      <c r="C5556" s="5" t="inlineStr">
        <is>
          <t>RW.RW-AG.MM-Animal feed import-Nmix</t>
        </is>
      </c>
      <c r="D5556" s="5" t="inlineStr">
        <is>
          <t>RW</t>
        </is>
      </c>
      <c r="E5556" s="5" t="inlineStr">
        <is>
          <t>RW</t>
        </is>
      </c>
      <c r="F5556" s="5">
        <f>VLOOKUP(E5556,'5.a Definitions'!E:F,2,FALSE)</f>
        <v/>
      </c>
      <c r="G5556" s="5" t="inlineStr">
        <is>
          <t>AG</t>
        </is>
      </c>
      <c r="H5556" s="5" t="inlineStr">
        <is>
          <t>MM</t>
        </is>
      </c>
      <c r="I5556" s="5">
        <f>VLOOKUP(H5556,'5.a Definitions'!E:F,2,FALSE)</f>
        <v/>
      </c>
      <c r="J5556" s="465" t="inlineStr">
        <is>
          <t xml:space="preserve"> Animal feed import </t>
        </is>
      </c>
      <c r="K5556" s="465" t="inlineStr">
        <is>
          <t xml:space="preserve"> animal feed import </t>
        </is>
      </c>
      <c r="L5556" s="465" t="inlineStr">
        <is>
          <t xml:space="preserve"> reactive </t>
        </is>
      </c>
      <c r="M5556" s="465" t="inlineStr">
        <is>
          <t xml:space="preserve"> Nmix </t>
        </is>
      </c>
      <c r="N5556" s="466" t="n">
        <v>18.26370409343453</v>
      </c>
      <c r="O5556" s="467" t="n">
        <v>0.3008115365435496</v>
      </c>
      <c r="P5556" s="468" t="n">
        <v>1986</v>
      </c>
      <c r="Q5556" s="469" t="inlineStr">
        <is>
          <t>NIBIO Totalkalkylen</t>
        </is>
      </c>
      <c r="R5556" s="469" t="inlineStr">
        <is>
          <t>ok</t>
        </is>
      </c>
      <c r="S5556" s="469" t="inlineStr">
        <is>
          <t xml:space="preserve"> text </t>
        </is>
      </c>
      <c r="T5556" s="426" t="inlineStr">
        <is>
          <t>Norway</t>
        </is>
      </c>
      <c r="U5556" s="5" t="inlineStr">
        <is>
          <t>import</t>
        </is>
      </c>
      <c r="V5556" s="465" t="n">
        <v>0.04</v>
      </c>
    </row>
    <row r="5557" ht="16" customHeight="1">
      <c r="B5557" s="5" t="inlineStr">
        <is>
          <t>RW.RW-AG.MM</t>
        </is>
      </c>
      <c r="C5557" s="5" t="inlineStr">
        <is>
          <t>RW.RW-AG.MM-Live animal import-Nmix</t>
        </is>
      </c>
      <c r="D5557" s="5" t="inlineStr">
        <is>
          <t>RW</t>
        </is>
      </c>
      <c r="E5557" s="5" t="inlineStr">
        <is>
          <t>RW</t>
        </is>
      </c>
      <c r="F5557" s="5">
        <f>VLOOKUP(E5557,'5.a Definitions'!E:F,2,FALSE)</f>
        <v/>
      </c>
      <c r="G5557" s="5" t="inlineStr">
        <is>
          <t>AG</t>
        </is>
      </c>
      <c r="H5557" s="5" t="inlineStr">
        <is>
          <t>MM</t>
        </is>
      </c>
      <c r="I5557" s="5">
        <f>VLOOKUP(H5557,'5.a Definitions'!E:F,2,FALSE)</f>
        <v/>
      </c>
      <c r="J5557" s="465" t="inlineStr">
        <is>
          <t xml:space="preserve"> Live animal import </t>
        </is>
      </c>
      <c r="K5557" s="465" t="inlineStr">
        <is>
          <t xml:space="preserve"> live animal import </t>
        </is>
      </c>
      <c r="L5557" s="465" t="inlineStr">
        <is>
          <t xml:space="preserve"> reactive </t>
        </is>
      </c>
      <c r="M5557" s="465" t="inlineStr">
        <is>
          <t xml:space="preserve"> Nmix </t>
        </is>
      </c>
      <c r="N5557" s="466" t="n">
        <v>0.0108367872</v>
      </c>
      <c r="O5557" s="467" t="n">
        <v>0.4226677053284748</v>
      </c>
      <c r="P5557" s="468" t="n">
        <v>1986</v>
      </c>
      <c r="Q5557" s="469" t="inlineStr">
        <is>
          <t>FAOSTAT</t>
        </is>
      </c>
      <c r="R5557" s="469" t="inlineStr">
        <is>
          <t>ok</t>
        </is>
      </c>
      <c r="S5557" s="469" t="inlineStr">
        <is>
          <t xml:space="preserve"> text </t>
        </is>
      </c>
      <c r="T5557" s="426" t="inlineStr">
        <is>
          <t>Norway</t>
        </is>
      </c>
      <c r="U5557" s="5" t="inlineStr">
        <is>
          <t>import</t>
        </is>
      </c>
      <c r="V5557" s="465" t="n">
        <v>0.04</v>
      </c>
    </row>
    <row r="5558" ht="16" customHeight="1">
      <c r="B5558" s="5" t="inlineStr">
        <is>
          <t>RW.RW-AG.SM</t>
        </is>
      </c>
      <c r="C5558" s="5" t="inlineStr">
        <is>
          <t>RW.RW-AG.SM-Mineral fertilizer import-Nmix</t>
        </is>
      </c>
      <c r="D5558" s="5" t="inlineStr">
        <is>
          <t>RW</t>
        </is>
      </c>
      <c r="E5558" s="5" t="inlineStr">
        <is>
          <t>RW</t>
        </is>
      </c>
      <c r="F5558" s="5">
        <f>VLOOKUP(E5558,'5.a Definitions'!E:F,2,FALSE)</f>
        <v/>
      </c>
      <c r="G5558" s="5" t="inlineStr">
        <is>
          <t>AG</t>
        </is>
      </c>
      <c r="H5558" s="5" t="inlineStr">
        <is>
          <t>SM</t>
        </is>
      </c>
      <c r="I5558" s="5">
        <f>VLOOKUP(H5558,'5.a Definitions'!E:F,2,FALSE)</f>
        <v/>
      </c>
      <c r="J5558" s="465" t="inlineStr">
        <is>
          <t xml:space="preserve"> Mineral fertilizer import </t>
        </is>
      </c>
      <c r="K5558" s="465" t="inlineStr">
        <is>
          <t xml:space="preserve"> mineral fertilizer import </t>
        </is>
      </c>
      <c r="L5558" s="465" t="inlineStr">
        <is>
          <t xml:space="preserve"> reactive </t>
        </is>
      </c>
      <c r="M5558" s="465" t="inlineStr">
        <is>
          <t xml:space="preserve"> Nmix </t>
        </is>
      </c>
      <c r="N5558" s="466" t="n">
        <v>2.4</v>
      </c>
      <c r="O5558" s="467" t="n">
        <v>0.3033769670044502</v>
      </c>
      <c r="P5558" s="468" t="n">
        <v>1986</v>
      </c>
      <c r="Q5558" s="469" t="inlineStr">
        <is>
          <t>FAOSTAT</t>
        </is>
      </c>
      <c r="R5558" s="469" t="inlineStr">
        <is>
          <t>ok</t>
        </is>
      </c>
      <c r="S5558" s="469" t="inlineStr">
        <is>
          <t xml:space="preserve"> text </t>
        </is>
      </c>
      <c r="T5558" s="426" t="inlineStr">
        <is>
          <t>Norway</t>
        </is>
      </c>
      <c r="U5558" s="5" t="inlineStr">
        <is>
          <t>import</t>
        </is>
      </c>
      <c r="V5558" s="465" t="n">
        <v>0.04</v>
      </c>
    </row>
    <row r="5559">
      <c r="B5559" s="5" t="inlineStr">
        <is>
          <t>RW.RW-PR.SO</t>
        </is>
      </c>
      <c r="C5559" s="5" t="inlineStr">
        <is>
          <t>RW.RW-PR.SO-Solid waste import-Nmix</t>
        </is>
      </c>
      <c r="D5559" s="5" t="inlineStr">
        <is>
          <t>RW</t>
        </is>
      </c>
      <c r="E5559" s="5" t="inlineStr">
        <is>
          <t>RW</t>
        </is>
      </c>
      <c r="F5559" s="5">
        <f>VLOOKUP(E5559,'5.a Definitions'!E:F,2,FALSE)</f>
        <v/>
      </c>
      <c r="G5559" s="5" t="inlineStr">
        <is>
          <t>PR</t>
        </is>
      </c>
      <c r="H5559" s="5" t="inlineStr">
        <is>
          <t>SO</t>
        </is>
      </c>
      <c r="I5559" s="5">
        <f>VLOOKUP(H5559,'5.a Definitions'!E:F,2,FALSE)</f>
        <v/>
      </c>
      <c r="J5559" s="465" t="inlineStr">
        <is>
          <t xml:space="preserve"> Solid waste import </t>
        </is>
      </c>
      <c r="K5559" s="465" t="inlineStr">
        <is>
          <t xml:space="preserve"> solid waste import </t>
        </is>
      </c>
      <c r="L5559" s="465" t="inlineStr">
        <is>
          <t xml:space="preserve"> reactive </t>
        </is>
      </c>
      <c r="M5559" s="465" t="inlineStr">
        <is>
          <t xml:space="preserve"> Nmix </t>
        </is>
      </c>
      <c r="N5559" s="466" t="inlineStr">
        <is>
          <t>nan</t>
        </is>
      </c>
      <c r="O5559" s="467" t="n">
        <v>0.2</v>
      </c>
      <c r="P5559" s="468" t="n">
        <v>1986</v>
      </c>
      <c r="Q5559" s="469" t="inlineStr">
        <is>
          <t>no data</t>
        </is>
      </c>
      <c r="R5559" s="469" t="inlineStr">
        <is>
          <t>not done</t>
        </is>
      </c>
      <c r="S5559" s="469" t="inlineStr">
        <is>
          <t xml:space="preserve"> text </t>
        </is>
      </c>
      <c r="T5559" s="426" t="inlineStr">
        <is>
          <t>Norway</t>
        </is>
      </c>
      <c r="U5559" s="5" t="inlineStr">
        <is>
          <t>import</t>
        </is>
      </c>
      <c r="V5559" s="465" t="n">
        <v>0.04</v>
      </c>
    </row>
    <row r="5560">
      <c r="B5560" s="5" t="inlineStr">
        <is>
          <t>RW.RW-AT.AT</t>
        </is>
      </c>
      <c r="C5560" s="5" t="inlineStr">
        <is>
          <t>RW.RW-AT.AT-Atmospheric inflow-OXN</t>
        </is>
      </c>
      <c r="D5560" s="5" t="inlineStr">
        <is>
          <t>RW</t>
        </is>
      </c>
      <c r="E5560" s="5" t="inlineStr">
        <is>
          <t>RW</t>
        </is>
      </c>
      <c r="F5560" s="5">
        <f>VLOOKUP(E5560,'5.a Definitions'!E:F,2,FALSE)</f>
        <v/>
      </c>
      <c r="G5560" s="5" t="inlineStr">
        <is>
          <t>AT</t>
        </is>
      </c>
      <c r="H5560" s="5" t="inlineStr">
        <is>
          <t>AT</t>
        </is>
      </c>
      <c r="I5560" s="5">
        <f>VLOOKUP(H5560,'5.a Definitions'!E:F,2,FALSE)</f>
        <v/>
      </c>
      <c r="J5560" s="465" t="inlineStr">
        <is>
          <t xml:space="preserve"> Atmospheric inflow </t>
        </is>
      </c>
      <c r="K5560" s="465" t="inlineStr">
        <is>
          <t xml:space="preserve"> atmospheric inflow </t>
        </is>
      </c>
      <c r="L5560" s="465" t="inlineStr">
        <is>
          <t xml:space="preserve"> reactive </t>
        </is>
      </c>
      <c r="M5560" s="465" t="inlineStr">
        <is>
          <t xml:space="preserve"> OXN </t>
        </is>
      </c>
      <c r="N5560" s="466" t="n">
        <v>34.88914081775864</v>
      </c>
      <c r="O5560" s="467" t="n">
        <v>0.7571814138214102</v>
      </c>
      <c r="P5560" s="468" t="n">
        <v>1986</v>
      </c>
      <c r="Q5560" s="469" t="inlineStr">
        <is>
          <t>Filled (mean of 1997-2001): EMEP SR tables</t>
        </is>
      </c>
      <c r="R5560" s="469" t="inlineStr">
        <is>
          <t>ok</t>
        </is>
      </c>
      <c r="S5560" s="469" t="inlineStr">
        <is>
          <t xml:space="preserve"> text </t>
        </is>
      </c>
      <c r="T5560" s="426" t="inlineStr">
        <is>
          <t>Norway</t>
        </is>
      </c>
      <c r="U5560" s="5" t="inlineStr">
        <is>
          <t>import</t>
        </is>
      </c>
      <c r="V5560" s="465" t="n">
        <v>0.04</v>
      </c>
    </row>
    <row r="5561">
      <c r="B5561" s="5" t="inlineStr">
        <is>
          <t>RW.RW-AT.AT</t>
        </is>
      </c>
      <c r="C5561" s="5" t="inlineStr">
        <is>
          <t>RW.RW-AT.AT-Atmospheric inflow-RDN</t>
        </is>
      </c>
      <c r="D5561" s="5" t="inlineStr">
        <is>
          <t>RW</t>
        </is>
      </c>
      <c r="E5561" s="5" t="inlineStr">
        <is>
          <t>RW</t>
        </is>
      </c>
      <c r="F5561" s="5">
        <f>VLOOKUP(E5561,'5.a Definitions'!E:F,2,FALSE)</f>
        <v/>
      </c>
      <c r="G5561" s="5" t="inlineStr">
        <is>
          <t>AT</t>
        </is>
      </c>
      <c r="H5561" s="5" t="inlineStr">
        <is>
          <t>AT</t>
        </is>
      </c>
      <c r="I5561" s="5">
        <f>VLOOKUP(H5561,'5.a Definitions'!E:F,2,FALSE)</f>
        <v/>
      </c>
      <c r="J5561" s="465" t="inlineStr">
        <is>
          <t xml:space="preserve"> Atmospheric inflow </t>
        </is>
      </c>
      <c r="K5561" s="465" t="inlineStr">
        <is>
          <t xml:space="preserve"> atmospheric inflow </t>
        </is>
      </c>
      <c r="L5561" s="465" t="inlineStr">
        <is>
          <t xml:space="preserve"> reactive </t>
        </is>
      </c>
      <c r="M5561" s="465" t="inlineStr">
        <is>
          <t xml:space="preserve"> RDN </t>
        </is>
      </c>
      <c r="N5561" s="466" t="n">
        <v>16.69580963752406</v>
      </c>
      <c r="O5561" s="467" t="n">
        <v>0.7688570173559119</v>
      </c>
      <c r="P5561" s="468" t="n">
        <v>1986</v>
      </c>
      <c r="Q5561" s="469" t="inlineStr">
        <is>
          <t>Filled (mean of 1997-2001): EMEP SR tables</t>
        </is>
      </c>
      <c r="R5561" s="469" t="inlineStr">
        <is>
          <t>ok</t>
        </is>
      </c>
      <c r="S5561" s="469" t="inlineStr">
        <is>
          <t xml:space="preserve"> text </t>
        </is>
      </c>
      <c r="T5561" s="426" t="inlineStr">
        <is>
          <t>Norway</t>
        </is>
      </c>
      <c r="U5561" s="5" t="inlineStr">
        <is>
          <t>import</t>
        </is>
      </c>
      <c r="V5561" s="465" t="n">
        <v>0.04</v>
      </c>
    </row>
    <row r="5562">
      <c r="B5562" s="475" t="inlineStr">
        <is>
          <t>RW.RW-HY.AC</t>
        </is>
      </c>
      <c r="C5562" s="475" t="inlineStr">
        <is>
          <t>RW.RW-HY.AC-Aquaculture feed import-Nmix</t>
        </is>
      </c>
      <c r="D5562" s="475" t="inlineStr">
        <is>
          <t>RW</t>
        </is>
      </c>
      <c r="E5562" s="475" t="inlineStr">
        <is>
          <t>RW</t>
        </is>
      </c>
      <c r="F5562" s="5">
        <f>VLOOKUP(E5562,'5.a Definitions'!E:F,2,FALSE)</f>
        <v/>
      </c>
      <c r="G5562" s="475" t="inlineStr">
        <is>
          <t>HY</t>
        </is>
      </c>
      <c r="H5562" s="475" t="inlineStr">
        <is>
          <t>AC</t>
        </is>
      </c>
      <c r="I5562" s="5">
        <f>VLOOKUP(H5562,'5.a Definitions'!E:F,2,FALSE)</f>
        <v/>
      </c>
      <c r="J5562" s="465" t="inlineStr">
        <is>
          <t>Aquaculture feed import</t>
        </is>
      </c>
      <c r="K5562" s="465" t="inlineStr">
        <is>
          <t>aquaculture feed import</t>
        </is>
      </c>
      <c r="L5562" s="465" t="inlineStr">
        <is>
          <t>reactive</t>
        </is>
      </c>
      <c r="M5562" s="465" t="inlineStr">
        <is>
          <t>Nmix</t>
        </is>
      </c>
      <c r="N5562" s="466" t="n">
        <v>0.7040316923076922</v>
      </c>
      <c r="O5562" s="467" t="n">
        <v>0.5450909503213065</v>
      </c>
      <c r="P5562" s="468" t="n">
        <v>1986</v>
      </c>
      <c r="Q5562" s="469" t="inlineStr">
        <is>
          <t>Fiskeridirektoratet</t>
        </is>
      </c>
      <c r="R5562" s="469" t="inlineStr">
        <is>
          <t>ok</t>
        </is>
      </c>
      <c r="S5562" s="469" t="inlineStr">
        <is>
          <t>text</t>
        </is>
      </c>
      <c r="T5562" s="476" t="inlineStr">
        <is>
          <t>Norway</t>
        </is>
      </c>
      <c r="U5562" s="5" t="inlineStr">
        <is>
          <t>import</t>
        </is>
      </c>
      <c r="V5562" s="465">
        <f>(O5017*N5017)^2</f>
        <v/>
      </c>
    </row>
    <row r="5563" ht="16" customHeight="1">
      <c r="A5563" s="483" t="inlineStr">
        <is>
          <t xml:space="preserve"> Energy and fuels </t>
        </is>
      </c>
      <c r="B5563" s="5" t="inlineStr">
        <is>
          <t>EF.EC-EF.IC</t>
        </is>
      </c>
      <c r="C5563" s="5" t="inlineStr">
        <is>
          <t>EF.EC-EF.IC-Fuel for industry-Nmix</t>
        </is>
      </c>
      <c r="D5563" s="5" t="inlineStr">
        <is>
          <t>EF</t>
        </is>
      </c>
      <c r="E5563" s="5" t="inlineStr">
        <is>
          <t>EC</t>
        </is>
      </c>
      <c r="F5563" s="5">
        <f>VLOOKUP(E5563,'5.a Definitions'!E:F,2,FALSE)</f>
        <v/>
      </c>
      <c r="G5563" s="5" t="inlineStr">
        <is>
          <t>EF</t>
        </is>
      </c>
      <c r="H5563" s="5" t="inlineStr">
        <is>
          <t>IC</t>
        </is>
      </c>
      <c r="I5563" s="5">
        <f>VLOOKUP(H5563,'5.a Definitions'!E:F,2,FALSE)</f>
        <v/>
      </c>
      <c r="J5563" s="465" t="inlineStr">
        <is>
          <t xml:space="preserve"> Fuel for industry </t>
        </is>
      </c>
      <c r="K5563" s="465" t="inlineStr">
        <is>
          <t xml:space="preserve"> fuel for industry </t>
        </is>
      </c>
      <c r="L5563" s="465" t="inlineStr">
        <is>
          <t xml:space="preserve"> reactive </t>
        </is>
      </c>
      <c r="M5563" s="465" t="inlineStr">
        <is>
          <t xml:space="preserve"> Nmix </t>
        </is>
      </c>
      <c r="N5563" s="466" t="inlineStr">
        <is>
          <t>nan</t>
        </is>
      </c>
      <c r="O5563" s="467" t="n">
        <v>0.2</v>
      </c>
      <c r="P5563" s="468" t="n">
        <v>1985</v>
      </c>
      <c r="Q5563" s="469" t="inlineStr">
        <is>
          <t>no data</t>
        </is>
      </c>
      <c r="R5563" s="469" t="inlineStr">
        <is>
          <t>not done</t>
        </is>
      </c>
      <c r="S5563" s="469" t="inlineStr">
        <is>
          <t xml:space="preserve"> text </t>
        </is>
      </c>
      <c r="T5563" s="426" t="inlineStr">
        <is>
          <t>Norway</t>
        </is>
      </c>
      <c r="U5563" s="5" t="inlineStr">
        <is>
          <t>useful output</t>
        </is>
      </c>
      <c r="V5563" s="465" t="n">
        <v>0.04</v>
      </c>
    </row>
    <row r="5564">
      <c r="B5564" s="5" t="inlineStr">
        <is>
          <t>EF.EC-EF.TR</t>
        </is>
      </c>
      <c r="C5564" s="5" t="inlineStr">
        <is>
          <t>EF.EC-EF.TR-Fuel for transport-Nmix</t>
        </is>
      </c>
      <c r="D5564" s="5" t="inlineStr">
        <is>
          <t>EF</t>
        </is>
      </c>
      <c r="E5564" s="5" t="inlineStr">
        <is>
          <t>EC</t>
        </is>
      </c>
      <c r="F5564" s="5">
        <f>VLOOKUP(E5564,'5.a Definitions'!E:F,2,FALSE)</f>
        <v/>
      </c>
      <c r="G5564" s="5" t="inlineStr">
        <is>
          <t>EF</t>
        </is>
      </c>
      <c r="H5564" s="5" t="inlineStr">
        <is>
          <t>TR</t>
        </is>
      </c>
      <c r="I5564" s="5">
        <f>VLOOKUP(H5564,'5.a Definitions'!E:F,2,FALSE)</f>
        <v/>
      </c>
      <c r="J5564" s="465" t="inlineStr">
        <is>
          <t xml:space="preserve"> Fuel for transport </t>
        </is>
      </c>
      <c r="K5564" s="465" t="inlineStr">
        <is>
          <t xml:space="preserve"> fuel for transport </t>
        </is>
      </c>
      <c r="L5564" s="465" t="inlineStr">
        <is>
          <t xml:space="preserve"> reactive </t>
        </is>
      </c>
      <c r="M5564" s="465" t="inlineStr">
        <is>
          <t xml:space="preserve"> Nmix </t>
        </is>
      </c>
      <c r="N5564" s="466" t="inlineStr">
        <is>
          <t>nan</t>
        </is>
      </c>
      <c r="O5564" s="467" t="n">
        <v>0.2</v>
      </c>
      <c r="P5564" s="468" t="n">
        <v>1985</v>
      </c>
      <c r="Q5564" s="469" t="inlineStr">
        <is>
          <t>no data</t>
        </is>
      </c>
      <c r="R5564" s="469" t="inlineStr">
        <is>
          <t>not done</t>
        </is>
      </c>
      <c r="S5564" s="469" t="inlineStr">
        <is>
          <t xml:space="preserve"> text </t>
        </is>
      </c>
      <c r="T5564" s="426" t="inlineStr">
        <is>
          <t>Norway</t>
        </is>
      </c>
      <c r="U5564" s="5" t="inlineStr">
        <is>
          <t>useful output</t>
        </is>
      </c>
      <c r="V5564" s="465" t="n">
        <v>0.04</v>
      </c>
    </row>
    <row r="5565">
      <c r="B5565" s="5" t="inlineStr">
        <is>
          <t>EF.EC-EF.OE</t>
        </is>
      </c>
      <c r="C5565" s="5" t="inlineStr">
        <is>
          <t>EF.EC-EF.OE-Fuel for heating-Nmix</t>
        </is>
      </c>
      <c r="D5565" s="5" t="inlineStr">
        <is>
          <t>EF</t>
        </is>
      </c>
      <c r="E5565" s="5" t="inlineStr">
        <is>
          <t>EC</t>
        </is>
      </c>
      <c r="F5565" s="5">
        <f>VLOOKUP(E5565,'5.a Definitions'!E:F,2,FALSE)</f>
        <v/>
      </c>
      <c r="G5565" s="5" t="inlineStr">
        <is>
          <t>EF</t>
        </is>
      </c>
      <c r="H5565" s="5" t="inlineStr">
        <is>
          <t>OE</t>
        </is>
      </c>
      <c r="I5565" s="5">
        <f>VLOOKUP(H5565,'5.a Definitions'!E:F,2,FALSE)</f>
        <v/>
      </c>
      <c r="J5565" s="465" t="inlineStr">
        <is>
          <t xml:space="preserve"> Fuel for heating </t>
        </is>
      </c>
      <c r="K5565" s="465" t="inlineStr">
        <is>
          <t xml:space="preserve"> fuel for heating </t>
        </is>
      </c>
      <c r="L5565" s="465" t="inlineStr">
        <is>
          <t xml:space="preserve"> reactive </t>
        </is>
      </c>
      <c r="M5565" s="465" t="inlineStr">
        <is>
          <t xml:space="preserve"> Nmix </t>
        </is>
      </c>
      <c r="N5565" s="466" t="inlineStr">
        <is>
          <t>nan</t>
        </is>
      </c>
      <c r="O5565" s="467" t="n">
        <v>0.2</v>
      </c>
      <c r="P5565" s="468" t="n">
        <v>1985</v>
      </c>
      <c r="Q5565" s="469" t="inlineStr">
        <is>
          <t>no data</t>
        </is>
      </c>
      <c r="R5565" s="469" t="inlineStr">
        <is>
          <t>not done</t>
        </is>
      </c>
      <c r="S5565" s="469" t="inlineStr">
        <is>
          <t xml:space="preserve"> text </t>
        </is>
      </c>
      <c r="T5565" s="426" t="inlineStr">
        <is>
          <t>Norway</t>
        </is>
      </c>
      <c r="U5565" s="5" t="inlineStr">
        <is>
          <t>useful output</t>
        </is>
      </c>
      <c r="V5565" s="465" t="n">
        <v>0.04</v>
      </c>
    </row>
    <row r="5566">
      <c r="B5566" s="5" t="inlineStr">
        <is>
          <t>EF.EC-MP.OP</t>
        </is>
      </c>
      <c r="C5566" s="5" t="inlineStr">
        <is>
          <t>EF.EC-MP.OP-Fuel used as feedstock-Nmix</t>
        </is>
      </c>
      <c r="D5566" s="5" t="inlineStr">
        <is>
          <t>EF</t>
        </is>
      </c>
      <c r="E5566" s="5" t="inlineStr">
        <is>
          <t>EC</t>
        </is>
      </c>
      <c r="F5566" s="5">
        <f>VLOOKUP(E5566,'5.a Definitions'!E:F,2,FALSE)</f>
        <v/>
      </c>
      <c r="G5566" s="5" t="inlineStr">
        <is>
          <t>MP</t>
        </is>
      </c>
      <c r="H5566" s="5" t="inlineStr">
        <is>
          <t>OP</t>
        </is>
      </c>
      <c r="I5566" s="5">
        <f>VLOOKUP(H5566,'5.a Definitions'!E:F,2,FALSE)</f>
        <v/>
      </c>
      <c r="J5566" s="465" t="inlineStr">
        <is>
          <t xml:space="preserve"> Fuel used as feedstock </t>
        </is>
      </c>
      <c r="K5566" s="465" t="inlineStr">
        <is>
          <t xml:space="preserve"> fuel used as feedstock </t>
        </is>
      </c>
      <c r="L5566" s="465" t="inlineStr">
        <is>
          <t xml:space="preserve"> reactive </t>
        </is>
      </c>
      <c r="M5566" s="465" t="inlineStr">
        <is>
          <t xml:space="preserve"> Nmix </t>
        </is>
      </c>
      <c r="N5566" s="466" t="inlineStr">
        <is>
          <t>nan</t>
        </is>
      </c>
      <c r="O5566" s="467" t="n">
        <v>0.2</v>
      </c>
      <c r="P5566" s="468" t="n">
        <v>1985</v>
      </c>
      <c r="Q5566" s="469" t="inlineStr">
        <is>
          <t>no data</t>
        </is>
      </c>
      <c r="R5566" s="469" t="inlineStr">
        <is>
          <t>not done</t>
        </is>
      </c>
      <c r="S5566" s="469" t="inlineStr">
        <is>
          <t xml:space="preserve"> text </t>
        </is>
      </c>
      <c r="T5566" s="426" t="inlineStr">
        <is>
          <t>Norway</t>
        </is>
      </c>
      <c r="U5566" s="5" t="inlineStr">
        <is>
          <t>useful output</t>
        </is>
      </c>
      <c r="V5566" s="465" t="n">
        <v>0.04</v>
      </c>
    </row>
    <row r="5567">
      <c r="B5567" s="5" t="inlineStr">
        <is>
          <t>EF.EC-AT.AT</t>
        </is>
      </c>
      <c r="C5567" s="5" t="inlineStr">
        <is>
          <t>EF.EC-AT.AT-Emissions-NH3</t>
        </is>
      </c>
      <c r="D5567" s="5" t="inlineStr">
        <is>
          <t>EF</t>
        </is>
      </c>
      <c r="E5567" s="5" t="inlineStr">
        <is>
          <t>EC</t>
        </is>
      </c>
      <c r="F5567" s="5">
        <f>VLOOKUP(E5567,'5.a Definitions'!E:F,2,FALSE)</f>
        <v/>
      </c>
      <c r="G5567" s="5" t="inlineStr">
        <is>
          <t>AT</t>
        </is>
      </c>
      <c r="H5567" s="5" t="inlineStr">
        <is>
          <t>AT</t>
        </is>
      </c>
      <c r="I5567" s="5">
        <f>VLOOKUP(H5567,'5.a Definitions'!E:F,2,FALSE)</f>
        <v/>
      </c>
      <c r="J5567" s="465" t="inlineStr">
        <is>
          <t xml:space="preserve"> Emissions </t>
        </is>
      </c>
      <c r="K5567" s="465" t="inlineStr">
        <is>
          <t xml:space="preserve"> energy conversion emissions </t>
        </is>
      </c>
      <c r="L5567" s="465" t="inlineStr">
        <is>
          <t xml:space="preserve"> reactive </t>
        </is>
      </c>
      <c r="M5567" s="465" t="inlineStr">
        <is>
          <t xml:space="preserve"> NH3 </t>
        </is>
      </c>
      <c r="N5567" s="466" t="n">
        <v>0</v>
      </c>
      <c r="O5567" s="467" t="n">
        <v>0.2</v>
      </c>
      <c r="P5567" s="468" t="n">
        <v>1985</v>
      </c>
      <c r="Q5567" s="469" t="inlineStr">
        <is>
          <t>no data</t>
        </is>
      </c>
      <c r="R5567" s="469" t="inlineStr">
        <is>
          <t>not done</t>
        </is>
      </c>
      <c r="S5567" s="469" t="inlineStr">
        <is>
          <t xml:space="preserve"> text </t>
        </is>
      </c>
      <c r="T5567" s="426" t="inlineStr">
        <is>
          <t>Norway</t>
        </is>
      </c>
      <c r="U5567" s="5" t="inlineStr">
        <is>
          <t>N wasted</t>
        </is>
      </c>
      <c r="V5567" s="465" t="n">
        <v>0.04</v>
      </c>
    </row>
    <row r="5568">
      <c r="B5568" s="5" t="inlineStr">
        <is>
          <t>EF.EC-AT.AT</t>
        </is>
      </c>
      <c r="C5568" s="5" t="inlineStr">
        <is>
          <t>EF.EC-AT.AT-Emissions-NOx</t>
        </is>
      </c>
      <c r="D5568" s="5" t="inlineStr">
        <is>
          <t>EF</t>
        </is>
      </c>
      <c r="E5568" s="5" t="inlineStr">
        <is>
          <t>EC</t>
        </is>
      </c>
      <c r="F5568" s="5">
        <f>VLOOKUP(E5568,'5.a Definitions'!E:F,2,FALSE)</f>
        <v/>
      </c>
      <c r="G5568" s="5" t="inlineStr">
        <is>
          <t>AT</t>
        </is>
      </c>
      <c r="H5568" s="5" t="inlineStr">
        <is>
          <t>AT</t>
        </is>
      </c>
      <c r="I5568" s="5">
        <f>VLOOKUP(H5568,'5.a Definitions'!E:F,2,FALSE)</f>
        <v/>
      </c>
      <c r="J5568" s="465" t="inlineStr">
        <is>
          <t xml:space="preserve"> Emissions </t>
        </is>
      </c>
      <c r="K5568" s="465" t="inlineStr">
        <is>
          <t xml:space="preserve"> energy conversion emissions </t>
        </is>
      </c>
      <c r="L5568" s="465" t="inlineStr">
        <is>
          <t xml:space="preserve"> reactive </t>
        </is>
      </c>
      <c r="M5568" s="465" t="inlineStr">
        <is>
          <t xml:space="preserve"> NOx </t>
        </is>
      </c>
      <c r="N5568" s="466" t="inlineStr">
        <is>
          <t>nan</t>
        </is>
      </c>
      <c r="O5568" s="467" t="n">
        <v>0.2</v>
      </c>
      <c r="P5568" s="468" t="n">
        <v>1985</v>
      </c>
      <c r="Q5568" s="469" t="inlineStr">
        <is>
          <t>no data</t>
        </is>
      </c>
      <c r="R5568" s="469" t="inlineStr">
        <is>
          <t>not done</t>
        </is>
      </c>
      <c r="S5568" s="469" t="inlineStr">
        <is>
          <t xml:space="preserve"> text </t>
        </is>
      </c>
      <c r="T5568" s="426" t="inlineStr">
        <is>
          <t>Norway</t>
        </is>
      </c>
      <c r="U5568" s="5" t="inlineStr">
        <is>
          <t>N wasted</t>
        </is>
      </c>
      <c r="V5568" s="465" t="n">
        <v>0.04</v>
      </c>
    </row>
    <row r="5569">
      <c r="B5569" s="5" t="inlineStr">
        <is>
          <t>EF.EC-AT.AT</t>
        </is>
      </c>
      <c r="C5569" s="5" t="inlineStr">
        <is>
          <t>EF.EC-AT.AT-Emissions-N2O</t>
        </is>
      </c>
      <c r="D5569" s="5" t="inlineStr">
        <is>
          <t>EF</t>
        </is>
      </c>
      <c r="E5569" s="5" t="inlineStr">
        <is>
          <t>EC</t>
        </is>
      </c>
      <c r="F5569" s="5">
        <f>VLOOKUP(E5569,'5.a Definitions'!E:F,2,FALSE)</f>
        <v/>
      </c>
      <c r="G5569" s="5" t="inlineStr">
        <is>
          <t>AT</t>
        </is>
      </c>
      <c r="H5569" s="5" t="inlineStr">
        <is>
          <t>AT</t>
        </is>
      </c>
      <c r="I5569" s="5">
        <f>VLOOKUP(H5569,'5.a Definitions'!E:F,2,FALSE)</f>
        <v/>
      </c>
      <c r="J5569" s="465" t="inlineStr">
        <is>
          <t xml:space="preserve"> Emissions </t>
        </is>
      </c>
      <c r="K5569" s="465" t="inlineStr">
        <is>
          <t xml:space="preserve"> energy conversion emissions </t>
        </is>
      </c>
      <c r="L5569" s="465" t="inlineStr">
        <is>
          <t xml:space="preserve"> reactive </t>
        </is>
      </c>
      <c r="M5569" s="465" t="inlineStr">
        <is>
          <t xml:space="preserve"> N2O </t>
        </is>
      </c>
      <c r="N5569" s="466" t="inlineStr">
        <is>
          <t>nan</t>
        </is>
      </c>
      <c r="O5569" s="467" t="n">
        <v>0.2</v>
      </c>
      <c r="P5569" s="468" t="n">
        <v>1985</v>
      </c>
      <c r="Q5569" s="469" t="inlineStr">
        <is>
          <t>no data</t>
        </is>
      </c>
      <c r="R5569" s="469" t="inlineStr">
        <is>
          <t>not done</t>
        </is>
      </c>
      <c r="S5569" s="469" t="inlineStr">
        <is>
          <t xml:space="preserve"> text </t>
        </is>
      </c>
      <c r="T5569" s="426" t="inlineStr">
        <is>
          <t>Norway</t>
        </is>
      </c>
      <c r="U5569" s="5" t="inlineStr">
        <is>
          <t>N wasted</t>
        </is>
      </c>
      <c r="V5569" s="465" t="n">
        <v>0.04</v>
      </c>
    </row>
    <row r="5570">
      <c r="B5570" s="5" t="inlineStr">
        <is>
          <t>EF.EC-AT.AT</t>
        </is>
      </c>
      <c r="C5570" s="5" t="inlineStr">
        <is>
          <t>EF.EC-AT.AT-Emissions-N2</t>
        </is>
      </c>
      <c r="D5570" s="5" t="inlineStr">
        <is>
          <t>EF</t>
        </is>
      </c>
      <c r="E5570" s="5" t="inlineStr">
        <is>
          <t>EC</t>
        </is>
      </c>
      <c r="F5570" s="5">
        <f>VLOOKUP(E5570,'5.a Definitions'!E:F,2,FALSE)</f>
        <v/>
      </c>
      <c r="G5570" s="5" t="inlineStr">
        <is>
          <t>AT</t>
        </is>
      </c>
      <c r="H5570" s="5" t="inlineStr">
        <is>
          <t>AT</t>
        </is>
      </c>
      <c r="I5570" s="5">
        <f>VLOOKUP(H5570,'5.a Definitions'!E:F,2,FALSE)</f>
        <v/>
      </c>
      <c r="J5570" s="465" t="inlineStr">
        <is>
          <t xml:space="preserve"> Emissions </t>
        </is>
      </c>
      <c r="K5570" s="465" t="inlineStr">
        <is>
          <t xml:space="preserve"> energy conversion emissions </t>
        </is>
      </c>
      <c r="L5570" s="465" t="inlineStr">
        <is>
          <t xml:space="preserve"> inert </t>
        </is>
      </c>
      <c r="M5570" s="465" t="inlineStr">
        <is>
          <t xml:space="preserve"> N2 </t>
        </is>
      </c>
      <c r="N5570" s="466" t="n">
        <v>0</v>
      </c>
      <c r="O5570" s="467" t="n">
        <v>10</v>
      </c>
      <c r="P5570" s="468" t="n">
        <v>1985</v>
      </c>
      <c r="Q5570" s="469" t="inlineStr">
        <is>
          <t>mass balance</t>
        </is>
      </c>
      <c r="R5570" s="469" t="inlineStr">
        <is>
          <t>ok</t>
        </is>
      </c>
      <c r="S5570" s="469" t="inlineStr">
        <is>
          <t xml:space="preserve"> text </t>
        </is>
      </c>
      <c r="T5570" s="426" t="inlineStr">
        <is>
          <t>Norway</t>
        </is>
      </c>
      <c r="U5570" s="5" t="inlineStr">
        <is>
          <t>N wasted</t>
        </is>
      </c>
      <c r="V5570" s="465" t="n">
        <v>0.04</v>
      </c>
    </row>
    <row r="5571">
      <c r="B5571" s="5" t="inlineStr">
        <is>
          <t>EF.EC-RW.RW</t>
        </is>
      </c>
      <c r="C5571" s="5" t="inlineStr">
        <is>
          <t>EF.EC-RW.RW-Fuel export-Nmix</t>
        </is>
      </c>
      <c r="D5571" s="5" t="inlineStr">
        <is>
          <t>EF</t>
        </is>
      </c>
      <c r="E5571" s="5" t="inlineStr">
        <is>
          <t>EC</t>
        </is>
      </c>
      <c r="F5571" s="5">
        <f>VLOOKUP(E5571,'5.a Definitions'!E:F,2,FALSE)</f>
        <v/>
      </c>
      <c r="G5571" s="5" t="inlineStr">
        <is>
          <t>RW</t>
        </is>
      </c>
      <c r="H5571" s="5" t="inlineStr">
        <is>
          <t>RW</t>
        </is>
      </c>
      <c r="I5571" s="5">
        <f>VLOOKUP(H5571,'5.a Definitions'!E:F,2,FALSE)</f>
        <v/>
      </c>
      <c r="J5571" s="465" t="inlineStr">
        <is>
          <t xml:space="preserve"> Fuel export </t>
        </is>
      </c>
      <c r="K5571" s="465" t="inlineStr">
        <is>
          <t xml:space="preserve"> fuel export </t>
        </is>
      </c>
      <c r="L5571" s="465" t="inlineStr">
        <is>
          <t xml:space="preserve"> reactive </t>
        </is>
      </c>
      <c r="M5571" s="465" t="inlineStr">
        <is>
          <t xml:space="preserve"> Nmix </t>
        </is>
      </c>
      <c r="N5571" s="466" t="inlineStr">
        <is>
          <t>nan</t>
        </is>
      </c>
      <c r="O5571" s="467" t="n">
        <v>0.2</v>
      </c>
      <c r="P5571" s="468" t="n">
        <v>1985</v>
      </c>
      <c r="Q5571" s="469" t="inlineStr">
        <is>
          <t>no data</t>
        </is>
      </c>
      <c r="R5571" s="469" t="inlineStr">
        <is>
          <t>not done</t>
        </is>
      </c>
      <c r="S5571" s="469" t="inlineStr">
        <is>
          <t xml:space="preserve"> text </t>
        </is>
      </c>
      <c r="T5571" s="426" t="inlineStr">
        <is>
          <t>Norway</t>
        </is>
      </c>
      <c r="U5571" s="5" t="inlineStr">
        <is>
          <t>useful output</t>
        </is>
      </c>
      <c r="V5571" s="465" t="n">
        <v>0.04</v>
      </c>
    </row>
    <row r="5572">
      <c r="B5572" s="5" t="inlineStr">
        <is>
          <t>EF.IC-AT.AT</t>
        </is>
      </c>
      <c r="C5572" s="5" t="inlineStr">
        <is>
          <t>EF.IC-AT.AT-Emissions-NH3</t>
        </is>
      </c>
      <c r="D5572" s="5" t="inlineStr">
        <is>
          <t>EF</t>
        </is>
      </c>
      <c r="E5572" s="5" t="inlineStr">
        <is>
          <t>IC</t>
        </is>
      </c>
      <c r="F5572" s="5">
        <f>VLOOKUP(E5572,'5.a Definitions'!E:F,2,FALSE)</f>
        <v/>
      </c>
      <c r="G5572" s="5" t="inlineStr">
        <is>
          <t>AT</t>
        </is>
      </c>
      <c r="H5572" s="5" t="inlineStr">
        <is>
          <t>AT</t>
        </is>
      </c>
      <c r="I5572" s="5">
        <f>VLOOKUP(H5572,'5.a Definitions'!E:F,2,FALSE)</f>
        <v/>
      </c>
      <c r="J5572" s="465" t="inlineStr">
        <is>
          <t xml:space="preserve"> Emissions </t>
        </is>
      </c>
      <c r="K5572" s="465" t="inlineStr">
        <is>
          <t xml:space="preserve"> industrial emissions </t>
        </is>
      </c>
      <c r="L5572" s="465" t="inlineStr">
        <is>
          <t xml:space="preserve"> reactive </t>
        </is>
      </c>
      <c r="M5572" s="465" t="inlineStr">
        <is>
          <t xml:space="preserve"> NH3 </t>
        </is>
      </c>
      <c r="N5572" s="466" t="inlineStr">
        <is>
          <t>nan</t>
        </is>
      </c>
      <c r="O5572" s="467" t="n">
        <v>0.2</v>
      </c>
      <c r="P5572" s="468" t="n">
        <v>1985</v>
      </c>
      <c r="Q5572" s="469" t="inlineStr">
        <is>
          <t>no data</t>
        </is>
      </c>
      <c r="R5572" s="469" t="inlineStr">
        <is>
          <t>not done</t>
        </is>
      </c>
      <c r="S5572" s="469" t="inlineStr">
        <is>
          <t xml:space="preserve"> text </t>
        </is>
      </c>
      <c r="T5572" s="426" t="inlineStr">
        <is>
          <t>Norway</t>
        </is>
      </c>
      <c r="U5572" s="5" t="inlineStr">
        <is>
          <t>N wasted</t>
        </is>
      </c>
      <c r="V5572" s="465" t="n">
        <v>0.04</v>
      </c>
    </row>
    <row r="5573">
      <c r="B5573" s="5" t="inlineStr">
        <is>
          <t>EF.IC-AT.AT</t>
        </is>
      </c>
      <c r="C5573" s="5" t="inlineStr">
        <is>
          <t>EF.IC-AT.AT-Emissions-NOx</t>
        </is>
      </c>
      <c r="D5573" s="5" t="inlineStr">
        <is>
          <t>EF</t>
        </is>
      </c>
      <c r="E5573" s="5" t="inlineStr">
        <is>
          <t>IC</t>
        </is>
      </c>
      <c r="F5573" s="5">
        <f>VLOOKUP(E5573,'5.a Definitions'!E:F,2,FALSE)</f>
        <v/>
      </c>
      <c r="G5573" s="5" t="inlineStr">
        <is>
          <t>AT</t>
        </is>
      </c>
      <c r="H5573" s="5" t="inlineStr">
        <is>
          <t>AT</t>
        </is>
      </c>
      <c r="I5573" s="5">
        <f>VLOOKUP(H5573,'5.a Definitions'!E:F,2,FALSE)</f>
        <v/>
      </c>
      <c r="J5573" s="465" t="inlineStr">
        <is>
          <t xml:space="preserve"> Emissions </t>
        </is>
      </c>
      <c r="K5573" s="465" t="inlineStr">
        <is>
          <t xml:space="preserve"> industrial emissions </t>
        </is>
      </c>
      <c r="L5573" s="465" t="inlineStr">
        <is>
          <t xml:space="preserve"> reactive </t>
        </is>
      </c>
      <c r="M5573" s="465" t="inlineStr">
        <is>
          <t xml:space="preserve"> NOx </t>
        </is>
      </c>
      <c r="N5573" s="466" t="inlineStr">
        <is>
          <t>nan</t>
        </is>
      </c>
      <c r="O5573" s="467" t="n">
        <v>0.2</v>
      </c>
      <c r="P5573" s="468" t="n">
        <v>1985</v>
      </c>
      <c r="Q5573" s="469" t="inlineStr">
        <is>
          <t>no data</t>
        </is>
      </c>
      <c r="R5573" s="469" t="inlineStr">
        <is>
          <t>not done</t>
        </is>
      </c>
      <c r="S5573" s="469" t="inlineStr">
        <is>
          <t xml:space="preserve"> text </t>
        </is>
      </c>
      <c r="T5573" s="426" t="inlineStr">
        <is>
          <t>Norway</t>
        </is>
      </c>
      <c r="U5573" s="5" t="inlineStr">
        <is>
          <t>N wasted</t>
        </is>
      </c>
      <c r="V5573" s="465" t="n">
        <v>0.04</v>
      </c>
    </row>
    <row r="5574" ht="16" customHeight="1">
      <c r="B5574" s="5" t="inlineStr">
        <is>
          <t>EF.IC-AT.AT</t>
        </is>
      </c>
      <c r="C5574" s="5" t="inlineStr">
        <is>
          <t>EF.IC-AT.AT-Emissions-N2O</t>
        </is>
      </c>
      <c r="D5574" s="5" t="inlineStr">
        <is>
          <t>EF</t>
        </is>
      </c>
      <c r="E5574" s="5" t="inlineStr">
        <is>
          <t>IC</t>
        </is>
      </c>
      <c r="F5574" s="5">
        <f>VLOOKUP(E5574,'5.a Definitions'!E:F,2,FALSE)</f>
        <v/>
      </c>
      <c r="G5574" s="5" t="inlineStr">
        <is>
          <t>AT</t>
        </is>
      </c>
      <c r="H5574" s="5" t="inlineStr">
        <is>
          <t>AT</t>
        </is>
      </c>
      <c r="I5574" s="5">
        <f>VLOOKUP(H5574,'5.a Definitions'!E:F,2,FALSE)</f>
        <v/>
      </c>
      <c r="J5574" s="465" t="inlineStr">
        <is>
          <t xml:space="preserve"> Emissions </t>
        </is>
      </c>
      <c r="K5574" s="465" t="inlineStr">
        <is>
          <t xml:space="preserve"> industrial emissions </t>
        </is>
      </c>
      <c r="L5574" s="465" t="inlineStr">
        <is>
          <t xml:space="preserve"> reactive </t>
        </is>
      </c>
      <c r="M5574" s="465" t="inlineStr">
        <is>
          <t xml:space="preserve"> N2O </t>
        </is>
      </c>
      <c r="N5574" s="466" t="inlineStr">
        <is>
          <t>nan</t>
        </is>
      </c>
      <c r="O5574" s="467" t="n">
        <v>0.2</v>
      </c>
      <c r="P5574" s="468" t="n">
        <v>1985</v>
      </c>
      <c r="Q5574" s="469" t="inlineStr">
        <is>
          <t>no data</t>
        </is>
      </c>
      <c r="R5574" s="469" t="inlineStr">
        <is>
          <t>not done</t>
        </is>
      </c>
      <c r="S5574" s="469" t="inlineStr">
        <is>
          <t xml:space="preserve"> text </t>
        </is>
      </c>
      <c r="T5574" s="426" t="inlineStr">
        <is>
          <t>Norway</t>
        </is>
      </c>
      <c r="U5574" s="5" t="inlineStr">
        <is>
          <t>N wasted</t>
        </is>
      </c>
      <c r="V5574" s="465" t="n">
        <v>0.04</v>
      </c>
    </row>
    <row r="5575">
      <c r="B5575" s="5" t="inlineStr">
        <is>
          <t>EF.TR-AT.AT</t>
        </is>
      </c>
      <c r="C5575" s="5" t="inlineStr">
        <is>
          <t>EF.TR-AT.AT-Emissions-NH3</t>
        </is>
      </c>
      <c r="D5575" s="5" t="inlineStr">
        <is>
          <t>EF</t>
        </is>
      </c>
      <c r="E5575" s="5" t="inlineStr">
        <is>
          <t>TR</t>
        </is>
      </c>
      <c r="F5575" s="5">
        <f>VLOOKUP(E5575,'5.a Definitions'!E:F,2,FALSE)</f>
        <v/>
      </c>
      <c r="G5575" s="5" t="inlineStr">
        <is>
          <t>AT</t>
        </is>
      </c>
      <c r="H5575" s="5" t="inlineStr">
        <is>
          <t>AT</t>
        </is>
      </c>
      <c r="I5575" s="5">
        <f>VLOOKUP(H5575,'5.a Definitions'!E:F,2,FALSE)</f>
        <v/>
      </c>
      <c r="J5575" s="465" t="inlineStr">
        <is>
          <t xml:space="preserve"> Emissions </t>
        </is>
      </c>
      <c r="K5575" s="465" t="inlineStr">
        <is>
          <t xml:space="preserve"> transport emissions </t>
        </is>
      </c>
      <c r="L5575" s="465" t="inlineStr">
        <is>
          <t xml:space="preserve"> reactive </t>
        </is>
      </c>
      <c r="M5575" s="465" t="inlineStr">
        <is>
          <t xml:space="preserve"> NH3 </t>
        </is>
      </c>
      <c r="N5575" s="466" t="inlineStr">
        <is>
          <t>nan</t>
        </is>
      </c>
      <c r="O5575" s="467" t="n">
        <v>0.2</v>
      </c>
      <c r="P5575" s="468" t="n">
        <v>1985</v>
      </c>
      <c r="Q5575" s="469" t="inlineStr">
        <is>
          <t>no data</t>
        </is>
      </c>
      <c r="R5575" s="469" t="inlineStr">
        <is>
          <t>not done</t>
        </is>
      </c>
      <c r="S5575" s="469" t="inlineStr">
        <is>
          <t xml:space="preserve"> text </t>
        </is>
      </c>
      <c r="T5575" s="426" t="inlineStr">
        <is>
          <t>Norway</t>
        </is>
      </c>
      <c r="U5575" s="5" t="inlineStr">
        <is>
          <t>N wasted</t>
        </is>
      </c>
      <c r="V5575" s="465" t="n">
        <v>0.04</v>
      </c>
    </row>
    <row r="5576">
      <c r="B5576" s="5" t="inlineStr">
        <is>
          <t>EF.TR-AT.AT</t>
        </is>
      </c>
      <c r="C5576" s="5" t="inlineStr">
        <is>
          <t>EF.TR-AT.AT-Emissions-NOx</t>
        </is>
      </c>
      <c r="D5576" s="5" t="inlineStr">
        <is>
          <t>EF</t>
        </is>
      </c>
      <c r="E5576" s="5" t="inlineStr">
        <is>
          <t>TR</t>
        </is>
      </c>
      <c r="F5576" s="5">
        <f>VLOOKUP(E5576,'5.a Definitions'!E:F,2,FALSE)</f>
        <v/>
      </c>
      <c r="G5576" s="5" t="inlineStr">
        <is>
          <t>AT</t>
        </is>
      </c>
      <c r="H5576" s="5" t="inlineStr">
        <is>
          <t>AT</t>
        </is>
      </c>
      <c r="I5576" s="5">
        <f>VLOOKUP(H5576,'5.a Definitions'!E:F,2,FALSE)</f>
        <v/>
      </c>
      <c r="J5576" s="465" t="inlineStr">
        <is>
          <t xml:space="preserve"> Emissions </t>
        </is>
      </c>
      <c r="K5576" s="465" t="inlineStr">
        <is>
          <t xml:space="preserve"> transport emissions </t>
        </is>
      </c>
      <c r="L5576" s="465" t="inlineStr">
        <is>
          <t xml:space="preserve"> reactive </t>
        </is>
      </c>
      <c r="M5576" s="465" t="inlineStr">
        <is>
          <t xml:space="preserve"> NOx </t>
        </is>
      </c>
      <c r="N5576" s="466" t="inlineStr">
        <is>
          <t>nan</t>
        </is>
      </c>
      <c r="O5576" s="467" t="n">
        <v>0.2</v>
      </c>
      <c r="P5576" s="468" t="n">
        <v>1985</v>
      </c>
      <c r="Q5576" s="469" t="inlineStr">
        <is>
          <t>no data</t>
        </is>
      </c>
      <c r="R5576" s="469" t="inlineStr">
        <is>
          <t>not done</t>
        </is>
      </c>
      <c r="S5576" s="469" t="inlineStr">
        <is>
          <t xml:space="preserve"> text </t>
        </is>
      </c>
      <c r="T5576" s="426" t="inlineStr">
        <is>
          <t>Norway</t>
        </is>
      </c>
      <c r="U5576" s="5" t="inlineStr">
        <is>
          <t>N wasted</t>
        </is>
      </c>
      <c r="V5576" s="465" t="n">
        <v>0.04</v>
      </c>
    </row>
    <row r="5577">
      <c r="B5577" s="5" t="inlineStr">
        <is>
          <t>EF.TR-AT.AT</t>
        </is>
      </c>
      <c r="C5577" s="5" t="inlineStr">
        <is>
          <t>EF.TR-AT.AT-Emissions-N2O</t>
        </is>
      </c>
      <c r="D5577" s="5" t="inlineStr">
        <is>
          <t>EF</t>
        </is>
      </c>
      <c r="E5577" s="5" t="inlineStr">
        <is>
          <t>TR</t>
        </is>
      </c>
      <c r="F5577" s="5">
        <f>VLOOKUP(E5577,'5.a Definitions'!E:F,2,FALSE)</f>
        <v/>
      </c>
      <c r="G5577" s="5" t="inlineStr">
        <is>
          <t>AT</t>
        </is>
      </c>
      <c r="H5577" s="5" t="inlineStr">
        <is>
          <t>AT</t>
        </is>
      </c>
      <c r="I5577" s="5">
        <f>VLOOKUP(H5577,'5.a Definitions'!E:F,2,FALSE)</f>
        <v/>
      </c>
      <c r="J5577" s="465" t="inlineStr">
        <is>
          <t xml:space="preserve"> Emissions </t>
        </is>
      </c>
      <c r="K5577" s="465" t="inlineStr">
        <is>
          <t xml:space="preserve"> transport emissions </t>
        </is>
      </c>
      <c r="L5577" s="465" t="inlineStr">
        <is>
          <t xml:space="preserve"> reactive </t>
        </is>
      </c>
      <c r="M5577" s="465" t="inlineStr">
        <is>
          <t xml:space="preserve"> N2O </t>
        </is>
      </c>
      <c r="N5577" s="466" t="inlineStr">
        <is>
          <t>nan</t>
        </is>
      </c>
      <c r="O5577" s="467" t="n">
        <v>0.2</v>
      </c>
      <c r="P5577" s="468" t="n">
        <v>1985</v>
      </c>
      <c r="Q5577" s="469" t="inlineStr">
        <is>
          <t>no data</t>
        </is>
      </c>
      <c r="R5577" s="469" t="inlineStr">
        <is>
          <t>not done</t>
        </is>
      </c>
      <c r="S5577" s="469" t="inlineStr">
        <is>
          <t xml:space="preserve"> text </t>
        </is>
      </c>
      <c r="T5577" s="426" t="inlineStr">
        <is>
          <t>Norway</t>
        </is>
      </c>
      <c r="U5577" s="5" t="inlineStr">
        <is>
          <t>N wasted</t>
        </is>
      </c>
      <c r="V5577" s="465" t="n">
        <v>0.04</v>
      </c>
    </row>
    <row r="5578">
      <c r="B5578" s="5" t="inlineStr">
        <is>
          <t>EF.TR-AT.AT</t>
        </is>
      </c>
      <c r="C5578" s="5" t="inlineStr">
        <is>
          <t>EF.TR-AT.AT-Emissions-N2</t>
        </is>
      </c>
      <c r="D5578" s="5" t="inlineStr">
        <is>
          <t>EF</t>
        </is>
      </c>
      <c r="E5578" s="5" t="inlineStr">
        <is>
          <t>TR</t>
        </is>
      </c>
      <c r="F5578" s="5">
        <f>VLOOKUP(E5578,'5.a Definitions'!E:F,2,FALSE)</f>
        <v/>
      </c>
      <c r="G5578" s="5" t="inlineStr">
        <is>
          <t>AT</t>
        </is>
      </c>
      <c r="H5578" s="5" t="inlineStr">
        <is>
          <t>AT</t>
        </is>
      </c>
      <c r="I5578" s="5">
        <f>VLOOKUP(H5578,'5.a Definitions'!E:F,2,FALSE)</f>
        <v/>
      </c>
      <c r="J5578" s="465" t="inlineStr">
        <is>
          <t xml:space="preserve"> Emissions </t>
        </is>
      </c>
      <c r="K5578" s="465" t="inlineStr">
        <is>
          <t xml:space="preserve"> transport emissions </t>
        </is>
      </c>
      <c r="L5578" s="465" t="inlineStr">
        <is>
          <t xml:space="preserve"> inert </t>
        </is>
      </c>
      <c r="M5578" s="465" t="inlineStr">
        <is>
          <t xml:space="preserve"> N2 </t>
        </is>
      </c>
      <c r="N5578" s="466" t="n">
        <v>0</v>
      </c>
      <c r="O5578" s="467" t="n">
        <v>0.2</v>
      </c>
      <c r="P5578" s="468" t="n">
        <v>1985</v>
      </c>
      <c r="Q5578" s="469" t="inlineStr">
        <is>
          <t>mass balance</t>
        </is>
      </c>
      <c r="R5578" s="469" t="inlineStr">
        <is>
          <t>ok</t>
        </is>
      </c>
      <c r="S5578" s="469" t="inlineStr">
        <is>
          <t xml:space="preserve"> text </t>
        </is>
      </c>
      <c r="T5578" s="426" t="inlineStr">
        <is>
          <t>Norway</t>
        </is>
      </c>
      <c r="U5578" s="5" t="inlineStr">
        <is>
          <t>N wasted</t>
        </is>
      </c>
      <c r="V5578" s="465" t="n">
        <v>0.04</v>
      </c>
    </row>
    <row r="5579">
      <c r="B5579" s="5" t="inlineStr">
        <is>
          <t>EF.TR-RW.RW</t>
        </is>
      </c>
      <c r="C5579" s="5" t="inlineStr">
        <is>
          <t>EF.TR-RW.RW-Export of transport fuels-Nmix</t>
        </is>
      </c>
      <c r="D5579" s="5" t="inlineStr">
        <is>
          <t>EF</t>
        </is>
      </c>
      <c r="E5579" s="5" t="inlineStr">
        <is>
          <t>TR</t>
        </is>
      </c>
      <c r="F5579" s="5">
        <f>VLOOKUP(E5579,'5.a Definitions'!E:F,2,FALSE)</f>
        <v/>
      </c>
      <c r="G5579" s="5" t="inlineStr">
        <is>
          <t>RW</t>
        </is>
      </c>
      <c r="H5579" s="5" t="inlineStr">
        <is>
          <t>RW</t>
        </is>
      </c>
      <c r="I5579" s="5">
        <f>VLOOKUP(H5579,'5.a Definitions'!E:F,2,FALSE)</f>
        <v/>
      </c>
      <c r="J5579" s="465" t="inlineStr">
        <is>
          <t xml:space="preserve"> Export of transport fuels </t>
        </is>
      </c>
      <c r="K5579" s="465" t="inlineStr">
        <is>
          <t xml:space="preserve"> export of transport fuel </t>
        </is>
      </c>
      <c r="L5579" s="465" t="inlineStr">
        <is>
          <t xml:space="preserve"> reactive </t>
        </is>
      </c>
      <c r="M5579" s="465" t="inlineStr">
        <is>
          <t xml:space="preserve"> Nmix </t>
        </is>
      </c>
      <c r="N5579" s="466" t="inlineStr">
        <is>
          <t>nan</t>
        </is>
      </c>
      <c r="O5579" s="467" t="n">
        <v>0.2</v>
      </c>
      <c r="P5579" s="468" t="n">
        <v>1985</v>
      </c>
      <c r="Q5579" s="469" t="inlineStr">
        <is>
          <t>no data</t>
        </is>
      </c>
      <c r="R5579" s="469" t="inlineStr">
        <is>
          <t>not done</t>
        </is>
      </c>
      <c r="S5579" s="469" t="inlineStr">
        <is>
          <t xml:space="preserve"> text </t>
        </is>
      </c>
      <c r="T5579" s="426" t="inlineStr">
        <is>
          <t>Norway</t>
        </is>
      </c>
      <c r="U5579" s="5" t="inlineStr">
        <is>
          <t>useful output</t>
        </is>
      </c>
      <c r="V5579" s="465" t="n">
        <v>0.04</v>
      </c>
    </row>
    <row r="5580">
      <c r="B5580" s="5" t="inlineStr">
        <is>
          <t>EF.OE-AT.AT</t>
        </is>
      </c>
      <c r="C5580" s="5" t="inlineStr">
        <is>
          <t>EF.OE-AT.AT-Emissions-NH3</t>
        </is>
      </c>
      <c r="D5580" s="5" t="inlineStr">
        <is>
          <t>EF</t>
        </is>
      </c>
      <c r="E5580" s="5" t="inlineStr">
        <is>
          <t>OE</t>
        </is>
      </c>
      <c r="F5580" s="5">
        <f>VLOOKUP(E5580,'5.a Definitions'!E:F,2,FALSE)</f>
        <v/>
      </c>
      <c r="G5580" s="5" t="inlineStr">
        <is>
          <t>AT</t>
        </is>
      </c>
      <c r="H5580" s="5" t="inlineStr">
        <is>
          <t>AT</t>
        </is>
      </c>
      <c r="I5580" s="5">
        <f>VLOOKUP(H5580,'5.a Definitions'!E:F,2,FALSE)</f>
        <v/>
      </c>
      <c r="J5580" s="465" t="inlineStr">
        <is>
          <t xml:space="preserve"> Emissions </t>
        </is>
      </c>
      <c r="K5580" s="465" t="inlineStr">
        <is>
          <t xml:space="preserve"> other fuels emissions </t>
        </is>
      </c>
      <c r="L5580" s="465" t="inlineStr">
        <is>
          <t xml:space="preserve"> reactive </t>
        </is>
      </c>
      <c r="M5580" s="465" t="inlineStr">
        <is>
          <t xml:space="preserve"> NH3 </t>
        </is>
      </c>
      <c r="N5580" s="466" t="inlineStr">
        <is>
          <t>nan</t>
        </is>
      </c>
      <c r="O5580" s="467" t="n">
        <v>0.2</v>
      </c>
      <c r="P5580" s="468" t="n">
        <v>1985</v>
      </c>
      <c r="Q5580" s="469" t="inlineStr">
        <is>
          <t>no data</t>
        </is>
      </c>
      <c r="R5580" s="469" t="inlineStr">
        <is>
          <t>not done</t>
        </is>
      </c>
      <c r="S5580" s="469" t="inlineStr">
        <is>
          <t xml:space="preserve"> text </t>
        </is>
      </c>
      <c r="T5580" s="426" t="inlineStr">
        <is>
          <t>Norway</t>
        </is>
      </c>
      <c r="U5580" s="5" t="inlineStr">
        <is>
          <t>N wasted</t>
        </is>
      </c>
      <c r="V5580" s="465" t="n">
        <v>0.04</v>
      </c>
    </row>
    <row r="5581" ht="16" customHeight="1">
      <c r="B5581" s="5" t="inlineStr">
        <is>
          <t>EF.OE-AT.AT</t>
        </is>
      </c>
      <c r="C5581" s="5" t="inlineStr">
        <is>
          <t>EF.OE-AT.AT-Emissions-NOx</t>
        </is>
      </c>
      <c r="D5581" s="5" t="inlineStr">
        <is>
          <t>EF</t>
        </is>
      </c>
      <c r="E5581" s="5" t="inlineStr">
        <is>
          <t>OE</t>
        </is>
      </c>
      <c r="F5581" s="5">
        <f>VLOOKUP(E5581,'5.a Definitions'!E:F,2,FALSE)</f>
        <v/>
      </c>
      <c r="G5581" s="5" t="inlineStr">
        <is>
          <t>AT</t>
        </is>
      </c>
      <c r="H5581" s="5" t="inlineStr">
        <is>
          <t>AT</t>
        </is>
      </c>
      <c r="I5581" s="5">
        <f>VLOOKUP(H5581,'5.a Definitions'!E:F,2,FALSE)</f>
        <v/>
      </c>
      <c r="J5581" s="465" t="inlineStr">
        <is>
          <t xml:space="preserve"> Emissions </t>
        </is>
      </c>
      <c r="K5581" s="465" t="inlineStr">
        <is>
          <t xml:space="preserve"> other fuels emissions </t>
        </is>
      </c>
      <c r="L5581" s="465" t="inlineStr">
        <is>
          <t xml:space="preserve"> reactive </t>
        </is>
      </c>
      <c r="M5581" s="465" t="inlineStr">
        <is>
          <t xml:space="preserve"> NOx </t>
        </is>
      </c>
      <c r="N5581" s="466" t="inlineStr">
        <is>
          <t>nan</t>
        </is>
      </c>
      <c r="O5581" s="467" t="n">
        <v>0.2</v>
      </c>
      <c r="P5581" s="468" t="n">
        <v>1985</v>
      </c>
      <c r="Q5581" s="469" t="inlineStr">
        <is>
          <t>no data</t>
        </is>
      </c>
      <c r="R5581" s="469" t="inlineStr">
        <is>
          <t>not done</t>
        </is>
      </c>
      <c r="S5581" s="469" t="inlineStr">
        <is>
          <t xml:space="preserve"> text </t>
        </is>
      </c>
      <c r="T5581" s="426" t="inlineStr">
        <is>
          <t>Norway</t>
        </is>
      </c>
      <c r="U5581" s="5" t="inlineStr">
        <is>
          <t>N wasted</t>
        </is>
      </c>
      <c r="V5581" s="465" t="n">
        <v>0.04</v>
      </c>
    </row>
    <row r="5582">
      <c r="B5582" s="5" t="inlineStr">
        <is>
          <t>EF.OE-AT.AT</t>
        </is>
      </c>
      <c r="C5582" s="5" t="inlineStr">
        <is>
          <t>EF.OE-AT.AT-Emissions-N2O</t>
        </is>
      </c>
      <c r="D5582" s="5" t="inlineStr">
        <is>
          <t>EF</t>
        </is>
      </c>
      <c r="E5582" s="5" t="inlineStr">
        <is>
          <t>OE</t>
        </is>
      </c>
      <c r="F5582" s="5">
        <f>VLOOKUP(E5582,'5.a Definitions'!E:F,2,FALSE)</f>
        <v/>
      </c>
      <c r="G5582" s="5" t="inlineStr">
        <is>
          <t>AT</t>
        </is>
      </c>
      <c r="H5582" s="5" t="inlineStr">
        <is>
          <t>AT</t>
        </is>
      </c>
      <c r="I5582" s="5">
        <f>VLOOKUP(H5582,'5.a Definitions'!E:F,2,FALSE)</f>
        <v/>
      </c>
      <c r="J5582" s="465" t="inlineStr">
        <is>
          <t xml:space="preserve"> Emissions </t>
        </is>
      </c>
      <c r="K5582" s="465" t="inlineStr">
        <is>
          <t xml:space="preserve"> other fuels emissions </t>
        </is>
      </c>
      <c r="L5582" s="465" t="inlineStr">
        <is>
          <t xml:space="preserve"> reactive </t>
        </is>
      </c>
      <c r="M5582" s="465" t="inlineStr">
        <is>
          <t xml:space="preserve"> N2O </t>
        </is>
      </c>
      <c r="N5582" s="466" t="inlineStr">
        <is>
          <t>nan</t>
        </is>
      </c>
      <c r="O5582" s="467" t="n">
        <v>0.2</v>
      </c>
      <c r="P5582" s="468" t="n">
        <v>1985</v>
      </c>
      <c r="Q5582" s="469" t="inlineStr">
        <is>
          <t>no data</t>
        </is>
      </c>
      <c r="R5582" s="469" t="inlineStr">
        <is>
          <t>not done</t>
        </is>
      </c>
      <c r="S5582" s="469" t="inlineStr">
        <is>
          <t xml:space="preserve"> text </t>
        </is>
      </c>
      <c r="T5582" s="426" t="inlineStr">
        <is>
          <t>Norway</t>
        </is>
      </c>
      <c r="U5582" s="5" t="inlineStr">
        <is>
          <t>N wasted</t>
        </is>
      </c>
      <c r="V5582" s="465" t="n">
        <v>0.04</v>
      </c>
    </row>
    <row r="5583" ht="16" customHeight="1" thickBot="1">
      <c r="A5583" s="483" t="n"/>
      <c r="B5583" s="6" t="inlineStr">
        <is>
          <t>EF.OE-AT.AT</t>
        </is>
      </c>
      <c r="C5583" s="6" t="inlineStr">
        <is>
          <t>EF.OE-AT.AT-Emissions-N2</t>
        </is>
      </c>
      <c r="D5583" s="6" t="inlineStr">
        <is>
          <t>EF</t>
        </is>
      </c>
      <c r="E5583" s="6" t="inlineStr">
        <is>
          <t>OE</t>
        </is>
      </c>
      <c r="F5583" s="5">
        <f>VLOOKUP(E5583,'5.a Definitions'!E:F,2,FALSE)</f>
        <v/>
      </c>
      <c r="G5583" s="6" t="inlineStr">
        <is>
          <t>AT</t>
        </is>
      </c>
      <c r="H5583" s="6" t="inlineStr">
        <is>
          <t>AT</t>
        </is>
      </c>
      <c r="I5583" s="5">
        <f>VLOOKUP(H5583,'5.a Definitions'!E:F,2,FALSE)</f>
        <v/>
      </c>
      <c r="J5583" s="470" t="inlineStr">
        <is>
          <t xml:space="preserve"> Emissions </t>
        </is>
      </c>
      <c r="K5583" s="470" t="inlineStr">
        <is>
          <t xml:space="preserve"> other fuels emissions </t>
        </is>
      </c>
      <c r="L5583" s="470" t="inlineStr">
        <is>
          <t xml:space="preserve"> inert </t>
        </is>
      </c>
      <c r="M5583" s="470" t="inlineStr">
        <is>
          <t xml:space="preserve"> N2 </t>
        </is>
      </c>
      <c r="N5583" s="466" t="n">
        <v>0</v>
      </c>
      <c r="O5583" s="471" t="n">
        <v>0.2</v>
      </c>
      <c r="P5583" s="468" t="n">
        <v>1985</v>
      </c>
      <c r="Q5583" s="472" t="inlineStr">
        <is>
          <t>mass balance</t>
        </is>
      </c>
      <c r="R5583" s="469" t="inlineStr">
        <is>
          <t>ok</t>
        </is>
      </c>
      <c r="S5583" s="472" t="inlineStr">
        <is>
          <t xml:space="preserve"> text </t>
        </is>
      </c>
      <c r="T5583" s="426" t="inlineStr">
        <is>
          <t>Norway</t>
        </is>
      </c>
      <c r="U5583" s="5" t="inlineStr">
        <is>
          <t>N wasted</t>
        </is>
      </c>
      <c r="V5583" s="470" t="n">
        <v>0.04</v>
      </c>
    </row>
    <row r="5584">
      <c r="A5584" s="487" t="inlineStr">
        <is>
          <t xml:space="preserve"> Materials and products </t>
        </is>
      </c>
      <c r="B5584" s="452" t="inlineStr">
        <is>
          <t>MP.FP-AG.SM</t>
        </is>
      </c>
      <c r="C5584" s="452" t="inlineStr">
        <is>
          <t>MP.FP-AG.SM-Seeds and planting material -Nmix</t>
        </is>
      </c>
      <c r="D5584" s="452" t="inlineStr">
        <is>
          <t>MP</t>
        </is>
      </c>
      <c r="E5584" s="452" t="inlineStr">
        <is>
          <t>FP</t>
        </is>
      </c>
      <c r="F5584" s="5">
        <f>VLOOKUP(E5584,'5.a Definitions'!E:F,2,FALSE)</f>
        <v/>
      </c>
      <c r="G5584" s="452" t="inlineStr">
        <is>
          <t>AG</t>
        </is>
      </c>
      <c r="H5584" s="452" t="inlineStr">
        <is>
          <t>SM</t>
        </is>
      </c>
      <c r="I5584" s="5">
        <f>VLOOKUP(H5584,'5.a Definitions'!E:F,2,FALSE)</f>
        <v/>
      </c>
      <c r="J5584" s="465" t="inlineStr">
        <is>
          <t xml:space="preserve"> Seeds and planting material  </t>
        </is>
      </c>
      <c r="K5584" s="465" t="inlineStr">
        <is>
          <t xml:space="preserve"> seeds and planting material </t>
        </is>
      </c>
      <c r="L5584" s="465" t="inlineStr">
        <is>
          <t xml:space="preserve"> reactive </t>
        </is>
      </c>
      <c r="M5584" s="465" t="inlineStr">
        <is>
          <t xml:space="preserve"> Nmix </t>
        </is>
      </c>
      <c r="N5584" s="466" t="n">
        <v>1.195634382161235</v>
      </c>
      <c r="O5584" s="467" t="n">
        <v>0.320683471317963</v>
      </c>
      <c r="P5584" s="468" t="n">
        <v>1985</v>
      </c>
      <c r="Q5584" s="469" t="inlineStr">
        <is>
          <t>NIBIO Totalkalkylen</t>
        </is>
      </c>
      <c r="R5584" s="469" t="inlineStr">
        <is>
          <t>ok</t>
        </is>
      </c>
      <c r="S5584" s="469" t="inlineStr">
        <is>
          <t xml:space="preserve"> text </t>
        </is>
      </c>
      <c r="T5584" s="426" t="inlineStr">
        <is>
          <t>Norway</t>
        </is>
      </c>
      <c r="U5584" s="5" t="inlineStr">
        <is>
          <t>useful output</t>
        </is>
      </c>
      <c r="V5584" s="465" t="n">
        <v>0.04</v>
      </c>
    </row>
    <row r="5585">
      <c r="B5585" s="5" t="inlineStr">
        <is>
          <t>MP.FP-AG.MM</t>
        </is>
      </c>
      <c r="C5585" s="5" t="inlineStr">
        <is>
          <t>MP.FP-AG.MM-Farm animal feed-Nmix</t>
        </is>
      </c>
      <c r="D5585" s="5" t="inlineStr">
        <is>
          <t>MP</t>
        </is>
      </c>
      <c r="E5585" s="5" t="inlineStr">
        <is>
          <t>FP</t>
        </is>
      </c>
      <c r="F5585" s="5">
        <f>VLOOKUP(E5585,'5.a Definitions'!E:F,2,FALSE)</f>
        <v/>
      </c>
      <c r="G5585" s="5" t="inlineStr">
        <is>
          <t>AG</t>
        </is>
      </c>
      <c r="H5585" s="5" t="inlineStr">
        <is>
          <t>MM</t>
        </is>
      </c>
      <c r="I5585" s="5">
        <f>VLOOKUP(H5585,'5.a Definitions'!E:F,2,FALSE)</f>
        <v/>
      </c>
      <c r="J5585" s="465" t="inlineStr">
        <is>
          <t xml:space="preserve"> Farm animal feed </t>
        </is>
      </c>
      <c r="K5585" s="465" t="inlineStr">
        <is>
          <t xml:space="preserve"> farm animal feed </t>
        </is>
      </c>
      <c r="L5585" s="465" t="inlineStr">
        <is>
          <t xml:space="preserve"> reactive </t>
        </is>
      </c>
      <c r="M5585" s="465" t="inlineStr">
        <is>
          <t xml:space="preserve"> Nmix </t>
        </is>
      </c>
      <c r="N5585" s="466" t="n">
        <v>26.12702731936668</v>
      </c>
      <c r="O5585" s="467" t="n">
        <v>0.3101488769873529</v>
      </c>
      <c r="P5585" s="468" t="n">
        <v>1985</v>
      </c>
      <c r="Q5585" s="469" t="inlineStr">
        <is>
          <t>Totalkalkylen</t>
        </is>
      </c>
      <c r="R5585" s="469" t="inlineStr">
        <is>
          <t>ok</t>
        </is>
      </c>
      <c r="S5585" s="469" t="inlineStr">
        <is>
          <t xml:space="preserve"> text </t>
        </is>
      </c>
      <c r="T5585" s="426" t="inlineStr">
        <is>
          <t>Norway</t>
        </is>
      </c>
      <c r="U5585" s="5" t="inlineStr">
        <is>
          <t>useful output</t>
        </is>
      </c>
      <c r="V5585" s="465" t="n">
        <v>0.04</v>
      </c>
    </row>
    <row r="5586">
      <c r="B5586" s="5" t="inlineStr">
        <is>
          <t>MP.FP-PR.SO</t>
        </is>
      </c>
      <c r="C5586" s="5" t="inlineStr">
        <is>
          <t>MP.FP-PR.SO-Food industry waste-Nmix</t>
        </is>
      </c>
      <c r="D5586" s="5" t="inlineStr">
        <is>
          <t>MP</t>
        </is>
      </c>
      <c r="E5586" s="5" t="inlineStr">
        <is>
          <t>FP</t>
        </is>
      </c>
      <c r="F5586" s="5">
        <f>VLOOKUP(E5586,'5.a Definitions'!E:F,2,FALSE)</f>
        <v/>
      </c>
      <c r="G5586" s="5" t="inlineStr">
        <is>
          <t>PR</t>
        </is>
      </c>
      <c r="H5586" s="5" t="inlineStr">
        <is>
          <t>SO</t>
        </is>
      </c>
      <c r="I5586" s="5">
        <f>VLOOKUP(H5586,'5.a Definitions'!E:F,2,FALSE)</f>
        <v/>
      </c>
      <c r="J5586" s="465" t="inlineStr">
        <is>
          <t xml:space="preserve"> Food industry waste </t>
        </is>
      </c>
      <c r="K5586" s="465" t="inlineStr">
        <is>
          <t xml:space="preserve"> food industry waste </t>
        </is>
      </c>
      <c r="L5586" s="465" t="inlineStr">
        <is>
          <t xml:space="preserve"> reactive </t>
        </is>
      </c>
      <c r="M5586" s="465" t="inlineStr">
        <is>
          <t xml:space="preserve"> Nmix </t>
        </is>
      </c>
      <c r="N5586" s="466" t="inlineStr">
        <is>
          <t>nan</t>
        </is>
      </c>
      <c r="O5586" s="467" t="n">
        <v>0.2</v>
      </c>
      <c r="P5586" s="468" t="n">
        <v>1985</v>
      </c>
      <c r="Q5586" s="469" t="inlineStr">
        <is>
          <t>no data</t>
        </is>
      </c>
      <c r="R5586" s="469" t="inlineStr">
        <is>
          <t>not done</t>
        </is>
      </c>
      <c r="S5586" s="469" t="inlineStr">
        <is>
          <t xml:space="preserve"> text </t>
        </is>
      </c>
      <c r="T5586" s="426" t="inlineStr">
        <is>
          <t>Norway</t>
        </is>
      </c>
      <c r="U5586" s="5" t="inlineStr">
        <is>
          <t>N wasted</t>
        </is>
      </c>
      <c r="V5586" s="465" t="n">
        <v>0.04</v>
      </c>
    </row>
    <row r="5587">
      <c r="B5587" s="5" t="inlineStr">
        <is>
          <t>MP.FP-PR.WW</t>
        </is>
      </c>
      <c r="C5587" s="5" t="inlineStr">
        <is>
          <t>MP.FP-PR.WW-Food industry wastewater-Nmix</t>
        </is>
      </c>
      <c r="D5587" s="5" t="inlineStr">
        <is>
          <t>MP</t>
        </is>
      </c>
      <c r="E5587" s="5" t="inlineStr">
        <is>
          <t>FP</t>
        </is>
      </c>
      <c r="F5587" s="5">
        <f>VLOOKUP(E5587,'5.a Definitions'!E:F,2,FALSE)</f>
        <v/>
      </c>
      <c r="G5587" s="5" t="inlineStr">
        <is>
          <t>PR</t>
        </is>
      </c>
      <c r="H5587" s="5" t="inlineStr">
        <is>
          <t>WW</t>
        </is>
      </c>
      <c r="I5587" s="5">
        <f>VLOOKUP(H5587,'5.a Definitions'!E:F,2,FALSE)</f>
        <v/>
      </c>
      <c r="J5587" s="465" t="inlineStr">
        <is>
          <t xml:space="preserve"> Food industry wastewater </t>
        </is>
      </c>
      <c r="K5587" s="465" t="inlineStr">
        <is>
          <t xml:space="preserve"> food industry wastewater </t>
        </is>
      </c>
      <c r="L5587" s="465" t="inlineStr">
        <is>
          <t xml:space="preserve"> reactive </t>
        </is>
      </c>
      <c r="M5587" s="465" t="inlineStr">
        <is>
          <t xml:space="preserve"> Nmix </t>
        </is>
      </c>
      <c r="N5587" s="466" t="inlineStr">
        <is>
          <t>nan</t>
        </is>
      </c>
      <c r="O5587" s="467" t="n">
        <v>0.2</v>
      </c>
      <c r="P5587" s="468" t="n">
        <v>1985</v>
      </c>
      <c r="Q5587" s="469" t="inlineStr">
        <is>
          <t>no data</t>
        </is>
      </c>
      <c r="R5587" s="469" t="inlineStr">
        <is>
          <t>not done</t>
        </is>
      </c>
      <c r="S5587" s="469" t="inlineStr">
        <is>
          <t xml:space="preserve"> text </t>
        </is>
      </c>
      <c r="T5587" s="426" t="inlineStr">
        <is>
          <t>Norway</t>
        </is>
      </c>
      <c r="U5587" s="5" t="inlineStr">
        <is>
          <t>N wasted</t>
        </is>
      </c>
      <c r="V5587" s="465" t="n">
        <v>0.04</v>
      </c>
    </row>
    <row r="5588">
      <c r="B5588" s="5" t="inlineStr">
        <is>
          <t>MP.FP-HS.HS</t>
        </is>
      </c>
      <c r="C5588" s="5" t="inlineStr">
        <is>
          <t>MP.FP-HS.HS-Food products-Nmix</t>
        </is>
      </c>
      <c r="D5588" s="5" t="inlineStr">
        <is>
          <t>MP</t>
        </is>
      </c>
      <c r="E5588" s="5" t="inlineStr">
        <is>
          <t>FP</t>
        </is>
      </c>
      <c r="F5588" s="5">
        <f>VLOOKUP(E5588,'5.a Definitions'!E:F,2,FALSE)</f>
        <v/>
      </c>
      <c r="G5588" s="5" t="inlineStr">
        <is>
          <t>HS</t>
        </is>
      </c>
      <c r="H5588" s="5" t="inlineStr">
        <is>
          <t>HS</t>
        </is>
      </c>
      <c r="I5588" s="5">
        <f>VLOOKUP(H5588,'5.a Definitions'!E:F,2,FALSE)</f>
        <v/>
      </c>
      <c r="J5588" s="465" t="inlineStr">
        <is>
          <t xml:space="preserve"> Food products </t>
        </is>
      </c>
      <c r="K5588" s="465" t="inlineStr">
        <is>
          <t xml:space="preserve"> food products </t>
        </is>
      </c>
      <c r="L5588" s="465" t="inlineStr">
        <is>
          <t xml:space="preserve"> reactive </t>
        </is>
      </c>
      <c r="M5588" s="465" t="inlineStr">
        <is>
          <t xml:space="preserve"> Nmix </t>
        </is>
      </c>
      <c r="N5588" s="466" t="n">
        <v>25.74575690890773</v>
      </c>
      <c r="O5588" s="467" t="n">
        <v>0.1844351241846357</v>
      </c>
      <c r="P5588" s="468" t="n">
        <v>1985</v>
      </c>
      <c r="Q5588" s="469" t="inlineStr">
        <is>
          <t>SSB</t>
        </is>
      </c>
      <c r="R5588" s="469" t="inlineStr">
        <is>
          <t>ok</t>
        </is>
      </c>
      <c r="S5588" s="469" t="inlineStr">
        <is>
          <t xml:space="preserve"> text </t>
        </is>
      </c>
      <c r="T5588" s="426" t="inlineStr">
        <is>
          <t>Norway</t>
        </is>
      </c>
      <c r="U5588" s="5" t="inlineStr">
        <is>
          <t>useful output</t>
        </is>
      </c>
      <c r="V5588" s="465" t="n">
        <v>0.04</v>
      </c>
    </row>
    <row r="5589" ht="16" customHeight="1">
      <c r="B5589" s="5" t="inlineStr">
        <is>
          <t>MP.FP-HY.SW</t>
        </is>
      </c>
      <c r="C5589" s="5" t="inlineStr">
        <is>
          <t>MP.FP-HY.SW-Untreated wastewater-Nmix</t>
        </is>
      </c>
      <c r="D5589" s="5" t="inlineStr">
        <is>
          <t>MP</t>
        </is>
      </c>
      <c r="E5589" s="5" t="inlineStr">
        <is>
          <t>FP</t>
        </is>
      </c>
      <c r="F5589" s="5">
        <f>VLOOKUP(E5589,'5.a Definitions'!E:F,2,FALSE)</f>
        <v/>
      </c>
      <c r="G5589" s="5" t="inlineStr">
        <is>
          <t>HY</t>
        </is>
      </c>
      <c r="H5589" s="5" t="inlineStr">
        <is>
          <t>SW</t>
        </is>
      </c>
      <c r="I5589" s="5">
        <f>VLOOKUP(H5589,'5.a Definitions'!E:F,2,FALSE)</f>
        <v/>
      </c>
      <c r="J5589" s="465" t="inlineStr">
        <is>
          <t xml:space="preserve"> Untreated wastewater </t>
        </is>
      </c>
      <c r="K5589" s="465" t="inlineStr">
        <is>
          <t xml:space="preserve"> food industry untreated wastewater </t>
        </is>
      </c>
      <c r="L5589" s="465" t="inlineStr">
        <is>
          <t xml:space="preserve"> reactive </t>
        </is>
      </c>
      <c r="M5589" s="465" t="inlineStr">
        <is>
          <t xml:space="preserve"> Nmix </t>
        </is>
      </c>
      <c r="N5589" s="466" t="inlineStr">
        <is>
          <t>nan</t>
        </is>
      </c>
      <c r="O5589" s="467" t="n">
        <v>0.2</v>
      </c>
      <c r="P5589" s="468" t="n">
        <v>1985</v>
      </c>
      <c r="Q5589" s="469" t="inlineStr">
        <is>
          <t>no data</t>
        </is>
      </c>
      <c r="R5589" s="469" t="inlineStr">
        <is>
          <t>not done</t>
        </is>
      </c>
      <c r="S5589" s="469" t="inlineStr">
        <is>
          <t xml:space="preserve"> text </t>
        </is>
      </c>
      <c r="T5589" s="426" t="inlineStr">
        <is>
          <t>Norway</t>
        </is>
      </c>
      <c r="U5589" s="5" t="inlineStr">
        <is>
          <t>N wasted</t>
        </is>
      </c>
      <c r="V5589" s="465" t="n">
        <v>0.04</v>
      </c>
    </row>
    <row r="5590">
      <c r="B5590" s="5" t="inlineStr">
        <is>
          <t>MP.FP-HY.AC</t>
        </is>
      </c>
      <c r="C5590" s="5" t="inlineStr">
        <is>
          <t>MP.FP-HY.AC-Feed to freshwater aquaculture-Nmix</t>
        </is>
      </c>
      <c r="D5590" s="5" t="inlineStr">
        <is>
          <t>MP</t>
        </is>
      </c>
      <c r="E5590" s="5" t="inlineStr">
        <is>
          <t>FP</t>
        </is>
      </c>
      <c r="F5590" s="5">
        <f>VLOOKUP(E5590,'5.a Definitions'!E:F,2,FALSE)</f>
        <v/>
      </c>
      <c r="G5590" s="5" t="inlineStr">
        <is>
          <t>HY</t>
        </is>
      </c>
      <c r="H5590" s="5" t="inlineStr">
        <is>
          <t>AC</t>
        </is>
      </c>
      <c r="I5590" s="5">
        <f>VLOOKUP(H5590,'5.a Definitions'!E:F,2,FALSE)</f>
        <v/>
      </c>
      <c r="J5590" s="465" t="inlineStr">
        <is>
          <t xml:space="preserve"> Feed to freshwater aquaculture </t>
        </is>
      </c>
      <c r="K5590" s="465" t="inlineStr">
        <is>
          <t xml:space="preserve"> feed to freshwater aquaculture </t>
        </is>
      </c>
      <c r="L5590" s="465" t="inlineStr">
        <is>
          <t xml:space="preserve"> reactive </t>
        </is>
      </c>
      <c r="M5590" s="465" t="inlineStr">
        <is>
          <t xml:space="preserve"> Nmix </t>
        </is>
      </c>
      <c r="N5590" s="466" t="n">
        <v>0</v>
      </c>
      <c r="O5590" s="467" t="n">
        <v>0.2</v>
      </c>
      <c r="P5590" s="468" t="n">
        <v>1985</v>
      </c>
      <c r="Q5590" s="469" t="inlineStr">
        <is>
          <t>no production</t>
        </is>
      </c>
      <c r="R5590" s="469" t="inlineStr">
        <is>
          <t>ok</t>
        </is>
      </c>
      <c r="S5590" s="469" t="inlineStr">
        <is>
          <t xml:space="preserve"> text </t>
        </is>
      </c>
      <c r="T5590" s="426" t="inlineStr">
        <is>
          <t>Norway</t>
        </is>
      </c>
      <c r="U5590" s="5" t="inlineStr">
        <is>
          <t>useful output</t>
        </is>
      </c>
      <c r="V5590" s="465" t="n">
        <v>0.04</v>
      </c>
    </row>
    <row r="5591">
      <c r="B5591" s="5" t="inlineStr">
        <is>
          <t>MP.FP-HY.AC</t>
        </is>
      </c>
      <c r="C5591" s="5" t="inlineStr">
        <is>
          <t>MP.FP-HY.AC-Feed to coastal aquaculture-Nmix</t>
        </is>
      </c>
      <c r="D5591" s="5" t="inlineStr">
        <is>
          <t>MP</t>
        </is>
      </c>
      <c r="E5591" s="5" t="inlineStr">
        <is>
          <t>FP</t>
        </is>
      </c>
      <c r="F5591" s="5">
        <f>VLOOKUP(E5591,'5.a Definitions'!E:F,2,FALSE)</f>
        <v/>
      </c>
      <c r="G5591" s="5" t="inlineStr">
        <is>
          <t>HY</t>
        </is>
      </c>
      <c r="H5591" s="5" t="inlineStr">
        <is>
          <t>AC</t>
        </is>
      </c>
      <c r="I5591" s="5">
        <f>VLOOKUP(H5591,'5.a Definitions'!E:F,2,FALSE)</f>
        <v/>
      </c>
      <c r="J5591" s="465" t="inlineStr">
        <is>
          <t xml:space="preserve"> Feed to coastal aquaculture </t>
        </is>
      </c>
      <c r="K5591" s="465" t="inlineStr">
        <is>
          <t xml:space="preserve"> feed to coastal aquaculture </t>
        </is>
      </c>
      <c r="L5591" s="465" t="inlineStr">
        <is>
          <t xml:space="preserve"> reactive </t>
        </is>
      </c>
      <c r="M5591" s="465" t="inlineStr">
        <is>
          <t xml:space="preserve"> Nmix </t>
        </is>
      </c>
      <c r="N5591" s="466" t="n">
        <v>3.398575384615384</v>
      </c>
      <c r="O5591" s="467" t="n">
        <v>0.2463864472440901</v>
      </c>
      <c r="P5591" s="468" t="n">
        <v>1985</v>
      </c>
      <c r="Q5591" s="469" t="inlineStr">
        <is>
          <t>Fiskeridirektoratet</t>
        </is>
      </c>
      <c r="R5591" s="469" t="inlineStr">
        <is>
          <t>ok</t>
        </is>
      </c>
      <c r="S5591" s="469" t="inlineStr">
        <is>
          <t xml:space="preserve"> text </t>
        </is>
      </c>
      <c r="T5591" s="426" t="inlineStr">
        <is>
          <t>Norway</t>
        </is>
      </c>
      <c r="U5591" s="5" t="inlineStr">
        <is>
          <t>useful output</t>
        </is>
      </c>
      <c r="V5591" s="465" t="n">
        <v>0.04</v>
      </c>
    </row>
    <row r="5592">
      <c r="B5592" s="5" t="inlineStr">
        <is>
          <t>MP.FP-RW.RW</t>
        </is>
      </c>
      <c r="C5592" s="5" t="inlineStr">
        <is>
          <t>MP.FP-RW.RW-Food export-Nmix</t>
        </is>
      </c>
      <c r="D5592" s="5" t="inlineStr">
        <is>
          <t>MP</t>
        </is>
      </c>
      <c r="E5592" s="5" t="inlineStr">
        <is>
          <t>FP</t>
        </is>
      </c>
      <c r="F5592" s="5">
        <f>VLOOKUP(E5592,'5.a Definitions'!E:F,2,FALSE)</f>
        <v/>
      </c>
      <c r="G5592" s="5" t="inlineStr">
        <is>
          <t>RW</t>
        </is>
      </c>
      <c r="H5592" s="5" t="inlineStr">
        <is>
          <t>RW</t>
        </is>
      </c>
      <c r="I5592" s="5">
        <f>VLOOKUP(H5592,'5.a Definitions'!E:F,2,FALSE)</f>
        <v/>
      </c>
      <c r="J5592" s="465" t="inlineStr">
        <is>
          <t xml:space="preserve"> Food export </t>
        </is>
      </c>
      <c r="K5592" s="465" t="inlineStr">
        <is>
          <t xml:space="preserve"> food export </t>
        </is>
      </c>
      <c r="L5592" s="465" t="inlineStr">
        <is>
          <t xml:space="preserve"> reactive </t>
        </is>
      </c>
      <c r="M5592" s="465" t="inlineStr">
        <is>
          <t xml:space="preserve"> Nmix </t>
        </is>
      </c>
      <c r="N5592" s="466" t="inlineStr">
        <is>
          <t>nan</t>
        </is>
      </c>
      <c r="O5592" s="467" t="n">
        <v>0.2</v>
      </c>
      <c r="P5592" s="468" t="n">
        <v>1985</v>
      </c>
      <c r="Q5592" s="469" t="inlineStr">
        <is>
          <t>no data</t>
        </is>
      </c>
      <c r="R5592" s="469" t="inlineStr">
        <is>
          <t>not done</t>
        </is>
      </c>
      <c r="S5592" s="469" t="inlineStr">
        <is>
          <t xml:space="preserve"> text </t>
        </is>
      </c>
      <c r="T5592" s="426" t="inlineStr">
        <is>
          <t>Norway</t>
        </is>
      </c>
      <c r="U5592" s="5" t="inlineStr">
        <is>
          <t>useful output</t>
        </is>
      </c>
      <c r="V5592" s="465" t="n">
        <v>0.04</v>
      </c>
    </row>
    <row r="5593">
      <c r="B5593" s="475" t="inlineStr">
        <is>
          <t>MP.FP-RW.RW</t>
        </is>
      </c>
      <c r="C5593" s="475" t="inlineStr">
        <is>
          <t>MP.FP-RW.RW-Feed export-Nmix</t>
        </is>
      </c>
      <c r="D5593" s="475" t="inlineStr">
        <is>
          <t>MP</t>
        </is>
      </c>
      <c r="E5593" s="475" t="inlineStr">
        <is>
          <t>FP</t>
        </is>
      </c>
      <c r="F5593" s="5">
        <f>VLOOKUP(E5593,'5.a Definitions'!E:F,2,FALSE)</f>
        <v/>
      </c>
      <c r="G5593" s="475" t="inlineStr">
        <is>
          <t>RW</t>
        </is>
      </c>
      <c r="H5593" s="475" t="inlineStr">
        <is>
          <t>RW</t>
        </is>
      </c>
      <c r="I5593" s="5">
        <f>VLOOKUP(H5593,'5.a Definitions'!E:F,2,FALSE)</f>
        <v/>
      </c>
      <c r="J5593" s="465" t="inlineStr">
        <is>
          <t>Feed export</t>
        </is>
      </c>
      <c r="K5593" s="465" t="inlineStr">
        <is>
          <t>feed export</t>
        </is>
      </c>
      <c r="L5593" s="465" t="inlineStr">
        <is>
          <t>reactive</t>
        </is>
      </c>
      <c r="M5593" s="465" t="inlineStr">
        <is>
          <t>Nmix</t>
        </is>
      </c>
      <c r="N5593" s="466" t="inlineStr">
        <is>
          <t>nan</t>
        </is>
      </c>
      <c r="O5593" s="467" t="n">
        <v>0.2</v>
      </c>
      <c r="P5593" s="468" t="n">
        <v>1985</v>
      </c>
      <c r="Q5593" s="469" t="inlineStr">
        <is>
          <t>no data</t>
        </is>
      </c>
      <c r="R5593" s="469" t="inlineStr">
        <is>
          <t>not done</t>
        </is>
      </c>
      <c r="S5593" s="469" t="inlineStr">
        <is>
          <t>text</t>
        </is>
      </c>
      <c r="T5593" s="476" t="inlineStr">
        <is>
          <t>Norway</t>
        </is>
      </c>
      <c r="U5593" s="5" t="inlineStr">
        <is>
          <t>useful output</t>
        </is>
      </c>
      <c r="V5593" s="465">
        <f>(O5322*N5322)^2</f>
        <v/>
      </c>
    </row>
    <row r="5594">
      <c r="B5594" s="5" t="inlineStr">
        <is>
          <t>MP.OP-AG.SM</t>
        </is>
      </c>
      <c r="C5594" s="5" t="inlineStr">
        <is>
          <t>MP.OP-AG.SM-Mineral fertilizer-Nmix</t>
        </is>
      </c>
      <c r="D5594" s="5" t="inlineStr">
        <is>
          <t>MP</t>
        </is>
      </c>
      <c r="E5594" s="5" t="inlineStr">
        <is>
          <t>OP</t>
        </is>
      </c>
      <c r="F5594" s="5">
        <f>VLOOKUP(E5594,'5.a Definitions'!E:F,2,FALSE)</f>
        <v/>
      </c>
      <c r="G5594" s="5" t="inlineStr">
        <is>
          <t>AG</t>
        </is>
      </c>
      <c r="H5594" s="5" t="inlineStr">
        <is>
          <t>SM</t>
        </is>
      </c>
      <c r="I5594" s="5">
        <f>VLOOKUP(H5594,'5.a Definitions'!E:F,2,FALSE)</f>
        <v/>
      </c>
      <c r="J5594" s="465" t="inlineStr">
        <is>
          <t xml:space="preserve"> Mineral fertilizer </t>
        </is>
      </c>
      <c r="K5594" s="465" t="inlineStr">
        <is>
          <t xml:space="preserve"> mineral fertilizer to agriculture </t>
        </is>
      </c>
      <c r="L5594" s="465" t="inlineStr">
        <is>
          <t xml:space="preserve"> reactive </t>
        </is>
      </c>
      <c r="M5594" s="465" t="inlineStr">
        <is>
          <t xml:space="preserve"> Nmix </t>
        </is>
      </c>
      <c r="N5594" s="466" t="n">
        <v>100.1</v>
      </c>
      <c r="O5594" s="467" t="n">
        <v>0.3154476195008332</v>
      </c>
      <c r="P5594" s="468" t="n">
        <v>1985</v>
      </c>
      <c r="Q5594" s="469" t="inlineStr">
        <is>
          <t>FAOSTAT Fertilizer by nutrient (Agricultural Use - Import)</t>
        </is>
      </c>
      <c r="R5594" s="469" t="inlineStr">
        <is>
          <t>ok</t>
        </is>
      </c>
      <c r="S5594" s="469" t="inlineStr">
        <is>
          <t xml:space="preserve"> text </t>
        </is>
      </c>
      <c r="T5594" s="426" t="inlineStr">
        <is>
          <t>Norway</t>
        </is>
      </c>
      <c r="U5594" s="5" t="inlineStr">
        <is>
          <t>useful output</t>
        </is>
      </c>
      <c r="V5594" s="465" t="n">
        <v>0.04</v>
      </c>
    </row>
    <row r="5595">
      <c r="B5595" s="475" t="inlineStr">
        <is>
          <t>MP.OP-EF.IC</t>
        </is>
      </c>
      <c r="C5595" s="475" t="inlineStr">
        <is>
          <t>MP.OP-EF.IC-Industrial waste fuels-Nmix</t>
        </is>
      </c>
      <c r="D5595" s="475" t="inlineStr">
        <is>
          <t>MP</t>
        </is>
      </c>
      <c r="E5595" s="475" t="inlineStr">
        <is>
          <t>OP</t>
        </is>
      </c>
      <c r="F5595" s="5">
        <f>VLOOKUP(E5595,'5.a Definitions'!E:F,2,FALSE)</f>
        <v/>
      </c>
      <c r="G5595" s="475" t="inlineStr">
        <is>
          <t>EF</t>
        </is>
      </c>
      <c r="H5595" s="475" t="inlineStr">
        <is>
          <t>IC</t>
        </is>
      </c>
      <c r="I5595" s="5">
        <f>VLOOKUP(H5595,'5.a Definitions'!E:F,2,FALSE)</f>
        <v/>
      </c>
      <c r="J5595" s="465" t="inlineStr">
        <is>
          <t>Industrial waste fuel</t>
        </is>
      </c>
      <c r="K5595" s="465" t="inlineStr">
        <is>
          <t>industrial waste fuel</t>
        </is>
      </c>
      <c r="L5595" s="465" t="inlineStr">
        <is>
          <t>reactive</t>
        </is>
      </c>
      <c r="M5595" s="465" t="inlineStr">
        <is>
          <t>Nmix</t>
        </is>
      </c>
      <c r="N5595" s="466" t="inlineStr">
        <is>
          <t>nan</t>
        </is>
      </c>
      <c r="O5595" s="467" t="n">
        <v>0.2</v>
      </c>
      <c r="P5595" s="468" t="n">
        <v>1985</v>
      </c>
      <c r="Q5595" s="469" t="inlineStr">
        <is>
          <t>no data</t>
        </is>
      </c>
      <c r="R5595" s="469" t="inlineStr">
        <is>
          <t>not done</t>
        </is>
      </c>
      <c r="S5595" s="469" t="inlineStr">
        <is>
          <t>text</t>
        </is>
      </c>
      <c r="T5595" s="476" t="inlineStr">
        <is>
          <t>Norway</t>
        </is>
      </c>
      <c r="U5595" s="5" t="inlineStr">
        <is>
          <t>useful output</t>
        </is>
      </c>
      <c r="V5595" s="465">
        <f>(O5357*N5357)^2</f>
        <v/>
      </c>
    </row>
    <row r="5596">
      <c r="B5596" s="5" t="inlineStr">
        <is>
          <t>MP.OP-PR.SO</t>
        </is>
      </c>
      <c r="C5596" s="5" t="inlineStr">
        <is>
          <t>MP.OP-PR.SO-Other industry waste-Nmix</t>
        </is>
      </c>
      <c r="D5596" s="5" t="inlineStr">
        <is>
          <t>MP</t>
        </is>
      </c>
      <c r="E5596" s="5" t="inlineStr">
        <is>
          <t>OP</t>
        </is>
      </c>
      <c r="F5596" s="5">
        <f>VLOOKUP(E5596,'5.a Definitions'!E:F,2,FALSE)</f>
        <v/>
      </c>
      <c r="G5596" s="5" t="inlineStr">
        <is>
          <t>PR</t>
        </is>
      </c>
      <c r="H5596" s="5" t="inlineStr">
        <is>
          <t>SO</t>
        </is>
      </c>
      <c r="I5596" s="5">
        <f>VLOOKUP(H5596,'5.a Definitions'!E:F,2,FALSE)</f>
        <v/>
      </c>
      <c r="J5596" s="465" t="inlineStr">
        <is>
          <t xml:space="preserve"> Other industry waste </t>
        </is>
      </c>
      <c r="K5596" s="465" t="inlineStr">
        <is>
          <t xml:space="preserve"> other industry waste </t>
        </is>
      </c>
      <c r="L5596" s="465" t="inlineStr">
        <is>
          <t xml:space="preserve"> reactive </t>
        </is>
      </c>
      <c r="M5596" s="465" t="inlineStr">
        <is>
          <t xml:space="preserve"> Nmix </t>
        </is>
      </c>
      <c r="N5596" s="466" t="inlineStr">
        <is>
          <t>nan</t>
        </is>
      </c>
      <c r="O5596" s="467" t="n">
        <v>0.2</v>
      </c>
      <c r="P5596" s="468" t="n">
        <v>1985</v>
      </c>
      <c r="Q5596" s="469" t="inlineStr">
        <is>
          <t>no data</t>
        </is>
      </c>
      <c r="R5596" s="469" t="inlineStr">
        <is>
          <t>not done</t>
        </is>
      </c>
      <c r="S5596" s="469" t="inlineStr">
        <is>
          <t xml:space="preserve"> text </t>
        </is>
      </c>
      <c r="T5596" s="426" t="inlineStr">
        <is>
          <t>Norway</t>
        </is>
      </c>
      <c r="U5596" s="5" t="inlineStr">
        <is>
          <t>N wasted</t>
        </is>
      </c>
      <c r="V5596" s="465" t="n">
        <v>0.04</v>
      </c>
    </row>
    <row r="5597" ht="16" customHeight="1">
      <c r="B5597" s="5" t="inlineStr">
        <is>
          <t>MP.OP-PR.WW</t>
        </is>
      </c>
      <c r="C5597" s="5" t="inlineStr">
        <is>
          <t>MP.OP-PR.WW-Other industry wastewater-Nmix</t>
        </is>
      </c>
      <c r="D5597" s="5" t="inlineStr">
        <is>
          <t>MP</t>
        </is>
      </c>
      <c r="E5597" s="5" t="inlineStr">
        <is>
          <t>OP</t>
        </is>
      </c>
      <c r="F5597" s="5">
        <f>VLOOKUP(E5597,'5.a Definitions'!E:F,2,FALSE)</f>
        <v/>
      </c>
      <c r="G5597" s="5" t="inlineStr">
        <is>
          <t>PR</t>
        </is>
      </c>
      <c r="H5597" s="5" t="inlineStr">
        <is>
          <t>WW</t>
        </is>
      </c>
      <c r="I5597" s="5">
        <f>VLOOKUP(H5597,'5.a Definitions'!E:F,2,FALSE)</f>
        <v/>
      </c>
      <c r="J5597" s="465" t="inlineStr">
        <is>
          <t xml:space="preserve"> Other industry wastewater </t>
        </is>
      </c>
      <c r="K5597" s="465" t="inlineStr">
        <is>
          <t xml:space="preserve"> other industry wastewater </t>
        </is>
      </c>
      <c r="L5597" s="465" t="inlineStr">
        <is>
          <t xml:space="preserve"> reactive </t>
        </is>
      </c>
      <c r="M5597" s="465" t="inlineStr">
        <is>
          <t xml:space="preserve"> Nmix </t>
        </is>
      </c>
      <c r="N5597" s="466" t="inlineStr">
        <is>
          <t>nan</t>
        </is>
      </c>
      <c r="O5597" s="467" t="n">
        <v>0.2</v>
      </c>
      <c r="P5597" s="468" t="n">
        <v>1985</v>
      </c>
      <c r="Q5597" s="469" t="inlineStr">
        <is>
          <t>no data</t>
        </is>
      </c>
      <c r="R5597" s="469" t="inlineStr">
        <is>
          <t>not done</t>
        </is>
      </c>
      <c r="S5597" s="469" t="inlineStr">
        <is>
          <t xml:space="preserve"> text </t>
        </is>
      </c>
      <c r="T5597" s="426" t="inlineStr">
        <is>
          <t>Norway</t>
        </is>
      </c>
      <c r="U5597" s="5" t="inlineStr">
        <is>
          <t>N wasted</t>
        </is>
      </c>
      <c r="V5597" s="465" t="n">
        <v>0.04</v>
      </c>
    </row>
    <row r="5598" ht="16" customHeight="1">
      <c r="B5598" s="5" t="inlineStr">
        <is>
          <t>MP.OP-HS.HS</t>
        </is>
      </c>
      <c r="C5598" s="5" t="inlineStr">
        <is>
          <t>MP.OP-HS.HS-Mineral fertilizer-Nmix</t>
        </is>
      </c>
      <c r="D5598" s="5" t="inlineStr">
        <is>
          <t>MP</t>
        </is>
      </c>
      <c r="E5598" s="5" t="inlineStr">
        <is>
          <t>OP</t>
        </is>
      </c>
      <c r="F5598" s="5">
        <f>VLOOKUP(E5598,'5.a Definitions'!E:F,2,FALSE)</f>
        <v/>
      </c>
      <c r="G5598" s="5" t="inlineStr">
        <is>
          <t>HS</t>
        </is>
      </c>
      <c r="H5598" s="5" t="inlineStr">
        <is>
          <t>HS</t>
        </is>
      </c>
      <c r="I5598" s="5">
        <f>VLOOKUP(H5598,'5.a Definitions'!E:F,2,FALSE)</f>
        <v/>
      </c>
      <c r="J5598" s="465" t="inlineStr">
        <is>
          <t xml:space="preserve"> Mineral fertilizer </t>
        </is>
      </c>
      <c r="K5598" s="465" t="inlineStr">
        <is>
          <t xml:space="preserve"> mineral fertilizer to settlements </t>
        </is>
      </c>
      <c r="L5598" s="465" t="inlineStr">
        <is>
          <t xml:space="preserve"> reactive </t>
        </is>
      </c>
      <c r="M5598" s="465" t="inlineStr">
        <is>
          <t xml:space="preserve"> Nmix </t>
        </is>
      </c>
      <c r="N5598" s="466" t="n">
        <v>2.163265306122449</v>
      </c>
      <c r="O5598" s="467" t="n">
        <v>0.576501852739607</v>
      </c>
      <c r="P5598" s="468" t="n">
        <v>1985</v>
      </c>
      <c r="Q5598" s="469" t="inlineStr">
        <is>
          <t>FAOSTAT Fertilizer by nutrient</t>
        </is>
      </c>
      <c r="R5598" s="469" t="inlineStr">
        <is>
          <t>ok</t>
        </is>
      </c>
      <c r="S5598" s="469" t="inlineStr">
        <is>
          <t xml:space="preserve"> text </t>
        </is>
      </c>
      <c r="T5598" s="426" t="inlineStr">
        <is>
          <t>Norway</t>
        </is>
      </c>
      <c r="U5598" s="5" t="inlineStr">
        <is>
          <t>useful output</t>
        </is>
      </c>
      <c r="V5598" s="465" t="n">
        <v>0.04</v>
      </c>
    </row>
    <row r="5599">
      <c r="B5599" s="5" t="inlineStr">
        <is>
          <t>MP.OP-HS.HS</t>
        </is>
      </c>
      <c r="C5599" s="5" t="inlineStr">
        <is>
          <t>MP.OP-HS.HS-Consumer goods-Nmix</t>
        </is>
      </c>
      <c r="D5599" s="5" t="inlineStr">
        <is>
          <t>MP</t>
        </is>
      </c>
      <c r="E5599" s="5" t="inlineStr">
        <is>
          <t>OP</t>
        </is>
      </c>
      <c r="F5599" s="5">
        <f>VLOOKUP(E5599,'5.a Definitions'!E:F,2,FALSE)</f>
        <v/>
      </c>
      <c r="G5599" s="5" t="inlineStr">
        <is>
          <t>HS</t>
        </is>
      </c>
      <c r="H5599" s="5" t="inlineStr">
        <is>
          <t>HS</t>
        </is>
      </c>
      <c r="I5599" s="5">
        <f>VLOOKUP(H5599,'5.a Definitions'!E:F,2,FALSE)</f>
        <v/>
      </c>
      <c r="J5599" s="465" t="inlineStr">
        <is>
          <t xml:space="preserve"> Consumer goods </t>
        </is>
      </c>
      <c r="K5599" s="465" t="inlineStr">
        <is>
          <t xml:space="preserve"> consumer goods </t>
        </is>
      </c>
      <c r="L5599" s="465" t="inlineStr">
        <is>
          <t xml:space="preserve"> reactive </t>
        </is>
      </c>
      <c r="M5599" s="465" t="inlineStr">
        <is>
          <t xml:space="preserve"> Nmix </t>
        </is>
      </c>
      <c r="N5599" s="466" t="inlineStr">
        <is>
          <t>nan</t>
        </is>
      </c>
      <c r="O5599" s="467" t="n">
        <v>0.3</v>
      </c>
      <c r="P5599" s="468" t="n">
        <v>1985</v>
      </c>
      <c r="Q5599" s="469" t="inlineStr">
        <is>
          <t>entries missing for mass balance</t>
        </is>
      </c>
      <c r="R5599" s="469" t="inlineStr">
        <is>
          <t>in progress: only 2/6 inflows and 1/5 outflows</t>
        </is>
      </c>
      <c r="S5599" s="469" t="inlineStr">
        <is>
          <t xml:space="preserve"> text </t>
        </is>
      </c>
      <c r="T5599" s="426" t="inlineStr">
        <is>
          <t>Norway</t>
        </is>
      </c>
      <c r="U5599" s="5" t="inlineStr">
        <is>
          <t>useful output</t>
        </is>
      </c>
      <c r="V5599" s="465" t="n">
        <v>0.04</v>
      </c>
    </row>
    <row r="5600">
      <c r="B5600" s="5" t="inlineStr">
        <is>
          <t>MP.OP-AT.AT</t>
        </is>
      </c>
      <c r="C5600" s="5" t="inlineStr">
        <is>
          <t>MP.OP-AT.AT-Emissions-NH3</t>
        </is>
      </c>
      <c r="D5600" s="5" t="inlineStr">
        <is>
          <t>MP</t>
        </is>
      </c>
      <c r="E5600" s="5" t="inlineStr">
        <is>
          <t>OP</t>
        </is>
      </c>
      <c r="F5600" s="5">
        <f>VLOOKUP(E5600,'5.a Definitions'!E:F,2,FALSE)</f>
        <v/>
      </c>
      <c r="G5600" s="5" t="inlineStr">
        <is>
          <t>AT</t>
        </is>
      </c>
      <c r="H5600" s="5" t="inlineStr">
        <is>
          <t>AT</t>
        </is>
      </c>
      <c r="I5600" s="5">
        <f>VLOOKUP(H5600,'5.a Definitions'!E:F,2,FALSE)</f>
        <v/>
      </c>
      <c r="J5600" s="465" t="inlineStr">
        <is>
          <t xml:space="preserve"> Emissions </t>
        </is>
      </c>
      <c r="K5600" s="465" t="inlineStr">
        <is>
          <t xml:space="preserve"> process emissions </t>
        </is>
      </c>
      <c r="L5600" s="465" t="inlineStr">
        <is>
          <t xml:space="preserve"> reactive </t>
        </is>
      </c>
      <c r="M5600" s="465" t="inlineStr">
        <is>
          <t xml:space="preserve"> NH3 </t>
        </is>
      </c>
      <c r="N5600" s="466" t="inlineStr">
        <is>
          <t>nan</t>
        </is>
      </c>
      <c r="O5600" s="467" t="n">
        <v>0.2</v>
      </c>
      <c r="P5600" s="468" t="n">
        <v>1985</v>
      </c>
      <c r="Q5600" s="469" t="inlineStr">
        <is>
          <t>no data</t>
        </is>
      </c>
      <c r="R5600" s="469" t="inlineStr">
        <is>
          <t>not done</t>
        </is>
      </c>
      <c r="S5600" s="469" t="inlineStr">
        <is>
          <t xml:space="preserve"> text </t>
        </is>
      </c>
      <c r="T5600" s="426" t="inlineStr">
        <is>
          <t>Norway</t>
        </is>
      </c>
      <c r="U5600" s="5" t="inlineStr">
        <is>
          <t>N wasted</t>
        </is>
      </c>
      <c r="V5600" s="465" t="n">
        <v>0.04</v>
      </c>
    </row>
    <row r="5601">
      <c r="B5601" s="5" t="inlineStr">
        <is>
          <t>MP.OP-AT.AT</t>
        </is>
      </c>
      <c r="C5601" s="5" t="inlineStr">
        <is>
          <t>MP.OP-AT.AT-Emissions-NOx</t>
        </is>
      </c>
      <c r="D5601" s="5" t="inlineStr">
        <is>
          <t>MP</t>
        </is>
      </c>
      <c r="E5601" s="5" t="inlineStr">
        <is>
          <t>OP</t>
        </is>
      </c>
      <c r="F5601" s="5">
        <f>VLOOKUP(E5601,'5.a Definitions'!E:F,2,FALSE)</f>
        <v/>
      </c>
      <c r="G5601" s="5" t="inlineStr">
        <is>
          <t>AT</t>
        </is>
      </c>
      <c r="H5601" s="5" t="inlineStr">
        <is>
          <t>AT</t>
        </is>
      </c>
      <c r="I5601" s="5">
        <f>VLOOKUP(H5601,'5.a Definitions'!E:F,2,FALSE)</f>
        <v/>
      </c>
      <c r="J5601" s="465" t="inlineStr">
        <is>
          <t xml:space="preserve"> Emissions </t>
        </is>
      </c>
      <c r="K5601" s="465" t="inlineStr">
        <is>
          <t xml:space="preserve"> process emissions </t>
        </is>
      </c>
      <c r="L5601" s="465" t="inlineStr">
        <is>
          <t xml:space="preserve"> reactive </t>
        </is>
      </c>
      <c r="M5601" s="465" t="inlineStr">
        <is>
          <t xml:space="preserve"> NOx </t>
        </is>
      </c>
      <c r="N5601" s="466" t="inlineStr">
        <is>
          <t>nan</t>
        </is>
      </c>
      <c r="O5601" s="467" t="n">
        <v>0.2</v>
      </c>
      <c r="P5601" s="468" t="n">
        <v>1985</v>
      </c>
      <c r="Q5601" s="469" t="inlineStr">
        <is>
          <t>no data</t>
        </is>
      </c>
      <c r="R5601" s="469" t="inlineStr">
        <is>
          <t>not done</t>
        </is>
      </c>
      <c r="S5601" s="469" t="inlineStr">
        <is>
          <t xml:space="preserve"> text </t>
        </is>
      </c>
      <c r="T5601" s="426" t="inlineStr">
        <is>
          <t>Norway</t>
        </is>
      </c>
      <c r="U5601" s="5" t="inlineStr">
        <is>
          <t>N wasted</t>
        </is>
      </c>
      <c r="V5601" s="465" t="n">
        <v>0.04</v>
      </c>
    </row>
    <row r="5602">
      <c r="B5602" s="5" t="inlineStr">
        <is>
          <t>MP.OP-AT.AT</t>
        </is>
      </c>
      <c r="C5602" s="5" t="inlineStr">
        <is>
          <t>MP.OP-AT.AT-Emissions-N2O</t>
        </is>
      </c>
      <c r="D5602" s="5" t="inlineStr">
        <is>
          <t>MP</t>
        </is>
      </c>
      <c r="E5602" s="5" t="inlineStr">
        <is>
          <t>OP</t>
        </is>
      </c>
      <c r="F5602" s="5">
        <f>VLOOKUP(E5602,'5.a Definitions'!E:F,2,FALSE)</f>
        <v/>
      </c>
      <c r="G5602" s="5" t="inlineStr">
        <is>
          <t>AT</t>
        </is>
      </c>
      <c r="H5602" s="5" t="inlineStr">
        <is>
          <t>AT</t>
        </is>
      </c>
      <c r="I5602" s="5">
        <f>VLOOKUP(H5602,'5.a Definitions'!E:F,2,FALSE)</f>
        <v/>
      </c>
      <c r="J5602" s="465" t="inlineStr">
        <is>
          <t xml:space="preserve"> Emissions </t>
        </is>
      </c>
      <c r="K5602" s="465" t="inlineStr">
        <is>
          <t xml:space="preserve"> process emissions </t>
        </is>
      </c>
      <c r="L5602" s="465" t="inlineStr">
        <is>
          <t xml:space="preserve"> reactive </t>
        </is>
      </c>
      <c r="M5602" s="465" t="inlineStr">
        <is>
          <t xml:space="preserve"> N2O </t>
        </is>
      </c>
      <c r="N5602" s="466" t="inlineStr">
        <is>
          <t>nan</t>
        </is>
      </c>
      <c r="O5602" s="467" t="n">
        <v>0.2</v>
      </c>
      <c r="P5602" s="468" t="n">
        <v>1985</v>
      </c>
      <c r="Q5602" s="469" t="inlineStr">
        <is>
          <t>no data</t>
        </is>
      </c>
      <c r="R5602" s="469" t="inlineStr">
        <is>
          <t>not done</t>
        </is>
      </c>
      <c r="S5602" s="469" t="inlineStr">
        <is>
          <t xml:space="preserve"> text </t>
        </is>
      </c>
      <c r="T5602" s="426" t="inlineStr">
        <is>
          <t>Norway</t>
        </is>
      </c>
      <c r="U5602" s="5" t="inlineStr">
        <is>
          <t>N wasted</t>
        </is>
      </c>
      <c r="V5602" s="465" t="n">
        <v>0.04</v>
      </c>
    </row>
    <row r="5603" ht="16" customHeight="1">
      <c r="B5603" s="5" t="inlineStr">
        <is>
          <t>MP.OP-HY.SW</t>
        </is>
      </c>
      <c r="C5603" s="5" t="inlineStr">
        <is>
          <t>MP.OP-HY.SW-Untreated wastewater-Nmix</t>
        </is>
      </c>
      <c r="D5603" s="5" t="inlineStr">
        <is>
          <t>MP</t>
        </is>
      </c>
      <c r="E5603" s="5" t="inlineStr">
        <is>
          <t>OP</t>
        </is>
      </c>
      <c r="F5603" s="5">
        <f>VLOOKUP(E5603,'5.a Definitions'!E:F,2,FALSE)</f>
        <v/>
      </c>
      <c r="G5603" s="5" t="inlineStr">
        <is>
          <t>HY</t>
        </is>
      </c>
      <c r="H5603" s="5" t="inlineStr">
        <is>
          <t>SW</t>
        </is>
      </c>
      <c r="I5603" s="5">
        <f>VLOOKUP(H5603,'5.a Definitions'!E:F,2,FALSE)</f>
        <v/>
      </c>
      <c r="J5603" s="465" t="inlineStr">
        <is>
          <t xml:space="preserve"> Untreated wastewater </t>
        </is>
      </c>
      <c r="K5603" s="465" t="inlineStr">
        <is>
          <t xml:space="preserve"> other industry untreated wastewater </t>
        </is>
      </c>
      <c r="L5603" s="465" t="inlineStr">
        <is>
          <t xml:space="preserve"> reactive </t>
        </is>
      </c>
      <c r="M5603" s="465" t="inlineStr">
        <is>
          <t xml:space="preserve"> Nmix </t>
        </is>
      </c>
      <c r="N5603" s="466" t="n">
        <v>7.0503</v>
      </c>
      <c r="O5603" s="467" t="n">
        <v>0.1</v>
      </c>
      <c r="P5603" s="468" t="n">
        <v>1985</v>
      </c>
      <c r="Q5603" s="469" t="inlineStr">
        <is>
          <t>Miljødirektoratet</t>
        </is>
      </c>
      <c r="R5603" s="469" t="inlineStr">
        <is>
          <t>ok</t>
        </is>
      </c>
      <c r="S5603" s="469" t="inlineStr">
        <is>
          <t xml:space="preserve"> text </t>
        </is>
      </c>
      <c r="T5603" s="426" t="inlineStr">
        <is>
          <t>Norway</t>
        </is>
      </c>
      <c r="U5603" s="5" t="inlineStr">
        <is>
          <t>N wasted</t>
        </is>
      </c>
      <c r="V5603" s="465" t="n">
        <v>0.04</v>
      </c>
    </row>
    <row r="5604">
      <c r="B5604" s="5" t="inlineStr">
        <is>
          <t>MP.OP-FS.FO</t>
        </is>
      </c>
      <c r="C5604" s="5" t="inlineStr">
        <is>
          <t>MP.OP-FS.FO-Mineral fertilizer-Nmix</t>
        </is>
      </c>
      <c r="D5604" s="5" t="inlineStr">
        <is>
          <t>MP</t>
        </is>
      </c>
      <c r="E5604" s="5" t="inlineStr">
        <is>
          <t>OP</t>
        </is>
      </c>
      <c r="F5604" s="5">
        <f>VLOOKUP(E5604,'5.a Definitions'!E:F,2,FALSE)</f>
        <v/>
      </c>
      <c r="G5604" s="5" t="inlineStr">
        <is>
          <t>FS</t>
        </is>
      </c>
      <c r="H5604" s="5" t="inlineStr">
        <is>
          <t>FO</t>
        </is>
      </c>
      <c r="I5604" s="5">
        <f>VLOOKUP(H5604,'5.a Definitions'!E:F,2,FALSE)</f>
        <v/>
      </c>
      <c r="J5604" s="5" t="inlineStr">
        <is>
          <t>Mineral fertilizer</t>
        </is>
      </c>
      <c r="K5604" s="5" t="inlineStr">
        <is>
          <t>mineral fertilizer to forests</t>
        </is>
      </c>
      <c r="L5604" s="5" t="inlineStr">
        <is>
          <t>reactive</t>
        </is>
      </c>
      <c r="M5604" s="5" t="inlineStr">
        <is>
          <t>Nmix</t>
        </is>
      </c>
      <c r="N5604" s="422" t="n">
        <v>0.6644999999999999</v>
      </c>
      <c r="O5604" s="423" t="n">
        <v>0.5605089990998943</v>
      </c>
      <c r="P5604" s="468" t="n">
        <v>1985</v>
      </c>
      <c r="Q5604" s="425" t="inlineStr">
        <is>
          <t>Skoggjødsling før 1995</t>
        </is>
      </c>
      <c r="R5604" s="425" t="inlineStr">
        <is>
          <t>ok</t>
        </is>
      </c>
      <c r="S5604" s="425" t="inlineStr">
        <is>
          <t>text</t>
        </is>
      </c>
      <c r="T5604" s="426" t="inlineStr">
        <is>
          <t>Norway</t>
        </is>
      </c>
      <c r="U5604" s="5" t="inlineStr">
        <is>
          <t>useful output</t>
        </is>
      </c>
      <c r="V5604" s="5">
        <f>(O4978*N4978)^2</f>
        <v/>
      </c>
    </row>
    <row r="5605">
      <c r="B5605" s="5" t="inlineStr">
        <is>
          <t>MP.OP-RW.RW</t>
        </is>
      </c>
      <c r="C5605" s="5" t="inlineStr">
        <is>
          <t>MP.OP-RW.RW-Mineral fertilizer export-Nmix</t>
        </is>
      </c>
      <c r="D5605" s="5" t="inlineStr">
        <is>
          <t>MP</t>
        </is>
      </c>
      <c r="E5605" s="5" t="inlineStr">
        <is>
          <t>OP</t>
        </is>
      </c>
      <c r="F5605" s="5">
        <f>VLOOKUP(E5605,'5.a Definitions'!E:F,2,FALSE)</f>
        <v/>
      </c>
      <c r="G5605" s="5" t="inlineStr">
        <is>
          <t>RW</t>
        </is>
      </c>
      <c r="H5605" s="5" t="inlineStr">
        <is>
          <t>RW</t>
        </is>
      </c>
      <c r="I5605" s="5">
        <f>VLOOKUP(H5605,'5.a Definitions'!E:F,2,FALSE)</f>
        <v/>
      </c>
      <c r="J5605" s="465" t="inlineStr">
        <is>
          <t xml:space="preserve"> Mineral fertilizer export </t>
        </is>
      </c>
      <c r="K5605" s="465" t="inlineStr">
        <is>
          <t xml:space="preserve"> mineral fertilizer export </t>
        </is>
      </c>
      <c r="L5605" s="465" t="inlineStr">
        <is>
          <t xml:space="preserve"> reactive </t>
        </is>
      </c>
      <c r="M5605" s="465" t="inlineStr">
        <is>
          <t xml:space="preserve"> Nmix </t>
        </is>
      </c>
      <c r="N5605" s="466" t="n">
        <v>291.3</v>
      </c>
      <c r="O5605" s="467" t="n">
        <v>0.2949457776486214</v>
      </c>
      <c r="P5605" s="468" t="n">
        <v>1985</v>
      </c>
      <c r="Q5605" s="469" t="inlineStr">
        <is>
          <t>FAOSTAT Fertilizer by Nutrient</t>
        </is>
      </c>
      <c r="R5605" s="469" t="inlineStr">
        <is>
          <t>ok</t>
        </is>
      </c>
      <c r="S5605" s="469" t="inlineStr">
        <is>
          <t xml:space="preserve"> text </t>
        </is>
      </c>
      <c r="T5605" s="426" t="inlineStr">
        <is>
          <t>Norway</t>
        </is>
      </c>
      <c r="U5605" s="5" t="inlineStr">
        <is>
          <t>useful output</t>
        </is>
      </c>
      <c r="V5605" s="465" t="n">
        <v>0.04</v>
      </c>
    </row>
    <row r="5606" ht="16" customHeight="1" thickBot="1">
      <c r="B5606" s="6" t="inlineStr">
        <is>
          <t>MP.OP-RW.RW</t>
        </is>
      </c>
      <c r="C5606" s="6" t="inlineStr">
        <is>
          <t>MP.OP-RW.RW-Other goods export-Nmix</t>
        </is>
      </c>
      <c r="D5606" s="6" t="inlineStr">
        <is>
          <t>MP</t>
        </is>
      </c>
      <c r="E5606" s="6" t="inlineStr">
        <is>
          <t>OP</t>
        </is>
      </c>
      <c r="F5606" s="5">
        <f>VLOOKUP(E5606,'5.a Definitions'!E:F,2,FALSE)</f>
        <v/>
      </c>
      <c r="G5606" s="6" t="inlineStr">
        <is>
          <t>RW</t>
        </is>
      </c>
      <c r="H5606" s="6" t="inlineStr">
        <is>
          <t>RW</t>
        </is>
      </c>
      <c r="I5606" s="5">
        <f>VLOOKUP(H5606,'5.a Definitions'!E:F,2,FALSE)</f>
        <v/>
      </c>
      <c r="J5606" s="470" t="inlineStr">
        <is>
          <t xml:space="preserve"> Other goods export </t>
        </is>
      </c>
      <c r="K5606" s="470" t="inlineStr">
        <is>
          <t xml:space="preserve"> other goods export </t>
        </is>
      </c>
      <c r="L5606" s="470" t="inlineStr">
        <is>
          <t xml:space="preserve"> reactive </t>
        </is>
      </c>
      <c r="M5606" s="470" t="inlineStr">
        <is>
          <t xml:space="preserve"> Nmix </t>
        </is>
      </c>
      <c r="N5606" s="466" t="inlineStr">
        <is>
          <t>nan</t>
        </is>
      </c>
      <c r="O5606" s="471" t="n">
        <v>0.2</v>
      </c>
      <c r="P5606" s="468" t="n">
        <v>1985</v>
      </c>
      <c r="Q5606" s="472" t="inlineStr">
        <is>
          <t>no data</t>
        </is>
      </c>
      <c r="R5606" s="469" t="inlineStr">
        <is>
          <t>not done</t>
        </is>
      </c>
      <c r="S5606" s="472" t="inlineStr">
        <is>
          <t xml:space="preserve"> text </t>
        </is>
      </c>
      <c r="T5606" s="426" t="inlineStr">
        <is>
          <t>Norway</t>
        </is>
      </c>
      <c r="U5606" s="5" t="inlineStr">
        <is>
          <t>useful output</t>
        </is>
      </c>
      <c r="V5606" s="470" t="n">
        <v>0.04</v>
      </c>
    </row>
    <row r="5607">
      <c r="A5607" s="488" t="inlineStr">
        <is>
          <t xml:space="preserve"> Agriculture </t>
        </is>
      </c>
      <c r="B5607" s="5" t="inlineStr">
        <is>
          <t>AG.SM-MP.FP</t>
        </is>
      </c>
      <c r="C5607" s="5" t="inlineStr">
        <is>
          <t>AG.SM-MP.FP-Food crop products-Nmix</t>
        </is>
      </c>
      <c r="D5607" s="5" t="inlineStr">
        <is>
          <t>AG</t>
        </is>
      </c>
      <c r="E5607" s="5" t="inlineStr">
        <is>
          <t>SM</t>
        </is>
      </c>
      <c r="F5607" s="5">
        <f>VLOOKUP(E5607,'5.a Definitions'!E:F,2,FALSE)</f>
        <v/>
      </c>
      <c r="G5607" s="5" t="inlineStr">
        <is>
          <t>MP</t>
        </is>
      </c>
      <c r="H5607" s="5" t="inlineStr">
        <is>
          <t>FP</t>
        </is>
      </c>
      <c r="I5607" s="5">
        <f>VLOOKUP(H5607,'5.a Definitions'!E:F,2,FALSE)</f>
        <v/>
      </c>
      <c r="J5607" s="465" t="inlineStr">
        <is>
          <t xml:space="preserve"> Food crop products </t>
        </is>
      </c>
      <c r="K5607" s="465" t="inlineStr">
        <is>
          <t xml:space="preserve"> food crop products </t>
        </is>
      </c>
      <c r="L5607" s="465" t="inlineStr">
        <is>
          <t xml:space="preserve"> reactive </t>
        </is>
      </c>
      <c r="M5607" s="465" t="inlineStr">
        <is>
          <t xml:space="preserve"> Nmix </t>
        </is>
      </c>
      <c r="N5607" s="466" t="n">
        <v>26.733</v>
      </c>
      <c r="O5607" s="467" t="n">
        <v>0.4149602262584166</v>
      </c>
      <c r="P5607" s="468" t="n">
        <v>1985</v>
      </c>
      <c r="Q5607" s="469" t="inlineStr">
        <is>
          <t>Eurostat Gross nutrient balance</t>
        </is>
      </c>
      <c r="R5607" s="469" t="inlineStr">
        <is>
          <t>ok</t>
        </is>
      </c>
      <c r="S5607" s="469" t="inlineStr">
        <is>
          <t xml:space="preserve"> text </t>
        </is>
      </c>
      <c r="T5607" s="426" t="inlineStr">
        <is>
          <t>Norway</t>
        </is>
      </c>
      <c r="U5607" s="5" t="inlineStr">
        <is>
          <t>useful output</t>
        </is>
      </c>
      <c r="V5607" s="465" t="n">
        <v>0.04</v>
      </c>
    </row>
    <row r="5608">
      <c r="B5608" s="5" t="inlineStr">
        <is>
          <t>AG.SM-MP.OP</t>
        </is>
      </c>
      <c r="C5608" s="5" t="inlineStr">
        <is>
          <t>AG.SM-MP.OP-Crop products for industrial use-Nmix</t>
        </is>
      </c>
      <c r="D5608" s="5" t="inlineStr">
        <is>
          <t>AG</t>
        </is>
      </c>
      <c r="E5608" s="5" t="inlineStr">
        <is>
          <t>SM</t>
        </is>
      </c>
      <c r="F5608" s="5">
        <f>VLOOKUP(E5608,'5.a Definitions'!E:F,2,FALSE)</f>
        <v/>
      </c>
      <c r="G5608" s="5" t="inlineStr">
        <is>
          <t>MP</t>
        </is>
      </c>
      <c r="H5608" s="5" t="inlineStr">
        <is>
          <t>OP</t>
        </is>
      </c>
      <c r="I5608" s="5">
        <f>VLOOKUP(H5608,'5.a Definitions'!E:F,2,FALSE)</f>
        <v/>
      </c>
      <c r="J5608" s="465" t="inlineStr">
        <is>
          <t xml:space="preserve"> Crop products for industrial use </t>
        </is>
      </c>
      <c r="K5608" s="465" t="inlineStr">
        <is>
          <t xml:space="preserve"> crop products for industrial use </t>
        </is>
      </c>
      <c r="L5608" s="465" t="inlineStr">
        <is>
          <t xml:space="preserve"> reactive </t>
        </is>
      </c>
      <c r="M5608" s="465" t="inlineStr">
        <is>
          <t xml:space="preserve"> Nmix </t>
        </is>
      </c>
      <c r="N5608" s="466" t="n">
        <v>0.455</v>
      </c>
      <c r="O5608" s="467" t="n">
        <v>0.4149602262584164</v>
      </c>
      <c r="P5608" s="468" t="n">
        <v>1985</v>
      </c>
      <c r="Q5608" s="469" t="inlineStr">
        <is>
          <t>Eurostat Gross nutrient balance, Nutrient removal by harvest of industrial crops</t>
        </is>
      </c>
      <c r="R5608" s="469" t="inlineStr">
        <is>
          <t>ok</t>
        </is>
      </c>
      <c r="S5608" s="469" t="inlineStr">
        <is>
          <t xml:space="preserve"> text </t>
        </is>
      </c>
      <c r="T5608" s="426" t="inlineStr">
        <is>
          <t>Norway</t>
        </is>
      </c>
      <c r="U5608" s="5" t="inlineStr">
        <is>
          <t>useful output</t>
        </is>
      </c>
      <c r="V5608" s="465" t="n">
        <v>0.04</v>
      </c>
    </row>
    <row r="5609" ht="16" customHeight="1">
      <c r="B5609" s="5" t="inlineStr">
        <is>
          <t>AG.SM-AG.MM</t>
        </is>
      </c>
      <c r="C5609" s="5" t="inlineStr">
        <is>
          <t>AG.SM-AG.MM-Fodder crops-Nmix</t>
        </is>
      </c>
      <c r="D5609" s="5" t="inlineStr">
        <is>
          <t>AG</t>
        </is>
      </c>
      <c r="E5609" s="5" t="inlineStr">
        <is>
          <t>SM</t>
        </is>
      </c>
      <c r="F5609" s="5">
        <f>VLOOKUP(E5609,'5.a Definitions'!E:F,2,FALSE)</f>
        <v/>
      </c>
      <c r="G5609" s="5" t="inlineStr">
        <is>
          <t>AG</t>
        </is>
      </c>
      <c r="H5609" s="5" t="inlineStr">
        <is>
          <t>MM</t>
        </is>
      </c>
      <c r="I5609" s="5">
        <f>VLOOKUP(H5609,'5.a Definitions'!E:F,2,FALSE)</f>
        <v/>
      </c>
      <c r="J5609" s="465" t="inlineStr">
        <is>
          <t xml:space="preserve"> Fodder crops </t>
        </is>
      </c>
      <c r="K5609" s="465" t="inlineStr">
        <is>
          <t xml:space="preserve"> fodder crops </t>
        </is>
      </c>
      <c r="L5609" s="465" t="inlineStr">
        <is>
          <t xml:space="preserve"> reactive </t>
        </is>
      </c>
      <c r="M5609" s="465" t="inlineStr">
        <is>
          <t xml:space="preserve"> Nmix </t>
        </is>
      </c>
      <c r="N5609" s="466" t="n">
        <v>59.501996464</v>
      </c>
      <c r="O5609" s="467" t="n">
        <v>0.3238919635250574</v>
      </c>
      <c r="P5609" s="468" t="n">
        <v>1985</v>
      </c>
      <c r="Q5609" s="469" t="inlineStr">
        <is>
          <t>SSB Jordbruksstatistikk + BFJ Totalkalkylen, Eng-beite</t>
        </is>
      </c>
      <c r="R5609" s="469" t="inlineStr">
        <is>
          <t>ok</t>
        </is>
      </c>
      <c r="S5609" s="469" t="inlineStr">
        <is>
          <t xml:space="preserve"> text </t>
        </is>
      </c>
      <c r="T5609" s="426" t="inlineStr">
        <is>
          <t>Norway</t>
        </is>
      </c>
      <c r="U5609" s="5" t="inlineStr">
        <is>
          <t>useful output</t>
        </is>
      </c>
      <c r="V5609" s="465" t="n">
        <v>0.04</v>
      </c>
    </row>
    <row r="5610">
      <c r="B5610" s="5" t="inlineStr">
        <is>
          <t>AG.SM-AT.AT</t>
        </is>
      </c>
      <c r="C5610" s="5" t="inlineStr">
        <is>
          <t>AG.SM-AT.AT-Emissions-NH3</t>
        </is>
      </c>
      <c r="D5610" s="5" t="inlineStr">
        <is>
          <t>AG</t>
        </is>
      </c>
      <c r="E5610" s="5" t="inlineStr">
        <is>
          <t>SM</t>
        </is>
      </c>
      <c r="F5610" s="5">
        <f>VLOOKUP(E5610,'5.a Definitions'!E:F,2,FALSE)</f>
        <v/>
      </c>
      <c r="G5610" s="5" t="inlineStr">
        <is>
          <t>AT</t>
        </is>
      </c>
      <c r="H5610" s="5" t="inlineStr">
        <is>
          <t>AT</t>
        </is>
      </c>
      <c r="I5610" s="5">
        <f>VLOOKUP(H5610,'5.a Definitions'!E:F,2,FALSE)</f>
        <v/>
      </c>
      <c r="J5610" s="465" t="inlineStr">
        <is>
          <t xml:space="preserve"> Emissions </t>
        </is>
      </c>
      <c r="K5610" s="465" t="inlineStr">
        <is>
          <t xml:space="preserve"> agricultural soil emissions </t>
        </is>
      </c>
      <c r="L5610" s="465" t="inlineStr">
        <is>
          <t xml:space="preserve"> reactive </t>
        </is>
      </c>
      <c r="M5610" s="465" t="inlineStr">
        <is>
          <t xml:space="preserve"> NH3 </t>
        </is>
      </c>
      <c r="N5610" s="466" t="inlineStr">
        <is>
          <t>nan</t>
        </is>
      </c>
      <c r="O5610" s="467" t="n">
        <v>0.2</v>
      </c>
      <c r="P5610" s="468" t="n">
        <v>1985</v>
      </c>
      <c r="Q5610" s="469" t="inlineStr">
        <is>
          <t>no data</t>
        </is>
      </c>
      <c r="R5610" s="469" t="inlineStr">
        <is>
          <t>not done</t>
        </is>
      </c>
      <c r="S5610" s="469" t="inlineStr">
        <is>
          <t xml:space="preserve"> text </t>
        </is>
      </c>
      <c r="T5610" s="426" t="inlineStr">
        <is>
          <t>Norway</t>
        </is>
      </c>
      <c r="U5610" s="5" t="inlineStr">
        <is>
          <t>N wasted</t>
        </is>
      </c>
      <c r="V5610" s="465" t="n">
        <v>0.04</v>
      </c>
    </row>
    <row r="5611">
      <c r="B5611" s="5" t="inlineStr">
        <is>
          <t>AG.SM-AT.AT</t>
        </is>
      </c>
      <c r="C5611" s="5" t="inlineStr">
        <is>
          <t>AG.SM-AT.AT-Emissions-N2O</t>
        </is>
      </c>
      <c r="D5611" s="5" t="inlineStr">
        <is>
          <t>AG</t>
        </is>
      </c>
      <c r="E5611" s="5" t="inlineStr">
        <is>
          <t>SM</t>
        </is>
      </c>
      <c r="F5611" s="5">
        <f>VLOOKUP(E5611,'5.a Definitions'!E:F,2,FALSE)</f>
        <v/>
      </c>
      <c r="G5611" s="5" t="inlineStr">
        <is>
          <t>AT</t>
        </is>
      </c>
      <c r="H5611" s="5" t="inlineStr">
        <is>
          <t>AT</t>
        </is>
      </c>
      <c r="I5611" s="5">
        <f>VLOOKUP(H5611,'5.a Definitions'!E:F,2,FALSE)</f>
        <v/>
      </c>
      <c r="J5611" s="465" t="inlineStr">
        <is>
          <t xml:space="preserve"> Emissions </t>
        </is>
      </c>
      <c r="K5611" s="465" t="inlineStr">
        <is>
          <t xml:space="preserve"> agricultural soil emissions </t>
        </is>
      </c>
      <c r="L5611" s="465" t="inlineStr">
        <is>
          <t xml:space="preserve"> reactive </t>
        </is>
      </c>
      <c r="M5611" s="465" t="inlineStr">
        <is>
          <t xml:space="preserve"> N2O </t>
        </is>
      </c>
      <c r="N5611" s="466" t="inlineStr">
        <is>
          <t>nan</t>
        </is>
      </c>
      <c r="O5611" s="467" t="n">
        <v>0.2</v>
      </c>
      <c r="P5611" s="468" t="n">
        <v>1985</v>
      </c>
      <c r="Q5611" s="469" t="inlineStr">
        <is>
          <t>no data</t>
        </is>
      </c>
      <c r="R5611" s="469" t="inlineStr">
        <is>
          <t>not done</t>
        </is>
      </c>
      <c r="S5611" s="469" t="inlineStr">
        <is>
          <t xml:space="preserve"> text </t>
        </is>
      </c>
      <c r="T5611" s="426" t="inlineStr">
        <is>
          <t>Norway</t>
        </is>
      </c>
      <c r="U5611" s="5" t="inlineStr">
        <is>
          <t>N wasted</t>
        </is>
      </c>
      <c r="V5611" s="465" t="n">
        <v>0.04</v>
      </c>
    </row>
    <row r="5612">
      <c r="B5612" s="5" t="inlineStr">
        <is>
          <t>AG.SM-AT.AT</t>
        </is>
      </c>
      <c r="C5612" s="5" t="inlineStr">
        <is>
          <t>AG.SM-AT.AT-Emissions-NOx</t>
        </is>
      </c>
      <c r="D5612" s="5" t="inlineStr">
        <is>
          <t>AG</t>
        </is>
      </c>
      <c r="E5612" s="5" t="inlineStr">
        <is>
          <t>SM</t>
        </is>
      </c>
      <c r="F5612" s="5">
        <f>VLOOKUP(E5612,'5.a Definitions'!E:F,2,FALSE)</f>
        <v/>
      </c>
      <c r="G5612" s="5" t="inlineStr">
        <is>
          <t>AT</t>
        </is>
      </c>
      <c r="H5612" s="5" t="inlineStr">
        <is>
          <t>AT</t>
        </is>
      </c>
      <c r="I5612" s="5">
        <f>VLOOKUP(H5612,'5.a Definitions'!E:F,2,FALSE)</f>
        <v/>
      </c>
      <c r="J5612" s="465" t="inlineStr">
        <is>
          <t xml:space="preserve"> Emissions </t>
        </is>
      </c>
      <c r="K5612" s="465" t="inlineStr">
        <is>
          <t xml:space="preserve"> agricultural soil emissions </t>
        </is>
      </c>
      <c r="L5612" s="465" t="inlineStr">
        <is>
          <t xml:space="preserve"> reactive </t>
        </is>
      </c>
      <c r="M5612" s="465" t="inlineStr">
        <is>
          <t xml:space="preserve"> NOx </t>
        </is>
      </c>
      <c r="N5612" s="466" t="inlineStr">
        <is>
          <t>nan</t>
        </is>
      </c>
      <c r="O5612" s="467" t="n">
        <v>0.2</v>
      </c>
      <c r="P5612" s="468" t="n">
        <v>1985</v>
      </c>
      <c r="Q5612" s="469" t="inlineStr">
        <is>
          <t>no data</t>
        </is>
      </c>
      <c r="R5612" s="469" t="inlineStr">
        <is>
          <t>not done</t>
        </is>
      </c>
      <c r="S5612" s="469" t="inlineStr">
        <is>
          <t xml:space="preserve"> text </t>
        </is>
      </c>
      <c r="T5612" s="426" t="inlineStr">
        <is>
          <t>Norway</t>
        </is>
      </c>
      <c r="U5612" s="5" t="inlineStr">
        <is>
          <t>N wasted</t>
        </is>
      </c>
      <c r="V5612" s="465" t="n">
        <v>0.04</v>
      </c>
    </row>
    <row r="5613">
      <c r="B5613" s="5" t="inlineStr">
        <is>
          <t>AG.SM-AT.AT</t>
        </is>
      </c>
      <c r="C5613" s="5" t="inlineStr">
        <is>
          <t>AG.SM-AT.AT-Emissions-N2</t>
        </is>
      </c>
      <c r="D5613" s="5" t="inlineStr">
        <is>
          <t>AG</t>
        </is>
      </c>
      <c r="E5613" s="5" t="inlineStr">
        <is>
          <t>SM</t>
        </is>
      </c>
      <c r="F5613" s="5">
        <f>VLOOKUP(E5613,'5.a Definitions'!E:F,2,FALSE)</f>
        <v/>
      </c>
      <c r="G5613" s="5" t="inlineStr">
        <is>
          <t>AT</t>
        </is>
      </c>
      <c r="H5613" s="5" t="inlineStr">
        <is>
          <t>AT</t>
        </is>
      </c>
      <c r="I5613" s="5">
        <f>VLOOKUP(H5613,'5.a Definitions'!E:F,2,FALSE)</f>
        <v/>
      </c>
      <c r="J5613" s="465" t="inlineStr">
        <is>
          <t xml:space="preserve"> Emissions </t>
        </is>
      </c>
      <c r="K5613" s="465" t="inlineStr">
        <is>
          <t xml:space="preserve"> agricultural soil emissions </t>
        </is>
      </c>
      <c r="L5613" s="465" t="inlineStr">
        <is>
          <t xml:space="preserve"> inert </t>
        </is>
      </c>
      <c r="M5613" s="465" t="inlineStr">
        <is>
          <t xml:space="preserve"> N2 </t>
        </is>
      </c>
      <c r="N5613" s="466" t="n">
        <v>13.664805</v>
      </c>
      <c r="O5613" s="467" t="n">
        <v>0.5109940089809101</v>
      </c>
      <c r="P5613" s="468" t="n">
        <v>1985</v>
      </c>
      <c r="Q5613" s="469" t="inlineStr">
        <is>
          <t>Schäppi2025Ann + SSB table 05982; area filled (interpolated)</t>
        </is>
      </c>
      <c r="R5613" s="469" t="inlineStr">
        <is>
          <t>ok</t>
        </is>
      </c>
      <c r="S5613" s="469" t="inlineStr">
        <is>
          <t xml:space="preserve"> text </t>
        </is>
      </c>
      <c r="T5613" s="426" t="inlineStr">
        <is>
          <t>Norway</t>
        </is>
      </c>
      <c r="U5613" s="5" t="inlineStr">
        <is>
          <t>N wasted</t>
        </is>
      </c>
      <c r="V5613" s="465" t="n">
        <v>0.04</v>
      </c>
    </row>
    <row r="5614">
      <c r="B5614" s="5" t="inlineStr">
        <is>
          <t>AG.SM-HY.SW</t>
        </is>
      </c>
      <c r="C5614" s="5" t="inlineStr">
        <is>
          <t>AG.SM-HY.SW-Leaching-Nmix</t>
        </is>
      </c>
      <c r="D5614" s="5" t="inlineStr">
        <is>
          <t>AG</t>
        </is>
      </c>
      <c r="E5614" s="5" t="inlineStr">
        <is>
          <t>SM</t>
        </is>
      </c>
      <c r="F5614" s="5">
        <f>VLOOKUP(E5614,'5.a Definitions'!E:F,2,FALSE)</f>
        <v/>
      </c>
      <c r="G5614" s="5" t="inlineStr">
        <is>
          <t>HY</t>
        </is>
      </c>
      <c r="H5614" s="5" t="inlineStr">
        <is>
          <t>SW</t>
        </is>
      </c>
      <c r="I5614" s="5">
        <f>VLOOKUP(H5614,'5.a Definitions'!E:F,2,FALSE)</f>
        <v/>
      </c>
      <c r="J5614" s="465" t="inlineStr">
        <is>
          <t>Sewage sludge landfill</t>
        </is>
      </c>
      <c r="K5614" s="465" t="inlineStr">
        <is>
          <t>sewage sludge landfill</t>
        </is>
      </c>
      <c r="L5614" s="465" t="inlineStr">
        <is>
          <t xml:space="preserve"> reactive </t>
        </is>
      </c>
      <c r="M5614" s="465" t="inlineStr">
        <is>
          <t xml:space="preserve"> Nmix </t>
        </is>
      </c>
      <c r="N5614" s="466" t="inlineStr">
        <is>
          <t>nan</t>
        </is>
      </c>
      <c r="O5614" s="467" t="n">
        <v>0.2</v>
      </c>
      <c r="P5614" s="468" t="n">
        <v>1985</v>
      </c>
      <c r="Q5614" s="469" t="inlineStr">
        <is>
          <t>no data</t>
        </is>
      </c>
      <c r="R5614" s="469" t="inlineStr">
        <is>
          <t>not done</t>
        </is>
      </c>
      <c r="S5614" s="469" t="inlineStr">
        <is>
          <t xml:space="preserve"> text </t>
        </is>
      </c>
      <c r="T5614" s="426" t="inlineStr">
        <is>
          <t>Norway</t>
        </is>
      </c>
      <c r="U5614" s="5" t="inlineStr">
        <is>
          <t>N wasted</t>
        </is>
      </c>
      <c r="V5614" s="465" t="n">
        <v>0.04</v>
      </c>
    </row>
    <row r="5615">
      <c r="B5615" s="5" t="inlineStr">
        <is>
          <t>AG.MM-MP.FP</t>
        </is>
      </c>
      <c r="C5615" s="5" t="inlineStr">
        <is>
          <t>AG.MM-MP.FP-Animal products-Nmix</t>
        </is>
      </c>
      <c r="D5615" s="5" t="inlineStr">
        <is>
          <t>AG</t>
        </is>
      </c>
      <c r="E5615" s="5" t="inlineStr">
        <is>
          <t>MM</t>
        </is>
      </c>
      <c r="F5615" s="5">
        <f>VLOOKUP(E5615,'5.a Definitions'!E:F,2,FALSE)</f>
        <v/>
      </c>
      <c r="G5615" s="5" t="inlineStr">
        <is>
          <t>MP</t>
        </is>
      </c>
      <c r="H5615" s="5" t="inlineStr">
        <is>
          <t>FP</t>
        </is>
      </c>
      <c r="I5615" s="5">
        <f>VLOOKUP(H5615,'5.a Definitions'!E:F,2,FALSE)</f>
        <v/>
      </c>
      <c r="J5615" s="465" t="inlineStr">
        <is>
          <t xml:space="preserve"> Animal products </t>
        </is>
      </c>
      <c r="K5615" s="465" t="inlineStr">
        <is>
          <t xml:space="preserve"> animal products </t>
        </is>
      </c>
      <c r="L5615" s="465" t="inlineStr">
        <is>
          <t xml:space="preserve"> reactive </t>
        </is>
      </c>
      <c r="M5615" s="465" t="inlineStr">
        <is>
          <t xml:space="preserve"> Nmix </t>
        </is>
      </c>
      <c r="N5615" s="466" t="n">
        <v>16.744218</v>
      </c>
      <c r="O5615" s="467" t="n">
        <v>0.1188519652752309</v>
      </c>
      <c r="P5615" s="468" t="n">
        <v>1985</v>
      </c>
      <c r="Q5615" s="469" t="inlineStr">
        <is>
          <t>FAOSTAT Crops and livestock products</t>
        </is>
      </c>
      <c r="R5615" s="469" t="inlineStr">
        <is>
          <t>ok</t>
        </is>
      </c>
      <c r="S5615" s="469" t="inlineStr">
        <is>
          <t xml:space="preserve"> text </t>
        </is>
      </c>
      <c r="T5615" s="426" t="inlineStr">
        <is>
          <t>Norway</t>
        </is>
      </c>
      <c r="U5615" s="5" t="inlineStr">
        <is>
          <t>useful output</t>
        </is>
      </c>
      <c r="V5615" s="465" t="n">
        <v>0.04</v>
      </c>
    </row>
    <row r="5616">
      <c r="B5616" s="5" t="inlineStr">
        <is>
          <t>AG.MM-MP.OP</t>
        </is>
      </c>
      <c r="C5616" s="5" t="inlineStr">
        <is>
          <t>AG.MM-MP.OP-Non-edible animal products-Nmix</t>
        </is>
      </c>
      <c r="D5616" s="5" t="inlineStr">
        <is>
          <t>AG</t>
        </is>
      </c>
      <c r="E5616" s="5" t="inlineStr">
        <is>
          <t>MM</t>
        </is>
      </c>
      <c r="F5616" s="5">
        <f>VLOOKUP(E5616,'5.a Definitions'!E:F,2,FALSE)</f>
        <v/>
      </c>
      <c r="G5616" s="5" t="inlineStr">
        <is>
          <t>MP</t>
        </is>
      </c>
      <c r="H5616" s="5" t="inlineStr">
        <is>
          <t>OP</t>
        </is>
      </c>
      <c r="I5616" s="5">
        <f>VLOOKUP(H5616,'5.a Definitions'!E:F,2,FALSE)</f>
        <v/>
      </c>
      <c r="J5616" s="465" t="inlineStr">
        <is>
          <t xml:space="preserve"> Non-edible animal products </t>
        </is>
      </c>
      <c r="K5616" s="465" t="inlineStr">
        <is>
          <t xml:space="preserve"> non-edible animal products </t>
        </is>
      </c>
      <c r="L5616" s="465" t="inlineStr">
        <is>
          <t xml:space="preserve"> reactive </t>
        </is>
      </c>
      <c r="M5616" s="465" t="inlineStr">
        <is>
          <t xml:space="preserve"> Nmix </t>
        </is>
      </c>
      <c r="N5616" s="466" t="inlineStr">
        <is>
          <t>nan</t>
        </is>
      </c>
      <c r="O5616" s="467" t="n">
        <v>0.2</v>
      </c>
      <c r="P5616" s="468" t="n">
        <v>1985</v>
      </c>
      <c r="Q5616" s="469" t="inlineStr">
        <is>
          <t>no data</t>
        </is>
      </c>
      <c r="R5616" s="469" t="inlineStr">
        <is>
          <t>not done</t>
        </is>
      </c>
      <c r="S5616" s="469" t="inlineStr">
        <is>
          <t xml:space="preserve"> text </t>
        </is>
      </c>
      <c r="T5616" s="426" t="inlineStr">
        <is>
          <t>Norway</t>
        </is>
      </c>
      <c r="U5616" s="5" t="inlineStr">
        <is>
          <t>useful output</t>
        </is>
      </c>
      <c r="V5616" s="465" t="n">
        <v>0.04</v>
      </c>
    </row>
    <row r="5617">
      <c r="B5617" s="5" t="inlineStr">
        <is>
          <t>AG.MM-AG.SM</t>
        </is>
      </c>
      <c r="C5617" s="5" t="inlineStr">
        <is>
          <t>AG.MM-AG.SM-Manure application-Nmix</t>
        </is>
      </c>
      <c r="D5617" s="5" t="inlineStr">
        <is>
          <t>AG</t>
        </is>
      </c>
      <c r="E5617" s="5" t="inlineStr">
        <is>
          <t>MM</t>
        </is>
      </c>
      <c r="F5617" s="5">
        <f>VLOOKUP(E5617,'5.a Definitions'!E:F,2,FALSE)</f>
        <v/>
      </c>
      <c r="G5617" s="5" t="inlineStr">
        <is>
          <t>AG</t>
        </is>
      </c>
      <c r="H5617" s="5" t="inlineStr">
        <is>
          <t>SM</t>
        </is>
      </c>
      <c r="I5617" s="5">
        <f>VLOOKUP(H5617,'5.a Definitions'!E:F,2,FALSE)</f>
        <v/>
      </c>
      <c r="J5617" s="465" t="inlineStr">
        <is>
          <t xml:space="preserve"> Manure application </t>
        </is>
      </c>
      <c r="K5617" s="465" t="inlineStr">
        <is>
          <t xml:space="preserve"> manure application </t>
        </is>
      </c>
      <c r="L5617" s="465" t="inlineStr">
        <is>
          <t xml:space="preserve"> reactive </t>
        </is>
      </c>
      <c r="M5617" s="465" t="inlineStr">
        <is>
          <t xml:space="preserve"> Nmix </t>
        </is>
      </c>
      <c r="N5617" s="466" t="n">
        <v>75.06946031899946</v>
      </c>
      <c r="O5617" s="467" t="n">
        <v>0.3582105994286732</v>
      </c>
      <c r="P5617" s="468" t="n">
        <v>1985</v>
      </c>
      <c r="Q5617" s="469" t="inlineStr">
        <is>
          <t>Eurostat Gross nutrient balance, Manure input</t>
        </is>
      </c>
      <c r="R5617" s="469" t="inlineStr">
        <is>
          <t>ok</t>
        </is>
      </c>
      <c r="S5617" s="469" t="inlineStr">
        <is>
          <t xml:space="preserve"> text </t>
        </is>
      </c>
      <c r="T5617" s="426" t="inlineStr">
        <is>
          <t>Norway</t>
        </is>
      </c>
      <c r="U5617" s="5" t="inlineStr">
        <is>
          <t>recycling</t>
        </is>
      </c>
      <c r="V5617" s="465" t="n">
        <v>0.04</v>
      </c>
    </row>
    <row r="5618">
      <c r="B5618" s="475" t="inlineStr">
        <is>
          <t>AG.MM-FS.OL</t>
        </is>
      </c>
      <c r="C5618" s="475" t="inlineStr">
        <is>
          <t>AG.MM-FS.OL-Manure from grazing on unmanaged land-Nmix</t>
        </is>
      </c>
      <c r="D5618" s="475" t="inlineStr">
        <is>
          <t>AG</t>
        </is>
      </c>
      <c r="E5618" s="475" t="inlineStr">
        <is>
          <t>MM</t>
        </is>
      </c>
      <c r="F5618" s="5">
        <f>VLOOKUP(E5618,'5.a Definitions'!E:F,2,FALSE)</f>
        <v/>
      </c>
      <c r="G5618" s="475" t="inlineStr">
        <is>
          <t>FS</t>
        </is>
      </c>
      <c r="H5618" s="475" t="inlineStr">
        <is>
          <t>OL</t>
        </is>
      </c>
      <c r="I5618" s="5">
        <f>VLOOKUP(H5618,'5.a Definitions'!E:F,2,FALSE)</f>
        <v/>
      </c>
      <c r="J5618" s="465" t="inlineStr">
        <is>
          <t>Manure from grazing on unmanaged land</t>
        </is>
      </c>
      <c r="K5618" s="465" t="inlineStr">
        <is>
          <t>manure from grazing on unmanaged land</t>
        </is>
      </c>
      <c r="L5618" s="465" t="inlineStr">
        <is>
          <t>reactive</t>
        </is>
      </c>
      <c r="M5618" s="465" t="inlineStr">
        <is>
          <t>Nmix</t>
        </is>
      </c>
      <c r="N5618" s="466" t="n">
        <v>0</v>
      </c>
      <c r="O5618" s="467" t="n">
        <v>0.2</v>
      </c>
      <c r="P5618" s="468" t="n">
        <v>1985</v>
      </c>
      <c r="Q5618" s="469" t="n"/>
      <c r="R5618" s="469" t="inlineStr">
        <is>
          <t>text</t>
        </is>
      </c>
      <c r="S5618" s="469" t="inlineStr">
        <is>
          <t>text</t>
        </is>
      </c>
      <c r="T5618" s="476" t="inlineStr">
        <is>
          <t>Norway</t>
        </is>
      </c>
      <c r="U5618" s="475" t="inlineStr">
        <is>
          <t>recycling</t>
        </is>
      </c>
      <c r="V5618" s="465">
        <f>(O5458*N5458)^2</f>
        <v/>
      </c>
    </row>
    <row r="5619">
      <c r="B5619" s="5" t="inlineStr">
        <is>
          <t>AG.MM-AT.AT</t>
        </is>
      </c>
      <c r="C5619" s="5" t="inlineStr">
        <is>
          <t>AG.MM-AT.AT-Emissions-NH3</t>
        </is>
      </c>
      <c r="D5619" s="5" t="inlineStr">
        <is>
          <t>AG</t>
        </is>
      </c>
      <c r="E5619" s="5" t="inlineStr">
        <is>
          <t>MM</t>
        </is>
      </c>
      <c r="F5619" s="5">
        <f>VLOOKUP(E5619,'5.a Definitions'!E:F,2,FALSE)</f>
        <v/>
      </c>
      <c r="G5619" s="5" t="inlineStr">
        <is>
          <t>AT</t>
        </is>
      </c>
      <c r="H5619" s="5" t="inlineStr">
        <is>
          <t>AT</t>
        </is>
      </c>
      <c r="I5619" s="5">
        <f>VLOOKUP(H5619,'5.a Definitions'!E:F,2,FALSE)</f>
        <v/>
      </c>
      <c r="J5619" s="465" t="inlineStr">
        <is>
          <t xml:space="preserve"> Emissions </t>
        </is>
      </c>
      <c r="K5619" s="465" t="inlineStr">
        <is>
          <t xml:space="preserve"> manure and animal husbandry emissions </t>
        </is>
      </c>
      <c r="L5619" s="465" t="inlineStr">
        <is>
          <t xml:space="preserve"> reactive </t>
        </is>
      </c>
      <c r="M5619" s="465" t="inlineStr">
        <is>
          <t xml:space="preserve"> NH3 </t>
        </is>
      </c>
      <c r="N5619" s="466" t="inlineStr">
        <is>
          <t>nan</t>
        </is>
      </c>
      <c r="O5619" s="467" t="n">
        <v>0.2</v>
      </c>
      <c r="P5619" s="468" t="n">
        <v>1985</v>
      </c>
      <c r="Q5619" s="469" t="inlineStr">
        <is>
          <t>no data</t>
        </is>
      </c>
      <c r="R5619" s="469" t="inlineStr">
        <is>
          <t>not done</t>
        </is>
      </c>
      <c r="S5619" s="469" t="inlineStr">
        <is>
          <t xml:space="preserve"> text </t>
        </is>
      </c>
      <c r="T5619" s="426" t="inlineStr">
        <is>
          <t>Norway</t>
        </is>
      </c>
      <c r="U5619" s="5" t="inlineStr">
        <is>
          <t>N wasted</t>
        </is>
      </c>
      <c r="V5619" s="465" t="n">
        <v>0.04</v>
      </c>
    </row>
    <row r="5620">
      <c r="B5620" s="5" t="inlineStr">
        <is>
          <t>AG.MM-AT.AT</t>
        </is>
      </c>
      <c r="C5620" s="5" t="inlineStr">
        <is>
          <t>AG.MM-AT.AT-Emissions-N2O</t>
        </is>
      </c>
      <c r="D5620" s="5" t="inlineStr">
        <is>
          <t>AG</t>
        </is>
      </c>
      <c r="E5620" s="5" t="inlineStr">
        <is>
          <t>MM</t>
        </is>
      </c>
      <c r="F5620" s="5">
        <f>VLOOKUP(E5620,'5.a Definitions'!E:F,2,FALSE)</f>
        <v/>
      </c>
      <c r="G5620" s="5" t="inlineStr">
        <is>
          <t>AT</t>
        </is>
      </c>
      <c r="H5620" s="5" t="inlineStr">
        <is>
          <t>AT</t>
        </is>
      </c>
      <c r="I5620" s="5">
        <f>VLOOKUP(H5620,'5.a Definitions'!E:F,2,FALSE)</f>
        <v/>
      </c>
      <c r="J5620" s="465" t="inlineStr">
        <is>
          <t xml:space="preserve"> Emissions </t>
        </is>
      </c>
      <c r="K5620" s="465" t="inlineStr">
        <is>
          <t xml:space="preserve"> manure and animal husbandry emissions </t>
        </is>
      </c>
      <c r="L5620" s="465" t="inlineStr">
        <is>
          <t xml:space="preserve"> reactive </t>
        </is>
      </c>
      <c r="M5620" s="465" t="inlineStr">
        <is>
          <t xml:space="preserve"> N2O </t>
        </is>
      </c>
      <c r="N5620" s="466" t="inlineStr">
        <is>
          <t>nan</t>
        </is>
      </c>
      <c r="O5620" s="467" t="n">
        <v>0.2</v>
      </c>
      <c r="P5620" s="468" t="n">
        <v>1985</v>
      </c>
      <c r="Q5620" s="469" t="inlineStr">
        <is>
          <t>no data</t>
        </is>
      </c>
      <c r="R5620" s="469" t="inlineStr">
        <is>
          <t>not done</t>
        </is>
      </c>
      <c r="S5620" s="469" t="inlineStr">
        <is>
          <t xml:space="preserve"> text </t>
        </is>
      </c>
      <c r="T5620" s="426" t="inlineStr">
        <is>
          <t>Norway</t>
        </is>
      </c>
      <c r="U5620" s="5" t="inlineStr">
        <is>
          <t>N wasted</t>
        </is>
      </c>
      <c r="V5620" s="465" t="n">
        <v>0.04</v>
      </c>
    </row>
    <row r="5621">
      <c r="B5621" s="5" t="inlineStr">
        <is>
          <t>AG.MM-AT.AT</t>
        </is>
      </c>
      <c r="C5621" s="5" t="inlineStr">
        <is>
          <t>AG.MM-AT.AT-Emissions-NOx</t>
        </is>
      </c>
      <c r="D5621" s="5" t="inlineStr">
        <is>
          <t>AG</t>
        </is>
      </c>
      <c r="E5621" s="5" t="inlineStr">
        <is>
          <t>MM</t>
        </is>
      </c>
      <c r="F5621" s="5">
        <f>VLOOKUP(E5621,'5.a Definitions'!E:F,2,FALSE)</f>
        <v/>
      </c>
      <c r="G5621" s="5" t="inlineStr">
        <is>
          <t>AT</t>
        </is>
      </c>
      <c r="H5621" s="5" t="inlineStr">
        <is>
          <t>AT</t>
        </is>
      </c>
      <c r="I5621" s="5">
        <f>VLOOKUP(H5621,'5.a Definitions'!E:F,2,FALSE)</f>
        <v/>
      </c>
      <c r="J5621" s="465" t="inlineStr">
        <is>
          <t xml:space="preserve"> Emissions </t>
        </is>
      </c>
      <c r="K5621" s="465" t="inlineStr">
        <is>
          <t xml:space="preserve"> manure and animal husbandry emissions </t>
        </is>
      </c>
      <c r="L5621" s="465" t="inlineStr">
        <is>
          <t xml:space="preserve"> reactive </t>
        </is>
      </c>
      <c r="M5621" s="465" t="inlineStr">
        <is>
          <t xml:space="preserve"> NOx </t>
        </is>
      </c>
      <c r="N5621" s="466" t="inlineStr">
        <is>
          <t>nan</t>
        </is>
      </c>
      <c r="O5621" s="467" t="n">
        <v>0.2</v>
      </c>
      <c r="P5621" s="468" t="n">
        <v>1985</v>
      </c>
      <c r="Q5621" s="469" t="inlineStr">
        <is>
          <t>no data</t>
        </is>
      </c>
      <c r="R5621" s="469" t="inlineStr">
        <is>
          <t>not done</t>
        </is>
      </c>
      <c r="S5621" s="469" t="inlineStr">
        <is>
          <t xml:space="preserve"> text </t>
        </is>
      </c>
      <c r="T5621" s="426" t="inlineStr">
        <is>
          <t>Norway</t>
        </is>
      </c>
      <c r="U5621" s="5" t="inlineStr">
        <is>
          <t>N wasted</t>
        </is>
      </c>
      <c r="V5621" s="465" t="n">
        <v>0.04</v>
      </c>
    </row>
    <row r="5622">
      <c r="B5622" s="5" t="inlineStr">
        <is>
          <t>AG.MM-HY.SW-Leaching-Nmix</t>
        </is>
      </c>
      <c r="C5622" s="5" t="inlineStr">
        <is>
          <t>AG.MM-HY.SW-Leaching-Nmix</t>
        </is>
      </c>
      <c r="D5622" s="5" t="inlineStr">
        <is>
          <t>AG</t>
        </is>
      </c>
      <c r="E5622" s="5" t="inlineStr">
        <is>
          <t>MM</t>
        </is>
      </c>
      <c r="F5622" s="5">
        <f>VLOOKUP(E5622,'5.a Definitions'!E:F,2,FALSE)</f>
        <v/>
      </c>
      <c r="G5622" s="5" t="inlineStr">
        <is>
          <t>HY</t>
        </is>
      </c>
      <c r="H5622" s="5" t="inlineStr">
        <is>
          <t>SW</t>
        </is>
      </c>
      <c r="I5622" s="5">
        <f>VLOOKUP(H5622,'5.a Definitions'!E:F,2,FALSE)</f>
        <v/>
      </c>
      <c r="J5622" s="465" t="inlineStr">
        <is>
          <t xml:space="preserve"> Leaching </t>
        </is>
      </c>
      <c r="K5622" s="465" t="inlineStr">
        <is>
          <t xml:space="preserve"> manure storage leaching </t>
        </is>
      </c>
      <c r="L5622" s="465" t="inlineStr">
        <is>
          <t xml:space="preserve"> reactive </t>
        </is>
      </c>
      <c r="M5622" s="465" t="inlineStr">
        <is>
          <t xml:space="preserve"> Nmix </t>
        </is>
      </c>
      <c r="N5622" s="466" t="inlineStr">
        <is>
          <t>nan</t>
        </is>
      </c>
      <c r="O5622" s="467" t="n">
        <v>0.2</v>
      </c>
      <c r="P5622" s="468" t="n">
        <v>1985</v>
      </c>
      <c r="Q5622" s="469" t="inlineStr">
        <is>
          <t>no data</t>
        </is>
      </c>
      <c r="R5622" s="469" t="inlineStr">
        <is>
          <t>not done</t>
        </is>
      </c>
      <c r="S5622" s="469" t="inlineStr">
        <is>
          <t xml:space="preserve"> text </t>
        </is>
      </c>
      <c r="T5622" s="426" t="inlineStr">
        <is>
          <t>Norway</t>
        </is>
      </c>
      <c r="U5622" s="5" t="inlineStr">
        <is>
          <t>N wasted</t>
        </is>
      </c>
      <c r="V5622" s="465" t="n">
        <v>0.04</v>
      </c>
    </row>
    <row r="5623">
      <c r="B5623" s="5" t="inlineStr">
        <is>
          <t>AG.MM-RW.RW</t>
        </is>
      </c>
      <c r="C5623" s="5" t="inlineStr">
        <is>
          <t>AG.MM-RW.RW-Live animal export-Nmix</t>
        </is>
      </c>
      <c r="D5623" s="5" t="inlineStr">
        <is>
          <t>AG</t>
        </is>
      </c>
      <c r="E5623" s="5" t="inlineStr">
        <is>
          <t>MM</t>
        </is>
      </c>
      <c r="F5623" s="5">
        <f>VLOOKUP(E5623,'5.a Definitions'!E:F,2,FALSE)</f>
        <v/>
      </c>
      <c r="G5623" s="5" t="inlineStr">
        <is>
          <t>RW</t>
        </is>
      </c>
      <c r="H5623" s="5" t="inlineStr">
        <is>
          <t>RW</t>
        </is>
      </c>
      <c r="I5623" s="5">
        <f>VLOOKUP(H5623,'5.a Definitions'!E:F,2,FALSE)</f>
        <v/>
      </c>
      <c r="J5623" s="465" t="inlineStr">
        <is>
          <t xml:space="preserve"> Live animal export </t>
        </is>
      </c>
      <c r="K5623" s="465" t="inlineStr">
        <is>
          <t xml:space="preserve"> live animal export </t>
        </is>
      </c>
      <c r="L5623" s="465" t="inlineStr">
        <is>
          <t xml:space="preserve"> reactive </t>
        </is>
      </c>
      <c r="M5623" s="465" t="inlineStr">
        <is>
          <t xml:space="preserve"> Nmix </t>
        </is>
      </c>
      <c r="N5623" s="466" t="n">
        <v>0.0008962816000000001</v>
      </c>
      <c r="O5623" s="467" t="n">
        <v>0.3974430738982218</v>
      </c>
      <c r="P5623" s="468" t="n">
        <v>1985</v>
      </c>
      <c r="Q5623" s="469" t="inlineStr">
        <is>
          <t>FAOSTAT Crops and livestock products</t>
        </is>
      </c>
      <c r="R5623" s="469" t="inlineStr">
        <is>
          <t>ok</t>
        </is>
      </c>
      <c r="S5623" s="469" t="inlineStr">
        <is>
          <t xml:space="preserve"> text </t>
        </is>
      </c>
      <c r="T5623" s="426" t="inlineStr">
        <is>
          <t>Norway</t>
        </is>
      </c>
      <c r="U5623" s="5" t="inlineStr">
        <is>
          <t>useful output</t>
        </is>
      </c>
      <c r="V5623" s="465" t="n">
        <v>0.04</v>
      </c>
    </row>
    <row r="5624" ht="16" customHeight="1">
      <c r="A5624" s="486" t="inlineStr">
        <is>
          <t xml:space="preserve"> Forests and Semi-natural vegetation </t>
        </is>
      </c>
      <c r="B5624" s="5" t="inlineStr">
        <is>
          <t>FS.FO-AT.AT</t>
        </is>
      </c>
      <c r="C5624" s="5" t="inlineStr">
        <is>
          <t>FS.FO-AT.AT-Emissions-N2</t>
        </is>
      </c>
      <c r="D5624" s="5" t="inlineStr">
        <is>
          <t>FS</t>
        </is>
      </c>
      <c r="E5624" s="5" t="inlineStr">
        <is>
          <t>FO</t>
        </is>
      </c>
      <c r="F5624" s="5">
        <f>VLOOKUP(E5624,'5.a Definitions'!E:F,2,FALSE)</f>
        <v/>
      </c>
      <c r="G5624" s="5" t="inlineStr">
        <is>
          <t>AT</t>
        </is>
      </c>
      <c r="H5624" s="5" t="inlineStr">
        <is>
          <t>AT</t>
        </is>
      </c>
      <c r="I5624" s="5">
        <f>VLOOKUP(H5624,'5.a Definitions'!E:F,2,FALSE)</f>
        <v/>
      </c>
      <c r="J5624" s="465" t="inlineStr">
        <is>
          <t xml:space="preserve"> Emissions </t>
        </is>
      </c>
      <c r="K5624" s="465" t="inlineStr">
        <is>
          <t xml:space="preserve"> forest emissions </t>
        </is>
      </c>
      <c r="L5624" s="465" t="inlineStr">
        <is>
          <t xml:space="preserve"> inert </t>
        </is>
      </c>
      <c r="M5624" s="465" t="inlineStr">
        <is>
          <t xml:space="preserve"> N2 </t>
        </is>
      </c>
      <c r="N5624" s="466" t="inlineStr">
        <is>
          <t>nan</t>
        </is>
      </c>
      <c r="O5624" s="467" t="n">
        <v>0.2</v>
      </c>
      <c r="P5624" s="468" t="n">
        <v>1985</v>
      </c>
      <c r="Q5624" s="469" t="inlineStr">
        <is>
          <t>no data</t>
        </is>
      </c>
      <c r="R5624" s="469" t="inlineStr">
        <is>
          <t>not done</t>
        </is>
      </c>
      <c r="S5624" s="469" t="inlineStr">
        <is>
          <t xml:space="preserve"> text </t>
        </is>
      </c>
      <c r="T5624" s="426" t="inlineStr">
        <is>
          <t>Norway</t>
        </is>
      </c>
      <c r="U5624" s="5" t="inlineStr">
        <is>
          <t>N wasted</t>
        </is>
      </c>
      <c r="V5624" s="465" t="n">
        <v>0.04</v>
      </c>
    </row>
    <row r="5625">
      <c r="B5625" s="5" t="inlineStr">
        <is>
          <t>FS.FO-AT.AT</t>
        </is>
      </c>
      <c r="C5625" s="5" t="inlineStr">
        <is>
          <t>FS.FO-AT.AT-Emissions-N2O</t>
        </is>
      </c>
      <c r="D5625" s="5" t="inlineStr">
        <is>
          <t>FS</t>
        </is>
      </c>
      <c r="E5625" s="5" t="inlineStr">
        <is>
          <t>FO</t>
        </is>
      </c>
      <c r="F5625" s="5">
        <f>VLOOKUP(E5625,'5.a Definitions'!E:F,2,FALSE)</f>
        <v/>
      </c>
      <c r="G5625" s="5" t="inlineStr">
        <is>
          <t>AT</t>
        </is>
      </c>
      <c r="H5625" s="5" t="inlineStr">
        <is>
          <t>AT</t>
        </is>
      </c>
      <c r="I5625" s="5">
        <f>VLOOKUP(H5625,'5.a Definitions'!E:F,2,FALSE)</f>
        <v/>
      </c>
      <c r="J5625" s="465" t="inlineStr">
        <is>
          <t xml:space="preserve"> Emissions </t>
        </is>
      </c>
      <c r="K5625" s="465" t="inlineStr">
        <is>
          <t xml:space="preserve"> forest emissions </t>
        </is>
      </c>
      <c r="L5625" s="465" t="inlineStr">
        <is>
          <t xml:space="preserve"> reactive </t>
        </is>
      </c>
      <c r="M5625" s="465" t="inlineStr">
        <is>
          <t xml:space="preserve"> N2O </t>
        </is>
      </c>
      <c r="N5625" s="466" t="inlineStr">
        <is>
          <t>nan</t>
        </is>
      </c>
      <c r="O5625" s="467" t="n">
        <v>0.2</v>
      </c>
      <c r="P5625" s="468" t="n">
        <v>1985</v>
      </c>
      <c r="Q5625" s="469" t="inlineStr">
        <is>
          <t>no data</t>
        </is>
      </c>
      <c r="R5625" s="469" t="inlineStr">
        <is>
          <t>not done</t>
        </is>
      </c>
      <c r="S5625" s="469" t="inlineStr">
        <is>
          <t xml:space="preserve"> text </t>
        </is>
      </c>
      <c r="T5625" s="426" t="inlineStr">
        <is>
          <t>Norway</t>
        </is>
      </c>
      <c r="U5625" s="5" t="inlineStr">
        <is>
          <t>N wasted</t>
        </is>
      </c>
      <c r="V5625" s="465" t="n">
        <v>0.04</v>
      </c>
    </row>
    <row r="5626">
      <c r="B5626" s="5" t="inlineStr">
        <is>
          <t>FS.FO-HY.SW</t>
        </is>
      </c>
      <c r="C5626" s="5" t="inlineStr">
        <is>
          <t>FS.FO-HY.SW-Leaching-Nmix</t>
        </is>
      </c>
      <c r="D5626" s="5" t="inlineStr">
        <is>
          <t>FS</t>
        </is>
      </c>
      <c r="E5626" s="5" t="inlineStr">
        <is>
          <t>FO</t>
        </is>
      </c>
      <c r="F5626" s="5">
        <f>VLOOKUP(E5626,'5.a Definitions'!E:F,2,FALSE)</f>
        <v/>
      </c>
      <c r="G5626" s="5" t="inlineStr">
        <is>
          <t>HY</t>
        </is>
      </c>
      <c r="H5626" s="5" t="inlineStr">
        <is>
          <t>SW</t>
        </is>
      </c>
      <c r="I5626" s="5">
        <f>VLOOKUP(H5626,'5.a Definitions'!E:F,2,FALSE)</f>
        <v/>
      </c>
      <c r="J5626" s="465" t="inlineStr">
        <is>
          <t xml:space="preserve"> Leaching </t>
        </is>
      </c>
      <c r="K5626" s="465" t="inlineStr">
        <is>
          <t xml:space="preserve"> forest leaching </t>
        </is>
      </c>
      <c r="L5626" s="465" t="inlineStr">
        <is>
          <t xml:space="preserve"> reactive </t>
        </is>
      </c>
      <c r="M5626" s="465" t="inlineStr">
        <is>
          <t xml:space="preserve"> Nmix </t>
        </is>
      </c>
      <c r="N5626" s="466" t="inlineStr">
        <is>
          <t>nan</t>
        </is>
      </c>
      <c r="O5626" s="467" t="n">
        <v>0.2</v>
      </c>
      <c r="P5626" s="468" t="n">
        <v>1985</v>
      </c>
      <c r="Q5626" s="469" t="inlineStr">
        <is>
          <t>no data</t>
        </is>
      </c>
      <c r="R5626" s="469" t="inlineStr">
        <is>
          <t>not done</t>
        </is>
      </c>
      <c r="S5626" s="469" t="inlineStr">
        <is>
          <t xml:space="preserve"> text </t>
        </is>
      </c>
      <c r="T5626" s="426" t="inlineStr">
        <is>
          <t>Norway</t>
        </is>
      </c>
      <c r="U5626" s="5" t="inlineStr">
        <is>
          <t>N wasted</t>
        </is>
      </c>
      <c r="V5626" s="465" t="n">
        <v>0.04</v>
      </c>
    </row>
    <row r="5627">
      <c r="B5627" s="5" t="inlineStr">
        <is>
          <t>FS.FO-MP.OP</t>
        </is>
      </c>
      <c r="C5627" s="5" t="inlineStr">
        <is>
          <t>FS.FO-MP.OP-Industrial round wood-Nmix</t>
        </is>
      </c>
      <c r="D5627" s="5" t="inlineStr">
        <is>
          <t>FS</t>
        </is>
      </c>
      <c r="E5627" s="5" t="inlineStr">
        <is>
          <t>FO</t>
        </is>
      </c>
      <c r="F5627" s="5">
        <f>VLOOKUP(E5627,'5.a Definitions'!E:F,2,FALSE)</f>
        <v/>
      </c>
      <c r="G5627" s="5" t="inlineStr">
        <is>
          <t>MP</t>
        </is>
      </c>
      <c r="H5627" s="5" t="inlineStr">
        <is>
          <t>OP</t>
        </is>
      </c>
      <c r="I5627" s="5">
        <f>VLOOKUP(H5627,'5.a Definitions'!E:F,2,FALSE)</f>
        <v/>
      </c>
      <c r="J5627" s="465" t="inlineStr">
        <is>
          <t xml:space="preserve"> Industrial round wood </t>
        </is>
      </c>
      <c r="K5627" s="465" t="inlineStr">
        <is>
          <t xml:space="preserve"> industrial round wood </t>
        </is>
      </c>
      <c r="L5627" s="465" t="inlineStr">
        <is>
          <t xml:space="preserve"> reactive </t>
        </is>
      </c>
      <c r="M5627" s="465" t="inlineStr">
        <is>
          <t xml:space="preserve"> Nmix </t>
        </is>
      </c>
      <c r="N5627" s="466" t="n">
        <v>4.711679999999999</v>
      </c>
      <c r="O5627" s="467" t="n">
        <v>0.3890853555099173</v>
      </c>
      <c r="P5627" s="468" t="n">
        <v>1985</v>
      </c>
      <c r="Q5627" s="469" t="inlineStr">
        <is>
          <t>FAOSTAT</t>
        </is>
      </c>
      <c r="R5627" s="469" t="inlineStr">
        <is>
          <t>ok</t>
        </is>
      </c>
      <c r="S5627" s="469" t="inlineStr">
        <is>
          <t xml:space="preserve"> text </t>
        </is>
      </c>
      <c r="T5627" s="426" t="inlineStr">
        <is>
          <t>Norway</t>
        </is>
      </c>
      <c r="U5627" s="5" t="inlineStr">
        <is>
          <t>useful output</t>
        </is>
      </c>
      <c r="V5627" s="465" t="n">
        <v>0.04</v>
      </c>
    </row>
    <row r="5628">
      <c r="B5628" s="5" t="inlineStr">
        <is>
          <t>FS.FO-EF.OE</t>
        </is>
      </c>
      <c r="C5628" s="5" t="inlineStr">
        <is>
          <t>FS.FO-EF.OE-Fuel wood for households-Nmix</t>
        </is>
      </c>
      <c r="D5628" s="5" t="inlineStr">
        <is>
          <t>FS</t>
        </is>
      </c>
      <c r="E5628" s="5" t="inlineStr">
        <is>
          <t>FO</t>
        </is>
      </c>
      <c r="F5628" s="5">
        <f>VLOOKUP(E5628,'5.a Definitions'!E:F,2,FALSE)</f>
        <v/>
      </c>
      <c r="G5628" s="5" t="inlineStr">
        <is>
          <t>EF</t>
        </is>
      </c>
      <c r="H5628" s="5" t="inlineStr">
        <is>
          <t>OE</t>
        </is>
      </c>
      <c r="I5628" s="5">
        <f>VLOOKUP(H5628,'5.a Definitions'!E:F,2,FALSE)</f>
        <v/>
      </c>
      <c r="J5628" s="465" t="inlineStr">
        <is>
          <t xml:space="preserve"> Fuel wood for households </t>
        </is>
      </c>
      <c r="K5628" s="465" t="inlineStr">
        <is>
          <t xml:space="preserve"> fuel wood for households </t>
        </is>
      </c>
      <c r="L5628" s="465" t="inlineStr">
        <is>
          <t xml:space="preserve"> reactive </t>
        </is>
      </c>
      <c r="M5628" s="465" t="inlineStr">
        <is>
          <t xml:space="preserve"> Nmix </t>
        </is>
      </c>
      <c r="N5628" s="466" t="inlineStr">
        <is>
          <t>nan</t>
        </is>
      </c>
      <c r="O5628" s="467" t="n">
        <v>0.2</v>
      </c>
      <c r="P5628" s="468" t="n">
        <v>1985</v>
      </c>
      <c r="Q5628" s="469" t="inlineStr">
        <is>
          <t>no data</t>
        </is>
      </c>
      <c r="R5628" s="469" t="inlineStr">
        <is>
          <t>not done</t>
        </is>
      </c>
      <c r="S5628" s="469" t="inlineStr">
        <is>
          <t xml:space="preserve"> text </t>
        </is>
      </c>
      <c r="T5628" s="426" t="inlineStr">
        <is>
          <t>Norway</t>
        </is>
      </c>
      <c r="U5628" s="5" t="inlineStr">
        <is>
          <t>useful output</t>
        </is>
      </c>
      <c r="V5628" s="465" t="n">
        <v>0.04</v>
      </c>
    </row>
    <row r="5629">
      <c r="B5629" s="475" t="inlineStr">
        <is>
          <t>FS.OL-AT.AT</t>
        </is>
      </c>
      <c r="C5629" s="475" t="inlineStr">
        <is>
          <t>FS.OL-AT.AT-Emissions-NH3</t>
        </is>
      </c>
      <c r="D5629" s="475" t="inlineStr">
        <is>
          <t>FS</t>
        </is>
      </c>
      <c r="E5629" s="475" t="inlineStr">
        <is>
          <t>OL</t>
        </is>
      </c>
      <c r="F5629" s="5">
        <f>VLOOKUP(E5629,'5.a Definitions'!E:F,2,FALSE)</f>
        <v/>
      </c>
      <c r="G5629" s="475" t="inlineStr">
        <is>
          <t>AT</t>
        </is>
      </c>
      <c r="H5629" s="475" t="inlineStr">
        <is>
          <t>AT</t>
        </is>
      </c>
      <c r="I5629" s="5">
        <f>VLOOKUP(H5629,'5.a Definitions'!E:F,2,FALSE)</f>
        <v/>
      </c>
      <c r="J5629" s="465" t="inlineStr">
        <is>
          <t>Emissions</t>
        </is>
      </c>
      <c r="K5629" s="465" t="inlineStr">
        <is>
          <t>other land emissions</t>
        </is>
      </c>
      <c r="L5629" s="465" t="inlineStr">
        <is>
          <t>reactive</t>
        </is>
      </c>
      <c r="M5629" s="465" t="inlineStr">
        <is>
          <t>NH3</t>
        </is>
      </c>
      <c r="N5629" s="466" t="n">
        <v>0</v>
      </c>
      <c r="O5629" s="467" t="n">
        <v>0.2</v>
      </c>
      <c r="P5629" s="468" t="n">
        <v>1985</v>
      </c>
      <c r="Q5629" s="469" t="n"/>
      <c r="R5629" s="469" t="inlineStr">
        <is>
          <t>text</t>
        </is>
      </c>
      <c r="S5629" s="469" t="inlineStr">
        <is>
          <t>text</t>
        </is>
      </c>
      <c r="T5629" s="476" t="inlineStr">
        <is>
          <t>Norway</t>
        </is>
      </c>
      <c r="U5629" s="475" t="inlineStr">
        <is>
          <t>useful output</t>
        </is>
      </c>
      <c r="V5629" s="465">
        <f>(O5509*N5509)^2</f>
        <v/>
      </c>
    </row>
    <row r="5630">
      <c r="B5630" s="475" t="inlineStr">
        <is>
          <t>FS.OL-AT.AT</t>
        </is>
      </c>
      <c r="C5630" s="475" t="inlineStr">
        <is>
          <t>FS.OL-AT.AT-Emissions-NOx</t>
        </is>
      </c>
      <c r="D5630" s="475" t="inlineStr">
        <is>
          <t>FS</t>
        </is>
      </c>
      <c r="E5630" s="475" t="inlineStr">
        <is>
          <t>OL</t>
        </is>
      </c>
      <c r="F5630" s="5">
        <f>VLOOKUP(E5630,'5.a Definitions'!E:F,2,FALSE)</f>
        <v/>
      </c>
      <c r="G5630" s="475" t="inlineStr">
        <is>
          <t>AT</t>
        </is>
      </c>
      <c r="H5630" s="475" t="inlineStr">
        <is>
          <t>AT</t>
        </is>
      </c>
      <c r="I5630" s="5">
        <f>VLOOKUP(H5630,'5.a Definitions'!E:F,2,FALSE)</f>
        <v/>
      </c>
      <c r="J5630" s="465" t="inlineStr">
        <is>
          <t>Emissions</t>
        </is>
      </c>
      <c r="K5630" s="465" t="inlineStr">
        <is>
          <t>other land emissions</t>
        </is>
      </c>
      <c r="L5630" s="465" t="inlineStr">
        <is>
          <t>reactive</t>
        </is>
      </c>
      <c r="M5630" s="465" t="inlineStr">
        <is>
          <t>NOx</t>
        </is>
      </c>
      <c r="N5630" s="466" t="n">
        <v>0</v>
      </c>
      <c r="O5630" s="467" t="n">
        <v>0.2</v>
      </c>
      <c r="P5630" s="468" t="n">
        <v>1985</v>
      </c>
      <c r="Q5630" s="469" t="n"/>
      <c r="R5630" s="469" t="inlineStr">
        <is>
          <t>text</t>
        </is>
      </c>
      <c r="S5630" s="469" t="inlineStr">
        <is>
          <t>text</t>
        </is>
      </c>
      <c r="T5630" s="476" t="inlineStr">
        <is>
          <t>Norway</t>
        </is>
      </c>
      <c r="U5630" s="475" t="inlineStr">
        <is>
          <t>useful output</t>
        </is>
      </c>
      <c r="V5630" s="465">
        <f>(O5550*N5550)^2</f>
        <v/>
      </c>
    </row>
    <row r="5631">
      <c r="B5631" s="475" t="inlineStr">
        <is>
          <t>FS.OL-AT.AT</t>
        </is>
      </c>
      <c r="C5631" s="475" t="inlineStr">
        <is>
          <t>FS.OL-AT.AT-Emissions-N2O</t>
        </is>
      </c>
      <c r="D5631" s="475" t="inlineStr">
        <is>
          <t>FS</t>
        </is>
      </c>
      <c r="E5631" s="475" t="inlineStr">
        <is>
          <t>OL</t>
        </is>
      </c>
      <c r="F5631" s="5">
        <f>VLOOKUP(E5631,'5.a Definitions'!E:F,2,FALSE)</f>
        <v/>
      </c>
      <c r="G5631" s="475" t="inlineStr">
        <is>
          <t>AT</t>
        </is>
      </c>
      <c r="H5631" s="475" t="inlineStr">
        <is>
          <t>AT</t>
        </is>
      </c>
      <c r="I5631" s="5">
        <f>VLOOKUP(H5631,'5.a Definitions'!E:F,2,FALSE)</f>
        <v/>
      </c>
      <c r="J5631" s="465" t="inlineStr">
        <is>
          <t>Emissions</t>
        </is>
      </c>
      <c r="K5631" s="465" t="inlineStr">
        <is>
          <t>other land emissions</t>
        </is>
      </c>
      <c r="L5631" s="465" t="inlineStr">
        <is>
          <t>reactive</t>
        </is>
      </c>
      <c r="M5631" s="465" t="inlineStr">
        <is>
          <t>N2O</t>
        </is>
      </c>
      <c r="N5631" s="466" t="n">
        <v>0</v>
      </c>
      <c r="O5631" s="467" t="n">
        <v>0.2</v>
      </c>
      <c r="P5631" s="468" t="n">
        <v>1985</v>
      </c>
      <c r="Q5631" s="469" t="n"/>
      <c r="R5631" s="469" t="inlineStr">
        <is>
          <t>text</t>
        </is>
      </c>
      <c r="S5631" s="469" t="inlineStr">
        <is>
          <t>text</t>
        </is>
      </c>
      <c r="T5631" s="476" t="inlineStr">
        <is>
          <t>Norway</t>
        </is>
      </c>
      <c r="U5631" s="475" t="inlineStr">
        <is>
          <t>useful output</t>
        </is>
      </c>
      <c r="V5631" s="465">
        <f>(O5591*N5591)^2</f>
        <v/>
      </c>
    </row>
    <row r="5632" ht="16" customHeight="1">
      <c r="B5632" s="475" t="inlineStr">
        <is>
          <t>FS.OL-AG.MM</t>
        </is>
      </c>
      <c r="C5632" s="475" t="inlineStr">
        <is>
          <t>FS.OL-AG.MM-Grazing-Nmix</t>
        </is>
      </c>
      <c r="D5632" s="475" t="inlineStr">
        <is>
          <t>FS</t>
        </is>
      </c>
      <c r="E5632" s="475" t="inlineStr">
        <is>
          <t>OL</t>
        </is>
      </c>
      <c r="F5632" s="5">
        <f>VLOOKUP(E5632,'5.a Definitions'!E:F,2,FALSE)</f>
        <v/>
      </c>
      <c r="G5632" s="475" t="inlineStr">
        <is>
          <t>AG</t>
        </is>
      </c>
      <c r="H5632" s="475" t="inlineStr">
        <is>
          <t>MM</t>
        </is>
      </c>
      <c r="I5632" s="5">
        <f>VLOOKUP(H5632,'5.a Definitions'!E:F,2,FALSE)</f>
        <v/>
      </c>
      <c r="J5632" s="473" t="inlineStr">
        <is>
          <t>Grazing</t>
        </is>
      </c>
      <c r="K5632" s="473" t="inlineStr">
        <is>
          <t>grazing</t>
        </is>
      </c>
      <c r="L5632" s="465" t="inlineStr">
        <is>
          <t>reactive</t>
        </is>
      </c>
      <c r="M5632" s="465" t="inlineStr">
        <is>
          <t>Nmix</t>
        </is>
      </c>
      <c r="N5632" s="466" t="inlineStr">
        <is>
          <t>nan</t>
        </is>
      </c>
      <c r="O5632" s="467" t="n">
        <v>0.2</v>
      </c>
      <c r="P5632" s="468" t="n">
        <v>1985</v>
      </c>
      <c r="Q5632" s="469" t="inlineStr">
        <is>
          <t>no data</t>
        </is>
      </c>
      <c r="R5632" s="469" t="inlineStr">
        <is>
          <t>not done</t>
        </is>
      </c>
      <c r="S5632" s="469" t="inlineStr">
        <is>
          <t>text</t>
        </is>
      </c>
      <c r="T5632" s="476" t="inlineStr">
        <is>
          <t>Norway</t>
        </is>
      </c>
      <c r="U5632" s="5" t="inlineStr">
        <is>
          <t>useful output</t>
        </is>
      </c>
      <c r="V5632" s="465">
        <f>(O5430*N5430)^2</f>
        <v/>
      </c>
    </row>
    <row r="5633" ht="16" customHeight="1">
      <c r="B5633" s="5" t="inlineStr">
        <is>
          <t>FS.OL-HY.SW</t>
        </is>
      </c>
      <c r="C5633" s="5" t="inlineStr">
        <is>
          <t>FS.OL-HY.SW-Leaching-Nmix</t>
        </is>
      </c>
      <c r="D5633" s="5" t="inlineStr">
        <is>
          <t>FS</t>
        </is>
      </c>
      <c r="E5633" s="5" t="inlineStr">
        <is>
          <t>OL</t>
        </is>
      </c>
      <c r="F5633" s="5">
        <f>VLOOKUP(E5633,'5.a Definitions'!E:F,2,FALSE)</f>
        <v/>
      </c>
      <c r="G5633" s="5" t="inlineStr">
        <is>
          <t>HY</t>
        </is>
      </c>
      <c r="H5633" s="5" t="inlineStr">
        <is>
          <t>SW</t>
        </is>
      </c>
      <c r="I5633" s="5">
        <f>VLOOKUP(H5633,'5.a Definitions'!E:F,2,FALSE)</f>
        <v/>
      </c>
      <c r="J5633" s="465" t="inlineStr">
        <is>
          <t xml:space="preserve"> Leaching </t>
        </is>
      </c>
      <c r="K5633" s="465" t="inlineStr">
        <is>
          <t xml:space="preserve"> other land leaching </t>
        </is>
      </c>
      <c r="L5633" s="465" t="inlineStr">
        <is>
          <t xml:space="preserve"> reactive </t>
        </is>
      </c>
      <c r="M5633" s="465" t="inlineStr">
        <is>
          <t xml:space="preserve"> Nmix </t>
        </is>
      </c>
      <c r="N5633" s="466" t="inlineStr">
        <is>
          <t>nan</t>
        </is>
      </c>
      <c r="O5633" s="467" t="n">
        <v>0.2</v>
      </c>
      <c r="P5633" s="468" t="n">
        <v>1985</v>
      </c>
      <c r="Q5633" s="469" t="inlineStr">
        <is>
          <t>no data</t>
        </is>
      </c>
      <c r="R5633" s="469" t="inlineStr">
        <is>
          <t>not done</t>
        </is>
      </c>
      <c r="S5633" s="469" t="inlineStr">
        <is>
          <t xml:space="preserve"> text </t>
        </is>
      </c>
      <c r="T5633" s="426" t="inlineStr">
        <is>
          <t>Norway</t>
        </is>
      </c>
      <c r="U5633" s="5" t="inlineStr">
        <is>
          <t>N wasted</t>
        </is>
      </c>
      <c r="V5633" s="465" t="n">
        <v>0.04</v>
      </c>
    </row>
    <row r="5634" ht="16" customHeight="1">
      <c r="A5634" s="485" t="inlineStr">
        <is>
          <t>Processing of residues</t>
        </is>
      </c>
      <c r="B5634" s="475" t="inlineStr">
        <is>
          <t>PR.SO-EF.EC</t>
        </is>
      </c>
      <c r="C5634" s="475" t="inlineStr">
        <is>
          <t>PR.SO-EF.EC-Waste to energy-Nmix</t>
        </is>
      </c>
      <c r="D5634" s="475" t="inlineStr">
        <is>
          <t>PR</t>
        </is>
      </c>
      <c r="E5634" s="475" t="inlineStr">
        <is>
          <t>SO</t>
        </is>
      </c>
      <c r="F5634" s="5">
        <f>VLOOKUP(E5634,'5.a Definitions'!E:F,2,FALSE)</f>
        <v/>
      </c>
      <c r="G5634" s="475" t="inlineStr">
        <is>
          <t>EF</t>
        </is>
      </c>
      <c r="H5634" s="475" t="inlineStr">
        <is>
          <t>EC</t>
        </is>
      </c>
      <c r="I5634" s="5">
        <f>VLOOKUP(H5634,'5.a Definitions'!E:F,2,FALSE)</f>
        <v/>
      </c>
      <c r="J5634" s="465" t="inlineStr">
        <is>
          <t>Waste for energy incineration</t>
        </is>
      </c>
      <c r="K5634" s="465" t="inlineStr">
        <is>
          <t>waste for energy incineration</t>
        </is>
      </c>
      <c r="L5634" s="465" t="inlineStr">
        <is>
          <t>reactive</t>
        </is>
      </c>
      <c r="M5634" s="465" t="inlineStr">
        <is>
          <t>Nmix</t>
        </is>
      </c>
      <c r="N5634" s="466" t="inlineStr">
        <is>
          <t>nan</t>
        </is>
      </c>
      <c r="O5634" s="467" t="n">
        <v>0.2</v>
      </c>
      <c r="P5634" s="468" t="n">
        <v>1985</v>
      </c>
      <c r="Q5634" s="469" t="inlineStr">
        <is>
          <t>no data</t>
        </is>
      </c>
      <c r="R5634" s="469" t="inlineStr">
        <is>
          <t>not done</t>
        </is>
      </c>
      <c r="S5634" s="469" t="inlineStr">
        <is>
          <t>text</t>
        </is>
      </c>
      <c r="T5634" s="476" t="inlineStr">
        <is>
          <t>Norway</t>
        </is>
      </c>
      <c r="U5634" s="475" t="inlineStr">
        <is>
          <t>N wasted</t>
        </is>
      </c>
      <c r="V5634" s="465">
        <f>(O5109*N5109)^2</f>
        <v/>
      </c>
    </row>
    <row r="5635">
      <c r="B5635" s="475" t="inlineStr">
        <is>
          <t>PR.SO-MP.OP</t>
        </is>
      </c>
      <c r="C5635" s="475" t="inlineStr">
        <is>
          <t>PR.SO-MP.OP-Recycling-Nmix</t>
        </is>
      </c>
      <c r="D5635" s="475" t="inlineStr">
        <is>
          <t>PR</t>
        </is>
      </c>
      <c r="E5635" s="475" t="inlineStr">
        <is>
          <t>SO</t>
        </is>
      </c>
      <c r="F5635" s="5">
        <f>VLOOKUP(E5635,'5.a Definitions'!E:F,2,FALSE)</f>
        <v/>
      </c>
      <c r="G5635" s="475" t="inlineStr">
        <is>
          <t>MP</t>
        </is>
      </c>
      <c r="H5635" s="475" t="inlineStr">
        <is>
          <t>OP</t>
        </is>
      </c>
      <c r="I5635" s="5">
        <f>VLOOKUP(H5635,'5.a Definitions'!E:F,2,FALSE)</f>
        <v/>
      </c>
      <c r="J5635" s="465" t="inlineStr">
        <is>
          <t>Recycling</t>
        </is>
      </c>
      <c r="K5635" s="465" t="inlineStr">
        <is>
          <t>recycling</t>
        </is>
      </c>
      <c r="L5635" s="465" t="inlineStr">
        <is>
          <t>reactive</t>
        </is>
      </c>
      <c r="M5635" s="465" t="inlineStr">
        <is>
          <t>Nmix</t>
        </is>
      </c>
      <c r="N5635" s="466" t="inlineStr">
        <is>
          <t>nan</t>
        </is>
      </c>
      <c r="O5635" s="467" t="n">
        <v>0.2</v>
      </c>
      <c r="P5635" s="468" t="n">
        <v>1985</v>
      </c>
      <c r="Q5635" s="469" t="inlineStr">
        <is>
          <t>no data</t>
        </is>
      </c>
      <c r="R5635" s="469" t="inlineStr">
        <is>
          <t>not done</t>
        </is>
      </c>
      <c r="S5635" s="469" t="inlineStr">
        <is>
          <t>text</t>
        </is>
      </c>
      <c r="T5635" s="476" t="inlineStr">
        <is>
          <t>Norway</t>
        </is>
      </c>
      <c r="U5635" s="475" t="inlineStr">
        <is>
          <t>recycling</t>
        </is>
      </c>
      <c r="V5635" s="465">
        <f>(O5131*N5131)^2</f>
        <v/>
      </c>
    </row>
    <row r="5636">
      <c r="B5636" s="5" t="inlineStr">
        <is>
          <t>PR.SO-AG.SM</t>
        </is>
      </c>
      <c r="C5636" s="5" t="inlineStr">
        <is>
          <t>PR.SO-AG.SM-Biologically treated organic waste-Nmix</t>
        </is>
      </c>
      <c r="D5636" s="5" t="inlineStr">
        <is>
          <t>PR</t>
        </is>
      </c>
      <c r="E5636" s="5" t="inlineStr">
        <is>
          <t>SO</t>
        </is>
      </c>
      <c r="F5636" s="5">
        <f>VLOOKUP(E5636,'5.a Definitions'!E:F,2,FALSE)</f>
        <v/>
      </c>
      <c r="G5636" s="5" t="inlineStr">
        <is>
          <t>AG</t>
        </is>
      </c>
      <c r="H5636" s="5" t="inlineStr">
        <is>
          <t>SM</t>
        </is>
      </c>
      <c r="I5636" s="5">
        <f>VLOOKUP(H5636,'5.a Definitions'!E:F,2,FALSE)</f>
        <v/>
      </c>
      <c r="J5636" s="5" t="inlineStr">
        <is>
          <t>Biologically treated organic waste</t>
        </is>
      </c>
      <c r="K5636" s="5" t="inlineStr">
        <is>
          <t>biologically treated organic waste</t>
        </is>
      </c>
      <c r="L5636" s="5" t="inlineStr">
        <is>
          <t>reactive</t>
        </is>
      </c>
      <c r="M5636" s="5" t="inlineStr">
        <is>
          <t>Nmix</t>
        </is>
      </c>
      <c r="N5636" s="422" t="n">
        <v>0</v>
      </c>
      <c r="O5636" s="423" t="n">
        <v>0.7632168761236874</v>
      </c>
      <c r="P5636" s="468" t="n">
        <v>1985</v>
      </c>
      <c r="Q5636" s="425" t="inlineStr">
        <is>
          <t>SSB</t>
        </is>
      </c>
      <c r="R5636" s="425" t="inlineStr">
        <is>
          <t>ok</t>
        </is>
      </c>
      <c r="S5636" s="425" t="inlineStr">
        <is>
          <t>text</t>
        </is>
      </c>
      <c r="T5636" s="426" t="inlineStr">
        <is>
          <t>Norway</t>
        </is>
      </c>
      <c r="U5636" s="5" t="inlineStr">
        <is>
          <t>recycling</t>
        </is>
      </c>
      <c r="V5636" s="5" t="n"/>
    </row>
    <row r="5637">
      <c r="B5637" s="5" t="inlineStr">
        <is>
          <t>PR.SO-PR.WW</t>
        </is>
      </c>
      <c r="C5637" s="5" t="inlineStr">
        <is>
          <t>PR.SO-PR.WW-Wastewater from landfills-Nmix</t>
        </is>
      </c>
      <c r="D5637" s="5" t="inlineStr">
        <is>
          <t>PR</t>
        </is>
      </c>
      <c r="E5637" s="5" t="inlineStr">
        <is>
          <t>SO</t>
        </is>
      </c>
      <c r="F5637" s="5">
        <f>VLOOKUP(E5637,'5.a Definitions'!E:F,2,FALSE)</f>
        <v/>
      </c>
      <c r="G5637" s="5" t="inlineStr">
        <is>
          <t>PR</t>
        </is>
      </c>
      <c r="H5637" s="5" t="inlineStr">
        <is>
          <t>WW</t>
        </is>
      </c>
      <c r="I5637" s="5">
        <f>VLOOKUP(H5637,'5.a Definitions'!E:F,2,FALSE)</f>
        <v/>
      </c>
      <c r="J5637" s="465" t="inlineStr">
        <is>
          <t xml:space="preserve"> Wastewater from landfills </t>
        </is>
      </c>
      <c r="K5637" s="465" t="inlineStr">
        <is>
          <t xml:space="preserve"> wastewater from landfills </t>
        </is>
      </c>
      <c r="L5637" s="465" t="inlineStr">
        <is>
          <t xml:space="preserve"> reactive </t>
        </is>
      </c>
      <c r="M5637" s="465" t="inlineStr">
        <is>
          <t xml:space="preserve"> Nmix </t>
        </is>
      </c>
      <c r="N5637" s="466" t="inlineStr">
        <is>
          <t>nan</t>
        </is>
      </c>
      <c r="O5637" s="467" t="n">
        <v>0.2</v>
      </c>
      <c r="P5637" s="468" t="n">
        <v>1985</v>
      </c>
      <c r="Q5637" s="469" t="inlineStr">
        <is>
          <t>no data</t>
        </is>
      </c>
      <c r="R5637" s="469" t="inlineStr">
        <is>
          <t>not done</t>
        </is>
      </c>
      <c r="S5637" s="469" t="inlineStr">
        <is>
          <t xml:space="preserve"> text </t>
        </is>
      </c>
      <c r="T5637" s="426" t="inlineStr">
        <is>
          <t>Norway</t>
        </is>
      </c>
      <c r="U5637" s="5" t="inlineStr">
        <is>
          <t>N wasted</t>
        </is>
      </c>
      <c r="V5637" s="465" t="n">
        <v>0.04</v>
      </c>
    </row>
    <row r="5638">
      <c r="B5638" s="5" t="inlineStr">
        <is>
          <t>PR.SO-HS.HS</t>
        </is>
      </c>
      <c r="C5638" s="5" t="inlineStr">
        <is>
          <t>PR.SO-HS.HS-Biologically treated organic waste-Nmix</t>
        </is>
      </c>
      <c r="D5638" s="5" t="inlineStr">
        <is>
          <t>PR</t>
        </is>
      </c>
      <c r="E5638" s="5" t="inlineStr">
        <is>
          <t>SO</t>
        </is>
      </c>
      <c r="F5638" s="5">
        <f>VLOOKUP(E5638,'5.a Definitions'!E:F,2,FALSE)</f>
        <v/>
      </c>
      <c r="G5638" s="5" t="inlineStr">
        <is>
          <t>HS</t>
        </is>
      </c>
      <c r="H5638" s="5" t="inlineStr">
        <is>
          <t>HS</t>
        </is>
      </c>
      <c r="I5638" s="5">
        <f>VLOOKUP(H5638,'5.a Definitions'!E:F,2,FALSE)</f>
        <v/>
      </c>
      <c r="J5638" s="5" t="inlineStr">
        <is>
          <t>Biologically treated organic waste</t>
        </is>
      </c>
      <c r="K5638" s="5" t="inlineStr">
        <is>
          <t>biologically treated organic waste</t>
        </is>
      </c>
      <c r="L5638" s="465" t="inlineStr">
        <is>
          <t xml:space="preserve"> reactive </t>
        </is>
      </c>
      <c r="M5638" s="465" t="inlineStr">
        <is>
          <t xml:space="preserve"> Nmix </t>
        </is>
      </c>
      <c r="N5638" s="466" t="n">
        <v>0.08093647058823529</v>
      </c>
      <c r="O5638" s="467" t="n">
        <v>0.3741657386773942</v>
      </c>
      <c r="P5638" s="468" t="n">
        <v>1985</v>
      </c>
      <c r="Q5638" s="469" t="inlineStr">
        <is>
          <t>extrapolated</t>
        </is>
      </c>
      <c r="R5638" s="469" t="inlineStr">
        <is>
          <t>ok</t>
        </is>
      </c>
      <c r="S5638" s="469" t="inlineStr">
        <is>
          <t xml:space="preserve"> text </t>
        </is>
      </c>
      <c r="T5638" s="426" t="inlineStr">
        <is>
          <t>Norway</t>
        </is>
      </c>
      <c r="U5638" s="5" t="inlineStr">
        <is>
          <t>recycling</t>
        </is>
      </c>
      <c r="V5638" s="465" t="n">
        <v>0.04</v>
      </c>
    </row>
    <row r="5639">
      <c r="B5639" s="5" t="inlineStr">
        <is>
          <t>PR.SO-AT.AT</t>
        </is>
      </c>
      <c r="C5639" s="5" t="inlineStr">
        <is>
          <t>PR.SO-AT.AT-Emissions-NH3</t>
        </is>
      </c>
      <c r="D5639" s="5" t="inlineStr">
        <is>
          <t>PR</t>
        </is>
      </c>
      <c r="E5639" s="5" t="inlineStr">
        <is>
          <t>SO</t>
        </is>
      </c>
      <c r="F5639" s="5">
        <f>VLOOKUP(E5639,'5.a Definitions'!E:F,2,FALSE)</f>
        <v/>
      </c>
      <c r="G5639" s="5" t="inlineStr">
        <is>
          <t>AT</t>
        </is>
      </c>
      <c r="H5639" s="5" t="inlineStr">
        <is>
          <t>AT</t>
        </is>
      </c>
      <c r="I5639" s="5">
        <f>VLOOKUP(H5639,'5.a Definitions'!E:F,2,FALSE)</f>
        <v/>
      </c>
      <c r="J5639" s="465" t="inlineStr">
        <is>
          <t xml:space="preserve"> Emissions </t>
        </is>
      </c>
      <c r="K5639" s="465" t="inlineStr">
        <is>
          <t xml:space="preserve"> solid waste emissions </t>
        </is>
      </c>
      <c r="L5639" s="465" t="inlineStr">
        <is>
          <t xml:space="preserve"> reactive </t>
        </is>
      </c>
      <c r="M5639" s="465" t="inlineStr">
        <is>
          <t xml:space="preserve"> NH3 </t>
        </is>
      </c>
      <c r="N5639" s="466" t="inlineStr">
        <is>
          <t>nan</t>
        </is>
      </c>
      <c r="O5639" s="467" t="n">
        <v>0.2</v>
      </c>
      <c r="P5639" s="468" t="n">
        <v>1985</v>
      </c>
      <c r="Q5639" s="469" t="inlineStr">
        <is>
          <t>no data</t>
        </is>
      </c>
      <c r="R5639" s="469" t="inlineStr">
        <is>
          <t>not done</t>
        </is>
      </c>
      <c r="S5639" s="469" t="inlineStr">
        <is>
          <t xml:space="preserve"> text </t>
        </is>
      </c>
      <c r="T5639" s="426" t="inlineStr">
        <is>
          <t>Norway</t>
        </is>
      </c>
      <c r="U5639" s="5" t="inlineStr">
        <is>
          <t>N wasted</t>
        </is>
      </c>
      <c r="V5639" s="465" t="n">
        <v>0.04</v>
      </c>
    </row>
    <row r="5640">
      <c r="B5640" s="5" t="inlineStr">
        <is>
          <t>PR.SO-AT.AT</t>
        </is>
      </c>
      <c r="C5640" s="5" t="inlineStr">
        <is>
          <t>PR.SO-AT.AT-Emissions-NOx</t>
        </is>
      </c>
      <c r="D5640" s="5" t="inlineStr">
        <is>
          <t>PR</t>
        </is>
      </c>
      <c r="E5640" s="5" t="inlineStr">
        <is>
          <t>SO</t>
        </is>
      </c>
      <c r="F5640" s="5">
        <f>VLOOKUP(E5640,'5.a Definitions'!E:F,2,FALSE)</f>
        <v/>
      </c>
      <c r="G5640" s="5" t="inlineStr">
        <is>
          <t>AT</t>
        </is>
      </c>
      <c r="H5640" s="5" t="inlineStr">
        <is>
          <t>AT</t>
        </is>
      </c>
      <c r="I5640" s="5">
        <f>VLOOKUP(H5640,'5.a Definitions'!E:F,2,FALSE)</f>
        <v/>
      </c>
      <c r="J5640" s="465" t="inlineStr">
        <is>
          <t xml:space="preserve"> Emissions </t>
        </is>
      </c>
      <c r="K5640" s="465" t="inlineStr">
        <is>
          <t xml:space="preserve"> solid waste emissions </t>
        </is>
      </c>
      <c r="L5640" s="465" t="inlineStr">
        <is>
          <t xml:space="preserve"> reactive </t>
        </is>
      </c>
      <c r="M5640" s="465" t="inlineStr">
        <is>
          <t xml:space="preserve"> NOx </t>
        </is>
      </c>
      <c r="N5640" s="466" t="inlineStr">
        <is>
          <t>nan</t>
        </is>
      </c>
      <c r="O5640" s="467" t="n">
        <v>0.2</v>
      </c>
      <c r="P5640" s="468" t="n">
        <v>1985</v>
      </c>
      <c r="Q5640" s="469" t="inlineStr">
        <is>
          <t>no data</t>
        </is>
      </c>
      <c r="R5640" s="469" t="inlineStr">
        <is>
          <t>not done</t>
        </is>
      </c>
      <c r="S5640" s="469" t="inlineStr">
        <is>
          <t xml:space="preserve"> text </t>
        </is>
      </c>
      <c r="T5640" s="426" t="inlineStr">
        <is>
          <t>Norway</t>
        </is>
      </c>
      <c r="U5640" s="5" t="inlineStr">
        <is>
          <t>N wasted</t>
        </is>
      </c>
      <c r="V5640" s="465" t="n">
        <v>0.04</v>
      </c>
    </row>
    <row r="5641">
      <c r="B5641" s="5" t="inlineStr">
        <is>
          <t>PR.SO-AT.AT</t>
        </is>
      </c>
      <c r="C5641" s="5" t="inlineStr">
        <is>
          <t>PR.SO-AT.AT-Emissions-N2O</t>
        </is>
      </c>
      <c r="D5641" s="5" t="inlineStr">
        <is>
          <t>PR</t>
        </is>
      </c>
      <c r="E5641" s="5" t="inlineStr">
        <is>
          <t>SO</t>
        </is>
      </c>
      <c r="F5641" s="5">
        <f>VLOOKUP(E5641,'5.a Definitions'!E:F,2,FALSE)</f>
        <v/>
      </c>
      <c r="G5641" s="5" t="inlineStr">
        <is>
          <t>AT</t>
        </is>
      </c>
      <c r="H5641" s="5" t="inlineStr">
        <is>
          <t>AT</t>
        </is>
      </c>
      <c r="I5641" s="5">
        <f>VLOOKUP(H5641,'5.a Definitions'!E:F,2,FALSE)</f>
        <v/>
      </c>
      <c r="J5641" s="465" t="inlineStr">
        <is>
          <t xml:space="preserve"> Emissions </t>
        </is>
      </c>
      <c r="K5641" s="465" t="inlineStr">
        <is>
          <t xml:space="preserve"> solid waste emissions </t>
        </is>
      </c>
      <c r="L5641" s="465" t="inlineStr">
        <is>
          <t xml:space="preserve"> reactive </t>
        </is>
      </c>
      <c r="M5641" s="465" t="inlineStr">
        <is>
          <t xml:space="preserve"> N2O </t>
        </is>
      </c>
      <c r="N5641" s="466" t="inlineStr">
        <is>
          <t>nan</t>
        </is>
      </c>
      <c r="O5641" s="467" t="n">
        <v>0.2</v>
      </c>
      <c r="P5641" s="468" t="n">
        <v>1985</v>
      </c>
      <c r="Q5641" s="469" t="inlineStr">
        <is>
          <t>no data</t>
        </is>
      </c>
      <c r="R5641" s="469" t="inlineStr">
        <is>
          <t>not done</t>
        </is>
      </c>
      <c r="S5641" s="469" t="inlineStr">
        <is>
          <t xml:space="preserve"> text </t>
        </is>
      </c>
      <c r="T5641" s="426" t="inlineStr">
        <is>
          <t>Norway</t>
        </is>
      </c>
      <c r="U5641" s="5" t="inlineStr">
        <is>
          <t>N wasted</t>
        </is>
      </c>
      <c r="V5641" s="465" t="n">
        <v>0.04</v>
      </c>
    </row>
    <row r="5642">
      <c r="B5642" s="5" t="inlineStr">
        <is>
          <t>PR.SO-HY.SW</t>
        </is>
      </c>
      <c r="C5642" s="5" t="inlineStr">
        <is>
          <t>PR.SO-HY.SW-Leaching-Nmix</t>
        </is>
      </c>
      <c r="D5642" s="5" t="inlineStr">
        <is>
          <t>PR</t>
        </is>
      </c>
      <c r="E5642" s="5" t="inlineStr">
        <is>
          <t>SO</t>
        </is>
      </c>
      <c r="F5642" s="5">
        <f>VLOOKUP(E5642,'5.a Definitions'!E:F,2,FALSE)</f>
        <v/>
      </c>
      <c r="G5642" s="5" t="inlineStr">
        <is>
          <t>HY</t>
        </is>
      </c>
      <c r="H5642" s="5" t="inlineStr">
        <is>
          <t>SW</t>
        </is>
      </c>
      <c r="I5642" s="5">
        <f>VLOOKUP(H5642,'5.a Definitions'!E:F,2,FALSE)</f>
        <v/>
      </c>
      <c r="J5642" s="465" t="inlineStr">
        <is>
          <t xml:space="preserve"> Leaching </t>
        </is>
      </c>
      <c r="K5642" s="465" t="inlineStr">
        <is>
          <t xml:space="preserve"> solid waste leaching </t>
        </is>
      </c>
      <c r="L5642" s="465" t="inlineStr">
        <is>
          <t xml:space="preserve"> reactive </t>
        </is>
      </c>
      <c r="M5642" s="465" t="inlineStr">
        <is>
          <t xml:space="preserve"> Nmix </t>
        </is>
      </c>
      <c r="N5642" s="466" t="n">
        <v>0</v>
      </c>
      <c r="O5642" s="467" t="n">
        <v>0</v>
      </c>
      <c r="P5642" s="468" t="n">
        <v>1985</v>
      </c>
      <c r="Q5642" s="469" t="inlineStr">
        <is>
          <t>extrapolated</t>
        </is>
      </c>
      <c r="R5642" s="469" t="inlineStr">
        <is>
          <t>ok</t>
        </is>
      </c>
      <c r="S5642" s="469" t="inlineStr">
        <is>
          <t xml:space="preserve"> text </t>
        </is>
      </c>
      <c r="T5642" s="426" t="inlineStr">
        <is>
          <t>Norway</t>
        </is>
      </c>
      <c r="U5642" s="5" t="inlineStr">
        <is>
          <t>N wasted</t>
        </is>
      </c>
      <c r="V5642" s="465" t="n">
        <v>0.04</v>
      </c>
    </row>
    <row r="5643">
      <c r="B5643" s="5" t="inlineStr">
        <is>
          <t>PR.SO-RW.RW</t>
        </is>
      </c>
      <c r="C5643" s="5" t="inlineStr">
        <is>
          <t>PR.SO-RW.RW-Solid waste export-Nmix</t>
        </is>
      </c>
      <c r="D5643" s="5" t="inlineStr">
        <is>
          <t>PR</t>
        </is>
      </c>
      <c r="E5643" s="5" t="inlineStr">
        <is>
          <t>SO</t>
        </is>
      </c>
      <c r="F5643" s="5">
        <f>VLOOKUP(E5643,'5.a Definitions'!E:F,2,FALSE)</f>
        <v/>
      </c>
      <c r="G5643" s="5" t="inlineStr">
        <is>
          <t>RW</t>
        </is>
      </c>
      <c r="H5643" s="5" t="inlineStr">
        <is>
          <t>RW</t>
        </is>
      </c>
      <c r="I5643" s="5">
        <f>VLOOKUP(H5643,'5.a Definitions'!E:F,2,FALSE)</f>
        <v/>
      </c>
      <c r="J5643" s="465" t="inlineStr">
        <is>
          <t xml:space="preserve"> Solid waste export </t>
        </is>
      </c>
      <c r="K5643" s="465" t="inlineStr">
        <is>
          <t xml:space="preserve"> solid waste export </t>
        </is>
      </c>
      <c r="L5643" s="465" t="inlineStr">
        <is>
          <t xml:space="preserve"> reactive </t>
        </is>
      </c>
      <c r="M5643" s="465" t="inlineStr">
        <is>
          <t xml:space="preserve"> Nmix </t>
        </is>
      </c>
      <c r="N5643" s="466" t="inlineStr">
        <is>
          <t>nan</t>
        </is>
      </c>
      <c r="O5643" s="467" t="n">
        <v>0.2</v>
      </c>
      <c r="P5643" s="468" t="n">
        <v>1985</v>
      </c>
      <c r="Q5643" s="469" t="inlineStr">
        <is>
          <t>no data</t>
        </is>
      </c>
      <c r="R5643" s="469" t="inlineStr">
        <is>
          <t>not done</t>
        </is>
      </c>
      <c r="S5643" s="469" t="inlineStr">
        <is>
          <t xml:space="preserve"> text </t>
        </is>
      </c>
      <c r="T5643" s="426" t="inlineStr">
        <is>
          <t>Norway</t>
        </is>
      </c>
      <c r="U5643" s="5" t="inlineStr">
        <is>
          <t>N wasted</t>
        </is>
      </c>
      <c r="V5643" s="465" t="n">
        <v>0.04</v>
      </c>
    </row>
    <row r="5644">
      <c r="B5644" s="475" t="inlineStr">
        <is>
          <t>PR.SO-RW.RW</t>
        </is>
      </c>
      <c r="C5644" s="475" t="inlineStr">
        <is>
          <t xml:space="preserve">PR.SO-RW.RW-Export for recycling-Nmix </t>
        </is>
      </c>
      <c r="D5644" s="475" t="inlineStr">
        <is>
          <t>PR</t>
        </is>
      </c>
      <c r="E5644" s="475" t="inlineStr">
        <is>
          <t>SO</t>
        </is>
      </c>
      <c r="F5644" s="5">
        <f>VLOOKUP(E5644,'5.a Definitions'!E:F,2,FALSE)</f>
        <v/>
      </c>
      <c r="G5644" s="475" t="inlineStr">
        <is>
          <t>RW</t>
        </is>
      </c>
      <c r="H5644" s="475" t="inlineStr">
        <is>
          <t>RW</t>
        </is>
      </c>
      <c r="I5644" s="5">
        <f>VLOOKUP(H5644,'5.a Definitions'!E:F,2,FALSE)</f>
        <v/>
      </c>
      <c r="J5644" s="465" t="inlineStr">
        <is>
          <t>Export-for-recycling</t>
        </is>
      </c>
      <c r="K5644" s="465" t="inlineStr">
        <is>
          <t>export-for-recycling</t>
        </is>
      </c>
      <c r="L5644" s="465" t="inlineStr">
        <is>
          <t>reactive</t>
        </is>
      </c>
      <c r="M5644" s="465" t="inlineStr">
        <is>
          <t>Nmix</t>
        </is>
      </c>
      <c r="N5644" s="466" t="inlineStr">
        <is>
          <t>nan</t>
        </is>
      </c>
      <c r="O5644" s="467" t="n">
        <v>0.2</v>
      </c>
      <c r="P5644" s="468" t="n">
        <v>1985</v>
      </c>
      <c r="Q5644" s="469" t="inlineStr">
        <is>
          <t>no data</t>
        </is>
      </c>
      <c r="R5644" s="469" t="inlineStr">
        <is>
          <t>not done</t>
        </is>
      </c>
      <c r="S5644" s="469" t="inlineStr">
        <is>
          <t>text</t>
        </is>
      </c>
      <c r="T5644" s="476" t="inlineStr">
        <is>
          <t>Norway</t>
        </is>
      </c>
      <c r="U5644" s="475" t="inlineStr">
        <is>
          <t>recycling</t>
        </is>
      </c>
      <c r="V5644" s="465">
        <f>(O5190*N5190)^2</f>
        <v/>
      </c>
    </row>
    <row r="5645" ht="16" customHeight="1">
      <c r="B5645" s="475" t="inlineStr">
        <is>
          <t>PR.SO-RW.RW</t>
        </is>
      </c>
      <c r="C5645" s="475" t="inlineStr">
        <is>
          <t>PR.SO-RW.RW-Export for reuse-Nmix</t>
        </is>
      </c>
      <c r="D5645" s="475" t="inlineStr">
        <is>
          <t>PR</t>
        </is>
      </c>
      <c r="E5645" s="475" t="inlineStr">
        <is>
          <t>SO</t>
        </is>
      </c>
      <c r="F5645" s="5">
        <f>VLOOKUP(E5645,'5.a Definitions'!E:F,2,FALSE)</f>
        <v/>
      </c>
      <c r="G5645" s="475" t="inlineStr">
        <is>
          <t>RW</t>
        </is>
      </c>
      <c r="H5645" s="475" t="inlineStr">
        <is>
          <t>RW</t>
        </is>
      </c>
      <c r="I5645" s="5">
        <f>VLOOKUP(H5645,'5.a Definitions'!E:F,2,FALSE)</f>
        <v/>
      </c>
      <c r="J5645" s="465" t="inlineStr">
        <is>
          <t>Export-for-reuse</t>
        </is>
      </c>
      <c r="K5645" s="465" t="inlineStr">
        <is>
          <t>export-for-reuse</t>
        </is>
      </c>
      <c r="L5645" s="465" t="inlineStr">
        <is>
          <t>reactive</t>
        </is>
      </c>
      <c r="M5645" s="465" t="inlineStr">
        <is>
          <t>Nmix</t>
        </is>
      </c>
      <c r="N5645" s="466" t="inlineStr">
        <is>
          <t>nan</t>
        </is>
      </c>
      <c r="O5645" s="467" t="n">
        <v>0.2</v>
      </c>
      <c r="P5645" s="468" t="n">
        <v>1985</v>
      </c>
      <c r="Q5645" s="469" t="inlineStr">
        <is>
          <t>no data</t>
        </is>
      </c>
      <c r="R5645" s="469" t="inlineStr">
        <is>
          <t>not done</t>
        </is>
      </c>
      <c r="S5645" s="469" t="inlineStr">
        <is>
          <t>text</t>
        </is>
      </c>
      <c r="T5645" s="476" t="inlineStr">
        <is>
          <t>Norway</t>
        </is>
      </c>
      <c r="U5645" s="475" t="inlineStr">
        <is>
          <t>recycling</t>
        </is>
      </c>
      <c r="V5645" s="465">
        <f>(O5219*N5219)^2</f>
        <v/>
      </c>
    </row>
    <row r="5646">
      <c r="B5646" s="5" t="inlineStr">
        <is>
          <t>PR.WW-AG.SM</t>
        </is>
      </c>
      <c r="C5646" s="5" t="inlineStr">
        <is>
          <t>PR.WW-AG.SM-Sewage sludge fertilizer-Nmix</t>
        </is>
      </c>
      <c r="D5646" s="5" t="inlineStr">
        <is>
          <t>PR</t>
        </is>
      </c>
      <c r="E5646" s="5" t="inlineStr">
        <is>
          <t>WW</t>
        </is>
      </c>
      <c r="F5646" s="5">
        <f>VLOOKUP(E5646,'5.a Definitions'!E:F,2,FALSE)</f>
        <v/>
      </c>
      <c r="G5646" s="5" t="inlineStr">
        <is>
          <t>AG</t>
        </is>
      </c>
      <c r="H5646" s="5" t="inlineStr">
        <is>
          <t>SM</t>
        </is>
      </c>
      <c r="I5646" s="5">
        <f>VLOOKUP(H5646,'5.a Definitions'!E:F,2,FALSE)</f>
        <v/>
      </c>
      <c r="J5646" s="465" t="inlineStr">
        <is>
          <t xml:space="preserve"> Sewage sludge fertilizer </t>
        </is>
      </c>
      <c r="K5646" s="465" t="inlineStr">
        <is>
          <t xml:space="preserve"> sewage sludge fertilizer </t>
        </is>
      </c>
      <c r="L5646" s="465" t="inlineStr">
        <is>
          <t xml:space="preserve"> reactive </t>
        </is>
      </c>
      <c r="M5646" s="465" t="inlineStr">
        <is>
          <t xml:space="preserve"> Nmix </t>
        </is>
      </c>
      <c r="N5646" s="466" t="inlineStr">
        <is>
          <t>nan</t>
        </is>
      </c>
      <c r="O5646" s="467" t="n">
        <v>0.2</v>
      </c>
      <c r="P5646" s="468" t="n">
        <v>1985</v>
      </c>
      <c r="Q5646" s="469" t="inlineStr">
        <is>
          <t>no data</t>
        </is>
      </c>
      <c r="R5646" s="469" t="inlineStr">
        <is>
          <t>not done</t>
        </is>
      </c>
      <c r="S5646" s="469" t="inlineStr">
        <is>
          <t xml:space="preserve"> text </t>
        </is>
      </c>
      <c r="T5646" s="426" t="inlineStr">
        <is>
          <t>Norway</t>
        </is>
      </c>
      <c r="U5646" s="5" t="inlineStr">
        <is>
          <t>recycling</t>
        </is>
      </c>
      <c r="V5646" s="465" t="n">
        <v>0.04</v>
      </c>
    </row>
    <row r="5647">
      <c r="B5647" s="475" t="inlineStr">
        <is>
          <t>PR.WW-HS.HS</t>
        </is>
      </c>
      <c r="C5647" s="475" t="inlineStr">
        <is>
          <t xml:space="preserve">PR.WW-HS.HS-Sewage sludge fertilizer-Nmix </t>
        </is>
      </c>
      <c r="D5647" s="475" t="inlineStr">
        <is>
          <t>PR</t>
        </is>
      </c>
      <c r="E5647" s="475" t="inlineStr">
        <is>
          <t>WW</t>
        </is>
      </c>
      <c r="F5647" s="5">
        <f>VLOOKUP(E5647,'5.a Definitions'!E:F,2,FALSE)</f>
        <v/>
      </c>
      <c r="G5647" s="475" t="inlineStr">
        <is>
          <t>HS</t>
        </is>
      </c>
      <c r="H5647" s="475" t="inlineStr">
        <is>
          <t>HS</t>
        </is>
      </c>
      <c r="I5647" s="5">
        <f>VLOOKUP(H5647,'5.a Definitions'!E:F,2,FALSE)</f>
        <v/>
      </c>
      <c r="J5647" s="465" t="inlineStr">
        <is>
          <t>Sewage sludge fertilizer</t>
        </is>
      </c>
      <c r="K5647" s="465" t="inlineStr">
        <is>
          <t>sewage sludge fertilizer</t>
        </is>
      </c>
      <c r="L5647" s="465" t="inlineStr">
        <is>
          <t>reactive</t>
        </is>
      </c>
      <c r="M5647" s="465" t="inlineStr">
        <is>
          <t>Nmix</t>
        </is>
      </c>
      <c r="N5647" s="466" t="inlineStr">
        <is>
          <t>nan</t>
        </is>
      </c>
      <c r="O5647" s="467" t="n">
        <v>0.2</v>
      </c>
      <c r="P5647" s="468" t="n">
        <v>1985</v>
      </c>
      <c r="Q5647" s="469" t="inlineStr">
        <is>
          <t>no data</t>
        </is>
      </c>
      <c r="R5647" s="469" t="inlineStr">
        <is>
          <t>not done</t>
        </is>
      </c>
      <c r="S5647" s="469" t="inlineStr">
        <is>
          <t>text</t>
        </is>
      </c>
      <c r="T5647" s="476" t="inlineStr">
        <is>
          <t>Norway</t>
        </is>
      </c>
      <c r="U5647" s="5" t="inlineStr">
        <is>
          <t>recycling</t>
        </is>
      </c>
      <c r="V5647" s="465">
        <f>(#REF!*#REF!)^2</f>
        <v/>
      </c>
    </row>
    <row r="5648">
      <c r="B5648" s="475" t="inlineStr">
        <is>
          <t>PR.WW-PR.SO</t>
        </is>
      </c>
      <c r="C5648" s="475" t="inlineStr">
        <is>
          <t xml:space="preserve">PR.WW-PR.SO-Sewage sludge landfill-Nmix </t>
        </is>
      </c>
      <c r="D5648" s="475" t="inlineStr">
        <is>
          <t>PR</t>
        </is>
      </c>
      <c r="E5648" s="475" t="inlineStr">
        <is>
          <t>WW</t>
        </is>
      </c>
      <c r="F5648" s="5">
        <f>VLOOKUP(E5648,'5.a Definitions'!E:F,2,FALSE)</f>
        <v/>
      </c>
      <c r="G5648" s="475" t="inlineStr">
        <is>
          <t>PR</t>
        </is>
      </c>
      <c r="H5648" s="475" t="inlineStr">
        <is>
          <t>SO</t>
        </is>
      </c>
      <c r="I5648" s="5">
        <f>VLOOKUP(H5648,'5.a Definitions'!E:F,2,FALSE)</f>
        <v/>
      </c>
      <c r="J5648" s="465" t="inlineStr">
        <is>
          <t>Sewage sludge landfill</t>
        </is>
      </c>
      <c r="K5648" s="465" t="inlineStr">
        <is>
          <t>sewage sludge landfill</t>
        </is>
      </c>
      <c r="L5648" s="465" t="inlineStr">
        <is>
          <t>reactive</t>
        </is>
      </c>
      <c r="M5648" s="465" t="inlineStr">
        <is>
          <t>Nmix</t>
        </is>
      </c>
      <c r="N5648" s="466" t="inlineStr">
        <is>
          <t>nan</t>
        </is>
      </c>
      <c r="O5648" s="467" t="n">
        <v>0.2</v>
      </c>
      <c r="P5648" s="468" t="n">
        <v>1985</v>
      </c>
      <c r="Q5648" s="469" t="inlineStr">
        <is>
          <t>no data</t>
        </is>
      </c>
      <c r="R5648" s="469" t="inlineStr">
        <is>
          <t>not done</t>
        </is>
      </c>
      <c r="S5648" s="469" t="inlineStr">
        <is>
          <t>text</t>
        </is>
      </c>
      <c r="T5648" s="476" t="inlineStr">
        <is>
          <t>Norway</t>
        </is>
      </c>
      <c r="U5648" s="5" t="inlineStr">
        <is>
          <t>N wasted</t>
        </is>
      </c>
      <c r="V5648" s="465">
        <f>(O5040*N5040)^2</f>
        <v/>
      </c>
    </row>
    <row r="5649">
      <c r="B5649" s="5" t="inlineStr">
        <is>
          <t>PR.WW-AT.AT</t>
        </is>
      </c>
      <c r="C5649" s="5" t="inlineStr">
        <is>
          <t>PR.WW-AT.AT-Emissions-NH3</t>
        </is>
      </c>
      <c r="D5649" s="5" t="inlineStr">
        <is>
          <t>PR</t>
        </is>
      </c>
      <c r="E5649" s="5" t="inlineStr">
        <is>
          <t>WW</t>
        </is>
      </c>
      <c r="F5649" s="5">
        <f>VLOOKUP(E5649,'5.a Definitions'!E:F,2,FALSE)</f>
        <v/>
      </c>
      <c r="G5649" s="5" t="inlineStr">
        <is>
          <t>AT</t>
        </is>
      </c>
      <c r="H5649" s="5" t="inlineStr">
        <is>
          <t>AT</t>
        </is>
      </c>
      <c r="I5649" s="5">
        <f>VLOOKUP(H5649,'5.a Definitions'!E:F,2,FALSE)</f>
        <v/>
      </c>
      <c r="J5649" s="465" t="inlineStr">
        <is>
          <t xml:space="preserve"> Emissions </t>
        </is>
      </c>
      <c r="K5649" s="465" t="inlineStr">
        <is>
          <t xml:space="preserve"> wastewater emissions </t>
        </is>
      </c>
      <c r="L5649" s="465" t="inlineStr">
        <is>
          <t xml:space="preserve"> reactive </t>
        </is>
      </c>
      <c r="M5649" s="465" t="inlineStr">
        <is>
          <t xml:space="preserve"> NH3 </t>
        </is>
      </c>
      <c r="N5649" s="466" t="inlineStr">
        <is>
          <t>nan</t>
        </is>
      </c>
      <c r="O5649" s="467" t="n">
        <v>0.2</v>
      </c>
      <c r="P5649" s="468" t="n">
        <v>1985</v>
      </c>
      <c r="Q5649" s="469" t="inlineStr">
        <is>
          <t>no data</t>
        </is>
      </c>
      <c r="R5649" s="469" t="inlineStr">
        <is>
          <t>not done</t>
        </is>
      </c>
      <c r="S5649" s="469" t="inlineStr">
        <is>
          <t xml:space="preserve"> text </t>
        </is>
      </c>
      <c r="T5649" s="426" t="inlineStr">
        <is>
          <t>Norway</t>
        </is>
      </c>
      <c r="U5649" s="5" t="inlineStr">
        <is>
          <t>N wasted</t>
        </is>
      </c>
      <c r="V5649" s="465" t="n">
        <v>0.04</v>
      </c>
    </row>
    <row r="5650" ht="16" customHeight="1">
      <c r="B5650" s="5" t="inlineStr">
        <is>
          <t>PR.WW-AT.AT</t>
        </is>
      </c>
      <c r="C5650" s="5" t="inlineStr">
        <is>
          <t>PR.WW-AT.AT-Emissions-NOx</t>
        </is>
      </c>
      <c r="D5650" s="5" t="inlineStr">
        <is>
          <t>PR</t>
        </is>
      </c>
      <c r="E5650" s="5" t="inlineStr">
        <is>
          <t>WW</t>
        </is>
      </c>
      <c r="F5650" s="5">
        <f>VLOOKUP(E5650,'5.a Definitions'!E:F,2,FALSE)</f>
        <v/>
      </c>
      <c r="G5650" s="5" t="inlineStr">
        <is>
          <t>AT</t>
        </is>
      </c>
      <c r="H5650" s="5" t="inlineStr">
        <is>
          <t>AT</t>
        </is>
      </c>
      <c r="I5650" s="5">
        <f>VLOOKUP(H5650,'5.a Definitions'!E:F,2,FALSE)</f>
        <v/>
      </c>
      <c r="J5650" s="465" t="inlineStr">
        <is>
          <t xml:space="preserve"> Emissions </t>
        </is>
      </c>
      <c r="K5650" s="465" t="inlineStr">
        <is>
          <t xml:space="preserve"> wastewater emissions </t>
        </is>
      </c>
      <c r="L5650" s="465" t="inlineStr">
        <is>
          <t xml:space="preserve"> reactive </t>
        </is>
      </c>
      <c r="M5650" s="465" t="inlineStr">
        <is>
          <t xml:space="preserve"> NOx </t>
        </is>
      </c>
      <c r="N5650" s="466" t="inlineStr">
        <is>
          <t>nan</t>
        </is>
      </c>
      <c r="O5650" s="467" t="n">
        <v>0.2</v>
      </c>
      <c r="P5650" s="468" t="n">
        <v>1985</v>
      </c>
      <c r="Q5650" s="469" t="inlineStr">
        <is>
          <t>no data</t>
        </is>
      </c>
      <c r="R5650" s="469" t="inlineStr">
        <is>
          <t>not done</t>
        </is>
      </c>
      <c r="S5650" s="469" t="inlineStr">
        <is>
          <t xml:space="preserve"> text </t>
        </is>
      </c>
      <c r="T5650" s="426" t="inlineStr">
        <is>
          <t>Norway</t>
        </is>
      </c>
      <c r="U5650" s="5" t="inlineStr">
        <is>
          <t>N wasted</t>
        </is>
      </c>
      <c r="V5650" s="465" t="n">
        <v>0.04</v>
      </c>
    </row>
    <row r="5651">
      <c r="B5651" s="5" t="inlineStr">
        <is>
          <t>PR.WW-AT.AT</t>
        </is>
      </c>
      <c r="C5651" s="5" t="inlineStr">
        <is>
          <t>PR.WW-AT.AT-Emissions-N2O</t>
        </is>
      </c>
      <c r="D5651" s="5" t="inlineStr">
        <is>
          <t>PR</t>
        </is>
      </c>
      <c r="E5651" s="5" t="inlineStr">
        <is>
          <t>WW</t>
        </is>
      </c>
      <c r="F5651" s="5">
        <f>VLOOKUP(E5651,'5.a Definitions'!E:F,2,FALSE)</f>
        <v/>
      </c>
      <c r="G5651" s="5" t="inlineStr">
        <is>
          <t>AT</t>
        </is>
      </c>
      <c r="H5651" s="5" t="inlineStr">
        <is>
          <t>AT</t>
        </is>
      </c>
      <c r="I5651" s="5">
        <f>VLOOKUP(H5651,'5.a Definitions'!E:F,2,FALSE)</f>
        <v/>
      </c>
      <c r="J5651" s="465" t="inlineStr">
        <is>
          <t xml:space="preserve"> Emissions </t>
        </is>
      </c>
      <c r="K5651" s="465" t="inlineStr">
        <is>
          <t xml:space="preserve"> wastewater emissions </t>
        </is>
      </c>
      <c r="L5651" s="465" t="inlineStr">
        <is>
          <t xml:space="preserve"> reactive </t>
        </is>
      </c>
      <c r="M5651" s="465" t="inlineStr">
        <is>
          <t xml:space="preserve"> N2O </t>
        </is>
      </c>
      <c r="N5651" s="466" t="inlineStr">
        <is>
          <t>nan</t>
        </is>
      </c>
      <c r="O5651" s="467" t="n">
        <v>0.2</v>
      </c>
      <c r="P5651" s="468" t="n">
        <v>1985</v>
      </c>
      <c r="Q5651" s="469" t="inlineStr">
        <is>
          <t>no data</t>
        </is>
      </c>
      <c r="R5651" s="469" t="inlineStr">
        <is>
          <t>not done</t>
        </is>
      </c>
      <c r="S5651" s="469" t="inlineStr">
        <is>
          <t xml:space="preserve"> text </t>
        </is>
      </c>
      <c r="T5651" s="426" t="inlineStr">
        <is>
          <t>Norway</t>
        </is>
      </c>
      <c r="U5651" s="5" t="inlineStr">
        <is>
          <t>N wasted</t>
        </is>
      </c>
      <c r="V5651" s="465" t="n">
        <v>0.04</v>
      </c>
    </row>
    <row r="5652">
      <c r="B5652" s="5" t="inlineStr">
        <is>
          <t>PR.WW-AT.AT</t>
        </is>
      </c>
      <c r="C5652" s="5" t="inlineStr">
        <is>
          <t>PR.WW-AT.AT-Emissions-N2</t>
        </is>
      </c>
      <c r="D5652" s="5" t="inlineStr">
        <is>
          <t>PR</t>
        </is>
      </c>
      <c r="E5652" s="5" t="inlineStr">
        <is>
          <t>WW</t>
        </is>
      </c>
      <c r="F5652" s="5">
        <f>VLOOKUP(E5652,'5.a Definitions'!E:F,2,FALSE)</f>
        <v/>
      </c>
      <c r="G5652" s="5" t="inlineStr">
        <is>
          <t>AT</t>
        </is>
      </c>
      <c r="H5652" s="5" t="inlineStr">
        <is>
          <t>AT</t>
        </is>
      </c>
      <c r="I5652" s="5">
        <f>VLOOKUP(H5652,'5.a Definitions'!E:F,2,FALSE)</f>
        <v/>
      </c>
      <c r="J5652" s="465" t="inlineStr">
        <is>
          <t xml:space="preserve"> Emissions </t>
        </is>
      </c>
      <c r="K5652" s="465" t="inlineStr">
        <is>
          <t xml:space="preserve"> wastewater emissions </t>
        </is>
      </c>
      <c r="L5652" s="465" t="inlineStr">
        <is>
          <t xml:space="preserve"> inert </t>
        </is>
      </c>
      <c r="M5652" s="465" t="inlineStr">
        <is>
          <t xml:space="preserve"> N2 </t>
        </is>
      </c>
      <c r="N5652" s="466" t="n">
        <v>0</v>
      </c>
      <c r="O5652" s="467" t="n">
        <v>0</v>
      </c>
      <c r="P5652" s="468" t="n">
        <v>1985</v>
      </c>
      <c r="Q5652" s="469" t="inlineStr">
        <is>
          <t>treatment plant reports (norskeutslipp.no / veas.nu)</t>
        </is>
      </c>
      <c r="R5652" s="469" t="inlineStr">
        <is>
          <t>ok</t>
        </is>
      </c>
      <c r="S5652" s="469" t="inlineStr">
        <is>
          <t xml:space="preserve"> text </t>
        </is>
      </c>
      <c r="T5652" s="426" t="inlineStr">
        <is>
          <t>Norway</t>
        </is>
      </c>
      <c r="U5652" s="5" t="inlineStr">
        <is>
          <t>N wasted</t>
        </is>
      </c>
      <c r="V5652" s="465" t="n">
        <v>0.04</v>
      </c>
    </row>
    <row r="5653" ht="16" customHeight="1" thickBot="1">
      <c r="B5653" s="6" t="inlineStr">
        <is>
          <t>PR.WW-HY.CW</t>
        </is>
      </c>
      <c r="C5653" s="6" t="inlineStr">
        <is>
          <t>PR.WW-HY.CW-Treated wastewater discharge-Nmix</t>
        </is>
      </c>
      <c r="D5653" s="6" t="inlineStr">
        <is>
          <t>PR</t>
        </is>
      </c>
      <c r="E5653" s="6" t="inlineStr">
        <is>
          <t>WW</t>
        </is>
      </c>
      <c r="F5653" s="5">
        <f>VLOOKUP(E5653,'5.a Definitions'!E:F,2,FALSE)</f>
        <v/>
      </c>
      <c r="G5653" s="6" t="inlineStr">
        <is>
          <t>HY</t>
        </is>
      </c>
      <c r="H5653" s="6" t="inlineStr">
        <is>
          <t>CW</t>
        </is>
      </c>
      <c r="I5653" s="5">
        <f>VLOOKUP(H5653,'5.a Definitions'!E:F,2,FALSE)</f>
        <v/>
      </c>
      <c r="J5653" s="470" t="inlineStr">
        <is>
          <t xml:space="preserve"> Treated wastewater discharge </t>
        </is>
      </c>
      <c r="K5653" s="470" t="inlineStr">
        <is>
          <t xml:space="preserve"> treated wastewater to coastal water </t>
        </is>
      </c>
      <c r="L5653" s="470" t="inlineStr">
        <is>
          <t xml:space="preserve"> reactive </t>
        </is>
      </c>
      <c r="M5653" s="470" t="inlineStr">
        <is>
          <t xml:space="preserve"> Nmix </t>
        </is>
      </c>
      <c r="N5653" s="466" t="inlineStr">
        <is>
          <t>nan</t>
        </is>
      </c>
      <c r="O5653" s="471" t="n">
        <v>0.2</v>
      </c>
      <c r="P5653" s="468" t="n">
        <v>1985</v>
      </c>
      <c r="Q5653" s="472" t="inlineStr">
        <is>
          <t>no data</t>
        </is>
      </c>
      <c r="R5653" s="469" t="inlineStr">
        <is>
          <t>not done</t>
        </is>
      </c>
      <c r="S5653" s="472" t="inlineStr">
        <is>
          <t xml:space="preserve"> text </t>
        </is>
      </c>
      <c r="T5653" s="426" t="inlineStr">
        <is>
          <t>Norway</t>
        </is>
      </c>
      <c r="U5653" s="5" t="inlineStr">
        <is>
          <t>N wasted</t>
        </is>
      </c>
      <c r="V5653" s="470" t="n">
        <v>0.04</v>
      </c>
    </row>
    <row r="5654">
      <c r="A5654" s="489" t="inlineStr">
        <is>
          <t>Humans and Settlements</t>
        </is>
      </c>
      <c r="B5654" s="5" t="inlineStr">
        <is>
          <t>HS.HS-PR.SO</t>
        </is>
      </c>
      <c r="C5654" s="5" t="inlineStr">
        <is>
          <t>HS.HS-PR.SO-Household waste-Nmix</t>
        </is>
      </c>
      <c r="D5654" s="5" t="inlineStr">
        <is>
          <t>HS</t>
        </is>
      </c>
      <c r="E5654" s="5" t="inlineStr">
        <is>
          <t>HS</t>
        </is>
      </c>
      <c r="F5654" s="5">
        <f>VLOOKUP(E5654,'5.a Definitions'!E:F,2,FALSE)</f>
        <v/>
      </c>
      <c r="G5654" s="5" t="inlineStr">
        <is>
          <t>PR</t>
        </is>
      </c>
      <c r="H5654" s="5" t="inlineStr">
        <is>
          <t>SO</t>
        </is>
      </c>
      <c r="I5654" s="5">
        <f>VLOOKUP(H5654,'5.a Definitions'!E:F,2,FALSE)</f>
        <v/>
      </c>
      <c r="J5654" s="465" t="inlineStr">
        <is>
          <t xml:space="preserve"> Household waste </t>
        </is>
      </c>
      <c r="K5654" s="465" t="inlineStr">
        <is>
          <t xml:space="preserve"> household waste </t>
        </is>
      </c>
      <c r="L5654" s="465" t="inlineStr">
        <is>
          <t xml:space="preserve"> reactive </t>
        </is>
      </c>
      <c r="M5654" s="465" t="inlineStr">
        <is>
          <t xml:space="preserve"> Nmix </t>
        </is>
      </c>
      <c r="N5654" s="466" t="inlineStr">
        <is>
          <t>nan</t>
        </is>
      </c>
      <c r="O5654" s="467" t="n">
        <v>0.2</v>
      </c>
      <c r="P5654" s="468" t="n">
        <v>1985</v>
      </c>
      <c r="Q5654" s="469" t="inlineStr">
        <is>
          <t>no data</t>
        </is>
      </c>
      <c r="R5654" s="469" t="inlineStr">
        <is>
          <t>not done</t>
        </is>
      </c>
      <c r="S5654" s="469" t="inlineStr">
        <is>
          <t xml:space="preserve"> text </t>
        </is>
      </c>
      <c r="T5654" s="426" t="inlineStr">
        <is>
          <t>Norway</t>
        </is>
      </c>
      <c r="U5654" s="5" t="inlineStr">
        <is>
          <t>N wasted</t>
        </is>
      </c>
      <c r="V5654" s="465" t="n">
        <v>0.04</v>
      </c>
    </row>
    <row r="5655">
      <c r="B5655" s="5" t="inlineStr">
        <is>
          <t>HS.HS-PR.WW</t>
        </is>
      </c>
      <c r="C5655" s="5" t="inlineStr">
        <is>
          <t>HS.HS-PR.WW-Municipal wastewater-Nmix</t>
        </is>
      </c>
      <c r="D5655" s="5" t="inlineStr">
        <is>
          <t>HS</t>
        </is>
      </c>
      <c r="E5655" s="5" t="inlineStr">
        <is>
          <t>HS</t>
        </is>
      </c>
      <c r="F5655" s="5">
        <f>VLOOKUP(E5655,'5.a Definitions'!E:F,2,FALSE)</f>
        <v/>
      </c>
      <c r="G5655" s="5" t="inlineStr">
        <is>
          <t>PR</t>
        </is>
      </c>
      <c r="H5655" s="5" t="inlineStr">
        <is>
          <t>WW</t>
        </is>
      </c>
      <c r="I5655" s="5">
        <f>VLOOKUP(H5655,'5.a Definitions'!E:F,2,FALSE)</f>
        <v/>
      </c>
      <c r="J5655" s="465" t="inlineStr">
        <is>
          <t xml:space="preserve"> Municipal wastewater </t>
        </is>
      </c>
      <c r="K5655" s="465" t="inlineStr">
        <is>
          <t xml:space="preserve"> municipal wastewater </t>
        </is>
      </c>
      <c r="L5655" s="465" t="inlineStr">
        <is>
          <t xml:space="preserve"> reactive </t>
        </is>
      </c>
      <c r="M5655" s="465" t="inlineStr">
        <is>
          <t xml:space="preserve"> Nmix </t>
        </is>
      </c>
      <c r="N5655" s="466" t="n">
        <v>18.9050532</v>
      </c>
      <c r="O5655" s="467" t="n">
        <v>0.1035211829781148</v>
      </c>
      <c r="P5655" s="468" t="n">
        <v>1985</v>
      </c>
      <c r="Q5655" s="469" t="inlineStr">
        <is>
          <t>SSB table 06913</t>
        </is>
      </c>
      <c r="R5655" s="469" t="inlineStr">
        <is>
          <t>ok</t>
        </is>
      </c>
      <c r="S5655" s="469" t="inlineStr">
        <is>
          <t xml:space="preserve"> text </t>
        </is>
      </c>
      <c r="T5655" s="426" t="inlineStr">
        <is>
          <t>Norway</t>
        </is>
      </c>
      <c r="U5655" s="5" t="inlineStr">
        <is>
          <t>N wasted</t>
        </is>
      </c>
      <c r="V5655" s="465" t="n">
        <v>0.04</v>
      </c>
    </row>
    <row r="5656">
      <c r="B5656" s="5" t="inlineStr">
        <is>
          <t>HS.HS-AT.AT</t>
        </is>
      </c>
      <c r="C5656" s="5" t="inlineStr">
        <is>
          <t>HS.HS-AT.AT-Emissions-NH3</t>
        </is>
      </c>
      <c r="D5656" s="5" t="inlineStr">
        <is>
          <t>HS</t>
        </is>
      </c>
      <c r="E5656" s="5" t="inlineStr">
        <is>
          <t>HS</t>
        </is>
      </c>
      <c r="F5656" s="5">
        <f>VLOOKUP(E5656,'5.a Definitions'!E:F,2,FALSE)</f>
        <v/>
      </c>
      <c r="G5656" s="5" t="inlineStr">
        <is>
          <t>AT</t>
        </is>
      </c>
      <c r="H5656" s="5" t="inlineStr">
        <is>
          <t>AT</t>
        </is>
      </c>
      <c r="I5656" s="5">
        <f>VLOOKUP(H5656,'5.a Definitions'!E:F,2,FALSE)</f>
        <v/>
      </c>
      <c r="J5656" s="465" t="inlineStr">
        <is>
          <t xml:space="preserve"> Emissions </t>
        </is>
      </c>
      <c r="K5656" s="465" t="inlineStr">
        <is>
          <t xml:space="preserve"> human NH3 emissions </t>
        </is>
      </c>
      <c r="L5656" s="465" t="inlineStr">
        <is>
          <t xml:space="preserve"> reactive </t>
        </is>
      </c>
      <c r="M5656" s="465" t="inlineStr">
        <is>
          <t xml:space="preserve"> NH3 </t>
        </is>
      </c>
      <c r="N5656" s="466" t="inlineStr">
        <is>
          <t>nan</t>
        </is>
      </c>
      <c r="O5656" s="467" t="n">
        <v>0.2</v>
      </c>
      <c r="P5656" s="468" t="n">
        <v>1985</v>
      </c>
      <c r="Q5656" s="469" t="inlineStr">
        <is>
          <t>no data</t>
        </is>
      </c>
      <c r="R5656" s="469" t="inlineStr">
        <is>
          <t>not done</t>
        </is>
      </c>
      <c r="S5656" s="469" t="inlineStr">
        <is>
          <t xml:space="preserve"> text </t>
        </is>
      </c>
      <c r="T5656" s="426" t="inlineStr">
        <is>
          <t>Norway</t>
        </is>
      </c>
      <c r="U5656" s="5" t="inlineStr">
        <is>
          <t>N wasted</t>
        </is>
      </c>
      <c r="V5656" s="465" t="n">
        <v>0.04</v>
      </c>
    </row>
    <row r="5657">
      <c r="B5657" s="5" t="inlineStr">
        <is>
          <t>HS.HS-AT.AT</t>
        </is>
      </c>
      <c r="C5657" s="5" t="inlineStr">
        <is>
          <t>HS.HS-AT.AT-LUC emissions-NH3</t>
        </is>
      </c>
      <c r="D5657" s="5" t="inlineStr">
        <is>
          <t>HS</t>
        </is>
      </c>
      <c r="E5657" s="5" t="inlineStr">
        <is>
          <t>HS</t>
        </is>
      </c>
      <c r="F5657" s="5">
        <f>VLOOKUP(E5657,'5.a Definitions'!E:F,2,FALSE)</f>
        <v/>
      </c>
      <c r="G5657" s="5" t="inlineStr">
        <is>
          <t>AT</t>
        </is>
      </c>
      <c r="H5657" s="5" t="inlineStr">
        <is>
          <t>AT</t>
        </is>
      </c>
      <c r="I5657" s="5">
        <f>VLOOKUP(H5657,'5.a Definitions'!E:F,2,FALSE)</f>
        <v/>
      </c>
      <c r="J5657" s="465" t="inlineStr">
        <is>
          <t xml:space="preserve"> LUC emissions </t>
        </is>
      </c>
      <c r="K5657" s="465" t="inlineStr">
        <is>
          <t xml:space="preserve"> LUC emissions </t>
        </is>
      </c>
      <c r="L5657" s="465" t="inlineStr">
        <is>
          <t xml:space="preserve"> reactive </t>
        </is>
      </c>
      <c r="M5657" s="465" t="inlineStr">
        <is>
          <t xml:space="preserve"> NH3 </t>
        </is>
      </c>
      <c r="N5657" s="466" t="inlineStr">
        <is>
          <t>nan</t>
        </is>
      </c>
      <c r="O5657" s="467" t="n">
        <v>0.2</v>
      </c>
      <c r="P5657" s="468" t="n">
        <v>1985</v>
      </c>
      <c r="Q5657" s="469" t="inlineStr">
        <is>
          <t>no data</t>
        </is>
      </c>
      <c r="R5657" s="469" t="inlineStr">
        <is>
          <t>not done</t>
        </is>
      </c>
      <c r="S5657" s="469" t="inlineStr">
        <is>
          <t xml:space="preserve"> text </t>
        </is>
      </c>
      <c r="T5657" s="426" t="inlineStr">
        <is>
          <t>Norway</t>
        </is>
      </c>
      <c r="U5657" s="5" t="inlineStr">
        <is>
          <t>N wasted</t>
        </is>
      </c>
      <c r="V5657" s="465" t="n">
        <v>0.04</v>
      </c>
    </row>
    <row r="5658">
      <c r="B5658" s="5" t="inlineStr">
        <is>
          <t>HS.HS-AT.AT</t>
        </is>
      </c>
      <c r="C5658" s="5" t="inlineStr">
        <is>
          <t>HS.HS-AT.AT-LUC emissions-NOx</t>
        </is>
      </c>
      <c r="D5658" s="5" t="inlineStr">
        <is>
          <t>HS</t>
        </is>
      </c>
      <c r="E5658" s="5" t="inlineStr">
        <is>
          <t>HS</t>
        </is>
      </c>
      <c r="F5658" s="5">
        <f>VLOOKUP(E5658,'5.a Definitions'!E:F,2,FALSE)</f>
        <v/>
      </c>
      <c r="G5658" s="5" t="inlineStr">
        <is>
          <t>AT</t>
        </is>
      </c>
      <c r="H5658" s="5" t="inlineStr">
        <is>
          <t>AT</t>
        </is>
      </c>
      <c r="I5658" s="5">
        <f>VLOOKUP(H5658,'5.a Definitions'!E:F,2,FALSE)</f>
        <v/>
      </c>
      <c r="J5658" s="465" t="inlineStr">
        <is>
          <t xml:space="preserve"> LUC emissions </t>
        </is>
      </c>
      <c r="K5658" s="465" t="inlineStr">
        <is>
          <t xml:space="preserve"> LUC emissions </t>
        </is>
      </c>
      <c r="L5658" s="465" t="inlineStr">
        <is>
          <t xml:space="preserve"> reactive </t>
        </is>
      </c>
      <c r="M5658" s="465" t="inlineStr">
        <is>
          <t xml:space="preserve"> NOx </t>
        </is>
      </c>
      <c r="N5658" s="466" t="inlineStr">
        <is>
          <t>nan</t>
        </is>
      </c>
      <c r="O5658" s="467" t="n">
        <v>0.2</v>
      </c>
      <c r="P5658" s="468" t="n">
        <v>1985</v>
      </c>
      <c r="Q5658" s="469" t="inlineStr">
        <is>
          <t>no data</t>
        </is>
      </c>
      <c r="R5658" s="469" t="inlineStr">
        <is>
          <t>not done</t>
        </is>
      </c>
      <c r="S5658" s="469" t="inlineStr">
        <is>
          <t xml:space="preserve"> text </t>
        </is>
      </c>
      <c r="T5658" s="426" t="inlineStr">
        <is>
          <t>Norway</t>
        </is>
      </c>
      <c r="U5658" s="5" t="inlineStr">
        <is>
          <t>N wasted</t>
        </is>
      </c>
      <c r="V5658" s="465" t="n">
        <v>0.04</v>
      </c>
    </row>
    <row r="5659">
      <c r="B5659" s="5" t="inlineStr">
        <is>
          <t>HS.HS-AT.AT</t>
        </is>
      </c>
      <c r="C5659" s="5" t="inlineStr">
        <is>
          <t>HS.HS-AT.AT-LUC emissions-N2O</t>
        </is>
      </c>
      <c r="D5659" s="5" t="inlineStr">
        <is>
          <t>HS</t>
        </is>
      </c>
      <c r="E5659" s="5" t="inlineStr">
        <is>
          <t>HS</t>
        </is>
      </c>
      <c r="F5659" s="5">
        <f>VLOOKUP(E5659,'5.a Definitions'!E:F,2,FALSE)</f>
        <v/>
      </c>
      <c r="G5659" s="5" t="inlineStr">
        <is>
          <t>AT</t>
        </is>
      </c>
      <c r="H5659" s="5" t="inlineStr">
        <is>
          <t>AT</t>
        </is>
      </c>
      <c r="I5659" s="5">
        <f>VLOOKUP(H5659,'5.a Definitions'!E:F,2,FALSE)</f>
        <v/>
      </c>
      <c r="J5659" s="465" t="inlineStr">
        <is>
          <t xml:space="preserve"> LUC emissions </t>
        </is>
      </c>
      <c r="K5659" s="465" t="inlineStr">
        <is>
          <t xml:space="preserve"> LUC emissions </t>
        </is>
      </c>
      <c r="L5659" s="465" t="inlineStr">
        <is>
          <t xml:space="preserve"> reactive </t>
        </is>
      </c>
      <c r="M5659" s="465" t="inlineStr">
        <is>
          <t xml:space="preserve"> N2O </t>
        </is>
      </c>
      <c r="N5659" s="466" t="inlineStr">
        <is>
          <t>nan</t>
        </is>
      </c>
      <c r="O5659" s="467" t="n">
        <v>0.2</v>
      </c>
      <c r="P5659" s="468" t="n">
        <v>1985</v>
      </c>
      <c r="Q5659" s="469" t="inlineStr">
        <is>
          <t>no data</t>
        </is>
      </c>
      <c r="R5659" s="469" t="inlineStr">
        <is>
          <t>not done</t>
        </is>
      </c>
      <c r="S5659" s="469" t="inlineStr">
        <is>
          <t xml:space="preserve"> text </t>
        </is>
      </c>
      <c r="T5659" s="426" t="inlineStr">
        <is>
          <t>Norway</t>
        </is>
      </c>
      <c r="U5659" s="5" t="inlineStr">
        <is>
          <t>N wasted</t>
        </is>
      </c>
      <c r="V5659" s="465" t="n">
        <v>0.04</v>
      </c>
    </row>
    <row r="5660">
      <c r="B5660" s="5" t="inlineStr">
        <is>
          <t>HS.HS-HY.SW</t>
        </is>
      </c>
      <c r="C5660" s="5" t="inlineStr">
        <is>
          <t>HS.HS-HY.SW-Untreated wastewater-Nmix</t>
        </is>
      </c>
      <c r="D5660" s="5" t="inlineStr">
        <is>
          <t>HS</t>
        </is>
      </c>
      <c r="E5660" s="5" t="inlineStr">
        <is>
          <t>HS</t>
        </is>
      </c>
      <c r="F5660" s="5">
        <f>VLOOKUP(E5660,'5.a Definitions'!E:F,2,FALSE)</f>
        <v/>
      </c>
      <c r="G5660" s="5" t="inlineStr">
        <is>
          <t>HY</t>
        </is>
      </c>
      <c r="H5660" s="5" t="inlineStr">
        <is>
          <t>SW</t>
        </is>
      </c>
      <c r="I5660" s="5">
        <f>VLOOKUP(H5660,'5.a Definitions'!E:F,2,FALSE)</f>
        <v/>
      </c>
      <c r="J5660" s="465" t="inlineStr">
        <is>
          <t xml:space="preserve"> Untreated wastewater </t>
        </is>
      </c>
      <c r="K5660" s="465" t="inlineStr">
        <is>
          <t xml:space="preserve"> untreated wastewater to groundwater </t>
        </is>
      </c>
      <c r="L5660" s="465" t="inlineStr">
        <is>
          <t xml:space="preserve"> reactive </t>
        </is>
      </c>
      <c r="M5660" s="465" t="inlineStr">
        <is>
          <t xml:space="preserve"> Nmix </t>
        </is>
      </c>
      <c r="N5660" s="466" t="n">
        <v>0</v>
      </c>
      <c r="O5660" s="467" t="n">
        <v>10</v>
      </c>
      <c r="P5660" s="468" t="n">
        <v>1985</v>
      </c>
      <c r="Q5660" s="469" t="inlineStr">
        <is>
          <t>neglected</t>
        </is>
      </c>
      <c r="R5660" s="469" t="inlineStr">
        <is>
          <t>ok</t>
        </is>
      </c>
      <c r="S5660" s="469" t="inlineStr">
        <is>
          <t xml:space="preserve"> text </t>
        </is>
      </c>
      <c r="T5660" s="426" t="inlineStr">
        <is>
          <t>Norway</t>
        </is>
      </c>
      <c r="U5660" s="5" t="inlineStr">
        <is>
          <t>N wasted</t>
        </is>
      </c>
      <c r="V5660" s="465" t="n">
        <v>0.04</v>
      </c>
    </row>
    <row r="5661">
      <c r="B5661" s="475" t="inlineStr">
        <is>
          <t>HS.HS-HY.SW</t>
        </is>
      </c>
      <c r="C5661" s="475" t="inlineStr">
        <is>
          <t>HS.HS-HY.SW-Overland flow-Nmix</t>
        </is>
      </c>
      <c r="D5661" s="475" t="inlineStr">
        <is>
          <t>HS</t>
        </is>
      </c>
      <c r="E5661" s="475" t="inlineStr">
        <is>
          <t>HS</t>
        </is>
      </c>
      <c r="F5661" s="5">
        <f>VLOOKUP(E5661,'5.a Definitions'!E:F,2,FALSE)</f>
        <v/>
      </c>
      <c r="G5661" s="475" t="inlineStr">
        <is>
          <t>HY</t>
        </is>
      </c>
      <c r="H5661" s="475" t="inlineStr">
        <is>
          <t>SW</t>
        </is>
      </c>
      <c r="I5661" s="5">
        <f>VLOOKUP(H5661,'5.a Definitions'!E:F,2,FALSE)</f>
        <v/>
      </c>
      <c r="J5661" s="465" t="inlineStr">
        <is>
          <t>Overland flow</t>
        </is>
      </c>
      <c r="K5661" s="465" t="inlineStr">
        <is>
          <t>overland flow</t>
        </is>
      </c>
      <c r="L5661" s="465" t="inlineStr">
        <is>
          <t>reactive</t>
        </is>
      </c>
      <c r="M5661" s="465" t="inlineStr">
        <is>
          <t>Nmix</t>
        </is>
      </c>
      <c r="N5661" s="466" t="inlineStr">
        <is>
          <t>nan</t>
        </is>
      </c>
      <c r="O5661" s="467" t="n">
        <v>0.2</v>
      </c>
      <c r="P5661" s="468" t="n">
        <v>1985</v>
      </c>
      <c r="Q5661" s="469" t="inlineStr">
        <is>
          <t>no data</t>
        </is>
      </c>
      <c r="R5661" s="469" t="inlineStr">
        <is>
          <t>not done</t>
        </is>
      </c>
      <c r="S5661" s="469" t="inlineStr">
        <is>
          <t>text</t>
        </is>
      </c>
      <c r="T5661" s="476" t="inlineStr">
        <is>
          <t>Norway</t>
        </is>
      </c>
      <c r="U5661" s="5" t="inlineStr">
        <is>
          <t>N wasted</t>
        </is>
      </c>
      <c r="V5661" s="465">
        <f>(O5075*N5075)^2</f>
        <v/>
      </c>
    </row>
    <row r="5662" ht="16" customHeight="1" thickBot="1">
      <c r="B5662" s="6" t="inlineStr">
        <is>
          <t>HS.HS-HY.CW</t>
        </is>
      </c>
      <c r="C5662" s="6" t="inlineStr">
        <is>
          <t>HS.HS-HY.CW-Untreated wastewater-Nmix</t>
        </is>
      </c>
      <c r="D5662" s="6" t="inlineStr">
        <is>
          <t>HS</t>
        </is>
      </c>
      <c r="E5662" s="6" t="inlineStr">
        <is>
          <t>HS</t>
        </is>
      </c>
      <c r="F5662" s="5">
        <f>VLOOKUP(E5662,'5.a Definitions'!E:F,2,FALSE)</f>
        <v/>
      </c>
      <c r="G5662" s="6" t="inlineStr">
        <is>
          <t>HY</t>
        </is>
      </c>
      <c r="H5662" s="6" t="inlineStr">
        <is>
          <t>CW</t>
        </is>
      </c>
      <c r="I5662" s="5">
        <f>VLOOKUP(H5662,'5.a Definitions'!E:F,2,FALSE)</f>
        <v/>
      </c>
      <c r="J5662" s="470" t="inlineStr">
        <is>
          <t xml:space="preserve"> Untreated wastewater </t>
        </is>
      </c>
      <c r="K5662" s="470" t="inlineStr">
        <is>
          <t xml:space="preserve"> untreated wastewater to coastal water </t>
        </is>
      </c>
      <c r="L5662" s="470" t="inlineStr">
        <is>
          <t xml:space="preserve"> reactive </t>
        </is>
      </c>
      <c r="M5662" s="470" t="inlineStr">
        <is>
          <t xml:space="preserve"> Nmix </t>
        </is>
      </c>
      <c r="N5662" s="466" t="n">
        <v>0</v>
      </c>
      <c r="O5662" s="471" t="n">
        <v>10</v>
      </c>
      <c r="P5662" s="468" t="n">
        <v>1985</v>
      </c>
      <c r="Q5662" s="472" t="inlineStr">
        <is>
          <t>neglected</t>
        </is>
      </c>
      <c r="R5662" s="469" t="inlineStr">
        <is>
          <t>ok</t>
        </is>
      </c>
      <c r="S5662" s="472" t="inlineStr">
        <is>
          <t xml:space="preserve"> text </t>
        </is>
      </c>
      <c r="T5662" s="426" t="inlineStr">
        <is>
          <t>Norway</t>
        </is>
      </c>
      <c r="U5662" s="5" t="inlineStr">
        <is>
          <t>N wasted</t>
        </is>
      </c>
      <c r="V5662" s="470" t="n">
        <v>0.04</v>
      </c>
    </row>
    <row r="5663" ht="16" customHeight="1" thickBot="1">
      <c r="A5663" s="492" t="inlineStr">
        <is>
          <t>Atmosphere</t>
        </is>
      </c>
      <c r="B5663" s="5" t="inlineStr">
        <is>
          <t>AT.AT-MP.OP</t>
        </is>
      </c>
      <c r="C5663" s="5" t="inlineStr">
        <is>
          <t>AT.AT-MP.OP-Ammonia synthesis N2 fixation-N2</t>
        </is>
      </c>
      <c r="D5663" s="5" t="inlineStr">
        <is>
          <t>AT</t>
        </is>
      </c>
      <c r="E5663" s="5" t="inlineStr">
        <is>
          <t>AT</t>
        </is>
      </c>
      <c r="F5663" s="5">
        <f>VLOOKUP(E5663,'5.a Definitions'!E:F,2,FALSE)</f>
        <v/>
      </c>
      <c r="G5663" s="5" t="inlineStr">
        <is>
          <t>MP</t>
        </is>
      </c>
      <c r="H5663" s="5" t="inlineStr">
        <is>
          <t>OP</t>
        </is>
      </c>
      <c r="I5663" s="5">
        <f>VLOOKUP(H5663,'5.a Definitions'!E:F,2,FALSE)</f>
        <v/>
      </c>
      <c r="J5663" s="465" t="inlineStr">
        <is>
          <t xml:space="preserve"> Ammonia synthesis N2 fixation </t>
        </is>
      </c>
      <c r="K5663" s="465" t="inlineStr">
        <is>
          <t xml:space="preserve"> ammonia synthesis N2 fixation </t>
        </is>
      </c>
      <c r="L5663" s="465" t="inlineStr">
        <is>
          <t xml:space="preserve"> inert </t>
        </is>
      </c>
      <c r="M5663" s="465" t="inlineStr">
        <is>
          <t xml:space="preserve"> N2 </t>
        </is>
      </c>
      <c r="N5663" s="466" t="inlineStr">
        <is>
          <t>nan</t>
        </is>
      </c>
      <c r="O5663" s="467" t="n">
        <v>0.2</v>
      </c>
      <c r="P5663" s="468" t="n">
        <v>1985</v>
      </c>
      <c r="Q5663" s="469" t="inlineStr">
        <is>
          <t>no data</t>
        </is>
      </c>
      <c r="R5663" s="469" t="inlineStr">
        <is>
          <t>not done</t>
        </is>
      </c>
      <c r="S5663" s="469" t="inlineStr">
        <is>
          <t xml:space="preserve"> text </t>
        </is>
      </c>
      <c r="T5663" s="426" t="inlineStr">
        <is>
          <t>Norway</t>
        </is>
      </c>
      <c r="U5663" s="465" t="inlineStr">
        <is>
          <t xml:space="preserve"> - </t>
        </is>
      </c>
      <c r="V5663" s="465" t="n">
        <v>0.04</v>
      </c>
    </row>
    <row r="5664">
      <c r="B5664" s="5" t="inlineStr">
        <is>
          <t>AT.AT-AG.SM</t>
        </is>
      </c>
      <c r="C5664" s="5" t="inlineStr">
        <is>
          <t>AT.AT-AG.SM-Deposition-OXN</t>
        </is>
      </c>
      <c r="D5664" s="5" t="inlineStr">
        <is>
          <t>AT</t>
        </is>
      </c>
      <c r="E5664" s="5" t="inlineStr">
        <is>
          <t>AT</t>
        </is>
      </c>
      <c r="F5664" s="5">
        <f>VLOOKUP(E5664,'5.a Definitions'!E:F,2,FALSE)</f>
        <v/>
      </c>
      <c r="G5664" s="5" t="inlineStr">
        <is>
          <t>AG</t>
        </is>
      </c>
      <c r="H5664" s="5" t="inlineStr">
        <is>
          <t>SM</t>
        </is>
      </c>
      <c r="I5664" s="5">
        <f>VLOOKUP(H5664,'5.a Definitions'!E:F,2,FALSE)</f>
        <v/>
      </c>
      <c r="J5664" s="465" t="inlineStr">
        <is>
          <t xml:space="preserve"> Deposition </t>
        </is>
      </c>
      <c r="K5664" s="465" t="inlineStr">
        <is>
          <t xml:space="preserve"> deposition to agricultural soils </t>
        </is>
      </c>
      <c r="L5664" s="465" t="inlineStr">
        <is>
          <t xml:space="preserve"> reactive </t>
        </is>
      </c>
      <c r="M5664" s="465" t="inlineStr">
        <is>
          <t xml:space="preserve"> OXN </t>
        </is>
      </c>
      <c r="N5664" s="466" t="n">
        <v>4.967016839293146</v>
      </c>
      <c r="O5664" s="467" t="n">
        <v>0.3766115071511001</v>
      </c>
      <c r="P5664" s="468" t="n">
        <v>1985</v>
      </c>
      <c r="Q5664" s="469" t="inlineStr">
        <is>
          <t>NILU and geodata.no</t>
        </is>
      </c>
      <c r="R5664" s="469" t="inlineStr">
        <is>
          <t>ok</t>
        </is>
      </c>
      <c r="S5664" s="469" t="inlineStr">
        <is>
          <t xml:space="preserve"> text </t>
        </is>
      </c>
      <c r="T5664" s="426" t="inlineStr">
        <is>
          <t>Norway</t>
        </is>
      </c>
      <c r="U5664" s="465" t="inlineStr">
        <is>
          <t xml:space="preserve"> - </t>
        </is>
      </c>
      <c r="V5664" s="465" t="n">
        <v>0.04</v>
      </c>
    </row>
    <row r="5665">
      <c r="B5665" s="5" t="inlineStr">
        <is>
          <t>AT.AT-AG.SM</t>
        </is>
      </c>
      <c r="C5665" s="5" t="inlineStr">
        <is>
          <t>AT.AT-AG.SM-Deposition-RDN</t>
        </is>
      </c>
      <c r="D5665" s="5" t="inlineStr">
        <is>
          <t>AT</t>
        </is>
      </c>
      <c r="E5665" s="5" t="inlineStr">
        <is>
          <t>AT</t>
        </is>
      </c>
      <c r="F5665" s="5">
        <f>VLOOKUP(E5665,'5.a Definitions'!E:F,2,FALSE)</f>
        <v/>
      </c>
      <c r="G5665" s="5" t="inlineStr">
        <is>
          <t>AG</t>
        </is>
      </c>
      <c r="H5665" s="5" t="inlineStr">
        <is>
          <t>SM</t>
        </is>
      </c>
      <c r="I5665" s="5">
        <f>VLOOKUP(H5665,'5.a Definitions'!E:F,2,FALSE)</f>
        <v/>
      </c>
      <c r="J5665" s="465" t="inlineStr">
        <is>
          <t xml:space="preserve"> Deposition </t>
        </is>
      </c>
      <c r="K5665" s="465" t="inlineStr">
        <is>
          <t xml:space="preserve"> deposition to agricultural soils </t>
        </is>
      </c>
      <c r="L5665" s="465" t="inlineStr">
        <is>
          <t xml:space="preserve"> reactive </t>
        </is>
      </c>
      <c r="M5665" s="465" t="inlineStr">
        <is>
          <t xml:space="preserve"> RDN </t>
        </is>
      </c>
      <c r="N5665" s="466" t="n">
        <v>4.650159047399159</v>
      </c>
      <c r="O5665" s="467" t="n">
        <v>0.3766115071511001</v>
      </c>
      <c r="P5665" s="468" t="n">
        <v>1985</v>
      </c>
      <c r="Q5665" s="469" t="inlineStr">
        <is>
          <t>NILU and geodata.no</t>
        </is>
      </c>
      <c r="R5665" s="469" t="inlineStr">
        <is>
          <t>ok</t>
        </is>
      </c>
      <c r="S5665" s="469" t="inlineStr">
        <is>
          <t xml:space="preserve"> text </t>
        </is>
      </c>
      <c r="T5665" s="426" t="inlineStr">
        <is>
          <t>Norway</t>
        </is>
      </c>
      <c r="U5665" s="465" t="inlineStr">
        <is>
          <t xml:space="preserve"> - </t>
        </is>
      </c>
      <c r="V5665" s="465" t="n">
        <v>0.04</v>
      </c>
    </row>
    <row r="5666">
      <c r="B5666" s="5" t="inlineStr">
        <is>
          <t>AT.AT-AG.SM</t>
        </is>
      </c>
      <c r="C5666" s="5" t="inlineStr">
        <is>
          <t>AT.AT-AG.SM-Biological N2 fixation-N2</t>
        </is>
      </c>
      <c r="D5666" s="5" t="inlineStr">
        <is>
          <t>AT</t>
        </is>
      </c>
      <c r="E5666" s="5" t="inlineStr">
        <is>
          <t>AT</t>
        </is>
      </c>
      <c r="F5666" s="5">
        <f>VLOOKUP(E5666,'5.a Definitions'!E:F,2,FALSE)</f>
        <v/>
      </c>
      <c r="G5666" s="5" t="inlineStr">
        <is>
          <t>AG</t>
        </is>
      </c>
      <c r="H5666" s="5" t="inlineStr">
        <is>
          <t>SM</t>
        </is>
      </c>
      <c r="I5666" s="5">
        <f>VLOOKUP(H5666,'5.a Definitions'!E:F,2,FALSE)</f>
        <v/>
      </c>
      <c r="J5666" s="465" t="inlineStr">
        <is>
          <t xml:space="preserve"> Biological N2 fixation </t>
        </is>
      </c>
      <c r="K5666" s="465" t="inlineStr">
        <is>
          <t xml:space="preserve"> N2 fixation agriculture </t>
        </is>
      </c>
      <c r="L5666" s="465" t="inlineStr">
        <is>
          <t xml:space="preserve"> inert </t>
        </is>
      </c>
      <c r="M5666" s="465" t="inlineStr">
        <is>
          <t xml:space="preserve"> N2 </t>
        </is>
      </c>
      <c r="N5666" s="466" t="n">
        <v>12</v>
      </c>
      <c r="O5666" s="467" t="n">
        <v>0.3241098063913839</v>
      </c>
      <c r="P5666" s="468" t="n">
        <v>1985</v>
      </c>
      <c r="Q5666" s="469" t="inlineStr">
        <is>
          <t>Bechmann et al. (2023)</t>
        </is>
      </c>
      <c r="R5666" s="469" t="inlineStr">
        <is>
          <t>ok</t>
        </is>
      </c>
      <c r="S5666" s="469" t="inlineStr">
        <is>
          <t xml:space="preserve"> text </t>
        </is>
      </c>
      <c r="T5666" s="426" t="inlineStr">
        <is>
          <t>Norway</t>
        </is>
      </c>
      <c r="U5666" s="465" t="inlineStr">
        <is>
          <t xml:space="preserve"> - </t>
        </is>
      </c>
      <c r="V5666" s="465" t="n">
        <v>0.04</v>
      </c>
    </row>
    <row r="5667">
      <c r="B5667" s="5" t="inlineStr">
        <is>
          <t>AT.AT-FS.FO</t>
        </is>
      </c>
      <c r="C5667" s="5" t="inlineStr">
        <is>
          <t>AT.AT-FS.FO-Deposition-OXN</t>
        </is>
      </c>
      <c r="D5667" s="5" t="inlineStr">
        <is>
          <t>AT</t>
        </is>
      </c>
      <c r="E5667" s="5" t="inlineStr">
        <is>
          <t>AT</t>
        </is>
      </c>
      <c r="F5667" s="5">
        <f>VLOOKUP(E5667,'5.a Definitions'!E:F,2,FALSE)</f>
        <v/>
      </c>
      <c r="G5667" s="5" t="inlineStr">
        <is>
          <t>FS</t>
        </is>
      </c>
      <c r="H5667" s="5" t="inlineStr">
        <is>
          <t>FO</t>
        </is>
      </c>
      <c r="I5667" s="5">
        <f>VLOOKUP(H5667,'5.a Definitions'!E:F,2,FALSE)</f>
        <v/>
      </c>
      <c r="J5667" s="465" t="inlineStr">
        <is>
          <t xml:space="preserve"> Deposition </t>
        </is>
      </c>
      <c r="K5667" s="465" t="inlineStr">
        <is>
          <t xml:space="preserve"> deposition to forests </t>
        </is>
      </c>
      <c r="L5667" s="465" t="inlineStr">
        <is>
          <t xml:space="preserve"> reactive </t>
        </is>
      </c>
      <c r="M5667" s="465" t="inlineStr">
        <is>
          <t xml:space="preserve"> OXN </t>
        </is>
      </c>
      <c r="N5667" s="466" t="n">
        <v>41.49280445767369</v>
      </c>
      <c r="O5667" s="467" t="n">
        <v>0.3766115071511001</v>
      </c>
      <c r="P5667" s="468" t="n">
        <v>1985</v>
      </c>
      <c r="Q5667" s="469" t="inlineStr">
        <is>
          <t>NILU and geodata.no</t>
        </is>
      </c>
      <c r="R5667" s="469" t="inlineStr">
        <is>
          <t>ok</t>
        </is>
      </c>
      <c r="S5667" s="469" t="inlineStr">
        <is>
          <t xml:space="preserve"> text </t>
        </is>
      </c>
      <c r="T5667" s="426" t="inlineStr">
        <is>
          <t>Norway</t>
        </is>
      </c>
      <c r="U5667" s="465" t="inlineStr">
        <is>
          <t xml:space="preserve"> - </t>
        </is>
      </c>
      <c r="V5667" s="465" t="n">
        <v>0.04</v>
      </c>
    </row>
    <row r="5668">
      <c r="B5668" s="5" t="inlineStr">
        <is>
          <t>AT.AT-FS.FO</t>
        </is>
      </c>
      <c r="C5668" s="5" t="inlineStr">
        <is>
          <t>AT.AT-FS.FO-Deposition-RDN</t>
        </is>
      </c>
      <c r="D5668" s="5" t="inlineStr">
        <is>
          <t>AT</t>
        </is>
      </c>
      <c r="E5668" s="5" t="inlineStr">
        <is>
          <t>AT</t>
        </is>
      </c>
      <c r="F5668" s="5">
        <f>VLOOKUP(E5668,'5.a Definitions'!E:F,2,FALSE)</f>
        <v/>
      </c>
      <c r="G5668" s="5" t="inlineStr">
        <is>
          <t>FS</t>
        </is>
      </c>
      <c r="H5668" s="5" t="inlineStr">
        <is>
          <t>FO</t>
        </is>
      </c>
      <c r="I5668" s="5">
        <f>VLOOKUP(H5668,'5.a Definitions'!E:F,2,FALSE)</f>
        <v/>
      </c>
      <c r="J5668" s="465" t="inlineStr">
        <is>
          <t xml:space="preserve"> Deposition </t>
        </is>
      </c>
      <c r="K5668" s="465" t="inlineStr">
        <is>
          <t xml:space="preserve"> deposition to forests </t>
        </is>
      </c>
      <c r="L5668" s="465" t="inlineStr">
        <is>
          <t xml:space="preserve"> reactive </t>
        </is>
      </c>
      <c r="M5668" s="465" t="inlineStr">
        <is>
          <t xml:space="preserve"> RDN </t>
        </is>
      </c>
      <c r="N5668" s="466" t="n">
        <v>39.08522026042942</v>
      </c>
      <c r="O5668" s="467" t="n">
        <v>0.3766115071511001</v>
      </c>
      <c r="P5668" s="468" t="n">
        <v>1985</v>
      </c>
      <c r="Q5668" s="469" t="inlineStr">
        <is>
          <t>NILU and geodata.no</t>
        </is>
      </c>
      <c r="R5668" s="469" t="inlineStr">
        <is>
          <t>ok</t>
        </is>
      </c>
      <c r="S5668" s="469" t="inlineStr">
        <is>
          <t xml:space="preserve"> text </t>
        </is>
      </c>
      <c r="T5668" s="426" t="inlineStr">
        <is>
          <t>Norway</t>
        </is>
      </c>
      <c r="U5668" s="465" t="inlineStr">
        <is>
          <t xml:space="preserve"> - </t>
        </is>
      </c>
      <c r="V5668" s="465" t="n">
        <v>0.04</v>
      </c>
    </row>
    <row r="5669">
      <c r="B5669" s="5" t="inlineStr">
        <is>
          <t>AT.AT-FS.FO</t>
        </is>
      </c>
      <c r="C5669" s="5" t="inlineStr">
        <is>
          <t>AT.AT-FS.FO-N2 fixation-N2</t>
        </is>
      </c>
      <c r="D5669" s="5" t="inlineStr">
        <is>
          <t>AT</t>
        </is>
      </c>
      <c r="E5669" s="5" t="inlineStr">
        <is>
          <t>AT</t>
        </is>
      </c>
      <c r="F5669" s="5">
        <f>VLOOKUP(E5669,'5.a Definitions'!E:F,2,FALSE)</f>
        <v/>
      </c>
      <c r="G5669" s="5" t="inlineStr">
        <is>
          <t>FS</t>
        </is>
      </c>
      <c r="H5669" s="5" t="inlineStr">
        <is>
          <t>FO</t>
        </is>
      </c>
      <c r="I5669" s="5">
        <f>VLOOKUP(H5669,'5.a Definitions'!E:F,2,FALSE)</f>
        <v/>
      </c>
      <c r="J5669" s="465" t="inlineStr">
        <is>
          <t xml:space="preserve"> N2 fixation </t>
        </is>
      </c>
      <c r="K5669" s="465" t="inlineStr">
        <is>
          <t xml:space="preserve"> N2 fixation forests </t>
        </is>
      </c>
      <c r="L5669" s="465" t="inlineStr">
        <is>
          <t xml:space="preserve"> inert </t>
        </is>
      </c>
      <c r="M5669" s="465" t="inlineStr">
        <is>
          <t xml:space="preserve"> N2 </t>
        </is>
      </c>
      <c r="N5669" s="466" t="n">
        <v>18</v>
      </c>
      <c r="O5669" s="467" t="n">
        <v>0.5019089907080868</v>
      </c>
      <c r="P5669" s="468" t="n">
        <v>1985</v>
      </c>
      <c r="Q5669" s="469" t="inlineStr">
        <is>
          <t>Moldan (2025) and SSB</t>
        </is>
      </c>
      <c r="R5669" s="469" t="inlineStr">
        <is>
          <t>ok</t>
        </is>
      </c>
      <c r="S5669" s="469" t="inlineStr">
        <is>
          <t xml:space="preserve"> text </t>
        </is>
      </c>
      <c r="T5669" s="426" t="inlineStr">
        <is>
          <t>Norway</t>
        </is>
      </c>
      <c r="U5669" s="465" t="inlineStr">
        <is>
          <t xml:space="preserve"> - </t>
        </is>
      </c>
      <c r="V5669" s="465" t="n">
        <v>0.04</v>
      </c>
    </row>
    <row r="5670">
      <c r="B5670" s="5" t="inlineStr">
        <is>
          <t>AT.AT-FS.OL</t>
        </is>
      </c>
      <c r="C5670" s="5" t="inlineStr">
        <is>
          <t>AT.AT-FS.OL-Deposition-OXN</t>
        </is>
      </c>
      <c r="D5670" s="5" t="inlineStr">
        <is>
          <t>AT</t>
        </is>
      </c>
      <c r="E5670" s="5" t="inlineStr">
        <is>
          <t>AT</t>
        </is>
      </c>
      <c r="F5670" s="5">
        <f>VLOOKUP(E5670,'5.a Definitions'!E:F,2,FALSE)</f>
        <v/>
      </c>
      <c r="G5670" s="5" t="inlineStr">
        <is>
          <t>FS</t>
        </is>
      </c>
      <c r="H5670" s="5" t="inlineStr">
        <is>
          <t>OL</t>
        </is>
      </c>
      <c r="I5670" s="5">
        <f>VLOOKUP(H5670,'5.a Definitions'!E:F,2,FALSE)</f>
        <v/>
      </c>
      <c r="J5670" s="465" t="inlineStr">
        <is>
          <t xml:space="preserve"> Deposition </t>
        </is>
      </c>
      <c r="K5670" s="465" t="inlineStr">
        <is>
          <t xml:space="preserve"> deposition to other land </t>
        </is>
      </c>
      <c r="L5670" s="465" t="inlineStr">
        <is>
          <t xml:space="preserve"> reactive </t>
        </is>
      </c>
      <c r="M5670" s="465" t="inlineStr">
        <is>
          <t xml:space="preserve"> OXN </t>
        </is>
      </c>
      <c r="N5670" s="466" t="n">
        <v>37.90421097062761</v>
      </c>
      <c r="O5670" s="467" t="n">
        <v>0.3766115071511</v>
      </c>
      <c r="P5670" s="468" t="n">
        <v>1985</v>
      </c>
      <c r="Q5670" s="469" t="inlineStr">
        <is>
          <t>NILU and geodata.no</t>
        </is>
      </c>
      <c r="R5670" s="469" t="inlineStr">
        <is>
          <t>ok</t>
        </is>
      </c>
      <c r="S5670" s="469" t="inlineStr">
        <is>
          <t xml:space="preserve"> text </t>
        </is>
      </c>
      <c r="T5670" s="426" t="inlineStr">
        <is>
          <t>Norway</t>
        </is>
      </c>
      <c r="U5670" s="465" t="inlineStr">
        <is>
          <t xml:space="preserve"> - </t>
        </is>
      </c>
      <c r="V5670" s="465" t="n">
        <v>0.04</v>
      </c>
    </row>
    <row r="5671">
      <c r="B5671" s="5" t="inlineStr">
        <is>
          <t>AT.AT-FS.OL</t>
        </is>
      </c>
      <c r="C5671" s="5" t="inlineStr">
        <is>
          <t>AT.AT-FS.OL-Deposition-RDN</t>
        </is>
      </c>
      <c r="D5671" s="5" t="inlineStr">
        <is>
          <t>AT</t>
        </is>
      </c>
      <c r="E5671" s="5" t="inlineStr">
        <is>
          <t>AT</t>
        </is>
      </c>
      <c r="F5671" s="5">
        <f>VLOOKUP(E5671,'5.a Definitions'!E:F,2,FALSE)</f>
        <v/>
      </c>
      <c r="G5671" s="5" t="inlineStr">
        <is>
          <t>FS</t>
        </is>
      </c>
      <c r="H5671" s="5" t="inlineStr">
        <is>
          <t>OL</t>
        </is>
      </c>
      <c r="I5671" s="5">
        <f>VLOOKUP(H5671,'5.a Definitions'!E:F,2,FALSE)</f>
        <v/>
      </c>
      <c r="J5671" s="465" t="inlineStr">
        <is>
          <t xml:space="preserve"> Deposition </t>
        </is>
      </c>
      <c r="K5671" s="465" t="inlineStr">
        <is>
          <t xml:space="preserve"> deposition to other land </t>
        </is>
      </c>
      <c r="L5671" s="465" t="inlineStr">
        <is>
          <t xml:space="preserve"> reactive </t>
        </is>
      </c>
      <c r="M5671" s="465" t="inlineStr">
        <is>
          <t xml:space="preserve"> RDN </t>
        </is>
      </c>
      <c r="N5671" s="466" t="n">
        <v>41.08243808617902</v>
      </c>
      <c r="O5671" s="467" t="n">
        <v>0.3766115071511001</v>
      </c>
      <c r="P5671" s="468" t="n">
        <v>1985</v>
      </c>
      <c r="Q5671" s="469" t="inlineStr">
        <is>
          <t>NILU and geodata.no</t>
        </is>
      </c>
      <c r="R5671" s="469" t="inlineStr">
        <is>
          <t>ok</t>
        </is>
      </c>
      <c r="S5671" s="469" t="inlineStr">
        <is>
          <t xml:space="preserve"> text </t>
        </is>
      </c>
      <c r="T5671" s="426" t="inlineStr">
        <is>
          <t>Norway</t>
        </is>
      </c>
      <c r="U5671" s="465" t="inlineStr">
        <is>
          <t xml:space="preserve"> - </t>
        </is>
      </c>
      <c r="V5671" s="465" t="n">
        <v>0.04</v>
      </c>
    </row>
    <row r="5672">
      <c r="B5672" s="5" t="inlineStr">
        <is>
          <t>AT.AT-FS.OL</t>
        </is>
      </c>
      <c r="C5672" s="5" t="inlineStr">
        <is>
          <t>AT.AT-FS.OL-N2 fixation-N2</t>
        </is>
      </c>
      <c r="D5672" s="5" t="inlineStr">
        <is>
          <t>AT</t>
        </is>
      </c>
      <c r="E5672" s="5" t="inlineStr">
        <is>
          <t>AT</t>
        </is>
      </c>
      <c r="F5672" s="5">
        <f>VLOOKUP(E5672,'5.a Definitions'!E:F,2,FALSE)</f>
        <v/>
      </c>
      <c r="G5672" s="5" t="inlineStr">
        <is>
          <t>FS</t>
        </is>
      </c>
      <c r="H5672" s="5" t="inlineStr">
        <is>
          <t>OL</t>
        </is>
      </c>
      <c r="I5672" s="5">
        <f>VLOOKUP(H5672,'5.a Definitions'!E:F,2,FALSE)</f>
        <v/>
      </c>
      <c r="J5672" s="465" t="inlineStr">
        <is>
          <t xml:space="preserve"> N2 fixation </t>
        </is>
      </c>
      <c r="K5672" s="465" t="inlineStr">
        <is>
          <t xml:space="preserve"> N2 fixation other land </t>
        </is>
      </c>
      <c r="L5672" s="465" t="inlineStr">
        <is>
          <t xml:space="preserve"> inert </t>
        </is>
      </c>
      <c r="M5672" s="465" t="inlineStr">
        <is>
          <t xml:space="preserve"> N2 </t>
        </is>
      </c>
      <c r="N5672" s="466" t="n">
        <v>23.228884</v>
      </c>
      <c r="O5672" s="467" t="n">
        <v>0.8373855850737826</v>
      </c>
      <c r="P5672" s="468" t="n">
        <v>1985</v>
      </c>
      <c r="Q5672" s="469" t="inlineStr">
        <is>
          <t>CORINE land cover inventory and Reddy &amp; DeLaune (2008)</t>
        </is>
      </c>
      <c r="R5672" s="469" t="inlineStr">
        <is>
          <t>ok</t>
        </is>
      </c>
      <c r="S5672" s="469" t="inlineStr">
        <is>
          <t xml:space="preserve"> text </t>
        </is>
      </c>
      <c r="T5672" s="426" t="inlineStr">
        <is>
          <t>Norway</t>
        </is>
      </c>
      <c r="U5672" s="465" t="inlineStr">
        <is>
          <t xml:space="preserve"> - </t>
        </is>
      </c>
      <c r="V5672" s="465" t="n">
        <v>0.04</v>
      </c>
    </row>
    <row r="5673">
      <c r="B5673" s="5" t="inlineStr">
        <is>
          <t>AT.AT-HS.HS</t>
        </is>
      </c>
      <c r="C5673" s="5" t="inlineStr">
        <is>
          <t>AT.AT-HS.HS-Deposition-OXN</t>
        </is>
      </c>
      <c r="D5673" s="5" t="inlineStr">
        <is>
          <t>AT</t>
        </is>
      </c>
      <c r="E5673" s="5" t="inlineStr">
        <is>
          <t>AT</t>
        </is>
      </c>
      <c r="F5673" s="5">
        <f>VLOOKUP(E5673,'5.a Definitions'!E:F,2,FALSE)</f>
        <v/>
      </c>
      <c r="G5673" s="5" t="inlineStr">
        <is>
          <t>HS</t>
        </is>
      </c>
      <c r="H5673" s="5" t="inlineStr">
        <is>
          <t>HS</t>
        </is>
      </c>
      <c r="I5673" s="5">
        <f>VLOOKUP(H5673,'5.a Definitions'!E:F,2,FALSE)</f>
        <v/>
      </c>
      <c r="J5673" s="465" t="inlineStr">
        <is>
          <t xml:space="preserve"> Deposition </t>
        </is>
      </c>
      <c r="K5673" s="465" t="inlineStr">
        <is>
          <t xml:space="preserve"> deposition to settlements </t>
        </is>
      </c>
      <c r="L5673" s="465" t="inlineStr">
        <is>
          <t xml:space="preserve"> reactive </t>
        </is>
      </c>
      <c r="M5673" s="465" t="inlineStr">
        <is>
          <t xml:space="preserve"> OXN </t>
        </is>
      </c>
      <c r="N5673" s="466" t="n">
        <v>2.871284158190734</v>
      </c>
      <c r="O5673" s="467" t="n">
        <v>0.3766115071511002</v>
      </c>
      <c r="P5673" s="468" t="n">
        <v>1985</v>
      </c>
      <c r="Q5673" s="469" t="inlineStr">
        <is>
          <t>NILU and geodata.no</t>
        </is>
      </c>
      <c r="R5673" s="469" t="inlineStr">
        <is>
          <t>ok</t>
        </is>
      </c>
      <c r="S5673" s="469" t="inlineStr">
        <is>
          <t xml:space="preserve"> text </t>
        </is>
      </c>
      <c r="T5673" s="426" t="inlineStr">
        <is>
          <t>Norway</t>
        </is>
      </c>
      <c r="U5673" s="465" t="inlineStr">
        <is>
          <t xml:space="preserve"> - </t>
        </is>
      </c>
      <c r="V5673" s="465" t="n">
        <v>0.04</v>
      </c>
    </row>
    <row r="5674">
      <c r="B5674" s="5" t="inlineStr">
        <is>
          <t>AT.AT-HS.HS</t>
        </is>
      </c>
      <c r="C5674" s="5" t="inlineStr">
        <is>
          <t>AT.AT-HS.HS-Deposition-RDN</t>
        </is>
      </c>
      <c r="D5674" s="5" t="inlineStr">
        <is>
          <t>AT</t>
        </is>
      </c>
      <c r="E5674" s="5" t="inlineStr">
        <is>
          <t>AT</t>
        </is>
      </c>
      <c r="F5674" s="5">
        <f>VLOOKUP(E5674,'5.a Definitions'!E:F,2,FALSE)</f>
        <v/>
      </c>
      <c r="G5674" s="5" t="inlineStr">
        <is>
          <t>HS</t>
        </is>
      </c>
      <c r="H5674" s="5" t="inlineStr">
        <is>
          <t>HS</t>
        </is>
      </c>
      <c r="I5674" s="5">
        <f>VLOOKUP(H5674,'5.a Definitions'!E:F,2,FALSE)</f>
        <v/>
      </c>
      <c r="J5674" s="465" t="inlineStr">
        <is>
          <t xml:space="preserve"> Deposition </t>
        </is>
      </c>
      <c r="K5674" s="465" t="inlineStr">
        <is>
          <t xml:space="preserve"> deposition to settlements </t>
        </is>
      </c>
      <c r="L5674" s="465" t="inlineStr">
        <is>
          <t xml:space="preserve"> reactive </t>
        </is>
      </c>
      <c r="M5674" s="465" t="inlineStr">
        <is>
          <t xml:space="preserve"> RDN </t>
        </is>
      </c>
      <c r="N5674" s="466" t="n">
        <v>2.649439038076322</v>
      </c>
      <c r="O5674" s="467" t="n">
        <v>0.3766115071511</v>
      </c>
      <c r="P5674" s="468" t="n">
        <v>1985</v>
      </c>
      <c r="Q5674" s="469" t="inlineStr">
        <is>
          <t>NILU and geodata.no</t>
        </is>
      </c>
      <c r="R5674" s="469" t="inlineStr">
        <is>
          <t>ok</t>
        </is>
      </c>
      <c r="S5674" s="469" t="inlineStr">
        <is>
          <t xml:space="preserve"> text </t>
        </is>
      </c>
      <c r="T5674" s="426" t="inlineStr">
        <is>
          <t>Norway</t>
        </is>
      </c>
      <c r="U5674" s="465" t="inlineStr">
        <is>
          <t xml:space="preserve"> - </t>
        </is>
      </c>
      <c r="V5674" s="465" t="n">
        <v>0.04</v>
      </c>
    </row>
    <row r="5675">
      <c r="B5675" s="5" t="inlineStr">
        <is>
          <t>AT.AT-HY.SW</t>
        </is>
      </c>
      <c r="C5675" s="5" t="inlineStr">
        <is>
          <t>AT.AT-HY.SW-Deposition-OXN</t>
        </is>
      </c>
      <c r="D5675" s="5" t="inlineStr">
        <is>
          <t>AT</t>
        </is>
      </c>
      <c r="E5675" s="5" t="inlineStr">
        <is>
          <t>AT</t>
        </is>
      </c>
      <c r="F5675" s="5">
        <f>VLOOKUP(E5675,'5.a Definitions'!E:F,2,FALSE)</f>
        <v/>
      </c>
      <c r="G5675" s="5" t="inlineStr">
        <is>
          <t>HY</t>
        </is>
      </c>
      <c r="H5675" s="5" t="inlineStr">
        <is>
          <t>SW</t>
        </is>
      </c>
      <c r="I5675" s="5">
        <f>VLOOKUP(H5675,'5.a Definitions'!E:F,2,FALSE)</f>
        <v/>
      </c>
      <c r="J5675" s="465" t="inlineStr">
        <is>
          <t xml:space="preserve"> Deposition </t>
        </is>
      </c>
      <c r="K5675" s="465" t="inlineStr">
        <is>
          <t xml:space="preserve"> deposition to surface water </t>
        </is>
      </c>
      <c r="L5675" s="465" t="inlineStr">
        <is>
          <t xml:space="preserve"> reactive </t>
        </is>
      </c>
      <c r="M5675" s="465" t="inlineStr">
        <is>
          <t xml:space="preserve"> OXN </t>
        </is>
      </c>
      <c r="N5675" s="466" t="n">
        <v>6.251533574214825</v>
      </c>
      <c r="O5675" s="467" t="n">
        <v>0.3766115071511001</v>
      </c>
      <c r="P5675" s="468" t="n">
        <v>1985</v>
      </c>
      <c r="Q5675" s="469" t="inlineStr">
        <is>
          <t>NILU and geodata.no</t>
        </is>
      </c>
      <c r="R5675" s="469" t="inlineStr">
        <is>
          <t>ok</t>
        </is>
      </c>
      <c r="S5675" s="469" t="inlineStr">
        <is>
          <t xml:space="preserve"> text </t>
        </is>
      </c>
      <c r="T5675" s="426" t="inlineStr">
        <is>
          <t>Norway</t>
        </is>
      </c>
      <c r="U5675" s="465" t="inlineStr">
        <is>
          <t xml:space="preserve"> - </t>
        </is>
      </c>
      <c r="V5675" s="465" t="n">
        <v>0.04</v>
      </c>
    </row>
    <row r="5676">
      <c r="B5676" s="5" t="inlineStr">
        <is>
          <t>AT.AT-HY.SW</t>
        </is>
      </c>
      <c r="C5676" s="5" t="inlineStr">
        <is>
          <t>AT.AT-HY.SW-Deposition-RDN</t>
        </is>
      </c>
      <c r="D5676" s="5" t="inlineStr">
        <is>
          <t>AT</t>
        </is>
      </c>
      <c r="E5676" s="5" t="inlineStr">
        <is>
          <t>AT</t>
        </is>
      </c>
      <c r="F5676" s="5">
        <f>VLOOKUP(E5676,'5.a Definitions'!E:F,2,FALSE)</f>
        <v/>
      </c>
      <c r="G5676" s="5" t="inlineStr">
        <is>
          <t>HY</t>
        </is>
      </c>
      <c r="H5676" s="5" t="inlineStr">
        <is>
          <t>SW</t>
        </is>
      </c>
      <c r="I5676" s="5">
        <f>VLOOKUP(H5676,'5.a Definitions'!E:F,2,FALSE)</f>
        <v/>
      </c>
      <c r="J5676" s="465" t="inlineStr">
        <is>
          <t xml:space="preserve"> Deposition </t>
        </is>
      </c>
      <c r="K5676" s="465" t="inlineStr">
        <is>
          <t xml:space="preserve"> deposition to surface water </t>
        </is>
      </c>
      <c r="L5676" s="465" t="inlineStr">
        <is>
          <t xml:space="preserve"> reactive </t>
        </is>
      </c>
      <c r="M5676" s="465" t="inlineStr">
        <is>
          <t xml:space="preserve"> RDN </t>
        </is>
      </c>
      <c r="N5676" s="466" t="n">
        <v>6.170593567916081</v>
      </c>
      <c r="O5676" s="467" t="n">
        <v>0.3766115071511</v>
      </c>
      <c r="P5676" s="468" t="n">
        <v>1985</v>
      </c>
      <c r="Q5676" s="469" t="inlineStr">
        <is>
          <t>NILU and geodata.no</t>
        </is>
      </c>
      <c r="R5676" s="469" t="inlineStr">
        <is>
          <t>ok</t>
        </is>
      </c>
      <c r="S5676" s="469" t="inlineStr">
        <is>
          <t xml:space="preserve"> text </t>
        </is>
      </c>
      <c r="T5676" s="426" t="inlineStr">
        <is>
          <t>Norway</t>
        </is>
      </c>
      <c r="U5676" s="465" t="inlineStr">
        <is>
          <t xml:space="preserve"> - </t>
        </is>
      </c>
      <c r="V5676" s="465" t="n">
        <v>0.04</v>
      </c>
    </row>
    <row r="5677">
      <c r="B5677" s="5" t="inlineStr">
        <is>
          <t>AT.AT-HY.SW</t>
        </is>
      </c>
      <c r="C5677" s="5" t="inlineStr">
        <is>
          <t>AT.AT-HY.SW-N2 fixation-N2</t>
        </is>
      </c>
      <c r="D5677" s="5" t="inlineStr">
        <is>
          <t>AT</t>
        </is>
      </c>
      <c r="E5677" s="5" t="inlineStr">
        <is>
          <t>AT</t>
        </is>
      </c>
      <c r="F5677" s="5">
        <f>VLOOKUP(E5677,'5.a Definitions'!E:F,2,FALSE)</f>
        <v/>
      </c>
      <c r="G5677" s="5" t="inlineStr">
        <is>
          <t>HY</t>
        </is>
      </c>
      <c r="H5677" s="5" t="inlineStr">
        <is>
          <t>SW</t>
        </is>
      </c>
      <c r="I5677" s="5">
        <f>VLOOKUP(H5677,'5.a Definitions'!E:F,2,FALSE)</f>
        <v/>
      </c>
      <c r="J5677" s="465" t="inlineStr">
        <is>
          <t xml:space="preserve"> N2 fixation </t>
        </is>
      </c>
      <c r="K5677" s="465" t="inlineStr">
        <is>
          <t xml:space="preserve"> N2 fixation surface water </t>
        </is>
      </c>
      <c r="L5677" s="465" t="inlineStr">
        <is>
          <t xml:space="preserve"> inert </t>
        </is>
      </c>
      <c r="M5677" s="465" t="inlineStr">
        <is>
          <t xml:space="preserve"> N2 </t>
        </is>
      </c>
      <c r="N5677" s="466" t="n">
        <v>2.0457</v>
      </c>
      <c r="O5677" s="467" t="n">
        <v>8.962723886426243</v>
      </c>
      <c r="P5677" s="468" t="n">
        <v>1985</v>
      </c>
      <c r="Q5677" s="469" t="inlineStr">
        <is>
          <t>NIBIO and Reddy &amp; DeLaune (2008)</t>
        </is>
      </c>
      <c r="R5677" s="469" t="inlineStr">
        <is>
          <t>ok</t>
        </is>
      </c>
      <c r="S5677" s="469" t="inlineStr">
        <is>
          <t xml:space="preserve"> text </t>
        </is>
      </c>
      <c r="T5677" s="426" t="inlineStr">
        <is>
          <t>Norway</t>
        </is>
      </c>
      <c r="U5677" s="465" t="inlineStr">
        <is>
          <t xml:space="preserve"> - </t>
        </is>
      </c>
      <c r="V5677" s="465" t="n">
        <v>0.04</v>
      </c>
    </row>
    <row r="5678">
      <c r="B5678" s="5" t="inlineStr">
        <is>
          <t>AT.AT-RW.RW</t>
        </is>
      </c>
      <c r="C5678" s="5" t="inlineStr">
        <is>
          <t>AT.AT-RW.RW-Atmospheric outflow-RDN</t>
        </is>
      </c>
      <c r="D5678" s="5" t="inlineStr">
        <is>
          <t>AT</t>
        </is>
      </c>
      <c r="E5678" s="5" t="inlineStr">
        <is>
          <t>AT</t>
        </is>
      </c>
      <c r="F5678" s="5">
        <f>VLOOKUP(E5678,'5.a Definitions'!E:F,2,FALSE)</f>
        <v/>
      </c>
      <c r="G5678" s="5" t="inlineStr">
        <is>
          <t>RW</t>
        </is>
      </c>
      <c r="H5678" s="5" t="inlineStr">
        <is>
          <t>RW</t>
        </is>
      </c>
      <c r="I5678" s="5">
        <f>VLOOKUP(H5678,'5.a Definitions'!E:F,2,FALSE)</f>
        <v/>
      </c>
      <c r="J5678" s="465" t="inlineStr">
        <is>
          <t xml:space="preserve"> Atmospheric outflow </t>
        </is>
      </c>
      <c r="K5678" s="465" t="inlineStr">
        <is>
          <t xml:space="preserve"> atmospheric outflow </t>
        </is>
      </c>
      <c r="L5678" s="465" t="inlineStr">
        <is>
          <t xml:space="preserve"> reactive </t>
        </is>
      </c>
      <c r="M5678" s="465" t="inlineStr">
        <is>
          <t xml:space="preserve"> RDN </t>
        </is>
      </c>
      <c r="N5678" s="466" t="n">
        <v>10.73447008989599</v>
      </c>
      <c r="O5678" s="467" t="n">
        <v>0.7978629967495688</v>
      </c>
      <c r="P5678" s="468" t="n">
        <v>1985</v>
      </c>
      <c r="Q5678" s="469" t="inlineStr">
        <is>
          <t>Filled (mean of 1997-2001): EMEP SR tables</t>
        </is>
      </c>
      <c r="R5678" s="469" t="inlineStr">
        <is>
          <t>ok</t>
        </is>
      </c>
      <c r="S5678" s="469" t="inlineStr">
        <is>
          <t xml:space="preserve"> text </t>
        </is>
      </c>
      <c r="T5678" s="426" t="inlineStr">
        <is>
          <t>Norway</t>
        </is>
      </c>
      <c r="U5678" s="465" t="inlineStr">
        <is>
          <t xml:space="preserve"> - </t>
        </is>
      </c>
      <c r="V5678" s="465" t="n">
        <v>0.04</v>
      </c>
    </row>
    <row r="5679" ht="16" customHeight="1" thickBot="1">
      <c r="A5679" s="493" t="n"/>
      <c r="B5679" s="6" t="inlineStr">
        <is>
          <t>AT.AT-RW.RW</t>
        </is>
      </c>
      <c r="C5679" s="6" t="inlineStr">
        <is>
          <t>AT.AT-RW.RW-Atmospheric outflow-OXN</t>
        </is>
      </c>
      <c r="D5679" s="6" t="inlineStr">
        <is>
          <t>AT</t>
        </is>
      </c>
      <c r="E5679" s="6" t="inlineStr">
        <is>
          <t>AT</t>
        </is>
      </c>
      <c r="F5679" s="5">
        <f>VLOOKUP(E5679,'5.a Definitions'!E:F,2,FALSE)</f>
        <v/>
      </c>
      <c r="G5679" s="6" t="inlineStr">
        <is>
          <t>RW</t>
        </is>
      </c>
      <c r="H5679" s="6" t="inlineStr">
        <is>
          <t>RW</t>
        </is>
      </c>
      <c r="I5679" s="5">
        <f>VLOOKUP(H5679,'5.a Definitions'!E:F,2,FALSE)</f>
        <v/>
      </c>
      <c r="J5679" s="470" t="inlineStr">
        <is>
          <t xml:space="preserve"> Atmospheric outflow </t>
        </is>
      </c>
      <c r="K5679" s="470" t="inlineStr">
        <is>
          <t xml:space="preserve"> atmospheric outflow </t>
        </is>
      </c>
      <c r="L5679" s="470" t="inlineStr">
        <is>
          <t xml:space="preserve"> reactive </t>
        </is>
      </c>
      <c r="M5679" s="470" t="inlineStr">
        <is>
          <t xml:space="preserve"> OXN </t>
        </is>
      </c>
      <c r="N5679" s="466" t="n">
        <v>40.45940730613335</v>
      </c>
      <c r="O5679" s="471" t="n">
        <v>0.8056173631769837</v>
      </c>
      <c r="P5679" s="468" t="n">
        <v>1985</v>
      </c>
      <c r="Q5679" s="472" t="inlineStr">
        <is>
          <t>Filled (mean of 1997-2001): EMEP SR tables</t>
        </is>
      </c>
      <c r="R5679" s="469" t="inlineStr">
        <is>
          <t>ok</t>
        </is>
      </c>
      <c r="S5679" s="472" t="inlineStr">
        <is>
          <t xml:space="preserve"> text </t>
        </is>
      </c>
      <c r="T5679" s="426" t="inlineStr">
        <is>
          <t>Norway</t>
        </is>
      </c>
      <c r="U5679" s="470" t="inlineStr">
        <is>
          <t xml:space="preserve"> - </t>
        </is>
      </c>
      <c r="V5679" s="470" t="n">
        <v>0.04</v>
      </c>
    </row>
    <row r="5680">
      <c r="A5680" s="491" t="inlineStr">
        <is>
          <t>Hydrosphere</t>
        </is>
      </c>
      <c r="B5680" s="5" t="inlineStr">
        <is>
          <t>HY.CW-MP.FP</t>
        </is>
      </c>
      <c r="C5680" s="5" t="inlineStr">
        <is>
          <t>HY.CW-MP.FP-Fish (wild catch)-Nmix</t>
        </is>
      </c>
      <c r="D5680" s="5" t="inlineStr">
        <is>
          <t>HY</t>
        </is>
      </c>
      <c r="E5680" s="5" t="inlineStr">
        <is>
          <t>CW</t>
        </is>
      </c>
      <c r="F5680" s="5">
        <f>VLOOKUP(E5680,'5.a Definitions'!E:F,2,FALSE)</f>
        <v/>
      </c>
      <c r="G5680" s="5" t="inlineStr">
        <is>
          <t>MP</t>
        </is>
      </c>
      <c r="H5680" s="5" t="inlineStr">
        <is>
          <t>FP</t>
        </is>
      </c>
      <c r="I5680" s="5">
        <f>VLOOKUP(H5680,'5.a Definitions'!E:F,2,FALSE)</f>
        <v/>
      </c>
      <c r="J5680" s="465" t="inlineStr">
        <is>
          <t xml:space="preserve"> Fish (wild catch) </t>
        </is>
      </c>
      <c r="K5680" s="5" t="inlineStr">
        <is>
          <t>coastal water fish (wild catch)</t>
        </is>
      </c>
      <c r="L5680" s="465" t="inlineStr">
        <is>
          <t xml:space="preserve"> reactive </t>
        </is>
      </c>
      <c r="M5680" s="465" t="inlineStr">
        <is>
          <t xml:space="preserve"> Nmix </t>
        </is>
      </c>
      <c r="N5680" s="466" t="inlineStr">
        <is>
          <t>nan</t>
        </is>
      </c>
      <c r="O5680" s="467" t="n">
        <v>0.2</v>
      </c>
      <c r="P5680" s="468" t="n">
        <v>1985</v>
      </c>
      <c r="Q5680" s="469" t="inlineStr">
        <is>
          <t>no data</t>
        </is>
      </c>
      <c r="R5680" s="469" t="inlineStr">
        <is>
          <t>not done</t>
        </is>
      </c>
      <c r="S5680" s="469" t="inlineStr">
        <is>
          <t xml:space="preserve"> text </t>
        </is>
      </c>
      <c r="T5680" s="426" t="inlineStr">
        <is>
          <t>Norway</t>
        </is>
      </c>
      <c r="U5680" s="5" t="inlineStr">
        <is>
          <t>useful output</t>
        </is>
      </c>
      <c r="V5680" s="465" t="n">
        <v>0.04</v>
      </c>
    </row>
    <row r="5681">
      <c r="B5681" s="5" t="inlineStr">
        <is>
          <t>HY.SW-AT.AT</t>
        </is>
      </c>
      <c r="C5681" s="5" t="inlineStr">
        <is>
          <t>HY.SW-AT.AT-Emissions-N2</t>
        </is>
      </c>
      <c r="D5681" s="5" t="inlineStr">
        <is>
          <t>HY</t>
        </is>
      </c>
      <c r="E5681" s="5" t="inlineStr">
        <is>
          <t>SW</t>
        </is>
      </c>
      <c r="F5681" s="5">
        <f>VLOOKUP(E5681,'5.a Definitions'!E:F,2,FALSE)</f>
        <v/>
      </c>
      <c r="G5681" s="5" t="inlineStr">
        <is>
          <t>AT</t>
        </is>
      </c>
      <c r="H5681" s="5" t="inlineStr">
        <is>
          <t>AT</t>
        </is>
      </c>
      <c r="I5681" s="5">
        <f>VLOOKUP(H5681,'5.a Definitions'!E:F,2,FALSE)</f>
        <v/>
      </c>
      <c r="J5681" s="465" t="inlineStr">
        <is>
          <t xml:space="preserve"> Emissions </t>
        </is>
      </c>
      <c r="K5681" s="465" t="inlineStr">
        <is>
          <t xml:space="preserve"> surface water emissions </t>
        </is>
      </c>
      <c r="L5681" s="465" t="inlineStr">
        <is>
          <t xml:space="preserve"> inert </t>
        </is>
      </c>
      <c r="M5681" s="465" t="inlineStr">
        <is>
          <t xml:space="preserve"> N2 </t>
        </is>
      </c>
      <c r="N5681" s="466" t="inlineStr">
        <is>
          <t>nan</t>
        </is>
      </c>
      <c r="O5681" s="467" t="n">
        <v>0.2</v>
      </c>
      <c r="P5681" s="468" t="n">
        <v>1985</v>
      </c>
      <c r="Q5681" s="469" t="inlineStr">
        <is>
          <t>no data</t>
        </is>
      </c>
      <c r="R5681" s="469" t="inlineStr">
        <is>
          <t>not done</t>
        </is>
      </c>
      <c r="S5681" s="469" t="inlineStr">
        <is>
          <t xml:space="preserve"> text </t>
        </is>
      </c>
      <c r="T5681" s="426" t="inlineStr">
        <is>
          <t>Norway</t>
        </is>
      </c>
      <c r="U5681" s="5" t="inlineStr">
        <is>
          <t>N wasted</t>
        </is>
      </c>
      <c r="V5681" s="465" t="n">
        <v>0.04</v>
      </c>
    </row>
    <row r="5682">
      <c r="B5682" s="5" t="inlineStr">
        <is>
          <t>HY.SW-AT.AT</t>
        </is>
      </c>
      <c r="C5682" s="5" t="inlineStr">
        <is>
          <t>HY.SW-AT.AT-Emissions-N2O</t>
        </is>
      </c>
      <c r="D5682" s="5" t="inlineStr">
        <is>
          <t>HY</t>
        </is>
      </c>
      <c r="E5682" s="5" t="inlineStr">
        <is>
          <t>SW</t>
        </is>
      </c>
      <c r="F5682" s="5">
        <f>VLOOKUP(E5682,'5.a Definitions'!E:F,2,FALSE)</f>
        <v/>
      </c>
      <c r="G5682" s="5" t="inlineStr">
        <is>
          <t>AT</t>
        </is>
      </c>
      <c r="H5682" s="5" t="inlineStr">
        <is>
          <t>AT</t>
        </is>
      </c>
      <c r="I5682" s="5">
        <f>VLOOKUP(H5682,'5.a Definitions'!E:F,2,FALSE)</f>
        <v/>
      </c>
      <c r="J5682" s="465" t="inlineStr">
        <is>
          <t xml:space="preserve"> Emissions </t>
        </is>
      </c>
      <c r="K5682" s="465" t="inlineStr">
        <is>
          <t xml:space="preserve"> surface water emissions </t>
        </is>
      </c>
      <c r="L5682" s="465" t="inlineStr">
        <is>
          <t xml:space="preserve"> reactive </t>
        </is>
      </c>
      <c r="M5682" s="465" t="inlineStr">
        <is>
          <t xml:space="preserve"> N2O </t>
        </is>
      </c>
      <c r="N5682" s="466" t="inlineStr">
        <is>
          <t>nan</t>
        </is>
      </c>
      <c r="O5682" s="467" t="n">
        <v>0.2</v>
      </c>
      <c r="P5682" s="468" t="n">
        <v>1985</v>
      </c>
      <c r="Q5682" s="469" t="inlineStr">
        <is>
          <t>no data</t>
        </is>
      </c>
      <c r="R5682" s="469" t="inlineStr">
        <is>
          <t>not done</t>
        </is>
      </c>
      <c r="S5682" s="469" t="inlineStr">
        <is>
          <t xml:space="preserve"> text </t>
        </is>
      </c>
      <c r="T5682" s="426" t="inlineStr">
        <is>
          <t>Norway</t>
        </is>
      </c>
      <c r="U5682" s="5" t="inlineStr">
        <is>
          <t>N wasted</t>
        </is>
      </c>
      <c r="V5682" s="465" t="n">
        <v>0.04</v>
      </c>
    </row>
    <row r="5683">
      <c r="B5683" s="5" t="inlineStr">
        <is>
          <t>HY.SW-HY.CW</t>
        </is>
      </c>
      <c r="C5683" s="5" t="inlineStr">
        <is>
          <t>HY.SW-HY.CW-Inflow to coastal waters-Nmix</t>
        </is>
      </c>
      <c r="D5683" s="5" t="inlineStr">
        <is>
          <t>HY</t>
        </is>
      </c>
      <c r="E5683" s="5" t="inlineStr">
        <is>
          <t>SW</t>
        </is>
      </c>
      <c r="F5683" s="5">
        <f>VLOOKUP(E5683,'5.a Definitions'!E:F,2,FALSE)</f>
        <v/>
      </c>
      <c r="G5683" s="5" t="inlineStr">
        <is>
          <t>HY</t>
        </is>
      </c>
      <c r="H5683" s="5" t="inlineStr">
        <is>
          <t>CW</t>
        </is>
      </c>
      <c r="I5683" s="5">
        <f>VLOOKUP(H5683,'5.a Definitions'!E:F,2,FALSE)</f>
        <v/>
      </c>
      <c r="J5683" s="465" t="inlineStr">
        <is>
          <t xml:space="preserve"> Inflow to coastal waters </t>
        </is>
      </c>
      <c r="K5683" s="465" t="inlineStr">
        <is>
          <t xml:space="preserve"> inflow to coastal water </t>
        </is>
      </c>
      <c r="L5683" s="465" t="inlineStr">
        <is>
          <t xml:space="preserve"> reactive </t>
        </is>
      </c>
      <c r="M5683" s="465" t="inlineStr">
        <is>
          <t xml:space="preserve"> Nmix </t>
        </is>
      </c>
      <c r="N5683" s="466" t="inlineStr">
        <is>
          <t>nan</t>
        </is>
      </c>
      <c r="O5683" s="467" t="n">
        <v>0.2</v>
      </c>
      <c r="P5683" s="468" t="n">
        <v>1985</v>
      </c>
      <c r="Q5683" s="469" t="inlineStr">
        <is>
          <t>no data</t>
        </is>
      </c>
      <c r="R5683" s="469" t="inlineStr">
        <is>
          <t>not done</t>
        </is>
      </c>
      <c r="S5683" s="469" t="inlineStr">
        <is>
          <t xml:space="preserve"> text </t>
        </is>
      </c>
      <c r="T5683" s="426" t="inlineStr">
        <is>
          <t>Norway</t>
        </is>
      </c>
      <c r="U5683" s="465" t="inlineStr">
        <is>
          <t xml:space="preserve"> - </t>
        </is>
      </c>
      <c r="V5683" s="465" t="n">
        <v>0.04</v>
      </c>
    </row>
    <row r="5684">
      <c r="B5684" s="5" t="inlineStr">
        <is>
          <t>HY.CW-MP.FP</t>
        </is>
      </c>
      <c r="C5684" s="5" t="inlineStr">
        <is>
          <t>HY.CW-MP.FP-Shellfish-Nmix</t>
        </is>
      </c>
      <c r="D5684" s="5" t="inlineStr">
        <is>
          <t>HY</t>
        </is>
      </c>
      <c r="E5684" s="5" t="inlineStr">
        <is>
          <t>CW</t>
        </is>
      </c>
      <c r="F5684" s="5">
        <f>VLOOKUP(E5684,'5.a Definitions'!E:F,2,FALSE)</f>
        <v/>
      </c>
      <c r="G5684" s="5" t="inlineStr">
        <is>
          <t>MP</t>
        </is>
      </c>
      <c r="H5684" s="5" t="inlineStr">
        <is>
          <t>FP</t>
        </is>
      </c>
      <c r="I5684" s="5">
        <f>VLOOKUP(H5684,'5.a Definitions'!E:F,2,FALSE)</f>
        <v/>
      </c>
      <c r="J5684" s="465" t="inlineStr">
        <is>
          <t xml:space="preserve"> Shellfish </t>
        </is>
      </c>
      <c r="K5684" s="465" t="inlineStr">
        <is>
          <t xml:space="preserve"> coastal water shellfish </t>
        </is>
      </c>
      <c r="L5684" s="465" t="inlineStr">
        <is>
          <t xml:space="preserve"> reactive </t>
        </is>
      </c>
      <c r="M5684" s="465" t="inlineStr">
        <is>
          <t xml:space="preserve"> Nmix </t>
        </is>
      </c>
      <c r="N5684" s="466" t="inlineStr">
        <is>
          <t>nan</t>
        </is>
      </c>
      <c r="O5684" s="467" t="n">
        <v>0.2</v>
      </c>
      <c r="P5684" s="468" t="n">
        <v>1985</v>
      </c>
      <c r="Q5684" s="469" t="inlineStr">
        <is>
          <t>no data</t>
        </is>
      </c>
      <c r="R5684" s="469" t="inlineStr">
        <is>
          <t>not done</t>
        </is>
      </c>
      <c r="S5684" s="469" t="inlineStr">
        <is>
          <t xml:space="preserve"> text </t>
        </is>
      </c>
      <c r="T5684" s="426" t="inlineStr">
        <is>
          <t>Norway</t>
        </is>
      </c>
      <c r="U5684" s="5" t="inlineStr">
        <is>
          <t>useful output</t>
        </is>
      </c>
      <c r="V5684" s="465" t="n">
        <v>0.04</v>
      </c>
    </row>
    <row r="5685">
      <c r="B5685" s="5" t="inlineStr">
        <is>
          <t>HY.AC-MP.FP</t>
        </is>
      </c>
      <c r="C5685" s="5" t="inlineStr">
        <is>
          <t>HY.AC-MP.FP-Coastal fish and seafood-Nmix</t>
        </is>
      </c>
      <c r="D5685" s="5" t="inlineStr">
        <is>
          <t>HY</t>
        </is>
      </c>
      <c r="E5685" s="5" t="inlineStr">
        <is>
          <t>AC</t>
        </is>
      </c>
      <c r="F5685" s="5">
        <f>VLOOKUP(E5685,'5.a Definitions'!E:F,2,FALSE)</f>
        <v/>
      </c>
      <c r="G5685" s="5" t="inlineStr">
        <is>
          <t>MP</t>
        </is>
      </c>
      <c r="H5685" s="5" t="inlineStr">
        <is>
          <t>FP</t>
        </is>
      </c>
      <c r="I5685" s="5">
        <f>VLOOKUP(H5685,'5.a Definitions'!E:F,2,FALSE)</f>
        <v/>
      </c>
      <c r="J5685" s="465" t="inlineStr">
        <is>
          <t xml:space="preserve"> Coastal fish and seafood </t>
        </is>
      </c>
      <c r="K5685" s="465" t="inlineStr">
        <is>
          <t xml:space="preserve"> aquaculture coastal fish and seafood </t>
        </is>
      </c>
      <c r="L5685" s="465" t="inlineStr">
        <is>
          <t xml:space="preserve"> reactive </t>
        </is>
      </c>
      <c r="M5685" s="465" t="inlineStr">
        <is>
          <t xml:space="preserve"> Nmix </t>
        </is>
      </c>
      <c r="N5685" s="466" t="n">
        <v>1.018188897621698</v>
      </c>
      <c r="O5685" s="467" t="n">
        <v>0.1232073334929452</v>
      </c>
      <c r="P5685" s="468" t="n">
        <v>1985</v>
      </c>
      <c r="Q5685" s="469" t="inlineStr">
        <is>
          <t>Fiskeridirektoratet; dead and discarded fish filled (extrapolated from 2007 as a share of harvest)</t>
        </is>
      </c>
      <c r="R5685" s="469" t="inlineStr">
        <is>
          <t>ok</t>
        </is>
      </c>
      <c r="S5685" s="469" t="inlineStr">
        <is>
          <t xml:space="preserve"> text </t>
        </is>
      </c>
      <c r="T5685" s="426" t="inlineStr">
        <is>
          <t>Norway</t>
        </is>
      </c>
      <c r="U5685" s="5" t="inlineStr">
        <is>
          <t>useful output</t>
        </is>
      </c>
      <c r="V5685" s="465" t="n">
        <v>0.04</v>
      </c>
    </row>
    <row r="5686">
      <c r="B5686" s="5" t="inlineStr">
        <is>
          <t>HY.AC-MP.FP</t>
        </is>
      </c>
      <c r="C5686" s="5" t="inlineStr">
        <is>
          <t>HY.AC-MP.FP-Freshwater fish and seafood-Nmix</t>
        </is>
      </c>
      <c r="D5686" s="5" t="inlineStr">
        <is>
          <t>HY</t>
        </is>
      </c>
      <c r="E5686" s="5" t="inlineStr">
        <is>
          <t>AC</t>
        </is>
      </c>
      <c r="F5686" s="5">
        <f>VLOOKUP(E5686,'5.a Definitions'!E:F,2,FALSE)</f>
        <v/>
      </c>
      <c r="G5686" s="5" t="inlineStr">
        <is>
          <t>MP</t>
        </is>
      </c>
      <c r="H5686" s="5" t="inlineStr">
        <is>
          <t>FP</t>
        </is>
      </c>
      <c r="I5686" s="5">
        <f>VLOOKUP(H5686,'5.a Definitions'!E:F,2,FALSE)</f>
        <v/>
      </c>
      <c r="J5686" s="465" t="inlineStr">
        <is>
          <t xml:space="preserve"> Freshwater fish and seafood </t>
        </is>
      </c>
      <c r="K5686" s="465" t="inlineStr">
        <is>
          <t xml:space="preserve"> aquaculture freshwater fish and seafood </t>
        </is>
      </c>
      <c r="L5686" s="465" t="inlineStr">
        <is>
          <t xml:space="preserve"> reactive </t>
        </is>
      </c>
      <c r="M5686" s="465" t="inlineStr">
        <is>
          <t xml:space="preserve"> Nmix </t>
        </is>
      </c>
      <c r="N5686" s="466" t="n">
        <v>0</v>
      </c>
      <c r="O5686" s="467" t="n">
        <v>20</v>
      </c>
      <c r="P5686" s="468" t="n">
        <v>1985</v>
      </c>
      <c r="Q5686" s="469" t="inlineStr">
        <is>
          <t>no production</t>
        </is>
      </c>
      <c r="R5686" s="469" t="inlineStr">
        <is>
          <t>ok</t>
        </is>
      </c>
      <c r="S5686" s="469" t="inlineStr">
        <is>
          <t xml:space="preserve"> text </t>
        </is>
      </c>
      <c r="T5686" s="426" t="inlineStr">
        <is>
          <t>Norway</t>
        </is>
      </c>
      <c r="U5686" s="5" t="inlineStr">
        <is>
          <t>useful output</t>
        </is>
      </c>
      <c r="V5686" s="465" t="n">
        <v>0.04</v>
      </c>
    </row>
    <row r="5687">
      <c r="B5687" s="5" t="inlineStr">
        <is>
          <t>HY.AC-HY.CW</t>
        </is>
      </c>
      <c r="C5687" s="5" t="inlineStr">
        <is>
          <t>HY.AC-HY.CW-Waste feed-Nmix</t>
        </is>
      </c>
      <c r="D5687" s="5" t="inlineStr">
        <is>
          <t>HY</t>
        </is>
      </c>
      <c r="E5687" s="5" t="inlineStr">
        <is>
          <t>AC</t>
        </is>
      </c>
      <c r="F5687" s="5">
        <f>VLOOKUP(E5687,'5.a Definitions'!E:F,2,FALSE)</f>
        <v/>
      </c>
      <c r="G5687" s="5" t="inlineStr">
        <is>
          <t>HY</t>
        </is>
      </c>
      <c r="H5687" s="5" t="inlineStr">
        <is>
          <t>CW</t>
        </is>
      </c>
      <c r="I5687" s="5">
        <f>VLOOKUP(H5687,'5.a Definitions'!E:F,2,FALSE)</f>
        <v/>
      </c>
      <c r="J5687" s="465" t="inlineStr">
        <is>
          <t xml:space="preserve"> Waste feed </t>
        </is>
      </c>
      <c r="K5687" s="465" t="inlineStr">
        <is>
          <t xml:space="preserve"> waste feed to coastal water </t>
        </is>
      </c>
      <c r="L5687" s="465" t="inlineStr">
        <is>
          <t xml:space="preserve"> reactive </t>
        </is>
      </c>
      <c r="M5687" s="465" t="inlineStr">
        <is>
          <t xml:space="preserve"> Nmix </t>
        </is>
      </c>
      <c r="N5687" s="466" t="n">
        <v>1.119725874125874</v>
      </c>
      <c r="O5687" s="467" t="n">
        <v>0.7544490500181135</v>
      </c>
      <c r="P5687" s="468" t="n">
        <v>1985</v>
      </c>
      <c r="Q5687" s="469" t="inlineStr">
        <is>
          <t>Mass balance</t>
        </is>
      </c>
      <c r="R5687" s="469" t="inlineStr">
        <is>
          <t>ok</t>
        </is>
      </c>
      <c r="S5687" s="469" t="inlineStr">
        <is>
          <t xml:space="preserve"> text </t>
        </is>
      </c>
      <c r="T5687" s="426" t="inlineStr">
        <is>
          <t>Norway</t>
        </is>
      </c>
      <c r="U5687" s="5" t="inlineStr">
        <is>
          <t>N wasted</t>
        </is>
      </c>
      <c r="V5687" s="465" t="n">
        <v>0.04</v>
      </c>
    </row>
    <row r="5688">
      <c r="B5688" s="5" t="inlineStr">
        <is>
          <t>HY.AC-HY.CW</t>
        </is>
      </c>
      <c r="C5688" s="5" t="inlineStr">
        <is>
          <t>HY.AC-HY.CW-Excretia-Nmix</t>
        </is>
      </c>
      <c r="D5688" s="5" t="inlineStr">
        <is>
          <t>HY</t>
        </is>
      </c>
      <c r="E5688" s="5" t="inlineStr">
        <is>
          <t>AC</t>
        </is>
      </c>
      <c r="F5688" s="5">
        <f>VLOOKUP(E5688,'5.a Definitions'!E:F,2,FALSE)</f>
        <v/>
      </c>
      <c r="G5688" s="5" t="inlineStr">
        <is>
          <t>HY</t>
        </is>
      </c>
      <c r="H5688" s="5" t="inlineStr">
        <is>
          <t>CW</t>
        </is>
      </c>
      <c r="I5688" s="5">
        <f>VLOOKUP(H5688,'5.a Definitions'!E:F,2,FALSE)</f>
        <v/>
      </c>
      <c r="J5688" s="465" t="inlineStr">
        <is>
          <t xml:space="preserve"> Excretia </t>
        </is>
      </c>
      <c r="K5688" s="465" t="inlineStr">
        <is>
          <t xml:space="preserve"> excretia to coastal water </t>
        </is>
      </c>
      <c r="L5688" s="465" t="inlineStr">
        <is>
          <t xml:space="preserve"> reactive </t>
        </is>
      </c>
      <c r="M5688" s="465" t="inlineStr">
        <is>
          <t xml:space="preserve"> Nmix </t>
        </is>
      </c>
      <c r="N5688" s="466" t="n">
        <v>1.663623689790889</v>
      </c>
      <c r="O5688" s="467" t="n">
        <v>0.1768225267028954</v>
      </c>
      <c r="P5688" s="468" t="n">
        <v>1985</v>
      </c>
      <c r="Q5688" s="469" t="inlineStr">
        <is>
          <t>Mass balance</t>
        </is>
      </c>
      <c r="R5688" s="469" t="inlineStr">
        <is>
          <t>ok</t>
        </is>
      </c>
      <c r="S5688" s="469" t="inlineStr">
        <is>
          <t xml:space="preserve"> text </t>
        </is>
      </c>
      <c r="T5688" s="426" t="inlineStr">
        <is>
          <t>Norway</t>
        </is>
      </c>
      <c r="U5688" s="5" t="inlineStr">
        <is>
          <t>N wasted</t>
        </is>
      </c>
      <c r="V5688" s="465" t="n">
        <v>0.04</v>
      </c>
    </row>
    <row r="5689">
      <c r="A5689" s="490" t="inlineStr">
        <is>
          <t xml:space="preserve"> Rest of the world </t>
        </is>
      </c>
      <c r="B5689" s="5" t="inlineStr">
        <is>
          <t>RW.RW-EF.EC</t>
        </is>
      </c>
      <c r="C5689" s="5" t="inlineStr">
        <is>
          <t>RW.RW-EF.EC-Fuel import-Nmix</t>
        </is>
      </c>
      <c r="D5689" s="5" t="inlineStr">
        <is>
          <t>RW</t>
        </is>
      </c>
      <c r="E5689" s="5" t="inlineStr">
        <is>
          <t>RW</t>
        </is>
      </c>
      <c r="F5689" s="5">
        <f>VLOOKUP(E5689,'5.a Definitions'!E:F,2,FALSE)</f>
        <v/>
      </c>
      <c r="G5689" s="5" t="inlineStr">
        <is>
          <t>EF</t>
        </is>
      </c>
      <c r="H5689" s="5" t="inlineStr">
        <is>
          <t>EC</t>
        </is>
      </c>
      <c r="I5689" s="5">
        <f>VLOOKUP(H5689,'5.a Definitions'!E:F,2,FALSE)</f>
        <v/>
      </c>
      <c r="J5689" s="465" t="inlineStr">
        <is>
          <t xml:space="preserve"> Fuel import </t>
        </is>
      </c>
      <c r="K5689" s="465" t="inlineStr">
        <is>
          <t xml:space="preserve"> fuel import </t>
        </is>
      </c>
      <c r="L5689" s="465" t="inlineStr">
        <is>
          <t xml:space="preserve"> reactive </t>
        </is>
      </c>
      <c r="M5689" s="465" t="inlineStr">
        <is>
          <t xml:space="preserve"> Nmix </t>
        </is>
      </c>
      <c r="N5689" s="466" t="inlineStr">
        <is>
          <t>nan</t>
        </is>
      </c>
      <c r="O5689" s="467" t="n">
        <v>0.2</v>
      </c>
      <c r="P5689" s="468" t="n">
        <v>1985</v>
      </c>
      <c r="Q5689" s="469" t="inlineStr">
        <is>
          <t>no data</t>
        </is>
      </c>
      <c r="R5689" s="469" t="inlineStr">
        <is>
          <t>not done</t>
        </is>
      </c>
      <c r="S5689" s="469" t="inlineStr">
        <is>
          <t xml:space="preserve"> text </t>
        </is>
      </c>
      <c r="T5689" s="426" t="inlineStr">
        <is>
          <t>Norway</t>
        </is>
      </c>
      <c r="U5689" s="5" t="inlineStr">
        <is>
          <t>import</t>
        </is>
      </c>
      <c r="V5689" s="465" t="n">
        <v>0.04</v>
      </c>
    </row>
    <row r="5690">
      <c r="B5690" s="5" t="inlineStr">
        <is>
          <t>RW.RW-EF.TR</t>
        </is>
      </c>
      <c r="C5690" s="5" t="inlineStr">
        <is>
          <t>RW.RW-EF.TR-Import of transport fuel-Nmix</t>
        </is>
      </c>
      <c r="D5690" s="5" t="inlineStr">
        <is>
          <t>RW</t>
        </is>
      </c>
      <c r="E5690" s="5" t="inlineStr">
        <is>
          <t>RW</t>
        </is>
      </c>
      <c r="F5690" s="5">
        <f>VLOOKUP(E5690,'5.a Definitions'!E:F,2,FALSE)</f>
        <v/>
      </c>
      <c r="G5690" s="5" t="inlineStr">
        <is>
          <t>EF</t>
        </is>
      </c>
      <c r="H5690" s="5" t="inlineStr">
        <is>
          <t>TR</t>
        </is>
      </c>
      <c r="I5690" s="5">
        <f>VLOOKUP(H5690,'5.a Definitions'!E:F,2,FALSE)</f>
        <v/>
      </c>
      <c r="J5690" s="465" t="inlineStr">
        <is>
          <t xml:space="preserve"> Import of transport fuel </t>
        </is>
      </c>
      <c r="K5690" s="465" t="inlineStr">
        <is>
          <t xml:space="preserve"> import of transport fuel </t>
        </is>
      </c>
      <c r="L5690" s="465" t="inlineStr">
        <is>
          <t xml:space="preserve"> reactive </t>
        </is>
      </c>
      <c r="M5690" s="465" t="inlineStr">
        <is>
          <t xml:space="preserve"> Nmix </t>
        </is>
      </c>
      <c r="N5690" s="466" t="inlineStr">
        <is>
          <t>nan</t>
        </is>
      </c>
      <c r="O5690" s="467" t="n">
        <v>0.2</v>
      </c>
      <c r="P5690" s="468" t="n">
        <v>1985</v>
      </c>
      <c r="Q5690" s="469" t="inlineStr">
        <is>
          <t>no data</t>
        </is>
      </c>
      <c r="R5690" s="469" t="inlineStr">
        <is>
          <t>not done</t>
        </is>
      </c>
      <c r="S5690" s="469" t="inlineStr">
        <is>
          <t xml:space="preserve"> text </t>
        </is>
      </c>
      <c r="T5690" s="426" t="inlineStr">
        <is>
          <t>Norway</t>
        </is>
      </c>
      <c r="U5690" s="5" t="inlineStr">
        <is>
          <t>import</t>
        </is>
      </c>
      <c r="V5690" s="465" t="n">
        <v>0.04</v>
      </c>
    </row>
    <row r="5691">
      <c r="B5691" s="5" t="inlineStr">
        <is>
          <t>RW.RW-MP.FP</t>
        </is>
      </c>
      <c r="C5691" s="5" t="inlineStr">
        <is>
          <t>RW.RW-MP.FP-Sea fish (landings)-Nmix</t>
        </is>
      </c>
      <c r="D5691" s="5" t="inlineStr">
        <is>
          <t>RW</t>
        </is>
      </c>
      <c r="E5691" s="5" t="inlineStr">
        <is>
          <t>RW</t>
        </is>
      </c>
      <c r="F5691" s="5">
        <f>VLOOKUP(E5691,'5.a Definitions'!E:F,2,FALSE)</f>
        <v/>
      </c>
      <c r="G5691" s="5" t="inlineStr">
        <is>
          <t>MP</t>
        </is>
      </c>
      <c r="H5691" s="5" t="inlineStr">
        <is>
          <t>FP</t>
        </is>
      </c>
      <c r="I5691" s="5">
        <f>VLOOKUP(H5691,'5.a Definitions'!E:F,2,FALSE)</f>
        <v/>
      </c>
      <c r="J5691" s="465" t="inlineStr">
        <is>
          <t xml:space="preserve"> Sea fish (landings) </t>
        </is>
      </c>
      <c r="K5691" s="465" t="inlineStr">
        <is>
          <t xml:space="preserve"> sea fish (landings) </t>
        </is>
      </c>
      <c r="L5691" s="465" t="inlineStr">
        <is>
          <t xml:space="preserve"> reactive </t>
        </is>
      </c>
      <c r="M5691" s="465" t="inlineStr">
        <is>
          <t xml:space="preserve"> Nmix </t>
        </is>
      </c>
      <c r="N5691" s="466" t="n">
        <v>0</v>
      </c>
      <c r="O5691" s="467" t="n">
        <v>20</v>
      </c>
      <c r="P5691" s="468" t="n">
        <v>1985</v>
      </c>
      <c r="Q5691" s="469" t="inlineStr">
        <is>
          <t>counted under Hydrosphere</t>
        </is>
      </c>
      <c r="R5691" s="469" t="inlineStr">
        <is>
          <t>ok</t>
        </is>
      </c>
      <c r="S5691" s="469" t="inlineStr">
        <is>
          <t xml:space="preserve"> text </t>
        </is>
      </c>
      <c r="T5691" s="426" t="inlineStr">
        <is>
          <t>Norway</t>
        </is>
      </c>
      <c r="U5691" s="5" t="inlineStr">
        <is>
          <t>import</t>
        </is>
      </c>
      <c r="V5691" s="465" t="n">
        <v>0.04</v>
      </c>
    </row>
    <row r="5692">
      <c r="B5692" s="5" t="inlineStr">
        <is>
          <t>RW.RW-MP.FP</t>
        </is>
      </c>
      <c r="C5692" s="5" t="inlineStr">
        <is>
          <t>RW.RW-MP.FP-Food import-Nmix</t>
        </is>
      </c>
      <c r="D5692" s="5" t="inlineStr">
        <is>
          <t>RW</t>
        </is>
      </c>
      <c r="E5692" s="5" t="inlineStr">
        <is>
          <t>RW</t>
        </is>
      </c>
      <c r="F5692" s="5">
        <f>VLOOKUP(E5692,'5.a Definitions'!E:F,2,FALSE)</f>
        <v/>
      </c>
      <c r="G5692" s="5" t="inlineStr">
        <is>
          <t>MP</t>
        </is>
      </c>
      <c r="H5692" s="5" t="inlineStr">
        <is>
          <t>FP</t>
        </is>
      </c>
      <c r="I5692" s="5">
        <f>VLOOKUP(H5692,'5.a Definitions'!E:F,2,FALSE)</f>
        <v/>
      </c>
      <c r="J5692" s="465" t="inlineStr">
        <is>
          <t xml:space="preserve"> Food import </t>
        </is>
      </c>
      <c r="K5692" s="465" t="inlineStr">
        <is>
          <t xml:space="preserve"> food and feed import </t>
        </is>
      </c>
      <c r="L5692" s="465" t="inlineStr">
        <is>
          <t xml:space="preserve"> reactive </t>
        </is>
      </c>
      <c r="M5692" s="465" t="inlineStr">
        <is>
          <t xml:space="preserve"> Nmix </t>
        </is>
      </c>
      <c r="N5692" s="466" t="inlineStr">
        <is>
          <t>nan</t>
        </is>
      </c>
      <c r="O5692" s="467" t="n">
        <v>0.2</v>
      </c>
      <c r="P5692" s="468" t="n">
        <v>1985</v>
      </c>
      <c r="Q5692" s="469" t="inlineStr">
        <is>
          <t>no data</t>
        </is>
      </c>
      <c r="R5692" s="469" t="inlineStr">
        <is>
          <t>not done</t>
        </is>
      </c>
      <c r="S5692" s="469" t="inlineStr">
        <is>
          <t xml:space="preserve"> text </t>
        </is>
      </c>
      <c r="T5692" s="426" t="inlineStr">
        <is>
          <t>Norway</t>
        </is>
      </c>
      <c r="U5692" s="5" t="inlineStr">
        <is>
          <t>import</t>
        </is>
      </c>
      <c r="V5692" s="465" t="n">
        <v>0.04</v>
      </c>
    </row>
    <row r="5693">
      <c r="B5693" s="5" t="inlineStr">
        <is>
          <t>RW.RW-MP.OP</t>
        </is>
      </c>
      <c r="C5693" s="5" t="inlineStr">
        <is>
          <t>RW.RW-MP.OP-Other goods import -Nmix</t>
        </is>
      </c>
      <c r="D5693" s="5" t="inlineStr">
        <is>
          <t>RW</t>
        </is>
      </c>
      <c r="E5693" s="5" t="inlineStr">
        <is>
          <t>RW</t>
        </is>
      </c>
      <c r="F5693" s="5">
        <f>VLOOKUP(E5693,'5.a Definitions'!E:F,2,FALSE)</f>
        <v/>
      </c>
      <c r="G5693" s="5" t="inlineStr">
        <is>
          <t>MP</t>
        </is>
      </c>
      <c r="H5693" s="5" t="inlineStr">
        <is>
          <t>OP</t>
        </is>
      </c>
      <c r="I5693" s="5">
        <f>VLOOKUP(H5693,'5.a Definitions'!E:F,2,FALSE)</f>
        <v/>
      </c>
      <c r="J5693" s="465" t="inlineStr">
        <is>
          <t xml:space="preserve"> Other goods import  </t>
        </is>
      </c>
      <c r="K5693" s="465" t="inlineStr">
        <is>
          <t xml:space="preserve"> other goods import </t>
        </is>
      </c>
      <c r="L5693" s="465" t="inlineStr">
        <is>
          <t xml:space="preserve"> reactive </t>
        </is>
      </c>
      <c r="M5693" s="465" t="inlineStr">
        <is>
          <t xml:space="preserve"> Nmix </t>
        </is>
      </c>
      <c r="N5693" s="466" t="inlineStr">
        <is>
          <t>nan</t>
        </is>
      </c>
      <c r="O5693" s="467" t="n">
        <v>0.2</v>
      </c>
      <c r="P5693" s="468" t="n">
        <v>1985</v>
      </c>
      <c r="Q5693" s="469" t="inlineStr">
        <is>
          <t>no data</t>
        </is>
      </c>
      <c r="R5693" s="469" t="inlineStr">
        <is>
          <t>not done</t>
        </is>
      </c>
      <c r="S5693" s="469" t="inlineStr">
        <is>
          <t xml:space="preserve"> text </t>
        </is>
      </c>
      <c r="T5693" s="426" t="inlineStr">
        <is>
          <t>Norway</t>
        </is>
      </c>
      <c r="U5693" s="5" t="inlineStr">
        <is>
          <t>import</t>
        </is>
      </c>
      <c r="V5693" s="465" t="n">
        <v>0.04</v>
      </c>
    </row>
    <row r="5694">
      <c r="B5694" s="475" t="inlineStr">
        <is>
          <t>RW.RW-MP.OP</t>
        </is>
      </c>
      <c r="C5694" s="475" t="inlineStr">
        <is>
          <t>RW.RW-MP.OP-Ammonia import -Nmix</t>
        </is>
      </c>
      <c r="D5694" s="475" t="inlineStr">
        <is>
          <t>RW</t>
        </is>
      </c>
      <c r="E5694" s="475" t="inlineStr">
        <is>
          <t>RW</t>
        </is>
      </c>
      <c r="F5694" s="5">
        <f>VLOOKUP(E5694,'5.a Definitions'!E:F,2,FALSE)</f>
        <v/>
      </c>
      <c r="G5694" s="475" t="inlineStr">
        <is>
          <t>MP</t>
        </is>
      </c>
      <c r="H5694" s="475" t="inlineStr">
        <is>
          <t>OP</t>
        </is>
      </c>
      <c r="I5694" s="5">
        <f>VLOOKUP(H5694,'5.a Definitions'!E:F,2,FALSE)</f>
        <v/>
      </c>
      <c r="J5694" s="465" t="inlineStr">
        <is>
          <t>Ammonia import</t>
        </is>
      </c>
      <c r="K5694" s="465" t="inlineStr">
        <is>
          <t>ammonia import</t>
        </is>
      </c>
      <c r="L5694" s="465" t="inlineStr">
        <is>
          <t>reactive</t>
        </is>
      </c>
      <c r="M5694" s="465" t="inlineStr">
        <is>
          <t>Nmix</t>
        </is>
      </c>
      <c r="N5694" s="466" t="inlineStr">
        <is>
          <t>nan</t>
        </is>
      </c>
      <c r="O5694" s="467" t="n">
        <v>0.2</v>
      </c>
      <c r="P5694" s="468" t="n">
        <v>1985</v>
      </c>
      <c r="Q5694" s="469" t="inlineStr">
        <is>
          <t>no data</t>
        </is>
      </c>
      <c r="R5694" s="469" t="inlineStr">
        <is>
          <t>not done</t>
        </is>
      </c>
      <c r="S5694" s="469" t="inlineStr">
        <is>
          <t>text</t>
        </is>
      </c>
      <c r="T5694" s="476" t="inlineStr">
        <is>
          <t>Norway</t>
        </is>
      </c>
      <c r="U5694" s="5" t="inlineStr">
        <is>
          <t>import</t>
        </is>
      </c>
      <c r="V5694" s="465">
        <f>(#REF!*#REF!)^2</f>
        <v/>
      </c>
    </row>
    <row r="5695">
      <c r="B5695" s="5" t="inlineStr">
        <is>
          <t>RW.RW-AG.MM</t>
        </is>
      </c>
      <c r="C5695" s="5" t="inlineStr">
        <is>
          <t>RW.RW-AG.MM-Animal feed import-Nmix</t>
        </is>
      </c>
      <c r="D5695" s="5" t="inlineStr">
        <is>
          <t>RW</t>
        </is>
      </c>
      <c r="E5695" s="5" t="inlineStr">
        <is>
          <t>RW</t>
        </is>
      </c>
      <c r="F5695" s="5">
        <f>VLOOKUP(E5695,'5.a Definitions'!E:F,2,FALSE)</f>
        <v/>
      </c>
      <c r="G5695" s="5" t="inlineStr">
        <is>
          <t>AG</t>
        </is>
      </c>
      <c r="H5695" s="5" t="inlineStr">
        <is>
          <t>MM</t>
        </is>
      </c>
      <c r="I5695" s="5">
        <f>VLOOKUP(H5695,'5.a Definitions'!E:F,2,FALSE)</f>
        <v/>
      </c>
      <c r="J5695" s="465" t="inlineStr">
        <is>
          <t xml:space="preserve"> Animal feed import </t>
        </is>
      </c>
      <c r="K5695" s="465" t="inlineStr">
        <is>
          <t xml:space="preserve"> animal feed import </t>
        </is>
      </c>
      <c r="L5695" s="465" t="inlineStr">
        <is>
          <t xml:space="preserve"> reactive </t>
        </is>
      </c>
      <c r="M5695" s="465" t="inlineStr">
        <is>
          <t xml:space="preserve"> Nmix </t>
        </is>
      </c>
      <c r="N5695" s="466" t="n">
        <v>13.10650038774279</v>
      </c>
      <c r="O5695" s="467" t="n">
        <v>0.3008115365435494</v>
      </c>
      <c r="P5695" s="468" t="n">
        <v>1985</v>
      </c>
      <c r="Q5695" s="469" t="inlineStr">
        <is>
          <t>NIBIO Totalkalkylen</t>
        </is>
      </c>
      <c r="R5695" s="469" t="inlineStr">
        <is>
          <t>ok</t>
        </is>
      </c>
      <c r="S5695" s="469" t="inlineStr">
        <is>
          <t xml:space="preserve"> text </t>
        </is>
      </c>
      <c r="T5695" s="426" t="inlineStr">
        <is>
          <t>Norway</t>
        </is>
      </c>
      <c r="U5695" s="5" t="inlineStr">
        <is>
          <t>import</t>
        </is>
      </c>
      <c r="V5695" s="465" t="n">
        <v>0.04</v>
      </c>
    </row>
    <row r="5696">
      <c r="B5696" s="5" t="inlineStr">
        <is>
          <t>RW.RW-AG.MM</t>
        </is>
      </c>
      <c r="C5696" s="5" t="inlineStr">
        <is>
          <t>RW.RW-AG.MM-Live animal import-Nmix</t>
        </is>
      </c>
      <c r="D5696" s="5" t="inlineStr">
        <is>
          <t>RW</t>
        </is>
      </c>
      <c r="E5696" s="5" t="inlineStr">
        <is>
          <t>RW</t>
        </is>
      </c>
      <c r="F5696" s="5">
        <f>VLOOKUP(E5696,'5.a Definitions'!E:F,2,FALSE)</f>
        <v/>
      </c>
      <c r="G5696" s="5" t="inlineStr">
        <is>
          <t>AG</t>
        </is>
      </c>
      <c r="H5696" s="5" t="inlineStr">
        <is>
          <t>MM</t>
        </is>
      </c>
      <c r="I5696" s="5">
        <f>VLOOKUP(H5696,'5.a Definitions'!E:F,2,FALSE)</f>
        <v/>
      </c>
      <c r="J5696" s="465" t="inlineStr">
        <is>
          <t xml:space="preserve"> Live animal import </t>
        </is>
      </c>
      <c r="K5696" s="465" t="inlineStr">
        <is>
          <t xml:space="preserve"> live animal import </t>
        </is>
      </c>
      <c r="L5696" s="465" t="inlineStr">
        <is>
          <t xml:space="preserve"> reactive </t>
        </is>
      </c>
      <c r="M5696" s="465" t="inlineStr">
        <is>
          <t xml:space="preserve"> Nmix </t>
        </is>
      </c>
      <c r="N5696" s="466" t="n">
        <v>0.0089561856</v>
      </c>
      <c r="O5696" s="467" t="n">
        <v>0.4623212176910724</v>
      </c>
      <c r="P5696" s="468" t="n">
        <v>1985</v>
      </c>
      <c r="Q5696" s="469" t="inlineStr">
        <is>
          <t>FAOSTAT</t>
        </is>
      </c>
      <c r="R5696" s="469" t="inlineStr">
        <is>
          <t>ok</t>
        </is>
      </c>
      <c r="S5696" s="469" t="inlineStr">
        <is>
          <t xml:space="preserve"> text </t>
        </is>
      </c>
      <c r="T5696" s="426" t="inlineStr">
        <is>
          <t>Norway</t>
        </is>
      </c>
      <c r="U5696" s="5" t="inlineStr">
        <is>
          <t>import</t>
        </is>
      </c>
      <c r="V5696" s="465" t="n">
        <v>0.04</v>
      </c>
    </row>
    <row r="5697">
      <c r="B5697" s="5" t="inlineStr">
        <is>
          <t>RW.RW-AG.SM</t>
        </is>
      </c>
      <c r="C5697" s="5" t="inlineStr">
        <is>
          <t>RW.RW-AG.SM-Mineral fertilizer import-Nmix</t>
        </is>
      </c>
      <c r="D5697" s="5" t="inlineStr">
        <is>
          <t>RW</t>
        </is>
      </c>
      <c r="E5697" s="5" t="inlineStr">
        <is>
          <t>RW</t>
        </is>
      </c>
      <c r="F5697" s="5">
        <f>VLOOKUP(E5697,'5.a Definitions'!E:F,2,FALSE)</f>
        <v/>
      </c>
      <c r="G5697" s="5" t="inlineStr">
        <is>
          <t>AG</t>
        </is>
      </c>
      <c r="H5697" s="5" t="inlineStr">
        <is>
          <t>SM</t>
        </is>
      </c>
      <c r="I5697" s="5">
        <f>VLOOKUP(H5697,'5.a Definitions'!E:F,2,FALSE)</f>
        <v/>
      </c>
      <c r="J5697" s="465" t="inlineStr">
        <is>
          <t xml:space="preserve"> Mineral fertilizer import </t>
        </is>
      </c>
      <c r="K5697" s="465" t="inlineStr">
        <is>
          <t xml:space="preserve"> mineral fertilizer import </t>
        </is>
      </c>
      <c r="L5697" s="465" t="inlineStr">
        <is>
          <t xml:space="preserve"> reactive </t>
        </is>
      </c>
      <c r="M5697" s="465" t="inlineStr">
        <is>
          <t xml:space="preserve"> Nmix </t>
        </is>
      </c>
      <c r="N5697" s="466" t="n">
        <v>5.9</v>
      </c>
      <c r="O5697" s="467" t="n">
        <v>0.3033769670044502</v>
      </c>
      <c r="P5697" s="468" t="n">
        <v>1985</v>
      </c>
      <c r="Q5697" s="469" t="inlineStr">
        <is>
          <t>FAOSTAT</t>
        </is>
      </c>
      <c r="R5697" s="469" t="inlineStr">
        <is>
          <t>ok</t>
        </is>
      </c>
      <c r="S5697" s="469" t="inlineStr">
        <is>
          <t xml:space="preserve"> text </t>
        </is>
      </c>
      <c r="T5697" s="426" t="inlineStr">
        <is>
          <t>Norway</t>
        </is>
      </c>
      <c r="U5697" s="5" t="inlineStr">
        <is>
          <t>import</t>
        </is>
      </c>
      <c r="V5697" s="465" t="n">
        <v>0.04</v>
      </c>
    </row>
    <row r="5698">
      <c r="B5698" s="5" t="inlineStr">
        <is>
          <t>RW.RW-PR.SO</t>
        </is>
      </c>
      <c r="C5698" s="5" t="inlineStr">
        <is>
          <t>RW.RW-PR.SO-Solid waste import-Nmix</t>
        </is>
      </c>
      <c r="D5698" s="5" t="inlineStr">
        <is>
          <t>RW</t>
        </is>
      </c>
      <c r="E5698" s="5" t="inlineStr">
        <is>
          <t>RW</t>
        </is>
      </c>
      <c r="F5698" s="5">
        <f>VLOOKUP(E5698,'5.a Definitions'!E:F,2,FALSE)</f>
        <v/>
      </c>
      <c r="G5698" s="5" t="inlineStr">
        <is>
          <t>PR</t>
        </is>
      </c>
      <c r="H5698" s="5" t="inlineStr">
        <is>
          <t>SO</t>
        </is>
      </c>
      <c r="I5698" s="5">
        <f>VLOOKUP(H5698,'5.a Definitions'!E:F,2,FALSE)</f>
        <v/>
      </c>
      <c r="J5698" s="465" t="inlineStr">
        <is>
          <t xml:space="preserve"> Solid waste import </t>
        </is>
      </c>
      <c r="K5698" s="465" t="inlineStr">
        <is>
          <t xml:space="preserve"> solid waste import </t>
        </is>
      </c>
      <c r="L5698" s="465" t="inlineStr">
        <is>
          <t xml:space="preserve"> reactive </t>
        </is>
      </c>
      <c r="M5698" s="465" t="inlineStr">
        <is>
          <t xml:space="preserve"> Nmix </t>
        </is>
      </c>
      <c r="N5698" s="466" t="inlineStr">
        <is>
          <t>nan</t>
        </is>
      </c>
      <c r="O5698" s="467" t="n">
        <v>0.2</v>
      </c>
      <c r="P5698" s="468" t="n">
        <v>1985</v>
      </c>
      <c r="Q5698" s="469" t="inlineStr">
        <is>
          <t>no data</t>
        </is>
      </c>
      <c r="R5698" s="469" t="inlineStr">
        <is>
          <t>not done</t>
        </is>
      </c>
      <c r="S5698" s="469" t="inlineStr">
        <is>
          <t xml:space="preserve"> text </t>
        </is>
      </c>
      <c r="T5698" s="426" t="inlineStr">
        <is>
          <t>Norway</t>
        </is>
      </c>
      <c r="U5698" s="5" t="inlineStr">
        <is>
          <t>import</t>
        </is>
      </c>
      <c r="V5698" s="465" t="n">
        <v>0.04</v>
      </c>
    </row>
    <row r="5699">
      <c r="B5699" s="5" t="inlineStr">
        <is>
          <t>RW.RW-AT.AT</t>
        </is>
      </c>
      <c r="C5699" s="5" t="inlineStr">
        <is>
          <t>RW.RW-AT.AT-Atmospheric inflow-OXN</t>
        </is>
      </c>
      <c r="D5699" s="5" t="inlineStr">
        <is>
          <t>RW</t>
        </is>
      </c>
      <c r="E5699" s="5" t="inlineStr">
        <is>
          <t>RW</t>
        </is>
      </c>
      <c r="F5699" s="5">
        <f>VLOOKUP(E5699,'5.a Definitions'!E:F,2,FALSE)</f>
        <v/>
      </c>
      <c r="G5699" s="5" t="inlineStr">
        <is>
          <t>AT</t>
        </is>
      </c>
      <c r="H5699" s="5" t="inlineStr">
        <is>
          <t>AT</t>
        </is>
      </c>
      <c r="I5699" s="5">
        <f>VLOOKUP(H5699,'5.a Definitions'!E:F,2,FALSE)</f>
        <v/>
      </c>
      <c r="J5699" s="465" t="inlineStr">
        <is>
          <t xml:space="preserve"> Atmospheric inflow </t>
        </is>
      </c>
      <c r="K5699" s="465" t="inlineStr">
        <is>
          <t xml:space="preserve"> atmospheric inflow </t>
        </is>
      </c>
      <c r="L5699" s="465" t="inlineStr">
        <is>
          <t xml:space="preserve"> reactive </t>
        </is>
      </c>
      <c r="M5699" s="465" t="inlineStr">
        <is>
          <t xml:space="preserve"> OXN </t>
        </is>
      </c>
      <c r="N5699" s="466" t="n">
        <v>34.88914081775864</v>
      </c>
      <c r="O5699" s="467" t="n">
        <v>0.7873207412250351</v>
      </c>
      <c r="P5699" s="468" t="n">
        <v>1985</v>
      </c>
      <c r="Q5699" s="469" t="inlineStr">
        <is>
          <t>Filled (mean of 1997-2001): EMEP SR tables</t>
        </is>
      </c>
      <c r="R5699" s="469" t="inlineStr">
        <is>
          <t>ok</t>
        </is>
      </c>
      <c r="S5699" s="469" t="inlineStr">
        <is>
          <t xml:space="preserve"> text </t>
        </is>
      </c>
      <c r="T5699" s="426" t="inlineStr">
        <is>
          <t>Norway</t>
        </is>
      </c>
      <c r="U5699" s="5" t="inlineStr">
        <is>
          <t>import</t>
        </is>
      </c>
      <c r="V5699" s="465" t="n">
        <v>0.04</v>
      </c>
    </row>
    <row r="5700">
      <c r="B5700" s="5" t="inlineStr">
        <is>
          <t>RW.RW-AT.AT</t>
        </is>
      </c>
      <c r="C5700" s="5" t="inlineStr">
        <is>
          <t>RW.RW-AT.AT-Atmospheric inflow-RDN</t>
        </is>
      </c>
      <c r="D5700" s="5" t="inlineStr">
        <is>
          <t>RW</t>
        </is>
      </c>
      <c r="E5700" s="5" t="inlineStr">
        <is>
          <t>RW</t>
        </is>
      </c>
      <c r="F5700" s="5">
        <f>VLOOKUP(E5700,'5.a Definitions'!E:F,2,FALSE)</f>
        <v/>
      </c>
      <c r="G5700" s="5" t="inlineStr">
        <is>
          <t>AT</t>
        </is>
      </c>
      <c r="H5700" s="5" t="inlineStr">
        <is>
          <t>AT</t>
        </is>
      </c>
      <c r="I5700" s="5">
        <f>VLOOKUP(H5700,'5.a Definitions'!E:F,2,FALSE)</f>
        <v/>
      </c>
      <c r="J5700" s="465" t="inlineStr">
        <is>
          <t xml:space="preserve"> Atmospheric inflow </t>
        </is>
      </c>
      <c r="K5700" s="465" t="inlineStr">
        <is>
          <t xml:space="preserve"> atmospheric inflow </t>
        </is>
      </c>
      <c r="L5700" s="465" t="inlineStr">
        <is>
          <t xml:space="preserve"> reactive </t>
        </is>
      </c>
      <c r="M5700" s="465" t="inlineStr">
        <is>
          <t xml:space="preserve"> RDN </t>
        </is>
      </c>
      <c r="N5700" s="466" t="n">
        <v>16.69580963752406</v>
      </c>
      <c r="O5700" s="467" t="n">
        <v>0.7909589543369638</v>
      </c>
      <c r="P5700" s="468" t="n">
        <v>1985</v>
      </c>
      <c r="Q5700" s="469" t="inlineStr">
        <is>
          <t>Filled (mean of 1997-2001): EMEP SR tables</t>
        </is>
      </c>
      <c r="R5700" s="469" t="inlineStr">
        <is>
          <t>ok</t>
        </is>
      </c>
      <c r="S5700" s="469" t="inlineStr">
        <is>
          <t xml:space="preserve"> text </t>
        </is>
      </c>
      <c r="T5700" s="426" t="inlineStr">
        <is>
          <t>Norway</t>
        </is>
      </c>
      <c r="U5700" s="5" t="inlineStr">
        <is>
          <t>import</t>
        </is>
      </c>
      <c r="V5700" s="465" t="n">
        <v>0.04</v>
      </c>
    </row>
    <row r="5701">
      <c r="B5701" s="475" t="inlineStr">
        <is>
          <t>RW.RW-HY.AC</t>
        </is>
      </c>
      <c r="C5701" s="475" t="inlineStr">
        <is>
          <t>RW.RW-HY.AC-Aquaculture feed import-Nmix</t>
        </is>
      </c>
      <c r="D5701" s="475" t="inlineStr">
        <is>
          <t>RW</t>
        </is>
      </c>
      <c r="E5701" s="475" t="inlineStr">
        <is>
          <t>RW</t>
        </is>
      </c>
      <c r="F5701" s="5">
        <f>VLOOKUP(E5701,'5.a Definitions'!E:F,2,FALSE)</f>
        <v/>
      </c>
      <c r="G5701" s="475" t="inlineStr">
        <is>
          <t>HY</t>
        </is>
      </c>
      <c r="H5701" s="475" t="inlineStr">
        <is>
          <t>AC</t>
        </is>
      </c>
      <c r="I5701" s="5">
        <f>VLOOKUP(H5701,'5.a Definitions'!E:F,2,FALSE)</f>
        <v/>
      </c>
      <c r="J5701" s="465" t="inlineStr">
        <is>
          <t>Aquaculture feed import</t>
        </is>
      </c>
      <c r="K5701" s="465" t="inlineStr">
        <is>
          <t>aquaculture feed import</t>
        </is>
      </c>
      <c r="L5701" s="465" t="inlineStr">
        <is>
          <t>reactive</t>
        </is>
      </c>
      <c r="M5701" s="465" t="inlineStr">
        <is>
          <t>Nmix</t>
        </is>
      </c>
      <c r="N5701" s="466" t="n">
        <v>0.4029630769230768</v>
      </c>
      <c r="O5701" s="467" t="n">
        <v>0.7184424356787074</v>
      </c>
      <c r="P5701" s="468" t="n">
        <v>1985</v>
      </c>
      <c r="Q5701" s="469" t="inlineStr">
        <is>
          <t>Fiskeridirektoratet</t>
        </is>
      </c>
      <c r="R5701" s="469" t="inlineStr">
        <is>
          <t>ok</t>
        </is>
      </c>
      <c r="S5701" s="469" t="inlineStr">
        <is>
          <t>text</t>
        </is>
      </c>
      <c r="T5701" s="476" t="inlineStr">
        <is>
          <t>Norway</t>
        </is>
      </c>
      <c r="U5701" s="5" t="inlineStr">
        <is>
          <t>import</t>
        </is>
      </c>
      <c r="V5701" s="465">
        <f>(#REF!*#REF!)^2</f>
        <v/>
      </c>
    </row>
    <row r="5702">
      <c r="A5702" s="483" t="inlineStr">
        <is>
          <t xml:space="preserve"> Energy and fuels </t>
        </is>
      </c>
      <c r="B5702" s="5" t="inlineStr">
        <is>
          <t>EF.EC-EF.IC</t>
        </is>
      </c>
      <c r="C5702" s="5" t="inlineStr">
        <is>
          <t>EF.EC-EF.IC-Fuel for industry-Nmix</t>
        </is>
      </c>
      <c r="D5702" s="5" t="inlineStr">
        <is>
          <t>EF</t>
        </is>
      </c>
      <c r="E5702" s="5" t="inlineStr">
        <is>
          <t>EC</t>
        </is>
      </c>
      <c r="F5702" s="5">
        <f>VLOOKUP(E5702,'5.a Definitions'!E:F,2,FALSE)</f>
        <v/>
      </c>
      <c r="G5702" s="5" t="inlineStr">
        <is>
          <t>EF</t>
        </is>
      </c>
      <c r="H5702" s="5" t="inlineStr">
        <is>
          <t>IC</t>
        </is>
      </c>
      <c r="I5702" s="5">
        <f>VLOOKUP(H5702,'5.a Definitions'!E:F,2,FALSE)</f>
        <v/>
      </c>
      <c r="J5702" s="465" t="inlineStr">
        <is>
          <t xml:space="preserve"> Fuel for industry </t>
        </is>
      </c>
      <c r="K5702" s="465" t="inlineStr">
        <is>
          <t xml:space="preserve"> fuel for industry </t>
        </is>
      </c>
      <c r="L5702" s="465" t="inlineStr">
        <is>
          <t xml:space="preserve"> reactive </t>
        </is>
      </c>
      <c r="M5702" s="465" t="inlineStr">
        <is>
          <t xml:space="preserve"> Nmix </t>
        </is>
      </c>
      <c r="N5702" s="466" t="inlineStr">
        <is>
          <t>nan</t>
        </is>
      </c>
      <c r="O5702" s="467" t="n">
        <v>0.2</v>
      </c>
      <c r="P5702" s="468" t="n">
        <v>1984</v>
      </c>
      <c r="Q5702" s="469" t="inlineStr">
        <is>
          <t>no data</t>
        </is>
      </c>
      <c r="R5702" s="469" t="inlineStr">
        <is>
          <t>not done</t>
        </is>
      </c>
      <c r="S5702" s="469" t="inlineStr">
        <is>
          <t xml:space="preserve"> text </t>
        </is>
      </c>
      <c r="T5702" s="426" t="inlineStr">
        <is>
          <t>Norway</t>
        </is>
      </c>
      <c r="U5702" s="5" t="inlineStr">
        <is>
          <t>useful output</t>
        </is>
      </c>
      <c r="V5702" s="465" t="n">
        <v>0.04</v>
      </c>
    </row>
    <row r="5703">
      <c r="B5703" s="5" t="inlineStr">
        <is>
          <t>EF.EC-EF.TR</t>
        </is>
      </c>
      <c r="C5703" s="5" t="inlineStr">
        <is>
          <t>EF.EC-EF.TR-Fuel for transport-Nmix</t>
        </is>
      </c>
      <c r="D5703" s="5" t="inlineStr">
        <is>
          <t>EF</t>
        </is>
      </c>
      <c r="E5703" s="5" t="inlineStr">
        <is>
          <t>EC</t>
        </is>
      </c>
      <c r="F5703" s="5">
        <f>VLOOKUP(E5703,'5.a Definitions'!E:F,2,FALSE)</f>
        <v/>
      </c>
      <c r="G5703" s="5" t="inlineStr">
        <is>
          <t>EF</t>
        </is>
      </c>
      <c r="H5703" s="5" t="inlineStr">
        <is>
          <t>TR</t>
        </is>
      </c>
      <c r="I5703" s="5">
        <f>VLOOKUP(H5703,'5.a Definitions'!E:F,2,FALSE)</f>
        <v/>
      </c>
      <c r="J5703" s="465" t="inlineStr">
        <is>
          <t xml:space="preserve"> Fuel for transport </t>
        </is>
      </c>
      <c r="K5703" s="465" t="inlineStr">
        <is>
          <t xml:space="preserve"> fuel for transport </t>
        </is>
      </c>
      <c r="L5703" s="465" t="inlineStr">
        <is>
          <t xml:space="preserve"> reactive </t>
        </is>
      </c>
      <c r="M5703" s="465" t="inlineStr">
        <is>
          <t xml:space="preserve"> Nmix </t>
        </is>
      </c>
      <c r="N5703" s="466" t="inlineStr">
        <is>
          <t>nan</t>
        </is>
      </c>
      <c r="O5703" s="467" t="n">
        <v>0.2</v>
      </c>
      <c r="P5703" s="468" t="n">
        <v>1984</v>
      </c>
      <c r="Q5703" s="469" t="inlineStr">
        <is>
          <t>no data</t>
        </is>
      </c>
      <c r="R5703" s="469" t="inlineStr">
        <is>
          <t>not done</t>
        </is>
      </c>
      <c r="S5703" s="469" t="inlineStr">
        <is>
          <t xml:space="preserve"> text </t>
        </is>
      </c>
      <c r="T5703" s="426" t="inlineStr">
        <is>
          <t>Norway</t>
        </is>
      </c>
      <c r="U5703" s="5" t="inlineStr">
        <is>
          <t>useful output</t>
        </is>
      </c>
      <c r="V5703" s="465" t="n">
        <v>0.04</v>
      </c>
    </row>
    <row r="5704">
      <c r="B5704" s="5" t="inlineStr">
        <is>
          <t>EF.EC-EF.OE</t>
        </is>
      </c>
      <c r="C5704" s="5" t="inlineStr">
        <is>
          <t>EF.EC-EF.OE-Fuel for heating-Nmix</t>
        </is>
      </c>
      <c r="D5704" s="5" t="inlineStr">
        <is>
          <t>EF</t>
        </is>
      </c>
      <c r="E5704" s="5" t="inlineStr">
        <is>
          <t>EC</t>
        </is>
      </c>
      <c r="F5704" s="5">
        <f>VLOOKUP(E5704,'5.a Definitions'!E:F,2,FALSE)</f>
        <v/>
      </c>
      <c r="G5704" s="5" t="inlineStr">
        <is>
          <t>EF</t>
        </is>
      </c>
      <c r="H5704" s="5" t="inlineStr">
        <is>
          <t>OE</t>
        </is>
      </c>
      <c r="I5704" s="5">
        <f>VLOOKUP(H5704,'5.a Definitions'!E:F,2,FALSE)</f>
        <v/>
      </c>
      <c r="J5704" s="465" t="inlineStr">
        <is>
          <t xml:space="preserve"> Fuel for heating </t>
        </is>
      </c>
      <c r="K5704" s="465" t="inlineStr">
        <is>
          <t xml:space="preserve"> fuel for heating </t>
        </is>
      </c>
      <c r="L5704" s="465" t="inlineStr">
        <is>
          <t xml:space="preserve"> reactive </t>
        </is>
      </c>
      <c r="M5704" s="465" t="inlineStr">
        <is>
          <t xml:space="preserve"> Nmix </t>
        </is>
      </c>
      <c r="N5704" s="466" t="inlineStr">
        <is>
          <t>nan</t>
        </is>
      </c>
      <c r="O5704" s="467" t="n">
        <v>0.2</v>
      </c>
      <c r="P5704" s="468" t="n">
        <v>1984</v>
      </c>
      <c r="Q5704" s="469" t="inlineStr">
        <is>
          <t>no data</t>
        </is>
      </c>
      <c r="R5704" s="469" t="inlineStr">
        <is>
          <t>not done</t>
        </is>
      </c>
      <c r="S5704" s="469" t="inlineStr">
        <is>
          <t xml:space="preserve"> text </t>
        </is>
      </c>
      <c r="T5704" s="426" t="inlineStr">
        <is>
          <t>Norway</t>
        </is>
      </c>
      <c r="U5704" s="5" t="inlineStr">
        <is>
          <t>useful output</t>
        </is>
      </c>
      <c r="V5704" s="465" t="n">
        <v>0.04</v>
      </c>
    </row>
    <row r="5705">
      <c r="B5705" s="5" t="inlineStr">
        <is>
          <t>EF.EC-MP.OP</t>
        </is>
      </c>
      <c r="C5705" s="5" t="inlineStr">
        <is>
          <t>EF.EC-MP.OP-Fuel used as feedstock-Nmix</t>
        </is>
      </c>
      <c r="D5705" s="5" t="inlineStr">
        <is>
          <t>EF</t>
        </is>
      </c>
      <c r="E5705" s="5" t="inlineStr">
        <is>
          <t>EC</t>
        </is>
      </c>
      <c r="F5705" s="5">
        <f>VLOOKUP(E5705,'5.a Definitions'!E:F,2,FALSE)</f>
        <v/>
      </c>
      <c r="G5705" s="5" t="inlineStr">
        <is>
          <t>MP</t>
        </is>
      </c>
      <c r="H5705" s="5" t="inlineStr">
        <is>
          <t>OP</t>
        </is>
      </c>
      <c r="I5705" s="5">
        <f>VLOOKUP(H5705,'5.a Definitions'!E:F,2,FALSE)</f>
        <v/>
      </c>
      <c r="J5705" s="465" t="inlineStr">
        <is>
          <t xml:space="preserve"> Fuel used as feedstock </t>
        </is>
      </c>
      <c r="K5705" s="465" t="inlineStr">
        <is>
          <t xml:space="preserve"> fuel used as feedstock </t>
        </is>
      </c>
      <c r="L5705" s="465" t="inlineStr">
        <is>
          <t xml:space="preserve"> reactive </t>
        </is>
      </c>
      <c r="M5705" s="465" t="inlineStr">
        <is>
          <t xml:space="preserve"> Nmix </t>
        </is>
      </c>
      <c r="N5705" s="466" t="inlineStr">
        <is>
          <t>nan</t>
        </is>
      </c>
      <c r="O5705" s="467" t="n">
        <v>0.2</v>
      </c>
      <c r="P5705" s="468" t="n">
        <v>1984</v>
      </c>
      <c r="Q5705" s="469" t="inlineStr">
        <is>
          <t>no data</t>
        </is>
      </c>
      <c r="R5705" s="469" t="inlineStr">
        <is>
          <t>not done</t>
        </is>
      </c>
      <c r="S5705" s="469" t="inlineStr">
        <is>
          <t xml:space="preserve"> text </t>
        </is>
      </c>
      <c r="T5705" s="426" t="inlineStr">
        <is>
          <t>Norway</t>
        </is>
      </c>
      <c r="U5705" s="5" t="inlineStr">
        <is>
          <t>useful output</t>
        </is>
      </c>
      <c r="V5705" s="465" t="n">
        <v>0.04</v>
      </c>
    </row>
    <row r="5706">
      <c r="B5706" s="5" t="inlineStr">
        <is>
          <t>EF.EC-AT.AT</t>
        </is>
      </c>
      <c r="C5706" s="5" t="inlineStr">
        <is>
          <t>EF.EC-AT.AT-Emissions-NH3</t>
        </is>
      </c>
      <c r="D5706" s="5" t="inlineStr">
        <is>
          <t>EF</t>
        </is>
      </c>
      <c r="E5706" s="5" t="inlineStr">
        <is>
          <t>EC</t>
        </is>
      </c>
      <c r="F5706" s="5">
        <f>VLOOKUP(E5706,'5.a Definitions'!E:F,2,FALSE)</f>
        <v/>
      </c>
      <c r="G5706" s="5" t="inlineStr">
        <is>
          <t>AT</t>
        </is>
      </c>
      <c r="H5706" s="5" t="inlineStr">
        <is>
          <t>AT</t>
        </is>
      </c>
      <c r="I5706" s="5">
        <f>VLOOKUP(H5706,'5.a Definitions'!E:F,2,FALSE)</f>
        <v/>
      </c>
      <c r="J5706" s="465" t="inlineStr">
        <is>
          <t xml:space="preserve"> Emissions </t>
        </is>
      </c>
      <c r="K5706" s="465" t="inlineStr">
        <is>
          <t xml:space="preserve"> energy conversion emissions </t>
        </is>
      </c>
      <c r="L5706" s="465" t="inlineStr">
        <is>
          <t xml:space="preserve"> reactive </t>
        </is>
      </c>
      <c r="M5706" s="465" t="inlineStr">
        <is>
          <t xml:space="preserve"> NH3 </t>
        </is>
      </c>
      <c r="N5706" s="466" t="n">
        <v>0</v>
      </c>
      <c r="O5706" s="467" t="n">
        <v>0.2</v>
      </c>
      <c r="P5706" s="468" t="n">
        <v>1984</v>
      </c>
      <c r="Q5706" s="469" t="inlineStr">
        <is>
          <t>no data</t>
        </is>
      </c>
      <c r="R5706" s="469" t="inlineStr">
        <is>
          <t>not done</t>
        </is>
      </c>
      <c r="S5706" s="469" t="inlineStr">
        <is>
          <t xml:space="preserve"> text </t>
        </is>
      </c>
      <c r="T5706" s="426" t="inlineStr">
        <is>
          <t>Norway</t>
        </is>
      </c>
      <c r="U5706" s="5" t="inlineStr">
        <is>
          <t>N wasted</t>
        </is>
      </c>
      <c r="V5706" s="465" t="n">
        <v>0.04</v>
      </c>
    </row>
    <row r="5707">
      <c r="B5707" s="5" t="inlineStr">
        <is>
          <t>EF.EC-AT.AT</t>
        </is>
      </c>
      <c r="C5707" s="5" t="inlineStr">
        <is>
          <t>EF.EC-AT.AT-Emissions-NOx</t>
        </is>
      </c>
      <c r="D5707" s="5" t="inlineStr">
        <is>
          <t>EF</t>
        </is>
      </c>
      <c r="E5707" s="5" t="inlineStr">
        <is>
          <t>EC</t>
        </is>
      </c>
      <c r="F5707" s="5">
        <f>VLOOKUP(E5707,'5.a Definitions'!E:F,2,FALSE)</f>
        <v/>
      </c>
      <c r="G5707" s="5" t="inlineStr">
        <is>
          <t>AT</t>
        </is>
      </c>
      <c r="H5707" s="5" t="inlineStr">
        <is>
          <t>AT</t>
        </is>
      </c>
      <c r="I5707" s="5">
        <f>VLOOKUP(H5707,'5.a Definitions'!E:F,2,FALSE)</f>
        <v/>
      </c>
      <c r="J5707" s="465" t="inlineStr">
        <is>
          <t xml:space="preserve"> Emissions </t>
        </is>
      </c>
      <c r="K5707" s="465" t="inlineStr">
        <is>
          <t xml:space="preserve"> energy conversion emissions </t>
        </is>
      </c>
      <c r="L5707" s="465" t="inlineStr">
        <is>
          <t xml:space="preserve"> reactive </t>
        </is>
      </c>
      <c r="M5707" s="465" t="inlineStr">
        <is>
          <t xml:space="preserve"> NOx </t>
        </is>
      </c>
      <c r="N5707" s="466" t="inlineStr">
        <is>
          <t>nan</t>
        </is>
      </c>
      <c r="O5707" s="467" t="n">
        <v>0.2</v>
      </c>
      <c r="P5707" s="468" t="n">
        <v>1984</v>
      </c>
      <c r="Q5707" s="469" t="inlineStr">
        <is>
          <t>no data</t>
        </is>
      </c>
      <c r="R5707" s="469" t="inlineStr">
        <is>
          <t>not done</t>
        </is>
      </c>
      <c r="S5707" s="469" t="inlineStr">
        <is>
          <t xml:space="preserve"> text </t>
        </is>
      </c>
      <c r="T5707" s="426" t="inlineStr">
        <is>
          <t>Norway</t>
        </is>
      </c>
      <c r="U5707" s="5" t="inlineStr">
        <is>
          <t>N wasted</t>
        </is>
      </c>
      <c r="V5707" s="465" t="n">
        <v>0.04</v>
      </c>
    </row>
    <row r="5708">
      <c r="B5708" s="5" t="inlineStr">
        <is>
          <t>EF.EC-AT.AT</t>
        </is>
      </c>
      <c r="C5708" s="5" t="inlineStr">
        <is>
          <t>EF.EC-AT.AT-Emissions-N2O</t>
        </is>
      </c>
      <c r="D5708" s="5" t="inlineStr">
        <is>
          <t>EF</t>
        </is>
      </c>
      <c r="E5708" s="5" t="inlineStr">
        <is>
          <t>EC</t>
        </is>
      </c>
      <c r="F5708" s="5">
        <f>VLOOKUP(E5708,'5.a Definitions'!E:F,2,FALSE)</f>
        <v/>
      </c>
      <c r="G5708" s="5" t="inlineStr">
        <is>
          <t>AT</t>
        </is>
      </c>
      <c r="H5708" s="5" t="inlineStr">
        <is>
          <t>AT</t>
        </is>
      </c>
      <c r="I5708" s="5">
        <f>VLOOKUP(H5708,'5.a Definitions'!E:F,2,FALSE)</f>
        <v/>
      </c>
      <c r="J5708" s="465" t="inlineStr">
        <is>
          <t xml:space="preserve"> Emissions </t>
        </is>
      </c>
      <c r="K5708" s="465" t="inlineStr">
        <is>
          <t xml:space="preserve"> energy conversion emissions </t>
        </is>
      </c>
      <c r="L5708" s="465" t="inlineStr">
        <is>
          <t xml:space="preserve"> reactive </t>
        </is>
      </c>
      <c r="M5708" s="465" t="inlineStr">
        <is>
          <t xml:space="preserve"> N2O </t>
        </is>
      </c>
      <c r="N5708" s="466" t="inlineStr">
        <is>
          <t>nan</t>
        </is>
      </c>
      <c r="O5708" s="467" t="n">
        <v>0.2</v>
      </c>
      <c r="P5708" s="468" t="n">
        <v>1984</v>
      </c>
      <c r="Q5708" s="469" t="inlineStr">
        <is>
          <t>no data</t>
        </is>
      </c>
      <c r="R5708" s="469" t="inlineStr">
        <is>
          <t>not done</t>
        </is>
      </c>
      <c r="S5708" s="469" t="inlineStr">
        <is>
          <t xml:space="preserve"> text </t>
        </is>
      </c>
      <c r="T5708" s="426" t="inlineStr">
        <is>
          <t>Norway</t>
        </is>
      </c>
      <c r="U5708" s="5" t="inlineStr">
        <is>
          <t>N wasted</t>
        </is>
      </c>
      <c r="V5708" s="465" t="n">
        <v>0.04</v>
      </c>
    </row>
    <row r="5709">
      <c r="B5709" s="5" t="inlineStr">
        <is>
          <t>EF.EC-AT.AT</t>
        </is>
      </c>
      <c r="C5709" s="5" t="inlineStr">
        <is>
          <t>EF.EC-AT.AT-Emissions-N2</t>
        </is>
      </c>
      <c r="D5709" s="5" t="inlineStr">
        <is>
          <t>EF</t>
        </is>
      </c>
      <c r="E5709" s="5" t="inlineStr">
        <is>
          <t>EC</t>
        </is>
      </c>
      <c r="F5709" s="5">
        <f>VLOOKUP(E5709,'5.a Definitions'!E:F,2,FALSE)</f>
        <v/>
      </c>
      <c r="G5709" s="5" t="inlineStr">
        <is>
          <t>AT</t>
        </is>
      </c>
      <c r="H5709" s="5" t="inlineStr">
        <is>
          <t>AT</t>
        </is>
      </c>
      <c r="I5709" s="5">
        <f>VLOOKUP(H5709,'5.a Definitions'!E:F,2,FALSE)</f>
        <v/>
      </c>
      <c r="J5709" s="465" t="inlineStr">
        <is>
          <t xml:space="preserve"> Emissions </t>
        </is>
      </c>
      <c r="K5709" s="465" t="inlineStr">
        <is>
          <t xml:space="preserve"> energy conversion emissions </t>
        </is>
      </c>
      <c r="L5709" s="465" t="inlineStr">
        <is>
          <t xml:space="preserve"> inert </t>
        </is>
      </c>
      <c r="M5709" s="465" t="inlineStr">
        <is>
          <t xml:space="preserve"> N2 </t>
        </is>
      </c>
      <c r="N5709" s="466" t="n">
        <v>0</v>
      </c>
      <c r="O5709" s="467" t="n">
        <v>10</v>
      </c>
      <c r="P5709" s="468" t="n">
        <v>1984</v>
      </c>
      <c r="Q5709" s="469" t="inlineStr">
        <is>
          <t>mass balance</t>
        </is>
      </c>
      <c r="R5709" s="469" t="inlineStr">
        <is>
          <t>ok</t>
        </is>
      </c>
      <c r="S5709" s="469" t="inlineStr">
        <is>
          <t xml:space="preserve"> text </t>
        </is>
      </c>
      <c r="T5709" s="426" t="inlineStr">
        <is>
          <t>Norway</t>
        </is>
      </c>
      <c r="U5709" s="5" t="inlineStr">
        <is>
          <t>N wasted</t>
        </is>
      </c>
      <c r="V5709" s="465" t="n">
        <v>0.04</v>
      </c>
    </row>
    <row r="5710">
      <c r="B5710" s="5" t="inlineStr">
        <is>
          <t>EF.EC-RW.RW</t>
        </is>
      </c>
      <c r="C5710" s="5" t="inlineStr">
        <is>
          <t>EF.EC-RW.RW-Fuel export-Nmix</t>
        </is>
      </c>
      <c r="D5710" s="5" t="inlineStr">
        <is>
          <t>EF</t>
        </is>
      </c>
      <c r="E5710" s="5" t="inlineStr">
        <is>
          <t>EC</t>
        </is>
      </c>
      <c r="F5710" s="5">
        <f>VLOOKUP(E5710,'5.a Definitions'!E:F,2,FALSE)</f>
        <v/>
      </c>
      <c r="G5710" s="5" t="inlineStr">
        <is>
          <t>RW</t>
        </is>
      </c>
      <c r="H5710" s="5" t="inlineStr">
        <is>
          <t>RW</t>
        </is>
      </c>
      <c r="I5710" s="5">
        <f>VLOOKUP(H5710,'5.a Definitions'!E:F,2,FALSE)</f>
        <v/>
      </c>
      <c r="J5710" s="465" t="inlineStr">
        <is>
          <t xml:space="preserve"> Fuel export </t>
        </is>
      </c>
      <c r="K5710" s="465" t="inlineStr">
        <is>
          <t xml:space="preserve"> fuel export </t>
        </is>
      </c>
      <c r="L5710" s="465" t="inlineStr">
        <is>
          <t xml:space="preserve"> reactive </t>
        </is>
      </c>
      <c r="M5710" s="465" t="inlineStr">
        <is>
          <t xml:space="preserve"> Nmix </t>
        </is>
      </c>
      <c r="N5710" s="466" t="inlineStr">
        <is>
          <t>nan</t>
        </is>
      </c>
      <c r="O5710" s="467" t="n">
        <v>0.2</v>
      </c>
      <c r="P5710" s="468" t="n">
        <v>1984</v>
      </c>
      <c r="Q5710" s="469" t="inlineStr">
        <is>
          <t>no data</t>
        </is>
      </c>
      <c r="R5710" s="469" t="inlineStr">
        <is>
          <t>not done</t>
        </is>
      </c>
      <c r="S5710" s="469" t="inlineStr">
        <is>
          <t xml:space="preserve"> text </t>
        </is>
      </c>
      <c r="T5710" s="426" t="inlineStr">
        <is>
          <t>Norway</t>
        </is>
      </c>
      <c r="U5710" s="5" t="inlineStr">
        <is>
          <t>useful output</t>
        </is>
      </c>
      <c r="V5710" s="465" t="n">
        <v>0.04</v>
      </c>
    </row>
    <row r="5711">
      <c r="B5711" s="5" t="inlineStr">
        <is>
          <t>EF.IC-AT.AT</t>
        </is>
      </c>
      <c r="C5711" s="5" t="inlineStr">
        <is>
          <t>EF.IC-AT.AT-Emissions-NH3</t>
        </is>
      </c>
      <c r="D5711" s="5" t="inlineStr">
        <is>
          <t>EF</t>
        </is>
      </c>
      <c r="E5711" s="5" t="inlineStr">
        <is>
          <t>IC</t>
        </is>
      </c>
      <c r="F5711" s="5">
        <f>VLOOKUP(E5711,'5.a Definitions'!E:F,2,FALSE)</f>
        <v/>
      </c>
      <c r="G5711" s="5" t="inlineStr">
        <is>
          <t>AT</t>
        </is>
      </c>
      <c r="H5711" s="5" t="inlineStr">
        <is>
          <t>AT</t>
        </is>
      </c>
      <c r="I5711" s="5">
        <f>VLOOKUP(H5711,'5.a Definitions'!E:F,2,FALSE)</f>
        <v/>
      </c>
      <c r="J5711" s="465" t="inlineStr">
        <is>
          <t xml:space="preserve"> Emissions </t>
        </is>
      </c>
      <c r="K5711" s="465" t="inlineStr">
        <is>
          <t xml:space="preserve"> industrial emissions </t>
        </is>
      </c>
      <c r="L5711" s="465" t="inlineStr">
        <is>
          <t xml:space="preserve"> reactive </t>
        </is>
      </c>
      <c r="M5711" s="465" t="inlineStr">
        <is>
          <t xml:space="preserve"> NH3 </t>
        </is>
      </c>
      <c r="N5711" s="466" t="inlineStr">
        <is>
          <t>nan</t>
        </is>
      </c>
      <c r="O5711" s="467" t="n">
        <v>0.2</v>
      </c>
      <c r="P5711" s="468" t="n">
        <v>1984</v>
      </c>
      <c r="Q5711" s="469" t="inlineStr">
        <is>
          <t>no data</t>
        </is>
      </c>
      <c r="R5711" s="469" t="inlineStr">
        <is>
          <t>not done</t>
        </is>
      </c>
      <c r="S5711" s="469" t="inlineStr">
        <is>
          <t xml:space="preserve"> text </t>
        </is>
      </c>
      <c r="T5711" s="426" t="inlineStr">
        <is>
          <t>Norway</t>
        </is>
      </c>
      <c r="U5711" s="5" t="inlineStr">
        <is>
          <t>N wasted</t>
        </is>
      </c>
      <c r="V5711" s="465" t="n">
        <v>0.04</v>
      </c>
    </row>
    <row r="5712">
      <c r="B5712" s="5" t="inlineStr">
        <is>
          <t>EF.IC-AT.AT</t>
        </is>
      </c>
      <c r="C5712" s="5" t="inlineStr">
        <is>
          <t>EF.IC-AT.AT-Emissions-NOx</t>
        </is>
      </c>
      <c r="D5712" s="5" t="inlineStr">
        <is>
          <t>EF</t>
        </is>
      </c>
      <c r="E5712" s="5" t="inlineStr">
        <is>
          <t>IC</t>
        </is>
      </c>
      <c r="F5712" s="5">
        <f>VLOOKUP(E5712,'5.a Definitions'!E:F,2,FALSE)</f>
        <v/>
      </c>
      <c r="G5712" s="5" t="inlineStr">
        <is>
          <t>AT</t>
        </is>
      </c>
      <c r="H5712" s="5" t="inlineStr">
        <is>
          <t>AT</t>
        </is>
      </c>
      <c r="I5712" s="5">
        <f>VLOOKUP(H5712,'5.a Definitions'!E:F,2,FALSE)</f>
        <v/>
      </c>
      <c r="J5712" s="465" t="inlineStr">
        <is>
          <t xml:space="preserve"> Emissions </t>
        </is>
      </c>
      <c r="K5712" s="465" t="inlineStr">
        <is>
          <t xml:space="preserve"> industrial emissions </t>
        </is>
      </c>
      <c r="L5712" s="465" t="inlineStr">
        <is>
          <t xml:space="preserve"> reactive </t>
        </is>
      </c>
      <c r="M5712" s="465" t="inlineStr">
        <is>
          <t xml:space="preserve"> NOx </t>
        </is>
      </c>
      <c r="N5712" s="466" t="inlineStr">
        <is>
          <t>nan</t>
        </is>
      </c>
      <c r="O5712" s="467" t="n">
        <v>0.2</v>
      </c>
      <c r="P5712" s="468" t="n">
        <v>1984</v>
      </c>
      <c r="Q5712" s="469" t="inlineStr">
        <is>
          <t>no data</t>
        </is>
      </c>
      <c r="R5712" s="469" t="inlineStr">
        <is>
          <t>not done</t>
        </is>
      </c>
      <c r="S5712" s="469" t="inlineStr">
        <is>
          <t xml:space="preserve"> text </t>
        </is>
      </c>
      <c r="T5712" s="426" t="inlineStr">
        <is>
          <t>Norway</t>
        </is>
      </c>
      <c r="U5712" s="5" t="inlineStr">
        <is>
          <t>N wasted</t>
        </is>
      </c>
      <c r="V5712" s="465" t="n">
        <v>0.04</v>
      </c>
    </row>
    <row r="5713">
      <c r="B5713" s="5" t="inlineStr">
        <is>
          <t>EF.IC-AT.AT</t>
        </is>
      </c>
      <c r="C5713" s="5" t="inlineStr">
        <is>
          <t>EF.IC-AT.AT-Emissions-N2O</t>
        </is>
      </c>
      <c r="D5713" s="5" t="inlineStr">
        <is>
          <t>EF</t>
        </is>
      </c>
      <c r="E5713" s="5" t="inlineStr">
        <is>
          <t>IC</t>
        </is>
      </c>
      <c r="F5713" s="5">
        <f>VLOOKUP(E5713,'5.a Definitions'!E:F,2,FALSE)</f>
        <v/>
      </c>
      <c r="G5713" s="5" t="inlineStr">
        <is>
          <t>AT</t>
        </is>
      </c>
      <c r="H5713" s="5" t="inlineStr">
        <is>
          <t>AT</t>
        </is>
      </c>
      <c r="I5713" s="5">
        <f>VLOOKUP(H5713,'5.a Definitions'!E:F,2,FALSE)</f>
        <v/>
      </c>
      <c r="J5713" s="465" t="inlineStr">
        <is>
          <t xml:space="preserve"> Emissions </t>
        </is>
      </c>
      <c r="K5713" s="465" t="inlineStr">
        <is>
          <t xml:space="preserve"> industrial emissions </t>
        </is>
      </c>
      <c r="L5713" s="465" t="inlineStr">
        <is>
          <t xml:space="preserve"> reactive </t>
        </is>
      </c>
      <c r="M5713" s="465" t="inlineStr">
        <is>
          <t xml:space="preserve"> N2O </t>
        </is>
      </c>
      <c r="N5713" s="466" t="inlineStr">
        <is>
          <t>nan</t>
        </is>
      </c>
      <c r="O5713" s="467" t="n">
        <v>0.2</v>
      </c>
      <c r="P5713" s="468" t="n">
        <v>1984</v>
      </c>
      <c r="Q5713" s="469" t="inlineStr">
        <is>
          <t>no data</t>
        </is>
      </c>
      <c r="R5713" s="469" t="inlineStr">
        <is>
          <t>not done</t>
        </is>
      </c>
      <c r="S5713" s="469" t="inlineStr">
        <is>
          <t xml:space="preserve"> text </t>
        </is>
      </c>
      <c r="T5713" s="426" t="inlineStr">
        <is>
          <t>Norway</t>
        </is>
      </c>
      <c r="U5713" s="5" t="inlineStr">
        <is>
          <t>N wasted</t>
        </is>
      </c>
      <c r="V5713" s="465" t="n">
        <v>0.04</v>
      </c>
    </row>
    <row r="5714">
      <c r="B5714" s="5" t="inlineStr">
        <is>
          <t>EF.TR-AT.AT</t>
        </is>
      </c>
      <c r="C5714" s="5" t="inlineStr">
        <is>
          <t>EF.TR-AT.AT-Emissions-NH3</t>
        </is>
      </c>
      <c r="D5714" s="5" t="inlineStr">
        <is>
          <t>EF</t>
        </is>
      </c>
      <c r="E5714" s="5" t="inlineStr">
        <is>
          <t>TR</t>
        </is>
      </c>
      <c r="F5714" s="5">
        <f>VLOOKUP(E5714,'5.a Definitions'!E:F,2,FALSE)</f>
        <v/>
      </c>
      <c r="G5714" s="5" t="inlineStr">
        <is>
          <t>AT</t>
        </is>
      </c>
      <c r="H5714" s="5" t="inlineStr">
        <is>
          <t>AT</t>
        </is>
      </c>
      <c r="I5714" s="5">
        <f>VLOOKUP(H5714,'5.a Definitions'!E:F,2,FALSE)</f>
        <v/>
      </c>
      <c r="J5714" s="465" t="inlineStr">
        <is>
          <t xml:space="preserve"> Emissions </t>
        </is>
      </c>
      <c r="K5714" s="465" t="inlineStr">
        <is>
          <t xml:space="preserve"> transport emissions </t>
        </is>
      </c>
      <c r="L5714" s="465" t="inlineStr">
        <is>
          <t xml:space="preserve"> reactive </t>
        </is>
      </c>
      <c r="M5714" s="465" t="inlineStr">
        <is>
          <t xml:space="preserve"> NH3 </t>
        </is>
      </c>
      <c r="N5714" s="466" t="inlineStr">
        <is>
          <t>nan</t>
        </is>
      </c>
      <c r="O5714" s="467" t="n">
        <v>0.2</v>
      </c>
      <c r="P5714" s="468" t="n">
        <v>1984</v>
      </c>
      <c r="Q5714" s="469" t="inlineStr">
        <is>
          <t>no data</t>
        </is>
      </c>
      <c r="R5714" s="469" t="inlineStr">
        <is>
          <t>not done</t>
        </is>
      </c>
      <c r="S5714" s="469" t="inlineStr">
        <is>
          <t xml:space="preserve"> text </t>
        </is>
      </c>
      <c r="T5714" s="426" t="inlineStr">
        <is>
          <t>Norway</t>
        </is>
      </c>
      <c r="U5714" s="5" t="inlineStr">
        <is>
          <t>N wasted</t>
        </is>
      </c>
      <c r="V5714" s="465" t="n">
        <v>0.04</v>
      </c>
    </row>
    <row r="5715">
      <c r="B5715" s="5" t="inlineStr">
        <is>
          <t>EF.TR-AT.AT</t>
        </is>
      </c>
      <c r="C5715" s="5" t="inlineStr">
        <is>
          <t>EF.TR-AT.AT-Emissions-NOx</t>
        </is>
      </c>
      <c r="D5715" s="5" t="inlineStr">
        <is>
          <t>EF</t>
        </is>
      </c>
      <c r="E5715" s="5" t="inlineStr">
        <is>
          <t>TR</t>
        </is>
      </c>
      <c r="F5715" s="5">
        <f>VLOOKUP(E5715,'5.a Definitions'!E:F,2,FALSE)</f>
        <v/>
      </c>
      <c r="G5715" s="5" t="inlineStr">
        <is>
          <t>AT</t>
        </is>
      </c>
      <c r="H5715" s="5" t="inlineStr">
        <is>
          <t>AT</t>
        </is>
      </c>
      <c r="I5715" s="5">
        <f>VLOOKUP(H5715,'5.a Definitions'!E:F,2,FALSE)</f>
        <v/>
      </c>
      <c r="J5715" s="465" t="inlineStr">
        <is>
          <t xml:space="preserve"> Emissions </t>
        </is>
      </c>
      <c r="K5715" s="465" t="inlineStr">
        <is>
          <t xml:space="preserve"> transport emissions </t>
        </is>
      </c>
      <c r="L5715" s="465" t="inlineStr">
        <is>
          <t xml:space="preserve"> reactive </t>
        </is>
      </c>
      <c r="M5715" s="465" t="inlineStr">
        <is>
          <t xml:space="preserve"> NOx </t>
        </is>
      </c>
      <c r="N5715" s="466" t="inlineStr">
        <is>
          <t>nan</t>
        </is>
      </c>
      <c r="O5715" s="467" t="n">
        <v>0.2</v>
      </c>
      <c r="P5715" s="468" t="n">
        <v>1984</v>
      </c>
      <c r="Q5715" s="469" t="inlineStr">
        <is>
          <t>no data</t>
        </is>
      </c>
      <c r="R5715" s="469" t="inlineStr">
        <is>
          <t>not done</t>
        </is>
      </c>
      <c r="S5715" s="469" t="inlineStr">
        <is>
          <t xml:space="preserve"> text </t>
        </is>
      </c>
      <c r="T5715" s="426" t="inlineStr">
        <is>
          <t>Norway</t>
        </is>
      </c>
      <c r="U5715" s="5" t="inlineStr">
        <is>
          <t>N wasted</t>
        </is>
      </c>
      <c r="V5715" s="465" t="n">
        <v>0.04</v>
      </c>
    </row>
    <row r="5716">
      <c r="B5716" s="5" t="inlineStr">
        <is>
          <t>EF.TR-AT.AT</t>
        </is>
      </c>
      <c r="C5716" s="5" t="inlineStr">
        <is>
          <t>EF.TR-AT.AT-Emissions-N2O</t>
        </is>
      </c>
      <c r="D5716" s="5" t="inlineStr">
        <is>
          <t>EF</t>
        </is>
      </c>
      <c r="E5716" s="5" t="inlineStr">
        <is>
          <t>TR</t>
        </is>
      </c>
      <c r="F5716" s="5">
        <f>VLOOKUP(E5716,'5.a Definitions'!E:F,2,FALSE)</f>
        <v/>
      </c>
      <c r="G5716" s="5" t="inlineStr">
        <is>
          <t>AT</t>
        </is>
      </c>
      <c r="H5716" s="5" t="inlineStr">
        <is>
          <t>AT</t>
        </is>
      </c>
      <c r="I5716" s="5">
        <f>VLOOKUP(H5716,'5.a Definitions'!E:F,2,FALSE)</f>
        <v/>
      </c>
      <c r="J5716" s="465" t="inlineStr">
        <is>
          <t xml:space="preserve"> Emissions </t>
        </is>
      </c>
      <c r="K5716" s="465" t="inlineStr">
        <is>
          <t xml:space="preserve"> transport emissions </t>
        </is>
      </c>
      <c r="L5716" s="465" t="inlineStr">
        <is>
          <t xml:space="preserve"> reactive </t>
        </is>
      </c>
      <c r="M5716" s="465" t="inlineStr">
        <is>
          <t xml:space="preserve"> N2O </t>
        </is>
      </c>
      <c r="N5716" s="466" t="inlineStr">
        <is>
          <t>nan</t>
        </is>
      </c>
      <c r="O5716" s="467" t="n">
        <v>0.2</v>
      </c>
      <c r="P5716" s="468" t="n">
        <v>1984</v>
      </c>
      <c r="Q5716" s="469" t="inlineStr">
        <is>
          <t>no data</t>
        </is>
      </c>
      <c r="R5716" s="469" t="inlineStr">
        <is>
          <t>not done</t>
        </is>
      </c>
      <c r="S5716" s="469" t="inlineStr">
        <is>
          <t xml:space="preserve"> text </t>
        </is>
      </c>
      <c r="T5716" s="426" t="inlineStr">
        <is>
          <t>Norway</t>
        </is>
      </c>
      <c r="U5716" s="5" t="inlineStr">
        <is>
          <t>N wasted</t>
        </is>
      </c>
      <c r="V5716" s="465" t="n">
        <v>0.04</v>
      </c>
    </row>
    <row r="5717">
      <c r="B5717" s="5" t="inlineStr">
        <is>
          <t>EF.TR-AT.AT</t>
        </is>
      </c>
      <c r="C5717" s="5" t="inlineStr">
        <is>
          <t>EF.TR-AT.AT-Emissions-N2</t>
        </is>
      </c>
      <c r="D5717" s="5" t="inlineStr">
        <is>
          <t>EF</t>
        </is>
      </c>
      <c r="E5717" s="5" t="inlineStr">
        <is>
          <t>TR</t>
        </is>
      </c>
      <c r="F5717" s="5">
        <f>VLOOKUP(E5717,'5.a Definitions'!E:F,2,FALSE)</f>
        <v/>
      </c>
      <c r="G5717" s="5" t="inlineStr">
        <is>
          <t>AT</t>
        </is>
      </c>
      <c r="H5717" s="5" t="inlineStr">
        <is>
          <t>AT</t>
        </is>
      </c>
      <c r="I5717" s="5">
        <f>VLOOKUP(H5717,'5.a Definitions'!E:F,2,FALSE)</f>
        <v/>
      </c>
      <c r="J5717" s="465" t="inlineStr">
        <is>
          <t xml:space="preserve"> Emissions </t>
        </is>
      </c>
      <c r="K5717" s="465" t="inlineStr">
        <is>
          <t xml:space="preserve"> transport emissions </t>
        </is>
      </c>
      <c r="L5717" s="465" t="inlineStr">
        <is>
          <t xml:space="preserve"> inert </t>
        </is>
      </c>
      <c r="M5717" s="465" t="inlineStr">
        <is>
          <t xml:space="preserve"> N2 </t>
        </is>
      </c>
      <c r="N5717" s="466" t="n">
        <v>0</v>
      </c>
      <c r="O5717" s="467" t="n">
        <v>0.2</v>
      </c>
      <c r="P5717" s="468" t="n">
        <v>1984</v>
      </c>
      <c r="Q5717" s="469" t="inlineStr">
        <is>
          <t>mass balance</t>
        </is>
      </c>
      <c r="R5717" s="469" t="inlineStr">
        <is>
          <t>ok</t>
        </is>
      </c>
      <c r="S5717" s="469" t="inlineStr">
        <is>
          <t xml:space="preserve"> text </t>
        </is>
      </c>
      <c r="T5717" s="426" t="inlineStr">
        <is>
          <t>Norway</t>
        </is>
      </c>
      <c r="U5717" s="5" t="inlineStr">
        <is>
          <t>N wasted</t>
        </is>
      </c>
      <c r="V5717" s="465" t="n">
        <v>0.04</v>
      </c>
    </row>
    <row r="5718">
      <c r="B5718" s="5" t="inlineStr">
        <is>
          <t>EF.TR-RW.RW</t>
        </is>
      </c>
      <c r="C5718" s="5" t="inlineStr">
        <is>
          <t>EF.TR-RW.RW-Export of transport fuels-Nmix</t>
        </is>
      </c>
      <c r="D5718" s="5" t="inlineStr">
        <is>
          <t>EF</t>
        </is>
      </c>
      <c r="E5718" s="5" t="inlineStr">
        <is>
          <t>TR</t>
        </is>
      </c>
      <c r="F5718" s="5">
        <f>VLOOKUP(E5718,'5.a Definitions'!E:F,2,FALSE)</f>
        <v/>
      </c>
      <c r="G5718" s="5" t="inlineStr">
        <is>
          <t>RW</t>
        </is>
      </c>
      <c r="H5718" s="5" t="inlineStr">
        <is>
          <t>RW</t>
        </is>
      </c>
      <c r="I5718" s="5">
        <f>VLOOKUP(H5718,'5.a Definitions'!E:F,2,FALSE)</f>
        <v/>
      </c>
      <c r="J5718" s="465" t="inlineStr">
        <is>
          <t xml:space="preserve"> Export of transport fuels </t>
        </is>
      </c>
      <c r="K5718" s="465" t="inlineStr">
        <is>
          <t xml:space="preserve"> export of transport fuel </t>
        </is>
      </c>
      <c r="L5718" s="465" t="inlineStr">
        <is>
          <t xml:space="preserve"> reactive </t>
        </is>
      </c>
      <c r="M5718" s="465" t="inlineStr">
        <is>
          <t xml:space="preserve"> Nmix </t>
        </is>
      </c>
      <c r="N5718" s="466" t="inlineStr">
        <is>
          <t>nan</t>
        </is>
      </c>
      <c r="O5718" s="467" t="n">
        <v>0.2</v>
      </c>
      <c r="P5718" s="468" t="n">
        <v>1984</v>
      </c>
      <c r="Q5718" s="469" t="inlineStr">
        <is>
          <t>no data</t>
        </is>
      </c>
      <c r="R5718" s="469" t="inlineStr">
        <is>
          <t>not done</t>
        </is>
      </c>
      <c r="S5718" s="469" t="inlineStr">
        <is>
          <t xml:space="preserve"> text </t>
        </is>
      </c>
      <c r="T5718" s="426" t="inlineStr">
        <is>
          <t>Norway</t>
        </is>
      </c>
      <c r="U5718" s="5" t="inlineStr">
        <is>
          <t>useful output</t>
        </is>
      </c>
      <c r="V5718" s="465" t="n">
        <v>0.04</v>
      </c>
    </row>
    <row r="5719">
      <c r="B5719" s="5" t="inlineStr">
        <is>
          <t>EF.OE-AT.AT</t>
        </is>
      </c>
      <c r="C5719" s="5" t="inlineStr">
        <is>
          <t>EF.OE-AT.AT-Emissions-NH3</t>
        </is>
      </c>
      <c r="D5719" s="5" t="inlineStr">
        <is>
          <t>EF</t>
        </is>
      </c>
      <c r="E5719" s="5" t="inlineStr">
        <is>
          <t>OE</t>
        </is>
      </c>
      <c r="F5719" s="5">
        <f>VLOOKUP(E5719,'5.a Definitions'!E:F,2,FALSE)</f>
        <v/>
      </c>
      <c r="G5719" s="5" t="inlineStr">
        <is>
          <t>AT</t>
        </is>
      </c>
      <c r="H5719" s="5" t="inlineStr">
        <is>
          <t>AT</t>
        </is>
      </c>
      <c r="I5719" s="5">
        <f>VLOOKUP(H5719,'5.a Definitions'!E:F,2,FALSE)</f>
        <v/>
      </c>
      <c r="J5719" s="465" t="inlineStr">
        <is>
          <t xml:space="preserve"> Emissions </t>
        </is>
      </c>
      <c r="K5719" s="465" t="inlineStr">
        <is>
          <t xml:space="preserve"> other fuels emissions </t>
        </is>
      </c>
      <c r="L5719" s="465" t="inlineStr">
        <is>
          <t xml:space="preserve"> reactive </t>
        </is>
      </c>
      <c r="M5719" s="465" t="inlineStr">
        <is>
          <t xml:space="preserve"> NH3 </t>
        </is>
      </c>
      <c r="N5719" s="466" t="inlineStr">
        <is>
          <t>nan</t>
        </is>
      </c>
      <c r="O5719" s="467" t="n">
        <v>0.2</v>
      </c>
      <c r="P5719" s="468" t="n">
        <v>1984</v>
      </c>
      <c r="Q5719" s="469" t="inlineStr">
        <is>
          <t>no data</t>
        </is>
      </c>
      <c r="R5719" s="469" t="inlineStr">
        <is>
          <t>not done</t>
        </is>
      </c>
      <c r="S5719" s="469" t="inlineStr">
        <is>
          <t xml:space="preserve"> text </t>
        </is>
      </c>
      <c r="T5719" s="426" t="inlineStr">
        <is>
          <t>Norway</t>
        </is>
      </c>
      <c r="U5719" s="5" t="inlineStr">
        <is>
          <t>N wasted</t>
        </is>
      </c>
      <c r="V5719" s="465" t="n">
        <v>0.04</v>
      </c>
    </row>
    <row r="5720">
      <c r="B5720" s="5" t="inlineStr">
        <is>
          <t>EF.OE-AT.AT</t>
        </is>
      </c>
      <c r="C5720" s="5" t="inlineStr">
        <is>
          <t>EF.OE-AT.AT-Emissions-NOx</t>
        </is>
      </c>
      <c r="D5720" s="5" t="inlineStr">
        <is>
          <t>EF</t>
        </is>
      </c>
      <c r="E5720" s="5" t="inlineStr">
        <is>
          <t>OE</t>
        </is>
      </c>
      <c r="F5720" s="5">
        <f>VLOOKUP(E5720,'5.a Definitions'!E:F,2,FALSE)</f>
        <v/>
      </c>
      <c r="G5720" s="5" t="inlineStr">
        <is>
          <t>AT</t>
        </is>
      </c>
      <c r="H5720" s="5" t="inlineStr">
        <is>
          <t>AT</t>
        </is>
      </c>
      <c r="I5720" s="5">
        <f>VLOOKUP(H5720,'5.a Definitions'!E:F,2,FALSE)</f>
        <v/>
      </c>
      <c r="J5720" s="465" t="inlineStr">
        <is>
          <t xml:space="preserve"> Emissions </t>
        </is>
      </c>
      <c r="K5720" s="465" t="inlineStr">
        <is>
          <t xml:space="preserve"> other fuels emissions </t>
        </is>
      </c>
      <c r="L5720" s="465" t="inlineStr">
        <is>
          <t xml:space="preserve"> reactive </t>
        </is>
      </c>
      <c r="M5720" s="465" t="inlineStr">
        <is>
          <t xml:space="preserve"> NOx </t>
        </is>
      </c>
      <c r="N5720" s="466" t="inlineStr">
        <is>
          <t>nan</t>
        </is>
      </c>
      <c r="O5720" s="467" t="n">
        <v>0.2</v>
      </c>
      <c r="P5720" s="468" t="n">
        <v>1984</v>
      </c>
      <c r="Q5720" s="469" t="inlineStr">
        <is>
          <t>no data</t>
        </is>
      </c>
      <c r="R5720" s="469" t="inlineStr">
        <is>
          <t>not done</t>
        </is>
      </c>
      <c r="S5720" s="469" t="inlineStr">
        <is>
          <t xml:space="preserve"> text </t>
        </is>
      </c>
      <c r="T5720" s="426" t="inlineStr">
        <is>
          <t>Norway</t>
        </is>
      </c>
      <c r="U5720" s="5" t="inlineStr">
        <is>
          <t>N wasted</t>
        </is>
      </c>
      <c r="V5720" s="465" t="n">
        <v>0.04</v>
      </c>
    </row>
    <row r="5721">
      <c r="B5721" s="5" t="inlineStr">
        <is>
          <t>EF.OE-AT.AT</t>
        </is>
      </c>
      <c r="C5721" s="5" t="inlineStr">
        <is>
          <t>EF.OE-AT.AT-Emissions-N2O</t>
        </is>
      </c>
      <c r="D5721" s="5" t="inlineStr">
        <is>
          <t>EF</t>
        </is>
      </c>
      <c r="E5721" s="5" t="inlineStr">
        <is>
          <t>OE</t>
        </is>
      </c>
      <c r="F5721" s="5">
        <f>VLOOKUP(E5721,'5.a Definitions'!E:F,2,FALSE)</f>
        <v/>
      </c>
      <c r="G5721" s="5" t="inlineStr">
        <is>
          <t>AT</t>
        </is>
      </c>
      <c r="H5721" s="5" t="inlineStr">
        <is>
          <t>AT</t>
        </is>
      </c>
      <c r="I5721" s="5">
        <f>VLOOKUP(H5721,'5.a Definitions'!E:F,2,FALSE)</f>
        <v/>
      </c>
      <c r="J5721" s="465" t="inlineStr">
        <is>
          <t xml:space="preserve"> Emissions </t>
        </is>
      </c>
      <c r="K5721" s="465" t="inlineStr">
        <is>
          <t xml:space="preserve"> other fuels emissions </t>
        </is>
      </c>
      <c r="L5721" s="465" t="inlineStr">
        <is>
          <t xml:space="preserve"> reactive </t>
        </is>
      </c>
      <c r="M5721" s="465" t="inlineStr">
        <is>
          <t xml:space="preserve"> N2O </t>
        </is>
      </c>
      <c r="N5721" s="466" t="inlineStr">
        <is>
          <t>nan</t>
        </is>
      </c>
      <c r="O5721" s="467" t="n">
        <v>0.2</v>
      </c>
      <c r="P5721" s="468" t="n">
        <v>1984</v>
      </c>
      <c r="Q5721" s="469" t="inlineStr">
        <is>
          <t>no data</t>
        </is>
      </c>
      <c r="R5721" s="469" t="inlineStr">
        <is>
          <t>not done</t>
        </is>
      </c>
      <c r="S5721" s="469" t="inlineStr">
        <is>
          <t xml:space="preserve"> text </t>
        </is>
      </c>
      <c r="T5721" s="426" t="inlineStr">
        <is>
          <t>Norway</t>
        </is>
      </c>
      <c r="U5721" s="5" t="inlineStr">
        <is>
          <t>N wasted</t>
        </is>
      </c>
      <c r="V5721" s="465" t="n">
        <v>0.04</v>
      </c>
    </row>
    <row r="5722" ht="16" customHeight="1" thickBot="1">
      <c r="A5722" s="483" t="n"/>
      <c r="B5722" s="6" t="inlineStr">
        <is>
          <t>EF.OE-AT.AT</t>
        </is>
      </c>
      <c r="C5722" s="6" t="inlineStr">
        <is>
          <t>EF.OE-AT.AT-Emissions-N2</t>
        </is>
      </c>
      <c r="D5722" s="6" t="inlineStr">
        <is>
          <t>EF</t>
        </is>
      </c>
      <c r="E5722" s="6" t="inlineStr">
        <is>
          <t>OE</t>
        </is>
      </c>
      <c r="F5722" s="5">
        <f>VLOOKUP(E5722,'5.a Definitions'!E:F,2,FALSE)</f>
        <v/>
      </c>
      <c r="G5722" s="6" t="inlineStr">
        <is>
          <t>AT</t>
        </is>
      </c>
      <c r="H5722" s="6" t="inlineStr">
        <is>
          <t>AT</t>
        </is>
      </c>
      <c r="I5722" s="5">
        <f>VLOOKUP(H5722,'5.a Definitions'!E:F,2,FALSE)</f>
        <v/>
      </c>
      <c r="J5722" s="470" t="inlineStr">
        <is>
          <t xml:space="preserve"> Emissions </t>
        </is>
      </c>
      <c r="K5722" s="470" t="inlineStr">
        <is>
          <t xml:space="preserve"> other fuels emissions </t>
        </is>
      </c>
      <c r="L5722" s="470" t="inlineStr">
        <is>
          <t xml:space="preserve"> inert </t>
        </is>
      </c>
      <c r="M5722" s="470" t="inlineStr">
        <is>
          <t xml:space="preserve"> N2 </t>
        </is>
      </c>
      <c r="N5722" s="466" t="n">
        <v>0</v>
      </c>
      <c r="O5722" s="471" t="n">
        <v>0.2</v>
      </c>
      <c r="P5722" s="468" t="n">
        <v>1984</v>
      </c>
      <c r="Q5722" s="472" t="inlineStr">
        <is>
          <t>mass balance</t>
        </is>
      </c>
      <c r="R5722" s="469" t="inlineStr">
        <is>
          <t>ok</t>
        </is>
      </c>
      <c r="S5722" s="472" t="inlineStr">
        <is>
          <t xml:space="preserve"> text </t>
        </is>
      </c>
      <c r="T5722" s="426" t="inlineStr">
        <is>
          <t>Norway</t>
        </is>
      </c>
      <c r="U5722" s="5" t="inlineStr">
        <is>
          <t>N wasted</t>
        </is>
      </c>
      <c r="V5722" s="470" t="n">
        <v>0.04</v>
      </c>
    </row>
    <row r="5723">
      <c r="A5723" s="487" t="inlineStr">
        <is>
          <t xml:space="preserve"> Materials and products </t>
        </is>
      </c>
      <c r="B5723" s="452" t="inlineStr">
        <is>
          <t>MP.FP-AG.SM</t>
        </is>
      </c>
      <c r="C5723" s="452" t="inlineStr">
        <is>
          <t>MP.FP-AG.SM-Seeds and planting material -Nmix</t>
        </is>
      </c>
      <c r="D5723" s="452" t="inlineStr">
        <is>
          <t>MP</t>
        </is>
      </c>
      <c r="E5723" s="452" t="inlineStr">
        <is>
          <t>FP</t>
        </is>
      </c>
      <c r="F5723" s="5">
        <f>VLOOKUP(E5723,'5.a Definitions'!E:F,2,FALSE)</f>
        <v/>
      </c>
      <c r="G5723" s="452" t="inlineStr">
        <is>
          <t>AG</t>
        </is>
      </c>
      <c r="H5723" s="452" t="inlineStr">
        <is>
          <t>SM</t>
        </is>
      </c>
      <c r="I5723" s="5">
        <f>VLOOKUP(H5723,'5.a Definitions'!E:F,2,FALSE)</f>
        <v/>
      </c>
      <c r="J5723" s="465" t="inlineStr">
        <is>
          <t xml:space="preserve"> Seeds and planting material  </t>
        </is>
      </c>
      <c r="K5723" s="465" t="inlineStr">
        <is>
          <t xml:space="preserve"> seeds and planting material </t>
        </is>
      </c>
      <c r="L5723" s="465" t="inlineStr">
        <is>
          <t xml:space="preserve"> reactive </t>
        </is>
      </c>
      <c r="M5723" s="465" t="inlineStr">
        <is>
          <t xml:space="preserve"> Nmix </t>
        </is>
      </c>
      <c r="N5723" s="466" t="n">
        <v>1.145921317324185</v>
      </c>
      <c r="O5723" s="467" t="n">
        <v>0.3200569215722929</v>
      </c>
      <c r="P5723" s="468" t="n">
        <v>1984</v>
      </c>
      <c r="Q5723" s="469" t="inlineStr">
        <is>
          <t>NIBIO Totalkalkylen</t>
        </is>
      </c>
      <c r="R5723" s="469" t="inlineStr">
        <is>
          <t>ok</t>
        </is>
      </c>
      <c r="S5723" s="469" t="inlineStr">
        <is>
          <t xml:space="preserve"> text </t>
        </is>
      </c>
      <c r="T5723" s="426" t="inlineStr">
        <is>
          <t>Norway</t>
        </is>
      </c>
      <c r="U5723" s="5" t="inlineStr">
        <is>
          <t>useful output</t>
        </is>
      </c>
      <c r="V5723" s="465" t="n">
        <v>0.04</v>
      </c>
    </row>
    <row r="5724">
      <c r="B5724" s="5" t="inlineStr">
        <is>
          <t>MP.FP-AG.MM</t>
        </is>
      </c>
      <c r="C5724" s="5" t="inlineStr">
        <is>
          <t>MP.FP-AG.MM-Farm animal feed-Nmix</t>
        </is>
      </c>
      <c r="D5724" s="5" t="inlineStr">
        <is>
          <t>MP</t>
        </is>
      </c>
      <c r="E5724" s="5" t="inlineStr">
        <is>
          <t>FP</t>
        </is>
      </c>
      <c r="F5724" s="5">
        <f>VLOOKUP(E5724,'5.a Definitions'!E:F,2,FALSE)</f>
        <v/>
      </c>
      <c r="G5724" s="5" t="inlineStr">
        <is>
          <t>AG</t>
        </is>
      </c>
      <c r="H5724" s="5" t="inlineStr">
        <is>
          <t>MM</t>
        </is>
      </c>
      <c r="I5724" s="5">
        <f>VLOOKUP(H5724,'5.a Definitions'!E:F,2,FALSE)</f>
        <v/>
      </c>
      <c r="J5724" s="465" t="inlineStr">
        <is>
          <t xml:space="preserve"> Farm animal feed </t>
        </is>
      </c>
      <c r="K5724" s="465" t="inlineStr">
        <is>
          <t xml:space="preserve"> farm animal feed </t>
        </is>
      </c>
      <c r="L5724" s="465" t="inlineStr">
        <is>
          <t xml:space="preserve"> reactive </t>
        </is>
      </c>
      <c r="M5724" s="465" t="inlineStr">
        <is>
          <t xml:space="preserve"> Nmix </t>
        </is>
      </c>
      <c r="N5724" s="466" t="inlineStr">
        <is>
          <t>nan</t>
        </is>
      </c>
      <c r="O5724" s="467" t="n">
        <v>0.2</v>
      </c>
      <c r="P5724" s="468" t="n">
        <v>1984</v>
      </c>
      <c r="Q5724" s="469" t="inlineStr">
        <is>
          <t>no data</t>
        </is>
      </c>
      <c r="R5724" s="469" t="inlineStr">
        <is>
          <t>not done</t>
        </is>
      </c>
      <c r="S5724" s="469" t="inlineStr">
        <is>
          <t xml:space="preserve"> text </t>
        </is>
      </c>
      <c r="T5724" s="426" t="inlineStr">
        <is>
          <t>Norway</t>
        </is>
      </c>
      <c r="U5724" s="5" t="inlineStr">
        <is>
          <t>useful output</t>
        </is>
      </c>
      <c r="V5724" s="465" t="n">
        <v>0.04</v>
      </c>
    </row>
    <row r="5725">
      <c r="B5725" s="5" t="inlineStr">
        <is>
          <t>MP.FP-PR.SO</t>
        </is>
      </c>
      <c r="C5725" s="5" t="inlineStr">
        <is>
          <t>MP.FP-PR.SO-Food industry waste-Nmix</t>
        </is>
      </c>
      <c r="D5725" s="5" t="inlineStr">
        <is>
          <t>MP</t>
        </is>
      </c>
      <c r="E5725" s="5" t="inlineStr">
        <is>
          <t>FP</t>
        </is>
      </c>
      <c r="F5725" s="5">
        <f>VLOOKUP(E5725,'5.a Definitions'!E:F,2,FALSE)</f>
        <v/>
      </c>
      <c r="G5725" s="5" t="inlineStr">
        <is>
          <t>PR</t>
        </is>
      </c>
      <c r="H5725" s="5" t="inlineStr">
        <is>
          <t>SO</t>
        </is>
      </c>
      <c r="I5725" s="5">
        <f>VLOOKUP(H5725,'5.a Definitions'!E:F,2,FALSE)</f>
        <v/>
      </c>
      <c r="J5725" s="465" t="inlineStr">
        <is>
          <t xml:space="preserve"> Food industry waste </t>
        </is>
      </c>
      <c r="K5725" s="465" t="inlineStr">
        <is>
          <t xml:space="preserve"> food industry waste </t>
        </is>
      </c>
      <c r="L5725" s="465" t="inlineStr">
        <is>
          <t xml:space="preserve"> reactive </t>
        </is>
      </c>
      <c r="M5725" s="465" t="inlineStr">
        <is>
          <t xml:space="preserve"> Nmix </t>
        </is>
      </c>
      <c r="N5725" s="466" t="inlineStr">
        <is>
          <t>nan</t>
        </is>
      </c>
      <c r="O5725" s="467" t="n">
        <v>0.2</v>
      </c>
      <c r="P5725" s="468" t="n">
        <v>1984</v>
      </c>
      <c r="Q5725" s="469" t="inlineStr">
        <is>
          <t>no data</t>
        </is>
      </c>
      <c r="R5725" s="469" t="inlineStr">
        <is>
          <t>not done</t>
        </is>
      </c>
      <c r="S5725" s="469" t="inlineStr">
        <is>
          <t xml:space="preserve"> text </t>
        </is>
      </c>
      <c r="T5725" s="426" t="inlineStr">
        <is>
          <t>Norway</t>
        </is>
      </c>
      <c r="U5725" s="5" t="inlineStr">
        <is>
          <t>N wasted</t>
        </is>
      </c>
      <c r="V5725" s="465" t="n">
        <v>0.04</v>
      </c>
    </row>
    <row r="5726">
      <c r="B5726" s="5" t="inlineStr">
        <is>
          <t>MP.FP-PR.WW</t>
        </is>
      </c>
      <c r="C5726" s="5" t="inlineStr">
        <is>
          <t>MP.FP-PR.WW-Food industry wastewater-Nmix</t>
        </is>
      </c>
      <c r="D5726" s="5" t="inlineStr">
        <is>
          <t>MP</t>
        </is>
      </c>
      <c r="E5726" s="5" t="inlineStr">
        <is>
          <t>FP</t>
        </is>
      </c>
      <c r="F5726" s="5">
        <f>VLOOKUP(E5726,'5.a Definitions'!E:F,2,FALSE)</f>
        <v/>
      </c>
      <c r="G5726" s="5" t="inlineStr">
        <is>
          <t>PR</t>
        </is>
      </c>
      <c r="H5726" s="5" t="inlineStr">
        <is>
          <t>WW</t>
        </is>
      </c>
      <c r="I5726" s="5">
        <f>VLOOKUP(H5726,'5.a Definitions'!E:F,2,FALSE)</f>
        <v/>
      </c>
      <c r="J5726" s="465" t="inlineStr">
        <is>
          <t xml:space="preserve"> Food industry wastewater </t>
        </is>
      </c>
      <c r="K5726" s="465" t="inlineStr">
        <is>
          <t xml:space="preserve"> food industry wastewater </t>
        </is>
      </c>
      <c r="L5726" s="465" t="inlineStr">
        <is>
          <t xml:space="preserve"> reactive </t>
        </is>
      </c>
      <c r="M5726" s="465" t="inlineStr">
        <is>
          <t xml:space="preserve"> Nmix </t>
        </is>
      </c>
      <c r="N5726" s="466" t="inlineStr">
        <is>
          <t>nan</t>
        </is>
      </c>
      <c r="O5726" s="467" t="n">
        <v>0.2</v>
      </c>
      <c r="P5726" s="468" t="n">
        <v>1984</v>
      </c>
      <c r="Q5726" s="469" t="inlineStr">
        <is>
          <t>no data</t>
        </is>
      </c>
      <c r="R5726" s="469" t="inlineStr">
        <is>
          <t>not done</t>
        </is>
      </c>
      <c r="S5726" s="469" t="inlineStr">
        <is>
          <t xml:space="preserve"> text </t>
        </is>
      </c>
      <c r="T5726" s="426" t="inlineStr">
        <is>
          <t>Norway</t>
        </is>
      </c>
      <c r="U5726" s="5" t="inlineStr">
        <is>
          <t>N wasted</t>
        </is>
      </c>
      <c r="V5726" s="465" t="n">
        <v>0.04</v>
      </c>
    </row>
    <row r="5727">
      <c r="B5727" s="5" t="inlineStr">
        <is>
          <t>MP.FP-HS.HS</t>
        </is>
      </c>
      <c r="C5727" s="5" t="inlineStr">
        <is>
          <t>MP.FP-HS.HS-Food products-Nmix</t>
        </is>
      </c>
      <c r="D5727" s="5" t="inlineStr">
        <is>
          <t>MP</t>
        </is>
      </c>
      <c r="E5727" s="5" t="inlineStr">
        <is>
          <t>FP</t>
        </is>
      </c>
      <c r="F5727" s="5">
        <f>VLOOKUP(E5727,'5.a Definitions'!E:F,2,FALSE)</f>
        <v/>
      </c>
      <c r="G5727" s="5" t="inlineStr">
        <is>
          <t>HS</t>
        </is>
      </c>
      <c r="H5727" s="5" t="inlineStr">
        <is>
          <t>HS</t>
        </is>
      </c>
      <c r="I5727" s="5">
        <f>VLOOKUP(H5727,'5.a Definitions'!E:F,2,FALSE)</f>
        <v/>
      </c>
      <c r="J5727" s="465" t="inlineStr">
        <is>
          <t xml:space="preserve"> Food products </t>
        </is>
      </c>
      <c r="K5727" s="465" t="inlineStr">
        <is>
          <t xml:space="preserve"> food products </t>
        </is>
      </c>
      <c r="L5727" s="465" t="inlineStr">
        <is>
          <t xml:space="preserve"> reactive </t>
        </is>
      </c>
      <c r="M5727" s="465" t="inlineStr">
        <is>
          <t xml:space="preserve"> Nmix </t>
        </is>
      </c>
      <c r="N5727" s="466" t="n">
        <v>25.6286871007858</v>
      </c>
      <c r="O5727" s="467" t="n">
        <v>0.1892842061742293</v>
      </c>
      <c r="P5727" s="468" t="n">
        <v>1984</v>
      </c>
      <c r="Q5727" s="469" t="inlineStr">
        <is>
          <t>SSB</t>
        </is>
      </c>
      <c r="R5727" s="469" t="inlineStr">
        <is>
          <t>ok</t>
        </is>
      </c>
      <c r="S5727" s="469" t="inlineStr">
        <is>
          <t xml:space="preserve"> text </t>
        </is>
      </c>
      <c r="T5727" s="426" t="inlineStr">
        <is>
          <t>Norway</t>
        </is>
      </c>
      <c r="U5727" s="5" t="inlineStr">
        <is>
          <t>useful output</t>
        </is>
      </c>
      <c r="V5727" s="465" t="n">
        <v>0.04</v>
      </c>
    </row>
    <row r="5728">
      <c r="B5728" s="5" t="inlineStr">
        <is>
          <t>MP.FP-HY.SW</t>
        </is>
      </c>
      <c r="C5728" s="5" t="inlineStr">
        <is>
          <t>MP.FP-HY.SW-Untreated wastewater-Nmix</t>
        </is>
      </c>
      <c r="D5728" s="5" t="inlineStr">
        <is>
          <t>MP</t>
        </is>
      </c>
      <c r="E5728" s="5" t="inlineStr">
        <is>
          <t>FP</t>
        </is>
      </c>
      <c r="F5728" s="5">
        <f>VLOOKUP(E5728,'5.a Definitions'!E:F,2,FALSE)</f>
        <v/>
      </c>
      <c r="G5728" s="5" t="inlineStr">
        <is>
          <t>HY</t>
        </is>
      </c>
      <c r="H5728" s="5" t="inlineStr">
        <is>
          <t>SW</t>
        </is>
      </c>
      <c r="I5728" s="5">
        <f>VLOOKUP(H5728,'5.a Definitions'!E:F,2,FALSE)</f>
        <v/>
      </c>
      <c r="J5728" s="465" t="inlineStr">
        <is>
          <t xml:space="preserve"> Untreated wastewater </t>
        </is>
      </c>
      <c r="K5728" s="465" t="inlineStr">
        <is>
          <t xml:space="preserve"> food industry untreated wastewater </t>
        </is>
      </c>
      <c r="L5728" s="465" t="inlineStr">
        <is>
          <t xml:space="preserve"> reactive </t>
        </is>
      </c>
      <c r="M5728" s="465" t="inlineStr">
        <is>
          <t xml:space="preserve"> Nmix </t>
        </is>
      </c>
      <c r="N5728" s="466" t="inlineStr">
        <is>
          <t>nan</t>
        </is>
      </c>
      <c r="O5728" s="467" t="n">
        <v>0.2</v>
      </c>
      <c r="P5728" s="468" t="n">
        <v>1984</v>
      </c>
      <c r="Q5728" s="469" t="inlineStr">
        <is>
          <t>no data</t>
        </is>
      </c>
      <c r="R5728" s="469" t="inlineStr">
        <is>
          <t>not done</t>
        </is>
      </c>
      <c r="S5728" s="469" t="inlineStr">
        <is>
          <t xml:space="preserve"> text </t>
        </is>
      </c>
      <c r="T5728" s="426" t="inlineStr">
        <is>
          <t>Norway</t>
        </is>
      </c>
      <c r="U5728" s="5" t="inlineStr">
        <is>
          <t>N wasted</t>
        </is>
      </c>
      <c r="V5728" s="465" t="n">
        <v>0.04</v>
      </c>
    </row>
    <row r="5729">
      <c r="B5729" s="5" t="inlineStr">
        <is>
          <t>MP.FP-HY.AC</t>
        </is>
      </c>
      <c r="C5729" s="5" t="inlineStr">
        <is>
          <t>MP.FP-HY.AC-Feed to freshwater aquaculture-Nmix</t>
        </is>
      </c>
      <c r="D5729" s="5" t="inlineStr">
        <is>
          <t>MP</t>
        </is>
      </c>
      <c r="E5729" s="5" t="inlineStr">
        <is>
          <t>FP</t>
        </is>
      </c>
      <c r="F5729" s="5">
        <f>VLOOKUP(E5729,'5.a Definitions'!E:F,2,FALSE)</f>
        <v/>
      </c>
      <c r="G5729" s="5" t="inlineStr">
        <is>
          <t>HY</t>
        </is>
      </c>
      <c r="H5729" s="5" t="inlineStr">
        <is>
          <t>AC</t>
        </is>
      </c>
      <c r="I5729" s="5">
        <f>VLOOKUP(H5729,'5.a Definitions'!E:F,2,FALSE)</f>
        <v/>
      </c>
      <c r="J5729" s="465" t="inlineStr">
        <is>
          <t xml:space="preserve"> Feed to freshwater aquaculture </t>
        </is>
      </c>
      <c r="K5729" s="465" t="inlineStr">
        <is>
          <t xml:space="preserve"> feed to freshwater aquaculture </t>
        </is>
      </c>
      <c r="L5729" s="465" t="inlineStr">
        <is>
          <t xml:space="preserve"> reactive </t>
        </is>
      </c>
      <c r="M5729" s="465" t="inlineStr">
        <is>
          <t xml:space="preserve"> Nmix </t>
        </is>
      </c>
      <c r="N5729" s="466" t="n">
        <v>0</v>
      </c>
      <c r="O5729" s="467" t="n">
        <v>0.2</v>
      </c>
      <c r="P5729" s="468" t="n">
        <v>1984</v>
      </c>
      <c r="Q5729" s="469" t="inlineStr">
        <is>
          <t>no production</t>
        </is>
      </c>
      <c r="R5729" s="469" t="inlineStr">
        <is>
          <t>ok</t>
        </is>
      </c>
      <c r="S5729" s="469" t="inlineStr">
        <is>
          <t xml:space="preserve"> text </t>
        </is>
      </c>
      <c r="T5729" s="426" t="inlineStr">
        <is>
          <t>Norway</t>
        </is>
      </c>
      <c r="U5729" s="5" t="inlineStr">
        <is>
          <t>useful output</t>
        </is>
      </c>
      <c r="V5729" s="465" t="n">
        <v>0.04</v>
      </c>
    </row>
    <row r="5730">
      <c r="B5730" s="5" t="inlineStr">
        <is>
          <t>MP.FP-HY.AC</t>
        </is>
      </c>
      <c r="C5730" s="5" t="inlineStr">
        <is>
          <t>MP.FP-HY.AC-Feed to coastal aquaculture-Nmix</t>
        </is>
      </c>
      <c r="D5730" s="5" t="inlineStr">
        <is>
          <t>MP</t>
        </is>
      </c>
      <c r="E5730" s="5" t="inlineStr">
        <is>
          <t>FP</t>
        </is>
      </c>
      <c r="F5730" s="5">
        <f>VLOOKUP(E5730,'5.a Definitions'!E:F,2,FALSE)</f>
        <v/>
      </c>
      <c r="G5730" s="5" t="inlineStr">
        <is>
          <t>HY</t>
        </is>
      </c>
      <c r="H5730" s="5" t="inlineStr">
        <is>
          <t>AC</t>
        </is>
      </c>
      <c r="I5730" s="5">
        <f>VLOOKUP(H5730,'5.a Definitions'!E:F,2,FALSE)</f>
        <v/>
      </c>
      <c r="J5730" s="465" t="inlineStr">
        <is>
          <t xml:space="preserve"> Feed to coastal aquaculture </t>
        </is>
      </c>
      <c r="K5730" s="465" t="inlineStr">
        <is>
          <t xml:space="preserve"> feed to coastal aquaculture </t>
        </is>
      </c>
      <c r="L5730" s="465" t="inlineStr">
        <is>
          <t xml:space="preserve"> reactive </t>
        </is>
      </c>
      <c r="M5730" s="465" t="inlineStr">
        <is>
          <t xml:space="preserve"> Nmix </t>
        </is>
      </c>
      <c r="N5730" s="466" t="n">
        <v>3.148255384615385</v>
      </c>
      <c r="O5730" s="467" t="n">
        <v>0.2457851306862153</v>
      </c>
      <c r="P5730" s="468" t="n">
        <v>1984</v>
      </c>
      <c r="Q5730" s="469" t="inlineStr">
        <is>
          <t>Fiskeridirektoratet</t>
        </is>
      </c>
      <c r="R5730" s="469" t="inlineStr">
        <is>
          <t>ok</t>
        </is>
      </c>
      <c r="S5730" s="469" t="inlineStr">
        <is>
          <t xml:space="preserve"> text </t>
        </is>
      </c>
      <c r="T5730" s="426" t="inlineStr">
        <is>
          <t>Norway</t>
        </is>
      </c>
      <c r="U5730" s="5" t="inlineStr">
        <is>
          <t>useful output</t>
        </is>
      </c>
      <c r="V5730" s="465" t="n">
        <v>0.04</v>
      </c>
    </row>
    <row r="5731">
      <c r="B5731" s="5" t="inlineStr">
        <is>
          <t>MP.FP-RW.RW</t>
        </is>
      </c>
      <c r="C5731" s="5" t="inlineStr">
        <is>
          <t>MP.FP-RW.RW-Food export-Nmix</t>
        </is>
      </c>
      <c r="D5731" s="5" t="inlineStr">
        <is>
          <t>MP</t>
        </is>
      </c>
      <c r="E5731" s="5" t="inlineStr">
        <is>
          <t>FP</t>
        </is>
      </c>
      <c r="F5731" s="5">
        <f>VLOOKUP(E5731,'5.a Definitions'!E:F,2,FALSE)</f>
        <v/>
      </c>
      <c r="G5731" s="5" t="inlineStr">
        <is>
          <t>RW</t>
        </is>
      </c>
      <c r="H5731" s="5" t="inlineStr">
        <is>
          <t>RW</t>
        </is>
      </c>
      <c r="I5731" s="5">
        <f>VLOOKUP(H5731,'5.a Definitions'!E:F,2,FALSE)</f>
        <v/>
      </c>
      <c r="J5731" s="465" t="inlineStr">
        <is>
          <t xml:space="preserve"> Food export </t>
        </is>
      </c>
      <c r="K5731" s="465" t="inlineStr">
        <is>
          <t xml:space="preserve"> food export </t>
        </is>
      </c>
      <c r="L5731" s="465" t="inlineStr">
        <is>
          <t xml:space="preserve"> reactive </t>
        </is>
      </c>
      <c r="M5731" s="465" t="inlineStr">
        <is>
          <t xml:space="preserve"> Nmix </t>
        </is>
      </c>
      <c r="N5731" s="466" t="inlineStr">
        <is>
          <t>nan</t>
        </is>
      </c>
      <c r="O5731" s="467" t="n">
        <v>0.2</v>
      </c>
      <c r="P5731" s="468" t="n">
        <v>1984</v>
      </c>
      <c r="Q5731" s="469" t="inlineStr">
        <is>
          <t>no data</t>
        </is>
      </c>
      <c r="R5731" s="469" t="inlineStr">
        <is>
          <t>not done</t>
        </is>
      </c>
      <c r="S5731" s="469" t="inlineStr">
        <is>
          <t xml:space="preserve"> text </t>
        </is>
      </c>
      <c r="T5731" s="426" t="inlineStr">
        <is>
          <t>Norway</t>
        </is>
      </c>
      <c r="U5731" s="5" t="inlineStr">
        <is>
          <t>useful output</t>
        </is>
      </c>
      <c r="V5731" s="465" t="n">
        <v>0.04</v>
      </c>
    </row>
    <row r="5732">
      <c r="B5732" s="475" t="inlineStr">
        <is>
          <t>MP.FP-RW.RW</t>
        </is>
      </c>
      <c r="C5732" s="475" t="inlineStr">
        <is>
          <t>MP.FP-RW.RW-Feed export-Nmix</t>
        </is>
      </c>
      <c r="D5732" s="475" t="inlineStr">
        <is>
          <t>MP</t>
        </is>
      </c>
      <c r="E5732" s="475" t="inlineStr">
        <is>
          <t>FP</t>
        </is>
      </c>
      <c r="F5732" s="5">
        <f>VLOOKUP(E5732,'5.a Definitions'!E:F,2,FALSE)</f>
        <v/>
      </c>
      <c r="G5732" s="475" t="inlineStr">
        <is>
          <t>RW</t>
        </is>
      </c>
      <c r="H5732" s="475" t="inlineStr">
        <is>
          <t>RW</t>
        </is>
      </c>
      <c r="I5732" s="5">
        <f>VLOOKUP(H5732,'5.a Definitions'!E:F,2,FALSE)</f>
        <v/>
      </c>
      <c r="J5732" s="465" t="inlineStr">
        <is>
          <t>Feed export</t>
        </is>
      </c>
      <c r="K5732" s="465" t="inlineStr">
        <is>
          <t>feed export</t>
        </is>
      </c>
      <c r="L5732" s="465" t="inlineStr">
        <is>
          <t>reactive</t>
        </is>
      </c>
      <c r="M5732" s="465" t="inlineStr">
        <is>
          <t>Nmix</t>
        </is>
      </c>
      <c r="N5732" s="466" t="inlineStr">
        <is>
          <t>nan</t>
        </is>
      </c>
      <c r="O5732" s="467" t="n">
        <v>0.2</v>
      </c>
      <c r="P5732" s="468" t="n">
        <v>1984</v>
      </c>
      <c r="Q5732" s="469" t="inlineStr">
        <is>
          <t>no data</t>
        </is>
      </c>
      <c r="R5732" s="469" t="inlineStr">
        <is>
          <t>not done</t>
        </is>
      </c>
      <c r="S5732" s="469" t="inlineStr">
        <is>
          <t>text</t>
        </is>
      </c>
      <c r="T5732" s="476" t="inlineStr">
        <is>
          <t>Norway</t>
        </is>
      </c>
      <c r="U5732" s="5" t="inlineStr">
        <is>
          <t>useful output</t>
        </is>
      </c>
      <c r="V5732" s="465">
        <f>(#REF!*#REF!)^2</f>
        <v/>
      </c>
    </row>
    <row r="5733">
      <c r="B5733" s="5" t="inlineStr">
        <is>
          <t>MP.OP-AG.SM</t>
        </is>
      </c>
      <c r="C5733" s="5" t="inlineStr">
        <is>
          <t>MP.OP-AG.SM-Mineral fertilizer-Nmix</t>
        </is>
      </c>
      <c r="D5733" s="5" t="inlineStr">
        <is>
          <t>MP</t>
        </is>
      </c>
      <c r="E5733" s="5" t="inlineStr">
        <is>
          <t>OP</t>
        </is>
      </c>
      <c r="F5733" s="5">
        <f>VLOOKUP(E5733,'5.a Definitions'!E:F,2,FALSE)</f>
        <v/>
      </c>
      <c r="G5733" s="5" t="inlineStr">
        <is>
          <t>AG</t>
        </is>
      </c>
      <c r="H5733" s="5" t="inlineStr">
        <is>
          <t>SM</t>
        </is>
      </c>
      <c r="I5733" s="5">
        <f>VLOOKUP(H5733,'5.a Definitions'!E:F,2,FALSE)</f>
        <v/>
      </c>
      <c r="J5733" s="465" t="inlineStr">
        <is>
          <t xml:space="preserve"> Mineral fertilizer </t>
        </is>
      </c>
      <c r="K5733" s="465" t="inlineStr">
        <is>
          <t xml:space="preserve"> mineral fertilizer to agriculture </t>
        </is>
      </c>
      <c r="L5733" s="465" t="inlineStr">
        <is>
          <t xml:space="preserve"> reactive </t>
        </is>
      </c>
      <c r="M5733" s="465" t="inlineStr">
        <is>
          <t xml:space="preserve"> Nmix </t>
        </is>
      </c>
      <c r="N5733" s="466" t="n">
        <v>104.7</v>
      </c>
      <c r="O5733" s="467" t="n">
        <v>0.3152372104858311</v>
      </c>
      <c r="P5733" s="468" t="n">
        <v>1984</v>
      </c>
      <c r="Q5733" s="469" t="inlineStr">
        <is>
          <t>FAOSTAT Fertilizer by nutrient (Agricultural Use - Import)</t>
        </is>
      </c>
      <c r="R5733" s="469" t="inlineStr">
        <is>
          <t>ok</t>
        </is>
      </c>
      <c r="S5733" s="469" t="inlineStr">
        <is>
          <t xml:space="preserve"> text </t>
        </is>
      </c>
      <c r="T5733" s="426" t="inlineStr">
        <is>
          <t>Norway</t>
        </is>
      </c>
      <c r="U5733" s="5" t="inlineStr">
        <is>
          <t>useful output</t>
        </is>
      </c>
      <c r="V5733" s="465" t="n">
        <v>0.04</v>
      </c>
    </row>
    <row r="5734">
      <c r="B5734" s="475" t="inlineStr">
        <is>
          <t>MP.OP-EF.IC</t>
        </is>
      </c>
      <c r="C5734" s="475" t="inlineStr">
        <is>
          <t>MP.OP-EF.IC-Industrial waste fuels-Nmix</t>
        </is>
      </c>
      <c r="D5734" s="475" t="inlineStr">
        <is>
          <t>MP</t>
        </is>
      </c>
      <c r="E5734" s="475" t="inlineStr">
        <is>
          <t>OP</t>
        </is>
      </c>
      <c r="F5734" s="5">
        <f>VLOOKUP(E5734,'5.a Definitions'!E:F,2,FALSE)</f>
        <v/>
      </c>
      <c r="G5734" s="475" t="inlineStr">
        <is>
          <t>EF</t>
        </is>
      </c>
      <c r="H5734" s="475" t="inlineStr">
        <is>
          <t>IC</t>
        </is>
      </c>
      <c r="I5734" s="5">
        <f>VLOOKUP(H5734,'5.a Definitions'!E:F,2,FALSE)</f>
        <v/>
      </c>
      <c r="J5734" s="465" t="inlineStr">
        <is>
          <t>Industrial waste fuel</t>
        </is>
      </c>
      <c r="K5734" s="465" t="inlineStr">
        <is>
          <t>industrial waste fuel</t>
        </is>
      </c>
      <c r="L5734" s="465" t="inlineStr">
        <is>
          <t>reactive</t>
        </is>
      </c>
      <c r="M5734" s="465" t="inlineStr">
        <is>
          <t>Nmix</t>
        </is>
      </c>
      <c r="N5734" s="466" t="inlineStr">
        <is>
          <t>nan</t>
        </is>
      </c>
      <c r="O5734" s="467" t="n">
        <v>0.2</v>
      </c>
      <c r="P5734" s="468" t="n">
        <v>1984</v>
      </c>
      <c r="Q5734" s="469" t="inlineStr">
        <is>
          <t>no data</t>
        </is>
      </c>
      <c r="R5734" s="469" t="inlineStr">
        <is>
          <t>not done</t>
        </is>
      </c>
      <c r="S5734" s="469" t="inlineStr">
        <is>
          <t>text</t>
        </is>
      </c>
      <c r="T5734" s="476" t="inlineStr">
        <is>
          <t>Norway</t>
        </is>
      </c>
      <c r="U5734" s="5" t="inlineStr">
        <is>
          <t>useful output</t>
        </is>
      </c>
      <c r="V5734" s="465">
        <f>(O5490*N5490)^2</f>
        <v/>
      </c>
    </row>
    <row r="5735">
      <c r="B5735" s="5" t="inlineStr">
        <is>
          <t>MP.OP-PR.SO</t>
        </is>
      </c>
      <c r="C5735" s="5" t="inlineStr">
        <is>
          <t>MP.OP-PR.SO-Other industry waste-Nmix</t>
        </is>
      </c>
      <c r="D5735" s="5" t="inlineStr">
        <is>
          <t>MP</t>
        </is>
      </c>
      <c r="E5735" s="5" t="inlineStr">
        <is>
          <t>OP</t>
        </is>
      </c>
      <c r="F5735" s="5">
        <f>VLOOKUP(E5735,'5.a Definitions'!E:F,2,FALSE)</f>
        <v/>
      </c>
      <c r="G5735" s="5" t="inlineStr">
        <is>
          <t>PR</t>
        </is>
      </c>
      <c r="H5735" s="5" t="inlineStr">
        <is>
          <t>SO</t>
        </is>
      </c>
      <c r="I5735" s="5">
        <f>VLOOKUP(H5735,'5.a Definitions'!E:F,2,FALSE)</f>
        <v/>
      </c>
      <c r="J5735" s="465" t="inlineStr">
        <is>
          <t xml:space="preserve"> Other industry waste </t>
        </is>
      </c>
      <c r="K5735" s="465" t="inlineStr">
        <is>
          <t xml:space="preserve"> other industry waste </t>
        </is>
      </c>
      <c r="L5735" s="465" t="inlineStr">
        <is>
          <t xml:space="preserve"> reactive </t>
        </is>
      </c>
      <c r="M5735" s="465" t="inlineStr">
        <is>
          <t xml:space="preserve"> Nmix </t>
        </is>
      </c>
      <c r="N5735" s="466" t="inlineStr">
        <is>
          <t>nan</t>
        </is>
      </c>
      <c r="O5735" s="467" t="n">
        <v>0.2</v>
      </c>
      <c r="P5735" s="468" t="n">
        <v>1984</v>
      </c>
      <c r="Q5735" s="469" t="inlineStr">
        <is>
          <t>no data</t>
        </is>
      </c>
      <c r="R5735" s="469" t="inlineStr">
        <is>
          <t>not done</t>
        </is>
      </c>
      <c r="S5735" s="469" t="inlineStr">
        <is>
          <t xml:space="preserve"> text </t>
        </is>
      </c>
      <c r="T5735" s="426" t="inlineStr">
        <is>
          <t>Norway</t>
        </is>
      </c>
      <c r="U5735" s="5" t="inlineStr">
        <is>
          <t>N wasted</t>
        </is>
      </c>
      <c r="V5735" s="465" t="n">
        <v>0.04</v>
      </c>
    </row>
    <row r="5736">
      <c r="B5736" s="5" t="inlineStr">
        <is>
          <t>MP.OP-PR.WW</t>
        </is>
      </c>
      <c r="C5736" s="5" t="inlineStr">
        <is>
          <t>MP.OP-PR.WW-Other industry wastewater-Nmix</t>
        </is>
      </c>
      <c r="D5736" s="5" t="inlineStr">
        <is>
          <t>MP</t>
        </is>
      </c>
      <c r="E5736" s="5" t="inlineStr">
        <is>
          <t>OP</t>
        </is>
      </c>
      <c r="F5736" s="5">
        <f>VLOOKUP(E5736,'5.a Definitions'!E:F,2,FALSE)</f>
        <v/>
      </c>
      <c r="G5736" s="5" t="inlineStr">
        <is>
          <t>PR</t>
        </is>
      </c>
      <c r="H5736" s="5" t="inlineStr">
        <is>
          <t>WW</t>
        </is>
      </c>
      <c r="I5736" s="5">
        <f>VLOOKUP(H5736,'5.a Definitions'!E:F,2,FALSE)</f>
        <v/>
      </c>
      <c r="J5736" s="465" t="inlineStr">
        <is>
          <t xml:space="preserve"> Other industry wastewater </t>
        </is>
      </c>
      <c r="K5736" s="465" t="inlineStr">
        <is>
          <t xml:space="preserve"> other industry wastewater </t>
        </is>
      </c>
      <c r="L5736" s="465" t="inlineStr">
        <is>
          <t xml:space="preserve"> reactive </t>
        </is>
      </c>
      <c r="M5736" s="465" t="inlineStr">
        <is>
          <t xml:space="preserve"> Nmix </t>
        </is>
      </c>
      <c r="N5736" s="466" t="inlineStr">
        <is>
          <t>nan</t>
        </is>
      </c>
      <c r="O5736" s="467" t="n">
        <v>0.2</v>
      </c>
      <c r="P5736" s="468" t="n">
        <v>1984</v>
      </c>
      <c r="Q5736" s="469" t="inlineStr">
        <is>
          <t>no data</t>
        </is>
      </c>
      <c r="R5736" s="469" t="inlineStr">
        <is>
          <t>not done</t>
        </is>
      </c>
      <c r="S5736" s="469" t="inlineStr">
        <is>
          <t xml:space="preserve"> text </t>
        </is>
      </c>
      <c r="T5736" s="426" t="inlineStr">
        <is>
          <t>Norway</t>
        </is>
      </c>
      <c r="U5736" s="5" t="inlineStr">
        <is>
          <t>N wasted</t>
        </is>
      </c>
      <c r="V5736" s="465" t="n">
        <v>0.04</v>
      </c>
    </row>
    <row r="5737">
      <c r="B5737" s="5" t="inlineStr">
        <is>
          <t>MP.OP-HS.HS</t>
        </is>
      </c>
      <c r="C5737" s="5" t="inlineStr">
        <is>
          <t>MP.OP-HS.HS-Mineral fertilizer-Nmix</t>
        </is>
      </c>
      <c r="D5737" s="5" t="inlineStr">
        <is>
          <t>MP</t>
        </is>
      </c>
      <c r="E5737" s="5" t="inlineStr">
        <is>
          <t>OP</t>
        </is>
      </c>
      <c r="F5737" s="5">
        <f>VLOOKUP(E5737,'5.a Definitions'!E:F,2,FALSE)</f>
        <v/>
      </c>
      <c r="G5737" s="5" t="inlineStr">
        <is>
          <t>HS</t>
        </is>
      </c>
      <c r="H5737" s="5" t="inlineStr">
        <is>
          <t>HS</t>
        </is>
      </c>
      <c r="I5737" s="5">
        <f>VLOOKUP(H5737,'5.a Definitions'!E:F,2,FALSE)</f>
        <v/>
      </c>
      <c r="J5737" s="465" t="inlineStr">
        <is>
          <t xml:space="preserve"> Mineral fertilizer </t>
        </is>
      </c>
      <c r="K5737" s="465" t="inlineStr">
        <is>
          <t xml:space="preserve"> mineral fertilizer to settlements </t>
        </is>
      </c>
      <c r="L5737" s="465" t="inlineStr">
        <is>
          <t xml:space="preserve"> reactive </t>
        </is>
      </c>
      <c r="M5737" s="465" t="inlineStr">
        <is>
          <t xml:space="preserve"> Nmix </t>
        </is>
      </c>
      <c r="N5737" s="466" t="n">
        <v>2.261224489795918</v>
      </c>
      <c r="O5737" s="467" t="n">
        <v>0.576501852739607</v>
      </c>
      <c r="P5737" s="468" t="n">
        <v>1984</v>
      </c>
      <c r="Q5737" s="469" t="inlineStr">
        <is>
          <t>FAOSTAT Fertilizer by nutrient</t>
        </is>
      </c>
      <c r="R5737" s="469" t="inlineStr">
        <is>
          <t>ok</t>
        </is>
      </c>
      <c r="S5737" s="469" t="inlineStr">
        <is>
          <t xml:space="preserve"> text </t>
        </is>
      </c>
      <c r="T5737" s="426" t="inlineStr">
        <is>
          <t>Norway</t>
        </is>
      </c>
      <c r="U5737" s="5" t="inlineStr">
        <is>
          <t>useful output</t>
        </is>
      </c>
      <c r="V5737" s="465" t="n">
        <v>0.04</v>
      </c>
    </row>
    <row r="5738">
      <c r="B5738" s="5" t="inlineStr">
        <is>
          <t>MP.OP-HS.HS</t>
        </is>
      </c>
      <c r="C5738" s="5" t="inlineStr">
        <is>
          <t>MP.OP-HS.HS-Consumer goods-Nmix</t>
        </is>
      </c>
      <c r="D5738" s="5" t="inlineStr">
        <is>
          <t>MP</t>
        </is>
      </c>
      <c r="E5738" s="5" t="inlineStr">
        <is>
          <t>OP</t>
        </is>
      </c>
      <c r="F5738" s="5">
        <f>VLOOKUP(E5738,'5.a Definitions'!E:F,2,FALSE)</f>
        <v/>
      </c>
      <c r="G5738" s="5" t="inlineStr">
        <is>
          <t>HS</t>
        </is>
      </c>
      <c r="H5738" s="5" t="inlineStr">
        <is>
          <t>HS</t>
        </is>
      </c>
      <c r="I5738" s="5">
        <f>VLOOKUP(H5738,'5.a Definitions'!E:F,2,FALSE)</f>
        <v/>
      </c>
      <c r="J5738" s="465" t="inlineStr">
        <is>
          <t xml:space="preserve"> Consumer goods </t>
        </is>
      </c>
      <c r="K5738" s="465" t="inlineStr">
        <is>
          <t xml:space="preserve"> consumer goods </t>
        </is>
      </c>
      <c r="L5738" s="465" t="inlineStr">
        <is>
          <t xml:space="preserve"> reactive </t>
        </is>
      </c>
      <c r="M5738" s="465" t="inlineStr">
        <is>
          <t xml:space="preserve"> Nmix </t>
        </is>
      </c>
      <c r="N5738" s="466" t="inlineStr">
        <is>
          <t>nan</t>
        </is>
      </c>
      <c r="O5738" s="467" t="n">
        <v>0.3</v>
      </c>
      <c r="P5738" s="468" t="n">
        <v>1984</v>
      </c>
      <c r="Q5738" s="469" t="inlineStr">
        <is>
          <t>entries missing for mass balance</t>
        </is>
      </c>
      <c r="R5738" s="469" t="inlineStr">
        <is>
          <t>in progress: only 1/6 inflows and 0/5 outflows</t>
        </is>
      </c>
      <c r="S5738" s="469" t="inlineStr">
        <is>
          <t xml:space="preserve"> text </t>
        </is>
      </c>
      <c r="T5738" s="426" t="inlineStr">
        <is>
          <t>Norway</t>
        </is>
      </c>
      <c r="U5738" s="5" t="inlineStr">
        <is>
          <t>useful output</t>
        </is>
      </c>
      <c r="V5738" s="465" t="n">
        <v>0.04</v>
      </c>
    </row>
    <row r="5739">
      <c r="B5739" s="5" t="inlineStr">
        <is>
          <t>MP.OP-AT.AT</t>
        </is>
      </c>
      <c r="C5739" s="5" t="inlineStr">
        <is>
          <t>MP.OP-AT.AT-Emissions-NH3</t>
        </is>
      </c>
      <c r="D5739" s="5" t="inlineStr">
        <is>
          <t>MP</t>
        </is>
      </c>
      <c r="E5739" s="5" t="inlineStr">
        <is>
          <t>OP</t>
        </is>
      </c>
      <c r="F5739" s="5">
        <f>VLOOKUP(E5739,'5.a Definitions'!E:F,2,FALSE)</f>
        <v/>
      </c>
      <c r="G5739" s="5" t="inlineStr">
        <is>
          <t>AT</t>
        </is>
      </c>
      <c r="H5739" s="5" t="inlineStr">
        <is>
          <t>AT</t>
        </is>
      </c>
      <c r="I5739" s="5">
        <f>VLOOKUP(H5739,'5.a Definitions'!E:F,2,FALSE)</f>
        <v/>
      </c>
      <c r="J5739" s="465" t="inlineStr">
        <is>
          <t xml:space="preserve"> Emissions </t>
        </is>
      </c>
      <c r="K5739" s="465" t="inlineStr">
        <is>
          <t xml:space="preserve"> process emissions </t>
        </is>
      </c>
      <c r="L5739" s="465" t="inlineStr">
        <is>
          <t xml:space="preserve"> reactive </t>
        </is>
      </c>
      <c r="M5739" s="465" t="inlineStr">
        <is>
          <t xml:space="preserve"> NH3 </t>
        </is>
      </c>
      <c r="N5739" s="466" t="inlineStr">
        <is>
          <t>nan</t>
        </is>
      </c>
      <c r="O5739" s="467" t="n">
        <v>0.2</v>
      </c>
      <c r="P5739" s="468" t="n">
        <v>1984</v>
      </c>
      <c r="Q5739" s="469" t="inlineStr">
        <is>
          <t>no data</t>
        </is>
      </c>
      <c r="R5739" s="469" t="inlineStr">
        <is>
          <t>not done</t>
        </is>
      </c>
      <c r="S5739" s="469" t="inlineStr">
        <is>
          <t xml:space="preserve"> text </t>
        </is>
      </c>
      <c r="T5739" s="426" t="inlineStr">
        <is>
          <t>Norway</t>
        </is>
      </c>
      <c r="U5739" s="5" t="inlineStr">
        <is>
          <t>N wasted</t>
        </is>
      </c>
      <c r="V5739" s="465" t="n">
        <v>0.04</v>
      </c>
    </row>
    <row r="5740">
      <c r="B5740" s="5" t="inlineStr">
        <is>
          <t>MP.OP-AT.AT</t>
        </is>
      </c>
      <c r="C5740" s="5" t="inlineStr">
        <is>
          <t>MP.OP-AT.AT-Emissions-NOx</t>
        </is>
      </c>
      <c r="D5740" s="5" t="inlineStr">
        <is>
          <t>MP</t>
        </is>
      </c>
      <c r="E5740" s="5" t="inlineStr">
        <is>
          <t>OP</t>
        </is>
      </c>
      <c r="F5740" s="5">
        <f>VLOOKUP(E5740,'5.a Definitions'!E:F,2,FALSE)</f>
        <v/>
      </c>
      <c r="G5740" s="5" t="inlineStr">
        <is>
          <t>AT</t>
        </is>
      </c>
      <c r="H5740" s="5" t="inlineStr">
        <is>
          <t>AT</t>
        </is>
      </c>
      <c r="I5740" s="5">
        <f>VLOOKUP(H5740,'5.a Definitions'!E:F,2,FALSE)</f>
        <v/>
      </c>
      <c r="J5740" s="465" t="inlineStr">
        <is>
          <t xml:space="preserve"> Emissions </t>
        </is>
      </c>
      <c r="K5740" s="465" t="inlineStr">
        <is>
          <t xml:space="preserve"> process emissions </t>
        </is>
      </c>
      <c r="L5740" s="465" t="inlineStr">
        <is>
          <t xml:space="preserve"> reactive </t>
        </is>
      </c>
      <c r="M5740" s="465" t="inlineStr">
        <is>
          <t xml:space="preserve"> NOx </t>
        </is>
      </c>
      <c r="N5740" s="466" t="inlineStr">
        <is>
          <t>nan</t>
        </is>
      </c>
      <c r="O5740" s="467" t="n">
        <v>0.2</v>
      </c>
      <c r="P5740" s="468" t="n">
        <v>1984</v>
      </c>
      <c r="Q5740" s="469" t="inlineStr">
        <is>
          <t>no data</t>
        </is>
      </c>
      <c r="R5740" s="469" t="inlineStr">
        <is>
          <t>not done</t>
        </is>
      </c>
      <c r="S5740" s="469" t="inlineStr">
        <is>
          <t xml:space="preserve"> text </t>
        </is>
      </c>
      <c r="T5740" s="426" t="inlineStr">
        <is>
          <t>Norway</t>
        </is>
      </c>
      <c r="U5740" s="5" t="inlineStr">
        <is>
          <t>N wasted</t>
        </is>
      </c>
      <c r="V5740" s="465" t="n">
        <v>0.04</v>
      </c>
    </row>
    <row r="5741">
      <c r="B5741" s="5" t="inlineStr">
        <is>
          <t>MP.OP-AT.AT</t>
        </is>
      </c>
      <c r="C5741" s="5" t="inlineStr">
        <is>
          <t>MP.OP-AT.AT-Emissions-N2O</t>
        </is>
      </c>
      <c r="D5741" s="5" t="inlineStr">
        <is>
          <t>MP</t>
        </is>
      </c>
      <c r="E5741" s="5" t="inlineStr">
        <is>
          <t>OP</t>
        </is>
      </c>
      <c r="F5741" s="5">
        <f>VLOOKUP(E5741,'5.a Definitions'!E:F,2,FALSE)</f>
        <v/>
      </c>
      <c r="G5741" s="5" t="inlineStr">
        <is>
          <t>AT</t>
        </is>
      </c>
      <c r="H5741" s="5" t="inlineStr">
        <is>
          <t>AT</t>
        </is>
      </c>
      <c r="I5741" s="5">
        <f>VLOOKUP(H5741,'5.a Definitions'!E:F,2,FALSE)</f>
        <v/>
      </c>
      <c r="J5741" s="465" t="inlineStr">
        <is>
          <t xml:space="preserve"> Emissions </t>
        </is>
      </c>
      <c r="K5741" s="465" t="inlineStr">
        <is>
          <t xml:space="preserve"> process emissions </t>
        </is>
      </c>
      <c r="L5741" s="465" t="inlineStr">
        <is>
          <t xml:space="preserve"> reactive </t>
        </is>
      </c>
      <c r="M5741" s="465" t="inlineStr">
        <is>
          <t xml:space="preserve"> N2O </t>
        </is>
      </c>
      <c r="N5741" s="466" t="inlineStr">
        <is>
          <t>nan</t>
        </is>
      </c>
      <c r="O5741" s="467" t="n">
        <v>0.2</v>
      </c>
      <c r="P5741" s="468" t="n">
        <v>1984</v>
      </c>
      <c r="Q5741" s="469" t="inlineStr">
        <is>
          <t>no data</t>
        </is>
      </c>
      <c r="R5741" s="469" t="inlineStr">
        <is>
          <t>not done</t>
        </is>
      </c>
      <c r="S5741" s="469" t="inlineStr">
        <is>
          <t xml:space="preserve"> text </t>
        </is>
      </c>
      <c r="T5741" s="426" t="inlineStr">
        <is>
          <t>Norway</t>
        </is>
      </c>
      <c r="U5741" s="5" t="inlineStr">
        <is>
          <t>N wasted</t>
        </is>
      </c>
      <c r="V5741" s="465" t="n">
        <v>0.04</v>
      </c>
    </row>
    <row r="5742">
      <c r="B5742" s="5" t="inlineStr">
        <is>
          <t>MP.OP-HY.SW</t>
        </is>
      </c>
      <c r="C5742" s="5" t="inlineStr">
        <is>
          <t>MP.OP-HY.SW-Untreated wastewater-Nmix</t>
        </is>
      </c>
      <c r="D5742" s="5" t="inlineStr">
        <is>
          <t>MP</t>
        </is>
      </c>
      <c r="E5742" s="5" t="inlineStr">
        <is>
          <t>OP</t>
        </is>
      </c>
      <c r="F5742" s="5">
        <f>VLOOKUP(E5742,'5.a Definitions'!E:F,2,FALSE)</f>
        <v/>
      </c>
      <c r="G5742" s="5" t="inlineStr">
        <is>
          <t>HY</t>
        </is>
      </c>
      <c r="H5742" s="5" t="inlineStr">
        <is>
          <t>SW</t>
        </is>
      </c>
      <c r="I5742" s="5">
        <f>VLOOKUP(H5742,'5.a Definitions'!E:F,2,FALSE)</f>
        <v/>
      </c>
      <c r="J5742" s="465" t="inlineStr">
        <is>
          <t xml:space="preserve"> Untreated wastewater </t>
        </is>
      </c>
      <c r="K5742" s="465" t="inlineStr">
        <is>
          <t xml:space="preserve"> other industry untreated wastewater </t>
        </is>
      </c>
      <c r="L5742" s="465" t="inlineStr">
        <is>
          <t xml:space="preserve"> reactive </t>
        </is>
      </c>
      <c r="M5742" s="465" t="inlineStr">
        <is>
          <t xml:space="preserve"> Nmix </t>
        </is>
      </c>
      <c r="N5742" s="466" t="inlineStr">
        <is>
          <t>nan</t>
        </is>
      </c>
      <c r="O5742" s="467" t="n">
        <v>0.2</v>
      </c>
      <c r="P5742" s="468" t="n">
        <v>1984</v>
      </c>
      <c r="Q5742" s="469" t="inlineStr">
        <is>
          <t>no data</t>
        </is>
      </c>
      <c r="R5742" s="469" t="inlineStr">
        <is>
          <t>not done</t>
        </is>
      </c>
      <c r="S5742" s="469" t="inlineStr">
        <is>
          <t xml:space="preserve"> text </t>
        </is>
      </c>
      <c r="T5742" s="426" t="inlineStr">
        <is>
          <t>Norway</t>
        </is>
      </c>
      <c r="U5742" s="5" t="inlineStr">
        <is>
          <t>N wasted</t>
        </is>
      </c>
      <c r="V5742" s="465" t="n">
        <v>0.04</v>
      </c>
    </row>
    <row r="5743">
      <c r="B5743" s="5" t="inlineStr">
        <is>
          <t>MP.OP-FS.FO</t>
        </is>
      </c>
      <c r="C5743" s="5" t="inlineStr">
        <is>
          <t>MP.OP-FS.FO-Mineral fertilizer-Nmix</t>
        </is>
      </c>
      <c r="D5743" s="5" t="inlineStr">
        <is>
          <t>MP</t>
        </is>
      </c>
      <c r="E5743" s="5" t="inlineStr">
        <is>
          <t>OP</t>
        </is>
      </c>
      <c r="F5743" s="5">
        <f>VLOOKUP(E5743,'5.a Definitions'!E:F,2,FALSE)</f>
        <v/>
      </c>
      <c r="G5743" s="5" t="inlineStr">
        <is>
          <t>FS</t>
        </is>
      </c>
      <c r="H5743" s="5" t="inlineStr">
        <is>
          <t>FO</t>
        </is>
      </c>
      <c r="I5743" s="5">
        <f>VLOOKUP(H5743,'5.a Definitions'!E:F,2,FALSE)</f>
        <v/>
      </c>
      <c r="J5743" s="5" t="inlineStr">
        <is>
          <t>Mineral fertilizer</t>
        </is>
      </c>
      <c r="K5743" s="5" t="inlineStr">
        <is>
          <t>mineral fertilizer to forests</t>
        </is>
      </c>
      <c r="L5743" s="5" t="inlineStr">
        <is>
          <t>reactive</t>
        </is>
      </c>
      <c r="M5743" s="5" t="inlineStr">
        <is>
          <t>Nmix</t>
        </is>
      </c>
      <c r="N5743" s="422" t="inlineStr">
        <is>
          <t>nan</t>
        </is>
      </c>
      <c r="O5743" s="423" t="n">
        <v>0.2</v>
      </c>
      <c r="P5743" s="468" t="n">
        <v>1984</v>
      </c>
      <c r="Q5743" s="425" t="inlineStr">
        <is>
          <t>no data</t>
        </is>
      </c>
      <c r="R5743" s="425" t="inlineStr">
        <is>
          <t>not done</t>
        </is>
      </c>
      <c r="S5743" s="425" t="inlineStr">
        <is>
          <t>text</t>
        </is>
      </c>
      <c r="T5743" s="426" t="inlineStr">
        <is>
          <t>Norway</t>
        </is>
      </c>
      <c r="U5743" s="5" t="inlineStr">
        <is>
          <t>useful output</t>
        </is>
      </c>
      <c r="V5743" s="5">
        <f>(#REF!*#REF!)^2</f>
        <v/>
      </c>
    </row>
    <row r="5744">
      <c r="B5744" s="5" t="inlineStr">
        <is>
          <t>MP.OP-RW.RW</t>
        </is>
      </c>
      <c r="C5744" s="5" t="inlineStr">
        <is>
          <t>MP.OP-RW.RW-Mineral fertilizer export-Nmix</t>
        </is>
      </c>
      <c r="D5744" s="5" t="inlineStr">
        <is>
          <t>MP</t>
        </is>
      </c>
      <c r="E5744" s="5" t="inlineStr">
        <is>
          <t>OP</t>
        </is>
      </c>
      <c r="F5744" s="5">
        <f>VLOOKUP(E5744,'5.a Definitions'!E:F,2,FALSE)</f>
        <v/>
      </c>
      <c r="G5744" s="5" t="inlineStr">
        <is>
          <t>RW</t>
        </is>
      </c>
      <c r="H5744" s="5" t="inlineStr">
        <is>
          <t>RW</t>
        </is>
      </c>
      <c r="I5744" s="5">
        <f>VLOOKUP(H5744,'5.a Definitions'!E:F,2,FALSE)</f>
        <v/>
      </c>
      <c r="J5744" s="465" t="inlineStr">
        <is>
          <t xml:space="preserve"> Mineral fertilizer export </t>
        </is>
      </c>
      <c r="K5744" s="465" t="inlineStr">
        <is>
          <t xml:space="preserve"> mineral fertilizer export </t>
        </is>
      </c>
      <c r="L5744" s="465" t="inlineStr">
        <is>
          <t xml:space="preserve"> reactive </t>
        </is>
      </c>
      <c r="M5744" s="465" t="inlineStr">
        <is>
          <t xml:space="preserve"> Nmix </t>
        </is>
      </c>
      <c r="N5744" s="466" t="n">
        <v>378.3</v>
      </c>
      <c r="O5744" s="467" t="n">
        <v>0.2949457776486215</v>
      </c>
      <c r="P5744" s="468" t="n">
        <v>1984</v>
      </c>
      <c r="Q5744" s="469" t="inlineStr">
        <is>
          <t>FAOSTAT Fertilizer by Nutrient</t>
        </is>
      </c>
      <c r="R5744" s="469" t="inlineStr">
        <is>
          <t>ok</t>
        </is>
      </c>
      <c r="S5744" s="469" t="inlineStr">
        <is>
          <t xml:space="preserve"> text </t>
        </is>
      </c>
      <c r="T5744" s="426" t="inlineStr">
        <is>
          <t>Norway</t>
        </is>
      </c>
      <c r="U5744" s="5" t="inlineStr">
        <is>
          <t>useful output</t>
        </is>
      </c>
      <c r="V5744" s="465" t="n">
        <v>0.04</v>
      </c>
    </row>
    <row r="5745" ht="16" customHeight="1" thickBot="1">
      <c r="B5745" s="6" t="inlineStr">
        <is>
          <t>MP.OP-RW.RW</t>
        </is>
      </c>
      <c r="C5745" s="6" t="inlineStr">
        <is>
          <t>MP.OP-RW.RW-Other goods export-Nmix</t>
        </is>
      </c>
      <c r="D5745" s="6" t="inlineStr">
        <is>
          <t>MP</t>
        </is>
      </c>
      <c r="E5745" s="6" t="inlineStr">
        <is>
          <t>OP</t>
        </is>
      </c>
      <c r="F5745" s="5">
        <f>VLOOKUP(E5745,'5.a Definitions'!E:F,2,FALSE)</f>
        <v/>
      </c>
      <c r="G5745" s="6" t="inlineStr">
        <is>
          <t>RW</t>
        </is>
      </c>
      <c r="H5745" s="6" t="inlineStr">
        <is>
          <t>RW</t>
        </is>
      </c>
      <c r="I5745" s="5">
        <f>VLOOKUP(H5745,'5.a Definitions'!E:F,2,FALSE)</f>
        <v/>
      </c>
      <c r="J5745" s="470" t="inlineStr">
        <is>
          <t xml:space="preserve"> Other goods export </t>
        </is>
      </c>
      <c r="K5745" s="470" t="inlineStr">
        <is>
          <t xml:space="preserve"> other goods export </t>
        </is>
      </c>
      <c r="L5745" s="470" t="inlineStr">
        <is>
          <t xml:space="preserve"> reactive </t>
        </is>
      </c>
      <c r="M5745" s="470" t="inlineStr">
        <is>
          <t xml:space="preserve"> Nmix </t>
        </is>
      </c>
      <c r="N5745" s="466" t="inlineStr">
        <is>
          <t>nan</t>
        </is>
      </c>
      <c r="O5745" s="471" t="n">
        <v>0.2</v>
      </c>
      <c r="P5745" s="468" t="n">
        <v>1984</v>
      </c>
      <c r="Q5745" s="472" t="inlineStr">
        <is>
          <t>no data</t>
        </is>
      </c>
      <c r="R5745" s="469" t="inlineStr">
        <is>
          <t>not done</t>
        </is>
      </c>
      <c r="S5745" s="472" t="inlineStr">
        <is>
          <t xml:space="preserve"> text </t>
        </is>
      </c>
      <c r="T5745" s="426" t="inlineStr">
        <is>
          <t>Norway</t>
        </is>
      </c>
      <c r="U5745" s="5" t="inlineStr">
        <is>
          <t>useful output</t>
        </is>
      </c>
      <c r="V5745" s="470" t="n">
        <v>0.04</v>
      </c>
    </row>
    <row r="5746">
      <c r="A5746" s="488" t="inlineStr">
        <is>
          <t xml:space="preserve"> Agriculture </t>
        </is>
      </c>
      <c r="B5746" s="5" t="inlineStr">
        <is>
          <t>AG.SM-MP.FP</t>
        </is>
      </c>
      <c r="C5746" s="5" t="inlineStr">
        <is>
          <t>AG.SM-MP.FP-Food crop products-Nmix</t>
        </is>
      </c>
      <c r="D5746" s="5" t="inlineStr">
        <is>
          <t>AG</t>
        </is>
      </c>
      <c r="E5746" s="5" t="inlineStr">
        <is>
          <t>SM</t>
        </is>
      </c>
      <c r="F5746" s="5">
        <f>VLOOKUP(E5746,'5.a Definitions'!E:F,2,FALSE)</f>
        <v/>
      </c>
      <c r="G5746" s="5" t="inlineStr">
        <is>
          <t>MP</t>
        </is>
      </c>
      <c r="H5746" s="5" t="inlineStr">
        <is>
          <t>FP</t>
        </is>
      </c>
      <c r="I5746" s="5">
        <f>VLOOKUP(H5746,'5.a Definitions'!E:F,2,FALSE)</f>
        <v/>
      </c>
      <c r="J5746" s="465" t="inlineStr">
        <is>
          <t xml:space="preserve"> Food crop products </t>
        </is>
      </c>
      <c r="K5746" s="465" t="inlineStr">
        <is>
          <t xml:space="preserve"> food crop products </t>
        </is>
      </c>
      <c r="L5746" s="465" t="inlineStr">
        <is>
          <t xml:space="preserve"> reactive </t>
        </is>
      </c>
      <c r="M5746" s="465" t="inlineStr">
        <is>
          <t xml:space="preserve"> Nmix </t>
        </is>
      </c>
      <c r="N5746" s="466" t="n">
        <v>25.51698333333333</v>
      </c>
      <c r="O5746" s="467" t="n">
        <v>0.223606797749979</v>
      </c>
      <c r="P5746" s="468" t="n">
        <v>1984</v>
      </c>
      <c r="Q5746" s="469" t="inlineStr">
        <is>
          <t>interpolated</t>
        </is>
      </c>
      <c r="R5746" s="469" t="inlineStr">
        <is>
          <t>ok</t>
        </is>
      </c>
      <c r="S5746" s="469" t="inlineStr">
        <is>
          <t xml:space="preserve"> text </t>
        </is>
      </c>
      <c r="T5746" s="426" t="inlineStr">
        <is>
          <t>Norway</t>
        </is>
      </c>
      <c r="U5746" s="5" t="inlineStr">
        <is>
          <t>useful output</t>
        </is>
      </c>
      <c r="V5746" s="465" t="n">
        <v>0.04</v>
      </c>
    </row>
    <row r="5747">
      <c r="B5747" s="5" t="inlineStr">
        <is>
          <t>AG.SM-MP.OP</t>
        </is>
      </c>
      <c r="C5747" s="5" t="inlineStr">
        <is>
          <t>AG.SM-MP.OP-Crop products for industrial use-Nmix</t>
        </is>
      </c>
      <c r="D5747" s="5" t="inlineStr">
        <is>
          <t>AG</t>
        </is>
      </c>
      <c r="E5747" s="5" t="inlineStr">
        <is>
          <t>SM</t>
        </is>
      </c>
      <c r="F5747" s="5">
        <f>VLOOKUP(E5747,'5.a Definitions'!E:F,2,FALSE)</f>
        <v/>
      </c>
      <c r="G5747" s="5" t="inlineStr">
        <is>
          <t>MP</t>
        </is>
      </c>
      <c r="H5747" s="5" t="inlineStr">
        <is>
          <t>OP</t>
        </is>
      </c>
      <c r="I5747" s="5">
        <f>VLOOKUP(H5747,'5.a Definitions'!E:F,2,FALSE)</f>
        <v/>
      </c>
      <c r="J5747" s="465" t="inlineStr">
        <is>
          <t xml:space="preserve"> Crop products for industrial use </t>
        </is>
      </c>
      <c r="K5747" s="465" t="inlineStr">
        <is>
          <t xml:space="preserve"> crop products for industrial use </t>
        </is>
      </c>
      <c r="L5747" s="465" t="inlineStr">
        <is>
          <t xml:space="preserve"> reactive </t>
        </is>
      </c>
      <c r="M5747" s="465" t="inlineStr">
        <is>
          <t xml:space="preserve"> Nmix </t>
        </is>
      </c>
      <c r="N5747" s="466" t="inlineStr">
        <is>
          <t>nan</t>
        </is>
      </c>
      <c r="O5747" s="467" t="n">
        <v>0.2</v>
      </c>
      <c r="P5747" s="468" t="n">
        <v>1984</v>
      </c>
      <c r="Q5747" s="469" t="inlineStr">
        <is>
          <t>no data</t>
        </is>
      </c>
      <c r="R5747" s="469" t="inlineStr">
        <is>
          <t>not done</t>
        </is>
      </c>
      <c r="S5747" s="469" t="inlineStr">
        <is>
          <t xml:space="preserve"> text </t>
        </is>
      </c>
      <c r="T5747" s="426" t="inlineStr">
        <is>
          <t>Norway</t>
        </is>
      </c>
      <c r="U5747" s="5" t="inlineStr">
        <is>
          <t>useful output</t>
        </is>
      </c>
      <c r="V5747" s="465" t="n">
        <v>0.04</v>
      </c>
    </row>
    <row r="5748">
      <c r="B5748" s="5" t="inlineStr">
        <is>
          <t>AG.SM-AG.MM</t>
        </is>
      </c>
      <c r="C5748" s="5" t="inlineStr">
        <is>
          <t>AG.SM-AG.MM-Fodder crops-Nmix</t>
        </is>
      </c>
      <c r="D5748" s="5" t="inlineStr">
        <is>
          <t>AG</t>
        </is>
      </c>
      <c r="E5748" s="5" t="inlineStr">
        <is>
          <t>SM</t>
        </is>
      </c>
      <c r="F5748" s="5">
        <f>VLOOKUP(E5748,'5.a Definitions'!E:F,2,FALSE)</f>
        <v/>
      </c>
      <c r="G5748" s="5" t="inlineStr">
        <is>
          <t>AG</t>
        </is>
      </c>
      <c r="H5748" s="5" t="inlineStr">
        <is>
          <t>MM</t>
        </is>
      </c>
      <c r="I5748" s="5">
        <f>VLOOKUP(H5748,'5.a Definitions'!E:F,2,FALSE)</f>
        <v/>
      </c>
      <c r="J5748" s="465" t="inlineStr">
        <is>
          <t xml:space="preserve"> Fodder crops </t>
        </is>
      </c>
      <c r="K5748" s="465" t="inlineStr">
        <is>
          <t xml:space="preserve"> fodder crops </t>
        </is>
      </c>
      <c r="L5748" s="465" t="inlineStr">
        <is>
          <t xml:space="preserve"> reactive </t>
        </is>
      </c>
      <c r="M5748" s="465" t="inlineStr">
        <is>
          <t xml:space="preserve"> Nmix </t>
        </is>
      </c>
      <c r="N5748" s="466" t="n">
        <v>61.87291853599999</v>
      </c>
      <c r="O5748" s="467" t="n">
        <v>0.3229429664221851</v>
      </c>
      <c r="P5748" s="468" t="n">
        <v>1984</v>
      </c>
      <c r="Q5748" s="469" t="inlineStr">
        <is>
          <t>SSB Jordbruksstatistikk + BFJ Totalkalkylen, Eng-beite</t>
        </is>
      </c>
      <c r="R5748" s="469" t="inlineStr">
        <is>
          <t>ok</t>
        </is>
      </c>
      <c r="S5748" s="469" t="inlineStr">
        <is>
          <t xml:space="preserve"> text </t>
        </is>
      </c>
      <c r="T5748" s="426" t="inlineStr">
        <is>
          <t>Norway</t>
        </is>
      </c>
      <c r="U5748" s="5" t="inlineStr">
        <is>
          <t>useful output</t>
        </is>
      </c>
      <c r="V5748" s="465" t="n">
        <v>0.04</v>
      </c>
    </row>
    <row r="5749">
      <c r="B5749" s="5" t="inlineStr">
        <is>
          <t>AG.SM-AT.AT</t>
        </is>
      </c>
      <c r="C5749" s="5" t="inlineStr">
        <is>
          <t>AG.SM-AT.AT-Emissions-NH3</t>
        </is>
      </c>
      <c r="D5749" s="5" t="inlineStr">
        <is>
          <t>AG</t>
        </is>
      </c>
      <c r="E5749" s="5" t="inlineStr">
        <is>
          <t>SM</t>
        </is>
      </c>
      <c r="F5749" s="5">
        <f>VLOOKUP(E5749,'5.a Definitions'!E:F,2,FALSE)</f>
        <v/>
      </c>
      <c r="G5749" s="5" t="inlineStr">
        <is>
          <t>AT</t>
        </is>
      </c>
      <c r="H5749" s="5" t="inlineStr">
        <is>
          <t>AT</t>
        </is>
      </c>
      <c r="I5749" s="5">
        <f>VLOOKUP(H5749,'5.a Definitions'!E:F,2,FALSE)</f>
        <v/>
      </c>
      <c r="J5749" s="465" t="inlineStr">
        <is>
          <t xml:space="preserve"> Emissions </t>
        </is>
      </c>
      <c r="K5749" s="465" t="inlineStr">
        <is>
          <t xml:space="preserve"> agricultural soil emissions </t>
        </is>
      </c>
      <c r="L5749" s="465" t="inlineStr">
        <is>
          <t xml:space="preserve"> reactive </t>
        </is>
      </c>
      <c r="M5749" s="465" t="inlineStr">
        <is>
          <t xml:space="preserve"> NH3 </t>
        </is>
      </c>
      <c r="N5749" s="466" t="inlineStr">
        <is>
          <t>nan</t>
        </is>
      </c>
      <c r="O5749" s="467" t="n">
        <v>0.2</v>
      </c>
      <c r="P5749" s="468" t="n">
        <v>1984</v>
      </c>
      <c r="Q5749" s="469" t="inlineStr">
        <is>
          <t>no data</t>
        </is>
      </c>
      <c r="R5749" s="469" t="inlineStr">
        <is>
          <t>not done</t>
        </is>
      </c>
      <c r="S5749" s="469" t="inlineStr">
        <is>
          <t xml:space="preserve"> text </t>
        </is>
      </c>
      <c r="T5749" s="426" t="inlineStr">
        <is>
          <t>Norway</t>
        </is>
      </c>
      <c r="U5749" s="5" t="inlineStr">
        <is>
          <t>N wasted</t>
        </is>
      </c>
      <c r="V5749" s="465" t="n">
        <v>0.04</v>
      </c>
    </row>
    <row r="5750">
      <c r="B5750" s="5" t="inlineStr">
        <is>
          <t>AG.SM-AT.AT</t>
        </is>
      </c>
      <c r="C5750" s="5" t="inlineStr">
        <is>
          <t>AG.SM-AT.AT-Emissions-N2O</t>
        </is>
      </c>
      <c r="D5750" s="5" t="inlineStr">
        <is>
          <t>AG</t>
        </is>
      </c>
      <c r="E5750" s="5" t="inlineStr">
        <is>
          <t>SM</t>
        </is>
      </c>
      <c r="F5750" s="5">
        <f>VLOOKUP(E5750,'5.a Definitions'!E:F,2,FALSE)</f>
        <v/>
      </c>
      <c r="G5750" s="5" t="inlineStr">
        <is>
          <t>AT</t>
        </is>
      </c>
      <c r="H5750" s="5" t="inlineStr">
        <is>
          <t>AT</t>
        </is>
      </c>
      <c r="I5750" s="5">
        <f>VLOOKUP(H5750,'5.a Definitions'!E:F,2,FALSE)</f>
        <v/>
      </c>
      <c r="J5750" s="465" t="inlineStr">
        <is>
          <t xml:space="preserve"> Emissions </t>
        </is>
      </c>
      <c r="K5750" s="465" t="inlineStr">
        <is>
          <t xml:space="preserve"> agricultural soil emissions </t>
        </is>
      </c>
      <c r="L5750" s="465" t="inlineStr">
        <is>
          <t xml:space="preserve"> reactive </t>
        </is>
      </c>
      <c r="M5750" s="465" t="inlineStr">
        <is>
          <t xml:space="preserve"> N2O </t>
        </is>
      </c>
      <c r="N5750" s="466" t="inlineStr">
        <is>
          <t>nan</t>
        </is>
      </c>
      <c r="O5750" s="467" t="n">
        <v>0.2</v>
      </c>
      <c r="P5750" s="468" t="n">
        <v>1984</v>
      </c>
      <c r="Q5750" s="469" t="inlineStr">
        <is>
          <t>no data</t>
        </is>
      </c>
      <c r="R5750" s="469" t="inlineStr">
        <is>
          <t>not done</t>
        </is>
      </c>
      <c r="S5750" s="469" t="inlineStr">
        <is>
          <t xml:space="preserve"> text </t>
        </is>
      </c>
      <c r="T5750" s="426" t="inlineStr">
        <is>
          <t>Norway</t>
        </is>
      </c>
      <c r="U5750" s="5" t="inlineStr">
        <is>
          <t>N wasted</t>
        </is>
      </c>
      <c r="V5750" s="465" t="n">
        <v>0.04</v>
      </c>
    </row>
    <row r="5751">
      <c r="B5751" s="5" t="inlineStr">
        <is>
          <t>AG.SM-AT.AT</t>
        </is>
      </c>
      <c r="C5751" s="5" t="inlineStr">
        <is>
          <t>AG.SM-AT.AT-Emissions-NOx</t>
        </is>
      </c>
      <c r="D5751" s="5" t="inlineStr">
        <is>
          <t>AG</t>
        </is>
      </c>
      <c r="E5751" s="5" t="inlineStr">
        <is>
          <t>SM</t>
        </is>
      </c>
      <c r="F5751" s="5">
        <f>VLOOKUP(E5751,'5.a Definitions'!E:F,2,FALSE)</f>
        <v/>
      </c>
      <c r="G5751" s="5" t="inlineStr">
        <is>
          <t>AT</t>
        </is>
      </c>
      <c r="H5751" s="5" t="inlineStr">
        <is>
          <t>AT</t>
        </is>
      </c>
      <c r="I5751" s="5">
        <f>VLOOKUP(H5751,'5.a Definitions'!E:F,2,FALSE)</f>
        <v/>
      </c>
      <c r="J5751" s="465" t="inlineStr">
        <is>
          <t xml:space="preserve"> Emissions </t>
        </is>
      </c>
      <c r="K5751" s="465" t="inlineStr">
        <is>
          <t xml:space="preserve"> agricultural soil emissions </t>
        </is>
      </c>
      <c r="L5751" s="465" t="inlineStr">
        <is>
          <t xml:space="preserve"> reactive </t>
        </is>
      </c>
      <c r="M5751" s="465" t="inlineStr">
        <is>
          <t xml:space="preserve"> NOx </t>
        </is>
      </c>
      <c r="N5751" s="466" t="inlineStr">
        <is>
          <t>nan</t>
        </is>
      </c>
      <c r="O5751" s="467" t="n">
        <v>0.2</v>
      </c>
      <c r="P5751" s="468" t="n">
        <v>1984</v>
      </c>
      <c r="Q5751" s="469" t="inlineStr">
        <is>
          <t>no data</t>
        </is>
      </c>
      <c r="R5751" s="469" t="inlineStr">
        <is>
          <t>not done</t>
        </is>
      </c>
      <c r="S5751" s="469" t="inlineStr">
        <is>
          <t xml:space="preserve"> text </t>
        </is>
      </c>
      <c r="T5751" s="426" t="inlineStr">
        <is>
          <t>Norway</t>
        </is>
      </c>
      <c r="U5751" s="5" t="inlineStr">
        <is>
          <t>N wasted</t>
        </is>
      </c>
      <c r="V5751" s="465" t="n">
        <v>0.04</v>
      </c>
    </row>
    <row r="5752">
      <c r="B5752" s="5" t="inlineStr">
        <is>
          <t>AG.SM-AT.AT</t>
        </is>
      </c>
      <c r="C5752" s="5" t="inlineStr">
        <is>
          <t>AG.SM-AT.AT-Emissions-N2</t>
        </is>
      </c>
      <c r="D5752" s="5" t="inlineStr">
        <is>
          <t>AG</t>
        </is>
      </c>
      <c r="E5752" s="5" t="inlineStr">
        <is>
          <t>SM</t>
        </is>
      </c>
      <c r="F5752" s="5">
        <f>VLOOKUP(E5752,'5.a Definitions'!E:F,2,FALSE)</f>
        <v/>
      </c>
      <c r="G5752" s="5" t="inlineStr">
        <is>
          <t>AT</t>
        </is>
      </c>
      <c r="H5752" s="5" t="inlineStr">
        <is>
          <t>AT</t>
        </is>
      </c>
      <c r="I5752" s="5">
        <f>VLOOKUP(H5752,'5.a Definitions'!E:F,2,FALSE)</f>
        <v/>
      </c>
      <c r="J5752" s="465" t="inlineStr">
        <is>
          <t xml:space="preserve"> Emissions </t>
        </is>
      </c>
      <c r="K5752" s="465" t="inlineStr">
        <is>
          <t xml:space="preserve"> agricultural soil emissions </t>
        </is>
      </c>
      <c r="L5752" s="465" t="inlineStr">
        <is>
          <t xml:space="preserve"> inert </t>
        </is>
      </c>
      <c r="M5752" s="465" t="inlineStr">
        <is>
          <t xml:space="preserve"> N2 </t>
        </is>
      </c>
      <c r="N5752" s="466" t="n">
        <v>13.6122357</v>
      </c>
      <c r="O5752" s="467" t="n">
        <v>0.5128649636697332</v>
      </c>
      <c r="P5752" s="468" t="n">
        <v>1984</v>
      </c>
      <c r="Q5752" s="469" t="inlineStr">
        <is>
          <t>Schäppi2025Ann + SSB table 05982; area filled (interpolated)</t>
        </is>
      </c>
      <c r="R5752" s="469" t="inlineStr">
        <is>
          <t>ok</t>
        </is>
      </c>
      <c r="S5752" s="469" t="inlineStr">
        <is>
          <t xml:space="preserve"> text </t>
        </is>
      </c>
      <c r="T5752" s="426" t="inlineStr">
        <is>
          <t>Norway</t>
        </is>
      </c>
      <c r="U5752" s="5" t="inlineStr">
        <is>
          <t>N wasted</t>
        </is>
      </c>
      <c r="V5752" s="465" t="n">
        <v>0.04</v>
      </c>
    </row>
    <row r="5753">
      <c r="B5753" s="5" t="inlineStr">
        <is>
          <t>AG.SM-HY.SW</t>
        </is>
      </c>
      <c r="C5753" s="5" t="inlineStr">
        <is>
          <t>AG.SM-HY.SW-Leaching-Nmix</t>
        </is>
      </c>
      <c r="D5753" s="5" t="inlineStr">
        <is>
          <t>AG</t>
        </is>
      </c>
      <c r="E5753" s="5" t="inlineStr">
        <is>
          <t>SM</t>
        </is>
      </c>
      <c r="F5753" s="5">
        <f>VLOOKUP(E5753,'5.a Definitions'!E:F,2,FALSE)</f>
        <v/>
      </c>
      <c r="G5753" s="5" t="inlineStr">
        <is>
          <t>HY</t>
        </is>
      </c>
      <c r="H5753" s="5" t="inlineStr">
        <is>
          <t>SW</t>
        </is>
      </c>
      <c r="I5753" s="5">
        <f>VLOOKUP(H5753,'5.a Definitions'!E:F,2,FALSE)</f>
        <v/>
      </c>
      <c r="J5753" s="465" t="inlineStr">
        <is>
          <t>Sewage sludge landfill</t>
        </is>
      </c>
      <c r="K5753" s="465" t="inlineStr">
        <is>
          <t>sewage sludge landfill</t>
        </is>
      </c>
      <c r="L5753" s="465" t="inlineStr">
        <is>
          <t xml:space="preserve"> reactive </t>
        </is>
      </c>
      <c r="M5753" s="465" t="inlineStr">
        <is>
          <t xml:space="preserve"> Nmix </t>
        </is>
      </c>
      <c r="N5753" s="466" t="inlineStr">
        <is>
          <t>nan</t>
        </is>
      </c>
      <c r="O5753" s="467" t="n">
        <v>0.2</v>
      </c>
      <c r="P5753" s="468" t="n">
        <v>1984</v>
      </c>
      <c r="Q5753" s="469" t="inlineStr">
        <is>
          <t>no data</t>
        </is>
      </c>
      <c r="R5753" s="469" t="inlineStr">
        <is>
          <t>not done</t>
        </is>
      </c>
      <c r="S5753" s="469" t="inlineStr">
        <is>
          <t xml:space="preserve"> text </t>
        </is>
      </c>
      <c r="T5753" s="426" t="inlineStr">
        <is>
          <t>Norway</t>
        </is>
      </c>
      <c r="U5753" s="5" t="inlineStr">
        <is>
          <t>N wasted</t>
        </is>
      </c>
      <c r="V5753" s="465" t="n">
        <v>0.04</v>
      </c>
    </row>
    <row r="5754">
      <c r="B5754" s="5" t="inlineStr">
        <is>
          <t>AG.MM-MP.FP</t>
        </is>
      </c>
      <c r="C5754" s="5" t="inlineStr">
        <is>
          <t>AG.MM-MP.FP-Animal products-Nmix</t>
        </is>
      </c>
      <c r="D5754" s="5" t="inlineStr">
        <is>
          <t>AG</t>
        </is>
      </c>
      <c r="E5754" s="5" t="inlineStr">
        <is>
          <t>MM</t>
        </is>
      </c>
      <c r="F5754" s="5">
        <f>VLOOKUP(E5754,'5.a Definitions'!E:F,2,FALSE)</f>
        <v/>
      </c>
      <c r="G5754" s="5" t="inlineStr">
        <is>
          <t>MP</t>
        </is>
      </c>
      <c r="H5754" s="5" t="inlineStr">
        <is>
          <t>FP</t>
        </is>
      </c>
      <c r="I5754" s="5">
        <f>VLOOKUP(H5754,'5.a Definitions'!E:F,2,FALSE)</f>
        <v/>
      </c>
      <c r="J5754" s="465" t="inlineStr">
        <is>
          <t xml:space="preserve"> Animal products </t>
        </is>
      </c>
      <c r="K5754" s="465" t="inlineStr">
        <is>
          <t xml:space="preserve"> animal products </t>
        </is>
      </c>
      <c r="L5754" s="465" t="inlineStr">
        <is>
          <t xml:space="preserve"> reactive </t>
        </is>
      </c>
      <c r="M5754" s="465" t="inlineStr">
        <is>
          <t xml:space="preserve"> Nmix </t>
        </is>
      </c>
      <c r="N5754" s="466" t="n">
        <v>16.8387282</v>
      </c>
      <c r="O5754" s="467" t="n">
        <v>0.1208568988013379</v>
      </c>
      <c r="P5754" s="468" t="n">
        <v>1984</v>
      </c>
      <c r="Q5754" s="469" t="inlineStr">
        <is>
          <t>FAOSTAT Crops and livestock products</t>
        </is>
      </c>
      <c r="R5754" s="469" t="inlineStr">
        <is>
          <t>ok</t>
        </is>
      </c>
      <c r="S5754" s="469" t="inlineStr">
        <is>
          <t xml:space="preserve"> text </t>
        </is>
      </c>
      <c r="T5754" s="426" t="inlineStr">
        <is>
          <t>Norway</t>
        </is>
      </c>
      <c r="U5754" s="5" t="inlineStr">
        <is>
          <t>useful output</t>
        </is>
      </c>
      <c r="V5754" s="465" t="n">
        <v>0.04</v>
      </c>
    </row>
    <row r="5755">
      <c r="B5755" s="5" t="inlineStr">
        <is>
          <t>AG.MM-MP.OP</t>
        </is>
      </c>
      <c r="C5755" s="5" t="inlineStr">
        <is>
          <t>AG.MM-MP.OP-Non-edible animal products-Nmix</t>
        </is>
      </c>
      <c r="D5755" s="5" t="inlineStr">
        <is>
          <t>AG</t>
        </is>
      </c>
      <c r="E5755" s="5" t="inlineStr">
        <is>
          <t>MM</t>
        </is>
      </c>
      <c r="F5755" s="5">
        <f>VLOOKUP(E5755,'5.a Definitions'!E:F,2,FALSE)</f>
        <v/>
      </c>
      <c r="G5755" s="5" t="inlineStr">
        <is>
          <t>MP</t>
        </is>
      </c>
      <c r="H5755" s="5" t="inlineStr">
        <is>
          <t>OP</t>
        </is>
      </c>
      <c r="I5755" s="5">
        <f>VLOOKUP(H5755,'5.a Definitions'!E:F,2,FALSE)</f>
        <v/>
      </c>
      <c r="J5755" s="465" t="inlineStr">
        <is>
          <t xml:space="preserve"> Non-edible animal products </t>
        </is>
      </c>
      <c r="K5755" s="465" t="inlineStr">
        <is>
          <t xml:space="preserve"> non-edible animal products </t>
        </is>
      </c>
      <c r="L5755" s="465" t="inlineStr">
        <is>
          <t xml:space="preserve"> reactive </t>
        </is>
      </c>
      <c r="M5755" s="465" t="inlineStr">
        <is>
          <t xml:space="preserve"> Nmix </t>
        </is>
      </c>
      <c r="N5755" s="466" t="inlineStr">
        <is>
          <t>nan</t>
        </is>
      </c>
      <c r="O5755" s="467" t="n">
        <v>0.2</v>
      </c>
      <c r="P5755" s="468" t="n">
        <v>1984</v>
      </c>
      <c r="Q5755" s="469" t="inlineStr">
        <is>
          <t>no data</t>
        </is>
      </c>
      <c r="R5755" s="469" t="inlineStr">
        <is>
          <t>not done</t>
        </is>
      </c>
      <c r="S5755" s="469" t="inlineStr">
        <is>
          <t xml:space="preserve"> text </t>
        </is>
      </c>
      <c r="T5755" s="426" t="inlineStr">
        <is>
          <t>Norway</t>
        </is>
      </c>
      <c r="U5755" s="5" t="inlineStr">
        <is>
          <t>useful output</t>
        </is>
      </c>
      <c r="V5755" s="465" t="n">
        <v>0.04</v>
      </c>
    </row>
    <row r="5756">
      <c r="B5756" s="5" t="inlineStr">
        <is>
          <t>AG.MM-AG.SM</t>
        </is>
      </c>
      <c r="C5756" s="5" t="inlineStr">
        <is>
          <t>AG.MM-AG.SM-Manure application-Nmix</t>
        </is>
      </c>
      <c r="D5756" s="5" t="inlineStr">
        <is>
          <t>AG</t>
        </is>
      </c>
      <c r="E5756" s="5" t="inlineStr">
        <is>
          <t>MM</t>
        </is>
      </c>
      <c r="F5756" s="5">
        <f>VLOOKUP(E5756,'5.a Definitions'!E:F,2,FALSE)</f>
        <v/>
      </c>
      <c r="G5756" s="5" t="inlineStr">
        <is>
          <t>AG</t>
        </is>
      </c>
      <c r="H5756" s="5" t="inlineStr">
        <is>
          <t>SM</t>
        </is>
      </c>
      <c r="I5756" s="5">
        <f>VLOOKUP(H5756,'5.a Definitions'!E:F,2,FALSE)</f>
        <v/>
      </c>
      <c r="J5756" s="465" t="inlineStr">
        <is>
          <t xml:space="preserve"> Manure application </t>
        </is>
      </c>
      <c r="K5756" s="465" t="inlineStr">
        <is>
          <t xml:space="preserve"> manure application </t>
        </is>
      </c>
      <c r="L5756" s="465" t="inlineStr">
        <is>
          <t xml:space="preserve"> reactive </t>
        </is>
      </c>
      <c r="M5756" s="465" t="inlineStr">
        <is>
          <t xml:space="preserve"> Nmix </t>
        </is>
      </c>
      <c r="N5756" s="466" t="inlineStr">
        <is>
          <t>nan</t>
        </is>
      </c>
      <c r="O5756" s="467" t="n">
        <v>0.2</v>
      </c>
      <c r="P5756" s="468" t="n">
        <v>1984</v>
      </c>
      <c r="Q5756" s="469" t="inlineStr">
        <is>
          <t>no data</t>
        </is>
      </c>
      <c r="R5756" s="469" t="inlineStr">
        <is>
          <t>not done</t>
        </is>
      </c>
      <c r="S5756" s="469" t="inlineStr">
        <is>
          <t xml:space="preserve"> text </t>
        </is>
      </c>
      <c r="T5756" s="426" t="inlineStr">
        <is>
          <t>Norway</t>
        </is>
      </c>
      <c r="U5756" s="5" t="inlineStr">
        <is>
          <t>recycling</t>
        </is>
      </c>
      <c r="V5756" s="465" t="n">
        <v>0.04</v>
      </c>
    </row>
    <row r="5757">
      <c r="B5757" s="475" t="inlineStr">
        <is>
          <t>AG.MM-FS.OL</t>
        </is>
      </c>
      <c r="C5757" s="475" t="inlineStr">
        <is>
          <t>AG.MM-FS.OL-Manure from grazing on unmanaged land-Nmix</t>
        </is>
      </c>
      <c r="D5757" s="475" t="inlineStr">
        <is>
          <t>AG</t>
        </is>
      </c>
      <c r="E5757" s="475" t="inlineStr">
        <is>
          <t>MM</t>
        </is>
      </c>
      <c r="F5757" s="5">
        <f>VLOOKUP(E5757,'5.a Definitions'!E:F,2,FALSE)</f>
        <v/>
      </c>
      <c r="G5757" s="475" t="inlineStr">
        <is>
          <t>FS</t>
        </is>
      </c>
      <c r="H5757" s="475" t="inlineStr">
        <is>
          <t>OL</t>
        </is>
      </c>
      <c r="I5757" s="5">
        <f>VLOOKUP(H5757,'5.a Definitions'!E:F,2,FALSE)</f>
        <v/>
      </c>
      <c r="J5757" s="465" t="inlineStr">
        <is>
          <t>Manure from grazing on unmanaged land</t>
        </is>
      </c>
      <c r="K5757" s="465" t="inlineStr">
        <is>
          <t>manure from grazing on unmanaged land</t>
        </is>
      </c>
      <c r="L5757" s="465" t="inlineStr">
        <is>
          <t>reactive</t>
        </is>
      </c>
      <c r="M5757" s="465" t="inlineStr">
        <is>
          <t>Nmix</t>
        </is>
      </c>
      <c r="N5757" s="466" t="n">
        <v>0</v>
      </c>
      <c r="O5757" s="467" t="n">
        <v>0.2</v>
      </c>
      <c r="P5757" s="468" t="n">
        <v>1984</v>
      </c>
      <c r="Q5757" s="469" t="n"/>
      <c r="R5757" s="469" t="inlineStr">
        <is>
          <t>text</t>
        </is>
      </c>
      <c r="S5757" s="469" t="inlineStr">
        <is>
          <t>text</t>
        </is>
      </c>
      <c r="T5757" s="476" t="inlineStr">
        <is>
          <t>Norway</t>
        </is>
      </c>
      <c r="U5757" s="475" t="inlineStr">
        <is>
          <t>recycling</t>
        </is>
      </c>
      <c r="V5757" s="465">
        <f>(O5593*N5593)^2</f>
        <v/>
      </c>
    </row>
    <row r="5758">
      <c r="B5758" s="5" t="inlineStr">
        <is>
          <t>AG.MM-AT.AT</t>
        </is>
      </c>
      <c r="C5758" s="5" t="inlineStr">
        <is>
          <t>AG.MM-AT.AT-Emissions-NH3</t>
        </is>
      </c>
      <c r="D5758" s="5" t="inlineStr">
        <is>
          <t>AG</t>
        </is>
      </c>
      <c r="E5758" s="5" t="inlineStr">
        <is>
          <t>MM</t>
        </is>
      </c>
      <c r="F5758" s="5">
        <f>VLOOKUP(E5758,'5.a Definitions'!E:F,2,FALSE)</f>
        <v/>
      </c>
      <c r="G5758" s="5" t="inlineStr">
        <is>
          <t>AT</t>
        </is>
      </c>
      <c r="H5758" s="5" t="inlineStr">
        <is>
          <t>AT</t>
        </is>
      </c>
      <c r="I5758" s="5">
        <f>VLOOKUP(H5758,'5.a Definitions'!E:F,2,FALSE)</f>
        <v/>
      </c>
      <c r="J5758" s="465" t="inlineStr">
        <is>
          <t xml:space="preserve"> Emissions </t>
        </is>
      </c>
      <c r="K5758" s="465" t="inlineStr">
        <is>
          <t xml:space="preserve"> manure and animal husbandry emissions </t>
        </is>
      </c>
      <c r="L5758" s="465" t="inlineStr">
        <is>
          <t xml:space="preserve"> reactive </t>
        </is>
      </c>
      <c r="M5758" s="465" t="inlineStr">
        <is>
          <t xml:space="preserve"> NH3 </t>
        </is>
      </c>
      <c r="N5758" s="466" t="inlineStr">
        <is>
          <t>nan</t>
        </is>
      </c>
      <c r="O5758" s="467" t="n">
        <v>0.2</v>
      </c>
      <c r="P5758" s="468" t="n">
        <v>1984</v>
      </c>
      <c r="Q5758" s="469" t="inlineStr">
        <is>
          <t>no data</t>
        </is>
      </c>
      <c r="R5758" s="469" t="inlineStr">
        <is>
          <t>not done</t>
        </is>
      </c>
      <c r="S5758" s="469" t="inlineStr">
        <is>
          <t xml:space="preserve"> text </t>
        </is>
      </c>
      <c r="T5758" s="426" t="inlineStr">
        <is>
          <t>Norway</t>
        </is>
      </c>
      <c r="U5758" s="5" t="inlineStr">
        <is>
          <t>N wasted</t>
        </is>
      </c>
      <c r="V5758" s="465" t="n">
        <v>0.04</v>
      </c>
    </row>
    <row r="5759">
      <c r="B5759" s="5" t="inlineStr">
        <is>
          <t>AG.MM-AT.AT</t>
        </is>
      </c>
      <c r="C5759" s="5" t="inlineStr">
        <is>
          <t>AG.MM-AT.AT-Emissions-N2O</t>
        </is>
      </c>
      <c r="D5759" s="5" t="inlineStr">
        <is>
          <t>AG</t>
        </is>
      </c>
      <c r="E5759" s="5" t="inlineStr">
        <is>
          <t>MM</t>
        </is>
      </c>
      <c r="F5759" s="5">
        <f>VLOOKUP(E5759,'5.a Definitions'!E:F,2,FALSE)</f>
        <v/>
      </c>
      <c r="G5759" s="5" t="inlineStr">
        <is>
          <t>AT</t>
        </is>
      </c>
      <c r="H5759" s="5" t="inlineStr">
        <is>
          <t>AT</t>
        </is>
      </c>
      <c r="I5759" s="5">
        <f>VLOOKUP(H5759,'5.a Definitions'!E:F,2,FALSE)</f>
        <v/>
      </c>
      <c r="J5759" s="465" t="inlineStr">
        <is>
          <t xml:space="preserve"> Emissions </t>
        </is>
      </c>
      <c r="K5759" s="465" t="inlineStr">
        <is>
          <t xml:space="preserve"> manure and animal husbandry emissions </t>
        </is>
      </c>
      <c r="L5759" s="465" t="inlineStr">
        <is>
          <t xml:space="preserve"> reactive </t>
        </is>
      </c>
      <c r="M5759" s="465" t="inlineStr">
        <is>
          <t xml:space="preserve"> N2O </t>
        </is>
      </c>
      <c r="N5759" s="466" t="inlineStr">
        <is>
          <t>nan</t>
        </is>
      </c>
      <c r="O5759" s="467" t="n">
        <v>0.2</v>
      </c>
      <c r="P5759" s="468" t="n">
        <v>1984</v>
      </c>
      <c r="Q5759" s="469" t="inlineStr">
        <is>
          <t>no data</t>
        </is>
      </c>
      <c r="R5759" s="469" t="inlineStr">
        <is>
          <t>not done</t>
        </is>
      </c>
      <c r="S5759" s="469" t="inlineStr">
        <is>
          <t xml:space="preserve"> text </t>
        </is>
      </c>
      <c r="T5759" s="426" t="inlineStr">
        <is>
          <t>Norway</t>
        </is>
      </c>
      <c r="U5759" s="5" t="inlineStr">
        <is>
          <t>N wasted</t>
        </is>
      </c>
      <c r="V5759" s="465" t="n">
        <v>0.04</v>
      </c>
    </row>
    <row r="5760">
      <c r="B5760" s="5" t="inlineStr">
        <is>
          <t>AG.MM-AT.AT</t>
        </is>
      </c>
      <c r="C5760" s="5" t="inlineStr">
        <is>
          <t>AG.MM-AT.AT-Emissions-NOx</t>
        </is>
      </c>
      <c r="D5760" s="5" t="inlineStr">
        <is>
          <t>AG</t>
        </is>
      </c>
      <c r="E5760" s="5" t="inlineStr">
        <is>
          <t>MM</t>
        </is>
      </c>
      <c r="F5760" s="5">
        <f>VLOOKUP(E5760,'5.a Definitions'!E:F,2,FALSE)</f>
        <v/>
      </c>
      <c r="G5760" s="5" t="inlineStr">
        <is>
          <t>AT</t>
        </is>
      </c>
      <c r="H5760" s="5" t="inlineStr">
        <is>
          <t>AT</t>
        </is>
      </c>
      <c r="I5760" s="5">
        <f>VLOOKUP(H5760,'5.a Definitions'!E:F,2,FALSE)</f>
        <v/>
      </c>
      <c r="J5760" s="465" t="inlineStr">
        <is>
          <t xml:space="preserve"> Emissions </t>
        </is>
      </c>
      <c r="K5760" s="465" t="inlineStr">
        <is>
          <t xml:space="preserve"> manure and animal husbandry emissions </t>
        </is>
      </c>
      <c r="L5760" s="465" t="inlineStr">
        <is>
          <t xml:space="preserve"> reactive </t>
        </is>
      </c>
      <c r="M5760" s="465" t="inlineStr">
        <is>
          <t xml:space="preserve"> NOx </t>
        </is>
      </c>
      <c r="N5760" s="466" t="inlineStr">
        <is>
          <t>nan</t>
        </is>
      </c>
      <c r="O5760" s="467" t="n">
        <v>0.2</v>
      </c>
      <c r="P5760" s="468" t="n">
        <v>1984</v>
      </c>
      <c r="Q5760" s="469" t="inlineStr">
        <is>
          <t>no data</t>
        </is>
      </c>
      <c r="R5760" s="469" t="inlineStr">
        <is>
          <t>not done</t>
        </is>
      </c>
      <c r="S5760" s="469" t="inlineStr">
        <is>
          <t xml:space="preserve"> text </t>
        </is>
      </c>
      <c r="T5760" s="426" t="inlineStr">
        <is>
          <t>Norway</t>
        </is>
      </c>
      <c r="U5760" s="5" t="inlineStr">
        <is>
          <t>N wasted</t>
        </is>
      </c>
      <c r="V5760" s="465" t="n">
        <v>0.04</v>
      </c>
    </row>
    <row r="5761">
      <c r="B5761" s="5" t="inlineStr">
        <is>
          <t>AG.MM-HY.SW-Leaching-Nmix</t>
        </is>
      </c>
      <c r="C5761" s="5" t="inlineStr">
        <is>
          <t>AG.MM-HY.SW-Leaching-Nmix</t>
        </is>
      </c>
      <c r="D5761" s="5" t="inlineStr">
        <is>
          <t>AG</t>
        </is>
      </c>
      <c r="E5761" s="5" t="inlineStr">
        <is>
          <t>MM</t>
        </is>
      </c>
      <c r="F5761" s="5">
        <f>VLOOKUP(E5761,'5.a Definitions'!E:F,2,FALSE)</f>
        <v/>
      </c>
      <c r="G5761" s="5" t="inlineStr">
        <is>
          <t>HY</t>
        </is>
      </c>
      <c r="H5761" s="5" t="inlineStr">
        <is>
          <t>SW</t>
        </is>
      </c>
      <c r="I5761" s="5">
        <f>VLOOKUP(H5761,'5.a Definitions'!E:F,2,FALSE)</f>
        <v/>
      </c>
      <c r="J5761" s="465" t="inlineStr">
        <is>
          <t xml:space="preserve"> Leaching </t>
        </is>
      </c>
      <c r="K5761" s="465" t="inlineStr">
        <is>
          <t xml:space="preserve"> manure storage leaching </t>
        </is>
      </c>
      <c r="L5761" s="465" t="inlineStr">
        <is>
          <t xml:space="preserve"> reactive </t>
        </is>
      </c>
      <c r="M5761" s="465" t="inlineStr">
        <is>
          <t xml:space="preserve"> Nmix </t>
        </is>
      </c>
      <c r="N5761" s="466" t="inlineStr">
        <is>
          <t>nan</t>
        </is>
      </c>
      <c r="O5761" s="467" t="n">
        <v>0.2</v>
      </c>
      <c r="P5761" s="468" t="n">
        <v>1984</v>
      </c>
      <c r="Q5761" s="469" t="inlineStr">
        <is>
          <t>no data</t>
        </is>
      </c>
      <c r="R5761" s="469" t="inlineStr">
        <is>
          <t>not done</t>
        </is>
      </c>
      <c r="S5761" s="469" t="inlineStr">
        <is>
          <t xml:space="preserve"> text </t>
        </is>
      </c>
      <c r="T5761" s="426" t="inlineStr">
        <is>
          <t>Norway</t>
        </is>
      </c>
      <c r="U5761" s="5" t="inlineStr">
        <is>
          <t>N wasted</t>
        </is>
      </c>
      <c r="V5761" s="465" t="n">
        <v>0.04</v>
      </c>
    </row>
    <row r="5762">
      <c r="B5762" s="5" t="inlineStr">
        <is>
          <t>AG.MM-RW.RW</t>
        </is>
      </c>
      <c r="C5762" s="5" t="inlineStr">
        <is>
          <t>AG.MM-RW.RW-Live animal export-Nmix</t>
        </is>
      </c>
      <c r="D5762" s="5" t="inlineStr">
        <is>
          <t>AG</t>
        </is>
      </c>
      <c r="E5762" s="5" t="inlineStr">
        <is>
          <t>MM</t>
        </is>
      </c>
      <c r="F5762" s="5">
        <f>VLOOKUP(E5762,'5.a Definitions'!E:F,2,FALSE)</f>
        <v/>
      </c>
      <c r="G5762" s="5" t="inlineStr">
        <is>
          <t>RW</t>
        </is>
      </c>
      <c r="H5762" s="5" t="inlineStr">
        <is>
          <t>RW</t>
        </is>
      </c>
      <c r="I5762" s="5">
        <f>VLOOKUP(H5762,'5.a Definitions'!E:F,2,FALSE)</f>
        <v/>
      </c>
      <c r="J5762" s="465" t="inlineStr">
        <is>
          <t xml:space="preserve"> Live animal export </t>
        </is>
      </c>
      <c r="K5762" s="465" t="inlineStr">
        <is>
          <t xml:space="preserve"> live animal export </t>
        </is>
      </c>
      <c r="L5762" s="465" t="inlineStr">
        <is>
          <t xml:space="preserve"> reactive </t>
        </is>
      </c>
      <c r="M5762" s="465" t="inlineStr">
        <is>
          <t xml:space="preserve"> Nmix </t>
        </is>
      </c>
      <c r="N5762" s="466" t="n">
        <v>0.005588940799999999</v>
      </c>
      <c r="O5762" s="467" t="n">
        <v>0.4036701791352298</v>
      </c>
      <c r="P5762" s="468" t="n">
        <v>1984</v>
      </c>
      <c r="Q5762" s="469" t="inlineStr">
        <is>
          <t>FAOSTAT Crops and livestock products</t>
        </is>
      </c>
      <c r="R5762" s="469" t="inlineStr">
        <is>
          <t>ok</t>
        </is>
      </c>
      <c r="S5762" s="469" t="inlineStr">
        <is>
          <t xml:space="preserve"> text </t>
        </is>
      </c>
      <c r="T5762" s="426" t="inlineStr">
        <is>
          <t>Norway</t>
        </is>
      </c>
      <c r="U5762" s="5" t="inlineStr">
        <is>
          <t>useful output</t>
        </is>
      </c>
      <c r="V5762" s="465" t="n">
        <v>0.04</v>
      </c>
    </row>
    <row r="5763">
      <c r="A5763" s="486" t="inlineStr">
        <is>
          <t xml:space="preserve"> Forests and Semi-natural vegetation </t>
        </is>
      </c>
      <c r="B5763" s="5" t="inlineStr">
        <is>
          <t>FS.FO-AT.AT</t>
        </is>
      </c>
      <c r="C5763" s="5" t="inlineStr">
        <is>
          <t>FS.FO-AT.AT-Emissions-N2</t>
        </is>
      </c>
      <c r="D5763" s="5" t="inlineStr">
        <is>
          <t>FS</t>
        </is>
      </c>
      <c r="E5763" s="5" t="inlineStr">
        <is>
          <t>FO</t>
        </is>
      </c>
      <c r="F5763" s="5">
        <f>VLOOKUP(E5763,'5.a Definitions'!E:F,2,FALSE)</f>
        <v/>
      </c>
      <c r="G5763" s="5" t="inlineStr">
        <is>
          <t>AT</t>
        </is>
      </c>
      <c r="H5763" s="5" t="inlineStr">
        <is>
          <t>AT</t>
        </is>
      </c>
      <c r="I5763" s="5">
        <f>VLOOKUP(H5763,'5.a Definitions'!E:F,2,FALSE)</f>
        <v/>
      </c>
      <c r="J5763" s="465" t="inlineStr">
        <is>
          <t xml:space="preserve"> Emissions </t>
        </is>
      </c>
      <c r="K5763" s="465" t="inlineStr">
        <is>
          <t xml:space="preserve"> forest emissions </t>
        </is>
      </c>
      <c r="L5763" s="465" t="inlineStr">
        <is>
          <t xml:space="preserve"> inert </t>
        </is>
      </c>
      <c r="M5763" s="465" t="inlineStr">
        <is>
          <t xml:space="preserve"> N2 </t>
        </is>
      </c>
      <c r="N5763" s="466" t="inlineStr">
        <is>
          <t>nan</t>
        </is>
      </c>
      <c r="O5763" s="467" t="n">
        <v>0.2</v>
      </c>
      <c r="P5763" s="468" t="n">
        <v>1984</v>
      </c>
      <c r="Q5763" s="469" t="inlineStr">
        <is>
          <t>no data</t>
        </is>
      </c>
      <c r="R5763" s="469" t="inlineStr">
        <is>
          <t>not done</t>
        </is>
      </c>
      <c r="S5763" s="469" t="inlineStr">
        <is>
          <t xml:space="preserve"> text </t>
        </is>
      </c>
      <c r="T5763" s="426" t="inlineStr">
        <is>
          <t>Norway</t>
        </is>
      </c>
      <c r="U5763" s="5" t="inlineStr">
        <is>
          <t>N wasted</t>
        </is>
      </c>
      <c r="V5763" s="465" t="n">
        <v>0.04</v>
      </c>
    </row>
    <row r="5764">
      <c r="B5764" s="5" t="inlineStr">
        <is>
          <t>FS.FO-AT.AT</t>
        </is>
      </c>
      <c r="C5764" s="5" t="inlineStr">
        <is>
          <t>FS.FO-AT.AT-Emissions-N2O</t>
        </is>
      </c>
      <c r="D5764" s="5" t="inlineStr">
        <is>
          <t>FS</t>
        </is>
      </c>
      <c r="E5764" s="5" t="inlineStr">
        <is>
          <t>FO</t>
        </is>
      </c>
      <c r="F5764" s="5">
        <f>VLOOKUP(E5764,'5.a Definitions'!E:F,2,FALSE)</f>
        <v/>
      </c>
      <c r="G5764" s="5" t="inlineStr">
        <is>
          <t>AT</t>
        </is>
      </c>
      <c r="H5764" s="5" t="inlineStr">
        <is>
          <t>AT</t>
        </is>
      </c>
      <c r="I5764" s="5">
        <f>VLOOKUP(H5764,'5.a Definitions'!E:F,2,FALSE)</f>
        <v/>
      </c>
      <c r="J5764" s="465" t="inlineStr">
        <is>
          <t xml:space="preserve"> Emissions </t>
        </is>
      </c>
      <c r="K5764" s="465" t="inlineStr">
        <is>
          <t xml:space="preserve"> forest emissions </t>
        </is>
      </c>
      <c r="L5764" s="465" t="inlineStr">
        <is>
          <t xml:space="preserve"> reactive </t>
        </is>
      </c>
      <c r="M5764" s="465" t="inlineStr">
        <is>
          <t xml:space="preserve"> N2O </t>
        </is>
      </c>
      <c r="N5764" s="466" t="inlineStr">
        <is>
          <t>nan</t>
        </is>
      </c>
      <c r="O5764" s="467" t="n">
        <v>0.2</v>
      </c>
      <c r="P5764" s="468" t="n">
        <v>1984</v>
      </c>
      <c r="Q5764" s="469" t="inlineStr">
        <is>
          <t>no data</t>
        </is>
      </c>
      <c r="R5764" s="469" t="inlineStr">
        <is>
          <t>not done</t>
        </is>
      </c>
      <c r="S5764" s="469" t="inlineStr">
        <is>
          <t xml:space="preserve"> text </t>
        </is>
      </c>
      <c r="T5764" s="426" t="inlineStr">
        <is>
          <t>Norway</t>
        </is>
      </c>
      <c r="U5764" s="5" t="inlineStr">
        <is>
          <t>N wasted</t>
        </is>
      </c>
      <c r="V5764" s="465" t="n">
        <v>0.04</v>
      </c>
    </row>
    <row r="5765">
      <c r="B5765" s="5" t="inlineStr">
        <is>
          <t>FS.FO-HY.SW</t>
        </is>
      </c>
      <c r="C5765" s="5" t="inlineStr">
        <is>
          <t>FS.FO-HY.SW-Leaching-Nmix</t>
        </is>
      </c>
      <c r="D5765" s="5" t="inlineStr">
        <is>
          <t>FS</t>
        </is>
      </c>
      <c r="E5765" s="5" t="inlineStr">
        <is>
          <t>FO</t>
        </is>
      </c>
      <c r="F5765" s="5">
        <f>VLOOKUP(E5765,'5.a Definitions'!E:F,2,FALSE)</f>
        <v/>
      </c>
      <c r="G5765" s="5" t="inlineStr">
        <is>
          <t>HY</t>
        </is>
      </c>
      <c r="H5765" s="5" t="inlineStr">
        <is>
          <t>SW</t>
        </is>
      </c>
      <c r="I5765" s="5">
        <f>VLOOKUP(H5765,'5.a Definitions'!E:F,2,FALSE)</f>
        <v/>
      </c>
      <c r="J5765" s="465" t="inlineStr">
        <is>
          <t xml:space="preserve"> Leaching </t>
        </is>
      </c>
      <c r="K5765" s="465" t="inlineStr">
        <is>
          <t xml:space="preserve"> forest leaching </t>
        </is>
      </c>
      <c r="L5765" s="465" t="inlineStr">
        <is>
          <t xml:space="preserve"> reactive </t>
        </is>
      </c>
      <c r="M5765" s="465" t="inlineStr">
        <is>
          <t xml:space="preserve"> Nmix </t>
        </is>
      </c>
      <c r="N5765" s="466" t="inlineStr">
        <is>
          <t>nan</t>
        </is>
      </c>
      <c r="O5765" s="467" t="n">
        <v>0.2</v>
      </c>
      <c r="P5765" s="468" t="n">
        <v>1984</v>
      </c>
      <c r="Q5765" s="469" t="inlineStr">
        <is>
          <t>no data</t>
        </is>
      </c>
      <c r="R5765" s="469" t="inlineStr">
        <is>
          <t>not done</t>
        </is>
      </c>
      <c r="S5765" s="469" t="inlineStr">
        <is>
          <t xml:space="preserve"> text </t>
        </is>
      </c>
      <c r="T5765" s="426" t="inlineStr">
        <is>
          <t>Norway</t>
        </is>
      </c>
      <c r="U5765" s="5" t="inlineStr">
        <is>
          <t>N wasted</t>
        </is>
      </c>
      <c r="V5765" s="465" t="n">
        <v>0.04</v>
      </c>
    </row>
    <row r="5766">
      <c r="B5766" s="5" t="inlineStr">
        <is>
          <t>FS.FO-MP.OP</t>
        </is>
      </c>
      <c r="C5766" s="5" t="inlineStr">
        <is>
          <t>FS.FO-MP.OP-Industrial round wood-Nmix</t>
        </is>
      </c>
      <c r="D5766" s="5" t="inlineStr">
        <is>
          <t>FS</t>
        </is>
      </c>
      <c r="E5766" s="5" t="inlineStr">
        <is>
          <t>FO</t>
        </is>
      </c>
      <c r="F5766" s="5">
        <f>VLOOKUP(E5766,'5.a Definitions'!E:F,2,FALSE)</f>
        <v/>
      </c>
      <c r="G5766" s="5" t="inlineStr">
        <is>
          <t>MP</t>
        </is>
      </c>
      <c r="H5766" s="5" t="inlineStr">
        <is>
          <t>OP</t>
        </is>
      </c>
      <c r="I5766" s="5">
        <f>VLOOKUP(H5766,'5.a Definitions'!E:F,2,FALSE)</f>
        <v/>
      </c>
      <c r="J5766" s="465" t="inlineStr">
        <is>
          <t xml:space="preserve"> Industrial round wood </t>
        </is>
      </c>
      <c r="K5766" s="465" t="inlineStr">
        <is>
          <t xml:space="preserve"> industrial round wood </t>
        </is>
      </c>
      <c r="L5766" s="465" t="inlineStr">
        <is>
          <t xml:space="preserve"> reactive </t>
        </is>
      </c>
      <c r="M5766" s="465" t="inlineStr">
        <is>
          <t xml:space="preserve"> Nmix </t>
        </is>
      </c>
      <c r="N5766" s="466" t="n">
        <v>4.979789999999999</v>
      </c>
      <c r="O5766" s="467" t="n">
        <v>0.404209607042181</v>
      </c>
      <c r="P5766" s="468" t="n">
        <v>1984</v>
      </c>
      <c r="Q5766" s="469" t="inlineStr">
        <is>
          <t>FAOSTAT</t>
        </is>
      </c>
      <c r="R5766" s="469" t="inlineStr">
        <is>
          <t>ok</t>
        </is>
      </c>
      <c r="S5766" s="469" t="inlineStr">
        <is>
          <t xml:space="preserve"> text </t>
        </is>
      </c>
      <c r="T5766" s="426" t="inlineStr">
        <is>
          <t>Norway</t>
        </is>
      </c>
      <c r="U5766" s="5" t="inlineStr">
        <is>
          <t>useful output</t>
        </is>
      </c>
      <c r="V5766" s="465" t="n">
        <v>0.04</v>
      </c>
    </row>
    <row r="5767">
      <c r="B5767" s="5" t="inlineStr">
        <is>
          <t>FS.FO-EF.OE</t>
        </is>
      </c>
      <c r="C5767" s="5" t="inlineStr">
        <is>
          <t>FS.FO-EF.OE-Fuel wood for households-Nmix</t>
        </is>
      </c>
      <c r="D5767" s="5" t="inlineStr">
        <is>
          <t>FS</t>
        </is>
      </c>
      <c r="E5767" s="5" t="inlineStr">
        <is>
          <t>FO</t>
        </is>
      </c>
      <c r="F5767" s="5">
        <f>VLOOKUP(E5767,'5.a Definitions'!E:F,2,FALSE)</f>
        <v/>
      </c>
      <c r="G5767" s="5" t="inlineStr">
        <is>
          <t>EF</t>
        </is>
      </c>
      <c r="H5767" s="5" t="inlineStr">
        <is>
          <t>OE</t>
        </is>
      </c>
      <c r="I5767" s="5">
        <f>VLOOKUP(H5767,'5.a Definitions'!E:F,2,FALSE)</f>
        <v/>
      </c>
      <c r="J5767" s="465" t="inlineStr">
        <is>
          <t xml:space="preserve"> Fuel wood for households </t>
        </is>
      </c>
      <c r="K5767" s="465" t="inlineStr">
        <is>
          <t xml:space="preserve"> fuel wood for households </t>
        </is>
      </c>
      <c r="L5767" s="465" t="inlineStr">
        <is>
          <t xml:space="preserve"> reactive </t>
        </is>
      </c>
      <c r="M5767" s="465" t="inlineStr">
        <is>
          <t xml:space="preserve"> Nmix </t>
        </is>
      </c>
      <c r="N5767" s="466" t="inlineStr">
        <is>
          <t>nan</t>
        </is>
      </c>
      <c r="O5767" s="467" t="n">
        <v>0.2</v>
      </c>
      <c r="P5767" s="468" t="n">
        <v>1984</v>
      </c>
      <c r="Q5767" s="469" t="inlineStr">
        <is>
          <t>no data</t>
        </is>
      </c>
      <c r="R5767" s="469" t="inlineStr">
        <is>
          <t>not done</t>
        </is>
      </c>
      <c r="S5767" s="469" t="inlineStr">
        <is>
          <t xml:space="preserve"> text </t>
        </is>
      </c>
      <c r="T5767" s="426" t="inlineStr">
        <is>
          <t>Norway</t>
        </is>
      </c>
      <c r="U5767" s="5" t="inlineStr">
        <is>
          <t>useful output</t>
        </is>
      </c>
      <c r="V5767" s="465" t="n">
        <v>0.04</v>
      </c>
    </row>
    <row r="5768">
      <c r="B5768" s="475" t="inlineStr">
        <is>
          <t>FS.OL-AT.AT</t>
        </is>
      </c>
      <c r="C5768" s="475" t="inlineStr">
        <is>
          <t>FS.OL-AT.AT-Emissions-NH3</t>
        </is>
      </c>
      <c r="D5768" s="475" t="inlineStr">
        <is>
          <t>FS</t>
        </is>
      </c>
      <c r="E5768" s="475" t="inlineStr">
        <is>
          <t>OL</t>
        </is>
      </c>
      <c r="F5768" s="5">
        <f>VLOOKUP(E5768,'5.a Definitions'!E:F,2,FALSE)</f>
        <v/>
      </c>
      <c r="G5768" s="475" t="inlineStr">
        <is>
          <t>AT</t>
        </is>
      </c>
      <c r="H5768" s="475" t="inlineStr">
        <is>
          <t>AT</t>
        </is>
      </c>
      <c r="I5768" s="5">
        <f>VLOOKUP(H5768,'5.a Definitions'!E:F,2,FALSE)</f>
        <v/>
      </c>
      <c r="J5768" s="465" t="inlineStr">
        <is>
          <t>Emissions</t>
        </is>
      </c>
      <c r="K5768" s="465" t="inlineStr">
        <is>
          <t>other land emissions</t>
        </is>
      </c>
      <c r="L5768" s="465" t="inlineStr">
        <is>
          <t>reactive</t>
        </is>
      </c>
      <c r="M5768" s="465" t="inlineStr">
        <is>
          <t>NH3</t>
        </is>
      </c>
      <c r="N5768" s="466" t="n">
        <v>0</v>
      </c>
      <c r="O5768" s="467" t="n">
        <v>0.2</v>
      </c>
      <c r="P5768" s="468" t="n">
        <v>1984</v>
      </c>
      <c r="Q5768" s="469" t="n"/>
      <c r="R5768" s="469" t="inlineStr">
        <is>
          <t>text</t>
        </is>
      </c>
      <c r="S5768" s="469" t="inlineStr">
        <is>
          <t>text</t>
        </is>
      </c>
      <c r="T5768" s="476" t="inlineStr">
        <is>
          <t>Norway</t>
        </is>
      </c>
      <c r="U5768" s="475" t="inlineStr">
        <is>
          <t>useful output</t>
        </is>
      </c>
      <c r="V5768" s="465">
        <f>(O5645*N5645)^2</f>
        <v/>
      </c>
    </row>
    <row r="5769">
      <c r="B5769" s="475" t="inlineStr">
        <is>
          <t>FS.OL-AT.AT</t>
        </is>
      </c>
      <c r="C5769" s="475" t="inlineStr">
        <is>
          <t>FS.OL-AT.AT-Emissions-NOx</t>
        </is>
      </c>
      <c r="D5769" s="475" t="inlineStr">
        <is>
          <t>FS</t>
        </is>
      </c>
      <c r="E5769" s="475" t="inlineStr">
        <is>
          <t>OL</t>
        </is>
      </c>
      <c r="F5769" s="5">
        <f>VLOOKUP(E5769,'5.a Definitions'!E:F,2,FALSE)</f>
        <v/>
      </c>
      <c r="G5769" s="475" t="inlineStr">
        <is>
          <t>AT</t>
        </is>
      </c>
      <c r="H5769" s="475" t="inlineStr">
        <is>
          <t>AT</t>
        </is>
      </c>
      <c r="I5769" s="5">
        <f>VLOOKUP(H5769,'5.a Definitions'!E:F,2,FALSE)</f>
        <v/>
      </c>
      <c r="J5769" s="465" t="inlineStr">
        <is>
          <t>Emissions</t>
        </is>
      </c>
      <c r="K5769" s="465" t="inlineStr">
        <is>
          <t>other land emissions</t>
        </is>
      </c>
      <c r="L5769" s="465" t="inlineStr">
        <is>
          <t>reactive</t>
        </is>
      </c>
      <c r="M5769" s="465" t="inlineStr">
        <is>
          <t>NOx</t>
        </is>
      </c>
      <c r="N5769" s="466" t="n">
        <v>0</v>
      </c>
      <c r="O5769" s="467" t="n">
        <v>0.2</v>
      </c>
      <c r="P5769" s="468" t="n">
        <v>1984</v>
      </c>
      <c r="Q5769" s="469" t="n"/>
      <c r="R5769" s="469" t="inlineStr">
        <is>
          <t>text</t>
        </is>
      </c>
      <c r="S5769" s="469" t="inlineStr">
        <is>
          <t>text</t>
        </is>
      </c>
      <c r="T5769" s="476" t="inlineStr">
        <is>
          <t>Norway</t>
        </is>
      </c>
      <c r="U5769" s="475" t="inlineStr">
        <is>
          <t>useful output</t>
        </is>
      </c>
      <c r="V5769" s="465">
        <f>(O5687*N5687)^2</f>
        <v/>
      </c>
    </row>
    <row r="5770">
      <c r="B5770" s="475" t="inlineStr">
        <is>
          <t>FS.OL-AT.AT</t>
        </is>
      </c>
      <c r="C5770" s="475" t="inlineStr">
        <is>
          <t>FS.OL-AT.AT-Emissions-N2O</t>
        </is>
      </c>
      <c r="D5770" s="475" t="inlineStr">
        <is>
          <t>FS</t>
        </is>
      </c>
      <c r="E5770" s="475" t="inlineStr">
        <is>
          <t>OL</t>
        </is>
      </c>
      <c r="F5770" s="5">
        <f>VLOOKUP(E5770,'5.a Definitions'!E:F,2,FALSE)</f>
        <v/>
      </c>
      <c r="G5770" s="475" t="inlineStr">
        <is>
          <t>AT</t>
        </is>
      </c>
      <c r="H5770" s="475" t="inlineStr">
        <is>
          <t>AT</t>
        </is>
      </c>
      <c r="I5770" s="5">
        <f>VLOOKUP(H5770,'5.a Definitions'!E:F,2,FALSE)</f>
        <v/>
      </c>
      <c r="J5770" s="465" t="inlineStr">
        <is>
          <t>Emissions</t>
        </is>
      </c>
      <c r="K5770" s="465" t="inlineStr">
        <is>
          <t>other land emissions</t>
        </is>
      </c>
      <c r="L5770" s="465" t="inlineStr">
        <is>
          <t>reactive</t>
        </is>
      </c>
      <c r="M5770" s="465" t="inlineStr">
        <is>
          <t>N2O</t>
        </is>
      </c>
      <c r="N5770" s="466" t="n">
        <v>0</v>
      </c>
      <c r="O5770" s="467" t="n">
        <v>0.2</v>
      </c>
      <c r="P5770" s="468" t="n">
        <v>1984</v>
      </c>
      <c r="Q5770" s="469" t="n"/>
      <c r="R5770" s="469" t="inlineStr">
        <is>
          <t>text</t>
        </is>
      </c>
      <c r="S5770" s="469" t="inlineStr">
        <is>
          <t>text</t>
        </is>
      </c>
      <c r="T5770" s="476" t="inlineStr">
        <is>
          <t>Norway</t>
        </is>
      </c>
      <c r="U5770" s="475" t="inlineStr">
        <is>
          <t>useful output</t>
        </is>
      </c>
      <c r="V5770" s="465">
        <f>(O5729*N5729)^2</f>
        <v/>
      </c>
    </row>
    <row r="5771" ht="16" customHeight="1">
      <c r="B5771" s="475" t="inlineStr">
        <is>
          <t>FS.OL-AG.MM</t>
        </is>
      </c>
      <c r="C5771" s="475" t="inlineStr">
        <is>
          <t>FS.OL-AG.MM-Grazing-Nmix</t>
        </is>
      </c>
      <c r="D5771" s="475" t="inlineStr">
        <is>
          <t>FS</t>
        </is>
      </c>
      <c r="E5771" s="475" t="inlineStr">
        <is>
          <t>OL</t>
        </is>
      </c>
      <c r="F5771" s="5">
        <f>VLOOKUP(E5771,'5.a Definitions'!E:F,2,FALSE)</f>
        <v/>
      </c>
      <c r="G5771" s="475" t="inlineStr">
        <is>
          <t>AG</t>
        </is>
      </c>
      <c r="H5771" s="475" t="inlineStr">
        <is>
          <t>MM</t>
        </is>
      </c>
      <c r="I5771" s="5">
        <f>VLOOKUP(H5771,'5.a Definitions'!E:F,2,FALSE)</f>
        <v/>
      </c>
      <c r="J5771" s="473" t="inlineStr">
        <is>
          <t>Grazing</t>
        </is>
      </c>
      <c r="K5771" s="473" t="inlineStr">
        <is>
          <t>grazing</t>
        </is>
      </c>
      <c r="L5771" s="465" t="inlineStr">
        <is>
          <t>reactive</t>
        </is>
      </c>
      <c r="M5771" s="465" t="inlineStr">
        <is>
          <t>Nmix</t>
        </is>
      </c>
      <c r="N5771" s="466" t="inlineStr">
        <is>
          <t>nan</t>
        </is>
      </c>
      <c r="O5771" s="467" t="n">
        <v>0.2</v>
      </c>
      <c r="P5771" s="468" t="n">
        <v>1984</v>
      </c>
      <c r="Q5771" s="469" t="inlineStr">
        <is>
          <t>no data</t>
        </is>
      </c>
      <c r="R5771" s="469" t="inlineStr">
        <is>
          <t>not done</t>
        </is>
      </c>
      <c r="S5771" s="469" t="inlineStr">
        <is>
          <t>text</t>
        </is>
      </c>
      <c r="T5771" s="476" t="inlineStr">
        <is>
          <t>Norway</t>
        </is>
      </c>
      <c r="U5771" s="5" t="inlineStr">
        <is>
          <t>useful output</t>
        </is>
      </c>
      <c r="V5771" s="465">
        <f>(O5564*N5564)^2</f>
        <v/>
      </c>
    </row>
    <row r="5772">
      <c r="B5772" s="5" t="inlineStr">
        <is>
          <t>FS.OL-HY.SW</t>
        </is>
      </c>
      <c r="C5772" s="5" t="inlineStr">
        <is>
          <t>FS.OL-HY.SW-Leaching-Nmix</t>
        </is>
      </c>
      <c r="D5772" s="5" t="inlineStr">
        <is>
          <t>FS</t>
        </is>
      </c>
      <c r="E5772" s="5" t="inlineStr">
        <is>
          <t>OL</t>
        </is>
      </c>
      <c r="F5772" s="5">
        <f>VLOOKUP(E5772,'5.a Definitions'!E:F,2,FALSE)</f>
        <v/>
      </c>
      <c r="G5772" s="5" t="inlineStr">
        <is>
          <t>HY</t>
        </is>
      </c>
      <c r="H5772" s="5" t="inlineStr">
        <is>
          <t>SW</t>
        </is>
      </c>
      <c r="I5772" s="5">
        <f>VLOOKUP(H5772,'5.a Definitions'!E:F,2,FALSE)</f>
        <v/>
      </c>
      <c r="J5772" s="465" t="inlineStr">
        <is>
          <t xml:space="preserve"> Leaching </t>
        </is>
      </c>
      <c r="K5772" s="465" t="inlineStr">
        <is>
          <t xml:space="preserve"> other land leaching </t>
        </is>
      </c>
      <c r="L5772" s="465" t="inlineStr">
        <is>
          <t xml:space="preserve"> reactive </t>
        </is>
      </c>
      <c r="M5772" s="465" t="inlineStr">
        <is>
          <t xml:space="preserve"> Nmix </t>
        </is>
      </c>
      <c r="N5772" s="466" t="inlineStr">
        <is>
          <t>nan</t>
        </is>
      </c>
      <c r="O5772" s="467" t="n">
        <v>0.2</v>
      </c>
      <c r="P5772" s="468" t="n">
        <v>1984</v>
      </c>
      <c r="Q5772" s="469" t="inlineStr">
        <is>
          <t>no data</t>
        </is>
      </c>
      <c r="R5772" s="469" t="inlineStr">
        <is>
          <t>not done</t>
        </is>
      </c>
      <c r="S5772" s="469" t="inlineStr">
        <is>
          <t xml:space="preserve"> text </t>
        </is>
      </c>
      <c r="T5772" s="426" t="inlineStr">
        <is>
          <t>Norway</t>
        </is>
      </c>
      <c r="U5772" s="5" t="inlineStr">
        <is>
          <t>N wasted</t>
        </is>
      </c>
      <c r="V5772" s="465" t="n">
        <v>0.04</v>
      </c>
    </row>
    <row r="5773">
      <c r="A5773" s="485" t="inlineStr">
        <is>
          <t>Processing of residues</t>
        </is>
      </c>
      <c r="B5773" s="475" t="inlineStr">
        <is>
          <t>PR.SO-EF.EC</t>
        </is>
      </c>
      <c r="C5773" s="475" t="inlineStr">
        <is>
          <t>PR.SO-EF.EC-Waste to energy-Nmix</t>
        </is>
      </c>
      <c r="D5773" s="475" t="inlineStr">
        <is>
          <t>PR</t>
        </is>
      </c>
      <c r="E5773" s="475" t="inlineStr">
        <is>
          <t>SO</t>
        </is>
      </c>
      <c r="F5773" s="5">
        <f>VLOOKUP(E5773,'5.a Definitions'!E:F,2,FALSE)</f>
        <v/>
      </c>
      <c r="G5773" s="475" t="inlineStr">
        <is>
          <t>EF</t>
        </is>
      </c>
      <c r="H5773" s="475" t="inlineStr">
        <is>
          <t>EC</t>
        </is>
      </c>
      <c r="I5773" s="5">
        <f>VLOOKUP(H5773,'5.a Definitions'!E:F,2,FALSE)</f>
        <v/>
      </c>
      <c r="J5773" s="465" t="inlineStr">
        <is>
          <t>Waste for energy incineration</t>
        </is>
      </c>
      <c r="K5773" s="465" t="inlineStr">
        <is>
          <t>waste for energy incineration</t>
        </is>
      </c>
      <c r="L5773" s="465" t="inlineStr">
        <is>
          <t>reactive</t>
        </is>
      </c>
      <c r="M5773" s="465" t="inlineStr">
        <is>
          <t>Nmix</t>
        </is>
      </c>
      <c r="N5773" s="466" t="inlineStr">
        <is>
          <t>nan</t>
        </is>
      </c>
      <c r="O5773" s="467" t="n">
        <v>0.2</v>
      </c>
      <c r="P5773" s="468" t="n">
        <v>1984</v>
      </c>
      <c r="Q5773" s="469" t="inlineStr">
        <is>
          <t>no data</t>
        </is>
      </c>
      <c r="R5773" s="469" t="inlineStr">
        <is>
          <t>not done</t>
        </is>
      </c>
      <c r="S5773" s="469" t="inlineStr">
        <is>
          <t>text</t>
        </is>
      </c>
      <c r="T5773" s="476" t="inlineStr">
        <is>
          <t>Norway</t>
        </is>
      </c>
      <c r="U5773" s="475" t="inlineStr">
        <is>
          <t>N wasted</t>
        </is>
      </c>
      <c r="V5773" s="465">
        <f>(O5232*N5232)^2</f>
        <v/>
      </c>
    </row>
    <row r="5774">
      <c r="B5774" s="475" t="inlineStr">
        <is>
          <t>PR.SO-MP.OP</t>
        </is>
      </c>
      <c r="C5774" s="475" t="inlineStr">
        <is>
          <t>PR.SO-MP.OP-Recycling-Nmix</t>
        </is>
      </c>
      <c r="D5774" s="475" t="inlineStr">
        <is>
          <t>PR</t>
        </is>
      </c>
      <c r="E5774" s="475" t="inlineStr">
        <is>
          <t>SO</t>
        </is>
      </c>
      <c r="F5774" s="5">
        <f>VLOOKUP(E5774,'5.a Definitions'!E:F,2,FALSE)</f>
        <v/>
      </c>
      <c r="G5774" s="475" t="inlineStr">
        <is>
          <t>MP</t>
        </is>
      </c>
      <c r="H5774" s="475" t="inlineStr">
        <is>
          <t>OP</t>
        </is>
      </c>
      <c r="I5774" s="5">
        <f>VLOOKUP(H5774,'5.a Definitions'!E:F,2,FALSE)</f>
        <v/>
      </c>
      <c r="J5774" s="465" t="inlineStr">
        <is>
          <t>Recycling</t>
        </is>
      </c>
      <c r="K5774" s="465" t="inlineStr">
        <is>
          <t>recycling</t>
        </is>
      </c>
      <c r="L5774" s="465" t="inlineStr">
        <is>
          <t>reactive</t>
        </is>
      </c>
      <c r="M5774" s="465" t="inlineStr">
        <is>
          <t>Nmix</t>
        </is>
      </c>
      <c r="N5774" s="466" t="inlineStr">
        <is>
          <t>nan</t>
        </is>
      </c>
      <c r="O5774" s="467" t="n">
        <v>0.2</v>
      </c>
      <c r="P5774" s="468" t="n">
        <v>1984</v>
      </c>
      <c r="Q5774" s="469" t="inlineStr">
        <is>
          <t>no data</t>
        </is>
      </c>
      <c r="R5774" s="469" t="inlineStr">
        <is>
          <t>not done</t>
        </is>
      </c>
      <c r="S5774" s="469" t="inlineStr">
        <is>
          <t>text</t>
        </is>
      </c>
      <c r="T5774" s="476" t="inlineStr">
        <is>
          <t>Norway</t>
        </is>
      </c>
      <c r="U5774" s="475" t="inlineStr">
        <is>
          <t>recycling</t>
        </is>
      </c>
      <c r="V5774" s="465">
        <f>(#REF!*#REF!)^2</f>
        <v/>
      </c>
    </row>
    <row r="5775">
      <c r="B5775" s="5" t="inlineStr">
        <is>
          <t>PR.SO-AG.SM</t>
        </is>
      </c>
      <c r="C5775" s="5" t="inlineStr">
        <is>
          <t>PR.SO-AG.SM-Biologically treated organic waste-Nmix</t>
        </is>
      </c>
      <c r="D5775" s="5" t="inlineStr">
        <is>
          <t>PR</t>
        </is>
      </c>
      <c r="E5775" s="5" t="inlineStr">
        <is>
          <t>SO</t>
        </is>
      </c>
      <c r="F5775" s="5">
        <f>VLOOKUP(E5775,'5.a Definitions'!E:F,2,FALSE)</f>
        <v/>
      </c>
      <c r="G5775" s="5" t="inlineStr">
        <is>
          <t>AG</t>
        </is>
      </c>
      <c r="H5775" s="5" t="inlineStr">
        <is>
          <t>SM</t>
        </is>
      </c>
      <c r="I5775" s="5">
        <f>VLOOKUP(H5775,'5.a Definitions'!E:F,2,FALSE)</f>
        <v/>
      </c>
      <c r="J5775" s="5" t="inlineStr">
        <is>
          <t>Biologically treated organic waste</t>
        </is>
      </c>
      <c r="K5775" s="5" t="inlineStr">
        <is>
          <t>biologically treated organic waste</t>
        </is>
      </c>
      <c r="L5775" s="5" t="inlineStr">
        <is>
          <t>reactive</t>
        </is>
      </c>
      <c r="M5775" s="5" t="inlineStr">
        <is>
          <t>Nmix</t>
        </is>
      </c>
      <c r="N5775" s="422" t="n">
        <v>0</v>
      </c>
      <c r="O5775" s="423" t="n">
        <v>0.7632168761236874</v>
      </c>
      <c r="P5775" s="468" t="n">
        <v>1984</v>
      </c>
      <c r="Q5775" s="425" t="inlineStr">
        <is>
          <t>SSB</t>
        </is>
      </c>
      <c r="R5775" s="425" t="inlineStr">
        <is>
          <t>ok</t>
        </is>
      </c>
      <c r="S5775" s="425" t="inlineStr">
        <is>
          <t>text</t>
        </is>
      </c>
      <c r="T5775" s="426" t="inlineStr">
        <is>
          <t>Norway</t>
        </is>
      </c>
      <c r="U5775" s="5" t="inlineStr">
        <is>
          <t>recycling</t>
        </is>
      </c>
      <c r="V5775" s="5" t="n"/>
    </row>
    <row r="5776">
      <c r="B5776" s="5" t="inlineStr">
        <is>
          <t>PR.SO-PR.WW</t>
        </is>
      </c>
      <c r="C5776" s="5" t="inlineStr">
        <is>
          <t>PR.SO-PR.WW-Wastewater from landfills-Nmix</t>
        </is>
      </c>
      <c r="D5776" s="5" t="inlineStr">
        <is>
          <t>PR</t>
        </is>
      </c>
      <c r="E5776" s="5" t="inlineStr">
        <is>
          <t>SO</t>
        </is>
      </c>
      <c r="F5776" s="5">
        <f>VLOOKUP(E5776,'5.a Definitions'!E:F,2,FALSE)</f>
        <v/>
      </c>
      <c r="G5776" s="5" t="inlineStr">
        <is>
          <t>PR</t>
        </is>
      </c>
      <c r="H5776" s="5" t="inlineStr">
        <is>
          <t>WW</t>
        </is>
      </c>
      <c r="I5776" s="5">
        <f>VLOOKUP(H5776,'5.a Definitions'!E:F,2,FALSE)</f>
        <v/>
      </c>
      <c r="J5776" s="465" t="inlineStr">
        <is>
          <t xml:space="preserve"> Wastewater from landfills </t>
        </is>
      </c>
      <c r="K5776" s="465" t="inlineStr">
        <is>
          <t xml:space="preserve"> wastewater from landfills </t>
        </is>
      </c>
      <c r="L5776" s="465" t="inlineStr">
        <is>
          <t xml:space="preserve"> reactive </t>
        </is>
      </c>
      <c r="M5776" s="465" t="inlineStr">
        <is>
          <t xml:space="preserve"> Nmix </t>
        </is>
      </c>
      <c r="N5776" s="466" t="inlineStr">
        <is>
          <t>nan</t>
        </is>
      </c>
      <c r="O5776" s="467" t="n">
        <v>0.2</v>
      </c>
      <c r="P5776" s="468" t="n">
        <v>1984</v>
      </c>
      <c r="Q5776" s="469" t="inlineStr">
        <is>
          <t>no data</t>
        </is>
      </c>
      <c r="R5776" s="469" t="inlineStr">
        <is>
          <t>not done</t>
        </is>
      </c>
      <c r="S5776" s="469" t="inlineStr">
        <is>
          <t xml:space="preserve"> text </t>
        </is>
      </c>
      <c r="T5776" s="426" t="inlineStr">
        <is>
          <t>Norway</t>
        </is>
      </c>
      <c r="U5776" s="5" t="inlineStr">
        <is>
          <t>N wasted</t>
        </is>
      </c>
      <c r="V5776" s="465" t="n">
        <v>0.04</v>
      </c>
    </row>
    <row r="5777">
      <c r="B5777" s="5" t="inlineStr">
        <is>
          <t>PR.SO-HS.HS</t>
        </is>
      </c>
      <c r="C5777" s="5" t="inlineStr">
        <is>
          <t>PR.SO-HS.HS-Biologically treated organic waste-Nmix</t>
        </is>
      </c>
      <c r="D5777" s="5" t="inlineStr">
        <is>
          <t>PR</t>
        </is>
      </c>
      <c r="E5777" s="5" t="inlineStr">
        <is>
          <t>SO</t>
        </is>
      </c>
      <c r="F5777" s="5">
        <f>VLOOKUP(E5777,'5.a Definitions'!E:F,2,FALSE)</f>
        <v/>
      </c>
      <c r="G5777" s="5" t="inlineStr">
        <is>
          <t>HS</t>
        </is>
      </c>
      <c r="H5777" s="5" t="inlineStr">
        <is>
          <t>HS</t>
        </is>
      </c>
      <c r="I5777" s="5">
        <f>VLOOKUP(H5777,'5.a Definitions'!E:F,2,FALSE)</f>
        <v/>
      </c>
      <c r="J5777" s="5" t="inlineStr">
        <is>
          <t>Biologically treated organic waste</t>
        </is>
      </c>
      <c r="K5777" s="5" t="inlineStr">
        <is>
          <t>biologically treated organic waste</t>
        </is>
      </c>
      <c r="L5777" s="465" t="inlineStr">
        <is>
          <t xml:space="preserve"> reactive </t>
        </is>
      </c>
      <c r="M5777" s="465" t="inlineStr">
        <is>
          <t xml:space="preserve"> Nmix </t>
        </is>
      </c>
      <c r="N5777" s="466" t="n">
        <v>0.08093647058823529</v>
      </c>
      <c r="O5777" s="467" t="n">
        <v>0.3741657386773942</v>
      </c>
      <c r="P5777" s="468" t="n">
        <v>1984</v>
      </c>
      <c r="Q5777" s="469" t="inlineStr">
        <is>
          <t>extrapolated</t>
        </is>
      </c>
      <c r="R5777" s="469" t="inlineStr">
        <is>
          <t>ok</t>
        </is>
      </c>
      <c r="S5777" s="469" t="inlineStr">
        <is>
          <t xml:space="preserve"> text </t>
        </is>
      </c>
      <c r="T5777" s="426" t="inlineStr">
        <is>
          <t>Norway</t>
        </is>
      </c>
      <c r="U5777" s="5" t="inlineStr">
        <is>
          <t>recycling</t>
        </is>
      </c>
      <c r="V5777" s="465" t="n">
        <v>0.04</v>
      </c>
    </row>
    <row r="5778">
      <c r="B5778" s="5" t="inlineStr">
        <is>
          <t>PR.SO-AT.AT</t>
        </is>
      </c>
      <c r="C5778" s="5" t="inlineStr">
        <is>
          <t>PR.SO-AT.AT-Emissions-NH3</t>
        </is>
      </c>
      <c r="D5778" s="5" t="inlineStr">
        <is>
          <t>PR</t>
        </is>
      </c>
      <c r="E5778" s="5" t="inlineStr">
        <is>
          <t>SO</t>
        </is>
      </c>
      <c r="F5778" s="5">
        <f>VLOOKUP(E5778,'5.a Definitions'!E:F,2,FALSE)</f>
        <v/>
      </c>
      <c r="G5778" s="5" t="inlineStr">
        <is>
          <t>AT</t>
        </is>
      </c>
      <c r="H5778" s="5" t="inlineStr">
        <is>
          <t>AT</t>
        </is>
      </c>
      <c r="I5778" s="5">
        <f>VLOOKUP(H5778,'5.a Definitions'!E:F,2,FALSE)</f>
        <v/>
      </c>
      <c r="J5778" s="465" t="inlineStr">
        <is>
          <t xml:space="preserve"> Emissions </t>
        </is>
      </c>
      <c r="K5778" s="465" t="inlineStr">
        <is>
          <t xml:space="preserve"> solid waste emissions </t>
        </is>
      </c>
      <c r="L5778" s="465" t="inlineStr">
        <is>
          <t xml:space="preserve"> reactive </t>
        </is>
      </c>
      <c r="M5778" s="465" t="inlineStr">
        <is>
          <t xml:space="preserve"> NH3 </t>
        </is>
      </c>
      <c r="N5778" s="466" t="inlineStr">
        <is>
          <t>nan</t>
        </is>
      </c>
      <c r="O5778" s="467" t="n">
        <v>0.2</v>
      </c>
      <c r="P5778" s="468" t="n">
        <v>1984</v>
      </c>
      <c r="Q5778" s="469" t="inlineStr">
        <is>
          <t>no data</t>
        </is>
      </c>
      <c r="R5778" s="469" t="inlineStr">
        <is>
          <t>not done</t>
        </is>
      </c>
      <c r="S5778" s="469" t="inlineStr">
        <is>
          <t xml:space="preserve"> text </t>
        </is>
      </c>
      <c r="T5778" s="426" t="inlineStr">
        <is>
          <t>Norway</t>
        </is>
      </c>
      <c r="U5778" s="5" t="inlineStr">
        <is>
          <t>N wasted</t>
        </is>
      </c>
      <c r="V5778" s="465" t="n">
        <v>0.04</v>
      </c>
    </row>
    <row r="5779">
      <c r="B5779" s="5" t="inlineStr">
        <is>
          <t>PR.SO-AT.AT</t>
        </is>
      </c>
      <c r="C5779" s="5" t="inlineStr">
        <is>
          <t>PR.SO-AT.AT-Emissions-NOx</t>
        </is>
      </c>
      <c r="D5779" s="5" t="inlineStr">
        <is>
          <t>PR</t>
        </is>
      </c>
      <c r="E5779" s="5" t="inlineStr">
        <is>
          <t>SO</t>
        </is>
      </c>
      <c r="F5779" s="5">
        <f>VLOOKUP(E5779,'5.a Definitions'!E:F,2,FALSE)</f>
        <v/>
      </c>
      <c r="G5779" s="5" t="inlineStr">
        <is>
          <t>AT</t>
        </is>
      </c>
      <c r="H5779" s="5" t="inlineStr">
        <is>
          <t>AT</t>
        </is>
      </c>
      <c r="I5779" s="5">
        <f>VLOOKUP(H5779,'5.a Definitions'!E:F,2,FALSE)</f>
        <v/>
      </c>
      <c r="J5779" s="465" t="inlineStr">
        <is>
          <t xml:space="preserve"> Emissions </t>
        </is>
      </c>
      <c r="K5779" s="465" t="inlineStr">
        <is>
          <t xml:space="preserve"> solid waste emissions </t>
        </is>
      </c>
      <c r="L5779" s="465" t="inlineStr">
        <is>
          <t xml:space="preserve"> reactive </t>
        </is>
      </c>
      <c r="M5779" s="465" t="inlineStr">
        <is>
          <t xml:space="preserve"> NOx </t>
        </is>
      </c>
      <c r="N5779" s="466" t="inlineStr">
        <is>
          <t>nan</t>
        </is>
      </c>
      <c r="O5779" s="467" t="n">
        <v>0.2</v>
      </c>
      <c r="P5779" s="468" t="n">
        <v>1984</v>
      </c>
      <c r="Q5779" s="469" t="inlineStr">
        <is>
          <t>no data</t>
        </is>
      </c>
      <c r="R5779" s="469" t="inlineStr">
        <is>
          <t>not done</t>
        </is>
      </c>
      <c r="S5779" s="469" t="inlineStr">
        <is>
          <t xml:space="preserve"> text </t>
        </is>
      </c>
      <c r="T5779" s="426" t="inlineStr">
        <is>
          <t>Norway</t>
        </is>
      </c>
      <c r="U5779" s="5" t="inlineStr">
        <is>
          <t>N wasted</t>
        </is>
      </c>
      <c r="V5779" s="465" t="n">
        <v>0.04</v>
      </c>
    </row>
    <row r="5780">
      <c r="B5780" s="5" t="inlineStr">
        <is>
          <t>PR.SO-AT.AT</t>
        </is>
      </c>
      <c r="C5780" s="5" t="inlineStr">
        <is>
          <t>PR.SO-AT.AT-Emissions-N2O</t>
        </is>
      </c>
      <c r="D5780" s="5" t="inlineStr">
        <is>
          <t>PR</t>
        </is>
      </c>
      <c r="E5780" s="5" t="inlineStr">
        <is>
          <t>SO</t>
        </is>
      </c>
      <c r="F5780" s="5">
        <f>VLOOKUP(E5780,'5.a Definitions'!E:F,2,FALSE)</f>
        <v/>
      </c>
      <c r="G5780" s="5" t="inlineStr">
        <is>
          <t>AT</t>
        </is>
      </c>
      <c r="H5780" s="5" t="inlineStr">
        <is>
          <t>AT</t>
        </is>
      </c>
      <c r="I5780" s="5">
        <f>VLOOKUP(H5780,'5.a Definitions'!E:F,2,FALSE)</f>
        <v/>
      </c>
      <c r="J5780" s="465" t="inlineStr">
        <is>
          <t xml:space="preserve"> Emissions </t>
        </is>
      </c>
      <c r="K5780" s="465" t="inlineStr">
        <is>
          <t xml:space="preserve"> solid waste emissions </t>
        </is>
      </c>
      <c r="L5780" s="465" t="inlineStr">
        <is>
          <t xml:space="preserve"> reactive </t>
        </is>
      </c>
      <c r="M5780" s="465" t="inlineStr">
        <is>
          <t xml:space="preserve"> N2O </t>
        </is>
      </c>
      <c r="N5780" s="466" t="inlineStr">
        <is>
          <t>nan</t>
        </is>
      </c>
      <c r="O5780" s="467" t="n">
        <v>0.2</v>
      </c>
      <c r="P5780" s="468" t="n">
        <v>1984</v>
      </c>
      <c r="Q5780" s="469" t="inlineStr">
        <is>
          <t>no data</t>
        </is>
      </c>
      <c r="R5780" s="469" t="inlineStr">
        <is>
          <t>not done</t>
        </is>
      </c>
      <c r="S5780" s="469" t="inlineStr">
        <is>
          <t xml:space="preserve"> text </t>
        </is>
      </c>
      <c r="T5780" s="426" t="inlineStr">
        <is>
          <t>Norway</t>
        </is>
      </c>
      <c r="U5780" s="5" t="inlineStr">
        <is>
          <t>N wasted</t>
        </is>
      </c>
      <c r="V5780" s="465" t="n">
        <v>0.04</v>
      </c>
    </row>
    <row r="5781">
      <c r="B5781" s="5" t="inlineStr">
        <is>
          <t>PR.SO-HY.SW</t>
        </is>
      </c>
      <c r="C5781" s="5" t="inlineStr">
        <is>
          <t>PR.SO-HY.SW-Leaching-Nmix</t>
        </is>
      </c>
      <c r="D5781" s="5" t="inlineStr">
        <is>
          <t>PR</t>
        </is>
      </c>
      <c r="E5781" s="5" t="inlineStr">
        <is>
          <t>SO</t>
        </is>
      </c>
      <c r="F5781" s="5">
        <f>VLOOKUP(E5781,'5.a Definitions'!E:F,2,FALSE)</f>
        <v/>
      </c>
      <c r="G5781" s="5" t="inlineStr">
        <is>
          <t>HY</t>
        </is>
      </c>
      <c r="H5781" s="5" t="inlineStr">
        <is>
          <t>SW</t>
        </is>
      </c>
      <c r="I5781" s="5">
        <f>VLOOKUP(H5781,'5.a Definitions'!E:F,2,FALSE)</f>
        <v/>
      </c>
      <c r="J5781" s="465" t="inlineStr">
        <is>
          <t xml:space="preserve"> Leaching </t>
        </is>
      </c>
      <c r="K5781" s="465" t="inlineStr">
        <is>
          <t xml:space="preserve"> solid waste leaching </t>
        </is>
      </c>
      <c r="L5781" s="465" t="inlineStr">
        <is>
          <t xml:space="preserve"> reactive </t>
        </is>
      </c>
      <c r="M5781" s="465" t="inlineStr">
        <is>
          <t xml:space="preserve"> Nmix </t>
        </is>
      </c>
      <c r="N5781" s="466" t="n">
        <v>0</v>
      </c>
      <c r="O5781" s="467" t="n">
        <v>0</v>
      </c>
      <c r="P5781" s="468" t="n">
        <v>1984</v>
      </c>
      <c r="Q5781" s="469" t="inlineStr">
        <is>
          <t>extrapolated</t>
        </is>
      </c>
      <c r="R5781" s="469" t="inlineStr">
        <is>
          <t>ok</t>
        </is>
      </c>
      <c r="S5781" s="469" t="inlineStr">
        <is>
          <t xml:space="preserve"> text </t>
        </is>
      </c>
      <c r="T5781" s="426" t="inlineStr">
        <is>
          <t>Norway</t>
        </is>
      </c>
      <c r="U5781" s="5" t="inlineStr">
        <is>
          <t>N wasted</t>
        </is>
      </c>
      <c r="V5781" s="465" t="n">
        <v>0.04</v>
      </c>
    </row>
    <row r="5782">
      <c r="B5782" s="5" t="inlineStr">
        <is>
          <t>PR.SO-RW.RW</t>
        </is>
      </c>
      <c r="C5782" s="5" t="inlineStr">
        <is>
          <t>PR.SO-RW.RW-Solid waste export-Nmix</t>
        </is>
      </c>
      <c r="D5782" s="5" t="inlineStr">
        <is>
          <t>PR</t>
        </is>
      </c>
      <c r="E5782" s="5" t="inlineStr">
        <is>
          <t>SO</t>
        </is>
      </c>
      <c r="F5782" s="5">
        <f>VLOOKUP(E5782,'5.a Definitions'!E:F,2,FALSE)</f>
        <v/>
      </c>
      <c r="G5782" s="5" t="inlineStr">
        <is>
          <t>RW</t>
        </is>
      </c>
      <c r="H5782" s="5" t="inlineStr">
        <is>
          <t>RW</t>
        </is>
      </c>
      <c r="I5782" s="5">
        <f>VLOOKUP(H5782,'5.a Definitions'!E:F,2,FALSE)</f>
        <v/>
      </c>
      <c r="J5782" s="465" t="inlineStr">
        <is>
          <t xml:space="preserve"> Solid waste export </t>
        </is>
      </c>
      <c r="K5782" s="465" t="inlineStr">
        <is>
          <t xml:space="preserve"> solid waste export </t>
        </is>
      </c>
      <c r="L5782" s="465" t="inlineStr">
        <is>
          <t xml:space="preserve"> reactive </t>
        </is>
      </c>
      <c r="M5782" s="465" t="inlineStr">
        <is>
          <t xml:space="preserve"> Nmix </t>
        </is>
      </c>
      <c r="N5782" s="466" t="inlineStr">
        <is>
          <t>nan</t>
        </is>
      </c>
      <c r="O5782" s="467" t="n">
        <v>0.2</v>
      </c>
      <c r="P5782" s="468" t="n">
        <v>1984</v>
      </c>
      <c r="Q5782" s="469" t="inlineStr">
        <is>
          <t>no data</t>
        </is>
      </c>
      <c r="R5782" s="469" t="inlineStr">
        <is>
          <t>not done</t>
        </is>
      </c>
      <c r="S5782" s="469" t="inlineStr">
        <is>
          <t xml:space="preserve"> text </t>
        </is>
      </c>
      <c r="T5782" s="426" t="inlineStr">
        <is>
          <t>Norway</t>
        </is>
      </c>
      <c r="U5782" s="5" t="inlineStr">
        <is>
          <t>N wasted</t>
        </is>
      </c>
      <c r="V5782" s="465" t="n">
        <v>0.04</v>
      </c>
    </row>
    <row r="5783">
      <c r="B5783" s="475" t="inlineStr">
        <is>
          <t>PR.SO-RW.RW</t>
        </is>
      </c>
      <c r="C5783" s="475" t="inlineStr">
        <is>
          <t xml:space="preserve">PR.SO-RW.RW-Export for recycling-Nmix </t>
        </is>
      </c>
      <c r="D5783" s="475" t="inlineStr">
        <is>
          <t>PR</t>
        </is>
      </c>
      <c r="E5783" s="475" t="inlineStr">
        <is>
          <t>SO</t>
        </is>
      </c>
      <c r="F5783" s="5">
        <f>VLOOKUP(E5783,'5.a Definitions'!E:F,2,FALSE)</f>
        <v/>
      </c>
      <c r="G5783" s="475" t="inlineStr">
        <is>
          <t>RW</t>
        </is>
      </c>
      <c r="H5783" s="475" t="inlineStr">
        <is>
          <t>RW</t>
        </is>
      </c>
      <c r="I5783" s="5">
        <f>VLOOKUP(H5783,'5.a Definitions'!E:F,2,FALSE)</f>
        <v/>
      </c>
      <c r="J5783" s="465" t="inlineStr">
        <is>
          <t>Export-for-recycling</t>
        </is>
      </c>
      <c r="K5783" s="465" t="inlineStr">
        <is>
          <t>export-for-recycling</t>
        </is>
      </c>
      <c r="L5783" s="465" t="inlineStr">
        <is>
          <t>reactive</t>
        </is>
      </c>
      <c r="M5783" s="465" t="inlineStr">
        <is>
          <t>Nmix</t>
        </is>
      </c>
      <c r="N5783" s="466" t="inlineStr">
        <is>
          <t>nan</t>
        </is>
      </c>
      <c r="O5783" s="467" t="n">
        <v>0.2</v>
      </c>
      <c r="P5783" s="468" t="n">
        <v>1984</v>
      </c>
      <c r="Q5783" s="469" t="inlineStr">
        <is>
          <t>no data</t>
        </is>
      </c>
      <c r="R5783" s="469" t="inlineStr">
        <is>
          <t>not done</t>
        </is>
      </c>
      <c r="S5783" s="469" t="inlineStr">
        <is>
          <t>text</t>
        </is>
      </c>
      <c r="T5783" s="476" t="inlineStr">
        <is>
          <t>Norway</t>
        </is>
      </c>
      <c r="U5783" s="475" t="inlineStr">
        <is>
          <t>recycling</t>
        </is>
      </c>
      <c r="V5783" s="465">
        <f>(O5319*N5319)^2</f>
        <v/>
      </c>
    </row>
    <row r="5784">
      <c r="B5784" s="475" t="inlineStr">
        <is>
          <t>PR.SO-RW.RW</t>
        </is>
      </c>
      <c r="C5784" s="475" t="inlineStr">
        <is>
          <t>PR.SO-RW.RW-Export for reuse-Nmix</t>
        </is>
      </c>
      <c r="D5784" s="475" t="inlineStr">
        <is>
          <t>PR</t>
        </is>
      </c>
      <c r="E5784" s="475" t="inlineStr">
        <is>
          <t>SO</t>
        </is>
      </c>
      <c r="F5784" s="5">
        <f>VLOOKUP(E5784,'5.a Definitions'!E:F,2,FALSE)</f>
        <v/>
      </c>
      <c r="G5784" s="475" t="inlineStr">
        <is>
          <t>RW</t>
        </is>
      </c>
      <c r="H5784" s="475" t="inlineStr">
        <is>
          <t>RW</t>
        </is>
      </c>
      <c r="I5784" s="5">
        <f>VLOOKUP(H5784,'5.a Definitions'!E:F,2,FALSE)</f>
        <v/>
      </c>
      <c r="J5784" s="465" t="inlineStr">
        <is>
          <t>Export-for-reuse</t>
        </is>
      </c>
      <c r="K5784" s="465" t="inlineStr">
        <is>
          <t>export-for-reuse</t>
        </is>
      </c>
      <c r="L5784" s="465" t="inlineStr">
        <is>
          <t>reactive</t>
        </is>
      </c>
      <c r="M5784" s="465" t="inlineStr">
        <is>
          <t>Nmix</t>
        </is>
      </c>
      <c r="N5784" s="466" t="inlineStr">
        <is>
          <t>nan</t>
        </is>
      </c>
      <c r="O5784" s="467" t="n">
        <v>0.2</v>
      </c>
      <c r="P5784" s="468" t="n">
        <v>1984</v>
      </c>
      <c r="Q5784" s="469" t="inlineStr">
        <is>
          <t>no data</t>
        </is>
      </c>
      <c r="R5784" s="469" t="inlineStr">
        <is>
          <t>not done</t>
        </is>
      </c>
      <c r="S5784" s="469" t="inlineStr">
        <is>
          <t>text</t>
        </is>
      </c>
      <c r="T5784" s="476" t="inlineStr">
        <is>
          <t>Norway</t>
        </is>
      </c>
      <c r="U5784" s="475" t="inlineStr">
        <is>
          <t>recycling</t>
        </is>
      </c>
      <c r="V5784" s="465">
        <f>(#REF!*#REF!)^2</f>
        <v/>
      </c>
    </row>
    <row r="5785">
      <c r="B5785" s="5" t="inlineStr">
        <is>
          <t>PR.WW-AG.SM</t>
        </is>
      </c>
      <c r="C5785" s="5" t="inlineStr">
        <is>
          <t>PR.WW-AG.SM-Sewage sludge fertilizer-Nmix</t>
        </is>
      </c>
      <c r="D5785" s="5" t="inlineStr">
        <is>
          <t>PR</t>
        </is>
      </c>
      <c r="E5785" s="5" t="inlineStr">
        <is>
          <t>WW</t>
        </is>
      </c>
      <c r="F5785" s="5">
        <f>VLOOKUP(E5785,'5.a Definitions'!E:F,2,FALSE)</f>
        <v/>
      </c>
      <c r="G5785" s="5" t="inlineStr">
        <is>
          <t>AG</t>
        </is>
      </c>
      <c r="H5785" s="5" t="inlineStr">
        <is>
          <t>SM</t>
        </is>
      </c>
      <c r="I5785" s="5">
        <f>VLOOKUP(H5785,'5.a Definitions'!E:F,2,FALSE)</f>
        <v/>
      </c>
      <c r="J5785" s="465" t="inlineStr">
        <is>
          <t xml:space="preserve"> Sewage sludge fertilizer </t>
        </is>
      </c>
      <c r="K5785" s="465" t="inlineStr">
        <is>
          <t xml:space="preserve"> sewage sludge fertilizer </t>
        </is>
      </c>
      <c r="L5785" s="465" t="inlineStr">
        <is>
          <t xml:space="preserve"> reactive </t>
        </is>
      </c>
      <c r="M5785" s="465" t="inlineStr">
        <is>
          <t xml:space="preserve"> Nmix </t>
        </is>
      </c>
      <c r="N5785" s="466" t="inlineStr">
        <is>
          <t>nan</t>
        </is>
      </c>
      <c r="O5785" s="467" t="n">
        <v>0.2</v>
      </c>
      <c r="P5785" s="468" t="n">
        <v>1984</v>
      </c>
      <c r="Q5785" s="469" t="inlineStr">
        <is>
          <t>no data</t>
        </is>
      </c>
      <c r="R5785" s="469" t="inlineStr">
        <is>
          <t>not done</t>
        </is>
      </c>
      <c r="S5785" s="469" t="inlineStr">
        <is>
          <t xml:space="preserve"> text </t>
        </is>
      </c>
      <c r="T5785" s="426" t="inlineStr">
        <is>
          <t>Norway</t>
        </is>
      </c>
      <c r="U5785" s="5" t="inlineStr">
        <is>
          <t>recycling</t>
        </is>
      </c>
      <c r="V5785" s="465" t="n">
        <v>0.04</v>
      </c>
    </row>
    <row r="5786">
      <c r="B5786" s="475" t="inlineStr">
        <is>
          <t>PR.WW-HS.HS</t>
        </is>
      </c>
      <c r="C5786" s="475" t="inlineStr">
        <is>
          <t xml:space="preserve">PR.WW-HS.HS-Sewage sludge fertilizer-Nmix </t>
        </is>
      </c>
      <c r="D5786" s="475" t="inlineStr">
        <is>
          <t>PR</t>
        </is>
      </c>
      <c r="E5786" s="475" t="inlineStr">
        <is>
          <t>WW</t>
        </is>
      </c>
      <c r="F5786" s="5">
        <f>VLOOKUP(E5786,'5.a Definitions'!E:F,2,FALSE)</f>
        <v/>
      </c>
      <c r="G5786" s="475" t="inlineStr">
        <is>
          <t>HS</t>
        </is>
      </c>
      <c r="H5786" s="475" t="inlineStr">
        <is>
          <t>HS</t>
        </is>
      </c>
      <c r="I5786" s="5">
        <f>VLOOKUP(H5786,'5.a Definitions'!E:F,2,FALSE)</f>
        <v/>
      </c>
      <c r="J5786" s="465" t="inlineStr">
        <is>
          <t>Sewage sludge fertilizer</t>
        </is>
      </c>
      <c r="K5786" s="465" t="inlineStr">
        <is>
          <t>sewage sludge fertilizer</t>
        </is>
      </c>
      <c r="L5786" s="465" t="inlineStr">
        <is>
          <t>reactive</t>
        </is>
      </c>
      <c r="M5786" s="465" t="inlineStr">
        <is>
          <t>Nmix</t>
        </is>
      </c>
      <c r="N5786" s="466" t="inlineStr">
        <is>
          <t>nan</t>
        </is>
      </c>
      <c r="O5786" s="467" t="n">
        <v>0.2</v>
      </c>
      <c r="P5786" s="468" t="n">
        <v>1984</v>
      </c>
      <c r="Q5786" s="469" t="inlineStr">
        <is>
          <t>no data</t>
        </is>
      </c>
      <c r="R5786" s="469" t="inlineStr">
        <is>
          <t>not done</t>
        </is>
      </c>
      <c r="S5786" s="469" t="inlineStr">
        <is>
          <t>text</t>
        </is>
      </c>
      <c r="T5786" s="476" t="inlineStr">
        <is>
          <t>Norway</t>
        </is>
      </c>
      <c r="U5786" s="5" t="inlineStr">
        <is>
          <t>recycling</t>
        </is>
      </c>
      <c r="V5786" s="465">
        <f>(#REF!*#REF!)^2</f>
        <v/>
      </c>
    </row>
    <row r="5787">
      <c r="B5787" s="475" t="inlineStr">
        <is>
          <t>PR.WW-PR.SO</t>
        </is>
      </c>
      <c r="C5787" s="475" t="inlineStr">
        <is>
          <t xml:space="preserve">PR.WW-PR.SO-Sewage sludge landfill-Nmix </t>
        </is>
      </c>
      <c r="D5787" s="475" t="inlineStr">
        <is>
          <t>PR</t>
        </is>
      </c>
      <c r="E5787" s="475" t="inlineStr">
        <is>
          <t>WW</t>
        </is>
      </c>
      <c r="F5787" s="5">
        <f>VLOOKUP(E5787,'5.a Definitions'!E:F,2,FALSE)</f>
        <v/>
      </c>
      <c r="G5787" s="475" t="inlineStr">
        <is>
          <t>PR</t>
        </is>
      </c>
      <c r="H5787" s="475" t="inlineStr">
        <is>
          <t>SO</t>
        </is>
      </c>
      <c r="I5787" s="5">
        <f>VLOOKUP(H5787,'5.a Definitions'!E:F,2,FALSE)</f>
        <v/>
      </c>
      <c r="J5787" s="465" t="inlineStr">
        <is>
          <t>Sewage sludge landfill</t>
        </is>
      </c>
      <c r="K5787" s="465" t="inlineStr">
        <is>
          <t>sewage sludge landfill</t>
        </is>
      </c>
      <c r="L5787" s="465" t="inlineStr">
        <is>
          <t>reactive</t>
        </is>
      </c>
      <c r="M5787" s="465" t="inlineStr">
        <is>
          <t>Nmix</t>
        </is>
      </c>
      <c r="N5787" s="466" t="inlineStr">
        <is>
          <t>nan</t>
        </is>
      </c>
      <c r="O5787" s="467" t="n">
        <v>0.2</v>
      </c>
      <c r="P5787" s="468" t="n">
        <v>1984</v>
      </c>
      <c r="Q5787" s="469" t="inlineStr">
        <is>
          <t>no data</t>
        </is>
      </c>
      <c r="R5787" s="469" t="inlineStr">
        <is>
          <t>not done</t>
        </is>
      </c>
      <c r="S5787" s="469" t="inlineStr">
        <is>
          <t>text</t>
        </is>
      </c>
      <c r="T5787" s="476" t="inlineStr">
        <is>
          <t>Norway</t>
        </is>
      </c>
      <c r="U5787" s="5" t="inlineStr">
        <is>
          <t>N wasted</t>
        </is>
      </c>
      <c r="V5787" s="465">
        <f>(#REF!*#REF!)^2</f>
        <v/>
      </c>
    </row>
    <row r="5788">
      <c r="B5788" s="5" t="inlineStr">
        <is>
          <t>PR.WW-AT.AT</t>
        </is>
      </c>
      <c r="C5788" s="5" t="inlineStr">
        <is>
          <t>PR.WW-AT.AT-Emissions-NH3</t>
        </is>
      </c>
      <c r="D5788" s="5" t="inlineStr">
        <is>
          <t>PR</t>
        </is>
      </c>
      <c r="E5788" s="5" t="inlineStr">
        <is>
          <t>WW</t>
        </is>
      </c>
      <c r="F5788" s="5">
        <f>VLOOKUP(E5788,'5.a Definitions'!E:F,2,FALSE)</f>
        <v/>
      </c>
      <c r="G5788" s="5" t="inlineStr">
        <is>
          <t>AT</t>
        </is>
      </c>
      <c r="H5788" s="5" t="inlineStr">
        <is>
          <t>AT</t>
        </is>
      </c>
      <c r="I5788" s="5">
        <f>VLOOKUP(H5788,'5.a Definitions'!E:F,2,FALSE)</f>
        <v/>
      </c>
      <c r="J5788" s="465" t="inlineStr">
        <is>
          <t xml:space="preserve"> Emissions </t>
        </is>
      </c>
      <c r="K5788" s="465" t="inlineStr">
        <is>
          <t xml:space="preserve"> wastewater emissions </t>
        </is>
      </c>
      <c r="L5788" s="465" t="inlineStr">
        <is>
          <t xml:space="preserve"> reactive </t>
        </is>
      </c>
      <c r="M5788" s="465" t="inlineStr">
        <is>
          <t xml:space="preserve"> NH3 </t>
        </is>
      </c>
      <c r="N5788" s="466" t="inlineStr">
        <is>
          <t>nan</t>
        </is>
      </c>
      <c r="O5788" s="467" t="n">
        <v>0.2</v>
      </c>
      <c r="P5788" s="468" t="n">
        <v>1984</v>
      </c>
      <c r="Q5788" s="469" t="inlineStr">
        <is>
          <t>no data</t>
        </is>
      </c>
      <c r="R5788" s="469" t="inlineStr">
        <is>
          <t>not done</t>
        </is>
      </c>
      <c r="S5788" s="469" t="inlineStr">
        <is>
          <t xml:space="preserve"> text </t>
        </is>
      </c>
      <c r="T5788" s="426" t="inlineStr">
        <is>
          <t>Norway</t>
        </is>
      </c>
      <c r="U5788" s="5" t="inlineStr">
        <is>
          <t>N wasted</t>
        </is>
      </c>
      <c r="V5788" s="465" t="n">
        <v>0.04</v>
      </c>
    </row>
    <row r="5789">
      <c r="B5789" s="5" t="inlineStr">
        <is>
          <t>PR.WW-AT.AT</t>
        </is>
      </c>
      <c r="C5789" s="5" t="inlineStr">
        <is>
          <t>PR.WW-AT.AT-Emissions-NOx</t>
        </is>
      </c>
      <c r="D5789" s="5" t="inlineStr">
        <is>
          <t>PR</t>
        </is>
      </c>
      <c r="E5789" s="5" t="inlineStr">
        <is>
          <t>WW</t>
        </is>
      </c>
      <c r="F5789" s="5">
        <f>VLOOKUP(E5789,'5.a Definitions'!E:F,2,FALSE)</f>
        <v/>
      </c>
      <c r="G5789" s="5" t="inlineStr">
        <is>
          <t>AT</t>
        </is>
      </c>
      <c r="H5789" s="5" t="inlineStr">
        <is>
          <t>AT</t>
        </is>
      </c>
      <c r="I5789" s="5">
        <f>VLOOKUP(H5789,'5.a Definitions'!E:F,2,FALSE)</f>
        <v/>
      </c>
      <c r="J5789" s="465" t="inlineStr">
        <is>
          <t xml:space="preserve"> Emissions </t>
        </is>
      </c>
      <c r="K5789" s="465" t="inlineStr">
        <is>
          <t xml:space="preserve"> wastewater emissions </t>
        </is>
      </c>
      <c r="L5789" s="465" t="inlineStr">
        <is>
          <t xml:space="preserve"> reactive </t>
        </is>
      </c>
      <c r="M5789" s="465" t="inlineStr">
        <is>
          <t xml:space="preserve"> NOx </t>
        </is>
      </c>
      <c r="N5789" s="466" t="inlineStr">
        <is>
          <t>nan</t>
        </is>
      </c>
      <c r="O5789" s="467" t="n">
        <v>0.2</v>
      </c>
      <c r="P5789" s="468" t="n">
        <v>1984</v>
      </c>
      <c r="Q5789" s="469" t="inlineStr">
        <is>
          <t>no data</t>
        </is>
      </c>
      <c r="R5789" s="469" t="inlineStr">
        <is>
          <t>not done</t>
        </is>
      </c>
      <c r="S5789" s="469" t="inlineStr">
        <is>
          <t xml:space="preserve"> text </t>
        </is>
      </c>
      <c r="T5789" s="426" t="inlineStr">
        <is>
          <t>Norway</t>
        </is>
      </c>
      <c r="U5789" s="5" t="inlineStr">
        <is>
          <t>N wasted</t>
        </is>
      </c>
      <c r="V5789" s="465" t="n">
        <v>0.04</v>
      </c>
    </row>
    <row r="5790">
      <c r="B5790" s="5" t="inlineStr">
        <is>
          <t>PR.WW-AT.AT</t>
        </is>
      </c>
      <c r="C5790" s="5" t="inlineStr">
        <is>
          <t>PR.WW-AT.AT-Emissions-N2O</t>
        </is>
      </c>
      <c r="D5790" s="5" t="inlineStr">
        <is>
          <t>PR</t>
        </is>
      </c>
      <c r="E5790" s="5" t="inlineStr">
        <is>
          <t>WW</t>
        </is>
      </c>
      <c r="F5790" s="5">
        <f>VLOOKUP(E5790,'5.a Definitions'!E:F,2,FALSE)</f>
        <v/>
      </c>
      <c r="G5790" s="5" t="inlineStr">
        <is>
          <t>AT</t>
        </is>
      </c>
      <c r="H5790" s="5" t="inlineStr">
        <is>
          <t>AT</t>
        </is>
      </c>
      <c r="I5790" s="5">
        <f>VLOOKUP(H5790,'5.a Definitions'!E:F,2,FALSE)</f>
        <v/>
      </c>
      <c r="J5790" s="465" t="inlineStr">
        <is>
          <t xml:space="preserve"> Emissions </t>
        </is>
      </c>
      <c r="K5790" s="465" t="inlineStr">
        <is>
          <t xml:space="preserve"> wastewater emissions </t>
        </is>
      </c>
      <c r="L5790" s="465" t="inlineStr">
        <is>
          <t xml:space="preserve"> reactive </t>
        </is>
      </c>
      <c r="M5790" s="465" t="inlineStr">
        <is>
          <t xml:space="preserve"> N2O </t>
        </is>
      </c>
      <c r="N5790" s="466" t="inlineStr">
        <is>
          <t>nan</t>
        </is>
      </c>
      <c r="O5790" s="467" t="n">
        <v>0.2</v>
      </c>
      <c r="P5790" s="468" t="n">
        <v>1984</v>
      </c>
      <c r="Q5790" s="469" t="inlineStr">
        <is>
          <t>no data</t>
        </is>
      </c>
      <c r="R5790" s="469" t="inlineStr">
        <is>
          <t>not done</t>
        </is>
      </c>
      <c r="S5790" s="469" t="inlineStr">
        <is>
          <t xml:space="preserve"> text </t>
        </is>
      </c>
      <c r="T5790" s="426" t="inlineStr">
        <is>
          <t>Norway</t>
        </is>
      </c>
      <c r="U5790" s="5" t="inlineStr">
        <is>
          <t>N wasted</t>
        </is>
      </c>
      <c r="V5790" s="465" t="n">
        <v>0.04</v>
      </c>
    </row>
    <row r="5791">
      <c r="B5791" s="5" t="inlineStr">
        <is>
          <t>PR.WW-AT.AT</t>
        </is>
      </c>
      <c r="C5791" s="5" t="inlineStr">
        <is>
          <t>PR.WW-AT.AT-Emissions-N2</t>
        </is>
      </c>
      <c r="D5791" s="5" t="inlineStr">
        <is>
          <t>PR</t>
        </is>
      </c>
      <c r="E5791" s="5" t="inlineStr">
        <is>
          <t>WW</t>
        </is>
      </c>
      <c r="F5791" s="5">
        <f>VLOOKUP(E5791,'5.a Definitions'!E:F,2,FALSE)</f>
        <v/>
      </c>
      <c r="G5791" s="5" t="inlineStr">
        <is>
          <t>AT</t>
        </is>
      </c>
      <c r="H5791" s="5" t="inlineStr">
        <is>
          <t>AT</t>
        </is>
      </c>
      <c r="I5791" s="5">
        <f>VLOOKUP(H5791,'5.a Definitions'!E:F,2,FALSE)</f>
        <v/>
      </c>
      <c r="J5791" s="465" t="inlineStr">
        <is>
          <t xml:space="preserve"> Emissions </t>
        </is>
      </c>
      <c r="K5791" s="465" t="inlineStr">
        <is>
          <t xml:space="preserve"> wastewater emissions </t>
        </is>
      </c>
      <c r="L5791" s="465" t="inlineStr">
        <is>
          <t xml:space="preserve"> inert </t>
        </is>
      </c>
      <c r="M5791" s="465" t="inlineStr">
        <is>
          <t xml:space="preserve"> N2 </t>
        </is>
      </c>
      <c r="N5791" s="466" t="n">
        <v>0</v>
      </c>
      <c r="O5791" s="467" t="n">
        <v>0</v>
      </c>
      <c r="P5791" s="468" t="n">
        <v>1984</v>
      </c>
      <c r="Q5791" s="469" t="inlineStr">
        <is>
          <t>treatment plant reports (norskeutslipp.no / veas.nu)</t>
        </is>
      </c>
      <c r="R5791" s="469" t="inlineStr">
        <is>
          <t>ok</t>
        </is>
      </c>
      <c r="S5791" s="469" t="inlineStr">
        <is>
          <t xml:space="preserve"> text </t>
        </is>
      </c>
      <c r="T5791" s="426" t="inlineStr">
        <is>
          <t>Norway</t>
        </is>
      </c>
      <c r="U5791" s="5" t="inlineStr">
        <is>
          <t>N wasted</t>
        </is>
      </c>
      <c r="V5791" s="465" t="n">
        <v>0.04</v>
      </c>
    </row>
    <row r="5792" ht="16" customHeight="1" thickBot="1">
      <c r="B5792" s="6" t="inlineStr">
        <is>
          <t>PR.WW-HY.CW</t>
        </is>
      </c>
      <c r="C5792" s="6" t="inlineStr">
        <is>
          <t>PR.WW-HY.CW-Treated wastewater discharge-Nmix</t>
        </is>
      </c>
      <c r="D5792" s="6" t="inlineStr">
        <is>
          <t>PR</t>
        </is>
      </c>
      <c r="E5792" s="6" t="inlineStr">
        <is>
          <t>WW</t>
        </is>
      </c>
      <c r="F5792" s="5">
        <f>VLOOKUP(E5792,'5.a Definitions'!E:F,2,FALSE)</f>
        <v/>
      </c>
      <c r="G5792" s="6" t="inlineStr">
        <is>
          <t>HY</t>
        </is>
      </c>
      <c r="H5792" s="6" t="inlineStr">
        <is>
          <t>CW</t>
        </is>
      </c>
      <c r="I5792" s="5">
        <f>VLOOKUP(H5792,'5.a Definitions'!E:F,2,FALSE)</f>
        <v/>
      </c>
      <c r="J5792" s="470" t="inlineStr">
        <is>
          <t xml:space="preserve"> Treated wastewater discharge </t>
        </is>
      </c>
      <c r="K5792" s="470" t="inlineStr">
        <is>
          <t xml:space="preserve"> treated wastewater to coastal water </t>
        </is>
      </c>
      <c r="L5792" s="470" t="inlineStr">
        <is>
          <t xml:space="preserve"> reactive </t>
        </is>
      </c>
      <c r="M5792" s="470" t="inlineStr">
        <is>
          <t xml:space="preserve"> Nmix </t>
        </is>
      </c>
      <c r="N5792" s="466" t="inlineStr">
        <is>
          <t>nan</t>
        </is>
      </c>
      <c r="O5792" s="471" t="n">
        <v>0.2</v>
      </c>
      <c r="P5792" s="468" t="n">
        <v>1984</v>
      </c>
      <c r="Q5792" s="472" t="inlineStr">
        <is>
          <t>no data</t>
        </is>
      </c>
      <c r="R5792" s="469" t="inlineStr">
        <is>
          <t>not done</t>
        </is>
      </c>
      <c r="S5792" s="472" t="inlineStr">
        <is>
          <t xml:space="preserve"> text </t>
        </is>
      </c>
      <c r="T5792" s="426" t="inlineStr">
        <is>
          <t>Norway</t>
        </is>
      </c>
      <c r="U5792" s="5" t="inlineStr">
        <is>
          <t>N wasted</t>
        </is>
      </c>
      <c r="V5792" s="470" t="n">
        <v>0.04</v>
      </c>
    </row>
    <row r="5793">
      <c r="A5793" s="489" t="inlineStr">
        <is>
          <t>Humans and Settlements</t>
        </is>
      </c>
      <c r="B5793" s="5" t="inlineStr">
        <is>
          <t>HS.HS-PR.SO</t>
        </is>
      </c>
      <c r="C5793" s="5" t="inlineStr">
        <is>
          <t>HS.HS-PR.SO-Household waste-Nmix</t>
        </is>
      </c>
      <c r="D5793" s="5" t="inlineStr">
        <is>
          <t>HS</t>
        </is>
      </c>
      <c r="E5793" s="5" t="inlineStr">
        <is>
          <t>HS</t>
        </is>
      </c>
      <c r="F5793" s="5">
        <f>VLOOKUP(E5793,'5.a Definitions'!E:F,2,FALSE)</f>
        <v/>
      </c>
      <c r="G5793" s="5" t="inlineStr">
        <is>
          <t>PR</t>
        </is>
      </c>
      <c r="H5793" s="5" t="inlineStr">
        <is>
          <t>SO</t>
        </is>
      </c>
      <c r="I5793" s="5">
        <f>VLOOKUP(H5793,'5.a Definitions'!E:F,2,FALSE)</f>
        <v/>
      </c>
      <c r="J5793" s="465" t="inlineStr">
        <is>
          <t xml:space="preserve"> Household waste </t>
        </is>
      </c>
      <c r="K5793" s="465" t="inlineStr">
        <is>
          <t xml:space="preserve"> household waste </t>
        </is>
      </c>
      <c r="L5793" s="465" t="inlineStr">
        <is>
          <t xml:space="preserve"> reactive </t>
        </is>
      </c>
      <c r="M5793" s="465" t="inlineStr">
        <is>
          <t xml:space="preserve"> Nmix </t>
        </is>
      </c>
      <c r="N5793" s="466" t="inlineStr">
        <is>
          <t>nan</t>
        </is>
      </c>
      <c r="O5793" s="467" t="n">
        <v>0.2</v>
      </c>
      <c r="P5793" s="468" t="n">
        <v>1984</v>
      </c>
      <c r="Q5793" s="469" t="inlineStr">
        <is>
          <t>no data</t>
        </is>
      </c>
      <c r="R5793" s="469" t="inlineStr">
        <is>
          <t>not done</t>
        </is>
      </c>
      <c r="S5793" s="469" t="inlineStr">
        <is>
          <t xml:space="preserve"> text </t>
        </is>
      </c>
      <c r="T5793" s="426" t="inlineStr">
        <is>
          <t>Norway</t>
        </is>
      </c>
      <c r="U5793" s="5" t="inlineStr">
        <is>
          <t>N wasted</t>
        </is>
      </c>
      <c r="V5793" s="465" t="n">
        <v>0.04</v>
      </c>
    </row>
    <row r="5794">
      <c r="B5794" s="5" t="inlineStr">
        <is>
          <t>HS.HS-PR.WW</t>
        </is>
      </c>
      <c r="C5794" s="5" t="inlineStr">
        <is>
          <t>HS.HS-PR.WW-Municipal wastewater-Nmix</t>
        </is>
      </c>
      <c r="D5794" s="5" t="inlineStr">
        <is>
          <t>HS</t>
        </is>
      </c>
      <c r="E5794" s="5" t="inlineStr">
        <is>
          <t>HS</t>
        </is>
      </c>
      <c r="F5794" s="5">
        <f>VLOOKUP(E5794,'5.a Definitions'!E:F,2,FALSE)</f>
        <v/>
      </c>
      <c r="G5794" s="5" t="inlineStr">
        <is>
          <t>PR</t>
        </is>
      </c>
      <c r="H5794" s="5" t="inlineStr">
        <is>
          <t>WW</t>
        </is>
      </c>
      <c r="I5794" s="5">
        <f>VLOOKUP(H5794,'5.a Definitions'!E:F,2,FALSE)</f>
        <v/>
      </c>
      <c r="J5794" s="465" t="inlineStr">
        <is>
          <t xml:space="preserve"> Municipal wastewater </t>
        </is>
      </c>
      <c r="K5794" s="465" t="inlineStr">
        <is>
          <t xml:space="preserve"> municipal wastewater </t>
        </is>
      </c>
      <c r="L5794" s="465" t="inlineStr">
        <is>
          <t xml:space="preserve"> reactive </t>
        </is>
      </c>
      <c r="M5794" s="465" t="inlineStr">
        <is>
          <t xml:space="preserve"> Nmix </t>
        </is>
      </c>
      <c r="N5794" s="466" t="n">
        <v>18.85264968</v>
      </c>
      <c r="O5794" s="467" t="n">
        <v>0.1057755974892644</v>
      </c>
      <c r="P5794" s="468" t="n">
        <v>1984</v>
      </c>
      <c r="Q5794" s="469" t="inlineStr">
        <is>
          <t>SSB table 06913</t>
        </is>
      </c>
      <c r="R5794" s="469" t="inlineStr">
        <is>
          <t>ok</t>
        </is>
      </c>
      <c r="S5794" s="469" t="inlineStr">
        <is>
          <t xml:space="preserve"> text </t>
        </is>
      </c>
      <c r="T5794" s="426" t="inlineStr">
        <is>
          <t>Norway</t>
        </is>
      </c>
      <c r="U5794" s="5" t="inlineStr">
        <is>
          <t>N wasted</t>
        </is>
      </c>
      <c r="V5794" s="465" t="n">
        <v>0.04</v>
      </c>
    </row>
    <row r="5795">
      <c r="B5795" s="5" t="inlineStr">
        <is>
          <t>HS.HS-AT.AT</t>
        </is>
      </c>
      <c r="C5795" s="5" t="inlineStr">
        <is>
          <t>HS.HS-AT.AT-Emissions-NH3</t>
        </is>
      </c>
      <c r="D5795" s="5" t="inlineStr">
        <is>
          <t>HS</t>
        </is>
      </c>
      <c r="E5795" s="5" t="inlineStr">
        <is>
          <t>HS</t>
        </is>
      </c>
      <c r="F5795" s="5">
        <f>VLOOKUP(E5795,'5.a Definitions'!E:F,2,FALSE)</f>
        <v/>
      </c>
      <c r="G5795" s="5" t="inlineStr">
        <is>
          <t>AT</t>
        </is>
      </c>
      <c r="H5795" s="5" t="inlineStr">
        <is>
          <t>AT</t>
        </is>
      </c>
      <c r="I5795" s="5">
        <f>VLOOKUP(H5795,'5.a Definitions'!E:F,2,FALSE)</f>
        <v/>
      </c>
      <c r="J5795" s="465" t="inlineStr">
        <is>
          <t xml:space="preserve"> Emissions </t>
        </is>
      </c>
      <c r="K5795" s="465" t="inlineStr">
        <is>
          <t xml:space="preserve"> human NH3 emissions </t>
        </is>
      </c>
      <c r="L5795" s="465" t="inlineStr">
        <is>
          <t xml:space="preserve"> reactive </t>
        </is>
      </c>
      <c r="M5795" s="465" t="inlineStr">
        <is>
          <t xml:space="preserve"> NH3 </t>
        </is>
      </c>
      <c r="N5795" s="466" t="inlineStr">
        <is>
          <t>nan</t>
        </is>
      </c>
      <c r="O5795" s="467" t="n">
        <v>0.2</v>
      </c>
      <c r="P5795" s="468" t="n">
        <v>1984</v>
      </c>
      <c r="Q5795" s="469" t="inlineStr">
        <is>
          <t>no data</t>
        </is>
      </c>
      <c r="R5795" s="469" t="inlineStr">
        <is>
          <t>not done</t>
        </is>
      </c>
      <c r="S5795" s="469" t="inlineStr">
        <is>
          <t xml:space="preserve"> text </t>
        </is>
      </c>
      <c r="T5795" s="426" t="inlineStr">
        <is>
          <t>Norway</t>
        </is>
      </c>
      <c r="U5795" s="5" t="inlineStr">
        <is>
          <t>N wasted</t>
        </is>
      </c>
      <c r="V5795" s="465" t="n">
        <v>0.04</v>
      </c>
    </row>
    <row r="5796">
      <c r="B5796" s="5" t="inlineStr">
        <is>
          <t>HS.HS-AT.AT</t>
        </is>
      </c>
      <c r="C5796" s="5" t="inlineStr">
        <is>
          <t>HS.HS-AT.AT-LUC emissions-NH3</t>
        </is>
      </c>
      <c r="D5796" s="5" t="inlineStr">
        <is>
          <t>HS</t>
        </is>
      </c>
      <c r="E5796" s="5" t="inlineStr">
        <is>
          <t>HS</t>
        </is>
      </c>
      <c r="F5796" s="5">
        <f>VLOOKUP(E5796,'5.a Definitions'!E:F,2,FALSE)</f>
        <v/>
      </c>
      <c r="G5796" s="5" t="inlineStr">
        <is>
          <t>AT</t>
        </is>
      </c>
      <c r="H5796" s="5" t="inlineStr">
        <is>
          <t>AT</t>
        </is>
      </c>
      <c r="I5796" s="5">
        <f>VLOOKUP(H5796,'5.a Definitions'!E:F,2,FALSE)</f>
        <v/>
      </c>
      <c r="J5796" s="465" t="inlineStr">
        <is>
          <t xml:space="preserve"> LUC emissions </t>
        </is>
      </c>
      <c r="K5796" s="465" t="inlineStr">
        <is>
          <t xml:space="preserve"> LUC emissions </t>
        </is>
      </c>
      <c r="L5796" s="465" t="inlineStr">
        <is>
          <t xml:space="preserve"> reactive </t>
        </is>
      </c>
      <c r="M5796" s="465" t="inlineStr">
        <is>
          <t xml:space="preserve"> NH3 </t>
        </is>
      </c>
      <c r="N5796" s="466" t="inlineStr">
        <is>
          <t>nan</t>
        </is>
      </c>
      <c r="O5796" s="467" t="n">
        <v>0.2</v>
      </c>
      <c r="P5796" s="468" t="n">
        <v>1984</v>
      </c>
      <c r="Q5796" s="469" t="inlineStr">
        <is>
          <t>no data</t>
        </is>
      </c>
      <c r="R5796" s="469" t="inlineStr">
        <is>
          <t>not done</t>
        </is>
      </c>
      <c r="S5796" s="469" t="inlineStr">
        <is>
          <t xml:space="preserve"> text </t>
        </is>
      </c>
      <c r="T5796" s="426" t="inlineStr">
        <is>
          <t>Norway</t>
        </is>
      </c>
      <c r="U5796" s="5" t="inlineStr">
        <is>
          <t>N wasted</t>
        </is>
      </c>
      <c r="V5796" s="465" t="n">
        <v>0.04</v>
      </c>
    </row>
    <row r="5797">
      <c r="B5797" s="5" t="inlineStr">
        <is>
          <t>HS.HS-AT.AT</t>
        </is>
      </c>
      <c r="C5797" s="5" t="inlineStr">
        <is>
          <t>HS.HS-AT.AT-LUC emissions-NOx</t>
        </is>
      </c>
      <c r="D5797" s="5" t="inlineStr">
        <is>
          <t>HS</t>
        </is>
      </c>
      <c r="E5797" s="5" t="inlineStr">
        <is>
          <t>HS</t>
        </is>
      </c>
      <c r="F5797" s="5">
        <f>VLOOKUP(E5797,'5.a Definitions'!E:F,2,FALSE)</f>
        <v/>
      </c>
      <c r="G5797" s="5" t="inlineStr">
        <is>
          <t>AT</t>
        </is>
      </c>
      <c r="H5797" s="5" t="inlineStr">
        <is>
          <t>AT</t>
        </is>
      </c>
      <c r="I5797" s="5">
        <f>VLOOKUP(H5797,'5.a Definitions'!E:F,2,FALSE)</f>
        <v/>
      </c>
      <c r="J5797" s="465" t="inlineStr">
        <is>
          <t xml:space="preserve"> LUC emissions </t>
        </is>
      </c>
      <c r="K5797" s="465" t="inlineStr">
        <is>
          <t xml:space="preserve"> LUC emissions </t>
        </is>
      </c>
      <c r="L5797" s="465" t="inlineStr">
        <is>
          <t xml:space="preserve"> reactive </t>
        </is>
      </c>
      <c r="M5797" s="465" t="inlineStr">
        <is>
          <t xml:space="preserve"> NOx </t>
        </is>
      </c>
      <c r="N5797" s="466" t="inlineStr">
        <is>
          <t>nan</t>
        </is>
      </c>
      <c r="O5797" s="467" t="n">
        <v>0.2</v>
      </c>
      <c r="P5797" s="468" t="n">
        <v>1984</v>
      </c>
      <c r="Q5797" s="469" t="inlineStr">
        <is>
          <t>no data</t>
        </is>
      </c>
      <c r="R5797" s="469" t="inlineStr">
        <is>
          <t>not done</t>
        </is>
      </c>
      <c r="S5797" s="469" t="inlineStr">
        <is>
          <t xml:space="preserve"> text </t>
        </is>
      </c>
      <c r="T5797" s="426" t="inlineStr">
        <is>
          <t>Norway</t>
        </is>
      </c>
      <c r="U5797" s="5" t="inlineStr">
        <is>
          <t>N wasted</t>
        </is>
      </c>
      <c r="V5797" s="465" t="n">
        <v>0.04</v>
      </c>
    </row>
    <row r="5798">
      <c r="B5798" s="5" t="inlineStr">
        <is>
          <t>HS.HS-AT.AT</t>
        </is>
      </c>
      <c r="C5798" s="5" t="inlineStr">
        <is>
          <t>HS.HS-AT.AT-LUC emissions-N2O</t>
        </is>
      </c>
      <c r="D5798" s="5" t="inlineStr">
        <is>
          <t>HS</t>
        </is>
      </c>
      <c r="E5798" s="5" t="inlineStr">
        <is>
          <t>HS</t>
        </is>
      </c>
      <c r="F5798" s="5">
        <f>VLOOKUP(E5798,'5.a Definitions'!E:F,2,FALSE)</f>
        <v/>
      </c>
      <c r="G5798" s="5" t="inlineStr">
        <is>
          <t>AT</t>
        </is>
      </c>
      <c r="H5798" s="5" t="inlineStr">
        <is>
          <t>AT</t>
        </is>
      </c>
      <c r="I5798" s="5">
        <f>VLOOKUP(H5798,'5.a Definitions'!E:F,2,FALSE)</f>
        <v/>
      </c>
      <c r="J5798" s="465" t="inlineStr">
        <is>
          <t xml:space="preserve"> LUC emissions </t>
        </is>
      </c>
      <c r="K5798" s="465" t="inlineStr">
        <is>
          <t xml:space="preserve"> LUC emissions </t>
        </is>
      </c>
      <c r="L5798" s="465" t="inlineStr">
        <is>
          <t xml:space="preserve"> reactive </t>
        </is>
      </c>
      <c r="M5798" s="465" t="inlineStr">
        <is>
          <t xml:space="preserve"> N2O </t>
        </is>
      </c>
      <c r="N5798" s="466" t="inlineStr">
        <is>
          <t>nan</t>
        </is>
      </c>
      <c r="O5798" s="467" t="n">
        <v>0.2</v>
      </c>
      <c r="P5798" s="468" t="n">
        <v>1984</v>
      </c>
      <c r="Q5798" s="469" t="inlineStr">
        <is>
          <t>no data</t>
        </is>
      </c>
      <c r="R5798" s="469" t="inlineStr">
        <is>
          <t>not done</t>
        </is>
      </c>
      <c r="S5798" s="469" t="inlineStr">
        <is>
          <t xml:space="preserve"> text </t>
        </is>
      </c>
      <c r="T5798" s="426" t="inlineStr">
        <is>
          <t>Norway</t>
        </is>
      </c>
      <c r="U5798" s="5" t="inlineStr">
        <is>
          <t>N wasted</t>
        </is>
      </c>
      <c r="V5798" s="465" t="n">
        <v>0.04</v>
      </c>
    </row>
    <row r="5799">
      <c r="B5799" s="5" t="inlineStr">
        <is>
          <t>HS.HS-HY.SW</t>
        </is>
      </c>
      <c r="C5799" s="5" t="inlineStr">
        <is>
          <t>HS.HS-HY.SW-Untreated wastewater-Nmix</t>
        </is>
      </c>
      <c r="D5799" s="5" t="inlineStr">
        <is>
          <t>HS</t>
        </is>
      </c>
      <c r="E5799" s="5" t="inlineStr">
        <is>
          <t>HS</t>
        </is>
      </c>
      <c r="F5799" s="5">
        <f>VLOOKUP(E5799,'5.a Definitions'!E:F,2,FALSE)</f>
        <v/>
      </c>
      <c r="G5799" s="5" t="inlineStr">
        <is>
          <t>HY</t>
        </is>
      </c>
      <c r="H5799" s="5" t="inlineStr">
        <is>
          <t>SW</t>
        </is>
      </c>
      <c r="I5799" s="5">
        <f>VLOOKUP(H5799,'5.a Definitions'!E:F,2,FALSE)</f>
        <v/>
      </c>
      <c r="J5799" s="465" t="inlineStr">
        <is>
          <t xml:space="preserve"> Untreated wastewater </t>
        </is>
      </c>
      <c r="K5799" s="465" t="inlineStr">
        <is>
          <t xml:space="preserve"> untreated wastewater to groundwater </t>
        </is>
      </c>
      <c r="L5799" s="465" t="inlineStr">
        <is>
          <t xml:space="preserve"> reactive </t>
        </is>
      </c>
      <c r="M5799" s="465" t="inlineStr">
        <is>
          <t xml:space="preserve"> Nmix </t>
        </is>
      </c>
      <c r="N5799" s="466" t="n">
        <v>0</v>
      </c>
      <c r="O5799" s="467" t="n">
        <v>10</v>
      </c>
      <c r="P5799" s="468" t="n">
        <v>1984</v>
      </c>
      <c r="Q5799" s="469" t="inlineStr">
        <is>
          <t>neglected</t>
        </is>
      </c>
      <c r="R5799" s="469" t="inlineStr">
        <is>
          <t>ok</t>
        </is>
      </c>
      <c r="S5799" s="469" t="inlineStr">
        <is>
          <t xml:space="preserve"> text </t>
        </is>
      </c>
      <c r="T5799" s="426" t="inlineStr">
        <is>
          <t>Norway</t>
        </is>
      </c>
      <c r="U5799" s="5" t="inlineStr">
        <is>
          <t>N wasted</t>
        </is>
      </c>
      <c r="V5799" s="465" t="n">
        <v>0.04</v>
      </c>
    </row>
    <row r="5800">
      <c r="B5800" s="475" t="inlineStr">
        <is>
          <t>HS.HS-HY.SW</t>
        </is>
      </c>
      <c r="C5800" s="475" t="inlineStr">
        <is>
          <t>HS.HS-HY.SW-Overland flow-Nmix</t>
        </is>
      </c>
      <c r="D5800" s="475" t="inlineStr">
        <is>
          <t>HS</t>
        </is>
      </c>
      <c r="E5800" s="475" t="inlineStr">
        <is>
          <t>HS</t>
        </is>
      </c>
      <c r="F5800" s="5">
        <f>VLOOKUP(E5800,'5.a Definitions'!E:F,2,FALSE)</f>
        <v/>
      </c>
      <c r="G5800" s="475" t="inlineStr">
        <is>
          <t>HY</t>
        </is>
      </c>
      <c r="H5800" s="475" t="inlineStr">
        <is>
          <t>SW</t>
        </is>
      </c>
      <c r="I5800" s="5">
        <f>VLOOKUP(H5800,'5.a Definitions'!E:F,2,FALSE)</f>
        <v/>
      </c>
      <c r="J5800" s="465" t="inlineStr">
        <is>
          <t>Overland flow</t>
        </is>
      </c>
      <c r="K5800" s="465" t="inlineStr">
        <is>
          <t>overland flow</t>
        </is>
      </c>
      <c r="L5800" s="465" t="inlineStr">
        <is>
          <t>reactive</t>
        </is>
      </c>
      <c r="M5800" s="465" t="inlineStr">
        <is>
          <t>Nmix</t>
        </is>
      </c>
      <c r="N5800" s="466" t="inlineStr">
        <is>
          <t>nan</t>
        </is>
      </c>
      <c r="O5800" s="467" t="n">
        <v>0.2</v>
      </c>
      <c r="P5800" s="468" t="n">
        <v>1984</v>
      </c>
      <c r="Q5800" s="469" t="inlineStr">
        <is>
          <t>no data</t>
        </is>
      </c>
      <c r="R5800" s="469" t="inlineStr">
        <is>
          <t>not done</t>
        </is>
      </c>
      <c r="S5800" s="469" t="inlineStr">
        <is>
          <t>text</t>
        </is>
      </c>
      <c r="T5800" s="476" t="inlineStr">
        <is>
          <t>Norway</t>
        </is>
      </c>
      <c r="U5800" s="5" t="inlineStr">
        <is>
          <t>N wasted</t>
        </is>
      </c>
      <c r="V5800" s="465">
        <f>(#REF!*#REF!)^2</f>
        <v/>
      </c>
    </row>
    <row r="5801" ht="16" customHeight="1" thickBot="1">
      <c r="B5801" s="6" t="inlineStr">
        <is>
          <t>HS.HS-HY.CW</t>
        </is>
      </c>
      <c r="C5801" s="6" t="inlineStr">
        <is>
          <t>HS.HS-HY.CW-Untreated wastewater-Nmix</t>
        </is>
      </c>
      <c r="D5801" s="6" t="inlineStr">
        <is>
          <t>HS</t>
        </is>
      </c>
      <c r="E5801" s="6" t="inlineStr">
        <is>
          <t>HS</t>
        </is>
      </c>
      <c r="F5801" s="5">
        <f>VLOOKUP(E5801,'5.a Definitions'!E:F,2,FALSE)</f>
        <v/>
      </c>
      <c r="G5801" s="6" t="inlineStr">
        <is>
          <t>HY</t>
        </is>
      </c>
      <c r="H5801" s="6" t="inlineStr">
        <is>
          <t>CW</t>
        </is>
      </c>
      <c r="I5801" s="5">
        <f>VLOOKUP(H5801,'5.a Definitions'!E:F,2,FALSE)</f>
        <v/>
      </c>
      <c r="J5801" s="470" t="inlineStr">
        <is>
          <t xml:space="preserve"> Untreated wastewater </t>
        </is>
      </c>
      <c r="K5801" s="470" t="inlineStr">
        <is>
          <t xml:space="preserve"> untreated wastewater to coastal water </t>
        </is>
      </c>
      <c r="L5801" s="470" t="inlineStr">
        <is>
          <t xml:space="preserve"> reactive </t>
        </is>
      </c>
      <c r="M5801" s="470" t="inlineStr">
        <is>
          <t xml:space="preserve"> Nmix </t>
        </is>
      </c>
      <c r="N5801" s="466" t="n">
        <v>0</v>
      </c>
      <c r="O5801" s="471" t="n">
        <v>10</v>
      </c>
      <c r="P5801" s="468" t="n">
        <v>1984</v>
      </c>
      <c r="Q5801" s="472" t="inlineStr">
        <is>
          <t>neglected</t>
        </is>
      </c>
      <c r="R5801" s="469" t="inlineStr">
        <is>
          <t>ok</t>
        </is>
      </c>
      <c r="S5801" s="472" t="inlineStr">
        <is>
          <t xml:space="preserve"> text </t>
        </is>
      </c>
      <c r="T5801" s="426" t="inlineStr">
        <is>
          <t>Norway</t>
        </is>
      </c>
      <c r="U5801" s="5" t="inlineStr">
        <is>
          <t>N wasted</t>
        </is>
      </c>
      <c r="V5801" s="470" t="n">
        <v>0.04</v>
      </c>
    </row>
    <row r="5802" ht="16" customHeight="1" thickBot="1">
      <c r="A5802" s="492" t="inlineStr">
        <is>
          <t>Atmosphere</t>
        </is>
      </c>
      <c r="B5802" s="5" t="inlineStr">
        <is>
          <t>AT.AT-MP.OP</t>
        </is>
      </c>
      <c r="C5802" s="5" t="inlineStr">
        <is>
          <t>AT.AT-MP.OP-Ammonia synthesis N2 fixation-N2</t>
        </is>
      </c>
      <c r="D5802" s="5" t="inlineStr">
        <is>
          <t>AT</t>
        </is>
      </c>
      <c r="E5802" s="5" t="inlineStr">
        <is>
          <t>AT</t>
        </is>
      </c>
      <c r="F5802" s="5">
        <f>VLOOKUP(E5802,'5.a Definitions'!E:F,2,FALSE)</f>
        <v/>
      </c>
      <c r="G5802" s="5" t="inlineStr">
        <is>
          <t>MP</t>
        </is>
      </c>
      <c r="H5802" s="5" t="inlineStr">
        <is>
          <t>OP</t>
        </is>
      </c>
      <c r="I5802" s="5">
        <f>VLOOKUP(H5802,'5.a Definitions'!E:F,2,FALSE)</f>
        <v/>
      </c>
      <c r="J5802" s="465" t="inlineStr">
        <is>
          <t xml:space="preserve"> Ammonia synthesis N2 fixation </t>
        </is>
      </c>
      <c r="K5802" s="465" t="inlineStr">
        <is>
          <t xml:space="preserve"> ammonia synthesis N2 fixation </t>
        </is>
      </c>
      <c r="L5802" s="465" t="inlineStr">
        <is>
          <t xml:space="preserve"> inert </t>
        </is>
      </c>
      <c r="M5802" s="465" t="inlineStr">
        <is>
          <t xml:space="preserve"> N2 </t>
        </is>
      </c>
      <c r="N5802" s="466" t="inlineStr">
        <is>
          <t>nan</t>
        </is>
      </c>
      <c r="O5802" s="467" t="n">
        <v>0.2</v>
      </c>
      <c r="P5802" s="468" t="n">
        <v>1984</v>
      </c>
      <c r="Q5802" s="469" t="inlineStr">
        <is>
          <t>no data</t>
        </is>
      </c>
      <c r="R5802" s="469" t="inlineStr">
        <is>
          <t>not done</t>
        </is>
      </c>
      <c r="S5802" s="469" t="inlineStr">
        <is>
          <t xml:space="preserve"> text </t>
        </is>
      </c>
      <c r="T5802" s="426" t="inlineStr">
        <is>
          <t>Norway</t>
        </is>
      </c>
      <c r="U5802" s="465" t="inlineStr">
        <is>
          <t xml:space="preserve"> - </t>
        </is>
      </c>
      <c r="V5802" s="465" t="n">
        <v>0.04</v>
      </c>
    </row>
    <row r="5803">
      <c r="B5803" s="5" t="inlineStr">
        <is>
          <t>AT.AT-AG.SM</t>
        </is>
      </c>
      <c r="C5803" s="5" t="inlineStr">
        <is>
          <t>AT.AT-AG.SM-Deposition-OXN</t>
        </is>
      </c>
      <c r="D5803" s="5" t="inlineStr">
        <is>
          <t>AT</t>
        </is>
      </c>
      <c r="E5803" s="5" t="inlineStr">
        <is>
          <t>AT</t>
        </is>
      </c>
      <c r="F5803" s="5">
        <f>VLOOKUP(E5803,'5.a Definitions'!E:F,2,FALSE)</f>
        <v/>
      </c>
      <c r="G5803" s="5" t="inlineStr">
        <is>
          <t>AG</t>
        </is>
      </c>
      <c r="H5803" s="5" t="inlineStr">
        <is>
          <t>SM</t>
        </is>
      </c>
      <c r="I5803" s="5">
        <f>VLOOKUP(H5803,'5.a Definitions'!E:F,2,FALSE)</f>
        <v/>
      </c>
      <c r="J5803" s="465" t="inlineStr">
        <is>
          <t xml:space="preserve"> Deposition </t>
        </is>
      </c>
      <c r="K5803" s="465" t="inlineStr">
        <is>
          <t xml:space="preserve"> deposition to agricultural soils </t>
        </is>
      </c>
      <c r="L5803" s="465" t="inlineStr">
        <is>
          <t xml:space="preserve"> reactive </t>
        </is>
      </c>
      <c r="M5803" s="465" t="inlineStr">
        <is>
          <t xml:space="preserve"> OXN </t>
        </is>
      </c>
      <c r="N5803" s="466" t="n">
        <v>4.967016839293146</v>
      </c>
      <c r="O5803" s="467" t="n">
        <v>0.3766115071511001</v>
      </c>
      <c r="P5803" s="468" t="n">
        <v>1984</v>
      </c>
      <c r="Q5803" s="469" t="inlineStr">
        <is>
          <t>NILU and geodata.no</t>
        </is>
      </c>
      <c r="R5803" s="469" t="inlineStr">
        <is>
          <t>ok</t>
        </is>
      </c>
      <c r="S5803" s="469" t="inlineStr">
        <is>
          <t xml:space="preserve"> text </t>
        </is>
      </c>
      <c r="T5803" s="426" t="inlineStr">
        <is>
          <t>Norway</t>
        </is>
      </c>
      <c r="U5803" s="465" t="inlineStr">
        <is>
          <t xml:space="preserve"> - </t>
        </is>
      </c>
      <c r="V5803" s="465" t="n">
        <v>0.04</v>
      </c>
    </row>
    <row r="5804">
      <c r="B5804" s="5" t="inlineStr">
        <is>
          <t>AT.AT-AG.SM</t>
        </is>
      </c>
      <c r="C5804" s="5" t="inlineStr">
        <is>
          <t>AT.AT-AG.SM-Deposition-RDN</t>
        </is>
      </c>
      <c r="D5804" s="5" t="inlineStr">
        <is>
          <t>AT</t>
        </is>
      </c>
      <c r="E5804" s="5" t="inlineStr">
        <is>
          <t>AT</t>
        </is>
      </c>
      <c r="F5804" s="5">
        <f>VLOOKUP(E5804,'5.a Definitions'!E:F,2,FALSE)</f>
        <v/>
      </c>
      <c r="G5804" s="5" t="inlineStr">
        <is>
          <t>AG</t>
        </is>
      </c>
      <c r="H5804" s="5" t="inlineStr">
        <is>
          <t>SM</t>
        </is>
      </c>
      <c r="I5804" s="5">
        <f>VLOOKUP(H5804,'5.a Definitions'!E:F,2,FALSE)</f>
        <v/>
      </c>
      <c r="J5804" s="465" t="inlineStr">
        <is>
          <t xml:space="preserve"> Deposition </t>
        </is>
      </c>
      <c r="K5804" s="465" t="inlineStr">
        <is>
          <t xml:space="preserve"> deposition to agricultural soils </t>
        </is>
      </c>
      <c r="L5804" s="465" t="inlineStr">
        <is>
          <t xml:space="preserve"> reactive </t>
        </is>
      </c>
      <c r="M5804" s="465" t="inlineStr">
        <is>
          <t xml:space="preserve"> RDN </t>
        </is>
      </c>
      <c r="N5804" s="466" t="n">
        <v>4.650159047399159</v>
      </c>
      <c r="O5804" s="467" t="n">
        <v>0.3766115071511001</v>
      </c>
      <c r="P5804" s="468" t="n">
        <v>1984</v>
      </c>
      <c r="Q5804" s="469" t="inlineStr">
        <is>
          <t>NILU and geodata.no</t>
        </is>
      </c>
      <c r="R5804" s="469" t="inlineStr">
        <is>
          <t>ok</t>
        </is>
      </c>
      <c r="S5804" s="469" t="inlineStr">
        <is>
          <t xml:space="preserve"> text </t>
        </is>
      </c>
      <c r="T5804" s="426" t="inlineStr">
        <is>
          <t>Norway</t>
        </is>
      </c>
      <c r="U5804" s="465" t="inlineStr">
        <is>
          <t xml:space="preserve"> - </t>
        </is>
      </c>
      <c r="V5804" s="465" t="n">
        <v>0.04</v>
      </c>
    </row>
    <row r="5805">
      <c r="B5805" s="5" t="inlineStr">
        <is>
          <t>AT.AT-AG.SM</t>
        </is>
      </c>
      <c r="C5805" s="5" t="inlineStr">
        <is>
          <t>AT.AT-AG.SM-Biological N2 fixation-N2</t>
        </is>
      </c>
      <c r="D5805" s="5" t="inlineStr">
        <is>
          <t>AT</t>
        </is>
      </c>
      <c r="E5805" s="5" t="inlineStr">
        <is>
          <t>AT</t>
        </is>
      </c>
      <c r="F5805" s="5">
        <f>VLOOKUP(E5805,'5.a Definitions'!E:F,2,FALSE)</f>
        <v/>
      </c>
      <c r="G5805" s="5" t="inlineStr">
        <is>
          <t>AG</t>
        </is>
      </c>
      <c r="H5805" s="5" t="inlineStr">
        <is>
          <t>SM</t>
        </is>
      </c>
      <c r="I5805" s="5">
        <f>VLOOKUP(H5805,'5.a Definitions'!E:F,2,FALSE)</f>
        <v/>
      </c>
      <c r="J5805" s="465" t="inlineStr">
        <is>
          <t xml:space="preserve"> Biological N2 fixation </t>
        </is>
      </c>
      <c r="K5805" s="465" t="inlineStr">
        <is>
          <t xml:space="preserve"> N2 fixation agriculture </t>
        </is>
      </c>
      <c r="L5805" s="465" t="inlineStr">
        <is>
          <t xml:space="preserve"> inert </t>
        </is>
      </c>
      <c r="M5805" s="465" t="inlineStr">
        <is>
          <t xml:space="preserve"> N2 </t>
        </is>
      </c>
      <c r="N5805" s="466" t="n">
        <v>12</v>
      </c>
      <c r="O5805" s="467" t="n">
        <v>0.3241098063913839</v>
      </c>
      <c r="P5805" s="468" t="n">
        <v>1984</v>
      </c>
      <c r="Q5805" s="469" t="inlineStr">
        <is>
          <t>Bechmann et al. (2023)</t>
        </is>
      </c>
      <c r="R5805" s="469" t="inlineStr">
        <is>
          <t>ok</t>
        </is>
      </c>
      <c r="S5805" s="469" t="inlineStr">
        <is>
          <t xml:space="preserve"> text </t>
        </is>
      </c>
      <c r="T5805" s="426" t="inlineStr">
        <is>
          <t>Norway</t>
        </is>
      </c>
      <c r="U5805" s="465" t="inlineStr">
        <is>
          <t xml:space="preserve"> - </t>
        </is>
      </c>
      <c r="V5805" s="465" t="n">
        <v>0.04</v>
      </c>
    </row>
    <row r="5806">
      <c r="B5806" s="5" t="inlineStr">
        <is>
          <t>AT.AT-FS.FO</t>
        </is>
      </c>
      <c r="C5806" s="5" t="inlineStr">
        <is>
          <t>AT.AT-FS.FO-Deposition-OXN</t>
        </is>
      </c>
      <c r="D5806" s="5" t="inlineStr">
        <is>
          <t>AT</t>
        </is>
      </c>
      <c r="E5806" s="5" t="inlineStr">
        <is>
          <t>AT</t>
        </is>
      </c>
      <c r="F5806" s="5">
        <f>VLOOKUP(E5806,'5.a Definitions'!E:F,2,FALSE)</f>
        <v/>
      </c>
      <c r="G5806" s="5" t="inlineStr">
        <is>
          <t>FS</t>
        </is>
      </c>
      <c r="H5806" s="5" t="inlineStr">
        <is>
          <t>FO</t>
        </is>
      </c>
      <c r="I5806" s="5">
        <f>VLOOKUP(H5806,'5.a Definitions'!E:F,2,FALSE)</f>
        <v/>
      </c>
      <c r="J5806" s="465" t="inlineStr">
        <is>
          <t xml:space="preserve"> Deposition </t>
        </is>
      </c>
      <c r="K5806" s="465" t="inlineStr">
        <is>
          <t xml:space="preserve"> deposition to forests </t>
        </is>
      </c>
      <c r="L5806" s="465" t="inlineStr">
        <is>
          <t xml:space="preserve"> reactive </t>
        </is>
      </c>
      <c r="M5806" s="465" t="inlineStr">
        <is>
          <t xml:space="preserve"> OXN </t>
        </is>
      </c>
      <c r="N5806" s="466" t="n">
        <v>41.49280445767369</v>
      </c>
      <c r="O5806" s="467" t="n">
        <v>0.3766115071511001</v>
      </c>
      <c r="P5806" s="468" t="n">
        <v>1984</v>
      </c>
      <c r="Q5806" s="469" t="inlineStr">
        <is>
          <t>NILU and geodata.no</t>
        </is>
      </c>
      <c r="R5806" s="469" t="inlineStr">
        <is>
          <t>ok</t>
        </is>
      </c>
      <c r="S5806" s="469" t="inlineStr">
        <is>
          <t xml:space="preserve"> text </t>
        </is>
      </c>
      <c r="T5806" s="426" t="inlineStr">
        <is>
          <t>Norway</t>
        </is>
      </c>
      <c r="U5806" s="465" t="inlineStr">
        <is>
          <t xml:space="preserve"> - </t>
        </is>
      </c>
      <c r="V5806" s="465" t="n">
        <v>0.04</v>
      </c>
    </row>
    <row r="5807">
      <c r="B5807" s="5" t="inlineStr">
        <is>
          <t>AT.AT-FS.FO</t>
        </is>
      </c>
      <c r="C5807" s="5" t="inlineStr">
        <is>
          <t>AT.AT-FS.FO-Deposition-RDN</t>
        </is>
      </c>
      <c r="D5807" s="5" t="inlineStr">
        <is>
          <t>AT</t>
        </is>
      </c>
      <c r="E5807" s="5" t="inlineStr">
        <is>
          <t>AT</t>
        </is>
      </c>
      <c r="F5807" s="5">
        <f>VLOOKUP(E5807,'5.a Definitions'!E:F,2,FALSE)</f>
        <v/>
      </c>
      <c r="G5807" s="5" t="inlineStr">
        <is>
          <t>FS</t>
        </is>
      </c>
      <c r="H5807" s="5" t="inlineStr">
        <is>
          <t>FO</t>
        </is>
      </c>
      <c r="I5807" s="5">
        <f>VLOOKUP(H5807,'5.a Definitions'!E:F,2,FALSE)</f>
        <v/>
      </c>
      <c r="J5807" s="465" t="inlineStr">
        <is>
          <t xml:space="preserve"> Deposition </t>
        </is>
      </c>
      <c r="K5807" s="465" t="inlineStr">
        <is>
          <t xml:space="preserve"> deposition to forests </t>
        </is>
      </c>
      <c r="L5807" s="465" t="inlineStr">
        <is>
          <t xml:space="preserve"> reactive </t>
        </is>
      </c>
      <c r="M5807" s="465" t="inlineStr">
        <is>
          <t xml:space="preserve"> RDN </t>
        </is>
      </c>
      <c r="N5807" s="466" t="n">
        <v>39.08522026042942</v>
      </c>
      <c r="O5807" s="467" t="n">
        <v>0.3766115071511001</v>
      </c>
      <c r="P5807" s="468" t="n">
        <v>1984</v>
      </c>
      <c r="Q5807" s="469" t="inlineStr">
        <is>
          <t>NILU and geodata.no</t>
        </is>
      </c>
      <c r="R5807" s="469" t="inlineStr">
        <is>
          <t>ok</t>
        </is>
      </c>
      <c r="S5807" s="469" t="inlineStr">
        <is>
          <t xml:space="preserve"> text </t>
        </is>
      </c>
      <c r="T5807" s="426" t="inlineStr">
        <is>
          <t>Norway</t>
        </is>
      </c>
      <c r="U5807" s="465" t="inlineStr">
        <is>
          <t xml:space="preserve"> - </t>
        </is>
      </c>
      <c r="V5807" s="465" t="n">
        <v>0.04</v>
      </c>
    </row>
    <row r="5808">
      <c r="B5808" s="5" t="inlineStr">
        <is>
          <t>AT.AT-FS.FO</t>
        </is>
      </c>
      <c r="C5808" s="5" t="inlineStr">
        <is>
          <t>AT.AT-FS.FO-N2 fixation-N2</t>
        </is>
      </c>
      <c r="D5808" s="5" t="inlineStr">
        <is>
          <t>AT</t>
        </is>
      </c>
      <c r="E5808" s="5" t="inlineStr">
        <is>
          <t>AT</t>
        </is>
      </c>
      <c r="F5808" s="5">
        <f>VLOOKUP(E5808,'5.a Definitions'!E:F,2,FALSE)</f>
        <v/>
      </c>
      <c r="G5808" s="5" t="inlineStr">
        <is>
          <t>FS</t>
        </is>
      </c>
      <c r="H5808" s="5" t="inlineStr">
        <is>
          <t>FO</t>
        </is>
      </c>
      <c r="I5808" s="5">
        <f>VLOOKUP(H5808,'5.a Definitions'!E:F,2,FALSE)</f>
        <v/>
      </c>
      <c r="J5808" s="465" t="inlineStr">
        <is>
          <t xml:space="preserve"> N2 fixation </t>
        </is>
      </c>
      <c r="K5808" s="465" t="inlineStr">
        <is>
          <t xml:space="preserve"> N2 fixation forests </t>
        </is>
      </c>
      <c r="L5808" s="465" t="inlineStr">
        <is>
          <t xml:space="preserve"> inert </t>
        </is>
      </c>
      <c r="M5808" s="465" t="inlineStr">
        <is>
          <t xml:space="preserve"> N2 </t>
        </is>
      </c>
      <c r="N5808" s="466" t="n">
        <v>18</v>
      </c>
      <c r="O5808" s="467" t="n">
        <v>0.5019089907080868</v>
      </c>
      <c r="P5808" s="468" t="n">
        <v>1984</v>
      </c>
      <c r="Q5808" s="469" t="inlineStr">
        <is>
          <t>Moldan (2025) and SSB</t>
        </is>
      </c>
      <c r="R5808" s="469" t="inlineStr">
        <is>
          <t>ok</t>
        </is>
      </c>
      <c r="S5808" s="469" t="inlineStr">
        <is>
          <t xml:space="preserve"> text </t>
        </is>
      </c>
      <c r="T5808" s="426" t="inlineStr">
        <is>
          <t>Norway</t>
        </is>
      </c>
      <c r="U5808" s="465" t="inlineStr">
        <is>
          <t xml:space="preserve"> - </t>
        </is>
      </c>
      <c r="V5808" s="465" t="n">
        <v>0.04</v>
      </c>
    </row>
    <row r="5809">
      <c r="B5809" s="5" t="inlineStr">
        <is>
          <t>AT.AT-FS.OL</t>
        </is>
      </c>
      <c r="C5809" s="5" t="inlineStr">
        <is>
          <t>AT.AT-FS.OL-Deposition-OXN</t>
        </is>
      </c>
      <c r="D5809" s="5" t="inlineStr">
        <is>
          <t>AT</t>
        </is>
      </c>
      <c r="E5809" s="5" t="inlineStr">
        <is>
          <t>AT</t>
        </is>
      </c>
      <c r="F5809" s="5">
        <f>VLOOKUP(E5809,'5.a Definitions'!E:F,2,FALSE)</f>
        <v/>
      </c>
      <c r="G5809" s="5" t="inlineStr">
        <is>
          <t>FS</t>
        </is>
      </c>
      <c r="H5809" s="5" t="inlineStr">
        <is>
          <t>OL</t>
        </is>
      </c>
      <c r="I5809" s="5">
        <f>VLOOKUP(H5809,'5.a Definitions'!E:F,2,FALSE)</f>
        <v/>
      </c>
      <c r="J5809" s="465" t="inlineStr">
        <is>
          <t xml:space="preserve"> Deposition </t>
        </is>
      </c>
      <c r="K5809" s="465" t="inlineStr">
        <is>
          <t xml:space="preserve"> deposition to other land </t>
        </is>
      </c>
      <c r="L5809" s="465" t="inlineStr">
        <is>
          <t xml:space="preserve"> reactive </t>
        </is>
      </c>
      <c r="M5809" s="465" t="inlineStr">
        <is>
          <t xml:space="preserve"> OXN </t>
        </is>
      </c>
      <c r="N5809" s="466" t="n">
        <v>37.90421097062761</v>
      </c>
      <c r="O5809" s="467" t="n">
        <v>0.3766115071511</v>
      </c>
      <c r="P5809" s="468" t="n">
        <v>1984</v>
      </c>
      <c r="Q5809" s="469" t="inlineStr">
        <is>
          <t>NILU and geodata.no</t>
        </is>
      </c>
      <c r="R5809" s="469" t="inlineStr">
        <is>
          <t>ok</t>
        </is>
      </c>
      <c r="S5809" s="469" t="inlineStr">
        <is>
          <t xml:space="preserve"> text </t>
        </is>
      </c>
      <c r="T5809" s="426" t="inlineStr">
        <is>
          <t>Norway</t>
        </is>
      </c>
      <c r="U5809" s="465" t="inlineStr">
        <is>
          <t xml:space="preserve"> - </t>
        </is>
      </c>
      <c r="V5809" s="465" t="n">
        <v>0.04</v>
      </c>
    </row>
    <row r="5810">
      <c r="B5810" s="5" t="inlineStr">
        <is>
          <t>AT.AT-FS.OL</t>
        </is>
      </c>
      <c r="C5810" s="5" t="inlineStr">
        <is>
          <t>AT.AT-FS.OL-Deposition-RDN</t>
        </is>
      </c>
      <c r="D5810" s="5" t="inlineStr">
        <is>
          <t>AT</t>
        </is>
      </c>
      <c r="E5810" s="5" t="inlineStr">
        <is>
          <t>AT</t>
        </is>
      </c>
      <c r="F5810" s="5">
        <f>VLOOKUP(E5810,'5.a Definitions'!E:F,2,FALSE)</f>
        <v/>
      </c>
      <c r="G5810" s="5" t="inlineStr">
        <is>
          <t>FS</t>
        </is>
      </c>
      <c r="H5810" s="5" t="inlineStr">
        <is>
          <t>OL</t>
        </is>
      </c>
      <c r="I5810" s="5">
        <f>VLOOKUP(H5810,'5.a Definitions'!E:F,2,FALSE)</f>
        <v/>
      </c>
      <c r="J5810" s="465" t="inlineStr">
        <is>
          <t xml:space="preserve"> Deposition </t>
        </is>
      </c>
      <c r="K5810" s="465" t="inlineStr">
        <is>
          <t xml:space="preserve"> deposition to other land </t>
        </is>
      </c>
      <c r="L5810" s="465" t="inlineStr">
        <is>
          <t xml:space="preserve"> reactive </t>
        </is>
      </c>
      <c r="M5810" s="465" t="inlineStr">
        <is>
          <t xml:space="preserve"> RDN </t>
        </is>
      </c>
      <c r="N5810" s="466" t="n">
        <v>41.08243808617902</v>
      </c>
      <c r="O5810" s="467" t="n">
        <v>0.3766115071511001</v>
      </c>
      <c r="P5810" s="468" t="n">
        <v>1984</v>
      </c>
      <c r="Q5810" s="469" t="inlineStr">
        <is>
          <t>NILU and geodata.no</t>
        </is>
      </c>
      <c r="R5810" s="469" t="inlineStr">
        <is>
          <t>ok</t>
        </is>
      </c>
      <c r="S5810" s="469" t="inlineStr">
        <is>
          <t xml:space="preserve"> text </t>
        </is>
      </c>
      <c r="T5810" s="426" t="inlineStr">
        <is>
          <t>Norway</t>
        </is>
      </c>
      <c r="U5810" s="465" t="inlineStr">
        <is>
          <t xml:space="preserve"> - </t>
        </is>
      </c>
      <c r="V5810" s="465" t="n">
        <v>0.04</v>
      </c>
    </row>
    <row r="5811">
      <c r="B5811" s="5" t="inlineStr">
        <is>
          <t>AT.AT-FS.OL</t>
        </is>
      </c>
      <c r="C5811" s="5" t="inlineStr">
        <is>
          <t>AT.AT-FS.OL-N2 fixation-N2</t>
        </is>
      </c>
      <c r="D5811" s="5" t="inlineStr">
        <is>
          <t>AT</t>
        </is>
      </c>
      <c r="E5811" s="5" t="inlineStr">
        <is>
          <t>AT</t>
        </is>
      </c>
      <c r="F5811" s="5">
        <f>VLOOKUP(E5811,'5.a Definitions'!E:F,2,FALSE)</f>
        <v/>
      </c>
      <c r="G5811" s="5" t="inlineStr">
        <is>
          <t>FS</t>
        </is>
      </c>
      <c r="H5811" s="5" t="inlineStr">
        <is>
          <t>OL</t>
        </is>
      </c>
      <c r="I5811" s="5">
        <f>VLOOKUP(H5811,'5.a Definitions'!E:F,2,FALSE)</f>
        <v/>
      </c>
      <c r="J5811" s="465" t="inlineStr">
        <is>
          <t xml:space="preserve"> N2 fixation </t>
        </is>
      </c>
      <c r="K5811" s="465" t="inlineStr">
        <is>
          <t xml:space="preserve"> N2 fixation other land </t>
        </is>
      </c>
      <c r="L5811" s="465" t="inlineStr">
        <is>
          <t xml:space="preserve"> inert </t>
        </is>
      </c>
      <c r="M5811" s="465" t="inlineStr">
        <is>
          <t xml:space="preserve"> N2 </t>
        </is>
      </c>
      <c r="N5811" s="466" t="n">
        <v>23.228884</v>
      </c>
      <c r="O5811" s="467" t="n">
        <v>0.8373855850737826</v>
      </c>
      <c r="P5811" s="468" t="n">
        <v>1984</v>
      </c>
      <c r="Q5811" s="469" t="inlineStr">
        <is>
          <t>CORINE land cover inventory and Reddy &amp; DeLaune (2008)</t>
        </is>
      </c>
      <c r="R5811" s="469" t="inlineStr">
        <is>
          <t>ok</t>
        </is>
      </c>
      <c r="S5811" s="469" t="inlineStr">
        <is>
          <t xml:space="preserve"> text </t>
        </is>
      </c>
      <c r="T5811" s="426" t="inlineStr">
        <is>
          <t>Norway</t>
        </is>
      </c>
      <c r="U5811" s="465" t="inlineStr">
        <is>
          <t xml:space="preserve"> - </t>
        </is>
      </c>
      <c r="V5811" s="465" t="n">
        <v>0.04</v>
      </c>
    </row>
    <row r="5812">
      <c r="B5812" s="5" t="inlineStr">
        <is>
          <t>AT.AT-HS.HS</t>
        </is>
      </c>
      <c r="C5812" s="5" t="inlineStr">
        <is>
          <t>AT.AT-HS.HS-Deposition-OXN</t>
        </is>
      </c>
      <c r="D5812" s="5" t="inlineStr">
        <is>
          <t>AT</t>
        </is>
      </c>
      <c r="E5812" s="5" t="inlineStr">
        <is>
          <t>AT</t>
        </is>
      </c>
      <c r="F5812" s="5">
        <f>VLOOKUP(E5812,'5.a Definitions'!E:F,2,FALSE)</f>
        <v/>
      </c>
      <c r="G5812" s="5" t="inlineStr">
        <is>
          <t>HS</t>
        </is>
      </c>
      <c r="H5812" s="5" t="inlineStr">
        <is>
          <t>HS</t>
        </is>
      </c>
      <c r="I5812" s="5">
        <f>VLOOKUP(H5812,'5.a Definitions'!E:F,2,FALSE)</f>
        <v/>
      </c>
      <c r="J5812" s="465" t="inlineStr">
        <is>
          <t xml:space="preserve"> Deposition </t>
        </is>
      </c>
      <c r="K5812" s="465" t="inlineStr">
        <is>
          <t xml:space="preserve"> deposition to settlements </t>
        </is>
      </c>
      <c r="L5812" s="465" t="inlineStr">
        <is>
          <t xml:space="preserve"> reactive </t>
        </is>
      </c>
      <c r="M5812" s="465" t="inlineStr">
        <is>
          <t xml:space="preserve"> OXN </t>
        </is>
      </c>
      <c r="N5812" s="466" t="n">
        <v>2.871284158190734</v>
      </c>
      <c r="O5812" s="467" t="n">
        <v>0.3766115071511002</v>
      </c>
      <c r="P5812" s="468" t="n">
        <v>1984</v>
      </c>
      <c r="Q5812" s="469" t="inlineStr">
        <is>
          <t>NILU and geodata.no</t>
        </is>
      </c>
      <c r="R5812" s="469" t="inlineStr">
        <is>
          <t>ok</t>
        </is>
      </c>
      <c r="S5812" s="469" t="inlineStr">
        <is>
          <t xml:space="preserve"> text </t>
        </is>
      </c>
      <c r="T5812" s="426" t="inlineStr">
        <is>
          <t>Norway</t>
        </is>
      </c>
      <c r="U5812" s="465" t="inlineStr">
        <is>
          <t xml:space="preserve"> - </t>
        </is>
      </c>
      <c r="V5812" s="465" t="n">
        <v>0.04</v>
      </c>
    </row>
    <row r="5813">
      <c r="B5813" s="5" t="inlineStr">
        <is>
          <t>AT.AT-HS.HS</t>
        </is>
      </c>
      <c r="C5813" s="5" t="inlineStr">
        <is>
          <t>AT.AT-HS.HS-Deposition-RDN</t>
        </is>
      </c>
      <c r="D5813" s="5" t="inlineStr">
        <is>
          <t>AT</t>
        </is>
      </c>
      <c r="E5813" s="5" t="inlineStr">
        <is>
          <t>AT</t>
        </is>
      </c>
      <c r="F5813" s="5">
        <f>VLOOKUP(E5813,'5.a Definitions'!E:F,2,FALSE)</f>
        <v/>
      </c>
      <c r="G5813" s="5" t="inlineStr">
        <is>
          <t>HS</t>
        </is>
      </c>
      <c r="H5813" s="5" t="inlineStr">
        <is>
          <t>HS</t>
        </is>
      </c>
      <c r="I5813" s="5">
        <f>VLOOKUP(H5813,'5.a Definitions'!E:F,2,FALSE)</f>
        <v/>
      </c>
      <c r="J5813" s="465" t="inlineStr">
        <is>
          <t xml:space="preserve"> Deposition </t>
        </is>
      </c>
      <c r="K5813" s="465" t="inlineStr">
        <is>
          <t xml:space="preserve"> deposition to settlements </t>
        </is>
      </c>
      <c r="L5813" s="465" t="inlineStr">
        <is>
          <t xml:space="preserve"> reactive </t>
        </is>
      </c>
      <c r="M5813" s="465" t="inlineStr">
        <is>
          <t xml:space="preserve"> RDN </t>
        </is>
      </c>
      <c r="N5813" s="466" t="n">
        <v>2.649439038076322</v>
      </c>
      <c r="O5813" s="467" t="n">
        <v>0.3766115071511</v>
      </c>
      <c r="P5813" s="468" t="n">
        <v>1984</v>
      </c>
      <c r="Q5813" s="469" t="inlineStr">
        <is>
          <t>NILU and geodata.no</t>
        </is>
      </c>
      <c r="R5813" s="469" t="inlineStr">
        <is>
          <t>ok</t>
        </is>
      </c>
      <c r="S5813" s="469" t="inlineStr">
        <is>
          <t xml:space="preserve"> text </t>
        </is>
      </c>
      <c r="T5813" s="426" t="inlineStr">
        <is>
          <t>Norway</t>
        </is>
      </c>
      <c r="U5813" s="465" t="inlineStr">
        <is>
          <t xml:space="preserve"> - </t>
        </is>
      </c>
      <c r="V5813" s="465" t="n">
        <v>0.04</v>
      </c>
    </row>
    <row r="5814">
      <c r="B5814" s="5" t="inlineStr">
        <is>
          <t>AT.AT-HY.SW</t>
        </is>
      </c>
      <c r="C5814" s="5" t="inlineStr">
        <is>
          <t>AT.AT-HY.SW-Deposition-OXN</t>
        </is>
      </c>
      <c r="D5814" s="5" t="inlineStr">
        <is>
          <t>AT</t>
        </is>
      </c>
      <c r="E5814" s="5" t="inlineStr">
        <is>
          <t>AT</t>
        </is>
      </c>
      <c r="F5814" s="5">
        <f>VLOOKUP(E5814,'5.a Definitions'!E:F,2,FALSE)</f>
        <v/>
      </c>
      <c r="G5814" s="5" t="inlineStr">
        <is>
          <t>HY</t>
        </is>
      </c>
      <c r="H5814" s="5" t="inlineStr">
        <is>
          <t>SW</t>
        </is>
      </c>
      <c r="I5814" s="5">
        <f>VLOOKUP(H5814,'5.a Definitions'!E:F,2,FALSE)</f>
        <v/>
      </c>
      <c r="J5814" s="465" t="inlineStr">
        <is>
          <t xml:space="preserve"> Deposition </t>
        </is>
      </c>
      <c r="K5814" s="465" t="inlineStr">
        <is>
          <t xml:space="preserve"> deposition to surface water </t>
        </is>
      </c>
      <c r="L5814" s="465" t="inlineStr">
        <is>
          <t xml:space="preserve"> reactive </t>
        </is>
      </c>
      <c r="M5814" s="465" t="inlineStr">
        <is>
          <t xml:space="preserve"> OXN </t>
        </is>
      </c>
      <c r="N5814" s="466" t="n">
        <v>6.251533574214825</v>
      </c>
      <c r="O5814" s="467" t="n">
        <v>0.3766115071511001</v>
      </c>
      <c r="P5814" s="468" t="n">
        <v>1984</v>
      </c>
      <c r="Q5814" s="469" t="inlineStr">
        <is>
          <t>NILU and geodata.no</t>
        </is>
      </c>
      <c r="R5814" s="469" t="inlineStr">
        <is>
          <t>ok</t>
        </is>
      </c>
      <c r="S5814" s="469" t="inlineStr">
        <is>
          <t xml:space="preserve"> text </t>
        </is>
      </c>
      <c r="T5814" s="426" t="inlineStr">
        <is>
          <t>Norway</t>
        </is>
      </c>
      <c r="U5814" s="465" t="inlineStr">
        <is>
          <t xml:space="preserve"> - </t>
        </is>
      </c>
      <c r="V5814" s="465" t="n">
        <v>0.04</v>
      </c>
    </row>
    <row r="5815">
      <c r="B5815" s="5" t="inlineStr">
        <is>
          <t>AT.AT-HY.SW</t>
        </is>
      </c>
      <c r="C5815" s="5" t="inlineStr">
        <is>
          <t>AT.AT-HY.SW-Deposition-RDN</t>
        </is>
      </c>
      <c r="D5815" s="5" t="inlineStr">
        <is>
          <t>AT</t>
        </is>
      </c>
      <c r="E5815" s="5" t="inlineStr">
        <is>
          <t>AT</t>
        </is>
      </c>
      <c r="F5815" s="5">
        <f>VLOOKUP(E5815,'5.a Definitions'!E:F,2,FALSE)</f>
        <v/>
      </c>
      <c r="G5815" s="5" t="inlineStr">
        <is>
          <t>HY</t>
        </is>
      </c>
      <c r="H5815" s="5" t="inlineStr">
        <is>
          <t>SW</t>
        </is>
      </c>
      <c r="I5815" s="5">
        <f>VLOOKUP(H5815,'5.a Definitions'!E:F,2,FALSE)</f>
        <v/>
      </c>
      <c r="J5815" s="465" t="inlineStr">
        <is>
          <t xml:space="preserve"> Deposition </t>
        </is>
      </c>
      <c r="K5815" s="465" t="inlineStr">
        <is>
          <t xml:space="preserve"> deposition to surface water </t>
        </is>
      </c>
      <c r="L5815" s="465" t="inlineStr">
        <is>
          <t xml:space="preserve"> reactive </t>
        </is>
      </c>
      <c r="M5815" s="465" t="inlineStr">
        <is>
          <t xml:space="preserve"> RDN </t>
        </is>
      </c>
      <c r="N5815" s="466" t="n">
        <v>6.170593567916081</v>
      </c>
      <c r="O5815" s="467" t="n">
        <v>0.3766115071511</v>
      </c>
      <c r="P5815" s="468" t="n">
        <v>1984</v>
      </c>
      <c r="Q5815" s="469" t="inlineStr">
        <is>
          <t>NILU and geodata.no</t>
        </is>
      </c>
      <c r="R5815" s="469" t="inlineStr">
        <is>
          <t>ok</t>
        </is>
      </c>
      <c r="S5815" s="469" t="inlineStr">
        <is>
          <t xml:space="preserve"> text </t>
        </is>
      </c>
      <c r="T5815" s="426" t="inlineStr">
        <is>
          <t>Norway</t>
        </is>
      </c>
      <c r="U5815" s="465" t="inlineStr">
        <is>
          <t xml:space="preserve"> - </t>
        </is>
      </c>
      <c r="V5815" s="465" t="n">
        <v>0.04</v>
      </c>
    </row>
    <row r="5816">
      <c r="B5816" s="5" t="inlineStr">
        <is>
          <t>AT.AT-HY.SW</t>
        </is>
      </c>
      <c r="C5816" s="5" t="inlineStr">
        <is>
          <t>AT.AT-HY.SW-N2 fixation-N2</t>
        </is>
      </c>
      <c r="D5816" s="5" t="inlineStr">
        <is>
          <t>AT</t>
        </is>
      </c>
      <c r="E5816" s="5" t="inlineStr">
        <is>
          <t>AT</t>
        </is>
      </c>
      <c r="F5816" s="5">
        <f>VLOOKUP(E5816,'5.a Definitions'!E:F,2,FALSE)</f>
        <v/>
      </c>
      <c r="G5816" s="5" t="inlineStr">
        <is>
          <t>HY</t>
        </is>
      </c>
      <c r="H5816" s="5" t="inlineStr">
        <is>
          <t>SW</t>
        </is>
      </c>
      <c r="I5816" s="5">
        <f>VLOOKUP(H5816,'5.a Definitions'!E:F,2,FALSE)</f>
        <v/>
      </c>
      <c r="J5816" s="465" t="inlineStr">
        <is>
          <t xml:space="preserve"> N2 fixation </t>
        </is>
      </c>
      <c r="K5816" s="465" t="inlineStr">
        <is>
          <t xml:space="preserve"> N2 fixation surface water </t>
        </is>
      </c>
      <c r="L5816" s="465" t="inlineStr">
        <is>
          <t xml:space="preserve"> inert </t>
        </is>
      </c>
      <c r="M5816" s="465" t="inlineStr">
        <is>
          <t xml:space="preserve"> N2 </t>
        </is>
      </c>
      <c r="N5816" s="466" t="n">
        <v>2.0457</v>
      </c>
      <c r="O5816" s="467" t="n">
        <v>8.962723886426243</v>
      </c>
      <c r="P5816" s="468" t="n">
        <v>1984</v>
      </c>
      <c r="Q5816" s="469" t="inlineStr">
        <is>
          <t>NIBIO and Reddy &amp; DeLaune (2008)</t>
        </is>
      </c>
      <c r="R5816" s="469" t="inlineStr">
        <is>
          <t>ok</t>
        </is>
      </c>
      <c r="S5816" s="469" t="inlineStr">
        <is>
          <t xml:space="preserve"> text </t>
        </is>
      </c>
      <c r="T5816" s="426" t="inlineStr">
        <is>
          <t>Norway</t>
        </is>
      </c>
      <c r="U5816" s="465" t="inlineStr">
        <is>
          <t xml:space="preserve"> - </t>
        </is>
      </c>
      <c r="V5816" s="465" t="n">
        <v>0.04</v>
      </c>
    </row>
    <row r="5817">
      <c r="B5817" s="5" t="inlineStr">
        <is>
          <t>AT.AT-RW.RW</t>
        </is>
      </c>
      <c r="C5817" s="5" t="inlineStr">
        <is>
          <t>AT.AT-RW.RW-Atmospheric outflow-RDN</t>
        </is>
      </c>
      <c r="D5817" s="5" t="inlineStr">
        <is>
          <t>AT</t>
        </is>
      </c>
      <c r="E5817" s="5" t="inlineStr">
        <is>
          <t>AT</t>
        </is>
      </c>
      <c r="F5817" s="5">
        <f>VLOOKUP(E5817,'5.a Definitions'!E:F,2,FALSE)</f>
        <v/>
      </c>
      <c r="G5817" s="5" t="inlineStr">
        <is>
          <t>RW</t>
        </is>
      </c>
      <c r="H5817" s="5" t="inlineStr">
        <is>
          <t>RW</t>
        </is>
      </c>
      <c r="I5817" s="5">
        <f>VLOOKUP(H5817,'5.a Definitions'!E:F,2,FALSE)</f>
        <v/>
      </c>
      <c r="J5817" s="465" t="inlineStr">
        <is>
          <t xml:space="preserve"> Atmospheric outflow </t>
        </is>
      </c>
      <c r="K5817" s="465" t="inlineStr">
        <is>
          <t xml:space="preserve"> atmospheric outflow </t>
        </is>
      </c>
      <c r="L5817" s="465" t="inlineStr">
        <is>
          <t xml:space="preserve"> reactive </t>
        </is>
      </c>
      <c r="M5817" s="465" t="inlineStr">
        <is>
          <t xml:space="preserve"> RDN </t>
        </is>
      </c>
      <c r="N5817" s="466" t="n">
        <v>10.73447008989599</v>
      </c>
      <c r="O5817" s="467" t="n">
        <v>0.8223142527546423</v>
      </c>
      <c r="P5817" s="468" t="n">
        <v>1984</v>
      </c>
      <c r="Q5817" s="469" t="inlineStr">
        <is>
          <t>Filled (mean of 1997-2001): EMEP SR tables</t>
        </is>
      </c>
      <c r="R5817" s="469" t="inlineStr">
        <is>
          <t>ok</t>
        </is>
      </c>
      <c r="S5817" s="469" t="inlineStr">
        <is>
          <t xml:space="preserve"> text </t>
        </is>
      </c>
      <c r="T5817" s="426" t="inlineStr">
        <is>
          <t>Norway</t>
        </is>
      </c>
      <c r="U5817" s="465" t="inlineStr">
        <is>
          <t xml:space="preserve"> - </t>
        </is>
      </c>
      <c r="V5817" s="465" t="n">
        <v>0.04</v>
      </c>
    </row>
    <row r="5818" ht="16" customHeight="1" thickBot="1">
      <c r="A5818" s="493" t="n"/>
      <c r="B5818" s="6" t="inlineStr">
        <is>
          <t>AT.AT-RW.RW</t>
        </is>
      </c>
      <c r="C5818" s="6" t="inlineStr">
        <is>
          <t>AT.AT-RW.RW-Atmospheric outflow-OXN</t>
        </is>
      </c>
      <c r="D5818" s="6" t="inlineStr">
        <is>
          <t>AT</t>
        </is>
      </c>
      <c r="E5818" s="6" t="inlineStr">
        <is>
          <t>AT</t>
        </is>
      </c>
      <c r="F5818" s="5">
        <f>VLOOKUP(E5818,'5.a Definitions'!E:F,2,FALSE)</f>
        <v/>
      </c>
      <c r="G5818" s="6" t="inlineStr">
        <is>
          <t>RW</t>
        </is>
      </c>
      <c r="H5818" s="6" t="inlineStr">
        <is>
          <t>RW</t>
        </is>
      </c>
      <c r="I5818" s="5">
        <f>VLOOKUP(H5818,'5.a Definitions'!E:F,2,FALSE)</f>
        <v/>
      </c>
      <c r="J5818" s="470" t="inlineStr">
        <is>
          <t xml:space="preserve"> Atmospheric outflow </t>
        </is>
      </c>
      <c r="K5818" s="470" t="inlineStr">
        <is>
          <t xml:space="preserve"> atmospheric outflow </t>
        </is>
      </c>
      <c r="L5818" s="470" t="inlineStr">
        <is>
          <t xml:space="preserve"> reactive </t>
        </is>
      </c>
      <c r="M5818" s="470" t="inlineStr">
        <is>
          <t xml:space="preserve"> OXN </t>
        </is>
      </c>
      <c r="N5818" s="466" t="n">
        <v>40.45940730613335</v>
      </c>
      <c r="O5818" s="471" t="n">
        <v>0.8445616690204441</v>
      </c>
      <c r="P5818" s="468" t="n">
        <v>1984</v>
      </c>
      <c r="Q5818" s="472" t="inlineStr">
        <is>
          <t>Filled (mean of 1997-2001): EMEP SR tables</t>
        </is>
      </c>
      <c r="R5818" s="469" t="inlineStr">
        <is>
          <t>ok</t>
        </is>
      </c>
      <c r="S5818" s="472" t="inlineStr">
        <is>
          <t xml:space="preserve"> text </t>
        </is>
      </c>
      <c r="T5818" s="426" t="inlineStr">
        <is>
          <t>Norway</t>
        </is>
      </c>
      <c r="U5818" s="470" t="inlineStr">
        <is>
          <t xml:space="preserve"> - </t>
        </is>
      </c>
      <c r="V5818" s="470" t="n">
        <v>0.04</v>
      </c>
    </row>
    <row r="5819">
      <c r="A5819" s="491" t="inlineStr">
        <is>
          <t>Hydrosphere</t>
        </is>
      </c>
      <c r="B5819" s="5" t="inlineStr">
        <is>
          <t>HY.CW-MP.FP</t>
        </is>
      </c>
      <c r="C5819" s="5" t="inlineStr">
        <is>
          <t>HY.CW-MP.FP-Fish (wild catch)-Nmix</t>
        </is>
      </c>
      <c r="D5819" s="5" t="inlineStr">
        <is>
          <t>HY</t>
        </is>
      </c>
      <c r="E5819" s="5" t="inlineStr">
        <is>
          <t>CW</t>
        </is>
      </c>
      <c r="F5819" s="5">
        <f>VLOOKUP(E5819,'5.a Definitions'!E:F,2,FALSE)</f>
        <v/>
      </c>
      <c r="G5819" s="5" t="inlineStr">
        <is>
          <t>MP</t>
        </is>
      </c>
      <c r="H5819" s="5" t="inlineStr">
        <is>
          <t>FP</t>
        </is>
      </c>
      <c r="I5819" s="5">
        <f>VLOOKUP(H5819,'5.a Definitions'!E:F,2,FALSE)</f>
        <v/>
      </c>
      <c r="J5819" s="465" t="inlineStr">
        <is>
          <t xml:space="preserve"> Fish (wild catch) </t>
        </is>
      </c>
      <c r="K5819" s="5" t="inlineStr">
        <is>
          <t>coastal water fish (wild catch)</t>
        </is>
      </c>
      <c r="L5819" s="465" t="inlineStr">
        <is>
          <t xml:space="preserve"> reactive </t>
        </is>
      </c>
      <c r="M5819" s="465" t="inlineStr">
        <is>
          <t xml:space="preserve"> Nmix </t>
        </is>
      </c>
      <c r="N5819" s="466" t="inlineStr">
        <is>
          <t>nan</t>
        </is>
      </c>
      <c r="O5819" s="467" t="n">
        <v>0.2</v>
      </c>
      <c r="P5819" s="468" t="n">
        <v>1984</v>
      </c>
      <c r="Q5819" s="469" t="inlineStr">
        <is>
          <t>no data</t>
        </is>
      </c>
      <c r="R5819" s="469" t="inlineStr">
        <is>
          <t>not done</t>
        </is>
      </c>
      <c r="S5819" s="469" t="inlineStr">
        <is>
          <t xml:space="preserve"> text </t>
        </is>
      </c>
      <c r="T5819" s="426" t="inlineStr">
        <is>
          <t>Norway</t>
        </is>
      </c>
      <c r="U5819" s="5" t="inlineStr">
        <is>
          <t>useful output</t>
        </is>
      </c>
      <c r="V5819" s="465" t="n">
        <v>0.04</v>
      </c>
    </row>
    <row r="5820">
      <c r="B5820" s="5" t="inlineStr">
        <is>
          <t>HY.SW-AT.AT</t>
        </is>
      </c>
      <c r="C5820" s="5" t="inlineStr">
        <is>
          <t>HY.SW-AT.AT-Emissions-N2</t>
        </is>
      </c>
      <c r="D5820" s="5" t="inlineStr">
        <is>
          <t>HY</t>
        </is>
      </c>
      <c r="E5820" s="5" t="inlineStr">
        <is>
          <t>SW</t>
        </is>
      </c>
      <c r="F5820" s="5">
        <f>VLOOKUP(E5820,'5.a Definitions'!E:F,2,FALSE)</f>
        <v/>
      </c>
      <c r="G5820" s="5" t="inlineStr">
        <is>
          <t>AT</t>
        </is>
      </c>
      <c r="H5820" s="5" t="inlineStr">
        <is>
          <t>AT</t>
        </is>
      </c>
      <c r="I5820" s="5">
        <f>VLOOKUP(H5820,'5.a Definitions'!E:F,2,FALSE)</f>
        <v/>
      </c>
      <c r="J5820" s="465" t="inlineStr">
        <is>
          <t xml:space="preserve"> Emissions </t>
        </is>
      </c>
      <c r="K5820" s="465" t="inlineStr">
        <is>
          <t xml:space="preserve"> surface water emissions </t>
        </is>
      </c>
      <c r="L5820" s="465" t="inlineStr">
        <is>
          <t xml:space="preserve"> inert </t>
        </is>
      </c>
      <c r="M5820" s="465" t="inlineStr">
        <is>
          <t xml:space="preserve"> N2 </t>
        </is>
      </c>
      <c r="N5820" s="466" t="inlineStr">
        <is>
          <t>nan</t>
        </is>
      </c>
      <c r="O5820" s="467" t="n">
        <v>0.2</v>
      </c>
      <c r="P5820" s="468" t="n">
        <v>1984</v>
      </c>
      <c r="Q5820" s="469" t="inlineStr">
        <is>
          <t>no data</t>
        </is>
      </c>
      <c r="R5820" s="469" t="inlineStr">
        <is>
          <t>not done</t>
        </is>
      </c>
      <c r="S5820" s="469" t="inlineStr">
        <is>
          <t xml:space="preserve"> text </t>
        </is>
      </c>
      <c r="T5820" s="426" t="inlineStr">
        <is>
          <t>Norway</t>
        </is>
      </c>
      <c r="U5820" s="5" t="inlineStr">
        <is>
          <t>N wasted</t>
        </is>
      </c>
      <c r="V5820" s="465" t="n">
        <v>0.04</v>
      </c>
    </row>
    <row r="5821">
      <c r="B5821" s="5" t="inlineStr">
        <is>
          <t>HY.SW-AT.AT</t>
        </is>
      </c>
      <c r="C5821" s="5" t="inlineStr">
        <is>
          <t>HY.SW-AT.AT-Emissions-N2O</t>
        </is>
      </c>
      <c r="D5821" s="5" t="inlineStr">
        <is>
          <t>HY</t>
        </is>
      </c>
      <c r="E5821" s="5" t="inlineStr">
        <is>
          <t>SW</t>
        </is>
      </c>
      <c r="F5821" s="5">
        <f>VLOOKUP(E5821,'5.a Definitions'!E:F,2,FALSE)</f>
        <v/>
      </c>
      <c r="G5821" s="5" t="inlineStr">
        <is>
          <t>AT</t>
        </is>
      </c>
      <c r="H5821" s="5" t="inlineStr">
        <is>
          <t>AT</t>
        </is>
      </c>
      <c r="I5821" s="5">
        <f>VLOOKUP(H5821,'5.a Definitions'!E:F,2,FALSE)</f>
        <v/>
      </c>
      <c r="J5821" s="465" t="inlineStr">
        <is>
          <t xml:space="preserve"> Emissions </t>
        </is>
      </c>
      <c r="K5821" s="465" t="inlineStr">
        <is>
          <t xml:space="preserve"> surface water emissions </t>
        </is>
      </c>
      <c r="L5821" s="465" t="inlineStr">
        <is>
          <t xml:space="preserve"> reactive </t>
        </is>
      </c>
      <c r="M5821" s="465" t="inlineStr">
        <is>
          <t xml:space="preserve"> N2O </t>
        </is>
      </c>
      <c r="N5821" s="466" t="inlineStr">
        <is>
          <t>nan</t>
        </is>
      </c>
      <c r="O5821" s="467" t="n">
        <v>0.2</v>
      </c>
      <c r="P5821" s="468" t="n">
        <v>1984</v>
      </c>
      <c r="Q5821" s="469" t="inlineStr">
        <is>
          <t>no data</t>
        </is>
      </c>
      <c r="R5821" s="469" t="inlineStr">
        <is>
          <t>not done</t>
        </is>
      </c>
      <c r="S5821" s="469" t="inlineStr">
        <is>
          <t xml:space="preserve"> text </t>
        </is>
      </c>
      <c r="T5821" s="426" t="inlineStr">
        <is>
          <t>Norway</t>
        </is>
      </c>
      <c r="U5821" s="5" t="inlineStr">
        <is>
          <t>N wasted</t>
        </is>
      </c>
      <c r="V5821" s="465" t="n">
        <v>0.04</v>
      </c>
    </row>
    <row r="5822">
      <c r="B5822" s="5" t="inlineStr">
        <is>
          <t>HY.SW-HY.CW</t>
        </is>
      </c>
      <c r="C5822" s="5" t="inlineStr">
        <is>
          <t>HY.SW-HY.CW-Inflow to coastal waters-Nmix</t>
        </is>
      </c>
      <c r="D5822" s="5" t="inlineStr">
        <is>
          <t>HY</t>
        </is>
      </c>
      <c r="E5822" s="5" t="inlineStr">
        <is>
          <t>SW</t>
        </is>
      </c>
      <c r="F5822" s="5">
        <f>VLOOKUP(E5822,'5.a Definitions'!E:F,2,FALSE)</f>
        <v/>
      </c>
      <c r="G5822" s="5" t="inlineStr">
        <is>
          <t>HY</t>
        </is>
      </c>
      <c r="H5822" s="5" t="inlineStr">
        <is>
          <t>CW</t>
        </is>
      </c>
      <c r="I5822" s="5">
        <f>VLOOKUP(H5822,'5.a Definitions'!E:F,2,FALSE)</f>
        <v/>
      </c>
      <c r="J5822" s="465" t="inlineStr">
        <is>
          <t xml:space="preserve"> Inflow to coastal waters </t>
        </is>
      </c>
      <c r="K5822" s="465" t="inlineStr">
        <is>
          <t xml:space="preserve"> inflow to coastal water </t>
        </is>
      </c>
      <c r="L5822" s="465" t="inlineStr">
        <is>
          <t xml:space="preserve"> reactive </t>
        </is>
      </c>
      <c r="M5822" s="465" t="inlineStr">
        <is>
          <t xml:space="preserve"> Nmix </t>
        </is>
      </c>
      <c r="N5822" s="466" t="inlineStr">
        <is>
          <t>nan</t>
        </is>
      </c>
      <c r="O5822" s="467" t="n">
        <v>0.2</v>
      </c>
      <c r="P5822" s="468" t="n">
        <v>1984</v>
      </c>
      <c r="Q5822" s="469" t="inlineStr">
        <is>
          <t>no data</t>
        </is>
      </c>
      <c r="R5822" s="469" t="inlineStr">
        <is>
          <t>not done</t>
        </is>
      </c>
      <c r="S5822" s="469" t="inlineStr">
        <is>
          <t xml:space="preserve"> text </t>
        </is>
      </c>
      <c r="T5822" s="426" t="inlineStr">
        <is>
          <t>Norway</t>
        </is>
      </c>
      <c r="U5822" s="465" t="inlineStr">
        <is>
          <t xml:space="preserve"> - </t>
        </is>
      </c>
      <c r="V5822" s="465" t="n">
        <v>0.04</v>
      </c>
    </row>
    <row r="5823">
      <c r="B5823" s="5" t="inlineStr">
        <is>
          <t>HY.CW-MP.FP</t>
        </is>
      </c>
      <c r="C5823" s="5" t="inlineStr">
        <is>
          <t>HY.CW-MP.FP-Shellfish-Nmix</t>
        </is>
      </c>
      <c r="D5823" s="5" t="inlineStr">
        <is>
          <t>HY</t>
        </is>
      </c>
      <c r="E5823" s="5" t="inlineStr">
        <is>
          <t>CW</t>
        </is>
      </c>
      <c r="F5823" s="5">
        <f>VLOOKUP(E5823,'5.a Definitions'!E:F,2,FALSE)</f>
        <v/>
      </c>
      <c r="G5823" s="5" t="inlineStr">
        <is>
          <t>MP</t>
        </is>
      </c>
      <c r="H5823" s="5" t="inlineStr">
        <is>
          <t>FP</t>
        </is>
      </c>
      <c r="I5823" s="5">
        <f>VLOOKUP(H5823,'5.a Definitions'!E:F,2,FALSE)</f>
        <v/>
      </c>
      <c r="J5823" s="465" t="inlineStr">
        <is>
          <t xml:space="preserve"> Shellfish </t>
        </is>
      </c>
      <c r="K5823" s="465" t="inlineStr">
        <is>
          <t xml:space="preserve"> coastal water shellfish </t>
        </is>
      </c>
      <c r="L5823" s="465" t="inlineStr">
        <is>
          <t xml:space="preserve"> reactive </t>
        </is>
      </c>
      <c r="M5823" s="465" t="inlineStr">
        <is>
          <t xml:space="preserve"> Nmix </t>
        </is>
      </c>
      <c r="N5823" s="466" t="inlineStr">
        <is>
          <t>nan</t>
        </is>
      </c>
      <c r="O5823" s="467" t="n">
        <v>0.2</v>
      </c>
      <c r="P5823" s="468" t="n">
        <v>1984</v>
      </c>
      <c r="Q5823" s="469" t="inlineStr">
        <is>
          <t>no data</t>
        </is>
      </c>
      <c r="R5823" s="469" t="inlineStr">
        <is>
          <t>not done</t>
        </is>
      </c>
      <c r="S5823" s="469" t="inlineStr">
        <is>
          <t xml:space="preserve"> text </t>
        </is>
      </c>
      <c r="T5823" s="426" t="inlineStr">
        <is>
          <t>Norway</t>
        </is>
      </c>
      <c r="U5823" s="5" t="inlineStr">
        <is>
          <t>useful output</t>
        </is>
      </c>
      <c r="V5823" s="465" t="n">
        <v>0.04</v>
      </c>
    </row>
    <row r="5824">
      <c r="B5824" s="5" t="inlineStr">
        <is>
          <t>HY.AC-MP.FP</t>
        </is>
      </c>
      <c r="C5824" s="5" t="inlineStr">
        <is>
          <t>HY.AC-MP.FP-Coastal fish and seafood-Nmix</t>
        </is>
      </c>
      <c r="D5824" s="5" t="inlineStr">
        <is>
          <t>HY</t>
        </is>
      </c>
      <c r="E5824" s="5" t="inlineStr">
        <is>
          <t>AC</t>
        </is>
      </c>
      <c r="F5824" s="5">
        <f>VLOOKUP(E5824,'5.a Definitions'!E:F,2,FALSE)</f>
        <v/>
      </c>
      <c r="G5824" s="5" t="inlineStr">
        <is>
          <t>MP</t>
        </is>
      </c>
      <c r="H5824" s="5" t="inlineStr">
        <is>
          <t>FP</t>
        </is>
      </c>
      <c r="I5824" s="5">
        <f>VLOOKUP(H5824,'5.a Definitions'!E:F,2,FALSE)</f>
        <v/>
      </c>
      <c r="J5824" s="465" t="inlineStr">
        <is>
          <t xml:space="preserve"> Coastal fish and seafood </t>
        </is>
      </c>
      <c r="K5824" s="465" t="inlineStr">
        <is>
          <t xml:space="preserve"> aquaculture coastal fish and seafood </t>
        </is>
      </c>
      <c r="L5824" s="465" t="inlineStr">
        <is>
          <t xml:space="preserve"> reactive </t>
        </is>
      </c>
      <c r="M5824" s="465" t="inlineStr">
        <is>
          <t xml:space="preserve"> Nmix </t>
        </is>
      </c>
      <c r="N5824" s="466" t="n">
        <v>0.9431948145107518</v>
      </c>
      <c r="O5824" s="467" t="n">
        <v>0.1202902008516732</v>
      </c>
      <c r="P5824" s="468" t="n">
        <v>1984</v>
      </c>
      <c r="Q5824" s="469" t="inlineStr">
        <is>
          <t>Fiskeridirektoratet; dead and discarded fish filled (extrapolated from 2007 as a share of harvest)</t>
        </is>
      </c>
      <c r="R5824" s="469" t="inlineStr">
        <is>
          <t>ok</t>
        </is>
      </c>
      <c r="S5824" s="469" t="inlineStr">
        <is>
          <t xml:space="preserve"> text </t>
        </is>
      </c>
      <c r="T5824" s="426" t="inlineStr">
        <is>
          <t>Norway</t>
        </is>
      </c>
      <c r="U5824" s="5" t="inlineStr">
        <is>
          <t>useful output</t>
        </is>
      </c>
      <c r="V5824" s="465" t="n">
        <v>0.04</v>
      </c>
    </row>
    <row r="5825">
      <c r="B5825" s="5" t="inlineStr">
        <is>
          <t>HY.AC-MP.FP</t>
        </is>
      </c>
      <c r="C5825" s="5" t="inlineStr">
        <is>
          <t>HY.AC-MP.FP-Freshwater fish and seafood-Nmix</t>
        </is>
      </c>
      <c r="D5825" s="5" t="inlineStr">
        <is>
          <t>HY</t>
        </is>
      </c>
      <c r="E5825" s="5" t="inlineStr">
        <is>
          <t>AC</t>
        </is>
      </c>
      <c r="F5825" s="5">
        <f>VLOOKUP(E5825,'5.a Definitions'!E:F,2,FALSE)</f>
        <v/>
      </c>
      <c r="G5825" s="5" t="inlineStr">
        <is>
          <t>MP</t>
        </is>
      </c>
      <c r="H5825" s="5" t="inlineStr">
        <is>
          <t>FP</t>
        </is>
      </c>
      <c r="I5825" s="5">
        <f>VLOOKUP(H5825,'5.a Definitions'!E:F,2,FALSE)</f>
        <v/>
      </c>
      <c r="J5825" s="465" t="inlineStr">
        <is>
          <t xml:space="preserve"> Freshwater fish and seafood </t>
        </is>
      </c>
      <c r="K5825" s="465" t="inlineStr">
        <is>
          <t xml:space="preserve"> aquaculture freshwater fish and seafood </t>
        </is>
      </c>
      <c r="L5825" s="465" t="inlineStr">
        <is>
          <t xml:space="preserve"> reactive </t>
        </is>
      </c>
      <c r="M5825" s="465" t="inlineStr">
        <is>
          <t xml:space="preserve"> Nmix </t>
        </is>
      </c>
      <c r="N5825" s="466" t="n">
        <v>0</v>
      </c>
      <c r="O5825" s="467" t="n">
        <v>20</v>
      </c>
      <c r="P5825" s="468" t="n">
        <v>1984</v>
      </c>
      <c r="Q5825" s="469" t="inlineStr">
        <is>
          <t>no production</t>
        </is>
      </c>
      <c r="R5825" s="469" t="inlineStr">
        <is>
          <t>ok</t>
        </is>
      </c>
      <c r="S5825" s="469" t="inlineStr">
        <is>
          <t xml:space="preserve"> text </t>
        </is>
      </c>
      <c r="T5825" s="426" t="inlineStr">
        <is>
          <t>Norway</t>
        </is>
      </c>
      <c r="U5825" s="5" t="inlineStr">
        <is>
          <t>useful output</t>
        </is>
      </c>
      <c r="V5825" s="465" t="n">
        <v>0.04</v>
      </c>
    </row>
    <row r="5826">
      <c r="B5826" s="5" t="inlineStr">
        <is>
          <t>HY.AC-HY.CW</t>
        </is>
      </c>
      <c r="C5826" s="5" t="inlineStr">
        <is>
          <t>HY.AC-HY.CW-Waste feed-Nmix</t>
        </is>
      </c>
      <c r="D5826" s="5" t="inlineStr">
        <is>
          <t>HY</t>
        </is>
      </c>
      <c r="E5826" s="5" t="inlineStr">
        <is>
          <t>AC</t>
        </is>
      </c>
      <c r="F5826" s="5">
        <f>VLOOKUP(E5826,'5.a Definitions'!E:F,2,FALSE)</f>
        <v/>
      </c>
      <c r="G5826" s="5" t="inlineStr">
        <is>
          <t>HY</t>
        </is>
      </c>
      <c r="H5826" s="5" t="inlineStr">
        <is>
          <t>CW</t>
        </is>
      </c>
      <c r="I5826" s="5">
        <f>VLOOKUP(H5826,'5.a Definitions'!E:F,2,FALSE)</f>
        <v/>
      </c>
      <c r="J5826" s="465" t="inlineStr">
        <is>
          <t xml:space="preserve"> Waste feed </t>
        </is>
      </c>
      <c r="K5826" s="465" t="inlineStr">
        <is>
          <t xml:space="preserve"> waste feed to coastal water </t>
        </is>
      </c>
      <c r="L5826" s="465" t="inlineStr">
        <is>
          <t xml:space="preserve"> reactive </t>
        </is>
      </c>
      <c r="M5826" s="465" t="inlineStr">
        <is>
          <t xml:space="preserve"> Nmix </t>
        </is>
      </c>
      <c r="N5826" s="466" t="n">
        <v>1.037253146853147</v>
      </c>
      <c r="O5826" s="467" t="n">
        <v>0.7583126987982647</v>
      </c>
      <c r="P5826" s="468" t="n">
        <v>1984</v>
      </c>
      <c r="Q5826" s="469" t="inlineStr">
        <is>
          <t>Mass balance</t>
        </is>
      </c>
      <c r="R5826" s="469" t="inlineStr">
        <is>
          <t>ok</t>
        </is>
      </c>
      <c r="S5826" s="469" t="inlineStr">
        <is>
          <t xml:space="preserve"> text </t>
        </is>
      </c>
      <c r="T5826" s="426" t="inlineStr">
        <is>
          <t>Norway</t>
        </is>
      </c>
      <c r="U5826" s="5" t="inlineStr">
        <is>
          <t>N wasted</t>
        </is>
      </c>
      <c r="V5826" s="465" t="n">
        <v>0.04</v>
      </c>
    </row>
    <row r="5827">
      <c r="B5827" s="5" t="inlineStr">
        <is>
          <t>HY.AC-HY.CW</t>
        </is>
      </c>
      <c r="C5827" s="5" t="inlineStr">
        <is>
          <t>HY.AC-HY.CW-Excretia-Nmix</t>
        </is>
      </c>
      <c r="D5827" s="5" t="inlineStr">
        <is>
          <t>HY</t>
        </is>
      </c>
      <c r="E5827" s="5" t="inlineStr">
        <is>
          <t>AC</t>
        </is>
      </c>
      <c r="F5827" s="5">
        <f>VLOOKUP(E5827,'5.a Definitions'!E:F,2,FALSE)</f>
        <v/>
      </c>
      <c r="G5827" s="5" t="inlineStr">
        <is>
          <t>HY</t>
        </is>
      </c>
      <c r="H5827" s="5" t="inlineStr">
        <is>
          <t>CW</t>
        </is>
      </c>
      <c r="I5827" s="5">
        <f>VLOOKUP(H5827,'5.a Definitions'!E:F,2,FALSE)</f>
        <v/>
      </c>
      <c r="J5827" s="465" t="inlineStr">
        <is>
          <t xml:space="preserve"> Excretia </t>
        </is>
      </c>
      <c r="K5827" s="465" t="inlineStr">
        <is>
          <t xml:space="preserve"> excretia to coastal water </t>
        </is>
      </c>
      <c r="L5827" s="465" t="inlineStr">
        <is>
          <t xml:space="preserve"> reactive </t>
        </is>
      </c>
      <c r="M5827" s="465" t="inlineStr">
        <is>
          <t xml:space="preserve"> Nmix </t>
        </is>
      </c>
      <c r="N5827" s="466" t="n">
        <v>1.541090500174563</v>
      </c>
      <c r="O5827" s="467" t="n">
        <v>0.1766376817530939</v>
      </c>
      <c r="P5827" s="468" t="n">
        <v>1984</v>
      </c>
      <c r="Q5827" s="469" t="inlineStr">
        <is>
          <t>Mass balance</t>
        </is>
      </c>
      <c r="R5827" s="469" t="inlineStr">
        <is>
          <t>ok</t>
        </is>
      </c>
      <c r="S5827" s="469" t="inlineStr">
        <is>
          <t xml:space="preserve"> text </t>
        </is>
      </c>
      <c r="T5827" s="426" t="inlineStr">
        <is>
          <t>Norway</t>
        </is>
      </c>
      <c r="U5827" s="5" t="inlineStr">
        <is>
          <t>N wasted</t>
        </is>
      </c>
      <c r="V5827" s="465" t="n">
        <v>0.04</v>
      </c>
    </row>
    <row r="5828">
      <c r="A5828" s="490" t="inlineStr">
        <is>
          <t xml:space="preserve"> Rest of the world </t>
        </is>
      </c>
      <c r="B5828" s="5" t="inlineStr">
        <is>
          <t>RW.RW-EF.EC</t>
        </is>
      </c>
      <c r="C5828" s="5" t="inlineStr">
        <is>
          <t>RW.RW-EF.EC-Fuel import-Nmix</t>
        </is>
      </c>
      <c r="D5828" s="5" t="inlineStr">
        <is>
          <t>RW</t>
        </is>
      </c>
      <c r="E5828" s="5" t="inlineStr">
        <is>
          <t>RW</t>
        </is>
      </c>
      <c r="F5828" s="5">
        <f>VLOOKUP(E5828,'5.a Definitions'!E:F,2,FALSE)</f>
        <v/>
      </c>
      <c r="G5828" s="5" t="inlineStr">
        <is>
          <t>EF</t>
        </is>
      </c>
      <c r="H5828" s="5" t="inlineStr">
        <is>
          <t>EC</t>
        </is>
      </c>
      <c r="I5828" s="5">
        <f>VLOOKUP(H5828,'5.a Definitions'!E:F,2,FALSE)</f>
        <v/>
      </c>
      <c r="J5828" s="465" t="inlineStr">
        <is>
          <t xml:space="preserve"> Fuel import </t>
        </is>
      </c>
      <c r="K5828" s="465" t="inlineStr">
        <is>
          <t xml:space="preserve"> fuel import </t>
        </is>
      </c>
      <c r="L5828" s="465" t="inlineStr">
        <is>
          <t xml:space="preserve"> reactive </t>
        </is>
      </c>
      <c r="M5828" s="465" t="inlineStr">
        <is>
          <t xml:space="preserve"> Nmix </t>
        </is>
      </c>
      <c r="N5828" s="466" t="inlineStr">
        <is>
          <t>nan</t>
        </is>
      </c>
      <c r="O5828" s="467" t="n">
        <v>0.2</v>
      </c>
      <c r="P5828" s="468" t="n">
        <v>1984</v>
      </c>
      <c r="Q5828" s="469" t="inlineStr">
        <is>
          <t>no data</t>
        </is>
      </c>
      <c r="R5828" s="469" t="inlineStr">
        <is>
          <t>not done</t>
        </is>
      </c>
      <c r="S5828" s="469" t="inlineStr">
        <is>
          <t xml:space="preserve"> text </t>
        </is>
      </c>
      <c r="T5828" s="426" t="inlineStr">
        <is>
          <t>Norway</t>
        </is>
      </c>
      <c r="U5828" s="5" t="inlineStr">
        <is>
          <t>import</t>
        </is>
      </c>
      <c r="V5828" s="465" t="n">
        <v>0.04</v>
      </c>
    </row>
    <row r="5829">
      <c r="B5829" s="5" t="inlineStr">
        <is>
          <t>RW.RW-EF.TR</t>
        </is>
      </c>
      <c r="C5829" s="5" t="inlineStr">
        <is>
          <t>RW.RW-EF.TR-Import of transport fuel-Nmix</t>
        </is>
      </c>
      <c r="D5829" s="5" t="inlineStr">
        <is>
          <t>RW</t>
        </is>
      </c>
      <c r="E5829" s="5" t="inlineStr">
        <is>
          <t>RW</t>
        </is>
      </c>
      <c r="F5829" s="5">
        <f>VLOOKUP(E5829,'5.a Definitions'!E:F,2,FALSE)</f>
        <v/>
      </c>
      <c r="G5829" s="5" t="inlineStr">
        <is>
          <t>EF</t>
        </is>
      </c>
      <c r="H5829" s="5" t="inlineStr">
        <is>
          <t>TR</t>
        </is>
      </c>
      <c r="I5829" s="5">
        <f>VLOOKUP(H5829,'5.a Definitions'!E:F,2,FALSE)</f>
        <v/>
      </c>
      <c r="J5829" s="465" t="inlineStr">
        <is>
          <t xml:space="preserve"> Import of transport fuel </t>
        </is>
      </c>
      <c r="K5829" s="465" t="inlineStr">
        <is>
          <t xml:space="preserve"> import of transport fuel </t>
        </is>
      </c>
      <c r="L5829" s="465" t="inlineStr">
        <is>
          <t xml:space="preserve"> reactive </t>
        </is>
      </c>
      <c r="M5829" s="465" t="inlineStr">
        <is>
          <t xml:space="preserve"> Nmix </t>
        </is>
      </c>
      <c r="N5829" s="466" t="inlineStr">
        <is>
          <t>nan</t>
        </is>
      </c>
      <c r="O5829" s="467" t="n">
        <v>0.2</v>
      </c>
      <c r="P5829" s="468" t="n">
        <v>1984</v>
      </c>
      <c r="Q5829" s="469" t="inlineStr">
        <is>
          <t>no data</t>
        </is>
      </c>
      <c r="R5829" s="469" t="inlineStr">
        <is>
          <t>not done</t>
        </is>
      </c>
      <c r="S5829" s="469" t="inlineStr">
        <is>
          <t xml:space="preserve"> text </t>
        </is>
      </c>
      <c r="T5829" s="426" t="inlineStr">
        <is>
          <t>Norway</t>
        </is>
      </c>
      <c r="U5829" s="5" t="inlineStr">
        <is>
          <t>import</t>
        </is>
      </c>
      <c r="V5829" s="465" t="n">
        <v>0.04</v>
      </c>
    </row>
    <row r="5830">
      <c r="B5830" s="5" t="inlineStr">
        <is>
          <t>RW.RW-MP.FP</t>
        </is>
      </c>
      <c r="C5830" s="5" t="inlineStr">
        <is>
          <t>RW.RW-MP.FP-Sea fish (landings)-Nmix</t>
        </is>
      </c>
      <c r="D5830" s="5" t="inlineStr">
        <is>
          <t>RW</t>
        </is>
      </c>
      <c r="E5830" s="5" t="inlineStr">
        <is>
          <t>RW</t>
        </is>
      </c>
      <c r="F5830" s="5">
        <f>VLOOKUP(E5830,'5.a Definitions'!E:F,2,FALSE)</f>
        <v/>
      </c>
      <c r="G5830" s="5" t="inlineStr">
        <is>
          <t>MP</t>
        </is>
      </c>
      <c r="H5830" s="5" t="inlineStr">
        <is>
          <t>FP</t>
        </is>
      </c>
      <c r="I5830" s="5">
        <f>VLOOKUP(H5830,'5.a Definitions'!E:F,2,FALSE)</f>
        <v/>
      </c>
      <c r="J5830" s="465" t="inlineStr">
        <is>
          <t xml:space="preserve"> Sea fish (landings) </t>
        </is>
      </c>
      <c r="K5830" s="465" t="inlineStr">
        <is>
          <t xml:space="preserve"> sea fish (landings) </t>
        </is>
      </c>
      <c r="L5830" s="465" t="inlineStr">
        <is>
          <t xml:space="preserve"> reactive </t>
        </is>
      </c>
      <c r="M5830" s="465" t="inlineStr">
        <is>
          <t xml:space="preserve"> Nmix </t>
        </is>
      </c>
      <c r="N5830" s="466" t="n">
        <v>0</v>
      </c>
      <c r="O5830" s="467" t="n">
        <v>20</v>
      </c>
      <c r="P5830" s="468" t="n">
        <v>1984</v>
      </c>
      <c r="Q5830" s="469" t="inlineStr">
        <is>
          <t>counted under Hydrosphere</t>
        </is>
      </c>
      <c r="R5830" s="469" t="inlineStr">
        <is>
          <t>ok</t>
        </is>
      </c>
      <c r="S5830" s="469" t="inlineStr">
        <is>
          <t xml:space="preserve"> text </t>
        </is>
      </c>
      <c r="T5830" s="426" t="inlineStr">
        <is>
          <t>Norway</t>
        </is>
      </c>
      <c r="U5830" s="5" t="inlineStr">
        <is>
          <t>import</t>
        </is>
      </c>
      <c r="V5830" s="465" t="n">
        <v>0.04</v>
      </c>
    </row>
    <row r="5831">
      <c r="B5831" s="5" t="inlineStr">
        <is>
          <t>RW.RW-MP.FP</t>
        </is>
      </c>
      <c r="C5831" s="5" t="inlineStr">
        <is>
          <t>RW.RW-MP.FP-Food import-Nmix</t>
        </is>
      </c>
      <c r="D5831" s="5" t="inlineStr">
        <is>
          <t>RW</t>
        </is>
      </c>
      <c r="E5831" s="5" t="inlineStr">
        <is>
          <t>RW</t>
        </is>
      </c>
      <c r="F5831" s="5">
        <f>VLOOKUP(E5831,'5.a Definitions'!E:F,2,FALSE)</f>
        <v/>
      </c>
      <c r="G5831" s="5" t="inlineStr">
        <is>
          <t>MP</t>
        </is>
      </c>
      <c r="H5831" s="5" t="inlineStr">
        <is>
          <t>FP</t>
        </is>
      </c>
      <c r="I5831" s="5">
        <f>VLOOKUP(H5831,'5.a Definitions'!E:F,2,FALSE)</f>
        <v/>
      </c>
      <c r="J5831" s="465" t="inlineStr">
        <is>
          <t xml:space="preserve"> Food import </t>
        </is>
      </c>
      <c r="K5831" s="465" t="inlineStr">
        <is>
          <t xml:space="preserve"> food and feed import </t>
        </is>
      </c>
      <c r="L5831" s="465" t="inlineStr">
        <is>
          <t xml:space="preserve"> reactive </t>
        </is>
      </c>
      <c r="M5831" s="465" t="inlineStr">
        <is>
          <t xml:space="preserve"> Nmix </t>
        </is>
      </c>
      <c r="N5831" s="466" t="inlineStr">
        <is>
          <t>nan</t>
        </is>
      </c>
      <c r="O5831" s="467" t="n">
        <v>0.2</v>
      </c>
      <c r="P5831" s="468" t="n">
        <v>1984</v>
      </c>
      <c r="Q5831" s="469" t="inlineStr">
        <is>
          <t>no data</t>
        </is>
      </c>
      <c r="R5831" s="469" t="inlineStr">
        <is>
          <t>not done</t>
        </is>
      </c>
      <c r="S5831" s="469" t="inlineStr">
        <is>
          <t xml:space="preserve"> text </t>
        </is>
      </c>
      <c r="T5831" s="426" t="inlineStr">
        <is>
          <t>Norway</t>
        </is>
      </c>
      <c r="U5831" s="5" t="inlineStr">
        <is>
          <t>import</t>
        </is>
      </c>
      <c r="V5831" s="465" t="n">
        <v>0.04</v>
      </c>
    </row>
    <row r="5832">
      <c r="B5832" s="5" t="inlineStr">
        <is>
          <t>RW.RW-MP.OP</t>
        </is>
      </c>
      <c r="C5832" s="5" t="inlineStr">
        <is>
          <t>RW.RW-MP.OP-Other goods import -Nmix</t>
        </is>
      </c>
      <c r="D5832" s="5" t="inlineStr">
        <is>
          <t>RW</t>
        </is>
      </c>
      <c r="E5832" s="5" t="inlineStr">
        <is>
          <t>RW</t>
        </is>
      </c>
      <c r="F5832" s="5">
        <f>VLOOKUP(E5832,'5.a Definitions'!E:F,2,FALSE)</f>
        <v/>
      </c>
      <c r="G5832" s="5" t="inlineStr">
        <is>
          <t>MP</t>
        </is>
      </c>
      <c r="H5832" s="5" t="inlineStr">
        <is>
          <t>OP</t>
        </is>
      </c>
      <c r="I5832" s="5">
        <f>VLOOKUP(H5832,'5.a Definitions'!E:F,2,FALSE)</f>
        <v/>
      </c>
      <c r="J5832" s="465" t="inlineStr">
        <is>
          <t xml:space="preserve"> Other goods import  </t>
        </is>
      </c>
      <c r="K5832" s="465" t="inlineStr">
        <is>
          <t xml:space="preserve"> other goods import </t>
        </is>
      </c>
      <c r="L5832" s="465" t="inlineStr">
        <is>
          <t xml:space="preserve"> reactive </t>
        </is>
      </c>
      <c r="M5832" s="465" t="inlineStr">
        <is>
          <t xml:space="preserve"> Nmix </t>
        </is>
      </c>
      <c r="N5832" s="466" t="inlineStr">
        <is>
          <t>nan</t>
        </is>
      </c>
      <c r="O5832" s="467" t="n">
        <v>0.2</v>
      </c>
      <c r="P5832" s="468" t="n">
        <v>1984</v>
      </c>
      <c r="Q5832" s="469" t="inlineStr">
        <is>
          <t>no data</t>
        </is>
      </c>
      <c r="R5832" s="469" t="inlineStr">
        <is>
          <t>not done</t>
        </is>
      </c>
      <c r="S5832" s="469" t="inlineStr">
        <is>
          <t xml:space="preserve"> text </t>
        </is>
      </c>
      <c r="T5832" s="426" t="inlineStr">
        <is>
          <t>Norway</t>
        </is>
      </c>
      <c r="U5832" s="5" t="inlineStr">
        <is>
          <t>import</t>
        </is>
      </c>
      <c r="V5832" s="465" t="n">
        <v>0.04</v>
      </c>
    </row>
    <row r="5833">
      <c r="B5833" s="475" t="inlineStr">
        <is>
          <t>RW.RW-MP.OP</t>
        </is>
      </c>
      <c r="C5833" s="475" t="inlineStr">
        <is>
          <t>RW.RW-MP.OP-Ammonia import -Nmix</t>
        </is>
      </c>
      <c r="D5833" s="475" t="inlineStr">
        <is>
          <t>RW</t>
        </is>
      </c>
      <c r="E5833" s="475" t="inlineStr">
        <is>
          <t>RW</t>
        </is>
      </c>
      <c r="F5833" s="5">
        <f>VLOOKUP(E5833,'5.a Definitions'!E:F,2,FALSE)</f>
        <v/>
      </c>
      <c r="G5833" s="475" t="inlineStr">
        <is>
          <t>MP</t>
        </is>
      </c>
      <c r="H5833" s="475" t="inlineStr">
        <is>
          <t>OP</t>
        </is>
      </c>
      <c r="I5833" s="5">
        <f>VLOOKUP(H5833,'5.a Definitions'!E:F,2,FALSE)</f>
        <v/>
      </c>
      <c r="J5833" s="465" t="inlineStr">
        <is>
          <t>Ammonia import</t>
        </is>
      </c>
      <c r="K5833" s="465" t="inlineStr">
        <is>
          <t>ammonia import</t>
        </is>
      </c>
      <c r="L5833" s="465" t="inlineStr">
        <is>
          <t>reactive</t>
        </is>
      </c>
      <c r="M5833" s="465" t="inlineStr">
        <is>
          <t>Nmix</t>
        </is>
      </c>
      <c r="N5833" s="466" t="inlineStr">
        <is>
          <t>nan</t>
        </is>
      </c>
      <c r="O5833" s="467" t="n">
        <v>0.2</v>
      </c>
      <c r="P5833" s="468" t="n">
        <v>1984</v>
      </c>
      <c r="Q5833" s="469" t="inlineStr">
        <is>
          <t>no data</t>
        </is>
      </c>
      <c r="R5833" s="469" t="inlineStr">
        <is>
          <t>not done</t>
        </is>
      </c>
      <c r="S5833" s="469" t="inlineStr">
        <is>
          <t>text</t>
        </is>
      </c>
      <c r="T5833" s="476" t="inlineStr">
        <is>
          <t>Norway</t>
        </is>
      </c>
      <c r="U5833" s="5" t="inlineStr">
        <is>
          <t>import</t>
        </is>
      </c>
      <c r="V5833" s="465">
        <f>(O5525*N5525)^2</f>
        <v/>
      </c>
    </row>
    <row r="5834">
      <c r="B5834" s="5" t="inlineStr">
        <is>
          <t>RW.RW-AG.MM</t>
        </is>
      </c>
      <c r="C5834" s="5" t="inlineStr">
        <is>
          <t>RW.RW-AG.MM-Animal feed import-Nmix</t>
        </is>
      </c>
      <c r="D5834" s="5" t="inlineStr">
        <is>
          <t>RW</t>
        </is>
      </c>
      <c r="E5834" s="5" t="inlineStr">
        <is>
          <t>RW</t>
        </is>
      </c>
      <c r="F5834" s="5">
        <f>VLOOKUP(E5834,'5.a Definitions'!E:F,2,FALSE)</f>
        <v/>
      </c>
      <c r="G5834" s="5" t="inlineStr">
        <is>
          <t>AG</t>
        </is>
      </c>
      <c r="H5834" s="5" t="inlineStr">
        <is>
          <t>MM</t>
        </is>
      </c>
      <c r="I5834" s="5">
        <f>VLOOKUP(H5834,'5.a Definitions'!E:F,2,FALSE)</f>
        <v/>
      </c>
      <c r="J5834" s="465" t="inlineStr">
        <is>
          <t xml:space="preserve"> Animal feed import </t>
        </is>
      </c>
      <c r="K5834" s="465" t="inlineStr">
        <is>
          <t xml:space="preserve"> animal feed import </t>
        </is>
      </c>
      <c r="L5834" s="465" t="inlineStr">
        <is>
          <t xml:space="preserve"> reactive </t>
        </is>
      </c>
      <c r="M5834" s="465" t="inlineStr">
        <is>
          <t xml:space="preserve"> Nmix </t>
        </is>
      </c>
      <c r="N5834" s="466" t="inlineStr">
        <is>
          <t>nan</t>
        </is>
      </c>
      <c r="O5834" s="467" t="n">
        <v>0.2</v>
      </c>
      <c r="P5834" s="468" t="n">
        <v>1984</v>
      </c>
      <c r="Q5834" s="469" t="inlineStr">
        <is>
          <t>no data</t>
        </is>
      </c>
      <c r="R5834" s="469" t="inlineStr">
        <is>
          <t>not done</t>
        </is>
      </c>
      <c r="S5834" s="469" t="inlineStr">
        <is>
          <t xml:space="preserve"> text </t>
        </is>
      </c>
      <c r="T5834" s="426" t="inlineStr">
        <is>
          <t>Norway</t>
        </is>
      </c>
      <c r="U5834" s="5" t="inlineStr">
        <is>
          <t>import</t>
        </is>
      </c>
      <c r="V5834" s="465" t="n">
        <v>0.04</v>
      </c>
    </row>
    <row r="5835">
      <c r="B5835" s="5" t="inlineStr">
        <is>
          <t>RW.RW-AG.MM</t>
        </is>
      </c>
      <c r="C5835" s="5" t="inlineStr">
        <is>
          <t>RW.RW-AG.MM-Live animal import-Nmix</t>
        </is>
      </c>
      <c r="D5835" s="5" t="inlineStr">
        <is>
          <t>RW</t>
        </is>
      </c>
      <c r="E5835" s="5" t="inlineStr">
        <is>
          <t>RW</t>
        </is>
      </c>
      <c r="F5835" s="5">
        <f>VLOOKUP(E5835,'5.a Definitions'!E:F,2,FALSE)</f>
        <v/>
      </c>
      <c r="G5835" s="5" t="inlineStr">
        <is>
          <t>AG</t>
        </is>
      </c>
      <c r="H5835" s="5" t="inlineStr">
        <is>
          <t>MM</t>
        </is>
      </c>
      <c r="I5835" s="5">
        <f>VLOOKUP(H5835,'5.a Definitions'!E:F,2,FALSE)</f>
        <v/>
      </c>
      <c r="J5835" s="465" t="inlineStr">
        <is>
          <t xml:space="preserve"> Live animal import </t>
        </is>
      </c>
      <c r="K5835" s="465" t="inlineStr">
        <is>
          <t xml:space="preserve"> live animal import </t>
        </is>
      </c>
      <c r="L5835" s="465" t="inlineStr">
        <is>
          <t xml:space="preserve"> reactive </t>
        </is>
      </c>
      <c r="M5835" s="465" t="inlineStr">
        <is>
          <t xml:space="preserve"> Nmix </t>
        </is>
      </c>
      <c r="N5835" s="466" t="n">
        <v>0.008047667199999999</v>
      </c>
      <c r="O5835" s="467" t="n">
        <v>0.4594204664504051</v>
      </c>
      <c r="P5835" s="468" t="n">
        <v>1984</v>
      </c>
      <c r="Q5835" s="469" t="inlineStr">
        <is>
          <t>FAOSTAT</t>
        </is>
      </c>
      <c r="R5835" s="469" t="inlineStr">
        <is>
          <t>ok</t>
        </is>
      </c>
      <c r="S5835" s="469" t="inlineStr">
        <is>
          <t xml:space="preserve"> text </t>
        </is>
      </c>
      <c r="T5835" s="426" t="inlineStr">
        <is>
          <t>Norway</t>
        </is>
      </c>
      <c r="U5835" s="5" t="inlineStr">
        <is>
          <t>import</t>
        </is>
      </c>
      <c r="V5835" s="465" t="n">
        <v>0.04</v>
      </c>
    </row>
    <row r="5836">
      <c r="B5836" s="5" t="inlineStr">
        <is>
          <t>RW.RW-AG.SM</t>
        </is>
      </c>
      <c r="C5836" s="5" t="inlineStr">
        <is>
          <t>RW.RW-AG.SM-Mineral fertilizer import-Nmix</t>
        </is>
      </c>
      <c r="D5836" s="5" t="inlineStr">
        <is>
          <t>RW</t>
        </is>
      </c>
      <c r="E5836" s="5" t="inlineStr">
        <is>
          <t>RW</t>
        </is>
      </c>
      <c r="F5836" s="5">
        <f>VLOOKUP(E5836,'5.a Definitions'!E:F,2,FALSE)</f>
        <v/>
      </c>
      <c r="G5836" s="5" t="inlineStr">
        <is>
          <t>AG</t>
        </is>
      </c>
      <c r="H5836" s="5" t="inlineStr">
        <is>
          <t>SM</t>
        </is>
      </c>
      <c r="I5836" s="5">
        <f>VLOOKUP(H5836,'5.a Definitions'!E:F,2,FALSE)</f>
        <v/>
      </c>
      <c r="J5836" s="465" t="inlineStr">
        <is>
          <t xml:space="preserve"> Mineral fertilizer import </t>
        </is>
      </c>
      <c r="K5836" s="465" t="inlineStr">
        <is>
          <t xml:space="preserve"> mineral fertilizer import </t>
        </is>
      </c>
      <c r="L5836" s="465" t="inlineStr">
        <is>
          <t xml:space="preserve"> reactive </t>
        </is>
      </c>
      <c r="M5836" s="465" t="inlineStr">
        <is>
          <t xml:space="preserve"> Nmix </t>
        </is>
      </c>
      <c r="N5836" s="466" t="n">
        <v>6.1</v>
      </c>
      <c r="O5836" s="467" t="n">
        <v>0.3033769670044502</v>
      </c>
      <c r="P5836" s="468" t="n">
        <v>1984</v>
      </c>
      <c r="Q5836" s="469" t="inlineStr">
        <is>
          <t>FAOSTAT</t>
        </is>
      </c>
      <c r="R5836" s="469" t="inlineStr">
        <is>
          <t>ok</t>
        </is>
      </c>
      <c r="S5836" s="469" t="inlineStr">
        <is>
          <t xml:space="preserve"> text </t>
        </is>
      </c>
      <c r="T5836" s="426" t="inlineStr">
        <is>
          <t>Norway</t>
        </is>
      </c>
      <c r="U5836" s="5" t="inlineStr">
        <is>
          <t>import</t>
        </is>
      </c>
      <c r="V5836" s="465" t="n">
        <v>0.04</v>
      </c>
    </row>
    <row r="5837">
      <c r="B5837" s="5" t="inlineStr">
        <is>
          <t>RW.RW-PR.SO</t>
        </is>
      </c>
      <c r="C5837" s="5" t="inlineStr">
        <is>
          <t>RW.RW-PR.SO-Solid waste import-Nmix</t>
        </is>
      </c>
      <c r="D5837" s="5" t="inlineStr">
        <is>
          <t>RW</t>
        </is>
      </c>
      <c r="E5837" s="5" t="inlineStr">
        <is>
          <t>RW</t>
        </is>
      </c>
      <c r="F5837" s="5">
        <f>VLOOKUP(E5837,'5.a Definitions'!E:F,2,FALSE)</f>
        <v/>
      </c>
      <c r="G5837" s="5" t="inlineStr">
        <is>
          <t>PR</t>
        </is>
      </c>
      <c r="H5837" s="5" t="inlineStr">
        <is>
          <t>SO</t>
        </is>
      </c>
      <c r="I5837" s="5">
        <f>VLOOKUP(H5837,'5.a Definitions'!E:F,2,FALSE)</f>
        <v/>
      </c>
      <c r="J5837" s="465" t="inlineStr">
        <is>
          <t xml:space="preserve"> Solid waste import </t>
        </is>
      </c>
      <c r="K5837" s="465" t="inlineStr">
        <is>
          <t xml:space="preserve"> solid waste import </t>
        </is>
      </c>
      <c r="L5837" s="465" t="inlineStr">
        <is>
          <t xml:space="preserve"> reactive </t>
        </is>
      </c>
      <c r="M5837" s="465" t="inlineStr">
        <is>
          <t xml:space="preserve"> Nmix </t>
        </is>
      </c>
      <c r="N5837" s="466" t="inlineStr">
        <is>
          <t>nan</t>
        </is>
      </c>
      <c r="O5837" s="467" t="n">
        <v>0.2</v>
      </c>
      <c r="P5837" s="468" t="n">
        <v>1984</v>
      </c>
      <c r="Q5837" s="469" t="inlineStr">
        <is>
          <t>no data</t>
        </is>
      </c>
      <c r="R5837" s="469" t="inlineStr">
        <is>
          <t>not done</t>
        </is>
      </c>
      <c r="S5837" s="469" t="inlineStr">
        <is>
          <t xml:space="preserve"> text </t>
        </is>
      </c>
      <c r="T5837" s="426" t="inlineStr">
        <is>
          <t>Norway</t>
        </is>
      </c>
      <c r="U5837" s="5" t="inlineStr">
        <is>
          <t>import</t>
        </is>
      </c>
      <c r="V5837" s="465" t="n">
        <v>0.04</v>
      </c>
    </row>
    <row r="5838">
      <c r="B5838" s="5" t="inlineStr">
        <is>
          <t>RW.RW-AT.AT</t>
        </is>
      </c>
      <c r="C5838" s="5" t="inlineStr">
        <is>
          <t>RW.RW-AT.AT-Atmospheric inflow-OXN</t>
        </is>
      </c>
      <c r="D5838" s="5" t="inlineStr">
        <is>
          <t>RW</t>
        </is>
      </c>
      <c r="E5838" s="5" t="inlineStr">
        <is>
          <t>RW</t>
        </is>
      </c>
      <c r="F5838" s="5">
        <f>VLOOKUP(E5838,'5.a Definitions'!E:F,2,FALSE)</f>
        <v/>
      </c>
      <c r="G5838" s="5" t="inlineStr">
        <is>
          <t>AT</t>
        </is>
      </c>
      <c r="H5838" s="5" t="inlineStr">
        <is>
          <t>AT</t>
        </is>
      </c>
      <c r="I5838" s="5">
        <f>VLOOKUP(H5838,'5.a Definitions'!E:F,2,FALSE)</f>
        <v/>
      </c>
      <c r="J5838" s="465" t="inlineStr">
        <is>
          <t xml:space="preserve"> Atmospheric inflow </t>
        </is>
      </c>
      <c r="K5838" s="465" t="inlineStr">
        <is>
          <t xml:space="preserve"> atmospheric inflow </t>
        </is>
      </c>
      <c r="L5838" s="465" t="inlineStr">
        <is>
          <t xml:space="preserve"> reactive </t>
        </is>
      </c>
      <c r="M5838" s="465" t="inlineStr">
        <is>
          <t xml:space="preserve"> OXN </t>
        </is>
      </c>
      <c r="N5838" s="466" t="n">
        <v>34.88914081775864</v>
      </c>
      <c r="O5838" s="467" t="n">
        <v>0.8114466265073526</v>
      </c>
      <c r="P5838" s="468" t="n">
        <v>1984</v>
      </c>
      <c r="Q5838" s="469" t="inlineStr">
        <is>
          <t>Filled (mean of 1997-2001): EMEP SR tables</t>
        </is>
      </c>
      <c r="R5838" s="469" t="inlineStr">
        <is>
          <t>ok</t>
        </is>
      </c>
      <c r="S5838" s="469" t="inlineStr">
        <is>
          <t xml:space="preserve"> text </t>
        </is>
      </c>
      <c r="T5838" s="426" t="inlineStr">
        <is>
          <t>Norway</t>
        </is>
      </c>
      <c r="U5838" s="5" t="inlineStr">
        <is>
          <t>import</t>
        </is>
      </c>
      <c r="V5838" s="465" t="n">
        <v>0.04</v>
      </c>
    </row>
    <row r="5839">
      <c r="B5839" s="5" t="inlineStr">
        <is>
          <t>RW.RW-AT.AT</t>
        </is>
      </c>
      <c r="C5839" s="5" t="inlineStr">
        <is>
          <t>RW.RW-AT.AT-Atmospheric inflow-RDN</t>
        </is>
      </c>
      <c r="D5839" s="5" t="inlineStr">
        <is>
          <t>RW</t>
        </is>
      </c>
      <c r="E5839" s="5" t="inlineStr">
        <is>
          <t>RW</t>
        </is>
      </c>
      <c r="F5839" s="5">
        <f>VLOOKUP(E5839,'5.a Definitions'!E:F,2,FALSE)</f>
        <v/>
      </c>
      <c r="G5839" s="5" t="inlineStr">
        <is>
          <t>AT</t>
        </is>
      </c>
      <c r="H5839" s="5" t="inlineStr">
        <is>
          <t>AT</t>
        </is>
      </c>
      <c r="I5839" s="5">
        <f>VLOOKUP(H5839,'5.a Definitions'!E:F,2,FALSE)</f>
        <v/>
      </c>
      <c r="J5839" s="465" t="inlineStr">
        <is>
          <t xml:space="preserve"> Atmospheric inflow </t>
        </is>
      </c>
      <c r="K5839" s="465" t="inlineStr">
        <is>
          <t xml:space="preserve"> atmospheric inflow </t>
        </is>
      </c>
      <c r="L5839" s="465" t="inlineStr">
        <is>
          <t xml:space="preserve"> reactive </t>
        </is>
      </c>
      <c r="M5839" s="465" t="inlineStr">
        <is>
          <t xml:space="preserve"> RDN </t>
        </is>
      </c>
      <c r="N5839" s="466" t="n">
        <v>16.69580963752406</v>
      </c>
      <c r="O5839" s="467" t="n">
        <v>0.8177742229299867</v>
      </c>
      <c r="P5839" s="468" t="n">
        <v>1984</v>
      </c>
      <c r="Q5839" s="469" t="inlineStr">
        <is>
          <t>Filled (mean of 1997-2001): EMEP SR tables</t>
        </is>
      </c>
      <c r="R5839" s="469" t="inlineStr">
        <is>
          <t>ok</t>
        </is>
      </c>
      <c r="S5839" s="469" t="inlineStr">
        <is>
          <t xml:space="preserve"> text </t>
        </is>
      </c>
      <c r="T5839" s="426" t="inlineStr">
        <is>
          <t>Norway</t>
        </is>
      </c>
      <c r="U5839" s="5" t="inlineStr">
        <is>
          <t>import</t>
        </is>
      </c>
      <c r="V5839" s="465" t="n">
        <v>0.04</v>
      </c>
    </row>
    <row r="5840">
      <c r="B5840" s="475" t="inlineStr">
        <is>
          <t>RW.RW-HY.AC</t>
        </is>
      </c>
      <c r="C5840" s="475" t="inlineStr">
        <is>
          <t>RW.RW-HY.AC-Aquaculture feed import-Nmix</t>
        </is>
      </c>
      <c r="D5840" s="475" t="inlineStr">
        <is>
          <t>RW</t>
        </is>
      </c>
      <c r="E5840" s="475" t="inlineStr">
        <is>
          <t>RW</t>
        </is>
      </c>
      <c r="F5840" s="5">
        <f>VLOOKUP(E5840,'5.a Definitions'!E:F,2,FALSE)</f>
        <v/>
      </c>
      <c r="G5840" s="475" t="inlineStr">
        <is>
          <t>HY</t>
        </is>
      </c>
      <c r="H5840" s="475" t="inlineStr">
        <is>
          <t>AC</t>
        </is>
      </c>
      <c r="I5840" s="5">
        <f>VLOOKUP(H5840,'5.a Definitions'!E:F,2,FALSE)</f>
        <v/>
      </c>
      <c r="J5840" s="465" t="inlineStr">
        <is>
          <t>Aquaculture feed import</t>
        </is>
      </c>
      <c r="K5840" s="465" t="inlineStr">
        <is>
          <t>aquaculture feed import</t>
        </is>
      </c>
      <c r="L5840" s="465" t="inlineStr">
        <is>
          <t>reactive</t>
        </is>
      </c>
      <c r="M5840" s="465" t="inlineStr">
        <is>
          <t>Nmix</t>
        </is>
      </c>
      <c r="N5840" s="466" t="n">
        <v>0.3732830769230769</v>
      </c>
      <c r="O5840" s="467" t="n">
        <v>0.7296793783835966</v>
      </c>
      <c r="P5840" s="468" t="n">
        <v>1984</v>
      </c>
      <c r="Q5840" s="469" t="inlineStr">
        <is>
          <t>Fiskeridirektoratet</t>
        </is>
      </c>
      <c r="R5840" s="469" t="inlineStr">
        <is>
          <t>ok</t>
        </is>
      </c>
      <c r="S5840" s="469" t="inlineStr">
        <is>
          <t>text</t>
        </is>
      </c>
      <c r="T5840" s="476" t="inlineStr">
        <is>
          <t>Norway</t>
        </is>
      </c>
      <c r="U5840" s="5" t="inlineStr">
        <is>
          <t>import</t>
        </is>
      </c>
      <c r="V5840" s="465">
        <f>(O5268*N5268)^2</f>
        <v/>
      </c>
    </row>
  </sheetData>
  <autoFilter ref="A1:V5840"/>
  <mergeCells count="378">
    <mergeCell ref="A142:A162"/>
    <mergeCell ref="A1671:A1690"/>
    <mergeCell ref="A5078:A5097"/>
    <mergeCell ref="A281:A301"/>
    <mergeCell ref="A1315:A1324"/>
    <mergeCell ref="A4472:A4494"/>
    <mergeCell ref="A3383:A3399"/>
    <mergeCell ref="A789:A797"/>
    <mergeCell ref="A2909:A2921"/>
    <mergeCell ref="A2075:A2087"/>
    <mergeCell ref="A3465:A3477"/>
    <mergeCell ref="A3827:A3846"/>
    <mergeCell ref="A4846:A4854"/>
    <mergeCell ref="A3221:A3243"/>
    <mergeCell ref="A5793:A5801"/>
    <mergeCell ref="A4716:A4728"/>
    <mergeCell ref="A1692:A1714"/>
    <mergeCell ref="A5146:A5165"/>
    <mergeCell ref="A3022:A3038"/>
    <mergeCell ref="A4939:A4958"/>
    <mergeCell ref="A1797:A1809"/>
    <mergeCell ref="A963:A975"/>
    <mergeCell ref="A268:A280"/>
    <mergeCell ref="A3082:A3104"/>
    <mergeCell ref="A4577:A4589"/>
    <mergeCell ref="A4985:A4993"/>
    <mergeCell ref="A2900:A2908"/>
    <mergeCell ref="A2505:A2524"/>
    <mergeCell ref="A4333:A4355"/>
    <mergeCell ref="A3456:A3464"/>
    <mergeCell ref="A4968:A4984"/>
    <mergeCell ref="A1970:A1992"/>
    <mergeCell ref="A881:A897"/>
    <mergeCell ref="A1771:A1787"/>
    <mergeCell ref="A3617:A3636"/>
    <mergeCell ref="A3688:A3707"/>
    <mergeCell ref="A719:A741"/>
    <mergeCell ref="A2214:A2226"/>
    <mergeCell ref="A5051:A5067"/>
    <mergeCell ref="A2966:A2982"/>
    <mergeCell ref="A520:A536"/>
    <mergeCell ref="A2437:A2456"/>
    <mergeCell ref="A5402:A5410"/>
    <mergeCell ref="A3317:A3325"/>
    <mergeCell ref="A2735:A2743"/>
    <mergeCell ref="A650:A658"/>
    <mergeCell ref="A4929:A4938"/>
    <mergeCell ref="A5411:A5423"/>
    <mergeCell ref="A3326:A3338"/>
    <mergeCell ref="A3400:A3409"/>
    <mergeCell ref="A2576:A2595"/>
    <mergeCell ref="A491:A510"/>
    <mergeCell ref="A1831:A1853"/>
    <mergeCell ref="A3756:A3775"/>
    <mergeCell ref="A2761:A2769"/>
    <mergeCell ref="A676:A684"/>
    <mergeCell ref="A1632:A1648"/>
    <mergeCell ref="A4681:A4689"/>
    <mergeCell ref="A5634:A5653"/>
    <mergeCell ref="A3549:A3568"/>
    <mergeCell ref="A4912:A4928"/>
    <mergeCell ref="A5028:A5050"/>
    <mergeCell ref="A5207:A5216"/>
    <mergeCell ref="A5468:A5484"/>
    <mergeCell ref="A5802:A5818"/>
    <mergeCell ref="A2298:A2317"/>
    <mergeCell ref="A1115:A1134"/>
    <mergeCell ref="A1186:A1205"/>
    <mergeCell ref="A5346:A5355"/>
    <mergeCell ref="A1519:A1531"/>
    <mergeCell ref="A580:A602"/>
    <mergeCell ref="A685:A697"/>
    <mergeCell ref="A2744:A2760"/>
    <mergeCell ref="A3200:A3219"/>
    <mergeCell ref="A2427:A2436"/>
    <mergeCell ref="A824:A836"/>
    <mergeCell ref="A3661:A3677"/>
    <mergeCell ref="A5263:A5271"/>
    <mergeCell ref="A1047:A1066"/>
    <mergeCell ref="A1345:A1353"/>
    <mergeCell ref="A4312:A4331"/>
    <mergeCell ref="A441:A463"/>
    <mergeCell ref="A4868:A4887"/>
    <mergeCell ref="A4021:A4033"/>
    <mergeCell ref="A1936:A1948"/>
    <mergeCell ref="A2705:A2714"/>
    <mergeCell ref="A4773:A4789"/>
    <mergeCell ref="A2344:A2352"/>
    <mergeCell ref="A1102:A1114"/>
    <mergeCell ref="A815:A823"/>
    <mergeCell ref="A5217:A5236"/>
    <mergeCell ref="A4820:A4828"/>
    <mergeCell ref="A3522:A3538"/>
    <mergeCell ref="A5133:A5145"/>
    <mergeCell ref="A4412:A4428"/>
    <mergeCell ref="A2327:A2343"/>
    <mergeCell ref="A4012:A4020"/>
    <mergeCell ref="A3539:A3548"/>
    <mergeCell ref="A1464:A1483"/>
    <mergeCell ref="A302:A324"/>
    <mergeCell ref="A2387:A2409"/>
    <mergeCell ref="A3882:A3894"/>
    <mergeCell ref="A1553:A1575"/>
    <mergeCell ref="A4634:A4650"/>
    <mergeCell ref="A858:A880"/>
    <mergeCell ref="A3048:A3060"/>
    <mergeCell ref="A1810:A1829"/>
    <mergeCell ref="A242:A258"/>
    <mergeCell ref="A2159:A2178"/>
    <mergeCell ref="A5124:A5132"/>
    <mergeCell ref="A928:A936"/>
    <mergeCell ref="A5007:A5026"/>
    <mergeCell ref="A5246:A5262"/>
    <mergeCell ref="A1020:A1036"/>
    <mergeCell ref="A2993:A3012"/>
    <mergeCell ref="A908:A927"/>
    <mergeCell ref="A3873:A3881"/>
    <mergeCell ref="A5485:A5494"/>
    <mergeCell ref="A4959:A4967"/>
    <mergeCell ref="A2874:A2882"/>
    <mergeCell ref="A3956:A3965"/>
    <mergeCell ref="A3430:A3438"/>
    <mergeCell ref="A2227:A2246"/>
    <mergeCell ref="A2132:A2148"/>
    <mergeCell ref="A103:A119"/>
    <mergeCell ref="A5524:A5540"/>
    <mergeCell ref="A1298:A1314"/>
    <mergeCell ref="A4105:A4124"/>
    <mergeCell ref="A4151:A4159"/>
    <mergeCell ref="A2066:A2074"/>
    <mergeCell ref="A5584:A5606"/>
    <mergeCell ref="A3499:A3521"/>
    <mergeCell ref="A4994:A5006"/>
    <mergeCell ref="A4095:A4104"/>
    <mergeCell ref="A3939:A3955"/>
    <mergeCell ref="A5237:A5245"/>
    <mergeCell ref="A5424:A5443"/>
    <mergeCell ref="A5376:A5384"/>
    <mergeCell ref="A1136:A1158"/>
    <mergeCell ref="A4173:A4192"/>
    <mergeCell ref="A2631:A2643"/>
    <mergeCell ref="A163:A185"/>
    <mergeCell ref="A546:A558"/>
    <mergeCell ref="A1658:A1670"/>
    <mergeCell ref="A954:A962"/>
    <mergeCell ref="A4889:A4911"/>
    <mergeCell ref="A420:A440"/>
    <mergeCell ref="A4134:A4150"/>
    <mergeCell ref="A3734:A3742"/>
    <mergeCell ref="A64:A73"/>
    <mergeCell ref="A1380:A1392"/>
    <mergeCell ref="A1454:A1463"/>
    <mergeCell ref="A2109:A2131"/>
    <mergeCell ref="A3638:A3660"/>
    <mergeCell ref="A5763:A5772"/>
    <mergeCell ref="A2549:A2565"/>
    <mergeCell ref="A2883:A2899"/>
    <mergeCell ref="A4273:A4289"/>
    <mergeCell ref="A5285:A5304"/>
    <mergeCell ref="A5654:A5662"/>
    <mergeCell ref="A1603:A1622"/>
    <mergeCell ref="A2622:A2630"/>
    <mergeCell ref="A997:A1019"/>
    <mergeCell ref="A3261:A3270"/>
    <mergeCell ref="A2366:A2385"/>
    <mergeCell ref="A1176:A1185"/>
    <mergeCell ref="A2492:A2504"/>
    <mergeCell ref="A2566:A2575"/>
    <mergeCell ref="A5723:A5745"/>
    <mergeCell ref="A5329:A5345"/>
    <mergeCell ref="A1532:A1551"/>
    <mergeCell ref="A3817:A3826"/>
    <mergeCell ref="A1732:A1741"/>
    <mergeCell ref="A837:A856"/>
    <mergeCell ref="A2922:A2941"/>
    <mergeCell ref="A798:A814"/>
    <mergeCell ref="A1371:A1379"/>
    <mergeCell ref="A2715:A2734"/>
    <mergeCell ref="A5680:A5688"/>
    <mergeCell ref="A4551:A4567"/>
    <mergeCell ref="A4244:A4263"/>
    <mergeCell ref="A4078:A4094"/>
    <mergeCell ref="A1993:A2009"/>
    <mergeCell ref="A4429:A4437"/>
    <mergeCell ref="A5563:A5582"/>
    <mergeCell ref="A3478:A3497"/>
    <mergeCell ref="A2644:A2663"/>
    <mergeCell ref="A4034:A4053"/>
    <mergeCell ref="A1871:A1880"/>
    <mergeCell ref="A4568:A4576"/>
    <mergeCell ref="A2483:A2491"/>
    <mergeCell ref="A4512:A4521"/>
    <mergeCell ref="A5190:A5206"/>
    <mergeCell ref="A3986:A3994"/>
    <mergeCell ref="A2783:A2802"/>
    <mergeCell ref="A5746:A5762"/>
    <mergeCell ref="A3152:A3160"/>
    <mergeCell ref="A1067:A1075"/>
    <mergeCell ref="A352:A371"/>
    <mergeCell ref="A5272:A5284"/>
    <mergeCell ref="A5541:A5549"/>
    <mergeCell ref="A5624:A5633"/>
    <mergeCell ref="A2827:A2843"/>
    <mergeCell ref="A742:A758"/>
    <mergeCell ref="A213:A232"/>
    <mergeCell ref="A1093:A1101"/>
    <mergeCell ref="A259:A267"/>
    <mergeCell ref="A3895:A3914"/>
    <mergeCell ref="A3966:A3985"/>
    <mergeCell ref="A3800:A3816"/>
    <mergeCell ref="A4264:A4272"/>
    <mergeCell ref="A129:A141"/>
    <mergeCell ref="A5689:A5701"/>
    <mergeCell ref="A1593:A1602"/>
    <mergeCell ref="A3777:A3799"/>
    <mergeCell ref="A2688:A2704"/>
    <mergeCell ref="A1854:A1870"/>
    <mergeCell ref="A2248:A2270"/>
    <mergeCell ref="A1159:A1175"/>
    <mergeCell ref="A3578:A3594"/>
    <mergeCell ref="A1493:A1509"/>
    <mergeCell ref="A74:A93"/>
    <mergeCell ref="A3178:A3186"/>
    <mergeCell ref="A5495:A5514"/>
    <mergeCell ref="A4651:A4660"/>
    <mergeCell ref="A630:A649"/>
    <mergeCell ref="A5098:A5106"/>
    <mergeCell ref="A3122:A3131"/>
    <mergeCell ref="A2288:A2297"/>
    <mergeCell ref="A5306:A5328"/>
    <mergeCell ref="A4217:A4233"/>
    <mergeCell ref="A1927:A1935"/>
    <mergeCell ref="A3847:A3855"/>
    <mergeCell ref="A976:A995"/>
    <mergeCell ref="A5445:A5467"/>
    <mergeCell ref="A4356:A4372"/>
    <mergeCell ref="A381:A397"/>
    <mergeCell ref="A1762:A1770"/>
    <mergeCell ref="A4690:A4706"/>
    <mergeCell ref="A2010:A2019"/>
    <mergeCell ref="A1742:A1761"/>
    <mergeCell ref="A94:A102"/>
    <mergeCell ref="A1484:A1492"/>
    <mergeCell ref="A4194:A4216"/>
    <mergeCell ref="A3105:A3121"/>
    <mergeCell ref="A4590:A4609"/>
    <mergeCell ref="A4829:A4845"/>
    <mergeCell ref="A3187:A3199"/>
    <mergeCell ref="A3039:A3047"/>
    <mergeCell ref="A3995:A4011"/>
    <mergeCell ref="A1910:A1926"/>
    <mergeCell ref="A5068:A5077"/>
    <mergeCell ref="A2983:A2992"/>
    <mergeCell ref="A4234:A4243"/>
    <mergeCell ref="A2149:A2158"/>
    <mergeCell ref="A1788:A1796"/>
    <mergeCell ref="A120:A128"/>
    <mergeCell ref="A4125:A4133"/>
    <mergeCell ref="A2040:A2048"/>
    <mergeCell ref="A1206:A1214"/>
    <mergeCell ref="A24:A46"/>
    <mergeCell ref="A2596:A2604"/>
    <mergeCell ref="A1393:A1412"/>
    <mergeCell ref="A620:A629"/>
    <mergeCell ref="A5107:A5123"/>
    <mergeCell ref="A4800:A4819"/>
    <mergeCell ref="A1037:A1046"/>
    <mergeCell ref="A511:A519"/>
    <mergeCell ref="A4451:A4470"/>
    <mergeCell ref="A2943:A2965"/>
    <mergeCell ref="A464:A480"/>
    <mergeCell ref="A3856:A3872"/>
    <mergeCell ref="A1232:A1240"/>
    <mergeCell ref="A2188:A2204"/>
    <mergeCell ref="A5773:A5792"/>
    <mergeCell ref="A5167:A5189"/>
    <mergeCell ref="A3708:A3716"/>
    <mergeCell ref="A342:A351"/>
    <mergeCell ref="A2410:A2426"/>
    <mergeCell ref="A898:A907"/>
    <mergeCell ref="A4055:A4077"/>
    <mergeCell ref="A937:A953"/>
    <mergeCell ref="A537:A545"/>
    <mergeCell ref="A4542:A4550"/>
    <mergeCell ref="A2457:A2465"/>
    <mergeCell ref="A3339:A3358"/>
    <mergeCell ref="A1254:A1273"/>
    <mergeCell ref="A3410:A3429"/>
    <mergeCell ref="A1325:A1344"/>
    <mergeCell ref="A3244:A3260"/>
    <mergeCell ref="A1623:A1631"/>
    <mergeCell ref="A5828:A5840"/>
    <mergeCell ref="A3743:A3755"/>
    <mergeCell ref="A2804:A2826"/>
    <mergeCell ref="A1715:A1731"/>
    <mergeCell ref="A4299:A4311"/>
    <mergeCell ref="A769:A788"/>
    <mergeCell ref="A1649:A1657"/>
    <mergeCell ref="A2605:A2621"/>
    <mergeCell ref="A47:A63"/>
    <mergeCell ref="A4522:A4541"/>
    <mergeCell ref="A4750:A4772"/>
    <mergeCell ref="A603:A619"/>
    <mergeCell ref="A2844:A2853"/>
    <mergeCell ref="A759:A768"/>
    <mergeCell ref="A3916:A3938"/>
    <mergeCell ref="A1354:A1370"/>
    <mergeCell ref="A5819:A5827"/>
    <mergeCell ref="A3271:A3290"/>
    <mergeCell ref="A481:A490"/>
    <mergeCell ref="A4290:A4298"/>
    <mergeCell ref="A3569:A3577"/>
    <mergeCell ref="A2665:A2687"/>
    <mergeCell ref="A4790:A4799"/>
    <mergeCell ref="A1576:A1592"/>
    <mergeCell ref="A3:A22"/>
    <mergeCell ref="A698:A717"/>
    <mergeCell ref="A2088:A2107"/>
    <mergeCell ref="A4160:A4172"/>
    <mergeCell ref="A5515:A5523"/>
    <mergeCell ref="A1241:A1253"/>
    <mergeCell ref="A2049:A2065"/>
    <mergeCell ref="A3439:A3455"/>
    <mergeCell ref="A407:A419"/>
    <mergeCell ref="A5356:A5375"/>
    <mergeCell ref="A3678:A3687"/>
    <mergeCell ref="A1949:A1968"/>
    <mergeCell ref="A398:A406"/>
    <mergeCell ref="A5702:A5721"/>
    <mergeCell ref="A4707:A4715"/>
    <mergeCell ref="A4403:A4411"/>
    <mergeCell ref="A5663:A5679"/>
    <mergeCell ref="A2318:A2326"/>
    <mergeCell ref="A233:A241"/>
    <mergeCell ref="A1414:A1436"/>
    <mergeCell ref="A325:A341"/>
    <mergeCell ref="A3604:A3616"/>
    <mergeCell ref="A3717:A3733"/>
    <mergeCell ref="A659:A675"/>
    <mergeCell ref="A4661:A4680"/>
    <mergeCell ref="A3061:A3080"/>
    <mergeCell ref="A5385:A5401"/>
    <mergeCell ref="A3300:A3316"/>
    <mergeCell ref="A5550:A5562"/>
    <mergeCell ref="A3595:A3603"/>
    <mergeCell ref="A1510:A1518"/>
    <mergeCell ref="A4495:A4511"/>
    <mergeCell ref="A2466:A2482"/>
    <mergeCell ref="A4383:A4402"/>
    <mergeCell ref="A3013:A3021"/>
    <mergeCell ref="A4611:A4633"/>
    <mergeCell ref="A2526:A2548"/>
    <mergeCell ref="A2854:A2873"/>
    <mergeCell ref="A2020:A2039"/>
    <mergeCell ref="A4438:A4450"/>
    <mergeCell ref="A2353:A2365"/>
    <mergeCell ref="A5607:A5623"/>
    <mergeCell ref="A1437:A1453"/>
    <mergeCell ref="A2205:A2213"/>
    <mergeCell ref="A1901:A1909"/>
    <mergeCell ref="A3161:A3177"/>
    <mergeCell ref="A1076:A1092"/>
    <mergeCell ref="A3291:A3299"/>
    <mergeCell ref="A1215:A1231"/>
    <mergeCell ref="A3132:A3151"/>
    <mergeCell ref="A372:A380"/>
    <mergeCell ref="A559:A578"/>
    <mergeCell ref="A1881:A1900"/>
    <mergeCell ref="A2179:A2187"/>
    <mergeCell ref="A4373:A4382"/>
    <mergeCell ref="A203:A212"/>
    <mergeCell ref="A3360:A3382"/>
    <mergeCell ref="A1275:A1297"/>
    <mergeCell ref="A2271:A2287"/>
    <mergeCell ref="A186:A202"/>
    <mergeCell ref="A4729:A4748"/>
    <mergeCell ref="A4855:A4867"/>
    <mergeCell ref="A2770:A2782"/>
  </mergeCells>
  <conditionalFormatting sqref="B1:B1048576">
    <cfRule type="expression" priority="1" dxfId="6">
      <formula>R1="ok"</formula>
    </cfRule>
    <cfRule type="expression" priority="2" dxfId="5">
      <formula>R1="not done"</formula>
    </cfRule>
    <cfRule type="expression" priority="3" dxfId="4">
      <formula>R1="in progress"</formula>
    </cfRule>
    <cfRule type="expression" priority="4" dxfId="3">
      <formula>R1="text"</formula>
    </cfRule>
  </conditionalFormatting>
  <pageMargins left="0.7" right="0.7" top="0.787401575" bottom="0.787401575" header="0.3" footer="0.3"/>
  <pageSetup orientation="portrait" paperSize="9"/>
</worksheet>
</file>

<file path=xl/worksheets/sheet3.xml><?xml version="1.0" encoding="utf-8"?>
<worksheet xmlns="http://schemas.openxmlformats.org/spreadsheetml/2006/main">
  <sheetPr codeName="Tabelle18">
    <tabColor theme="0" tint="0.7999511703848384"/>
    <outlinePr summaryBelow="1" summaryRight="1"/>
    <pageSetUpPr/>
  </sheetPr>
  <dimension ref="A1:V67"/>
  <sheetViews>
    <sheetView workbookViewId="0">
      <pane xSplit="3" ySplit="2" topLeftCell="J3" activePane="bottomRight" state="frozen"/>
      <selection pane="topRight" activeCell="A1" sqref="A1"/>
      <selection pane="bottomLeft" activeCell="A1" sqref="A1"/>
      <selection pane="bottomRight" activeCell="C44" sqref="C44"/>
    </sheetView>
  </sheetViews>
  <sheetFormatPr baseColWidth="10" defaultColWidth="0" defaultRowHeight="15"/>
  <cols>
    <col width="20.33203125" customWidth="1" style="484" min="1" max="1"/>
    <col width="15.33203125" bestFit="1" customWidth="1" style="537" min="2" max="2"/>
    <col width="32.33203125" bestFit="1" customWidth="1" style="537" min="3" max="3"/>
    <col width="10.6640625" bestFit="1" customWidth="1" style="537" min="4" max="4"/>
    <col width="13.6640625" bestFit="1" customWidth="1" style="537" min="5" max="5"/>
    <col width="49.6640625" bestFit="1" customWidth="1" style="537" min="6" max="6"/>
    <col width="9.33203125" bestFit="1" customWidth="1" style="537" min="7" max="7"/>
    <col width="12.1640625" bestFit="1" customWidth="1" style="537" min="8" max="8"/>
    <col width="49.6640625" bestFit="1" customWidth="1" style="537" min="9" max="9"/>
    <col width="13.1640625" bestFit="1" customWidth="1" style="537" min="10" max="10"/>
    <col width="17.5" bestFit="1" customWidth="1" style="537" min="11" max="11"/>
    <col width="17.33203125" bestFit="1" customWidth="1" style="537" min="12" max="12"/>
    <col width="10.5" bestFit="1" customWidth="1" style="537" min="13" max="13"/>
    <col width="15.6640625" customWidth="1" style="398" min="14" max="14"/>
    <col width="15.6640625" customWidth="1" style="207" min="15" max="15"/>
    <col collapsed="1" width="15.6640625" customWidth="1" style="172" min="16" max="16"/>
    <col width="15.6640625" customWidth="1" style="382" min="17" max="19"/>
    <col width="15.6640625" customWidth="1" style="537" min="20" max="20"/>
    <col collapsed="1" width="15.6640625" customWidth="1" style="537" min="21" max="21"/>
    <col collapsed="1" width="23.6640625" bestFit="1" customWidth="1" style="537" min="22" max="22"/>
    <col width="15.6640625" customWidth="1" style="537" min="23" max="23"/>
    <col hidden="1" width="15.6640625" customWidth="1" style="537" min="24" max="112"/>
    <col hidden="1" width="15.6640625" customWidth="1" style="537" min="113" max="16384"/>
  </cols>
  <sheetData>
    <row r="1" ht="16" customFormat="1" customHeight="1" s="14">
      <c r="A1" s="125" t="n"/>
      <c r="B1" s="9" t="inlineStr">
        <is>
          <t>Flow</t>
        </is>
      </c>
      <c r="C1" s="9" t="inlineStr">
        <is>
          <t>Flow Code</t>
        </is>
      </c>
      <c r="D1" s="9" t="inlineStr">
        <is>
          <t>Pool-Out</t>
        </is>
      </c>
      <c r="E1" s="9" t="inlineStr">
        <is>
          <t>Subpool-Out</t>
        </is>
      </c>
      <c r="F1" s="9" t="inlineStr">
        <is>
          <t>Subpool-Out description</t>
        </is>
      </c>
      <c r="G1" s="9" t="inlineStr">
        <is>
          <t>Pool-In</t>
        </is>
      </c>
      <c r="H1" s="9" t="inlineStr">
        <is>
          <t>Subpool-In</t>
        </is>
      </c>
      <c r="I1" s="9" t="inlineStr">
        <is>
          <t>Subpool-In description</t>
        </is>
      </c>
      <c r="J1" s="9" t="inlineStr">
        <is>
          <t>Flow name</t>
        </is>
      </c>
      <c r="K1" s="9" t="inlineStr">
        <is>
          <t>STAN Flow name</t>
        </is>
      </c>
      <c r="L1" s="10" t="inlineStr">
        <is>
          <t>reactive/inactive</t>
        </is>
      </c>
      <c r="M1" s="9" t="inlineStr">
        <is>
          <t>Species</t>
        </is>
      </c>
      <c r="N1" s="396" t="inlineStr">
        <is>
          <t>Value</t>
        </is>
      </c>
      <c r="O1" s="205" t="inlineStr">
        <is>
          <t>Uncertainty</t>
        </is>
      </c>
      <c r="P1" s="211" t="inlineStr">
        <is>
          <t>Year</t>
        </is>
      </c>
      <c r="Q1" s="9" t="inlineStr">
        <is>
          <t>Data sources</t>
        </is>
      </c>
      <c r="R1" s="9" t="inlineStr">
        <is>
          <t>Comment</t>
        </is>
      </c>
      <c r="S1" s="9" t="inlineStr">
        <is>
          <t>Deviation from Guidance Document and justification</t>
        </is>
      </c>
      <c r="T1" s="9" t="inlineStr">
        <is>
          <t>Country</t>
        </is>
      </c>
      <c r="U1" s="9" t="inlineStr">
        <is>
          <t>Flow type</t>
        </is>
      </c>
      <c r="V1" s="9" t="n"/>
    </row>
    <row r="2" customFormat="1" s="482">
      <c r="A2" s="232" t="n"/>
      <c r="B2" s="12" t="n"/>
      <c r="C2" s="12" t="n"/>
      <c r="D2" s="12" t="inlineStr">
        <is>
          <t>-</t>
        </is>
      </c>
      <c r="E2" s="12" t="inlineStr">
        <is>
          <t>-</t>
        </is>
      </c>
      <c r="F2" s="13" t="n"/>
      <c r="G2" s="12" t="inlineStr">
        <is>
          <t>-</t>
        </is>
      </c>
      <c r="H2" s="12" t="inlineStr">
        <is>
          <t>-</t>
        </is>
      </c>
      <c r="I2" s="12" t="n"/>
      <c r="J2" s="12" t="n"/>
      <c r="K2" s="12" t="n"/>
      <c r="L2" s="13" t="n"/>
      <c r="M2" s="13" t="n"/>
      <c r="N2" s="397" t="inlineStr">
        <is>
          <t>kt N</t>
        </is>
      </c>
      <c r="O2" s="206" t="inlineStr">
        <is>
          <t>%</t>
        </is>
      </c>
      <c r="P2" s="212" t="inlineStr">
        <is>
          <t>-</t>
        </is>
      </c>
      <c r="Q2" s="12" t="inlineStr">
        <is>
          <t>text</t>
        </is>
      </c>
      <c r="R2" s="12" t="inlineStr">
        <is>
          <t>text</t>
        </is>
      </c>
      <c r="S2" s="12" t="inlineStr">
        <is>
          <t>text</t>
        </is>
      </c>
      <c r="T2" s="12" t="inlineStr">
        <is>
          <t>Country</t>
        </is>
      </c>
      <c r="U2" s="13" t="inlineStr">
        <is>
          <t>overViewType</t>
        </is>
      </c>
      <c r="V2" s="13" t="inlineStr">
        <is>
          <t>Uncertainty contribution</t>
        </is>
      </c>
    </row>
    <row r="3" customFormat="1" s="482">
      <c r="A3" s="516" t="inlineStr">
        <is>
          <t>Energy and fuels</t>
        </is>
      </c>
      <c r="B3" s="5">
        <f>D3&amp;"."&amp;E3&amp;"-"&amp;G3&amp;"."&amp;H3</f>
        <v/>
      </c>
      <c r="C3" s="5">
        <f>B3&amp;"-"&amp;J3&amp;"-"&amp;M3</f>
        <v/>
      </c>
      <c r="D3" s="537" t="inlineStr">
        <is>
          <t>EF</t>
        </is>
      </c>
      <c r="E3" s="537" t="inlineStr">
        <is>
          <t>EC</t>
        </is>
      </c>
      <c r="F3" s="5">
        <f>VLOOKUP(E3,'5.a Definitions'!E:F,2,FALSE)</f>
        <v/>
      </c>
      <c r="G3" s="537" t="inlineStr">
        <is>
          <t>EF</t>
        </is>
      </c>
      <c r="H3" s="537" t="inlineStr">
        <is>
          <t>EC</t>
        </is>
      </c>
      <c r="I3" s="5">
        <f>VLOOKUP(H3,'5.a Definitions'!E:F,2,FALSE)</f>
        <v/>
      </c>
      <c r="J3" s="5" t="inlineStr">
        <is>
          <t>Stock change</t>
        </is>
      </c>
      <c r="K3" s="5">
        <f>J3</f>
        <v/>
      </c>
      <c r="L3" s="5" t="inlineStr">
        <is>
          <t>reactive</t>
        </is>
      </c>
      <c r="M3" s="5" t="inlineStr">
        <is>
          <t>Nmix</t>
        </is>
      </c>
      <c r="N3" s="422" t="n">
        <v>1</v>
      </c>
      <c r="O3" s="423" t="n">
        <v>0.2</v>
      </c>
      <c r="P3" s="424" t="n">
        <v>2018</v>
      </c>
      <c r="Q3" s="425" t="inlineStr">
        <is>
          <t>text</t>
        </is>
      </c>
      <c r="R3" s="425" t="inlineStr">
        <is>
          <t>text</t>
        </is>
      </c>
      <c r="S3" s="425" t="inlineStr">
        <is>
          <t>text</t>
        </is>
      </c>
      <c r="T3" s="426" t="inlineStr">
        <is>
          <t>Germany</t>
        </is>
      </c>
      <c r="U3" s="5" t="inlineStr">
        <is>
          <t>-</t>
        </is>
      </c>
      <c r="V3" s="5">
        <f>(O3*N3)^2</f>
        <v/>
      </c>
    </row>
    <row r="4" customFormat="1" s="482">
      <c r="B4" s="5">
        <f>D4&amp;"."&amp;E4&amp;"-"&amp;G4&amp;"."&amp;H4</f>
        <v/>
      </c>
      <c r="C4" s="5">
        <f>B4&amp;"-"&amp;J4&amp;"-"&amp;M4</f>
        <v/>
      </c>
      <c r="D4" s="537" t="inlineStr">
        <is>
          <t>EF</t>
        </is>
      </c>
      <c r="E4" s="537" t="inlineStr">
        <is>
          <t>IC</t>
        </is>
      </c>
      <c r="F4" s="5">
        <f>VLOOKUP(E4,'5.a Definitions'!E:F,2,FALSE)</f>
        <v/>
      </c>
      <c r="G4" s="537" t="inlineStr">
        <is>
          <t>EF</t>
        </is>
      </c>
      <c r="H4" s="537" t="inlineStr">
        <is>
          <t>IC</t>
        </is>
      </c>
      <c r="I4" s="5">
        <f>VLOOKUP(H4,'5.a Definitions'!E:F,2,FALSE)</f>
        <v/>
      </c>
      <c r="J4" s="5" t="inlineStr">
        <is>
          <t>Stock change</t>
        </is>
      </c>
      <c r="K4" s="5">
        <f>J4</f>
        <v/>
      </c>
      <c r="L4" s="5" t="inlineStr">
        <is>
          <t>reactive</t>
        </is>
      </c>
      <c r="M4" s="5" t="inlineStr">
        <is>
          <t>Nmix</t>
        </is>
      </c>
      <c r="N4" s="422" t="n">
        <v>1</v>
      </c>
      <c r="O4" s="423" t="n">
        <v>0.2</v>
      </c>
      <c r="P4" s="424" t="n">
        <v>2018</v>
      </c>
      <c r="Q4" s="425" t="inlineStr">
        <is>
          <t>text</t>
        </is>
      </c>
      <c r="R4" s="425" t="inlineStr">
        <is>
          <t>text</t>
        </is>
      </c>
      <c r="S4" s="425" t="inlineStr">
        <is>
          <t>text</t>
        </is>
      </c>
      <c r="T4" s="426" t="inlineStr">
        <is>
          <t>Germany</t>
        </is>
      </c>
      <c r="U4" s="5" t="inlineStr">
        <is>
          <t>-</t>
        </is>
      </c>
      <c r="V4" s="5">
        <f>(O4*N4)^2</f>
        <v/>
      </c>
    </row>
    <row r="5" customFormat="1" s="482">
      <c r="B5" s="5">
        <f>D5&amp;"."&amp;E5&amp;"-"&amp;G5&amp;"."&amp;H5</f>
        <v/>
      </c>
      <c r="C5" s="5">
        <f>B5&amp;"-"&amp;J5&amp;"-"&amp;M5</f>
        <v/>
      </c>
      <c r="D5" s="537" t="inlineStr">
        <is>
          <t>EF</t>
        </is>
      </c>
      <c r="E5" s="537" t="inlineStr">
        <is>
          <t>TR</t>
        </is>
      </c>
      <c r="F5" s="5">
        <f>VLOOKUP(E5,'5.a Definitions'!E:F,2,FALSE)</f>
        <v/>
      </c>
      <c r="G5" s="537" t="inlineStr">
        <is>
          <t>EF</t>
        </is>
      </c>
      <c r="H5" s="537" t="inlineStr">
        <is>
          <t>TR</t>
        </is>
      </c>
      <c r="I5" s="5">
        <f>VLOOKUP(H5,'5.a Definitions'!E:F,2,FALSE)</f>
        <v/>
      </c>
      <c r="J5" s="5" t="inlineStr">
        <is>
          <t>Stock change</t>
        </is>
      </c>
      <c r="K5" s="5">
        <f>J5</f>
        <v/>
      </c>
      <c r="L5" s="5" t="inlineStr">
        <is>
          <t>reactive</t>
        </is>
      </c>
      <c r="M5" s="5" t="inlineStr">
        <is>
          <t>Nmix</t>
        </is>
      </c>
      <c r="N5" s="422" t="n">
        <v>1</v>
      </c>
      <c r="O5" s="423" t="n">
        <v>0.2</v>
      </c>
      <c r="P5" s="424" t="n">
        <v>2018</v>
      </c>
      <c r="Q5" s="425" t="inlineStr">
        <is>
          <t>text</t>
        </is>
      </c>
      <c r="R5" s="425" t="inlineStr">
        <is>
          <t>text</t>
        </is>
      </c>
      <c r="S5" s="425" t="inlineStr">
        <is>
          <t>text</t>
        </is>
      </c>
      <c r="T5" s="426" t="inlineStr">
        <is>
          <t>Germany</t>
        </is>
      </c>
      <c r="U5" s="5" t="inlineStr">
        <is>
          <t>-</t>
        </is>
      </c>
      <c r="V5" s="5">
        <f>(O5*N5)^2</f>
        <v/>
      </c>
    </row>
    <row r="6" customFormat="1" s="482">
      <c r="B6" s="5">
        <f>D6&amp;"."&amp;E6&amp;"-"&amp;G6&amp;"."&amp;H6</f>
        <v/>
      </c>
      <c r="C6" s="5">
        <f>B6&amp;"-"&amp;J6&amp;"-"&amp;M6</f>
        <v/>
      </c>
      <c r="D6" s="537" t="inlineStr">
        <is>
          <t>EF</t>
        </is>
      </c>
      <c r="E6" s="537" t="inlineStr">
        <is>
          <t>OE</t>
        </is>
      </c>
      <c r="F6" s="5">
        <f>VLOOKUP(E6,'5.a Definitions'!E:F,2,FALSE)</f>
        <v/>
      </c>
      <c r="G6" s="537" t="inlineStr">
        <is>
          <t>EF</t>
        </is>
      </c>
      <c r="H6" s="537" t="inlineStr">
        <is>
          <t>OE</t>
        </is>
      </c>
      <c r="I6" s="5">
        <f>VLOOKUP(H6,'5.a Definitions'!E:F,2,FALSE)</f>
        <v/>
      </c>
      <c r="J6" s="5" t="inlineStr">
        <is>
          <t>Stock change</t>
        </is>
      </c>
      <c r="K6" s="5">
        <f>J6</f>
        <v/>
      </c>
      <c r="L6" s="5" t="inlineStr">
        <is>
          <t>reactive</t>
        </is>
      </c>
      <c r="M6" s="5" t="inlineStr">
        <is>
          <t>Nmix</t>
        </is>
      </c>
      <c r="N6" s="422" t="n">
        <v>1</v>
      </c>
      <c r="O6" s="423" t="n">
        <v>0.2</v>
      </c>
      <c r="P6" s="424" t="n">
        <v>2018</v>
      </c>
      <c r="Q6" s="425" t="inlineStr">
        <is>
          <t>text</t>
        </is>
      </c>
      <c r="R6" s="425" t="inlineStr">
        <is>
          <t>text</t>
        </is>
      </c>
      <c r="S6" s="425" t="inlineStr">
        <is>
          <t>text</t>
        </is>
      </c>
      <c r="T6" s="426" t="inlineStr">
        <is>
          <t>Germany</t>
        </is>
      </c>
      <c r="U6" s="5" t="inlineStr">
        <is>
          <t>-</t>
        </is>
      </c>
      <c r="V6" s="5">
        <f>(O6*N6)^2</f>
        <v/>
      </c>
    </row>
    <row r="7" customFormat="1" s="482">
      <c r="A7" s="515" t="inlineStr">
        <is>
          <t>Materials and products</t>
        </is>
      </c>
      <c r="B7" s="5">
        <f>D7&amp;"."&amp;E7&amp;"-"&amp;G7&amp;"."&amp;H7</f>
        <v/>
      </c>
      <c r="C7" s="5">
        <f>B7&amp;"-"&amp;J7&amp;"-"&amp;M7</f>
        <v/>
      </c>
      <c r="D7" s="537" t="inlineStr">
        <is>
          <t>MP</t>
        </is>
      </c>
      <c r="E7" s="537" t="inlineStr">
        <is>
          <t>FP</t>
        </is>
      </c>
      <c r="F7" s="5">
        <f>VLOOKUP(E7,'5.a Definitions'!E:F,2,FALSE)</f>
        <v/>
      </c>
      <c r="G7" s="537" t="inlineStr">
        <is>
          <t>MP</t>
        </is>
      </c>
      <c r="H7" s="537" t="inlineStr">
        <is>
          <t>FP</t>
        </is>
      </c>
      <c r="I7" s="5">
        <f>VLOOKUP(H7,'5.a Definitions'!E:F,2,FALSE)</f>
        <v/>
      </c>
      <c r="J7" s="5" t="inlineStr">
        <is>
          <t>Stock change</t>
        </is>
      </c>
      <c r="K7" s="5">
        <f>J7</f>
        <v/>
      </c>
      <c r="L7" s="5" t="inlineStr">
        <is>
          <t>reactive</t>
        </is>
      </c>
      <c r="M7" s="5" t="inlineStr">
        <is>
          <t>Nmix</t>
        </is>
      </c>
      <c r="N7" s="422" t="n">
        <v>1</v>
      </c>
      <c r="O7" s="423" t="n">
        <v>0.2</v>
      </c>
      <c r="P7" s="424" t="n">
        <v>2018</v>
      </c>
      <c r="Q7" s="425" t="inlineStr">
        <is>
          <t>text</t>
        </is>
      </c>
      <c r="R7" s="425" t="inlineStr">
        <is>
          <t>text</t>
        </is>
      </c>
      <c r="S7" s="425" t="inlineStr">
        <is>
          <t>text</t>
        </is>
      </c>
      <c r="T7" s="426" t="inlineStr">
        <is>
          <t>Germany</t>
        </is>
      </c>
      <c r="U7" s="5" t="inlineStr">
        <is>
          <t>-</t>
        </is>
      </c>
      <c r="V7" s="5">
        <f>(O7*N7)^2</f>
        <v/>
      </c>
    </row>
    <row r="8" customFormat="1" s="482">
      <c r="B8" s="5">
        <f>D8&amp;"."&amp;E8&amp;"-"&amp;G8&amp;"."&amp;H8</f>
        <v/>
      </c>
      <c r="C8" s="5">
        <f>B8&amp;"-"&amp;J8&amp;"-"&amp;M8</f>
        <v/>
      </c>
      <c r="D8" s="537" t="inlineStr">
        <is>
          <t>MP</t>
        </is>
      </c>
      <c r="E8" s="537" t="inlineStr">
        <is>
          <t>OP</t>
        </is>
      </c>
      <c r="F8" s="5">
        <f>VLOOKUP(E8,'5.a Definitions'!E:F,2,FALSE)</f>
        <v/>
      </c>
      <c r="G8" s="537" t="inlineStr">
        <is>
          <t>MP</t>
        </is>
      </c>
      <c r="H8" s="537" t="inlineStr">
        <is>
          <t>OP</t>
        </is>
      </c>
      <c r="I8" s="5">
        <f>VLOOKUP(H8,'5.a Definitions'!E:F,2,FALSE)</f>
        <v/>
      </c>
      <c r="J8" s="5" t="inlineStr">
        <is>
          <t>Stock change</t>
        </is>
      </c>
      <c r="K8" s="5">
        <f>J8</f>
        <v/>
      </c>
      <c r="L8" s="5" t="inlineStr">
        <is>
          <t>reactive</t>
        </is>
      </c>
      <c r="M8" s="5" t="inlineStr">
        <is>
          <t>Nmix</t>
        </is>
      </c>
      <c r="N8" s="422" t="n">
        <v>1</v>
      </c>
      <c r="O8" s="423" t="n">
        <v>0.2</v>
      </c>
      <c r="P8" s="424" t="n">
        <v>2018</v>
      </c>
      <c r="Q8" s="425" t="inlineStr">
        <is>
          <t>text</t>
        </is>
      </c>
      <c r="R8" s="425" t="inlineStr">
        <is>
          <t>text</t>
        </is>
      </c>
      <c r="S8" s="425" t="inlineStr">
        <is>
          <t>text</t>
        </is>
      </c>
      <c r="T8" s="426" t="inlineStr">
        <is>
          <t>Germany</t>
        </is>
      </c>
      <c r="U8" s="5" t="inlineStr">
        <is>
          <t>-</t>
        </is>
      </c>
      <c r="V8" s="5">
        <f>(O8*N8)^2</f>
        <v/>
      </c>
    </row>
    <row r="9" customFormat="1" s="482">
      <c r="A9" s="517" t="inlineStr">
        <is>
          <t>Agriculture</t>
        </is>
      </c>
      <c r="B9" s="5">
        <f>D9&amp;"."&amp;E9&amp;"-"&amp;G9&amp;"."&amp;H9</f>
        <v/>
      </c>
      <c r="C9" s="5">
        <f>B9&amp;"-"&amp;J9&amp;"-"&amp;M9</f>
        <v/>
      </c>
      <c r="D9" s="537" t="inlineStr">
        <is>
          <t>AG</t>
        </is>
      </c>
      <c r="E9" s="537" t="inlineStr">
        <is>
          <t>MM</t>
        </is>
      </c>
      <c r="F9" s="5">
        <f>VLOOKUP(E9,'5.a Definitions'!E:F,2,FALSE)</f>
        <v/>
      </c>
      <c r="G9" s="537" t="inlineStr">
        <is>
          <t>AG</t>
        </is>
      </c>
      <c r="H9" s="537" t="inlineStr">
        <is>
          <t>MM</t>
        </is>
      </c>
      <c r="I9" s="5">
        <f>VLOOKUP(H9,'5.a Definitions'!E:F,2,FALSE)</f>
        <v/>
      </c>
      <c r="J9" s="5" t="inlineStr">
        <is>
          <t>Stock change</t>
        </is>
      </c>
      <c r="K9" s="5">
        <f>J9</f>
        <v/>
      </c>
      <c r="L9" s="5" t="inlineStr">
        <is>
          <t>reactive</t>
        </is>
      </c>
      <c r="M9" s="5" t="inlineStr">
        <is>
          <t>Nmix</t>
        </is>
      </c>
      <c r="N9" s="422" t="n">
        <v>1</v>
      </c>
      <c r="O9" s="423" t="n">
        <v>0.2</v>
      </c>
      <c r="P9" s="424" t="n">
        <v>2018</v>
      </c>
      <c r="Q9" s="425" t="inlineStr">
        <is>
          <t>text</t>
        </is>
      </c>
      <c r="R9" s="425" t="inlineStr">
        <is>
          <t>text</t>
        </is>
      </c>
      <c r="S9" s="425" t="inlineStr">
        <is>
          <t>text</t>
        </is>
      </c>
      <c r="T9" s="426" t="inlineStr">
        <is>
          <t>Germany</t>
        </is>
      </c>
      <c r="U9" s="5" t="inlineStr">
        <is>
          <t>-</t>
        </is>
      </c>
      <c r="V9" s="5">
        <f>(O9*N9)^2</f>
        <v/>
      </c>
    </row>
    <row r="10" customFormat="1" s="482">
      <c r="B10" s="5">
        <f>D10&amp;"."&amp;E10&amp;"-"&amp;G10&amp;"."&amp;H10</f>
        <v/>
      </c>
      <c r="C10" s="5">
        <f>B10&amp;"-"&amp;J10&amp;"-"&amp;M10</f>
        <v/>
      </c>
      <c r="D10" s="537" t="inlineStr">
        <is>
          <t>AG</t>
        </is>
      </c>
      <c r="E10" s="537" t="inlineStr">
        <is>
          <t>SM</t>
        </is>
      </c>
      <c r="F10" s="5">
        <f>VLOOKUP(E10,'5.a Definitions'!E:F,2,FALSE)</f>
        <v/>
      </c>
      <c r="G10" s="537" t="inlineStr">
        <is>
          <t>AG</t>
        </is>
      </c>
      <c r="H10" s="537" t="inlineStr">
        <is>
          <t>SM</t>
        </is>
      </c>
      <c r="I10" s="5">
        <f>VLOOKUP(H10,'5.a Definitions'!E:F,2,FALSE)</f>
        <v/>
      </c>
      <c r="J10" s="5" t="inlineStr">
        <is>
          <t>Stock change</t>
        </is>
      </c>
      <c r="K10" s="5">
        <f>J10</f>
        <v/>
      </c>
      <c r="L10" s="5" t="inlineStr">
        <is>
          <t>reactive</t>
        </is>
      </c>
      <c r="M10" s="5" t="inlineStr">
        <is>
          <t>Nmix</t>
        </is>
      </c>
      <c r="N10" s="422" t="n">
        <v>1</v>
      </c>
      <c r="O10" s="423" t="n">
        <v>0.2</v>
      </c>
      <c r="P10" s="424" t="n">
        <v>2018</v>
      </c>
      <c r="Q10" s="425" t="inlineStr">
        <is>
          <t>text</t>
        </is>
      </c>
      <c r="R10" s="425" t="inlineStr">
        <is>
          <t>text</t>
        </is>
      </c>
      <c r="S10" s="425" t="inlineStr">
        <is>
          <t>text</t>
        </is>
      </c>
      <c r="T10" s="426" t="inlineStr">
        <is>
          <t>Germany</t>
        </is>
      </c>
      <c r="U10" s="5" t="inlineStr">
        <is>
          <t>-</t>
        </is>
      </c>
      <c r="V10" s="5">
        <f>(O10*N10)^2</f>
        <v/>
      </c>
    </row>
    <row r="11" customFormat="1" s="482">
      <c r="B11" s="5">
        <f>D11&amp;"."&amp;E11&amp;"-"&amp;G11&amp;"."&amp;H11</f>
        <v/>
      </c>
      <c r="C11" s="5">
        <f>B11&amp;"-"&amp;J11&amp;"-"&amp;M11</f>
        <v/>
      </c>
      <c r="D11" s="537" t="inlineStr">
        <is>
          <t>AG</t>
        </is>
      </c>
      <c r="E11" s="537" t="inlineStr">
        <is>
          <t>BC</t>
        </is>
      </c>
      <c r="F11" s="5">
        <f>VLOOKUP(E11,'5.a Definitions'!E:F,2,FALSE)</f>
        <v/>
      </c>
      <c r="G11" s="537" t="inlineStr">
        <is>
          <t>AG</t>
        </is>
      </c>
      <c r="H11" s="537" t="inlineStr">
        <is>
          <t>BC</t>
        </is>
      </c>
      <c r="I11" s="5">
        <f>VLOOKUP(H11,'5.a Definitions'!E:F,2,FALSE)</f>
        <v/>
      </c>
      <c r="J11" s="5" t="inlineStr">
        <is>
          <t>Stock change</t>
        </is>
      </c>
      <c r="K11" s="5">
        <f>J11</f>
        <v/>
      </c>
      <c r="L11" s="5" t="inlineStr">
        <is>
          <t>reactive</t>
        </is>
      </c>
      <c r="M11" s="5" t="inlineStr">
        <is>
          <t>Nmix</t>
        </is>
      </c>
      <c r="N11" s="422" t="n">
        <v>1</v>
      </c>
      <c r="O11" s="423" t="n">
        <v>0.2</v>
      </c>
      <c r="P11" s="424" t="n">
        <v>2018</v>
      </c>
      <c r="Q11" s="425" t="inlineStr">
        <is>
          <t>text</t>
        </is>
      </c>
      <c r="R11" s="425" t="inlineStr">
        <is>
          <t>text</t>
        </is>
      </c>
      <c r="S11" s="425" t="inlineStr">
        <is>
          <t>text</t>
        </is>
      </c>
      <c r="T11" s="426" t="inlineStr">
        <is>
          <t>Germany</t>
        </is>
      </c>
      <c r="U11" s="5" t="inlineStr">
        <is>
          <t>-</t>
        </is>
      </c>
      <c r="V11" s="5">
        <f>(O11*N11)^2</f>
        <v/>
      </c>
    </row>
    <row r="12" customFormat="1" s="482">
      <c r="A12" s="513" t="inlineStr">
        <is>
          <t>Forests and Semi-natural vegetation</t>
        </is>
      </c>
      <c r="B12" s="5">
        <f>D12&amp;"."&amp;E12&amp;"-"&amp;G12&amp;"."&amp;H12</f>
        <v/>
      </c>
      <c r="C12" s="5">
        <f>B12&amp;"-"&amp;J12&amp;"-"&amp;M12</f>
        <v/>
      </c>
      <c r="D12" s="537" t="inlineStr">
        <is>
          <t>FS</t>
        </is>
      </c>
      <c r="E12" s="537" t="inlineStr">
        <is>
          <t>FO</t>
        </is>
      </c>
      <c r="F12" s="5">
        <f>VLOOKUP(E12,'5.a Definitions'!E:F,2,FALSE)</f>
        <v/>
      </c>
      <c r="G12" s="537" t="inlineStr">
        <is>
          <t>FS</t>
        </is>
      </c>
      <c r="H12" s="537" t="inlineStr">
        <is>
          <t>FO</t>
        </is>
      </c>
      <c r="I12" s="5">
        <f>VLOOKUP(H12,'5.a Definitions'!E:F,2,FALSE)</f>
        <v/>
      </c>
      <c r="J12" s="5" t="inlineStr">
        <is>
          <t>Stock change</t>
        </is>
      </c>
      <c r="K12" s="5">
        <f>J12</f>
        <v/>
      </c>
      <c r="L12" s="5" t="inlineStr">
        <is>
          <t>reactive</t>
        </is>
      </c>
      <c r="M12" s="5" t="inlineStr">
        <is>
          <t>Nmix</t>
        </is>
      </c>
      <c r="N12" s="422" t="n">
        <v>1</v>
      </c>
      <c r="O12" s="423" t="n">
        <v>0.2</v>
      </c>
      <c r="P12" s="424" t="n">
        <v>2018</v>
      </c>
      <c r="Q12" s="425" t="inlineStr">
        <is>
          <t>text</t>
        </is>
      </c>
      <c r="R12" s="425" t="inlineStr">
        <is>
          <t>text</t>
        </is>
      </c>
      <c r="S12" s="425" t="inlineStr">
        <is>
          <t>text</t>
        </is>
      </c>
      <c r="T12" s="426" t="inlineStr">
        <is>
          <t>Germany</t>
        </is>
      </c>
      <c r="U12" s="5" t="inlineStr">
        <is>
          <t>-</t>
        </is>
      </c>
      <c r="V12" s="5">
        <f>(O12*N12)^2</f>
        <v/>
      </c>
    </row>
    <row r="13" customFormat="1" s="482">
      <c r="B13" s="5">
        <f>D13&amp;"."&amp;E13&amp;"-"&amp;G13&amp;"."&amp;H13</f>
        <v/>
      </c>
      <c r="C13" s="5">
        <f>B13&amp;"-"&amp;J13&amp;"-"&amp;M13</f>
        <v/>
      </c>
      <c r="D13" s="537" t="inlineStr">
        <is>
          <t>FS</t>
        </is>
      </c>
      <c r="E13" s="537" t="inlineStr">
        <is>
          <t>OL</t>
        </is>
      </c>
      <c r="F13" s="5">
        <f>VLOOKUP(E13,'5.a Definitions'!E:F,2,FALSE)</f>
        <v/>
      </c>
      <c r="G13" s="537" t="inlineStr">
        <is>
          <t>FS</t>
        </is>
      </c>
      <c r="H13" s="537" t="inlineStr">
        <is>
          <t>OL</t>
        </is>
      </c>
      <c r="I13" s="5">
        <f>VLOOKUP(H13,'5.a Definitions'!E:F,2,FALSE)</f>
        <v/>
      </c>
      <c r="J13" s="5" t="inlineStr">
        <is>
          <t>Stock change</t>
        </is>
      </c>
      <c r="K13" s="5">
        <f>J13</f>
        <v/>
      </c>
      <c r="L13" s="5" t="inlineStr">
        <is>
          <t>reactive</t>
        </is>
      </c>
      <c r="M13" s="5" t="inlineStr">
        <is>
          <t>Nmix</t>
        </is>
      </c>
      <c r="N13" s="422" t="n">
        <v>1</v>
      </c>
      <c r="O13" s="423" t="n">
        <v>0.2</v>
      </c>
      <c r="P13" s="424" t="n">
        <v>2018</v>
      </c>
      <c r="Q13" s="425" t="inlineStr">
        <is>
          <t>text</t>
        </is>
      </c>
      <c r="R13" s="425" t="inlineStr">
        <is>
          <t>text</t>
        </is>
      </c>
      <c r="S13" s="425" t="inlineStr">
        <is>
          <t>text</t>
        </is>
      </c>
      <c r="T13" s="426" t="inlineStr">
        <is>
          <t>Germany</t>
        </is>
      </c>
      <c r="U13" s="5" t="inlineStr">
        <is>
          <t>-</t>
        </is>
      </c>
      <c r="V13" s="5">
        <f>(O13*N13)^2</f>
        <v/>
      </c>
    </row>
    <row r="14" customFormat="1" s="482">
      <c r="B14" s="5">
        <f>D14&amp;"."&amp;E14&amp;"-"&amp;G14&amp;"."&amp;H14</f>
        <v/>
      </c>
      <c r="C14" s="5">
        <f>B14&amp;"-"&amp;J14&amp;"-"&amp;M14</f>
        <v/>
      </c>
      <c r="D14" s="537" t="inlineStr">
        <is>
          <t>FS</t>
        </is>
      </c>
      <c r="E14" s="537" t="inlineStr">
        <is>
          <t>WL</t>
        </is>
      </c>
      <c r="F14" s="5">
        <f>VLOOKUP(E14,'5.a Definitions'!E:F,2,FALSE)</f>
        <v/>
      </c>
      <c r="G14" s="537" t="inlineStr">
        <is>
          <t>FS</t>
        </is>
      </c>
      <c r="H14" s="537" t="inlineStr">
        <is>
          <t>WL</t>
        </is>
      </c>
      <c r="I14" s="5">
        <f>VLOOKUP(H14,'5.a Definitions'!E:F,2,FALSE)</f>
        <v/>
      </c>
      <c r="J14" s="5" t="inlineStr">
        <is>
          <t>Stock change</t>
        </is>
      </c>
      <c r="K14" s="5">
        <f>J14</f>
        <v/>
      </c>
      <c r="L14" s="5" t="inlineStr">
        <is>
          <t>reactive</t>
        </is>
      </c>
      <c r="M14" s="5" t="inlineStr">
        <is>
          <t>Nmix</t>
        </is>
      </c>
      <c r="N14" s="422" t="n">
        <v>1</v>
      </c>
      <c r="O14" s="423" t="n">
        <v>0.2</v>
      </c>
      <c r="P14" s="424" t="n">
        <v>2018</v>
      </c>
      <c r="Q14" s="425" t="inlineStr">
        <is>
          <t>text</t>
        </is>
      </c>
      <c r="R14" s="425" t="inlineStr">
        <is>
          <t>text</t>
        </is>
      </c>
      <c r="S14" s="425" t="inlineStr">
        <is>
          <t>text</t>
        </is>
      </c>
      <c r="T14" s="426" t="inlineStr">
        <is>
          <t>Germany</t>
        </is>
      </c>
      <c r="U14" s="5" t="inlineStr">
        <is>
          <t>-</t>
        </is>
      </c>
      <c r="V14" s="5">
        <f>(O14*N14)^2</f>
        <v/>
      </c>
    </row>
    <row r="15" customFormat="1" s="482">
      <c r="A15" s="518" t="inlineStr">
        <is>
          <t>Processing of residues</t>
        </is>
      </c>
      <c r="B15" s="5">
        <f>D15&amp;"."&amp;E15&amp;"-"&amp;G15&amp;"."&amp;H15</f>
        <v/>
      </c>
      <c r="C15" s="5">
        <f>B15&amp;"-"&amp;J15&amp;"-"&amp;M15</f>
        <v/>
      </c>
      <c r="D15" s="537" t="inlineStr">
        <is>
          <t>PR</t>
        </is>
      </c>
      <c r="E15" s="537" t="inlineStr">
        <is>
          <t>SO</t>
        </is>
      </c>
      <c r="F15" s="5">
        <f>VLOOKUP(E15,'5.a Definitions'!E:F,2,FALSE)</f>
        <v/>
      </c>
      <c r="G15" s="537" t="inlineStr">
        <is>
          <t>PR</t>
        </is>
      </c>
      <c r="H15" s="537" t="inlineStr">
        <is>
          <t>SO</t>
        </is>
      </c>
      <c r="I15" s="5">
        <f>VLOOKUP(H15,'5.a Definitions'!E:F,2,FALSE)</f>
        <v/>
      </c>
      <c r="J15" s="5" t="inlineStr">
        <is>
          <t>Stock change</t>
        </is>
      </c>
      <c r="K15" s="5">
        <f>J15</f>
        <v/>
      </c>
      <c r="L15" s="5" t="inlineStr">
        <is>
          <t>reactive</t>
        </is>
      </c>
      <c r="M15" s="5" t="inlineStr">
        <is>
          <t>Nmix</t>
        </is>
      </c>
      <c r="N15" s="422" t="n">
        <v>1</v>
      </c>
      <c r="O15" s="423" t="n">
        <v>0.2</v>
      </c>
      <c r="P15" s="424" t="n">
        <v>2018</v>
      </c>
      <c r="Q15" s="425" t="inlineStr">
        <is>
          <t>text</t>
        </is>
      </c>
      <c r="R15" s="425" t="inlineStr">
        <is>
          <t>text</t>
        </is>
      </c>
      <c r="S15" s="425" t="inlineStr">
        <is>
          <t>text</t>
        </is>
      </c>
      <c r="T15" s="426" t="inlineStr">
        <is>
          <t>Germany</t>
        </is>
      </c>
      <c r="U15" s="5" t="inlineStr">
        <is>
          <t>-</t>
        </is>
      </c>
      <c r="V15" s="5">
        <f>(O15*N15)^2</f>
        <v/>
      </c>
    </row>
    <row r="16" customFormat="1" s="482">
      <c r="B16" s="5">
        <f>D16&amp;"."&amp;E16&amp;"-"&amp;G16&amp;"."&amp;H16</f>
        <v/>
      </c>
      <c r="C16" s="5">
        <f>B16&amp;"-"&amp;J16&amp;"-"&amp;M16</f>
        <v/>
      </c>
      <c r="D16" s="537" t="inlineStr">
        <is>
          <t>PR</t>
        </is>
      </c>
      <c r="E16" s="537" t="inlineStr">
        <is>
          <t>WW</t>
        </is>
      </c>
      <c r="F16" s="5">
        <f>VLOOKUP(E16,'5.a Definitions'!E:F,2,FALSE)</f>
        <v/>
      </c>
      <c r="G16" s="537" t="inlineStr">
        <is>
          <t>PR</t>
        </is>
      </c>
      <c r="H16" s="537" t="inlineStr">
        <is>
          <t>WW</t>
        </is>
      </c>
      <c r="I16" s="5">
        <f>VLOOKUP(H16,'5.a Definitions'!E:F,2,FALSE)</f>
        <v/>
      </c>
      <c r="J16" s="5" t="inlineStr">
        <is>
          <t>Stock change</t>
        </is>
      </c>
      <c r="K16" s="5">
        <f>J16</f>
        <v/>
      </c>
      <c r="L16" s="5" t="inlineStr">
        <is>
          <t>reactive</t>
        </is>
      </c>
      <c r="M16" s="5" t="inlineStr">
        <is>
          <t>Nmix</t>
        </is>
      </c>
      <c r="N16" s="422" t="n">
        <v>1</v>
      </c>
      <c r="O16" s="423" t="n">
        <v>0.2</v>
      </c>
      <c r="P16" s="424" t="n">
        <v>2018</v>
      </c>
      <c r="Q16" s="425" t="inlineStr">
        <is>
          <t>text</t>
        </is>
      </c>
      <c r="R16" s="425" t="inlineStr">
        <is>
          <t>text</t>
        </is>
      </c>
      <c r="S16" s="425" t="inlineStr">
        <is>
          <t>text</t>
        </is>
      </c>
      <c r="T16" s="426" t="inlineStr">
        <is>
          <t>Germany</t>
        </is>
      </c>
      <c r="U16" s="5" t="inlineStr">
        <is>
          <t>-</t>
        </is>
      </c>
      <c r="V16" s="5">
        <f>(O16*N16)^2</f>
        <v/>
      </c>
    </row>
    <row r="17" ht="16" customFormat="1" customHeight="1" s="482">
      <c r="A17" s="446" t="inlineStr">
        <is>
          <t>Humans and settlements</t>
        </is>
      </c>
      <c r="B17" s="5">
        <f>D17&amp;"."&amp;E17&amp;"-"&amp;G17&amp;"."&amp;H17</f>
        <v/>
      </c>
      <c r="C17" s="5">
        <f>B17&amp;"-"&amp;J17&amp;"-"&amp;M17</f>
        <v/>
      </c>
      <c r="D17" s="5" t="inlineStr">
        <is>
          <t>HS</t>
        </is>
      </c>
      <c r="E17" s="5" t="inlineStr">
        <is>
          <t>HS</t>
        </is>
      </c>
      <c r="F17" s="5">
        <f>VLOOKUP(E17,'5.a Definitions'!E:F,2,FALSE)</f>
        <v/>
      </c>
      <c r="G17" s="5" t="inlineStr">
        <is>
          <t>HS</t>
        </is>
      </c>
      <c r="H17" s="5" t="inlineStr">
        <is>
          <t>HS</t>
        </is>
      </c>
      <c r="I17" s="5">
        <f>VLOOKUP(H17,'5.a Definitions'!E:F,2,FALSE)</f>
        <v/>
      </c>
      <c r="J17" s="5" t="inlineStr">
        <is>
          <t>Stock change</t>
        </is>
      </c>
      <c r="K17" s="5">
        <f>J17</f>
        <v/>
      </c>
      <c r="L17" s="5" t="inlineStr">
        <is>
          <t>reactive</t>
        </is>
      </c>
      <c r="M17" s="5" t="inlineStr">
        <is>
          <t>Nmix</t>
        </is>
      </c>
      <c r="N17" s="422" t="n">
        <v>1</v>
      </c>
      <c r="O17" s="423" t="n">
        <v>0.2</v>
      </c>
      <c r="P17" s="424" t="n">
        <v>2018</v>
      </c>
      <c r="Q17" s="425" t="inlineStr">
        <is>
          <t>text</t>
        </is>
      </c>
      <c r="R17" s="425" t="inlineStr">
        <is>
          <t>text</t>
        </is>
      </c>
      <c r="S17" s="425" t="inlineStr">
        <is>
          <t>text</t>
        </is>
      </c>
      <c r="T17" s="426" t="inlineStr">
        <is>
          <t>Germany</t>
        </is>
      </c>
      <c r="U17" s="5" t="inlineStr">
        <is>
          <t>-</t>
        </is>
      </c>
      <c r="V17" s="5">
        <f>(O17*N17)^2</f>
        <v/>
      </c>
    </row>
    <row r="18" customFormat="1" s="482">
      <c r="A18" s="519" t="inlineStr">
        <is>
          <t>Atmosphere</t>
        </is>
      </c>
      <c r="B18" s="5">
        <f>D18&amp;"."&amp;E18&amp;"-"&amp;G18&amp;"."&amp;H18</f>
        <v/>
      </c>
      <c r="C18" s="5">
        <f>B18&amp;"-"&amp;J18&amp;"-"&amp;M18</f>
        <v/>
      </c>
      <c r="D18" s="5" t="inlineStr">
        <is>
          <t>AT</t>
        </is>
      </c>
      <c r="E18" s="5" t="inlineStr">
        <is>
          <t>AT</t>
        </is>
      </c>
      <c r="F18" s="5">
        <f>VLOOKUP(E18,'5.a Definitions'!E:F,2,FALSE)</f>
        <v/>
      </c>
      <c r="G18" s="5" t="inlineStr">
        <is>
          <t>AT</t>
        </is>
      </c>
      <c r="H18" s="5" t="inlineStr">
        <is>
          <t>AT</t>
        </is>
      </c>
      <c r="I18" s="5">
        <f>VLOOKUP(H18,'5.a Definitions'!E:F,2,FALSE)</f>
        <v/>
      </c>
      <c r="J18" s="5" t="inlineStr">
        <is>
          <t>Stock change</t>
        </is>
      </c>
      <c r="K18" s="5">
        <f>J18</f>
        <v/>
      </c>
      <c r="L18" s="5" t="inlineStr">
        <is>
          <t>reactive</t>
        </is>
      </c>
      <c r="M18" s="5" t="inlineStr">
        <is>
          <t>Nmix</t>
        </is>
      </c>
      <c r="N18" s="422" t="n">
        <v>1</v>
      </c>
      <c r="O18" s="423" t="n">
        <v>0.2</v>
      </c>
      <c r="P18" s="424" t="n">
        <v>2018</v>
      </c>
      <c r="Q18" s="425" t="inlineStr">
        <is>
          <t>text</t>
        </is>
      </c>
      <c r="R18" s="425" t="inlineStr">
        <is>
          <t>text</t>
        </is>
      </c>
      <c r="S18" s="425" t="inlineStr">
        <is>
          <t>text</t>
        </is>
      </c>
      <c r="T18" s="426" t="inlineStr">
        <is>
          <t>Germany</t>
        </is>
      </c>
      <c r="U18" s="5" t="inlineStr">
        <is>
          <t>-</t>
        </is>
      </c>
      <c r="V18" s="5">
        <f>(O18*N18)^2</f>
        <v/>
      </c>
    </row>
    <row r="19" customFormat="1" s="482">
      <c r="B19" s="5">
        <f>D19&amp;"."&amp;E19&amp;"-"&amp;G19&amp;"."&amp;H19</f>
        <v/>
      </c>
      <c r="C19" s="5">
        <f>B19&amp;"-"&amp;J19&amp;"-"&amp;M19</f>
        <v/>
      </c>
      <c r="D19" s="5" t="inlineStr">
        <is>
          <t>AT</t>
        </is>
      </c>
      <c r="E19" s="5" t="inlineStr">
        <is>
          <t>AT</t>
        </is>
      </c>
      <c r="F19" s="5">
        <f>VLOOKUP(E19,'5.a Definitions'!E:F,2,FALSE)</f>
        <v/>
      </c>
      <c r="G19" s="5" t="inlineStr">
        <is>
          <t>AT</t>
        </is>
      </c>
      <c r="H19" s="5" t="inlineStr">
        <is>
          <t>AT</t>
        </is>
      </c>
      <c r="I19" s="5">
        <f>VLOOKUP(H19,'5.a Definitions'!E:F,2,FALSE)</f>
        <v/>
      </c>
      <c r="J19" s="5" t="inlineStr">
        <is>
          <t>Stock change</t>
        </is>
      </c>
      <c r="K19" s="5">
        <f>J19</f>
        <v/>
      </c>
      <c r="L19" s="5" t="inlineStr">
        <is>
          <t>reactive</t>
        </is>
      </c>
      <c r="M19" s="5" t="inlineStr">
        <is>
          <t>Nmix</t>
        </is>
      </c>
      <c r="N19" s="422" t="n">
        <v>1</v>
      </c>
      <c r="O19" s="423" t="n">
        <v>0.2</v>
      </c>
      <c r="P19" s="424" t="n">
        <v>2018</v>
      </c>
      <c r="Q19" s="425" t="inlineStr">
        <is>
          <t>text</t>
        </is>
      </c>
      <c r="R19" s="425" t="inlineStr">
        <is>
          <t>text</t>
        </is>
      </c>
      <c r="S19" s="425" t="inlineStr">
        <is>
          <t>text</t>
        </is>
      </c>
      <c r="T19" s="426" t="inlineStr">
        <is>
          <t>Germany</t>
        </is>
      </c>
      <c r="U19" s="5" t="inlineStr">
        <is>
          <t>-</t>
        </is>
      </c>
      <c r="V19" s="5">
        <f>(O19*N19)^2</f>
        <v/>
      </c>
    </row>
    <row r="20" customFormat="1" s="482">
      <c r="A20" s="514" t="inlineStr">
        <is>
          <t>Hydrosphere</t>
        </is>
      </c>
      <c r="B20" s="5">
        <f>D20&amp;"."&amp;E20&amp;"-"&amp;G20&amp;"."&amp;H20</f>
        <v/>
      </c>
      <c r="C20" s="5">
        <f>B20&amp;"-"&amp;J20&amp;"-"&amp;M20</f>
        <v/>
      </c>
      <c r="D20" s="537" t="inlineStr">
        <is>
          <t>HY</t>
        </is>
      </c>
      <c r="E20" s="537" t="inlineStr">
        <is>
          <t>GW</t>
        </is>
      </c>
      <c r="F20" s="5">
        <f>VLOOKUP(E20,'5.a Definitions'!E:F,2,FALSE)</f>
        <v/>
      </c>
      <c r="G20" s="537" t="inlineStr">
        <is>
          <t>HY</t>
        </is>
      </c>
      <c r="H20" s="537" t="inlineStr">
        <is>
          <t>GW</t>
        </is>
      </c>
      <c r="I20" s="5">
        <f>VLOOKUP(H20,'5.a Definitions'!E:F,2,FALSE)</f>
        <v/>
      </c>
      <c r="J20" s="5" t="inlineStr">
        <is>
          <t>Stock change</t>
        </is>
      </c>
      <c r="K20" s="5">
        <f>J20</f>
        <v/>
      </c>
      <c r="L20" s="5" t="inlineStr">
        <is>
          <t>reactive</t>
        </is>
      </c>
      <c r="M20" s="5" t="inlineStr">
        <is>
          <t>Nmix</t>
        </is>
      </c>
      <c r="N20" s="422" t="n">
        <v>1</v>
      </c>
      <c r="O20" s="423" t="n">
        <v>0.2</v>
      </c>
      <c r="P20" s="424" t="n">
        <v>2018</v>
      </c>
      <c r="Q20" s="425" t="inlineStr">
        <is>
          <t>text</t>
        </is>
      </c>
      <c r="R20" s="425" t="inlineStr">
        <is>
          <t>text</t>
        </is>
      </c>
      <c r="S20" s="425" t="inlineStr">
        <is>
          <t>text</t>
        </is>
      </c>
      <c r="T20" s="426" t="inlineStr">
        <is>
          <t>Germany</t>
        </is>
      </c>
      <c r="U20" s="5" t="inlineStr">
        <is>
          <t>-</t>
        </is>
      </c>
      <c r="V20" s="5">
        <f>(O20*N20)^2</f>
        <v/>
      </c>
    </row>
    <row r="21" customFormat="1" s="482">
      <c r="B21" s="5">
        <f>D21&amp;"."&amp;E21&amp;"-"&amp;G21&amp;"."&amp;H21</f>
        <v/>
      </c>
      <c r="C21" s="5">
        <f>B21&amp;"-"&amp;J21&amp;"-"&amp;M21</f>
        <v/>
      </c>
      <c r="D21" s="537" t="inlineStr">
        <is>
          <t>HY</t>
        </is>
      </c>
      <c r="E21" s="537" t="inlineStr">
        <is>
          <t>SW</t>
        </is>
      </c>
      <c r="F21" s="5">
        <f>VLOOKUP(E21,'5.a Definitions'!E:F,2,FALSE)</f>
        <v/>
      </c>
      <c r="G21" s="537" t="inlineStr">
        <is>
          <t>HY</t>
        </is>
      </c>
      <c r="H21" s="537" t="inlineStr">
        <is>
          <t>SW</t>
        </is>
      </c>
      <c r="I21" s="5">
        <f>VLOOKUP(H21,'5.a Definitions'!E:F,2,FALSE)</f>
        <v/>
      </c>
      <c r="J21" s="5" t="inlineStr">
        <is>
          <t>Stock change</t>
        </is>
      </c>
      <c r="K21" s="5">
        <f>J21</f>
        <v/>
      </c>
      <c r="L21" s="5" t="inlineStr">
        <is>
          <t>reactive</t>
        </is>
      </c>
      <c r="M21" s="5" t="inlineStr">
        <is>
          <t>Nmix</t>
        </is>
      </c>
      <c r="N21" s="422" t="n">
        <v>1</v>
      </c>
      <c r="O21" s="423" t="n">
        <v>0.2</v>
      </c>
      <c r="P21" s="424" t="n">
        <v>2018</v>
      </c>
      <c r="Q21" s="425" t="inlineStr">
        <is>
          <t>text</t>
        </is>
      </c>
      <c r="R21" s="425" t="inlineStr">
        <is>
          <t>text</t>
        </is>
      </c>
      <c r="S21" s="425" t="inlineStr">
        <is>
          <t>text</t>
        </is>
      </c>
      <c r="T21" s="426" t="inlineStr">
        <is>
          <t>Germany</t>
        </is>
      </c>
      <c r="U21" s="5" t="inlineStr">
        <is>
          <t>-</t>
        </is>
      </c>
      <c r="V21" s="5">
        <f>(O21*N21)^2</f>
        <v/>
      </c>
    </row>
    <row r="22" customFormat="1" s="482">
      <c r="B22" s="5">
        <f>D22&amp;"."&amp;E22&amp;"-"&amp;G22&amp;"."&amp;H22</f>
        <v/>
      </c>
      <c r="C22" s="5">
        <f>B22&amp;"-"&amp;J22&amp;"-"&amp;M22</f>
        <v/>
      </c>
      <c r="D22" s="537" t="inlineStr">
        <is>
          <t>HY</t>
        </is>
      </c>
      <c r="E22" s="537" t="inlineStr">
        <is>
          <t>CW</t>
        </is>
      </c>
      <c r="F22" s="5">
        <f>VLOOKUP(E22,'5.a Definitions'!E:F,2,FALSE)</f>
        <v/>
      </c>
      <c r="G22" s="537" t="inlineStr">
        <is>
          <t>HY</t>
        </is>
      </c>
      <c r="H22" s="537" t="inlineStr">
        <is>
          <t>CW</t>
        </is>
      </c>
      <c r="I22" s="5">
        <f>VLOOKUP(H22,'5.a Definitions'!E:F,2,FALSE)</f>
        <v/>
      </c>
      <c r="J22" s="5" t="inlineStr">
        <is>
          <t>Stock change</t>
        </is>
      </c>
      <c r="K22" s="5">
        <f>J22</f>
        <v/>
      </c>
      <c r="L22" s="5" t="inlineStr">
        <is>
          <t>reactive</t>
        </is>
      </c>
      <c r="M22" s="5" t="inlineStr">
        <is>
          <t>Nmix</t>
        </is>
      </c>
      <c r="N22" s="422" t="n">
        <v>1</v>
      </c>
      <c r="O22" s="423" t="n">
        <v>0.2</v>
      </c>
      <c r="P22" s="424" t="n">
        <v>2018</v>
      </c>
      <c r="Q22" s="425" t="inlineStr">
        <is>
          <t>text</t>
        </is>
      </c>
      <c r="R22" s="425" t="inlineStr">
        <is>
          <t>text</t>
        </is>
      </c>
      <c r="S22" s="425" t="inlineStr">
        <is>
          <t>text</t>
        </is>
      </c>
      <c r="T22" s="426" t="inlineStr">
        <is>
          <t>Germany</t>
        </is>
      </c>
      <c r="U22" s="5" t="inlineStr">
        <is>
          <t>-</t>
        </is>
      </c>
      <c r="V22" s="5">
        <f>(O22*N22)^2</f>
        <v/>
      </c>
    </row>
    <row r="23" customFormat="1" s="482">
      <c r="B23" s="5">
        <f>D23&amp;"."&amp;E23&amp;"-"&amp;G23&amp;"."&amp;H23</f>
        <v/>
      </c>
      <c r="C23" s="5">
        <f>B23&amp;"-"&amp;J23&amp;"-"&amp;M23</f>
        <v/>
      </c>
      <c r="D23" s="537" t="inlineStr">
        <is>
          <t>HY</t>
        </is>
      </c>
      <c r="E23" s="537" t="inlineStr">
        <is>
          <t>AC</t>
        </is>
      </c>
      <c r="F23" s="5">
        <f>VLOOKUP(E23,'5.a Definitions'!E:F,2,FALSE)</f>
        <v/>
      </c>
      <c r="G23" s="537" t="inlineStr">
        <is>
          <t>HY</t>
        </is>
      </c>
      <c r="H23" s="537" t="inlineStr">
        <is>
          <t>AC</t>
        </is>
      </c>
      <c r="I23" s="5">
        <f>VLOOKUP(H23,'5.a Definitions'!E:F,2,FALSE)</f>
        <v/>
      </c>
      <c r="J23" s="5" t="inlineStr">
        <is>
          <t>Stock change</t>
        </is>
      </c>
      <c r="K23" s="5">
        <f>J23</f>
        <v/>
      </c>
      <c r="L23" s="5" t="inlineStr">
        <is>
          <t>reactive</t>
        </is>
      </c>
      <c r="M23" s="5" t="inlineStr">
        <is>
          <t>Nmix</t>
        </is>
      </c>
      <c r="N23" s="422" t="n">
        <v>1</v>
      </c>
      <c r="O23" s="423" t="n">
        <v>0.2</v>
      </c>
      <c r="P23" s="424" t="n">
        <v>2018</v>
      </c>
      <c r="Q23" s="425" t="inlineStr">
        <is>
          <t>text</t>
        </is>
      </c>
      <c r="R23" s="425" t="inlineStr">
        <is>
          <t>text</t>
        </is>
      </c>
      <c r="S23" s="425" t="inlineStr">
        <is>
          <t>text</t>
        </is>
      </c>
      <c r="T23" s="426" t="inlineStr">
        <is>
          <t>Germany</t>
        </is>
      </c>
      <c r="U23" s="5" t="inlineStr">
        <is>
          <t>-</t>
        </is>
      </c>
      <c r="V23" s="5">
        <f>(O23*N23)^2</f>
        <v/>
      </c>
    </row>
    <row r="25" customFormat="1" s="482">
      <c r="A25" s="516" t="inlineStr">
        <is>
          <t>Energy and fuels</t>
        </is>
      </c>
      <c r="B25" s="5">
        <f>D25&amp;"."&amp;E25&amp;"-"&amp;G25&amp;"."&amp;H25</f>
        <v/>
      </c>
      <c r="C25" s="5">
        <f>B25&amp;"-"&amp;J25&amp;"-"&amp;M25</f>
        <v/>
      </c>
      <c r="D25" s="537" t="inlineStr">
        <is>
          <t>EF</t>
        </is>
      </c>
      <c r="E25" s="537" t="inlineStr">
        <is>
          <t>EC</t>
        </is>
      </c>
      <c r="F25" s="5">
        <f>VLOOKUP(E25,'5.a Definitions'!E:F,2,FALSE)</f>
        <v/>
      </c>
      <c r="G25" s="537" t="inlineStr">
        <is>
          <t>EF</t>
        </is>
      </c>
      <c r="H25" s="537" t="inlineStr">
        <is>
          <t>EC</t>
        </is>
      </c>
      <c r="I25" s="5">
        <f>VLOOKUP(H25,'5.a Definitions'!E:F,2,FALSE)</f>
        <v/>
      </c>
      <c r="J25" s="5" t="inlineStr">
        <is>
          <t>Stock change</t>
        </is>
      </c>
      <c r="K25" s="5">
        <f>J25</f>
        <v/>
      </c>
      <c r="L25" s="5" t="inlineStr">
        <is>
          <t>reactive</t>
        </is>
      </c>
      <c r="M25" s="5" t="inlineStr">
        <is>
          <t>Nmix</t>
        </is>
      </c>
      <c r="N25" s="422" t="n">
        <v>1</v>
      </c>
      <c r="O25" s="423" t="n">
        <v>0.2</v>
      </c>
      <c r="P25" s="424" t="n">
        <v>2020</v>
      </c>
      <c r="Q25" s="425" t="inlineStr">
        <is>
          <t>text</t>
        </is>
      </c>
      <c r="R25" s="425" t="inlineStr">
        <is>
          <t>text</t>
        </is>
      </c>
      <c r="S25" s="425" t="inlineStr">
        <is>
          <t>text</t>
        </is>
      </c>
      <c r="T25" s="426" t="inlineStr">
        <is>
          <t>Germany</t>
        </is>
      </c>
      <c r="U25" s="5" t="inlineStr">
        <is>
          <t>-</t>
        </is>
      </c>
      <c r="V25" s="5">
        <f>(O25*N25)^2</f>
        <v/>
      </c>
    </row>
    <row r="26" customFormat="1" s="482">
      <c r="B26" s="5">
        <f>D26&amp;"."&amp;E26&amp;"-"&amp;G26&amp;"."&amp;H26</f>
        <v/>
      </c>
      <c r="C26" s="5">
        <f>B26&amp;"-"&amp;J26&amp;"-"&amp;M26</f>
        <v/>
      </c>
      <c r="D26" s="537" t="inlineStr">
        <is>
          <t>EF</t>
        </is>
      </c>
      <c r="E26" s="537" t="inlineStr">
        <is>
          <t>IC</t>
        </is>
      </c>
      <c r="F26" s="5">
        <f>VLOOKUP(E26,'5.a Definitions'!E:F,2,FALSE)</f>
        <v/>
      </c>
      <c r="G26" s="537" t="inlineStr">
        <is>
          <t>EF</t>
        </is>
      </c>
      <c r="H26" s="537" t="inlineStr">
        <is>
          <t>IC</t>
        </is>
      </c>
      <c r="I26" s="5">
        <f>VLOOKUP(H26,'5.a Definitions'!E:F,2,FALSE)</f>
        <v/>
      </c>
      <c r="J26" s="5" t="inlineStr">
        <is>
          <t>Stock change</t>
        </is>
      </c>
      <c r="K26" s="5">
        <f>J26</f>
        <v/>
      </c>
      <c r="L26" s="5" t="inlineStr">
        <is>
          <t>reactive</t>
        </is>
      </c>
      <c r="M26" s="5" t="inlineStr">
        <is>
          <t>Nmix</t>
        </is>
      </c>
      <c r="N26" s="422" t="n">
        <v>1</v>
      </c>
      <c r="O26" s="423" t="n">
        <v>0.2</v>
      </c>
      <c r="P26" s="424" t="n">
        <v>2020</v>
      </c>
      <c r="Q26" s="425" t="inlineStr">
        <is>
          <t>text</t>
        </is>
      </c>
      <c r="R26" s="425" t="inlineStr">
        <is>
          <t>text</t>
        </is>
      </c>
      <c r="S26" s="425" t="inlineStr">
        <is>
          <t>text</t>
        </is>
      </c>
      <c r="T26" s="426" t="inlineStr">
        <is>
          <t>Germany</t>
        </is>
      </c>
      <c r="U26" s="5" t="inlineStr">
        <is>
          <t>-</t>
        </is>
      </c>
      <c r="V26" s="5">
        <f>(O26*N26)^2</f>
        <v/>
      </c>
    </row>
    <row r="27" customFormat="1" s="482">
      <c r="B27" s="5">
        <f>D27&amp;"."&amp;E27&amp;"-"&amp;G27&amp;"."&amp;H27</f>
        <v/>
      </c>
      <c r="C27" s="5">
        <f>B27&amp;"-"&amp;J27&amp;"-"&amp;M27</f>
        <v/>
      </c>
      <c r="D27" s="537" t="inlineStr">
        <is>
          <t>EF</t>
        </is>
      </c>
      <c r="E27" s="537" t="inlineStr">
        <is>
          <t>TR</t>
        </is>
      </c>
      <c r="F27" s="5">
        <f>VLOOKUP(E27,'5.a Definitions'!E:F,2,FALSE)</f>
        <v/>
      </c>
      <c r="G27" s="537" t="inlineStr">
        <is>
          <t>EF</t>
        </is>
      </c>
      <c r="H27" s="537" t="inlineStr">
        <is>
          <t>TR</t>
        </is>
      </c>
      <c r="I27" s="5">
        <f>VLOOKUP(H27,'5.a Definitions'!E:F,2,FALSE)</f>
        <v/>
      </c>
      <c r="J27" s="5" t="inlineStr">
        <is>
          <t>Stock change</t>
        </is>
      </c>
      <c r="K27" s="5">
        <f>J27</f>
        <v/>
      </c>
      <c r="L27" s="5" t="inlineStr">
        <is>
          <t>reactive</t>
        </is>
      </c>
      <c r="M27" s="5" t="inlineStr">
        <is>
          <t>Nmix</t>
        </is>
      </c>
      <c r="N27" s="422" t="n">
        <v>1</v>
      </c>
      <c r="O27" s="423" t="n">
        <v>0.2</v>
      </c>
      <c r="P27" s="424" t="n">
        <v>2020</v>
      </c>
      <c r="Q27" s="425" t="inlineStr">
        <is>
          <t>text</t>
        </is>
      </c>
      <c r="R27" s="425" t="inlineStr">
        <is>
          <t>text</t>
        </is>
      </c>
      <c r="S27" s="425" t="inlineStr">
        <is>
          <t>text</t>
        </is>
      </c>
      <c r="T27" s="426" t="inlineStr">
        <is>
          <t>Germany</t>
        </is>
      </c>
      <c r="U27" s="5" t="inlineStr">
        <is>
          <t>-</t>
        </is>
      </c>
      <c r="V27" s="5">
        <f>(O27*N27)^2</f>
        <v/>
      </c>
    </row>
    <row r="28" customFormat="1" s="482">
      <c r="B28" s="5">
        <f>D28&amp;"."&amp;E28&amp;"-"&amp;G28&amp;"."&amp;H28</f>
        <v/>
      </c>
      <c r="C28" s="5">
        <f>B28&amp;"-"&amp;J28&amp;"-"&amp;M28</f>
        <v/>
      </c>
      <c r="D28" s="537" t="inlineStr">
        <is>
          <t>EF</t>
        </is>
      </c>
      <c r="E28" s="537" t="inlineStr">
        <is>
          <t>OE</t>
        </is>
      </c>
      <c r="F28" s="5">
        <f>VLOOKUP(E28,'5.a Definitions'!E:F,2,FALSE)</f>
        <v/>
      </c>
      <c r="G28" s="537" t="inlineStr">
        <is>
          <t>EF</t>
        </is>
      </c>
      <c r="H28" s="537" t="inlineStr">
        <is>
          <t>OE</t>
        </is>
      </c>
      <c r="I28" s="5">
        <f>VLOOKUP(H28,'5.a Definitions'!E:F,2,FALSE)</f>
        <v/>
      </c>
      <c r="J28" s="5" t="inlineStr">
        <is>
          <t>Stock change</t>
        </is>
      </c>
      <c r="K28" s="5">
        <f>J28</f>
        <v/>
      </c>
      <c r="L28" s="5" t="inlineStr">
        <is>
          <t>reactive</t>
        </is>
      </c>
      <c r="M28" s="5" t="inlineStr">
        <is>
          <t>Nmix</t>
        </is>
      </c>
      <c r="N28" s="422" t="n">
        <v>1</v>
      </c>
      <c r="O28" s="423" t="n">
        <v>0.2</v>
      </c>
      <c r="P28" s="424" t="n">
        <v>2020</v>
      </c>
      <c r="Q28" s="425" t="inlineStr">
        <is>
          <t>text</t>
        </is>
      </c>
      <c r="R28" s="425" t="inlineStr">
        <is>
          <t>text</t>
        </is>
      </c>
      <c r="S28" s="425" t="inlineStr">
        <is>
          <t>text</t>
        </is>
      </c>
      <c r="T28" s="426" t="inlineStr">
        <is>
          <t>Germany</t>
        </is>
      </c>
      <c r="U28" s="5" t="inlineStr">
        <is>
          <t>-</t>
        </is>
      </c>
      <c r="V28" s="5">
        <f>(O28*N28)^2</f>
        <v/>
      </c>
    </row>
    <row r="29" customFormat="1" s="482">
      <c r="A29" s="515" t="inlineStr">
        <is>
          <t>Materials and products</t>
        </is>
      </c>
      <c r="B29" s="5">
        <f>D29&amp;"."&amp;E29&amp;"-"&amp;G29&amp;"."&amp;H29</f>
        <v/>
      </c>
      <c r="C29" s="5">
        <f>B29&amp;"-"&amp;J29&amp;"-"&amp;M29</f>
        <v/>
      </c>
      <c r="D29" s="537" t="inlineStr">
        <is>
          <t>MP</t>
        </is>
      </c>
      <c r="E29" s="537" t="inlineStr">
        <is>
          <t>FP</t>
        </is>
      </c>
      <c r="F29" s="5">
        <f>VLOOKUP(E29,'5.a Definitions'!E:F,2,FALSE)</f>
        <v/>
      </c>
      <c r="G29" s="537" t="inlineStr">
        <is>
          <t>MP</t>
        </is>
      </c>
      <c r="H29" s="537" t="inlineStr">
        <is>
          <t>FP</t>
        </is>
      </c>
      <c r="I29" s="5">
        <f>VLOOKUP(H29,'5.a Definitions'!E:F,2,FALSE)</f>
        <v/>
      </c>
      <c r="J29" s="5" t="inlineStr">
        <is>
          <t>Stock change</t>
        </is>
      </c>
      <c r="K29" s="5">
        <f>J29</f>
        <v/>
      </c>
      <c r="L29" s="5" t="inlineStr">
        <is>
          <t>reactive</t>
        </is>
      </c>
      <c r="M29" s="5" t="inlineStr">
        <is>
          <t>Nmix</t>
        </is>
      </c>
      <c r="N29" s="422" t="n">
        <v>1</v>
      </c>
      <c r="O29" s="423" t="n">
        <v>0.2</v>
      </c>
      <c r="P29" s="424" t="n">
        <v>2020</v>
      </c>
      <c r="Q29" s="425" t="inlineStr">
        <is>
          <t>text</t>
        </is>
      </c>
      <c r="R29" s="425" t="inlineStr">
        <is>
          <t>text</t>
        </is>
      </c>
      <c r="S29" s="425" t="inlineStr">
        <is>
          <t>text</t>
        </is>
      </c>
      <c r="T29" s="426" t="inlineStr">
        <is>
          <t>Germany</t>
        </is>
      </c>
      <c r="U29" s="5" t="inlineStr">
        <is>
          <t>-</t>
        </is>
      </c>
      <c r="V29" s="5">
        <f>(O29*N29)^2</f>
        <v/>
      </c>
    </row>
    <row r="30" customFormat="1" s="482">
      <c r="B30" s="5">
        <f>D30&amp;"."&amp;E30&amp;"-"&amp;G30&amp;"."&amp;H30</f>
        <v/>
      </c>
      <c r="C30" s="5">
        <f>B30&amp;"-"&amp;J30&amp;"-"&amp;M30</f>
        <v/>
      </c>
      <c r="D30" s="537" t="inlineStr">
        <is>
          <t>MP</t>
        </is>
      </c>
      <c r="E30" s="537" t="inlineStr">
        <is>
          <t>OP</t>
        </is>
      </c>
      <c r="F30" s="5">
        <f>VLOOKUP(E30,'5.a Definitions'!E:F,2,FALSE)</f>
        <v/>
      </c>
      <c r="G30" s="537" t="inlineStr">
        <is>
          <t>MP</t>
        </is>
      </c>
      <c r="H30" s="537" t="inlineStr">
        <is>
          <t>OP</t>
        </is>
      </c>
      <c r="I30" s="5">
        <f>VLOOKUP(H30,'5.a Definitions'!E:F,2,FALSE)</f>
        <v/>
      </c>
      <c r="J30" s="5" t="inlineStr">
        <is>
          <t>Stock change</t>
        </is>
      </c>
      <c r="K30" s="5">
        <f>J30</f>
        <v/>
      </c>
      <c r="L30" s="5" t="inlineStr">
        <is>
          <t>reactive</t>
        </is>
      </c>
      <c r="M30" s="5" t="inlineStr">
        <is>
          <t>Nmix</t>
        </is>
      </c>
      <c r="N30" s="422" t="n">
        <v>1</v>
      </c>
      <c r="O30" s="423" t="n">
        <v>0.2</v>
      </c>
      <c r="P30" s="424" t="n">
        <v>2020</v>
      </c>
      <c r="Q30" s="425" t="inlineStr">
        <is>
          <t>text</t>
        </is>
      </c>
      <c r="R30" s="425" t="inlineStr">
        <is>
          <t>text</t>
        </is>
      </c>
      <c r="S30" s="425" t="inlineStr">
        <is>
          <t>text</t>
        </is>
      </c>
      <c r="T30" s="426" t="inlineStr">
        <is>
          <t>Germany</t>
        </is>
      </c>
      <c r="U30" s="5" t="inlineStr">
        <is>
          <t>-</t>
        </is>
      </c>
      <c r="V30" s="5">
        <f>(O30*N30)^2</f>
        <v/>
      </c>
    </row>
    <row r="31" customFormat="1" s="482">
      <c r="A31" s="517" t="inlineStr">
        <is>
          <t>Agriculture</t>
        </is>
      </c>
      <c r="B31" s="5">
        <f>D31&amp;"."&amp;E31&amp;"-"&amp;G31&amp;"."&amp;H31</f>
        <v/>
      </c>
      <c r="C31" s="5">
        <f>B31&amp;"-"&amp;J31&amp;"-"&amp;M31</f>
        <v/>
      </c>
      <c r="D31" s="537" t="inlineStr">
        <is>
          <t>AG</t>
        </is>
      </c>
      <c r="E31" s="537" t="inlineStr">
        <is>
          <t>MM</t>
        </is>
      </c>
      <c r="F31" s="5">
        <f>VLOOKUP(E31,'5.a Definitions'!E:F,2,FALSE)</f>
        <v/>
      </c>
      <c r="G31" s="537" t="inlineStr">
        <is>
          <t>AG</t>
        </is>
      </c>
      <c r="H31" s="537" t="inlineStr">
        <is>
          <t>MM</t>
        </is>
      </c>
      <c r="I31" s="5">
        <f>VLOOKUP(H31,'5.a Definitions'!E:F,2,FALSE)</f>
        <v/>
      </c>
      <c r="J31" s="5" t="inlineStr">
        <is>
          <t>Stock change</t>
        </is>
      </c>
      <c r="K31" s="5">
        <f>J31</f>
        <v/>
      </c>
      <c r="L31" s="5" t="inlineStr">
        <is>
          <t>reactive</t>
        </is>
      </c>
      <c r="M31" s="5" t="inlineStr">
        <is>
          <t>Nmix</t>
        </is>
      </c>
      <c r="N31" s="422" t="n">
        <v>1</v>
      </c>
      <c r="O31" s="423" t="n">
        <v>0.2</v>
      </c>
      <c r="P31" s="424" t="n">
        <v>2020</v>
      </c>
      <c r="Q31" s="425" t="inlineStr">
        <is>
          <t>text</t>
        </is>
      </c>
      <c r="R31" s="425" t="inlineStr">
        <is>
          <t>text</t>
        </is>
      </c>
      <c r="S31" s="425" t="inlineStr">
        <is>
          <t>text</t>
        </is>
      </c>
      <c r="T31" s="426" t="inlineStr">
        <is>
          <t>Germany</t>
        </is>
      </c>
      <c r="U31" s="5" t="inlineStr">
        <is>
          <t>-</t>
        </is>
      </c>
      <c r="V31" s="5">
        <f>(O31*N31)^2</f>
        <v/>
      </c>
    </row>
    <row r="32" customFormat="1" s="482">
      <c r="B32" s="5">
        <f>D32&amp;"."&amp;E32&amp;"-"&amp;G32&amp;"."&amp;H32</f>
        <v/>
      </c>
      <c r="C32" s="5">
        <f>B32&amp;"-"&amp;J32&amp;"-"&amp;M32</f>
        <v/>
      </c>
      <c r="D32" s="537" t="inlineStr">
        <is>
          <t>AG</t>
        </is>
      </c>
      <c r="E32" s="537" t="inlineStr">
        <is>
          <t>SM</t>
        </is>
      </c>
      <c r="F32" s="5">
        <f>VLOOKUP(E32,'5.a Definitions'!E:F,2,FALSE)</f>
        <v/>
      </c>
      <c r="G32" s="537" t="inlineStr">
        <is>
          <t>AG</t>
        </is>
      </c>
      <c r="H32" s="537" t="inlineStr">
        <is>
          <t>SM</t>
        </is>
      </c>
      <c r="I32" s="5">
        <f>VLOOKUP(H32,'5.a Definitions'!E:F,2,FALSE)</f>
        <v/>
      </c>
      <c r="J32" s="5" t="inlineStr">
        <is>
          <t>Stock change</t>
        </is>
      </c>
      <c r="K32" s="5">
        <f>J32</f>
        <v/>
      </c>
      <c r="L32" s="5" t="inlineStr">
        <is>
          <t>reactive</t>
        </is>
      </c>
      <c r="M32" s="5" t="inlineStr">
        <is>
          <t>Nmix</t>
        </is>
      </c>
      <c r="N32" s="422" t="n">
        <v>1</v>
      </c>
      <c r="O32" s="423" t="n">
        <v>0.2</v>
      </c>
      <c r="P32" s="424" t="n">
        <v>2020</v>
      </c>
      <c r="Q32" s="425" t="inlineStr">
        <is>
          <t>text</t>
        </is>
      </c>
      <c r="R32" s="425" t="inlineStr">
        <is>
          <t>text</t>
        </is>
      </c>
      <c r="S32" s="425" t="inlineStr">
        <is>
          <t>text</t>
        </is>
      </c>
      <c r="T32" s="426" t="inlineStr">
        <is>
          <t>Germany</t>
        </is>
      </c>
      <c r="U32" s="5" t="inlineStr">
        <is>
          <t>-</t>
        </is>
      </c>
      <c r="V32" s="5">
        <f>(O32*N32)^2</f>
        <v/>
      </c>
    </row>
    <row r="33" customFormat="1" s="482">
      <c r="B33" s="5">
        <f>D33&amp;"."&amp;E33&amp;"-"&amp;G33&amp;"."&amp;H33</f>
        <v/>
      </c>
      <c r="C33" s="5">
        <f>B33&amp;"-"&amp;J33&amp;"-"&amp;M33</f>
        <v/>
      </c>
      <c r="D33" s="537" t="inlineStr">
        <is>
          <t>AG</t>
        </is>
      </c>
      <c r="E33" s="537" t="inlineStr">
        <is>
          <t>BC</t>
        </is>
      </c>
      <c r="F33" s="5">
        <f>VLOOKUP(E33,'5.a Definitions'!E:F,2,FALSE)</f>
        <v/>
      </c>
      <c r="G33" s="537" t="inlineStr">
        <is>
          <t>AG</t>
        </is>
      </c>
      <c r="H33" s="537" t="inlineStr">
        <is>
          <t>BC</t>
        </is>
      </c>
      <c r="I33" s="5">
        <f>VLOOKUP(H33,'5.a Definitions'!E:F,2,FALSE)</f>
        <v/>
      </c>
      <c r="J33" s="5" t="inlineStr">
        <is>
          <t>Stock change</t>
        </is>
      </c>
      <c r="K33" s="5">
        <f>J33</f>
        <v/>
      </c>
      <c r="L33" s="5" t="inlineStr">
        <is>
          <t>reactive</t>
        </is>
      </c>
      <c r="M33" s="5" t="inlineStr">
        <is>
          <t>Nmix</t>
        </is>
      </c>
      <c r="N33" s="422" t="n">
        <v>1</v>
      </c>
      <c r="O33" s="423" t="n">
        <v>0.2</v>
      </c>
      <c r="P33" s="424" t="n">
        <v>2020</v>
      </c>
      <c r="Q33" s="425" t="inlineStr">
        <is>
          <t>text</t>
        </is>
      </c>
      <c r="R33" s="425" t="inlineStr">
        <is>
          <t>text</t>
        </is>
      </c>
      <c r="S33" s="425" t="inlineStr">
        <is>
          <t>text</t>
        </is>
      </c>
      <c r="T33" s="426" t="inlineStr">
        <is>
          <t>Germany</t>
        </is>
      </c>
      <c r="U33" s="5" t="inlineStr">
        <is>
          <t>-</t>
        </is>
      </c>
      <c r="V33" s="5">
        <f>(O33*N33)^2</f>
        <v/>
      </c>
    </row>
    <row r="34" ht="14.75" customFormat="1" customHeight="1" s="482">
      <c r="A34" s="513" t="inlineStr">
        <is>
          <t>Forests and Semi-natural vegetation</t>
        </is>
      </c>
      <c r="B34" s="5">
        <f>D34&amp;"."&amp;E34&amp;"-"&amp;G34&amp;"."&amp;H34</f>
        <v/>
      </c>
      <c r="C34" s="5">
        <f>B34&amp;"-"&amp;J34&amp;"-"&amp;M34</f>
        <v/>
      </c>
      <c r="D34" s="537" t="inlineStr">
        <is>
          <t>FS</t>
        </is>
      </c>
      <c r="E34" s="537" t="inlineStr">
        <is>
          <t>FO</t>
        </is>
      </c>
      <c r="F34" s="5">
        <f>VLOOKUP(E34,'5.a Definitions'!E:F,2,FALSE)</f>
        <v/>
      </c>
      <c r="G34" s="537" t="inlineStr">
        <is>
          <t>FS</t>
        </is>
      </c>
      <c r="H34" s="537" t="inlineStr">
        <is>
          <t>FO</t>
        </is>
      </c>
      <c r="I34" s="5">
        <f>VLOOKUP(H34,'5.a Definitions'!E:F,2,FALSE)</f>
        <v/>
      </c>
      <c r="J34" s="5" t="inlineStr">
        <is>
          <t>Stock change</t>
        </is>
      </c>
      <c r="K34" s="5">
        <f>J34</f>
        <v/>
      </c>
      <c r="L34" s="5" t="inlineStr">
        <is>
          <t>reactive</t>
        </is>
      </c>
      <c r="M34" s="5" t="inlineStr">
        <is>
          <t>Nmix</t>
        </is>
      </c>
      <c r="N34" s="422" t="n">
        <v>1</v>
      </c>
      <c r="O34" s="423" t="n">
        <v>0.2</v>
      </c>
      <c r="P34" s="424" t="n">
        <v>2020</v>
      </c>
      <c r="Q34" s="425" t="inlineStr">
        <is>
          <t>text</t>
        </is>
      </c>
      <c r="R34" s="425" t="inlineStr">
        <is>
          <t>text</t>
        </is>
      </c>
      <c r="S34" s="425" t="inlineStr">
        <is>
          <t>text</t>
        </is>
      </c>
      <c r="T34" s="426" t="inlineStr">
        <is>
          <t>Germany</t>
        </is>
      </c>
      <c r="U34" s="5" t="inlineStr">
        <is>
          <t>-</t>
        </is>
      </c>
      <c r="V34" s="5">
        <f>(O34*N34)^2</f>
        <v/>
      </c>
    </row>
    <row r="35" customFormat="1" s="482">
      <c r="B35" s="5">
        <f>D35&amp;"."&amp;E35&amp;"-"&amp;G35&amp;"."&amp;H35</f>
        <v/>
      </c>
      <c r="C35" s="5">
        <f>B35&amp;"-"&amp;J35&amp;"-"&amp;M35</f>
        <v/>
      </c>
      <c r="D35" s="537" t="inlineStr">
        <is>
          <t>FS</t>
        </is>
      </c>
      <c r="E35" s="537" t="inlineStr">
        <is>
          <t>OL</t>
        </is>
      </c>
      <c r="F35" s="5">
        <f>VLOOKUP(E35,'5.a Definitions'!E:F,2,FALSE)</f>
        <v/>
      </c>
      <c r="G35" s="537" t="inlineStr">
        <is>
          <t>FS</t>
        </is>
      </c>
      <c r="H35" s="537" t="inlineStr">
        <is>
          <t>OL</t>
        </is>
      </c>
      <c r="I35" s="5">
        <f>VLOOKUP(H35,'5.a Definitions'!E:F,2,FALSE)</f>
        <v/>
      </c>
      <c r="J35" s="5" t="inlineStr">
        <is>
          <t>Stock change</t>
        </is>
      </c>
      <c r="K35" s="5">
        <f>J35</f>
        <v/>
      </c>
      <c r="L35" s="5" t="inlineStr">
        <is>
          <t>reactive</t>
        </is>
      </c>
      <c r="M35" s="5" t="inlineStr">
        <is>
          <t>Nmix</t>
        </is>
      </c>
      <c r="N35" s="422" t="n">
        <v>1</v>
      </c>
      <c r="O35" s="423" t="n">
        <v>0.2</v>
      </c>
      <c r="P35" s="424" t="n">
        <v>2020</v>
      </c>
      <c r="Q35" s="425" t="inlineStr">
        <is>
          <t>text</t>
        </is>
      </c>
      <c r="R35" s="425" t="inlineStr">
        <is>
          <t>text</t>
        </is>
      </c>
      <c r="S35" s="425" t="inlineStr">
        <is>
          <t>text</t>
        </is>
      </c>
      <c r="T35" s="426" t="inlineStr">
        <is>
          <t>Germany</t>
        </is>
      </c>
      <c r="U35" s="5" t="inlineStr">
        <is>
          <t>-</t>
        </is>
      </c>
      <c r="V35" s="5">
        <f>(O35*N35)^2</f>
        <v/>
      </c>
    </row>
    <row r="36" customFormat="1" s="482">
      <c r="B36" s="5">
        <f>D36&amp;"."&amp;E36&amp;"-"&amp;G36&amp;"."&amp;H36</f>
        <v/>
      </c>
      <c r="C36" s="5">
        <f>B36&amp;"-"&amp;J36&amp;"-"&amp;M36</f>
        <v/>
      </c>
      <c r="D36" s="537" t="inlineStr">
        <is>
          <t>FS</t>
        </is>
      </c>
      <c r="E36" s="537" t="inlineStr">
        <is>
          <t>WL</t>
        </is>
      </c>
      <c r="F36" s="5">
        <f>VLOOKUP(E36,'5.a Definitions'!E:F,2,FALSE)</f>
        <v/>
      </c>
      <c r="G36" s="537" t="inlineStr">
        <is>
          <t>FS</t>
        </is>
      </c>
      <c r="H36" s="537" t="inlineStr">
        <is>
          <t>WL</t>
        </is>
      </c>
      <c r="I36" s="5">
        <f>VLOOKUP(H36,'5.a Definitions'!E:F,2,FALSE)</f>
        <v/>
      </c>
      <c r="J36" s="5" t="inlineStr">
        <is>
          <t>Stock change</t>
        </is>
      </c>
      <c r="K36" s="5">
        <f>J36</f>
        <v/>
      </c>
      <c r="L36" s="5" t="inlineStr">
        <is>
          <t>reactive</t>
        </is>
      </c>
      <c r="M36" s="5" t="inlineStr">
        <is>
          <t>Nmix</t>
        </is>
      </c>
      <c r="N36" s="422" t="n">
        <v>1</v>
      </c>
      <c r="O36" s="423" t="n">
        <v>0.2</v>
      </c>
      <c r="P36" s="424" t="n">
        <v>2020</v>
      </c>
      <c r="Q36" s="425" t="inlineStr">
        <is>
          <t>text</t>
        </is>
      </c>
      <c r="R36" s="425" t="inlineStr">
        <is>
          <t>text</t>
        </is>
      </c>
      <c r="S36" s="425" t="inlineStr">
        <is>
          <t>text</t>
        </is>
      </c>
      <c r="T36" s="426" t="inlineStr">
        <is>
          <t>Germany</t>
        </is>
      </c>
      <c r="U36" s="5" t="inlineStr">
        <is>
          <t>-</t>
        </is>
      </c>
      <c r="V36" s="5">
        <f>(O36*N36)^2</f>
        <v/>
      </c>
    </row>
    <row r="37" customFormat="1" s="482">
      <c r="A37" s="518" t="inlineStr">
        <is>
          <t>Processing of residues</t>
        </is>
      </c>
      <c r="B37" s="5">
        <f>D37&amp;"."&amp;E37&amp;"-"&amp;G37&amp;"."&amp;H37</f>
        <v/>
      </c>
      <c r="C37" s="5">
        <f>B37&amp;"-"&amp;J37&amp;"-"&amp;M37</f>
        <v/>
      </c>
      <c r="D37" s="537" t="inlineStr">
        <is>
          <t>PR</t>
        </is>
      </c>
      <c r="E37" s="537" t="inlineStr">
        <is>
          <t>SO</t>
        </is>
      </c>
      <c r="F37" s="5">
        <f>VLOOKUP(E37,'5.a Definitions'!E:F,2,FALSE)</f>
        <v/>
      </c>
      <c r="G37" s="537" t="inlineStr">
        <is>
          <t>PR</t>
        </is>
      </c>
      <c r="H37" s="537" t="inlineStr">
        <is>
          <t>SO</t>
        </is>
      </c>
      <c r="I37" s="5">
        <f>VLOOKUP(H37,'5.a Definitions'!E:F,2,FALSE)</f>
        <v/>
      </c>
      <c r="J37" s="5" t="inlineStr">
        <is>
          <t>Stock change</t>
        </is>
      </c>
      <c r="K37" s="5">
        <f>J37</f>
        <v/>
      </c>
      <c r="L37" s="5" t="inlineStr">
        <is>
          <t>reactive</t>
        </is>
      </c>
      <c r="M37" s="5" t="inlineStr">
        <is>
          <t>Nmix</t>
        </is>
      </c>
      <c r="N37" s="422" t="n">
        <v>1</v>
      </c>
      <c r="O37" s="423" t="n">
        <v>0.2</v>
      </c>
      <c r="P37" s="424" t="n">
        <v>2020</v>
      </c>
      <c r="Q37" s="425" t="inlineStr">
        <is>
          <t>text</t>
        </is>
      </c>
      <c r="R37" s="425" t="inlineStr">
        <is>
          <t>text</t>
        </is>
      </c>
      <c r="S37" s="425" t="inlineStr">
        <is>
          <t>text</t>
        </is>
      </c>
      <c r="T37" s="426" t="inlineStr">
        <is>
          <t>Germany</t>
        </is>
      </c>
      <c r="U37" s="5" t="inlineStr">
        <is>
          <t>-</t>
        </is>
      </c>
      <c r="V37" s="5">
        <f>(O37*N37)^2</f>
        <v/>
      </c>
    </row>
    <row r="38" customFormat="1" s="482">
      <c r="B38" s="5">
        <f>D38&amp;"."&amp;E38&amp;"-"&amp;G38&amp;"."&amp;H38</f>
        <v/>
      </c>
      <c r="C38" s="5">
        <f>B38&amp;"-"&amp;J38&amp;"-"&amp;M38</f>
        <v/>
      </c>
      <c r="D38" s="537" t="inlineStr">
        <is>
          <t>PR</t>
        </is>
      </c>
      <c r="E38" s="537" t="inlineStr">
        <is>
          <t>WW</t>
        </is>
      </c>
      <c r="F38" s="5">
        <f>VLOOKUP(E38,'5.a Definitions'!E:F,2,FALSE)</f>
        <v/>
      </c>
      <c r="G38" s="537" t="inlineStr">
        <is>
          <t>PR</t>
        </is>
      </c>
      <c r="H38" s="537" t="inlineStr">
        <is>
          <t>WW</t>
        </is>
      </c>
      <c r="I38" s="5">
        <f>VLOOKUP(H38,'5.a Definitions'!E:F,2,FALSE)</f>
        <v/>
      </c>
      <c r="J38" s="5" t="inlineStr">
        <is>
          <t>Stock change</t>
        </is>
      </c>
      <c r="K38" s="5">
        <f>J38</f>
        <v/>
      </c>
      <c r="L38" s="5" t="inlineStr">
        <is>
          <t>reactive</t>
        </is>
      </c>
      <c r="M38" s="5" t="inlineStr">
        <is>
          <t>Nmix</t>
        </is>
      </c>
      <c r="N38" s="422" t="n">
        <v>1</v>
      </c>
      <c r="O38" s="423" t="n">
        <v>0.2</v>
      </c>
      <c r="P38" s="424" t="n">
        <v>2020</v>
      </c>
      <c r="Q38" s="425" t="inlineStr">
        <is>
          <t>text</t>
        </is>
      </c>
      <c r="R38" s="425" t="inlineStr">
        <is>
          <t>text</t>
        </is>
      </c>
      <c r="S38" s="425" t="inlineStr">
        <is>
          <t>text</t>
        </is>
      </c>
      <c r="T38" s="426" t="inlineStr">
        <is>
          <t>Germany</t>
        </is>
      </c>
      <c r="U38" s="5" t="inlineStr">
        <is>
          <t>-</t>
        </is>
      </c>
      <c r="V38" s="5">
        <f>(O38*N38)^2</f>
        <v/>
      </c>
    </row>
    <row r="39" ht="16" customFormat="1" customHeight="1" s="482">
      <c r="A39" s="446" t="inlineStr">
        <is>
          <t>Humans and settlements</t>
        </is>
      </c>
      <c r="B39" s="5">
        <f>D39&amp;"."&amp;E39&amp;"-"&amp;G39&amp;"."&amp;H39</f>
        <v/>
      </c>
      <c r="C39" s="5">
        <f>B39&amp;"-"&amp;J39&amp;"-"&amp;M39</f>
        <v/>
      </c>
      <c r="D39" s="5" t="inlineStr">
        <is>
          <t>HS</t>
        </is>
      </c>
      <c r="E39" s="5" t="inlineStr">
        <is>
          <t>HS</t>
        </is>
      </c>
      <c r="F39" s="5">
        <f>VLOOKUP(E39,'5.a Definitions'!E:F,2,FALSE)</f>
        <v/>
      </c>
      <c r="G39" s="5" t="inlineStr">
        <is>
          <t>HS</t>
        </is>
      </c>
      <c r="H39" s="5" t="inlineStr">
        <is>
          <t>HS</t>
        </is>
      </c>
      <c r="I39" s="5">
        <f>VLOOKUP(H39,'5.a Definitions'!E:F,2,FALSE)</f>
        <v/>
      </c>
      <c r="J39" s="5" t="inlineStr">
        <is>
          <t>Stock change</t>
        </is>
      </c>
      <c r="K39" s="5">
        <f>J39</f>
        <v/>
      </c>
      <c r="L39" s="5" t="inlineStr">
        <is>
          <t>reactive</t>
        </is>
      </c>
      <c r="M39" s="5" t="inlineStr">
        <is>
          <t>Nmix</t>
        </is>
      </c>
      <c r="N39" s="422" t="n">
        <v>1</v>
      </c>
      <c r="O39" s="423" t="n">
        <v>0.2</v>
      </c>
      <c r="P39" s="424" t="n">
        <v>2020</v>
      </c>
      <c r="Q39" s="425" t="inlineStr">
        <is>
          <t>text</t>
        </is>
      </c>
      <c r="R39" s="425" t="inlineStr">
        <is>
          <t>text</t>
        </is>
      </c>
      <c r="S39" s="425" t="inlineStr">
        <is>
          <t>text</t>
        </is>
      </c>
      <c r="T39" s="426" t="inlineStr">
        <is>
          <t>Germany</t>
        </is>
      </c>
      <c r="U39" s="5" t="inlineStr">
        <is>
          <t>-</t>
        </is>
      </c>
      <c r="V39" s="5">
        <f>(O39*N39)^2</f>
        <v/>
      </c>
    </row>
    <row r="40" customFormat="1" s="482">
      <c r="A40" s="519" t="inlineStr">
        <is>
          <t>Atmosphere</t>
        </is>
      </c>
      <c r="B40" s="5">
        <f>D40&amp;"."&amp;E40&amp;"-"&amp;G40&amp;"."&amp;H40</f>
        <v/>
      </c>
      <c r="C40" s="5">
        <f>B40&amp;"-"&amp;J40&amp;"-"&amp;M40</f>
        <v/>
      </c>
      <c r="D40" s="5" t="inlineStr">
        <is>
          <t>AT</t>
        </is>
      </c>
      <c r="E40" s="5" t="inlineStr">
        <is>
          <t>AT</t>
        </is>
      </c>
      <c r="F40" s="5">
        <f>VLOOKUP(E40,'5.a Definitions'!E:F,2,FALSE)</f>
        <v/>
      </c>
      <c r="G40" s="5" t="inlineStr">
        <is>
          <t>AT</t>
        </is>
      </c>
      <c r="H40" s="5" t="inlineStr">
        <is>
          <t>AT</t>
        </is>
      </c>
      <c r="I40" s="5">
        <f>VLOOKUP(H40,'5.a Definitions'!E:F,2,FALSE)</f>
        <v/>
      </c>
      <c r="J40" s="5" t="inlineStr">
        <is>
          <t>Stock change</t>
        </is>
      </c>
      <c r="K40" s="5">
        <f>J40</f>
        <v/>
      </c>
      <c r="L40" s="5" t="inlineStr">
        <is>
          <t>reactive</t>
        </is>
      </c>
      <c r="M40" s="5" t="inlineStr">
        <is>
          <t>Nmix</t>
        </is>
      </c>
      <c r="N40" s="422" t="n">
        <v>1</v>
      </c>
      <c r="O40" s="423" t="n">
        <v>0.2</v>
      </c>
      <c r="P40" s="424" t="n">
        <v>2020</v>
      </c>
      <c r="Q40" s="425" t="inlineStr">
        <is>
          <t>text</t>
        </is>
      </c>
      <c r="R40" s="425" t="inlineStr">
        <is>
          <t>text</t>
        </is>
      </c>
      <c r="S40" s="425" t="inlineStr">
        <is>
          <t>text</t>
        </is>
      </c>
      <c r="T40" s="426" t="inlineStr">
        <is>
          <t>Germany</t>
        </is>
      </c>
      <c r="U40" s="5" t="inlineStr">
        <is>
          <t>-</t>
        </is>
      </c>
      <c r="V40" s="5">
        <f>(O40*N40)^2</f>
        <v/>
      </c>
    </row>
    <row r="41" customFormat="1" s="482">
      <c r="B41" s="5">
        <f>D41&amp;"."&amp;E41&amp;"-"&amp;G41&amp;"."&amp;H41</f>
        <v/>
      </c>
      <c r="C41" s="5">
        <f>B41&amp;"-"&amp;J41&amp;"-"&amp;M41</f>
        <v/>
      </c>
      <c r="D41" s="5" t="inlineStr">
        <is>
          <t>AT</t>
        </is>
      </c>
      <c r="E41" s="5" t="inlineStr">
        <is>
          <t>AT</t>
        </is>
      </c>
      <c r="F41" s="5">
        <f>VLOOKUP(E41,'5.a Definitions'!E:F,2,FALSE)</f>
        <v/>
      </c>
      <c r="G41" s="5" t="inlineStr">
        <is>
          <t>AT</t>
        </is>
      </c>
      <c r="H41" s="5" t="inlineStr">
        <is>
          <t>AT</t>
        </is>
      </c>
      <c r="I41" s="5">
        <f>VLOOKUP(H41,'5.a Definitions'!E:F,2,FALSE)</f>
        <v/>
      </c>
      <c r="J41" s="5" t="inlineStr">
        <is>
          <t>Stock change</t>
        </is>
      </c>
      <c r="K41" s="5">
        <f>J41</f>
        <v/>
      </c>
      <c r="L41" s="5" t="inlineStr">
        <is>
          <t>reactive</t>
        </is>
      </c>
      <c r="M41" s="5" t="inlineStr">
        <is>
          <t>Nmix</t>
        </is>
      </c>
      <c r="N41" s="422" t="n">
        <v>1</v>
      </c>
      <c r="O41" s="423" t="n">
        <v>0.2</v>
      </c>
      <c r="P41" s="424" t="n">
        <v>2020</v>
      </c>
      <c r="Q41" s="425" t="inlineStr">
        <is>
          <t>text</t>
        </is>
      </c>
      <c r="R41" s="425" t="inlineStr">
        <is>
          <t>text</t>
        </is>
      </c>
      <c r="S41" s="425" t="inlineStr">
        <is>
          <t>text</t>
        </is>
      </c>
      <c r="T41" s="426" t="inlineStr">
        <is>
          <t>Germany</t>
        </is>
      </c>
      <c r="U41" s="5" t="inlineStr">
        <is>
          <t>-</t>
        </is>
      </c>
      <c r="V41" s="5">
        <f>(O41*N41)^2</f>
        <v/>
      </c>
    </row>
    <row r="42" customFormat="1" s="482">
      <c r="A42" s="514" t="inlineStr">
        <is>
          <t>Hydrosphere</t>
        </is>
      </c>
      <c r="B42" s="5">
        <f>D42&amp;"."&amp;E42&amp;"-"&amp;G42&amp;"."&amp;H42</f>
        <v/>
      </c>
      <c r="C42" s="5">
        <f>B42&amp;"-"&amp;J42&amp;"-"&amp;M42</f>
        <v/>
      </c>
      <c r="D42" s="537" t="inlineStr">
        <is>
          <t>HY</t>
        </is>
      </c>
      <c r="E42" s="537" t="inlineStr">
        <is>
          <t>GW</t>
        </is>
      </c>
      <c r="F42" s="5">
        <f>VLOOKUP(E42,'5.a Definitions'!E:F,2,FALSE)</f>
        <v/>
      </c>
      <c r="G42" s="537" t="inlineStr">
        <is>
          <t>HY</t>
        </is>
      </c>
      <c r="H42" s="537" t="inlineStr">
        <is>
          <t>GW</t>
        </is>
      </c>
      <c r="I42" s="5">
        <f>VLOOKUP(H42,'5.a Definitions'!E:F,2,FALSE)</f>
        <v/>
      </c>
      <c r="J42" s="5" t="inlineStr">
        <is>
          <t>Stock change</t>
        </is>
      </c>
      <c r="K42" s="5">
        <f>J42</f>
        <v/>
      </c>
      <c r="L42" s="5" t="inlineStr">
        <is>
          <t>reactive</t>
        </is>
      </c>
      <c r="M42" s="5" t="inlineStr">
        <is>
          <t>Nmix</t>
        </is>
      </c>
      <c r="N42" s="422" t="n">
        <v>1</v>
      </c>
      <c r="O42" s="423" t="n">
        <v>0.2</v>
      </c>
      <c r="P42" s="424" t="n">
        <v>2020</v>
      </c>
      <c r="Q42" s="425" t="inlineStr">
        <is>
          <t>text</t>
        </is>
      </c>
      <c r="R42" s="425" t="inlineStr">
        <is>
          <t>text</t>
        </is>
      </c>
      <c r="S42" s="425" t="inlineStr">
        <is>
          <t>text</t>
        </is>
      </c>
      <c r="T42" s="426" t="inlineStr">
        <is>
          <t>Germany</t>
        </is>
      </c>
      <c r="U42" s="5" t="inlineStr">
        <is>
          <t>-</t>
        </is>
      </c>
      <c r="V42" s="5">
        <f>(O42*N42)^2</f>
        <v/>
      </c>
    </row>
    <row r="43" customFormat="1" s="482">
      <c r="B43" s="5">
        <f>D43&amp;"."&amp;E43&amp;"-"&amp;G43&amp;"."&amp;H43</f>
        <v/>
      </c>
      <c r="C43" s="5">
        <f>B43&amp;"-"&amp;J43&amp;"-"&amp;M43</f>
        <v/>
      </c>
      <c r="D43" s="537" t="inlineStr">
        <is>
          <t>HY</t>
        </is>
      </c>
      <c r="E43" s="537" t="inlineStr">
        <is>
          <t>SW</t>
        </is>
      </c>
      <c r="F43" s="5">
        <f>VLOOKUP(E43,'5.a Definitions'!E:F,2,FALSE)</f>
        <v/>
      </c>
      <c r="G43" s="537" t="inlineStr">
        <is>
          <t>HY</t>
        </is>
      </c>
      <c r="H43" s="537" t="inlineStr">
        <is>
          <t>SW</t>
        </is>
      </c>
      <c r="I43" s="5">
        <f>VLOOKUP(H43,'5.a Definitions'!E:F,2,FALSE)</f>
        <v/>
      </c>
      <c r="J43" s="5" t="inlineStr">
        <is>
          <t>Stock change</t>
        </is>
      </c>
      <c r="K43" s="5">
        <f>J43</f>
        <v/>
      </c>
      <c r="L43" s="5" t="inlineStr">
        <is>
          <t>reactive</t>
        </is>
      </c>
      <c r="M43" s="5" t="inlineStr">
        <is>
          <t>Nmix</t>
        </is>
      </c>
      <c r="N43" s="422" t="n">
        <v>1</v>
      </c>
      <c r="O43" s="423" t="n">
        <v>0.2</v>
      </c>
      <c r="P43" s="424" t="n">
        <v>2020</v>
      </c>
      <c r="Q43" s="425" t="inlineStr">
        <is>
          <t>text</t>
        </is>
      </c>
      <c r="R43" s="425" t="inlineStr">
        <is>
          <t>text</t>
        </is>
      </c>
      <c r="S43" s="425" t="inlineStr">
        <is>
          <t>text</t>
        </is>
      </c>
      <c r="T43" s="426" t="inlineStr">
        <is>
          <t>Germany</t>
        </is>
      </c>
      <c r="U43" s="5" t="inlineStr">
        <is>
          <t>-</t>
        </is>
      </c>
      <c r="V43" s="5">
        <f>(O43*N43)^2</f>
        <v/>
      </c>
    </row>
    <row r="44" customFormat="1" s="482">
      <c r="B44" s="5">
        <f>D44&amp;"."&amp;E44&amp;"-"&amp;G44&amp;"."&amp;H44</f>
        <v/>
      </c>
      <c r="C44" s="5">
        <f>B44&amp;"-"&amp;J44&amp;"-"&amp;M44</f>
        <v/>
      </c>
      <c r="D44" s="537" t="inlineStr">
        <is>
          <t>HY</t>
        </is>
      </c>
      <c r="E44" s="537" t="inlineStr">
        <is>
          <t>CW</t>
        </is>
      </c>
      <c r="F44" s="5">
        <f>VLOOKUP(E44,'5.a Definitions'!E:F,2,FALSE)</f>
        <v/>
      </c>
      <c r="G44" s="537" t="inlineStr">
        <is>
          <t>HY</t>
        </is>
      </c>
      <c r="H44" s="537" t="inlineStr">
        <is>
          <t>CW</t>
        </is>
      </c>
      <c r="I44" s="5">
        <f>VLOOKUP(H44,'5.a Definitions'!E:F,2,FALSE)</f>
        <v/>
      </c>
      <c r="J44" s="5" t="inlineStr">
        <is>
          <t>Stock change</t>
        </is>
      </c>
      <c r="K44" s="5">
        <f>J44</f>
        <v/>
      </c>
      <c r="L44" s="5" t="inlineStr">
        <is>
          <t>reactive</t>
        </is>
      </c>
      <c r="M44" s="5" t="inlineStr">
        <is>
          <t>Nmix</t>
        </is>
      </c>
      <c r="N44" s="422" t="n">
        <v>1</v>
      </c>
      <c r="O44" s="423" t="n">
        <v>0.2</v>
      </c>
      <c r="P44" s="424" t="n">
        <v>2020</v>
      </c>
      <c r="Q44" s="425" t="inlineStr">
        <is>
          <t>text</t>
        </is>
      </c>
      <c r="R44" s="425" t="inlineStr">
        <is>
          <t>text</t>
        </is>
      </c>
      <c r="S44" s="425" t="inlineStr">
        <is>
          <t>text</t>
        </is>
      </c>
      <c r="T44" s="426" t="inlineStr">
        <is>
          <t>Germany</t>
        </is>
      </c>
      <c r="U44" s="5" t="inlineStr">
        <is>
          <t>-</t>
        </is>
      </c>
      <c r="V44" s="5">
        <f>(O44*N44)^2</f>
        <v/>
      </c>
    </row>
    <row r="45" customFormat="1" s="482">
      <c r="B45" s="5">
        <f>D45&amp;"."&amp;E45&amp;"-"&amp;G45&amp;"."&amp;H45</f>
        <v/>
      </c>
      <c r="C45" s="5">
        <f>B45&amp;"-"&amp;J45&amp;"-"&amp;M45</f>
        <v/>
      </c>
      <c r="D45" s="537" t="inlineStr">
        <is>
          <t>HY</t>
        </is>
      </c>
      <c r="E45" s="537" t="inlineStr">
        <is>
          <t>AC</t>
        </is>
      </c>
      <c r="F45" s="5">
        <f>VLOOKUP(E45,'5.a Definitions'!E:F,2,FALSE)</f>
        <v/>
      </c>
      <c r="G45" s="537" t="inlineStr">
        <is>
          <t>HY</t>
        </is>
      </c>
      <c r="H45" s="537" t="inlineStr">
        <is>
          <t>AC</t>
        </is>
      </c>
      <c r="I45" s="5">
        <f>VLOOKUP(H45,'5.a Definitions'!E:F,2,FALSE)</f>
        <v/>
      </c>
      <c r="J45" s="5" t="inlineStr">
        <is>
          <t>Stock change</t>
        </is>
      </c>
      <c r="K45" s="5">
        <f>J45</f>
        <v/>
      </c>
      <c r="L45" s="5" t="inlineStr">
        <is>
          <t>reactive</t>
        </is>
      </c>
      <c r="M45" s="5" t="inlineStr">
        <is>
          <t>Nmix</t>
        </is>
      </c>
      <c r="N45" s="422" t="n">
        <v>1</v>
      </c>
      <c r="O45" s="423" t="n">
        <v>0.2</v>
      </c>
      <c r="P45" s="424" t="n">
        <v>2020</v>
      </c>
      <c r="Q45" s="425" t="inlineStr">
        <is>
          <t>text</t>
        </is>
      </c>
      <c r="R45" s="425" t="inlineStr">
        <is>
          <t>text</t>
        </is>
      </c>
      <c r="S45" s="425" t="inlineStr">
        <is>
          <t>text</t>
        </is>
      </c>
      <c r="T45" s="426" t="inlineStr">
        <is>
          <t>Germany</t>
        </is>
      </c>
      <c r="U45" s="5" t="inlineStr">
        <is>
          <t>-</t>
        </is>
      </c>
      <c r="V45" s="5">
        <f>(O45*N45)^2</f>
        <v/>
      </c>
    </row>
    <row r="47" customFormat="1" s="482">
      <c r="A47" s="516" t="inlineStr">
        <is>
          <t>Energy and fuels</t>
        </is>
      </c>
      <c r="B47" s="5">
        <f>D47&amp;"."&amp;E47&amp;"-"&amp;G47&amp;"."&amp;H47</f>
        <v/>
      </c>
      <c r="C47" s="5">
        <f>B47&amp;"-"&amp;J47&amp;"-"&amp;M47</f>
        <v/>
      </c>
      <c r="D47" s="537" t="inlineStr">
        <is>
          <t>EF</t>
        </is>
      </c>
      <c r="E47" s="537" t="inlineStr">
        <is>
          <t>EC</t>
        </is>
      </c>
      <c r="F47" s="5">
        <f>VLOOKUP(E47,'5.a Definitions'!E:F,2,FALSE)</f>
        <v/>
      </c>
      <c r="G47" s="537" t="inlineStr">
        <is>
          <t>EF</t>
        </is>
      </c>
      <c r="H47" s="537" t="inlineStr">
        <is>
          <t>EC</t>
        </is>
      </c>
      <c r="I47" s="5">
        <f>VLOOKUP(H47,'5.a Definitions'!E:F,2,FALSE)</f>
        <v/>
      </c>
      <c r="J47" s="5" t="inlineStr">
        <is>
          <t>Stock change</t>
        </is>
      </c>
      <c r="K47" s="5">
        <f>J47</f>
        <v/>
      </c>
      <c r="L47" s="5" t="inlineStr">
        <is>
          <t>reactive</t>
        </is>
      </c>
      <c r="M47" s="5" t="inlineStr">
        <is>
          <t>Nmix</t>
        </is>
      </c>
      <c r="N47" s="422" t="n">
        <v>1</v>
      </c>
      <c r="O47" s="423" t="n">
        <v>0.2</v>
      </c>
      <c r="P47" s="424" t="n">
        <v>2020</v>
      </c>
      <c r="Q47" s="425" t="inlineStr">
        <is>
          <t>text</t>
        </is>
      </c>
      <c r="R47" s="425" t="inlineStr">
        <is>
          <t>text</t>
        </is>
      </c>
      <c r="S47" s="425" t="inlineStr">
        <is>
          <t>text</t>
        </is>
      </c>
      <c r="T47" s="426" t="inlineStr">
        <is>
          <t>Germany</t>
        </is>
      </c>
      <c r="U47" s="5" t="inlineStr">
        <is>
          <t>-</t>
        </is>
      </c>
      <c r="V47" s="5">
        <f>(O47*N47)^2</f>
        <v/>
      </c>
    </row>
    <row r="48" customFormat="1" s="482">
      <c r="B48" s="5">
        <f>D48&amp;"."&amp;E48&amp;"-"&amp;G48&amp;"."&amp;H48</f>
        <v/>
      </c>
      <c r="C48" s="5">
        <f>B48&amp;"-"&amp;J48&amp;"-"&amp;M48</f>
        <v/>
      </c>
      <c r="D48" s="537" t="inlineStr">
        <is>
          <t>EF</t>
        </is>
      </c>
      <c r="E48" s="537" t="inlineStr">
        <is>
          <t>IC</t>
        </is>
      </c>
      <c r="F48" s="5">
        <f>VLOOKUP(E48,'5.a Definitions'!E:F,2,FALSE)</f>
        <v/>
      </c>
      <c r="G48" s="537" t="inlineStr">
        <is>
          <t>EF</t>
        </is>
      </c>
      <c r="H48" s="537" t="inlineStr">
        <is>
          <t>IC</t>
        </is>
      </c>
      <c r="I48" s="5">
        <f>VLOOKUP(H48,'5.a Definitions'!E:F,2,FALSE)</f>
        <v/>
      </c>
      <c r="J48" s="5" t="inlineStr">
        <is>
          <t>Stock change</t>
        </is>
      </c>
      <c r="K48" s="5">
        <f>J48</f>
        <v/>
      </c>
      <c r="L48" s="5" t="inlineStr">
        <is>
          <t>reactive</t>
        </is>
      </c>
      <c r="M48" s="5" t="inlineStr">
        <is>
          <t>Nmix</t>
        </is>
      </c>
      <c r="N48" s="422" t="n">
        <v>1</v>
      </c>
      <c r="O48" s="423" t="n">
        <v>0.2</v>
      </c>
      <c r="P48" s="424" t="n">
        <v>2020</v>
      </c>
      <c r="Q48" s="425" t="inlineStr">
        <is>
          <t>text</t>
        </is>
      </c>
      <c r="R48" s="425" t="inlineStr">
        <is>
          <t>text</t>
        </is>
      </c>
      <c r="S48" s="425" t="inlineStr">
        <is>
          <t>text</t>
        </is>
      </c>
      <c r="T48" s="426" t="inlineStr">
        <is>
          <t>Germany</t>
        </is>
      </c>
      <c r="U48" s="5" t="inlineStr">
        <is>
          <t>-</t>
        </is>
      </c>
      <c r="V48" s="5">
        <f>(O48*N48)^2</f>
        <v/>
      </c>
    </row>
    <row r="49" customFormat="1" s="482">
      <c r="B49" s="5">
        <f>D49&amp;"."&amp;E49&amp;"-"&amp;G49&amp;"."&amp;H49</f>
        <v/>
      </c>
      <c r="C49" s="5">
        <f>B49&amp;"-"&amp;J49&amp;"-"&amp;M49</f>
        <v/>
      </c>
      <c r="D49" s="537" t="inlineStr">
        <is>
          <t>EF</t>
        </is>
      </c>
      <c r="E49" s="537" t="inlineStr">
        <is>
          <t>TR</t>
        </is>
      </c>
      <c r="F49" s="5">
        <f>VLOOKUP(E49,'5.a Definitions'!E:F,2,FALSE)</f>
        <v/>
      </c>
      <c r="G49" s="537" t="inlineStr">
        <is>
          <t>EF</t>
        </is>
      </c>
      <c r="H49" s="537" t="inlineStr">
        <is>
          <t>TR</t>
        </is>
      </c>
      <c r="I49" s="5">
        <f>VLOOKUP(H49,'5.a Definitions'!E:F,2,FALSE)</f>
        <v/>
      </c>
      <c r="J49" s="5" t="inlineStr">
        <is>
          <t>Stock change</t>
        </is>
      </c>
      <c r="K49" s="5">
        <f>J49</f>
        <v/>
      </c>
      <c r="L49" s="5" t="inlineStr">
        <is>
          <t>reactive</t>
        </is>
      </c>
      <c r="M49" s="5" t="inlineStr">
        <is>
          <t>Nmix</t>
        </is>
      </c>
      <c r="N49" s="422" t="n">
        <v>1</v>
      </c>
      <c r="O49" s="423" t="n">
        <v>0.2</v>
      </c>
      <c r="P49" s="424" t="n">
        <v>2020</v>
      </c>
      <c r="Q49" s="425" t="inlineStr">
        <is>
          <t>text</t>
        </is>
      </c>
      <c r="R49" s="425" t="inlineStr">
        <is>
          <t>text</t>
        </is>
      </c>
      <c r="S49" s="425" t="inlineStr">
        <is>
          <t>text</t>
        </is>
      </c>
      <c r="T49" s="426" t="inlineStr">
        <is>
          <t>Germany</t>
        </is>
      </c>
      <c r="U49" s="5" t="inlineStr">
        <is>
          <t>-</t>
        </is>
      </c>
      <c r="V49" s="5">
        <f>(O49*N49)^2</f>
        <v/>
      </c>
    </row>
    <row r="50" customFormat="1" s="482">
      <c r="B50" s="5">
        <f>D50&amp;"."&amp;E50&amp;"-"&amp;G50&amp;"."&amp;H50</f>
        <v/>
      </c>
      <c r="C50" s="5">
        <f>B50&amp;"-"&amp;J50&amp;"-"&amp;M50</f>
        <v/>
      </c>
      <c r="D50" s="537" t="inlineStr">
        <is>
          <t>EF</t>
        </is>
      </c>
      <c r="E50" s="537" t="inlineStr">
        <is>
          <t>OE</t>
        </is>
      </c>
      <c r="F50" s="5">
        <f>VLOOKUP(E50,'5.a Definitions'!E:F,2,FALSE)</f>
        <v/>
      </c>
      <c r="G50" s="537" t="inlineStr">
        <is>
          <t>EF</t>
        </is>
      </c>
      <c r="H50" s="537" t="inlineStr">
        <is>
          <t>OE</t>
        </is>
      </c>
      <c r="I50" s="5">
        <f>VLOOKUP(H50,'5.a Definitions'!E:F,2,FALSE)</f>
        <v/>
      </c>
      <c r="J50" s="5" t="inlineStr">
        <is>
          <t>Stock change</t>
        </is>
      </c>
      <c r="K50" s="5">
        <f>J50</f>
        <v/>
      </c>
      <c r="L50" s="5" t="inlineStr">
        <is>
          <t>reactive</t>
        </is>
      </c>
      <c r="M50" s="5" t="inlineStr">
        <is>
          <t>Nmix</t>
        </is>
      </c>
      <c r="N50" s="422" t="n">
        <v>1</v>
      </c>
      <c r="O50" s="423" t="n">
        <v>0.2</v>
      </c>
      <c r="P50" s="424" t="n">
        <v>2020</v>
      </c>
      <c r="Q50" s="425" t="inlineStr">
        <is>
          <t>text</t>
        </is>
      </c>
      <c r="R50" s="425" t="inlineStr">
        <is>
          <t>text</t>
        </is>
      </c>
      <c r="S50" s="425" t="inlineStr">
        <is>
          <t>text</t>
        </is>
      </c>
      <c r="T50" s="426" t="inlineStr">
        <is>
          <t>Germany</t>
        </is>
      </c>
      <c r="U50" s="5" t="inlineStr">
        <is>
          <t>-</t>
        </is>
      </c>
      <c r="V50" s="5">
        <f>(O50*N50)^2</f>
        <v/>
      </c>
    </row>
    <row r="51" customFormat="1" s="482">
      <c r="A51" s="515" t="inlineStr">
        <is>
          <t>Materials and products</t>
        </is>
      </c>
      <c r="B51" s="5">
        <f>D51&amp;"."&amp;E51&amp;"-"&amp;G51&amp;"."&amp;H51</f>
        <v/>
      </c>
      <c r="C51" s="5">
        <f>B51&amp;"-"&amp;J51&amp;"-"&amp;M51</f>
        <v/>
      </c>
      <c r="D51" s="537" t="inlineStr">
        <is>
          <t>MP</t>
        </is>
      </c>
      <c r="E51" s="537" t="inlineStr">
        <is>
          <t>FP</t>
        </is>
      </c>
      <c r="F51" s="5">
        <f>VLOOKUP(E51,'5.a Definitions'!E:F,2,FALSE)</f>
        <v/>
      </c>
      <c r="G51" s="537" t="inlineStr">
        <is>
          <t>MP</t>
        </is>
      </c>
      <c r="H51" s="537" t="inlineStr">
        <is>
          <t>FP</t>
        </is>
      </c>
      <c r="I51" s="5">
        <f>VLOOKUP(H51,'5.a Definitions'!E:F,2,FALSE)</f>
        <v/>
      </c>
      <c r="J51" s="5" t="inlineStr">
        <is>
          <t>Stock change</t>
        </is>
      </c>
      <c r="K51" s="5">
        <f>J51</f>
        <v/>
      </c>
      <c r="L51" s="5" t="inlineStr">
        <is>
          <t>reactive</t>
        </is>
      </c>
      <c r="M51" s="5" t="inlineStr">
        <is>
          <t>Nmix</t>
        </is>
      </c>
      <c r="N51" s="422" t="n">
        <v>1</v>
      </c>
      <c r="O51" s="423" t="n">
        <v>0.2</v>
      </c>
      <c r="P51" s="424" t="n">
        <v>2020</v>
      </c>
      <c r="Q51" s="425" t="inlineStr">
        <is>
          <t>text</t>
        </is>
      </c>
      <c r="R51" s="425" t="inlineStr">
        <is>
          <t>text</t>
        </is>
      </c>
      <c r="S51" s="425" t="inlineStr">
        <is>
          <t>text</t>
        </is>
      </c>
      <c r="T51" s="426" t="inlineStr">
        <is>
          <t>Germany</t>
        </is>
      </c>
      <c r="U51" s="5" t="inlineStr">
        <is>
          <t>-</t>
        </is>
      </c>
      <c r="V51" s="5">
        <f>(O51*N51)^2</f>
        <v/>
      </c>
    </row>
    <row r="52" customFormat="1" s="482">
      <c r="B52" s="5">
        <f>D52&amp;"."&amp;E52&amp;"-"&amp;G52&amp;"."&amp;H52</f>
        <v/>
      </c>
      <c r="C52" s="5">
        <f>B52&amp;"-"&amp;J52&amp;"-"&amp;M52</f>
        <v/>
      </c>
      <c r="D52" s="537" t="inlineStr">
        <is>
          <t>MP</t>
        </is>
      </c>
      <c r="E52" s="537" t="inlineStr">
        <is>
          <t>OP</t>
        </is>
      </c>
      <c r="F52" s="5">
        <f>VLOOKUP(E52,'5.a Definitions'!E:F,2,FALSE)</f>
        <v/>
      </c>
      <c r="G52" s="537" t="inlineStr">
        <is>
          <t>MP</t>
        </is>
      </c>
      <c r="H52" s="537" t="inlineStr">
        <is>
          <t>OP</t>
        </is>
      </c>
      <c r="I52" s="5">
        <f>VLOOKUP(H52,'5.a Definitions'!E:F,2,FALSE)</f>
        <v/>
      </c>
      <c r="J52" s="5" t="inlineStr">
        <is>
          <t>Stock change</t>
        </is>
      </c>
      <c r="K52" s="5">
        <f>J52</f>
        <v/>
      </c>
      <c r="L52" s="5" t="inlineStr">
        <is>
          <t>reactive</t>
        </is>
      </c>
      <c r="M52" s="5" t="inlineStr">
        <is>
          <t>Nmix</t>
        </is>
      </c>
      <c r="N52" s="422" t="n">
        <v>1</v>
      </c>
      <c r="O52" s="423" t="n">
        <v>0.2</v>
      </c>
      <c r="P52" s="424" t="n">
        <v>2020</v>
      </c>
      <c r="Q52" s="425" t="inlineStr">
        <is>
          <t>text</t>
        </is>
      </c>
      <c r="R52" s="425" t="inlineStr">
        <is>
          <t>text</t>
        </is>
      </c>
      <c r="S52" s="425" t="inlineStr">
        <is>
          <t>text</t>
        </is>
      </c>
      <c r="T52" s="426" t="inlineStr">
        <is>
          <t>Germany</t>
        </is>
      </c>
      <c r="U52" s="5" t="inlineStr">
        <is>
          <t>-</t>
        </is>
      </c>
      <c r="V52" s="5">
        <f>(O52*N52)^2</f>
        <v/>
      </c>
    </row>
    <row r="53" customFormat="1" s="482">
      <c r="A53" s="517" t="inlineStr">
        <is>
          <t>Agriculture</t>
        </is>
      </c>
      <c r="B53" s="5">
        <f>D53&amp;"."&amp;E53&amp;"-"&amp;G53&amp;"."&amp;H53</f>
        <v/>
      </c>
      <c r="C53" s="5">
        <f>B53&amp;"-"&amp;J53&amp;"-"&amp;M53</f>
        <v/>
      </c>
      <c r="D53" s="537" t="inlineStr">
        <is>
          <t>AG</t>
        </is>
      </c>
      <c r="E53" s="537" t="inlineStr">
        <is>
          <t>MM</t>
        </is>
      </c>
      <c r="F53" s="5">
        <f>VLOOKUP(E53,'5.a Definitions'!E:F,2,FALSE)</f>
        <v/>
      </c>
      <c r="G53" s="537" t="inlineStr">
        <is>
          <t>AG</t>
        </is>
      </c>
      <c r="H53" s="537" t="inlineStr">
        <is>
          <t>MM</t>
        </is>
      </c>
      <c r="I53" s="5">
        <f>VLOOKUP(H53,'5.a Definitions'!E:F,2,FALSE)</f>
        <v/>
      </c>
      <c r="J53" s="5" t="inlineStr">
        <is>
          <t>Stock change</t>
        </is>
      </c>
      <c r="K53" s="5">
        <f>J53</f>
        <v/>
      </c>
      <c r="L53" s="5" t="inlineStr">
        <is>
          <t>reactive</t>
        </is>
      </c>
      <c r="M53" s="5" t="inlineStr">
        <is>
          <t>Nmix</t>
        </is>
      </c>
      <c r="N53" s="422" t="n">
        <v>1</v>
      </c>
      <c r="O53" s="423" t="n">
        <v>0.2</v>
      </c>
      <c r="P53" s="424" t="n">
        <v>2020</v>
      </c>
      <c r="Q53" s="425" t="inlineStr">
        <is>
          <t>text</t>
        </is>
      </c>
      <c r="R53" s="425" t="inlineStr">
        <is>
          <t>text</t>
        </is>
      </c>
      <c r="S53" s="425" t="inlineStr">
        <is>
          <t>text</t>
        </is>
      </c>
      <c r="T53" s="426" t="inlineStr">
        <is>
          <t>Germany</t>
        </is>
      </c>
      <c r="U53" s="5" t="inlineStr">
        <is>
          <t>-</t>
        </is>
      </c>
      <c r="V53" s="5">
        <f>(O53*N53)^2</f>
        <v/>
      </c>
    </row>
    <row r="54" customFormat="1" s="482">
      <c r="B54" s="5">
        <f>D54&amp;"."&amp;E54&amp;"-"&amp;G54&amp;"."&amp;H54</f>
        <v/>
      </c>
      <c r="C54" s="5">
        <f>B54&amp;"-"&amp;J54&amp;"-"&amp;M54</f>
        <v/>
      </c>
      <c r="D54" s="537" t="inlineStr">
        <is>
          <t>AG</t>
        </is>
      </c>
      <c r="E54" s="537" t="inlineStr">
        <is>
          <t>SM</t>
        </is>
      </c>
      <c r="F54" s="5">
        <f>VLOOKUP(E54,'5.a Definitions'!E:F,2,FALSE)</f>
        <v/>
      </c>
      <c r="G54" s="537" t="inlineStr">
        <is>
          <t>AG</t>
        </is>
      </c>
      <c r="H54" s="537" t="inlineStr">
        <is>
          <t>SM</t>
        </is>
      </c>
      <c r="I54" s="5">
        <f>VLOOKUP(H54,'5.a Definitions'!E:F,2,FALSE)</f>
        <v/>
      </c>
      <c r="J54" s="5" t="inlineStr">
        <is>
          <t>Stock change</t>
        </is>
      </c>
      <c r="K54" s="5">
        <f>J54</f>
        <v/>
      </c>
      <c r="L54" s="5" t="inlineStr">
        <is>
          <t>reactive</t>
        </is>
      </c>
      <c r="M54" s="5" t="inlineStr">
        <is>
          <t>Nmix</t>
        </is>
      </c>
      <c r="N54" s="422" t="n">
        <v>1</v>
      </c>
      <c r="O54" s="423" t="n">
        <v>0.2</v>
      </c>
      <c r="P54" s="424" t="n">
        <v>2020</v>
      </c>
      <c r="Q54" s="425" t="inlineStr">
        <is>
          <t>text</t>
        </is>
      </c>
      <c r="R54" s="425" t="inlineStr">
        <is>
          <t>text</t>
        </is>
      </c>
      <c r="S54" s="425" t="inlineStr">
        <is>
          <t>text</t>
        </is>
      </c>
      <c r="T54" s="426" t="inlineStr">
        <is>
          <t>Germany</t>
        </is>
      </c>
      <c r="U54" s="5" t="inlineStr">
        <is>
          <t>-</t>
        </is>
      </c>
      <c r="V54" s="5">
        <f>(O54*N54)^2</f>
        <v/>
      </c>
    </row>
    <row r="55" customFormat="1" s="482">
      <c r="B55" s="5">
        <f>D55&amp;"."&amp;E55&amp;"-"&amp;G55&amp;"."&amp;H55</f>
        <v/>
      </c>
      <c r="C55" s="5">
        <f>B55&amp;"-"&amp;J55&amp;"-"&amp;M55</f>
        <v/>
      </c>
      <c r="D55" s="537" t="inlineStr">
        <is>
          <t>AG</t>
        </is>
      </c>
      <c r="E55" s="537" t="inlineStr">
        <is>
          <t>BC</t>
        </is>
      </c>
      <c r="F55" s="5">
        <f>VLOOKUP(E55,'5.a Definitions'!E:F,2,FALSE)</f>
        <v/>
      </c>
      <c r="G55" s="537" t="inlineStr">
        <is>
          <t>AG</t>
        </is>
      </c>
      <c r="H55" s="537" t="inlineStr">
        <is>
          <t>BC</t>
        </is>
      </c>
      <c r="I55" s="5">
        <f>VLOOKUP(H55,'5.a Definitions'!E:F,2,FALSE)</f>
        <v/>
      </c>
      <c r="J55" s="5" t="inlineStr">
        <is>
          <t>Stock change</t>
        </is>
      </c>
      <c r="K55" s="5">
        <f>J55</f>
        <v/>
      </c>
      <c r="L55" s="5" t="inlineStr">
        <is>
          <t>reactive</t>
        </is>
      </c>
      <c r="M55" s="5" t="inlineStr">
        <is>
          <t>Nmix</t>
        </is>
      </c>
      <c r="N55" s="422" t="n">
        <v>1</v>
      </c>
      <c r="O55" s="423" t="n">
        <v>0.2</v>
      </c>
      <c r="P55" s="424" t="n">
        <v>2020</v>
      </c>
      <c r="Q55" s="425" t="inlineStr">
        <is>
          <t>text</t>
        </is>
      </c>
      <c r="R55" s="425" t="inlineStr">
        <is>
          <t>text</t>
        </is>
      </c>
      <c r="S55" s="425" t="inlineStr">
        <is>
          <t>text</t>
        </is>
      </c>
      <c r="T55" s="426" t="inlineStr">
        <is>
          <t>Germany</t>
        </is>
      </c>
      <c r="U55" s="5" t="inlineStr">
        <is>
          <t>-</t>
        </is>
      </c>
      <c r="V55" s="5">
        <f>(O55*N55)^2</f>
        <v/>
      </c>
    </row>
    <row r="56" ht="14.75" customFormat="1" customHeight="1" s="482">
      <c r="A56" s="513" t="inlineStr">
        <is>
          <t>Forests and Semi-natural vegetation</t>
        </is>
      </c>
      <c r="B56" s="5">
        <f>D56&amp;"."&amp;E56&amp;"-"&amp;G56&amp;"."&amp;H56</f>
        <v/>
      </c>
      <c r="C56" s="5">
        <f>B56&amp;"-"&amp;J56&amp;"-"&amp;M56</f>
        <v/>
      </c>
      <c r="D56" s="537" t="inlineStr">
        <is>
          <t>FS</t>
        </is>
      </c>
      <c r="E56" s="537" t="inlineStr">
        <is>
          <t>FO</t>
        </is>
      </c>
      <c r="F56" s="5">
        <f>VLOOKUP(E56,'5.a Definitions'!E:F,2,FALSE)</f>
        <v/>
      </c>
      <c r="G56" s="537" t="inlineStr">
        <is>
          <t>FS</t>
        </is>
      </c>
      <c r="H56" s="537" t="inlineStr">
        <is>
          <t>FO</t>
        </is>
      </c>
      <c r="I56" s="5">
        <f>VLOOKUP(H56,'5.a Definitions'!E:F,2,FALSE)</f>
        <v/>
      </c>
      <c r="J56" s="5" t="inlineStr">
        <is>
          <t>Stock change</t>
        </is>
      </c>
      <c r="K56" s="5">
        <f>J56</f>
        <v/>
      </c>
      <c r="L56" s="5" t="inlineStr">
        <is>
          <t>reactive</t>
        </is>
      </c>
      <c r="M56" s="5" t="inlineStr">
        <is>
          <t>Nmix</t>
        </is>
      </c>
      <c r="N56" s="422" t="n">
        <v>1</v>
      </c>
      <c r="O56" s="423" t="n">
        <v>0.2</v>
      </c>
      <c r="P56" s="424" t="n">
        <v>2020</v>
      </c>
      <c r="Q56" s="425" t="inlineStr">
        <is>
          <t>text</t>
        </is>
      </c>
      <c r="R56" s="425" t="inlineStr">
        <is>
          <t>text</t>
        </is>
      </c>
      <c r="S56" s="425" t="inlineStr">
        <is>
          <t>text</t>
        </is>
      </c>
      <c r="T56" s="426" t="inlineStr">
        <is>
          <t>Germany</t>
        </is>
      </c>
      <c r="U56" s="5" t="inlineStr">
        <is>
          <t>-</t>
        </is>
      </c>
      <c r="V56" s="5">
        <f>(O56*N56)^2</f>
        <v/>
      </c>
    </row>
    <row r="57" customFormat="1" s="482">
      <c r="B57" s="5">
        <f>D57&amp;"."&amp;E57&amp;"-"&amp;G57&amp;"."&amp;H57</f>
        <v/>
      </c>
      <c r="C57" s="5">
        <f>B57&amp;"-"&amp;J57&amp;"-"&amp;M57</f>
        <v/>
      </c>
      <c r="D57" s="537" t="inlineStr">
        <is>
          <t>FS</t>
        </is>
      </c>
      <c r="E57" s="537" t="inlineStr">
        <is>
          <t>OL</t>
        </is>
      </c>
      <c r="F57" s="5">
        <f>VLOOKUP(E57,'5.a Definitions'!E:F,2,FALSE)</f>
        <v/>
      </c>
      <c r="G57" s="537" t="inlineStr">
        <is>
          <t>FS</t>
        </is>
      </c>
      <c r="H57" s="537" t="inlineStr">
        <is>
          <t>OL</t>
        </is>
      </c>
      <c r="I57" s="5">
        <f>VLOOKUP(H57,'5.a Definitions'!E:F,2,FALSE)</f>
        <v/>
      </c>
      <c r="J57" s="5" t="inlineStr">
        <is>
          <t>Stock change</t>
        </is>
      </c>
      <c r="K57" s="5">
        <f>J57</f>
        <v/>
      </c>
      <c r="L57" s="5" t="inlineStr">
        <is>
          <t>reactive</t>
        </is>
      </c>
      <c r="M57" s="5" t="inlineStr">
        <is>
          <t>Nmix</t>
        </is>
      </c>
      <c r="N57" s="422" t="n">
        <v>1</v>
      </c>
      <c r="O57" s="423" t="n">
        <v>0.2</v>
      </c>
      <c r="P57" s="424" t="n">
        <v>2020</v>
      </c>
      <c r="Q57" s="425" t="inlineStr">
        <is>
          <t>text</t>
        </is>
      </c>
      <c r="R57" s="425" t="inlineStr">
        <is>
          <t>text</t>
        </is>
      </c>
      <c r="S57" s="425" t="inlineStr">
        <is>
          <t>text</t>
        </is>
      </c>
      <c r="T57" s="426" t="inlineStr">
        <is>
          <t>Germany</t>
        </is>
      </c>
      <c r="U57" s="5" t="inlineStr">
        <is>
          <t>-</t>
        </is>
      </c>
      <c r="V57" s="5">
        <f>(O57*N57)^2</f>
        <v/>
      </c>
    </row>
    <row r="58" customFormat="1" s="482">
      <c r="B58" s="5">
        <f>D58&amp;"."&amp;E58&amp;"-"&amp;G58&amp;"."&amp;H58</f>
        <v/>
      </c>
      <c r="C58" s="5">
        <f>B58&amp;"-"&amp;J58&amp;"-"&amp;M58</f>
        <v/>
      </c>
      <c r="D58" s="537" t="inlineStr">
        <is>
          <t>FS</t>
        </is>
      </c>
      <c r="E58" s="537" t="inlineStr">
        <is>
          <t>WL</t>
        </is>
      </c>
      <c r="F58" s="5">
        <f>VLOOKUP(E58,'5.a Definitions'!E:F,2,FALSE)</f>
        <v/>
      </c>
      <c r="G58" s="537" t="inlineStr">
        <is>
          <t>FS</t>
        </is>
      </c>
      <c r="H58" s="537" t="inlineStr">
        <is>
          <t>WL</t>
        </is>
      </c>
      <c r="I58" s="5">
        <f>VLOOKUP(H58,'5.a Definitions'!E:F,2,FALSE)</f>
        <v/>
      </c>
      <c r="J58" s="5" t="inlineStr">
        <is>
          <t>Stock change</t>
        </is>
      </c>
      <c r="K58" s="5">
        <f>J58</f>
        <v/>
      </c>
      <c r="L58" s="5" t="inlineStr">
        <is>
          <t>reactive</t>
        </is>
      </c>
      <c r="M58" s="5" t="inlineStr">
        <is>
          <t>Nmix</t>
        </is>
      </c>
      <c r="N58" s="422" t="n">
        <v>1</v>
      </c>
      <c r="O58" s="423" t="n">
        <v>0.2</v>
      </c>
      <c r="P58" s="424" t="n">
        <v>2020</v>
      </c>
      <c r="Q58" s="425" t="inlineStr">
        <is>
          <t>text</t>
        </is>
      </c>
      <c r="R58" s="425" t="inlineStr">
        <is>
          <t>text</t>
        </is>
      </c>
      <c r="S58" s="425" t="inlineStr">
        <is>
          <t>text</t>
        </is>
      </c>
      <c r="T58" s="426" t="inlineStr">
        <is>
          <t>Germany</t>
        </is>
      </c>
      <c r="U58" s="5" t="inlineStr">
        <is>
          <t>-</t>
        </is>
      </c>
      <c r="V58" s="5">
        <f>(O58*N58)^2</f>
        <v/>
      </c>
    </row>
    <row r="59" customFormat="1" s="482">
      <c r="A59" s="518" t="inlineStr">
        <is>
          <t>Processing of residues</t>
        </is>
      </c>
      <c r="B59" s="5">
        <f>D59&amp;"."&amp;E59&amp;"-"&amp;G59&amp;"."&amp;H59</f>
        <v/>
      </c>
      <c r="C59" s="5">
        <f>B59&amp;"-"&amp;J59&amp;"-"&amp;M59</f>
        <v/>
      </c>
      <c r="D59" s="537" t="inlineStr">
        <is>
          <t>PR</t>
        </is>
      </c>
      <c r="E59" s="537" t="inlineStr">
        <is>
          <t>SO</t>
        </is>
      </c>
      <c r="F59" s="5">
        <f>VLOOKUP(E59,'5.a Definitions'!E:F,2,FALSE)</f>
        <v/>
      </c>
      <c r="G59" s="537" t="inlineStr">
        <is>
          <t>PR</t>
        </is>
      </c>
      <c r="H59" s="537" t="inlineStr">
        <is>
          <t>SO</t>
        </is>
      </c>
      <c r="I59" s="5">
        <f>VLOOKUP(H59,'5.a Definitions'!E:F,2,FALSE)</f>
        <v/>
      </c>
      <c r="J59" s="5" t="inlineStr">
        <is>
          <t>Stock change</t>
        </is>
      </c>
      <c r="K59" s="5">
        <f>J59</f>
        <v/>
      </c>
      <c r="L59" s="5" t="inlineStr">
        <is>
          <t>reactive</t>
        </is>
      </c>
      <c r="M59" s="5" t="inlineStr">
        <is>
          <t>Nmix</t>
        </is>
      </c>
      <c r="N59" s="422" t="n">
        <v>1</v>
      </c>
      <c r="O59" s="423" t="n">
        <v>0.2</v>
      </c>
      <c r="P59" s="424" t="n">
        <v>2020</v>
      </c>
      <c r="Q59" s="425" t="inlineStr">
        <is>
          <t>text</t>
        </is>
      </c>
      <c r="R59" s="425" t="inlineStr">
        <is>
          <t>text</t>
        </is>
      </c>
      <c r="S59" s="425" t="inlineStr">
        <is>
          <t>text</t>
        </is>
      </c>
      <c r="T59" s="426" t="inlineStr">
        <is>
          <t>Germany</t>
        </is>
      </c>
      <c r="U59" s="5" t="inlineStr">
        <is>
          <t>-</t>
        </is>
      </c>
      <c r="V59" s="5">
        <f>(O59*N59)^2</f>
        <v/>
      </c>
    </row>
    <row r="60" customFormat="1" s="482">
      <c r="B60" s="5">
        <f>D60&amp;"."&amp;E60&amp;"-"&amp;G60&amp;"."&amp;H60</f>
        <v/>
      </c>
      <c r="C60" s="5">
        <f>B60&amp;"-"&amp;J60&amp;"-"&amp;M60</f>
        <v/>
      </c>
      <c r="D60" s="537" t="inlineStr">
        <is>
          <t>PR</t>
        </is>
      </c>
      <c r="E60" s="537" t="inlineStr">
        <is>
          <t>WW</t>
        </is>
      </c>
      <c r="F60" s="5">
        <f>VLOOKUP(E60,'5.a Definitions'!E:F,2,FALSE)</f>
        <v/>
      </c>
      <c r="G60" s="537" t="inlineStr">
        <is>
          <t>PR</t>
        </is>
      </c>
      <c r="H60" s="537" t="inlineStr">
        <is>
          <t>WW</t>
        </is>
      </c>
      <c r="I60" s="5">
        <f>VLOOKUP(H60,'5.a Definitions'!E:F,2,FALSE)</f>
        <v/>
      </c>
      <c r="J60" s="5" t="inlineStr">
        <is>
          <t>Stock change</t>
        </is>
      </c>
      <c r="K60" s="5">
        <f>J60</f>
        <v/>
      </c>
      <c r="L60" s="5" t="inlineStr">
        <is>
          <t>reactive</t>
        </is>
      </c>
      <c r="M60" s="5" t="inlineStr">
        <is>
          <t>Nmix</t>
        </is>
      </c>
      <c r="N60" s="422" t="n">
        <v>1</v>
      </c>
      <c r="O60" s="423" t="n">
        <v>0.2</v>
      </c>
      <c r="P60" s="424" t="n">
        <v>2020</v>
      </c>
      <c r="Q60" s="425" t="inlineStr">
        <is>
          <t>text</t>
        </is>
      </c>
      <c r="R60" s="425" t="inlineStr">
        <is>
          <t>text</t>
        </is>
      </c>
      <c r="S60" s="425" t="inlineStr">
        <is>
          <t>text</t>
        </is>
      </c>
      <c r="T60" s="426" t="inlineStr">
        <is>
          <t>Germany</t>
        </is>
      </c>
      <c r="U60" s="5" t="inlineStr">
        <is>
          <t>-</t>
        </is>
      </c>
      <c r="V60" s="5">
        <f>(O60*N60)^2</f>
        <v/>
      </c>
    </row>
    <row r="61" ht="16" customFormat="1" customHeight="1" s="482">
      <c r="A61" s="446" t="inlineStr">
        <is>
          <t>Humans and settlements</t>
        </is>
      </c>
      <c r="B61" s="5">
        <f>D61&amp;"."&amp;E61&amp;"-"&amp;G61&amp;"."&amp;H61</f>
        <v/>
      </c>
      <c r="C61" s="5">
        <f>B61&amp;"-"&amp;J61&amp;"-"&amp;M61</f>
        <v/>
      </c>
      <c r="D61" s="5" t="inlineStr">
        <is>
          <t>HS</t>
        </is>
      </c>
      <c r="E61" s="5" t="inlineStr">
        <is>
          <t>HS</t>
        </is>
      </c>
      <c r="F61" s="5">
        <f>VLOOKUP(E61,'5.a Definitions'!E:F,2,FALSE)</f>
        <v/>
      </c>
      <c r="G61" s="5" t="inlineStr">
        <is>
          <t>HS</t>
        </is>
      </c>
      <c r="H61" s="5" t="inlineStr">
        <is>
          <t>HS</t>
        </is>
      </c>
      <c r="I61" s="5">
        <f>VLOOKUP(H61,'5.a Definitions'!E:F,2,FALSE)</f>
        <v/>
      </c>
      <c r="J61" s="5" t="inlineStr">
        <is>
          <t>Stock change</t>
        </is>
      </c>
      <c r="K61" s="5">
        <f>J61</f>
        <v/>
      </c>
      <c r="L61" s="5" t="inlineStr">
        <is>
          <t>reactive</t>
        </is>
      </c>
      <c r="M61" s="5" t="inlineStr">
        <is>
          <t>Nmix</t>
        </is>
      </c>
      <c r="N61" s="422" t="n">
        <v>1</v>
      </c>
      <c r="O61" s="423" t="n">
        <v>0.2</v>
      </c>
      <c r="P61" s="424" t="n">
        <v>2020</v>
      </c>
      <c r="Q61" s="425" t="inlineStr">
        <is>
          <t>text</t>
        </is>
      </c>
      <c r="R61" s="425" t="inlineStr">
        <is>
          <t>text</t>
        </is>
      </c>
      <c r="S61" s="425" t="inlineStr">
        <is>
          <t>text</t>
        </is>
      </c>
      <c r="T61" s="426" t="inlineStr">
        <is>
          <t>Germany</t>
        </is>
      </c>
      <c r="U61" s="5" t="inlineStr">
        <is>
          <t>-</t>
        </is>
      </c>
      <c r="V61" s="5">
        <f>(O61*N61)^2</f>
        <v/>
      </c>
    </row>
    <row r="62" customFormat="1" s="482">
      <c r="A62" s="519" t="inlineStr">
        <is>
          <t>Atmosphere</t>
        </is>
      </c>
      <c r="B62" s="5">
        <f>D62&amp;"."&amp;E62&amp;"-"&amp;G62&amp;"."&amp;H62</f>
        <v/>
      </c>
      <c r="C62" s="5">
        <f>B62&amp;"-"&amp;J62&amp;"-"&amp;M62</f>
        <v/>
      </c>
      <c r="D62" s="5" t="inlineStr">
        <is>
          <t>AT</t>
        </is>
      </c>
      <c r="E62" s="5" t="inlineStr">
        <is>
          <t>AT</t>
        </is>
      </c>
      <c r="F62" s="5">
        <f>VLOOKUP(E62,'5.a Definitions'!E:F,2,FALSE)</f>
        <v/>
      </c>
      <c r="G62" s="5" t="inlineStr">
        <is>
          <t>AT</t>
        </is>
      </c>
      <c r="H62" s="5" t="inlineStr">
        <is>
          <t>AT</t>
        </is>
      </c>
      <c r="I62" s="5">
        <f>VLOOKUP(H62,'5.a Definitions'!E:F,2,FALSE)</f>
        <v/>
      </c>
      <c r="J62" s="5" t="inlineStr">
        <is>
          <t>Stock change</t>
        </is>
      </c>
      <c r="K62" s="5">
        <f>J62</f>
        <v/>
      </c>
      <c r="L62" s="5" t="inlineStr">
        <is>
          <t>reactive</t>
        </is>
      </c>
      <c r="M62" s="5" t="inlineStr">
        <is>
          <t>Nmix</t>
        </is>
      </c>
      <c r="N62" s="422" t="n">
        <v>1</v>
      </c>
      <c r="O62" s="423" t="n">
        <v>0.2</v>
      </c>
      <c r="P62" s="424" t="n">
        <v>2020</v>
      </c>
      <c r="Q62" s="425" t="inlineStr">
        <is>
          <t>text</t>
        </is>
      </c>
      <c r="R62" s="425" t="inlineStr">
        <is>
          <t>text</t>
        </is>
      </c>
      <c r="S62" s="425" t="inlineStr">
        <is>
          <t>text</t>
        </is>
      </c>
      <c r="T62" s="426" t="inlineStr">
        <is>
          <t>Germany</t>
        </is>
      </c>
      <c r="U62" s="5" t="inlineStr">
        <is>
          <t>-</t>
        </is>
      </c>
      <c r="V62" s="5">
        <f>(O62*N62)^2</f>
        <v/>
      </c>
    </row>
    <row r="63" customFormat="1" s="482">
      <c r="B63" s="5">
        <f>D63&amp;"."&amp;E63&amp;"-"&amp;G63&amp;"."&amp;H63</f>
        <v/>
      </c>
      <c r="C63" s="5">
        <f>B63&amp;"-"&amp;J63&amp;"-"&amp;M63</f>
        <v/>
      </c>
      <c r="D63" s="5" t="inlineStr">
        <is>
          <t>AT</t>
        </is>
      </c>
      <c r="E63" s="5" t="inlineStr">
        <is>
          <t>AT</t>
        </is>
      </c>
      <c r="F63" s="5">
        <f>VLOOKUP(E63,'5.a Definitions'!E:F,2,FALSE)</f>
        <v/>
      </c>
      <c r="G63" s="5" t="inlineStr">
        <is>
          <t>AT</t>
        </is>
      </c>
      <c r="H63" s="5" t="inlineStr">
        <is>
          <t>AT</t>
        </is>
      </c>
      <c r="I63" s="5">
        <f>VLOOKUP(H63,'5.a Definitions'!E:F,2,FALSE)</f>
        <v/>
      </c>
      <c r="J63" s="5" t="inlineStr">
        <is>
          <t>Stock change</t>
        </is>
      </c>
      <c r="K63" s="5">
        <f>J63</f>
        <v/>
      </c>
      <c r="L63" s="5" t="inlineStr">
        <is>
          <t>reactive</t>
        </is>
      </c>
      <c r="M63" s="5" t="inlineStr">
        <is>
          <t>Nmix</t>
        </is>
      </c>
      <c r="N63" s="422" t="n">
        <v>1</v>
      </c>
      <c r="O63" s="423" t="n">
        <v>0.2</v>
      </c>
      <c r="P63" s="424" t="n">
        <v>2020</v>
      </c>
      <c r="Q63" s="425" t="inlineStr">
        <is>
          <t>text</t>
        </is>
      </c>
      <c r="R63" s="425" t="inlineStr">
        <is>
          <t>text</t>
        </is>
      </c>
      <c r="S63" s="425" t="inlineStr">
        <is>
          <t>text</t>
        </is>
      </c>
      <c r="T63" s="426" t="inlineStr">
        <is>
          <t>Germany</t>
        </is>
      </c>
      <c r="U63" s="5" t="inlineStr">
        <is>
          <t>-</t>
        </is>
      </c>
      <c r="V63" s="5">
        <f>(O63*N63)^2</f>
        <v/>
      </c>
    </row>
    <row r="64" customFormat="1" s="482">
      <c r="A64" s="514" t="inlineStr">
        <is>
          <t>Hydrosphere</t>
        </is>
      </c>
      <c r="B64" s="5">
        <f>D64&amp;"."&amp;E64&amp;"-"&amp;G64&amp;"."&amp;H64</f>
        <v/>
      </c>
      <c r="C64" s="5">
        <f>B64&amp;"-"&amp;J64&amp;"-"&amp;M64</f>
        <v/>
      </c>
      <c r="D64" s="537" t="inlineStr">
        <is>
          <t>HY</t>
        </is>
      </c>
      <c r="E64" s="537" t="inlineStr">
        <is>
          <t>GW</t>
        </is>
      </c>
      <c r="F64" s="5">
        <f>VLOOKUP(E64,'5.a Definitions'!E:F,2,FALSE)</f>
        <v/>
      </c>
      <c r="G64" s="537" t="inlineStr">
        <is>
          <t>HY</t>
        </is>
      </c>
      <c r="H64" s="537" t="inlineStr">
        <is>
          <t>GW</t>
        </is>
      </c>
      <c r="I64" s="5">
        <f>VLOOKUP(H64,'5.a Definitions'!E:F,2,FALSE)</f>
        <v/>
      </c>
      <c r="J64" s="5" t="inlineStr">
        <is>
          <t>Stock change</t>
        </is>
      </c>
      <c r="K64" s="5">
        <f>J64</f>
        <v/>
      </c>
      <c r="L64" s="5" t="inlineStr">
        <is>
          <t>reactive</t>
        </is>
      </c>
      <c r="M64" s="5" t="inlineStr">
        <is>
          <t>Nmix</t>
        </is>
      </c>
      <c r="N64" s="422" t="n">
        <v>1</v>
      </c>
      <c r="O64" s="423" t="n">
        <v>0.2</v>
      </c>
      <c r="P64" s="424" t="n">
        <v>2020</v>
      </c>
      <c r="Q64" s="425" t="inlineStr">
        <is>
          <t>text</t>
        </is>
      </c>
      <c r="R64" s="425" t="inlineStr">
        <is>
          <t>text</t>
        </is>
      </c>
      <c r="S64" s="425" t="inlineStr">
        <is>
          <t>text</t>
        </is>
      </c>
      <c r="T64" s="426" t="inlineStr">
        <is>
          <t>Germany</t>
        </is>
      </c>
      <c r="U64" s="5" t="inlineStr">
        <is>
          <t>-</t>
        </is>
      </c>
      <c r="V64" s="5">
        <f>(O64*N64)^2</f>
        <v/>
      </c>
    </row>
    <row r="65" customFormat="1" s="482">
      <c r="B65" s="5">
        <f>D65&amp;"."&amp;E65&amp;"-"&amp;G65&amp;"."&amp;H65</f>
        <v/>
      </c>
      <c r="C65" s="5">
        <f>B65&amp;"-"&amp;J65&amp;"-"&amp;M65</f>
        <v/>
      </c>
      <c r="D65" s="537" t="inlineStr">
        <is>
          <t>HY</t>
        </is>
      </c>
      <c r="E65" s="537" t="inlineStr">
        <is>
          <t>SW</t>
        </is>
      </c>
      <c r="F65" s="5">
        <f>VLOOKUP(E65,'5.a Definitions'!E:F,2,FALSE)</f>
        <v/>
      </c>
      <c r="G65" s="537" t="inlineStr">
        <is>
          <t>HY</t>
        </is>
      </c>
      <c r="H65" s="537" t="inlineStr">
        <is>
          <t>SW</t>
        </is>
      </c>
      <c r="I65" s="5">
        <f>VLOOKUP(H65,'5.a Definitions'!E:F,2,FALSE)</f>
        <v/>
      </c>
      <c r="J65" s="5" t="inlineStr">
        <is>
          <t>Stock change</t>
        </is>
      </c>
      <c r="K65" s="5">
        <f>J65</f>
        <v/>
      </c>
      <c r="L65" s="5" t="inlineStr">
        <is>
          <t>reactive</t>
        </is>
      </c>
      <c r="M65" s="5" t="inlineStr">
        <is>
          <t>Nmix</t>
        </is>
      </c>
      <c r="N65" s="422" t="n">
        <v>1</v>
      </c>
      <c r="O65" s="423" t="n">
        <v>0.2</v>
      </c>
      <c r="P65" s="424" t="n">
        <v>2020</v>
      </c>
      <c r="Q65" s="425" t="inlineStr">
        <is>
          <t>text</t>
        </is>
      </c>
      <c r="R65" s="425" t="inlineStr">
        <is>
          <t>text</t>
        </is>
      </c>
      <c r="S65" s="425" t="inlineStr">
        <is>
          <t>text</t>
        </is>
      </c>
      <c r="T65" s="426" t="inlineStr">
        <is>
          <t>Germany</t>
        </is>
      </c>
      <c r="U65" s="5" t="inlineStr">
        <is>
          <t>-</t>
        </is>
      </c>
      <c r="V65" s="5">
        <f>(O65*N65)^2</f>
        <v/>
      </c>
    </row>
    <row r="66" customFormat="1" s="482">
      <c r="B66" s="5">
        <f>D66&amp;"."&amp;E66&amp;"-"&amp;G66&amp;"."&amp;H66</f>
        <v/>
      </c>
      <c r="C66" s="5">
        <f>B66&amp;"-"&amp;J66&amp;"-"&amp;M66</f>
        <v/>
      </c>
      <c r="D66" s="537" t="inlineStr">
        <is>
          <t>HY</t>
        </is>
      </c>
      <c r="E66" s="537" t="inlineStr">
        <is>
          <t>CW</t>
        </is>
      </c>
      <c r="F66" s="5">
        <f>VLOOKUP(E66,'5.a Definitions'!E:F,2,FALSE)</f>
        <v/>
      </c>
      <c r="G66" s="537" t="inlineStr">
        <is>
          <t>HY</t>
        </is>
      </c>
      <c r="H66" s="537" t="inlineStr">
        <is>
          <t>CW</t>
        </is>
      </c>
      <c r="I66" s="5">
        <f>VLOOKUP(H66,'5.a Definitions'!E:F,2,FALSE)</f>
        <v/>
      </c>
      <c r="J66" s="5" t="inlineStr">
        <is>
          <t>Stock change</t>
        </is>
      </c>
      <c r="K66" s="5">
        <f>J66</f>
        <v/>
      </c>
      <c r="L66" s="5" t="inlineStr">
        <is>
          <t>reactive</t>
        </is>
      </c>
      <c r="M66" s="5" t="inlineStr">
        <is>
          <t>Nmix</t>
        </is>
      </c>
      <c r="N66" s="422" t="n">
        <v>1</v>
      </c>
      <c r="O66" s="423" t="n">
        <v>0.2</v>
      </c>
      <c r="P66" s="424" t="n">
        <v>2020</v>
      </c>
      <c r="Q66" s="425" t="inlineStr">
        <is>
          <t>text</t>
        </is>
      </c>
      <c r="R66" s="425" t="inlineStr">
        <is>
          <t>text</t>
        </is>
      </c>
      <c r="S66" s="425" t="inlineStr">
        <is>
          <t>text</t>
        </is>
      </c>
      <c r="T66" s="426" t="inlineStr">
        <is>
          <t>Germany</t>
        </is>
      </c>
      <c r="U66" s="5" t="inlineStr">
        <is>
          <t>-</t>
        </is>
      </c>
      <c r="V66" s="5">
        <f>(O66*N66)^2</f>
        <v/>
      </c>
    </row>
    <row r="67" customFormat="1" s="482">
      <c r="B67" s="5">
        <f>D67&amp;"."&amp;E67&amp;"-"&amp;G67&amp;"."&amp;H67</f>
        <v/>
      </c>
      <c r="C67" s="5">
        <f>B67&amp;"-"&amp;J67&amp;"-"&amp;M67</f>
        <v/>
      </c>
      <c r="D67" s="537" t="inlineStr">
        <is>
          <t>HY</t>
        </is>
      </c>
      <c r="E67" s="537" t="inlineStr">
        <is>
          <t>AC</t>
        </is>
      </c>
      <c r="F67" s="5">
        <f>VLOOKUP(E67,'5.a Definitions'!E:F,2,FALSE)</f>
        <v/>
      </c>
      <c r="G67" s="537" t="inlineStr">
        <is>
          <t>HY</t>
        </is>
      </c>
      <c r="H67" s="537" t="inlineStr">
        <is>
          <t>AC</t>
        </is>
      </c>
      <c r="I67" s="5">
        <f>VLOOKUP(H67,'5.a Definitions'!E:F,2,FALSE)</f>
        <v/>
      </c>
      <c r="J67" s="5" t="inlineStr">
        <is>
          <t>Stock change</t>
        </is>
      </c>
      <c r="K67" s="5">
        <f>J67</f>
        <v/>
      </c>
      <c r="L67" s="5" t="inlineStr">
        <is>
          <t>reactive</t>
        </is>
      </c>
      <c r="M67" s="5" t="inlineStr">
        <is>
          <t>Nmix</t>
        </is>
      </c>
      <c r="N67" s="422" t="n">
        <v>1</v>
      </c>
      <c r="O67" s="423" t="n">
        <v>0.2</v>
      </c>
      <c r="P67" s="424" t="n">
        <v>2020</v>
      </c>
      <c r="Q67" s="425" t="inlineStr">
        <is>
          <t>text</t>
        </is>
      </c>
      <c r="R67" s="425" t="inlineStr">
        <is>
          <t>text</t>
        </is>
      </c>
      <c r="S67" s="425" t="inlineStr">
        <is>
          <t>text</t>
        </is>
      </c>
      <c r="T67" s="426" t="inlineStr">
        <is>
          <t>Germany</t>
        </is>
      </c>
      <c r="U67" s="5" t="inlineStr">
        <is>
          <t>-</t>
        </is>
      </c>
      <c r="V67" s="5">
        <f>(O67*N67)^2</f>
        <v/>
      </c>
    </row>
  </sheetData>
  <sheetProtection selectLockedCells="0" selectUnlockedCells="0" sheet="1" objects="1" insertRows="1" insertHyperlinks="1" autoFilter="1" scenarios="1" formatColumns="1" deleteColumns="1" insertColumns="1" pivotTables="1" deleteRows="1" formatCells="1" formatRows="1" sort="1"/>
  <autoFilter ref="A1:U23"/>
  <mergeCells count="21">
    <mergeCell ref="A12:A14"/>
    <mergeCell ref="A64:A67"/>
    <mergeCell ref="A51:A52"/>
    <mergeCell ref="A7:A8"/>
    <mergeCell ref="A25:A28"/>
    <mergeCell ref="A53:A55"/>
    <mergeCell ref="A34:A36"/>
    <mergeCell ref="A3:A6"/>
    <mergeCell ref="A37:A38"/>
    <mergeCell ref="A31:A33"/>
    <mergeCell ref="A18:A19"/>
    <mergeCell ref="A9:A11"/>
    <mergeCell ref="A42:A45"/>
    <mergeCell ref="A29:A30"/>
    <mergeCell ref="A20:A23"/>
    <mergeCell ref="A62:A63"/>
    <mergeCell ref="A47:A50"/>
    <mergeCell ref="A15:A16"/>
    <mergeCell ref="A59:A60"/>
    <mergeCell ref="A40:A41"/>
    <mergeCell ref="A56:A58"/>
  </mergeCells>
  <pageMargins left="0.7" right="0.7" top="0.787401575" bottom="0.787401575" header="0.3" footer="0.3"/>
  <pageSetup orientation="portrait" paperSize="9"/>
</worksheet>
</file>

<file path=xl/worksheets/sheet4.xml><?xml version="1.0" encoding="utf-8"?>
<worksheet xmlns="http://schemas.openxmlformats.org/spreadsheetml/2006/main">
  <sheetPr codeName="Tabelle3">
    <tabColor theme="9" tint="0.7999511703848384"/>
    <outlinePr summaryBelow="1" summaryRight="1"/>
    <pageSetUpPr/>
  </sheetPr>
  <dimension ref="A1:AF50"/>
  <sheetViews>
    <sheetView showGridLines="0" zoomScale="70" zoomScaleNormal="70" workbookViewId="0">
      <selection activeCell="B3" sqref="B3"/>
    </sheetView>
  </sheetViews>
  <sheetFormatPr baseColWidth="10" defaultColWidth="0" defaultRowHeight="15" zeroHeight="1"/>
  <cols>
    <col width="13" customWidth="1" style="537" min="1" max="1"/>
    <col width="16.5" bestFit="1" customWidth="1" style="537" min="2" max="2"/>
    <col width="11.5" customWidth="1" style="537" min="3" max="4"/>
    <col width="11.33203125" bestFit="1" customWidth="1" style="537" min="5" max="5"/>
    <col width="11.5" customWidth="1" style="537" min="6" max="27"/>
    <col hidden="1" width="7.5" customWidth="1" style="537" min="28" max="30"/>
    <col hidden="1" width="11.5" customWidth="1" style="531" min="31" max="31"/>
    <col hidden="1" width="4.33203125" customWidth="1" style="531" min="32" max="32"/>
    <col hidden="1" width="14.6640625" customWidth="1" style="531" min="33" max="33"/>
    <col hidden="1" width="17.33203125" customWidth="1" style="531" min="34" max="34"/>
    <col hidden="1" width="15.33203125" customWidth="1" style="531" min="35" max="35"/>
    <col hidden="1" width="13" customWidth="1" style="531" min="36" max="37"/>
    <col hidden="1" width="27.6640625" customWidth="1" style="531" min="38" max="39"/>
    <col hidden="1" width="11.5" customWidth="1" style="531" min="40" max="128"/>
    <col hidden="1" width="11.5" customWidth="1" style="531" min="129" max="16384"/>
  </cols>
  <sheetData>
    <row r="1" ht="26" customFormat="1" customHeight="1" s="113" thickBot="1">
      <c r="A1" s="170" t="inlineStr">
        <is>
          <t>3a Input and output matrix</t>
        </is>
      </c>
    </row>
    <row r="2" ht="29.75" customFormat="1" customHeight="1" s="18">
      <c r="A2" s="17" t="inlineStr">
        <is>
          <t>Data selection</t>
        </is>
      </c>
    </row>
    <row r="3">
      <c r="A3" s="537" t="inlineStr">
        <is>
          <t>Year</t>
        </is>
      </c>
      <c r="B3" s="429" t="n">
        <v>2021</v>
      </c>
      <c r="AE3" s="537" t="n"/>
      <c r="AF3" s="18" t="n"/>
    </row>
    <row r="4">
      <c r="A4" s="537" t="inlineStr">
        <is>
          <t>N-Species</t>
        </is>
      </c>
      <c r="B4" s="429" t="inlineStr">
        <is>
          <t>Ntot</t>
        </is>
      </c>
      <c r="AE4" s="537" t="n"/>
      <c r="AF4" s="18" t="n"/>
    </row>
    <row r="5" ht="16" customFormat="1" customHeight="1" s="111" thickBot="1">
      <c r="A5" s="109" t="n"/>
      <c r="B5" s="109" t="n"/>
      <c r="C5" s="109" t="n"/>
      <c r="D5" s="109" t="n"/>
      <c r="E5" s="109" t="n"/>
      <c r="F5" s="109" t="n"/>
      <c r="G5" s="109" t="n"/>
      <c r="H5" s="109" t="n"/>
      <c r="I5" s="109" t="n"/>
      <c r="J5" s="109" t="n"/>
      <c r="K5" s="109" t="n"/>
      <c r="L5" s="109" t="n"/>
      <c r="M5" s="109" t="n"/>
      <c r="N5" s="109" t="n"/>
      <c r="O5" s="109" t="n"/>
      <c r="P5" s="109" t="n"/>
      <c r="Q5" s="109" t="n"/>
      <c r="R5" s="109" t="n"/>
      <c r="S5" s="109" t="n"/>
      <c r="T5" s="109" t="n"/>
      <c r="U5" s="109" t="n"/>
      <c r="V5" s="109" t="n"/>
      <c r="W5" s="109" t="n"/>
      <c r="X5" s="109" t="n"/>
      <c r="Y5" s="109" t="n"/>
      <c r="Z5" s="109" t="n"/>
      <c r="AA5" s="109" t="n"/>
      <c r="AB5" s="109" t="n"/>
      <c r="AC5" s="109" t="n"/>
      <c r="AD5" s="109" t="n"/>
      <c r="AE5" s="109" t="n"/>
      <c r="AF5" s="110" t="n"/>
    </row>
    <row r="6" ht="21" customFormat="1" customHeight="1" s="18">
      <c r="A6" s="17" t="inlineStr">
        <is>
          <t>Total inputs and outputs per pool in kt N</t>
        </is>
      </c>
    </row>
    <row r="7">
      <c r="A7" s="537" t="inlineStr">
        <is>
          <t>The automatic color scheme of the background indicates high input-output values (dark green) and low input-output values (light green)</t>
        </is>
      </c>
      <c r="AE7" s="537" t="n"/>
      <c r="AF7" s="18" t="n"/>
    </row>
    <row r="8">
      <c r="AE8" s="537" t="n"/>
      <c r="AF8" s="18" t="n"/>
    </row>
    <row r="9" ht="38.75" customHeight="1">
      <c r="E9" s="523" t="inlineStr">
        <is>
          <t>Pool In</t>
        </is>
      </c>
      <c r="F9" s="524" t="n"/>
      <c r="G9" s="524" t="n"/>
      <c r="H9" s="524" t="n"/>
      <c r="I9" s="524" t="n"/>
      <c r="J9" s="524" t="n"/>
      <c r="K9" s="524" t="n"/>
      <c r="L9" s="524" t="n"/>
      <c r="M9" s="525" t="n"/>
      <c r="AE9" s="537" t="n"/>
      <c r="AF9" s="18" t="n"/>
    </row>
    <row r="10" ht="44" customHeight="1">
      <c r="E10" s="20" t="inlineStr">
        <is>
          <t>EF</t>
        </is>
      </c>
      <c r="F10" s="21" t="inlineStr">
        <is>
          <t>MP</t>
        </is>
      </c>
      <c r="G10" s="22" t="inlineStr">
        <is>
          <t>AG</t>
        </is>
      </c>
      <c r="H10" s="23" t="inlineStr">
        <is>
          <t>FS</t>
        </is>
      </c>
      <c r="I10" s="219" t="inlineStr">
        <is>
          <t>PR</t>
        </is>
      </c>
      <c r="J10" s="24" t="inlineStr">
        <is>
          <t>HS</t>
        </is>
      </c>
      <c r="K10" s="25" t="inlineStr">
        <is>
          <t>HY</t>
        </is>
      </c>
      <c r="L10" s="26" t="inlineStr">
        <is>
          <t>AT</t>
        </is>
      </c>
      <c r="M10" s="27" t="inlineStr">
        <is>
          <t>RW</t>
        </is>
      </c>
      <c r="N10" s="14" t="inlineStr">
        <is>
          <t>Total kt N</t>
        </is>
      </c>
      <c r="R10" s="28" t="n"/>
      <c r="AF10" s="18" t="n"/>
    </row>
    <row r="11">
      <c r="C11" s="520" t="inlineStr">
        <is>
          <t>Pool Out</t>
        </is>
      </c>
      <c r="D11" s="29" t="inlineStr">
        <is>
          <t>EF</t>
        </is>
      </c>
      <c r="E11" s="117">
        <f>IF($B$4&lt;&gt;"Ntot",SUMIFS('2a. Database N flows'!$N:$N,'2a. Database N flows'!$D:$D,'3.1.a Input Output Matrix'!$D11,'2a. Database N flows'!$G:$G,'3.1.a Input Output Matrix'!E$10,'2a. Database N flows'!$P:$P,$B$3,'2a. Database N flows'!$M:$M,'3.1.a Input Output Matrix'!$B$4),SUMIFS('2a. Database N flows'!$N:$N,'2a. Database N flows'!$D:$D,'3.1.a Input Output Matrix'!$D11,'2a. Database N flows'!$G:$G,'3.1.a Input Output Matrix'!E$10,'2a. Database N flows'!$P:$P,$B$3))</f>
        <v/>
      </c>
      <c r="F11" s="118">
        <f>IF($B$4&lt;&gt;"Ntot",SUMIFS('2a. Database N flows'!$N:$N,'2a. Database N flows'!$D:$D,'3.1.a Input Output Matrix'!$D11,'2a. Database N flows'!$G:$G,'3.1.a Input Output Matrix'!F$10,'2a. Database N flows'!$P:$P,$B$3,'2a. Database N flows'!$M:$M,'3.1.a Input Output Matrix'!$B$4),SUMIFS('2a. Database N flows'!$N:$N,'2a. Database N flows'!$D:$D,'3.1.a Input Output Matrix'!$D11,'2a. Database N flows'!$G:$G,'3.1.a Input Output Matrix'!F$10,'2a. Database N flows'!$P:$P,$B$3))</f>
        <v/>
      </c>
      <c r="G11" s="118">
        <f>IF($B$4&lt;&gt;"Ntot",SUMIFS('2a. Database N flows'!$N:$N,'2a. Database N flows'!$D:$D,'3.1.a Input Output Matrix'!$D11,'2a. Database N flows'!$G:$G,'3.1.a Input Output Matrix'!G$10,'2a. Database N flows'!$P:$P,$B$3,'2a. Database N flows'!$M:$M,'3.1.a Input Output Matrix'!$B$4),SUMIFS('2a. Database N flows'!$N:$N,'2a. Database N flows'!$D:$D,'3.1.a Input Output Matrix'!$D11,'2a. Database N flows'!$G:$G,'3.1.a Input Output Matrix'!G$10,'2a. Database N flows'!$P:$P,$B$3))</f>
        <v/>
      </c>
      <c r="H11" s="118">
        <f>IF($B$4&lt;&gt;"Ntot",SUMIFS('2a. Database N flows'!$N:$N,'2a. Database N flows'!$D:$D,'3.1.a Input Output Matrix'!$D11,'2a. Database N flows'!$G:$G,'3.1.a Input Output Matrix'!H$10,'2a. Database N flows'!$P:$P,$B$3,'2a. Database N flows'!$M:$M,'3.1.a Input Output Matrix'!$B$4),SUMIFS('2a. Database N flows'!$N:$N,'2a. Database N flows'!$D:$D,'3.1.a Input Output Matrix'!$D11,'2a. Database N flows'!$G:$G,'3.1.a Input Output Matrix'!H$10,'2a. Database N flows'!$P:$P,$B$3))</f>
        <v/>
      </c>
      <c r="I11" s="118">
        <f>IF($B$4&lt;&gt;"Ntot",SUMIFS('2a. Database N flows'!$N:$N,'2a. Database N flows'!$D:$D,'3.1.a Input Output Matrix'!$D11,'2a. Database N flows'!$G:$G,'3.1.a Input Output Matrix'!I$10,'2a. Database N flows'!$P:$P,$B$3,'2a. Database N flows'!$M:$M,'3.1.a Input Output Matrix'!$B$4),SUMIFS('2a. Database N flows'!$N:$N,'2a. Database N flows'!$D:$D,'3.1.a Input Output Matrix'!$D11,'2a. Database N flows'!$G:$G,'3.1.a Input Output Matrix'!I$10,'2a. Database N flows'!$P:$P,$B$3))</f>
        <v/>
      </c>
      <c r="J11" s="118">
        <f>IF($B$4&lt;&gt;"Ntot",SUMIFS('2a. Database N flows'!$N:$N,'2a. Database N flows'!$D:$D,'3.1.a Input Output Matrix'!$D11,'2a. Database N flows'!$G:$G,'3.1.a Input Output Matrix'!J$10,'2a. Database N flows'!$P:$P,$B$3,'2a. Database N flows'!$M:$M,'3.1.a Input Output Matrix'!$B$4),SUMIFS('2a. Database N flows'!$N:$N,'2a. Database N flows'!$D:$D,'3.1.a Input Output Matrix'!$D11,'2a. Database N flows'!$G:$G,'3.1.a Input Output Matrix'!J$10,'2a. Database N flows'!$P:$P,$B$3))</f>
        <v/>
      </c>
      <c r="K11" s="118">
        <f>IF($B$4&lt;&gt;"Ntot",SUMIFS('2a. Database N flows'!$N:$N,'2a. Database N flows'!$D:$D,'3.1.a Input Output Matrix'!$D11,'2a. Database N flows'!$G:$G,'3.1.a Input Output Matrix'!K$10,'2a. Database N flows'!$P:$P,$B$3,'2a. Database N flows'!$M:$M,'3.1.a Input Output Matrix'!$B$4),SUMIFS('2a. Database N flows'!$N:$N,'2a. Database N flows'!$D:$D,'3.1.a Input Output Matrix'!$D11,'2a. Database N flows'!$G:$G,'3.1.a Input Output Matrix'!K$10,'2a. Database N flows'!$P:$P,$B$3))</f>
        <v/>
      </c>
      <c r="L11" s="118">
        <f>IF($B$4&lt;&gt;"Ntot",SUMIFS('2a. Database N flows'!$N:$N,'2a. Database N flows'!$D:$D,'3.1.a Input Output Matrix'!$D11,'2a. Database N flows'!$G:$G,'3.1.a Input Output Matrix'!L$10,'2a. Database N flows'!$P:$P,$B$3,'2a. Database N flows'!$M:$M,'3.1.a Input Output Matrix'!$B$4),SUMIFS('2a. Database N flows'!$N:$N,'2a. Database N flows'!$D:$D,'3.1.a Input Output Matrix'!$D11,'2a. Database N flows'!$G:$G,'3.1.a Input Output Matrix'!L$10,'2a. Database N flows'!$P:$P,$B$3))</f>
        <v/>
      </c>
      <c r="M11" s="119">
        <f>IF($B$4&lt;&gt;"Ntot",SUMIFS('2a. Database N flows'!$N:$N,'2a. Database N flows'!$D:$D,'3.1.a Input Output Matrix'!$D11,'2a. Database N flows'!$G:$G,'3.1.a Input Output Matrix'!M$10,'2a. Database N flows'!$P:$P,$B$3,'2a. Database N flows'!$M:$M,'3.1.a Input Output Matrix'!$B$4),SUMIFS('2a. Database N flows'!$N:$N,'2a. Database N flows'!$D:$D,'3.1.a Input Output Matrix'!$D11,'2a. Database N flows'!$G:$G,'3.1.a Input Output Matrix'!M$10,'2a. Database N flows'!$P:$P,$B$3))</f>
        <v/>
      </c>
      <c r="N11" s="231">
        <f>SUM(E11:M11)</f>
        <v/>
      </c>
      <c r="O11" s="537" t="inlineStr">
        <is>
          <t>kt N</t>
        </is>
      </c>
      <c r="R11" s="28" t="n"/>
      <c r="AF11" s="18" t="n"/>
    </row>
    <row r="12">
      <c r="C12" s="521" t="n"/>
      <c r="D12" s="32" t="inlineStr">
        <is>
          <t>MP</t>
        </is>
      </c>
      <c r="E12" s="120">
        <f>IF($B$4&lt;&gt;"Ntot",SUMIFS('2a. Database N flows'!$N:$N,'2a. Database N flows'!$D:$D,'3.1.a Input Output Matrix'!$D12,'2a. Database N flows'!$G:$G,'3.1.a Input Output Matrix'!E$10,'2a. Database N flows'!$P:$P,$B$3,'2a. Database N flows'!$M:$M,'3.1.a Input Output Matrix'!$B$4),SUMIFS('2a. Database N flows'!$N:$N,'2a. Database N flows'!$D:$D,'3.1.a Input Output Matrix'!$D12,'2a. Database N flows'!$G:$G,'3.1.a Input Output Matrix'!E$10,'2a. Database N flows'!$P:$P,$B$3))</f>
        <v/>
      </c>
      <c r="F12" s="121">
        <f>IF($B$4&lt;&gt;"Ntot",SUMIFS('2a. Database N flows'!$N:$N,'2a. Database N flows'!$D:$D,'3.1.a Input Output Matrix'!$D12,'2a. Database N flows'!$G:$G,'3.1.a Input Output Matrix'!F$10,'2a. Database N flows'!$P:$P,$B$3,'2a. Database N flows'!$M:$M,'3.1.a Input Output Matrix'!$B$4),SUMIFS('2a. Database N flows'!$N:$N,'2a. Database N flows'!$D:$D,'3.1.a Input Output Matrix'!$D12,'2a. Database N flows'!$G:$G,'3.1.a Input Output Matrix'!F$10,'2a. Database N flows'!$P:$P,$B$3))</f>
        <v/>
      </c>
      <c r="G12" s="121">
        <f>IF($B$4&lt;&gt;"Ntot",SUMIFS('2a. Database N flows'!$N:$N,'2a. Database N flows'!$D:$D,'3.1.a Input Output Matrix'!$D12,'2a. Database N flows'!$G:$G,'3.1.a Input Output Matrix'!G$10,'2a. Database N flows'!$P:$P,$B$3,'2a. Database N flows'!$M:$M,'3.1.a Input Output Matrix'!$B$4),SUMIFS('2a. Database N flows'!$N:$N,'2a. Database N flows'!$D:$D,'3.1.a Input Output Matrix'!$D12,'2a. Database N flows'!$G:$G,'3.1.a Input Output Matrix'!G$10,'2a. Database N flows'!$P:$P,$B$3))</f>
        <v/>
      </c>
      <c r="H12" s="121">
        <f>IF($B$4&lt;&gt;"Ntot",SUMIFS('2a. Database N flows'!$N:$N,'2a. Database N flows'!$D:$D,'3.1.a Input Output Matrix'!$D12,'2a. Database N flows'!$G:$G,'3.1.a Input Output Matrix'!H$10,'2a. Database N flows'!$P:$P,$B$3,'2a. Database N flows'!$M:$M,'3.1.a Input Output Matrix'!$B$4),SUMIFS('2a. Database N flows'!$N:$N,'2a. Database N flows'!$D:$D,'3.1.a Input Output Matrix'!$D12,'2a. Database N flows'!$G:$G,'3.1.a Input Output Matrix'!H$10,'2a. Database N flows'!$P:$P,$B$3))</f>
        <v/>
      </c>
      <c r="I12" s="121">
        <f>IF($B$4&lt;&gt;"Ntot",SUMIFS('2a. Database N flows'!$N:$N,'2a. Database N flows'!$D:$D,'3.1.a Input Output Matrix'!$D12,'2a. Database N flows'!$G:$G,'3.1.a Input Output Matrix'!I$10,'2a. Database N flows'!$P:$P,$B$3,'2a. Database N flows'!$M:$M,'3.1.a Input Output Matrix'!$B$4),SUMIFS('2a. Database N flows'!$N:$N,'2a. Database N flows'!$D:$D,'3.1.a Input Output Matrix'!$D12,'2a. Database N flows'!$G:$G,'3.1.a Input Output Matrix'!I$10,'2a. Database N flows'!$P:$P,$B$3))</f>
        <v/>
      </c>
      <c r="J12" s="121">
        <f>IF($B$4&lt;&gt;"Ntot",SUMIFS('2a. Database N flows'!$N:$N,'2a. Database N flows'!$D:$D,'3.1.a Input Output Matrix'!$D12,'2a. Database N flows'!$G:$G,'3.1.a Input Output Matrix'!J$10,'2a. Database N flows'!$P:$P,$B$3,'2a. Database N flows'!$M:$M,'3.1.a Input Output Matrix'!$B$4),SUMIFS('2a. Database N flows'!$N:$N,'2a. Database N flows'!$D:$D,'3.1.a Input Output Matrix'!$D12,'2a. Database N flows'!$G:$G,'3.1.a Input Output Matrix'!J$10,'2a. Database N flows'!$P:$P,$B$3))</f>
        <v/>
      </c>
      <c r="K12" s="121">
        <f>IF($B$4&lt;&gt;"Ntot",SUMIFS('2a. Database N flows'!$N:$N,'2a. Database N flows'!$D:$D,'3.1.a Input Output Matrix'!$D12,'2a. Database N flows'!$G:$G,'3.1.a Input Output Matrix'!K$10,'2a. Database N flows'!$P:$P,$B$3,'2a. Database N flows'!$M:$M,'3.1.a Input Output Matrix'!$B$4),SUMIFS('2a. Database N flows'!$N:$N,'2a. Database N flows'!$D:$D,'3.1.a Input Output Matrix'!$D12,'2a. Database N flows'!$G:$G,'3.1.a Input Output Matrix'!K$10,'2a. Database N flows'!$P:$P,$B$3))</f>
        <v/>
      </c>
      <c r="L12" s="121">
        <f>IF($B$4&lt;&gt;"Ntot",SUMIFS('2a. Database N flows'!$N:$N,'2a. Database N flows'!$D:$D,'3.1.a Input Output Matrix'!$D12,'2a. Database N flows'!$G:$G,'3.1.a Input Output Matrix'!L$10,'2a. Database N flows'!$P:$P,$B$3,'2a. Database N flows'!$M:$M,'3.1.a Input Output Matrix'!$B$4),SUMIFS('2a. Database N flows'!$N:$N,'2a. Database N flows'!$D:$D,'3.1.a Input Output Matrix'!$D12,'2a. Database N flows'!$G:$G,'3.1.a Input Output Matrix'!L$10,'2a. Database N flows'!$P:$P,$B$3))</f>
        <v/>
      </c>
      <c r="M12" s="114">
        <f>IF($B$4&lt;&gt;"Ntot",SUMIFS('2a. Database N flows'!$N:$N,'2a. Database N flows'!$D:$D,'3.1.a Input Output Matrix'!$D12,'2a. Database N flows'!$G:$G,'3.1.a Input Output Matrix'!M$10,'2a. Database N flows'!$P:$P,$B$3,'2a. Database N flows'!$M:$M,'3.1.a Input Output Matrix'!$B$4),SUMIFS('2a. Database N flows'!$N:$N,'2a. Database N flows'!$D:$D,'3.1.a Input Output Matrix'!$D12,'2a. Database N flows'!$G:$G,'3.1.a Input Output Matrix'!M$10,'2a. Database N flows'!$P:$P,$B$3))</f>
        <v/>
      </c>
      <c r="N12" s="231">
        <f>SUM(E12:M12)</f>
        <v/>
      </c>
      <c r="O12" s="537" t="inlineStr">
        <is>
          <t>kt N</t>
        </is>
      </c>
      <c r="R12" s="28" t="n"/>
      <c r="AF12" s="18" t="n"/>
    </row>
    <row r="13">
      <c r="C13" s="521" t="n"/>
      <c r="D13" s="33" t="inlineStr">
        <is>
          <t>AG</t>
        </is>
      </c>
      <c r="E13" s="120">
        <f>IF($B$4&lt;&gt;"Ntot",SUMIFS('2a. Database N flows'!$N:$N,'2a. Database N flows'!$D:$D,'3.1.a Input Output Matrix'!$D13,'2a. Database N flows'!$G:$G,'3.1.a Input Output Matrix'!E$10,'2a. Database N flows'!$P:$P,$B$3,'2a. Database N flows'!$M:$M,'3.1.a Input Output Matrix'!$B$4),SUMIFS('2a. Database N flows'!$N:$N,'2a. Database N flows'!$D:$D,'3.1.a Input Output Matrix'!$D13,'2a. Database N flows'!$G:$G,'3.1.a Input Output Matrix'!E$10,'2a. Database N flows'!$P:$P,$B$3))</f>
        <v/>
      </c>
      <c r="F13" s="121">
        <f>IF($B$4&lt;&gt;"Ntot",SUMIFS('2a. Database N flows'!$N:$N,'2a. Database N flows'!$D:$D,'3.1.a Input Output Matrix'!$D13,'2a. Database N flows'!$G:$G,'3.1.a Input Output Matrix'!F$10,'2a. Database N flows'!$P:$P,$B$3,'2a. Database N flows'!$M:$M,'3.1.a Input Output Matrix'!$B$4),SUMIFS('2a. Database N flows'!$N:$N,'2a. Database N flows'!$D:$D,'3.1.a Input Output Matrix'!$D13,'2a. Database N flows'!$G:$G,'3.1.a Input Output Matrix'!F$10,'2a. Database N flows'!$P:$P,$B$3))</f>
        <v/>
      </c>
      <c r="G13" s="121">
        <f>IF($B$4&lt;&gt;"Ntot",SUMIFS('2a. Database N flows'!$N:$N,'2a. Database N flows'!$D:$D,'3.1.a Input Output Matrix'!$D13,'2a. Database N flows'!$G:$G,'3.1.a Input Output Matrix'!G$10,'2a. Database N flows'!$P:$P,$B$3,'2a. Database N flows'!$M:$M,'3.1.a Input Output Matrix'!$B$4),SUMIFS('2a. Database N flows'!$N:$N,'2a. Database N flows'!$D:$D,'3.1.a Input Output Matrix'!$D13,'2a. Database N flows'!$G:$G,'3.1.a Input Output Matrix'!G$10,'2a. Database N flows'!$P:$P,$B$3))</f>
        <v/>
      </c>
      <c r="H13" s="121">
        <f>IF($B$4&lt;&gt;"Ntot",SUMIFS('2a. Database N flows'!$N:$N,'2a. Database N flows'!$D:$D,'3.1.a Input Output Matrix'!$D13,'2a. Database N flows'!$G:$G,'3.1.a Input Output Matrix'!H$10,'2a. Database N flows'!$P:$P,$B$3,'2a. Database N flows'!$M:$M,'3.1.a Input Output Matrix'!$B$4),SUMIFS('2a. Database N flows'!$N:$N,'2a. Database N flows'!$D:$D,'3.1.a Input Output Matrix'!$D13,'2a. Database N flows'!$G:$G,'3.1.a Input Output Matrix'!H$10,'2a. Database N flows'!$P:$P,$B$3))</f>
        <v/>
      </c>
      <c r="I13" s="121">
        <f>IF($B$4&lt;&gt;"Ntot",SUMIFS('2a. Database N flows'!$N:$N,'2a. Database N flows'!$D:$D,'3.1.a Input Output Matrix'!$D13,'2a. Database N flows'!$G:$G,'3.1.a Input Output Matrix'!I$10,'2a. Database N flows'!$P:$P,$B$3,'2a. Database N flows'!$M:$M,'3.1.a Input Output Matrix'!$B$4),SUMIFS('2a. Database N flows'!$N:$N,'2a. Database N flows'!$D:$D,'3.1.a Input Output Matrix'!$D13,'2a. Database N flows'!$G:$G,'3.1.a Input Output Matrix'!I$10,'2a. Database N flows'!$P:$P,$B$3))</f>
        <v/>
      </c>
      <c r="J13" s="121">
        <f>IF($B$4&lt;&gt;"Ntot",SUMIFS('2a. Database N flows'!$N:$N,'2a. Database N flows'!$D:$D,'3.1.a Input Output Matrix'!$D13,'2a. Database N flows'!$G:$G,'3.1.a Input Output Matrix'!J$10,'2a. Database N flows'!$P:$P,$B$3,'2a. Database N flows'!$M:$M,'3.1.a Input Output Matrix'!$B$4),SUMIFS('2a. Database N flows'!$N:$N,'2a. Database N flows'!$D:$D,'3.1.a Input Output Matrix'!$D13,'2a. Database N flows'!$G:$G,'3.1.a Input Output Matrix'!J$10,'2a. Database N flows'!$P:$P,$B$3))</f>
        <v/>
      </c>
      <c r="K13" s="121">
        <f>IF($B$4&lt;&gt;"Ntot",SUMIFS('2a. Database N flows'!$N:$N,'2a. Database N flows'!$D:$D,'3.1.a Input Output Matrix'!$D13,'2a. Database N flows'!$G:$G,'3.1.a Input Output Matrix'!K$10,'2a. Database N flows'!$P:$P,$B$3,'2a. Database N flows'!$M:$M,'3.1.a Input Output Matrix'!$B$4),SUMIFS('2a. Database N flows'!$N:$N,'2a. Database N flows'!$D:$D,'3.1.a Input Output Matrix'!$D13,'2a. Database N flows'!$G:$G,'3.1.a Input Output Matrix'!K$10,'2a. Database N flows'!$P:$P,$B$3))</f>
        <v/>
      </c>
      <c r="L13" s="121">
        <f>IF($B$4&lt;&gt;"Ntot",SUMIFS('2a. Database N flows'!$N:$N,'2a. Database N flows'!$D:$D,'3.1.a Input Output Matrix'!$D13,'2a. Database N flows'!$G:$G,'3.1.a Input Output Matrix'!L$10,'2a. Database N flows'!$P:$P,$B$3,'2a. Database N flows'!$M:$M,'3.1.a Input Output Matrix'!$B$4),SUMIFS('2a. Database N flows'!$N:$N,'2a. Database N flows'!$D:$D,'3.1.a Input Output Matrix'!$D13,'2a. Database N flows'!$G:$G,'3.1.a Input Output Matrix'!L$10,'2a. Database N flows'!$P:$P,$B$3))</f>
        <v/>
      </c>
      <c r="M13" s="114">
        <f>IF($B$4&lt;&gt;"Ntot",SUMIFS('2a. Database N flows'!$N:$N,'2a. Database N flows'!$D:$D,'3.1.a Input Output Matrix'!$D13,'2a. Database N flows'!$G:$G,'3.1.a Input Output Matrix'!M$10,'2a. Database N flows'!$P:$P,$B$3,'2a. Database N flows'!$M:$M,'3.1.a Input Output Matrix'!$B$4),SUMIFS('2a. Database N flows'!$N:$N,'2a. Database N flows'!$D:$D,'3.1.a Input Output Matrix'!$D13,'2a. Database N flows'!$G:$G,'3.1.a Input Output Matrix'!M$10,'2a. Database N flows'!$P:$P,$B$3))</f>
        <v/>
      </c>
      <c r="N13" s="231">
        <f>SUM(E13:M13)</f>
        <v/>
      </c>
      <c r="O13" s="537" t="inlineStr">
        <is>
          <t>kt N</t>
        </is>
      </c>
      <c r="R13" s="28" t="n"/>
      <c r="AF13" s="18" t="n"/>
    </row>
    <row r="14">
      <c r="C14" s="521" t="n"/>
      <c r="D14" s="34" t="inlineStr">
        <is>
          <t>FS</t>
        </is>
      </c>
      <c r="E14" s="120">
        <f>IF($B$4&lt;&gt;"Ntot",SUMIFS('2a. Database N flows'!$N:$N,'2a. Database N flows'!$D:$D,'3.1.a Input Output Matrix'!$D14,'2a. Database N flows'!$G:$G,'3.1.a Input Output Matrix'!E$10,'2a. Database N flows'!$P:$P,$B$3,'2a. Database N flows'!$M:$M,'3.1.a Input Output Matrix'!$B$4),SUMIFS('2a. Database N flows'!$N:$N,'2a. Database N flows'!$D:$D,'3.1.a Input Output Matrix'!$D14,'2a. Database N flows'!$G:$G,'3.1.a Input Output Matrix'!E$10,'2a. Database N flows'!$P:$P,$B$3))</f>
        <v/>
      </c>
      <c r="F14" s="121">
        <f>IF($B$4&lt;&gt;"Ntot",SUMIFS('2a. Database N flows'!$N:$N,'2a. Database N flows'!$D:$D,'3.1.a Input Output Matrix'!$D14,'2a. Database N flows'!$G:$G,'3.1.a Input Output Matrix'!F$10,'2a. Database N flows'!$P:$P,$B$3,'2a. Database N flows'!$M:$M,'3.1.a Input Output Matrix'!$B$4),SUMIFS('2a. Database N flows'!$N:$N,'2a. Database N flows'!$D:$D,'3.1.a Input Output Matrix'!$D14,'2a. Database N flows'!$G:$G,'3.1.a Input Output Matrix'!F$10,'2a. Database N flows'!$P:$P,$B$3))</f>
        <v/>
      </c>
      <c r="G14" s="121">
        <f>IF($B$4&lt;&gt;"Ntot",SUMIFS('2a. Database N flows'!$N:$N,'2a. Database N flows'!$D:$D,'3.1.a Input Output Matrix'!$D14,'2a. Database N flows'!$G:$G,'3.1.a Input Output Matrix'!G$10,'2a. Database N flows'!$P:$P,$B$3,'2a. Database N flows'!$M:$M,'3.1.a Input Output Matrix'!$B$4),SUMIFS('2a. Database N flows'!$N:$N,'2a. Database N flows'!$D:$D,'3.1.a Input Output Matrix'!$D14,'2a. Database N flows'!$G:$G,'3.1.a Input Output Matrix'!G$10,'2a. Database N flows'!$P:$P,$B$3))</f>
        <v/>
      </c>
      <c r="H14" s="121">
        <f>IF($B$4&lt;&gt;"Ntot",SUMIFS('2a. Database N flows'!$N:$N,'2a. Database N flows'!$D:$D,'3.1.a Input Output Matrix'!$D14,'2a. Database N flows'!$G:$G,'3.1.a Input Output Matrix'!H$10,'2a. Database N flows'!$P:$P,$B$3,'2a. Database N flows'!$M:$M,'3.1.a Input Output Matrix'!$B$4),SUMIFS('2a. Database N flows'!$N:$N,'2a. Database N flows'!$D:$D,'3.1.a Input Output Matrix'!$D14,'2a. Database N flows'!$G:$G,'3.1.a Input Output Matrix'!H$10,'2a. Database N flows'!$P:$P,$B$3))</f>
        <v/>
      </c>
      <c r="I14" s="121">
        <f>IF($B$4&lt;&gt;"Ntot",SUMIFS('2a. Database N flows'!$N:$N,'2a. Database N flows'!$D:$D,'3.1.a Input Output Matrix'!$D14,'2a. Database N flows'!$G:$G,'3.1.a Input Output Matrix'!I$10,'2a. Database N flows'!$P:$P,$B$3,'2a. Database N flows'!$M:$M,'3.1.a Input Output Matrix'!$B$4),SUMIFS('2a. Database N flows'!$N:$N,'2a. Database N flows'!$D:$D,'3.1.a Input Output Matrix'!$D14,'2a. Database N flows'!$G:$G,'3.1.a Input Output Matrix'!I$10,'2a. Database N flows'!$P:$P,$B$3))</f>
        <v/>
      </c>
      <c r="J14" s="121">
        <f>IF($B$4&lt;&gt;"Ntot",SUMIFS('2a. Database N flows'!$N:$N,'2a. Database N flows'!$D:$D,'3.1.a Input Output Matrix'!$D14,'2a. Database N flows'!$G:$G,'3.1.a Input Output Matrix'!J$10,'2a. Database N flows'!$P:$P,$B$3,'2a. Database N flows'!$M:$M,'3.1.a Input Output Matrix'!$B$4),SUMIFS('2a. Database N flows'!$N:$N,'2a. Database N flows'!$D:$D,'3.1.a Input Output Matrix'!$D14,'2a. Database N flows'!$G:$G,'3.1.a Input Output Matrix'!J$10,'2a. Database N flows'!$P:$P,$B$3))</f>
        <v/>
      </c>
      <c r="K14" s="121">
        <f>IF($B$4&lt;&gt;"Ntot",SUMIFS('2a. Database N flows'!$N:$N,'2a. Database N flows'!$D:$D,'3.1.a Input Output Matrix'!$D14,'2a. Database N flows'!$G:$G,'3.1.a Input Output Matrix'!K$10,'2a. Database N flows'!$P:$P,$B$3,'2a. Database N flows'!$M:$M,'3.1.a Input Output Matrix'!$B$4),SUMIFS('2a. Database N flows'!$N:$N,'2a. Database N flows'!$D:$D,'3.1.a Input Output Matrix'!$D14,'2a. Database N flows'!$G:$G,'3.1.a Input Output Matrix'!K$10,'2a. Database N flows'!$P:$P,$B$3))</f>
        <v/>
      </c>
      <c r="L14" s="121">
        <f>IF($B$4&lt;&gt;"Ntot",SUMIFS('2a. Database N flows'!$N:$N,'2a. Database N flows'!$D:$D,'3.1.a Input Output Matrix'!$D14,'2a. Database N flows'!$G:$G,'3.1.a Input Output Matrix'!L$10,'2a. Database N flows'!$P:$P,$B$3,'2a. Database N flows'!$M:$M,'3.1.a Input Output Matrix'!$B$4),SUMIFS('2a. Database N flows'!$N:$N,'2a. Database N flows'!$D:$D,'3.1.a Input Output Matrix'!$D14,'2a. Database N flows'!$G:$G,'3.1.a Input Output Matrix'!L$10,'2a. Database N flows'!$P:$P,$B$3))</f>
        <v/>
      </c>
      <c r="M14" s="114">
        <f>IF($B$4&lt;&gt;"Ntot",SUMIFS('2a. Database N flows'!$N:$N,'2a. Database N flows'!$D:$D,'3.1.a Input Output Matrix'!$D14,'2a. Database N flows'!$G:$G,'3.1.a Input Output Matrix'!M$10,'2a. Database N flows'!$P:$P,$B$3,'2a. Database N flows'!$M:$M,'3.1.a Input Output Matrix'!$B$4),SUMIFS('2a. Database N flows'!$N:$N,'2a. Database N flows'!$D:$D,'3.1.a Input Output Matrix'!$D14,'2a. Database N flows'!$G:$G,'3.1.a Input Output Matrix'!M$10,'2a. Database N flows'!$P:$P,$B$3))</f>
        <v/>
      </c>
      <c r="N14" s="231">
        <f>SUM(E14:M14)</f>
        <v/>
      </c>
      <c r="O14" s="537" t="inlineStr">
        <is>
          <t>kt N</t>
        </is>
      </c>
      <c r="R14" s="28" t="n"/>
      <c r="Z14" s="35" t="n"/>
      <c r="AA14" s="35" t="n"/>
      <c r="AF14" s="18" t="n"/>
    </row>
    <row r="15">
      <c r="C15" s="521" t="n"/>
      <c r="D15" s="224" t="inlineStr">
        <is>
          <t>PR</t>
        </is>
      </c>
      <c r="E15" s="120">
        <f>IF($B$4&lt;&gt;"Ntot",SUMIFS('2a. Database N flows'!$N:$N,'2a. Database N flows'!$D:$D,'3.1.a Input Output Matrix'!$D15,'2a. Database N flows'!$G:$G,'3.1.a Input Output Matrix'!E$10,'2a. Database N flows'!$P:$P,$B$3,'2a. Database N flows'!$M:$M,'3.1.a Input Output Matrix'!$B$4),SUMIFS('2a. Database N flows'!$N:$N,'2a. Database N flows'!$D:$D,'3.1.a Input Output Matrix'!$D15,'2a. Database N flows'!$G:$G,'3.1.a Input Output Matrix'!E$10,'2a. Database N flows'!$P:$P,$B$3))</f>
        <v/>
      </c>
      <c r="F15" s="121">
        <f>IF($B$4&lt;&gt;"Ntot",SUMIFS('2a. Database N flows'!$N:$N,'2a. Database N flows'!$D:$D,'3.1.a Input Output Matrix'!$D15,'2a. Database N flows'!$G:$G,'3.1.a Input Output Matrix'!F$10,'2a. Database N flows'!$P:$P,$B$3,'2a. Database N flows'!$M:$M,'3.1.a Input Output Matrix'!$B$4),SUMIFS('2a. Database N flows'!$N:$N,'2a. Database N flows'!$D:$D,'3.1.a Input Output Matrix'!$D15,'2a. Database N flows'!$G:$G,'3.1.a Input Output Matrix'!F$10,'2a. Database N flows'!$P:$P,$B$3))</f>
        <v/>
      </c>
      <c r="G15" s="121">
        <f>IF($B$4&lt;&gt;"Ntot",SUMIFS('2a. Database N flows'!$N:$N,'2a. Database N flows'!$D:$D,'3.1.a Input Output Matrix'!$D15,'2a. Database N flows'!$G:$G,'3.1.a Input Output Matrix'!G$10,'2a. Database N flows'!$P:$P,$B$3,'2a. Database N flows'!$M:$M,'3.1.a Input Output Matrix'!$B$4),SUMIFS('2a. Database N flows'!$N:$N,'2a. Database N flows'!$D:$D,'3.1.a Input Output Matrix'!$D15,'2a. Database N flows'!$G:$G,'3.1.a Input Output Matrix'!G$10,'2a. Database N flows'!$P:$P,$B$3))</f>
        <v/>
      </c>
      <c r="H15" s="121">
        <f>IF($B$4&lt;&gt;"Ntot",SUMIFS('2a. Database N flows'!$N:$N,'2a. Database N flows'!$D:$D,'3.1.a Input Output Matrix'!$D15,'2a. Database N flows'!$G:$G,'3.1.a Input Output Matrix'!H$10,'2a. Database N flows'!$P:$P,$B$3,'2a. Database N flows'!$M:$M,'3.1.a Input Output Matrix'!$B$4),SUMIFS('2a. Database N flows'!$N:$N,'2a. Database N flows'!$D:$D,'3.1.a Input Output Matrix'!$D15,'2a. Database N flows'!$G:$G,'3.1.a Input Output Matrix'!H$10,'2a. Database N flows'!$P:$P,$B$3))</f>
        <v/>
      </c>
      <c r="I15" s="121">
        <f>IF($B$4&lt;&gt;"Ntot",SUMIFS('2a. Database N flows'!$N:$N,'2a. Database N flows'!$D:$D,'3.1.a Input Output Matrix'!$D15,'2a. Database N flows'!$G:$G,'3.1.a Input Output Matrix'!I$10,'2a. Database N flows'!$P:$P,$B$3,'2a. Database N flows'!$M:$M,'3.1.a Input Output Matrix'!$B$4),SUMIFS('2a. Database N flows'!$N:$N,'2a. Database N flows'!$D:$D,'3.1.a Input Output Matrix'!$D15,'2a. Database N flows'!$G:$G,'3.1.a Input Output Matrix'!I$10,'2a. Database N flows'!$P:$P,$B$3))</f>
        <v/>
      </c>
      <c r="J15" s="121">
        <f>IF($B$4&lt;&gt;"Ntot",SUMIFS('2a. Database N flows'!$N:$N,'2a. Database N flows'!$D:$D,'3.1.a Input Output Matrix'!$D15,'2a. Database N flows'!$G:$G,'3.1.a Input Output Matrix'!J$10,'2a. Database N flows'!$P:$P,$B$3,'2a. Database N flows'!$M:$M,'3.1.a Input Output Matrix'!$B$4),SUMIFS('2a. Database N flows'!$N:$N,'2a. Database N flows'!$D:$D,'3.1.a Input Output Matrix'!$D15,'2a. Database N flows'!$G:$G,'3.1.a Input Output Matrix'!J$10,'2a. Database N flows'!$P:$P,$B$3))</f>
        <v/>
      </c>
      <c r="K15" s="121">
        <f>IF($B$4&lt;&gt;"Ntot",SUMIFS('2a. Database N flows'!$N:$N,'2a. Database N flows'!$D:$D,'3.1.a Input Output Matrix'!$D15,'2a. Database N flows'!$G:$G,'3.1.a Input Output Matrix'!K$10,'2a. Database N flows'!$P:$P,$B$3,'2a. Database N flows'!$M:$M,'3.1.a Input Output Matrix'!$B$4),SUMIFS('2a. Database N flows'!$N:$N,'2a. Database N flows'!$D:$D,'3.1.a Input Output Matrix'!$D15,'2a. Database N flows'!$G:$G,'3.1.a Input Output Matrix'!K$10,'2a. Database N flows'!$P:$P,$B$3))</f>
        <v/>
      </c>
      <c r="L15" s="121">
        <f>IF($B$4&lt;&gt;"Ntot",SUMIFS('2a. Database N flows'!$N:$N,'2a. Database N flows'!$D:$D,'3.1.a Input Output Matrix'!$D15,'2a. Database N flows'!$G:$G,'3.1.a Input Output Matrix'!L$10,'2a. Database N flows'!$P:$P,$B$3,'2a. Database N flows'!$M:$M,'3.1.a Input Output Matrix'!$B$4),SUMIFS('2a. Database N flows'!$N:$N,'2a. Database N flows'!$D:$D,'3.1.a Input Output Matrix'!$D15,'2a. Database N flows'!$G:$G,'3.1.a Input Output Matrix'!L$10,'2a. Database N flows'!$P:$P,$B$3))</f>
        <v/>
      </c>
      <c r="M15" s="114">
        <f>IF($B$4&lt;&gt;"Ntot",SUMIFS('2a. Database N flows'!$N:$N,'2a. Database N flows'!$D:$D,'3.1.a Input Output Matrix'!$D15,'2a. Database N flows'!$G:$G,'3.1.a Input Output Matrix'!M$10,'2a. Database N flows'!$P:$P,$B$3,'2a. Database N flows'!$M:$M,'3.1.a Input Output Matrix'!$B$4),SUMIFS('2a. Database N flows'!$N:$N,'2a. Database N flows'!$D:$D,'3.1.a Input Output Matrix'!$D15,'2a. Database N flows'!$G:$G,'3.1.a Input Output Matrix'!M$10,'2a. Database N flows'!$P:$P,$B$3))</f>
        <v/>
      </c>
      <c r="N15" s="231">
        <f>SUM(E15:M15)</f>
        <v/>
      </c>
      <c r="O15" s="537" t="inlineStr">
        <is>
          <t>kt N</t>
        </is>
      </c>
      <c r="AF15" s="18" t="n"/>
    </row>
    <row r="16">
      <c r="C16" s="521" t="n"/>
      <c r="D16" s="36" t="inlineStr">
        <is>
          <t>HS</t>
        </is>
      </c>
      <c r="E16" s="120">
        <f>IF($B$4&lt;&gt;"Ntot",SUMIFS('2a. Database N flows'!$N:$N,'2a. Database N flows'!$D:$D,'3.1.a Input Output Matrix'!$D16,'2a. Database N flows'!$G:$G,'3.1.a Input Output Matrix'!E$10,'2a. Database N flows'!$P:$P,$B$3,'2a. Database N flows'!$M:$M,'3.1.a Input Output Matrix'!$B$4),SUMIFS('2a. Database N flows'!$N:$N,'2a. Database N flows'!$D:$D,'3.1.a Input Output Matrix'!$D16,'2a. Database N flows'!$G:$G,'3.1.a Input Output Matrix'!E$10,'2a. Database N flows'!$P:$P,$B$3))</f>
        <v/>
      </c>
      <c r="F16" s="121">
        <f>IF($B$4&lt;&gt;"Ntot",SUMIFS('2a. Database N flows'!$N:$N,'2a. Database N flows'!$D:$D,'3.1.a Input Output Matrix'!$D16,'2a. Database N flows'!$G:$G,'3.1.a Input Output Matrix'!F$10,'2a. Database N flows'!$P:$P,$B$3,'2a. Database N flows'!$M:$M,'3.1.a Input Output Matrix'!$B$4),SUMIFS('2a. Database N flows'!$N:$N,'2a. Database N flows'!$D:$D,'3.1.a Input Output Matrix'!$D16,'2a. Database N flows'!$G:$G,'3.1.a Input Output Matrix'!F$10,'2a. Database N flows'!$P:$P,$B$3))</f>
        <v/>
      </c>
      <c r="G16" s="121">
        <f>IF($B$4&lt;&gt;"Ntot",SUMIFS('2a. Database N flows'!$N:$N,'2a. Database N flows'!$D:$D,'3.1.a Input Output Matrix'!$D16,'2a. Database N flows'!$G:$G,'3.1.a Input Output Matrix'!G$10,'2a. Database N flows'!$P:$P,$B$3,'2a. Database N flows'!$M:$M,'3.1.a Input Output Matrix'!$B$4),SUMIFS('2a. Database N flows'!$N:$N,'2a. Database N flows'!$D:$D,'3.1.a Input Output Matrix'!$D16,'2a. Database N flows'!$G:$G,'3.1.a Input Output Matrix'!G$10,'2a. Database N flows'!$P:$P,$B$3))</f>
        <v/>
      </c>
      <c r="H16" s="121">
        <f>IF($B$4&lt;&gt;"Ntot",SUMIFS('2a. Database N flows'!$N:$N,'2a. Database N flows'!$D:$D,'3.1.a Input Output Matrix'!$D16,'2a. Database N flows'!$G:$G,'3.1.a Input Output Matrix'!H$10,'2a. Database N flows'!$P:$P,$B$3,'2a. Database N flows'!$M:$M,'3.1.a Input Output Matrix'!$B$4),SUMIFS('2a. Database N flows'!$N:$N,'2a. Database N flows'!$D:$D,'3.1.a Input Output Matrix'!$D16,'2a. Database N flows'!$G:$G,'3.1.a Input Output Matrix'!H$10,'2a. Database N flows'!$P:$P,$B$3))</f>
        <v/>
      </c>
      <c r="I16" s="121">
        <f>IF($B$4&lt;&gt;"Ntot",SUMIFS('2a. Database N flows'!$N:$N,'2a. Database N flows'!$D:$D,'3.1.a Input Output Matrix'!$D16,'2a. Database N flows'!$G:$G,'3.1.a Input Output Matrix'!I$10,'2a. Database N flows'!$P:$P,$B$3,'2a. Database N flows'!$M:$M,'3.1.a Input Output Matrix'!$B$4),SUMIFS('2a. Database N flows'!$N:$N,'2a. Database N flows'!$D:$D,'3.1.a Input Output Matrix'!$D16,'2a. Database N flows'!$G:$G,'3.1.a Input Output Matrix'!I$10,'2a. Database N flows'!$P:$P,$B$3))</f>
        <v/>
      </c>
      <c r="J16" s="121">
        <f>IF($B$4&lt;&gt;"Ntot",SUMIFS('2a. Database N flows'!$N:$N,'2a. Database N flows'!$D:$D,'3.1.a Input Output Matrix'!$D16,'2a. Database N flows'!$G:$G,'3.1.a Input Output Matrix'!J$10,'2a. Database N flows'!$P:$P,$B$3,'2a. Database N flows'!$M:$M,'3.1.a Input Output Matrix'!$B$4),SUMIFS('2a. Database N flows'!$N:$N,'2a. Database N flows'!$D:$D,'3.1.a Input Output Matrix'!$D16,'2a. Database N flows'!$G:$G,'3.1.a Input Output Matrix'!J$10,'2a. Database N flows'!$P:$P,$B$3))</f>
        <v/>
      </c>
      <c r="K16" s="121">
        <f>IF($B$4&lt;&gt;"Ntot",SUMIFS('2a. Database N flows'!$N:$N,'2a. Database N flows'!$D:$D,'3.1.a Input Output Matrix'!$D16,'2a. Database N flows'!$G:$G,'3.1.a Input Output Matrix'!K$10,'2a. Database N flows'!$P:$P,$B$3,'2a. Database N flows'!$M:$M,'3.1.a Input Output Matrix'!$B$4),SUMIFS('2a. Database N flows'!$N:$N,'2a. Database N flows'!$D:$D,'3.1.a Input Output Matrix'!$D16,'2a. Database N flows'!$G:$G,'3.1.a Input Output Matrix'!K$10,'2a. Database N flows'!$P:$P,$B$3))</f>
        <v/>
      </c>
      <c r="L16" s="121">
        <f>IF($B$4&lt;&gt;"Ntot",SUMIFS('2a. Database N flows'!$N:$N,'2a. Database N flows'!$D:$D,'3.1.a Input Output Matrix'!$D16,'2a. Database N flows'!$G:$G,'3.1.a Input Output Matrix'!L$10,'2a. Database N flows'!$P:$P,$B$3,'2a. Database N flows'!$M:$M,'3.1.a Input Output Matrix'!$B$4),SUMIFS('2a. Database N flows'!$N:$N,'2a. Database N flows'!$D:$D,'3.1.a Input Output Matrix'!$D16,'2a. Database N flows'!$G:$G,'3.1.a Input Output Matrix'!L$10,'2a. Database N flows'!$P:$P,$B$3))</f>
        <v/>
      </c>
      <c r="M16" s="114">
        <f>IF($B$4&lt;&gt;"Ntot",SUMIFS('2a. Database N flows'!$N:$N,'2a. Database N flows'!$D:$D,'3.1.a Input Output Matrix'!$D16,'2a. Database N flows'!$G:$G,'3.1.a Input Output Matrix'!M$10,'2a. Database N flows'!$P:$P,$B$3,'2a. Database N flows'!$M:$M,'3.1.a Input Output Matrix'!$B$4),SUMIFS('2a. Database N flows'!$N:$N,'2a. Database N flows'!$D:$D,'3.1.a Input Output Matrix'!$D16,'2a. Database N flows'!$G:$G,'3.1.a Input Output Matrix'!M$10,'2a. Database N flows'!$P:$P,$B$3))</f>
        <v/>
      </c>
      <c r="N16" s="231">
        <f>SUM(E16:M16)</f>
        <v/>
      </c>
      <c r="O16" s="537" t="inlineStr">
        <is>
          <t>kt N</t>
        </is>
      </c>
      <c r="AF16" s="18" t="n"/>
    </row>
    <row r="17" ht="15" customHeight="1">
      <c r="C17" s="521" t="n"/>
      <c r="D17" s="37" t="inlineStr">
        <is>
          <t>HY</t>
        </is>
      </c>
      <c r="E17" s="120">
        <f>IF($B$4&lt;&gt;"Ntot",SUMIFS('2a. Database N flows'!$N:$N,'2a. Database N flows'!$D:$D,'3.1.a Input Output Matrix'!$D17,'2a. Database N flows'!$G:$G,'3.1.a Input Output Matrix'!E$10,'2a. Database N flows'!$P:$P,$B$3,'2a. Database N flows'!$M:$M,'3.1.a Input Output Matrix'!$B$4),SUMIFS('2a. Database N flows'!$N:$N,'2a. Database N flows'!$D:$D,'3.1.a Input Output Matrix'!$D17,'2a. Database N flows'!$G:$G,'3.1.a Input Output Matrix'!E$10,'2a. Database N flows'!$P:$P,$B$3))</f>
        <v/>
      </c>
      <c r="F17" s="121">
        <f>IF($B$4&lt;&gt;"Ntot",SUMIFS('2a. Database N flows'!$N:$N,'2a. Database N flows'!$D:$D,'3.1.a Input Output Matrix'!$D17,'2a. Database N flows'!$G:$G,'3.1.a Input Output Matrix'!F$10,'2a. Database N flows'!$P:$P,$B$3,'2a. Database N flows'!$M:$M,'3.1.a Input Output Matrix'!$B$4),SUMIFS('2a. Database N flows'!$N:$N,'2a. Database N flows'!$D:$D,'3.1.a Input Output Matrix'!$D17,'2a. Database N flows'!$G:$G,'3.1.a Input Output Matrix'!F$10,'2a. Database N flows'!$P:$P,$B$3))</f>
        <v/>
      </c>
      <c r="G17" s="121">
        <f>IF($B$4&lt;&gt;"Ntot",SUMIFS('2a. Database N flows'!$N:$N,'2a. Database N flows'!$D:$D,'3.1.a Input Output Matrix'!$D17,'2a. Database N flows'!$G:$G,'3.1.a Input Output Matrix'!G$10,'2a. Database N flows'!$P:$P,$B$3,'2a. Database N flows'!$M:$M,'3.1.a Input Output Matrix'!$B$4),SUMIFS('2a. Database N flows'!$N:$N,'2a. Database N flows'!$D:$D,'3.1.a Input Output Matrix'!$D17,'2a. Database N flows'!$G:$G,'3.1.a Input Output Matrix'!G$10,'2a. Database N flows'!$P:$P,$B$3))</f>
        <v/>
      </c>
      <c r="H17" s="121">
        <f>IF($B$4&lt;&gt;"Ntot",SUMIFS('2a. Database N flows'!$N:$N,'2a. Database N flows'!$D:$D,'3.1.a Input Output Matrix'!$D17,'2a. Database N flows'!$G:$G,'3.1.a Input Output Matrix'!H$10,'2a. Database N flows'!$P:$P,$B$3,'2a. Database N flows'!$M:$M,'3.1.a Input Output Matrix'!$B$4),SUMIFS('2a. Database N flows'!$N:$N,'2a. Database N flows'!$D:$D,'3.1.a Input Output Matrix'!$D17,'2a. Database N flows'!$G:$G,'3.1.a Input Output Matrix'!H$10,'2a. Database N flows'!$P:$P,$B$3))</f>
        <v/>
      </c>
      <c r="I17" s="121">
        <f>IF($B$4&lt;&gt;"Ntot",SUMIFS('2a. Database N flows'!$N:$N,'2a. Database N flows'!$D:$D,'3.1.a Input Output Matrix'!$D17,'2a. Database N flows'!$G:$G,'3.1.a Input Output Matrix'!I$10,'2a. Database N flows'!$P:$P,$B$3,'2a. Database N flows'!$M:$M,'3.1.a Input Output Matrix'!$B$4),SUMIFS('2a. Database N flows'!$N:$N,'2a. Database N flows'!$D:$D,'3.1.a Input Output Matrix'!$D17,'2a. Database N flows'!$G:$G,'3.1.a Input Output Matrix'!I$10,'2a. Database N flows'!$P:$P,$B$3))</f>
        <v/>
      </c>
      <c r="J17" s="121">
        <f>IF($B$4&lt;&gt;"Ntot",SUMIFS('2a. Database N flows'!$N:$N,'2a. Database N flows'!$D:$D,'3.1.a Input Output Matrix'!$D17,'2a. Database N flows'!$G:$G,'3.1.a Input Output Matrix'!J$10,'2a. Database N flows'!$P:$P,$B$3,'2a. Database N flows'!$M:$M,'3.1.a Input Output Matrix'!$B$4),SUMIFS('2a. Database N flows'!$N:$N,'2a. Database N flows'!$D:$D,'3.1.a Input Output Matrix'!$D17,'2a. Database N flows'!$G:$G,'3.1.a Input Output Matrix'!J$10,'2a. Database N flows'!$P:$P,$B$3))</f>
        <v/>
      </c>
      <c r="K17" s="121">
        <f>IF($B$4&lt;&gt;"Ntot",SUMIFS('2a. Database N flows'!$N:$N,'2a. Database N flows'!$D:$D,'3.1.a Input Output Matrix'!$D17,'2a. Database N flows'!$G:$G,'3.1.a Input Output Matrix'!K$10,'2a. Database N flows'!$P:$P,$B$3,'2a. Database N flows'!$M:$M,'3.1.a Input Output Matrix'!$B$4),SUMIFS('2a. Database N flows'!$N:$N,'2a. Database N flows'!$D:$D,'3.1.a Input Output Matrix'!$D17,'2a. Database N flows'!$G:$G,'3.1.a Input Output Matrix'!K$10,'2a. Database N flows'!$P:$P,$B$3))</f>
        <v/>
      </c>
      <c r="L17" s="121">
        <f>IF($B$4&lt;&gt;"Ntot",SUMIFS('2a. Database N flows'!$N:$N,'2a. Database N flows'!$D:$D,'3.1.a Input Output Matrix'!$D17,'2a. Database N flows'!$G:$G,'3.1.a Input Output Matrix'!L$10,'2a. Database N flows'!$P:$P,$B$3,'2a. Database N flows'!$M:$M,'3.1.a Input Output Matrix'!$B$4),SUMIFS('2a. Database N flows'!$N:$N,'2a. Database N flows'!$D:$D,'3.1.a Input Output Matrix'!$D17,'2a. Database N flows'!$G:$G,'3.1.a Input Output Matrix'!L$10,'2a. Database N flows'!$P:$P,$B$3))</f>
        <v/>
      </c>
      <c r="M17" s="114">
        <f>IF($B$4&lt;&gt;"Ntot",SUMIFS('2a. Database N flows'!$N:$N,'2a. Database N flows'!$D:$D,'3.1.a Input Output Matrix'!$D17,'2a. Database N flows'!$G:$G,'3.1.a Input Output Matrix'!M$10,'2a. Database N flows'!$P:$P,$B$3,'2a. Database N flows'!$M:$M,'3.1.a Input Output Matrix'!$B$4),SUMIFS('2a. Database N flows'!$N:$N,'2a. Database N flows'!$D:$D,'3.1.a Input Output Matrix'!$D17,'2a. Database N flows'!$G:$G,'3.1.a Input Output Matrix'!M$10,'2a. Database N flows'!$P:$P,$B$3))</f>
        <v/>
      </c>
      <c r="N17" s="231">
        <f>SUM(E17:M17)</f>
        <v/>
      </c>
      <c r="O17" s="537" t="inlineStr">
        <is>
          <t>kt N</t>
        </is>
      </c>
      <c r="AF17" s="18" t="n"/>
    </row>
    <row r="18">
      <c r="C18" s="521" t="n"/>
      <c r="D18" s="38" t="inlineStr">
        <is>
          <t>AT</t>
        </is>
      </c>
      <c r="E18" s="120">
        <f>IF($B$4&lt;&gt;"Ntot",SUMIFS('2a. Database N flows'!$N:$N,'2a. Database N flows'!$D:$D,'3.1.a Input Output Matrix'!$D18,'2a. Database N flows'!$G:$G,'3.1.a Input Output Matrix'!E$10,'2a. Database N flows'!$P:$P,$B$3,'2a. Database N flows'!$M:$M,'3.1.a Input Output Matrix'!$B$4),SUMIFS('2a. Database N flows'!$N:$N,'2a. Database N flows'!$D:$D,'3.1.a Input Output Matrix'!$D18,'2a. Database N flows'!$G:$G,'3.1.a Input Output Matrix'!E$10,'2a. Database N flows'!$P:$P,$B$3))</f>
        <v/>
      </c>
      <c r="F18" s="121">
        <f>IF($B$4&lt;&gt;"Ntot",SUMIFS('2a. Database N flows'!$N:$N,'2a. Database N flows'!$D:$D,'3.1.a Input Output Matrix'!$D18,'2a. Database N flows'!$G:$G,'3.1.a Input Output Matrix'!F$10,'2a. Database N flows'!$P:$P,$B$3,'2a. Database N flows'!$M:$M,'3.1.a Input Output Matrix'!$B$4),SUMIFS('2a. Database N flows'!$N:$N,'2a. Database N flows'!$D:$D,'3.1.a Input Output Matrix'!$D18,'2a. Database N flows'!$G:$G,'3.1.a Input Output Matrix'!F$10,'2a. Database N flows'!$P:$P,$B$3))</f>
        <v/>
      </c>
      <c r="G18" s="121">
        <f>IF($B$4&lt;&gt;"Ntot",SUMIFS('2a. Database N flows'!$N:$N,'2a. Database N flows'!$D:$D,'3.1.a Input Output Matrix'!$D18,'2a. Database N flows'!$G:$G,'3.1.a Input Output Matrix'!G$10,'2a. Database N flows'!$P:$P,$B$3,'2a. Database N flows'!$M:$M,'3.1.a Input Output Matrix'!$B$4),SUMIFS('2a. Database N flows'!$N:$N,'2a. Database N flows'!$D:$D,'3.1.a Input Output Matrix'!$D18,'2a. Database N flows'!$G:$G,'3.1.a Input Output Matrix'!G$10,'2a. Database N flows'!$P:$P,$B$3))</f>
        <v/>
      </c>
      <c r="H18" s="121">
        <f>IF($B$4&lt;&gt;"Ntot",SUMIFS('2a. Database N flows'!$N:$N,'2a. Database N flows'!$D:$D,'3.1.a Input Output Matrix'!$D18,'2a. Database N flows'!$G:$G,'3.1.a Input Output Matrix'!H$10,'2a. Database N flows'!$P:$P,$B$3,'2a. Database N flows'!$M:$M,'3.1.a Input Output Matrix'!$B$4),SUMIFS('2a. Database N flows'!$N:$N,'2a. Database N flows'!$D:$D,'3.1.a Input Output Matrix'!$D18,'2a. Database N flows'!$G:$G,'3.1.a Input Output Matrix'!H$10,'2a. Database N flows'!$P:$P,$B$3))</f>
        <v/>
      </c>
      <c r="I18" s="121">
        <f>IF($B$4&lt;&gt;"Ntot",SUMIFS('2a. Database N flows'!$N:$N,'2a. Database N flows'!$D:$D,'3.1.a Input Output Matrix'!$D18,'2a. Database N flows'!$G:$G,'3.1.a Input Output Matrix'!I$10,'2a. Database N flows'!$P:$P,$B$3,'2a. Database N flows'!$M:$M,'3.1.a Input Output Matrix'!$B$4),SUMIFS('2a. Database N flows'!$N:$N,'2a. Database N flows'!$D:$D,'3.1.a Input Output Matrix'!$D18,'2a. Database N flows'!$G:$G,'3.1.a Input Output Matrix'!I$10,'2a. Database N flows'!$P:$P,$B$3))</f>
        <v/>
      </c>
      <c r="J18" s="121">
        <f>IF($B$4&lt;&gt;"Ntot",SUMIFS('2a. Database N flows'!$N:$N,'2a. Database N flows'!$D:$D,'3.1.a Input Output Matrix'!$D18,'2a. Database N flows'!$G:$G,'3.1.a Input Output Matrix'!J$10,'2a. Database N flows'!$P:$P,$B$3,'2a. Database N flows'!$M:$M,'3.1.a Input Output Matrix'!$B$4),SUMIFS('2a. Database N flows'!$N:$N,'2a. Database N flows'!$D:$D,'3.1.a Input Output Matrix'!$D18,'2a. Database N flows'!$G:$G,'3.1.a Input Output Matrix'!J$10,'2a. Database N flows'!$P:$P,$B$3))</f>
        <v/>
      </c>
      <c r="K18" s="121">
        <f>IF($B$4&lt;&gt;"Ntot",SUMIFS('2a. Database N flows'!$N:$N,'2a. Database N flows'!$D:$D,'3.1.a Input Output Matrix'!$D18,'2a. Database N flows'!$G:$G,'3.1.a Input Output Matrix'!K$10,'2a. Database N flows'!$P:$P,$B$3,'2a. Database N flows'!$M:$M,'3.1.a Input Output Matrix'!$B$4),SUMIFS('2a. Database N flows'!$N:$N,'2a. Database N flows'!$D:$D,'3.1.a Input Output Matrix'!$D18,'2a. Database N flows'!$G:$G,'3.1.a Input Output Matrix'!K$10,'2a. Database N flows'!$P:$P,$B$3))</f>
        <v/>
      </c>
      <c r="L18" s="121">
        <f>IF($B$4&lt;&gt;"Ntot",SUMIFS('2a. Database N flows'!$N:$N,'2a. Database N flows'!$D:$D,'3.1.a Input Output Matrix'!$D18,'2a. Database N flows'!$G:$G,'3.1.a Input Output Matrix'!L$10,'2a. Database N flows'!$P:$P,$B$3,'2a. Database N flows'!$M:$M,'3.1.a Input Output Matrix'!$B$4),SUMIFS('2a. Database N flows'!$N:$N,'2a. Database N flows'!$D:$D,'3.1.a Input Output Matrix'!$D18,'2a. Database N flows'!$G:$G,'3.1.a Input Output Matrix'!L$10,'2a. Database N flows'!$P:$P,$B$3))</f>
        <v/>
      </c>
      <c r="M18" s="114">
        <f>IF($B$4&lt;&gt;"Ntot",SUMIFS('2a. Database N flows'!$N:$N,'2a. Database N flows'!$D:$D,'3.1.a Input Output Matrix'!$D18,'2a. Database N flows'!$G:$G,'3.1.a Input Output Matrix'!M$10,'2a. Database N flows'!$P:$P,$B$3,'2a. Database N flows'!$M:$M,'3.1.a Input Output Matrix'!$B$4),SUMIFS('2a. Database N flows'!$N:$N,'2a. Database N flows'!$D:$D,'3.1.a Input Output Matrix'!$D18,'2a. Database N flows'!$G:$G,'3.1.a Input Output Matrix'!M$10,'2a. Database N flows'!$P:$P,$B$3))</f>
        <v/>
      </c>
      <c r="N18" s="231">
        <f>SUM(E18:M18)</f>
        <v/>
      </c>
      <c r="O18" s="537" t="inlineStr">
        <is>
          <t>kt N</t>
        </is>
      </c>
      <c r="AE18" s="537" t="n"/>
      <c r="AF18" s="18" t="n"/>
    </row>
    <row r="19">
      <c r="C19" s="522" t="n"/>
      <c r="D19" s="322" t="inlineStr">
        <is>
          <t>RW</t>
        </is>
      </c>
      <c r="E19" s="122">
        <f>IF($B$4&lt;&gt;"Ntot",SUMIFS('2a. Database N flows'!$N:$N,'2a. Database N flows'!$D:$D,'3.1.a Input Output Matrix'!$D19,'2a. Database N flows'!$G:$G,'3.1.a Input Output Matrix'!E$10,'2a. Database N flows'!$P:$P,$B$3,'2a. Database N flows'!$M:$M,'3.1.a Input Output Matrix'!$B$4),SUMIFS('2a. Database N flows'!$N:$N,'2a. Database N flows'!$D:$D,'3.1.a Input Output Matrix'!$D19,'2a. Database N flows'!$G:$G,'3.1.a Input Output Matrix'!E$10,'2a. Database N flows'!$P:$P,$B$3))</f>
        <v/>
      </c>
      <c r="F19" s="115">
        <f>IF($B$4&lt;&gt;"Ntot",SUMIFS('2a. Database N flows'!$N:$N,'2a. Database N flows'!$D:$D,'3.1.a Input Output Matrix'!$D19,'2a. Database N flows'!$G:$G,'3.1.a Input Output Matrix'!F$10,'2a. Database N flows'!$P:$P,$B$3,'2a. Database N flows'!$M:$M,'3.1.a Input Output Matrix'!$B$4),SUMIFS('2a. Database N flows'!$N:$N,'2a. Database N flows'!$D:$D,'3.1.a Input Output Matrix'!$D19,'2a. Database N flows'!$G:$G,'3.1.a Input Output Matrix'!F$10,'2a. Database N flows'!$P:$P,$B$3))</f>
        <v/>
      </c>
      <c r="G19" s="308">
        <f>IF($B$4&lt;&gt;"Ntot",SUMIFS('2a. Database N flows'!$N:$N,'2a. Database N flows'!$D:$D,'3.1.a Input Output Matrix'!$D19,'2a. Database N flows'!$G:$G,'3.1.a Input Output Matrix'!G$10,'2a. Database N flows'!$P:$P,$B$3,'2a. Database N flows'!$M:$M,'3.1.a Input Output Matrix'!$B$4),SUMIFS('2a. Database N flows'!$N:$N,'2a. Database N flows'!$D:$D,'3.1.a Input Output Matrix'!$D19,'2a. Database N flows'!$G:$G,'3.1.a Input Output Matrix'!G$10,'2a. Database N flows'!$P:$P,$B$3))</f>
        <v/>
      </c>
      <c r="H19" s="115">
        <f>IF($B$4&lt;&gt;"Ntot",SUMIFS('2a. Database N flows'!$N:$N,'2a. Database N flows'!$D:$D,'3.1.a Input Output Matrix'!$D19,'2a. Database N flows'!$G:$G,'3.1.a Input Output Matrix'!H$10,'2a. Database N flows'!$P:$P,$B$3,'2a. Database N flows'!$M:$M,'3.1.a Input Output Matrix'!$B$4),SUMIFS('2a. Database N flows'!$N:$N,'2a. Database N flows'!$D:$D,'3.1.a Input Output Matrix'!$D19,'2a. Database N flows'!$G:$G,'3.1.a Input Output Matrix'!H$10,'2a. Database N flows'!$P:$P,$B$3))</f>
        <v/>
      </c>
      <c r="I19" s="115">
        <f>IF($B$4&lt;&gt;"Ntot",SUMIFS('2a. Database N flows'!$N:$N,'2a. Database N flows'!$D:$D,'3.1.a Input Output Matrix'!$D19,'2a. Database N flows'!$G:$G,'3.1.a Input Output Matrix'!I$10,'2a. Database N flows'!$P:$P,$B$3,'2a. Database N flows'!$M:$M,'3.1.a Input Output Matrix'!$B$4),SUMIFS('2a. Database N flows'!$N:$N,'2a. Database N flows'!$D:$D,'3.1.a Input Output Matrix'!$D19,'2a. Database N flows'!$G:$G,'3.1.a Input Output Matrix'!I$10,'2a. Database N flows'!$P:$P,$B$3))</f>
        <v/>
      </c>
      <c r="J19" s="115">
        <f>IF($B$4&lt;&gt;"Ntot",SUMIFS('2a. Database N flows'!$N:$N,'2a. Database N flows'!$D:$D,'3.1.a Input Output Matrix'!$D19,'2a. Database N flows'!$G:$G,'3.1.a Input Output Matrix'!J$10,'2a. Database N flows'!$P:$P,$B$3,'2a. Database N flows'!$M:$M,'3.1.a Input Output Matrix'!$B$4),SUMIFS('2a. Database N flows'!$N:$N,'2a. Database N flows'!$D:$D,'3.1.a Input Output Matrix'!$D19,'2a. Database N flows'!$G:$G,'3.1.a Input Output Matrix'!J$10,'2a. Database N flows'!$P:$P,$B$3))</f>
        <v/>
      </c>
      <c r="K19" s="115">
        <f>IF($B$4&lt;&gt;"Ntot",SUMIFS('2a. Database N flows'!$N:$N,'2a. Database N flows'!$D:$D,'3.1.a Input Output Matrix'!$D19,'2a. Database N flows'!$G:$G,'3.1.a Input Output Matrix'!K$10,'2a. Database N flows'!$P:$P,$B$3,'2a. Database N flows'!$M:$M,'3.1.a Input Output Matrix'!$B$4),SUMIFS('2a. Database N flows'!$N:$N,'2a. Database N flows'!$D:$D,'3.1.a Input Output Matrix'!$D19,'2a. Database N flows'!$G:$G,'3.1.a Input Output Matrix'!K$10,'2a. Database N flows'!$P:$P,$B$3))</f>
        <v/>
      </c>
      <c r="L19" s="115">
        <f>IF($B$4&lt;&gt;"Ntot",SUMIFS('2a. Database N flows'!$N:$N,'2a. Database N flows'!$D:$D,'3.1.a Input Output Matrix'!$D19,'2a. Database N flows'!$G:$G,'3.1.a Input Output Matrix'!L$10,'2a. Database N flows'!$P:$P,$B$3,'2a. Database N flows'!$M:$M,'3.1.a Input Output Matrix'!$B$4),SUMIFS('2a. Database N flows'!$N:$N,'2a. Database N flows'!$D:$D,'3.1.a Input Output Matrix'!$D19,'2a. Database N flows'!$G:$G,'3.1.a Input Output Matrix'!L$10,'2a. Database N flows'!$P:$P,$B$3))</f>
        <v/>
      </c>
      <c r="M19" s="116">
        <f>IF($B$4&lt;&gt;"Ntot",SUMIFS('2a. Database N flows'!$N:$N,'2a. Database N flows'!$D:$D,'3.1.a Input Output Matrix'!$D19,'2a. Database N flows'!$G:$G,'3.1.a Input Output Matrix'!M$10,'2a. Database N flows'!$P:$P,$B$3,'2a. Database N flows'!$M:$M,'3.1.a Input Output Matrix'!$B$4),SUMIFS('2a. Database N flows'!$N:$N,'2a. Database N flows'!$D:$D,'3.1.a Input Output Matrix'!$D19,'2a. Database N flows'!$G:$G,'3.1.a Input Output Matrix'!M$10,'2a. Database N flows'!$P:$P,$B$3))</f>
        <v/>
      </c>
      <c r="N19" s="231">
        <f>SUM(E19:M19)</f>
        <v/>
      </c>
      <c r="O19" s="537" t="inlineStr">
        <is>
          <t>kt N</t>
        </is>
      </c>
      <c r="AE19" s="537" t="n"/>
      <c r="AF19" s="18" t="n"/>
    </row>
    <row r="20" customFormat="1" s="144">
      <c r="A20" s="14" t="n"/>
      <c r="B20" s="14" t="n"/>
      <c r="C20" s="14" t="n"/>
      <c r="D20" s="14" t="inlineStr">
        <is>
          <t>Total kt N</t>
        </is>
      </c>
      <c r="E20" s="231">
        <f>SUM(E11:E19)</f>
        <v/>
      </c>
      <c r="F20" s="231">
        <f>SUM(F11:F19)</f>
        <v/>
      </c>
      <c r="G20" s="231">
        <f>SUM(G11:G19)</f>
        <v/>
      </c>
      <c r="H20" s="231">
        <f>SUM(H11:H19)</f>
        <v/>
      </c>
      <c r="I20" s="231">
        <f>SUM(I11:I19)</f>
        <v/>
      </c>
      <c r="J20" s="231">
        <f>SUM(J11:J19)</f>
        <v/>
      </c>
      <c r="K20" s="231">
        <f>SUM(K11:K19)</f>
        <v/>
      </c>
      <c r="L20" s="231">
        <f>SUM(L11:L19)</f>
        <v/>
      </c>
      <c r="M20" s="231">
        <f>SUM(M11:M19)</f>
        <v/>
      </c>
      <c r="N20" s="14" t="n"/>
      <c r="O20" s="14" t="n"/>
      <c r="P20" s="14" t="n"/>
      <c r="Q20" s="14" t="n"/>
      <c r="R20" s="14" t="n"/>
      <c r="S20" s="14" t="n"/>
      <c r="T20" s="14" t="n"/>
      <c r="U20" s="14" t="n"/>
      <c r="V20" s="14" t="n"/>
      <c r="W20" s="14" t="n"/>
      <c r="X20" s="14" t="n"/>
      <c r="Y20" s="14" t="n"/>
      <c r="Z20" s="14" t="n"/>
      <c r="AA20" s="14" t="n"/>
      <c r="AB20" s="14" t="n"/>
      <c r="AC20" s="14" t="n"/>
      <c r="AD20" s="14" t="n"/>
      <c r="AE20" s="14" t="n"/>
      <c r="AF20" s="17" t="n"/>
    </row>
    <row r="21" ht="16" customFormat="1" customHeight="1" s="111" thickBot="1">
      <c r="A21" s="109" t="n"/>
      <c r="B21" s="109" t="n"/>
      <c r="C21" s="109" t="n"/>
      <c r="D21" s="109" t="n"/>
      <c r="E21" s="109" t="n"/>
      <c r="F21" s="109" t="n"/>
      <c r="G21" s="109" t="n"/>
      <c r="H21" s="109" t="n"/>
      <c r="I21" s="109" t="n"/>
      <c r="J21" s="109" t="n"/>
      <c r="K21" s="109" t="n"/>
      <c r="L21" s="109" t="n"/>
      <c r="M21" s="109" t="n"/>
      <c r="N21" s="109" t="n"/>
      <c r="O21" s="109" t="n"/>
      <c r="P21" s="109" t="n"/>
      <c r="Q21" s="109" t="n"/>
      <c r="R21" s="109" t="n"/>
      <c r="S21" s="109" t="n"/>
      <c r="T21" s="109" t="n"/>
      <c r="U21" s="109" t="n"/>
      <c r="V21" s="109" t="n"/>
      <c r="W21" s="109" t="n"/>
      <c r="X21" s="109" t="n"/>
      <c r="Y21" s="109" t="n"/>
      <c r="Z21" s="109" t="n"/>
      <c r="AA21" s="109" t="n"/>
      <c r="AB21" s="109" t="n"/>
      <c r="AC21" s="109" t="n"/>
      <c r="AD21" s="109" t="n"/>
      <c r="AE21" s="109" t="n"/>
      <c r="AF21" s="110" t="n"/>
    </row>
    <row r="22" ht="21" customFormat="1" customHeight="1" s="18">
      <c r="A22" s="17" t="inlineStr">
        <is>
          <t>Total inputs and outputs per subpool in kt N</t>
        </is>
      </c>
    </row>
    <row r="23">
      <c r="A23" s="537" t="inlineStr">
        <is>
          <t>The automatic color scheme of the background indicates high input-output values (dark green) and low input-output values (light green)</t>
        </is>
      </c>
      <c r="AE23" s="18" t="n"/>
    </row>
    <row r="24" ht="33" customHeight="1">
      <c r="E24" s="520" t="inlineStr">
        <is>
          <t>Sub-pool In</t>
        </is>
      </c>
      <c r="F24" s="524" t="n"/>
      <c r="G24" s="524" t="n"/>
      <c r="H24" s="524" t="n"/>
      <c r="I24" s="524" t="n"/>
      <c r="J24" s="524" t="n"/>
      <c r="K24" s="524" t="n"/>
      <c r="L24" s="524" t="n"/>
      <c r="M24" s="524" t="n"/>
      <c r="N24" s="524" t="n"/>
      <c r="O24" s="524" t="n"/>
      <c r="P24" s="524" t="n"/>
      <c r="Q24" s="524" t="n"/>
      <c r="R24" s="524" t="n"/>
      <c r="S24" s="524" t="n"/>
      <c r="T24" s="524" t="n"/>
      <c r="U24" s="524" t="n"/>
      <c r="V24" s="524" t="n"/>
      <c r="W24" s="524" t="n"/>
      <c r="X24" s="524" t="n"/>
      <c r="Y24" s="525" t="n"/>
      <c r="Z24" s="230" t="n"/>
      <c r="AA24" s="125" t="n"/>
      <c r="AB24" s="125" t="n"/>
      <c r="AC24" s="125" t="n"/>
      <c r="AE24" s="18" t="n"/>
    </row>
    <row r="25" ht="44" customHeight="1">
      <c r="E25" s="41" t="inlineStr">
        <is>
          <t>EF</t>
        </is>
      </c>
      <c r="F25" s="42" t="inlineStr">
        <is>
          <t>EF</t>
        </is>
      </c>
      <c r="G25" s="42" t="inlineStr">
        <is>
          <t>EF</t>
        </is>
      </c>
      <c r="H25" s="43" t="inlineStr">
        <is>
          <t>EF</t>
        </is>
      </c>
      <c r="I25" s="44" t="inlineStr">
        <is>
          <t>MP</t>
        </is>
      </c>
      <c r="J25" s="45" t="inlineStr">
        <is>
          <t>MP</t>
        </is>
      </c>
      <c r="K25" s="46" t="inlineStr">
        <is>
          <t>AG</t>
        </is>
      </c>
      <c r="L25" s="46" t="inlineStr">
        <is>
          <t>AG</t>
        </is>
      </c>
      <c r="M25" s="46" t="inlineStr">
        <is>
          <t>AG</t>
        </is>
      </c>
      <c r="N25" s="47" t="inlineStr">
        <is>
          <t>FS</t>
        </is>
      </c>
      <c r="O25" s="48" t="inlineStr">
        <is>
          <t>FS</t>
        </is>
      </c>
      <c r="P25" s="49" t="inlineStr">
        <is>
          <t>FS</t>
        </is>
      </c>
      <c r="Q25" s="220" t="inlineStr">
        <is>
          <t>PR</t>
        </is>
      </c>
      <c r="R25" s="221" t="inlineStr">
        <is>
          <t>PR</t>
        </is>
      </c>
      <c r="S25" s="50" t="inlineStr">
        <is>
          <t>HS</t>
        </is>
      </c>
      <c r="T25" s="51" t="inlineStr">
        <is>
          <t>HY</t>
        </is>
      </c>
      <c r="U25" s="52" t="inlineStr">
        <is>
          <t>HY</t>
        </is>
      </c>
      <c r="V25" s="52" t="inlineStr">
        <is>
          <t>HY</t>
        </is>
      </c>
      <c r="W25" s="53" t="inlineStr">
        <is>
          <t>HY</t>
        </is>
      </c>
      <c r="X25" s="54" t="inlineStr">
        <is>
          <t>AT</t>
        </is>
      </c>
      <c r="Y25" s="55" t="inlineStr">
        <is>
          <t>RW</t>
        </is>
      </c>
      <c r="Z25" s="125" t="n"/>
      <c r="AB25" s="18" t="n"/>
      <c r="AC25" s="531" t="n"/>
      <c r="AD25" s="531" t="n"/>
    </row>
    <row r="26">
      <c r="E26" s="56" t="inlineStr">
        <is>
          <t>EC</t>
        </is>
      </c>
      <c r="F26" s="57" t="inlineStr">
        <is>
          <t>IC</t>
        </is>
      </c>
      <c r="G26" s="57" t="inlineStr">
        <is>
          <t>TR</t>
        </is>
      </c>
      <c r="H26" s="58" t="inlineStr">
        <is>
          <t>OE</t>
        </is>
      </c>
      <c r="I26" s="59" t="inlineStr">
        <is>
          <t>FP</t>
        </is>
      </c>
      <c r="J26" s="61" t="inlineStr">
        <is>
          <t>OP</t>
        </is>
      </c>
      <c r="K26" s="124" t="inlineStr">
        <is>
          <t>MM</t>
        </is>
      </c>
      <c r="L26" s="62" t="inlineStr">
        <is>
          <t>SM</t>
        </is>
      </c>
      <c r="M26" s="91" t="inlineStr">
        <is>
          <t>BC</t>
        </is>
      </c>
      <c r="N26" s="63" t="inlineStr">
        <is>
          <t>FO</t>
        </is>
      </c>
      <c r="O26" s="64" t="inlineStr">
        <is>
          <t>OL</t>
        </is>
      </c>
      <c r="P26" s="65" t="inlineStr">
        <is>
          <t>WL</t>
        </is>
      </c>
      <c r="Q26" s="222" t="inlineStr">
        <is>
          <t>SO</t>
        </is>
      </c>
      <c r="R26" s="223" t="inlineStr">
        <is>
          <t>WW</t>
        </is>
      </c>
      <c r="S26" s="66" t="inlineStr">
        <is>
          <t>HS</t>
        </is>
      </c>
      <c r="T26" s="67" t="inlineStr">
        <is>
          <t>GW</t>
        </is>
      </c>
      <c r="U26" s="68" t="inlineStr">
        <is>
          <t>SW</t>
        </is>
      </c>
      <c r="V26" s="68" t="inlineStr">
        <is>
          <t>CW</t>
        </is>
      </c>
      <c r="W26" s="448" t="inlineStr">
        <is>
          <t>AC</t>
        </is>
      </c>
      <c r="X26" s="69" t="inlineStr">
        <is>
          <t>AT</t>
        </is>
      </c>
      <c r="Y26" s="70" t="inlineStr">
        <is>
          <t>RW</t>
        </is>
      </c>
      <c r="Z26" s="14" t="inlineStr">
        <is>
          <t>Total kt N</t>
        </is>
      </c>
      <c r="AB26" s="18" t="n"/>
      <c r="AC26" s="531" t="n"/>
      <c r="AD26" s="531" t="n"/>
    </row>
    <row r="27" ht="17.75" customHeight="1">
      <c r="B27" s="520" t="inlineStr">
        <is>
          <t>Sub-pool Out</t>
        </is>
      </c>
      <c r="C27" s="71" t="inlineStr">
        <is>
          <t>EF</t>
        </is>
      </c>
      <c r="D27" s="72" t="inlineStr">
        <is>
          <t>EC</t>
        </is>
      </c>
      <c r="E27" s="73">
        <f>IF($B$4&lt;&gt;"Ntot",SUMIFS('2a. Database N flows'!$N:$N,'2a. Database N flows'!$D:$D,'3.1.a Input Output Matrix'!$C27,'2a. Database N flows'!$E:$E,'3.1.a Input Output Matrix'!$D27,'2a. Database N flows'!$G:$G,'3.1.a Input Output Matrix'!E$25,'2a. Database N flows'!$H:$H,'3.1.a Input Output Matrix'!E$26,'2a. Database N flows'!$P:$P,$B$3,'2a. Database N flows'!$M:$M,$B$4),SUMIFS('2a. Database N flows'!$N:$N,'2a. Database N flows'!$D:$D,'3.1.a Input Output Matrix'!$C27,'2a. Database N flows'!$E:$E,'3.1.a Input Output Matrix'!$D27,'2a. Database N flows'!$G:$G,'3.1.a Input Output Matrix'!E$25,'2a. Database N flows'!$H:$H,'3.1.a Input Output Matrix'!E$26,'2a. Database N flows'!$P:$P,$B$3))</f>
        <v/>
      </c>
      <c r="F27" s="74">
        <f>IF($B$4&lt;&gt;"Ntot",SUMIFS('2a. Database N flows'!$N:$N,'2a. Database N flows'!$D:$D,'3.1.a Input Output Matrix'!$C27,'2a. Database N flows'!$E:$E,'3.1.a Input Output Matrix'!$D27,'2a. Database N flows'!$G:$G,'3.1.a Input Output Matrix'!F$25,'2a. Database N flows'!$H:$H,'3.1.a Input Output Matrix'!F$26,'2a. Database N flows'!$P:$P,$B$3,'2a. Database N flows'!$M:$M,$B$4),SUMIFS('2a. Database N flows'!$N:$N,'2a. Database N flows'!$D:$D,'3.1.a Input Output Matrix'!$C27,'2a. Database N flows'!$E:$E,'3.1.a Input Output Matrix'!$D27,'2a. Database N flows'!$G:$G,'3.1.a Input Output Matrix'!F$25,'2a. Database N flows'!$H:$H,'3.1.a Input Output Matrix'!F$26,'2a. Database N flows'!$P:$P,$B$3))</f>
        <v/>
      </c>
      <c r="G27" s="74">
        <f>IF($B$4&lt;&gt;"Ntot",SUMIFS('2a. Database N flows'!$N:$N,'2a. Database N flows'!$D:$D,'3.1.a Input Output Matrix'!$C27,'2a. Database N flows'!$E:$E,'3.1.a Input Output Matrix'!$D27,'2a. Database N flows'!$G:$G,'3.1.a Input Output Matrix'!G$25,'2a. Database N flows'!$H:$H,'3.1.a Input Output Matrix'!G$26,'2a. Database N flows'!$P:$P,$B$3,'2a. Database N flows'!$M:$M,$B$4),SUMIFS('2a. Database N flows'!$N:$N,'2a. Database N flows'!$D:$D,'3.1.a Input Output Matrix'!$C27,'2a. Database N flows'!$E:$E,'3.1.a Input Output Matrix'!$D27,'2a. Database N flows'!$G:$G,'3.1.a Input Output Matrix'!G$25,'2a. Database N flows'!$H:$H,'3.1.a Input Output Matrix'!G$26,'2a. Database N flows'!$P:$P,$B$3))</f>
        <v/>
      </c>
      <c r="H27" s="75">
        <f>IF($B$4&lt;&gt;"Ntot",SUMIFS('2a. Database N flows'!$N:$N,'2a. Database N flows'!$D:$D,'3.1.a Input Output Matrix'!$C27,'2a. Database N flows'!$E:$E,'3.1.a Input Output Matrix'!$D27,'2a. Database N flows'!$G:$G,'3.1.a Input Output Matrix'!H$25,'2a. Database N flows'!$H:$H,'3.1.a Input Output Matrix'!H$26,'2a. Database N flows'!$P:$P,$B$3,'2a. Database N flows'!$M:$M,$B$4),SUMIFS('2a. Database N flows'!$N:$N,'2a. Database N flows'!$D:$D,'3.1.a Input Output Matrix'!$C27,'2a. Database N flows'!$E:$E,'3.1.a Input Output Matrix'!$D27,'2a. Database N flows'!$G:$G,'3.1.a Input Output Matrix'!H$25,'2a. Database N flows'!$H:$H,'3.1.a Input Output Matrix'!H$26,'2a. Database N flows'!$P:$P,$B$3))</f>
        <v/>
      </c>
      <c r="I27" s="73">
        <f>IF($B$4&lt;&gt;"Ntot",SUMIFS('2a. Database N flows'!$N:$N,'2a. Database N flows'!$D:$D,'3.1.a Input Output Matrix'!$C27,'2a. Database N flows'!$E:$E,'3.1.a Input Output Matrix'!$D27,'2a. Database N flows'!$G:$G,'3.1.a Input Output Matrix'!I$25,'2a. Database N flows'!$H:$H,'3.1.a Input Output Matrix'!I$26,'2a. Database N flows'!$P:$P,$B$3,'2a. Database N flows'!$M:$M,$B$4),SUMIFS('2a. Database N flows'!$N:$N,'2a. Database N flows'!$D:$D,'3.1.a Input Output Matrix'!$C27,'2a. Database N flows'!$E:$E,'3.1.a Input Output Matrix'!$D27,'2a. Database N flows'!$G:$G,'3.1.a Input Output Matrix'!I$25,'2a. Database N flows'!$H:$H,'3.1.a Input Output Matrix'!I$26,'2a. Database N flows'!$P:$P,$B$3))</f>
        <v/>
      </c>
      <c r="J27" s="75">
        <f>IF($B$4&lt;&gt;"Ntot",SUMIFS('2a. Database N flows'!$N:$N,'2a. Database N flows'!$D:$D,'3.1.a Input Output Matrix'!$C27,'2a. Database N flows'!$E:$E,'3.1.a Input Output Matrix'!$D27,'2a. Database N flows'!$G:$G,'3.1.a Input Output Matrix'!J$25,'2a. Database N flows'!$H:$H,'3.1.a Input Output Matrix'!J$26,'2a. Database N flows'!$P:$P,$B$3,'2a. Database N flows'!$M:$M,$B$4),SUMIFS('2a. Database N flows'!$N:$N,'2a. Database N flows'!$D:$D,'3.1.a Input Output Matrix'!$C27,'2a. Database N flows'!$E:$E,'3.1.a Input Output Matrix'!$D27,'2a. Database N flows'!$G:$G,'3.1.a Input Output Matrix'!J$25,'2a. Database N flows'!$H:$H,'3.1.a Input Output Matrix'!J$26,'2a. Database N flows'!$P:$P,$B$3))</f>
        <v/>
      </c>
      <c r="K27" s="73">
        <f>IF($B$4&lt;&gt;"Ntot",SUMIFS('2a. Database N flows'!$N:$N,'2a. Database N flows'!$D:$D,'3.1.a Input Output Matrix'!$C27,'2a. Database N flows'!$E:$E,'3.1.a Input Output Matrix'!$D27,'2a. Database N flows'!$G:$G,'3.1.a Input Output Matrix'!K$25,'2a. Database N flows'!$H:$H,'3.1.a Input Output Matrix'!K$26,'2a. Database N flows'!$P:$P,$B$3,'2a. Database N flows'!$M:$M,$B$4),SUMIFS('2a. Database N flows'!$N:$N,'2a. Database N flows'!$D:$D,'3.1.a Input Output Matrix'!$C27,'2a. Database N flows'!$E:$E,'3.1.a Input Output Matrix'!$D27,'2a. Database N flows'!$G:$G,'3.1.a Input Output Matrix'!K$25,'2a. Database N flows'!$H:$H,'3.1.a Input Output Matrix'!K$26,'2a. Database N flows'!$P:$P,$B$3))</f>
        <v/>
      </c>
      <c r="L27" s="74">
        <f>IF($B$4&lt;&gt;"Ntot",SUMIFS('2a. Database N flows'!$N:$N,'2a. Database N flows'!$D:$D,'3.1.a Input Output Matrix'!$C27,'2a. Database N flows'!$E:$E,'3.1.a Input Output Matrix'!$D27,'2a. Database N flows'!$G:$G,'3.1.a Input Output Matrix'!L$25,'2a. Database N flows'!$H:$H,'3.1.a Input Output Matrix'!L$26,'2a. Database N flows'!$P:$P,$B$3,'2a. Database N flows'!$M:$M,$B$4),SUMIFS('2a. Database N flows'!$N:$N,'2a. Database N flows'!$D:$D,'3.1.a Input Output Matrix'!$C27,'2a. Database N flows'!$E:$E,'3.1.a Input Output Matrix'!$D27,'2a. Database N flows'!$G:$G,'3.1.a Input Output Matrix'!L$25,'2a. Database N flows'!$H:$H,'3.1.a Input Output Matrix'!L$26,'2a. Database N flows'!$P:$P,$B$3))</f>
        <v/>
      </c>
      <c r="M27" s="75">
        <f>IF($B$4&lt;&gt;"Ntot",SUMIFS('2a. Database N flows'!$N:$N,'2a. Database N flows'!$D:$D,'3.1.a Input Output Matrix'!$C27,'2a. Database N flows'!$E:$E,'3.1.a Input Output Matrix'!$D27,'2a. Database N flows'!$G:$G,'3.1.a Input Output Matrix'!M$25,'2a. Database N flows'!$H:$H,'3.1.a Input Output Matrix'!M$26,'2a. Database N flows'!$P:$P,$B$3,'2a. Database N flows'!$M:$M,$B$4),SUMIFS('2a. Database N flows'!$N:$N,'2a. Database N flows'!$D:$D,'3.1.a Input Output Matrix'!$C27,'2a. Database N flows'!$E:$E,'3.1.a Input Output Matrix'!$D27,'2a. Database N flows'!$G:$G,'3.1.a Input Output Matrix'!M$25,'2a. Database N flows'!$H:$H,'3.1.a Input Output Matrix'!M$26,'2a. Database N flows'!$P:$P,$B$3))</f>
        <v/>
      </c>
      <c r="N27" s="73">
        <f>IF($B$4&lt;&gt;"Ntot",SUMIFS('2a. Database N flows'!$N:$N,'2a. Database N flows'!$D:$D,'3.1.a Input Output Matrix'!$C27,'2a. Database N flows'!$E:$E,'3.1.a Input Output Matrix'!$D27,'2a. Database N flows'!$G:$G,'3.1.a Input Output Matrix'!N$25,'2a. Database N flows'!$H:$H,'3.1.a Input Output Matrix'!N$26,'2a. Database N flows'!$P:$P,$B$3,'2a. Database N flows'!$M:$M,$B$4),SUMIFS('2a. Database N flows'!$N:$N,'2a. Database N flows'!$D:$D,'3.1.a Input Output Matrix'!$C27,'2a. Database N flows'!$E:$E,'3.1.a Input Output Matrix'!$D27,'2a. Database N flows'!$G:$G,'3.1.a Input Output Matrix'!N$25,'2a. Database N flows'!$H:$H,'3.1.a Input Output Matrix'!N$26,'2a. Database N flows'!$P:$P,$B$3))</f>
        <v/>
      </c>
      <c r="O27" s="74">
        <f>IF($B$4&lt;&gt;"Ntot",SUMIFS('2a. Database N flows'!$N:$N,'2a. Database N flows'!$D:$D,'3.1.a Input Output Matrix'!$C27,'2a. Database N flows'!$E:$E,'3.1.a Input Output Matrix'!$D27,'2a. Database N flows'!$G:$G,'3.1.a Input Output Matrix'!O$25,'2a. Database N flows'!$H:$H,'3.1.a Input Output Matrix'!O$26,'2a. Database N flows'!$P:$P,$B$3,'2a. Database N flows'!$M:$M,$B$4),SUMIFS('2a. Database N flows'!$N:$N,'2a. Database N flows'!$D:$D,'3.1.a Input Output Matrix'!$C27,'2a. Database N flows'!$E:$E,'3.1.a Input Output Matrix'!$D27,'2a. Database N flows'!$G:$G,'3.1.a Input Output Matrix'!O$25,'2a. Database N flows'!$H:$H,'3.1.a Input Output Matrix'!O$26,'2a. Database N flows'!$P:$P,$B$3))</f>
        <v/>
      </c>
      <c r="P27" s="75">
        <f>IF($B$4&lt;&gt;"Ntot",SUMIFS('2a. Database N flows'!$N:$N,'2a. Database N flows'!$D:$D,'3.1.a Input Output Matrix'!$C27,'2a. Database N flows'!$E:$E,'3.1.a Input Output Matrix'!$D27,'2a. Database N flows'!$G:$G,'3.1.a Input Output Matrix'!P$25,'2a. Database N flows'!$H:$H,'3.1.a Input Output Matrix'!P$26,'2a. Database N flows'!$P:$P,$B$3,'2a. Database N flows'!$M:$M,$B$4),SUMIFS('2a. Database N flows'!$N:$N,'2a. Database N flows'!$D:$D,'3.1.a Input Output Matrix'!$C27,'2a. Database N flows'!$E:$E,'3.1.a Input Output Matrix'!$D27,'2a. Database N flows'!$G:$G,'3.1.a Input Output Matrix'!P$25,'2a. Database N flows'!$H:$H,'3.1.a Input Output Matrix'!P$26,'2a. Database N flows'!$P:$P,$B$3))</f>
        <v/>
      </c>
      <c r="Q27" s="73">
        <f>IF($B$4&lt;&gt;"Ntot",SUMIFS('2a. Database N flows'!$N:$N,'2a. Database N flows'!$D:$D,'3.1.a Input Output Matrix'!$C27,'2a. Database N flows'!$E:$E,'3.1.a Input Output Matrix'!$D27,'2a. Database N flows'!$G:$G,'3.1.a Input Output Matrix'!Q$25,'2a. Database N flows'!$H:$H,'3.1.a Input Output Matrix'!Q$26,'2a. Database N flows'!$P:$P,$B$3,'2a. Database N flows'!$M:$M,$B$4),SUMIFS('2a. Database N flows'!$N:$N,'2a. Database N flows'!$D:$D,'3.1.a Input Output Matrix'!$C27,'2a. Database N flows'!$E:$E,'3.1.a Input Output Matrix'!$D27,'2a. Database N flows'!$G:$G,'3.1.a Input Output Matrix'!Q$25,'2a. Database N flows'!$H:$H,'3.1.a Input Output Matrix'!Q$26,'2a. Database N flows'!$P:$P,$B$3))</f>
        <v/>
      </c>
      <c r="R27" s="75">
        <f>IF($B$4&lt;&gt;"Ntot",SUMIFS('2a. Database N flows'!$N:$N,'2a. Database N flows'!$D:$D,'3.1.a Input Output Matrix'!$C27,'2a. Database N flows'!$E:$E,'3.1.a Input Output Matrix'!$D27,'2a. Database N flows'!$G:$G,'3.1.a Input Output Matrix'!R$25,'2a. Database N flows'!$H:$H,'3.1.a Input Output Matrix'!R$26,'2a. Database N flows'!$P:$P,$B$3,'2a. Database N flows'!$M:$M,$B$4),SUMIFS('2a. Database N flows'!$N:$N,'2a. Database N flows'!$D:$D,'3.1.a Input Output Matrix'!$C27,'2a. Database N flows'!$E:$E,'3.1.a Input Output Matrix'!$D27,'2a. Database N flows'!$G:$G,'3.1.a Input Output Matrix'!R$25,'2a. Database N flows'!$H:$H,'3.1.a Input Output Matrix'!R$26,'2a. Database N flows'!$P:$P,$B$3))</f>
        <v/>
      </c>
      <c r="S27" s="73">
        <f>IF($B$4&lt;&gt;"Ntot",SUMIFS('2a. Database N flows'!$N:$N,'2a. Database N flows'!$D:$D,'3.1.a Input Output Matrix'!$C27,'2a. Database N flows'!$E:$E,'3.1.a Input Output Matrix'!$D27,'2a. Database N flows'!$G:$G,'3.1.a Input Output Matrix'!S$25,'2a. Database N flows'!$H:$H,'3.1.a Input Output Matrix'!S$26,'2a. Database N flows'!$P:$P,$B$3,'2a. Database N flows'!$M:$M,$B$4),SUMIFS('2a. Database N flows'!$N:$N,'2a. Database N flows'!$D:$D,'3.1.a Input Output Matrix'!$C27,'2a. Database N flows'!$E:$E,'3.1.a Input Output Matrix'!$D27,'2a. Database N flows'!$G:$G,'3.1.a Input Output Matrix'!S$25,'2a. Database N flows'!$H:$H,'3.1.a Input Output Matrix'!S$26,'2a. Database N flows'!$P:$P,$B$3))</f>
        <v/>
      </c>
      <c r="T27" s="73">
        <f>IF($B$4&lt;&gt;"Ntot",SUMIFS('2a. Database N flows'!$N:$N,'2a. Database N flows'!$D:$D,'3.1.a Input Output Matrix'!$C27,'2a. Database N flows'!$E:$E,'3.1.a Input Output Matrix'!$D27,'2a. Database N flows'!$G:$G,'3.1.a Input Output Matrix'!T$25,'2a. Database N flows'!$H:$H,'3.1.a Input Output Matrix'!T$26,'2a. Database N flows'!$P:$P,$B$3,'2a. Database N flows'!$M:$M,$B$4),SUMIFS('2a. Database N flows'!$N:$N,'2a. Database N flows'!$D:$D,'3.1.a Input Output Matrix'!$C27,'2a. Database N flows'!$E:$E,'3.1.a Input Output Matrix'!$D27,'2a. Database N flows'!$G:$G,'3.1.a Input Output Matrix'!T$25,'2a. Database N flows'!$H:$H,'3.1.a Input Output Matrix'!T$26,'2a. Database N flows'!$P:$P,$B$3))</f>
        <v/>
      </c>
      <c r="U27" s="74">
        <f>IF($B$4&lt;&gt;"Ntot",SUMIFS('2a. Database N flows'!$N:$N,'2a. Database N flows'!$D:$D,'3.1.a Input Output Matrix'!$C27,'2a. Database N flows'!$E:$E,'3.1.a Input Output Matrix'!$D27,'2a. Database N flows'!$G:$G,'3.1.a Input Output Matrix'!U$25,'2a. Database N flows'!$H:$H,'3.1.a Input Output Matrix'!U$26,'2a. Database N flows'!$P:$P,$B$3,'2a. Database N flows'!$M:$M,$B$4),SUMIFS('2a. Database N flows'!$N:$N,'2a. Database N flows'!$D:$D,'3.1.a Input Output Matrix'!$C27,'2a. Database N flows'!$E:$E,'3.1.a Input Output Matrix'!$D27,'2a. Database N flows'!$G:$G,'3.1.a Input Output Matrix'!U$25,'2a. Database N flows'!$H:$H,'3.1.a Input Output Matrix'!U$26,'2a. Database N flows'!$P:$P,$B$3))</f>
        <v/>
      </c>
      <c r="V27" s="74">
        <f>IF($B$4&lt;&gt;"Ntot",SUMIFS('2a. Database N flows'!$N:$N,'2a. Database N flows'!$D:$D,'3.1.a Input Output Matrix'!$C27,'2a. Database N flows'!$E:$E,'3.1.a Input Output Matrix'!$D27,'2a. Database N flows'!$G:$G,'3.1.a Input Output Matrix'!V$25,'2a. Database N flows'!$H:$H,'3.1.a Input Output Matrix'!V$26,'2a. Database N flows'!$P:$P,$B$3,'2a. Database N flows'!$M:$M,$B$4),SUMIFS('2a. Database N flows'!$N:$N,'2a. Database N flows'!$D:$D,'3.1.a Input Output Matrix'!$C27,'2a. Database N flows'!$E:$E,'3.1.a Input Output Matrix'!$D27,'2a. Database N flows'!$G:$G,'3.1.a Input Output Matrix'!V$25,'2a. Database N flows'!$H:$H,'3.1.a Input Output Matrix'!V$26,'2a. Database N flows'!$P:$P,$B$3))</f>
        <v/>
      </c>
      <c r="W27" s="75">
        <f>IF($B$4&lt;&gt;"Ntot",SUMIFS('2a. Database N flows'!$N:$N,'2a. Database N flows'!$D:$D,'3.1.a Input Output Matrix'!$C27,'2a. Database N flows'!$E:$E,'3.1.a Input Output Matrix'!$D27,'2a. Database N flows'!$G:$G,'3.1.a Input Output Matrix'!W$25,'2a. Database N flows'!$H:$H,'3.1.a Input Output Matrix'!W$26,'2a. Database N flows'!$P:$P,$B$3,'2a. Database N flows'!$M:$M,$B$4),SUMIFS('2a. Database N flows'!$N:$N,'2a. Database N flows'!$D:$D,'3.1.a Input Output Matrix'!$C27,'2a. Database N flows'!$E:$E,'3.1.a Input Output Matrix'!$D27,'2a. Database N flows'!$G:$G,'3.1.a Input Output Matrix'!W$25,'2a. Database N flows'!$H:$H,'3.1.a Input Output Matrix'!W$26,'2a. Database N flows'!$P:$P,$B$3))</f>
        <v/>
      </c>
      <c r="X27" s="76">
        <f>IF($B$4&lt;&gt;"Ntot",SUMIFS('2a. Database N flows'!$N:$N,'2a. Database N flows'!$D:$D,'3.1.a Input Output Matrix'!$C27,'2a. Database N flows'!$E:$E,'3.1.a Input Output Matrix'!$D27,'2a. Database N flows'!$G:$G,'3.1.a Input Output Matrix'!X$25,'2a. Database N flows'!$H:$H,'3.1.a Input Output Matrix'!X$26,'2a. Database N flows'!$P:$P,$B$3,'2a. Database N flows'!$M:$M,$B$4),SUMIFS('2a. Database N flows'!$N:$N,'2a. Database N flows'!$D:$D,'3.1.a Input Output Matrix'!$C27,'2a. Database N flows'!$E:$E,'3.1.a Input Output Matrix'!$D27,'2a. Database N flows'!$G:$G,'3.1.a Input Output Matrix'!X$25,'2a. Database N flows'!$H:$H,'3.1.a Input Output Matrix'!X$26,'2a. Database N flows'!$P:$P,$B$3))</f>
        <v/>
      </c>
      <c r="Y27" s="76">
        <f>IF($B$4&lt;&gt;"Ntot",SUMIFS('2a. Database N flows'!$N:$N,'2a. Database N flows'!$D:$D,'3.1.a Input Output Matrix'!$C27,'2a. Database N flows'!$E:$E,'3.1.a Input Output Matrix'!$D27,'2a. Database N flows'!$G:$G,'3.1.a Input Output Matrix'!Y$25,'2a. Database N flows'!$H:$H,'3.1.a Input Output Matrix'!Y$26,'2a. Database N flows'!$P:$P,$B$3,'2a. Database N flows'!$M:$M,$B$4),SUMIFS('2a. Database N flows'!$N:$N,'2a. Database N flows'!$D:$D,'3.1.a Input Output Matrix'!$C27,'2a. Database N flows'!$E:$E,'3.1.a Input Output Matrix'!$D27,'2a. Database N flows'!$G:$G,'3.1.a Input Output Matrix'!Y$25,'2a. Database N flows'!$H:$H,'3.1.a Input Output Matrix'!Y$26,'2a. Database N flows'!$P:$P,$B$3))</f>
        <v/>
      </c>
      <c r="Z27" s="14">
        <f>SUM(E27:Y27)</f>
        <v/>
      </c>
      <c r="AA27" s="537" t="inlineStr">
        <is>
          <t>kt N</t>
        </is>
      </c>
      <c r="AB27" s="18" t="n"/>
      <c r="AC27" s="5" t="n"/>
      <c r="AD27" s="5" t="n"/>
    </row>
    <row r="28" ht="17.75" customHeight="1">
      <c r="B28" s="521" t="n"/>
      <c r="C28" s="77" t="inlineStr">
        <is>
          <t>EF</t>
        </is>
      </c>
      <c r="D28" s="57" t="inlineStr">
        <is>
          <t>IC</t>
        </is>
      </c>
      <c r="E28" s="78">
        <f>IF($B$4&lt;&gt;"Ntot",SUMIFS('2a. Database N flows'!$N:$N,'2a. Database N flows'!$D:$D,'3.1.a Input Output Matrix'!$C28,'2a. Database N flows'!$E:$E,'3.1.a Input Output Matrix'!$D28,'2a. Database N flows'!$G:$G,'3.1.a Input Output Matrix'!E$25,'2a. Database N flows'!$H:$H,'3.1.a Input Output Matrix'!E$26,'2a. Database N flows'!$P:$P,$B$3,'2a. Database N flows'!$M:$M,$B$4),SUMIFS('2a. Database N flows'!$N:$N,'2a. Database N flows'!$D:$D,'3.1.a Input Output Matrix'!$C28,'2a. Database N flows'!$E:$E,'3.1.a Input Output Matrix'!$D28,'2a. Database N flows'!$G:$G,'3.1.a Input Output Matrix'!E$25,'2a. Database N flows'!$H:$H,'3.1.a Input Output Matrix'!E$26,'2a. Database N flows'!$P:$P,$B$3))</f>
        <v/>
      </c>
      <c r="F28" s="537">
        <f>IF($B$4&lt;&gt;"Ntot",SUMIFS('2a. Database N flows'!$N:$N,'2a. Database N flows'!$D:$D,'3.1.a Input Output Matrix'!$C28,'2a. Database N flows'!$E:$E,'3.1.a Input Output Matrix'!$D28,'2a. Database N flows'!$G:$G,'3.1.a Input Output Matrix'!F$25,'2a. Database N flows'!$H:$H,'3.1.a Input Output Matrix'!F$26,'2a. Database N flows'!$P:$P,$B$3,'2a. Database N flows'!$M:$M,$B$4),SUMIFS('2a. Database N flows'!$N:$N,'2a. Database N flows'!$D:$D,'3.1.a Input Output Matrix'!$C28,'2a. Database N flows'!$E:$E,'3.1.a Input Output Matrix'!$D28,'2a. Database N flows'!$G:$G,'3.1.a Input Output Matrix'!F$25,'2a. Database N flows'!$H:$H,'3.1.a Input Output Matrix'!F$26,'2a. Database N flows'!$P:$P,$B$3))</f>
        <v/>
      </c>
      <c r="G28" s="537">
        <f>IF($B$4&lt;&gt;"Ntot",SUMIFS('2a. Database N flows'!$N:$N,'2a. Database N flows'!$D:$D,'3.1.a Input Output Matrix'!$C28,'2a. Database N flows'!$E:$E,'3.1.a Input Output Matrix'!$D28,'2a. Database N flows'!$G:$G,'3.1.a Input Output Matrix'!G$25,'2a. Database N flows'!$H:$H,'3.1.a Input Output Matrix'!G$26,'2a. Database N flows'!$P:$P,$B$3,'2a. Database N flows'!$M:$M,$B$4),SUMIFS('2a. Database N flows'!$N:$N,'2a. Database N flows'!$D:$D,'3.1.a Input Output Matrix'!$C28,'2a. Database N flows'!$E:$E,'3.1.a Input Output Matrix'!$D28,'2a. Database N flows'!$G:$G,'3.1.a Input Output Matrix'!G$25,'2a. Database N flows'!$H:$H,'3.1.a Input Output Matrix'!G$26,'2a. Database N flows'!$P:$P,$B$3))</f>
        <v/>
      </c>
      <c r="H28" s="30">
        <f>IF($B$4&lt;&gt;"Ntot",SUMIFS('2a. Database N flows'!$N:$N,'2a. Database N flows'!$D:$D,'3.1.a Input Output Matrix'!$C28,'2a. Database N flows'!$E:$E,'3.1.a Input Output Matrix'!$D28,'2a. Database N flows'!$G:$G,'3.1.a Input Output Matrix'!H$25,'2a. Database N flows'!$H:$H,'3.1.a Input Output Matrix'!H$26,'2a. Database N flows'!$P:$P,$B$3,'2a. Database N flows'!$M:$M,$B$4),SUMIFS('2a. Database N flows'!$N:$N,'2a. Database N flows'!$D:$D,'3.1.a Input Output Matrix'!$C28,'2a. Database N flows'!$E:$E,'3.1.a Input Output Matrix'!$D28,'2a. Database N flows'!$G:$G,'3.1.a Input Output Matrix'!H$25,'2a. Database N flows'!$H:$H,'3.1.a Input Output Matrix'!H$26,'2a. Database N flows'!$P:$P,$B$3))</f>
        <v/>
      </c>
      <c r="I28" s="78">
        <f>IF($B$4&lt;&gt;"Ntot",SUMIFS('2a. Database N flows'!$N:$N,'2a. Database N flows'!$D:$D,'3.1.a Input Output Matrix'!$C28,'2a. Database N flows'!$E:$E,'3.1.a Input Output Matrix'!$D28,'2a. Database N flows'!$G:$G,'3.1.a Input Output Matrix'!I$25,'2a. Database N flows'!$H:$H,'3.1.a Input Output Matrix'!I$26,'2a. Database N flows'!$P:$P,$B$3,'2a. Database N flows'!$M:$M,$B$4),SUMIFS('2a. Database N flows'!$N:$N,'2a. Database N flows'!$D:$D,'3.1.a Input Output Matrix'!$C28,'2a. Database N flows'!$E:$E,'3.1.a Input Output Matrix'!$D28,'2a. Database N flows'!$G:$G,'3.1.a Input Output Matrix'!I$25,'2a. Database N flows'!$H:$H,'3.1.a Input Output Matrix'!I$26,'2a. Database N flows'!$P:$P,$B$3))</f>
        <v/>
      </c>
      <c r="J28" s="30">
        <f>IF($B$4&lt;&gt;"Ntot",SUMIFS('2a. Database N flows'!$N:$N,'2a. Database N flows'!$D:$D,'3.1.a Input Output Matrix'!$C28,'2a. Database N flows'!$E:$E,'3.1.a Input Output Matrix'!$D28,'2a. Database N flows'!$G:$G,'3.1.a Input Output Matrix'!J$25,'2a. Database N flows'!$H:$H,'3.1.a Input Output Matrix'!J$26,'2a. Database N flows'!$P:$P,$B$3,'2a. Database N flows'!$M:$M,$B$4),SUMIFS('2a. Database N flows'!$N:$N,'2a. Database N flows'!$D:$D,'3.1.a Input Output Matrix'!$C28,'2a. Database N flows'!$E:$E,'3.1.a Input Output Matrix'!$D28,'2a. Database N flows'!$G:$G,'3.1.a Input Output Matrix'!J$25,'2a. Database N flows'!$H:$H,'3.1.a Input Output Matrix'!J$26,'2a. Database N flows'!$P:$P,$B$3))</f>
        <v/>
      </c>
      <c r="K28" s="78">
        <f>IF($B$4&lt;&gt;"Ntot",SUMIFS('2a. Database N flows'!$N:$N,'2a. Database N flows'!$D:$D,'3.1.a Input Output Matrix'!$C28,'2a. Database N flows'!$E:$E,'3.1.a Input Output Matrix'!$D28,'2a. Database N flows'!$G:$G,'3.1.a Input Output Matrix'!K$25,'2a. Database N flows'!$H:$H,'3.1.a Input Output Matrix'!K$26,'2a. Database N flows'!$P:$P,$B$3,'2a. Database N flows'!$M:$M,$B$4),SUMIFS('2a. Database N flows'!$N:$N,'2a. Database N flows'!$D:$D,'3.1.a Input Output Matrix'!$C28,'2a. Database N flows'!$E:$E,'3.1.a Input Output Matrix'!$D28,'2a. Database N flows'!$G:$G,'3.1.a Input Output Matrix'!K$25,'2a. Database N flows'!$H:$H,'3.1.a Input Output Matrix'!K$26,'2a. Database N flows'!$P:$P,$B$3))</f>
        <v/>
      </c>
      <c r="L28" s="537">
        <f>IF($B$4&lt;&gt;"Ntot",SUMIFS('2a. Database N flows'!$N:$N,'2a. Database N flows'!$D:$D,'3.1.a Input Output Matrix'!$C28,'2a. Database N flows'!$E:$E,'3.1.a Input Output Matrix'!$D28,'2a. Database N flows'!$G:$G,'3.1.a Input Output Matrix'!L$25,'2a. Database N flows'!$H:$H,'3.1.a Input Output Matrix'!L$26,'2a. Database N flows'!$P:$P,$B$3,'2a. Database N flows'!$M:$M,$B$4),SUMIFS('2a. Database N flows'!$N:$N,'2a. Database N flows'!$D:$D,'3.1.a Input Output Matrix'!$C28,'2a. Database N flows'!$E:$E,'3.1.a Input Output Matrix'!$D28,'2a. Database N flows'!$G:$G,'3.1.a Input Output Matrix'!L$25,'2a. Database N flows'!$H:$H,'3.1.a Input Output Matrix'!L$26,'2a. Database N flows'!$P:$P,$B$3))</f>
        <v/>
      </c>
      <c r="M28" s="30">
        <f>IF($B$4&lt;&gt;"Ntot",SUMIFS('2a. Database N flows'!$N:$N,'2a. Database N flows'!$D:$D,'3.1.a Input Output Matrix'!$C28,'2a. Database N flows'!$E:$E,'3.1.a Input Output Matrix'!$D28,'2a. Database N flows'!$G:$G,'3.1.a Input Output Matrix'!M$25,'2a. Database N flows'!$H:$H,'3.1.a Input Output Matrix'!M$26,'2a. Database N flows'!$P:$P,$B$3,'2a. Database N flows'!$M:$M,$B$4),SUMIFS('2a. Database N flows'!$N:$N,'2a. Database N flows'!$D:$D,'3.1.a Input Output Matrix'!$C28,'2a. Database N flows'!$E:$E,'3.1.a Input Output Matrix'!$D28,'2a. Database N flows'!$G:$G,'3.1.a Input Output Matrix'!M$25,'2a. Database N flows'!$H:$H,'3.1.a Input Output Matrix'!M$26,'2a. Database N flows'!$P:$P,$B$3))</f>
        <v/>
      </c>
      <c r="N28" s="78">
        <f>IF($B$4&lt;&gt;"Ntot",SUMIFS('2a. Database N flows'!$N:$N,'2a. Database N flows'!$D:$D,'3.1.a Input Output Matrix'!$C28,'2a. Database N flows'!$E:$E,'3.1.a Input Output Matrix'!$D28,'2a. Database N flows'!$G:$G,'3.1.a Input Output Matrix'!N$25,'2a. Database N flows'!$H:$H,'3.1.a Input Output Matrix'!N$26,'2a. Database N flows'!$P:$P,$B$3,'2a. Database N flows'!$M:$M,$B$4),SUMIFS('2a. Database N flows'!$N:$N,'2a. Database N flows'!$D:$D,'3.1.a Input Output Matrix'!$C28,'2a. Database N flows'!$E:$E,'3.1.a Input Output Matrix'!$D28,'2a. Database N flows'!$G:$G,'3.1.a Input Output Matrix'!N$25,'2a. Database N flows'!$H:$H,'3.1.a Input Output Matrix'!N$26,'2a. Database N flows'!$P:$P,$B$3))</f>
        <v/>
      </c>
      <c r="O28" s="537">
        <f>IF($B$4&lt;&gt;"Ntot",SUMIFS('2a. Database N flows'!$N:$N,'2a. Database N flows'!$D:$D,'3.1.a Input Output Matrix'!$C28,'2a. Database N flows'!$E:$E,'3.1.a Input Output Matrix'!$D28,'2a. Database N flows'!$G:$G,'3.1.a Input Output Matrix'!O$25,'2a. Database N flows'!$H:$H,'3.1.a Input Output Matrix'!O$26,'2a. Database N flows'!$P:$P,$B$3,'2a. Database N flows'!$M:$M,$B$4),SUMIFS('2a. Database N flows'!$N:$N,'2a. Database N flows'!$D:$D,'3.1.a Input Output Matrix'!$C28,'2a. Database N flows'!$E:$E,'3.1.a Input Output Matrix'!$D28,'2a. Database N flows'!$G:$G,'3.1.a Input Output Matrix'!O$25,'2a. Database N flows'!$H:$H,'3.1.a Input Output Matrix'!O$26,'2a. Database N flows'!$P:$P,$B$3))</f>
        <v/>
      </c>
      <c r="P28" s="30">
        <f>IF($B$4&lt;&gt;"Ntot",SUMIFS('2a. Database N flows'!$N:$N,'2a. Database N flows'!$D:$D,'3.1.a Input Output Matrix'!$C28,'2a. Database N flows'!$E:$E,'3.1.a Input Output Matrix'!$D28,'2a. Database N flows'!$G:$G,'3.1.a Input Output Matrix'!P$25,'2a. Database N flows'!$H:$H,'3.1.a Input Output Matrix'!P$26,'2a. Database N flows'!$P:$P,$B$3,'2a. Database N flows'!$M:$M,$B$4),SUMIFS('2a. Database N flows'!$N:$N,'2a. Database N flows'!$D:$D,'3.1.a Input Output Matrix'!$C28,'2a. Database N flows'!$E:$E,'3.1.a Input Output Matrix'!$D28,'2a. Database N flows'!$G:$G,'3.1.a Input Output Matrix'!P$25,'2a. Database N flows'!$H:$H,'3.1.a Input Output Matrix'!P$26,'2a. Database N flows'!$P:$P,$B$3))</f>
        <v/>
      </c>
      <c r="Q28" s="78">
        <f>IF($B$4&lt;&gt;"Ntot",SUMIFS('2a. Database N flows'!$N:$N,'2a. Database N flows'!$D:$D,'3.1.a Input Output Matrix'!$C28,'2a. Database N flows'!$E:$E,'3.1.a Input Output Matrix'!$D28,'2a. Database N flows'!$G:$G,'3.1.a Input Output Matrix'!Q$25,'2a. Database N flows'!$H:$H,'3.1.a Input Output Matrix'!Q$26,'2a. Database N flows'!$P:$P,$B$3,'2a. Database N flows'!$M:$M,$B$4),SUMIFS('2a. Database N flows'!$N:$N,'2a. Database N flows'!$D:$D,'3.1.a Input Output Matrix'!$C28,'2a. Database N flows'!$E:$E,'3.1.a Input Output Matrix'!$D28,'2a. Database N flows'!$G:$G,'3.1.a Input Output Matrix'!Q$25,'2a. Database N flows'!$H:$H,'3.1.a Input Output Matrix'!Q$26,'2a. Database N flows'!$P:$P,$B$3))</f>
        <v/>
      </c>
      <c r="R28" s="30">
        <f>IF($B$4&lt;&gt;"Ntot",SUMIFS('2a. Database N flows'!$N:$N,'2a. Database N flows'!$D:$D,'3.1.a Input Output Matrix'!$C28,'2a. Database N flows'!$E:$E,'3.1.a Input Output Matrix'!$D28,'2a. Database N flows'!$G:$G,'3.1.a Input Output Matrix'!R$25,'2a. Database N flows'!$H:$H,'3.1.a Input Output Matrix'!R$26,'2a. Database N flows'!$P:$P,$B$3,'2a. Database N flows'!$M:$M,$B$4),SUMIFS('2a. Database N flows'!$N:$N,'2a. Database N flows'!$D:$D,'3.1.a Input Output Matrix'!$C28,'2a. Database N flows'!$E:$E,'3.1.a Input Output Matrix'!$D28,'2a. Database N flows'!$G:$G,'3.1.a Input Output Matrix'!R$25,'2a. Database N flows'!$H:$H,'3.1.a Input Output Matrix'!R$26,'2a. Database N flows'!$P:$P,$B$3))</f>
        <v/>
      </c>
      <c r="S28" s="78">
        <f>IF($B$4&lt;&gt;"Ntot",SUMIFS('2a. Database N flows'!$N:$N,'2a. Database N flows'!$D:$D,'3.1.a Input Output Matrix'!$C28,'2a. Database N flows'!$E:$E,'3.1.a Input Output Matrix'!$D28,'2a. Database N flows'!$G:$G,'3.1.a Input Output Matrix'!S$25,'2a. Database N flows'!$H:$H,'3.1.a Input Output Matrix'!S$26,'2a. Database N flows'!$P:$P,$B$3,'2a. Database N flows'!$M:$M,$B$4),SUMIFS('2a. Database N flows'!$N:$N,'2a. Database N flows'!$D:$D,'3.1.a Input Output Matrix'!$C28,'2a. Database N flows'!$E:$E,'3.1.a Input Output Matrix'!$D28,'2a. Database N flows'!$G:$G,'3.1.a Input Output Matrix'!S$25,'2a. Database N flows'!$H:$H,'3.1.a Input Output Matrix'!S$26,'2a. Database N flows'!$P:$P,$B$3))</f>
        <v/>
      </c>
      <c r="T28" s="78">
        <f>IF($B$4&lt;&gt;"Ntot",SUMIFS('2a. Database N flows'!$N:$N,'2a. Database N flows'!$D:$D,'3.1.a Input Output Matrix'!$C28,'2a. Database N flows'!$E:$E,'3.1.a Input Output Matrix'!$D28,'2a. Database N flows'!$G:$G,'3.1.a Input Output Matrix'!T$25,'2a. Database N flows'!$H:$H,'3.1.a Input Output Matrix'!T$26,'2a. Database N flows'!$P:$P,$B$3,'2a. Database N flows'!$M:$M,$B$4),SUMIFS('2a. Database N flows'!$N:$N,'2a. Database N flows'!$D:$D,'3.1.a Input Output Matrix'!$C28,'2a. Database N flows'!$E:$E,'3.1.a Input Output Matrix'!$D28,'2a. Database N flows'!$G:$G,'3.1.a Input Output Matrix'!T$25,'2a. Database N flows'!$H:$H,'3.1.a Input Output Matrix'!T$26,'2a. Database N flows'!$P:$P,$B$3))</f>
        <v/>
      </c>
      <c r="U28" s="537">
        <f>IF($B$4&lt;&gt;"Ntot",SUMIFS('2a. Database N flows'!$N:$N,'2a. Database N flows'!$D:$D,'3.1.a Input Output Matrix'!$C28,'2a. Database N flows'!$E:$E,'3.1.a Input Output Matrix'!$D28,'2a. Database N flows'!$G:$G,'3.1.a Input Output Matrix'!U$25,'2a. Database N flows'!$H:$H,'3.1.a Input Output Matrix'!U$26,'2a. Database N flows'!$P:$P,$B$3,'2a. Database N flows'!$M:$M,$B$4),SUMIFS('2a. Database N flows'!$N:$N,'2a. Database N flows'!$D:$D,'3.1.a Input Output Matrix'!$C28,'2a. Database N flows'!$E:$E,'3.1.a Input Output Matrix'!$D28,'2a. Database N flows'!$G:$G,'3.1.a Input Output Matrix'!U$25,'2a. Database N flows'!$H:$H,'3.1.a Input Output Matrix'!U$26,'2a. Database N flows'!$P:$P,$B$3))</f>
        <v/>
      </c>
      <c r="V28" s="537">
        <f>IF($B$4&lt;&gt;"Ntot",SUMIFS('2a. Database N flows'!$N:$N,'2a. Database N flows'!$D:$D,'3.1.a Input Output Matrix'!$C28,'2a. Database N flows'!$E:$E,'3.1.a Input Output Matrix'!$D28,'2a. Database N flows'!$G:$G,'3.1.a Input Output Matrix'!V$25,'2a. Database N flows'!$H:$H,'3.1.a Input Output Matrix'!V$26,'2a. Database N flows'!$P:$P,$B$3,'2a. Database N flows'!$M:$M,$B$4),SUMIFS('2a. Database N flows'!$N:$N,'2a. Database N flows'!$D:$D,'3.1.a Input Output Matrix'!$C28,'2a. Database N flows'!$E:$E,'3.1.a Input Output Matrix'!$D28,'2a. Database N flows'!$G:$G,'3.1.a Input Output Matrix'!V$25,'2a. Database N flows'!$H:$H,'3.1.a Input Output Matrix'!V$26,'2a. Database N flows'!$P:$P,$B$3))</f>
        <v/>
      </c>
      <c r="W28" s="30">
        <f>IF($B$4&lt;&gt;"Ntot",SUMIFS('2a. Database N flows'!$N:$N,'2a. Database N flows'!$D:$D,'3.1.a Input Output Matrix'!$C28,'2a. Database N flows'!$E:$E,'3.1.a Input Output Matrix'!$D28,'2a. Database N flows'!$G:$G,'3.1.a Input Output Matrix'!W$25,'2a. Database N flows'!$H:$H,'3.1.a Input Output Matrix'!W$26,'2a. Database N flows'!$P:$P,$B$3,'2a. Database N flows'!$M:$M,$B$4),SUMIFS('2a. Database N flows'!$N:$N,'2a. Database N flows'!$D:$D,'3.1.a Input Output Matrix'!$C28,'2a. Database N flows'!$E:$E,'3.1.a Input Output Matrix'!$D28,'2a. Database N flows'!$G:$G,'3.1.a Input Output Matrix'!W$25,'2a. Database N flows'!$H:$H,'3.1.a Input Output Matrix'!W$26,'2a. Database N flows'!$P:$P,$B$3))</f>
        <v/>
      </c>
      <c r="X28" s="79">
        <f>IF($B$4&lt;&gt;"Ntot",SUMIFS('2a. Database N flows'!$N:$N,'2a. Database N flows'!$D:$D,'3.1.a Input Output Matrix'!$C28,'2a. Database N flows'!$E:$E,'3.1.a Input Output Matrix'!$D28,'2a. Database N flows'!$G:$G,'3.1.a Input Output Matrix'!X$25,'2a. Database N flows'!$H:$H,'3.1.a Input Output Matrix'!X$26,'2a. Database N flows'!$P:$P,$B$3,'2a. Database N flows'!$M:$M,$B$4),SUMIFS('2a. Database N flows'!$N:$N,'2a. Database N flows'!$D:$D,'3.1.a Input Output Matrix'!$C28,'2a. Database N flows'!$E:$E,'3.1.a Input Output Matrix'!$D28,'2a. Database N flows'!$G:$G,'3.1.a Input Output Matrix'!X$25,'2a. Database N flows'!$H:$H,'3.1.a Input Output Matrix'!X$26,'2a. Database N flows'!$P:$P,$B$3))</f>
        <v/>
      </c>
      <c r="Y28" s="79">
        <f>IF($B$4&lt;&gt;"Ntot",SUMIFS('2a. Database N flows'!$N:$N,'2a. Database N flows'!$D:$D,'3.1.a Input Output Matrix'!$C28,'2a. Database N flows'!$E:$E,'3.1.a Input Output Matrix'!$D28,'2a. Database N flows'!$G:$G,'3.1.a Input Output Matrix'!Y$25,'2a. Database N flows'!$H:$H,'3.1.a Input Output Matrix'!Y$26,'2a. Database N flows'!$P:$P,$B$3,'2a. Database N flows'!$M:$M,$B$4),SUMIFS('2a. Database N flows'!$N:$N,'2a. Database N flows'!$D:$D,'3.1.a Input Output Matrix'!$C28,'2a. Database N flows'!$E:$E,'3.1.a Input Output Matrix'!$D28,'2a. Database N flows'!$G:$G,'3.1.a Input Output Matrix'!Y$25,'2a. Database N flows'!$H:$H,'3.1.a Input Output Matrix'!Y$26,'2a. Database N flows'!$P:$P,$B$3))</f>
        <v/>
      </c>
      <c r="Z28" s="14">
        <f>SUM(E28:Y28)</f>
        <v/>
      </c>
      <c r="AA28" s="537" t="inlineStr">
        <is>
          <t>kt N</t>
        </is>
      </c>
      <c r="AB28" s="18" t="n"/>
      <c r="AC28" s="5" t="n"/>
      <c r="AD28" s="5" t="n"/>
    </row>
    <row r="29" ht="17.75" customHeight="1">
      <c r="B29" s="521" t="n"/>
      <c r="C29" s="77" t="inlineStr">
        <is>
          <t>EF</t>
        </is>
      </c>
      <c r="D29" s="57" t="inlineStr">
        <is>
          <t>TR</t>
        </is>
      </c>
      <c r="E29" s="78">
        <f>IF($B$4&lt;&gt;"Ntot",SUMIFS('2a. Database N flows'!$N:$N,'2a. Database N flows'!$D:$D,'3.1.a Input Output Matrix'!$C29,'2a. Database N flows'!$E:$E,'3.1.a Input Output Matrix'!$D29,'2a. Database N flows'!$G:$G,'3.1.a Input Output Matrix'!E$25,'2a. Database N flows'!$H:$H,'3.1.a Input Output Matrix'!E$26,'2a. Database N flows'!$P:$P,$B$3,'2a. Database N flows'!$M:$M,$B$4),SUMIFS('2a. Database N flows'!$N:$N,'2a. Database N flows'!$D:$D,'3.1.a Input Output Matrix'!$C29,'2a. Database N flows'!$E:$E,'3.1.a Input Output Matrix'!$D29,'2a. Database N flows'!$G:$G,'3.1.a Input Output Matrix'!E$25,'2a. Database N flows'!$H:$H,'3.1.a Input Output Matrix'!E$26,'2a. Database N flows'!$P:$P,$B$3))</f>
        <v/>
      </c>
      <c r="F29" s="537">
        <f>IF($B$4&lt;&gt;"Ntot",SUMIFS('2a. Database N flows'!$N:$N,'2a. Database N flows'!$D:$D,'3.1.a Input Output Matrix'!$C29,'2a. Database N flows'!$E:$E,'3.1.a Input Output Matrix'!$D29,'2a. Database N flows'!$G:$G,'3.1.a Input Output Matrix'!F$25,'2a. Database N flows'!$H:$H,'3.1.a Input Output Matrix'!F$26,'2a. Database N flows'!$P:$P,$B$3,'2a. Database N flows'!$M:$M,$B$4),SUMIFS('2a. Database N flows'!$N:$N,'2a. Database N flows'!$D:$D,'3.1.a Input Output Matrix'!$C29,'2a. Database N flows'!$E:$E,'3.1.a Input Output Matrix'!$D29,'2a. Database N flows'!$G:$G,'3.1.a Input Output Matrix'!F$25,'2a. Database N flows'!$H:$H,'3.1.a Input Output Matrix'!F$26,'2a. Database N flows'!$P:$P,$B$3))</f>
        <v/>
      </c>
      <c r="G29" s="537">
        <f>IF($B$4&lt;&gt;"Ntot",SUMIFS('2a. Database N flows'!$N:$N,'2a. Database N flows'!$D:$D,'3.1.a Input Output Matrix'!$C29,'2a. Database N flows'!$E:$E,'3.1.a Input Output Matrix'!$D29,'2a. Database N flows'!$G:$G,'3.1.a Input Output Matrix'!G$25,'2a. Database N flows'!$H:$H,'3.1.a Input Output Matrix'!G$26,'2a. Database N flows'!$P:$P,$B$3,'2a. Database N flows'!$M:$M,$B$4),SUMIFS('2a. Database N flows'!$N:$N,'2a. Database N flows'!$D:$D,'3.1.a Input Output Matrix'!$C29,'2a. Database N flows'!$E:$E,'3.1.a Input Output Matrix'!$D29,'2a. Database N flows'!$G:$G,'3.1.a Input Output Matrix'!G$25,'2a. Database N flows'!$H:$H,'3.1.a Input Output Matrix'!G$26,'2a. Database N flows'!$P:$P,$B$3))</f>
        <v/>
      </c>
      <c r="H29" s="30">
        <f>IF($B$4&lt;&gt;"Ntot",SUMIFS('2a. Database N flows'!$N:$N,'2a. Database N flows'!$D:$D,'3.1.a Input Output Matrix'!$C29,'2a. Database N flows'!$E:$E,'3.1.a Input Output Matrix'!$D29,'2a. Database N flows'!$G:$G,'3.1.a Input Output Matrix'!H$25,'2a. Database N flows'!$H:$H,'3.1.a Input Output Matrix'!H$26,'2a. Database N flows'!$P:$P,$B$3,'2a. Database N flows'!$M:$M,$B$4),SUMIFS('2a. Database N flows'!$N:$N,'2a. Database N flows'!$D:$D,'3.1.a Input Output Matrix'!$C29,'2a. Database N flows'!$E:$E,'3.1.a Input Output Matrix'!$D29,'2a. Database N flows'!$G:$G,'3.1.a Input Output Matrix'!H$25,'2a. Database N flows'!$H:$H,'3.1.a Input Output Matrix'!H$26,'2a. Database N flows'!$P:$P,$B$3))</f>
        <v/>
      </c>
      <c r="I29" s="78">
        <f>IF($B$4&lt;&gt;"Ntot",SUMIFS('2a. Database N flows'!$N:$N,'2a. Database N flows'!$D:$D,'3.1.a Input Output Matrix'!$C29,'2a. Database N flows'!$E:$E,'3.1.a Input Output Matrix'!$D29,'2a. Database N flows'!$G:$G,'3.1.a Input Output Matrix'!I$25,'2a. Database N flows'!$H:$H,'3.1.a Input Output Matrix'!I$26,'2a. Database N flows'!$P:$P,$B$3,'2a. Database N flows'!$M:$M,$B$4),SUMIFS('2a. Database N flows'!$N:$N,'2a. Database N flows'!$D:$D,'3.1.a Input Output Matrix'!$C29,'2a. Database N flows'!$E:$E,'3.1.a Input Output Matrix'!$D29,'2a. Database N flows'!$G:$G,'3.1.a Input Output Matrix'!I$25,'2a. Database N flows'!$H:$H,'3.1.a Input Output Matrix'!I$26,'2a. Database N flows'!$P:$P,$B$3))</f>
        <v/>
      </c>
      <c r="J29" s="30">
        <f>IF($B$4&lt;&gt;"Ntot",SUMIFS('2a. Database N flows'!$N:$N,'2a. Database N flows'!$D:$D,'3.1.a Input Output Matrix'!$C29,'2a. Database N flows'!$E:$E,'3.1.a Input Output Matrix'!$D29,'2a. Database N flows'!$G:$G,'3.1.a Input Output Matrix'!J$25,'2a. Database N flows'!$H:$H,'3.1.a Input Output Matrix'!J$26,'2a. Database N flows'!$P:$P,$B$3,'2a. Database N flows'!$M:$M,$B$4),SUMIFS('2a. Database N flows'!$N:$N,'2a. Database N flows'!$D:$D,'3.1.a Input Output Matrix'!$C29,'2a. Database N flows'!$E:$E,'3.1.a Input Output Matrix'!$D29,'2a. Database N flows'!$G:$G,'3.1.a Input Output Matrix'!J$25,'2a. Database N flows'!$H:$H,'3.1.a Input Output Matrix'!J$26,'2a. Database N flows'!$P:$P,$B$3))</f>
        <v/>
      </c>
      <c r="K29" s="78">
        <f>IF($B$4&lt;&gt;"Ntot",SUMIFS('2a. Database N flows'!$N:$N,'2a. Database N flows'!$D:$D,'3.1.a Input Output Matrix'!$C29,'2a. Database N flows'!$E:$E,'3.1.a Input Output Matrix'!$D29,'2a. Database N flows'!$G:$G,'3.1.a Input Output Matrix'!K$25,'2a. Database N flows'!$H:$H,'3.1.a Input Output Matrix'!K$26,'2a. Database N flows'!$P:$P,$B$3,'2a. Database N flows'!$M:$M,$B$4),SUMIFS('2a. Database N flows'!$N:$N,'2a. Database N flows'!$D:$D,'3.1.a Input Output Matrix'!$C29,'2a. Database N flows'!$E:$E,'3.1.a Input Output Matrix'!$D29,'2a. Database N flows'!$G:$G,'3.1.a Input Output Matrix'!K$25,'2a. Database N flows'!$H:$H,'3.1.a Input Output Matrix'!K$26,'2a. Database N flows'!$P:$P,$B$3))</f>
        <v/>
      </c>
      <c r="L29" s="537">
        <f>IF($B$4&lt;&gt;"Ntot",SUMIFS('2a. Database N flows'!$N:$N,'2a. Database N flows'!$D:$D,'3.1.a Input Output Matrix'!$C29,'2a. Database N flows'!$E:$E,'3.1.a Input Output Matrix'!$D29,'2a. Database N flows'!$G:$G,'3.1.a Input Output Matrix'!L$25,'2a. Database N flows'!$H:$H,'3.1.a Input Output Matrix'!L$26,'2a. Database N flows'!$P:$P,$B$3,'2a. Database N flows'!$M:$M,$B$4),SUMIFS('2a. Database N flows'!$N:$N,'2a. Database N flows'!$D:$D,'3.1.a Input Output Matrix'!$C29,'2a. Database N flows'!$E:$E,'3.1.a Input Output Matrix'!$D29,'2a. Database N flows'!$G:$G,'3.1.a Input Output Matrix'!L$25,'2a. Database N flows'!$H:$H,'3.1.a Input Output Matrix'!L$26,'2a. Database N flows'!$P:$P,$B$3))</f>
        <v/>
      </c>
      <c r="M29" s="30">
        <f>IF($B$4&lt;&gt;"Ntot",SUMIFS('2a. Database N flows'!$N:$N,'2a. Database N flows'!$D:$D,'3.1.a Input Output Matrix'!$C29,'2a. Database N flows'!$E:$E,'3.1.a Input Output Matrix'!$D29,'2a. Database N flows'!$G:$G,'3.1.a Input Output Matrix'!M$25,'2a. Database N flows'!$H:$H,'3.1.a Input Output Matrix'!M$26,'2a. Database N flows'!$P:$P,$B$3,'2a. Database N flows'!$M:$M,$B$4),SUMIFS('2a. Database N flows'!$N:$N,'2a. Database N flows'!$D:$D,'3.1.a Input Output Matrix'!$C29,'2a. Database N flows'!$E:$E,'3.1.a Input Output Matrix'!$D29,'2a. Database N flows'!$G:$G,'3.1.a Input Output Matrix'!M$25,'2a. Database N flows'!$H:$H,'3.1.a Input Output Matrix'!M$26,'2a. Database N flows'!$P:$P,$B$3))</f>
        <v/>
      </c>
      <c r="N29" s="78">
        <f>IF($B$4&lt;&gt;"Ntot",SUMIFS('2a. Database N flows'!$N:$N,'2a. Database N flows'!$D:$D,'3.1.a Input Output Matrix'!$C29,'2a. Database N flows'!$E:$E,'3.1.a Input Output Matrix'!$D29,'2a. Database N flows'!$G:$G,'3.1.a Input Output Matrix'!N$25,'2a. Database N flows'!$H:$H,'3.1.a Input Output Matrix'!N$26,'2a. Database N flows'!$P:$P,$B$3,'2a. Database N flows'!$M:$M,$B$4),SUMIFS('2a. Database N flows'!$N:$N,'2a. Database N flows'!$D:$D,'3.1.a Input Output Matrix'!$C29,'2a. Database N flows'!$E:$E,'3.1.a Input Output Matrix'!$D29,'2a. Database N flows'!$G:$G,'3.1.a Input Output Matrix'!N$25,'2a. Database N flows'!$H:$H,'3.1.a Input Output Matrix'!N$26,'2a. Database N flows'!$P:$P,$B$3))</f>
        <v/>
      </c>
      <c r="O29" s="537">
        <f>IF($B$4&lt;&gt;"Ntot",SUMIFS('2a. Database N flows'!$N:$N,'2a. Database N flows'!$D:$D,'3.1.a Input Output Matrix'!$C29,'2a. Database N flows'!$E:$E,'3.1.a Input Output Matrix'!$D29,'2a. Database N flows'!$G:$G,'3.1.a Input Output Matrix'!O$25,'2a. Database N flows'!$H:$H,'3.1.a Input Output Matrix'!O$26,'2a. Database N flows'!$P:$P,$B$3,'2a. Database N flows'!$M:$M,$B$4),SUMIFS('2a. Database N flows'!$N:$N,'2a. Database N flows'!$D:$D,'3.1.a Input Output Matrix'!$C29,'2a. Database N flows'!$E:$E,'3.1.a Input Output Matrix'!$D29,'2a. Database N flows'!$G:$G,'3.1.a Input Output Matrix'!O$25,'2a. Database N flows'!$H:$H,'3.1.a Input Output Matrix'!O$26,'2a. Database N flows'!$P:$P,$B$3))</f>
        <v/>
      </c>
      <c r="P29" s="30">
        <f>IF($B$4&lt;&gt;"Ntot",SUMIFS('2a. Database N flows'!$N:$N,'2a. Database N flows'!$D:$D,'3.1.a Input Output Matrix'!$C29,'2a. Database N flows'!$E:$E,'3.1.a Input Output Matrix'!$D29,'2a. Database N flows'!$G:$G,'3.1.a Input Output Matrix'!P$25,'2a. Database N flows'!$H:$H,'3.1.a Input Output Matrix'!P$26,'2a. Database N flows'!$P:$P,$B$3,'2a. Database N flows'!$M:$M,$B$4),SUMIFS('2a. Database N flows'!$N:$N,'2a. Database N flows'!$D:$D,'3.1.a Input Output Matrix'!$C29,'2a. Database N flows'!$E:$E,'3.1.a Input Output Matrix'!$D29,'2a. Database N flows'!$G:$G,'3.1.a Input Output Matrix'!P$25,'2a. Database N flows'!$H:$H,'3.1.a Input Output Matrix'!P$26,'2a. Database N flows'!$P:$P,$B$3))</f>
        <v/>
      </c>
      <c r="Q29" s="78">
        <f>IF($B$4&lt;&gt;"Ntot",SUMIFS('2a. Database N flows'!$N:$N,'2a. Database N flows'!$D:$D,'3.1.a Input Output Matrix'!$C29,'2a. Database N flows'!$E:$E,'3.1.a Input Output Matrix'!$D29,'2a. Database N flows'!$G:$G,'3.1.a Input Output Matrix'!Q$25,'2a. Database N flows'!$H:$H,'3.1.a Input Output Matrix'!Q$26,'2a. Database N flows'!$P:$P,$B$3,'2a. Database N flows'!$M:$M,$B$4),SUMIFS('2a. Database N flows'!$N:$N,'2a. Database N flows'!$D:$D,'3.1.a Input Output Matrix'!$C29,'2a. Database N flows'!$E:$E,'3.1.a Input Output Matrix'!$D29,'2a. Database N flows'!$G:$G,'3.1.a Input Output Matrix'!Q$25,'2a. Database N flows'!$H:$H,'3.1.a Input Output Matrix'!Q$26,'2a. Database N flows'!$P:$P,$B$3))</f>
        <v/>
      </c>
      <c r="R29" s="30">
        <f>IF($B$4&lt;&gt;"Ntot",SUMIFS('2a. Database N flows'!$N:$N,'2a. Database N flows'!$D:$D,'3.1.a Input Output Matrix'!$C29,'2a. Database N flows'!$E:$E,'3.1.a Input Output Matrix'!$D29,'2a. Database N flows'!$G:$G,'3.1.a Input Output Matrix'!R$25,'2a. Database N flows'!$H:$H,'3.1.a Input Output Matrix'!R$26,'2a. Database N flows'!$P:$P,$B$3,'2a. Database N flows'!$M:$M,$B$4),SUMIFS('2a. Database N flows'!$N:$N,'2a. Database N flows'!$D:$D,'3.1.a Input Output Matrix'!$C29,'2a. Database N flows'!$E:$E,'3.1.a Input Output Matrix'!$D29,'2a. Database N flows'!$G:$G,'3.1.a Input Output Matrix'!R$25,'2a. Database N flows'!$H:$H,'3.1.a Input Output Matrix'!R$26,'2a. Database N flows'!$P:$P,$B$3))</f>
        <v/>
      </c>
      <c r="S29" s="78">
        <f>IF($B$4&lt;&gt;"Ntot",SUMIFS('2a. Database N flows'!$N:$N,'2a. Database N flows'!$D:$D,'3.1.a Input Output Matrix'!$C29,'2a. Database N flows'!$E:$E,'3.1.a Input Output Matrix'!$D29,'2a. Database N flows'!$G:$G,'3.1.a Input Output Matrix'!S$25,'2a. Database N flows'!$H:$H,'3.1.a Input Output Matrix'!S$26,'2a. Database N flows'!$P:$P,$B$3,'2a. Database N flows'!$M:$M,$B$4),SUMIFS('2a. Database N flows'!$N:$N,'2a. Database N flows'!$D:$D,'3.1.a Input Output Matrix'!$C29,'2a. Database N flows'!$E:$E,'3.1.a Input Output Matrix'!$D29,'2a. Database N flows'!$G:$G,'3.1.a Input Output Matrix'!S$25,'2a. Database N flows'!$H:$H,'3.1.a Input Output Matrix'!S$26,'2a. Database N flows'!$P:$P,$B$3))</f>
        <v/>
      </c>
      <c r="T29" s="78">
        <f>IF($B$4&lt;&gt;"Ntot",SUMIFS('2a. Database N flows'!$N:$N,'2a. Database N flows'!$D:$D,'3.1.a Input Output Matrix'!$C29,'2a. Database N flows'!$E:$E,'3.1.a Input Output Matrix'!$D29,'2a. Database N flows'!$G:$G,'3.1.a Input Output Matrix'!T$25,'2a. Database N flows'!$H:$H,'3.1.a Input Output Matrix'!T$26,'2a. Database N flows'!$P:$P,$B$3,'2a. Database N flows'!$M:$M,$B$4),SUMIFS('2a. Database N flows'!$N:$N,'2a. Database N flows'!$D:$D,'3.1.a Input Output Matrix'!$C29,'2a. Database N flows'!$E:$E,'3.1.a Input Output Matrix'!$D29,'2a. Database N flows'!$G:$G,'3.1.a Input Output Matrix'!T$25,'2a. Database N flows'!$H:$H,'3.1.a Input Output Matrix'!T$26,'2a. Database N flows'!$P:$P,$B$3))</f>
        <v/>
      </c>
      <c r="U29" s="537">
        <f>IF($B$4&lt;&gt;"Ntot",SUMIFS('2a. Database N flows'!$N:$N,'2a. Database N flows'!$D:$D,'3.1.a Input Output Matrix'!$C29,'2a. Database N flows'!$E:$E,'3.1.a Input Output Matrix'!$D29,'2a. Database N flows'!$G:$G,'3.1.a Input Output Matrix'!U$25,'2a. Database N flows'!$H:$H,'3.1.a Input Output Matrix'!U$26,'2a. Database N flows'!$P:$P,$B$3,'2a. Database N flows'!$M:$M,$B$4),SUMIFS('2a. Database N flows'!$N:$N,'2a. Database N flows'!$D:$D,'3.1.a Input Output Matrix'!$C29,'2a. Database N flows'!$E:$E,'3.1.a Input Output Matrix'!$D29,'2a. Database N flows'!$G:$G,'3.1.a Input Output Matrix'!U$25,'2a. Database N flows'!$H:$H,'3.1.a Input Output Matrix'!U$26,'2a. Database N flows'!$P:$P,$B$3))</f>
        <v/>
      </c>
      <c r="V29" s="537">
        <f>IF($B$4&lt;&gt;"Ntot",SUMIFS('2a. Database N flows'!$N:$N,'2a. Database N flows'!$D:$D,'3.1.a Input Output Matrix'!$C29,'2a. Database N flows'!$E:$E,'3.1.a Input Output Matrix'!$D29,'2a. Database N flows'!$G:$G,'3.1.a Input Output Matrix'!V$25,'2a. Database N flows'!$H:$H,'3.1.a Input Output Matrix'!V$26,'2a. Database N flows'!$P:$P,$B$3,'2a. Database N flows'!$M:$M,$B$4),SUMIFS('2a. Database N flows'!$N:$N,'2a. Database N flows'!$D:$D,'3.1.a Input Output Matrix'!$C29,'2a. Database N flows'!$E:$E,'3.1.a Input Output Matrix'!$D29,'2a. Database N flows'!$G:$G,'3.1.a Input Output Matrix'!V$25,'2a. Database N flows'!$H:$H,'3.1.a Input Output Matrix'!V$26,'2a. Database N flows'!$P:$P,$B$3))</f>
        <v/>
      </c>
      <c r="W29" s="30">
        <f>IF($B$4&lt;&gt;"Ntot",SUMIFS('2a. Database N flows'!$N:$N,'2a. Database N flows'!$D:$D,'3.1.a Input Output Matrix'!$C29,'2a. Database N flows'!$E:$E,'3.1.a Input Output Matrix'!$D29,'2a. Database N flows'!$G:$G,'3.1.a Input Output Matrix'!W$25,'2a. Database N flows'!$H:$H,'3.1.a Input Output Matrix'!W$26,'2a. Database N flows'!$P:$P,$B$3,'2a. Database N flows'!$M:$M,$B$4),SUMIFS('2a. Database N flows'!$N:$N,'2a. Database N flows'!$D:$D,'3.1.a Input Output Matrix'!$C29,'2a. Database N flows'!$E:$E,'3.1.a Input Output Matrix'!$D29,'2a. Database N flows'!$G:$G,'3.1.a Input Output Matrix'!W$25,'2a. Database N flows'!$H:$H,'3.1.a Input Output Matrix'!W$26,'2a. Database N flows'!$P:$P,$B$3))</f>
        <v/>
      </c>
      <c r="X29" s="79">
        <f>IF($B$4&lt;&gt;"Ntot",SUMIFS('2a. Database N flows'!$N:$N,'2a. Database N flows'!$D:$D,'3.1.a Input Output Matrix'!$C29,'2a. Database N flows'!$E:$E,'3.1.a Input Output Matrix'!$D29,'2a. Database N flows'!$G:$G,'3.1.a Input Output Matrix'!X$25,'2a. Database N flows'!$H:$H,'3.1.a Input Output Matrix'!X$26,'2a. Database N flows'!$P:$P,$B$3,'2a. Database N flows'!$M:$M,$B$4),SUMIFS('2a. Database N flows'!$N:$N,'2a. Database N flows'!$D:$D,'3.1.a Input Output Matrix'!$C29,'2a. Database N flows'!$E:$E,'3.1.a Input Output Matrix'!$D29,'2a. Database N flows'!$G:$G,'3.1.a Input Output Matrix'!X$25,'2a. Database N flows'!$H:$H,'3.1.a Input Output Matrix'!X$26,'2a. Database N flows'!$P:$P,$B$3))</f>
        <v/>
      </c>
      <c r="Y29" s="79">
        <f>IF($B$4&lt;&gt;"Ntot",SUMIFS('2a. Database N flows'!$N:$N,'2a. Database N flows'!$D:$D,'3.1.a Input Output Matrix'!$C29,'2a. Database N flows'!$E:$E,'3.1.a Input Output Matrix'!$D29,'2a. Database N flows'!$G:$G,'3.1.a Input Output Matrix'!Y$25,'2a. Database N flows'!$H:$H,'3.1.a Input Output Matrix'!Y$26,'2a. Database N flows'!$P:$P,$B$3,'2a. Database N flows'!$M:$M,$B$4),SUMIFS('2a. Database N flows'!$N:$N,'2a. Database N flows'!$D:$D,'3.1.a Input Output Matrix'!$C29,'2a. Database N flows'!$E:$E,'3.1.a Input Output Matrix'!$D29,'2a. Database N flows'!$G:$G,'3.1.a Input Output Matrix'!Y$25,'2a. Database N flows'!$H:$H,'3.1.a Input Output Matrix'!Y$26,'2a. Database N flows'!$P:$P,$B$3))</f>
        <v/>
      </c>
      <c r="Z29" s="14">
        <f>SUM(E29:Y29)</f>
        <v/>
      </c>
      <c r="AA29" s="537" t="inlineStr">
        <is>
          <t>kt N</t>
        </is>
      </c>
      <c r="AB29" s="18" t="n"/>
      <c r="AC29" s="5" t="n"/>
      <c r="AD29" s="5" t="n"/>
    </row>
    <row r="30" ht="17.75" customHeight="1">
      <c r="B30" s="521" t="n"/>
      <c r="C30" s="80" t="inlineStr">
        <is>
          <t>EF</t>
        </is>
      </c>
      <c r="D30" s="81" t="inlineStr">
        <is>
          <t>OE</t>
        </is>
      </c>
      <c r="E30" s="82">
        <f>IF($B$4&lt;&gt;"Ntot",SUMIFS('2a. Database N flows'!$N:$N,'2a. Database N flows'!$D:$D,'3.1.a Input Output Matrix'!$C30,'2a. Database N flows'!$E:$E,'3.1.a Input Output Matrix'!$D30,'2a. Database N flows'!$G:$G,'3.1.a Input Output Matrix'!E$25,'2a. Database N flows'!$H:$H,'3.1.a Input Output Matrix'!E$26,'2a. Database N flows'!$P:$P,$B$3,'2a. Database N flows'!$M:$M,$B$4),SUMIFS('2a. Database N flows'!$N:$N,'2a. Database N flows'!$D:$D,'3.1.a Input Output Matrix'!$C30,'2a. Database N flows'!$E:$E,'3.1.a Input Output Matrix'!$D30,'2a. Database N flows'!$G:$G,'3.1.a Input Output Matrix'!E$25,'2a. Database N flows'!$H:$H,'3.1.a Input Output Matrix'!E$26,'2a. Database N flows'!$P:$P,$B$3))</f>
        <v/>
      </c>
      <c r="F30" s="39">
        <f>IF($B$4&lt;&gt;"Ntot",SUMIFS('2a. Database N flows'!$N:$N,'2a. Database N flows'!$D:$D,'3.1.a Input Output Matrix'!$C30,'2a. Database N flows'!$E:$E,'3.1.a Input Output Matrix'!$D30,'2a. Database N flows'!$G:$G,'3.1.a Input Output Matrix'!F$25,'2a. Database N flows'!$H:$H,'3.1.a Input Output Matrix'!F$26,'2a. Database N flows'!$P:$P,$B$3,'2a. Database N flows'!$M:$M,$B$4),SUMIFS('2a. Database N flows'!$N:$N,'2a. Database N flows'!$D:$D,'3.1.a Input Output Matrix'!$C30,'2a. Database N flows'!$E:$E,'3.1.a Input Output Matrix'!$D30,'2a. Database N flows'!$G:$G,'3.1.a Input Output Matrix'!F$25,'2a. Database N flows'!$H:$H,'3.1.a Input Output Matrix'!F$26,'2a. Database N flows'!$P:$P,$B$3))</f>
        <v/>
      </c>
      <c r="G30" s="39">
        <f>IF($B$4&lt;&gt;"Ntot",SUMIFS('2a. Database N flows'!$N:$N,'2a. Database N flows'!$D:$D,'3.1.a Input Output Matrix'!$C30,'2a. Database N flows'!$E:$E,'3.1.a Input Output Matrix'!$D30,'2a. Database N flows'!$G:$G,'3.1.a Input Output Matrix'!G$25,'2a. Database N flows'!$H:$H,'3.1.a Input Output Matrix'!G$26,'2a. Database N flows'!$P:$P,$B$3,'2a. Database N flows'!$M:$M,$B$4),SUMIFS('2a. Database N flows'!$N:$N,'2a. Database N flows'!$D:$D,'3.1.a Input Output Matrix'!$C30,'2a. Database N flows'!$E:$E,'3.1.a Input Output Matrix'!$D30,'2a. Database N flows'!$G:$G,'3.1.a Input Output Matrix'!G$25,'2a. Database N flows'!$H:$H,'3.1.a Input Output Matrix'!G$26,'2a. Database N flows'!$P:$P,$B$3))</f>
        <v/>
      </c>
      <c r="H30" s="40">
        <f>IF($B$4&lt;&gt;"Ntot",SUMIFS('2a. Database N flows'!$N:$N,'2a. Database N flows'!$D:$D,'3.1.a Input Output Matrix'!$C30,'2a. Database N flows'!$E:$E,'3.1.a Input Output Matrix'!$D30,'2a. Database N flows'!$G:$G,'3.1.a Input Output Matrix'!H$25,'2a. Database N flows'!$H:$H,'3.1.a Input Output Matrix'!H$26,'2a. Database N flows'!$P:$P,$B$3,'2a. Database N flows'!$M:$M,$B$4),SUMIFS('2a. Database N flows'!$N:$N,'2a. Database N flows'!$D:$D,'3.1.a Input Output Matrix'!$C30,'2a. Database N flows'!$E:$E,'3.1.a Input Output Matrix'!$D30,'2a. Database N flows'!$G:$G,'3.1.a Input Output Matrix'!H$25,'2a. Database N flows'!$H:$H,'3.1.a Input Output Matrix'!H$26,'2a. Database N flows'!$P:$P,$B$3))</f>
        <v/>
      </c>
      <c r="I30" s="82">
        <f>IF($B$4&lt;&gt;"Ntot",SUMIFS('2a. Database N flows'!$N:$N,'2a. Database N flows'!$D:$D,'3.1.a Input Output Matrix'!$C30,'2a. Database N flows'!$E:$E,'3.1.a Input Output Matrix'!$D30,'2a. Database N flows'!$G:$G,'3.1.a Input Output Matrix'!I$25,'2a. Database N flows'!$H:$H,'3.1.a Input Output Matrix'!I$26,'2a. Database N flows'!$P:$P,$B$3,'2a. Database N flows'!$M:$M,$B$4),SUMIFS('2a. Database N flows'!$N:$N,'2a. Database N flows'!$D:$D,'3.1.a Input Output Matrix'!$C30,'2a. Database N flows'!$E:$E,'3.1.a Input Output Matrix'!$D30,'2a. Database N flows'!$G:$G,'3.1.a Input Output Matrix'!I$25,'2a. Database N flows'!$H:$H,'3.1.a Input Output Matrix'!I$26,'2a. Database N flows'!$P:$P,$B$3))</f>
        <v/>
      </c>
      <c r="J30" s="40">
        <f>IF($B$4&lt;&gt;"Ntot",SUMIFS('2a. Database N flows'!$N:$N,'2a. Database N flows'!$D:$D,'3.1.a Input Output Matrix'!$C30,'2a. Database N flows'!$E:$E,'3.1.a Input Output Matrix'!$D30,'2a. Database N flows'!$G:$G,'3.1.a Input Output Matrix'!J$25,'2a. Database N flows'!$H:$H,'3.1.a Input Output Matrix'!J$26,'2a. Database N flows'!$P:$P,$B$3,'2a. Database N flows'!$M:$M,$B$4),SUMIFS('2a. Database N flows'!$N:$N,'2a. Database N flows'!$D:$D,'3.1.a Input Output Matrix'!$C30,'2a. Database N flows'!$E:$E,'3.1.a Input Output Matrix'!$D30,'2a. Database N flows'!$G:$G,'3.1.a Input Output Matrix'!J$25,'2a. Database N flows'!$H:$H,'3.1.a Input Output Matrix'!J$26,'2a. Database N flows'!$P:$P,$B$3))</f>
        <v/>
      </c>
      <c r="K30" s="82">
        <f>IF($B$4&lt;&gt;"Ntot",SUMIFS('2a. Database N flows'!$N:$N,'2a. Database N flows'!$D:$D,'3.1.a Input Output Matrix'!$C30,'2a. Database N flows'!$E:$E,'3.1.a Input Output Matrix'!$D30,'2a. Database N flows'!$G:$G,'3.1.a Input Output Matrix'!K$25,'2a. Database N flows'!$H:$H,'3.1.a Input Output Matrix'!K$26,'2a. Database N flows'!$P:$P,$B$3,'2a. Database N flows'!$M:$M,$B$4),SUMIFS('2a. Database N flows'!$N:$N,'2a. Database N flows'!$D:$D,'3.1.a Input Output Matrix'!$C30,'2a. Database N flows'!$E:$E,'3.1.a Input Output Matrix'!$D30,'2a. Database N flows'!$G:$G,'3.1.a Input Output Matrix'!K$25,'2a. Database N flows'!$H:$H,'3.1.a Input Output Matrix'!K$26,'2a. Database N flows'!$P:$P,$B$3))</f>
        <v/>
      </c>
      <c r="L30" s="39">
        <f>IF($B$4&lt;&gt;"Ntot",SUMIFS('2a. Database N flows'!$N:$N,'2a. Database N flows'!$D:$D,'3.1.a Input Output Matrix'!$C30,'2a. Database N flows'!$E:$E,'3.1.a Input Output Matrix'!$D30,'2a. Database N flows'!$G:$G,'3.1.a Input Output Matrix'!L$25,'2a. Database N flows'!$H:$H,'3.1.a Input Output Matrix'!L$26,'2a. Database N flows'!$P:$P,$B$3,'2a. Database N flows'!$M:$M,$B$4),SUMIFS('2a. Database N flows'!$N:$N,'2a. Database N flows'!$D:$D,'3.1.a Input Output Matrix'!$C30,'2a. Database N flows'!$E:$E,'3.1.a Input Output Matrix'!$D30,'2a. Database N flows'!$G:$G,'3.1.a Input Output Matrix'!L$25,'2a. Database N flows'!$H:$H,'3.1.a Input Output Matrix'!L$26,'2a. Database N flows'!$P:$P,$B$3))</f>
        <v/>
      </c>
      <c r="M30" s="40">
        <f>IF($B$4&lt;&gt;"Ntot",SUMIFS('2a. Database N flows'!$N:$N,'2a. Database N flows'!$D:$D,'3.1.a Input Output Matrix'!$C30,'2a. Database N flows'!$E:$E,'3.1.a Input Output Matrix'!$D30,'2a. Database N flows'!$G:$G,'3.1.a Input Output Matrix'!M$25,'2a. Database N flows'!$H:$H,'3.1.a Input Output Matrix'!M$26,'2a. Database N flows'!$P:$P,$B$3,'2a. Database N flows'!$M:$M,$B$4),SUMIFS('2a. Database N flows'!$N:$N,'2a. Database N flows'!$D:$D,'3.1.a Input Output Matrix'!$C30,'2a. Database N flows'!$E:$E,'3.1.a Input Output Matrix'!$D30,'2a. Database N flows'!$G:$G,'3.1.a Input Output Matrix'!M$25,'2a. Database N flows'!$H:$H,'3.1.a Input Output Matrix'!M$26,'2a. Database N flows'!$P:$P,$B$3))</f>
        <v/>
      </c>
      <c r="N30" s="82">
        <f>IF($B$4&lt;&gt;"Ntot",SUMIFS('2a. Database N flows'!$N:$N,'2a. Database N flows'!$D:$D,'3.1.a Input Output Matrix'!$C30,'2a. Database N flows'!$E:$E,'3.1.a Input Output Matrix'!$D30,'2a. Database N flows'!$G:$G,'3.1.a Input Output Matrix'!N$25,'2a. Database N flows'!$H:$H,'3.1.a Input Output Matrix'!N$26,'2a. Database N flows'!$P:$P,$B$3,'2a. Database N flows'!$M:$M,$B$4),SUMIFS('2a. Database N flows'!$N:$N,'2a. Database N flows'!$D:$D,'3.1.a Input Output Matrix'!$C30,'2a. Database N flows'!$E:$E,'3.1.a Input Output Matrix'!$D30,'2a. Database N flows'!$G:$G,'3.1.a Input Output Matrix'!N$25,'2a. Database N flows'!$H:$H,'3.1.a Input Output Matrix'!N$26,'2a. Database N flows'!$P:$P,$B$3))</f>
        <v/>
      </c>
      <c r="O30" s="39">
        <f>IF($B$4&lt;&gt;"Ntot",SUMIFS('2a. Database N flows'!$N:$N,'2a. Database N flows'!$D:$D,'3.1.a Input Output Matrix'!$C30,'2a. Database N flows'!$E:$E,'3.1.a Input Output Matrix'!$D30,'2a. Database N flows'!$G:$G,'3.1.a Input Output Matrix'!O$25,'2a. Database N flows'!$H:$H,'3.1.a Input Output Matrix'!O$26,'2a. Database N flows'!$P:$P,$B$3,'2a. Database N flows'!$M:$M,$B$4),SUMIFS('2a. Database N flows'!$N:$N,'2a. Database N flows'!$D:$D,'3.1.a Input Output Matrix'!$C30,'2a. Database N flows'!$E:$E,'3.1.a Input Output Matrix'!$D30,'2a. Database N flows'!$G:$G,'3.1.a Input Output Matrix'!O$25,'2a. Database N flows'!$H:$H,'3.1.a Input Output Matrix'!O$26,'2a. Database N flows'!$P:$P,$B$3))</f>
        <v/>
      </c>
      <c r="P30" s="40">
        <f>IF($B$4&lt;&gt;"Ntot",SUMIFS('2a. Database N flows'!$N:$N,'2a. Database N flows'!$D:$D,'3.1.a Input Output Matrix'!$C30,'2a. Database N flows'!$E:$E,'3.1.a Input Output Matrix'!$D30,'2a. Database N flows'!$G:$G,'3.1.a Input Output Matrix'!P$25,'2a. Database N flows'!$H:$H,'3.1.a Input Output Matrix'!P$26,'2a. Database N flows'!$P:$P,$B$3,'2a. Database N flows'!$M:$M,$B$4),SUMIFS('2a. Database N flows'!$N:$N,'2a. Database N flows'!$D:$D,'3.1.a Input Output Matrix'!$C30,'2a. Database N flows'!$E:$E,'3.1.a Input Output Matrix'!$D30,'2a. Database N flows'!$G:$G,'3.1.a Input Output Matrix'!P$25,'2a. Database N flows'!$H:$H,'3.1.a Input Output Matrix'!P$26,'2a. Database N flows'!$P:$P,$B$3))</f>
        <v/>
      </c>
      <c r="Q30" s="82">
        <f>IF($B$4&lt;&gt;"Ntot",SUMIFS('2a. Database N flows'!$N:$N,'2a. Database N flows'!$D:$D,'3.1.a Input Output Matrix'!$C30,'2a. Database N flows'!$E:$E,'3.1.a Input Output Matrix'!$D30,'2a. Database N flows'!$G:$G,'3.1.a Input Output Matrix'!Q$25,'2a. Database N flows'!$H:$H,'3.1.a Input Output Matrix'!Q$26,'2a. Database N flows'!$P:$P,$B$3,'2a. Database N flows'!$M:$M,$B$4),SUMIFS('2a. Database N flows'!$N:$N,'2a. Database N flows'!$D:$D,'3.1.a Input Output Matrix'!$C30,'2a. Database N flows'!$E:$E,'3.1.a Input Output Matrix'!$D30,'2a. Database N flows'!$G:$G,'3.1.a Input Output Matrix'!Q$25,'2a. Database N flows'!$H:$H,'3.1.a Input Output Matrix'!Q$26,'2a. Database N flows'!$P:$P,$B$3))</f>
        <v/>
      </c>
      <c r="R30" s="40">
        <f>IF($B$4&lt;&gt;"Ntot",SUMIFS('2a. Database N flows'!$N:$N,'2a. Database N flows'!$D:$D,'3.1.a Input Output Matrix'!$C30,'2a. Database N flows'!$E:$E,'3.1.a Input Output Matrix'!$D30,'2a. Database N flows'!$G:$G,'3.1.a Input Output Matrix'!R$25,'2a. Database N flows'!$H:$H,'3.1.a Input Output Matrix'!R$26,'2a. Database N flows'!$P:$P,$B$3,'2a. Database N flows'!$M:$M,$B$4),SUMIFS('2a. Database N flows'!$N:$N,'2a. Database N flows'!$D:$D,'3.1.a Input Output Matrix'!$C30,'2a. Database N flows'!$E:$E,'3.1.a Input Output Matrix'!$D30,'2a. Database N flows'!$G:$G,'3.1.a Input Output Matrix'!R$25,'2a. Database N flows'!$H:$H,'3.1.a Input Output Matrix'!R$26,'2a. Database N flows'!$P:$P,$B$3))</f>
        <v/>
      </c>
      <c r="S30" s="82">
        <f>IF($B$4&lt;&gt;"Ntot",SUMIFS('2a. Database N flows'!$N:$N,'2a. Database N flows'!$D:$D,'3.1.a Input Output Matrix'!$C30,'2a. Database N flows'!$E:$E,'3.1.a Input Output Matrix'!$D30,'2a. Database N flows'!$G:$G,'3.1.a Input Output Matrix'!S$25,'2a. Database N flows'!$H:$H,'3.1.a Input Output Matrix'!S$26,'2a. Database N flows'!$P:$P,$B$3,'2a. Database N flows'!$M:$M,$B$4),SUMIFS('2a. Database N flows'!$N:$N,'2a. Database N flows'!$D:$D,'3.1.a Input Output Matrix'!$C30,'2a. Database N flows'!$E:$E,'3.1.a Input Output Matrix'!$D30,'2a. Database N flows'!$G:$G,'3.1.a Input Output Matrix'!S$25,'2a. Database N flows'!$H:$H,'3.1.a Input Output Matrix'!S$26,'2a. Database N flows'!$P:$P,$B$3))</f>
        <v/>
      </c>
      <c r="T30" s="82">
        <f>IF($B$4&lt;&gt;"Ntot",SUMIFS('2a. Database N flows'!$N:$N,'2a. Database N flows'!$D:$D,'3.1.a Input Output Matrix'!$C30,'2a. Database N flows'!$E:$E,'3.1.a Input Output Matrix'!$D30,'2a. Database N flows'!$G:$G,'3.1.a Input Output Matrix'!T$25,'2a. Database N flows'!$H:$H,'3.1.a Input Output Matrix'!T$26,'2a. Database N flows'!$P:$P,$B$3,'2a. Database N flows'!$M:$M,$B$4),SUMIFS('2a. Database N flows'!$N:$N,'2a. Database N flows'!$D:$D,'3.1.a Input Output Matrix'!$C30,'2a. Database N flows'!$E:$E,'3.1.a Input Output Matrix'!$D30,'2a. Database N flows'!$G:$G,'3.1.a Input Output Matrix'!T$25,'2a. Database N flows'!$H:$H,'3.1.a Input Output Matrix'!T$26,'2a. Database N flows'!$P:$P,$B$3))</f>
        <v/>
      </c>
      <c r="U30" s="39">
        <f>IF($B$4&lt;&gt;"Ntot",SUMIFS('2a. Database N flows'!$N:$N,'2a. Database N flows'!$D:$D,'3.1.a Input Output Matrix'!$C30,'2a. Database N flows'!$E:$E,'3.1.a Input Output Matrix'!$D30,'2a. Database N flows'!$G:$G,'3.1.a Input Output Matrix'!U$25,'2a. Database N flows'!$H:$H,'3.1.a Input Output Matrix'!U$26,'2a. Database N flows'!$P:$P,$B$3,'2a. Database N flows'!$M:$M,$B$4),SUMIFS('2a. Database N flows'!$N:$N,'2a. Database N flows'!$D:$D,'3.1.a Input Output Matrix'!$C30,'2a. Database N flows'!$E:$E,'3.1.a Input Output Matrix'!$D30,'2a. Database N flows'!$G:$G,'3.1.a Input Output Matrix'!U$25,'2a. Database N flows'!$H:$H,'3.1.a Input Output Matrix'!U$26,'2a. Database N flows'!$P:$P,$B$3))</f>
        <v/>
      </c>
      <c r="V30" s="39">
        <f>IF($B$4&lt;&gt;"Ntot",SUMIFS('2a. Database N flows'!$N:$N,'2a. Database N flows'!$D:$D,'3.1.a Input Output Matrix'!$C30,'2a. Database N flows'!$E:$E,'3.1.a Input Output Matrix'!$D30,'2a. Database N flows'!$G:$G,'3.1.a Input Output Matrix'!V$25,'2a. Database N flows'!$H:$H,'3.1.a Input Output Matrix'!V$26,'2a. Database N flows'!$P:$P,$B$3,'2a. Database N flows'!$M:$M,$B$4),SUMIFS('2a. Database N flows'!$N:$N,'2a. Database N flows'!$D:$D,'3.1.a Input Output Matrix'!$C30,'2a. Database N flows'!$E:$E,'3.1.a Input Output Matrix'!$D30,'2a. Database N flows'!$G:$G,'3.1.a Input Output Matrix'!V$25,'2a. Database N flows'!$H:$H,'3.1.a Input Output Matrix'!V$26,'2a. Database N flows'!$P:$P,$B$3))</f>
        <v/>
      </c>
      <c r="W30" s="40">
        <f>IF($B$4&lt;&gt;"Ntot",SUMIFS('2a. Database N flows'!$N:$N,'2a. Database N flows'!$D:$D,'3.1.a Input Output Matrix'!$C30,'2a. Database N flows'!$E:$E,'3.1.a Input Output Matrix'!$D30,'2a. Database N flows'!$G:$G,'3.1.a Input Output Matrix'!W$25,'2a. Database N flows'!$H:$H,'3.1.a Input Output Matrix'!W$26,'2a. Database N flows'!$P:$P,$B$3,'2a. Database N flows'!$M:$M,$B$4),SUMIFS('2a. Database N flows'!$N:$N,'2a. Database N flows'!$D:$D,'3.1.a Input Output Matrix'!$C30,'2a. Database N flows'!$E:$E,'3.1.a Input Output Matrix'!$D30,'2a. Database N flows'!$G:$G,'3.1.a Input Output Matrix'!W$25,'2a. Database N flows'!$H:$H,'3.1.a Input Output Matrix'!W$26,'2a. Database N flows'!$P:$P,$B$3))</f>
        <v/>
      </c>
      <c r="X30" s="83">
        <f>IF($B$4&lt;&gt;"Ntot",SUMIFS('2a. Database N flows'!$N:$N,'2a. Database N flows'!$D:$D,'3.1.a Input Output Matrix'!$C30,'2a. Database N flows'!$E:$E,'3.1.a Input Output Matrix'!$D30,'2a. Database N flows'!$G:$G,'3.1.a Input Output Matrix'!X$25,'2a. Database N flows'!$H:$H,'3.1.a Input Output Matrix'!X$26,'2a. Database N flows'!$P:$P,$B$3,'2a. Database N flows'!$M:$M,$B$4),SUMIFS('2a. Database N flows'!$N:$N,'2a. Database N flows'!$D:$D,'3.1.a Input Output Matrix'!$C30,'2a. Database N flows'!$E:$E,'3.1.a Input Output Matrix'!$D30,'2a. Database N flows'!$G:$G,'3.1.a Input Output Matrix'!X$25,'2a. Database N flows'!$H:$H,'3.1.a Input Output Matrix'!X$26,'2a. Database N flows'!$P:$P,$B$3))</f>
        <v/>
      </c>
      <c r="Y30" s="83">
        <f>IF($B$4&lt;&gt;"Ntot",SUMIFS('2a. Database N flows'!$N:$N,'2a. Database N flows'!$D:$D,'3.1.a Input Output Matrix'!$C30,'2a. Database N flows'!$E:$E,'3.1.a Input Output Matrix'!$D30,'2a. Database N flows'!$G:$G,'3.1.a Input Output Matrix'!Y$25,'2a. Database N flows'!$H:$H,'3.1.a Input Output Matrix'!Y$26,'2a. Database N flows'!$P:$P,$B$3,'2a. Database N flows'!$M:$M,$B$4),SUMIFS('2a. Database N flows'!$N:$N,'2a. Database N flows'!$D:$D,'3.1.a Input Output Matrix'!$C30,'2a. Database N flows'!$E:$E,'3.1.a Input Output Matrix'!$D30,'2a. Database N flows'!$G:$G,'3.1.a Input Output Matrix'!Y$25,'2a. Database N flows'!$H:$H,'3.1.a Input Output Matrix'!Y$26,'2a. Database N flows'!$P:$P,$B$3))</f>
        <v/>
      </c>
      <c r="Z30" s="14">
        <f>SUM(E30:Y30)</f>
        <v/>
      </c>
      <c r="AA30" s="537" t="inlineStr">
        <is>
          <t>kt N</t>
        </is>
      </c>
      <c r="AB30" s="18" t="n"/>
      <c r="AC30" s="5" t="n"/>
      <c r="AD30" s="5" t="n"/>
    </row>
    <row r="31" ht="17.75" customHeight="1">
      <c r="B31" s="521" t="n"/>
      <c r="C31" s="84" t="inlineStr">
        <is>
          <t>MP</t>
        </is>
      </c>
      <c r="D31" s="60" t="inlineStr">
        <is>
          <t>FP</t>
        </is>
      </c>
      <c r="E31" s="73">
        <f>IF($B$4&lt;&gt;"Ntot",SUMIFS('2a. Database N flows'!$N:$N,'2a. Database N flows'!$D:$D,'3.1.a Input Output Matrix'!$C31,'2a. Database N flows'!$E:$E,'3.1.a Input Output Matrix'!$D31,'2a. Database N flows'!$G:$G,'3.1.a Input Output Matrix'!E$25,'2a. Database N flows'!$H:$H,'3.1.a Input Output Matrix'!E$26,'2a. Database N flows'!$P:$P,$B$3,'2a. Database N flows'!$M:$M,$B$4),SUMIFS('2a. Database N flows'!$N:$N,'2a. Database N flows'!$D:$D,'3.1.a Input Output Matrix'!$C31,'2a. Database N flows'!$E:$E,'3.1.a Input Output Matrix'!$D31,'2a. Database N flows'!$G:$G,'3.1.a Input Output Matrix'!E$25,'2a. Database N flows'!$H:$H,'3.1.a Input Output Matrix'!E$26,'2a. Database N flows'!$P:$P,$B$3))</f>
        <v/>
      </c>
      <c r="F31" s="74">
        <f>IF($B$4&lt;&gt;"Ntot",SUMIFS('2a. Database N flows'!$N:$N,'2a. Database N flows'!$D:$D,'3.1.a Input Output Matrix'!$C31,'2a. Database N flows'!$E:$E,'3.1.a Input Output Matrix'!$D31,'2a. Database N flows'!$G:$G,'3.1.a Input Output Matrix'!F$25,'2a. Database N flows'!$H:$H,'3.1.a Input Output Matrix'!F$26,'2a. Database N flows'!$P:$P,$B$3,'2a. Database N flows'!$M:$M,$B$4),SUMIFS('2a. Database N flows'!$N:$N,'2a. Database N flows'!$D:$D,'3.1.a Input Output Matrix'!$C31,'2a. Database N flows'!$E:$E,'3.1.a Input Output Matrix'!$D31,'2a. Database N flows'!$G:$G,'3.1.a Input Output Matrix'!F$25,'2a. Database N flows'!$H:$H,'3.1.a Input Output Matrix'!F$26,'2a. Database N flows'!$P:$P,$B$3))</f>
        <v/>
      </c>
      <c r="G31" s="74">
        <f>IF($B$4&lt;&gt;"Ntot",SUMIFS('2a. Database N flows'!$N:$N,'2a. Database N flows'!$D:$D,'3.1.a Input Output Matrix'!$C31,'2a. Database N flows'!$E:$E,'3.1.a Input Output Matrix'!$D31,'2a. Database N flows'!$G:$G,'3.1.a Input Output Matrix'!G$25,'2a. Database N flows'!$H:$H,'3.1.a Input Output Matrix'!G$26,'2a. Database N flows'!$P:$P,$B$3,'2a. Database N flows'!$M:$M,$B$4),SUMIFS('2a. Database N flows'!$N:$N,'2a. Database N flows'!$D:$D,'3.1.a Input Output Matrix'!$C31,'2a. Database N flows'!$E:$E,'3.1.a Input Output Matrix'!$D31,'2a. Database N flows'!$G:$G,'3.1.a Input Output Matrix'!G$25,'2a. Database N flows'!$H:$H,'3.1.a Input Output Matrix'!G$26,'2a. Database N flows'!$P:$P,$B$3))</f>
        <v/>
      </c>
      <c r="H31" s="75">
        <f>IF($B$4&lt;&gt;"Ntot",SUMIFS('2a. Database N flows'!$N:$N,'2a. Database N flows'!$D:$D,'3.1.a Input Output Matrix'!$C31,'2a. Database N flows'!$E:$E,'3.1.a Input Output Matrix'!$D31,'2a. Database N flows'!$G:$G,'3.1.a Input Output Matrix'!H$25,'2a. Database N flows'!$H:$H,'3.1.a Input Output Matrix'!H$26,'2a. Database N flows'!$P:$P,$B$3,'2a. Database N flows'!$M:$M,$B$4),SUMIFS('2a. Database N flows'!$N:$N,'2a. Database N flows'!$D:$D,'3.1.a Input Output Matrix'!$C31,'2a. Database N flows'!$E:$E,'3.1.a Input Output Matrix'!$D31,'2a. Database N flows'!$G:$G,'3.1.a Input Output Matrix'!H$25,'2a. Database N flows'!$H:$H,'3.1.a Input Output Matrix'!H$26,'2a. Database N flows'!$P:$P,$B$3))</f>
        <v/>
      </c>
      <c r="I31" s="73">
        <f>IF($B$4&lt;&gt;"Ntot",SUMIFS('2a. Database N flows'!$N:$N,'2a. Database N flows'!$D:$D,'3.1.a Input Output Matrix'!$C31,'2a. Database N flows'!$E:$E,'3.1.a Input Output Matrix'!$D31,'2a. Database N flows'!$G:$G,'3.1.a Input Output Matrix'!I$25,'2a. Database N flows'!$H:$H,'3.1.a Input Output Matrix'!I$26,'2a. Database N flows'!$P:$P,$B$3,'2a. Database N flows'!$M:$M,$B$4),SUMIFS('2a. Database N flows'!$N:$N,'2a. Database N flows'!$D:$D,'3.1.a Input Output Matrix'!$C31,'2a. Database N flows'!$E:$E,'3.1.a Input Output Matrix'!$D31,'2a. Database N flows'!$G:$G,'3.1.a Input Output Matrix'!I$25,'2a. Database N flows'!$H:$H,'3.1.a Input Output Matrix'!I$26,'2a. Database N flows'!$P:$P,$B$3))</f>
        <v/>
      </c>
      <c r="J31" s="75">
        <f>IF($B$4&lt;&gt;"Ntot",SUMIFS('2a. Database N flows'!$N:$N,'2a. Database N flows'!$D:$D,'3.1.a Input Output Matrix'!$C31,'2a. Database N flows'!$E:$E,'3.1.a Input Output Matrix'!$D31,'2a. Database N flows'!$G:$G,'3.1.a Input Output Matrix'!J$25,'2a. Database N flows'!$H:$H,'3.1.a Input Output Matrix'!J$26,'2a. Database N flows'!$P:$P,$B$3,'2a. Database N flows'!$M:$M,$B$4),SUMIFS('2a. Database N flows'!$N:$N,'2a. Database N flows'!$D:$D,'3.1.a Input Output Matrix'!$C31,'2a. Database N flows'!$E:$E,'3.1.a Input Output Matrix'!$D31,'2a. Database N flows'!$G:$G,'3.1.a Input Output Matrix'!J$25,'2a. Database N flows'!$H:$H,'3.1.a Input Output Matrix'!J$26,'2a. Database N flows'!$P:$P,$B$3))</f>
        <v/>
      </c>
      <c r="K31" s="73">
        <f>IF($B$4&lt;&gt;"Ntot",SUMIFS('2a. Database N flows'!$N:$N,'2a. Database N flows'!$D:$D,'3.1.a Input Output Matrix'!$C31,'2a. Database N flows'!$E:$E,'3.1.a Input Output Matrix'!$D31,'2a. Database N flows'!$G:$G,'3.1.a Input Output Matrix'!K$25,'2a. Database N flows'!$H:$H,'3.1.a Input Output Matrix'!K$26,'2a. Database N flows'!$P:$P,$B$3,'2a. Database N flows'!$M:$M,$B$4),SUMIFS('2a. Database N flows'!$N:$N,'2a. Database N flows'!$D:$D,'3.1.a Input Output Matrix'!$C31,'2a. Database N flows'!$E:$E,'3.1.a Input Output Matrix'!$D31,'2a. Database N flows'!$G:$G,'3.1.a Input Output Matrix'!K$25,'2a. Database N flows'!$H:$H,'3.1.a Input Output Matrix'!K$26,'2a. Database N flows'!$P:$P,$B$3))</f>
        <v/>
      </c>
      <c r="L31" s="74">
        <f>IF($B$4&lt;&gt;"Ntot",SUMIFS('2a. Database N flows'!$N:$N,'2a. Database N flows'!$D:$D,'3.1.a Input Output Matrix'!$C31,'2a. Database N flows'!$E:$E,'3.1.a Input Output Matrix'!$D31,'2a. Database N flows'!$G:$G,'3.1.a Input Output Matrix'!L$25,'2a. Database N flows'!$H:$H,'3.1.a Input Output Matrix'!L$26,'2a. Database N flows'!$P:$P,$B$3,'2a. Database N flows'!$M:$M,$B$4),SUMIFS('2a. Database N flows'!$N:$N,'2a. Database N flows'!$D:$D,'3.1.a Input Output Matrix'!$C31,'2a. Database N flows'!$E:$E,'3.1.a Input Output Matrix'!$D31,'2a. Database N flows'!$G:$G,'3.1.a Input Output Matrix'!L$25,'2a. Database N flows'!$H:$H,'3.1.a Input Output Matrix'!L$26,'2a. Database N flows'!$P:$P,$B$3))</f>
        <v/>
      </c>
      <c r="M31" s="75">
        <f>IF($B$4&lt;&gt;"Ntot",SUMIFS('2a. Database N flows'!$N:$N,'2a. Database N flows'!$D:$D,'3.1.a Input Output Matrix'!$C31,'2a. Database N flows'!$E:$E,'3.1.a Input Output Matrix'!$D31,'2a. Database N flows'!$G:$G,'3.1.a Input Output Matrix'!M$25,'2a. Database N flows'!$H:$H,'3.1.a Input Output Matrix'!M$26,'2a. Database N flows'!$P:$P,$B$3,'2a. Database N flows'!$M:$M,$B$4),SUMIFS('2a. Database N flows'!$N:$N,'2a. Database N flows'!$D:$D,'3.1.a Input Output Matrix'!$C31,'2a. Database N flows'!$E:$E,'3.1.a Input Output Matrix'!$D31,'2a. Database N flows'!$G:$G,'3.1.a Input Output Matrix'!M$25,'2a. Database N flows'!$H:$H,'3.1.a Input Output Matrix'!M$26,'2a. Database N flows'!$P:$P,$B$3))</f>
        <v/>
      </c>
      <c r="N31" s="73">
        <f>IF($B$4&lt;&gt;"Ntot",SUMIFS('2a. Database N flows'!$N:$N,'2a. Database N flows'!$D:$D,'3.1.a Input Output Matrix'!$C31,'2a. Database N flows'!$E:$E,'3.1.a Input Output Matrix'!$D31,'2a. Database N flows'!$G:$G,'3.1.a Input Output Matrix'!N$25,'2a. Database N flows'!$H:$H,'3.1.a Input Output Matrix'!N$26,'2a. Database N flows'!$P:$P,$B$3,'2a. Database N flows'!$M:$M,$B$4),SUMIFS('2a. Database N flows'!$N:$N,'2a. Database N flows'!$D:$D,'3.1.a Input Output Matrix'!$C31,'2a. Database N flows'!$E:$E,'3.1.a Input Output Matrix'!$D31,'2a. Database N flows'!$G:$G,'3.1.a Input Output Matrix'!N$25,'2a. Database N flows'!$H:$H,'3.1.a Input Output Matrix'!N$26,'2a. Database N flows'!$P:$P,$B$3))</f>
        <v/>
      </c>
      <c r="O31" s="74">
        <f>IF($B$4&lt;&gt;"Ntot",SUMIFS('2a. Database N flows'!$N:$N,'2a. Database N flows'!$D:$D,'3.1.a Input Output Matrix'!$C31,'2a. Database N flows'!$E:$E,'3.1.a Input Output Matrix'!$D31,'2a. Database N flows'!$G:$G,'3.1.a Input Output Matrix'!O$25,'2a. Database N flows'!$H:$H,'3.1.a Input Output Matrix'!O$26,'2a. Database N flows'!$P:$P,$B$3,'2a. Database N flows'!$M:$M,$B$4),SUMIFS('2a. Database N flows'!$N:$N,'2a. Database N flows'!$D:$D,'3.1.a Input Output Matrix'!$C31,'2a. Database N flows'!$E:$E,'3.1.a Input Output Matrix'!$D31,'2a. Database N flows'!$G:$G,'3.1.a Input Output Matrix'!O$25,'2a. Database N flows'!$H:$H,'3.1.a Input Output Matrix'!O$26,'2a. Database N flows'!$P:$P,$B$3))</f>
        <v/>
      </c>
      <c r="P31" s="75">
        <f>IF($B$4&lt;&gt;"Ntot",SUMIFS('2a. Database N flows'!$N:$N,'2a. Database N flows'!$D:$D,'3.1.a Input Output Matrix'!$C31,'2a. Database N flows'!$E:$E,'3.1.a Input Output Matrix'!$D31,'2a. Database N flows'!$G:$G,'3.1.a Input Output Matrix'!P$25,'2a. Database N flows'!$H:$H,'3.1.a Input Output Matrix'!P$26,'2a. Database N flows'!$P:$P,$B$3,'2a. Database N flows'!$M:$M,$B$4),SUMIFS('2a. Database N flows'!$N:$N,'2a. Database N flows'!$D:$D,'3.1.a Input Output Matrix'!$C31,'2a. Database N flows'!$E:$E,'3.1.a Input Output Matrix'!$D31,'2a. Database N flows'!$G:$G,'3.1.a Input Output Matrix'!P$25,'2a. Database N flows'!$H:$H,'3.1.a Input Output Matrix'!P$26,'2a. Database N flows'!$P:$P,$B$3))</f>
        <v/>
      </c>
      <c r="Q31" s="73">
        <f>IF($B$4&lt;&gt;"Ntot",SUMIFS('2a. Database N flows'!$N:$N,'2a. Database N flows'!$D:$D,'3.1.a Input Output Matrix'!$C31,'2a. Database N flows'!$E:$E,'3.1.a Input Output Matrix'!$D31,'2a. Database N flows'!$G:$G,'3.1.a Input Output Matrix'!Q$25,'2a. Database N flows'!$H:$H,'3.1.a Input Output Matrix'!Q$26,'2a. Database N flows'!$P:$P,$B$3,'2a. Database N flows'!$M:$M,$B$4),SUMIFS('2a. Database N flows'!$N:$N,'2a. Database N flows'!$D:$D,'3.1.a Input Output Matrix'!$C31,'2a. Database N flows'!$E:$E,'3.1.a Input Output Matrix'!$D31,'2a. Database N flows'!$G:$G,'3.1.a Input Output Matrix'!Q$25,'2a. Database N flows'!$H:$H,'3.1.a Input Output Matrix'!Q$26,'2a. Database N flows'!$P:$P,$B$3))</f>
        <v/>
      </c>
      <c r="R31" s="75">
        <f>IF($B$4&lt;&gt;"Ntot",SUMIFS('2a. Database N flows'!$N:$N,'2a. Database N flows'!$D:$D,'3.1.a Input Output Matrix'!$C31,'2a. Database N flows'!$E:$E,'3.1.a Input Output Matrix'!$D31,'2a. Database N flows'!$G:$G,'3.1.a Input Output Matrix'!R$25,'2a. Database N flows'!$H:$H,'3.1.a Input Output Matrix'!R$26,'2a. Database N flows'!$P:$P,$B$3,'2a. Database N flows'!$M:$M,$B$4),SUMIFS('2a. Database N flows'!$N:$N,'2a. Database N flows'!$D:$D,'3.1.a Input Output Matrix'!$C31,'2a. Database N flows'!$E:$E,'3.1.a Input Output Matrix'!$D31,'2a. Database N flows'!$G:$G,'3.1.a Input Output Matrix'!R$25,'2a. Database N flows'!$H:$H,'3.1.a Input Output Matrix'!R$26,'2a. Database N flows'!$P:$P,$B$3))</f>
        <v/>
      </c>
      <c r="S31" s="73">
        <f>IF($B$4&lt;&gt;"Ntot",SUMIFS('2a. Database N flows'!$N:$N,'2a. Database N flows'!$D:$D,'3.1.a Input Output Matrix'!$C31,'2a. Database N flows'!$E:$E,'3.1.a Input Output Matrix'!$D31,'2a. Database N flows'!$G:$G,'3.1.a Input Output Matrix'!S$25,'2a. Database N flows'!$H:$H,'3.1.a Input Output Matrix'!S$26,'2a. Database N flows'!$P:$P,$B$3,'2a. Database N flows'!$M:$M,$B$4),SUMIFS('2a. Database N flows'!$N:$N,'2a. Database N flows'!$D:$D,'3.1.a Input Output Matrix'!$C31,'2a. Database N flows'!$E:$E,'3.1.a Input Output Matrix'!$D31,'2a. Database N flows'!$G:$G,'3.1.a Input Output Matrix'!S$25,'2a. Database N flows'!$H:$H,'3.1.a Input Output Matrix'!S$26,'2a. Database N flows'!$P:$P,$B$3))</f>
        <v/>
      </c>
      <c r="T31" s="73">
        <f>IF($B$4&lt;&gt;"Ntot",SUMIFS('2a. Database N flows'!$N:$N,'2a. Database N flows'!$D:$D,'3.1.a Input Output Matrix'!$C31,'2a. Database N flows'!$E:$E,'3.1.a Input Output Matrix'!$D31,'2a. Database N flows'!$G:$G,'3.1.a Input Output Matrix'!T$25,'2a. Database N flows'!$H:$H,'3.1.a Input Output Matrix'!T$26,'2a. Database N flows'!$P:$P,$B$3,'2a. Database N flows'!$M:$M,$B$4),SUMIFS('2a. Database N flows'!$N:$N,'2a. Database N flows'!$D:$D,'3.1.a Input Output Matrix'!$C31,'2a. Database N flows'!$E:$E,'3.1.a Input Output Matrix'!$D31,'2a. Database N flows'!$G:$G,'3.1.a Input Output Matrix'!T$25,'2a. Database N flows'!$H:$H,'3.1.a Input Output Matrix'!T$26,'2a. Database N flows'!$P:$P,$B$3))</f>
        <v/>
      </c>
      <c r="U31" s="74">
        <f>IF($B$4&lt;&gt;"Ntot",SUMIFS('2a. Database N flows'!$N:$N,'2a. Database N flows'!$D:$D,'3.1.a Input Output Matrix'!$C31,'2a. Database N flows'!$E:$E,'3.1.a Input Output Matrix'!$D31,'2a. Database N flows'!$G:$G,'3.1.a Input Output Matrix'!U$25,'2a. Database N flows'!$H:$H,'3.1.a Input Output Matrix'!U$26,'2a. Database N flows'!$P:$P,$B$3,'2a. Database N flows'!$M:$M,$B$4),SUMIFS('2a. Database N flows'!$N:$N,'2a. Database N flows'!$D:$D,'3.1.a Input Output Matrix'!$C31,'2a. Database N flows'!$E:$E,'3.1.a Input Output Matrix'!$D31,'2a. Database N flows'!$G:$G,'3.1.a Input Output Matrix'!U$25,'2a. Database N flows'!$H:$H,'3.1.a Input Output Matrix'!U$26,'2a. Database N flows'!$P:$P,$B$3))</f>
        <v/>
      </c>
      <c r="V31" s="74">
        <f>IF($B$4&lt;&gt;"Ntot",SUMIFS('2a. Database N flows'!$N:$N,'2a. Database N flows'!$D:$D,'3.1.a Input Output Matrix'!$C31,'2a. Database N flows'!$E:$E,'3.1.a Input Output Matrix'!$D31,'2a. Database N flows'!$G:$G,'3.1.a Input Output Matrix'!V$25,'2a. Database N flows'!$H:$H,'3.1.a Input Output Matrix'!V$26,'2a. Database N flows'!$P:$P,$B$3,'2a. Database N flows'!$M:$M,$B$4),SUMIFS('2a. Database N flows'!$N:$N,'2a. Database N flows'!$D:$D,'3.1.a Input Output Matrix'!$C31,'2a. Database N flows'!$E:$E,'3.1.a Input Output Matrix'!$D31,'2a. Database N flows'!$G:$G,'3.1.a Input Output Matrix'!V$25,'2a. Database N flows'!$H:$H,'3.1.a Input Output Matrix'!V$26,'2a. Database N flows'!$P:$P,$B$3))</f>
        <v/>
      </c>
      <c r="W31" s="75">
        <f>IF($B$4&lt;&gt;"Ntot",SUMIFS('2a. Database N flows'!$N:$N,'2a. Database N flows'!$D:$D,'3.1.a Input Output Matrix'!$C31,'2a. Database N flows'!$E:$E,'3.1.a Input Output Matrix'!$D31,'2a. Database N flows'!$G:$G,'3.1.a Input Output Matrix'!W$25,'2a. Database N flows'!$H:$H,'3.1.a Input Output Matrix'!W$26,'2a. Database N flows'!$P:$P,$B$3,'2a. Database N flows'!$M:$M,$B$4),SUMIFS('2a. Database N flows'!$N:$N,'2a. Database N flows'!$D:$D,'3.1.a Input Output Matrix'!$C31,'2a. Database N flows'!$E:$E,'3.1.a Input Output Matrix'!$D31,'2a. Database N flows'!$G:$G,'3.1.a Input Output Matrix'!W$25,'2a. Database N flows'!$H:$H,'3.1.a Input Output Matrix'!W$26,'2a. Database N flows'!$P:$P,$B$3))</f>
        <v/>
      </c>
      <c r="X31" s="76">
        <f>IF($B$4&lt;&gt;"Ntot",SUMIFS('2a. Database N flows'!$N:$N,'2a. Database N flows'!$D:$D,'3.1.a Input Output Matrix'!$C31,'2a. Database N flows'!$E:$E,'3.1.a Input Output Matrix'!$D31,'2a. Database N flows'!$G:$G,'3.1.a Input Output Matrix'!X$25,'2a. Database N flows'!$H:$H,'3.1.a Input Output Matrix'!X$26,'2a. Database N flows'!$P:$P,$B$3,'2a. Database N flows'!$M:$M,$B$4),SUMIFS('2a. Database N flows'!$N:$N,'2a. Database N flows'!$D:$D,'3.1.a Input Output Matrix'!$C31,'2a. Database N flows'!$E:$E,'3.1.a Input Output Matrix'!$D31,'2a. Database N flows'!$G:$G,'3.1.a Input Output Matrix'!X$25,'2a. Database N flows'!$H:$H,'3.1.a Input Output Matrix'!X$26,'2a. Database N flows'!$P:$P,$B$3))</f>
        <v/>
      </c>
      <c r="Y31" s="76">
        <f>IF($B$4&lt;&gt;"Ntot",SUMIFS('2a. Database N flows'!$N:$N,'2a. Database N flows'!$D:$D,'3.1.a Input Output Matrix'!$C31,'2a. Database N flows'!$E:$E,'3.1.a Input Output Matrix'!$D31,'2a. Database N flows'!$G:$G,'3.1.a Input Output Matrix'!Y$25,'2a. Database N flows'!$H:$H,'3.1.a Input Output Matrix'!Y$26,'2a. Database N flows'!$P:$P,$B$3,'2a. Database N flows'!$M:$M,$B$4),SUMIFS('2a. Database N flows'!$N:$N,'2a. Database N flows'!$D:$D,'3.1.a Input Output Matrix'!$C31,'2a. Database N flows'!$E:$E,'3.1.a Input Output Matrix'!$D31,'2a. Database N flows'!$G:$G,'3.1.a Input Output Matrix'!Y$25,'2a. Database N flows'!$H:$H,'3.1.a Input Output Matrix'!Y$26,'2a. Database N flows'!$P:$P,$B$3))</f>
        <v/>
      </c>
      <c r="Z31" s="14">
        <f>SUM(E31:Y31)</f>
        <v/>
      </c>
      <c r="AA31" s="537" t="inlineStr">
        <is>
          <t>kt N</t>
        </is>
      </c>
      <c r="AB31" s="18" t="n"/>
      <c r="AC31" s="5" t="n"/>
      <c r="AD31" s="5" t="n"/>
    </row>
    <row r="32" ht="17.75" customHeight="1">
      <c r="B32" s="521" t="n"/>
      <c r="C32" s="85" t="inlineStr">
        <is>
          <t>MP</t>
        </is>
      </c>
      <c r="D32" s="86" t="inlineStr">
        <is>
          <t>OP</t>
        </is>
      </c>
      <c r="E32" s="82">
        <f>IF($B$4&lt;&gt;"Ntot",SUMIFS('2a. Database N flows'!$N:$N,'2a. Database N flows'!$D:$D,'3.1.a Input Output Matrix'!$C32,'2a. Database N flows'!$E:$E,'3.1.a Input Output Matrix'!$D32,'2a. Database N flows'!$G:$G,'3.1.a Input Output Matrix'!E$25,'2a. Database N flows'!$H:$H,'3.1.a Input Output Matrix'!E$26,'2a. Database N flows'!$P:$P,$B$3,'2a. Database N flows'!$M:$M,$B$4),SUMIFS('2a. Database N flows'!$N:$N,'2a. Database N flows'!$D:$D,'3.1.a Input Output Matrix'!$C32,'2a. Database N flows'!$E:$E,'3.1.a Input Output Matrix'!$D32,'2a. Database N flows'!$G:$G,'3.1.a Input Output Matrix'!E$25,'2a. Database N flows'!$H:$H,'3.1.a Input Output Matrix'!E$26,'2a. Database N flows'!$P:$P,$B$3))</f>
        <v/>
      </c>
      <c r="F32" s="39">
        <f>IF($B$4&lt;&gt;"Ntot",SUMIFS('2a. Database N flows'!$N:$N,'2a. Database N flows'!$D:$D,'3.1.a Input Output Matrix'!$C32,'2a. Database N flows'!$E:$E,'3.1.a Input Output Matrix'!$D32,'2a. Database N flows'!$G:$G,'3.1.a Input Output Matrix'!F$25,'2a. Database N flows'!$H:$H,'3.1.a Input Output Matrix'!F$26,'2a. Database N flows'!$P:$P,$B$3,'2a. Database N flows'!$M:$M,$B$4),SUMIFS('2a. Database N flows'!$N:$N,'2a. Database N flows'!$D:$D,'3.1.a Input Output Matrix'!$C32,'2a. Database N flows'!$E:$E,'3.1.a Input Output Matrix'!$D32,'2a. Database N flows'!$G:$G,'3.1.a Input Output Matrix'!F$25,'2a. Database N flows'!$H:$H,'3.1.a Input Output Matrix'!F$26,'2a. Database N flows'!$P:$P,$B$3))</f>
        <v/>
      </c>
      <c r="G32" s="39">
        <f>IF($B$4&lt;&gt;"Ntot",SUMIFS('2a. Database N flows'!$N:$N,'2a. Database N flows'!$D:$D,'3.1.a Input Output Matrix'!$C32,'2a. Database N flows'!$E:$E,'3.1.a Input Output Matrix'!$D32,'2a. Database N flows'!$G:$G,'3.1.a Input Output Matrix'!G$25,'2a. Database N flows'!$H:$H,'3.1.a Input Output Matrix'!G$26,'2a. Database N flows'!$P:$P,$B$3,'2a. Database N flows'!$M:$M,$B$4),SUMIFS('2a. Database N flows'!$N:$N,'2a. Database N flows'!$D:$D,'3.1.a Input Output Matrix'!$C32,'2a. Database N flows'!$E:$E,'3.1.a Input Output Matrix'!$D32,'2a. Database N flows'!$G:$G,'3.1.a Input Output Matrix'!G$25,'2a. Database N flows'!$H:$H,'3.1.a Input Output Matrix'!G$26,'2a. Database N flows'!$P:$P,$B$3))</f>
        <v/>
      </c>
      <c r="H32" s="40">
        <f>IF($B$4&lt;&gt;"Ntot",SUMIFS('2a. Database N flows'!$N:$N,'2a. Database N flows'!$D:$D,'3.1.a Input Output Matrix'!$C32,'2a. Database N flows'!$E:$E,'3.1.a Input Output Matrix'!$D32,'2a. Database N flows'!$G:$G,'3.1.a Input Output Matrix'!H$25,'2a. Database N flows'!$H:$H,'3.1.a Input Output Matrix'!H$26,'2a. Database N flows'!$P:$P,$B$3,'2a. Database N flows'!$M:$M,$B$4),SUMIFS('2a. Database N flows'!$N:$N,'2a. Database N flows'!$D:$D,'3.1.a Input Output Matrix'!$C32,'2a. Database N flows'!$E:$E,'3.1.a Input Output Matrix'!$D32,'2a. Database N flows'!$G:$G,'3.1.a Input Output Matrix'!H$25,'2a. Database N flows'!$H:$H,'3.1.a Input Output Matrix'!H$26,'2a. Database N flows'!$P:$P,$B$3))</f>
        <v/>
      </c>
      <c r="I32" s="82">
        <f>IF($B$4&lt;&gt;"Ntot",SUMIFS('2a. Database N flows'!$N:$N,'2a. Database N flows'!$D:$D,'3.1.a Input Output Matrix'!$C32,'2a. Database N flows'!$E:$E,'3.1.a Input Output Matrix'!$D32,'2a. Database N flows'!$G:$G,'3.1.a Input Output Matrix'!I$25,'2a. Database N flows'!$H:$H,'3.1.a Input Output Matrix'!I$26,'2a. Database N flows'!$P:$P,$B$3,'2a. Database N flows'!$M:$M,$B$4),SUMIFS('2a. Database N flows'!$N:$N,'2a. Database N flows'!$D:$D,'3.1.a Input Output Matrix'!$C32,'2a. Database N flows'!$E:$E,'3.1.a Input Output Matrix'!$D32,'2a. Database N flows'!$G:$G,'3.1.a Input Output Matrix'!I$25,'2a. Database N flows'!$H:$H,'3.1.a Input Output Matrix'!I$26,'2a. Database N flows'!$P:$P,$B$3))</f>
        <v/>
      </c>
      <c r="J32" s="40">
        <f>IF($B$4&lt;&gt;"Ntot",SUMIFS('2a. Database N flows'!$N:$N,'2a. Database N flows'!$D:$D,'3.1.a Input Output Matrix'!$C32,'2a. Database N flows'!$E:$E,'3.1.a Input Output Matrix'!$D32,'2a. Database N flows'!$G:$G,'3.1.a Input Output Matrix'!J$25,'2a. Database N flows'!$H:$H,'3.1.a Input Output Matrix'!J$26,'2a. Database N flows'!$P:$P,$B$3,'2a. Database N flows'!$M:$M,$B$4),SUMIFS('2a. Database N flows'!$N:$N,'2a. Database N flows'!$D:$D,'3.1.a Input Output Matrix'!$C32,'2a. Database N flows'!$E:$E,'3.1.a Input Output Matrix'!$D32,'2a. Database N flows'!$G:$G,'3.1.a Input Output Matrix'!J$25,'2a. Database N flows'!$H:$H,'3.1.a Input Output Matrix'!J$26,'2a. Database N flows'!$P:$P,$B$3))</f>
        <v/>
      </c>
      <c r="K32" s="82">
        <f>IF($B$4&lt;&gt;"Ntot",SUMIFS('2a. Database N flows'!$N:$N,'2a. Database N flows'!$D:$D,'3.1.a Input Output Matrix'!$C32,'2a. Database N flows'!$E:$E,'3.1.a Input Output Matrix'!$D32,'2a. Database N flows'!$G:$G,'3.1.a Input Output Matrix'!K$25,'2a. Database N flows'!$H:$H,'3.1.a Input Output Matrix'!K$26,'2a. Database N flows'!$P:$P,$B$3,'2a. Database N flows'!$M:$M,$B$4),SUMIFS('2a. Database N flows'!$N:$N,'2a. Database N flows'!$D:$D,'3.1.a Input Output Matrix'!$C32,'2a. Database N flows'!$E:$E,'3.1.a Input Output Matrix'!$D32,'2a. Database N flows'!$G:$G,'3.1.a Input Output Matrix'!K$25,'2a. Database N flows'!$H:$H,'3.1.a Input Output Matrix'!K$26,'2a. Database N flows'!$P:$P,$B$3))</f>
        <v/>
      </c>
      <c r="L32" s="39">
        <f>IF($B$4&lt;&gt;"Ntot",SUMIFS('2a. Database N flows'!$N:$N,'2a. Database N flows'!$D:$D,'3.1.a Input Output Matrix'!$C32,'2a. Database N flows'!$E:$E,'3.1.a Input Output Matrix'!$D32,'2a. Database N flows'!$G:$G,'3.1.a Input Output Matrix'!L$25,'2a. Database N flows'!$H:$H,'3.1.a Input Output Matrix'!L$26,'2a. Database N flows'!$P:$P,$B$3,'2a. Database N flows'!$M:$M,$B$4),SUMIFS('2a. Database N flows'!$N:$N,'2a. Database N flows'!$D:$D,'3.1.a Input Output Matrix'!$C32,'2a. Database N flows'!$E:$E,'3.1.a Input Output Matrix'!$D32,'2a. Database N flows'!$G:$G,'3.1.a Input Output Matrix'!L$25,'2a. Database N flows'!$H:$H,'3.1.a Input Output Matrix'!L$26,'2a. Database N flows'!$P:$P,$B$3))</f>
        <v/>
      </c>
      <c r="M32" s="40">
        <f>IF($B$4&lt;&gt;"Ntot",SUMIFS('2a. Database N flows'!$N:$N,'2a. Database N flows'!$D:$D,'3.1.a Input Output Matrix'!$C32,'2a. Database N flows'!$E:$E,'3.1.a Input Output Matrix'!$D32,'2a. Database N flows'!$G:$G,'3.1.a Input Output Matrix'!M$25,'2a. Database N flows'!$H:$H,'3.1.a Input Output Matrix'!M$26,'2a. Database N flows'!$P:$P,$B$3,'2a. Database N flows'!$M:$M,$B$4),SUMIFS('2a. Database N flows'!$N:$N,'2a. Database N flows'!$D:$D,'3.1.a Input Output Matrix'!$C32,'2a. Database N flows'!$E:$E,'3.1.a Input Output Matrix'!$D32,'2a. Database N flows'!$G:$G,'3.1.a Input Output Matrix'!M$25,'2a. Database N flows'!$H:$H,'3.1.a Input Output Matrix'!M$26,'2a. Database N flows'!$P:$P,$B$3))</f>
        <v/>
      </c>
      <c r="N32" s="82">
        <f>IF($B$4&lt;&gt;"Ntot",SUMIFS('2a. Database N flows'!$N:$N,'2a. Database N flows'!$D:$D,'3.1.a Input Output Matrix'!$C32,'2a. Database N flows'!$E:$E,'3.1.a Input Output Matrix'!$D32,'2a. Database N flows'!$G:$G,'3.1.a Input Output Matrix'!N$25,'2a. Database N flows'!$H:$H,'3.1.a Input Output Matrix'!N$26,'2a. Database N flows'!$P:$P,$B$3,'2a. Database N flows'!$M:$M,$B$4),SUMIFS('2a. Database N flows'!$N:$N,'2a. Database N flows'!$D:$D,'3.1.a Input Output Matrix'!$C32,'2a. Database N flows'!$E:$E,'3.1.a Input Output Matrix'!$D32,'2a. Database N flows'!$G:$G,'3.1.a Input Output Matrix'!N$25,'2a. Database N flows'!$H:$H,'3.1.a Input Output Matrix'!N$26,'2a. Database N flows'!$P:$P,$B$3))</f>
        <v/>
      </c>
      <c r="O32" s="39">
        <f>IF($B$4&lt;&gt;"Ntot",SUMIFS('2a. Database N flows'!$N:$N,'2a. Database N flows'!$D:$D,'3.1.a Input Output Matrix'!$C32,'2a. Database N flows'!$E:$E,'3.1.a Input Output Matrix'!$D32,'2a. Database N flows'!$G:$G,'3.1.a Input Output Matrix'!O$25,'2a. Database N flows'!$H:$H,'3.1.a Input Output Matrix'!O$26,'2a. Database N flows'!$P:$P,$B$3,'2a. Database N flows'!$M:$M,$B$4),SUMIFS('2a. Database N flows'!$N:$N,'2a. Database N flows'!$D:$D,'3.1.a Input Output Matrix'!$C32,'2a. Database N flows'!$E:$E,'3.1.a Input Output Matrix'!$D32,'2a. Database N flows'!$G:$G,'3.1.a Input Output Matrix'!O$25,'2a. Database N flows'!$H:$H,'3.1.a Input Output Matrix'!O$26,'2a. Database N flows'!$P:$P,$B$3))</f>
        <v/>
      </c>
      <c r="P32" s="40">
        <f>IF($B$4&lt;&gt;"Ntot",SUMIFS('2a. Database N flows'!$N:$N,'2a. Database N flows'!$D:$D,'3.1.a Input Output Matrix'!$C32,'2a. Database N flows'!$E:$E,'3.1.a Input Output Matrix'!$D32,'2a. Database N flows'!$G:$G,'3.1.a Input Output Matrix'!P$25,'2a. Database N flows'!$H:$H,'3.1.a Input Output Matrix'!P$26,'2a. Database N flows'!$P:$P,$B$3,'2a. Database N flows'!$M:$M,$B$4),SUMIFS('2a. Database N flows'!$N:$N,'2a. Database N flows'!$D:$D,'3.1.a Input Output Matrix'!$C32,'2a. Database N flows'!$E:$E,'3.1.a Input Output Matrix'!$D32,'2a. Database N flows'!$G:$G,'3.1.a Input Output Matrix'!P$25,'2a. Database N flows'!$H:$H,'3.1.a Input Output Matrix'!P$26,'2a. Database N flows'!$P:$P,$B$3))</f>
        <v/>
      </c>
      <c r="Q32" s="82">
        <f>IF($B$4&lt;&gt;"Ntot",SUMIFS('2a. Database N flows'!$N:$N,'2a. Database N flows'!$D:$D,'3.1.a Input Output Matrix'!$C32,'2a. Database N flows'!$E:$E,'3.1.a Input Output Matrix'!$D32,'2a. Database N flows'!$G:$G,'3.1.a Input Output Matrix'!Q$25,'2a. Database N flows'!$H:$H,'3.1.a Input Output Matrix'!Q$26,'2a. Database N flows'!$P:$P,$B$3,'2a. Database N flows'!$M:$M,$B$4),SUMIFS('2a. Database N flows'!$N:$N,'2a. Database N flows'!$D:$D,'3.1.a Input Output Matrix'!$C32,'2a. Database N flows'!$E:$E,'3.1.a Input Output Matrix'!$D32,'2a. Database N flows'!$G:$G,'3.1.a Input Output Matrix'!Q$25,'2a. Database N flows'!$H:$H,'3.1.a Input Output Matrix'!Q$26,'2a. Database N flows'!$P:$P,$B$3))</f>
        <v/>
      </c>
      <c r="R32" s="40">
        <f>IF($B$4&lt;&gt;"Ntot",SUMIFS('2a. Database N flows'!$N:$N,'2a. Database N flows'!$D:$D,'3.1.a Input Output Matrix'!$C32,'2a. Database N flows'!$E:$E,'3.1.a Input Output Matrix'!$D32,'2a. Database N flows'!$G:$G,'3.1.a Input Output Matrix'!R$25,'2a. Database N flows'!$H:$H,'3.1.a Input Output Matrix'!R$26,'2a. Database N flows'!$P:$P,$B$3,'2a. Database N flows'!$M:$M,$B$4),SUMIFS('2a. Database N flows'!$N:$N,'2a. Database N flows'!$D:$D,'3.1.a Input Output Matrix'!$C32,'2a. Database N flows'!$E:$E,'3.1.a Input Output Matrix'!$D32,'2a. Database N flows'!$G:$G,'3.1.a Input Output Matrix'!R$25,'2a. Database N flows'!$H:$H,'3.1.a Input Output Matrix'!R$26,'2a. Database N flows'!$P:$P,$B$3))</f>
        <v/>
      </c>
      <c r="S32" s="82">
        <f>IF($B$4&lt;&gt;"Ntot",SUMIFS('2a. Database N flows'!$N:$N,'2a. Database N flows'!$D:$D,'3.1.a Input Output Matrix'!$C32,'2a. Database N flows'!$E:$E,'3.1.a Input Output Matrix'!$D32,'2a. Database N flows'!$G:$G,'3.1.a Input Output Matrix'!S$25,'2a. Database N flows'!$H:$H,'3.1.a Input Output Matrix'!S$26,'2a. Database N flows'!$P:$P,$B$3,'2a. Database N flows'!$M:$M,$B$4),SUMIFS('2a. Database N flows'!$N:$N,'2a. Database N flows'!$D:$D,'3.1.a Input Output Matrix'!$C32,'2a. Database N flows'!$E:$E,'3.1.a Input Output Matrix'!$D32,'2a. Database N flows'!$G:$G,'3.1.a Input Output Matrix'!S$25,'2a. Database N flows'!$H:$H,'3.1.a Input Output Matrix'!S$26,'2a. Database N flows'!$P:$P,$B$3))</f>
        <v/>
      </c>
      <c r="T32" s="82">
        <f>IF($B$4&lt;&gt;"Ntot",SUMIFS('2a. Database N flows'!$N:$N,'2a. Database N flows'!$D:$D,'3.1.a Input Output Matrix'!$C32,'2a. Database N flows'!$E:$E,'3.1.a Input Output Matrix'!$D32,'2a. Database N flows'!$G:$G,'3.1.a Input Output Matrix'!T$25,'2a. Database N flows'!$H:$H,'3.1.a Input Output Matrix'!T$26,'2a. Database N flows'!$P:$P,$B$3,'2a. Database N flows'!$M:$M,$B$4),SUMIFS('2a. Database N flows'!$N:$N,'2a. Database N flows'!$D:$D,'3.1.a Input Output Matrix'!$C32,'2a. Database N flows'!$E:$E,'3.1.a Input Output Matrix'!$D32,'2a. Database N flows'!$G:$G,'3.1.a Input Output Matrix'!T$25,'2a. Database N flows'!$H:$H,'3.1.a Input Output Matrix'!T$26,'2a. Database N flows'!$P:$P,$B$3))</f>
        <v/>
      </c>
      <c r="U32" s="39">
        <f>IF($B$4&lt;&gt;"Ntot",SUMIFS('2a. Database N flows'!$N:$N,'2a. Database N flows'!$D:$D,'3.1.a Input Output Matrix'!$C32,'2a. Database N flows'!$E:$E,'3.1.a Input Output Matrix'!$D32,'2a. Database N flows'!$G:$G,'3.1.a Input Output Matrix'!U$25,'2a. Database N flows'!$H:$H,'3.1.a Input Output Matrix'!U$26,'2a. Database N flows'!$P:$P,$B$3,'2a. Database N flows'!$M:$M,$B$4),SUMIFS('2a. Database N flows'!$N:$N,'2a. Database N flows'!$D:$D,'3.1.a Input Output Matrix'!$C32,'2a. Database N flows'!$E:$E,'3.1.a Input Output Matrix'!$D32,'2a. Database N flows'!$G:$G,'3.1.a Input Output Matrix'!U$25,'2a. Database N flows'!$H:$H,'3.1.a Input Output Matrix'!U$26,'2a. Database N flows'!$P:$P,$B$3))</f>
        <v/>
      </c>
      <c r="V32" s="39">
        <f>IF($B$4&lt;&gt;"Ntot",SUMIFS('2a. Database N flows'!$N:$N,'2a. Database N flows'!$D:$D,'3.1.a Input Output Matrix'!$C32,'2a. Database N flows'!$E:$E,'3.1.a Input Output Matrix'!$D32,'2a. Database N flows'!$G:$G,'3.1.a Input Output Matrix'!V$25,'2a. Database N flows'!$H:$H,'3.1.a Input Output Matrix'!V$26,'2a. Database N flows'!$P:$P,$B$3,'2a. Database N flows'!$M:$M,$B$4),SUMIFS('2a. Database N flows'!$N:$N,'2a. Database N flows'!$D:$D,'3.1.a Input Output Matrix'!$C32,'2a. Database N flows'!$E:$E,'3.1.a Input Output Matrix'!$D32,'2a. Database N flows'!$G:$G,'3.1.a Input Output Matrix'!V$25,'2a. Database N flows'!$H:$H,'3.1.a Input Output Matrix'!V$26,'2a. Database N flows'!$P:$P,$B$3))</f>
        <v/>
      </c>
      <c r="W32" s="40">
        <f>IF($B$4&lt;&gt;"Ntot",SUMIFS('2a. Database N flows'!$N:$N,'2a. Database N flows'!$D:$D,'3.1.a Input Output Matrix'!$C32,'2a. Database N flows'!$E:$E,'3.1.a Input Output Matrix'!$D32,'2a. Database N flows'!$G:$G,'3.1.a Input Output Matrix'!W$25,'2a. Database N flows'!$H:$H,'3.1.a Input Output Matrix'!W$26,'2a. Database N flows'!$P:$P,$B$3,'2a. Database N flows'!$M:$M,$B$4),SUMIFS('2a. Database N flows'!$N:$N,'2a. Database N flows'!$D:$D,'3.1.a Input Output Matrix'!$C32,'2a. Database N flows'!$E:$E,'3.1.a Input Output Matrix'!$D32,'2a. Database N flows'!$G:$G,'3.1.a Input Output Matrix'!W$25,'2a. Database N flows'!$H:$H,'3.1.a Input Output Matrix'!W$26,'2a. Database N flows'!$P:$P,$B$3))</f>
        <v/>
      </c>
      <c r="X32" s="83">
        <f>IF($B$4&lt;&gt;"Ntot",SUMIFS('2a. Database N flows'!$N:$N,'2a. Database N flows'!$D:$D,'3.1.a Input Output Matrix'!$C32,'2a. Database N flows'!$E:$E,'3.1.a Input Output Matrix'!$D32,'2a. Database N flows'!$G:$G,'3.1.a Input Output Matrix'!X$25,'2a. Database N flows'!$H:$H,'3.1.a Input Output Matrix'!X$26,'2a. Database N flows'!$P:$P,$B$3,'2a. Database N flows'!$M:$M,$B$4),SUMIFS('2a. Database N flows'!$N:$N,'2a. Database N flows'!$D:$D,'3.1.a Input Output Matrix'!$C32,'2a. Database N flows'!$E:$E,'3.1.a Input Output Matrix'!$D32,'2a. Database N flows'!$G:$G,'3.1.a Input Output Matrix'!X$25,'2a. Database N flows'!$H:$H,'3.1.a Input Output Matrix'!X$26,'2a. Database N flows'!$P:$P,$B$3))</f>
        <v/>
      </c>
      <c r="Y32" s="83">
        <f>IF($B$4&lt;&gt;"Ntot",SUMIFS('2a. Database N flows'!$N:$N,'2a. Database N flows'!$D:$D,'3.1.a Input Output Matrix'!$C32,'2a. Database N flows'!$E:$E,'3.1.a Input Output Matrix'!$D32,'2a. Database N flows'!$G:$G,'3.1.a Input Output Matrix'!Y$25,'2a. Database N flows'!$H:$H,'3.1.a Input Output Matrix'!Y$26,'2a. Database N flows'!$P:$P,$B$3,'2a. Database N flows'!$M:$M,$B$4),SUMIFS('2a. Database N flows'!$N:$N,'2a. Database N flows'!$D:$D,'3.1.a Input Output Matrix'!$C32,'2a. Database N flows'!$E:$E,'3.1.a Input Output Matrix'!$D32,'2a. Database N flows'!$G:$G,'3.1.a Input Output Matrix'!Y$25,'2a. Database N flows'!$H:$H,'3.1.a Input Output Matrix'!Y$26,'2a. Database N flows'!$P:$P,$B$3))</f>
        <v/>
      </c>
      <c r="Z32" s="14">
        <f>SUM(E32:Y32)</f>
        <v/>
      </c>
      <c r="AA32" s="537" t="inlineStr">
        <is>
          <t>kt N</t>
        </is>
      </c>
      <c r="AB32" s="18" t="n"/>
      <c r="AC32" s="5" t="n"/>
      <c r="AD32" s="5" t="n"/>
    </row>
    <row r="33" ht="17.75" customHeight="1">
      <c r="B33" s="521" t="n"/>
      <c r="C33" s="87" t="inlineStr">
        <is>
          <t>AG</t>
        </is>
      </c>
      <c r="D33" s="88" t="inlineStr">
        <is>
          <t>BC</t>
        </is>
      </c>
      <c r="E33" s="73">
        <f>IF($B$4&lt;&gt;"Ntot",SUMIFS('2a. Database N flows'!$N:$N,'2a. Database N flows'!$D:$D,'3.1.a Input Output Matrix'!$C33,'2a. Database N flows'!$E:$E,'3.1.a Input Output Matrix'!$D33,'2a. Database N flows'!$G:$G,'3.1.a Input Output Matrix'!E$25,'2a. Database N flows'!$H:$H,'3.1.a Input Output Matrix'!E$26,'2a. Database N flows'!$P:$P,$B$3,'2a. Database N flows'!$M:$M,$B$4),SUMIFS('2a. Database N flows'!$N:$N,'2a. Database N flows'!$D:$D,'3.1.a Input Output Matrix'!$C33,'2a. Database N flows'!$E:$E,'3.1.a Input Output Matrix'!$D33,'2a. Database N flows'!$G:$G,'3.1.a Input Output Matrix'!E$25,'2a. Database N flows'!$H:$H,'3.1.a Input Output Matrix'!E$26,'2a. Database N flows'!$P:$P,$B$3))</f>
        <v/>
      </c>
      <c r="F33" s="74">
        <f>IF($B$4&lt;&gt;"Ntot",SUMIFS('2a. Database N flows'!$N:$N,'2a. Database N flows'!$D:$D,'3.1.a Input Output Matrix'!$C33,'2a. Database N flows'!$E:$E,'3.1.a Input Output Matrix'!$D33,'2a. Database N flows'!$G:$G,'3.1.a Input Output Matrix'!F$25,'2a. Database N flows'!$H:$H,'3.1.a Input Output Matrix'!F$26,'2a. Database N flows'!$P:$P,$B$3,'2a. Database N flows'!$M:$M,$B$4),SUMIFS('2a. Database N flows'!$N:$N,'2a. Database N flows'!$D:$D,'3.1.a Input Output Matrix'!$C33,'2a. Database N flows'!$E:$E,'3.1.a Input Output Matrix'!$D33,'2a. Database N flows'!$G:$G,'3.1.a Input Output Matrix'!F$25,'2a. Database N flows'!$H:$H,'3.1.a Input Output Matrix'!F$26,'2a. Database N flows'!$P:$P,$B$3))</f>
        <v/>
      </c>
      <c r="G33" s="74">
        <f>IF($B$4&lt;&gt;"Ntot",SUMIFS('2a. Database N flows'!$N:$N,'2a. Database N flows'!$D:$D,'3.1.a Input Output Matrix'!$C33,'2a. Database N flows'!$E:$E,'3.1.a Input Output Matrix'!$D33,'2a. Database N flows'!$G:$G,'3.1.a Input Output Matrix'!G$25,'2a. Database N flows'!$H:$H,'3.1.a Input Output Matrix'!G$26,'2a. Database N flows'!$P:$P,$B$3,'2a. Database N flows'!$M:$M,$B$4),SUMIFS('2a. Database N flows'!$N:$N,'2a. Database N flows'!$D:$D,'3.1.a Input Output Matrix'!$C33,'2a. Database N flows'!$E:$E,'3.1.a Input Output Matrix'!$D33,'2a. Database N flows'!$G:$G,'3.1.a Input Output Matrix'!G$25,'2a. Database N flows'!$H:$H,'3.1.a Input Output Matrix'!G$26,'2a. Database N flows'!$P:$P,$B$3))</f>
        <v/>
      </c>
      <c r="H33" s="75">
        <f>IF($B$4&lt;&gt;"Ntot",SUMIFS('2a. Database N flows'!$N:$N,'2a. Database N flows'!$D:$D,'3.1.a Input Output Matrix'!$C33,'2a. Database N flows'!$E:$E,'3.1.a Input Output Matrix'!$D33,'2a. Database N flows'!$G:$G,'3.1.a Input Output Matrix'!H$25,'2a. Database N flows'!$H:$H,'3.1.a Input Output Matrix'!H$26,'2a. Database N flows'!$P:$P,$B$3,'2a. Database N flows'!$M:$M,$B$4),SUMIFS('2a. Database N flows'!$N:$N,'2a. Database N flows'!$D:$D,'3.1.a Input Output Matrix'!$C33,'2a. Database N flows'!$E:$E,'3.1.a Input Output Matrix'!$D33,'2a. Database N flows'!$G:$G,'3.1.a Input Output Matrix'!H$25,'2a. Database N flows'!$H:$H,'3.1.a Input Output Matrix'!H$26,'2a. Database N flows'!$P:$P,$B$3))</f>
        <v/>
      </c>
      <c r="I33" s="73">
        <f>IF($B$4&lt;&gt;"Ntot",SUMIFS('2a. Database N flows'!$N:$N,'2a. Database N flows'!$D:$D,'3.1.a Input Output Matrix'!$C33,'2a. Database N flows'!$E:$E,'3.1.a Input Output Matrix'!$D33,'2a. Database N flows'!$G:$G,'3.1.a Input Output Matrix'!I$25,'2a. Database N flows'!$H:$H,'3.1.a Input Output Matrix'!I$26,'2a. Database N flows'!$P:$P,$B$3,'2a. Database N flows'!$M:$M,$B$4),SUMIFS('2a. Database N flows'!$N:$N,'2a. Database N flows'!$D:$D,'3.1.a Input Output Matrix'!$C33,'2a. Database N flows'!$E:$E,'3.1.a Input Output Matrix'!$D33,'2a. Database N flows'!$G:$G,'3.1.a Input Output Matrix'!I$25,'2a. Database N flows'!$H:$H,'3.1.a Input Output Matrix'!I$26,'2a. Database N flows'!$P:$P,$B$3))</f>
        <v/>
      </c>
      <c r="J33" s="75">
        <f>IF($B$4&lt;&gt;"Ntot",SUMIFS('2a. Database N flows'!$N:$N,'2a. Database N flows'!$D:$D,'3.1.a Input Output Matrix'!$C33,'2a. Database N flows'!$E:$E,'3.1.a Input Output Matrix'!$D33,'2a. Database N flows'!$G:$G,'3.1.a Input Output Matrix'!J$25,'2a. Database N flows'!$H:$H,'3.1.a Input Output Matrix'!J$26,'2a. Database N flows'!$P:$P,$B$3,'2a. Database N flows'!$M:$M,$B$4),SUMIFS('2a. Database N flows'!$N:$N,'2a. Database N flows'!$D:$D,'3.1.a Input Output Matrix'!$C33,'2a. Database N flows'!$E:$E,'3.1.a Input Output Matrix'!$D33,'2a. Database N flows'!$G:$G,'3.1.a Input Output Matrix'!J$25,'2a. Database N flows'!$H:$H,'3.1.a Input Output Matrix'!J$26,'2a. Database N flows'!$P:$P,$B$3))</f>
        <v/>
      </c>
      <c r="K33" s="73">
        <f>IF($B$4&lt;&gt;"Ntot",SUMIFS('2a. Database N flows'!$N:$N,'2a. Database N flows'!$D:$D,'3.1.a Input Output Matrix'!$C33,'2a. Database N flows'!$E:$E,'3.1.a Input Output Matrix'!$D33,'2a. Database N flows'!$G:$G,'3.1.a Input Output Matrix'!K$25,'2a. Database N flows'!$H:$H,'3.1.a Input Output Matrix'!K$26,'2a. Database N flows'!$P:$P,$B$3,'2a. Database N flows'!$M:$M,$B$4),SUMIFS('2a. Database N flows'!$N:$N,'2a. Database N flows'!$D:$D,'3.1.a Input Output Matrix'!$C33,'2a. Database N flows'!$E:$E,'3.1.a Input Output Matrix'!$D33,'2a. Database N flows'!$G:$G,'3.1.a Input Output Matrix'!K$25,'2a. Database N flows'!$H:$H,'3.1.a Input Output Matrix'!K$26,'2a. Database N flows'!$P:$P,$B$3))</f>
        <v/>
      </c>
      <c r="L33" s="74">
        <f>IF($B$4&lt;&gt;"Ntot",SUMIFS('2a. Database N flows'!$N:$N,'2a. Database N flows'!$D:$D,'3.1.a Input Output Matrix'!$C33,'2a. Database N flows'!$E:$E,'3.1.a Input Output Matrix'!$D33,'2a. Database N flows'!$G:$G,'3.1.a Input Output Matrix'!L$25,'2a. Database N flows'!$H:$H,'3.1.a Input Output Matrix'!L$26,'2a. Database N flows'!$P:$P,$B$3,'2a. Database N flows'!$M:$M,$B$4),SUMIFS('2a. Database N flows'!$N:$N,'2a. Database N flows'!$D:$D,'3.1.a Input Output Matrix'!$C33,'2a. Database N flows'!$E:$E,'3.1.a Input Output Matrix'!$D33,'2a. Database N flows'!$G:$G,'3.1.a Input Output Matrix'!L$25,'2a. Database N flows'!$H:$H,'3.1.a Input Output Matrix'!L$26,'2a. Database N flows'!$P:$P,$B$3))</f>
        <v/>
      </c>
      <c r="M33" s="75">
        <f>IF($B$4&lt;&gt;"Ntot",SUMIFS('2a. Database N flows'!$N:$N,'2a. Database N flows'!$D:$D,'3.1.a Input Output Matrix'!$C33,'2a. Database N flows'!$E:$E,'3.1.a Input Output Matrix'!$D33,'2a. Database N flows'!$G:$G,'3.1.a Input Output Matrix'!M$25,'2a. Database N flows'!$H:$H,'3.1.a Input Output Matrix'!M$26,'2a. Database N flows'!$P:$P,$B$3,'2a. Database N flows'!$M:$M,$B$4),SUMIFS('2a. Database N flows'!$N:$N,'2a. Database N flows'!$D:$D,'3.1.a Input Output Matrix'!$C33,'2a. Database N flows'!$E:$E,'3.1.a Input Output Matrix'!$D33,'2a. Database N flows'!$G:$G,'3.1.a Input Output Matrix'!M$25,'2a. Database N flows'!$H:$H,'3.1.a Input Output Matrix'!M$26,'2a. Database N flows'!$P:$P,$B$3))</f>
        <v/>
      </c>
      <c r="N33" s="73">
        <f>IF($B$4&lt;&gt;"Ntot",SUMIFS('2a. Database N flows'!$N:$N,'2a. Database N flows'!$D:$D,'3.1.a Input Output Matrix'!$C33,'2a. Database N flows'!$E:$E,'3.1.a Input Output Matrix'!$D33,'2a. Database N flows'!$G:$G,'3.1.a Input Output Matrix'!N$25,'2a. Database N flows'!$H:$H,'3.1.a Input Output Matrix'!N$26,'2a. Database N flows'!$P:$P,$B$3,'2a. Database N flows'!$M:$M,$B$4),SUMIFS('2a. Database N flows'!$N:$N,'2a. Database N flows'!$D:$D,'3.1.a Input Output Matrix'!$C33,'2a. Database N flows'!$E:$E,'3.1.a Input Output Matrix'!$D33,'2a. Database N flows'!$G:$G,'3.1.a Input Output Matrix'!N$25,'2a. Database N flows'!$H:$H,'3.1.a Input Output Matrix'!N$26,'2a. Database N flows'!$P:$P,$B$3))</f>
        <v/>
      </c>
      <c r="O33" s="74">
        <f>IF($B$4&lt;&gt;"Ntot",SUMIFS('2a. Database N flows'!$N:$N,'2a. Database N flows'!$D:$D,'3.1.a Input Output Matrix'!$C33,'2a. Database N flows'!$E:$E,'3.1.a Input Output Matrix'!$D33,'2a. Database N flows'!$G:$G,'3.1.a Input Output Matrix'!O$25,'2a. Database N flows'!$H:$H,'3.1.a Input Output Matrix'!O$26,'2a. Database N flows'!$P:$P,$B$3,'2a. Database N flows'!$M:$M,$B$4),SUMIFS('2a. Database N flows'!$N:$N,'2a. Database N flows'!$D:$D,'3.1.a Input Output Matrix'!$C33,'2a. Database N flows'!$E:$E,'3.1.a Input Output Matrix'!$D33,'2a. Database N flows'!$G:$G,'3.1.a Input Output Matrix'!O$25,'2a. Database N flows'!$H:$H,'3.1.a Input Output Matrix'!O$26,'2a. Database N flows'!$P:$P,$B$3))</f>
        <v/>
      </c>
      <c r="P33" s="75">
        <f>IF($B$4&lt;&gt;"Ntot",SUMIFS('2a. Database N flows'!$N:$N,'2a. Database N flows'!$D:$D,'3.1.a Input Output Matrix'!$C33,'2a. Database N flows'!$E:$E,'3.1.a Input Output Matrix'!$D33,'2a. Database N flows'!$G:$G,'3.1.a Input Output Matrix'!P$25,'2a. Database N flows'!$H:$H,'3.1.a Input Output Matrix'!P$26,'2a. Database N flows'!$P:$P,$B$3,'2a. Database N flows'!$M:$M,$B$4),SUMIFS('2a. Database N flows'!$N:$N,'2a. Database N flows'!$D:$D,'3.1.a Input Output Matrix'!$C33,'2a. Database N flows'!$E:$E,'3.1.a Input Output Matrix'!$D33,'2a. Database N flows'!$G:$G,'3.1.a Input Output Matrix'!P$25,'2a. Database N flows'!$H:$H,'3.1.a Input Output Matrix'!P$26,'2a. Database N flows'!$P:$P,$B$3))</f>
        <v/>
      </c>
      <c r="Q33" s="73">
        <f>IF($B$4&lt;&gt;"Ntot",SUMIFS('2a. Database N flows'!$N:$N,'2a. Database N flows'!$D:$D,'3.1.a Input Output Matrix'!$C33,'2a. Database N flows'!$E:$E,'3.1.a Input Output Matrix'!$D33,'2a. Database N flows'!$G:$G,'3.1.a Input Output Matrix'!Q$25,'2a. Database N flows'!$H:$H,'3.1.a Input Output Matrix'!Q$26,'2a. Database N flows'!$P:$P,$B$3,'2a. Database N flows'!$M:$M,$B$4),SUMIFS('2a. Database N flows'!$N:$N,'2a. Database N flows'!$D:$D,'3.1.a Input Output Matrix'!$C33,'2a. Database N flows'!$E:$E,'3.1.a Input Output Matrix'!$D33,'2a. Database N flows'!$G:$G,'3.1.a Input Output Matrix'!Q$25,'2a. Database N flows'!$H:$H,'3.1.a Input Output Matrix'!Q$26,'2a. Database N flows'!$P:$P,$B$3))</f>
        <v/>
      </c>
      <c r="R33" s="75">
        <f>IF($B$4&lt;&gt;"Ntot",SUMIFS('2a. Database N flows'!$N:$N,'2a. Database N flows'!$D:$D,'3.1.a Input Output Matrix'!$C33,'2a. Database N flows'!$E:$E,'3.1.a Input Output Matrix'!$D33,'2a. Database N flows'!$G:$G,'3.1.a Input Output Matrix'!R$25,'2a. Database N flows'!$H:$H,'3.1.a Input Output Matrix'!R$26,'2a. Database N flows'!$P:$P,$B$3,'2a. Database N flows'!$M:$M,$B$4),SUMIFS('2a. Database N flows'!$N:$N,'2a. Database N flows'!$D:$D,'3.1.a Input Output Matrix'!$C33,'2a. Database N flows'!$E:$E,'3.1.a Input Output Matrix'!$D33,'2a. Database N flows'!$G:$G,'3.1.a Input Output Matrix'!R$25,'2a. Database N flows'!$H:$H,'3.1.a Input Output Matrix'!R$26,'2a. Database N flows'!$P:$P,$B$3))</f>
        <v/>
      </c>
      <c r="S33" s="73">
        <f>IF($B$4&lt;&gt;"Ntot",SUMIFS('2a. Database N flows'!$N:$N,'2a. Database N flows'!$D:$D,'3.1.a Input Output Matrix'!$C33,'2a. Database N flows'!$E:$E,'3.1.a Input Output Matrix'!$D33,'2a. Database N flows'!$G:$G,'3.1.a Input Output Matrix'!S$25,'2a. Database N flows'!$H:$H,'3.1.a Input Output Matrix'!S$26,'2a. Database N flows'!$P:$P,$B$3,'2a. Database N flows'!$M:$M,$B$4),SUMIFS('2a. Database N flows'!$N:$N,'2a. Database N flows'!$D:$D,'3.1.a Input Output Matrix'!$C33,'2a. Database N flows'!$E:$E,'3.1.a Input Output Matrix'!$D33,'2a. Database N flows'!$G:$G,'3.1.a Input Output Matrix'!S$25,'2a. Database N flows'!$H:$H,'3.1.a Input Output Matrix'!S$26,'2a. Database N flows'!$P:$P,$B$3))</f>
        <v/>
      </c>
      <c r="T33" s="73">
        <f>IF($B$4&lt;&gt;"Ntot",SUMIFS('2a. Database N flows'!$N:$N,'2a. Database N flows'!$D:$D,'3.1.a Input Output Matrix'!$C33,'2a. Database N flows'!$E:$E,'3.1.a Input Output Matrix'!$D33,'2a. Database N flows'!$G:$G,'3.1.a Input Output Matrix'!T$25,'2a. Database N flows'!$H:$H,'3.1.a Input Output Matrix'!T$26,'2a. Database N flows'!$P:$P,$B$3,'2a. Database N flows'!$M:$M,$B$4),SUMIFS('2a. Database N flows'!$N:$N,'2a. Database N flows'!$D:$D,'3.1.a Input Output Matrix'!$C33,'2a. Database N flows'!$E:$E,'3.1.a Input Output Matrix'!$D33,'2a. Database N flows'!$G:$G,'3.1.a Input Output Matrix'!T$25,'2a. Database N flows'!$H:$H,'3.1.a Input Output Matrix'!T$26,'2a. Database N flows'!$P:$P,$B$3))</f>
        <v/>
      </c>
      <c r="U33" s="74">
        <f>IF($B$4&lt;&gt;"Ntot",SUMIFS('2a. Database N flows'!$N:$N,'2a. Database N flows'!$D:$D,'3.1.a Input Output Matrix'!$C33,'2a. Database N flows'!$E:$E,'3.1.a Input Output Matrix'!$D33,'2a. Database N flows'!$G:$G,'3.1.a Input Output Matrix'!U$25,'2a. Database N flows'!$H:$H,'3.1.a Input Output Matrix'!U$26,'2a. Database N flows'!$P:$P,$B$3,'2a. Database N flows'!$M:$M,$B$4),SUMIFS('2a. Database N flows'!$N:$N,'2a. Database N flows'!$D:$D,'3.1.a Input Output Matrix'!$C33,'2a. Database N flows'!$E:$E,'3.1.a Input Output Matrix'!$D33,'2a. Database N flows'!$G:$G,'3.1.a Input Output Matrix'!U$25,'2a. Database N flows'!$H:$H,'3.1.a Input Output Matrix'!U$26,'2a. Database N flows'!$P:$P,$B$3))</f>
        <v/>
      </c>
      <c r="V33" s="74">
        <f>IF($B$4&lt;&gt;"Ntot",SUMIFS('2a. Database N flows'!$N:$N,'2a. Database N flows'!$D:$D,'3.1.a Input Output Matrix'!$C33,'2a. Database N flows'!$E:$E,'3.1.a Input Output Matrix'!$D33,'2a. Database N flows'!$G:$G,'3.1.a Input Output Matrix'!V$25,'2a. Database N flows'!$H:$H,'3.1.a Input Output Matrix'!V$26,'2a. Database N flows'!$P:$P,$B$3,'2a. Database N flows'!$M:$M,$B$4),SUMIFS('2a. Database N flows'!$N:$N,'2a. Database N flows'!$D:$D,'3.1.a Input Output Matrix'!$C33,'2a. Database N flows'!$E:$E,'3.1.a Input Output Matrix'!$D33,'2a. Database N flows'!$G:$G,'3.1.a Input Output Matrix'!V$25,'2a. Database N flows'!$H:$H,'3.1.a Input Output Matrix'!V$26,'2a. Database N flows'!$P:$P,$B$3))</f>
        <v/>
      </c>
      <c r="W33" s="75">
        <f>IF($B$4&lt;&gt;"Ntot",SUMIFS('2a. Database N flows'!$N:$N,'2a. Database N flows'!$D:$D,'3.1.a Input Output Matrix'!$C33,'2a. Database N flows'!$E:$E,'3.1.a Input Output Matrix'!$D33,'2a. Database N flows'!$G:$G,'3.1.a Input Output Matrix'!W$25,'2a. Database N flows'!$H:$H,'3.1.a Input Output Matrix'!W$26,'2a. Database N flows'!$P:$P,$B$3,'2a. Database N flows'!$M:$M,$B$4),SUMIFS('2a. Database N flows'!$N:$N,'2a. Database N flows'!$D:$D,'3.1.a Input Output Matrix'!$C33,'2a. Database N flows'!$E:$E,'3.1.a Input Output Matrix'!$D33,'2a. Database N flows'!$G:$G,'3.1.a Input Output Matrix'!W$25,'2a. Database N flows'!$H:$H,'3.1.a Input Output Matrix'!W$26,'2a. Database N flows'!$P:$P,$B$3))</f>
        <v/>
      </c>
      <c r="X33" s="76">
        <f>IF($B$4&lt;&gt;"Ntot",SUMIFS('2a. Database N flows'!$N:$N,'2a. Database N flows'!$D:$D,'3.1.a Input Output Matrix'!$C33,'2a. Database N flows'!$E:$E,'3.1.a Input Output Matrix'!$D33,'2a. Database N flows'!$G:$G,'3.1.a Input Output Matrix'!X$25,'2a. Database N flows'!$H:$H,'3.1.a Input Output Matrix'!X$26,'2a. Database N flows'!$P:$P,$B$3,'2a. Database N flows'!$M:$M,$B$4),SUMIFS('2a. Database N flows'!$N:$N,'2a. Database N flows'!$D:$D,'3.1.a Input Output Matrix'!$C33,'2a. Database N flows'!$E:$E,'3.1.a Input Output Matrix'!$D33,'2a. Database N flows'!$G:$G,'3.1.a Input Output Matrix'!X$25,'2a. Database N flows'!$H:$H,'3.1.a Input Output Matrix'!X$26,'2a. Database N flows'!$P:$P,$B$3))</f>
        <v/>
      </c>
      <c r="Y33" s="76">
        <f>IF($B$4&lt;&gt;"Ntot",SUMIFS('2a. Database N flows'!$N:$N,'2a. Database N flows'!$D:$D,'3.1.a Input Output Matrix'!$C33,'2a. Database N flows'!$E:$E,'3.1.a Input Output Matrix'!$D33,'2a. Database N flows'!$G:$G,'3.1.a Input Output Matrix'!Y$25,'2a. Database N flows'!$H:$H,'3.1.a Input Output Matrix'!Y$26,'2a. Database N flows'!$P:$P,$B$3,'2a. Database N flows'!$M:$M,$B$4),SUMIFS('2a. Database N flows'!$N:$N,'2a. Database N flows'!$D:$D,'3.1.a Input Output Matrix'!$C33,'2a. Database N flows'!$E:$E,'3.1.a Input Output Matrix'!$D33,'2a. Database N flows'!$G:$G,'3.1.a Input Output Matrix'!Y$25,'2a. Database N flows'!$H:$H,'3.1.a Input Output Matrix'!Y$26,'2a. Database N flows'!$P:$P,$B$3))</f>
        <v/>
      </c>
      <c r="Z33" s="14">
        <f>SUM(E33:Y33)</f>
        <v/>
      </c>
      <c r="AA33" s="537" t="inlineStr">
        <is>
          <t>kt N</t>
        </is>
      </c>
      <c r="AB33" s="18" t="n"/>
      <c r="AC33" s="5" t="n"/>
      <c r="AD33" s="5" t="n"/>
    </row>
    <row r="34" ht="17.75" customHeight="1">
      <c r="B34" s="521" t="n"/>
      <c r="C34" s="89" t="inlineStr">
        <is>
          <t>AG</t>
        </is>
      </c>
      <c r="D34" s="62" t="inlineStr">
        <is>
          <t>MM</t>
        </is>
      </c>
      <c r="E34" s="78">
        <f>IF($B$4&lt;&gt;"Ntot",SUMIFS('2a. Database N flows'!$N:$N,'2a. Database N flows'!$D:$D,'3.1.a Input Output Matrix'!$C34,'2a. Database N flows'!$E:$E,'3.1.a Input Output Matrix'!$D34,'2a. Database N flows'!$G:$G,'3.1.a Input Output Matrix'!E$25,'2a. Database N flows'!$H:$H,'3.1.a Input Output Matrix'!E$26,'2a. Database N flows'!$P:$P,$B$3,'2a. Database N flows'!$M:$M,$B$4),SUMIFS('2a. Database N flows'!$N:$N,'2a. Database N flows'!$D:$D,'3.1.a Input Output Matrix'!$C34,'2a. Database N flows'!$E:$E,'3.1.a Input Output Matrix'!$D34,'2a. Database N flows'!$G:$G,'3.1.a Input Output Matrix'!E$25,'2a. Database N flows'!$H:$H,'3.1.a Input Output Matrix'!E$26,'2a. Database N flows'!$P:$P,$B$3))</f>
        <v/>
      </c>
      <c r="F34" s="537">
        <f>IF($B$4&lt;&gt;"Ntot",SUMIFS('2a. Database N flows'!$N:$N,'2a. Database N flows'!$D:$D,'3.1.a Input Output Matrix'!$C34,'2a. Database N flows'!$E:$E,'3.1.a Input Output Matrix'!$D34,'2a. Database N flows'!$G:$G,'3.1.a Input Output Matrix'!F$25,'2a. Database N flows'!$H:$H,'3.1.a Input Output Matrix'!F$26,'2a. Database N flows'!$P:$P,$B$3,'2a. Database N flows'!$M:$M,$B$4),SUMIFS('2a. Database N flows'!$N:$N,'2a. Database N flows'!$D:$D,'3.1.a Input Output Matrix'!$C34,'2a. Database N flows'!$E:$E,'3.1.a Input Output Matrix'!$D34,'2a. Database N flows'!$G:$G,'3.1.a Input Output Matrix'!F$25,'2a. Database N flows'!$H:$H,'3.1.a Input Output Matrix'!F$26,'2a. Database N flows'!$P:$P,$B$3))</f>
        <v/>
      </c>
      <c r="G34" s="537">
        <f>IF($B$4&lt;&gt;"Ntot",SUMIFS('2a. Database N flows'!$N:$N,'2a. Database N flows'!$D:$D,'3.1.a Input Output Matrix'!$C34,'2a. Database N flows'!$E:$E,'3.1.a Input Output Matrix'!$D34,'2a. Database N flows'!$G:$G,'3.1.a Input Output Matrix'!G$25,'2a. Database N flows'!$H:$H,'3.1.a Input Output Matrix'!G$26,'2a. Database N flows'!$P:$P,$B$3,'2a. Database N flows'!$M:$M,$B$4),SUMIFS('2a. Database N flows'!$N:$N,'2a. Database N flows'!$D:$D,'3.1.a Input Output Matrix'!$C34,'2a. Database N flows'!$E:$E,'3.1.a Input Output Matrix'!$D34,'2a. Database N flows'!$G:$G,'3.1.a Input Output Matrix'!G$25,'2a. Database N flows'!$H:$H,'3.1.a Input Output Matrix'!G$26,'2a. Database N flows'!$P:$P,$B$3))</f>
        <v/>
      </c>
      <c r="H34" s="30">
        <f>IF($B$4&lt;&gt;"Ntot",SUMIFS('2a. Database N flows'!$N:$N,'2a. Database N flows'!$D:$D,'3.1.a Input Output Matrix'!$C34,'2a. Database N flows'!$E:$E,'3.1.a Input Output Matrix'!$D34,'2a. Database N flows'!$G:$G,'3.1.a Input Output Matrix'!H$25,'2a. Database N flows'!$H:$H,'3.1.a Input Output Matrix'!H$26,'2a. Database N flows'!$P:$P,$B$3,'2a. Database N flows'!$M:$M,$B$4),SUMIFS('2a. Database N flows'!$N:$N,'2a. Database N flows'!$D:$D,'3.1.a Input Output Matrix'!$C34,'2a. Database N flows'!$E:$E,'3.1.a Input Output Matrix'!$D34,'2a. Database N flows'!$G:$G,'3.1.a Input Output Matrix'!H$25,'2a. Database N flows'!$H:$H,'3.1.a Input Output Matrix'!H$26,'2a. Database N flows'!$P:$P,$B$3))</f>
        <v/>
      </c>
      <c r="I34" s="78">
        <f>IF($B$4&lt;&gt;"Ntot",SUMIFS('2a. Database N flows'!$N:$N,'2a. Database N flows'!$D:$D,'3.1.a Input Output Matrix'!$C34,'2a. Database N flows'!$E:$E,'3.1.a Input Output Matrix'!$D34,'2a. Database N flows'!$G:$G,'3.1.a Input Output Matrix'!I$25,'2a. Database N flows'!$H:$H,'3.1.a Input Output Matrix'!I$26,'2a. Database N flows'!$P:$P,$B$3,'2a. Database N flows'!$M:$M,$B$4),SUMIFS('2a. Database N flows'!$N:$N,'2a. Database N flows'!$D:$D,'3.1.a Input Output Matrix'!$C34,'2a. Database N flows'!$E:$E,'3.1.a Input Output Matrix'!$D34,'2a. Database N flows'!$G:$G,'3.1.a Input Output Matrix'!I$25,'2a. Database N flows'!$H:$H,'3.1.a Input Output Matrix'!I$26,'2a. Database N flows'!$P:$P,$B$3))</f>
        <v/>
      </c>
      <c r="J34" s="30">
        <f>IF($B$4&lt;&gt;"Ntot",SUMIFS('2a. Database N flows'!$N:$N,'2a. Database N flows'!$D:$D,'3.1.a Input Output Matrix'!$C34,'2a. Database N flows'!$E:$E,'3.1.a Input Output Matrix'!$D34,'2a. Database N flows'!$G:$G,'3.1.a Input Output Matrix'!J$25,'2a. Database N flows'!$H:$H,'3.1.a Input Output Matrix'!J$26,'2a. Database N flows'!$P:$P,$B$3,'2a. Database N flows'!$M:$M,$B$4),SUMIFS('2a. Database N flows'!$N:$N,'2a. Database N flows'!$D:$D,'3.1.a Input Output Matrix'!$C34,'2a. Database N flows'!$E:$E,'3.1.a Input Output Matrix'!$D34,'2a. Database N flows'!$G:$G,'3.1.a Input Output Matrix'!J$25,'2a. Database N flows'!$H:$H,'3.1.a Input Output Matrix'!J$26,'2a. Database N flows'!$P:$P,$B$3))</f>
        <v/>
      </c>
      <c r="K34" s="78">
        <f>IF($B$4&lt;&gt;"Ntot",SUMIFS('2a. Database N flows'!$N:$N,'2a. Database N flows'!$D:$D,'3.1.a Input Output Matrix'!$C34,'2a. Database N flows'!$E:$E,'3.1.a Input Output Matrix'!$D34,'2a. Database N flows'!$G:$G,'3.1.a Input Output Matrix'!K$25,'2a. Database N flows'!$H:$H,'3.1.a Input Output Matrix'!K$26,'2a. Database N flows'!$P:$P,$B$3,'2a. Database N flows'!$M:$M,$B$4),SUMIFS('2a. Database N flows'!$N:$N,'2a. Database N flows'!$D:$D,'3.1.a Input Output Matrix'!$C34,'2a. Database N flows'!$E:$E,'3.1.a Input Output Matrix'!$D34,'2a. Database N flows'!$G:$G,'3.1.a Input Output Matrix'!K$25,'2a. Database N flows'!$H:$H,'3.1.a Input Output Matrix'!K$26,'2a. Database N flows'!$P:$P,$B$3))</f>
        <v/>
      </c>
      <c r="L34" s="537">
        <f>IF($B$4&lt;&gt;"Ntot",SUMIFS('2a. Database N flows'!$N:$N,'2a. Database N flows'!$D:$D,'3.1.a Input Output Matrix'!$C34,'2a. Database N flows'!$E:$E,'3.1.a Input Output Matrix'!$D34,'2a. Database N flows'!$G:$G,'3.1.a Input Output Matrix'!L$25,'2a. Database N flows'!$H:$H,'3.1.a Input Output Matrix'!L$26,'2a. Database N flows'!$P:$P,$B$3,'2a. Database N flows'!$M:$M,$B$4),SUMIFS('2a. Database N flows'!$N:$N,'2a. Database N flows'!$D:$D,'3.1.a Input Output Matrix'!$C34,'2a. Database N flows'!$E:$E,'3.1.a Input Output Matrix'!$D34,'2a. Database N flows'!$G:$G,'3.1.a Input Output Matrix'!L$25,'2a. Database N flows'!$H:$H,'3.1.a Input Output Matrix'!L$26,'2a. Database N flows'!$P:$P,$B$3))</f>
        <v/>
      </c>
      <c r="M34" s="30">
        <f>IF($B$4&lt;&gt;"Ntot",SUMIFS('2a. Database N flows'!$N:$N,'2a. Database N flows'!$D:$D,'3.1.a Input Output Matrix'!$C34,'2a. Database N flows'!$E:$E,'3.1.a Input Output Matrix'!$D34,'2a. Database N flows'!$G:$G,'3.1.a Input Output Matrix'!M$25,'2a. Database N flows'!$H:$H,'3.1.a Input Output Matrix'!M$26,'2a. Database N flows'!$P:$P,$B$3,'2a. Database N flows'!$M:$M,$B$4),SUMIFS('2a. Database N flows'!$N:$N,'2a. Database N flows'!$D:$D,'3.1.a Input Output Matrix'!$C34,'2a. Database N flows'!$E:$E,'3.1.a Input Output Matrix'!$D34,'2a. Database N flows'!$G:$G,'3.1.a Input Output Matrix'!M$25,'2a. Database N flows'!$H:$H,'3.1.a Input Output Matrix'!M$26,'2a. Database N flows'!$P:$P,$B$3))</f>
        <v/>
      </c>
      <c r="N34" s="78">
        <f>IF($B$4&lt;&gt;"Ntot",SUMIFS('2a. Database N flows'!$N:$N,'2a. Database N flows'!$D:$D,'3.1.a Input Output Matrix'!$C34,'2a. Database N flows'!$E:$E,'3.1.a Input Output Matrix'!$D34,'2a. Database N flows'!$G:$G,'3.1.a Input Output Matrix'!N$25,'2a. Database N flows'!$H:$H,'3.1.a Input Output Matrix'!N$26,'2a. Database N flows'!$P:$P,$B$3,'2a. Database N flows'!$M:$M,$B$4),SUMIFS('2a. Database N flows'!$N:$N,'2a. Database N flows'!$D:$D,'3.1.a Input Output Matrix'!$C34,'2a. Database N flows'!$E:$E,'3.1.a Input Output Matrix'!$D34,'2a. Database N flows'!$G:$G,'3.1.a Input Output Matrix'!N$25,'2a. Database N flows'!$H:$H,'3.1.a Input Output Matrix'!N$26,'2a. Database N flows'!$P:$P,$B$3))</f>
        <v/>
      </c>
      <c r="O34" s="537">
        <f>IF($B$4&lt;&gt;"Ntot",SUMIFS('2a. Database N flows'!$N:$N,'2a. Database N flows'!$D:$D,'3.1.a Input Output Matrix'!$C34,'2a. Database N flows'!$E:$E,'3.1.a Input Output Matrix'!$D34,'2a. Database N flows'!$G:$G,'3.1.a Input Output Matrix'!O$25,'2a. Database N flows'!$H:$H,'3.1.a Input Output Matrix'!O$26,'2a. Database N flows'!$P:$P,$B$3,'2a. Database N flows'!$M:$M,$B$4),SUMIFS('2a. Database N flows'!$N:$N,'2a. Database N flows'!$D:$D,'3.1.a Input Output Matrix'!$C34,'2a. Database N flows'!$E:$E,'3.1.a Input Output Matrix'!$D34,'2a. Database N flows'!$G:$G,'3.1.a Input Output Matrix'!O$25,'2a. Database N flows'!$H:$H,'3.1.a Input Output Matrix'!O$26,'2a. Database N flows'!$P:$P,$B$3))</f>
        <v/>
      </c>
      <c r="P34" s="30">
        <f>IF($B$4&lt;&gt;"Ntot",SUMIFS('2a. Database N flows'!$N:$N,'2a. Database N flows'!$D:$D,'3.1.a Input Output Matrix'!$C34,'2a. Database N flows'!$E:$E,'3.1.a Input Output Matrix'!$D34,'2a. Database N flows'!$G:$G,'3.1.a Input Output Matrix'!P$25,'2a. Database N flows'!$H:$H,'3.1.a Input Output Matrix'!P$26,'2a. Database N flows'!$P:$P,$B$3,'2a. Database N flows'!$M:$M,$B$4),SUMIFS('2a. Database N flows'!$N:$N,'2a. Database N flows'!$D:$D,'3.1.a Input Output Matrix'!$C34,'2a. Database N flows'!$E:$E,'3.1.a Input Output Matrix'!$D34,'2a. Database N flows'!$G:$G,'3.1.a Input Output Matrix'!P$25,'2a. Database N flows'!$H:$H,'3.1.a Input Output Matrix'!P$26,'2a. Database N flows'!$P:$P,$B$3))</f>
        <v/>
      </c>
      <c r="Q34" s="78">
        <f>IF($B$4&lt;&gt;"Ntot",SUMIFS('2a. Database N flows'!$N:$N,'2a. Database N flows'!$D:$D,'3.1.a Input Output Matrix'!$C34,'2a. Database N flows'!$E:$E,'3.1.a Input Output Matrix'!$D34,'2a. Database N flows'!$G:$G,'3.1.a Input Output Matrix'!Q$25,'2a. Database N flows'!$H:$H,'3.1.a Input Output Matrix'!Q$26,'2a. Database N flows'!$P:$P,$B$3,'2a. Database N flows'!$M:$M,$B$4),SUMIFS('2a. Database N flows'!$N:$N,'2a. Database N flows'!$D:$D,'3.1.a Input Output Matrix'!$C34,'2a. Database N flows'!$E:$E,'3.1.a Input Output Matrix'!$D34,'2a. Database N flows'!$G:$G,'3.1.a Input Output Matrix'!Q$25,'2a. Database N flows'!$H:$H,'3.1.a Input Output Matrix'!Q$26,'2a. Database N flows'!$P:$P,$B$3))</f>
        <v/>
      </c>
      <c r="R34" s="30">
        <f>IF($B$4&lt;&gt;"Ntot",SUMIFS('2a. Database N flows'!$N:$N,'2a. Database N flows'!$D:$D,'3.1.a Input Output Matrix'!$C34,'2a. Database N flows'!$E:$E,'3.1.a Input Output Matrix'!$D34,'2a. Database N flows'!$G:$G,'3.1.a Input Output Matrix'!R$25,'2a. Database N flows'!$H:$H,'3.1.a Input Output Matrix'!R$26,'2a. Database N flows'!$P:$P,$B$3,'2a. Database N flows'!$M:$M,$B$4),SUMIFS('2a. Database N flows'!$N:$N,'2a. Database N flows'!$D:$D,'3.1.a Input Output Matrix'!$C34,'2a. Database N flows'!$E:$E,'3.1.a Input Output Matrix'!$D34,'2a. Database N flows'!$G:$G,'3.1.a Input Output Matrix'!R$25,'2a. Database N flows'!$H:$H,'3.1.a Input Output Matrix'!R$26,'2a. Database N flows'!$P:$P,$B$3))</f>
        <v/>
      </c>
      <c r="S34" s="78">
        <f>IF($B$4&lt;&gt;"Ntot",SUMIFS('2a. Database N flows'!$N:$N,'2a. Database N flows'!$D:$D,'3.1.a Input Output Matrix'!$C34,'2a. Database N flows'!$E:$E,'3.1.a Input Output Matrix'!$D34,'2a. Database N flows'!$G:$G,'3.1.a Input Output Matrix'!S$25,'2a. Database N flows'!$H:$H,'3.1.a Input Output Matrix'!S$26,'2a. Database N flows'!$P:$P,$B$3,'2a. Database N flows'!$M:$M,$B$4),SUMIFS('2a. Database N flows'!$N:$N,'2a. Database N flows'!$D:$D,'3.1.a Input Output Matrix'!$C34,'2a. Database N flows'!$E:$E,'3.1.a Input Output Matrix'!$D34,'2a. Database N flows'!$G:$G,'3.1.a Input Output Matrix'!S$25,'2a. Database N flows'!$H:$H,'3.1.a Input Output Matrix'!S$26,'2a. Database N flows'!$P:$P,$B$3))</f>
        <v/>
      </c>
      <c r="T34" s="78">
        <f>IF($B$4&lt;&gt;"Ntot",SUMIFS('2a. Database N flows'!$N:$N,'2a. Database N flows'!$D:$D,'3.1.a Input Output Matrix'!$C34,'2a. Database N flows'!$E:$E,'3.1.a Input Output Matrix'!$D34,'2a. Database N flows'!$G:$G,'3.1.a Input Output Matrix'!T$25,'2a. Database N flows'!$H:$H,'3.1.a Input Output Matrix'!T$26,'2a. Database N flows'!$P:$P,$B$3,'2a. Database N flows'!$M:$M,$B$4),SUMIFS('2a. Database N flows'!$N:$N,'2a. Database N flows'!$D:$D,'3.1.a Input Output Matrix'!$C34,'2a. Database N flows'!$E:$E,'3.1.a Input Output Matrix'!$D34,'2a. Database N flows'!$G:$G,'3.1.a Input Output Matrix'!T$25,'2a. Database N flows'!$H:$H,'3.1.a Input Output Matrix'!T$26,'2a. Database N flows'!$P:$P,$B$3))</f>
        <v/>
      </c>
      <c r="U34" s="537">
        <f>IF($B$4&lt;&gt;"Ntot",SUMIFS('2a. Database N flows'!$N:$N,'2a. Database N flows'!$D:$D,'3.1.a Input Output Matrix'!$C34,'2a. Database N flows'!$E:$E,'3.1.a Input Output Matrix'!$D34,'2a. Database N flows'!$G:$G,'3.1.a Input Output Matrix'!U$25,'2a. Database N flows'!$H:$H,'3.1.a Input Output Matrix'!U$26,'2a. Database N flows'!$P:$P,$B$3,'2a. Database N flows'!$M:$M,$B$4),SUMIFS('2a. Database N flows'!$N:$N,'2a. Database N flows'!$D:$D,'3.1.a Input Output Matrix'!$C34,'2a. Database N flows'!$E:$E,'3.1.a Input Output Matrix'!$D34,'2a. Database N flows'!$G:$G,'3.1.a Input Output Matrix'!U$25,'2a. Database N flows'!$H:$H,'3.1.a Input Output Matrix'!U$26,'2a. Database N flows'!$P:$P,$B$3))</f>
        <v/>
      </c>
      <c r="V34" s="537">
        <f>IF($B$4&lt;&gt;"Ntot",SUMIFS('2a. Database N flows'!$N:$N,'2a. Database N flows'!$D:$D,'3.1.a Input Output Matrix'!$C34,'2a. Database N flows'!$E:$E,'3.1.a Input Output Matrix'!$D34,'2a. Database N flows'!$G:$G,'3.1.a Input Output Matrix'!V$25,'2a. Database N flows'!$H:$H,'3.1.a Input Output Matrix'!V$26,'2a. Database N flows'!$P:$P,$B$3,'2a. Database N flows'!$M:$M,$B$4),SUMIFS('2a. Database N flows'!$N:$N,'2a. Database N flows'!$D:$D,'3.1.a Input Output Matrix'!$C34,'2a. Database N flows'!$E:$E,'3.1.a Input Output Matrix'!$D34,'2a. Database N flows'!$G:$G,'3.1.a Input Output Matrix'!V$25,'2a. Database N flows'!$H:$H,'3.1.a Input Output Matrix'!V$26,'2a. Database N flows'!$P:$P,$B$3))</f>
        <v/>
      </c>
      <c r="W34" s="30">
        <f>IF($B$4&lt;&gt;"Ntot",SUMIFS('2a. Database N flows'!$N:$N,'2a. Database N flows'!$D:$D,'3.1.a Input Output Matrix'!$C34,'2a. Database N flows'!$E:$E,'3.1.a Input Output Matrix'!$D34,'2a. Database N flows'!$G:$G,'3.1.a Input Output Matrix'!W$25,'2a. Database N flows'!$H:$H,'3.1.a Input Output Matrix'!W$26,'2a. Database N flows'!$P:$P,$B$3,'2a. Database N flows'!$M:$M,$B$4),SUMIFS('2a. Database N flows'!$N:$N,'2a. Database N flows'!$D:$D,'3.1.a Input Output Matrix'!$C34,'2a. Database N flows'!$E:$E,'3.1.a Input Output Matrix'!$D34,'2a. Database N flows'!$G:$G,'3.1.a Input Output Matrix'!W$25,'2a. Database N flows'!$H:$H,'3.1.a Input Output Matrix'!W$26,'2a. Database N flows'!$P:$P,$B$3))</f>
        <v/>
      </c>
      <c r="X34" s="79">
        <f>IF($B$4&lt;&gt;"Ntot",SUMIFS('2a. Database N flows'!$N:$N,'2a. Database N flows'!$D:$D,'3.1.a Input Output Matrix'!$C34,'2a. Database N flows'!$E:$E,'3.1.a Input Output Matrix'!$D34,'2a. Database N flows'!$G:$G,'3.1.a Input Output Matrix'!X$25,'2a. Database N flows'!$H:$H,'3.1.a Input Output Matrix'!X$26,'2a. Database N flows'!$P:$P,$B$3,'2a. Database N flows'!$M:$M,$B$4),SUMIFS('2a. Database N flows'!$N:$N,'2a. Database N flows'!$D:$D,'3.1.a Input Output Matrix'!$C34,'2a. Database N flows'!$E:$E,'3.1.a Input Output Matrix'!$D34,'2a. Database N flows'!$G:$G,'3.1.a Input Output Matrix'!X$25,'2a. Database N flows'!$H:$H,'3.1.a Input Output Matrix'!X$26,'2a. Database N flows'!$P:$P,$B$3))</f>
        <v/>
      </c>
      <c r="Y34" s="79">
        <f>IF($B$4&lt;&gt;"Ntot",SUMIFS('2a. Database N flows'!$N:$N,'2a. Database N flows'!$D:$D,'3.1.a Input Output Matrix'!$C34,'2a. Database N flows'!$E:$E,'3.1.a Input Output Matrix'!$D34,'2a. Database N flows'!$G:$G,'3.1.a Input Output Matrix'!Y$25,'2a. Database N flows'!$H:$H,'3.1.a Input Output Matrix'!Y$26,'2a. Database N flows'!$P:$P,$B$3,'2a. Database N flows'!$M:$M,$B$4),SUMIFS('2a. Database N flows'!$N:$N,'2a. Database N flows'!$D:$D,'3.1.a Input Output Matrix'!$C34,'2a. Database N flows'!$E:$E,'3.1.a Input Output Matrix'!$D34,'2a. Database N flows'!$G:$G,'3.1.a Input Output Matrix'!Y$25,'2a. Database N flows'!$H:$H,'3.1.a Input Output Matrix'!Y$26,'2a. Database N flows'!$P:$P,$B$3))</f>
        <v/>
      </c>
      <c r="Z34" s="14">
        <f>SUM(E34:Y34)</f>
        <v/>
      </c>
      <c r="AA34" s="537" t="inlineStr">
        <is>
          <t>kt N</t>
        </is>
      </c>
      <c r="AB34" s="18" t="n"/>
      <c r="AC34" s="5" t="n"/>
      <c r="AD34" s="16" t="n"/>
    </row>
    <row r="35" ht="17.75" customHeight="1">
      <c r="B35" s="521" t="n"/>
      <c r="C35" s="90" t="inlineStr">
        <is>
          <t>AG</t>
        </is>
      </c>
      <c r="D35" s="91" t="inlineStr">
        <is>
          <t>SM</t>
        </is>
      </c>
      <c r="E35" s="82">
        <f>IF($B$4&lt;&gt;"Ntot",SUMIFS('2a. Database N flows'!$N:$N,'2a. Database N flows'!$D:$D,'3.1.a Input Output Matrix'!$C35,'2a. Database N flows'!$E:$E,'3.1.a Input Output Matrix'!$D35,'2a. Database N flows'!$G:$G,'3.1.a Input Output Matrix'!E$25,'2a. Database N flows'!$H:$H,'3.1.a Input Output Matrix'!E$26,'2a. Database N flows'!$P:$P,$B$3,'2a. Database N flows'!$M:$M,$B$4),SUMIFS('2a. Database N flows'!$N:$N,'2a. Database N flows'!$D:$D,'3.1.a Input Output Matrix'!$C35,'2a. Database N flows'!$E:$E,'3.1.a Input Output Matrix'!$D35,'2a. Database N flows'!$G:$G,'3.1.a Input Output Matrix'!E$25,'2a. Database N flows'!$H:$H,'3.1.a Input Output Matrix'!E$26,'2a. Database N flows'!$P:$P,$B$3))</f>
        <v/>
      </c>
      <c r="F35" s="39">
        <f>IF($B$4&lt;&gt;"Ntot",SUMIFS('2a. Database N flows'!$N:$N,'2a. Database N flows'!$D:$D,'3.1.a Input Output Matrix'!$C35,'2a. Database N flows'!$E:$E,'3.1.a Input Output Matrix'!$D35,'2a. Database N flows'!$G:$G,'3.1.a Input Output Matrix'!F$25,'2a. Database N flows'!$H:$H,'3.1.a Input Output Matrix'!F$26,'2a. Database N flows'!$P:$P,$B$3,'2a. Database N flows'!$M:$M,$B$4),SUMIFS('2a. Database N flows'!$N:$N,'2a. Database N flows'!$D:$D,'3.1.a Input Output Matrix'!$C35,'2a. Database N flows'!$E:$E,'3.1.a Input Output Matrix'!$D35,'2a. Database N flows'!$G:$G,'3.1.a Input Output Matrix'!F$25,'2a. Database N flows'!$H:$H,'3.1.a Input Output Matrix'!F$26,'2a. Database N flows'!$P:$P,$B$3))</f>
        <v/>
      </c>
      <c r="G35" s="39">
        <f>IF($B$4&lt;&gt;"Ntot",SUMIFS('2a. Database N flows'!$N:$N,'2a. Database N flows'!$D:$D,'3.1.a Input Output Matrix'!$C35,'2a. Database N flows'!$E:$E,'3.1.a Input Output Matrix'!$D35,'2a. Database N flows'!$G:$G,'3.1.a Input Output Matrix'!G$25,'2a. Database N flows'!$H:$H,'3.1.a Input Output Matrix'!G$26,'2a. Database N flows'!$P:$P,$B$3,'2a. Database N flows'!$M:$M,$B$4),SUMIFS('2a. Database N flows'!$N:$N,'2a. Database N flows'!$D:$D,'3.1.a Input Output Matrix'!$C35,'2a. Database N flows'!$E:$E,'3.1.a Input Output Matrix'!$D35,'2a. Database N flows'!$G:$G,'3.1.a Input Output Matrix'!G$25,'2a. Database N flows'!$H:$H,'3.1.a Input Output Matrix'!G$26,'2a. Database N flows'!$P:$P,$B$3))</f>
        <v/>
      </c>
      <c r="H35" s="40">
        <f>IF($B$4&lt;&gt;"Ntot",SUMIFS('2a. Database N flows'!$N:$N,'2a. Database N flows'!$D:$D,'3.1.a Input Output Matrix'!$C35,'2a. Database N flows'!$E:$E,'3.1.a Input Output Matrix'!$D35,'2a. Database N flows'!$G:$G,'3.1.a Input Output Matrix'!H$25,'2a. Database N flows'!$H:$H,'3.1.a Input Output Matrix'!H$26,'2a. Database N flows'!$P:$P,$B$3,'2a. Database N flows'!$M:$M,$B$4),SUMIFS('2a. Database N flows'!$N:$N,'2a. Database N flows'!$D:$D,'3.1.a Input Output Matrix'!$C35,'2a. Database N flows'!$E:$E,'3.1.a Input Output Matrix'!$D35,'2a. Database N flows'!$G:$G,'3.1.a Input Output Matrix'!H$25,'2a. Database N flows'!$H:$H,'3.1.a Input Output Matrix'!H$26,'2a. Database N flows'!$P:$P,$B$3))</f>
        <v/>
      </c>
      <c r="I35" s="82">
        <f>IF($B$4&lt;&gt;"Ntot",SUMIFS('2a. Database N flows'!$N:$N,'2a. Database N flows'!$D:$D,'3.1.a Input Output Matrix'!$C35,'2a. Database N flows'!$E:$E,'3.1.a Input Output Matrix'!$D35,'2a. Database N flows'!$G:$G,'3.1.a Input Output Matrix'!I$25,'2a. Database N flows'!$H:$H,'3.1.a Input Output Matrix'!I$26,'2a. Database N flows'!$P:$P,$B$3,'2a. Database N flows'!$M:$M,$B$4),SUMIFS('2a. Database N flows'!$N:$N,'2a. Database N flows'!$D:$D,'3.1.a Input Output Matrix'!$C35,'2a. Database N flows'!$E:$E,'3.1.a Input Output Matrix'!$D35,'2a. Database N flows'!$G:$G,'3.1.a Input Output Matrix'!I$25,'2a. Database N flows'!$H:$H,'3.1.a Input Output Matrix'!I$26,'2a. Database N flows'!$P:$P,$B$3))</f>
        <v/>
      </c>
      <c r="J35" s="40">
        <f>IF($B$4&lt;&gt;"Ntot",SUMIFS('2a. Database N flows'!$N:$N,'2a. Database N flows'!$D:$D,'3.1.a Input Output Matrix'!$C35,'2a. Database N flows'!$E:$E,'3.1.a Input Output Matrix'!$D35,'2a. Database N flows'!$G:$G,'3.1.a Input Output Matrix'!J$25,'2a. Database N flows'!$H:$H,'3.1.a Input Output Matrix'!J$26,'2a. Database N flows'!$P:$P,$B$3,'2a. Database N flows'!$M:$M,$B$4),SUMIFS('2a. Database N flows'!$N:$N,'2a. Database N flows'!$D:$D,'3.1.a Input Output Matrix'!$C35,'2a. Database N flows'!$E:$E,'3.1.a Input Output Matrix'!$D35,'2a. Database N flows'!$G:$G,'3.1.a Input Output Matrix'!J$25,'2a. Database N flows'!$H:$H,'3.1.a Input Output Matrix'!J$26,'2a. Database N flows'!$P:$P,$B$3))</f>
        <v/>
      </c>
      <c r="K35" s="82">
        <f>IF($B$4&lt;&gt;"Ntot",SUMIFS('2a. Database N flows'!$N:$N,'2a. Database N flows'!$D:$D,'3.1.a Input Output Matrix'!$C35,'2a. Database N flows'!$E:$E,'3.1.a Input Output Matrix'!$D35,'2a. Database N flows'!$G:$G,'3.1.a Input Output Matrix'!K$25,'2a. Database N flows'!$H:$H,'3.1.a Input Output Matrix'!K$26,'2a. Database N flows'!$P:$P,$B$3,'2a. Database N flows'!$M:$M,$B$4),SUMIFS('2a. Database N flows'!$N:$N,'2a. Database N flows'!$D:$D,'3.1.a Input Output Matrix'!$C35,'2a. Database N flows'!$E:$E,'3.1.a Input Output Matrix'!$D35,'2a. Database N flows'!$G:$G,'3.1.a Input Output Matrix'!K$25,'2a. Database N flows'!$H:$H,'3.1.a Input Output Matrix'!K$26,'2a. Database N flows'!$P:$P,$B$3))</f>
        <v/>
      </c>
      <c r="L35" s="39">
        <f>IF($B$4&lt;&gt;"Ntot",SUMIFS('2a. Database N flows'!$N:$N,'2a. Database N flows'!$D:$D,'3.1.a Input Output Matrix'!$C35,'2a. Database N flows'!$E:$E,'3.1.a Input Output Matrix'!$D35,'2a. Database N flows'!$G:$G,'3.1.a Input Output Matrix'!L$25,'2a. Database N flows'!$H:$H,'3.1.a Input Output Matrix'!L$26,'2a. Database N flows'!$P:$P,$B$3,'2a. Database N flows'!$M:$M,$B$4),SUMIFS('2a. Database N flows'!$N:$N,'2a. Database N flows'!$D:$D,'3.1.a Input Output Matrix'!$C35,'2a. Database N flows'!$E:$E,'3.1.a Input Output Matrix'!$D35,'2a. Database N flows'!$G:$G,'3.1.a Input Output Matrix'!L$25,'2a. Database N flows'!$H:$H,'3.1.a Input Output Matrix'!L$26,'2a. Database N flows'!$P:$P,$B$3))</f>
        <v/>
      </c>
      <c r="M35" s="40">
        <f>IF($B$4&lt;&gt;"Ntot",SUMIFS('2a. Database N flows'!$N:$N,'2a. Database N flows'!$D:$D,'3.1.a Input Output Matrix'!$C35,'2a. Database N flows'!$E:$E,'3.1.a Input Output Matrix'!$D35,'2a. Database N flows'!$G:$G,'3.1.a Input Output Matrix'!M$25,'2a. Database N flows'!$H:$H,'3.1.a Input Output Matrix'!M$26,'2a. Database N flows'!$P:$P,$B$3,'2a. Database N flows'!$M:$M,$B$4),SUMIFS('2a. Database N flows'!$N:$N,'2a. Database N flows'!$D:$D,'3.1.a Input Output Matrix'!$C35,'2a. Database N flows'!$E:$E,'3.1.a Input Output Matrix'!$D35,'2a. Database N flows'!$G:$G,'3.1.a Input Output Matrix'!M$25,'2a. Database N flows'!$H:$H,'3.1.a Input Output Matrix'!M$26,'2a. Database N flows'!$P:$P,$B$3))</f>
        <v/>
      </c>
      <c r="N35" s="82">
        <f>IF($B$4&lt;&gt;"Ntot",SUMIFS('2a. Database N flows'!$N:$N,'2a. Database N flows'!$D:$D,'3.1.a Input Output Matrix'!$C35,'2a. Database N flows'!$E:$E,'3.1.a Input Output Matrix'!$D35,'2a. Database N flows'!$G:$G,'3.1.a Input Output Matrix'!N$25,'2a. Database N flows'!$H:$H,'3.1.a Input Output Matrix'!N$26,'2a. Database N flows'!$P:$P,$B$3,'2a. Database N flows'!$M:$M,$B$4),SUMIFS('2a. Database N flows'!$N:$N,'2a. Database N flows'!$D:$D,'3.1.a Input Output Matrix'!$C35,'2a. Database N flows'!$E:$E,'3.1.a Input Output Matrix'!$D35,'2a. Database N flows'!$G:$G,'3.1.a Input Output Matrix'!N$25,'2a. Database N flows'!$H:$H,'3.1.a Input Output Matrix'!N$26,'2a. Database N flows'!$P:$P,$B$3))</f>
        <v/>
      </c>
      <c r="O35" s="39">
        <f>IF($B$4&lt;&gt;"Ntot",SUMIFS('2a. Database N flows'!$N:$N,'2a. Database N flows'!$D:$D,'3.1.a Input Output Matrix'!$C35,'2a. Database N flows'!$E:$E,'3.1.a Input Output Matrix'!$D35,'2a. Database N flows'!$G:$G,'3.1.a Input Output Matrix'!O$25,'2a. Database N flows'!$H:$H,'3.1.a Input Output Matrix'!O$26,'2a. Database N flows'!$P:$P,$B$3,'2a. Database N flows'!$M:$M,$B$4),SUMIFS('2a. Database N flows'!$N:$N,'2a. Database N flows'!$D:$D,'3.1.a Input Output Matrix'!$C35,'2a. Database N flows'!$E:$E,'3.1.a Input Output Matrix'!$D35,'2a. Database N flows'!$G:$G,'3.1.a Input Output Matrix'!O$25,'2a. Database N flows'!$H:$H,'3.1.a Input Output Matrix'!O$26,'2a. Database N flows'!$P:$P,$B$3))</f>
        <v/>
      </c>
      <c r="P35" s="40">
        <f>IF($B$4&lt;&gt;"Ntot",SUMIFS('2a. Database N flows'!$N:$N,'2a. Database N flows'!$D:$D,'3.1.a Input Output Matrix'!$C35,'2a. Database N flows'!$E:$E,'3.1.a Input Output Matrix'!$D35,'2a. Database N flows'!$G:$G,'3.1.a Input Output Matrix'!P$25,'2a. Database N flows'!$H:$H,'3.1.a Input Output Matrix'!P$26,'2a. Database N flows'!$P:$P,$B$3,'2a. Database N flows'!$M:$M,$B$4),SUMIFS('2a. Database N flows'!$N:$N,'2a. Database N flows'!$D:$D,'3.1.a Input Output Matrix'!$C35,'2a. Database N flows'!$E:$E,'3.1.a Input Output Matrix'!$D35,'2a. Database N flows'!$G:$G,'3.1.a Input Output Matrix'!P$25,'2a. Database N flows'!$H:$H,'3.1.a Input Output Matrix'!P$26,'2a. Database N flows'!$P:$P,$B$3))</f>
        <v/>
      </c>
      <c r="Q35" s="82">
        <f>IF($B$4&lt;&gt;"Ntot",SUMIFS('2a. Database N flows'!$N:$N,'2a. Database N flows'!$D:$D,'3.1.a Input Output Matrix'!$C35,'2a. Database N flows'!$E:$E,'3.1.a Input Output Matrix'!$D35,'2a. Database N flows'!$G:$G,'3.1.a Input Output Matrix'!Q$25,'2a. Database N flows'!$H:$H,'3.1.a Input Output Matrix'!Q$26,'2a. Database N flows'!$P:$P,$B$3,'2a. Database N flows'!$M:$M,$B$4),SUMIFS('2a. Database N flows'!$N:$N,'2a. Database N flows'!$D:$D,'3.1.a Input Output Matrix'!$C35,'2a. Database N flows'!$E:$E,'3.1.a Input Output Matrix'!$D35,'2a. Database N flows'!$G:$G,'3.1.a Input Output Matrix'!Q$25,'2a. Database N flows'!$H:$H,'3.1.a Input Output Matrix'!Q$26,'2a. Database N flows'!$P:$P,$B$3))</f>
        <v/>
      </c>
      <c r="R35" s="40">
        <f>IF($B$4&lt;&gt;"Ntot",SUMIFS('2a. Database N flows'!$N:$N,'2a. Database N flows'!$D:$D,'3.1.a Input Output Matrix'!$C35,'2a. Database N flows'!$E:$E,'3.1.a Input Output Matrix'!$D35,'2a. Database N flows'!$G:$G,'3.1.a Input Output Matrix'!R$25,'2a. Database N flows'!$H:$H,'3.1.a Input Output Matrix'!R$26,'2a. Database N flows'!$P:$P,$B$3,'2a. Database N flows'!$M:$M,$B$4),SUMIFS('2a. Database N flows'!$N:$N,'2a. Database N flows'!$D:$D,'3.1.a Input Output Matrix'!$C35,'2a. Database N flows'!$E:$E,'3.1.a Input Output Matrix'!$D35,'2a. Database N flows'!$G:$G,'3.1.a Input Output Matrix'!R$25,'2a. Database N flows'!$H:$H,'3.1.a Input Output Matrix'!R$26,'2a. Database N flows'!$P:$P,$B$3))</f>
        <v/>
      </c>
      <c r="S35" s="82">
        <f>IF($B$4&lt;&gt;"Ntot",SUMIFS('2a. Database N flows'!$N:$N,'2a. Database N flows'!$D:$D,'3.1.a Input Output Matrix'!$C35,'2a. Database N flows'!$E:$E,'3.1.a Input Output Matrix'!$D35,'2a. Database N flows'!$G:$G,'3.1.a Input Output Matrix'!S$25,'2a. Database N flows'!$H:$H,'3.1.a Input Output Matrix'!S$26,'2a. Database N flows'!$P:$P,$B$3,'2a. Database N flows'!$M:$M,$B$4),SUMIFS('2a. Database N flows'!$N:$N,'2a. Database N flows'!$D:$D,'3.1.a Input Output Matrix'!$C35,'2a. Database N flows'!$E:$E,'3.1.a Input Output Matrix'!$D35,'2a. Database N flows'!$G:$G,'3.1.a Input Output Matrix'!S$25,'2a. Database N flows'!$H:$H,'3.1.a Input Output Matrix'!S$26,'2a. Database N flows'!$P:$P,$B$3))</f>
        <v/>
      </c>
      <c r="T35" s="82">
        <f>IF($B$4&lt;&gt;"Ntot",SUMIFS('2a. Database N flows'!$N:$N,'2a. Database N flows'!$D:$D,'3.1.a Input Output Matrix'!$C35,'2a. Database N flows'!$E:$E,'3.1.a Input Output Matrix'!$D35,'2a. Database N flows'!$G:$G,'3.1.a Input Output Matrix'!T$25,'2a. Database N flows'!$H:$H,'3.1.a Input Output Matrix'!T$26,'2a. Database N flows'!$P:$P,$B$3,'2a. Database N flows'!$M:$M,$B$4),SUMIFS('2a. Database N flows'!$N:$N,'2a. Database N flows'!$D:$D,'3.1.a Input Output Matrix'!$C35,'2a. Database N flows'!$E:$E,'3.1.a Input Output Matrix'!$D35,'2a. Database N flows'!$G:$G,'3.1.a Input Output Matrix'!T$25,'2a. Database N flows'!$H:$H,'3.1.a Input Output Matrix'!T$26,'2a. Database N flows'!$P:$P,$B$3))</f>
        <v/>
      </c>
      <c r="U35" s="39">
        <f>IF($B$4&lt;&gt;"Ntot",SUMIFS('2a. Database N flows'!$N:$N,'2a. Database N flows'!$D:$D,'3.1.a Input Output Matrix'!$C35,'2a. Database N flows'!$E:$E,'3.1.a Input Output Matrix'!$D35,'2a. Database N flows'!$G:$G,'3.1.a Input Output Matrix'!U$25,'2a. Database N flows'!$H:$H,'3.1.a Input Output Matrix'!U$26,'2a. Database N flows'!$P:$P,$B$3,'2a. Database N flows'!$M:$M,$B$4),SUMIFS('2a. Database N flows'!$N:$N,'2a. Database N flows'!$D:$D,'3.1.a Input Output Matrix'!$C35,'2a. Database N flows'!$E:$E,'3.1.a Input Output Matrix'!$D35,'2a. Database N flows'!$G:$G,'3.1.a Input Output Matrix'!U$25,'2a. Database N flows'!$H:$H,'3.1.a Input Output Matrix'!U$26,'2a. Database N flows'!$P:$P,$B$3))</f>
        <v/>
      </c>
      <c r="V35" s="39">
        <f>IF($B$4&lt;&gt;"Ntot",SUMIFS('2a. Database N flows'!$N:$N,'2a. Database N flows'!$D:$D,'3.1.a Input Output Matrix'!$C35,'2a. Database N flows'!$E:$E,'3.1.a Input Output Matrix'!$D35,'2a. Database N flows'!$G:$G,'3.1.a Input Output Matrix'!V$25,'2a. Database N flows'!$H:$H,'3.1.a Input Output Matrix'!V$26,'2a. Database N flows'!$P:$P,$B$3,'2a. Database N flows'!$M:$M,$B$4),SUMIFS('2a. Database N flows'!$N:$N,'2a. Database N flows'!$D:$D,'3.1.a Input Output Matrix'!$C35,'2a. Database N flows'!$E:$E,'3.1.a Input Output Matrix'!$D35,'2a. Database N flows'!$G:$G,'3.1.a Input Output Matrix'!V$25,'2a. Database N flows'!$H:$H,'3.1.a Input Output Matrix'!V$26,'2a. Database N flows'!$P:$P,$B$3))</f>
        <v/>
      </c>
      <c r="W35" s="40">
        <f>IF($B$4&lt;&gt;"Ntot",SUMIFS('2a. Database N flows'!$N:$N,'2a. Database N flows'!$D:$D,'3.1.a Input Output Matrix'!$C35,'2a. Database N flows'!$E:$E,'3.1.a Input Output Matrix'!$D35,'2a. Database N flows'!$G:$G,'3.1.a Input Output Matrix'!W$25,'2a. Database N flows'!$H:$H,'3.1.a Input Output Matrix'!W$26,'2a. Database N flows'!$P:$P,$B$3,'2a. Database N flows'!$M:$M,$B$4),SUMIFS('2a. Database N flows'!$N:$N,'2a. Database N flows'!$D:$D,'3.1.a Input Output Matrix'!$C35,'2a. Database N flows'!$E:$E,'3.1.a Input Output Matrix'!$D35,'2a. Database N flows'!$G:$G,'3.1.a Input Output Matrix'!W$25,'2a. Database N flows'!$H:$H,'3.1.a Input Output Matrix'!W$26,'2a. Database N flows'!$P:$P,$B$3))</f>
        <v/>
      </c>
      <c r="X35" s="83">
        <f>IF($B$4&lt;&gt;"Ntot",SUMIFS('2a. Database N flows'!$N:$N,'2a. Database N flows'!$D:$D,'3.1.a Input Output Matrix'!$C35,'2a. Database N flows'!$E:$E,'3.1.a Input Output Matrix'!$D35,'2a. Database N flows'!$G:$G,'3.1.a Input Output Matrix'!X$25,'2a. Database N flows'!$H:$H,'3.1.a Input Output Matrix'!X$26,'2a. Database N flows'!$P:$P,$B$3,'2a. Database N flows'!$M:$M,$B$4),SUMIFS('2a. Database N flows'!$N:$N,'2a. Database N flows'!$D:$D,'3.1.a Input Output Matrix'!$C35,'2a. Database N flows'!$E:$E,'3.1.a Input Output Matrix'!$D35,'2a. Database N flows'!$G:$G,'3.1.a Input Output Matrix'!X$25,'2a. Database N flows'!$H:$H,'3.1.a Input Output Matrix'!X$26,'2a. Database N flows'!$P:$P,$B$3))</f>
        <v/>
      </c>
      <c r="Y35" s="83">
        <f>IF($B$4&lt;&gt;"Ntot",SUMIFS('2a. Database N flows'!$N:$N,'2a. Database N flows'!$D:$D,'3.1.a Input Output Matrix'!$C35,'2a. Database N flows'!$E:$E,'3.1.a Input Output Matrix'!$D35,'2a. Database N flows'!$G:$G,'3.1.a Input Output Matrix'!Y$25,'2a. Database N flows'!$H:$H,'3.1.a Input Output Matrix'!Y$26,'2a. Database N flows'!$P:$P,$B$3,'2a. Database N flows'!$M:$M,$B$4),SUMIFS('2a. Database N flows'!$N:$N,'2a. Database N flows'!$D:$D,'3.1.a Input Output Matrix'!$C35,'2a. Database N flows'!$E:$E,'3.1.a Input Output Matrix'!$D35,'2a. Database N flows'!$G:$G,'3.1.a Input Output Matrix'!Y$25,'2a. Database N flows'!$H:$H,'3.1.a Input Output Matrix'!Y$26,'2a. Database N flows'!$P:$P,$B$3))</f>
        <v/>
      </c>
      <c r="Z35" s="14">
        <f>SUM(E35:Y35)</f>
        <v/>
      </c>
      <c r="AA35" s="537" t="inlineStr">
        <is>
          <t>kt N</t>
        </is>
      </c>
      <c r="AB35" s="18" t="n"/>
      <c r="AC35" s="5" t="n"/>
      <c r="AD35" s="5" t="n"/>
    </row>
    <row r="36" ht="17.75" customHeight="1">
      <c r="B36" s="521" t="n"/>
      <c r="C36" s="47" t="inlineStr">
        <is>
          <t>FS</t>
        </is>
      </c>
      <c r="D36" s="92" t="inlineStr">
        <is>
          <t>FO</t>
        </is>
      </c>
      <c r="E36" s="73">
        <f>IF($B$4&lt;&gt;"Ntot",SUMIFS('2a. Database N flows'!$N:$N,'2a. Database N flows'!$D:$D,'3.1.a Input Output Matrix'!$C36,'2a. Database N flows'!$E:$E,'3.1.a Input Output Matrix'!$D36,'2a. Database N flows'!$G:$G,'3.1.a Input Output Matrix'!E$25,'2a. Database N flows'!$H:$H,'3.1.a Input Output Matrix'!E$26,'2a. Database N flows'!$P:$P,$B$3,'2a. Database N flows'!$M:$M,$B$4),SUMIFS('2a. Database N flows'!$N:$N,'2a. Database N flows'!$D:$D,'3.1.a Input Output Matrix'!$C36,'2a. Database N flows'!$E:$E,'3.1.a Input Output Matrix'!$D36,'2a. Database N flows'!$G:$G,'3.1.a Input Output Matrix'!E$25,'2a. Database N flows'!$H:$H,'3.1.a Input Output Matrix'!E$26,'2a. Database N flows'!$P:$P,$B$3))</f>
        <v/>
      </c>
      <c r="F36" s="74">
        <f>IF($B$4&lt;&gt;"Ntot",SUMIFS('2a. Database N flows'!$N:$N,'2a. Database N flows'!$D:$D,'3.1.a Input Output Matrix'!$C36,'2a. Database N flows'!$E:$E,'3.1.a Input Output Matrix'!$D36,'2a. Database N flows'!$G:$G,'3.1.a Input Output Matrix'!F$25,'2a. Database N flows'!$H:$H,'3.1.a Input Output Matrix'!F$26,'2a. Database N flows'!$P:$P,$B$3,'2a. Database N flows'!$M:$M,$B$4),SUMIFS('2a. Database N flows'!$N:$N,'2a. Database N flows'!$D:$D,'3.1.a Input Output Matrix'!$C36,'2a. Database N flows'!$E:$E,'3.1.a Input Output Matrix'!$D36,'2a. Database N flows'!$G:$G,'3.1.a Input Output Matrix'!F$25,'2a. Database N flows'!$H:$H,'3.1.a Input Output Matrix'!F$26,'2a. Database N flows'!$P:$P,$B$3))</f>
        <v/>
      </c>
      <c r="G36" s="74">
        <f>IF($B$4&lt;&gt;"Ntot",SUMIFS('2a. Database N flows'!$N:$N,'2a. Database N flows'!$D:$D,'3.1.a Input Output Matrix'!$C36,'2a. Database N flows'!$E:$E,'3.1.a Input Output Matrix'!$D36,'2a. Database N flows'!$G:$G,'3.1.a Input Output Matrix'!G$25,'2a. Database N flows'!$H:$H,'3.1.a Input Output Matrix'!G$26,'2a. Database N flows'!$P:$P,$B$3,'2a. Database N flows'!$M:$M,$B$4),SUMIFS('2a. Database N flows'!$N:$N,'2a. Database N flows'!$D:$D,'3.1.a Input Output Matrix'!$C36,'2a. Database N flows'!$E:$E,'3.1.a Input Output Matrix'!$D36,'2a. Database N flows'!$G:$G,'3.1.a Input Output Matrix'!G$25,'2a. Database N flows'!$H:$H,'3.1.a Input Output Matrix'!G$26,'2a. Database N flows'!$P:$P,$B$3))</f>
        <v/>
      </c>
      <c r="H36" s="75">
        <f>IF($B$4&lt;&gt;"Ntot",SUMIFS('2a. Database N flows'!$N:$N,'2a. Database N flows'!$D:$D,'3.1.a Input Output Matrix'!$C36,'2a. Database N flows'!$E:$E,'3.1.a Input Output Matrix'!$D36,'2a. Database N flows'!$G:$G,'3.1.a Input Output Matrix'!H$25,'2a. Database N flows'!$H:$H,'3.1.a Input Output Matrix'!H$26,'2a. Database N flows'!$P:$P,$B$3,'2a. Database N flows'!$M:$M,$B$4),SUMIFS('2a. Database N flows'!$N:$N,'2a. Database N flows'!$D:$D,'3.1.a Input Output Matrix'!$C36,'2a. Database N flows'!$E:$E,'3.1.a Input Output Matrix'!$D36,'2a. Database N flows'!$G:$G,'3.1.a Input Output Matrix'!H$25,'2a. Database N flows'!$H:$H,'3.1.a Input Output Matrix'!H$26,'2a. Database N flows'!$P:$P,$B$3))</f>
        <v/>
      </c>
      <c r="I36" s="73">
        <f>IF($B$4&lt;&gt;"Ntot",SUMIFS('2a. Database N flows'!$N:$N,'2a. Database N flows'!$D:$D,'3.1.a Input Output Matrix'!$C36,'2a. Database N flows'!$E:$E,'3.1.a Input Output Matrix'!$D36,'2a. Database N flows'!$G:$G,'3.1.a Input Output Matrix'!I$25,'2a. Database N flows'!$H:$H,'3.1.a Input Output Matrix'!I$26,'2a. Database N flows'!$P:$P,$B$3,'2a. Database N flows'!$M:$M,$B$4),SUMIFS('2a. Database N flows'!$N:$N,'2a. Database N flows'!$D:$D,'3.1.a Input Output Matrix'!$C36,'2a. Database N flows'!$E:$E,'3.1.a Input Output Matrix'!$D36,'2a. Database N flows'!$G:$G,'3.1.a Input Output Matrix'!I$25,'2a. Database N flows'!$H:$H,'3.1.a Input Output Matrix'!I$26,'2a. Database N flows'!$P:$P,$B$3))</f>
        <v/>
      </c>
      <c r="J36" s="75">
        <f>IF($B$4&lt;&gt;"Ntot",SUMIFS('2a. Database N flows'!$N:$N,'2a. Database N flows'!$D:$D,'3.1.a Input Output Matrix'!$C36,'2a. Database N flows'!$E:$E,'3.1.a Input Output Matrix'!$D36,'2a. Database N flows'!$G:$G,'3.1.a Input Output Matrix'!J$25,'2a. Database N flows'!$H:$H,'3.1.a Input Output Matrix'!J$26,'2a. Database N flows'!$P:$P,$B$3,'2a. Database N flows'!$M:$M,$B$4),SUMIFS('2a. Database N flows'!$N:$N,'2a. Database N flows'!$D:$D,'3.1.a Input Output Matrix'!$C36,'2a. Database N flows'!$E:$E,'3.1.a Input Output Matrix'!$D36,'2a. Database N flows'!$G:$G,'3.1.a Input Output Matrix'!J$25,'2a. Database N flows'!$H:$H,'3.1.a Input Output Matrix'!J$26,'2a. Database N flows'!$P:$P,$B$3))</f>
        <v/>
      </c>
      <c r="K36" s="73">
        <f>IF($B$4&lt;&gt;"Ntot",SUMIFS('2a. Database N flows'!$N:$N,'2a. Database N flows'!$D:$D,'3.1.a Input Output Matrix'!$C36,'2a. Database N flows'!$E:$E,'3.1.a Input Output Matrix'!$D36,'2a. Database N flows'!$G:$G,'3.1.a Input Output Matrix'!K$25,'2a. Database N flows'!$H:$H,'3.1.a Input Output Matrix'!K$26,'2a. Database N flows'!$P:$P,$B$3,'2a. Database N flows'!$M:$M,$B$4),SUMIFS('2a. Database N flows'!$N:$N,'2a. Database N flows'!$D:$D,'3.1.a Input Output Matrix'!$C36,'2a. Database N flows'!$E:$E,'3.1.a Input Output Matrix'!$D36,'2a. Database N flows'!$G:$G,'3.1.a Input Output Matrix'!K$25,'2a. Database N flows'!$H:$H,'3.1.a Input Output Matrix'!K$26,'2a. Database N flows'!$P:$P,$B$3))</f>
        <v/>
      </c>
      <c r="L36" s="74">
        <f>IF($B$4&lt;&gt;"Ntot",SUMIFS('2a. Database N flows'!$N:$N,'2a. Database N flows'!$D:$D,'3.1.a Input Output Matrix'!$C36,'2a. Database N flows'!$E:$E,'3.1.a Input Output Matrix'!$D36,'2a. Database N flows'!$G:$G,'3.1.a Input Output Matrix'!L$25,'2a. Database N flows'!$H:$H,'3.1.a Input Output Matrix'!L$26,'2a. Database N flows'!$P:$P,$B$3,'2a. Database N flows'!$M:$M,$B$4),SUMIFS('2a. Database N flows'!$N:$N,'2a. Database N flows'!$D:$D,'3.1.a Input Output Matrix'!$C36,'2a. Database N flows'!$E:$E,'3.1.a Input Output Matrix'!$D36,'2a. Database N flows'!$G:$G,'3.1.a Input Output Matrix'!L$25,'2a. Database N flows'!$H:$H,'3.1.a Input Output Matrix'!L$26,'2a. Database N flows'!$P:$P,$B$3))</f>
        <v/>
      </c>
      <c r="M36" s="75">
        <f>IF($B$4&lt;&gt;"Ntot",SUMIFS('2a. Database N flows'!$N:$N,'2a. Database N flows'!$D:$D,'3.1.a Input Output Matrix'!$C36,'2a. Database N flows'!$E:$E,'3.1.a Input Output Matrix'!$D36,'2a. Database N flows'!$G:$G,'3.1.a Input Output Matrix'!M$25,'2a. Database N flows'!$H:$H,'3.1.a Input Output Matrix'!M$26,'2a. Database N flows'!$P:$P,$B$3,'2a. Database N flows'!$M:$M,$B$4),SUMIFS('2a. Database N flows'!$N:$N,'2a. Database N flows'!$D:$D,'3.1.a Input Output Matrix'!$C36,'2a. Database N flows'!$E:$E,'3.1.a Input Output Matrix'!$D36,'2a. Database N flows'!$G:$G,'3.1.a Input Output Matrix'!M$25,'2a. Database N flows'!$H:$H,'3.1.a Input Output Matrix'!M$26,'2a. Database N flows'!$P:$P,$B$3))</f>
        <v/>
      </c>
      <c r="N36" s="73">
        <f>IF($B$4&lt;&gt;"Ntot",SUMIFS('2a. Database N flows'!$N:$N,'2a. Database N flows'!$D:$D,'3.1.a Input Output Matrix'!$C36,'2a. Database N flows'!$E:$E,'3.1.a Input Output Matrix'!$D36,'2a. Database N flows'!$G:$G,'3.1.a Input Output Matrix'!N$25,'2a. Database N flows'!$H:$H,'3.1.a Input Output Matrix'!N$26,'2a. Database N flows'!$P:$P,$B$3,'2a. Database N flows'!$M:$M,$B$4),SUMIFS('2a. Database N flows'!$N:$N,'2a. Database N flows'!$D:$D,'3.1.a Input Output Matrix'!$C36,'2a. Database N flows'!$E:$E,'3.1.a Input Output Matrix'!$D36,'2a. Database N flows'!$G:$G,'3.1.a Input Output Matrix'!N$25,'2a. Database N flows'!$H:$H,'3.1.a Input Output Matrix'!N$26,'2a. Database N flows'!$P:$P,$B$3))</f>
        <v/>
      </c>
      <c r="O36" s="74">
        <f>IF($B$4&lt;&gt;"Ntot",SUMIFS('2a. Database N flows'!$N:$N,'2a. Database N flows'!$D:$D,'3.1.a Input Output Matrix'!$C36,'2a. Database N flows'!$E:$E,'3.1.a Input Output Matrix'!$D36,'2a. Database N flows'!$G:$G,'3.1.a Input Output Matrix'!O$25,'2a. Database N flows'!$H:$H,'3.1.a Input Output Matrix'!O$26,'2a. Database N flows'!$P:$P,$B$3,'2a. Database N flows'!$M:$M,$B$4),SUMIFS('2a. Database N flows'!$N:$N,'2a. Database N flows'!$D:$D,'3.1.a Input Output Matrix'!$C36,'2a. Database N flows'!$E:$E,'3.1.a Input Output Matrix'!$D36,'2a. Database N flows'!$G:$G,'3.1.a Input Output Matrix'!O$25,'2a. Database N flows'!$H:$H,'3.1.a Input Output Matrix'!O$26,'2a. Database N flows'!$P:$P,$B$3))</f>
        <v/>
      </c>
      <c r="P36" s="75">
        <f>IF($B$4&lt;&gt;"Ntot",SUMIFS('2a. Database N flows'!$N:$N,'2a. Database N flows'!$D:$D,'3.1.a Input Output Matrix'!$C36,'2a. Database N flows'!$E:$E,'3.1.a Input Output Matrix'!$D36,'2a. Database N flows'!$G:$G,'3.1.a Input Output Matrix'!P$25,'2a. Database N flows'!$H:$H,'3.1.a Input Output Matrix'!P$26,'2a. Database N flows'!$P:$P,$B$3,'2a. Database N flows'!$M:$M,$B$4),SUMIFS('2a. Database N flows'!$N:$N,'2a. Database N flows'!$D:$D,'3.1.a Input Output Matrix'!$C36,'2a. Database N flows'!$E:$E,'3.1.a Input Output Matrix'!$D36,'2a. Database N flows'!$G:$G,'3.1.a Input Output Matrix'!P$25,'2a. Database N flows'!$H:$H,'3.1.a Input Output Matrix'!P$26,'2a. Database N flows'!$P:$P,$B$3))</f>
        <v/>
      </c>
      <c r="Q36" s="73">
        <f>IF($B$4&lt;&gt;"Ntot",SUMIFS('2a. Database N flows'!$N:$N,'2a. Database N flows'!$D:$D,'3.1.a Input Output Matrix'!$C36,'2a. Database N flows'!$E:$E,'3.1.a Input Output Matrix'!$D36,'2a. Database N flows'!$G:$G,'3.1.a Input Output Matrix'!Q$25,'2a. Database N flows'!$H:$H,'3.1.a Input Output Matrix'!Q$26,'2a. Database N flows'!$P:$P,$B$3,'2a. Database N flows'!$M:$M,$B$4),SUMIFS('2a. Database N flows'!$N:$N,'2a. Database N flows'!$D:$D,'3.1.a Input Output Matrix'!$C36,'2a. Database N flows'!$E:$E,'3.1.a Input Output Matrix'!$D36,'2a. Database N flows'!$G:$G,'3.1.a Input Output Matrix'!Q$25,'2a. Database N flows'!$H:$H,'3.1.a Input Output Matrix'!Q$26,'2a. Database N flows'!$P:$P,$B$3))</f>
        <v/>
      </c>
      <c r="R36" s="75">
        <f>IF($B$4&lt;&gt;"Ntot",SUMIFS('2a. Database N flows'!$N:$N,'2a. Database N flows'!$D:$D,'3.1.a Input Output Matrix'!$C36,'2a. Database N flows'!$E:$E,'3.1.a Input Output Matrix'!$D36,'2a. Database N flows'!$G:$G,'3.1.a Input Output Matrix'!R$25,'2a. Database N flows'!$H:$H,'3.1.a Input Output Matrix'!R$26,'2a. Database N flows'!$P:$P,$B$3,'2a. Database N flows'!$M:$M,$B$4),SUMIFS('2a. Database N flows'!$N:$N,'2a. Database N flows'!$D:$D,'3.1.a Input Output Matrix'!$C36,'2a. Database N flows'!$E:$E,'3.1.a Input Output Matrix'!$D36,'2a. Database N flows'!$G:$G,'3.1.a Input Output Matrix'!R$25,'2a. Database N flows'!$H:$H,'3.1.a Input Output Matrix'!R$26,'2a. Database N flows'!$P:$P,$B$3))</f>
        <v/>
      </c>
      <c r="S36" s="73">
        <f>IF($B$4&lt;&gt;"Ntot",SUMIFS('2a. Database N flows'!$N:$N,'2a. Database N flows'!$D:$D,'3.1.a Input Output Matrix'!$C36,'2a. Database N flows'!$E:$E,'3.1.a Input Output Matrix'!$D36,'2a. Database N flows'!$G:$G,'3.1.a Input Output Matrix'!S$25,'2a. Database N flows'!$H:$H,'3.1.a Input Output Matrix'!S$26,'2a. Database N flows'!$P:$P,$B$3,'2a. Database N flows'!$M:$M,$B$4),SUMIFS('2a. Database N flows'!$N:$N,'2a. Database N flows'!$D:$D,'3.1.a Input Output Matrix'!$C36,'2a. Database N flows'!$E:$E,'3.1.a Input Output Matrix'!$D36,'2a. Database N flows'!$G:$G,'3.1.a Input Output Matrix'!S$25,'2a. Database N flows'!$H:$H,'3.1.a Input Output Matrix'!S$26,'2a. Database N flows'!$P:$P,$B$3))</f>
        <v/>
      </c>
      <c r="T36" s="73">
        <f>IF($B$4&lt;&gt;"Ntot",SUMIFS('2a. Database N flows'!$N:$N,'2a. Database N flows'!$D:$D,'3.1.a Input Output Matrix'!$C36,'2a. Database N flows'!$E:$E,'3.1.a Input Output Matrix'!$D36,'2a. Database N flows'!$G:$G,'3.1.a Input Output Matrix'!T$25,'2a. Database N flows'!$H:$H,'3.1.a Input Output Matrix'!T$26,'2a. Database N flows'!$P:$P,$B$3,'2a. Database N flows'!$M:$M,$B$4),SUMIFS('2a. Database N flows'!$N:$N,'2a. Database N flows'!$D:$D,'3.1.a Input Output Matrix'!$C36,'2a. Database N flows'!$E:$E,'3.1.a Input Output Matrix'!$D36,'2a. Database N flows'!$G:$G,'3.1.a Input Output Matrix'!T$25,'2a. Database N flows'!$H:$H,'3.1.a Input Output Matrix'!T$26,'2a. Database N flows'!$P:$P,$B$3))</f>
        <v/>
      </c>
      <c r="U36" s="74">
        <f>IF($B$4&lt;&gt;"Ntot",SUMIFS('2a. Database N flows'!$N:$N,'2a. Database N flows'!$D:$D,'3.1.a Input Output Matrix'!$C36,'2a. Database N flows'!$E:$E,'3.1.a Input Output Matrix'!$D36,'2a. Database N flows'!$G:$G,'3.1.a Input Output Matrix'!U$25,'2a. Database N flows'!$H:$H,'3.1.a Input Output Matrix'!U$26,'2a. Database N flows'!$P:$P,$B$3,'2a. Database N flows'!$M:$M,$B$4),SUMIFS('2a. Database N flows'!$N:$N,'2a. Database N flows'!$D:$D,'3.1.a Input Output Matrix'!$C36,'2a. Database N flows'!$E:$E,'3.1.a Input Output Matrix'!$D36,'2a. Database N flows'!$G:$G,'3.1.a Input Output Matrix'!U$25,'2a. Database N flows'!$H:$H,'3.1.a Input Output Matrix'!U$26,'2a. Database N flows'!$P:$P,$B$3))</f>
        <v/>
      </c>
      <c r="V36" s="74">
        <f>IF($B$4&lt;&gt;"Ntot",SUMIFS('2a. Database N flows'!$N:$N,'2a. Database N flows'!$D:$D,'3.1.a Input Output Matrix'!$C36,'2a. Database N flows'!$E:$E,'3.1.a Input Output Matrix'!$D36,'2a. Database N flows'!$G:$G,'3.1.a Input Output Matrix'!V$25,'2a. Database N flows'!$H:$H,'3.1.a Input Output Matrix'!V$26,'2a. Database N flows'!$P:$P,$B$3,'2a. Database N flows'!$M:$M,$B$4),SUMIFS('2a. Database N flows'!$N:$N,'2a. Database N flows'!$D:$D,'3.1.a Input Output Matrix'!$C36,'2a. Database N flows'!$E:$E,'3.1.a Input Output Matrix'!$D36,'2a. Database N flows'!$G:$G,'3.1.a Input Output Matrix'!V$25,'2a. Database N flows'!$H:$H,'3.1.a Input Output Matrix'!V$26,'2a. Database N flows'!$P:$P,$B$3))</f>
        <v/>
      </c>
      <c r="W36" s="75">
        <f>IF($B$4&lt;&gt;"Ntot",SUMIFS('2a. Database N flows'!$N:$N,'2a. Database N flows'!$D:$D,'3.1.a Input Output Matrix'!$C36,'2a. Database N flows'!$E:$E,'3.1.a Input Output Matrix'!$D36,'2a. Database N flows'!$G:$G,'3.1.a Input Output Matrix'!W$25,'2a. Database N flows'!$H:$H,'3.1.a Input Output Matrix'!W$26,'2a. Database N flows'!$P:$P,$B$3,'2a. Database N flows'!$M:$M,$B$4),SUMIFS('2a. Database N flows'!$N:$N,'2a. Database N flows'!$D:$D,'3.1.a Input Output Matrix'!$C36,'2a. Database N flows'!$E:$E,'3.1.a Input Output Matrix'!$D36,'2a. Database N flows'!$G:$G,'3.1.a Input Output Matrix'!W$25,'2a. Database N flows'!$H:$H,'3.1.a Input Output Matrix'!W$26,'2a. Database N flows'!$P:$P,$B$3))</f>
        <v/>
      </c>
      <c r="X36" s="76">
        <f>IF($B$4&lt;&gt;"Ntot",SUMIFS('2a. Database N flows'!$N:$N,'2a. Database N flows'!$D:$D,'3.1.a Input Output Matrix'!$C36,'2a. Database N flows'!$E:$E,'3.1.a Input Output Matrix'!$D36,'2a. Database N flows'!$G:$G,'3.1.a Input Output Matrix'!X$25,'2a. Database N flows'!$H:$H,'3.1.a Input Output Matrix'!X$26,'2a. Database N flows'!$P:$P,$B$3,'2a. Database N flows'!$M:$M,$B$4),SUMIFS('2a. Database N flows'!$N:$N,'2a. Database N flows'!$D:$D,'3.1.a Input Output Matrix'!$C36,'2a. Database N flows'!$E:$E,'3.1.a Input Output Matrix'!$D36,'2a. Database N flows'!$G:$G,'3.1.a Input Output Matrix'!X$25,'2a. Database N flows'!$H:$H,'3.1.a Input Output Matrix'!X$26,'2a. Database N flows'!$P:$P,$B$3))</f>
        <v/>
      </c>
      <c r="Y36" s="76">
        <f>IF($B$4&lt;&gt;"Ntot",SUMIFS('2a. Database N flows'!$N:$N,'2a. Database N flows'!$D:$D,'3.1.a Input Output Matrix'!$C36,'2a. Database N flows'!$E:$E,'3.1.a Input Output Matrix'!$D36,'2a. Database N flows'!$G:$G,'3.1.a Input Output Matrix'!Y$25,'2a. Database N flows'!$H:$H,'3.1.a Input Output Matrix'!Y$26,'2a. Database N flows'!$P:$P,$B$3,'2a. Database N flows'!$M:$M,$B$4),SUMIFS('2a. Database N flows'!$N:$N,'2a. Database N flows'!$D:$D,'3.1.a Input Output Matrix'!$C36,'2a. Database N flows'!$E:$E,'3.1.a Input Output Matrix'!$D36,'2a. Database N flows'!$G:$G,'3.1.a Input Output Matrix'!Y$25,'2a. Database N flows'!$H:$H,'3.1.a Input Output Matrix'!Y$26,'2a. Database N flows'!$P:$P,$B$3))</f>
        <v/>
      </c>
      <c r="Z36" s="14">
        <f>SUM(E36:Y36)</f>
        <v/>
      </c>
      <c r="AA36" s="537" t="inlineStr">
        <is>
          <t>kt N</t>
        </is>
      </c>
      <c r="AB36" s="18" t="n"/>
      <c r="AC36" s="5" t="n"/>
      <c r="AD36" s="5" t="n"/>
    </row>
    <row r="37" ht="17.75" customHeight="1">
      <c r="B37" s="521" t="n"/>
      <c r="C37" s="93" t="inlineStr">
        <is>
          <t>FS</t>
        </is>
      </c>
      <c r="D37" s="64" t="inlineStr">
        <is>
          <t>OL</t>
        </is>
      </c>
      <c r="E37" s="78">
        <f>IF($B$4&lt;&gt;"Ntot",SUMIFS('2a. Database N flows'!$N:$N,'2a. Database N flows'!$D:$D,'3.1.a Input Output Matrix'!$C37,'2a. Database N flows'!$E:$E,'3.1.a Input Output Matrix'!$D37,'2a. Database N flows'!$G:$G,'3.1.a Input Output Matrix'!E$25,'2a. Database N flows'!$H:$H,'3.1.a Input Output Matrix'!E$26,'2a. Database N flows'!$P:$P,$B$3,'2a. Database N flows'!$M:$M,$B$4),SUMIFS('2a. Database N flows'!$N:$N,'2a. Database N flows'!$D:$D,'3.1.a Input Output Matrix'!$C37,'2a. Database N flows'!$E:$E,'3.1.a Input Output Matrix'!$D37,'2a. Database N flows'!$G:$G,'3.1.a Input Output Matrix'!E$25,'2a. Database N flows'!$H:$H,'3.1.a Input Output Matrix'!E$26,'2a. Database N flows'!$P:$P,$B$3))</f>
        <v/>
      </c>
      <c r="F37" s="537">
        <f>IF($B$4&lt;&gt;"Ntot",SUMIFS('2a. Database N flows'!$N:$N,'2a. Database N flows'!$D:$D,'3.1.a Input Output Matrix'!$C37,'2a. Database N flows'!$E:$E,'3.1.a Input Output Matrix'!$D37,'2a. Database N flows'!$G:$G,'3.1.a Input Output Matrix'!F$25,'2a. Database N flows'!$H:$H,'3.1.a Input Output Matrix'!F$26,'2a. Database N flows'!$P:$P,$B$3,'2a. Database N flows'!$M:$M,$B$4),SUMIFS('2a. Database N flows'!$N:$N,'2a. Database N flows'!$D:$D,'3.1.a Input Output Matrix'!$C37,'2a. Database N flows'!$E:$E,'3.1.a Input Output Matrix'!$D37,'2a. Database N flows'!$G:$G,'3.1.a Input Output Matrix'!F$25,'2a. Database N flows'!$H:$H,'3.1.a Input Output Matrix'!F$26,'2a. Database N flows'!$P:$P,$B$3))</f>
        <v/>
      </c>
      <c r="G37" s="537">
        <f>IF($B$4&lt;&gt;"Ntot",SUMIFS('2a. Database N flows'!$N:$N,'2a. Database N flows'!$D:$D,'3.1.a Input Output Matrix'!$C37,'2a. Database N flows'!$E:$E,'3.1.a Input Output Matrix'!$D37,'2a. Database N flows'!$G:$G,'3.1.a Input Output Matrix'!G$25,'2a. Database N flows'!$H:$H,'3.1.a Input Output Matrix'!G$26,'2a. Database N flows'!$P:$P,$B$3,'2a. Database N flows'!$M:$M,$B$4),SUMIFS('2a. Database N flows'!$N:$N,'2a. Database N flows'!$D:$D,'3.1.a Input Output Matrix'!$C37,'2a. Database N flows'!$E:$E,'3.1.a Input Output Matrix'!$D37,'2a. Database N flows'!$G:$G,'3.1.a Input Output Matrix'!G$25,'2a. Database N flows'!$H:$H,'3.1.a Input Output Matrix'!G$26,'2a. Database N flows'!$P:$P,$B$3))</f>
        <v/>
      </c>
      <c r="H37" s="30">
        <f>IF($B$4&lt;&gt;"Ntot",SUMIFS('2a. Database N flows'!$N:$N,'2a. Database N flows'!$D:$D,'3.1.a Input Output Matrix'!$C37,'2a. Database N flows'!$E:$E,'3.1.a Input Output Matrix'!$D37,'2a. Database N flows'!$G:$G,'3.1.a Input Output Matrix'!H$25,'2a. Database N flows'!$H:$H,'3.1.a Input Output Matrix'!H$26,'2a. Database N flows'!$P:$P,$B$3,'2a. Database N flows'!$M:$M,$B$4),SUMIFS('2a. Database N flows'!$N:$N,'2a. Database N flows'!$D:$D,'3.1.a Input Output Matrix'!$C37,'2a. Database N flows'!$E:$E,'3.1.a Input Output Matrix'!$D37,'2a. Database N flows'!$G:$G,'3.1.a Input Output Matrix'!H$25,'2a. Database N flows'!$H:$H,'3.1.a Input Output Matrix'!H$26,'2a. Database N flows'!$P:$P,$B$3))</f>
        <v/>
      </c>
      <c r="I37" s="78">
        <f>IF($B$4&lt;&gt;"Ntot",SUMIFS('2a. Database N flows'!$N:$N,'2a. Database N flows'!$D:$D,'3.1.a Input Output Matrix'!$C37,'2a. Database N flows'!$E:$E,'3.1.a Input Output Matrix'!$D37,'2a. Database N flows'!$G:$G,'3.1.a Input Output Matrix'!I$25,'2a. Database N flows'!$H:$H,'3.1.a Input Output Matrix'!I$26,'2a. Database N flows'!$P:$P,$B$3,'2a. Database N flows'!$M:$M,$B$4),SUMIFS('2a. Database N flows'!$N:$N,'2a. Database N flows'!$D:$D,'3.1.a Input Output Matrix'!$C37,'2a. Database N flows'!$E:$E,'3.1.a Input Output Matrix'!$D37,'2a. Database N flows'!$G:$G,'3.1.a Input Output Matrix'!I$25,'2a. Database N flows'!$H:$H,'3.1.a Input Output Matrix'!I$26,'2a. Database N flows'!$P:$P,$B$3))</f>
        <v/>
      </c>
      <c r="J37" s="30">
        <f>IF($B$4&lt;&gt;"Ntot",SUMIFS('2a. Database N flows'!$N:$N,'2a. Database N flows'!$D:$D,'3.1.a Input Output Matrix'!$C37,'2a. Database N flows'!$E:$E,'3.1.a Input Output Matrix'!$D37,'2a. Database N flows'!$G:$G,'3.1.a Input Output Matrix'!J$25,'2a. Database N flows'!$H:$H,'3.1.a Input Output Matrix'!J$26,'2a. Database N flows'!$P:$P,$B$3,'2a. Database N flows'!$M:$M,$B$4),SUMIFS('2a. Database N flows'!$N:$N,'2a. Database N flows'!$D:$D,'3.1.a Input Output Matrix'!$C37,'2a. Database N flows'!$E:$E,'3.1.a Input Output Matrix'!$D37,'2a. Database N flows'!$G:$G,'3.1.a Input Output Matrix'!J$25,'2a. Database N flows'!$H:$H,'3.1.a Input Output Matrix'!J$26,'2a. Database N flows'!$P:$P,$B$3))</f>
        <v/>
      </c>
      <c r="K37" s="78">
        <f>IF($B$4&lt;&gt;"Ntot",SUMIFS('2a. Database N flows'!$N:$N,'2a. Database N flows'!$D:$D,'3.1.a Input Output Matrix'!$C37,'2a. Database N flows'!$E:$E,'3.1.a Input Output Matrix'!$D37,'2a. Database N flows'!$G:$G,'3.1.a Input Output Matrix'!K$25,'2a. Database N flows'!$H:$H,'3.1.a Input Output Matrix'!K$26,'2a. Database N flows'!$P:$P,$B$3,'2a. Database N flows'!$M:$M,$B$4),SUMIFS('2a. Database N flows'!$N:$N,'2a. Database N flows'!$D:$D,'3.1.a Input Output Matrix'!$C37,'2a. Database N flows'!$E:$E,'3.1.a Input Output Matrix'!$D37,'2a. Database N flows'!$G:$G,'3.1.a Input Output Matrix'!K$25,'2a. Database N flows'!$H:$H,'3.1.a Input Output Matrix'!K$26,'2a. Database N flows'!$P:$P,$B$3))</f>
        <v/>
      </c>
      <c r="L37" s="537">
        <f>IF($B$4&lt;&gt;"Ntot",SUMIFS('2a. Database N flows'!$N:$N,'2a. Database N flows'!$D:$D,'3.1.a Input Output Matrix'!$C37,'2a. Database N flows'!$E:$E,'3.1.a Input Output Matrix'!$D37,'2a. Database N flows'!$G:$G,'3.1.a Input Output Matrix'!L$25,'2a. Database N flows'!$H:$H,'3.1.a Input Output Matrix'!L$26,'2a. Database N flows'!$P:$P,$B$3,'2a. Database N flows'!$M:$M,$B$4),SUMIFS('2a. Database N flows'!$N:$N,'2a. Database N flows'!$D:$D,'3.1.a Input Output Matrix'!$C37,'2a. Database N flows'!$E:$E,'3.1.a Input Output Matrix'!$D37,'2a. Database N flows'!$G:$G,'3.1.a Input Output Matrix'!L$25,'2a. Database N flows'!$H:$H,'3.1.a Input Output Matrix'!L$26,'2a. Database N flows'!$P:$P,$B$3))</f>
        <v/>
      </c>
      <c r="M37" s="30">
        <f>IF($B$4&lt;&gt;"Ntot",SUMIFS('2a. Database N flows'!$N:$N,'2a. Database N flows'!$D:$D,'3.1.a Input Output Matrix'!$C37,'2a. Database N flows'!$E:$E,'3.1.a Input Output Matrix'!$D37,'2a. Database N flows'!$G:$G,'3.1.a Input Output Matrix'!M$25,'2a. Database N flows'!$H:$H,'3.1.a Input Output Matrix'!M$26,'2a. Database N flows'!$P:$P,$B$3,'2a. Database N flows'!$M:$M,$B$4),SUMIFS('2a. Database N flows'!$N:$N,'2a. Database N flows'!$D:$D,'3.1.a Input Output Matrix'!$C37,'2a. Database N flows'!$E:$E,'3.1.a Input Output Matrix'!$D37,'2a. Database N flows'!$G:$G,'3.1.a Input Output Matrix'!M$25,'2a. Database N flows'!$H:$H,'3.1.a Input Output Matrix'!M$26,'2a. Database N flows'!$P:$P,$B$3))</f>
        <v/>
      </c>
      <c r="N37" s="78">
        <f>IF($B$4&lt;&gt;"Ntot",SUMIFS('2a. Database N flows'!$N:$N,'2a. Database N flows'!$D:$D,'3.1.a Input Output Matrix'!$C37,'2a. Database N flows'!$E:$E,'3.1.a Input Output Matrix'!$D37,'2a. Database N flows'!$G:$G,'3.1.a Input Output Matrix'!N$25,'2a. Database N flows'!$H:$H,'3.1.a Input Output Matrix'!N$26,'2a. Database N flows'!$P:$P,$B$3,'2a. Database N flows'!$M:$M,$B$4),SUMIFS('2a. Database N flows'!$N:$N,'2a. Database N flows'!$D:$D,'3.1.a Input Output Matrix'!$C37,'2a. Database N flows'!$E:$E,'3.1.a Input Output Matrix'!$D37,'2a. Database N flows'!$G:$G,'3.1.a Input Output Matrix'!N$25,'2a. Database N flows'!$H:$H,'3.1.a Input Output Matrix'!N$26,'2a. Database N flows'!$P:$P,$B$3))</f>
        <v/>
      </c>
      <c r="O37" s="537">
        <f>IF($B$4&lt;&gt;"Ntot",SUMIFS('2a. Database N flows'!$N:$N,'2a. Database N flows'!$D:$D,'3.1.a Input Output Matrix'!$C37,'2a. Database N flows'!$E:$E,'3.1.a Input Output Matrix'!$D37,'2a. Database N flows'!$G:$G,'3.1.a Input Output Matrix'!O$25,'2a. Database N flows'!$H:$H,'3.1.a Input Output Matrix'!O$26,'2a. Database N flows'!$P:$P,$B$3,'2a. Database N flows'!$M:$M,$B$4),SUMIFS('2a. Database N flows'!$N:$N,'2a. Database N flows'!$D:$D,'3.1.a Input Output Matrix'!$C37,'2a. Database N flows'!$E:$E,'3.1.a Input Output Matrix'!$D37,'2a. Database N flows'!$G:$G,'3.1.a Input Output Matrix'!O$25,'2a. Database N flows'!$H:$H,'3.1.a Input Output Matrix'!O$26,'2a. Database N flows'!$P:$P,$B$3))</f>
        <v/>
      </c>
      <c r="P37" s="30">
        <f>IF($B$4&lt;&gt;"Ntot",SUMIFS('2a. Database N flows'!$N:$N,'2a. Database N flows'!$D:$D,'3.1.a Input Output Matrix'!$C37,'2a. Database N flows'!$E:$E,'3.1.a Input Output Matrix'!$D37,'2a. Database N flows'!$G:$G,'3.1.a Input Output Matrix'!P$25,'2a. Database N flows'!$H:$H,'3.1.a Input Output Matrix'!P$26,'2a. Database N flows'!$P:$P,$B$3,'2a. Database N flows'!$M:$M,$B$4),SUMIFS('2a. Database N flows'!$N:$N,'2a. Database N flows'!$D:$D,'3.1.a Input Output Matrix'!$C37,'2a. Database N flows'!$E:$E,'3.1.a Input Output Matrix'!$D37,'2a. Database N flows'!$G:$G,'3.1.a Input Output Matrix'!P$25,'2a. Database N flows'!$H:$H,'3.1.a Input Output Matrix'!P$26,'2a. Database N flows'!$P:$P,$B$3))</f>
        <v/>
      </c>
      <c r="Q37" s="78">
        <f>IF($B$4&lt;&gt;"Ntot",SUMIFS('2a. Database N flows'!$N:$N,'2a. Database N flows'!$D:$D,'3.1.a Input Output Matrix'!$C37,'2a. Database N flows'!$E:$E,'3.1.a Input Output Matrix'!$D37,'2a. Database N flows'!$G:$G,'3.1.a Input Output Matrix'!Q$25,'2a. Database N flows'!$H:$H,'3.1.a Input Output Matrix'!Q$26,'2a. Database N flows'!$P:$P,$B$3,'2a. Database N flows'!$M:$M,$B$4),SUMIFS('2a. Database N flows'!$N:$N,'2a. Database N flows'!$D:$D,'3.1.a Input Output Matrix'!$C37,'2a. Database N flows'!$E:$E,'3.1.a Input Output Matrix'!$D37,'2a. Database N flows'!$G:$G,'3.1.a Input Output Matrix'!Q$25,'2a. Database N flows'!$H:$H,'3.1.a Input Output Matrix'!Q$26,'2a. Database N flows'!$P:$P,$B$3))</f>
        <v/>
      </c>
      <c r="R37" s="30">
        <f>IF($B$4&lt;&gt;"Ntot",SUMIFS('2a. Database N flows'!$N:$N,'2a. Database N flows'!$D:$D,'3.1.a Input Output Matrix'!$C37,'2a. Database N flows'!$E:$E,'3.1.a Input Output Matrix'!$D37,'2a. Database N flows'!$G:$G,'3.1.a Input Output Matrix'!R$25,'2a. Database N flows'!$H:$H,'3.1.a Input Output Matrix'!R$26,'2a. Database N flows'!$P:$P,$B$3,'2a. Database N flows'!$M:$M,$B$4),SUMIFS('2a. Database N flows'!$N:$N,'2a. Database N flows'!$D:$D,'3.1.a Input Output Matrix'!$C37,'2a. Database N flows'!$E:$E,'3.1.a Input Output Matrix'!$D37,'2a. Database N flows'!$G:$G,'3.1.a Input Output Matrix'!R$25,'2a. Database N flows'!$H:$H,'3.1.a Input Output Matrix'!R$26,'2a. Database N flows'!$P:$P,$B$3))</f>
        <v/>
      </c>
      <c r="S37" s="78">
        <f>IF($B$4&lt;&gt;"Ntot",SUMIFS('2a. Database N flows'!$N:$N,'2a. Database N flows'!$D:$D,'3.1.a Input Output Matrix'!$C37,'2a. Database N flows'!$E:$E,'3.1.a Input Output Matrix'!$D37,'2a. Database N flows'!$G:$G,'3.1.a Input Output Matrix'!S$25,'2a. Database N flows'!$H:$H,'3.1.a Input Output Matrix'!S$26,'2a. Database N flows'!$P:$P,$B$3,'2a. Database N flows'!$M:$M,$B$4),SUMIFS('2a. Database N flows'!$N:$N,'2a. Database N flows'!$D:$D,'3.1.a Input Output Matrix'!$C37,'2a. Database N flows'!$E:$E,'3.1.a Input Output Matrix'!$D37,'2a. Database N flows'!$G:$G,'3.1.a Input Output Matrix'!S$25,'2a. Database N flows'!$H:$H,'3.1.a Input Output Matrix'!S$26,'2a. Database N flows'!$P:$P,$B$3))</f>
        <v/>
      </c>
      <c r="T37" s="78">
        <f>IF($B$4&lt;&gt;"Ntot",SUMIFS('2a. Database N flows'!$N:$N,'2a. Database N flows'!$D:$D,'3.1.a Input Output Matrix'!$C37,'2a. Database N flows'!$E:$E,'3.1.a Input Output Matrix'!$D37,'2a. Database N flows'!$G:$G,'3.1.a Input Output Matrix'!T$25,'2a. Database N flows'!$H:$H,'3.1.a Input Output Matrix'!T$26,'2a. Database N flows'!$P:$P,$B$3,'2a. Database N flows'!$M:$M,$B$4),SUMIFS('2a. Database N flows'!$N:$N,'2a. Database N flows'!$D:$D,'3.1.a Input Output Matrix'!$C37,'2a. Database N flows'!$E:$E,'3.1.a Input Output Matrix'!$D37,'2a. Database N flows'!$G:$G,'3.1.a Input Output Matrix'!T$25,'2a. Database N flows'!$H:$H,'3.1.a Input Output Matrix'!T$26,'2a. Database N flows'!$P:$P,$B$3))</f>
        <v/>
      </c>
      <c r="U37" s="537">
        <f>IF($B$4&lt;&gt;"Ntot",SUMIFS('2a. Database N flows'!$N:$N,'2a. Database N flows'!$D:$D,'3.1.a Input Output Matrix'!$C37,'2a. Database N flows'!$E:$E,'3.1.a Input Output Matrix'!$D37,'2a. Database N flows'!$G:$G,'3.1.a Input Output Matrix'!U$25,'2a. Database N flows'!$H:$H,'3.1.a Input Output Matrix'!U$26,'2a. Database N flows'!$P:$P,$B$3,'2a. Database N flows'!$M:$M,$B$4),SUMIFS('2a. Database N flows'!$N:$N,'2a. Database N flows'!$D:$D,'3.1.a Input Output Matrix'!$C37,'2a. Database N flows'!$E:$E,'3.1.a Input Output Matrix'!$D37,'2a. Database N flows'!$G:$G,'3.1.a Input Output Matrix'!U$25,'2a. Database N flows'!$H:$H,'3.1.a Input Output Matrix'!U$26,'2a. Database N flows'!$P:$P,$B$3))</f>
        <v/>
      </c>
      <c r="V37" s="537">
        <f>IF($B$4&lt;&gt;"Ntot",SUMIFS('2a. Database N flows'!$N:$N,'2a. Database N flows'!$D:$D,'3.1.a Input Output Matrix'!$C37,'2a. Database N flows'!$E:$E,'3.1.a Input Output Matrix'!$D37,'2a. Database N flows'!$G:$G,'3.1.a Input Output Matrix'!V$25,'2a. Database N flows'!$H:$H,'3.1.a Input Output Matrix'!V$26,'2a. Database N flows'!$P:$P,$B$3,'2a. Database N flows'!$M:$M,$B$4),SUMIFS('2a. Database N flows'!$N:$N,'2a. Database N flows'!$D:$D,'3.1.a Input Output Matrix'!$C37,'2a. Database N flows'!$E:$E,'3.1.a Input Output Matrix'!$D37,'2a. Database N flows'!$G:$G,'3.1.a Input Output Matrix'!V$25,'2a. Database N flows'!$H:$H,'3.1.a Input Output Matrix'!V$26,'2a. Database N flows'!$P:$P,$B$3))</f>
        <v/>
      </c>
      <c r="W37" s="30">
        <f>IF($B$4&lt;&gt;"Ntot",SUMIFS('2a. Database N flows'!$N:$N,'2a. Database N flows'!$D:$D,'3.1.a Input Output Matrix'!$C37,'2a. Database N flows'!$E:$E,'3.1.a Input Output Matrix'!$D37,'2a. Database N flows'!$G:$G,'3.1.a Input Output Matrix'!W$25,'2a. Database N flows'!$H:$H,'3.1.a Input Output Matrix'!W$26,'2a. Database N flows'!$P:$P,$B$3,'2a. Database N flows'!$M:$M,$B$4),SUMIFS('2a. Database N flows'!$N:$N,'2a. Database N flows'!$D:$D,'3.1.a Input Output Matrix'!$C37,'2a. Database N flows'!$E:$E,'3.1.a Input Output Matrix'!$D37,'2a. Database N flows'!$G:$G,'3.1.a Input Output Matrix'!W$25,'2a. Database N flows'!$H:$H,'3.1.a Input Output Matrix'!W$26,'2a. Database N flows'!$P:$P,$B$3))</f>
        <v/>
      </c>
      <c r="X37" s="79">
        <f>IF($B$4&lt;&gt;"Ntot",SUMIFS('2a. Database N flows'!$N:$N,'2a. Database N flows'!$D:$D,'3.1.a Input Output Matrix'!$C37,'2a. Database N flows'!$E:$E,'3.1.a Input Output Matrix'!$D37,'2a. Database N flows'!$G:$G,'3.1.a Input Output Matrix'!X$25,'2a. Database N flows'!$H:$H,'3.1.a Input Output Matrix'!X$26,'2a. Database N flows'!$P:$P,$B$3,'2a. Database N flows'!$M:$M,$B$4),SUMIFS('2a. Database N flows'!$N:$N,'2a. Database N flows'!$D:$D,'3.1.a Input Output Matrix'!$C37,'2a. Database N flows'!$E:$E,'3.1.a Input Output Matrix'!$D37,'2a. Database N flows'!$G:$G,'3.1.a Input Output Matrix'!X$25,'2a. Database N flows'!$H:$H,'3.1.a Input Output Matrix'!X$26,'2a. Database N flows'!$P:$P,$B$3))</f>
        <v/>
      </c>
      <c r="Y37" s="79">
        <f>IF($B$4&lt;&gt;"Ntot",SUMIFS('2a. Database N flows'!$N:$N,'2a. Database N flows'!$D:$D,'3.1.a Input Output Matrix'!$C37,'2a. Database N flows'!$E:$E,'3.1.a Input Output Matrix'!$D37,'2a. Database N flows'!$G:$G,'3.1.a Input Output Matrix'!Y$25,'2a. Database N flows'!$H:$H,'3.1.a Input Output Matrix'!Y$26,'2a. Database N flows'!$P:$P,$B$3,'2a. Database N flows'!$M:$M,$B$4),SUMIFS('2a. Database N flows'!$N:$N,'2a. Database N flows'!$D:$D,'3.1.a Input Output Matrix'!$C37,'2a. Database N flows'!$E:$E,'3.1.a Input Output Matrix'!$D37,'2a. Database N flows'!$G:$G,'3.1.a Input Output Matrix'!Y$25,'2a. Database N flows'!$H:$H,'3.1.a Input Output Matrix'!Y$26,'2a. Database N flows'!$P:$P,$B$3))</f>
        <v/>
      </c>
      <c r="Z37" s="14">
        <f>SUM(E37:Y37)</f>
        <v/>
      </c>
      <c r="AA37" s="537" t="inlineStr">
        <is>
          <t>kt N</t>
        </is>
      </c>
      <c r="AB37" s="18" t="n"/>
      <c r="AC37" s="5" t="n"/>
      <c r="AD37" s="5" t="n"/>
    </row>
    <row r="38" ht="17.75" customHeight="1">
      <c r="B38" s="521" t="n"/>
      <c r="C38" s="94" t="inlineStr">
        <is>
          <t>FS</t>
        </is>
      </c>
      <c r="D38" s="95" t="inlineStr">
        <is>
          <t>WL</t>
        </is>
      </c>
      <c r="E38" s="82">
        <f>IF($B$4&lt;&gt;"Ntot",SUMIFS('2a. Database N flows'!$N:$N,'2a. Database N flows'!$D:$D,'3.1.a Input Output Matrix'!$C38,'2a. Database N flows'!$E:$E,'3.1.a Input Output Matrix'!$D38,'2a. Database N flows'!$G:$G,'3.1.a Input Output Matrix'!E$25,'2a. Database N flows'!$H:$H,'3.1.a Input Output Matrix'!E$26,'2a. Database N flows'!$P:$P,$B$3,'2a. Database N flows'!$M:$M,$B$4),SUMIFS('2a. Database N flows'!$N:$N,'2a. Database N flows'!$D:$D,'3.1.a Input Output Matrix'!$C38,'2a. Database N flows'!$E:$E,'3.1.a Input Output Matrix'!$D38,'2a. Database N flows'!$G:$G,'3.1.a Input Output Matrix'!E$25,'2a. Database N flows'!$H:$H,'3.1.a Input Output Matrix'!E$26,'2a. Database N flows'!$P:$P,$B$3))</f>
        <v/>
      </c>
      <c r="F38" s="39">
        <f>IF($B$4&lt;&gt;"Ntot",SUMIFS('2a. Database N flows'!$N:$N,'2a. Database N flows'!$D:$D,'3.1.a Input Output Matrix'!$C38,'2a. Database N flows'!$E:$E,'3.1.a Input Output Matrix'!$D38,'2a. Database N flows'!$G:$G,'3.1.a Input Output Matrix'!F$25,'2a. Database N flows'!$H:$H,'3.1.a Input Output Matrix'!F$26,'2a. Database N flows'!$P:$P,$B$3,'2a. Database N flows'!$M:$M,$B$4),SUMIFS('2a. Database N flows'!$N:$N,'2a. Database N flows'!$D:$D,'3.1.a Input Output Matrix'!$C38,'2a. Database N flows'!$E:$E,'3.1.a Input Output Matrix'!$D38,'2a. Database N flows'!$G:$G,'3.1.a Input Output Matrix'!F$25,'2a. Database N flows'!$H:$H,'3.1.a Input Output Matrix'!F$26,'2a. Database N flows'!$P:$P,$B$3))</f>
        <v/>
      </c>
      <c r="G38" s="39">
        <f>IF($B$4&lt;&gt;"Ntot",SUMIFS('2a. Database N flows'!$N:$N,'2a. Database N flows'!$D:$D,'3.1.a Input Output Matrix'!$C38,'2a. Database N flows'!$E:$E,'3.1.a Input Output Matrix'!$D38,'2a. Database N flows'!$G:$G,'3.1.a Input Output Matrix'!G$25,'2a. Database N flows'!$H:$H,'3.1.a Input Output Matrix'!G$26,'2a. Database N flows'!$P:$P,$B$3,'2a. Database N flows'!$M:$M,$B$4),SUMIFS('2a. Database N flows'!$N:$N,'2a. Database N flows'!$D:$D,'3.1.a Input Output Matrix'!$C38,'2a. Database N flows'!$E:$E,'3.1.a Input Output Matrix'!$D38,'2a. Database N flows'!$G:$G,'3.1.a Input Output Matrix'!G$25,'2a. Database N flows'!$H:$H,'3.1.a Input Output Matrix'!G$26,'2a. Database N flows'!$P:$P,$B$3))</f>
        <v/>
      </c>
      <c r="H38" s="40">
        <f>IF($B$4&lt;&gt;"Ntot",SUMIFS('2a. Database N flows'!$N:$N,'2a. Database N flows'!$D:$D,'3.1.a Input Output Matrix'!$C38,'2a. Database N flows'!$E:$E,'3.1.a Input Output Matrix'!$D38,'2a. Database N flows'!$G:$G,'3.1.a Input Output Matrix'!H$25,'2a. Database N flows'!$H:$H,'3.1.a Input Output Matrix'!H$26,'2a. Database N flows'!$P:$P,$B$3,'2a. Database N flows'!$M:$M,$B$4),SUMIFS('2a. Database N flows'!$N:$N,'2a. Database N flows'!$D:$D,'3.1.a Input Output Matrix'!$C38,'2a. Database N flows'!$E:$E,'3.1.a Input Output Matrix'!$D38,'2a. Database N flows'!$G:$G,'3.1.a Input Output Matrix'!H$25,'2a. Database N flows'!$H:$H,'3.1.a Input Output Matrix'!H$26,'2a. Database N flows'!$P:$P,$B$3))</f>
        <v/>
      </c>
      <c r="I38" s="82">
        <f>IF($B$4&lt;&gt;"Ntot",SUMIFS('2a. Database N flows'!$N:$N,'2a. Database N flows'!$D:$D,'3.1.a Input Output Matrix'!$C38,'2a. Database N flows'!$E:$E,'3.1.a Input Output Matrix'!$D38,'2a. Database N flows'!$G:$G,'3.1.a Input Output Matrix'!I$25,'2a. Database N flows'!$H:$H,'3.1.a Input Output Matrix'!I$26,'2a. Database N flows'!$P:$P,$B$3,'2a. Database N flows'!$M:$M,$B$4),SUMIFS('2a. Database N flows'!$N:$N,'2a. Database N flows'!$D:$D,'3.1.a Input Output Matrix'!$C38,'2a. Database N flows'!$E:$E,'3.1.a Input Output Matrix'!$D38,'2a. Database N flows'!$G:$G,'3.1.a Input Output Matrix'!I$25,'2a. Database N flows'!$H:$H,'3.1.a Input Output Matrix'!I$26,'2a. Database N flows'!$P:$P,$B$3))</f>
        <v/>
      </c>
      <c r="J38" s="40">
        <f>IF($B$4&lt;&gt;"Ntot",SUMIFS('2a. Database N flows'!$N:$N,'2a. Database N flows'!$D:$D,'3.1.a Input Output Matrix'!$C38,'2a. Database N flows'!$E:$E,'3.1.a Input Output Matrix'!$D38,'2a. Database N flows'!$G:$G,'3.1.a Input Output Matrix'!J$25,'2a. Database N flows'!$H:$H,'3.1.a Input Output Matrix'!J$26,'2a. Database N flows'!$P:$P,$B$3,'2a. Database N flows'!$M:$M,$B$4),SUMIFS('2a. Database N flows'!$N:$N,'2a. Database N flows'!$D:$D,'3.1.a Input Output Matrix'!$C38,'2a. Database N flows'!$E:$E,'3.1.a Input Output Matrix'!$D38,'2a. Database N flows'!$G:$G,'3.1.a Input Output Matrix'!J$25,'2a. Database N flows'!$H:$H,'3.1.a Input Output Matrix'!J$26,'2a. Database N flows'!$P:$P,$B$3))</f>
        <v/>
      </c>
      <c r="K38" s="82">
        <f>IF($B$4&lt;&gt;"Ntot",SUMIFS('2a. Database N flows'!$N:$N,'2a. Database N flows'!$D:$D,'3.1.a Input Output Matrix'!$C38,'2a. Database N flows'!$E:$E,'3.1.a Input Output Matrix'!$D38,'2a. Database N flows'!$G:$G,'3.1.a Input Output Matrix'!K$25,'2a. Database N flows'!$H:$H,'3.1.a Input Output Matrix'!K$26,'2a. Database N flows'!$P:$P,$B$3,'2a. Database N flows'!$M:$M,$B$4),SUMIFS('2a. Database N flows'!$N:$N,'2a. Database N flows'!$D:$D,'3.1.a Input Output Matrix'!$C38,'2a. Database N flows'!$E:$E,'3.1.a Input Output Matrix'!$D38,'2a. Database N flows'!$G:$G,'3.1.a Input Output Matrix'!K$25,'2a. Database N flows'!$H:$H,'3.1.a Input Output Matrix'!K$26,'2a. Database N flows'!$P:$P,$B$3))</f>
        <v/>
      </c>
      <c r="L38" s="39">
        <f>IF($B$4&lt;&gt;"Ntot",SUMIFS('2a. Database N flows'!$N:$N,'2a. Database N flows'!$D:$D,'3.1.a Input Output Matrix'!$C38,'2a. Database N flows'!$E:$E,'3.1.a Input Output Matrix'!$D38,'2a. Database N flows'!$G:$G,'3.1.a Input Output Matrix'!L$25,'2a. Database N flows'!$H:$H,'3.1.a Input Output Matrix'!L$26,'2a. Database N flows'!$P:$P,$B$3,'2a. Database N flows'!$M:$M,$B$4),SUMIFS('2a. Database N flows'!$N:$N,'2a. Database N flows'!$D:$D,'3.1.a Input Output Matrix'!$C38,'2a. Database N flows'!$E:$E,'3.1.a Input Output Matrix'!$D38,'2a. Database N flows'!$G:$G,'3.1.a Input Output Matrix'!L$25,'2a. Database N flows'!$H:$H,'3.1.a Input Output Matrix'!L$26,'2a. Database N flows'!$P:$P,$B$3))</f>
        <v/>
      </c>
      <c r="M38" s="40">
        <f>IF($B$4&lt;&gt;"Ntot",SUMIFS('2a. Database N flows'!$N:$N,'2a. Database N flows'!$D:$D,'3.1.a Input Output Matrix'!$C38,'2a. Database N flows'!$E:$E,'3.1.a Input Output Matrix'!$D38,'2a. Database N flows'!$G:$G,'3.1.a Input Output Matrix'!M$25,'2a. Database N flows'!$H:$H,'3.1.a Input Output Matrix'!M$26,'2a. Database N flows'!$P:$P,$B$3,'2a. Database N flows'!$M:$M,$B$4),SUMIFS('2a. Database N flows'!$N:$N,'2a. Database N flows'!$D:$D,'3.1.a Input Output Matrix'!$C38,'2a. Database N flows'!$E:$E,'3.1.a Input Output Matrix'!$D38,'2a. Database N flows'!$G:$G,'3.1.a Input Output Matrix'!M$25,'2a. Database N flows'!$H:$H,'3.1.a Input Output Matrix'!M$26,'2a. Database N flows'!$P:$P,$B$3))</f>
        <v/>
      </c>
      <c r="N38" s="82">
        <f>IF($B$4&lt;&gt;"Ntot",SUMIFS('2a. Database N flows'!$N:$N,'2a. Database N flows'!$D:$D,'3.1.a Input Output Matrix'!$C38,'2a. Database N flows'!$E:$E,'3.1.a Input Output Matrix'!$D38,'2a. Database N flows'!$G:$G,'3.1.a Input Output Matrix'!N$25,'2a. Database N flows'!$H:$H,'3.1.a Input Output Matrix'!N$26,'2a. Database N flows'!$P:$P,$B$3,'2a. Database N flows'!$M:$M,$B$4),SUMIFS('2a. Database N flows'!$N:$N,'2a. Database N flows'!$D:$D,'3.1.a Input Output Matrix'!$C38,'2a. Database N flows'!$E:$E,'3.1.a Input Output Matrix'!$D38,'2a. Database N flows'!$G:$G,'3.1.a Input Output Matrix'!N$25,'2a. Database N flows'!$H:$H,'3.1.a Input Output Matrix'!N$26,'2a. Database N flows'!$P:$P,$B$3))</f>
        <v/>
      </c>
      <c r="O38" s="39">
        <f>IF($B$4&lt;&gt;"Ntot",SUMIFS('2a. Database N flows'!$N:$N,'2a. Database N flows'!$D:$D,'3.1.a Input Output Matrix'!$C38,'2a. Database N flows'!$E:$E,'3.1.a Input Output Matrix'!$D38,'2a. Database N flows'!$G:$G,'3.1.a Input Output Matrix'!O$25,'2a. Database N flows'!$H:$H,'3.1.a Input Output Matrix'!O$26,'2a. Database N flows'!$P:$P,$B$3,'2a. Database N flows'!$M:$M,$B$4),SUMIFS('2a. Database N flows'!$N:$N,'2a. Database N flows'!$D:$D,'3.1.a Input Output Matrix'!$C38,'2a. Database N flows'!$E:$E,'3.1.a Input Output Matrix'!$D38,'2a. Database N flows'!$G:$G,'3.1.a Input Output Matrix'!O$25,'2a. Database N flows'!$H:$H,'3.1.a Input Output Matrix'!O$26,'2a. Database N flows'!$P:$P,$B$3))</f>
        <v/>
      </c>
      <c r="P38" s="40">
        <f>IF($B$4&lt;&gt;"Ntot",SUMIFS('2a. Database N flows'!$N:$N,'2a. Database N flows'!$D:$D,'3.1.a Input Output Matrix'!$C38,'2a. Database N flows'!$E:$E,'3.1.a Input Output Matrix'!$D38,'2a. Database N flows'!$G:$G,'3.1.a Input Output Matrix'!P$25,'2a. Database N flows'!$H:$H,'3.1.a Input Output Matrix'!P$26,'2a. Database N flows'!$P:$P,$B$3,'2a. Database N flows'!$M:$M,$B$4),SUMIFS('2a. Database N flows'!$N:$N,'2a. Database N flows'!$D:$D,'3.1.a Input Output Matrix'!$C38,'2a. Database N flows'!$E:$E,'3.1.a Input Output Matrix'!$D38,'2a. Database N flows'!$G:$G,'3.1.a Input Output Matrix'!P$25,'2a. Database N flows'!$H:$H,'3.1.a Input Output Matrix'!P$26,'2a. Database N flows'!$P:$P,$B$3))</f>
        <v/>
      </c>
      <c r="Q38" s="82">
        <f>IF($B$4&lt;&gt;"Ntot",SUMIFS('2a. Database N flows'!$N:$N,'2a. Database N flows'!$D:$D,'3.1.a Input Output Matrix'!$C38,'2a. Database N flows'!$E:$E,'3.1.a Input Output Matrix'!$D38,'2a. Database N flows'!$G:$G,'3.1.a Input Output Matrix'!Q$25,'2a. Database N flows'!$H:$H,'3.1.a Input Output Matrix'!Q$26,'2a. Database N flows'!$P:$P,$B$3,'2a. Database N flows'!$M:$M,$B$4),SUMIFS('2a. Database N flows'!$N:$N,'2a. Database N flows'!$D:$D,'3.1.a Input Output Matrix'!$C38,'2a. Database N flows'!$E:$E,'3.1.a Input Output Matrix'!$D38,'2a. Database N flows'!$G:$G,'3.1.a Input Output Matrix'!Q$25,'2a. Database N flows'!$H:$H,'3.1.a Input Output Matrix'!Q$26,'2a. Database N flows'!$P:$P,$B$3))</f>
        <v/>
      </c>
      <c r="R38" s="40">
        <f>IF($B$4&lt;&gt;"Ntot",SUMIFS('2a. Database N flows'!$N:$N,'2a. Database N flows'!$D:$D,'3.1.a Input Output Matrix'!$C38,'2a. Database N flows'!$E:$E,'3.1.a Input Output Matrix'!$D38,'2a. Database N flows'!$G:$G,'3.1.a Input Output Matrix'!R$25,'2a. Database N flows'!$H:$H,'3.1.a Input Output Matrix'!R$26,'2a. Database N flows'!$P:$P,$B$3,'2a. Database N flows'!$M:$M,$B$4),SUMIFS('2a. Database N flows'!$N:$N,'2a. Database N flows'!$D:$D,'3.1.a Input Output Matrix'!$C38,'2a. Database N flows'!$E:$E,'3.1.a Input Output Matrix'!$D38,'2a. Database N flows'!$G:$G,'3.1.a Input Output Matrix'!R$25,'2a. Database N flows'!$H:$H,'3.1.a Input Output Matrix'!R$26,'2a. Database N flows'!$P:$P,$B$3))</f>
        <v/>
      </c>
      <c r="S38" s="82">
        <f>IF($B$4&lt;&gt;"Ntot",SUMIFS('2a. Database N flows'!$N:$N,'2a. Database N flows'!$D:$D,'3.1.a Input Output Matrix'!$C38,'2a. Database N flows'!$E:$E,'3.1.a Input Output Matrix'!$D38,'2a. Database N flows'!$G:$G,'3.1.a Input Output Matrix'!S$25,'2a. Database N flows'!$H:$H,'3.1.a Input Output Matrix'!S$26,'2a. Database N flows'!$P:$P,$B$3,'2a. Database N flows'!$M:$M,$B$4),SUMIFS('2a. Database N flows'!$N:$N,'2a. Database N flows'!$D:$D,'3.1.a Input Output Matrix'!$C38,'2a. Database N flows'!$E:$E,'3.1.a Input Output Matrix'!$D38,'2a. Database N flows'!$G:$G,'3.1.a Input Output Matrix'!S$25,'2a. Database N flows'!$H:$H,'3.1.a Input Output Matrix'!S$26,'2a. Database N flows'!$P:$P,$B$3))</f>
        <v/>
      </c>
      <c r="T38" s="82">
        <f>IF($B$4&lt;&gt;"Ntot",SUMIFS('2a. Database N flows'!$N:$N,'2a. Database N flows'!$D:$D,'3.1.a Input Output Matrix'!$C38,'2a. Database N flows'!$E:$E,'3.1.a Input Output Matrix'!$D38,'2a. Database N flows'!$G:$G,'3.1.a Input Output Matrix'!T$25,'2a. Database N flows'!$H:$H,'3.1.a Input Output Matrix'!T$26,'2a. Database N flows'!$P:$P,$B$3,'2a. Database N flows'!$M:$M,$B$4),SUMIFS('2a. Database N flows'!$N:$N,'2a. Database N flows'!$D:$D,'3.1.a Input Output Matrix'!$C38,'2a. Database N flows'!$E:$E,'3.1.a Input Output Matrix'!$D38,'2a. Database N flows'!$G:$G,'3.1.a Input Output Matrix'!T$25,'2a. Database N flows'!$H:$H,'3.1.a Input Output Matrix'!T$26,'2a. Database N flows'!$P:$P,$B$3))</f>
        <v/>
      </c>
      <c r="U38" s="39">
        <f>IF($B$4&lt;&gt;"Ntot",SUMIFS('2a. Database N flows'!$N:$N,'2a. Database N flows'!$D:$D,'3.1.a Input Output Matrix'!$C38,'2a. Database N flows'!$E:$E,'3.1.a Input Output Matrix'!$D38,'2a. Database N flows'!$G:$G,'3.1.a Input Output Matrix'!U$25,'2a. Database N flows'!$H:$H,'3.1.a Input Output Matrix'!U$26,'2a. Database N flows'!$P:$P,$B$3,'2a. Database N flows'!$M:$M,$B$4),SUMIFS('2a. Database N flows'!$N:$N,'2a. Database N flows'!$D:$D,'3.1.a Input Output Matrix'!$C38,'2a. Database N flows'!$E:$E,'3.1.a Input Output Matrix'!$D38,'2a. Database N flows'!$G:$G,'3.1.a Input Output Matrix'!U$25,'2a. Database N flows'!$H:$H,'3.1.a Input Output Matrix'!U$26,'2a. Database N flows'!$P:$P,$B$3))</f>
        <v/>
      </c>
      <c r="V38" s="39">
        <f>IF($B$4&lt;&gt;"Ntot",SUMIFS('2a. Database N flows'!$N:$N,'2a. Database N flows'!$D:$D,'3.1.a Input Output Matrix'!$C38,'2a. Database N flows'!$E:$E,'3.1.a Input Output Matrix'!$D38,'2a. Database N flows'!$G:$G,'3.1.a Input Output Matrix'!V$25,'2a. Database N flows'!$H:$H,'3.1.a Input Output Matrix'!V$26,'2a. Database N flows'!$P:$P,$B$3,'2a. Database N flows'!$M:$M,$B$4),SUMIFS('2a. Database N flows'!$N:$N,'2a. Database N flows'!$D:$D,'3.1.a Input Output Matrix'!$C38,'2a. Database N flows'!$E:$E,'3.1.a Input Output Matrix'!$D38,'2a. Database N flows'!$G:$G,'3.1.a Input Output Matrix'!V$25,'2a. Database N flows'!$H:$H,'3.1.a Input Output Matrix'!V$26,'2a. Database N flows'!$P:$P,$B$3))</f>
        <v/>
      </c>
      <c r="W38" s="40">
        <f>IF($B$4&lt;&gt;"Ntot",SUMIFS('2a. Database N flows'!$N:$N,'2a. Database N flows'!$D:$D,'3.1.a Input Output Matrix'!$C38,'2a. Database N flows'!$E:$E,'3.1.a Input Output Matrix'!$D38,'2a. Database N flows'!$G:$G,'3.1.a Input Output Matrix'!W$25,'2a. Database N flows'!$H:$H,'3.1.a Input Output Matrix'!W$26,'2a. Database N flows'!$P:$P,$B$3,'2a. Database N flows'!$M:$M,$B$4),SUMIFS('2a. Database N flows'!$N:$N,'2a. Database N flows'!$D:$D,'3.1.a Input Output Matrix'!$C38,'2a. Database N flows'!$E:$E,'3.1.a Input Output Matrix'!$D38,'2a. Database N flows'!$G:$G,'3.1.a Input Output Matrix'!W$25,'2a. Database N flows'!$H:$H,'3.1.a Input Output Matrix'!W$26,'2a. Database N flows'!$P:$P,$B$3))</f>
        <v/>
      </c>
      <c r="X38" s="83">
        <f>IF($B$4&lt;&gt;"Ntot",SUMIFS('2a. Database N flows'!$N:$N,'2a. Database N flows'!$D:$D,'3.1.a Input Output Matrix'!$C38,'2a. Database N flows'!$E:$E,'3.1.a Input Output Matrix'!$D38,'2a. Database N flows'!$G:$G,'3.1.a Input Output Matrix'!X$25,'2a. Database N flows'!$H:$H,'3.1.a Input Output Matrix'!X$26,'2a. Database N flows'!$P:$P,$B$3,'2a. Database N flows'!$M:$M,$B$4),SUMIFS('2a. Database N flows'!$N:$N,'2a. Database N flows'!$D:$D,'3.1.a Input Output Matrix'!$C38,'2a. Database N flows'!$E:$E,'3.1.a Input Output Matrix'!$D38,'2a. Database N flows'!$G:$G,'3.1.a Input Output Matrix'!X$25,'2a. Database N flows'!$H:$H,'3.1.a Input Output Matrix'!X$26,'2a. Database N flows'!$P:$P,$B$3))</f>
        <v/>
      </c>
      <c r="Y38" s="83">
        <f>IF($B$4&lt;&gt;"Ntot",SUMIFS('2a. Database N flows'!$N:$N,'2a. Database N flows'!$D:$D,'3.1.a Input Output Matrix'!$C38,'2a. Database N flows'!$E:$E,'3.1.a Input Output Matrix'!$D38,'2a. Database N flows'!$G:$G,'3.1.a Input Output Matrix'!Y$25,'2a. Database N flows'!$H:$H,'3.1.a Input Output Matrix'!Y$26,'2a. Database N flows'!$P:$P,$B$3,'2a. Database N flows'!$M:$M,$B$4),SUMIFS('2a. Database N flows'!$N:$N,'2a. Database N flows'!$D:$D,'3.1.a Input Output Matrix'!$C38,'2a. Database N flows'!$E:$E,'3.1.a Input Output Matrix'!$D38,'2a. Database N flows'!$G:$G,'3.1.a Input Output Matrix'!Y$25,'2a. Database N flows'!$H:$H,'3.1.a Input Output Matrix'!Y$26,'2a. Database N flows'!$P:$P,$B$3))</f>
        <v/>
      </c>
      <c r="Z38" s="14">
        <f>SUM(E38:Y38)</f>
        <v/>
      </c>
      <c r="AA38" s="537" t="inlineStr">
        <is>
          <t>kt N</t>
        </is>
      </c>
      <c r="AB38" s="18" t="n"/>
      <c r="AC38" s="5" t="n"/>
      <c r="AD38" s="5" t="n"/>
    </row>
    <row r="39" ht="17.75" customHeight="1">
      <c r="B39" s="521" t="n"/>
      <c r="C39" s="220" t="inlineStr">
        <is>
          <t>PR</t>
        </is>
      </c>
      <c r="D39" s="225" t="inlineStr">
        <is>
          <t>SO</t>
        </is>
      </c>
      <c r="E39" s="73">
        <f>IF($B$4&lt;&gt;"Ntot",SUMIFS('2a. Database N flows'!$N:$N,'2a. Database N flows'!$D:$D,'3.1.a Input Output Matrix'!$C39,'2a. Database N flows'!$E:$E,'3.1.a Input Output Matrix'!$D39,'2a. Database N flows'!$G:$G,'3.1.a Input Output Matrix'!E$25,'2a. Database N flows'!$H:$H,'3.1.a Input Output Matrix'!E$26,'2a. Database N flows'!$P:$P,$B$3,'2a. Database N flows'!$M:$M,$B$4),SUMIFS('2a. Database N flows'!$N:$N,'2a. Database N flows'!$D:$D,'3.1.a Input Output Matrix'!$C39,'2a. Database N flows'!$E:$E,'3.1.a Input Output Matrix'!$D39,'2a. Database N flows'!$G:$G,'3.1.a Input Output Matrix'!E$25,'2a. Database N flows'!$H:$H,'3.1.a Input Output Matrix'!E$26,'2a. Database N flows'!$P:$P,$B$3))</f>
        <v/>
      </c>
      <c r="F39" s="74">
        <f>IF($B$4&lt;&gt;"Ntot",SUMIFS('2a. Database N flows'!$N:$N,'2a. Database N flows'!$D:$D,'3.1.a Input Output Matrix'!$C39,'2a. Database N flows'!$E:$E,'3.1.a Input Output Matrix'!$D39,'2a. Database N flows'!$G:$G,'3.1.a Input Output Matrix'!F$25,'2a. Database N flows'!$H:$H,'3.1.a Input Output Matrix'!F$26,'2a. Database N flows'!$P:$P,$B$3,'2a. Database N flows'!$M:$M,$B$4),SUMIFS('2a. Database N flows'!$N:$N,'2a. Database N flows'!$D:$D,'3.1.a Input Output Matrix'!$C39,'2a. Database N flows'!$E:$E,'3.1.a Input Output Matrix'!$D39,'2a. Database N flows'!$G:$G,'3.1.a Input Output Matrix'!F$25,'2a. Database N flows'!$H:$H,'3.1.a Input Output Matrix'!F$26,'2a. Database N flows'!$P:$P,$B$3))</f>
        <v/>
      </c>
      <c r="G39" s="74">
        <f>IF($B$4&lt;&gt;"Ntot",SUMIFS('2a. Database N flows'!$N:$N,'2a. Database N flows'!$D:$D,'3.1.a Input Output Matrix'!$C39,'2a. Database N flows'!$E:$E,'3.1.a Input Output Matrix'!$D39,'2a. Database N flows'!$G:$G,'3.1.a Input Output Matrix'!G$25,'2a. Database N flows'!$H:$H,'3.1.a Input Output Matrix'!G$26,'2a. Database N flows'!$P:$P,$B$3,'2a. Database N flows'!$M:$M,$B$4),SUMIFS('2a. Database N flows'!$N:$N,'2a. Database N flows'!$D:$D,'3.1.a Input Output Matrix'!$C39,'2a. Database N flows'!$E:$E,'3.1.a Input Output Matrix'!$D39,'2a. Database N flows'!$G:$G,'3.1.a Input Output Matrix'!G$25,'2a. Database N flows'!$H:$H,'3.1.a Input Output Matrix'!G$26,'2a. Database N flows'!$P:$P,$B$3))</f>
        <v/>
      </c>
      <c r="H39" s="75">
        <f>IF($B$4&lt;&gt;"Ntot",SUMIFS('2a. Database N flows'!$N:$N,'2a. Database N flows'!$D:$D,'3.1.a Input Output Matrix'!$C39,'2a. Database N flows'!$E:$E,'3.1.a Input Output Matrix'!$D39,'2a. Database N flows'!$G:$G,'3.1.a Input Output Matrix'!H$25,'2a. Database N flows'!$H:$H,'3.1.a Input Output Matrix'!H$26,'2a. Database N flows'!$P:$P,$B$3,'2a. Database N flows'!$M:$M,$B$4),SUMIFS('2a. Database N flows'!$N:$N,'2a. Database N flows'!$D:$D,'3.1.a Input Output Matrix'!$C39,'2a. Database N flows'!$E:$E,'3.1.a Input Output Matrix'!$D39,'2a. Database N flows'!$G:$G,'3.1.a Input Output Matrix'!H$25,'2a. Database N flows'!$H:$H,'3.1.a Input Output Matrix'!H$26,'2a. Database N flows'!$P:$P,$B$3))</f>
        <v/>
      </c>
      <c r="I39" s="73">
        <f>IF($B$4&lt;&gt;"Ntot",SUMIFS('2a. Database N flows'!$N:$N,'2a. Database N flows'!$D:$D,'3.1.a Input Output Matrix'!$C39,'2a. Database N flows'!$E:$E,'3.1.a Input Output Matrix'!$D39,'2a. Database N flows'!$G:$G,'3.1.a Input Output Matrix'!I$25,'2a. Database N flows'!$H:$H,'3.1.a Input Output Matrix'!I$26,'2a. Database N flows'!$P:$P,$B$3,'2a. Database N flows'!$M:$M,$B$4),SUMIFS('2a. Database N flows'!$N:$N,'2a. Database N flows'!$D:$D,'3.1.a Input Output Matrix'!$C39,'2a. Database N flows'!$E:$E,'3.1.a Input Output Matrix'!$D39,'2a. Database N flows'!$G:$G,'3.1.a Input Output Matrix'!I$25,'2a. Database N flows'!$H:$H,'3.1.a Input Output Matrix'!I$26,'2a. Database N flows'!$P:$P,$B$3))</f>
        <v/>
      </c>
      <c r="J39" s="75">
        <f>IF($B$4&lt;&gt;"Ntot",SUMIFS('2a. Database N flows'!$N:$N,'2a. Database N flows'!$D:$D,'3.1.a Input Output Matrix'!$C39,'2a. Database N flows'!$E:$E,'3.1.a Input Output Matrix'!$D39,'2a. Database N flows'!$G:$G,'3.1.a Input Output Matrix'!J$25,'2a. Database N flows'!$H:$H,'3.1.a Input Output Matrix'!J$26,'2a. Database N flows'!$P:$P,$B$3,'2a. Database N flows'!$M:$M,$B$4),SUMIFS('2a. Database N flows'!$N:$N,'2a. Database N flows'!$D:$D,'3.1.a Input Output Matrix'!$C39,'2a. Database N flows'!$E:$E,'3.1.a Input Output Matrix'!$D39,'2a. Database N flows'!$G:$G,'3.1.a Input Output Matrix'!J$25,'2a. Database N flows'!$H:$H,'3.1.a Input Output Matrix'!J$26,'2a. Database N flows'!$P:$P,$B$3))</f>
        <v/>
      </c>
      <c r="K39" s="73">
        <f>IF($B$4&lt;&gt;"Ntot",SUMIFS('2a. Database N flows'!$N:$N,'2a. Database N flows'!$D:$D,'3.1.a Input Output Matrix'!$C39,'2a. Database N flows'!$E:$E,'3.1.a Input Output Matrix'!$D39,'2a. Database N flows'!$G:$G,'3.1.a Input Output Matrix'!K$25,'2a. Database N flows'!$H:$H,'3.1.a Input Output Matrix'!K$26,'2a. Database N flows'!$P:$P,$B$3,'2a. Database N flows'!$M:$M,$B$4),SUMIFS('2a. Database N flows'!$N:$N,'2a. Database N flows'!$D:$D,'3.1.a Input Output Matrix'!$C39,'2a. Database N flows'!$E:$E,'3.1.a Input Output Matrix'!$D39,'2a. Database N flows'!$G:$G,'3.1.a Input Output Matrix'!K$25,'2a. Database N flows'!$H:$H,'3.1.a Input Output Matrix'!K$26,'2a. Database N flows'!$P:$P,$B$3))</f>
        <v/>
      </c>
      <c r="L39" s="74">
        <f>IF($B$4&lt;&gt;"Ntot",SUMIFS('2a. Database N flows'!$N:$N,'2a. Database N flows'!$D:$D,'3.1.a Input Output Matrix'!$C39,'2a. Database N flows'!$E:$E,'3.1.a Input Output Matrix'!$D39,'2a. Database N flows'!$G:$G,'3.1.a Input Output Matrix'!L$25,'2a. Database N flows'!$H:$H,'3.1.a Input Output Matrix'!L$26,'2a. Database N flows'!$P:$P,$B$3,'2a. Database N flows'!$M:$M,$B$4),SUMIFS('2a. Database N flows'!$N:$N,'2a. Database N flows'!$D:$D,'3.1.a Input Output Matrix'!$C39,'2a. Database N flows'!$E:$E,'3.1.a Input Output Matrix'!$D39,'2a. Database N flows'!$G:$G,'3.1.a Input Output Matrix'!L$25,'2a. Database N flows'!$H:$H,'3.1.a Input Output Matrix'!L$26,'2a. Database N flows'!$P:$P,$B$3))</f>
        <v/>
      </c>
      <c r="M39" s="75">
        <f>IF($B$4&lt;&gt;"Ntot",SUMIFS('2a. Database N flows'!$N:$N,'2a. Database N flows'!$D:$D,'3.1.a Input Output Matrix'!$C39,'2a. Database N flows'!$E:$E,'3.1.a Input Output Matrix'!$D39,'2a. Database N flows'!$G:$G,'3.1.a Input Output Matrix'!M$25,'2a. Database N flows'!$H:$H,'3.1.a Input Output Matrix'!M$26,'2a. Database N flows'!$P:$P,$B$3,'2a. Database N flows'!$M:$M,$B$4),SUMIFS('2a. Database N flows'!$N:$N,'2a. Database N flows'!$D:$D,'3.1.a Input Output Matrix'!$C39,'2a. Database N flows'!$E:$E,'3.1.a Input Output Matrix'!$D39,'2a. Database N flows'!$G:$G,'3.1.a Input Output Matrix'!M$25,'2a. Database N flows'!$H:$H,'3.1.a Input Output Matrix'!M$26,'2a. Database N flows'!$P:$P,$B$3))</f>
        <v/>
      </c>
      <c r="N39" s="73">
        <f>IF($B$4&lt;&gt;"Ntot",SUMIFS('2a. Database N flows'!$N:$N,'2a. Database N flows'!$D:$D,'3.1.a Input Output Matrix'!$C39,'2a. Database N flows'!$E:$E,'3.1.a Input Output Matrix'!$D39,'2a. Database N flows'!$G:$G,'3.1.a Input Output Matrix'!N$25,'2a. Database N flows'!$H:$H,'3.1.a Input Output Matrix'!N$26,'2a. Database N flows'!$P:$P,$B$3,'2a. Database N flows'!$M:$M,$B$4),SUMIFS('2a. Database N flows'!$N:$N,'2a. Database N flows'!$D:$D,'3.1.a Input Output Matrix'!$C39,'2a. Database N flows'!$E:$E,'3.1.a Input Output Matrix'!$D39,'2a. Database N flows'!$G:$G,'3.1.a Input Output Matrix'!N$25,'2a. Database N flows'!$H:$H,'3.1.a Input Output Matrix'!N$26,'2a. Database N flows'!$P:$P,$B$3))</f>
        <v/>
      </c>
      <c r="O39" s="74">
        <f>IF($B$4&lt;&gt;"Ntot",SUMIFS('2a. Database N flows'!$N:$N,'2a. Database N flows'!$D:$D,'3.1.a Input Output Matrix'!$C39,'2a. Database N flows'!$E:$E,'3.1.a Input Output Matrix'!$D39,'2a. Database N flows'!$G:$G,'3.1.a Input Output Matrix'!O$25,'2a. Database N flows'!$H:$H,'3.1.a Input Output Matrix'!O$26,'2a. Database N flows'!$P:$P,$B$3,'2a. Database N flows'!$M:$M,$B$4),SUMIFS('2a. Database N flows'!$N:$N,'2a. Database N flows'!$D:$D,'3.1.a Input Output Matrix'!$C39,'2a. Database N flows'!$E:$E,'3.1.a Input Output Matrix'!$D39,'2a. Database N flows'!$G:$G,'3.1.a Input Output Matrix'!O$25,'2a. Database N flows'!$H:$H,'3.1.a Input Output Matrix'!O$26,'2a. Database N flows'!$P:$P,$B$3))</f>
        <v/>
      </c>
      <c r="P39" s="75">
        <f>IF($B$4&lt;&gt;"Ntot",SUMIFS('2a. Database N flows'!$N:$N,'2a. Database N flows'!$D:$D,'3.1.a Input Output Matrix'!$C39,'2a. Database N flows'!$E:$E,'3.1.a Input Output Matrix'!$D39,'2a. Database N flows'!$G:$G,'3.1.a Input Output Matrix'!P$25,'2a. Database N flows'!$H:$H,'3.1.a Input Output Matrix'!P$26,'2a. Database N flows'!$P:$P,$B$3,'2a. Database N flows'!$M:$M,$B$4),SUMIFS('2a. Database N flows'!$N:$N,'2a. Database N flows'!$D:$D,'3.1.a Input Output Matrix'!$C39,'2a. Database N flows'!$E:$E,'3.1.a Input Output Matrix'!$D39,'2a. Database N flows'!$G:$G,'3.1.a Input Output Matrix'!P$25,'2a. Database N flows'!$H:$H,'3.1.a Input Output Matrix'!P$26,'2a. Database N flows'!$P:$P,$B$3))</f>
        <v/>
      </c>
      <c r="Q39" s="73">
        <f>IF($B$4&lt;&gt;"Ntot",SUMIFS('2a. Database N flows'!$N:$N,'2a. Database N flows'!$D:$D,'3.1.a Input Output Matrix'!$C39,'2a. Database N flows'!$E:$E,'3.1.a Input Output Matrix'!$D39,'2a. Database N flows'!$G:$G,'3.1.a Input Output Matrix'!Q$25,'2a. Database N flows'!$H:$H,'3.1.a Input Output Matrix'!Q$26,'2a. Database N flows'!$P:$P,$B$3,'2a. Database N flows'!$M:$M,$B$4),SUMIFS('2a. Database N flows'!$N:$N,'2a. Database N flows'!$D:$D,'3.1.a Input Output Matrix'!$C39,'2a. Database N flows'!$E:$E,'3.1.a Input Output Matrix'!$D39,'2a. Database N flows'!$G:$G,'3.1.a Input Output Matrix'!Q$25,'2a. Database N flows'!$H:$H,'3.1.a Input Output Matrix'!Q$26,'2a. Database N flows'!$P:$P,$B$3))</f>
        <v/>
      </c>
      <c r="R39" s="75">
        <f>IF($B$4&lt;&gt;"Ntot",SUMIFS('2a. Database N flows'!$N:$N,'2a. Database N flows'!$D:$D,'3.1.a Input Output Matrix'!$C39,'2a. Database N flows'!$E:$E,'3.1.a Input Output Matrix'!$D39,'2a. Database N flows'!$G:$G,'3.1.a Input Output Matrix'!R$25,'2a. Database N flows'!$H:$H,'3.1.a Input Output Matrix'!R$26,'2a. Database N flows'!$P:$P,$B$3,'2a. Database N flows'!$M:$M,$B$4),SUMIFS('2a. Database N flows'!$N:$N,'2a. Database N flows'!$D:$D,'3.1.a Input Output Matrix'!$C39,'2a. Database N flows'!$E:$E,'3.1.a Input Output Matrix'!$D39,'2a. Database N flows'!$G:$G,'3.1.a Input Output Matrix'!R$25,'2a. Database N flows'!$H:$H,'3.1.a Input Output Matrix'!R$26,'2a. Database N flows'!$P:$P,$B$3))</f>
        <v/>
      </c>
      <c r="S39" s="73">
        <f>IF($B$4&lt;&gt;"Ntot",SUMIFS('2a. Database N flows'!$N:$N,'2a. Database N flows'!$D:$D,'3.1.a Input Output Matrix'!$C39,'2a. Database N flows'!$E:$E,'3.1.a Input Output Matrix'!$D39,'2a. Database N flows'!$G:$G,'3.1.a Input Output Matrix'!S$25,'2a. Database N flows'!$H:$H,'3.1.a Input Output Matrix'!S$26,'2a. Database N flows'!$P:$P,$B$3,'2a. Database N flows'!$M:$M,$B$4),SUMIFS('2a. Database N flows'!$N:$N,'2a. Database N flows'!$D:$D,'3.1.a Input Output Matrix'!$C39,'2a. Database N flows'!$E:$E,'3.1.a Input Output Matrix'!$D39,'2a. Database N flows'!$G:$G,'3.1.a Input Output Matrix'!S$25,'2a. Database N flows'!$H:$H,'3.1.a Input Output Matrix'!S$26,'2a. Database N flows'!$P:$P,$B$3))</f>
        <v/>
      </c>
      <c r="T39" s="73">
        <f>IF($B$4&lt;&gt;"Ntot",SUMIFS('2a. Database N flows'!$N:$N,'2a. Database N flows'!$D:$D,'3.1.a Input Output Matrix'!$C39,'2a. Database N flows'!$E:$E,'3.1.a Input Output Matrix'!$D39,'2a. Database N flows'!$G:$G,'3.1.a Input Output Matrix'!T$25,'2a. Database N flows'!$H:$H,'3.1.a Input Output Matrix'!T$26,'2a. Database N flows'!$P:$P,$B$3,'2a. Database N flows'!$M:$M,$B$4),SUMIFS('2a. Database N flows'!$N:$N,'2a. Database N flows'!$D:$D,'3.1.a Input Output Matrix'!$C39,'2a. Database N flows'!$E:$E,'3.1.a Input Output Matrix'!$D39,'2a. Database N flows'!$G:$G,'3.1.a Input Output Matrix'!T$25,'2a. Database N flows'!$H:$H,'3.1.a Input Output Matrix'!T$26,'2a. Database N flows'!$P:$P,$B$3))</f>
        <v/>
      </c>
      <c r="U39" s="74">
        <f>IF($B$4&lt;&gt;"Ntot",SUMIFS('2a. Database N flows'!$N:$N,'2a. Database N flows'!$D:$D,'3.1.a Input Output Matrix'!$C39,'2a. Database N flows'!$E:$E,'3.1.a Input Output Matrix'!$D39,'2a. Database N flows'!$G:$G,'3.1.a Input Output Matrix'!U$25,'2a. Database N flows'!$H:$H,'3.1.a Input Output Matrix'!U$26,'2a. Database N flows'!$P:$P,$B$3,'2a. Database N flows'!$M:$M,$B$4),SUMIFS('2a. Database N flows'!$N:$N,'2a. Database N flows'!$D:$D,'3.1.a Input Output Matrix'!$C39,'2a. Database N flows'!$E:$E,'3.1.a Input Output Matrix'!$D39,'2a. Database N flows'!$G:$G,'3.1.a Input Output Matrix'!U$25,'2a. Database N flows'!$H:$H,'3.1.a Input Output Matrix'!U$26,'2a. Database N flows'!$P:$P,$B$3))</f>
        <v/>
      </c>
      <c r="V39" s="74">
        <f>IF($B$4&lt;&gt;"Ntot",SUMIFS('2a. Database N flows'!$N:$N,'2a. Database N flows'!$D:$D,'3.1.a Input Output Matrix'!$C39,'2a. Database N flows'!$E:$E,'3.1.a Input Output Matrix'!$D39,'2a. Database N flows'!$G:$G,'3.1.a Input Output Matrix'!V$25,'2a. Database N flows'!$H:$H,'3.1.a Input Output Matrix'!V$26,'2a. Database N flows'!$P:$P,$B$3,'2a. Database N flows'!$M:$M,$B$4),SUMIFS('2a. Database N flows'!$N:$N,'2a. Database N flows'!$D:$D,'3.1.a Input Output Matrix'!$C39,'2a. Database N flows'!$E:$E,'3.1.a Input Output Matrix'!$D39,'2a. Database N flows'!$G:$G,'3.1.a Input Output Matrix'!V$25,'2a. Database N flows'!$H:$H,'3.1.a Input Output Matrix'!V$26,'2a. Database N flows'!$P:$P,$B$3))</f>
        <v/>
      </c>
      <c r="W39" s="75">
        <f>IF($B$4&lt;&gt;"Ntot",SUMIFS('2a. Database N flows'!$N:$N,'2a. Database N flows'!$D:$D,'3.1.a Input Output Matrix'!$C39,'2a. Database N flows'!$E:$E,'3.1.a Input Output Matrix'!$D39,'2a. Database N flows'!$G:$G,'3.1.a Input Output Matrix'!W$25,'2a. Database N flows'!$H:$H,'3.1.a Input Output Matrix'!W$26,'2a. Database N flows'!$P:$P,$B$3,'2a. Database N flows'!$M:$M,$B$4),SUMIFS('2a. Database N flows'!$N:$N,'2a. Database N flows'!$D:$D,'3.1.a Input Output Matrix'!$C39,'2a. Database N flows'!$E:$E,'3.1.a Input Output Matrix'!$D39,'2a. Database N flows'!$G:$G,'3.1.a Input Output Matrix'!W$25,'2a. Database N flows'!$H:$H,'3.1.a Input Output Matrix'!W$26,'2a. Database N flows'!$P:$P,$B$3))</f>
        <v/>
      </c>
      <c r="X39" s="76">
        <f>IF($B$4&lt;&gt;"Ntot",SUMIFS('2a. Database N flows'!$N:$N,'2a. Database N flows'!$D:$D,'3.1.a Input Output Matrix'!$C39,'2a. Database N flows'!$E:$E,'3.1.a Input Output Matrix'!$D39,'2a. Database N flows'!$G:$G,'3.1.a Input Output Matrix'!X$25,'2a. Database N flows'!$H:$H,'3.1.a Input Output Matrix'!X$26,'2a. Database N flows'!$P:$P,$B$3,'2a. Database N flows'!$M:$M,$B$4),SUMIFS('2a. Database N flows'!$N:$N,'2a. Database N flows'!$D:$D,'3.1.a Input Output Matrix'!$C39,'2a. Database N flows'!$E:$E,'3.1.a Input Output Matrix'!$D39,'2a. Database N flows'!$G:$G,'3.1.a Input Output Matrix'!X$25,'2a. Database N flows'!$H:$H,'3.1.a Input Output Matrix'!X$26,'2a. Database N flows'!$P:$P,$B$3))</f>
        <v/>
      </c>
      <c r="Y39" s="76">
        <f>IF($B$4&lt;&gt;"Ntot",SUMIFS('2a. Database N flows'!$N:$N,'2a. Database N flows'!$D:$D,'3.1.a Input Output Matrix'!$C39,'2a. Database N flows'!$E:$E,'3.1.a Input Output Matrix'!$D39,'2a. Database N flows'!$G:$G,'3.1.a Input Output Matrix'!Y$25,'2a. Database N flows'!$H:$H,'3.1.a Input Output Matrix'!Y$26,'2a. Database N flows'!$P:$P,$B$3,'2a. Database N flows'!$M:$M,$B$4),SUMIFS('2a. Database N flows'!$N:$N,'2a. Database N flows'!$D:$D,'3.1.a Input Output Matrix'!$C39,'2a. Database N flows'!$E:$E,'3.1.a Input Output Matrix'!$D39,'2a. Database N flows'!$G:$G,'3.1.a Input Output Matrix'!Y$25,'2a. Database N flows'!$H:$H,'3.1.a Input Output Matrix'!Y$26,'2a. Database N flows'!$P:$P,$B$3))</f>
        <v/>
      </c>
      <c r="Z39" s="14">
        <f>SUM(E39:Y39)</f>
        <v/>
      </c>
      <c r="AA39" s="537" t="inlineStr">
        <is>
          <t>kt N</t>
        </is>
      </c>
      <c r="AB39" s="18" t="n"/>
      <c r="AC39" s="5" t="n"/>
      <c r="AD39" s="5" t="n"/>
    </row>
    <row r="40" ht="17.75" customHeight="1">
      <c r="B40" s="521" t="n"/>
      <c r="C40" s="226" t="inlineStr">
        <is>
          <t>PR</t>
        </is>
      </c>
      <c r="D40" s="227" t="inlineStr">
        <is>
          <t>WW</t>
        </is>
      </c>
      <c r="E40" s="82">
        <f>IF($B$4&lt;&gt;"Ntot",SUMIFS('2a. Database N flows'!$N:$N,'2a. Database N flows'!$D:$D,'3.1.a Input Output Matrix'!$C40,'2a. Database N flows'!$E:$E,'3.1.a Input Output Matrix'!$D40,'2a. Database N flows'!$G:$G,'3.1.a Input Output Matrix'!E$25,'2a. Database N flows'!$H:$H,'3.1.a Input Output Matrix'!E$26,'2a. Database N flows'!$P:$P,$B$3,'2a. Database N flows'!$M:$M,$B$4),SUMIFS('2a. Database N flows'!$N:$N,'2a. Database N flows'!$D:$D,'3.1.a Input Output Matrix'!$C40,'2a. Database N flows'!$E:$E,'3.1.a Input Output Matrix'!$D40,'2a. Database N flows'!$G:$G,'3.1.a Input Output Matrix'!E$25,'2a. Database N flows'!$H:$H,'3.1.a Input Output Matrix'!E$26,'2a. Database N flows'!$P:$P,$B$3))</f>
        <v/>
      </c>
      <c r="F40" s="39">
        <f>IF($B$4&lt;&gt;"Ntot",SUMIFS('2a. Database N flows'!$N:$N,'2a. Database N flows'!$D:$D,'3.1.a Input Output Matrix'!$C40,'2a. Database N flows'!$E:$E,'3.1.a Input Output Matrix'!$D40,'2a. Database N flows'!$G:$G,'3.1.a Input Output Matrix'!F$25,'2a. Database N flows'!$H:$H,'3.1.a Input Output Matrix'!F$26,'2a. Database N flows'!$P:$P,$B$3,'2a. Database N flows'!$M:$M,$B$4),SUMIFS('2a. Database N flows'!$N:$N,'2a. Database N flows'!$D:$D,'3.1.a Input Output Matrix'!$C40,'2a. Database N flows'!$E:$E,'3.1.a Input Output Matrix'!$D40,'2a. Database N flows'!$G:$G,'3.1.a Input Output Matrix'!F$25,'2a. Database N flows'!$H:$H,'3.1.a Input Output Matrix'!F$26,'2a. Database N flows'!$P:$P,$B$3))</f>
        <v/>
      </c>
      <c r="G40" s="39">
        <f>IF($B$4&lt;&gt;"Ntot",SUMIFS('2a. Database N flows'!$N:$N,'2a. Database N flows'!$D:$D,'3.1.a Input Output Matrix'!$C40,'2a. Database N flows'!$E:$E,'3.1.a Input Output Matrix'!$D40,'2a. Database N flows'!$G:$G,'3.1.a Input Output Matrix'!G$25,'2a. Database N flows'!$H:$H,'3.1.a Input Output Matrix'!G$26,'2a. Database N flows'!$P:$P,$B$3,'2a. Database N flows'!$M:$M,$B$4),SUMIFS('2a. Database N flows'!$N:$N,'2a. Database N flows'!$D:$D,'3.1.a Input Output Matrix'!$C40,'2a. Database N flows'!$E:$E,'3.1.a Input Output Matrix'!$D40,'2a. Database N flows'!$G:$G,'3.1.a Input Output Matrix'!G$25,'2a. Database N flows'!$H:$H,'3.1.a Input Output Matrix'!G$26,'2a. Database N flows'!$P:$P,$B$3))</f>
        <v/>
      </c>
      <c r="H40" s="40">
        <f>IF($B$4&lt;&gt;"Ntot",SUMIFS('2a. Database N flows'!$N:$N,'2a. Database N flows'!$D:$D,'3.1.a Input Output Matrix'!$C40,'2a. Database N flows'!$E:$E,'3.1.a Input Output Matrix'!$D40,'2a. Database N flows'!$G:$G,'3.1.a Input Output Matrix'!H$25,'2a. Database N flows'!$H:$H,'3.1.a Input Output Matrix'!H$26,'2a. Database N flows'!$P:$P,$B$3,'2a. Database N flows'!$M:$M,$B$4),SUMIFS('2a. Database N flows'!$N:$N,'2a. Database N flows'!$D:$D,'3.1.a Input Output Matrix'!$C40,'2a. Database N flows'!$E:$E,'3.1.a Input Output Matrix'!$D40,'2a. Database N flows'!$G:$G,'3.1.a Input Output Matrix'!H$25,'2a. Database N flows'!$H:$H,'3.1.a Input Output Matrix'!H$26,'2a. Database N flows'!$P:$P,$B$3))</f>
        <v/>
      </c>
      <c r="I40" s="82">
        <f>IF($B$4&lt;&gt;"Ntot",SUMIFS('2a. Database N flows'!$N:$N,'2a. Database N flows'!$D:$D,'3.1.a Input Output Matrix'!$C40,'2a. Database N flows'!$E:$E,'3.1.a Input Output Matrix'!$D40,'2a. Database N flows'!$G:$G,'3.1.a Input Output Matrix'!I$25,'2a. Database N flows'!$H:$H,'3.1.a Input Output Matrix'!I$26,'2a. Database N flows'!$P:$P,$B$3,'2a. Database N flows'!$M:$M,$B$4),SUMIFS('2a. Database N flows'!$N:$N,'2a. Database N flows'!$D:$D,'3.1.a Input Output Matrix'!$C40,'2a. Database N flows'!$E:$E,'3.1.a Input Output Matrix'!$D40,'2a. Database N flows'!$G:$G,'3.1.a Input Output Matrix'!I$25,'2a. Database N flows'!$H:$H,'3.1.a Input Output Matrix'!I$26,'2a. Database N flows'!$P:$P,$B$3))</f>
        <v/>
      </c>
      <c r="J40" s="40">
        <f>IF($B$4&lt;&gt;"Ntot",SUMIFS('2a. Database N flows'!$N:$N,'2a. Database N flows'!$D:$D,'3.1.a Input Output Matrix'!$C40,'2a. Database N flows'!$E:$E,'3.1.a Input Output Matrix'!$D40,'2a. Database N flows'!$G:$G,'3.1.a Input Output Matrix'!J$25,'2a. Database N flows'!$H:$H,'3.1.a Input Output Matrix'!J$26,'2a. Database N flows'!$P:$P,$B$3,'2a. Database N flows'!$M:$M,$B$4),SUMIFS('2a. Database N flows'!$N:$N,'2a. Database N flows'!$D:$D,'3.1.a Input Output Matrix'!$C40,'2a. Database N flows'!$E:$E,'3.1.a Input Output Matrix'!$D40,'2a. Database N flows'!$G:$G,'3.1.a Input Output Matrix'!J$25,'2a. Database N flows'!$H:$H,'3.1.a Input Output Matrix'!J$26,'2a. Database N flows'!$P:$P,$B$3))</f>
        <v/>
      </c>
      <c r="K40" s="82">
        <f>IF($B$4&lt;&gt;"Ntot",SUMIFS('2a. Database N flows'!$N:$N,'2a. Database N flows'!$D:$D,'3.1.a Input Output Matrix'!$C40,'2a. Database N flows'!$E:$E,'3.1.a Input Output Matrix'!$D40,'2a. Database N flows'!$G:$G,'3.1.a Input Output Matrix'!K$25,'2a. Database N flows'!$H:$H,'3.1.a Input Output Matrix'!K$26,'2a. Database N flows'!$P:$P,$B$3,'2a. Database N flows'!$M:$M,$B$4),SUMIFS('2a. Database N flows'!$N:$N,'2a. Database N flows'!$D:$D,'3.1.a Input Output Matrix'!$C40,'2a. Database N flows'!$E:$E,'3.1.a Input Output Matrix'!$D40,'2a. Database N flows'!$G:$G,'3.1.a Input Output Matrix'!K$25,'2a. Database N flows'!$H:$H,'3.1.a Input Output Matrix'!K$26,'2a. Database N flows'!$P:$P,$B$3))</f>
        <v/>
      </c>
      <c r="L40" s="39">
        <f>IF($B$4&lt;&gt;"Ntot",SUMIFS('2a. Database N flows'!$N:$N,'2a. Database N flows'!$D:$D,'3.1.a Input Output Matrix'!$C40,'2a. Database N flows'!$E:$E,'3.1.a Input Output Matrix'!$D40,'2a. Database N flows'!$G:$G,'3.1.a Input Output Matrix'!L$25,'2a. Database N flows'!$H:$H,'3.1.a Input Output Matrix'!L$26,'2a. Database N flows'!$P:$P,$B$3,'2a. Database N flows'!$M:$M,$B$4),SUMIFS('2a. Database N flows'!$N:$N,'2a. Database N flows'!$D:$D,'3.1.a Input Output Matrix'!$C40,'2a. Database N flows'!$E:$E,'3.1.a Input Output Matrix'!$D40,'2a. Database N flows'!$G:$G,'3.1.a Input Output Matrix'!L$25,'2a. Database N flows'!$H:$H,'3.1.a Input Output Matrix'!L$26,'2a. Database N flows'!$P:$P,$B$3))</f>
        <v/>
      </c>
      <c r="M40" s="40">
        <f>IF($B$4&lt;&gt;"Ntot",SUMIFS('2a. Database N flows'!$N:$N,'2a. Database N flows'!$D:$D,'3.1.a Input Output Matrix'!$C40,'2a. Database N flows'!$E:$E,'3.1.a Input Output Matrix'!$D40,'2a. Database N flows'!$G:$G,'3.1.a Input Output Matrix'!M$25,'2a. Database N flows'!$H:$H,'3.1.a Input Output Matrix'!M$26,'2a. Database N flows'!$P:$P,$B$3,'2a. Database N flows'!$M:$M,$B$4),SUMIFS('2a. Database N flows'!$N:$N,'2a. Database N flows'!$D:$D,'3.1.a Input Output Matrix'!$C40,'2a. Database N flows'!$E:$E,'3.1.a Input Output Matrix'!$D40,'2a. Database N flows'!$G:$G,'3.1.a Input Output Matrix'!M$25,'2a. Database N flows'!$H:$H,'3.1.a Input Output Matrix'!M$26,'2a. Database N flows'!$P:$P,$B$3))</f>
        <v/>
      </c>
      <c r="N40" s="82">
        <f>IF($B$4&lt;&gt;"Ntot",SUMIFS('2a. Database N flows'!$N:$N,'2a. Database N flows'!$D:$D,'3.1.a Input Output Matrix'!$C40,'2a. Database N flows'!$E:$E,'3.1.a Input Output Matrix'!$D40,'2a. Database N flows'!$G:$G,'3.1.a Input Output Matrix'!N$25,'2a. Database N flows'!$H:$H,'3.1.a Input Output Matrix'!N$26,'2a. Database N flows'!$P:$P,$B$3,'2a. Database N flows'!$M:$M,$B$4),SUMIFS('2a. Database N flows'!$N:$N,'2a. Database N flows'!$D:$D,'3.1.a Input Output Matrix'!$C40,'2a. Database N flows'!$E:$E,'3.1.a Input Output Matrix'!$D40,'2a. Database N flows'!$G:$G,'3.1.a Input Output Matrix'!N$25,'2a. Database N flows'!$H:$H,'3.1.a Input Output Matrix'!N$26,'2a. Database N flows'!$P:$P,$B$3))</f>
        <v/>
      </c>
      <c r="O40" s="39">
        <f>IF($B$4&lt;&gt;"Ntot",SUMIFS('2a. Database N flows'!$N:$N,'2a. Database N flows'!$D:$D,'3.1.a Input Output Matrix'!$C40,'2a. Database N flows'!$E:$E,'3.1.a Input Output Matrix'!$D40,'2a. Database N flows'!$G:$G,'3.1.a Input Output Matrix'!O$25,'2a. Database N flows'!$H:$H,'3.1.a Input Output Matrix'!O$26,'2a. Database N flows'!$P:$P,$B$3,'2a. Database N flows'!$M:$M,$B$4),SUMIFS('2a. Database N flows'!$N:$N,'2a. Database N flows'!$D:$D,'3.1.a Input Output Matrix'!$C40,'2a. Database N flows'!$E:$E,'3.1.a Input Output Matrix'!$D40,'2a. Database N flows'!$G:$G,'3.1.a Input Output Matrix'!O$25,'2a. Database N flows'!$H:$H,'3.1.a Input Output Matrix'!O$26,'2a. Database N flows'!$P:$P,$B$3))</f>
        <v/>
      </c>
      <c r="P40" s="40">
        <f>IF($B$4&lt;&gt;"Ntot",SUMIFS('2a. Database N flows'!$N:$N,'2a. Database N flows'!$D:$D,'3.1.a Input Output Matrix'!$C40,'2a. Database N flows'!$E:$E,'3.1.a Input Output Matrix'!$D40,'2a. Database N flows'!$G:$G,'3.1.a Input Output Matrix'!P$25,'2a. Database N flows'!$H:$H,'3.1.a Input Output Matrix'!P$26,'2a. Database N flows'!$P:$P,$B$3,'2a. Database N flows'!$M:$M,$B$4),SUMIFS('2a. Database N flows'!$N:$N,'2a. Database N flows'!$D:$D,'3.1.a Input Output Matrix'!$C40,'2a. Database N flows'!$E:$E,'3.1.a Input Output Matrix'!$D40,'2a. Database N flows'!$G:$G,'3.1.a Input Output Matrix'!P$25,'2a. Database N flows'!$H:$H,'3.1.a Input Output Matrix'!P$26,'2a. Database N flows'!$P:$P,$B$3))</f>
        <v/>
      </c>
      <c r="Q40" s="82">
        <f>IF($B$4&lt;&gt;"Ntot",SUMIFS('2a. Database N flows'!$N:$N,'2a. Database N flows'!$D:$D,'3.1.a Input Output Matrix'!$C40,'2a. Database N flows'!$E:$E,'3.1.a Input Output Matrix'!$D40,'2a. Database N flows'!$G:$G,'3.1.a Input Output Matrix'!Q$25,'2a. Database N flows'!$H:$H,'3.1.a Input Output Matrix'!Q$26,'2a. Database N flows'!$P:$P,$B$3,'2a. Database N flows'!$M:$M,$B$4),SUMIFS('2a. Database N flows'!$N:$N,'2a. Database N flows'!$D:$D,'3.1.a Input Output Matrix'!$C40,'2a. Database N flows'!$E:$E,'3.1.a Input Output Matrix'!$D40,'2a. Database N flows'!$G:$G,'3.1.a Input Output Matrix'!Q$25,'2a. Database N flows'!$H:$H,'3.1.a Input Output Matrix'!Q$26,'2a. Database N flows'!$P:$P,$B$3))</f>
        <v/>
      </c>
      <c r="R40" s="40">
        <f>IF($B$4&lt;&gt;"Ntot",SUMIFS('2a. Database N flows'!$N:$N,'2a. Database N flows'!$D:$D,'3.1.a Input Output Matrix'!$C40,'2a. Database N flows'!$E:$E,'3.1.a Input Output Matrix'!$D40,'2a. Database N flows'!$G:$G,'3.1.a Input Output Matrix'!R$25,'2a. Database N flows'!$H:$H,'3.1.a Input Output Matrix'!R$26,'2a. Database N flows'!$P:$P,$B$3,'2a. Database N flows'!$M:$M,$B$4),SUMIFS('2a. Database N flows'!$N:$N,'2a. Database N flows'!$D:$D,'3.1.a Input Output Matrix'!$C40,'2a. Database N flows'!$E:$E,'3.1.a Input Output Matrix'!$D40,'2a. Database N flows'!$G:$G,'3.1.a Input Output Matrix'!R$25,'2a. Database N flows'!$H:$H,'3.1.a Input Output Matrix'!R$26,'2a. Database N flows'!$P:$P,$B$3))</f>
        <v/>
      </c>
      <c r="S40" s="82">
        <f>IF($B$4&lt;&gt;"Ntot",SUMIFS('2a. Database N flows'!$N:$N,'2a. Database N flows'!$D:$D,'3.1.a Input Output Matrix'!$C40,'2a. Database N flows'!$E:$E,'3.1.a Input Output Matrix'!$D40,'2a. Database N flows'!$G:$G,'3.1.a Input Output Matrix'!S$25,'2a. Database N flows'!$H:$H,'3.1.a Input Output Matrix'!S$26,'2a. Database N flows'!$P:$P,$B$3,'2a. Database N flows'!$M:$M,$B$4),SUMIFS('2a. Database N flows'!$N:$N,'2a. Database N flows'!$D:$D,'3.1.a Input Output Matrix'!$C40,'2a. Database N flows'!$E:$E,'3.1.a Input Output Matrix'!$D40,'2a. Database N flows'!$G:$G,'3.1.a Input Output Matrix'!S$25,'2a. Database N flows'!$H:$H,'3.1.a Input Output Matrix'!S$26,'2a. Database N flows'!$P:$P,$B$3))</f>
        <v/>
      </c>
      <c r="T40" s="82">
        <f>IF($B$4&lt;&gt;"Ntot",SUMIFS('2a. Database N flows'!$N:$N,'2a. Database N flows'!$D:$D,'3.1.a Input Output Matrix'!$C40,'2a. Database N flows'!$E:$E,'3.1.a Input Output Matrix'!$D40,'2a. Database N flows'!$G:$G,'3.1.a Input Output Matrix'!T$25,'2a. Database N flows'!$H:$H,'3.1.a Input Output Matrix'!T$26,'2a. Database N flows'!$P:$P,$B$3,'2a. Database N flows'!$M:$M,$B$4),SUMIFS('2a. Database N flows'!$N:$N,'2a. Database N flows'!$D:$D,'3.1.a Input Output Matrix'!$C40,'2a. Database N flows'!$E:$E,'3.1.a Input Output Matrix'!$D40,'2a. Database N flows'!$G:$G,'3.1.a Input Output Matrix'!T$25,'2a. Database N flows'!$H:$H,'3.1.a Input Output Matrix'!T$26,'2a. Database N flows'!$P:$P,$B$3))</f>
        <v/>
      </c>
      <c r="U40" s="39">
        <f>IF($B$4&lt;&gt;"Ntot",SUMIFS('2a. Database N flows'!$N:$N,'2a. Database N flows'!$D:$D,'3.1.a Input Output Matrix'!$C40,'2a. Database N flows'!$E:$E,'3.1.a Input Output Matrix'!$D40,'2a. Database N flows'!$G:$G,'3.1.a Input Output Matrix'!U$25,'2a. Database N flows'!$H:$H,'3.1.a Input Output Matrix'!U$26,'2a. Database N flows'!$P:$P,$B$3,'2a. Database N flows'!$M:$M,$B$4),SUMIFS('2a. Database N flows'!$N:$N,'2a. Database N flows'!$D:$D,'3.1.a Input Output Matrix'!$C40,'2a. Database N flows'!$E:$E,'3.1.a Input Output Matrix'!$D40,'2a. Database N flows'!$G:$G,'3.1.a Input Output Matrix'!U$25,'2a. Database N flows'!$H:$H,'3.1.a Input Output Matrix'!U$26,'2a. Database N flows'!$P:$P,$B$3))</f>
        <v/>
      </c>
      <c r="V40" s="39">
        <f>IF($B$4&lt;&gt;"Ntot",SUMIFS('2a. Database N flows'!$N:$N,'2a. Database N flows'!$D:$D,'3.1.a Input Output Matrix'!$C40,'2a. Database N flows'!$E:$E,'3.1.a Input Output Matrix'!$D40,'2a. Database N flows'!$G:$G,'3.1.a Input Output Matrix'!V$25,'2a. Database N flows'!$H:$H,'3.1.a Input Output Matrix'!V$26,'2a. Database N flows'!$P:$P,$B$3,'2a. Database N flows'!$M:$M,$B$4),SUMIFS('2a. Database N flows'!$N:$N,'2a. Database N flows'!$D:$D,'3.1.a Input Output Matrix'!$C40,'2a. Database N flows'!$E:$E,'3.1.a Input Output Matrix'!$D40,'2a. Database N flows'!$G:$G,'3.1.a Input Output Matrix'!V$25,'2a. Database N flows'!$H:$H,'3.1.a Input Output Matrix'!V$26,'2a. Database N flows'!$P:$P,$B$3))</f>
        <v/>
      </c>
      <c r="W40" s="40">
        <f>IF($B$4&lt;&gt;"Ntot",SUMIFS('2a. Database N flows'!$N:$N,'2a. Database N flows'!$D:$D,'3.1.a Input Output Matrix'!$C40,'2a. Database N flows'!$E:$E,'3.1.a Input Output Matrix'!$D40,'2a. Database N flows'!$G:$G,'3.1.a Input Output Matrix'!W$25,'2a. Database N flows'!$H:$H,'3.1.a Input Output Matrix'!W$26,'2a. Database N flows'!$P:$P,$B$3,'2a. Database N flows'!$M:$M,$B$4),SUMIFS('2a. Database N flows'!$N:$N,'2a. Database N flows'!$D:$D,'3.1.a Input Output Matrix'!$C40,'2a. Database N flows'!$E:$E,'3.1.a Input Output Matrix'!$D40,'2a. Database N flows'!$G:$G,'3.1.a Input Output Matrix'!W$25,'2a. Database N flows'!$H:$H,'3.1.a Input Output Matrix'!W$26,'2a. Database N flows'!$P:$P,$B$3))</f>
        <v/>
      </c>
      <c r="X40" s="83">
        <f>IF($B$4&lt;&gt;"Ntot",SUMIFS('2a. Database N flows'!$N:$N,'2a. Database N flows'!$D:$D,'3.1.a Input Output Matrix'!$C40,'2a. Database N flows'!$E:$E,'3.1.a Input Output Matrix'!$D40,'2a. Database N flows'!$G:$G,'3.1.a Input Output Matrix'!X$25,'2a. Database N flows'!$H:$H,'3.1.a Input Output Matrix'!X$26,'2a. Database N flows'!$P:$P,$B$3,'2a. Database N flows'!$M:$M,$B$4),SUMIFS('2a. Database N flows'!$N:$N,'2a. Database N flows'!$D:$D,'3.1.a Input Output Matrix'!$C40,'2a. Database N flows'!$E:$E,'3.1.a Input Output Matrix'!$D40,'2a. Database N flows'!$G:$G,'3.1.a Input Output Matrix'!X$25,'2a. Database N flows'!$H:$H,'3.1.a Input Output Matrix'!X$26,'2a. Database N flows'!$P:$P,$B$3))</f>
        <v/>
      </c>
      <c r="Y40" s="83">
        <f>IF($B$4&lt;&gt;"Ntot",SUMIFS('2a. Database N flows'!$N:$N,'2a. Database N flows'!$D:$D,'3.1.a Input Output Matrix'!$C40,'2a. Database N flows'!$E:$E,'3.1.a Input Output Matrix'!$D40,'2a. Database N flows'!$G:$G,'3.1.a Input Output Matrix'!Y$25,'2a. Database N flows'!$H:$H,'3.1.a Input Output Matrix'!Y$26,'2a. Database N flows'!$P:$P,$B$3,'2a. Database N flows'!$M:$M,$B$4),SUMIFS('2a. Database N flows'!$N:$N,'2a. Database N flows'!$D:$D,'3.1.a Input Output Matrix'!$C40,'2a. Database N flows'!$E:$E,'3.1.a Input Output Matrix'!$D40,'2a. Database N flows'!$G:$G,'3.1.a Input Output Matrix'!Y$25,'2a. Database N flows'!$H:$H,'3.1.a Input Output Matrix'!Y$26,'2a. Database N flows'!$P:$P,$B$3))</f>
        <v/>
      </c>
      <c r="Z40" s="14">
        <f>SUM(E40:Y40)</f>
        <v/>
      </c>
      <c r="AA40" s="537" t="inlineStr">
        <is>
          <t>kt N</t>
        </is>
      </c>
      <c r="AB40" s="18" t="n"/>
      <c r="AC40" s="5" t="n"/>
      <c r="AD40" s="5" t="n"/>
    </row>
    <row r="41" ht="17.75" customHeight="1">
      <c r="B41" s="521" t="n"/>
      <c r="C41" s="96" t="inlineStr">
        <is>
          <t>HS</t>
        </is>
      </c>
      <c r="D41" s="123" t="inlineStr">
        <is>
          <t>HS</t>
        </is>
      </c>
      <c r="E41" s="73">
        <f>IF($B$4&lt;&gt;"Ntot",SUMIFS('2a. Database N flows'!$N:$N,'2a. Database N flows'!$D:$D,'3.1.a Input Output Matrix'!$C41,'2a. Database N flows'!$E:$E,'3.1.a Input Output Matrix'!$D41,'2a. Database N flows'!$G:$G,'3.1.a Input Output Matrix'!E$25,'2a. Database N flows'!$H:$H,'3.1.a Input Output Matrix'!E$26,'2a. Database N flows'!$P:$P,$B$3,'2a. Database N flows'!$M:$M,$B$4),SUMIFS('2a. Database N flows'!$N:$N,'2a. Database N flows'!$D:$D,'3.1.a Input Output Matrix'!$C41,'2a. Database N flows'!$E:$E,'3.1.a Input Output Matrix'!$D41,'2a. Database N flows'!$G:$G,'3.1.a Input Output Matrix'!E$25,'2a. Database N flows'!$H:$H,'3.1.a Input Output Matrix'!E$26,'2a. Database N flows'!$P:$P,$B$3))</f>
        <v/>
      </c>
      <c r="F41" s="74">
        <f>IF($B$4&lt;&gt;"Ntot",SUMIFS('2a. Database N flows'!$N:$N,'2a. Database N flows'!$D:$D,'3.1.a Input Output Matrix'!$C41,'2a. Database N flows'!$E:$E,'3.1.a Input Output Matrix'!$D41,'2a. Database N flows'!$G:$G,'3.1.a Input Output Matrix'!F$25,'2a. Database N flows'!$H:$H,'3.1.a Input Output Matrix'!F$26,'2a. Database N flows'!$P:$P,$B$3,'2a. Database N flows'!$M:$M,$B$4),SUMIFS('2a. Database N flows'!$N:$N,'2a. Database N flows'!$D:$D,'3.1.a Input Output Matrix'!$C41,'2a. Database N flows'!$E:$E,'3.1.a Input Output Matrix'!$D41,'2a. Database N flows'!$G:$G,'3.1.a Input Output Matrix'!F$25,'2a. Database N flows'!$H:$H,'3.1.a Input Output Matrix'!F$26,'2a. Database N flows'!$P:$P,$B$3))</f>
        <v/>
      </c>
      <c r="G41" s="74">
        <f>IF($B$4&lt;&gt;"Ntot",SUMIFS('2a. Database N flows'!$N:$N,'2a. Database N flows'!$D:$D,'3.1.a Input Output Matrix'!$C41,'2a. Database N flows'!$E:$E,'3.1.a Input Output Matrix'!$D41,'2a. Database N flows'!$G:$G,'3.1.a Input Output Matrix'!G$25,'2a. Database N flows'!$H:$H,'3.1.a Input Output Matrix'!G$26,'2a. Database N flows'!$P:$P,$B$3,'2a. Database N flows'!$M:$M,$B$4),SUMIFS('2a. Database N flows'!$N:$N,'2a. Database N flows'!$D:$D,'3.1.a Input Output Matrix'!$C41,'2a. Database N flows'!$E:$E,'3.1.a Input Output Matrix'!$D41,'2a. Database N flows'!$G:$G,'3.1.a Input Output Matrix'!G$25,'2a. Database N flows'!$H:$H,'3.1.a Input Output Matrix'!G$26,'2a. Database N flows'!$P:$P,$B$3))</f>
        <v/>
      </c>
      <c r="H41" s="75">
        <f>IF($B$4&lt;&gt;"Ntot",SUMIFS('2a. Database N flows'!$N:$N,'2a. Database N flows'!$D:$D,'3.1.a Input Output Matrix'!$C41,'2a. Database N flows'!$E:$E,'3.1.a Input Output Matrix'!$D41,'2a. Database N flows'!$G:$G,'3.1.a Input Output Matrix'!H$25,'2a. Database N flows'!$H:$H,'3.1.a Input Output Matrix'!H$26,'2a. Database N flows'!$P:$P,$B$3,'2a. Database N flows'!$M:$M,$B$4),SUMIFS('2a. Database N flows'!$N:$N,'2a. Database N flows'!$D:$D,'3.1.a Input Output Matrix'!$C41,'2a. Database N flows'!$E:$E,'3.1.a Input Output Matrix'!$D41,'2a. Database N flows'!$G:$G,'3.1.a Input Output Matrix'!H$25,'2a. Database N flows'!$H:$H,'3.1.a Input Output Matrix'!H$26,'2a. Database N flows'!$P:$P,$B$3))</f>
        <v/>
      </c>
      <c r="I41" s="73">
        <f>IF($B$4&lt;&gt;"Ntot",SUMIFS('2a. Database N flows'!$N:$N,'2a. Database N flows'!$D:$D,'3.1.a Input Output Matrix'!$C41,'2a. Database N flows'!$E:$E,'3.1.a Input Output Matrix'!$D41,'2a. Database N flows'!$G:$G,'3.1.a Input Output Matrix'!I$25,'2a. Database N flows'!$H:$H,'3.1.a Input Output Matrix'!I$26,'2a. Database N flows'!$P:$P,$B$3,'2a. Database N flows'!$M:$M,$B$4),SUMIFS('2a. Database N flows'!$N:$N,'2a. Database N flows'!$D:$D,'3.1.a Input Output Matrix'!$C41,'2a. Database N flows'!$E:$E,'3.1.a Input Output Matrix'!$D41,'2a. Database N flows'!$G:$G,'3.1.a Input Output Matrix'!I$25,'2a. Database N flows'!$H:$H,'3.1.a Input Output Matrix'!I$26,'2a. Database N flows'!$P:$P,$B$3))</f>
        <v/>
      </c>
      <c r="J41" s="75">
        <f>IF($B$4&lt;&gt;"Ntot",SUMIFS('2a. Database N flows'!$N:$N,'2a. Database N flows'!$D:$D,'3.1.a Input Output Matrix'!$C41,'2a. Database N flows'!$E:$E,'3.1.a Input Output Matrix'!$D41,'2a. Database N flows'!$G:$G,'3.1.a Input Output Matrix'!J$25,'2a. Database N flows'!$H:$H,'3.1.a Input Output Matrix'!J$26,'2a. Database N flows'!$P:$P,$B$3,'2a. Database N flows'!$M:$M,$B$4),SUMIFS('2a. Database N flows'!$N:$N,'2a. Database N flows'!$D:$D,'3.1.a Input Output Matrix'!$C41,'2a. Database N flows'!$E:$E,'3.1.a Input Output Matrix'!$D41,'2a. Database N flows'!$G:$G,'3.1.a Input Output Matrix'!J$25,'2a. Database N flows'!$H:$H,'3.1.a Input Output Matrix'!J$26,'2a. Database N flows'!$P:$P,$B$3))</f>
        <v/>
      </c>
      <c r="K41" s="73">
        <f>IF($B$4&lt;&gt;"Ntot",SUMIFS('2a. Database N flows'!$N:$N,'2a. Database N flows'!$D:$D,'3.1.a Input Output Matrix'!$C41,'2a. Database N flows'!$E:$E,'3.1.a Input Output Matrix'!$D41,'2a. Database N flows'!$G:$G,'3.1.a Input Output Matrix'!K$25,'2a. Database N flows'!$H:$H,'3.1.a Input Output Matrix'!K$26,'2a. Database N flows'!$P:$P,$B$3,'2a. Database N flows'!$M:$M,$B$4),SUMIFS('2a. Database N flows'!$N:$N,'2a. Database N flows'!$D:$D,'3.1.a Input Output Matrix'!$C41,'2a. Database N flows'!$E:$E,'3.1.a Input Output Matrix'!$D41,'2a. Database N flows'!$G:$G,'3.1.a Input Output Matrix'!K$25,'2a. Database N flows'!$H:$H,'3.1.a Input Output Matrix'!K$26,'2a. Database N flows'!$P:$P,$B$3))</f>
        <v/>
      </c>
      <c r="L41" s="74">
        <f>IF($B$4&lt;&gt;"Ntot",SUMIFS('2a. Database N flows'!$N:$N,'2a. Database N flows'!$D:$D,'3.1.a Input Output Matrix'!$C41,'2a. Database N flows'!$E:$E,'3.1.a Input Output Matrix'!$D41,'2a. Database N flows'!$G:$G,'3.1.a Input Output Matrix'!L$25,'2a. Database N flows'!$H:$H,'3.1.a Input Output Matrix'!L$26,'2a. Database N flows'!$P:$P,$B$3,'2a. Database N flows'!$M:$M,$B$4),SUMIFS('2a. Database N flows'!$N:$N,'2a. Database N flows'!$D:$D,'3.1.a Input Output Matrix'!$C41,'2a. Database N flows'!$E:$E,'3.1.a Input Output Matrix'!$D41,'2a. Database N flows'!$G:$G,'3.1.a Input Output Matrix'!L$25,'2a. Database N flows'!$H:$H,'3.1.a Input Output Matrix'!L$26,'2a. Database N flows'!$P:$P,$B$3))</f>
        <v/>
      </c>
      <c r="M41" s="75">
        <f>IF($B$4&lt;&gt;"Ntot",SUMIFS('2a. Database N flows'!$N:$N,'2a. Database N flows'!$D:$D,'3.1.a Input Output Matrix'!$C41,'2a. Database N flows'!$E:$E,'3.1.a Input Output Matrix'!$D41,'2a. Database N flows'!$G:$G,'3.1.a Input Output Matrix'!M$25,'2a. Database N flows'!$H:$H,'3.1.a Input Output Matrix'!M$26,'2a. Database N flows'!$P:$P,$B$3,'2a. Database N flows'!$M:$M,$B$4),SUMIFS('2a. Database N flows'!$N:$N,'2a. Database N flows'!$D:$D,'3.1.a Input Output Matrix'!$C41,'2a. Database N flows'!$E:$E,'3.1.a Input Output Matrix'!$D41,'2a. Database N flows'!$G:$G,'3.1.a Input Output Matrix'!M$25,'2a. Database N flows'!$H:$H,'3.1.a Input Output Matrix'!M$26,'2a. Database N flows'!$P:$P,$B$3))</f>
        <v/>
      </c>
      <c r="N41" s="73">
        <f>IF($B$4&lt;&gt;"Ntot",SUMIFS('2a. Database N flows'!$N:$N,'2a. Database N flows'!$D:$D,'3.1.a Input Output Matrix'!$C41,'2a. Database N flows'!$E:$E,'3.1.a Input Output Matrix'!$D41,'2a. Database N flows'!$G:$G,'3.1.a Input Output Matrix'!N$25,'2a. Database N flows'!$H:$H,'3.1.a Input Output Matrix'!N$26,'2a. Database N flows'!$P:$P,$B$3,'2a. Database N flows'!$M:$M,$B$4),SUMIFS('2a. Database N flows'!$N:$N,'2a. Database N flows'!$D:$D,'3.1.a Input Output Matrix'!$C41,'2a. Database N flows'!$E:$E,'3.1.a Input Output Matrix'!$D41,'2a. Database N flows'!$G:$G,'3.1.a Input Output Matrix'!N$25,'2a. Database N flows'!$H:$H,'3.1.a Input Output Matrix'!N$26,'2a. Database N flows'!$P:$P,$B$3))</f>
        <v/>
      </c>
      <c r="O41" s="74">
        <f>IF($B$4&lt;&gt;"Ntot",SUMIFS('2a. Database N flows'!$N:$N,'2a. Database N flows'!$D:$D,'3.1.a Input Output Matrix'!$C41,'2a. Database N flows'!$E:$E,'3.1.a Input Output Matrix'!$D41,'2a. Database N flows'!$G:$G,'3.1.a Input Output Matrix'!O$25,'2a. Database N flows'!$H:$H,'3.1.a Input Output Matrix'!O$26,'2a. Database N flows'!$P:$P,$B$3,'2a. Database N flows'!$M:$M,$B$4),SUMIFS('2a. Database N flows'!$N:$N,'2a. Database N flows'!$D:$D,'3.1.a Input Output Matrix'!$C41,'2a. Database N flows'!$E:$E,'3.1.a Input Output Matrix'!$D41,'2a. Database N flows'!$G:$G,'3.1.a Input Output Matrix'!O$25,'2a. Database N flows'!$H:$H,'3.1.a Input Output Matrix'!O$26,'2a. Database N flows'!$P:$P,$B$3))</f>
        <v/>
      </c>
      <c r="P41" s="75">
        <f>IF($B$4&lt;&gt;"Ntot",SUMIFS('2a. Database N flows'!$N:$N,'2a. Database N flows'!$D:$D,'3.1.a Input Output Matrix'!$C41,'2a. Database N flows'!$E:$E,'3.1.a Input Output Matrix'!$D41,'2a. Database N flows'!$G:$G,'3.1.a Input Output Matrix'!P$25,'2a. Database N flows'!$H:$H,'3.1.a Input Output Matrix'!P$26,'2a. Database N flows'!$P:$P,$B$3,'2a. Database N flows'!$M:$M,$B$4),SUMIFS('2a. Database N flows'!$N:$N,'2a. Database N flows'!$D:$D,'3.1.a Input Output Matrix'!$C41,'2a. Database N flows'!$E:$E,'3.1.a Input Output Matrix'!$D41,'2a. Database N flows'!$G:$G,'3.1.a Input Output Matrix'!P$25,'2a. Database N flows'!$H:$H,'3.1.a Input Output Matrix'!P$26,'2a. Database N flows'!$P:$P,$B$3))</f>
        <v/>
      </c>
      <c r="Q41" s="73">
        <f>IF($B$4&lt;&gt;"Ntot",SUMIFS('2a. Database N flows'!$N:$N,'2a. Database N flows'!$D:$D,'3.1.a Input Output Matrix'!$C41,'2a. Database N flows'!$E:$E,'3.1.a Input Output Matrix'!$D41,'2a. Database N flows'!$G:$G,'3.1.a Input Output Matrix'!Q$25,'2a. Database N flows'!$H:$H,'3.1.a Input Output Matrix'!Q$26,'2a. Database N flows'!$P:$P,$B$3,'2a. Database N flows'!$M:$M,$B$4),SUMIFS('2a. Database N flows'!$N:$N,'2a. Database N flows'!$D:$D,'3.1.a Input Output Matrix'!$C41,'2a. Database N flows'!$E:$E,'3.1.a Input Output Matrix'!$D41,'2a. Database N flows'!$G:$G,'3.1.a Input Output Matrix'!Q$25,'2a. Database N flows'!$H:$H,'3.1.a Input Output Matrix'!Q$26,'2a. Database N flows'!$P:$P,$B$3))</f>
        <v/>
      </c>
      <c r="R41" s="75">
        <f>IF($B$4&lt;&gt;"Ntot",SUMIFS('2a. Database N flows'!$N:$N,'2a. Database N flows'!$D:$D,'3.1.a Input Output Matrix'!$C41,'2a. Database N flows'!$E:$E,'3.1.a Input Output Matrix'!$D41,'2a. Database N flows'!$G:$G,'3.1.a Input Output Matrix'!R$25,'2a. Database N flows'!$H:$H,'3.1.a Input Output Matrix'!R$26,'2a. Database N flows'!$P:$P,$B$3,'2a. Database N flows'!$M:$M,$B$4),SUMIFS('2a. Database N flows'!$N:$N,'2a. Database N flows'!$D:$D,'3.1.a Input Output Matrix'!$C41,'2a. Database N flows'!$E:$E,'3.1.a Input Output Matrix'!$D41,'2a. Database N flows'!$G:$G,'3.1.a Input Output Matrix'!R$25,'2a. Database N flows'!$H:$H,'3.1.a Input Output Matrix'!R$26,'2a. Database N flows'!$P:$P,$B$3))</f>
        <v/>
      </c>
      <c r="S41" s="73">
        <f>IF($B$4&lt;&gt;"Ntot",SUMIFS('2a. Database N flows'!$N:$N,'2a. Database N flows'!$D:$D,'3.1.a Input Output Matrix'!$C41,'2a. Database N flows'!$E:$E,'3.1.a Input Output Matrix'!$D41,'2a. Database N flows'!$G:$G,'3.1.a Input Output Matrix'!S$25,'2a. Database N flows'!$H:$H,'3.1.a Input Output Matrix'!S$26,'2a. Database N flows'!$P:$P,$B$3,'2a. Database N flows'!$M:$M,$B$4),SUMIFS('2a. Database N flows'!$N:$N,'2a. Database N flows'!$D:$D,'3.1.a Input Output Matrix'!$C41,'2a. Database N flows'!$E:$E,'3.1.a Input Output Matrix'!$D41,'2a. Database N flows'!$G:$G,'3.1.a Input Output Matrix'!S$25,'2a. Database N flows'!$H:$H,'3.1.a Input Output Matrix'!S$26,'2a. Database N flows'!$P:$P,$B$3))</f>
        <v/>
      </c>
      <c r="T41" s="73">
        <f>IF($B$4&lt;&gt;"Ntot",SUMIFS('2a. Database N flows'!$N:$N,'2a. Database N flows'!$D:$D,'3.1.a Input Output Matrix'!$C41,'2a. Database N flows'!$E:$E,'3.1.a Input Output Matrix'!$D41,'2a. Database N flows'!$G:$G,'3.1.a Input Output Matrix'!T$25,'2a. Database N flows'!$H:$H,'3.1.a Input Output Matrix'!T$26,'2a. Database N flows'!$P:$P,$B$3,'2a. Database N flows'!$M:$M,$B$4),SUMIFS('2a. Database N flows'!$N:$N,'2a. Database N flows'!$D:$D,'3.1.a Input Output Matrix'!$C41,'2a. Database N flows'!$E:$E,'3.1.a Input Output Matrix'!$D41,'2a. Database N flows'!$G:$G,'3.1.a Input Output Matrix'!T$25,'2a. Database N flows'!$H:$H,'3.1.a Input Output Matrix'!T$26,'2a. Database N flows'!$P:$P,$B$3))</f>
        <v/>
      </c>
      <c r="U41" s="74">
        <f>IF($B$4&lt;&gt;"Ntot",SUMIFS('2a. Database N flows'!$N:$N,'2a. Database N flows'!$D:$D,'3.1.a Input Output Matrix'!$C41,'2a. Database N flows'!$E:$E,'3.1.a Input Output Matrix'!$D41,'2a. Database N flows'!$G:$G,'3.1.a Input Output Matrix'!U$25,'2a. Database N flows'!$H:$H,'3.1.a Input Output Matrix'!U$26,'2a. Database N flows'!$P:$P,$B$3,'2a. Database N flows'!$M:$M,$B$4),SUMIFS('2a. Database N flows'!$N:$N,'2a. Database N flows'!$D:$D,'3.1.a Input Output Matrix'!$C41,'2a. Database N flows'!$E:$E,'3.1.a Input Output Matrix'!$D41,'2a. Database N flows'!$G:$G,'3.1.a Input Output Matrix'!U$25,'2a. Database N flows'!$H:$H,'3.1.a Input Output Matrix'!U$26,'2a. Database N flows'!$P:$P,$B$3))</f>
        <v/>
      </c>
      <c r="V41" s="74">
        <f>IF($B$4&lt;&gt;"Ntot",SUMIFS('2a. Database N flows'!$N:$N,'2a. Database N flows'!$D:$D,'3.1.a Input Output Matrix'!$C41,'2a. Database N flows'!$E:$E,'3.1.a Input Output Matrix'!$D41,'2a. Database N flows'!$G:$G,'3.1.a Input Output Matrix'!V$25,'2a. Database N flows'!$H:$H,'3.1.a Input Output Matrix'!V$26,'2a. Database N flows'!$P:$P,$B$3,'2a. Database N flows'!$M:$M,$B$4),SUMIFS('2a. Database N flows'!$N:$N,'2a. Database N flows'!$D:$D,'3.1.a Input Output Matrix'!$C41,'2a. Database N flows'!$E:$E,'3.1.a Input Output Matrix'!$D41,'2a. Database N flows'!$G:$G,'3.1.a Input Output Matrix'!V$25,'2a. Database N flows'!$H:$H,'3.1.a Input Output Matrix'!V$26,'2a. Database N flows'!$P:$P,$B$3))</f>
        <v/>
      </c>
      <c r="W41" s="75">
        <f>IF($B$4&lt;&gt;"Ntot",SUMIFS('2a. Database N flows'!$N:$N,'2a. Database N flows'!$D:$D,'3.1.a Input Output Matrix'!$C41,'2a. Database N flows'!$E:$E,'3.1.a Input Output Matrix'!$D41,'2a. Database N flows'!$G:$G,'3.1.a Input Output Matrix'!W$25,'2a. Database N flows'!$H:$H,'3.1.a Input Output Matrix'!W$26,'2a. Database N flows'!$P:$P,$B$3,'2a. Database N flows'!$M:$M,$B$4),SUMIFS('2a. Database N flows'!$N:$N,'2a. Database N flows'!$D:$D,'3.1.a Input Output Matrix'!$C41,'2a. Database N flows'!$E:$E,'3.1.a Input Output Matrix'!$D41,'2a. Database N flows'!$G:$G,'3.1.a Input Output Matrix'!W$25,'2a. Database N flows'!$H:$H,'3.1.a Input Output Matrix'!W$26,'2a. Database N flows'!$P:$P,$B$3))</f>
        <v/>
      </c>
      <c r="X41" s="76">
        <f>IF($B$4&lt;&gt;"Ntot",SUMIFS('2a. Database N flows'!$N:$N,'2a. Database N flows'!$D:$D,'3.1.a Input Output Matrix'!$C41,'2a. Database N flows'!$E:$E,'3.1.a Input Output Matrix'!$D41,'2a. Database N flows'!$G:$G,'3.1.a Input Output Matrix'!X$25,'2a. Database N flows'!$H:$H,'3.1.a Input Output Matrix'!X$26,'2a. Database N flows'!$P:$P,$B$3,'2a. Database N flows'!$M:$M,$B$4),SUMIFS('2a. Database N flows'!$N:$N,'2a. Database N flows'!$D:$D,'3.1.a Input Output Matrix'!$C41,'2a. Database N flows'!$E:$E,'3.1.a Input Output Matrix'!$D41,'2a. Database N flows'!$G:$G,'3.1.a Input Output Matrix'!X$25,'2a. Database N flows'!$H:$H,'3.1.a Input Output Matrix'!X$26,'2a. Database N flows'!$P:$P,$B$3))</f>
        <v/>
      </c>
      <c r="Y41" s="76">
        <f>IF($B$4&lt;&gt;"Ntot",SUMIFS('2a. Database N flows'!$N:$N,'2a. Database N flows'!$D:$D,'3.1.a Input Output Matrix'!$C41,'2a. Database N flows'!$E:$E,'3.1.a Input Output Matrix'!$D41,'2a. Database N flows'!$G:$G,'3.1.a Input Output Matrix'!Y$25,'2a. Database N flows'!$H:$H,'3.1.a Input Output Matrix'!Y$26,'2a. Database N flows'!$P:$P,$B$3,'2a. Database N flows'!$M:$M,$B$4),SUMIFS('2a. Database N flows'!$N:$N,'2a. Database N flows'!$D:$D,'3.1.a Input Output Matrix'!$C41,'2a. Database N flows'!$E:$E,'3.1.a Input Output Matrix'!$D41,'2a. Database N flows'!$G:$G,'3.1.a Input Output Matrix'!Y$25,'2a. Database N flows'!$H:$H,'3.1.a Input Output Matrix'!Y$26,'2a. Database N flows'!$P:$P,$B$3))</f>
        <v/>
      </c>
      <c r="Z41" s="14">
        <f>SUM(E41:Y41)</f>
        <v/>
      </c>
      <c r="AA41" s="537" t="inlineStr">
        <is>
          <t>kt N</t>
        </is>
      </c>
      <c r="AB41" s="18" t="n"/>
      <c r="AC41" s="5" t="n"/>
      <c r="AD41" s="5" t="n"/>
    </row>
    <row r="42" ht="17.75" customHeight="1">
      <c r="B42" s="521" t="n"/>
      <c r="C42" s="51" t="inlineStr">
        <is>
          <t>HY</t>
        </is>
      </c>
      <c r="D42" s="97" t="inlineStr">
        <is>
          <t>GW</t>
        </is>
      </c>
      <c r="E42" s="73">
        <f>IF($B$4&lt;&gt;"Ntot",SUMIFS('2a. Database N flows'!$N:$N,'2a. Database N flows'!$D:$D,'3.1.a Input Output Matrix'!$C42,'2a. Database N flows'!$E:$E,'3.1.a Input Output Matrix'!$D42,'2a. Database N flows'!$G:$G,'3.1.a Input Output Matrix'!E$25,'2a. Database N flows'!$H:$H,'3.1.a Input Output Matrix'!E$26,'2a. Database N flows'!$P:$P,$B$3,'2a. Database N flows'!$M:$M,$B$4),SUMIFS('2a. Database N flows'!$N:$N,'2a. Database N flows'!$D:$D,'3.1.a Input Output Matrix'!$C42,'2a. Database N flows'!$E:$E,'3.1.a Input Output Matrix'!$D42,'2a. Database N flows'!$G:$G,'3.1.a Input Output Matrix'!E$25,'2a. Database N flows'!$H:$H,'3.1.a Input Output Matrix'!E$26,'2a. Database N flows'!$P:$P,$B$3))</f>
        <v/>
      </c>
      <c r="F42" s="74">
        <f>IF($B$4&lt;&gt;"Ntot",SUMIFS('2a. Database N flows'!$N:$N,'2a. Database N flows'!$D:$D,'3.1.a Input Output Matrix'!$C42,'2a. Database N flows'!$E:$E,'3.1.a Input Output Matrix'!$D42,'2a. Database N flows'!$G:$G,'3.1.a Input Output Matrix'!F$25,'2a. Database N flows'!$H:$H,'3.1.a Input Output Matrix'!F$26,'2a. Database N flows'!$P:$P,$B$3,'2a. Database N flows'!$M:$M,$B$4),SUMIFS('2a. Database N flows'!$N:$N,'2a. Database N flows'!$D:$D,'3.1.a Input Output Matrix'!$C42,'2a. Database N flows'!$E:$E,'3.1.a Input Output Matrix'!$D42,'2a. Database N flows'!$G:$G,'3.1.a Input Output Matrix'!F$25,'2a. Database N flows'!$H:$H,'3.1.a Input Output Matrix'!F$26,'2a. Database N flows'!$P:$P,$B$3))</f>
        <v/>
      </c>
      <c r="G42" s="74">
        <f>IF($B$4&lt;&gt;"Ntot",SUMIFS('2a. Database N flows'!$N:$N,'2a. Database N flows'!$D:$D,'3.1.a Input Output Matrix'!$C42,'2a. Database N flows'!$E:$E,'3.1.a Input Output Matrix'!$D42,'2a. Database N flows'!$G:$G,'3.1.a Input Output Matrix'!G$25,'2a. Database N flows'!$H:$H,'3.1.a Input Output Matrix'!G$26,'2a. Database N flows'!$P:$P,$B$3,'2a. Database N flows'!$M:$M,$B$4),SUMIFS('2a. Database N flows'!$N:$N,'2a. Database N flows'!$D:$D,'3.1.a Input Output Matrix'!$C42,'2a. Database N flows'!$E:$E,'3.1.a Input Output Matrix'!$D42,'2a. Database N flows'!$G:$G,'3.1.a Input Output Matrix'!G$25,'2a. Database N flows'!$H:$H,'3.1.a Input Output Matrix'!G$26,'2a. Database N flows'!$P:$P,$B$3))</f>
        <v/>
      </c>
      <c r="H42" s="75">
        <f>IF($B$4&lt;&gt;"Ntot",SUMIFS('2a. Database N flows'!$N:$N,'2a. Database N flows'!$D:$D,'3.1.a Input Output Matrix'!$C42,'2a. Database N flows'!$E:$E,'3.1.a Input Output Matrix'!$D42,'2a. Database N flows'!$G:$G,'3.1.a Input Output Matrix'!H$25,'2a. Database N flows'!$H:$H,'3.1.a Input Output Matrix'!H$26,'2a. Database N flows'!$P:$P,$B$3,'2a. Database N flows'!$M:$M,$B$4),SUMIFS('2a. Database N flows'!$N:$N,'2a. Database N flows'!$D:$D,'3.1.a Input Output Matrix'!$C42,'2a. Database N flows'!$E:$E,'3.1.a Input Output Matrix'!$D42,'2a. Database N flows'!$G:$G,'3.1.a Input Output Matrix'!H$25,'2a. Database N flows'!$H:$H,'3.1.a Input Output Matrix'!H$26,'2a. Database N flows'!$P:$P,$B$3))</f>
        <v/>
      </c>
      <c r="I42" s="73">
        <f>IF($B$4&lt;&gt;"Ntot",SUMIFS('2a. Database N flows'!$N:$N,'2a. Database N flows'!$D:$D,'3.1.a Input Output Matrix'!$C42,'2a. Database N flows'!$E:$E,'3.1.a Input Output Matrix'!$D42,'2a. Database N flows'!$G:$G,'3.1.a Input Output Matrix'!I$25,'2a. Database N flows'!$H:$H,'3.1.a Input Output Matrix'!I$26,'2a. Database N flows'!$P:$P,$B$3,'2a. Database N flows'!$M:$M,$B$4),SUMIFS('2a. Database N flows'!$N:$N,'2a. Database N flows'!$D:$D,'3.1.a Input Output Matrix'!$C42,'2a. Database N flows'!$E:$E,'3.1.a Input Output Matrix'!$D42,'2a. Database N flows'!$G:$G,'3.1.a Input Output Matrix'!I$25,'2a. Database N flows'!$H:$H,'3.1.a Input Output Matrix'!I$26,'2a. Database N flows'!$P:$P,$B$3))</f>
        <v/>
      </c>
      <c r="J42" s="75">
        <f>IF($B$4&lt;&gt;"Ntot",SUMIFS('2a. Database N flows'!$N:$N,'2a. Database N flows'!$D:$D,'3.1.a Input Output Matrix'!$C42,'2a. Database N flows'!$E:$E,'3.1.a Input Output Matrix'!$D42,'2a. Database N flows'!$G:$G,'3.1.a Input Output Matrix'!J$25,'2a. Database N flows'!$H:$H,'3.1.a Input Output Matrix'!J$26,'2a. Database N flows'!$P:$P,$B$3,'2a. Database N flows'!$M:$M,$B$4),SUMIFS('2a. Database N flows'!$N:$N,'2a. Database N flows'!$D:$D,'3.1.a Input Output Matrix'!$C42,'2a. Database N flows'!$E:$E,'3.1.a Input Output Matrix'!$D42,'2a. Database N flows'!$G:$G,'3.1.a Input Output Matrix'!J$25,'2a. Database N flows'!$H:$H,'3.1.a Input Output Matrix'!J$26,'2a. Database N flows'!$P:$P,$B$3))</f>
        <v/>
      </c>
      <c r="K42" s="73">
        <f>IF($B$4&lt;&gt;"Ntot",SUMIFS('2a. Database N flows'!$N:$N,'2a. Database N flows'!$D:$D,'3.1.a Input Output Matrix'!$C42,'2a. Database N flows'!$E:$E,'3.1.a Input Output Matrix'!$D42,'2a. Database N flows'!$G:$G,'3.1.a Input Output Matrix'!K$25,'2a. Database N flows'!$H:$H,'3.1.a Input Output Matrix'!K$26,'2a. Database N flows'!$P:$P,$B$3,'2a. Database N flows'!$M:$M,$B$4),SUMIFS('2a. Database N flows'!$N:$N,'2a. Database N flows'!$D:$D,'3.1.a Input Output Matrix'!$C42,'2a. Database N flows'!$E:$E,'3.1.a Input Output Matrix'!$D42,'2a. Database N flows'!$G:$G,'3.1.a Input Output Matrix'!K$25,'2a. Database N flows'!$H:$H,'3.1.a Input Output Matrix'!K$26,'2a. Database N flows'!$P:$P,$B$3))</f>
        <v/>
      </c>
      <c r="L42" s="74">
        <f>IF($B$4&lt;&gt;"Ntot",SUMIFS('2a. Database N flows'!$N:$N,'2a. Database N flows'!$D:$D,'3.1.a Input Output Matrix'!$C42,'2a. Database N flows'!$E:$E,'3.1.a Input Output Matrix'!$D42,'2a. Database N flows'!$G:$G,'3.1.a Input Output Matrix'!L$25,'2a. Database N flows'!$H:$H,'3.1.a Input Output Matrix'!L$26,'2a. Database N flows'!$P:$P,$B$3,'2a. Database N flows'!$M:$M,$B$4),SUMIFS('2a. Database N flows'!$N:$N,'2a. Database N flows'!$D:$D,'3.1.a Input Output Matrix'!$C42,'2a. Database N flows'!$E:$E,'3.1.a Input Output Matrix'!$D42,'2a. Database N flows'!$G:$G,'3.1.a Input Output Matrix'!L$25,'2a. Database N flows'!$H:$H,'3.1.a Input Output Matrix'!L$26,'2a. Database N flows'!$P:$P,$B$3))</f>
        <v/>
      </c>
      <c r="M42" s="75">
        <f>IF($B$4&lt;&gt;"Ntot",SUMIFS('2a. Database N flows'!$N:$N,'2a. Database N flows'!$D:$D,'3.1.a Input Output Matrix'!$C42,'2a. Database N flows'!$E:$E,'3.1.a Input Output Matrix'!$D42,'2a. Database N flows'!$G:$G,'3.1.a Input Output Matrix'!M$25,'2a. Database N flows'!$H:$H,'3.1.a Input Output Matrix'!M$26,'2a. Database N flows'!$P:$P,$B$3,'2a. Database N flows'!$M:$M,$B$4),SUMIFS('2a. Database N flows'!$N:$N,'2a. Database N flows'!$D:$D,'3.1.a Input Output Matrix'!$C42,'2a. Database N flows'!$E:$E,'3.1.a Input Output Matrix'!$D42,'2a. Database N flows'!$G:$G,'3.1.a Input Output Matrix'!M$25,'2a. Database N flows'!$H:$H,'3.1.a Input Output Matrix'!M$26,'2a. Database N flows'!$P:$P,$B$3))</f>
        <v/>
      </c>
      <c r="N42" s="73">
        <f>IF($B$4&lt;&gt;"Ntot",SUMIFS('2a. Database N flows'!$N:$N,'2a. Database N flows'!$D:$D,'3.1.a Input Output Matrix'!$C42,'2a. Database N flows'!$E:$E,'3.1.a Input Output Matrix'!$D42,'2a. Database N flows'!$G:$G,'3.1.a Input Output Matrix'!N$25,'2a. Database N flows'!$H:$H,'3.1.a Input Output Matrix'!N$26,'2a. Database N flows'!$P:$P,$B$3,'2a. Database N flows'!$M:$M,$B$4),SUMIFS('2a. Database N flows'!$N:$N,'2a. Database N flows'!$D:$D,'3.1.a Input Output Matrix'!$C42,'2a. Database N flows'!$E:$E,'3.1.a Input Output Matrix'!$D42,'2a. Database N flows'!$G:$G,'3.1.a Input Output Matrix'!N$25,'2a. Database N flows'!$H:$H,'3.1.a Input Output Matrix'!N$26,'2a. Database N flows'!$P:$P,$B$3))</f>
        <v/>
      </c>
      <c r="O42" s="74">
        <f>IF($B$4&lt;&gt;"Ntot",SUMIFS('2a. Database N flows'!$N:$N,'2a. Database N flows'!$D:$D,'3.1.a Input Output Matrix'!$C42,'2a. Database N flows'!$E:$E,'3.1.a Input Output Matrix'!$D42,'2a. Database N flows'!$G:$G,'3.1.a Input Output Matrix'!O$25,'2a. Database N flows'!$H:$H,'3.1.a Input Output Matrix'!O$26,'2a. Database N flows'!$P:$P,$B$3,'2a. Database N flows'!$M:$M,$B$4),SUMIFS('2a. Database N flows'!$N:$N,'2a. Database N flows'!$D:$D,'3.1.a Input Output Matrix'!$C42,'2a. Database N flows'!$E:$E,'3.1.a Input Output Matrix'!$D42,'2a. Database N flows'!$G:$G,'3.1.a Input Output Matrix'!O$25,'2a. Database N flows'!$H:$H,'3.1.a Input Output Matrix'!O$26,'2a. Database N flows'!$P:$P,$B$3))</f>
        <v/>
      </c>
      <c r="P42" s="75">
        <f>IF($B$4&lt;&gt;"Ntot",SUMIFS('2a. Database N flows'!$N:$N,'2a. Database N flows'!$D:$D,'3.1.a Input Output Matrix'!$C42,'2a. Database N flows'!$E:$E,'3.1.a Input Output Matrix'!$D42,'2a. Database N flows'!$G:$G,'3.1.a Input Output Matrix'!P$25,'2a. Database N flows'!$H:$H,'3.1.a Input Output Matrix'!P$26,'2a. Database N flows'!$P:$P,$B$3,'2a. Database N flows'!$M:$M,$B$4),SUMIFS('2a. Database N flows'!$N:$N,'2a. Database N flows'!$D:$D,'3.1.a Input Output Matrix'!$C42,'2a. Database N flows'!$E:$E,'3.1.a Input Output Matrix'!$D42,'2a. Database N flows'!$G:$G,'3.1.a Input Output Matrix'!P$25,'2a. Database N flows'!$H:$H,'3.1.a Input Output Matrix'!P$26,'2a. Database N flows'!$P:$P,$B$3))</f>
        <v/>
      </c>
      <c r="Q42" s="73">
        <f>IF($B$4&lt;&gt;"Ntot",SUMIFS('2a. Database N flows'!$N:$N,'2a. Database N flows'!$D:$D,'3.1.a Input Output Matrix'!$C42,'2a. Database N flows'!$E:$E,'3.1.a Input Output Matrix'!$D42,'2a. Database N flows'!$G:$G,'3.1.a Input Output Matrix'!Q$25,'2a. Database N flows'!$H:$H,'3.1.a Input Output Matrix'!Q$26,'2a. Database N flows'!$P:$P,$B$3,'2a. Database N flows'!$M:$M,$B$4),SUMIFS('2a. Database N flows'!$N:$N,'2a. Database N flows'!$D:$D,'3.1.a Input Output Matrix'!$C42,'2a. Database N flows'!$E:$E,'3.1.a Input Output Matrix'!$D42,'2a. Database N flows'!$G:$G,'3.1.a Input Output Matrix'!Q$25,'2a. Database N flows'!$H:$H,'3.1.a Input Output Matrix'!Q$26,'2a. Database N flows'!$P:$P,$B$3))</f>
        <v/>
      </c>
      <c r="R42" s="75">
        <f>IF($B$4&lt;&gt;"Ntot",SUMIFS('2a. Database N flows'!$N:$N,'2a. Database N flows'!$D:$D,'3.1.a Input Output Matrix'!$C42,'2a. Database N flows'!$E:$E,'3.1.a Input Output Matrix'!$D42,'2a. Database N flows'!$G:$G,'3.1.a Input Output Matrix'!R$25,'2a. Database N flows'!$H:$H,'3.1.a Input Output Matrix'!R$26,'2a. Database N flows'!$P:$P,$B$3,'2a. Database N flows'!$M:$M,$B$4),SUMIFS('2a. Database N flows'!$N:$N,'2a. Database N flows'!$D:$D,'3.1.a Input Output Matrix'!$C42,'2a. Database N flows'!$E:$E,'3.1.a Input Output Matrix'!$D42,'2a. Database N flows'!$G:$G,'3.1.a Input Output Matrix'!R$25,'2a. Database N flows'!$H:$H,'3.1.a Input Output Matrix'!R$26,'2a. Database N flows'!$P:$P,$B$3))</f>
        <v/>
      </c>
      <c r="S42" s="73">
        <f>IF($B$4&lt;&gt;"Ntot",SUMIFS('2a. Database N flows'!$N:$N,'2a. Database N flows'!$D:$D,'3.1.a Input Output Matrix'!$C42,'2a. Database N flows'!$E:$E,'3.1.a Input Output Matrix'!$D42,'2a. Database N flows'!$G:$G,'3.1.a Input Output Matrix'!S$25,'2a. Database N flows'!$H:$H,'3.1.a Input Output Matrix'!S$26,'2a. Database N flows'!$P:$P,$B$3,'2a. Database N flows'!$M:$M,$B$4),SUMIFS('2a. Database N flows'!$N:$N,'2a. Database N flows'!$D:$D,'3.1.a Input Output Matrix'!$C42,'2a. Database N flows'!$E:$E,'3.1.a Input Output Matrix'!$D42,'2a. Database N flows'!$G:$G,'3.1.a Input Output Matrix'!S$25,'2a. Database N flows'!$H:$H,'3.1.a Input Output Matrix'!S$26,'2a. Database N flows'!$P:$P,$B$3))</f>
        <v/>
      </c>
      <c r="T42" s="73">
        <f>IF($B$4&lt;&gt;"Ntot",SUMIFS('2a. Database N flows'!$N:$N,'2a. Database N flows'!$D:$D,'3.1.a Input Output Matrix'!$C42,'2a. Database N flows'!$E:$E,'3.1.a Input Output Matrix'!$D42,'2a. Database N flows'!$G:$G,'3.1.a Input Output Matrix'!T$25,'2a. Database N flows'!$H:$H,'3.1.a Input Output Matrix'!T$26,'2a. Database N flows'!$P:$P,$B$3,'2a. Database N flows'!$M:$M,$B$4),SUMIFS('2a. Database N flows'!$N:$N,'2a. Database N flows'!$D:$D,'3.1.a Input Output Matrix'!$C42,'2a. Database N flows'!$E:$E,'3.1.a Input Output Matrix'!$D42,'2a. Database N flows'!$G:$G,'3.1.a Input Output Matrix'!T$25,'2a. Database N flows'!$H:$H,'3.1.a Input Output Matrix'!T$26,'2a. Database N flows'!$P:$P,$B$3))</f>
        <v/>
      </c>
      <c r="U42" s="74">
        <f>IF($B$4&lt;&gt;"Ntot",SUMIFS('2a. Database N flows'!$N:$N,'2a. Database N flows'!$D:$D,'3.1.a Input Output Matrix'!$C42,'2a. Database N flows'!$E:$E,'3.1.a Input Output Matrix'!$D42,'2a. Database N flows'!$G:$G,'3.1.a Input Output Matrix'!U$25,'2a. Database N flows'!$H:$H,'3.1.a Input Output Matrix'!U$26,'2a. Database N flows'!$P:$P,$B$3,'2a. Database N flows'!$M:$M,$B$4),SUMIFS('2a. Database N flows'!$N:$N,'2a. Database N flows'!$D:$D,'3.1.a Input Output Matrix'!$C42,'2a. Database N flows'!$E:$E,'3.1.a Input Output Matrix'!$D42,'2a. Database N flows'!$G:$G,'3.1.a Input Output Matrix'!U$25,'2a. Database N flows'!$H:$H,'3.1.a Input Output Matrix'!U$26,'2a. Database N flows'!$P:$P,$B$3))</f>
        <v/>
      </c>
      <c r="V42" s="74">
        <f>IF($B$4&lt;&gt;"Ntot",SUMIFS('2a. Database N flows'!$N:$N,'2a. Database N flows'!$D:$D,'3.1.a Input Output Matrix'!$C42,'2a. Database N flows'!$E:$E,'3.1.a Input Output Matrix'!$D42,'2a. Database N flows'!$G:$G,'3.1.a Input Output Matrix'!V$25,'2a. Database N flows'!$H:$H,'3.1.a Input Output Matrix'!V$26,'2a. Database N flows'!$P:$P,$B$3,'2a. Database N flows'!$M:$M,$B$4),SUMIFS('2a. Database N flows'!$N:$N,'2a. Database N flows'!$D:$D,'3.1.a Input Output Matrix'!$C42,'2a. Database N flows'!$E:$E,'3.1.a Input Output Matrix'!$D42,'2a. Database N flows'!$G:$G,'3.1.a Input Output Matrix'!V$25,'2a. Database N flows'!$H:$H,'3.1.a Input Output Matrix'!V$26,'2a. Database N flows'!$P:$P,$B$3))</f>
        <v/>
      </c>
      <c r="W42" s="75">
        <f>IF($B$4&lt;&gt;"Ntot",SUMIFS('2a. Database N flows'!$N:$N,'2a. Database N flows'!$D:$D,'3.1.a Input Output Matrix'!$C42,'2a. Database N flows'!$E:$E,'3.1.a Input Output Matrix'!$D42,'2a. Database N flows'!$G:$G,'3.1.a Input Output Matrix'!W$25,'2a. Database N flows'!$H:$H,'3.1.a Input Output Matrix'!W$26,'2a. Database N flows'!$P:$P,$B$3,'2a. Database N flows'!$M:$M,$B$4),SUMIFS('2a. Database N flows'!$N:$N,'2a. Database N flows'!$D:$D,'3.1.a Input Output Matrix'!$C42,'2a. Database N flows'!$E:$E,'3.1.a Input Output Matrix'!$D42,'2a. Database N flows'!$G:$G,'3.1.a Input Output Matrix'!W$25,'2a. Database N flows'!$H:$H,'3.1.a Input Output Matrix'!W$26,'2a. Database N flows'!$P:$P,$B$3))</f>
        <v/>
      </c>
      <c r="X42" s="76">
        <f>IF($B$4&lt;&gt;"Ntot",SUMIFS('2a. Database N flows'!$N:$N,'2a. Database N flows'!$D:$D,'3.1.a Input Output Matrix'!$C42,'2a. Database N flows'!$E:$E,'3.1.a Input Output Matrix'!$D42,'2a. Database N flows'!$G:$G,'3.1.a Input Output Matrix'!X$25,'2a. Database N flows'!$H:$H,'3.1.a Input Output Matrix'!X$26,'2a. Database N flows'!$P:$P,$B$3,'2a. Database N flows'!$M:$M,$B$4),SUMIFS('2a. Database N flows'!$N:$N,'2a. Database N flows'!$D:$D,'3.1.a Input Output Matrix'!$C42,'2a. Database N flows'!$E:$E,'3.1.a Input Output Matrix'!$D42,'2a. Database N flows'!$G:$G,'3.1.a Input Output Matrix'!X$25,'2a. Database N flows'!$H:$H,'3.1.a Input Output Matrix'!X$26,'2a. Database N flows'!$P:$P,$B$3))</f>
        <v/>
      </c>
      <c r="Y42" s="76">
        <f>IF($B$4&lt;&gt;"Ntot",SUMIFS('2a. Database N flows'!$N:$N,'2a. Database N flows'!$D:$D,'3.1.a Input Output Matrix'!$C42,'2a. Database N flows'!$E:$E,'3.1.a Input Output Matrix'!$D42,'2a. Database N flows'!$G:$G,'3.1.a Input Output Matrix'!Y$25,'2a. Database N flows'!$H:$H,'3.1.a Input Output Matrix'!Y$26,'2a. Database N flows'!$P:$P,$B$3,'2a. Database N flows'!$M:$M,$B$4),SUMIFS('2a. Database N flows'!$N:$N,'2a. Database N flows'!$D:$D,'3.1.a Input Output Matrix'!$C42,'2a. Database N flows'!$E:$E,'3.1.a Input Output Matrix'!$D42,'2a. Database N flows'!$G:$G,'3.1.a Input Output Matrix'!Y$25,'2a. Database N flows'!$H:$H,'3.1.a Input Output Matrix'!Y$26,'2a. Database N flows'!$P:$P,$B$3))</f>
        <v/>
      </c>
      <c r="Z42" s="14">
        <f>SUM(E42:Y42)</f>
        <v/>
      </c>
      <c r="AA42" s="537" t="inlineStr">
        <is>
          <t>kt N</t>
        </is>
      </c>
      <c r="AB42" s="18" t="n"/>
      <c r="AC42" s="202" t="n"/>
      <c r="AD42" s="202" t="n"/>
    </row>
    <row r="43" ht="17.75" customHeight="1">
      <c r="B43" s="521" t="n"/>
      <c r="C43" s="98" t="inlineStr">
        <is>
          <t>HY</t>
        </is>
      </c>
      <c r="D43" s="68" t="inlineStr">
        <is>
          <t>SW</t>
        </is>
      </c>
      <c r="E43" s="78">
        <f>IF($B$4&lt;&gt;"Ntot",SUMIFS('2a. Database N flows'!$N:$N,'2a. Database N flows'!$D:$D,'3.1.a Input Output Matrix'!$C43,'2a. Database N flows'!$E:$E,'3.1.a Input Output Matrix'!$D43,'2a. Database N flows'!$G:$G,'3.1.a Input Output Matrix'!E$25,'2a. Database N flows'!$H:$H,'3.1.a Input Output Matrix'!E$26,'2a. Database N flows'!$P:$P,$B$3,'2a. Database N flows'!$M:$M,$B$4),SUMIFS('2a. Database N flows'!$N:$N,'2a. Database N flows'!$D:$D,'3.1.a Input Output Matrix'!$C43,'2a. Database N flows'!$E:$E,'3.1.a Input Output Matrix'!$D43,'2a. Database N flows'!$G:$G,'3.1.a Input Output Matrix'!E$25,'2a. Database N flows'!$H:$H,'3.1.a Input Output Matrix'!E$26,'2a. Database N flows'!$P:$P,$B$3))</f>
        <v/>
      </c>
      <c r="F43" s="537">
        <f>IF($B$4&lt;&gt;"Ntot",SUMIFS('2a. Database N flows'!$N:$N,'2a. Database N flows'!$D:$D,'3.1.a Input Output Matrix'!$C43,'2a. Database N flows'!$E:$E,'3.1.a Input Output Matrix'!$D43,'2a. Database N flows'!$G:$G,'3.1.a Input Output Matrix'!F$25,'2a. Database N flows'!$H:$H,'3.1.a Input Output Matrix'!F$26,'2a. Database N flows'!$P:$P,$B$3,'2a. Database N flows'!$M:$M,$B$4),SUMIFS('2a. Database N flows'!$N:$N,'2a. Database N flows'!$D:$D,'3.1.a Input Output Matrix'!$C43,'2a. Database N flows'!$E:$E,'3.1.a Input Output Matrix'!$D43,'2a. Database N flows'!$G:$G,'3.1.a Input Output Matrix'!F$25,'2a. Database N flows'!$H:$H,'3.1.a Input Output Matrix'!F$26,'2a. Database N flows'!$P:$P,$B$3))</f>
        <v/>
      </c>
      <c r="G43" s="537">
        <f>IF($B$4&lt;&gt;"Ntot",SUMIFS('2a. Database N flows'!$N:$N,'2a. Database N flows'!$D:$D,'3.1.a Input Output Matrix'!$C43,'2a. Database N flows'!$E:$E,'3.1.a Input Output Matrix'!$D43,'2a. Database N flows'!$G:$G,'3.1.a Input Output Matrix'!G$25,'2a. Database N flows'!$H:$H,'3.1.a Input Output Matrix'!G$26,'2a. Database N flows'!$P:$P,$B$3,'2a. Database N flows'!$M:$M,$B$4),SUMIFS('2a. Database N flows'!$N:$N,'2a. Database N flows'!$D:$D,'3.1.a Input Output Matrix'!$C43,'2a. Database N flows'!$E:$E,'3.1.a Input Output Matrix'!$D43,'2a. Database N flows'!$G:$G,'3.1.a Input Output Matrix'!G$25,'2a. Database N flows'!$H:$H,'3.1.a Input Output Matrix'!G$26,'2a. Database N flows'!$P:$P,$B$3))</f>
        <v/>
      </c>
      <c r="H43" s="30">
        <f>IF($B$4&lt;&gt;"Ntot",SUMIFS('2a. Database N flows'!$N:$N,'2a. Database N flows'!$D:$D,'3.1.a Input Output Matrix'!$C43,'2a. Database N flows'!$E:$E,'3.1.a Input Output Matrix'!$D43,'2a. Database N flows'!$G:$G,'3.1.a Input Output Matrix'!H$25,'2a. Database N flows'!$H:$H,'3.1.a Input Output Matrix'!H$26,'2a. Database N flows'!$P:$P,$B$3,'2a. Database N flows'!$M:$M,$B$4),SUMIFS('2a. Database N flows'!$N:$N,'2a. Database N flows'!$D:$D,'3.1.a Input Output Matrix'!$C43,'2a. Database N flows'!$E:$E,'3.1.a Input Output Matrix'!$D43,'2a. Database N flows'!$G:$G,'3.1.a Input Output Matrix'!H$25,'2a. Database N flows'!$H:$H,'3.1.a Input Output Matrix'!H$26,'2a. Database N flows'!$P:$P,$B$3))</f>
        <v/>
      </c>
      <c r="I43" s="78">
        <f>IF($B$4&lt;&gt;"Ntot",SUMIFS('2a. Database N flows'!$N:$N,'2a. Database N flows'!$D:$D,'3.1.a Input Output Matrix'!$C43,'2a. Database N flows'!$E:$E,'3.1.a Input Output Matrix'!$D43,'2a. Database N flows'!$G:$G,'3.1.a Input Output Matrix'!I$25,'2a. Database N flows'!$H:$H,'3.1.a Input Output Matrix'!I$26,'2a. Database N flows'!$P:$P,$B$3,'2a. Database N flows'!$M:$M,$B$4),SUMIFS('2a. Database N flows'!$N:$N,'2a. Database N flows'!$D:$D,'3.1.a Input Output Matrix'!$C43,'2a. Database N flows'!$E:$E,'3.1.a Input Output Matrix'!$D43,'2a. Database N flows'!$G:$G,'3.1.a Input Output Matrix'!I$25,'2a. Database N flows'!$H:$H,'3.1.a Input Output Matrix'!I$26,'2a. Database N flows'!$P:$P,$B$3))</f>
        <v/>
      </c>
      <c r="J43" s="30">
        <f>IF($B$4&lt;&gt;"Ntot",SUMIFS('2a. Database N flows'!$N:$N,'2a. Database N flows'!$D:$D,'3.1.a Input Output Matrix'!$C43,'2a. Database N flows'!$E:$E,'3.1.a Input Output Matrix'!$D43,'2a. Database N flows'!$G:$G,'3.1.a Input Output Matrix'!J$25,'2a. Database N flows'!$H:$H,'3.1.a Input Output Matrix'!J$26,'2a. Database N flows'!$P:$P,$B$3,'2a. Database N flows'!$M:$M,$B$4),SUMIFS('2a. Database N flows'!$N:$N,'2a. Database N flows'!$D:$D,'3.1.a Input Output Matrix'!$C43,'2a. Database N flows'!$E:$E,'3.1.a Input Output Matrix'!$D43,'2a. Database N flows'!$G:$G,'3.1.a Input Output Matrix'!J$25,'2a. Database N flows'!$H:$H,'3.1.a Input Output Matrix'!J$26,'2a. Database N flows'!$P:$P,$B$3))</f>
        <v/>
      </c>
      <c r="K43" s="78">
        <f>IF($B$4&lt;&gt;"Ntot",SUMIFS('2a. Database N flows'!$N:$N,'2a. Database N flows'!$D:$D,'3.1.a Input Output Matrix'!$C43,'2a. Database N flows'!$E:$E,'3.1.a Input Output Matrix'!$D43,'2a. Database N flows'!$G:$G,'3.1.a Input Output Matrix'!K$25,'2a. Database N flows'!$H:$H,'3.1.a Input Output Matrix'!K$26,'2a. Database N flows'!$P:$P,$B$3,'2a. Database N flows'!$M:$M,$B$4),SUMIFS('2a. Database N flows'!$N:$N,'2a. Database N flows'!$D:$D,'3.1.a Input Output Matrix'!$C43,'2a. Database N flows'!$E:$E,'3.1.a Input Output Matrix'!$D43,'2a. Database N flows'!$G:$G,'3.1.a Input Output Matrix'!K$25,'2a. Database N flows'!$H:$H,'3.1.a Input Output Matrix'!K$26,'2a. Database N flows'!$P:$P,$B$3))</f>
        <v/>
      </c>
      <c r="L43" s="537">
        <f>IF($B$4&lt;&gt;"Ntot",SUMIFS('2a. Database N flows'!$N:$N,'2a. Database N flows'!$D:$D,'3.1.a Input Output Matrix'!$C43,'2a. Database N flows'!$E:$E,'3.1.a Input Output Matrix'!$D43,'2a. Database N flows'!$G:$G,'3.1.a Input Output Matrix'!L$25,'2a. Database N flows'!$H:$H,'3.1.a Input Output Matrix'!L$26,'2a. Database N flows'!$P:$P,$B$3,'2a. Database N flows'!$M:$M,$B$4),SUMIFS('2a. Database N flows'!$N:$N,'2a. Database N flows'!$D:$D,'3.1.a Input Output Matrix'!$C43,'2a. Database N flows'!$E:$E,'3.1.a Input Output Matrix'!$D43,'2a. Database N flows'!$G:$G,'3.1.a Input Output Matrix'!L$25,'2a. Database N flows'!$H:$H,'3.1.a Input Output Matrix'!L$26,'2a. Database N flows'!$P:$P,$B$3))</f>
        <v/>
      </c>
      <c r="M43" s="30">
        <f>IF($B$4&lt;&gt;"Ntot",SUMIFS('2a. Database N flows'!$N:$N,'2a. Database N flows'!$D:$D,'3.1.a Input Output Matrix'!$C43,'2a. Database N flows'!$E:$E,'3.1.a Input Output Matrix'!$D43,'2a. Database N flows'!$G:$G,'3.1.a Input Output Matrix'!M$25,'2a. Database N flows'!$H:$H,'3.1.a Input Output Matrix'!M$26,'2a. Database N flows'!$P:$P,$B$3,'2a. Database N flows'!$M:$M,$B$4),SUMIFS('2a. Database N flows'!$N:$N,'2a. Database N flows'!$D:$D,'3.1.a Input Output Matrix'!$C43,'2a. Database N flows'!$E:$E,'3.1.a Input Output Matrix'!$D43,'2a. Database N flows'!$G:$G,'3.1.a Input Output Matrix'!M$25,'2a. Database N flows'!$H:$H,'3.1.a Input Output Matrix'!M$26,'2a. Database N flows'!$P:$P,$B$3))</f>
        <v/>
      </c>
      <c r="N43" s="78">
        <f>IF($B$4&lt;&gt;"Ntot",SUMIFS('2a. Database N flows'!$N:$N,'2a. Database N flows'!$D:$D,'3.1.a Input Output Matrix'!$C43,'2a. Database N flows'!$E:$E,'3.1.a Input Output Matrix'!$D43,'2a. Database N flows'!$G:$G,'3.1.a Input Output Matrix'!N$25,'2a. Database N flows'!$H:$H,'3.1.a Input Output Matrix'!N$26,'2a. Database N flows'!$P:$P,$B$3,'2a. Database N flows'!$M:$M,$B$4),SUMIFS('2a. Database N flows'!$N:$N,'2a. Database N flows'!$D:$D,'3.1.a Input Output Matrix'!$C43,'2a. Database N flows'!$E:$E,'3.1.a Input Output Matrix'!$D43,'2a. Database N flows'!$G:$G,'3.1.a Input Output Matrix'!N$25,'2a. Database N flows'!$H:$H,'3.1.a Input Output Matrix'!N$26,'2a. Database N flows'!$P:$P,$B$3))</f>
        <v/>
      </c>
      <c r="O43" s="537">
        <f>IF($B$4&lt;&gt;"Ntot",SUMIFS('2a. Database N flows'!$N:$N,'2a. Database N flows'!$D:$D,'3.1.a Input Output Matrix'!$C43,'2a. Database N flows'!$E:$E,'3.1.a Input Output Matrix'!$D43,'2a. Database N flows'!$G:$G,'3.1.a Input Output Matrix'!O$25,'2a. Database N flows'!$H:$H,'3.1.a Input Output Matrix'!O$26,'2a. Database N flows'!$P:$P,$B$3,'2a. Database N flows'!$M:$M,$B$4),SUMIFS('2a. Database N flows'!$N:$N,'2a. Database N flows'!$D:$D,'3.1.a Input Output Matrix'!$C43,'2a. Database N flows'!$E:$E,'3.1.a Input Output Matrix'!$D43,'2a. Database N flows'!$G:$G,'3.1.a Input Output Matrix'!O$25,'2a. Database N flows'!$H:$H,'3.1.a Input Output Matrix'!O$26,'2a. Database N flows'!$P:$P,$B$3))</f>
        <v/>
      </c>
      <c r="P43" s="30">
        <f>IF($B$4&lt;&gt;"Ntot",SUMIFS('2a. Database N flows'!$N:$N,'2a. Database N flows'!$D:$D,'3.1.a Input Output Matrix'!$C43,'2a. Database N flows'!$E:$E,'3.1.a Input Output Matrix'!$D43,'2a. Database N flows'!$G:$G,'3.1.a Input Output Matrix'!P$25,'2a. Database N flows'!$H:$H,'3.1.a Input Output Matrix'!P$26,'2a. Database N flows'!$P:$P,$B$3,'2a. Database N flows'!$M:$M,$B$4),SUMIFS('2a. Database N flows'!$N:$N,'2a. Database N flows'!$D:$D,'3.1.a Input Output Matrix'!$C43,'2a. Database N flows'!$E:$E,'3.1.a Input Output Matrix'!$D43,'2a. Database N flows'!$G:$G,'3.1.a Input Output Matrix'!P$25,'2a. Database N flows'!$H:$H,'3.1.a Input Output Matrix'!P$26,'2a. Database N flows'!$P:$P,$B$3))</f>
        <v/>
      </c>
      <c r="Q43" s="78">
        <f>IF($B$4&lt;&gt;"Ntot",SUMIFS('2a. Database N flows'!$N:$N,'2a. Database N flows'!$D:$D,'3.1.a Input Output Matrix'!$C43,'2a. Database N flows'!$E:$E,'3.1.a Input Output Matrix'!$D43,'2a. Database N flows'!$G:$G,'3.1.a Input Output Matrix'!Q$25,'2a. Database N flows'!$H:$H,'3.1.a Input Output Matrix'!Q$26,'2a. Database N flows'!$P:$P,$B$3,'2a. Database N flows'!$M:$M,$B$4),SUMIFS('2a. Database N flows'!$N:$N,'2a. Database N flows'!$D:$D,'3.1.a Input Output Matrix'!$C43,'2a. Database N flows'!$E:$E,'3.1.a Input Output Matrix'!$D43,'2a. Database N flows'!$G:$G,'3.1.a Input Output Matrix'!Q$25,'2a. Database N flows'!$H:$H,'3.1.a Input Output Matrix'!Q$26,'2a. Database N flows'!$P:$P,$B$3))</f>
        <v/>
      </c>
      <c r="R43" s="30">
        <f>IF($B$4&lt;&gt;"Ntot",SUMIFS('2a. Database N flows'!$N:$N,'2a. Database N flows'!$D:$D,'3.1.a Input Output Matrix'!$C43,'2a. Database N flows'!$E:$E,'3.1.a Input Output Matrix'!$D43,'2a. Database N flows'!$G:$G,'3.1.a Input Output Matrix'!R$25,'2a. Database N flows'!$H:$H,'3.1.a Input Output Matrix'!R$26,'2a. Database N flows'!$P:$P,$B$3,'2a. Database N flows'!$M:$M,$B$4),SUMIFS('2a. Database N flows'!$N:$N,'2a. Database N flows'!$D:$D,'3.1.a Input Output Matrix'!$C43,'2a. Database N flows'!$E:$E,'3.1.a Input Output Matrix'!$D43,'2a. Database N flows'!$G:$G,'3.1.a Input Output Matrix'!R$25,'2a. Database N flows'!$H:$H,'3.1.a Input Output Matrix'!R$26,'2a. Database N flows'!$P:$P,$B$3))</f>
        <v/>
      </c>
      <c r="S43" s="78">
        <f>IF($B$4&lt;&gt;"Ntot",SUMIFS('2a. Database N flows'!$N:$N,'2a. Database N flows'!$D:$D,'3.1.a Input Output Matrix'!$C43,'2a. Database N flows'!$E:$E,'3.1.a Input Output Matrix'!$D43,'2a. Database N flows'!$G:$G,'3.1.a Input Output Matrix'!S$25,'2a. Database N flows'!$H:$H,'3.1.a Input Output Matrix'!S$26,'2a. Database N flows'!$P:$P,$B$3,'2a. Database N flows'!$M:$M,$B$4),SUMIFS('2a. Database N flows'!$N:$N,'2a. Database N flows'!$D:$D,'3.1.a Input Output Matrix'!$C43,'2a. Database N flows'!$E:$E,'3.1.a Input Output Matrix'!$D43,'2a. Database N flows'!$G:$G,'3.1.a Input Output Matrix'!S$25,'2a. Database N flows'!$H:$H,'3.1.a Input Output Matrix'!S$26,'2a. Database N flows'!$P:$P,$B$3))</f>
        <v/>
      </c>
      <c r="T43" s="78">
        <f>IF($B$4&lt;&gt;"Ntot",SUMIFS('2a. Database N flows'!$N:$N,'2a. Database N flows'!$D:$D,'3.1.a Input Output Matrix'!$C43,'2a. Database N flows'!$E:$E,'3.1.a Input Output Matrix'!$D43,'2a. Database N flows'!$G:$G,'3.1.a Input Output Matrix'!T$25,'2a. Database N flows'!$H:$H,'3.1.a Input Output Matrix'!T$26,'2a. Database N flows'!$P:$P,$B$3,'2a. Database N flows'!$M:$M,$B$4),SUMIFS('2a. Database N flows'!$N:$N,'2a. Database N flows'!$D:$D,'3.1.a Input Output Matrix'!$C43,'2a. Database N flows'!$E:$E,'3.1.a Input Output Matrix'!$D43,'2a. Database N flows'!$G:$G,'3.1.a Input Output Matrix'!T$25,'2a. Database N flows'!$H:$H,'3.1.a Input Output Matrix'!T$26,'2a. Database N flows'!$P:$P,$B$3))</f>
        <v/>
      </c>
      <c r="U43" s="537">
        <f>IF($B$4&lt;&gt;"Ntot",SUMIFS('2a. Database N flows'!$N:$N,'2a. Database N flows'!$D:$D,'3.1.a Input Output Matrix'!$C43,'2a. Database N flows'!$E:$E,'3.1.a Input Output Matrix'!$D43,'2a. Database N flows'!$G:$G,'3.1.a Input Output Matrix'!U$25,'2a. Database N flows'!$H:$H,'3.1.a Input Output Matrix'!U$26,'2a. Database N flows'!$P:$P,$B$3,'2a. Database N flows'!$M:$M,$B$4),SUMIFS('2a. Database N flows'!$N:$N,'2a. Database N flows'!$D:$D,'3.1.a Input Output Matrix'!$C43,'2a. Database N flows'!$E:$E,'3.1.a Input Output Matrix'!$D43,'2a. Database N flows'!$G:$G,'3.1.a Input Output Matrix'!U$25,'2a. Database N flows'!$H:$H,'3.1.a Input Output Matrix'!U$26,'2a. Database N flows'!$P:$P,$B$3))</f>
        <v/>
      </c>
      <c r="V43" s="537">
        <f>IF($B$4&lt;&gt;"Ntot",SUMIFS('2a. Database N flows'!$N:$N,'2a. Database N flows'!$D:$D,'3.1.a Input Output Matrix'!$C43,'2a. Database N flows'!$E:$E,'3.1.a Input Output Matrix'!$D43,'2a. Database N flows'!$G:$G,'3.1.a Input Output Matrix'!V$25,'2a. Database N flows'!$H:$H,'3.1.a Input Output Matrix'!V$26,'2a. Database N flows'!$P:$P,$B$3,'2a. Database N flows'!$M:$M,$B$4),SUMIFS('2a. Database N flows'!$N:$N,'2a. Database N flows'!$D:$D,'3.1.a Input Output Matrix'!$C43,'2a. Database N flows'!$E:$E,'3.1.a Input Output Matrix'!$D43,'2a. Database N flows'!$G:$G,'3.1.a Input Output Matrix'!V$25,'2a. Database N flows'!$H:$H,'3.1.a Input Output Matrix'!V$26,'2a. Database N flows'!$P:$P,$B$3))</f>
        <v/>
      </c>
      <c r="W43" s="30">
        <f>IF($B$4&lt;&gt;"Ntot",SUMIFS('2a. Database N flows'!$N:$N,'2a. Database N flows'!$D:$D,'3.1.a Input Output Matrix'!$C43,'2a. Database N flows'!$E:$E,'3.1.a Input Output Matrix'!$D43,'2a. Database N flows'!$G:$G,'3.1.a Input Output Matrix'!W$25,'2a. Database N flows'!$H:$H,'3.1.a Input Output Matrix'!W$26,'2a. Database N flows'!$P:$P,$B$3,'2a. Database N flows'!$M:$M,$B$4),SUMIFS('2a. Database N flows'!$N:$N,'2a. Database N flows'!$D:$D,'3.1.a Input Output Matrix'!$C43,'2a. Database N flows'!$E:$E,'3.1.a Input Output Matrix'!$D43,'2a. Database N flows'!$G:$G,'3.1.a Input Output Matrix'!W$25,'2a. Database N flows'!$H:$H,'3.1.a Input Output Matrix'!W$26,'2a. Database N flows'!$P:$P,$B$3))</f>
        <v/>
      </c>
      <c r="X43" s="79">
        <f>IF($B$4&lt;&gt;"Ntot",SUMIFS('2a. Database N flows'!$N:$N,'2a. Database N flows'!$D:$D,'3.1.a Input Output Matrix'!$C43,'2a. Database N flows'!$E:$E,'3.1.a Input Output Matrix'!$D43,'2a. Database N flows'!$G:$G,'3.1.a Input Output Matrix'!X$25,'2a. Database N flows'!$H:$H,'3.1.a Input Output Matrix'!X$26,'2a. Database N flows'!$P:$P,$B$3,'2a. Database N flows'!$M:$M,$B$4),SUMIFS('2a. Database N flows'!$N:$N,'2a. Database N flows'!$D:$D,'3.1.a Input Output Matrix'!$C43,'2a. Database N flows'!$E:$E,'3.1.a Input Output Matrix'!$D43,'2a. Database N flows'!$G:$G,'3.1.a Input Output Matrix'!X$25,'2a. Database N flows'!$H:$H,'3.1.a Input Output Matrix'!X$26,'2a. Database N flows'!$P:$P,$B$3))</f>
        <v/>
      </c>
      <c r="Y43" s="79">
        <f>IF($B$4&lt;&gt;"Ntot",SUMIFS('2a. Database N flows'!$N:$N,'2a. Database N flows'!$D:$D,'3.1.a Input Output Matrix'!$C43,'2a. Database N flows'!$E:$E,'3.1.a Input Output Matrix'!$D43,'2a. Database N flows'!$G:$G,'3.1.a Input Output Matrix'!Y$25,'2a. Database N flows'!$H:$H,'3.1.a Input Output Matrix'!Y$26,'2a. Database N flows'!$P:$P,$B$3,'2a. Database N flows'!$M:$M,$B$4),SUMIFS('2a. Database N flows'!$N:$N,'2a. Database N flows'!$D:$D,'3.1.a Input Output Matrix'!$C43,'2a. Database N flows'!$E:$E,'3.1.a Input Output Matrix'!$D43,'2a. Database N flows'!$G:$G,'3.1.a Input Output Matrix'!Y$25,'2a. Database N flows'!$H:$H,'3.1.a Input Output Matrix'!Y$26,'2a. Database N flows'!$P:$P,$B$3))</f>
        <v/>
      </c>
      <c r="Z43" s="14">
        <f>SUM(E43:Y43)</f>
        <v/>
      </c>
      <c r="AA43" s="537" t="inlineStr">
        <is>
          <t>kt N</t>
        </is>
      </c>
      <c r="AB43" s="18" t="n"/>
      <c r="AC43" s="5" t="n"/>
      <c r="AD43" s="5" t="n"/>
    </row>
    <row r="44" ht="17.75" customHeight="1">
      <c r="B44" s="521" t="n"/>
      <c r="C44" s="98" t="inlineStr">
        <is>
          <t>HY</t>
        </is>
      </c>
      <c r="D44" s="68" t="inlineStr">
        <is>
          <t>CW</t>
        </is>
      </c>
      <c r="E44" s="78">
        <f>IF($B$4&lt;&gt;"Ntot",SUMIFS('2a. Database N flows'!$N:$N,'2a. Database N flows'!$D:$D,'3.1.a Input Output Matrix'!$C44,'2a. Database N flows'!$E:$E,'3.1.a Input Output Matrix'!$D44,'2a. Database N flows'!$G:$G,'3.1.a Input Output Matrix'!E$25,'2a. Database N flows'!$H:$H,'3.1.a Input Output Matrix'!E$26,'2a. Database N flows'!$P:$P,$B$3,'2a. Database N flows'!$M:$M,$B$4),SUMIFS('2a. Database N flows'!$N:$N,'2a. Database N flows'!$D:$D,'3.1.a Input Output Matrix'!$C44,'2a. Database N flows'!$E:$E,'3.1.a Input Output Matrix'!$D44,'2a. Database N flows'!$G:$G,'3.1.a Input Output Matrix'!E$25,'2a. Database N flows'!$H:$H,'3.1.a Input Output Matrix'!E$26,'2a. Database N flows'!$P:$P,$B$3))</f>
        <v/>
      </c>
      <c r="F44" s="537">
        <f>IF($B$4&lt;&gt;"Ntot",SUMIFS('2a. Database N flows'!$N:$N,'2a. Database N flows'!$D:$D,'3.1.a Input Output Matrix'!$C44,'2a. Database N flows'!$E:$E,'3.1.a Input Output Matrix'!$D44,'2a. Database N flows'!$G:$G,'3.1.a Input Output Matrix'!F$25,'2a. Database N flows'!$H:$H,'3.1.a Input Output Matrix'!F$26,'2a. Database N flows'!$P:$P,$B$3,'2a. Database N flows'!$M:$M,$B$4),SUMIFS('2a. Database N flows'!$N:$N,'2a. Database N flows'!$D:$D,'3.1.a Input Output Matrix'!$C44,'2a. Database N flows'!$E:$E,'3.1.a Input Output Matrix'!$D44,'2a. Database N flows'!$G:$G,'3.1.a Input Output Matrix'!F$25,'2a. Database N flows'!$H:$H,'3.1.a Input Output Matrix'!F$26,'2a. Database N flows'!$P:$P,$B$3))</f>
        <v/>
      </c>
      <c r="G44" s="537">
        <f>IF($B$4&lt;&gt;"Ntot",SUMIFS('2a. Database N flows'!$N:$N,'2a. Database N flows'!$D:$D,'3.1.a Input Output Matrix'!$C44,'2a. Database N flows'!$E:$E,'3.1.a Input Output Matrix'!$D44,'2a. Database N flows'!$G:$G,'3.1.a Input Output Matrix'!G$25,'2a. Database N flows'!$H:$H,'3.1.a Input Output Matrix'!G$26,'2a. Database N flows'!$P:$P,$B$3,'2a. Database N flows'!$M:$M,$B$4),SUMIFS('2a. Database N flows'!$N:$N,'2a. Database N flows'!$D:$D,'3.1.a Input Output Matrix'!$C44,'2a. Database N flows'!$E:$E,'3.1.a Input Output Matrix'!$D44,'2a. Database N flows'!$G:$G,'3.1.a Input Output Matrix'!G$25,'2a. Database N flows'!$H:$H,'3.1.a Input Output Matrix'!G$26,'2a. Database N flows'!$P:$P,$B$3))</f>
        <v/>
      </c>
      <c r="H44" s="30">
        <f>IF($B$4&lt;&gt;"Ntot",SUMIFS('2a. Database N flows'!$N:$N,'2a. Database N flows'!$D:$D,'3.1.a Input Output Matrix'!$C44,'2a. Database N flows'!$E:$E,'3.1.a Input Output Matrix'!$D44,'2a. Database N flows'!$G:$G,'3.1.a Input Output Matrix'!H$25,'2a. Database N flows'!$H:$H,'3.1.a Input Output Matrix'!H$26,'2a. Database N flows'!$P:$P,$B$3,'2a. Database N flows'!$M:$M,$B$4),SUMIFS('2a. Database N flows'!$N:$N,'2a. Database N flows'!$D:$D,'3.1.a Input Output Matrix'!$C44,'2a. Database N flows'!$E:$E,'3.1.a Input Output Matrix'!$D44,'2a. Database N flows'!$G:$G,'3.1.a Input Output Matrix'!H$25,'2a. Database N flows'!$H:$H,'3.1.a Input Output Matrix'!H$26,'2a. Database N flows'!$P:$P,$B$3))</f>
        <v/>
      </c>
      <c r="I44" s="78">
        <f>IF($B$4&lt;&gt;"Ntot",SUMIFS('2a. Database N flows'!$N:$N,'2a. Database N flows'!$D:$D,'3.1.a Input Output Matrix'!$C44,'2a. Database N flows'!$E:$E,'3.1.a Input Output Matrix'!$D44,'2a. Database N flows'!$G:$G,'3.1.a Input Output Matrix'!I$25,'2a. Database N flows'!$H:$H,'3.1.a Input Output Matrix'!I$26,'2a. Database N flows'!$P:$P,$B$3,'2a. Database N flows'!$M:$M,$B$4),SUMIFS('2a. Database N flows'!$N:$N,'2a. Database N flows'!$D:$D,'3.1.a Input Output Matrix'!$C44,'2a. Database N flows'!$E:$E,'3.1.a Input Output Matrix'!$D44,'2a. Database N flows'!$G:$G,'3.1.a Input Output Matrix'!I$25,'2a. Database N flows'!$H:$H,'3.1.a Input Output Matrix'!I$26,'2a. Database N flows'!$P:$P,$B$3))</f>
        <v/>
      </c>
      <c r="J44" s="30">
        <f>IF($B$4&lt;&gt;"Ntot",SUMIFS('2a. Database N flows'!$N:$N,'2a. Database N flows'!$D:$D,'3.1.a Input Output Matrix'!$C44,'2a. Database N flows'!$E:$E,'3.1.a Input Output Matrix'!$D44,'2a. Database N flows'!$G:$G,'3.1.a Input Output Matrix'!J$25,'2a. Database N flows'!$H:$H,'3.1.a Input Output Matrix'!J$26,'2a. Database N flows'!$P:$P,$B$3,'2a. Database N flows'!$M:$M,$B$4),SUMIFS('2a. Database N flows'!$N:$N,'2a. Database N flows'!$D:$D,'3.1.a Input Output Matrix'!$C44,'2a. Database N flows'!$E:$E,'3.1.a Input Output Matrix'!$D44,'2a. Database N flows'!$G:$G,'3.1.a Input Output Matrix'!J$25,'2a. Database N flows'!$H:$H,'3.1.a Input Output Matrix'!J$26,'2a. Database N flows'!$P:$P,$B$3))</f>
        <v/>
      </c>
      <c r="K44" s="78">
        <f>IF($B$4&lt;&gt;"Ntot",SUMIFS('2a. Database N flows'!$N:$N,'2a. Database N flows'!$D:$D,'3.1.a Input Output Matrix'!$C44,'2a. Database N flows'!$E:$E,'3.1.a Input Output Matrix'!$D44,'2a. Database N flows'!$G:$G,'3.1.a Input Output Matrix'!K$25,'2a. Database N flows'!$H:$H,'3.1.a Input Output Matrix'!K$26,'2a. Database N flows'!$P:$P,$B$3,'2a. Database N flows'!$M:$M,$B$4),SUMIFS('2a. Database N flows'!$N:$N,'2a. Database N flows'!$D:$D,'3.1.a Input Output Matrix'!$C44,'2a. Database N flows'!$E:$E,'3.1.a Input Output Matrix'!$D44,'2a. Database N flows'!$G:$G,'3.1.a Input Output Matrix'!K$25,'2a. Database N flows'!$H:$H,'3.1.a Input Output Matrix'!K$26,'2a. Database N flows'!$P:$P,$B$3))</f>
        <v/>
      </c>
      <c r="L44" s="537">
        <f>IF($B$4&lt;&gt;"Ntot",SUMIFS('2a. Database N flows'!$N:$N,'2a. Database N flows'!$D:$D,'3.1.a Input Output Matrix'!$C44,'2a. Database N flows'!$E:$E,'3.1.a Input Output Matrix'!$D44,'2a. Database N flows'!$G:$G,'3.1.a Input Output Matrix'!L$25,'2a. Database N flows'!$H:$H,'3.1.a Input Output Matrix'!L$26,'2a. Database N flows'!$P:$P,$B$3,'2a. Database N flows'!$M:$M,$B$4),SUMIFS('2a. Database N flows'!$N:$N,'2a. Database N flows'!$D:$D,'3.1.a Input Output Matrix'!$C44,'2a. Database N flows'!$E:$E,'3.1.a Input Output Matrix'!$D44,'2a. Database N flows'!$G:$G,'3.1.a Input Output Matrix'!L$25,'2a. Database N flows'!$H:$H,'3.1.a Input Output Matrix'!L$26,'2a. Database N flows'!$P:$P,$B$3))</f>
        <v/>
      </c>
      <c r="M44" s="30">
        <f>IF($B$4&lt;&gt;"Ntot",SUMIFS('2a. Database N flows'!$N:$N,'2a. Database N flows'!$D:$D,'3.1.a Input Output Matrix'!$C44,'2a. Database N flows'!$E:$E,'3.1.a Input Output Matrix'!$D44,'2a. Database N flows'!$G:$G,'3.1.a Input Output Matrix'!M$25,'2a. Database N flows'!$H:$H,'3.1.a Input Output Matrix'!M$26,'2a. Database N flows'!$P:$P,$B$3,'2a. Database N flows'!$M:$M,$B$4),SUMIFS('2a. Database N flows'!$N:$N,'2a. Database N flows'!$D:$D,'3.1.a Input Output Matrix'!$C44,'2a. Database N flows'!$E:$E,'3.1.a Input Output Matrix'!$D44,'2a. Database N flows'!$G:$G,'3.1.a Input Output Matrix'!M$25,'2a. Database N flows'!$H:$H,'3.1.a Input Output Matrix'!M$26,'2a. Database N flows'!$P:$P,$B$3))</f>
        <v/>
      </c>
      <c r="N44" s="78">
        <f>IF($B$4&lt;&gt;"Ntot",SUMIFS('2a. Database N flows'!$N:$N,'2a. Database N flows'!$D:$D,'3.1.a Input Output Matrix'!$C44,'2a. Database N flows'!$E:$E,'3.1.a Input Output Matrix'!$D44,'2a. Database N flows'!$G:$G,'3.1.a Input Output Matrix'!N$25,'2a. Database N flows'!$H:$H,'3.1.a Input Output Matrix'!N$26,'2a. Database N flows'!$P:$P,$B$3,'2a. Database N flows'!$M:$M,$B$4),SUMIFS('2a. Database N flows'!$N:$N,'2a. Database N flows'!$D:$D,'3.1.a Input Output Matrix'!$C44,'2a. Database N flows'!$E:$E,'3.1.a Input Output Matrix'!$D44,'2a. Database N flows'!$G:$G,'3.1.a Input Output Matrix'!N$25,'2a. Database N flows'!$H:$H,'3.1.a Input Output Matrix'!N$26,'2a. Database N flows'!$P:$P,$B$3))</f>
        <v/>
      </c>
      <c r="O44" s="537">
        <f>IF($B$4&lt;&gt;"Ntot",SUMIFS('2a. Database N flows'!$N:$N,'2a. Database N flows'!$D:$D,'3.1.a Input Output Matrix'!$C44,'2a. Database N flows'!$E:$E,'3.1.a Input Output Matrix'!$D44,'2a. Database N flows'!$G:$G,'3.1.a Input Output Matrix'!O$25,'2a. Database N flows'!$H:$H,'3.1.a Input Output Matrix'!O$26,'2a. Database N flows'!$P:$P,$B$3,'2a. Database N flows'!$M:$M,$B$4),SUMIFS('2a. Database N flows'!$N:$N,'2a. Database N flows'!$D:$D,'3.1.a Input Output Matrix'!$C44,'2a. Database N flows'!$E:$E,'3.1.a Input Output Matrix'!$D44,'2a. Database N flows'!$G:$G,'3.1.a Input Output Matrix'!O$25,'2a. Database N flows'!$H:$H,'3.1.a Input Output Matrix'!O$26,'2a. Database N flows'!$P:$P,$B$3))</f>
        <v/>
      </c>
      <c r="P44" s="30">
        <f>IF($B$4&lt;&gt;"Ntot",SUMIFS('2a. Database N flows'!$N:$N,'2a. Database N flows'!$D:$D,'3.1.a Input Output Matrix'!$C44,'2a. Database N flows'!$E:$E,'3.1.a Input Output Matrix'!$D44,'2a. Database N flows'!$G:$G,'3.1.a Input Output Matrix'!P$25,'2a. Database N flows'!$H:$H,'3.1.a Input Output Matrix'!P$26,'2a. Database N flows'!$P:$P,$B$3,'2a. Database N flows'!$M:$M,$B$4),SUMIFS('2a. Database N flows'!$N:$N,'2a. Database N flows'!$D:$D,'3.1.a Input Output Matrix'!$C44,'2a. Database N flows'!$E:$E,'3.1.a Input Output Matrix'!$D44,'2a. Database N flows'!$G:$G,'3.1.a Input Output Matrix'!P$25,'2a. Database N flows'!$H:$H,'3.1.a Input Output Matrix'!P$26,'2a. Database N flows'!$P:$P,$B$3))</f>
        <v/>
      </c>
      <c r="Q44" s="78">
        <f>IF($B$4&lt;&gt;"Ntot",SUMIFS('2a. Database N flows'!$N:$N,'2a. Database N flows'!$D:$D,'3.1.a Input Output Matrix'!$C44,'2a. Database N flows'!$E:$E,'3.1.a Input Output Matrix'!$D44,'2a. Database N flows'!$G:$G,'3.1.a Input Output Matrix'!Q$25,'2a. Database N flows'!$H:$H,'3.1.a Input Output Matrix'!Q$26,'2a. Database N flows'!$P:$P,$B$3,'2a. Database N flows'!$M:$M,$B$4),SUMIFS('2a. Database N flows'!$N:$N,'2a. Database N flows'!$D:$D,'3.1.a Input Output Matrix'!$C44,'2a. Database N flows'!$E:$E,'3.1.a Input Output Matrix'!$D44,'2a. Database N flows'!$G:$G,'3.1.a Input Output Matrix'!Q$25,'2a. Database N flows'!$H:$H,'3.1.a Input Output Matrix'!Q$26,'2a. Database N flows'!$P:$P,$B$3))</f>
        <v/>
      </c>
      <c r="R44" s="30">
        <f>IF($B$4&lt;&gt;"Ntot",SUMIFS('2a. Database N flows'!$N:$N,'2a. Database N flows'!$D:$D,'3.1.a Input Output Matrix'!$C44,'2a. Database N flows'!$E:$E,'3.1.a Input Output Matrix'!$D44,'2a. Database N flows'!$G:$G,'3.1.a Input Output Matrix'!R$25,'2a. Database N flows'!$H:$H,'3.1.a Input Output Matrix'!R$26,'2a. Database N flows'!$P:$P,$B$3,'2a. Database N flows'!$M:$M,$B$4),SUMIFS('2a. Database N flows'!$N:$N,'2a. Database N flows'!$D:$D,'3.1.a Input Output Matrix'!$C44,'2a. Database N flows'!$E:$E,'3.1.a Input Output Matrix'!$D44,'2a. Database N flows'!$G:$G,'3.1.a Input Output Matrix'!R$25,'2a. Database N flows'!$H:$H,'3.1.a Input Output Matrix'!R$26,'2a. Database N flows'!$P:$P,$B$3))</f>
        <v/>
      </c>
      <c r="S44" s="79">
        <f>IF($B$4&lt;&gt;"Ntot",SUMIFS('2a. Database N flows'!$N:$N,'2a. Database N flows'!$D:$D,'3.1.a Input Output Matrix'!$C44,'2a. Database N flows'!$E:$E,'3.1.a Input Output Matrix'!$D44,'2a. Database N flows'!$G:$G,'3.1.a Input Output Matrix'!S$25,'2a. Database N flows'!$H:$H,'3.1.a Input Output Matrix'!S$26,'2a. Database N flows'!$P:$P,$B$3,'2a. Database N flows'!$M:$M,$B$4),SUMIFS('2a. Database N flows'!$N:$N,'2a. Database N flows'!$D:$D,'3.1.a Input Output Matrix'!$C44,'2a. Database N flows'!$E:$E,'3.1.a Input Output Matrix'!$D44,'2a. Database N flows'!$G:$G,'3.1.a Input Output Matrix'!S$25,'2a. Database N flows'!$H:$H,'3.1.a Input Output Matrix'!S$26,'2a. Database N flows'!$P:$P,$B$3))</f>
        <v/>
      </c>
      <c r="T44" s="78">
        <f>IF($B$4&lt;&gt;"Ntot",SUMIFS('2a. Database N flows'!$N:$N,'2a. Database N flows'!$D:$D,'3.1.a Input Output Matrix'!$C44,'2a. Database N flows'!$E:$E,'3.1.a Input Output Matrix'!$D44,'2a. Database N flows'!$G:$G,'3.1.a Input Output Matrix'!T$25,'2a. Database N flows'!$H:$H,'3.1.a Input Output Matrix'!T$26,'2a. Database N flows'!$P:$P,$B$3,'2a. Database N flows'!$M:$M,$B$4),SUMIFS('2a. Database N flows'!$N:$N,'2a. Database N flows'!$D:$D,'3.1.a Input Output Matrix'!$C44,'2a. Database N flows'!$E:$E,'3.1.a Input Output Matrix'!$D44,'2a. Database N flows'!$G:$G,'3.1.a Input Output Matrix'!T$25,'2a. Database N flows'!$H:$H,'3.1.a Input Output Matrix'!T$26,'2a. Database N flows'!$P:$P,$B$3))</f>
        <v/>
      </c>
      <c r="U44" s="537">
        <f>IF($B$4&lt;&gt;"Ntot",SUMIFS('2a. Database N flows'!$N:$N,'2a. Database N flows'!$D:$D,'3.1.a Input Output Matrix'!$C44,'2a. Database N flows'!$E:$E,'3.1.a Input Output Matrix'!$D44,'2a. Database N flows'!$G:$G,'3.1.a Input Output Matrix'!U$25,'2a. Database N flows'!$H:$H,'3.1.a Input Output Matrix'!U$26,'2a. Database N flows'!$P:$P,$B$3,'2a. Database N flows'!$M:$M,$B$4),SUMIFS('2a. Database N flows'!$N:$N,'2a. Database N flows'!$D:$D,'3.1.a Input Output Matrix'!$C44,'2a. Database N flows'!$E:$E,'3.1.a Input Output Matrix'!$D44,'2a. Database N flows'!$G:$G,'3.1.a Input Output Matrix'!U$25,'2a. Database N flows'!$H:$H,'3.1.a Input Output Matrix'!U$26,'2a. Database N flows'!$P:$P,$B$3))</f>
        <v/>
      </c>
      <c r="V44" s="537">
        <f>IF($B$4&lt;&gt;"Ntot",SUMIFS('2a. Database N flows'!$N:$N,'2a. Database N flows'!$D:$D,'3.1.a Input Output Matrix'!$C44,'2a. Database N flows'!$E:$E,'3.1.a Input Output Matrix'!$D44,'2a. Database N flows'!$G:$G,'3.1.a Input Output Matrix'!V$25,'2a. Database N flows'!$H:$H,'3.1.a Input Output Matrix'!V$26,'2a. Database N flows'!$P:$P,$B$3,'2a. Database N flows'!$M:$M,$B$4),SUMIFS('2a. Database N flows'!$N:$N,'2a. Database N flows'!$D:$D,'3.1.a Input Output Matrix'!$C44,'2a. Database N flows'!$E:$E,'3.1.a Input Output Matrix'!$D44,'2a. Database N flows'!$G:$G,'3.1.a Input Output Matrix'!V$25,'2a. Database N flows'!$H:$H,'3.1.a Input Output Matrix'!V$26,'2a. Database N flows'!$P:$P,$B$3))</f>
        <v/>
      </c>
      <c r="W44" s="30">
        <f>IF($B$4&lt;&gt;"Ntot",SUMIFS('2a. Database N flows'!$N:$N,'2a. Database N flows'!$D:$D,'3.1.a Input Output Matrix'!$C44,'2a. Database N flows'!$E:$E,'3.1.a Input Output Matrix'!$D44,'2a. Database N flows'!$G:$G,'3.1.a Input Output Matrix'!W$25,'2a. Database N flows'!$H:$H,'3.1.a Input Output Matrix'!W$26,'2a. Database N flows'!$P:$P,$B$3,'2a. Database N flows'!$M:$M,$B$4),SUMIFS('2a. Database N flows'!$N:$N,'2a. Database N flows'!$D:$D,'3.1.a Input Output Matrix'!$C44,'2a. Database N flows'!$E:$E,'3.1.a Input Output Matrix'!$D44,'2a. Database N flows'!$G:$G,'3.1.a Input Output Matrix'!W$25,'2a. Database N flows'!$H:$H,'3.1.a Input Output Matrix'!W$26,'2a. Database N flows'!$P:$P,$B$3))</f>
        <v/>
      </c>
      <c r="X44" s="79">
        <f>IF($B$4&lt;&gt;"Ntot",SUMIFS('2a. Database N flows'!$N:$N,'2a. Database N flows'!$D:$D,'3.1.a Input Output Matrix'!$C44,'2a. Database N flows'!$E:$E,'3.1.a Input Output Matrix'!$D44,'2a. Database N flows'!$G:$G,'3.1.a Input Output Matrix'!X$25,'2a. Database N flows'!$H:$H,'3.1.a Input Output Matrix'!X$26,'2a. Database N flows'!$P:$P,$B$3,'2a. Database N flows'!$M:$M,$B$4),SUMIFS('2a. Database N flows'!$N:$N,'2a. Database N flows'!$D:$D,'3.1.a Input Output Matrix'!$C44,'2a. Database N flows'!$E:$E,'3.1.a Input Output Matrix'!$D44,'2a. Database N flows'!$G:$G,'3.1.a Input Output Matrix'!X$25,'2a. Database N flows'!$H:$H,'3.1.a Input Output Matrix'!X$26,'2a. Database N flows'!$P:$P,$B$3))</f>
        <v/>
      </c>
      <c r="Y44" s="79">
        <f>IF($B$4&lt;&gt;"Ntot",SUMIFS('2a. Database N flows'!$N:$N,'2a. Database N flows'!$D:$D,'3.1.a Input Output Matrix'!$C44,'2a. Database N flows'!$E:$E,'3.1.a Input Output Matrix'!$D44,'2a. Database N flows'!$G:$G,'3.1.a Input Output Matrix'!Y$25,'2a. Database N flows'!$H:$H,'3.1.a Input Output Matrix'!Y$26,'2a. Database N flows'!$P:$P,$B$3,'2a. Database N flows'!$M:$M,$B$4),SUMIFS('2a. Database N flows'!$N:$N,'2a. Database N flows'!$D:$D,'3.1.a Input Output Matrix'!$C44,'2a. Database N flows'!$E:$E,'3.1.a Input Output Matrix'!$D44,'2a. Database N flows'!$G:$G,'3.1.a Input Output Matrix'!Y$25,'2a. Database N flows'!$H:$H,'3.1.a Input Output Matrix'!Y$26,'2a. Database N flows'!$P:$P,$B$3))</f>
        <v/>
      </c>
      <c r="Z44" s="14">
        <f>SUM(E44:Y44)</f>
        <v/>
      </c>
      <c r="AA44" s="537" t="inlineStr">
        <is>
          <t>kt N</t>
        </is>
      </c>
      <c r="AB44" s="18" t="n"/>
      <c r="AC44" s="5" t="n"/>
      <c r="AD44" s="5" t="n"/>
    </row>
    <row r="45" ht="17.75" customHeight="1">
      <c r="B45" s="521" t="n"/>
      <c r="C45" s="99" t="inlineStr">
        <is>
          <t>HY</t>
        </is>
      </c>
      <c r="D45" s="448" t="inlineStr">
        <is>
          <t>AC</t>
        </is>
      </c>
      <c r="E45" s="82">
        <f>IF($B$4&lt;&gt;"Ntot",SUMIFS('2a. Database N flows'!$N:$N,'2a. Database N flows'!$D:$D,'3.1.a Input Output Matrix'!$C45,'2a. Database N flows'!$E:$E,'3.1.a Input Output Matrix'!$D45,'2a. Database N flows'!$G:$G,'3.1.a Input Output Matrix'!E$25,'2a. Database N flows'!$H:$H,'3.1.a Input Output Matrix'!E$26,'2a. Database N flows'!$P:$P,$B$3,'2a. Database N flows'!$M:$M,$B$4),SUMIFS('2a. Database N flows'!$N:$N,'2a. Database N flows'!$D:$D,'3.1.a Input Output Matrix'!$C45,'2a. Database N flows'!$E:$E,'3.1.a Input Output Matrix'!$D45,'2a. Database N flows'!$G:$G,'3.1.a Input Output Matrix'!E$25,'2a. Database N flows'!$H:$H,'3.1.a Input Output Matrix'!E$26,'2a. Database N flows'!$P:$P,$B$3))</f>
        <v/>
      </c>
      <c r="F45" s="39">
        <f>IF($B$4&lt;&gt;"Ntot",SUMIFS('2a. Database N flows'!$N:$N,'2a. Database N flows'!$D:$D,'3.1.a Input Output Matrix'!$C45,'2a. Database N flows'!$E:$E,'3.1.a Input Output Matrix'!$D45,'2a. Database N flows'!$G:$G,'3.1.a Input Output Matrix'!F$25,'2a. Database N flows'!$H:$H,'3.1.a Input Output Matrix'!F$26,'2a. Database N flows'!$P:$P,$B$3,'2a. Database N flows'!$M:$M,$B$4),SUMIFS('2a. Database N flows'!$N:$N,'2a. Database N flows'!$D:$D,'3.1.a Input Output Matrix'!$C45,'2a. Database N flows'!$E:$E,'3.1.a Input Output Matrix'!$D45,'2a. Database N flows'!$G:$G,'3.1.a Input Output Matrix'!F$25,'2a. Database N flows'!$H:$H,'3.1.a Input Output Matrix'!F$26,'2a. Database N flows'!$P:$P,$B$3))</f>
        <v/>
      </c>
      <c r="G45" s="39">
        <f>IF($B$4&lt;&gt;"Ntot",SUMIFS('2a. Database N flows'!$N:$N,'2a. Database N flows'!$D:$D,'3.1.a Input Output Matrix'!$C45,'2a. Database N flows'!$E:$E,'3.1.a Input Output Matrix'!$D45,'2a. Database N flows'!$G:$G,'3.1.a Input Output Matrix'!G$25,'2a. Database N flows'!$H:$H,'3.1.a Input Output Matrix'!G$26,'2a. Database N flows'!$P:$P,$B$3,'2a. Database N flows'!$M:$M,$B$4),SUMIFS('2a. Database N flows'!$N:$N,'2a. Database N flows'!$D:$D,'3.1.a Input Output Matrix'!$C45,'2a. Database N flows'!$E:$E,'3.1.a Input Output Matrix'!$D45,'2a. Database N flows'!$G:$G,'3.1.a Input Output Matrix'!G$25,'2a. Database N flows'!$H:$H,'3.1.a Input Output Matrix'!G$26,'2a. Database N flows'!$P:$P,$B$3))</f>
        <v/>
      </c>
      <c r="H45" s="40">
        <f>IF($B$4&lt;&gt;"Ntot",SUMIFS('2a. Database N flows'!$N:$N,'2a. Database N flows'!$D:$D,'3.1.a Input Output Matrix'!$C45,'2a. Database N flows'!$E:$E,'3.1.a Input Output Matrix'!$D45,'2a. Database N flows'!$G:$G,'3.1.a Input Output Matrix'!H$25,'2a. Database N flows'!$H:$H,'3.1.a Input Output Matrix'!H$26,'2a. Database N flows'!$P:$P,$B$3,'2a. Database N flows'!$M:$M,$B$4),SUMIFS('2a. Database N flows'!$N:$N,'2a. Database N flows'!$D:$D,'3.1.a Input Output Matrix'!$C45,'2a. Database N flows'!$E:$E,'3.1.a Input Output Matrix'!$D45,'2a. Database N flows'!$G:$G,'3.1.a Input Output Matrix'!H$25,'2a. Database N flows'!$H:$H,'3.1.a Input Output Matrix'!H$26,'2a. Database N flows'!$P:$P,$B$3))</f>
        <v/>
      </c>
      <c r="I45" s="82">
        <f>IF($B$4&lt;&gt;"Ntot",SUMIFS('2a. Database N flows'!$N:$N,'2a. Database N flows'!$D:$D,'3.1.a Input Output Matrix'!$C45,'2a. Database N flows'!$E:$E,'3.1.a Input Output Matrix'!$D45,'2a. Database N flows'!$G:$G,'3.1.a Input Output Matrix'!I$25,'2a. Database N flows'!$H:$H,'3.1.a Input Output Matrix'!I$26,'2a. Database N flows'!$P:$P,$B$3,'2a. Database N flows'!$M:$M,$B$4),SUMIFS('2a. Database N flows'!$N:$N,'2a. Database N flows'!$D:$D,'3.1.a Input Output Matrix'!$C45,'2a. Database N flows'!$E:$E,'3.1.a Input Output Matrix'!$D45,'2a. Database N flows'!$G:$G,'3.1.a Input Output Matrix'!I$25,'2a. Database N flows'!$H:$H,'3.1.a Input Output Matrix'!I$26,'2a. Database N flows'!$P:$P,$B$3))</f>
        <v/>
      </c>
      <c r="J45" s="40">
        <f>IF($B$4&lt;&gt;"Ntot",SUMIFS('2a. Database N flows'!$N:$N,'2a. Database N flows'!$D:$D,'3.1.a Input Output Matrix'!$C45,'2a. Database N flows'!$E:$E,'3.1.a Input Output Matrix'!$D45,'2a. Database N flows'!$G:$G,'3.1.a Input Output Matrix'!J$25,'2a. Database N flows'!$H:$H,'3.1.a Input Output Matrix'!J$26,'2a. Database N flows'!$P:$P,$B$3,'2a. Database N flows'!$M:$M,$B$4),SUMIFS('2a. Database N flows'!$N:$N,'2a. Database N flows'!$D:$D,'3.1.a Input Output Matrix'!$C45,'2a. Database N flows'!$E:$E,'3.1.a Input Output Matrix'!$D45,'2a. Database N flows'!$G:$G,'3.1.a Input Output Matrix'!J$25,'2a. Database N flows'!$H:$H,'3.1.a Input Output Matrix'!J$26,'2a. Database N flows'!$P:$P,$B$3))</f>
        <v/>
      </c>
      <c r="K45" s="82">
        <f>IF($B$4&lt;&gt;"Ntot",SUMIFS('2a. Database N flows'!$N:$N,'2a. Database N flows'!$D:$D,'3.1.a Input Output Matrix'!$C45,'2a. Database N flows'!$E:$E,'3.1.a Input Output Matrix'!$D45,'2a. Database N flows'!$G:$G,'3.1.a Input Output Matrix'!K$25,'2a. Database N flows'!$H:$H,'3.1.a Input Output Matrix'!K$26,'2a. Database N flows'!$P:$P,$B$3,'2a. Database N flows'!$M:$M,$B$4),SUMIFS('2a. Database N flows'!$N:$N,'2a. Database N flows'!$D:$D,'3.1.a Input Output Matrix'!$C45,'2a. Database N flows'!$E:$E,'3.1.a Input Output Matrix'!$D45,'2a. Database N flows'!$G:$G,'3.1.a Input Output Matrix'!K$25,'2a. Database N flows'!$H:$H,'3.1.a Input Output Matrix'!K$26,'2a. Database N flows'!$P:$P,$B$3))</f>
        <v/>
      </c>
      <c r="L45" s="39">
        <f>IF($B$4&lt;&gt;"Ntot",SUMIFS('2a. Database N flows'!$N:$N,'2a. Database N flows'!$D:$D,'3.1.a Input Output Matrix'!$C45,'2a. Database N flows'!$E:$E,'3.1.a Input Output Matrix'!$D45,'2a. Database N flows'!$G:$G,'3.1.a Input Output Matrix'!L$25,'2a. Database N flows'!$H:$H,'3.1.a Input Output Matrix'!L$26,'2a. Database N flows'!$P:$P,$B$3,'2a. Database N flows'!$M:$M,$B$4),SUMIFS('2a. Database N flows'!$N:$N,'2a. Database N flows'!$D:$D,'3.1.a Input Output Matrix'!$C45,'2a. Database N flows'!$E:$E,'3.1.a Input Output Matrix'!$D45,'2a. Database N flows'!$G:$G,'3.1.a Input Output Matrix'!L$25,'2a. Database N flows'!$H:$H,'3.1.a Input Output Matrix'!L$26,'2a. Database N flows'!$P:$P,$B$3))</f>
        <v/>
      </c>
      <c r="M45" s="40">
        <f>IF($B$4&lt;&gt;"Ntot",SUMIFS('2a. Database N flows'!$N:$N,'2a. Database N flows'!$D:$D,'3.1.a Input Output Matrix'!$C45,'2a. Database N flows'!$E:$E,'3.1.a Input Output Matrix'!$D45,'2a. Database N flows'!$G:$G,'3.1.a Input Output Matrix'!M$25,'2a. Database N flows'!$H:$H,'3.1.a Input Output Matrix'!M$26,'2a. Database N flows'!$P:$P,$B$3,'2a. Database N flows'!$M:$M,$B$4),SUMIFS('2a. Database N flows'!$N:$N,'2a. Database N flows'!$D:$D,'3.1.a Input Output Matrix'!$C45,'2a. Database N flows'!$E:$E,'3.1.a Input Output Matrix'!$D45,'2a. Database N flows'!$G:$G,'3.1.a Input Output Matrix'!M$25,'2a. Database N flows'!$H:$H,'3.1.a Input Output Matrix'!M$26,'2a. Database N flows'!$P:$P,$B$3))</f>
        <v/>
      </c>
      <c r="N45" s="82">
        <f>IF($B$4&lt;&gt;"Ntot",SUMIFS('2a. Database N flows'!$N:$N,'2a. Database N flows'!$D:$D,'3.1.a Input Output Matrix'!$C45,'2a. Database N flows'!$E:$E,'3.1.a Input Output Matrix'!$D45,'2a. Database N flows'!$G:$G,'3.1.a Input Output Matrix'!N$25,'2a. Database N flows'!$H:$H,'3.1.a Input Output Matrix'!N$26,'2a. Database N flows'!$P:$P,$B$3,'2a. Database N flows'!$M:$M,$B$4),SUMIFS('2a. Database N flows'!$N:$N,'2a. Database N flows'!$D:$D,'3.1.a Input Output Matrix'!$C45,'2a. Database N flows'!$E:$E,'3.1.a Input Output Matrix'!$D45,'2a. Database N flows'!$G:$G,'3.1.a Input Output Matrix'!N$25,'2a. Database N flows'!$H:$H,'3.1.a Input Output Matrix'!N$26,'2a. Database N flows'!$P:$P,$B$3))</f>
        <v/>
      </c>
      <c r="O45" s="39">
        <f>IF($B$4&lt;&gt;"Ntot",SUMIFS('2a. Database N flows'!$N:$N,'2a. Database N flows'!$D:$D,'3.1.a Input Output Matrix'!$C45,'2a. Database N flows'!$E:$E,'3.1.a Input Output Matrix'!$D45,'2a. Database N flows'!$G:$G,'3.1.a Input Output Matrix'!O$25,'2a. Database N flows'!$H:$H,'3.1.a Input Output Matrix'!O$26,'2a. Database N flows'!$P:$P,$B$3,'2a. Database N flows'!$M:$M,$B$4),SUMIFS('2a. Database N flows'!$N:$N,'2a. Database N flows'!$D:$D,'3.1.a Input Output Matrix'!$C45,'2a. Database N flows'!$E:$E,'3.1.a Input Output Matrix'!$D45,'2a. Database N flows'!$G:$G,'3.1.a Input Output Matrix'!O$25,'2a. Database N flows'!$H:$H,'3.1.a Input Output Matrix'!O$26,'2a. Database N flows'!$P:$P,$B$3))</f>
        <v/>
      </c>
      <c r="P45" s="40">
        <f>IF($B$4&lt;&gt;"Ntot",SUMIFS('2a. Database N flows'!$N:$N,'2a. Database N flows'!$D:$D,'3.1.a Input Output Matrix'!$C45,'2a. Database N flows'!$E:$E,'3.1.a Input Output Matrix'!$D45,'2a. Database N flows'!$G:$G,'3.1.a Input Output Matrix'!P$25,'2a. Database N flows'!$H:$H,'3.1.a Input Output Matrix'!P$26,'2a. Database N flows'!$P:$P,$B$3,'2a. Database N flows'!$M:$M,$B$4),SUMIFS('2a. Database N flows'!$N:$N,'2a. Database N flows'!$D:$D,'3.1.a Input Output Matrix'!$C45,'2a. Database N flows'!$E:$E,'3.1.a Input Output Matrix'!$D45,'2a. Database N flows'!$G:$G,'3.1.a Input Output Matrix'!P$25,'2a. Database N flows'!$H:$H,'3.1.a Input Output Matrix'!P$26,'2a. Database N flows'!$P:$P,$B$3))</f>
        <v/>
      </c>
      <c r="Q45" s="82">
        <f>IF($B$4&lt;&gt;"Ntot",SUMIFS('2a. Database N flows'!$N:$N,'2a. Database N flows'!$D:$D,'3.1.a Input Output Matrix'!$C45,'2a. Database N flows'!$E:$E,'3.1.a Input Output Matrix'!$D45,'2a. Database N flows'!$G:$G,'3.1.a Input Output Matrix'!Q$25,'2a. Database N flows'!$H:$H,'3.1.a Input Output Matrix'!Q$26,'2a. Database N flows'!$P:$P,$B$3,'2a. Database N flows'!$M:$M,$B$4),SUMIFS('2a. Database N flows'!$N:$N,'2a. Database N flows'!$D:$D,'3.1.a Input Output Matrix'!$C45,'2a. Database N flows'!$E:$E,'3.1.a Input Output Matrix'!$D45,'2a. Database N flows'!$G:$G,'3.1.a Input Output Matrix'!Q$25,'2a. Database N flows'!$H:$H,'3.1.a Input Output Matrix'!Q$26,'2a. Database N flows'!$P:$P,$B$3))</f>
        <v/>
      </c>
      <c r="R45" s="40">
        <f>IF($B$4&lt;&gt;"Ntot",SUMIFS('2a. Database N flows'!$N:$N,'2a. Database N flows'!$D:$D,'3.1.a Input Output Matrix'!$C45,'2a. Database N flows'!$E:$E,'3.1.a Input Output Matrix'!$D45,'2a. Database N flows'!$G:$G,'3.1.a Input Output Matrix'!R$25,'2a. Database N flows'!$H:$H,'3.1.a Input Output Matrix'!R$26,'2a. Database N flows'!$P:$P,$B$3,'2a. Database N flows'!$M:$M,$B$4),SUMIFS('2a. Database N flows'!$N:$N,'2a. Database N flows'!$D:$D,'3.1.a Input Output Matrix'!$C45,'2a. Database N flows'!$E:$E,'3.1.a Input Output Matrix'!$D45,'2a. Database N flows'!$G:$G,'3.1.a Input Output Matrix'!R$25,'2a. Database N flows'!$H:$H,'3.1.a Input Output Matrix'!R$26,'2a. Database N flows'!$P:$P,$B$3))</f>
        <v/>
      </c>
      <c r="S45" s="82">
        <f>IF($B$4&lt;&gt;"Ntot",SUMIFS('2a. Database N flows'!$N:$N,'2a. Database N flows'!$D:$D,'3.1.a Input Output Matrix'!$C45,'2a. Database N flows'!$E:$E,'3.1.a Input Output Matrix'!$D45,'2a. Database N flows'!$G:$G,'3.1.a Input Output Matrix'!S$25,'2a. Database N flows'!$H:$H,'3.1.a Input Output Matrix'!S$26,'2a. Database N flows'!$P:$P,$B$3,'2a. Database N flows'!$M:$M,$B$4),SUMIFS('2a. Database N flows'!$N:$N,'2a. Database N flows'!$D:$D,'3.1.a Input Output Matrix'!$C45,'2a. Database N flows'!$E:$E,'3.1.a Input Output Matrix'!$D45,'2a. Database N flows'!$G:$G,'3.1.a Input Output Matrix'!S$25,'2a. Database N flows'!$H:$H,'3.1.a Input Output Matrix'!S$26,'2a. Database N flows'!$P:$P,$B$3))</f>
        <v/>
      </c>
      <c r="T45" s="82">
        <f>IF($B$4&lt;&gt;"Ntot",SUMIFS('2a. Database N flows'!$N:$N,'2a. Database N flows'!$D:$D,'3.1.a Input Output Matrix'!$C45,'2a. Database N flows'!$E:$E,'3.1.a Input Output Matrix'!$D45,'2a. Database N flows'!$G:$G,'3.1.a Input Output Matrix'!T$25,'2a. Database N flows'!$H:$H,'3.1.a Input Output Matrix'!T$26,'2a. Database N flows'!$P:$P,$B$3,'2a. Database N flows'!$M:$M,$B$4),SUMIFS('2a. Database N flows'!$N:$N,'2a. Database N flows'!$D:$D,'3.1.a Input Output Matrix'!$C45,'2a. Database N flows'!$E:$E,'3.1.a Input Output Matrix'!$D45,'2a. Database N flows'!$G:$G,'3.1.a Input Output Matrix'!T$25,'2a. Database N flows'!$H:$H,'3.1.a Input Output Matrix'!T$26,'2a. Database N flows'!$P:$P,$B$3))</f>
        <v/>
      </c>
      <c r="U45" s="39">
        <f>IF($B$4&lt;&gt;"Ntot",SUMIFS('2a. Database N flows'!$N:$N,'2a. Database N flows'!$D:$D,'3.1.a Input Output Matrix'!$C45,'2a. Database N flows'!$E:$E,'3.1.a Input Output Matrix'!$D45,'2a. Database N flows'!$G:$G,'3.1.a Input Output Matrix'!U$25,'2a. Database N flows'!$H:$H,'3.1.a Input Output Matrix'!U$26,'2a. Database N flows'!$P:$P,$B$3,'2a. Database N flows'!$M:$M,$B$4),SUMIFS('2a. Database N flows'!$N:$N,'2a. Database N flows'!$D:$D,'3.1.a Input Output Matrix'!$C45,'2a. Database N flows'!$E:$E,'3.1.a Input Output Matrix'!$D45,'2a. Database N flows'!$G:$G,'3.1.a Input Output Matrix'!U$25,'2a. Database N flows'!$H:$H,'3.1.a Input Output Matrix'!U$26,'2a. Database N flows'!$P:$P,$B$3))</f>
        <v/>
      </c>
      <c r="V45" s="39">
        <f>IF($B$4&lt;&gt;"Ntot",SUMIFS('2a. Database N flows'!$N:$N,'2a. Database N flows'!$D:$D,'3.1.a Input Output Matrix'!$C45,'2a. Database N flows'!$E:$E,'3.1.a Input Output Matrix'!$D45,'2a. Database N flows'!$G:$G,'3.1.a Input Output Matrix'!V$25,'2a. Database N flows'!$H:$H,'3.1.a Input Output Matrix'!V$26,'2a. Database N flows'!$P:$P,$B$3,'2a. Database N flows'!$M:$M,$B$4),SUMIFS('2a. Database N flows'!$N:$N,'2a. Database N flows'!$D:$D,'3.1.a Input Output Matrix'!$C45,'2a. Database N flows'!$E:$E,'3.1.a Input Output Matrix'!$D45,'2a. Database N flows'!$G:$G,'3.1.a Input Output Matrix'!V$25,'2a. Database N flows'!$H:$H,'3.1.a Input Output Matrix'!V$26,'2a. Database N flows'!$P:$P,$B$3))</f>
        <v/>
      </c>
      <c r="W45" s="40">
        <f>IF($B$4&lt;&gt;"Ntot",SUMIFS('2a. Database N flows'!$N:$N,'2a. Database N flows'!$D:$D,'3.1.a Input Output Matrix'!$C45,'2a. Database N flows'!$E:$E,'3.1.a Input Output Matrix'!$D45,'2a. Database N flows'!$G:$G,'3.1.a Input Output Matrix'!W$25,'2a. Database N flows'!$H:$H,'3.1.a Input Output Matrix'!W$26,'2a. Database N flows'!$P:$P,$B$3,'2a. Database N flows'!$M:$M,$B$4),SUMIFS('2a. Database N flows'!$N:$N,'2a. Database N flows'!$D:$D,'3.1.a Input Output Matrix'!$C45,'2a. Database N flows'!$E:$E,'3.1.a Input Output Matrix'!$D45,'2a. Database N flows'!$G:$G,'3.1.a Input Output Matrix'!W$25,'2a. Database N flows'!$H:$H,'3.1.a Input Output Matrix'!W$26,'2a. Database N flows'!$P:$P,$B$3))</f>
        <v/>
      </c>
      <c r="X45" s="83">
        <f>IF($B$4&lt;&gt;"Ntot",SUMIFS('2a. Database N flows'!$N:$N,'2a. Database N flows'!$D:$D,'3.1.a Input Output Matrix'!$C45,'2a. Database N flows'!$E:$E,'3.1.a Input Output Matrix'!$D45,'2a. Database N flows'!$G:$G,'3.1.a Input Output Matrix'!X$25,'2a. Database N flows'!$H:$H,'3.1.a Input Output Matrix'!X$26,'2a. Database N flows'!$P:$P,$B$3,'2a. Database N flows'!$M:$M,$B$4),SUMIFS('2a. Database N flows'!$N:$N,'2a. Database N flows'!$D:$D,'3.1.a Input Output Matrix'!$C45,'2a. Database N flows'!$E:$E,'3.1.a Input Output Matrix'!$D45,'2a. Database N flows'!$G:$G,'3.1.a Input Output Matrix'!X$25,'2a. Database N flows'!$H:$H,'3.1.a Input Output Matrix'!X$26,'2a. Database N flows'!$P:$P,$B$3))</f>
        <v/>
      </c>
      <c r="Y45" s="83">
        <f>IF($B$4&lt;&gt;"Ntot",SUMIFS('2a. Database N flows'!$N:$N,'2a. Database N flows'!$D:$D,'3.1.a Input Output Matrix'!$C45,'2a. Database N flows'!$E:$E,'3.1.a Input Output Matrix'!$D45,'2a. Database N flows'!$G:$G,'3.1.a Input Output Matrix'!Y$25,'2a. Database N flows'!$H:$H,'3.1.a Input Output Matrix'!Y$26,'2a. Database N flows'!$P:$P,$B$3,'2a. Database N flows'!$M:$M,$B$4),SUMIFS('2a. Database N flows'!$N:$N,'2a. Database N flows'!$D:$D,'3.1.a Input Output Matrix'!$C45,'2a. Database N flows'!$E:$E,'3.1.a Input Output Matrix'!$D45,'2a. Database N flows'!$G:$G,'3.1.a Input Output Matrix'!Y$25,'2a. Database N flows'!$H:$H,'3.1.a Input Output Matrix'!Y$26,'2a. Database N flows'!$P:$P,$B$3))</f>
        <v/>
      </c>
      <c r="Z45" s="14">
        <f>SUM(E45:Y45)</f>
        <v/>
      </c>
      <c r="AA45" s="537" t="inlineStr">
        <is>
          <t>kt N</t>
        </is>
      </c>
      <c r="AB45" s="18" t="n"/>
      <c r="AC45" s="5" t="n"/>
      <c r="AD45" s="5" t="n"/>
    </row>
    <row r="46" ht="17.75" customHeight="1">
      <c r="B46" s="521" t="n"/>
      <c r="C46" s="100" t="inlineStr">
        <is>
          <t>AT</t>
        </is>
      </c>
      <c r="D46" s="101" t="inlineStr">
        <is>
          <t>AT</t>
        </is>
      </c>
      <c r="E46" s="102">
        <f>IF($B$4&lt;&gt;"Ntot",SUMIFS('2a. Database N flows'!$N:$N,'2a. Database N flows'!$D:$D,'3.1.a Input Output Matrix'!$C46,'2a. Database N flows'!$E:$E,'3.1.a Input Output Matrix'!$D46,'2a. Database N flows'!$G:$G,'3.1.a Input Output Matrix'!E$25,'2a. Database N flows'!$H:$H,'3.1.a Input Output Matrix'!E$26,'2a. Database N flows'!$P:$P,$B$3,'2a. Database N flows'!$M:$M,$B$4),SUMIFS('2a. Database N flows'!$N:$N,'2a. Database N flows'!$D:$D,'3.1.a Input Output Matrix'!$C46,'2a. Database N flows'!$E:$E,'3.1.a Input Output Matrix'!$D46,'2a. Database N flows'!$G:$G,'3.1.a Input Output Matrix'!E$25,'2a. Database N flows'!$H:$H,'3.1.a Input Output Matrix'!E$26,'2a. Database N flows'!$P:$P,$B$3))</f>
        <v/>
      </c>
      <c r="F46" s="103">
        <f>IF($B$4&lt;&gt;"Ntot",SUMIFS('2a. Database N flows'!$N:$N,'2a. Database N flows'!$D:$D,'3.1.a Input Output Matrix'!$C46,'2a. Database N flows'!$E:$E,'3.1.a Input Output Matrix'!$D46,'2a. Database N flows'!$G:$G,'3.1.a Input Output Matrix'!F$25,'2a. Database N flows'!$H:$H,'3.1.a Input Output Matrix'!F$26,'2a. Database N flows'!$P:$P,$B$3,'2a. Database N flows'!$M:$M,$B$4),SUMIFS('2a. Database N flows'!$N:$N,'2a. Database N flows'!$D:$D,'3.1.a Input Output Matrix'!$C46,'2a. Database N flows'!$E:$E,'3.1.a Input Output Matrix'!$D46,'2a. Database N flows'!$G:$G,'3.1.a Input Output Matrix'!F$25,'2a. Database N flows'!$H:$H,'3.1.a Input Output Matrix'!F$26,'2a. Database N flows'!$P:$P,$B$3))</f>
        <v/>
      </c>
      <c r="G46" s="103">
        <f>IF($B$4&lt;&gt;"Ntot",SUMIFS('2a. Database N flows'!$N:$N,'2a. Database N flows'!$D:$D,'3.1.a Input Output Matrix'!$C46,'2a. Database N flows'!$E:$E,'3.1.a Input Output Matrix'!$D46,'2a. Database N flows'!$G:$G,'3.1.a Input Output Matrix'!G$25,'2a. Database N flows'!$H:$H,'3.1.a Input Output Matrix'!G$26,'2a. Database N flows'!$P:$P,$B$3,'2a. Database N flows'!$M:$M,$B$4),SUMIFS('2a. Database N flows'!$N:$N,'2a. Database N flows'!$D:$D,'3.1.a Input Output Matrix'!$C46,'2a. Database N flows'!$E:$E,'3.1.a Input Output Matrix'!$D46,'2a. Database N flows'!$G:$G,'3.1.a Input Output Matrix'!G$25,'2a. Database N flows'!$H:$H,'3.1.a Input Output Matrix'!G$26,'2a. Database N flows'!$P:$P,$B$3))</f>
        <v/>
      </c>
      <c r="H46" s="104">
        <f>IF($B$4&lt;&gt;"Ntot",SUMIFS('2a. Database N flows'!$N:$N,'2a. Database N flows'!$D:$D,'3.1.a Input Output Matrix'!$C46,'2a. Database N flows'!$E:$E,'3.1.a Input Output Matrix'!$D46,'2a. Database N flows'!$G:$G,'3.1.a Input Output Matrix'!H$25,'2a. Database N flows'!$H:$H,'3.1.a Input Output Matrix'!H$26,'2a. Database N flows'!$P:$P,$B$3,'2a. Database N flows'!$M:$M,$B$4),SUMIFS('2a. Database N flows'!$N:$N,'2a. Database N flows'!$D:$D,'3.1.a Input Output Matrix'!$C46,'2a. Database N flows'!$E:$E,'3.1.a Input Output Matrix'!$D46,'2a. Database N flows'!$G:$G,'3.1.a Input Output Matrix'!H$25,'2a. Database N flows'!$H:$H,'3.1.a Input Output Matrix'!H$26,'2a. Database N flows'!$P:$P,$B$3))</f>
        <v/>
      </c>
      <c r="I46" s="102">
        <f>IF($B$4&lt;&gt;"Ntot",SUMIFS('2a. Database N flows'!$N:$N,'2a. Database N flows'!$D:$D,'3.1.a Input Output Matrix'!$C46,'2a. Database N flows'!$E:$E,'3.1.a Input Output Matrix'!$D46,'2a. Database N flows'!$G:$G,'3.1.a Input Output Matrix'!I$25,'2a. Database N flows'!$H:$H,'3.1.a Input Output Matrix'!I$26,'2a. Database N flows'!$P:$P,$B$3,'2a. Database N flows'!$M:$M,$B$4),SUMIFS('2a. Database N flows'!$N:$N,'2a. Database N flows'!$D:$D,'3.1.a Input Output Matrix'!$C46,'2a. Database N flows'!$E:$E,'3.1.a Input Output Matrix'!$D46,'2a. Database N flows'!$G:$G,'3.1.a Input Output Matrix'!I$25,'2a. Database N flows'!$H:$H,'3.1.a Input Output Matrix'!I$26,'2a. Database N flows'!$P:$P,$B$3))</f>
        <v/>
      </c>
      <c r="J46" s="104">
        <f>IF($B$4&lt;&gt;"Ntot",SUMIFS('2a. Database N flows'!$N:$N,'2a. Database N flows'!$D:$D,'3.1.a Input Output Matrix'!$C46,'2a. Database N flows'!$E:$E,'3.1.a Input Output Matrix'!$D46,'2a. Database N flows'!$G:$G,'3.1.a Input Output Matrix'!J$25,'2a. Database N flows'!$H:$H,'3.1.a Input Output Matrix'!J$26,'2a. Database N flows'!$P:$P,$B$3,'2a. Database N flows'!$M:$M,$B$4),SUMIFS('2a. Database N flows'!$N:$N,'2a. Database N flows'!$D:$D,'3.1.a Input Output Matrix'!$C46,'2a. Database N flows'!$E:$E,'3.1.a Input Output Matrix'!$D46,'2a. Database N flows'!$G:$G,'3.1.a Input Output Matrix'!J$25,'2a. Database N flows'!$H:$H,'3.1.a Input Output Matrix'!J$26,'2a. Database N flows'!$P:$P,$B$3))</f>
        <v/>
      </c>
      <c r="K46" s="102">
        <f>IF($B$4&lt;&gt;"Ntot",SUMIFS('2a. Database N flows'!$N:$N,'2a. Database N flows'!$D:$D,'3.1.a Input Output Matrix'!$C46,'2a. Database N flows'!$E:$E,'3.1.a Input Output Matrix'!$D46,'2a. Database N flows'!$G:$G,'3.1.a Input Output Matrix'!K$25,'2a. Database N flows'!$H:$H,'3.1.a Input Output Matrix'!K$26,'2a. Database N flows'!$P:$P,$B$3,'2a. Database N flows'!$M:$M,$B$4),SUMIFS('2a. Database N flows'!$N:$N,'2a. Database N flows'!$D:$D,'3.1.a Input Output Matrix'!$C46,'2a. Database N flows'!$E:$E,'3.1.a Input Output Matrix'!$D46,'2a. Database N flows'!$G:$G,'3.1.a Input Output Matrix'!K$25,'2a. Database N flows'!$H:$H,'3.1.a Input Output Matrix'!K$26,'2a. Database N flows'!$P:$P,$B$3))</f>
        <v/>
      </c>
      <c r="L46" s="103">
        <f>IF($B$4&lt;&gt;"Ntot",SUMIFS('2a. Database N flows'!$N:$N,'2a. Database N flows'!$D:$D,'3.1.a Input Output Matrix'!$C46,'2a. Database N flows'!$E:$E,'3.1.a Input Output Matrix'!$D46,'2a. Database N flows'!$G:$G,'3.1.a Input Output Matrix'!L$25,'2a. Database N flows'!$H:$H,'3.1.a Input Output Matrix'!L$26,'2a. Database N flows'!$P:$P,$B$3,'2a. Database N flows'!$M:$M,$B$4),SUMIFS('2a. Database N flows'!$N:$N,'2a. Database N flows'!$D:$D,'3.1.a Input Output Matrix'!$C46,'2a. Database N flows'!$E:$E,'3.1.a Input Output Matrix'!$D46,'2a. Database N flows'!$G:$G,'3.1.a Input Output Matrix'!L$25,'2a. Database N flows'!$H:$H,'3.1.a Input Output Matrix'!L$26,'2a. Database N flows'!$P:$P,$B$3))</f>
        <v/>
      </c>
      <c r="M46" s="104">
        <f>IF($B$4&lt;&gt;"Ntot",SUMIFS('2a. Database N flows'!$N:$N,'2a. Database N flows'!$D:$D,'3.1.a Input Output Matrix'!$C46,'2a. Database N flows'!$E:$E,'3.1.a Input Output Matrix'!$D46,'2a. Database N flows'!$G:$G,'3.1.a Input Output Matrix'!M$25,'2a. Database N flows'!$H:$H,'3.1.a Input Output Matrix'!M$26,'2a. Database N flows'!$P:$P,$B$3,'2a. Database N flows'!$M:$M,$B$4),SUMIFS('2a. Database N flows'!$N:$N,'2a. Database N flows'!$D:$D,'3.1.a Input Output Matrix'!$C46,'2a. Database N flows'!$E:$E,'3.1.a Input Output Matrix'!$D46,'2a. Database N flows'!$G:$G,'3.1.a Input Output Matrix'!M$25,'2a. Database N flows'!$H:$H,'3.1.a Input Output Matrix'!M$26,'2a. Database N flows'!$P:$P,$B$3))</f>
        <v/>
      </c>
      <c r="N46" s="102">
        <f>IF($B$4&lt;&gt;"Ntot",SUMIFS('2a. Database N flows'!$N:$N,'2a. Database N flows'!$D:$D,'3.1.a Input Output Matrix'!$C46,'2a. Database N flows'!$E:$E,'3.1.a Input Output Matrix'!$D46,'2a. Database N flows'!$G:$G,'3.1.a Input Output Matrix'!N$25,'2a. Database N flows'!$H:$H,'3.1.a Input Output Matrix'!N$26,'2a. Database N flows'!$P:$P,$B$3,'2a. Database N flows'!$M:$M,$B$4),SUMIFS('2a. Database N flows'!$N:$N,'2a. Database N flows'!$D:$D,'3.1.a Input Output Matrix'!$C46,'2a. Database N flows'!$E:$E,'3.1.a Input Output Matrix'!$D46,'2a. Database N flows'!$G:$G,'3.1.a Input Output Matrix'!N$25,'2a. Database N flows'!$H:$H,'3.1.a Input Output Matrix'!N$26,'2a. Database N flows'!$P:$P,$B$3))</f>
        <v/>
      </c>
      <c r="O46" s="103">
        <f>IF($B$4&lt;&gt;"Ntot",SUMIFS('2a. Database N flows'!$N:$N,'2a. Database N flows'!$D:$D,'3.1.a Input Output Matrix'!$C46,'2a. Database N flows'!$E:$E,'3.1.a Input Output Matrix'!$D46,'2a. Database N flows'!$G:$G,'3.1.a Input Output Matrix'!O$25,'2a. Database N flows'!$H:$H,'3.1.a Input Output Matrix'!O$26,'2a. Database N flows'!$P:$P,$B$3,'2a. Database N flows'!$M:$M,$B$4),SUMIFS('2a. Database N flows'!$N:$N,'2a. Database N flows'!$D:$D,'3.1.a Input Output Matrix'!$C46,'2a. Database N flows'!$E:$E,'3.1.a Input Output Matrix'!$D46,'2a. Database N flows'!$G:$G,'3.1.a Input Output Matrix'!O$25,'2a. Database N flows'!$H:$H,'3.1.a Input Output Matrix'!O$26,'2a. Database N flows'!$P:$P,$B$3))</f>
        <v/>
      </c>
      <c r="P46" s="104">
        <f>IF($B$4&lt;&gt;"Ntot",SUMIFS('2a. Database N flows'!$N:$N,'2a. Database N flows'!$D:$D,'3.1.a Input Output Matrix'!$C46,'2a. Database N flows'!$E:$E,'3.1.a Input Output Matrix'!$D46,'2a. Database N flows'!$G:$G,'3.1.a Input Output Matrix'!P$25,'2a. Database N flows'!$H:$H,'3.1.a Input Output Matrix'!P$26,'2a. Database N flows'!$P:$P,$B$3,'2a. Database N flows'!$M:$M,$B$4),SUMIFS('2a. Database N flows'!$N:$N,'2a. Database N flows'!$D:$D,'3.1.a Input Output Matrix'!$C46,'2a. Database N flows'!$E:$E,'3.1.a Input Output Matrix'!$D46,'2a. Database N flows'!$G:$G,'3.1.a Input Output Matrix'!P$25,'2a. Database N flows'!$H:$H,'3.1.a Input Output Matrix'!P$26,'2a. Database N flows'!$P:$P,$B$3))</f>
        <v/>
      </c>
      <c r="Q46" s="102">
        <f>IF($B$4&lt;&gt;"Ntot",SUMIFS('2a. Database N flows'!$N:$N,'2a. Database N flows'!$D:$D,'3.1.a Input Output Matrix'!$C46,'2a. Database N flows'!$E:$E,'3.1.a Input Output Matrix'!$D46,'2a. Database N flows'!$G:$G,'3.1.a Input Output Matrix'!Q$25,'2a. Database N flows'!$H:$H,'3.1.a Input Output Matrix'!Q$26,'2a. Database N flows'!$P:$P,$B$3,'2a. Database N flows'!$M:$M,$B$4),SUMIFS('2a. Database N flows'!$N:$N,'2a. Database N flows'!$D:$D,'3.1.a Input Output Matrix'!$C46,'2a. Database N flows'!$E:$E,'3.1.a Input Output Matrix'!$D46,'2a. Database N flows'!$G:$G,'3.1.a Input Output Matrix'!Q$25,'2a. Database N flows'!$H:$H,'3.1.a Input Output Matrix'!Q$26,'2a. Database N flows'!$P:$P,$B$3))</f>
        <v/>
      </c>
      <c r="R46" s="104">
        <f>IF($B$4&lt;&gt;"Ntot",SUMIFS('2a. Database N flows'!$N:$N,'2a. Database N flows'!$D:$D,'3.1.a Input Output Matrix'!$C46,'2a. Database N flows'!$E:$E,'3.1.a Input Output Matrix'!$D46,'2a. Database N flows'!$G:$G,'3.1.a Input Output Matrix'!R$25,'2a. Database N flows'!$H:$H,'3.1.a Input Output Matrix'!R$26,'2a. Database N flows'!$P:$P,$B$3,'2a. Database N flows'!$M:$M,$B$4),SUMIFS('2a. Database N flows'!$N:$N,'2a. Database N flows'!$D:$D,'3.1.a Input Output Matrix'!$C46,'2a. Database N flows'!$E:$E,'3.1.a Input Output Matrix'!$D46,'2a. Database N flows'!$G:$G,'3.1.a Input Output Matrix'!R$25,'2a. Database N flows'!$H:$H,'3.1.a Input Output Matrix'!R$26,'2a. Database N flows'!$P:$P,$B$3))</f>
        <v/>
      </c>
      <c r="S46" s="102">
        <f>IF($B$4&lt;&gt;"Ntot",SUMIFS('2a. Database N flows'!$N:$N,'2a. Database N flows'!$D:$D,'3.1.a Input Output Matrix'!$C46,'2a. Database N flows'!$E:$E,'3.1.a Input Output Matrix'!$D46,'2a. Database N flows'!$G:$G,'3.1.a Input Output Matrix'!S$25,'2a. Database N flows'!$H:$H,'3.1.a Input Output Matrix'!S$26,'2a. Database N flows'!$P:$P,$B$3,'2a. Database N flows'!$M:$M,$B$4),SUMIFS('2a. Database N flows'!$N:$N,'2a. Database N flows'!$D:$D,'3.1.a Input Output Matrix'!$C46,'2a. Database N flows'!$E:$E,'3.1.a Input Output Matrix'!$D46,'2a. Database N flows'!$G:$G,'3.1.a Input Output Matrix'!S$25,'2a. Database N flows'!$H:$H,'3.1.a Input Output Matrix'!S$26,'2a. Database N flows'!$P:$P,$B$3))</f>
        <v/>
      </c>
      <c r="T46" s="102">
        <f>IF($B$4&lt;&gt;"Ntot",SUMIFS('2a. Database N flows'!$N:$N,'2a. Database N flows'!$D:$D,'3.1.a Input Output Matrix'!$C46,'2a. Database N flows'!$E:$E,'3.1.a Input Output Matrix'!$D46,'2a. Database N flows'!$G:$G,'3.1.a Input Output Matrix'!T$25,'2a. Database N flows'!$H:$H,'3.1.a Input Output Matrix'!T$26,'2a. Database N flows'!$P:$P,$B$3,'2a. Database N flows'!$M:$M,$B$4),SUMIFS('2a. Database N flows'!$N:$N,'2a. Database N flows'!$D:$D,'3.1.a Input Output Matrix'!$C46,'2a. Database N flows'!$E:$E,'3.1.a Input Output Matrix'!$D46,'2a. Database N flows'!$G:$G,'3.1.a Input Output Matrix'!T$25,'2a. Database N flows'!$H:$H,'3.1.a Input Output Matrix'!T$26,'2a. Database N flows'!$P:$P,$B$3))</f>
        <v/>
      </c>
      <c r="U46" s="103">
        <f>IF($B$4&lt;&gt;"Ntot",SUMIFS('2a. Database N flows'!$N:$N,'2a. Database N flows'!$D:$D,'3.1.a Input Output Matrix'!$C46,'2a. Database N flows'!$E:$E,'3.1.a Input Output Matrix'!$D46,'2a. Database N flows'!$G:$G,'3.1.a Input Output Matrix'!U$25,'2a. Database N flows'!$H:$H,'3.1.a Input Output Matrix'!U$26,'2a. Database N flows'!$P:$P,$B$3,'2a. Database N flows'!$M:$M,$B$4),SUMIFS('2a. Database N flows'!$N:$N,'2a. Database N flows'!$D:$D,'3.1.a Input Output Matrix'!$C46,'2a. Database N flows'!$E:$E,'3.1.a Input Output Matrix'!$D46,'2a. Database N flows'!$G:$G,'3.1.a Input Output Matrix'!U$25,'2a. Database N flows'!$H:$H,'3.1.a Input Output Matrix'!U$26,'2a. Database N flows'!$P:$P,$B$3))</f>
        <v/>
      </c>
      <c r="V46" s="103">
        <f>IF($B$4&lt;&gt;"Ntot",SUMIFS('2a. Database N flows'!$N:$N,'2a. Database N flows'!$D:$D,'3.1.a Input Output Matrix'!$C46,'2a. Database N flows'!$E:$E,'3.1.a Input Output Matrix'!$D46,'2a. Database N flows'!$G:$G,'3.1.a Input Output Matrix'!V$25,'2a. Database N flows'!$H:$H,'3.1.a Input Output Matrix'!V$26,'2a. Database N flows'!$P:$P,$B$3,'2a. Database N flows'!$M:$M,$B$4),SUMIFS('2a. Database N flows'!$N:$N,'2a. Database N flows'!$D:$D,'3.1.a Input Output Matrix'!$C46,'2a. Database N flows'!$E:$E,'3.1.a Input Output Matrix'!$D46,'2a. Database N flows'!$G:$G,'3.1.a Input Output Matrix'!V$25,'2a. Database N flows'!$H:$H,'3.1.a Input Output Matrix'!V$26,'2a. Database N flows'!$P:$P,$B$3))</f>
        <v/>
      </c>
      <c r="W46" s="104">
        <f>IF($B$4&lt;&gt;"Ntot",SUMIFS('2a. Database N flows'!$N:$N,'2a. Database N flows'!$D:$D,'3.1.a Input Output Matrix'!$C46,'2a. Database N flows'!$E:$E,'3.1.a Input Output Matrix'!$D46,'2a. Database N flows'!$G:$G,'3.1.a Input Output Matrix'!W$25,'2a. Database N flows'!$H:$H,'3.1.a Input Output Matrix'!W$26,'2a. Database N flows'!$P:$P,$B$3,'2a. Database N flows'!$M:$M,$B$4),SUMIFS('2a. Database N flows'!$N:$N,'2a. Database N flows'!$D:$D,'3.1.a Input Output Matrix'!$C46,'2a. Database N flows'!$E:$E,'3.1.a Input Output Matrix'!$D46,'2a. Database N flows'!$G:$G,'3.1.a Input Output Matrix'!W$25,'2a. Database N flows'!$H:$H,'3.1.a Input Output Matrix'!W$26,'2a. Database N flows'!$P:$P,$B$3))</f>
        <v/>
      </c>
      <c r="X46" s="105">
        <f>IF($B$4&lt;&gt;"Ntot",SUMIFS('2a. Database N flows'!$N:$N,'2a. Database N flows'!$D:$D,'3.1.a Input Output Matrix'!$C46,'2a. Database N flows'!$E:$E,'3.1.a Input Output Matrix'!$D46,'2a. Database N flows'!$G:$G,'3.1.a Input Output Matrix'!X$25,'2a. Database N flows'!$H:$H,'3.1.a Input Output Matrix'!X$26,'2a. Database N flows'!$P:$P,$B$3,'2a. Database N flows'!$M:$M,$B$4),SUMIFS('2a. Database N flows'!$N:$N,'2a. Database N flows'!$D:$D,'3.1.a Input Output Matrix'!$C46,'2a. Database N flows'!$E:$E,'3.1.a Input Output Matrix'!$D46,'2a. Database N flows'!$G:$G,'3.1.a Input Output Matrix'!X$25,'2a. Database N flows'!$H:$H,'3.1.a Input Output Matrix'!X$26,'2a. Database N flows'!$P:$P,$B$3))</f>
        <v/>
      </c>
      <c r="Y46" s="105">
        <f>IF($B$4&lt;&gt;"Ntot",SUMIFS('2a. Database N flows'!$N:$N,'2a. Database N flows'!$D:$D,'3.1.a Input Output Matrix'!$C46,'2a. Database N flows'!$E:$E,'3.1.a Input Output Matrix'!$D46,'2a. Database N flows'!$G:$G,'3.1.a Input Output Matrix'!Y$25,'2a. Database N flows'!$H:$H,'3.1.a Input Output Matrix'!Y$26,'2a. Database N flows'!$P:$P,$B$3,'2a. Database N flows'!$M:$M,$B$4),SUMIFS('2a. Database N flows'!$N:$N,'2a. Database N flows'!$D:$D,'3.1.a Input Output Matrix'!$C46,'2a. Database N flows'!$E:$E,'3.1.a Input Output Matrix'!$D46,'2a. Database N flows'!$G:$G,'3.1.a Input Output Matrix'!Y$25,'2a. Database N flows'!$H:$H,'3.1.a Input Output Matrix'!Y$26,'2a. Database N flows'!$P:$P,$B$3))</f>
        <v/>
      </c>
      <c r="Z46" s="14">
        <f>SUM(E46:Y46)</f>
        <v/>
      </c>
      <c r="AA46" s="537" t="inlineStr">
        <is>
          <t>kt N</t>
        </is>
      </c>
      <c r="AB46" s="18" t="n"/>
      <c r="AC46" s="5" t="n"/>
      <c r="AD46" s="5" t="n"/>
    </row>
    <row r="47" ht="17.75" customHeight="1">
      <c r="B47" s="522" t="n"/>
      <c r="C47" s="106" t="inlineStr">
        <is>
          <t>RW</t>
        </is>
      </c>
      <c r="D47" s="107" t="inlineStr">
        <is>
          <t>RW</t>
        </is>
      </c>
      <c r="E47" s="102">
        <f>IF($B$4&lt;&gt;"Ntot",SUMIFS('2a. Database N flows'!$N:$N,'2a. Database N flows'!$D:$D,'3.1.a Input Output Matrix'!$C47,'2a. Database N flows'!$E:$E,'3.1.a Input Output Matrix'!$D47,'2a. Database N flows'!$G:$G,'3.1.a Input Output Matrix'!E$25,'2a. Database N flows'!$H:$H,'3.1.a Input Output Matrix'!E$26,'2a. Database N flows'!$P:$P,$B$3,'2a. Database N flows'!$M:$M,$B$4),SUMIFS('2a. Database N flows'!$N:$N,'2a. Database N flows'!$D:$D,'3.1.a Input Output Matrix'!$C47,'2a. Database N flows'!$E:$E,'3.1.a Input Output Matrix'!$D47,'2a. Database N flows'!$G:$G,'3.1.a Input Output Matrix'!E$25,'2a. Database N flows'!$H:$H,'3.1.a Input Output Matrix'!E$26,'2a. Database N flows'!$P:$P,$B$3))</f>
        <v/>
      </c>
      <c r="F47" s="103">
        <f>IF($B$4&lt;&gt;"Ntot",SUMIFS('2a. Database N flows'!$N:$N,'2a. Database N flows'!$D:$D,'3.1.a Input Output Matrix'!$C47,'2a. Database N flows'!$E:$E,'3.1.a Input Output Matrix'!$D47,'2a. Database N flows'!$G:$G,'3.1.a Input Output Matrix'!F$25,'2a. Database N flows'!$H:$H,'3.1.a Input Output Matrix'!F$26,'2a. Database N flows'!$P:$P,$B$3,'2a. Database N flows'!$M:$M,$B$4),SUMIFS('2a. Database N flows'!$N:$N,'2a. Database N flows'!$D:$D,'3.1.a Input Output Matrix'!$C47,'2a. Database N flows'!$E:$E,'3.1.a Input Output Matrix'!$D47,'2a. Database N flows'!$G:$G,'3.1.a Input Output Matrix'!F$25,'2a. Database N flows'!$H:$H,'3.1.a Input Output Matrix'!F$26,'2a. Database N flows'!$P:$P,$B$3))</f>
        <v/>
      </c>
      <c r="G47" s="103">
        <f>IF($B$4&lt;&gt;"Ntot",SUMIFS('2a. Database N flows'!$N:$N,'2a. Database N flows'!$D:$D,'3.1.a Input Output Matrix'!$C47,'2a. Database N flows'!$E:$E,'3.1.a Input Output Matrix'!$D47,'2a. Database N flows'!$G:$G,'3.1.a Input Output Matrix'!G$25,'2a. Database N flows'!$H:$H,'3.1.a Input Output Matrix'!G$26,'2a. Database N flows'!$P:$P,$B$3,'2a. Database N flows'!$M:$M,$B$4),SUMIFS('2a. Database N flows'!$N:$N,'2a. Database N flows'!$D:$D,'3.1.a Input Output Matrix'!$C47,'2a. Database N flows'!$E:$E,'3.1.a Input Output Matrix'!$D47,'2a. Database N flows'!$G:$G,'3.1.a Input Output Matrix'!G$25,'2a. Database N flows'!$H:$H,'3.1.a Input Output Matrix'!G$26,'2a. Database N flows'!$P:$P,$B$3))</f>
        <v/>
      </c>
      <c r="H47" s="104">
        <f>IF($B$4&lt;&gt;"Ntot",SUMIFS('2a. Database N flows'!$N:$N,'2a. Database N flows'!$D:$D,'3.1.a Input Output Matrix'!$C47,'2a. Database N flows'!$E:$E,'3.1.a Input Output Matrix'!$D47,'2a. Database N flows'!$G:$G,'3.1.a Input Output Matrix'!H$25,'2a. Database N flows'!$H:$H,'3.1.a Input Output Matrix'!H$26,'2a. Database N flows'!$P:$P,$B$3,'2a. Database N flows'!$M:$M,$B$4),SUMIFS('2a. Database N flows'!$N:$N,'2a. Database N flows'!$D:$D,'3.1.a Input Output Matrix'!$C47,'2a. Database N flows'!$E:$E,'3.1.a Input Output Matrix'!$D47,'2a. Database N flows'!$G:$G,'3.1.a Input Output Matrix'!H$25,'2a. Database N flows'!$H:$H,'3.1.a Input Output Matrix'!H$26,'2a. Database N flows'!$P:$P,$B$3))</f>
        <v/>
      </c>
      <c r="I47" s="39">
        <f>IF($B$4&lt;&gt;"Ntot",SUMIFS('2a. Database N flows'!$N:$N,'2a. Database N flows'!$D:$D,'3.1.a Input Output Matrix'!$C47,'2a. Database N flows'!$E:$E,'3.1.a Input Output Matrix'!$D47,'2a. Database N flows'!$G:$G,'3.1.a Input Output Matrix'!I$25,'2a. Database N flows'!$H:$H,'3.1.a Input Output Matrix'!I$26,'2a. Database N flows'!$P:$P,$B$3,'2a. Database N flows'!$M:$M,$B$4),SUMIFS('2a. Database N flows'!$N:$N,'2a. Database N flows'!$D:$D,'3.1.a Input Output Matrix'!$C47,'2a. Database N flows'!$E:$E,'3.1.a Input Output Matrix'!$D47,'2a. Database N flows'!$G:$G,'3.1.a Input Output Matrix'!I$25,'2a. Database N flows'!$H:$H,'3.1.a Input Output Matrix'!I$26,'2a. Database N flows'!$P:$P,$B$3))</f>
        <v/>
      </c>
      <c r="J47" s="39">
        <f>IF($B$4&lt;&gt;"Ntot",SUMIFS('2a. Database N flows'!$N:$N,'2a. Database N flows'!$D:$D,'3.1.a Input Output Matrix'!$C47,'2a. Database N flows'!$E:$E,'3.1.a Input Output Matrix'!$D47,'2a. Database N flows'!$G:$G,'3.1.a Input Output Matrix'!J$25,'2a. Database N flows'!$H:$H,'3.1.a Input Output Matrix'!J$26,'2a. Database N flows'!$P:$P,$B$3,'2a. Database N flows'!$M:$M,$B$4),SUMIFS('2a. Database N flows'!$N:$N,'2a. Database N flows'!$D:$D,'3.1.a Input Output Matrix'!$C47,'2a. Database N flows'!$E:$E,'3.1.a Input Output Matrix'!$D47,'2a. Database N flows'!$G:$G,'3.1.a Input Output Matrix'!J$25,'2a. Database N flows'!$H:$H,'3.1.a Input Output Matrix'!J$26,'2a. Database N flows'!$P:$P,$B$3))</f>
        <v/>
      </c>
      <c r="K47" s="102">
        <f>IF($B$4&lt;&gt;"Ntot",SUMIFS('2a. Database N flows'!$N:$N,'2a. Database N flows'!$D:$D,'3.1.a Input Output Matrix'!$C47,'2a. Database N flows'!$E:$E,'3.1.a Input Output Matrix'!$D47,'2a. Database N flows'!$G:$G,'3.1.a Input Output Matrix'!K$25,'2a. Database N flows'!$H:$H,'3.1.a Input Output Matrix'!K$26,'2a. Database N flows'!$P:$P,$B$3,'2a. Database N flows'!$M:$M,$B$4),SUMIFS('2a. Database N flows'!$N:$N,'2a. Database N flows'!$D:$D,'3.1.a Input Output Matrix'!$C47,'2a. Database N flows'!$E:$E,'3.1.a Input Output Matrix'!$D47,'2a. Database N flows'!$G:$G,'3.1.a Input Output Matrix'!K$25,'2a. Database N flows'!$H:$H,'3.1.a Input Output Matrix'!K$26,'2a. Database N flows'!$P:$P,$B$3))</f>
        <v/>
      </c>
      <c r="L47" s="228">
        <f>IF($B$4&lt;&gt;"Ntot",SUMIFS('2a. Database N flows'!$N:$N,'2a. Database N flows'!$D:$D,'3.1.a Input Output Matrix'!$C47,'2a. Database N flows'!$E:$E,'3.1.a Input Output Matrix'!$D47,'2a. Database N flows'!$G:$G,'3.1.a Input Output Matrix'!L$25,'2a. Database N flows'!$H:$H,'3.1.a Input Output Matrix'!L$26,'2a. Database N flows'!$P:$P,$B$3,'2a. Database N flows'!$M:$M,$B$4),SUMIFS('2a. Database N flows'!$N:$N,'2a. Database N flows'!$D:$D,'3.1.a Input Output Matrix'!$C47,'2a. Database N flows'!$E:$E,'3.1.a Input Output Matrix'!$D47,'2a. Database N flows'!$G:$G,'3.1.a Input Output Matrix'!L$25,'2a. Database N flows'!$H:$H,'3.1.a Input Output Matrix'!L$26,'2a. Database N flows'!$P:$P,$B$3))</f>
        <v/>
      </c>
      <c r="M47" s="229">
        <f>IF($B$4&lt;&gt;"Ntot",SUMIFS('2a. Database N flows'!$N:$N,'2a. Database N flows'!$D:$D,'3.1.a Input Output Matrix'!$C47,'2a. Database N flows'!$E:$E,'3.1.a Input Output Matrix'!$D47,'2a. Database N flows'!$G:$G,'3.1.a Input Output Matrix'!M$25,'2a. Database N flows'!$H:$H,'3.1.a Input Output Matrix'!M$26,'2a. Database N flows'!$P:$P,$B$3,'2a. Database N flows'!$M:$M,$B$4),SUMIFS('2a. Database N flows'!$N:$N,'2a. Database N flows'!$D:$D,'3.1.a Input Output Matrix'!$C47,'2a. Database N flows'!$E:$E,'3.1.a Input Output Matrix'!$D47,'2a. Database N flows'!$G:$G,'3.1.a Input Output Matrix'!M$25,'2a. Database N flows'!$H:$H,'3.1.a Input Output Matrix'!M$26,'2a. Database N flows'!$P:$P,$B$3))</f>
        <v/>
      </c>
      <c r="N47" s="102">
        <f>IF($B$4&lt;&gt;"Ntot",SUMIFS('2a. Database N flows'!$N:$N,'2a. Database N flows'!$D:$D,'3.1.a Input Output Matrix'!$C47,'2a. Database N flows'!$E:$E,'3.1.a Input Output Matrix'!$D47,'2a. Database N flows'!$G:$G,'3.1.a Input Output Matrix'!N$25,'2a. Database N flows'!$H:$H,'3.1.a Input Output Matrix'!N$26,'2a. Database N flows'!$P:$P,$B$3,'2a. Database N flows'!$M:$M,$B$4),SUMIFS('2a. Database N flows'!$N:$N,'2a. Database N flows'!$D:$D,'3.1.a Input Output Matrix'!$C47,'2a. Database N flows'!$E:$E,'3.1.a Input Output Matrix'!$D47,'2a. Database N flows'!$G:$G,'3.1.a Input Output Matrix'!N$25,'2a. Database N flows'!$H:$H,'3.1.a Input Output Matrix'!N$26,'2a. Database N flows'!$P:$P,$B$3))</f>
        <v/>
      </c>
      <c r="O47" s="103">
        <f>IF($B$4&lt;&gt;"Ntot",SUMIFS('2a. Database N flows'!$N:$N,'2a. Database N flows'!$D:$D,'3.1.a Input Output Matrix'!$C47,'2a. Database N flows'!$E:$E,'3.1.a Input Output Matrix'!$D47,'2a. Database N flows'!$G:$G,'3.1.a Input Output Matrix'!O$25,'2a. Database N flows'!$H:$H,'3.1.a Input Output Matrix'!O$26,'2a. Database N flows'!$P:$P,$B$3,'2a. Database N flows'!$M:$M,$B$4),SUMIFS('2a. Database N flows'!$N:$N,'2a. Database N flows'!$D:$D,'3.1.a Input Output Matrix'!$C47,'2a. Database N flows'!$E:$E,'3.1.a Input Output Matrix'!$D47,'2a. Database N flows'!$G:$G,'3.1.a Input Output Matrix'!O$25,'2a. Database N flows'!$H:$H,'3.1.a Input Output Matrix'!O$26,'2a. Database N flows'!$P:$P,$B$3))</f>
        <v/>
      </c>
      <c r="P47" s="104">
        <f>IF($B$4&lt;&gt;"Ntot",SUMIFS('2a. Database N flows'!$N:$N,'2a. Database N flows'!$D:$D,'3.1.a Input Output Matrix'!$C47,'2a. Database N flows'!$E:$E,'3.1.a Input Output Matrix'!$D47,'2a. Database N flows'!$G:$G,'3.1.a Input Output Matrix'!P$25,'2a. Database N flows'!$H:$H,'3.1.a Input Output Matrix'!P$26,'2a. Database N flows'!$P:$P,$B$3,'2a. Database N flows'!$M:$M,$B$4),SUMIFS('2a. Database N flows'!$N:$N,'2a. Database N flows'!$D:$D,'3.1.a Input Output Matrix'!$C47,'2a. Database N flows'!$E:$E,'3.1.a Input Output Matrix'!$D47,'2a. Database N flows'!$G:$G,'3.1.a Input Output Matrix'!P$25,'2a. Database N flows'!$H:$H,'3.1.a Input Output Matrix'!P$26,'2a. Database N flows'!$P:$P,$B$3))</f>
        <v/>
      </c>
      <c r="Q47" s="102">
        <f>IF($B$4&lt;&gt;"Ntot",SUMIFS('2a. Database N flows'!$N:$N,'2a. Database N flows'!$D:$D,'3.1.a Input Output Matrix'!$C47,'2a. Database N flows'!$E:$E,'3.1.a Input Output Matrix'!$D47,'2a. Database N flows'!$G:$G,'3.1.a Input Output Matrix'!Q$25,'2a. Database N flows'!$H:$H,'3.1.a Input Output Matrix'!Q$26,'2a. Database N flows'!$P:$P,$B$3,'2a. Database N flows'!$M:$M,$B$4),SUMIFS('2a. Database N flows'!$N:$N,'2a. Database N flows'!$D:$D,'3.1.a Input Output Matrix'!$C47,'2a. Database N flows'!$E:$E,'3.1.a Input Output Matrix'!$D47,'2a. Database N flows'!$G:$G,'3.1.a Input Output Matrix'!Q$25,'2a. Database N flows'!$H:$H,'3.1.a Input Output Matrix'!Q$26,'2a. Database N flows'!$P:$P,$B$3))</f>
        <v/>
      </c>
      <c r="R47" s="104">
        <f>IF($B$4&lt;&gt;"Ntot",SUMIFS('2a. Database N flows'!$N:$N,'2a. Database N flows'!$D:$D,'3.1.a Input Output Matrix'!$C47,'2a. Database N flows'!$E:$E,'3.1.a Input Output Matrix'!$D47,'2a. Database N flows'!$G:$G,'3.1.a Input Output Matrix'!R$25,'2a. Database N flows'!$H:$H,'3.1.a Input Output Matrix'!R$26,'2a. Database N flows'!$P:$P,$B$3,'2a. Database N flows'!$M:$M,$B$4),SUMIFS('2a. Database N flows'!$N:$N,'2a. Database N flows'!$D:$D,'3.1.a Input Output Matrix'!$C47,'2a. Database N flows'!$E:$E,'3.1.a Input Output Matrix'!$D47,'2a. Database N flows'!$G:$G,'3.1.a Input Output Matrix'!R$25,'2a. Database N flows'!$H:$H,'3.1.a Input Output Matrix'!R$26,'2a. Database N flows'!$P:$P,$B$3))</f>
        <v/>
      </c>
      <c r="S47" s="39">
        <f>IF($B$4&lt;&gt;"Ntot",SUMIFS('2a. Database N flows'!$N:$N,'2a. Database N flows'!$D:$D,'3.1.a Input Output Matrix'!$C47,'2a. Database N flows'!$E:$E,'3.1.a Input Output Matrix'!$D47,'2a. Database N flows'!$G:$G,'3.1.a Input Output Matrix'!S$25,'2a. Database N flows'!$H:$H,'3.1.a Input Output Matrix'!S$26,'2a. Database N flows'!$P:$P,$B$3,'2a. Database N flows'!$M:$M,$B$4),SUMIFS('2a. Database N flows'!$N:$N,'2a. Database N flows'!$D:$D,'3.1.a Input Output Matrix'!$C47,'2a. Database N flows'!$E:$E,'3.1.a Input Output Matrix'!$D47,'2a. Database N flows'!$G:$G,'3.1.a Input Output Matrix'!S$25,'2a. Database N flows'!$H:$H,'3.1.a Input Output Matrix'!S$26,'2a. Database N flows'!$P:$P,$B$3))</f>
        <v/>
      </c>
      <c r="T47" s="102">
        <f>IF($B$4&lt;&gt;"Ntot",SUMIFS('2a. Database N flows'!$N:$N,'2a. Database N flows'!$D:$D,'3.1.a Input Output Matrix'!$C47,'2a. Database N flows'!$E:$E,'3.1.a Input Output Matrix'!$D47,'2a. Database N flows'!$G:$G,'3.1.a Input Output Matrix'!T$25,'2a. Database N flows'!$H:$H,'3.1.a Input Output Matrix'!T$26,'2a. Database N flows'!$P:$P,$B$3,'2a. Database N flows'!$M:$M,$B$4),SUMIFS('2a. Database N flows'!$N:$N,'2a. Database N flows'!$D:$D,'3.1.a Input Output Matrix'!$C47,'2a. Database N flows'!$E:$E,'3.1.a Input Output Matrix'!$D47,'2a. Database N flows'!$G:$G,'3.1.a Input Output Matrix'!T$25,'2a. Database N flows'!$H:$H,'3.1.a Input Output Matrix'!T$26,'2a. Database N flows'!$P:$P,$B$3))</f>
        <v/>
      </c>
      <c r="U47" s="103">
        <f>IF($B$4&lt;&gt;"Ntot",SUMIFS('2a. Database N flows'!$N:$N,'2a. Database N flows'!$D:$D,'3.1.a Input Output Matrix'!$C47,'2a. Database N flows'!$E:$E,'3.1.a Input Output Matrix'!$D47,'2a. Database N flows'!$G:$G,'3.1.a Input Output Matrix'!U$25,'2a. Database N flows'!$H:$H,'3.1.a Input Output Matrix'!U$26,'2a. Database N flows'!$P:$P,$B$3,'2a. Database N flows'!$M:$M,$B$4),SUMIFS('2a. Database N flows'!$N:$N,'2a. Database N flows'!$D:$D,'3.1.a Input Output Matrix'!$C47,'2a. Database N flows'!$E:$E,'3.1.a Input Output Matrix'!$D47,'2a. Database N flows'!$G:$G,'3.1.a Input Output Matrix'!U$25,'2a. Database N flows'!$H:$H,'3.1.a Input Output Matrix'!U$26,'2a. Database N flows'!$P:$P,$B$3))</f>
        <v/>
      </c>
      <c r="V47" s="103">
        <f>IF($B$4&lt;&gt;"Ntot",SUMIFS('2a. Database N flows'!$N:$N,'2a. Database N flows'!$D:$D,'3.1.a Input Output Matrix'!$C47,'2a. Database N flows'!$E:$E,'3.1.a Input Output Matrix'!$D47,'2a. Database N flows'!$G:$G,'3.1.a Input Output Matrix'!V$25,'2a. Database N flows'!$H:$H,'3.1.a Input Output Matrix'!V$26,'2a. Database N flows'!$P:$P,$B$3,'2a. Database N flows'!$M:$M,$B$4),SUMIFS('2a. Database N flows'!$N:$N,'2a. Database N flows'!$D:$D,'3.1.a Input Output Matrix'!$C47,'2a. Database N flows'!$E:$E,'3.1.a Input Output Matrix'!$D47,'2a. Database N flows'!$G:$G,'3.1.a Input Output Matrix'!V$25,'2a. Database N flows'!$H:$H,'3.1.a Input Output Matrix'!V$26,'2a. Database N flows'!$P:$P,$B$3))</f>
        <v/>
      </c>
      <c r="W47" s="104">
        <f>IF($B$4&lt;&gt;"Ntot",SUMIFS('2a. Database N flows'!$N:$N,'2a. Database N flows'!$D:$D,'3.1.a Input Output Matrix'!$C47,'2a. Database N flows'!$E:$E,'3.1.a Input Output Matrix'!$D47,'2a. Database N flows'!$G:$G,'3.1.a Input Output Matrix'!W$25,'2a. Database N flows'!$H:$H,'3.1.a Input Output Matrix'!W$26,'2a. Database N flows'!$P:$P,$B$3,'2a. Database N flows'!$M:$M,$B$4),SUMIFS('2a. Database N flows'!$N:$N,'2a. Database N flows'!$D:$D,'3.1.a Input Output Matrix'!$C47,'2a. Database N flows'!$E:$E,'3.1.a Input Output Matrix'!$D47,'2a. Database N flows'!$G:$G,'3.1.a Input Output Matrix'!W$25,'2a. Database N flows'!$H:$H,'3.1.a Input Output Matrix'!W$26,'2a. Database N flows'!$P:$P,$B$3))</f>
        <v/>
      </c>
      <c r="X47" s="39">
        <f>IF($B$4&lt;&gt;"Ntot",SUMIFS('2a. Database N flows'!$N:$N,'2a. Database N flows'!$D:$D,'3.1.a Input Output Matrix'!$C47,'2a. Database N flows'!$E:$E,'3.1.a Input Output Matrix'!$D47,'2a. Database N flows'!$G:$G,'3.1.a Input Output Matrix'!X$25,'2a. Database N flows'!$H:$H,'3.1.a Input Output Matrix'!X$26,'2a. Database N flows'!$P:$P,$B$3,'2a. Database N flows'!$M:$M,$B$4),SUMIFS('2a. Database N flows'!$N:$N,'2a. Database N flows'!$D:$D,'3.1.a Input Output Matrix'!$C47,'2a. Database N flows'!$E:$E,'3.1.a Input Output Matrix'!$D47,'2a. Database N flows'!$G:$G,'3.1.a Input Output Matrix'!X$25,'2a. Database N flows'!$H:$H,'3.1.a Input Output Matrix'!X$26,'2a. Database N flows'!$P:$P,$B$3))</f>
        <v/>
      </c>
      <c r="Y47" s="105">
        <f>IF($B$4&lt;&gt;"Ntot",SUMIFS('2a. Database N flows'!$N:$N,'2a. Database N flows'!$D:$D,'3.1.a Input Output Matrix'!$C47,'2a. Database N flows'!$E:$E,'3.1.a Input Output Matrix'!$D47,'2a. Database N flows'!$G:$G,'3.1.a Input Output Matrix'!Y$25,'2a. Database N flows'!$H:$H,'3.1.a Input Output Matrix'!Y$26,'2a. Database N flows'!$P:$P,$B$3,'2a. Database N flows'!$M:$M,$B$4),SUMIFS('2a. Database N flows'!$N:$N,'2a. Database N flows'!$D:$D,'3.1.a Input Output Matrix'!$C47,'2a. Database N flows'!$E:$E,'3.1.a Input Output Matrix'!$D47,'2a. Database N flows'!$G:$G,'3.1.a Input Output Matrix'!Y$25,'2a. Database N flows'!$H:$H,'3.1.a Input Output Matrix'!Y$26,'2a. Database N flows'!$P:$P,$B$3))</f>
        <v/>
      </c>
      <c r="Z47" s="14">
        <f>SUM(E47:Y47)</f>
        <v/>
      </c>
      <c r="AA47" s="537" t="inlineStr">
        <is>
          <t>kt N</t>
        </is>
      </c>
      <c r="AB47" s="18" t="n"/>
      <c r="AC47" s="5" t="n"/>
      <c r="AD47" s="5" t="n"/>
    </row>
    <row r="48" customFormat="1" s="144">
      <c r="A48" s="14" t="n"/>
      <c r="B48" s="125" t="n"/>
      <c r="C48" s="14" t="n"/>
      <c r="D48" s="14" t="inlineStr">
        <is>
          <t>Total kt N</t>
        </is>
      </c>
      <c r="E48" s="14">
        <f>SUM(E27:E47)</f>
        <v/>
      </c>
      <c r="F48" s="14">
        <f>SUM(F27:F47)</f>
        <v/>
      </c>
      <c r="G48" s="14">
        <f>SUM(G27:G47)</f>
        <v/>
      </c>
      <c r="H48" s="14">
        <f>SUM(H27:H47)</f>
        <v/>
      </c>
      <c r="I48" s="14">
        <f>SUM(I27:I47)</f>
        <v/>
      </c>
      <c r="J48" s="14">
        <f>SUM(J27:J47)</f>
        <v/>
      </c>
      <c r="K48" s="14">
        <f>SUM(K27:K47)</f>
        <v/>
      </c>
      <c r="L48" s="14">
        <f>SUM(L27:L47)</f>
        <v/>
      </c>
      <c r="M48" s="14">
        <f>SUM(M27:M47)</f>
        <v/>
      </c>
      <c r="N48" s="14">
        <f>SUM(N27:N47)</f>
        <v/>
      </c>
      <c r="O48" s="14">
        <f>SUM(O27:O47)</f>
        <v/>
      </c>
      <c r="P48" s="14">
        <f>SUM(P27:P47)</f>
        <v/>
      </c>
      <c r="Q48" s="14">
        <f>SUM(Q27:Q47)</f>
        <v/>
      </c>
      <c r="R48" s="14">
        <f>SUM(R27:R47)</f>
        <v/>
      </c>
      <c r="S48" s="14">
        <f>SUM(S27:S47)</f>
        <v/>
      </c>
      <c r="T48" s="14">
        <f>SUM(T27:T47)</f>
        <v/>
      </c>
      <c r="U48" s="14">
        <f>SUM(U27:U47)</f>
        <v/>
      </c>
      <c r="V48" s="14">
        <f>SUM(V27:V47)</f>
        <v/>
      </c>
      <c r="W48" s="14">
        <f>SUM(W27:W47)</f>
        <v/>
      </c>
      <c r="X48" s="14">
        <f>SUM(X27:X47)</f>
        <v/>
      </c>
      <c r="Y48" s="14">
        <f>SUM(Y27:Y47)</f>
        <v/>
      </c>
      <c r="Z48" s="14" t="n"/>
      <c r="AA48" s="14" t="n"/>
      <c r="AB48" s="14" t="n"/>
      <c r="AC48" s="14" t="n"/>
      <c r="AD48" s="14" t="n"/>
      <c r="AE48" s="17" t="n"/>
    </row>
    <row r="49">
      <c r="B49" s="125" t="n"/>
      <c r="AE49" s="18" t="n"/>
    </row>
    <row r="50" ht="13.25" customHeight="1">
      <c r="B50" s="125" t="n"/>
      <c r="AE50" s="18" t="n"/>
    </row>
  </sheetData>
  <sheetProtection selectLockedCells="0" selectUnlockedCells="0" sheet="1" objects="1" insertRows="1" insertHyperlinks="1" autoFilter="1" scenarios="1" formatColumns="1" deleteColumns="1" insertColumns="1" pivotTables="1" deleteRows="1" formatCells="1" formatRows="1" sort="1"/>
  <mergeCells count="4">
    <mergeCell ref="C11:C19"/>
    <mergeCell ref="B27:B47"/>
    <mergeCell ref="E9:M9"/>
    <mergeCell ref="E24:Y24"/>
  </mergeCells>
  <conditionalFormatting sqref="E11:M19">
    <cfRule type="cellIs" priority="1" operator="equal" dxfId="1">
      <formula>0</formula>
    </cfRule>
    <cfRule type="containsBlanks" priority="2" dxfId="1">
      <formula>LEN(TRIM(E11))=0</formula>
    </cfRule>
    <cfRule type="colorScale" priority="3">
      <colorScale>
        <cfvo type="min"/>
        <cfvo type="max"/>
        <color rgb="FFFCFCFF"/>
        <color rgb="FF63BE7B"/>
      </colorScale>
    </cfRule>
  </conditionalFormatting>
  <conditionalFormatting sqref="E27:Y47">
    <cfRule type="cellIs" priority="18" operator="equal" dxfId="0">
      <formula>0</formula>
    </cfRule>
    <cfRule type="colorScale" priority="19">
      <colorScale>
        <cfvo type="min"/>
        <cfvo type="max"/>
        <color rgb="FFFCFCFF"/>
        <color rgb="FF63BE7B"/>
      </colorScale>
    </cfRule>
    <cfRule type="colorScale" priority="20">
      <colorScale>
        <cfvo type="min"/>
        <cfvo type="percentile" val="50"/>
        <cfvo type="max"/>
        <color rgb="FFF8696B"/>
        <color rgb="FFFFEB84"/>
        <color rgb="FF63BE7B"/>
      </colorScale>
    </cfRule>
  </conditionalFormatting>
  <dataValidations count="2">
    <dataValidation sqref="B4" showDropDown="0" showInputMessage="1" showErrorMessage="1" allowBlank="1" type="list">
      <formula1>INDIRECT("Species")</formula1>
    </dataValidation>
    <dataValidation sqref="B3" showDropDown="0" showInputMessage="1" showErrorMessage="1" allowBlank="1" type="list">
      <formula1>INDIRECT("Year")</formula1>
    </dataValidation>
  </dataValidations>
  <pageMargins left="0.7" right="0.7" top="0.787401575" bottom="0.787401575" header="0.3" footer="0.3"/>
  <pageSetup orientation="portrait" paperSize="9"/>
</worksheet>
</file>

<file path=xl/worksheets/sheet5.xml><?xml version="1.0" encoding="utf-8"?>
<worksheet xmlns="http://schemas.openxmlformats.org/spreadsheetml/2006/main">
  <sheetPr codeName="Tabelle4">
    <tabColor theme="9" tint="0.7999511703848384"/>
    <outlinePr summaryBelow="1" summaryRight="1"/>
    <pageSetUpPr/>
  </sheetPr>
  <dimension ref="A1:V85"/>
  <sheetViews>
    <sheetView showGridLines="0" topLeftCell="C1" zoomScale="80" zoomScaleNormal="80" zoomScaleSheetLayoutView="96" workbookViewId="0">
      <selection activeCell="D5" sqref="D5"/>
    </sheetView>
  </sheetViews>
  <sheetFormatPr baseColWidth="10" defaultColWidth="0" defaultRowHeight="15" zeroHeight="1"/>
  <cols>
    <col hidden="1" outlineLevel="1" width="21.33203125" customWidth="1" style="531" min="1" max="1"/>
    <col hidden="1" outlineLevel="1" width="43.6640625" customWidth="1" style="531" min="2" max="2"/>
    <col collapsed="1" width="5.5" customWidth="1" style="531" min="3" max="3"/>
    <col width="30.6640625" customWidth="1" style="531" min="4" max="4"/>
    <col width="30.33203125" bestFit="1" customWidth="1" style="531" min="5" max="5"/>
    <col width="45.6640625" bestFit="1" customWidth="1" style="531" min="6" max="6"/>
    <col width="15.5" customWidth="1" style="531" min="7" max="7"/>
    <col width="9.33203125" bestFit="1" customWidth="1" style="531" min="8" max="8"/>
    <col width="15.5" customWidth="1" style="531" min="9" max="9"/>
    <col hidden="1" outlineLevel="1" width="15.5" customWidth="1" style="531" min="10" max="10"/>
    <col collapsed="1" width="12.5" customWidth="1" style="531" min="11" max="11"/>
    <col width="4.6640625" customWidth="1" style="531" min="12" max="12"/>
    <col hidden="1" outlineLevel="1" width="11.6640625" customWidth="1" style="531" min="13" max="13"/>
    <col hidden="1" outlineLevel="1" width="20.6640625" customWidth="1" style="531" min="14" max="15"/>
    <col collapsed="1" width="27" customWidth="1" style="531" min="16" max="16"/>
    <col width="48.33203125" customWidth="1" style="531" min="17" max="17"/>
    <col width="28" bestFit="1" customWidth="1" style="531" min="18" max="18"/>
    <col width="11.6640625" customWidth="1" style="531" min="19" max="20"/>
    <col width="11.33203125" bestFit="1" customWidth="1" style="531" min="21" max="21"/>
    <col hidden="1" outlineLevel="1" width="15.33203125" customWidth="1" style="193" min="22" max="22"/>
    <col collapsed="1" width="15.33203125" customWidth="1" style="531" min="23" max="23"/>
    <col width="4.5" customWidth="1" style="531" min="24" max="24"/>
    <col hidden="1" width="11.6640625" customWidth="1" style="531" min="25" max="28"/>
    <col hidden="1" width="11.5" customWidth="1" style="531" min="29" max="56"/>
    <col hidden="1" width="10.6640625" customWidth="1" style="531" min="57" max="57"/>
    <col hidden="1" width="11.5" customWidth="1" style="531" min="58" max="58"/>
    <col hidden="1" width="10.6640625" customWidth="1" style="531" min="59" max="62"/>
    <col hidden="1" width="11.5" customWidth="1" style="531" min="63" max="151"/>
    <col hidden="1" width="11.5" customWidth="1" style="531" min="152" max="16384"/>
  </cols>
  <sheetData>
    <row r="1" ht="22.5" customFormat="1" customHeight="1" s="111" thickBot="1">
      <c r="C1" s="170" t="inlineStr">
        <is>
          <t>3b Input and output flows per pool</t>
        </is>
      </c>
      <c r="D1" s="170" t="n"/>
      <c r="V1" s="244" t="n"/>
    </row>
    <row r="2" ht="18" customHeight="1">
      <c r="C2" s="17" t="inlineStr">
        <is>
          <t>Data selection</t>
        </is>
      </c>
      <c r="D2" s="17" t="n"/>
      <c r="K2" s="17" t="n"/>
      <c r="L2" s="17" t="n"/>
      <c r="M2" s="17" t="n"/>
    </row>
    <row r="4">
      <c r="C4" s="17" t="inlineStr">
        <is>
          <t>Year</t>
        </is>
      </c>
      <c r="D4" s="430" t="n">
        <v>2021</v>
      </c>
      <c r="G4" s="148" t="n"/>
    </row>
    <row r="5">
      <c r="C5" s="144" t="inlineStr">
        <is>
          <t>Pool</t>
        </is>
      </c>
      <c r="D5" s="431" t="inlineStr">
        <is>
          <t>Materials and products in industry</t>
        </is>
      </c>
      <c r="H5" s="148" t="n"/>
    </row>
    <row r="6">
      <c r="H6" s="148" t="n"/>
    </row>
    <row r="7" ht="16" customFormat="1" customHeight="1" s="111" thickBot="1">
      <c r="V7" s="244" t="n"/>
    </row>
    <row r="8" ht="16" customFormat="1" customHeight="1" s="165">
      <c r="C8" s="166" t="n"/>
      <c r="D8" s="166" t="n"/>
      <c r="V8" s="245" t="n"/>
    </row>
    <row r="9" ht="16" customFormat="1" customHeight="1" s="165">
      <c r="C9" s="166" t="n"/>
      <c r="D9" s="166" t="n"/>
      <c r="V9" s="245" t="n"/>
    </row>
    <row r="10" ht="16" customFormat="1" customHeight="1" s="165">
      <c r="C10" s="166" t="n"/>
      <c r="D10" s="346">
        <f>"Total "&amp;D19</f>
        <v/>
      </c>
      <c r="E10" s="347" t="n"/>
      <c r="F10" s="347" t="n"/>
      <c r="G10" s="348">
        <f>SUM(I22:I78)</f>
        <v/>
      </c>
      <c r="H10" s="246" t="n"/>
      <c r="I10" s="246" t="inlineStr">
        <is>
          <t>kt N</t>
        </is>
      </c>
      <c r="J10" s="531" t="n"/>
      <c r="P10" s="346">
        <f>"Total "&amp;P19</f>
        <v/>
      </c>
      <c r="Q10" s="347" t="n"/>
      <c r="R10" s="347" t="n"/>
      <c r="S10" s="348">
        <f>SUM(U22:U78)</f>
        <v/>
      </c>
      <c r="T10" s="249" t="n"/>
      <c r="U10" s="246" t="inlineStr">
        <is>
          <t>kt N</t>
        </is>
      </c>
    </row>
    <row r="11" ht="17" customFormat="1" customHeight="1" s="165">
      <c r="C11" s="166" t="n"/>
      <c r="D11" s="349" t="inlineStr">
        <is>
          <t>Total absolute uncertainty</t>
        </is>
      </c>
      <c r="E11" s="349" t="n"/>
      <c r="F11" s="349" t="n"/>
      <c r="G11" s="350">
        <f>SQRT((SUM(J22:J77)))</f>
        <v/>
      </c>
      <c r="H11" s="240" t="n"/>
      <c r="I11" s="165" t="inlineStr">
        <is>
          <t>kt N</t>
        </is>
      </c>
      <c r="J11" s="531" t="n"/>
      <c r="P11" s="351" t="inlineStr">
        <is>
          <t>Total absolute uncertainty</t>
        </is>
      </c>
      <c r="Q11" s="349" t="n"/>
      <c r="R11" s="349" t="n"/>
      <c r="S11" s="350">
        <f>SQRT((SUM(V22:V77)))</f>
        <v/>
      </c>
      <c r="T11" s="193" t="n"/>
      <c r="U11" s="165" t="inlineStr">
        <is>
          <t>kt N</t>
        </is>
      </c>
    </row>
    <row r="12" ht="17" customFormat="1" customHeight="1" s="165">
      <c r="C12" s="166" t="n"/>
      <c r="D12" s="349" t="inlineStr">
        <is>
          <t>Total relative uncertainty</t>
        </is>
      </c>
      <c r="E12" s="349" t="n"/>
      <c r="F12" s="349" t="n"/>
      <c r="G12" s="352">
        <f>G11/G10</f>
        <v/>
      </c>
      <c r="H12" s="240" t="n"/>
      <c r="J12" s="531" t="n"/>
      <c r="P12" s="351" t="inlineStr">
        <is>
          <t>Total relative uncertainty</t>
        </is>
      </c>
      <c r="Q12" s="349" t="n"/>
      <c r="R12" s="349" t="n"/>
      <c r="S12" s="352">
        <f>S11/S10</f>
        <v/>
      </c>
      <c r="T12" s="193" t="n"/>
      <c r="U12" s="531" t="n"/>
    </row>
    <row r="13" ht="17" customFormat="1" customHeight="1" s="165">
      <c r="C13" s="166" t="n"/>
      <c r="D13" s="353" t="inlineStr">
        <is>
          <t>Uncertainty range</t>
        </is>
      </c>
      <c r="E13" s="353" t="n"/>
      <c r="F13" s="353" t="inlineStr">
        <is>
          <t>upper</t>
        </is>
      </c>
      <c r="G13" s="354">
        <f>G10+G11</f>
        <v/>
      </c>
      <c r="H13" s="247" t="n"/>
      <c r="I13" s="247" t="inlineStr">
        <is>
          <t>kt N</t>
        </is>
      </c>
      <c r="J13" s="531" t="n"/>
      <c r="P13" s="355" t="inlineStr">
        <is>
          <t>Uncertainty range</t>
        </is>
      </c>
      <c r="Q13" s="353" t="n"/>
      <c r="R13" s="353" t="inlineStr">
        <is>
          <t>upper</t>
        </is>
      </c>
      <c r="S13" s="354">
        <f>S10+S11</f>
        <v/>
      </c>
      <c r="T13" s="248" t="n"/>
      <c r="U13" s="247" t="inlineStr">
        <is>
          <t>kt N</t>
        </is>
      </c>
    </row>
    <row r="14" ht="17" customFormat="1" customHeight="1" s="165">
      <c r="C14" s="166" t="n"/>
      <c r="D14" s="353" t="n"/>
      <c r="E14" s="353" t="n"/>
      <c r="F14" s="353" t="inlineStr">
        <is>
          <t>lower</t>
        </is>
      </c>
      <c r="G14" s="354">
        <f>G10-G11</f>
        <v/>
      </c>
      <c r="H14" s="247" t="n"/>
      <c r="I14" s="247" t="inlineStr">
        <is>
          <t>kt N</t>
        </is>
      </c>
      <c r="J14" s="531" t="n"/>
      <c r="P14" s="355" t="n"/>
      <c r="Q14" s="353" t="n"/>
      <c r="R14" s="353" t="inlineStr">
        <is>
          <t>lower</t>
        </is>
      </c>
      <c r="S14" s="354">
        <f>S10-S11</f>
        <v/>
      </c>
      <c r="T14" s="248" t="n"/>
      <c r="U14" s="247" t="inlineStr">
        <is>
          <t>kt N</t>
        </is>
      </c>
    </row>
    <row r="15" ht="6.75" customFormat="1" customHeight="1" s="165">
      <c r="C15" s="166" t="n"/>
      <c r="D15" s="166" t="n"/>
      <c r="V15" s="245" t="n"/>
    </row>
    <row r="16" ht="6.75" customFormat="1" customHeight="1" s="165">
      <c r="C16" s="166" t="n"/>
      <c r="D16" s="166" t="n"/>
      <c r="V16" s="245" t="n"/>
    </row>
    <row r="17" ht="6.75" customFormat="1" customHeight="1" s="165">
      <c r="C17" s="166" t="n"/>
      <c r="D17" s="166" t="n"/>
      <c r="V17" s="245" t="n"/>
    </row>
    <row r="18" ht="6.75" customFormat="1" customHeight="1" s="165">
      <c r="C18" s="166" t="n"/>
      <c r="D18" s="166" t="n"/>
      <c r="V18" s="245" t="n"/>
    </row>
    <row r="19" ht="18" customFormat="1" customHeight="1" s="165">
      <c r="C19" s="188" t="n"/>
      <c r="D19" s="356">
        <f>"Input flows: "&amp;$D$5</f>
        <v/>
      </c>
      <c r="N19" s="5" t="n"/>
      <c r="P19" s="356">
        <f>"Output flows: "&amp;$D$5</f>
        <v/>
      </c>
      <c r="Q19" s="356" t="n"/>
      <c r="V19" s="245" t="n"/>
    </row>
    <row r="21" ht="21.75" customHeight="1">
      <c r="D21" s="357" t="inlineStr">
        <is>
          <t>Input flow</t>
        </is>
      </c>
      <c r="E21" s="357" t="inlineStr">
        <is>
          <t>Input from pool</t>
        </is>
      </c>
      <c r="F21" s="357" t="inlineStr">
        <is>
          <t>Input from subpool</t>
        </is>
      </c>
      <c r="G21" s="358" t="inlineStr">
        <is>
          <t>Species</t>
        </is>
      </c>
      <c r="H21" s="357" t="inlineStr">
        <is>
          <t>Type</t>
        </is>
      </c>
      <c r="I21" s="359" t="inlineStr">
        <is>
          <t>Total kt N</t>
        </is>
      </c>
      <c r="P21" s="357" t="inlineStr">
        <is>
          <t>Output flow</t>
        </is>
      </c>
      <c r="Q21" s="357" t="inlineStr">
        <is>
          <t>Output from subpool</t>
        </is>
      </c>
      <c r="R21" s="357" t="inlineStr">
        <is>
          <t>Output to pool</t>
        </is>
      </c>
      <c r="S21" s="357" t="inlineStr">
        <is>
          <t>Species</t>
        </is>
      </c>
      <c r="T21" s="357" t="inlineStr">
        <is>
          <t>Type</t>
        </is>
      </c>
      <c r="U21" s="357" t="inlineStr">
        <is>
          <t>Total kt N</t>
        </is>
      </c>
    </row>
    <row r="22" ht="15.75" customHeight="1">
      <c r="A22" s="241" t="n">
        <v>2</v>
      </c>
      <c r="B22" s="241">
        <f>HLOOKUP($D$5,Inputs,$A22,FALSE)</f>
        <v/>
      </c>
      <c r="C22" s="193" t="n"/>
      <c r="D22" s="360">
        <f>IF($B22=0,"",VLOOKUP($B22,Flows[],2,FALSE))</f>
        <v/>
      </c>
      <c r="E22" s="360">
        <f>IF($B22=0,"",VLOOKUP($B22,Flows[],6,FALSE))</f>
        <v/>
      </c>
      <c r="F22" s="360">
        <f>_xlfn.IFNA(VLOOKUP(B22,'2a. Database N flows'!$C$3:$I$125,4,FALSE),"")</f>
        <v/>
      </c>
      <c r="G22" s="360">
        <f>IF($B22=0,"",VLOOKUP($B22,Flows[],7,FALSE))</f>
        <v/>
      </c>
      <c r="H22" s="360">
        <f>IF($B22=0,"",IF(OR(VLOOKUP($B22,Flows[],8,FALSE)="waste",VLOOKUP($B22,Flows[],8,FALSE)="useful output"),"additional",VLOOKUP($B22,Flows[],8,FALSE)))</f>
        <v/>
      </c>
      <c r="I22" s="360">
        <f>IF($B22=0,"",SUMIFS('2a. Database N flows'!$N:$N,'2a. Database N flows'!$C:$C,'3.1.b Inputs Outputs Pool'!$B22,'2a. Database N flows'!$P:$P,$D$4))</f>
        <v/>
      </c>
      <c r="J22" s="193">
        <f>IF($B22=0,"",SUMIFS('2a. Database N flows'!$V:$V,'2a. Database N flows'!$C:$C,'3.1.b Inputs Outputs Pool'!$B22,'2a. Database N flows'!$P:$P,$D$4))</f>
        <v/>
      </c>
      <c r="K22" s="193" t="n"/>
      <c r="L22" s="193" t="n"/>
      <c r="M22" s="241" t="n">
        <v>2</v>
      </c>
      <c r="N22" s="241">
        <f>HLOOKUP($D$5,Outputs[#All],$M22,FALSE)</f>
        <v/>
      </c>
      <c r="O22" s="193" t="n"/>
      <c r="P22" s="360">
        <f>IF($N22=0,"",VLOOKUP($N22,Flows[],2,FALSE))</f>
        <v/>
      </c>
      <c r="Q22" s="360">
        <f>_xlfn.IFNA(VLOOKUP(N22,'2a. Database N flows'!$C$3:$I$125,4,FALSE),"")</f>
        <v/>
      </c>
      <c r="R22" s="360">
        <f>IF($N22=0,"",VLOOKUP($N22,Flows[],4,FALSE))</f>
        <v/>
      </c>
      <c r="S22" s="360">
        <f>IF($N22=0,"",VLOOKUP($N22,Flows[],7,FALSE))</f>
        <v/>
      </c>
      <c r="T22" s="360">
        <f>IF($N22=0,"",VLOOKUP($N22,Flows[],8,FALSE))</f>
        <v/>
      </c>
      <c r="U22" s="360">
        <f>IF($N22=0,"",SUMIFS('2a. Database N flows'!$N:$N,'2a. Database N flows'!$C:$C,'3.1.b Inputs Outputs Pool'!$N22,'2a. Database N flows'!$P:$P,$D$4))</f>
        <v/>
      </c>
      <c r="V22" s="193">
        <f>IF($N22=0,"",SUMIFS('2a. Database N flows'!$V:$V,'2a. Database N flows'!$C:$C,'3.1.b Inputs Outputs Pool'!$N22,'2a. Database N flows'!$P:$P,$D$4))</f>
        <v/>
      </c>
    </row>
    <row r="23" ht="15.75" customHeight="1">
      <c r="A23" s="241">
        <f>A22+1</f>
        <v/>
      </c>
      <c r="B23" s="241">
        <f>HLOOKUP($D$5,Inputs,$A23,FALSE)</f>
        <v/>
      </c>
      <c r="C23" s="193" t="n"/>
      <c r="D23" s="361">
        <f>IF($B23=0,"",VLOOKUP($B23,Flows[],2,FALSE))</f>
        <v/>
      </c>
      <c r="E23" s="361">
        <f>IF($B23=0,"",VLOOKUP($B23,Flows[],6,FALSE))</f>
        <v/>
      </c>
      <c r="F23" s="361">
        <f>_xlfn.IFNA(VLOOKUP(B23,'2a. Database N flows'!$C$3:$I$125,4,FALSE),"")</f>
        <v/>
      </c>
      <c r="G23" s="361">
        <f>IF($B23=0,"",VLOOKUP($B23,Flows[],7,FALSE))</f>
        <v/>
      </c>
      <c r="H23" s="361">
        <f>IF($B23=0,"",IF(OR(VLOOKUP($B23,Flows[],8,FALSE)="waste",VLOOKUP($B23,Flows[],8,FALSE)="useful output"),"additional",VLOOKUP($B23,Flows[],8,FALSE)))</f>
        <v/>
      </c>
      <c r="I23" s="361">
        <f>IF($B23=0,"",SUMIFS('2a. Database N flows'!$N:$N,'2a. Database N flows'!$C:$C,'3.1.b Inputs Outputs Pool'!$B23,'2a. Database N flows'!$P:$P,$D$4))</f>
        <v/>
      </c>
      <c r="J23" s="193">
        <f>IF($B23=0,"",SUMIFS('2a. Database N flows'!$V:$V,'2a. Database N flows'!$C:$C,'3.1.b Inputs Outputs Pool'!$B23,'2a. Database N flows'!$P:$P,$D$4))</f>
        <v/>
      </c>
      <c r="K23" s="193" t="n"/>
      <c r="L23" s="193" t="n"/>
      <c r="M23" s="241" t="n">
        <v>3</v>
      </c>
      <c r="N23" s="241">
        <f>HLOOKUP($D$5,Outputs[#All],$M23,FALSE)</f>
        <v/>
      </c>
      <c r="O23" s="193" t="n"/>
      <c r="P23" s="361">
        <f>IF($N23=0,"",VLOOKUP($N23,Flows[],2,FALSE))</f>
        <v/>
      </c>
      <c r="Q23" s="361">
        <f>_xlfn.IFNA(VLOOKUP(N23,'2a. Database N flows'!$C$3:$I$125,4,FALSE),"")</f>
        <v/>
      </c>
      <c r="R23" s="361">
        <f>IF($N23=0,"",VLOOKUP($N23,Flows[],4,FALSE))</f>
        <v/>
      </c>
      <c r="S23" s="361">
        <f>IF($N23=0,"",VLOOKUP($N23,Flows[],7,FALSE))</f>
        <v/>
      </c>
      <c r="T23" s="361">
        <f>IF($N23=0,"",VLOOKUP($N23,Flows[],8,FALSE))</f>
        <v/>
      </c>
      <c r="U23" s="361">
        <f>IF($N23=0,"",SUMIFS('2a. Database N flows'!$N:$N,'2a. Database N flows'!$C:$C,'3.1.b Inputs Outputs Pool'!$N23,'2a. Database N flows'!$P:$P,$D$4))</f>
        <v/>
      </c>
      <c r="V23" s="193">
        <f>IF($N23=0,"",SUMIFS('2a. Database N flows'!$V:$V,'2a. Database N flows'!$C:$C,'3.1.b Inputs Outputs Pool'!$N23,'2a. Database N flows'!$P:$P,$D$4))</f>
        <v/>
      </c>
    </row>
    <row r="24" ht="15.75" customHeight="1">
      <c r="A24" s="241">
        <f>A23+1</f>
        <v/>
      </c>
      <c r="B24" s="241">
        <f>HLOOKUP($D$5,Inputs,$A24,FALSE)</f>
        <v/>
      </c>
      <c r="C24" s="193" t="n"/>
      <c r="D24" s="360">
        <f>IF($B24=0,"",VLOOKUP($B24,Flows[],2,FALSE))</f>
        <v/>
      </c>
      <c r="E24" s="360">
        <f>IF($B24=0,"",VLOOKUP($B24,Flows[],6,FALSE))</f>
        <v/>
      </c>
      <c r="F24" s="360">
        <f>_xlfn.IFNA(VLOOKUP(B24,'2a. Database N flows'!$C$3:$I$125,4,FALSE),"")</f>
        <v/>
      </c>
      <c r="G24" s="360">
        <f>IF($B24=0,"",VLOOKUP($B24,Flows[],7,FALSE))</f>
        <v/>
      </c>
      <c r="H24" s="360">
        <f>IF($B24=0,"",IF(OR(VLOOKUP($B24,Flows[],8,FALSE)="waste",VLOOKUP($B24,Flows[],8,FALSE)="useful output"),"additional",VLOOKUP($B24,Flows[],8,FALSE)))</f>
        <v/>
      </c>
      <c r="I24" s="360">
        <f>IF($B24=0,"",SUMIFS('2a. Database N flows'!$N:$N,'2a. Database N flows'!$C:$C,'3.1.b Inputs Outputs Pool'!$B24,'2a. Database N flows'!$P:$P,$D$4))</f>
        <v/>
      </c>
      <c r="J24" s="193">
        <f>IF($B24=0,"",SUMIFS('2a. Database N flows'!$V:$V,'2a. Database N flows'!$C:$C,'3.1.b Inputs Outputs Pool'!$B24,'2a. Database N flows'!$P:$P,$D$4))</f>
        <v/>
      </c>
      <c r="K24" s="193" t="n"/>
      <c r="L24" s="193" t="n"/>
      <c r="M24" s="241" t="n">
        <v>4</v>
      </c>
      <c r="N24" s="241">
        <f>HLOOKUP($D$5,Outputs[#All],$M24,FALSE)</f>
        <v/>
      </c>
      <c r="O24" s="193" t="n"/>
      <c r="P24" s="360">
        <f>IF($N24=0,"",VLOOKUP($N24,Flows[],2,FALSE))</f>
        <v/>
      </c>
      <c r="Q24" s="360">
        <f>_xlfn.IFNA(VLOOKUP(N24,'2a. Database N flows'!$C$3:$I$125,4,FALSE),"")</f>
        <v/>
      </c>
      <c r="R24" s="360">
        <f>IF($N24=0,"",VLOOKUP($N24,Flows[],4,FALSE))</f>
        <v/>
      </c>
      <c r="S24" s="360">
        <f>IF($N24=0,"",VLOOKUP($N24,Flows[],7,FALSE))</f>
        <v/>
      </c>
      <c r="T24" s="360">
        <f>IF($N24=0,"",VLOOKUP($N24,Flows[],8,FALSE))</f>
        <v/>
      </c>
      <c r="U24" s="360">
        <f>IF($N24=0,"",SUMIFS('2a. Database N flows'!$N:$N,'2a. Database N flows'!$C:$C,'3.1.b Inputs Outputs Pool'!$N24,'2a. Database N flows'!$P:$P,$D$4))</f>
        <v/>
      </c>
      <c r="V24" s="193">
        <f>IF($N24=0,"",SUMIFS('2a. Database N flows'!$V:$V,'2a. Database N flows'!$C:$C,'3.1.b Inputs Outputs Pool'!$N24,'2a. Database N flows'!$P:$P,$D$4))</f>
        <v/>
      </c>
    </row>
    <row r="25" ht="15.75" customHeight="1">
      <c r="A25" s="241">
        <f>A24+1</f>
        <v/>
      </c>
      <c r="B25" s="241">
        <f>HLOOKUP($D$5,Inputs,$A25,FALSE)</f>
        <v/>
      </c>
      <c r="C25" s="242" t="n"/>
      <c r="D25" s="361">
        <f>IF($B25=0,"",VLOOKUP($B25,Flows[],2,FALSE))</f>
        <v/>
      </c>
      <c r="E25" s="361">
        <f>IF($B25=0,"",VLOOKUP($B25,Flows[],6,FALSE))</f>
        <v/>
      </c>
      <c r="F25" s="361">
        <f>_xlfn.IFNA(VLOOKUP(B25,'2a. Database N flows'!$C$3:$I$125,4,FALSE),"")</f>
        <v/>
      </c>
      <c r="G25" s="361">
        <f>IF($B25=0,"",VLOOKUP($B25,Flows[],7,FALSE))</f>
        <v/>
      </c>
      <c r="H25" s="361">
        <f>IF($B25=0,"",IF(OR(VLOOKUP($B25,Flows[],8,FALSE)="waste",VLOOKUP($B25,Flows[],8,FALSE)="useful output"),"additional",VLOOKUP($B25,Flows[],8,FALSE)))</f>
        <v/>
      </c>
      <c r="I25" s="361">
        <f>IF($B25=0,"",SUMIFS('2a. Database N flows'!$N:$N,'2a. Database N flows'!$C:$C,'3.1.b Inputs Outputs Pool'!$B25,'2a. Database N flows'!$P:$P,$D$4))</f>
        <v/>
      </c>
      <c r="J25" s="193">
        <f>IF($B25=0,"",SUMIFS('2a. Database N flows'!$V:$V,'2a. Database N flows'!$C:$C,'3.1.b Inputs Outputs Pool'!$B25,'2a. Database N flows'!$P:$P,$D$4))</f>
        <v/>
      </c>
      <c r="K25" s="193" t="n"/>
      <c r="L25" s="193" t="n"/>
      <c r="M25" s="241" t="n">
        <v>5</v>
      </c>
      <c r="N25" s="241">
        <f>HLOOKUP($D$5,Outputs[#All],$M25,FALSE)</f>
        <v/>
      </c>
      <c r="O25" s="193" t="n"/>
      <c r="P25" s="361">
        <f>IF($N25=0,"",VLOOKUP($N25,Flows[],2,FALSE))</f>
        <v/>
      </c>
      <c r="Q25" s="361">
        <f>_xlfn.IFNA(VLOOKUP(N25,'2a. Database N flows'!$C$3:$I$125,4,FALSE),"")</f>
        <v/>
      </c>
      <c r="R25" s="361">
        <f>IF($N25=0,"",VLOOKUP($N25,Flows[],4,FALSE))</f>
        <v/>
      </c>
      <c r="S25" s="361">
        <f>IF($N25=0,"",VLOOKUP($N25,Flows[],7,FALSE))</f>
        <v/>
      </c>
      <c r="T25" s="361">
        <f>IF($N25=0,"",VLOOKUP($N25,Flows[],8,FALSE))</f>
        <v/>
      </c>
      <c r="U25" s="361">
        <f>IF($N25=0,"",SUMIFS('2a. Database N flows'!$N:$N,'2a. Database N flows'!$C:$C,'3.1.b Inputs Outputs Pool'!$N25,'2a. Database N flows'!$P:$P,$D$4))</f>
        <v/>
      </c>
      <c r="V25" s="193">
        <f>IF($N25=0,"",SUMIFS('2a. Database N flows'!$V:$V,'2a. Database N flows'!$C:$C,'3.1.b Inputs Outputs Pool'!$N25,'2a. Database N flows'!$P:$P,$D$4))</f>
        <v/>
      </c>
    </row>
    <row r="26" ht="15.75" customHeight="1">
      <c r="A26" s="241">
        <f>A25+1</f>
        <v/>
      </c>
      <c r="B26" s="241">
        <f>HLOOKUP($D$5,Inputs,$A26,FALSE)</f>
        <v/>
      </c>
      <c r="C26" s="243" t="n"/>
      <c r="D26" s="360">
        <f>IF($B26=0,"",VLOOKUP($B26,Flows[],2,FALSE))</f>
        <v/>
      </c>
      <c r="E26" s="360">
        <f>IF($B26=0,"",VLOOKUP($B26,Flows[],6,FALSE))</f>
        <v/>
      </c>
      <c r="F26" s="360">
        <f>_xlfn.IFNA(VLOOKUP(B26,'2a. Database N flows'!$C$3:$I$125,4,FALSE),"")</f>
        <v/>
      </c>
      <c r="G26" s="360">
        <f>IF($B26=0,"",VLOOKUP($B26,Flows[],7,FALSE))</f>
        <v/>
      </c>
      <c r="H26" s="360">
        <f>IF($B26=0,"",IF(OR(VLOOKUP($B26,Flows[],8,FALSE)="waste",VLOOKUP($B26,Flows[],8,FALSE)="useful output"),"additional",VLOOKUP($B26,Flows[],8,FALSE)))</f>
        <v/>
      </c>
      <c r="I26" s="360">
        <f>IF($B26=0,"",SUMIFS('2a. Database N flows'!$N:$N,'2a. Database N flows'!$C:$C,'3.1.b Inputs Outputs Pool'!$B26,'2a. Database N flows'!$P:$P,$D$4))</f>
        <v/>
      </c>
      <c r="J26" s="193">
        <f>IF($B26=0,"",SUMIFS('2a. Database N flows'!$V:$V,'2a. Database N flows'!$C:$C,'3.1.b Inputs Outputs Pool'!$B26,'2a. Database N flows'!$P:$P,$D$4))</f>
        <v/>
      </c>
      <c r="K26" s="193" t="n"/>
      <c r="L26" s="193" t="n"/>
      <c r="M26" s="241" t="n">
        <v>6</v>
      </c>
      <c r="N26" s="241">
        <f>HLOOKUP($D$5,Outputs[#All],$M26,FALSE)</f>
        <v/>
      </c>
      <c r="O26" s="193" t="n"/>
      <c r="P26" s="360">
        <f>IF($N26=0,"",VLOOKUP($N26,Flows[],2,FALSE))</f>
        <v/>
      </c>
      <c r="Q26" s="360">
        <f>_xlfn.IFNA(VLOOKUP(N26,'2a. Database N flows'!$C$3:$I$125,4,FALSE),"")</f>
        <v/>
      </c>
      <c r="R26" s="360">
        <f>IF($N26=0,"",VLOOKUP($N26,Flows[],4,FALSE))</f>
        <v/>
      </c>
      <c r="S26" s="360">
        <f>IF($N26=0,"",VLOOKUP($N26,Flows[],7,FALSE))</f>
        <v/>
      </c>
      <c r="T26" s="360">
        <f>IF($N26=0,"",VLOOKUP($N26,Flows[],8,FALSE))</f>
        <v/>
      </c>
      <c r="U26" s="360">
        <f>IF($N26=0,"",SUMIFS('2a. Database N flows'!$N:$N,'2a. Database N flows'!$C:$C,'3.1.b Inputs Outputs Pool'!$N26,'2a. Database N flows'!$P:$P,$D$4))</f>
        <v/>
      </c>
      <c r="V26" s="193">
        <f>IF($N26=0,"",SUMIFS('2a. Database N flows'!$V:$V,'2a. Database N flows'!$C:$C,'3.1.b Inputs Outputs Pool'!$N26,'2a. Database N flows'!$P:$P,$D$4))</f>
        <v/>
      </c>
    </row>
    <row r="27" ht="15.75" customHeight="1">
      <c r="A27" s="241">
        <f>A26+1</f>
        <v/>
      </c>
      <c r="B27" s="241">
        <f>HLOOKUP($D$5,Inputs,$A27,FALSE)</f>
        <v/>
      </c>
      <c r="C27" s="242" t="n"/>
      <c r="D27" s="361">
        <f>IF($B27=0,"",VLOOKUP($B27,Flows[],2,FALSE))</f>
        <v/>
      </c>
      <c r="E27" s="361">
        <f>IF($B27=0,"",VLOOKUP($B27,Flows[],6,FALSE))</f>
        <v/>
      </c>
      <c r="F27" s="361">
        <f>_xlfn.IFNA(VLOOKUP(B27,'2a. Database N flows'!$C$3:$I$125,4,FALSE),"")</f>
        <v/>
      </c>
      <c r="G27" s="361">
        <f>IF($B27=0,"",VLOOKUP($B27,Flows[],7,FALSE))</f>
        <v/>
      </c>
      <c r="H27" s="361">
        <f>IF($B27=0,"",IF(OR(VLOOKUP($B27,Flows[],8,FALSE)="waste",VLOOKUP($B27,Flows[],8,FALSE)="useful output"),"additional",VLOOKUP($B27,Flows[],8,FALSE)))</f>
        <v/>
      </c>
      <c r="I27" s="361">
        <f>IF($B27=0,"",SUMIFS('2a. Database N flows'!$N:$N,'2a. Database N flows'!$C:$C,'3.1.b Inputs Outputs Pool'!$B27,'2a. Database N flows'!$P:$P,$D$4))</f>
        <v/>
      </c>
      <c r="J27" s="193">
        <f>IF($B27=0,"",SUMIFS('2a. Database N flows'!$V:$V,'2a. Database N flows'!$C:$C,'3.1.b Inputs Outputs Pool'!$B27,'2a. Database N flows'!$P:$P,$D$4))</f>
        <v/>
      </c>
      <c r="K27" s="193" t="n"/>
      <c r="L27" s="193" t="n"/>
      <c r="M27" s="241" t="n">
        <v>7</v>
      </c>
      <c r="N27" s="241">
        <f>HLOOKUP($D$5,Outputs[#All],$M27,FALSE)</f>
        <v/>
      </c>
      <c r="O27" s="193" t="n"/>
      <c r="P27" s="361">
        <f>IF($N27=0,"",VLOOKUP($N27,Flows[],2,FALSE))</f>
        <v/>
      </c>
      <c r="Q27" s="361">
        <f>_xlfn.IFNA(VLOOKUP(N27,'2a. Database N flows'!$C$3:$I$125,4,FALSE),"")</f>
        <v/>
      </c>
      <c r="R27" s="361">
        <f>IF($N27=0,"",VLOOKUP($N27,Flows[],4,FALSE))</f>
        <v/>
      </c>
      <c r="S27" s="361">
        <f>IF($N27=0,"",VLOOKUP($N27,Flows[],7,FALSE))</f>
        <v/>
      </c>
      <c r="T27" s="361">
        <f>IF($N27=0,"",VLOOKUP($N27,Flows[],8,FALSE))</f>
        <v/>
      </c>
      <c r="U27" s="361">
        <f>IF($N27=0,"",SUMIFS('2a. Database N flows'!$N:$N,'2a. Database N flows'!$C:$C,'3.1.b Inputs Outputs Pool'!$N27,'2a. Database N flows'!$P:$P,$D$4))</f>
        <v/>
      </c>
      <c r="V27" s="193">
        <f>IF($N27=0,"",SUMIFS('2a. Database N flows'!$V:$V,'2a. Database N flows'!$C:$C,'3.1.b Inputs Outputs Pool'!$N27,'2a. Database N flows'!$P:$P,$D$4))</f>
        <v/>
      </c>
    </row>
    <row r="28" ht="15.75" customHeight="1">
      <c r="A28" s="241">
        <f>A27+1</f>
        <v/>
      </c>
      <c r="B28" s="241">
        <f>HLOOKUP($D$5,Inputs,$A28,FALSE)</f>
        <v/>
      </c>
      <c r="C28" s="242" t="n"/>
      <c r="D28" s="360">
        <f>IF($B28=0,"",VLOOKUP($B28,Flows[],2,FALSE))</f>
        <v/>
      </c>
      <c r="E28" s="360">
        <f>IF($B28=0,"",VLOOKUP($B28,Flows[],6,FALSE))</f>
        <v/>
      </c>
      <c r="F28" s="360">
        <f>_xlfn.IFNA(VLOOKUP(B28,'2a. Database N flows'!$C$3:$I$125,4,FALSE),"")</f>
        <v/>
      </c>
      <c r="G28" s="360">
        <f>IF($B28=0,"",VLOOKUP($B28,Flows[],7,FALSE))</f>
        <v/>
      </c>
      <c r="H28" s="360">
        <f>IF($B28=0,"",IF(OR(VLOOKUP($B28,Flows[],8,FALSE)="waste",VLOOKUP($B28,Flows[],8,FALSE)="useful output"),"additional",VLOOKUP($B28,Flows[],8,FALSE)))</f>
        <v/>
      </c>
      <c r="I28" s="360">
        <f>IF($B28=0,"",SUMIFS('2a. Database N flows'!$N:$N,'2a. Database N flows'!$C:$C,'3.1.b Inputs Outputs Pool'!$B28,'2a. Database N flows'!$P:$P,$D$4))</f>
        <v/>
      </c>
      <c r="J28" s="193">
        <f>IF($B28=0,"",SUMIFS('2a. Database N flows'!$V:$V,'2a. Database N flows'!$C:$C,'3.1.b Inputs Outputs Pool'!$B28,'2a. Database N flows'!$P:$P,$D$4))</f>
        <v/>
      </c>
      <c r="K28" s="193" t="n"/>
      <c r="L28" s="193" t="n"/>
      <c r="M28" s="241" t="n">
        <v>8</v>
      </c>
      <c r="N28" s="241">
        <f>HLOOKUP($D$5,Outputs[#All],$M28,FALSE)</f>
        <v/>
      </c>
      <c r="O28" s="193" t="n"/>
      <c r="P28" s="360">
        <f>IF($N28=0,"",VLOOKUP($N28,Flows[],2,FALSE))</f>
        <v/>
      </c>
      <c r="Q28" s="360">
        <f>_xlfn.IFNA(VLOOKUP(N28,'2a. Database N flows'!$C$3:$I$125,4,FALSE),"")</f>
        <v/>
      </c>
      <c r="R28" s="360">
        <f>IF($N28=0,"",VLOOKUP($N28,Flows[],4,FALSE))</f>
        <v/>
      </c>
      <c r="S28" s="360">
        <f>IF($N28=0,"",VLOOKUP($N28,Flows[],7,FALSE))</f>
        <v/>
      </c>
      <c r="T28" s="360">
        <f>IF($N28=0,"",VLOOKUP($N28,Flows[],8,FALSE))</f>
        <v/>
      </c>
      <c r="U28" s="360">
        <f>IF($N28=0,"",SUMIFS('2a. Database N flows'!$N:$N,'2a. Database N flows'!$C:$C,'3.1.b Inputs Outputs Pool'!$N28,'2a. Database N flows'!$P:$P,$D$4))</f>
        <v/>
      </c>
      <c r="V28" s="193">
        <f>IF($N28=0,"",SUMIFS('2a. Database N flows'!$V:$V,'2a. Database N flows'!$C:$C,'3.1.b Inputs Outputs Pool'!$N28,'2a. Database N flows'!$P:$P,$D$4))</f>
        <v/>
      </c>
    </row>
    <row r="29" ht="15.75" customHeight="1">
      <c r="A29" s="241">
        <f>A28+1</f>
        <v/>
      </c>
      <c r="B29" s="241">
        <f>HLOOKUP($D$5,Inputs,$A29,FALSE)</f>
        <v/>
      </c>
      <c r="C29" s="242" t="n"/>
      <c r="D29" s="361">
        <f>IF($B29=0,"",VLOOKUP($B29,Flows[],2,FALSE))</f>
        <v/>
      </c>
      <c r="E29" s="361">
        <f>IF($B29=0,"",VLOOKUP($B29,Flows[],6,FALSE))</f>
        <v/>
      </c>
      <c r="F29" s="361">
        <f>_xlfn.IFNA(VLOOKUP(B29,'2a. Database N flows'!$C$3:$I$125,4,FALSE),"")</f>
        <v/>
      </c>
      <c r="G29" s="361">
        <f>IF($B29=0,"",VLOOKUP($B29,Flows[],7,FALSE))</f>
        <v/>
      </c>
      <c r="H29" s="361">
        <f>IF($B29=0,"",IF(OR(VLOOKUP($B29,Flows[],8,FALSE)="waste",VLOOKUP($B29,Flows[],8,FALSE)="useful output"),"additional",VLOOKUP($B29,Flows[],8,FALSE)))</f>
        <v/>
      </c>
      <c r="I29" s="361">
        <f>IF($B29=0,"",SUMIFS('2a. Database N flows'!$N:$N,'2a. Database N flows'!$C:$C,'3.1.b Inputs Outputs Pool'!$B29,'2a. Database N flows'!$P:$P,$D$4))</f>
        <v/>
      </c>
      <c r="J29" s="193">
        <f>IF($B29=0,"",SUMIFS('2a. Database N flows'!$V:$V,'2a. Database N flows'!$C:$C,'3.1.b Inputs Outputs Pool'!$B29,'2a. Database N flows'!$P:$P,$D$4))</f>
        <v/>
      </c>
      <c r="K29" s="193" t="n"/>
      <c r="L29" s="193" t="n"/>
      <c r="M29" s="241" t="n">
        <v>9</v>
      </c>
      <c r="N29" s="241">
        <f>HLOOKUP($D$5,Outputs[#All],$M29,FALSE)</f>
        <v/>
      </c>
      <c r="O29" s="193" t="n"/>
      <c r="P29" s="361">
        <f>IF($N29=0,"",VLOOKUP($N29,Flows[],2,FALSE))</f>
        <v/>
      </c>
      <c r="Q29" s="361">
        <f>_xlfn.IFNA(VLOOKUP(N29,'2a. Database N flows'!$C$3:$I$125,4,FALSE),"")</f>
        <v/>
      </c>
      <c r="R29" s="361">
        <f>IF($N29=0,"",VLOOKUP($N29,Flows[],4,FALSE))</f>
        <v/>
      </c>
      <c r="S29" s="361">
        <f>IF($N29=0,"",VLOOKUP($N29,Flows[],7,FALSE))</f>
        <v/>
      </c>
      <c r="T29" s="361">
        <f>IF($N29=0,"",VLOOKUP($N29,Flows[],8,FALSE))</f>
        <v/>
      </c>
      <c r="U29" s="361">
        <f>IF($N29=0,"",SUMIFS('2a. Database N flows'!$N:$N,'2a. Database N flows'!$C:$C,'3.1.b Inputs Outputs Pool'!$N29,'2a. Database N flows'!$P:$P,$D$4))</f>
        <v/>
      </c>
      <c r="V29" s="193">
        <f>IF($N29=0,"",SUMIFS('2a. Database N flows'!$V:$V,'2a. Database N flows'!$C:$C,'3.1.b Inputs Outputs Pool'!$N29,'2a. Database N flows'!$P:$P,$D$4))</f>
        <v/>
      </c>
    </row>
    <row r="30" ht="15.75" customHeight="1">
      <c r="A30" s="241">
        <f>A29+1</f>
        <v/>
      </c>
      <c r="B30" s="241">
        <f>HLOOKUP($D$5,Inputs,$A30,FALSE)</f>
        <v/>
      </c>
      <c r="C30" s="242" t="n"/>
      <c r="D30" s="360">
        <f>IF($B30=0,"",VLOOKUP($B30,Flows[],2,FALSE))</f>
        <v/>
      </c>
      <c r="E30" s="360">
        <f>IF($B30=0,"",VLOOKUP($B30,Flows[],6,FALSE))</f>
        <v/>
      </c>
      <c r="F30" s="360">
        <f>_xlfn.IFNA(VLOOKUP(B30,'2a. Database N flows'!$C$3:$I$125,4,FALSE),"")</f>
        <v/>
      </c>
      <c r="G30" s="360">
        <f>IF($B30=0,"",VLOOKUP($B30,Flows[],7,FALSE))</f>
        <v/>
      </c>
      <c r="H30" s="360">
        <f>IF($B30=0,"",IF(OR(VLOOKUP($B30,Flows[],8,FALSE)="waste",VLOOKUP($B30,Flows[],8,FALSE)="useful output"),"additional",VLOOKUP($B30,Flows[],8,FALSE)))</f>
        <v/>
      </c>
      <c r="I30" s="360">
        <f>IF($B30=0,"",SUMIFS('2a. Database N flows'!$N:$N,'2a. Database N flows'!$C:$C,'3.1.b Inputs Outputs Pool'!$B30,'2a. Database N flows'!$P:$P,$D$4))</f>
        <v/>
      </c>
      <c r="J30" s="193">
        <f>IF($B30=0,"",SUMIFS('2a. Database N flows'!$V:$V,'2a. Database N flows'!$C:$C,'3.1.b Inputs Outputs Pool'!$B30,'2a. Database N flows'!$P:$P,$D$4))</f>
        <v/>
      </c>
      <c r="K30" s="193" t="n"/>
      <c r="L30" s="193" t="n"/>
      <c r="M30" s="241" t="n">
        <v>10</v>
      </c>
      <c r="N30" s="241">
        <f>HLOOKUP($D$5,Outputs[#All],$M30,FALSE)</f>
        <v/>
      </c>
      <c r="O30" s="193" t="n"/>
      <c r="P30" s="360">
        <f>IF($N30=0,"",VLOOKUP($N30,Flows[],2,FALSE))</f>
        <v/>
      </c>
      <c r="Q30" s="360">
        <f>_xlfn.IFNA(VLOOKUP(N30,'2a. Database N flows'!$C$3:$I$125,4,FALSE),"")</f>
        <v/>
      </c>
      <c r="R30" s="360">
        <f>IF($N30=0,"",VLOOKUP($N30,Flows[],4,FALSE))</f>
        <v/>
      </c>
      <c r="S30" s="360">
        <f>IF($N30=0,"",VLOOKUP($N30,Flows[],7,FALSE))</f>
        <v/>
      </c>
      <c r="T30" s="360">
        <f>IF($N30=0,"",VLOOKUP($N30,Flows[],8,FALSE))</f>
        <v/>
      </c>
      <c r="U30" s="360">
        <f>IF($N30=0,"",SUMIFS('2a. Database N flows'!$N:$N,'2a. Database N flows'!$C:$C,'3.1.b Inputs Outputs Pool'!$N30,'2a. Database N flows'!$P:$P,$D$4))</f>
        <v/>
      </c>
      <c r="V30" s="193">
        <f>IF($N30=0,"",SUMIFS('2a. Database N flows'!$V:$V,'2a. Database N flows'!$C:$C,'3.1.b Inputs Outputs Pool'!$N30,'2a. Database N flows'!$P:$P,$D$4))</f>
        <v/>
      </c>
    </row>
    <row r="31" ht="15.75" customHeight="1">
      <c r="A31" s="241">
        <f>A30+1</f>
        <v/>
      </c>
      <c r="B31" s="241">
        <f>HLOOKUP($D$5,Inputs,$A31,FALSE)</f>
        <v/>
      </c>
      <c r="C31" s="243" t="n"/>
      <c r="D31" s="361">
        <f>IF($B31=0,"",VLOOKUP($B31,Flows[],2,FALSE))</f>
        <v/>
      </c>
      <c r="E31" s="361">
        <f>IF($B31=0,"",VLOOKUP($B31,Flows[],6,FALSE))</f>
        <v/>
      </c>
      <c r="F31" s="361">
        <f>_xlfn.IFNA(VLOOKUP(B31,'2a. Database N flows'!$C$3:$I$125,4,FALSE),"")</f>
        <v/>
      </c>
      <c r="G31" s="361">
        <f>IF($B31=0,"",VLOOKUP($B31,Flows[],7,FALSE))</f>
        <v/>
      </c>
      <c r="H31" s="361">
        <f>IF($B31=0,"",IF(OR(VLOOKUP($B31,Flows[],8,FALSE)="waste",VLOOKUP($B31,Flows[],8,FALSE)="useful output"),"additional",VLOOKUP($B31,Flows[],8,FALSE)))</f>
        <v/>
      </c>
      <c r="I31" s="361">
        <f>IF($B31=0,"",SUMIFS('2a. Database N flows'!$N:$N,'2a. Database N flows'!$C:$C,'3.1.b Inputs Outputs Pool'!$B31,'2a. Database N flows'!$P:$P,$D$4))</f>
        <v/>
      </c>
      <c r="J31" s="193">
        <f>IF($B31=0,"",SUMIFS('2a. Database N flows'!$V:$V,'2a. Database N flows'!$C:$C,'3.1.b Inputs Outputs Pool'!$B31,'2a. Database N flows'!$P:$P,$D$4))</f>
        <v/>
      </c>
      <c r="K31" s="193" t="n"/>
      <c r="L31" s="193" t="n"/>
      <c r="M31" s="241" t="n">
        <v>11</v>
      </c>
      <c r="N31" s="241">
        <f>HLOOKUP($D$5,Outputs[#All],$M31,FALSE)</f>
        <v/>
      </c>
      <c r="O31" s="193" t="n"/>
      <c r="P31" s="361">
        <f>IF($N31=0,"",VLOOKUP($N31,Flows[],2,FALSE))</f>
        <v/>
      </c>
      <c r="Q31" s="361">
        <f>_xlfn.IFNA(VLOOKUP(N31,'2a. Database N flows'!$C$3:$I$125,4,FALSE),"")</f>
        <v/>
      </c>
      <c r="R31" s="361">
        <f>IF($N31=0,"",VLOOKUP($N31,Flows[],4,FALSE))</f>
        <v/>
      </c>
      <c r="S31" s="361">
        <f>IF($N31=0,"",VLOOKUP($N31,Flows[],7,FALSE))</f>
        <v/>
      </c>
      <c r="T31" s="361">
        <f>IF($N31=0,"",VLOOKUP($N31,Flows[],8,FALSE))</f>
        <v/>
      </c>
      <c r="U31" s="361">
        <f>IF($N31=0,"",SUMIFS('2a. Database N flows'!$N:$N,'2a. Database N flows'!$C:$C,'3.1.b Inputs Outputs Pool'!$N31,'2a. Database N flows'!$P:$P,$D$4))</f>
        <v/>
      </c>
      <c r="V31" s="193">
        <f>IF($N31=0,"",SUMIFS('2a. Database N flows'!$V:$V,'2a. Database N flows'!$C:$C,'3.1.b Inputs Outputs Pool'!$N31,'2a. Database N flows'!$P:$P,$D$4))</f>
        <v/>
      </c>
    </row>
    <row r="32" ht="15.75" customHeight="1">
      <c r="A32" s="241">
        <f>A31+1</f>
        <v/>
      </c>
      <c r="B32" s="241">
        <f>HLOOKUP($D$5,Inputs,$A32,FALSE)</f>
        <v/>
      </c>
      <c r="C32" s="243" t="n"/>
      <c r="D32" s="360">
        <f>IF($B32=0,"",VLOOKUP($B32,Flows[],2,FALSE))</f>
        <v/>
      </c>
      <c r="E32" s="360">
        <f>IF($B32=0,"",VLOOKUP($B32,Flows[],6,FALSE))</f>
        <v/>
      </c>
      <c r="F32" s="360">
        <f>_xlfn.IFNA(VLOOKUP(B32,'2a. Database N flows'!$C$3:$I$125,4,FALSE),"")</f>
        <v/>
      </c>
      <c r="G32" s="360">
        <f>IF($B32=0,"",VLOOKUP($B32,Flows[],7,FALSE))</f>
        <v/>
      </c>
      <c r="H32" s="360">
        <f>IF($B32=0,"",IF(OR(VLOOKUP($B32,Flows[],8,FALSE)="waste",VLOOKUP($B32,Flows[],8,FALSE)="useful output"),"additional",VLOOKUP($B32,Flows[],8,FALSE)))</f>
        <v/>
      </c>
      <c r="I32" s="360">
        <f>IF($B32=0,"",SUMIFS('2a. Database N flows'!$N:$N,'2a. Database N flows'!$C:$C,'3.1.b Inputs Outputs Pool'!$B32,'2a. Database N flows'!$P:$P,$D$4))</f>
        <v/>
      </c>
      <c r="J32" s="193">
        <f>IF($B32=0,"",SUMIFS('2a. Database N flows'!$V:$V,'2a. Database N flows'!$C:$C,'3.1.b Inputs Outputs Pool'!$B32,'2a. Database N flows'!$P:$P,$D$4))</f>
        <v/>
      </c>
      <c r="K32" s="193" t="n"/>
      <c r="L32" s="193" t="n"/>
      <c r="M32" s="241" t="n">
        <v>12</v>
      </c>
      <c r="N32" s="241">
        <f>HLOOKUP($D$5,Outputs[#All],$M32,FALSE)</f>
        <v/>
      </c>
      <c r="O32" s="193" t="n"/>
      <c r="P32" s="360">
        <f>IF($N32=0,"",VLOOKUP($N32,Flows[],2,FALSE))</f>
        <v/>
      </c>
      <c r="Q32" s="360">
        <f>_xlfn.IFNA(VLOOKUP(N32,'2a. Database N flows'!$C$3:$I$125,4,FALSE),"")</f>
        <v/>
      </c>
      <c r="R32" s="360">
        <f>IF($N32=0,"",VLOOKUP($N32,Flows[],4,FALSE))</f>
        <v/>
      </c>
      <c r="S32" s="360">
        <f>IF($N32=0,"",VLOOKUP($N32,Flows[],7,FALSE))</f>
        <v/>
      </c>
      <c r="T32" s="360">
        <f>IF($N32=0,"",VLOOKUP($N32,Flows[],8,FALSE))</f>
        <v/>
      </c>
      <c r="U32" s="360">
        <f>IF($N32=0,"",SUMIFS('2a. Database N flows'!$N:$N,'2a. Database N flows'!$C:$C,'3.1.b Inputs Outputs Pool'!$N32,'2a. Database N flows'!$P:$P,$D$4))</f>
        <v/>
      </c>
      <c r="V32" s="193">
        <f>IF($N32=0,"",SUMIFS('2a. Database N flows'!$V:$V,'2a. Database N flows'!$C:$C,'3.1.b Inputs Outputs Pool'!$N32,'2a. Database N flows'!$P:$P,$D$4))</f>
        <v/>
      </c>
    </row>
    <row r="33" ht="15.75" customHeight="1">
      <c r="A33" s="241">
        <f>A32+1</f>
        <v/>
      </c>
      <c r="B33" s="241">
        <f>HLOOKUP($D$5,Inputs,$A33,FALSE)</f>
        <v/>
      </c>
      <c r="C33" s="242" t="n"/>
      <c r="D33" s="361">
        <f>IF($B33=0,"",VLOOKUP($B33,Flows[],2,FALSE))</f>
        <v/>
      </c>
      <c r="E33" s="361">
        <f>IF($B33=0,"",VLOOKUP($B33,Flows[],6,FALSE))</f>
        <v/>
      </c>
      <c r="F33" s="361">
        <f>_xlfn.IFNA(VLOOKUP(B33,'2a. Database N flows'!$C$3:$I$125,4,FALSE),"")</f>
        <v/>
      </c>
      <c r="G33" s="361">
        <f>IF($B33=0,"",VLOOKUP($B33,Flows[],7,FALSE))</f>
        <v/>
      </c>
      <c r="H33" s="361">
        <f>IF($B33=0,"",IF(OR(VLOOKUP($B33,Flows[],8,FALSE)="waste",VLOOKUP($B33,Flows[],8,FALSE)="useful output"),"additional",VLOOKUP($B33,Flows[],8,FALSE)))</f>
        <v/>
      </c>
      <c r="I33" s="361">
        <f>IF($B33=0,"",SUMIFS('2a. Database N flows'!$N:$N,'2a. Database N flows'!$C:$C,'3.1.b Inputs Outputs Pool'!$B33,'2a. Database N flows'!$P:$P,$D$4))</f>
        <v/>
      </c>
      <c r="J33" s="193">
        <f>IF($B33=0,"",SUMIFS('2a. Database N flows'!$V:$V,'2a. Database N flows'!$C:$C,'3.1.b Inputs Outputs Pool'!$B33,'2a. Database N flows'!$P:$P,$D$4))</f>
        <v/>
      </c>
      <c r="K33" s="193" t="n"/>
      <c r="L33" s="193" t="n"/>
      <c r="M33" s="241" t="n">
        <v>13</v>
      </c>
      <c r="N33" s="241">
        <f>HLOOKUP($D$5,Outputs[#All],$M33,FALSE)</f>
        <v/>
      </c>
      <c r="O33" s="193" t="n"/>
      <c r="P33" s="361">
        <f>IF($N33=0,"",VLOOKUP($N33,Flows[],2,FALSE))</f>
        <v/>
      </c>
      <c r="Q33" s="361">
        <f>_xlfn.IFNA(VLOOKUP(N33,'2a. Database N flows'!$C$3:$I$125,4,FALSE),"")</f>
        <v/>
      </c>
      <c r="R33" s="361">
        <f>IF($N33=0,"",VLOOKUP($N33,Flows[],4,FALSE))</f>
        <v/>
      </c>
      <c r="S33" s="361">
        <f>IF($N33=0,"",VLOOKUP($N33,Flows[],7,FALSE))</f>
        <v/>
      </c>
      <c r="T33" s="361">
        <f>IF($N33=0,"",VLOOKUP($N33,Flows[],8,FALSE))</f>
        <v/>
      </c>
      <c r="U33" s="361">
        <f>IF($N33=0,"",SUMIFS('2a. Database N flows'!$N:$N,'2a. Database N flows'!$C:$C,'3.1.b Inputs Outputs Pool'!$N33,'2a. Database N flows'!$P:$P,$D$4))</f>
        <v/>
      </c>
      <c r="V33" s="193">
        <f>IF($N33=0,"",SUMIFS('2a. Database N flows'!$V:$V,'2a. Database N flows'!$C:$C,'3.1.b Inputs Outputs Pool'!$N33,'2a. Database N flows'!$P:$P,$D$4))</f>
        <v/>
      </c>
    </row>
    <row r="34" ht="15.75" customHeight="1">
      <c r="A34" s="241">
        <f>A33+1</f>
        <v/>
      </c>
      <c r="B34" s="241">
        <f>HLOOKUP($D$5,Inputs,$A34,FALSE)</f>
        <v/>
      </c>
      <c r="C34" s="193" t="n"/>
      <c r="D34" s="360">
        <f>IF($B34=0,"",VLOOKUP($B34,Flows[],2,FALSE))</f>
        <v/>
      </c>
      <c r="E34" s="360">
        <f>IF($B34=0,"",VLOOKUP($B34,Flows[],6,FALSE))</f>
        <v/>
      </c>
      <c r="F34" s="360">
        <f>_xlfn.IFNA(VLOOKUP(B34,'2a. Database N flows'!$C$3:$I$125,4,FALSE),"")</f>
        <v/>
      </c>
      <c r="G34" s="360">
        <f>IF($B34=0,"",VLOOKUP($B34,Flows[],7,FALSE))</f>
        <v/>
      </c>
      <c r="H34" s="360">
        <f>IF($B34=0,"",IF(OR(VLOOKUP($B34,Flows[],8,FALSE)="waste",VLOOKUP($B34,Flows[],8,FALSE)="useful output"),"additional",VLOOKUP($B34,Flows[],8,FALSE)))</f>
        <v/>
      </c>
      <c r="I34" s="360">
        <f>IF($B34=0,"",SUMIFS('2a. Database N flows'!$N:$N,'2a. Database N flows'!$C:$C,'3.1.b Inputs Outputs Pool'!$B34,'2a. Database N flows'!$P:$P,$D$4))</f>
        <v/>
      </c>
      <c r="J34" s="193">
        <f>IF($B34=0,"",SUMIFS('2a. Database N flows'!$V:$V,'2a. Database N flows'!$C:$C,'3.1.b Inputs Outputs Pool'!$B34,'2a. Database N flows'!$P:$P,$D$4))</f>
        <v/>
      </c>
      <c r="K34" s="193" t="n"/>
      <c r="L34" s="193" t="n"/>
      <c r="M34" s="241" t="n">
        <v>14</v>
      </c>
      <c r="N34" s="241">
        <f>HLOOKUP($D$5,Outputs[#All],$M34,FALSE)</f>
        <v/>
      </c>
      <c r="O34" s="193" t="n"/>
      <c r="P34" s="360">
        <f>IF($N34=0,"",VLOOKUP($N34,Flows[],2,FALSE))</f>
        <v/>
      </c>
      <c r="Q34" s="360">
        <f>_xlfn.IFNA(VLOOKUP(N34,'2a. Database N flows'!$C$3:$I$125,4,FALSE),"")</f>
        <v/>
      </c>
      <c r="R34" s="360">
        <f>IF($N34=0,"",VLOOKUP($N34,Flows[],4,FALSE))</f>
        <v/>
      </c>
      <c r="S34" s="360">
        <f>IF($N34=0,"",VLOOKUP($N34,Flows[],7,FALSE))</f>
        <v/>
      </c>
      <c r="T34" s="360">
        <f>IF($N34=0,"",VLOOKUP($N34,Flows[],8,FALSE))</f>
        <v/>
      </c>
      <c r="U34" s="360">
        <f>IF($N34=0,"",SUMIFS('2a. Database N flows'!$N:$N,'2a. Database N flows'!$C:$C,'3.1.b Inputs Outputs Pool'!$N34,'2a. Database N flows'!$P:$P,$D$4))</f>
        <v/>
      </c>
      <c r="V34" s="193">
        <f>IF($N34=0,"",SUMIFS('2a. Database N flows'!$V:$V,'2a. Database N flows'!$C:$C,'3.1.b Inputs Outputs Pool'!$N34,'2a. Database N flows'!$P:$P,$D$4))</f>
        <v/>
      </c>
    </row>
    <row r="35" ht="15.75" customHeight="1">
      <c r="A35" s="241">
        <f>A34+1</f>
        <v/>
      </c>
      <c r="B35" s="241">
        <f>HLOOKUP($D$5,Inputs,$A35,FALSE)</f>
        <v/>
      </c>
      <c r="C35" s="193" t="n"/>
      <c r="D35" s="361">
        <f>IF($B35=0,"",VLOOKUP($B35,Flows[],2,FALSE))</f>
        <v/>
      </c>
      <c r="E35" s="361">
        <f>IF($B35=0,"",VLOOKUP($B35,Flows[],6,FALSE))</f>
        <v/>
      </c>
      <c r="F35" s="361">
        <f>_xlfn.IFNA(VLOOKUP(B35,'2a. Database N flows'!$C$3:$I$125,4,FALSE),"")</f>
        <v/>
      </c>
      <c r="G35" s="361">
        <f>IF($B35=0,"",VLOOKUP($B35,Flows[],7,FALSE))</f>
        <v/>
      </c>
      <c r="H35" s="361">
        <f>IF($B35=0,"",IF(OR(VLOOKUP($B35,Flows[],8,FALSE)="waste",VLOOKUP($B35,Flows[],8,FALSE)="useful output"),"additional",VLOOKUP($B35,Flows[],8,FALSE)))</f>
        <v/>
      </c>
      <c r="I35" s="361">
        <f>IF($B35=0,"",SUMIFS('2a. Database N flows'!$N:$N,'2a. Database N flows'!$C:$C,'3.1.b Inputs Outputs Pool'!$B35,'2a. Database N flows'!$P:$P,$D$4))</f>
        <v/>
      </c>
      <c r="J35" s="193">
        <f>IF($B35=0,"",SUMIFS('2a. Database N flows'!$V:$V,'2a. Database N flows'!$C:$C,'3.1.b Inputs Outputs Pool'!$B35,'2a. Database N flows'!$P:$P,$D$4))</f>
        <v/>
      </c>
      <c r="K35" s="193" t="n"/>
      <c r="L35" s="193" t="n"/>
      <c r="M35" s="241" t="n">
        <v>15</v>
      </c>
      <c r="N35" s="241">
        <f>HLOOKUP($D$5,Outputs[#All],$M35,FALSE)</f>
        <v/>
      </c>
      <c r="O35" s="193" t="n"/>
      <c r="P35" s="361">
        <f>IF($N35=0,"",VLOOKUP($N35,Flows[],2,FALSE))</f>
        <v/>
      </c>
      <c r="Q35" s="361">
        <f>_xlfn.IFNA(VLOOKUP(N35,'2a. Database N flows'!$C$3:$I$125,4,FALSE),"")</f>
        <v/>
      </c>
      <c r="R35" s="361">
        <f>IF($N35=0,"",VLOOKUP($N35,Flows[],4,FALSE))</f>
        <v/>
      </c>
      <c r="S35" s="361">
        <f>IF($N35=0,"",VLOOKUP($N35,Flows[],7,FALSE))</f>
        <v/>
      </c>
      <c r="T35" s="361">
        <f>IF($N35=0,"",VLOOKUP($N35,Flows[],8,FALSE))</f>
        <v/>
      </c>
      <c r="U35" s="361">
        <f>IF($N35=0,"",SUMIFS('2a. Database N flows'!$N:$N,'2a. Database N flows'!$C:$C,'3.1.b Inputs Outputs Pool'!$N35,'2a. Database N flows'!$P:$P,$D$4))</f>
        <v/>
      </c>
      <c r="V35" s="193">
        <f>IF($N35=0,"",SUMIFS('2a. Database N flows'!$V:$V,'2a. Database N flows'!$C:$C,'3.1.b Inputs Outputs Pool'!$N35,'2a. Database N flows'!$P:$P,$D$4))</f>
        <v/>
      </c>
    </row>
    <row r="36" ht="15.75" customHeight="1">
      <c r="A36" s="241">
        <f>A35+1</f>
        <v/>
      </c>
      <c r="B36" s="241">
        <f>HLOOKUP($D$5,Inputs,$A36,FALSE)</f>
        <v/>
      </c>
      <c r="C36" s="193" t="n"/>
      <c r="D36" s="360">
        <f>IF($B36=0,"",VLOOKUP($B36,Flows[],2,FALSE))</f>
        <v/>
      </c>
      <c r="E36" s="360">
        <f>IF($B36=0,"",VLOOKUP($B36,Flows[],6,FALSE))</f>
        <v/>
      </c>
      <c r="F36" s="360">
        <f>_xlfn.IFNA(VLOOKUP(B36,'2a. Database N flows'!$C$3:$I$125,4,FALSE),"")</f>
        <v/>
      </c>
      <c r="G36" s="360">
        <f>IF($B36=0,"",VLOOKUP($B36,Flows[],7,FALSE))</f>
        <v/>
      </c>
      <c r="H36" s="360">
        <f>IF($B36=0,"",IF(OR(VLOOKUP($B36,Flows[],8,FALSE)="waste",VLOOKUP($B36,Flows[],8,FALSE)="useful output"),"additional",VLOOKUP($B36,Flows[],8,FALSE)))</f>
        <v/>
      </c>
      <c r="I36" s="360">
        <f>IF($B36=0,"",SUMIFS('2a. Database N flows'!$N:$N,'2a. Database N flows'!$C:$C,'3.1.b Inputs Outputs Pool'!$B36,'2a. Database N flows'!$P:$P,$D$4))</f>
        <v/>
      </c>
      <c r="J36" s="193">
        <f>IF($B36=0,"",SUMIFS('2a. Database N flows'!$V:$V,'2a. Database N flows'!$C:$C,'3.1.b Inputs Outputs Pool'!$B36,'2a. Database N flows'!$P:$P,$D$4))</f>
        <v/>
      </c>
      <c r="K36" s="193" t="n"/>
      <c r="L36" s="193" t="n"/>
      <c r="M36" s="241" t="n">
        <v>16</v>
      </c>
      <c r="N36" s="241">
        <f>HLOOKUP($D$5,Outputs[#All],$M36,FALSE)</f>
        <v/>
      </c>
      <c r="O36" s="193" t="n"/>
      <c r="P36" s="360">
        <f>IF($N36=0,"",VLOOKUP($N36,Flows[],2,FALSE))</f>
        <v/>
      </c>
      <c r="Q36" s="360">
        <f>_xlfn.IFNA(VLOOKUP(N36,'2a. Database N flows'!$C$3:$I$125,4,FALSE),"")</f>
        <v/>
      </c>
      <c r="R36" s="360">
        <f>IF($N36=0,"",VLOOKUP($N36,Flows[],4,FALSE))</f>
        <v/>
      </c>
      <c r="S36" s="360">
        <f>IF($N36=0,"",VLOOKUP($N36,Flows[],7,FALSE))</f>
        <v/>
      </c>
      <c r="T36" s="360">
        <f>IF($N36=0,"",VLOOKUP($N36,Flows[],8,FALSE))</f>
        <v/>
      </c>
      <c r="U36" s="360">
        <f>IF($N36=0,"",SUMIFS('2a. Database N flows'!$N:$N,'2a. Database N flows'!$C:$C,'3.1.b Inputs Outputs Pool'!$N36,'2a. Database N flows'!$P:$P,$D$4))</f>
        <v/>
      </c>
      <c r="V36" s="193">
        <f>IF($N36=0,"",SUMIFS('2a. Database N flows'!$V:$V,'2a. Database N flows'!$C:$C,'3.1.b Inputs Outputs Pool'!$N36,'2a. Database N flows'!$P:$P,$D$4))</f>
        <v/>
      </c>
    </row>
    <row r="37" ht="15.75" customHeight="1">
      <c r="A37" s="241">
        <f>A36+1</f>
        <v/>
      </c>
      <c r="B37" s="241">
        <f>HLOOKUP($D$5,Inputs,$A37,FALSE)</f>
        <v/>
      </c>
      <c r="C37" s="193" t="n"/>
      <c r="D37" s="361">
        <f>IF($B37=0,"",VLOOKUP($B37,Flows[],2,FALSE))</f>
        <v/>
      </c>
      <c r="E37" s="361">
        <f>IF($B37=0,"",VLOOKUP($B37,Flows[],6,FALSE))</f>
        <v/>
      </c>
      <c r="F37" s="361">
        <f>_xlfn.IFNA(VLOOKUP(B37,'2a. Database N flows'!$C$3:$I$125,4,FALSE),"")</f>
        <v/>
      </c>
      <c r="G37" s="361">
        <f>IF($B37=0,"",VLOOKUP($B37,Flows[],7,FALSE))</f>
        <v/>
      </c>
      <c r="H37" s="361">
        <f>IF($B37=0,"",IF(OR(VLOOKUP($B37,Flows[],8,FALSE)="waste",VLOOKUP($B37,Flows[],8,FALSE)="useful output"),"additional",VLOOKUP($B37,Flows[],8,FALSE)))</f>
        <v/>
      </c>
      <c r="I37" s="361">
        <f>IF($B37=0,"",SUMIFS('2a. Database N flows'!$N:$N,'2a. Database N flows'!$C:$C,'3.1.b Inputs Outputs Pool'!$B37,'2a. Database N flows'!$P:$P,$D$4))</f>
        <v/>
      </c>
      <c r="J37" s="193">
        <f>IF($B37=0,"",SUMIFS('2a. Database N flows'!$V:$V,'2a. Database N flows'!$C:$C,'3.1.b Inputs Outputs Pool'!$B37,'2a. Database N flows'!$P:$P,$D$4))</f>
        <v/>
      </c>
      <c r="K37" s="193" t="n"/>
      <c r="L37" s="193" t="n"/>
      <c r="M37" s="241" t="n">
        <v>17</v>
      </c>
      <c r="N37" s="241">
        <f>HLOOKUP($D$5,Outputs[#All],$M37,FALSE)</f>
        <v/>
      </c>
      <c r="O37" s="193" t="n"/>
      <c r="P37" s="361">
        <f>IF($N37=0,"",VLOOKUP($N37,Flows[],2,FALSE))</f>
        <v/>
      </c>
      <c r="Q37" s="361">
        <f>_xlfn.IFNA(VLOOKUP(N37,'2a. Database N flows'!$C$3:$I$125,4,FALSE),"")</f>
        <v/>
      </c>
      <c r="R37" s="361">
        <f>IF($N37=0,"",VLOOKUP($N37,Flows[],4,FALSE))</f>
        <v/>
      </c>
      <c r="S37" s="361">
        <f>IF($N37=0,"",VLOOKUP($N37,Flows[],7,FALSE))</f>
        <v/>
      </c>
      <c r="T37" s="361">
        <f>IF($N37=0,"",VLOOKUP($N37,Flows[],8,FALSE))</f>
        <v/>
      </c>
      <c r="U37" s="361">
        <f>IF($N37=0,"",SUMIFS('2a. Database N flows'!$N:$N,'2a. Database N flows'!$C:$C,'3.1.b Inputs Outputs Pool'!$N37,'2a. Database N flows'!$P:$P,$D$4))</f>
        <v/>
      </c>
      <c r="V37" s="193">
        <f>IF($N37=0,"",SUMIFS('2a. Database N flows'!$V:$V,'2a. Database N flows'!$C:$C,'3.1.b Inputs Outputs Pool'!$N37,'2a. Database N flows'!$P:$P,$D$4))</f>
        <v/>
      </c>
    </row>
    <row r="38" ht="15.75" customHeight="1">
      <c r="A38" s="241">
        <f>A37+1</f>
        <v/>
      </c>
      <c r="B38" s="241">
        <f>HLOOKUP($D$5,Inputs,$A38,FALSE)</f>
        <v/>
      </c>
      <c r="C38" s="193" t="n"/>
      <c r="D38" s="360">
        <f>IF($B38=0,"",VLOOKUP($B38,Flows[],2,FALSE))</f>
        <v/>
      </c>
      <c r="E38" s="360">
        <f>IF($B38=0,"",VLOOKUP($B38,Flows[],6,FALSE))</f>
        <v/>
      </c>
      <c r="F38" s="360">
        <f>_xlfn.IFNA(VLOOKUP(B38,'2a. Database N flows'!$C$3:$I$125,4,FALSE),"")</f>
        <v/>
      </c>
      <c r="G38" s="360">
        <f>IF($B38=0,"",VLOOKUP($B38,Flows[],7,FALSE))</f>
        <v/>
      </c>
      <c r="H38" s="360">
        <f>IF($B38=0,"",IF(OR(VLOOKUP($B38,Flows[],8,FALSE)="waste",VLOOKUP($B38,Flows[],8,FALSE)="useful output"),"additional",VLOOKUP($B38,Flows[],8,FALSE)))</f>
        <v/>
      </c>
      <c r="I38" s="360">
        <f>IF($B38=0,"",SUMIFS('2a. Database N flows'!$N:$N,'2a. Database N flows'!$C:$C,'3.1.b Inputs Outputs Pool'!$B38,'2a. Database N flows'!$P:$P,$D$4))</f>
        <v/>
      </c>
      <c r="J38" s="193">
        <f>IF($B38=0,"",SUMIFS('2a. Database N flows'!$V:$V,'2a. Database N flows'!$C:$C,'3.1.b Inputs Outputs Pool'!$B38,'2a. Database N flows'!$P:$P,$D$4))</f>
        <v/>
      </c>
      <c r="K38" s="193" t="n"/>
      <c r="L38" s="193" t="n"/>
      <c r="M38" s="241" t="n">
        <v>18</v>
      </c>
      <c r="N38" s="241">
        <f>HLOOKUP($D$5,Outputs[#All],$M38,FALSE)</f>
        <v/>
      </c>
      <c r="O38" s="193" t="n"/>
      <c r="P38" s="360">
        <f>IF($N38=0,"",VLOOKUP($N38,Flows[],2,FALSE))</f>
        <v/>
      </c>
      <c r="Q38" s="360">
        <f>_xlfn.IFNA(VLOOKUP(N38,'2a. Database N flows'!$C$3:$I$125,4,FALSE),"")</f>
        <v/>
      </c>
      <c r="R38" s="360">
        <f>IF($N38=0,"",VLOOKUP($N38,Flows[],4,FALSE))</f>
        <v/>
      </c>
      <c r="S38" s="360">
        <f>IF($N38=0,"",VLOOKUP($N38,Flows[],7,FALSE))</f>
        <v/>
      </c>
      <c r="T38" s="360">
        <f>IF($N38=0,"",VLOOKUP($N38,Flows[],8,FALSE))</f>
        <v/>
      </c>
      <c r="U38" s="360">
        <f>IF($N38=0,"",SUMIFS('2a. Database N flows'!$N:$N,'2a. Database N flows'!$C:$C,'3.1.b Inputs Outputs Pool'!$N38,'2a. Database N flows'!$P:$P,$D$4))</f>
        <v/>
      </c>
      <c r="V38" s="193">
        <f>IF($N38=0,"",SUMIFS('2a. Database N flows'!$V:$V,'2a. Database N flows'!$C:$C,'3.1.b Inputs Outputs Pool'!$N38,'2a. Database N flows'!$P:$P,$D$4))</f>
        <v/>
      </c>
    </row>
    <row r="39" ht="15.75" customHeight="1">
      <c r="A39" s="241">
        <f>A38+1</f>
        <v/>
      </c>
      <c r="B39" s="241">
        <f>HLOOKUP($D$5,Inputs,$A39,FALSE)</f>
        <v/>
      </c>
      <c r="C39" s="193" t="n"/>
      <c r="D39" s="361">
        <f>IF($B39=0,"",VLOOKUP($B39,Flows[],2,FALSE))</f>
        <v/>
      </c>
      <c r="E39" s="361">
        <f>IF($B39=0,"",VLOOKUP($B39,Flows[],6,FALSE))</f>
        <v/>
      </c>
      <c r="F39" s="361">
        <f>_xlfn.IFNA(VLOOKUP(B39,'2a. Database N flows'!$C$3:$I$125,4,FALSE),"")</f>
        <v/>
      </c>
      <c r="G39" s="361">
        <f>IF($B39=0,"",VLOOKUP($B39,Flows[],7,FALSE))</f>
        <v/>
      </c>
      <c r="H39" s="361">
        <f>IF($B39=0,"",IF(OR(VLOOKUP($B39,Flows[],8,FALSE)="waste",VLOOKUP($B39,Flows[],8,FALSE)="useful output"),"additional",VLOOKUP($B39,Flows[],8,FALSE)))</f>
        <v/>
      </c>
      <c r="I39" s="361">
        <f>IF($B39=0,"",SUMIFS('2a. Database N flows'!$N:$N,'2a. Database N flows'!$C:$C,'3.1.b Inputs Outputs Pool'!$B39,'2a. Database N flows'!$P:$P,$D$4))</f>
        <v/>
      </c>
      <c r="J39" s="193">
        <f>IF($B39=0,"",SUMIFS('2a. Database N flows'!$V:$V,'2a. Database N flows'!$C:$C,'3.1.b Inputs Outputs Pool'!$B39,'2a. Database N flows'!$P:$P,$D$4))</f>
        <v/>
      </c>
      <c r="K39" s="193" t="n"/>
      <c r="L39" s="193" t="n"/>
      <c r="M39" s="241" t="n">
        <v>19</v>
      </c>
      <c r="N39" s="241">
        <f>HLOOKUP($D$5,Outputs[#All],$M39,FALSE)</f>
        <v/>
      </c>
      <c r="O39" s="193" t="n"/>
      <c r="P39" s="361">
        <f>IF($N39=0,"",VLOOKUP($N39,Flows[],2,FALSE))</f>
        <v/>
      </c>
      <c r="Q39" s="361">
        <f>_xlfn.IFNA(VLOOKUP(N39,'2a. Database N flows'!$C$3:$I$125,4,FALSE),"")</f>
        <v/>
      </c>
      <c r="R39" s="361">
        <f>IF($N39=0,"",VLOOKUP($N39,Flows[],4,FALSE))</f>
        <v/>
      </c>
      <c r="S39" s="361">
        <f>IF($N39=0,"",VLOOKUP($N39,Flows[],7,FALSE))</f>
        <v/>
      </c>
      <c r="T39" s="361">
        <f>IF($N39=0,"",VLOOKUP($N39,Flows[],8,FALSE))</f>
        <v/>
      </c>
      <c r="U39" s="361">
        <f>IF($N39=0,"",SUMIFS('2a. Database N flows'!$N:$N,'2a. Database N flows'!$C:$C,'3.1.b Inputs Outputs Pool'!$N39,'2a. Database N flows'!$P:$P,$D$4))</f>
        <v/>
      </c>
      <c r="V39" s="193">
        <f>IF($N39=0,"",SUMIFS('2a. Database N flows'!$V:$V,'2a. Database N flows'!$C:$C,'3.1.b Inputs Outputs Pool'!$N39,'2a. Database N flows'!$P:$P,$D$4))</f>
        <v/>
      </c>
    </row>
    <row r="40" ht="15.75" customHeight="1">
      <c r="A40" s="241">
        <f>A39+1</f>
        <v/>
      </c>
      <c r="B40" s="241">
        <f>HLOOKUP($D$5,Inputs,$A40,FALSE)</f>
        <v/>
      </c>
      <c r="C40" s="193" t="n"/>
      <c r="D40" s="360">
        <f>IF($B40=0,"",VLOOKUP($B40,Flows[],2,FALSE))</f>
        <v/>
      </c>
      <c r="E40" s="360">
        <f>IF($B40=0,"",VLOOKUP($B40,Flows[],6,FALSE))</f>
        <v/>
      </c>
      <c r="F40" s="360">
        <f>_xlfn.IFNA(VLOOKUP(B40,'2a. Database N flows'!$C$3:$I$125,4,FALSE),"")</f>
        <v/>
      </c>
      <c r="G40" s="360">
        <f>IF($B40=0,"",VLOOKUP($B40,Flows[],7,FALSE))</f>
        <v/>
      </c>
      <c r="H40" s="360">
        <f>IF($B40=0,"",IF(OR(VLOOKUP($B40,Flows[],8,FALSE)="waste",VLOOKUP($B40,Flows[],8,FALSE)="useful output"),"additional",VLOOKUP($B40,Flows[],8,FALSE)))</f>
        <v/>
      </c>
      <c r="I40" s="360">
        <f>IF($B40=0,"",SUMIFS('2a. Database N flows'!$N:$N,'2a. Database N flows'!$C:$C,'3.1.b Inputs Outputs Pool'!$B40,'2a. Database N flows'!$P:$P,$D$4))</f>
        <v/>
      </c>
      <c r="J40" s="193">
        <f>IF($B40=0,"",SUMIFS('2a. Database N flows'!$V:$V,'2a. Database N flows'!$C:$C,'3.1.b Inputs Outputs Pool'!$B40,'2a. Database N flows'!$P:$P,$D$4))</f>
        <v/>
      </c>
      <c r="K40" s="193" t="n"/>
      <c r="L40" s="193" t="n"/>
      <c r="M40" s="241" t="n">
        <v>20</v>
      </c>
      <c r="N40" s="241">
        <f>HLOOKUP($D$5,Outputs[#All],$M40,FALSE)</f>
        <v/>
      </c>
      <c r="O40" s="193" t="n"/>
      <c r="P40" s="360">
        <f>IF($N40=0,"",VLOOKUP($N40,Flows[],2,FALSE))</f>
        <v/>
      </c>
      <c r="Q40" s="360">
        <f>_xlfn.IFNA(VLOOKUP(N40,'2a. Database N flows'!$C$3:$I$125,4,FALSE),"")</f>
        <v/>
      </c>
      <c r="R40" s="360">
        <f>IF($N40=0,"",VLOOKUP($N40,Flows[],4,FALSE))</f>
        <v/>
      </c>
      <c r="S40" s="360">
        <f>IF($N40=0,"",VLOOKUP($N40,Flows[],7,FALSE))</f>
        <v/>
      </c>
      <c r="T40" s="360">
        <f>IF($N40=0,"",VLOOKUP($N40,Flows[],8,FALSE))</f>
        <v/>
      </c>
      <c r="U40" s="360">
        <f>IF($N40=0,"",SUMIFS('2a. Database N flows'!$N:$N,'2a. Database N flows'!$C:$C,'3.1.b Inputs Outputs Pool'!$N40,'2a. Database N flows'!$P:$P,$D$4))</f>
        <v/>
      </c>
      <c r="V40" s="193">
        <f>IF($N40=0,"",SUMIFS('2a. Database N flows'!$V:$V,'2a. Database N flows'!$C:$C,'3.1.b Inputs Outputs Pool'!$N40,'2a. Database N flows'!$P:$P,$D$4))</f>
        <v/>
      </c>
    </row>
    <row r="41" ht="15.75" customHeight="1">
      <c r="A41" s="241">
        <f>A40+1</f>
        <v/>
      </c>
      <c r="B41" s="241">
        <f>HLOOKUP($D$5,Inputs,$A41,FALSE)</f>
        <v/>
      </c>
      <c r="C41" s="193" t="n"/>
      <c r="D41" s="361">
        <f>IF($B41=0,"",VLOOKUP($B41,Flows[],2,FALSE))</f>
        <v/>
      </c>
      <c r="E41" s="361">
        <f>IF($B41=0,"",VLOOKUP($B41,Flows[],6,FALSE))</f>
        <v/>
      </c>
      <c r="F41" s="361">
        <f>_xlfn.IFNA(VLOOKUP(B41,'2a. Database N flows'!$C$3:$I$125,4,FALSE),"")</f>
        <v/>
      </c>
      <c r="G41" s="361">
        <f>IF($B41=0,"",VLOOKUP($B41,Flows[],7,FALSE))</f>
        <v/>
      </c>
      <c r="H41" s="361">
        <f>IF($B41=0,"",IF(OR(VLOOKUP($B41,Flows[],8,FALSE)="waste",VLOOKUP($B41,Flows[],8,FALSE)="useful output"),"additional",VLOOKUP($B41,Flows[],8,FALSE)))</f>
        <v/>
      </c>
      <c r="I41" s="361">
        <f>IF($B41=0,"",SUMIFS('2a. Database N flows'!$N:$N,'2a. Database N flows'!$C:$C,'3.1.b Inputs Outputs Pool'!$B41,'2a. Database N flows'!$P:$P,$D$4))</f>
        <v/>
      </c>
      <c r="J41" s="193">
        <f>IF($B41=0,"",SUMIFS('2a. Database N flows'!$V:$V,'2a. Database N flows'!$C:$C,'3.1.b Inputs Outputs Pool'!$B41,'2a. Database N flows'!$P:$P,$D$4))</f>
        <v/>
      </c>
      <c r="K41" s="193" t="n"/>
      <c r="L41" s="193" t="n"/>
      <c r="M41" s="241" t="n">
        <v>21</v>
      </c>
      <c r="N41" s="241">
        <f>HLOOKUP($D$5,Outputs[#All],$M41,FALSE)</f>
        <v/>
      </c>
      <c r="O41" s="193" t="n"/>
      <c r="P41" s="361">
        <f>IF($N41=0,"",VLOOKUP($N41,Flows[],2,FALSE))</f>
        <v/>
      </c>
      <c r="Q41" s="361">
        <f>_xlfn.IFNA(VLOOKUP(N41,'2a. Database N flows'!$C$3:$I$125,4,FALSE),"")</f>
        <v/>
      </c>
      <c r="R41" s="361">
        <f>IF($N41=0,"",VLOOKUP($N41,Flows[],4,FALSE))</f>
        <v/>
      </c>
      <c r="S41" s="361">
        <f>IF($N41=0,"",VLOOKUP($N41,Flows[],7,FALSE))</f>
        <v/>
      </c>
      <c r="T41" s="361">
        <f>IF($N41=0,"",VLOOKUP($N41,Flows[],8,FALSE))</f>
        <v/>
      </c>
      <c r="U41" s="361">
        <f>IF($N41=0,"",SUMIFS('2a. Database N flows'!$N:$N,'2a. Database N flows'!$C:$C,'3.1.b Inputs Outputs Pool'!$N41,'2a. Database N flows'!$P:$P,$D$4))</f>
        <v/>
      </c>
      <c r="V41" s="193">
        <f>IF($N41=0,"",SUMIFS('2a. Database N flows'!$V:$V,'2a. Database N flows'!$C:$C,'3.1.b Inputs Outputs Pool'!$N41,'2a. Database N flows'!$P:$P,$D$4))</f>
        <v/>
      </c>
    </row>
    <row r="42" ht="15.75" customHeight="1">
      <c r="A42" s="241">
        <f>A41+1</f>
        <v/>
      </c>
      <c r="B42" s="241">
        <f>HLOOKUP($D$5,Inputs,$A42,FALSE)</f>
        <v/>
      </c>
      <c r="C42" s="193" t="n"/>
      <c r="D42" s="360">
        <f>IF($B42=0,"",VLOOKUP($B42,Flows[],2,FALSE))</f>
        <v/>
      </c>
      <c r="E42" s="360">
        <f>IF($B42=0,"",VLOOKUP($B42,Flows[],6,FALSE))</f>
        <v/>
      </c>
      <c r="F42" s="360">
        <f>_xlfn.IFNA(VLOOKUP(B42,'2a. Database N flows'!$C$3:$I$125,4,FALSE),"")</f>
        <v/>
      </c>
      <c r="G42" s="360">
        <f>IF($B42=0,"",VLOOKUP($B42,Flows[],7,FALSE))</f>
        <v/>
      </c>
      <c r="H42" s="360">
        <f>IF($B42=0,"",IF(OR(VLOOKUP($B42,Flows[],8,FALSE)="waste",VLOOKUP($B42,Flows[],8,FALSE)="useful output"),"additional",VLOOKUP($B42,Flows[],8,FALSE)))</f>
        <v/>
      </c>
      <c r="I42" s="360">
        <f>IF($B42=0,"",SUMIFS('2a. Database N flows'!$N:$N,'2a. Database N flows'!$C:$C,'3.1.b Inputs Outputs Pool'!$B42,'2a. Database N flows'!$P:$P,$D$4))</f>
        <v/>
      </c>
      <c r="J42" s="193">
        <f>IF($B42=0,"",SUMIFS('2a. Database N flows'!$V:$V,'2a. Database N flows'!$C:$C,'3.1.b Inputs Outputs Pool'!$B42,'2a. Database N flows'!$P:$P,$D$4))</f>
        <v/>
      </c>
      <c r="K42" s="193" t="n"/>
      <c r="L42" s="193" t="n"/>
      <c r="M42" s="241" t="n">
        <v>22</v>
      </c>
      <c r="N42" s="241">
        <f>HLOOKUP($D$5,Outputs[#All],$M42,FALSE)</f>
        <v/>
      </c>
      <c r="O42" s="193" t="n"/>
      <c r="P42" s="360">
        <f>IF($N42=0,"",VLOOKUP($N42,Flows[],2,FALSE))</f>
        <v/>
      </c>
      <c r="Q42" s="360">
        <f>_xlfn.IFNA(VLOOKUP(N42,'2a. Database N flows'!$C$3:$I$125,4,FALSE),"")</f>
        <v/>
      </c>
      <c r="R42" s="360">
        <f>IF($N42=0,"",VLOOKUP($N42,Flows[],4,FALSE))</f>
        <v/>
      </c>
      <c r="S42" s="360">
        <f>IF($N42=0,"",VLOOKUP($N42,Flows[],7,FALSE))</f>
        <v/>
      </c>
      <c r="T42" s="360">
        <f>IF($N42=0,"",VLOOKUP($N42,Flows[],8,FALSE))</f>
        <v/>
      </c>
      <c r="U42" s="360">
        <f>IF($N42=0,"",SUMIFS('2a. Database N flows'!$N:$N,'2a. Database N flows'!$C:$C,'3.1.b Inputs Outputs Pool'!$N42,'2a. Database N flows'!$P:$P,$D$4))</f>
        <v/>
      </c>
      <c r="V42" s="193">
        <f>IF($N42=0,"",SUMIFS('2a. Database N flows'!$V:$V,'2a. Database N flows'!$C:$C,'3.1.b Inputs Outputs Pool'!$N42,'2a. Database N flows'!$P:$P,$D$4))</f>
        <v/>
      </c>
    </row>
    <row r="43" ht="15.75" customHeight="1">
      <c r="A43" s="241">
        <f>A42+1</f>
        <v/>
      </c>
      <c r="B43" s="241">
        <f>HLOOKUP($D$5,Inputs,$A43,FALSE)</f>
        <v/>
      </c>
      <c r="C43" s="193" t="n"/>
      <c r="D43" s="361">
        <f>IF($B43=0,"",VLOOKUP($B43,Flows[],2,FALSE))</f>
        <v/>
      </c>
      <c r="E43" s="361">
        <f>IF($B43=0,"",VLOOKUP($B43,Flows[],6,FALSE))</f>
        <v/>
      </c>
      <c r="F43" s="361">
        <f>_xlfn.IFNA(VLOOKUP(B43,'2a. Database N flows'!$C$3:$I$125,4,FALSE),"")</f>
        <v/>
      </c>
      <c r="G43" s="361">
        <f>IF($B43=0,"",VLOOKUP($B43,Flows[],7,FALSE))</f>
        <v/>
      </c>
      <c r="H43" s="361">
        <f>IF($B43=0,"",IF(OR(VLOOKUP($B43,Flows[],8,FALSE)="waste",VLOOKUP($B43,Flows[],8,FALSE)="useful output"),"additional",VLOOKUP($B43,Flows[],8,FALSE)))</f>
        <v/>
      </c>
      <c r="I43" s="361">
        <f>IF($B43=0,"",SUMIFS('2a. Database N flows'!$N:$N,'2a. Database N flows'!$C:$C,'3.1.b Inputs Outputs Pool'!$B43,'2a. Database N flows'!$P:$P,$D$4))</f>
        <v/>
      </c>
      <c r="J43" s="193">
        <f>IF($B43=0,"",SUMIFS('2a. Database N flows'!$V:$V,'2a. Database N flows'!$C:$C,'3.1.b Inputs Outputs Pool'!$B43,'2a. Database N flows'!$P:$P,$D$4))</f>
        <v/>
      </c>
      <c r="K43" s="193" t="n"/>
      <c r="L43" s="193" t="n"/>
      <c r="M43" s="241" t="n">
        <v>23</v>
      </c>
      <c r="N43" s="241">
        <f>HLOOKUP($D$5,Outputs[#All],$M43,FALSE)</f>
        <v/>
      </c>
      <c r="O43" s="193" t="n"/>
      <c r="P43" s="361">
        <f>IF($N43=0,"",VLOOKUP($N43,Flows[],2,FALSE))</f>
        <v/>
      </c>
      <c r="Q43" s="361">
        <f>_xlfn.IFNA(VLOOKUP(N43,'2a. Database N flows'!$C$3:$I$125,4,FALSE),"")</f>
        <v/>
      </c>
      <c r="R43" s="361">
        <f>IF($N43=0,"",VLOOKUP($N43,Flows[],4,FALSE))</f>
        <v/>
      </c>
      <c r="S43" s="361">
        <f>IF($N43=0,"",VLOOKUP($N43,Flows[],7,FALSE))</f>
        <v/>
      </c>
      <c r="T43" s="361">
        <f>IF($N43=0,"",VLOOKUP($N43,Flows[],8,FALSE))</f>
        <v/>
      </c>
      <c r="U43" s="361">
        <f>IF($N43=0,"",SUMIFS('2a. Database N flows'!$N:$N,'2a. Database N flows'!$C:$C,'3.1.b Inputs Outputs Pool'!$N43,'2a. Database N flows'!$P:$P,$D$4))</f>
        <v/>
      </c>
      <c r="V43" s="193">
        <f>IF($N43=0,"",SUMIFS('2a. Database N flows'!$V:$V,'2a. Database N flows'!$C:$C,'3.1.b Inputs Outputs Pool'!$N43,'2a. Database N flows'!$P:$P,$D$4))</f>
        <v/>
      </c>
    </row>
    <row r="44" ht="15.75" customHeight="1">
      <c r="A44" s="241">
        <f>A43+1</f>
        <v/>
      </c>
      <c r="B44" s="241">
        <f>HLOOKUP($D$5,Inputs,$A44,FALSE)</f>
        <v/>
      </c>
      <c r="C44" s="193" t="n"/>
      <c r="D44" s="360">
        <f>IF($B44=0,"",VLOOKUP($B44,Flows[],2,FALSE))</f>
        <v/>
      </c>
      <c r="E44" s="360">
        <f>IF($B44=0,"",VLOOKUP($B44,Flows[],6,FALSE))</f>
        <v/>
      </c>
      <c r="F44" s="360">
        <f>_xlfn.IFNA(VLOOKUP(B44,'2a. Database N flows'!$C$3:$I$125,4,FALSE),"")</f>
        <v/>
      </c>
      <c r="G44" s="360">
        <f>IF($B44=0,"",VLOOKUP($B44,Flows[],7,FALSE))</f>
        <v/>
      </c>
      <c r="H44" s="360">
        <f>IF($B44=0,"",IF(OR(VLOOKUP($B44,Flows[],8,FALSE)="waste",VLOOKUP($B44,Flows[],8,FALSE)="useful output"),"additional",VLOOKUP($B44,Flows[],8,FALSE)))</f>
        <v/>
      </c>
      <c r="I44" s="360">
        <f>IF($B44=0,"",SUMIFS('2a. Database N flows'!$N:$N,'2a. Database N flows'!$C:$C,'3.1.b Inputs Outputs Pool'!$B44,'2a. Database N flows'!$P:$P,$D$4))</f>
        <v/>
      </c>
      <c r="J44" s="193">
        <f>IF($B44=0,"",SUMIFS('2a. Database N flows'!$V:$V,'2a. Database N flows'!$C:$C,'3.1.b Inputs Outputs Pool'!$B44,'2a. Database N flows'!$P:$P,$D$4))</f>
        <v/>
      </c>
      <c r="K44" s="193" t="n"/>
      <c r="L44" s="193" t="n"/>
      <c r="M44" s="241" t="n">
        <v>24</v>
      </c>
      <c r="N44" s="241">
        <f>HLOOKUP($D$5,Outputs[#All],$M44,FALSE)</f>
        <v/>
      </c>
      <c r="O44" s="193" t="n"/>
      <c r="P44" s="360">
        <f>IF($N44=0,"",VLOOKUP($N44,Flows[],2,FALSE))</f>
        <v/>
      </c>
      <c r="Q44" s="360">
        <f>_xlfn.IFNA(VLOOKUP(N44,'2a. Database N flows'!$C$3:$I$125,4,FALSE),"")</f>
        <v/>
      </c>
      <c r="R44" s="360">
        <f>IF($N44=0,"",VLOOKUP($N44,Flows[],4,FALSE))</f>
        <v/>
      </c>
      <c r="S44" s="360">
        <f>IF($N44=0,"",VLOOKUP($N44,Flows[],7,FALSE))</f>
        <v/>
      </c>
      <c r="T44" s="360">
        <f>IF($N44=0,"",VLOOKUP($N44,Flows[],8,FALSE))</f>
        <v/>
      </c>
      <c r="U44" s="360">
        <f>IF($N44=0,"",SUMIFS('2a. Database N flows'!$N:$N,'2a. Database N flows'!$C:$C,'3.1.b Inputs Outputs Pool'!$N44,'2a. Database N flows'!$P:$P,$D$4))</f>
        <v/>
      </c>
      <c r="V44" s="193">
        <f>IF($N44=0,"",SUMIFS('2a. Database N flows'!$V:$V,'2a. Database N flows'!$C:$C,'3.1.b Inputs Outputs Pool'!$N44,'2a. Database N flows'!$P:$P,$D$4))</f>
        <v/>
      </c>
    </row>
    <row r="45" ht="15.75" customHeight="1">
      <c r="A45" s="241">
        <f>A44+1</f>
        <v/>
      </c>
      <c r="B45" s="241">
        <f>HLOOKUP($D$5,Inputs,$A45,FALSE)</f>
        <v/>
      </c>
      <c r="C45" s="193" t="n"/>
      <c r="D45" s="361">
        <f>IF($B45=0,"",VLOOKUP($B45,Flows[],2,FALSE))</f>
        <v/>
      </c>
      <c r="E45" s="361">
        <f>IF($B45=0,"",VLOOKUP($B45,Flows[],6,FALSE))</f>
        <v/>
      </c>
      <c r="F45" s="361">
        <f>_xlfn.IFNA(VLOOKUP(B45,'2a. Database N flows'!$C$3:$I$125,4,FALSE),"")</f>
        <v/>
      </c>
      <c r="G45" s="361">
        <f>IF($B45=0,"",VLOOKUP($B45,Flows[],7,FALSE))</f>
        <v/>
      </c>
      <c r="H45" s="361">
        <f>IF($B45=0,"",IF(OR(VLOOKUP($B45,Flows[],8,FALSE)="waste",VLOOKUP($B45,Flows[],8,FALSE)="useful output"),"additional",VLOOKUP($B45,Flows[],8,FALSE)))</f>
        <v/>
      </c>
      <c r="I45" s="361">
        <f>IF($B45=0,"",SUMIFS('2a. Database N flows'!$N:$N,'2a. Database N flows'!$C:$C,'3.1.b Inputs Outputs Pool'!$B45,'2a. Database N flows'!$P:$P,$D$4))</f>
        <v/>
      </c>
      <c r="J45" s="193">
        <f>IF($B45=0,"",SUMIFS('2a. Database N flows'!$V:$V,'2a. Database N flows'!$C:$C,'3.1.b Inputs Outputs Pool'!$B45,'2a. Database N flows'!$P:$P,$D$4))</f>
        <v/>
      </c>
      <c r="K45" s="193" t="n"/>
      <c r="L45" s="193" t="n"/>
      <c r="M45" s="241" t="n">
        <v>25</v>
      </c>
      <c r="N45" s="241">
        <f>HLOOKUP($D$5,Outputs[#All],$M45,FALSE)</f>
        <v/>
      </c>
      <c r="O45" s="193" t="n"/>
      <c r="P45" s="361">
        <f>IF($N45=0,"",VLOOKUP($N45,Flows[],2,FALSE))</f>
        <v/>
      </c>
      <c r="Q45" s="361">
        <f>_xlfn.IFNA(VLOOKUP(N45,'2a. Database N flows'!$C$3:$I$125,4,FALSE),"")</f>
        <v/>
      </c>
      <c r="R45" s="361">
        <f>IF($N45=0,"",VLOOKUP($N45,Flows[],4,FALSE))</f>
        <v/>
      </c>
      <c r="S45" s="361">
        <f>IF($N45=0,"",VLOOKUP($N45,Flows[],7,FALSE))</f>
        <v/>
      </c>
      <c r="T45" s="361">
        <f>IF($N45=0,"",VLOOKUP($N45,Flows[],8,FALSE))</f>
        <v/>
      </c>
      <c r="U45" s="361">
        <f>IF($N45=0,"",SUMIFS('2a. Database N flows'!$N:$N,'2a. Database N flows'!$C:$C,'3.1.b Inputs Outputs Pool'!$N45,'2a. Database N flows'!$P:$P,$D$4))</f>
        <v/>
      </c>
      <c r="V45" s="193">
        <f>IF($N45=0,"",SUMIFS('2a. Database N flows'!$V:$V,'2a. Database N flows'!$C:$C,'3.1.b Inputs Outputs Pool'!$N45,'2a. Database N flows'!$P:$P,$D$4))</f>
        <v/>
      </c>
    </row>
    <row r="46" ht="15.75" customHeight="1">
      <c r="A46" s="241">
        <f>A45+1</f>
        <v/>
      </c>
      <c r="B46" s="241">
        <f>HLOOKUP($D$5,Inputs,$A46,FALSE)</f>
        <v/>
      </c>
      <c r="C46" s="193" t="n"/>
      <c r="D46" s="360">
        <f>IF($B46=0,"",VLOOKUP($B46,Flows[],2,FALSE))</f>
        <v/>
      </c>
      <c r="E46" s="360">
        <f>IF($B46=0,"",VLOOKUP($B46,Flows[],6,FALSE))</f>
        <v/>
      </c>
      <c r="F46" s="360">
        <f>_xlfn.IFNA(VLOOKUP(B46,'2a. Database N flows'!$C$3:$I$125,4,FALSE),"")</f>
        <v/>
      </c>
      <c r="G46" s="360">
        <f>IF($B46=0,"",VLOOKUP($B46,Flows[],7,FALSE))</f>
        <v/>
      </c>
      <c r="H46" s="360">
        <f>IF($B46=0,"",IF(OR(VLOOKUP($B46,Flows[],8,FALSE)="waste",VLOOKUP($B46,Flows[],8,FALSE)="useful output"),"additional",VLOOKUP($B46,Flows[],8,FALSE)))</f>
        <v/>
      </c>
      <c r="I46" s="360">
        <f>IF($B46=0,"",SUMIFS('2a. Database N flows'!$N:$N,'2a. Database N flows'!$C:$C,'3.1.b Inputs Outputs Pool'!$B46,'2a. Database N flows'!$P:$P,$D$4))</f>
        <v/>
      </c>
      <c r="J46" s="193">
        <f>IF($B46=0,"",SUMIFS('2a. Database N flows'!$V:$V,'2a. Database N flows'!$C:$C,'3.1.b Inputs Outputs Pool'!$B46,'2a. Database N flows'!$P:$P,$D$4))</f>
        <v/>
      </c>
      <c r="K46" s="193" t="n"/>
      <c r="L46" s="193" t="n"/>
      <c r="M46" s="241" t="n">
        <v>26</v>
      </c>
      <c r="N46" s="241">
        <f>HLOOKUP($D$5,Outputs[#All],$M46,FALSE)</f>
        <v/>
      </c>
      <c r="O46" s="193" t="n"/>
      <c r="P46" s="360">
        <f>IF($N46=0,"",VLOOKUP($N46,Flows[],2,FALSE))</f>
        <v/>
      </c>
      <c r="Q46" s="360">
        <f>_xlfn.IFNA(VLOOKUP(N46,'2a. Database N flows'!$C$3:$I$125,4,FALSE),"")</f>
        <v/>
      </c>
      <c r="R46" s="360">
        <f>IF($N46=0,"",VLOOKUP($N46,Flows[],4,FALSE))</f>
        <v/>
      </c>
      <c r="S46" s="360">
        <f>IF($N46=0,"",VLOOKUP($N46,Flows[],7,FALSE))</f>
        <v/>
      </c>
      <c r="T46" s="360">
        <f>IF($N46=0,"",VLOOKUP($N46,Flows[],8,FALSE))</f>
        <v/>
      </c>
      <c r="U46" s="360">
        <f>IF($N46=0,"",SUMIFS('2a. Database N flows'!$N:$N,'2a. Database N flows'!$C:$C,'3.1.b Inputs Outputs Pool'!$N46,'2a. Database N flows'!$P:$P,$D$4))</f>
        <v/>
      </c>
      <c r="V46" s="193">
        <f>IF($N46=0,"",SUMIFS('2a. Database N flows'!$V:$V,'2a. Database N flows'!$C:$C,'3.1.b Inputs Outputs Pool'!$N46,'2a. Database N flows'!$P:$P,$D$4))</f>
        <v/>
      </c>
    </row>
    <row r="47" ht="15.75" customHeight="1">
      <c r="A47" s="241">
        <f>A46+1</f>
        <v/>
      </c>
      <c r="B47" s="241">
        <f>HLOOKUP($D$5,Inputs,$A47,FALSE)</f>
        <v/>
      </c>
      <c r="C47" s="193" t="n"/>
      <c r="D47" s="361">
        <f>IF($B47=0,"",VLOOKUP($B47,Flows[],2,FALSE))</f>
        <v/>
      </c>
      <c r="E47" s="361">
        <f>IF($B47=0,"",VLOOKUP($B47,Flows[],6,FALSE))</f>
        <v/>
      </c>
      <c r="F47" s="361">
        <f>_xlfn.IFNA(VLOOKUP(B47,'2a. Database N flows'!$C$3:$I$125,4,FALSE),"")</f>
        <v/>
      </c>
      <c r="G47" s="361">
        <f>IF($B47=0,"",VLOOKUP($B47,Flows[],7,FALSE))</f>
        <v/>
      </c>
      <c r="H47" s="361">
        <f>IF($B47=0,"",IF(OR(VLOOKUP($B47,Flows[],8,FALSE)="waste",VLOOKUP($B47,Flows[],8,FALSE)="useful output"),"additional",VLOOKUP($B47,Flows[],8,FALSE)))</f>
        <v/>
      </c>
      <c r="I47" s="361">
        <f>IF($B47=0,"",SUMIFS('2a. Database N flows'!$N:$N,'2a. Database N flows'!$C:$C,'3.1.b Inputs Outputs Pool'!$B47,'2a. Database N flows'!$P:$P,$D$4))</f>
        <v/>
      </c>
      <c r="J47" s="193">
        <f>IF($B47=0,"",SUMIFS('2a. Database N flows'!$V:$V,'2a. Database N flows'!$C:$C,'3.1.b Inputs Outputs Pool'!$B47,'2a. Database N flows'!$P:$P,$D$4))</f>
        <v/>
      </c>
      <c r="K47" s="193" t="n"/>
      <c r="L47" s="193" t="n"/>
      <c r="M47" s="241" t="n">
        <v>27</v>
      </c>
      <c r="N47" s="241">
        <f>HLOOKUP($D$5,Outputs[#All],$M47,FALSE)</f>
        <v/>
      </c>
      <c r="O47" s="193" t="n"/>
      <c r="P47" s="361">
        <f>IF($N47=0,"",VLOOKUP($N47,Flows[],2,FALSE))</f>
        <v/>
      </c>
      <c r="Q47" s="361">
        <f>_xlfn.IFNA(VLOOKUP(N47,'2a. Database N flows'!$C$3:$I$125,4,FALSE),"")</f>
        <v/>
      </c>
      <c r="R47" s="361">
        <f>IF($N47=0,"",VLOOKUP($N47,Flows[],4,FALSE))</f>
        <v/>
      </c>
      <c r="S47" s="361">
        <f>IF($N47=0,"",VLOOKUP($N47,Flows[],7,FALSE))</f>
        <v/>
      </c>
      <c r="T47" s="361">
        <f>IF($N47=0,"",VLOOKUP($N47,Flows[],8,FALSE))</f>
        <v/>
      </c>
      <c r="U47" s="361">
        <f>IF($N47=0,"",SUMIFS('2a. Database N flows'!$N:$N,'2a. Database N flows'!$C:$C,'3.1.b Inputs Outputs Pool'!$N47,'2a. Database N flows'!$P:$P,$D$4))</f>
        <v/>
      </c>
      <c r="V47" s="193">
        <f>IF($N47=0,"",SUMIFS('2a. Database N flows'!$V:$V,'2a. Database N flows'!$C:$C,'3.1.b Inputs Outputs Pool'!$N47,'2a. Database N flows'!$P:$P,$D$4))</f>
        <v/>
      </c>
    </row>
    <row r="48" ht="15.75" customHeight="1">
      <c r="A48" s="241">
        <f>A47+1</f>
        <v/>
      </c>
      <c r="B48" s="241">
        <f>HLOOKUP($D$5,Inputs,$A48,FALSE)</f>
        <v/>
      </c>
      <c r="C48" s="193" t="n"/>
      <c r="D48" s="360">
        <f>IF($B48=0,"",VLOOKUP($B48,Flows[],2,FALSE))</f>
        <v/>
      </c>
      <c r="E48" s="360">
        <f>IF($B48=0,"",VLOOKUP($B48,Flows[],6,FALSE))</f>
        <v/>
      </c>
      <c r="F48" s="360">
        <f>_xlfn.IFNA(VLOOKUP(B48,'2a. Database N flows'!$C$3:$I$125,4,FALSE),"")</f>
        <v/>
      </c>
      <c r="G48" s="360">
        <f>IF($B48=0,"",VLOOKUP($B48,Flows[],7,FALSE))</f>
        <v/>
      </c>
      <c r="H48" s="360">
        <f>IF($B48=0,"",IF(OR(VLOOKUP($B48,Flows[],8,FALSE)="waste",VLOOKUP($B48,Flows[],8,FALSE)="useful output"),"additional",VLOOKUP($B48,Flows[],8,FALSE)))</f>
        <v/>
      </c>
      <c r="I48" s="360">
        <f>IF($B48=0,"",SUMIFS('2a. Database N flows'!$N:$N,'2a. Database N flows'!$C:$C,'3.1.b Inputs Outputs Pool'!$B48,'2a. Database N flows'!$P:$P,$D$4))</f>
        <v/>
      </c>
      <c r="J48" s="193">
        <f>IF($B48=0,"",SUMIFS('2a. Database N flows'!$V:$V,'2a. Database N flows'!$C:$C,'3.1.b Inputs Outputs Pool'!$B48,'2a. Database N flows'!$P:$P,$D$4))</f>
        <v/>
      </c>
      <c r="K48" s="193" t="n"/>
      <c r="L48" s="193" t="n"/>
      <c r="M48" s="241" t="n">
        <v>28</v>
      </c>
      <c r="N48" s="241">
        <f>HLOOKUP($D$5,Outputs[#All],$M48,FALSE)</f>
        <v/>
      </c>
      <c r="O48" s="193" t="n"/>
      <c r="P48" s="360">
        <f>IF($N48=0,"",VLOOKUP($N48,Flows[],2,FALSE))</f>
        <v/>
      </c>
      <c r="Q48" s="360">
        <f>_xlfn.IFNA(VLOOKUP(N48,'2a. Database N flows'!$C$3:$I$125,4,FALSE),"")</f>
        <v/>
      </c>
      <c r="R48" s="360">
        <f>IF($N48=0,"",VLOOKUP($N48,Flows[],4,FALSE))</f>
        <v/>
      </c>
      <c r="S48" s="360">
        <f>IF($N48=0,"",VLOOKUP($N48,Flows[],7,FALSE))</f>
        <v/>
      </c>
      <c r="T48" s="360">
        <f>IF($N48=0,"",VLOOKUP($N48,Flows[],8,FALSE))</f>
        <v/>
      </c>
      <c r="U48" s="360">
        <f>IF($N48=0,"",SUMIFS('2a. Database N flows'!$N:$N,'2a. Database N flows'!$C:$C,'3.1.b Inputs Outputs Pool'!$N48,'2a. Database N flows'!$P:$P,$D$4))</f>
        <v/>
      </c>
      <c r="V48" s="193">
        <f>IF($N48=0,"",SUMIFS('2a. Database N flows'!$V:$V,'2a. Database N flows'!$C:$C,'3.1.b Inputs Outputs Pool'!$N48,'2a. Database N flows'!$P:$P,$D$4))</f>
        <v/>
      </c>
    </row>
    <row r="49" ht="15.75" customHeight="1">
      <c r="A49" s="241">
        <f>A48+1</f>
        <v/>
      </c>
      <c r="B49" s="241">
        <f>HLOOKUP($D$5,Inputs,$A49,FALSE)</f>
        <v/>
      </c>
      <c r="C49" s="193" t="n"/>
      <c r="D49" s="361">
        <f>IF($B49=0,"",VLOOKUP($B49,Flows[],2,FALSE))</f>
        <v/>
      </c>
      <c r="E49" s="361">
        <f>IF($B49=0,"",VLOOKUP($B49,Flows[],6,FALSE))</f>
        <v/>
      </c>
      <c r="F49" s="361">
        <f>_xlfn.IFNA(VLOOKUP(B49,'2a. Database N flows'!$C$3:$I$125,4,FALSE),"")</f>
        <v/>
      </c>
      <c r="G49" s="361">
        <f>IF($B49=0,"",VLOOKUP($B49,Flows[],7,FALSE))</f>
        <v/>
      </c>
      <c r="H49" s="361">
        <f>IF($B49=0,"",IF(OR(VLOOKUP($B49,Flows[],8,FALSE)="waste",VLOOKUP($B49,Flows[],8,FALSE)="useful output"),"additional",VLOOKUP($B49,Flows[],8,FALSE)))</f>
        <v/>
      </c>
      <c r="I49" s="361">
        <f>IF($B49=0,"",SUMIFS('2a. Database N flows'!$N:$N,'2a. Database N flows'!$C:$C,'3.1.b Inputs Outputs Pool'!$B49,'2a. Database N flows'!$P:$P,$D$4))</f>
        <v/>
      </c>
      <c r="J49" s="193">
        <f>IF($B49=0,"",SUMIFS('2a. Database N flows'!$V:$V,'2a. Database N flows'!$C:$C,'3.1.b Inputs Outputs Pool'!$B49,'2a. Database N flows'!$P:$P,$D$4))</f>
        <v/>
      </c>
      <c r="K49" s="193" t="n"/>
      <c r="L49" s="193" t="n"/>
      <c r="M49" s="241" t="n">
        <v>29</v>
      </c>
      <c r="N49" s="241">
        <f>HLOOKUP($D$5,Outputs[#All],$M49,FALSE)</f>
        <v/>
      </c>
      <c r="O49" s="193" t="n"/>
      <c r="P49" s="361">
        <f>IF($N49=0,"",VLOOKUP($N49,Flows[],2,FALSE))</f>
        <v/>
      </c>
      <c r="Q49" s="361">
        <f>_xlfn.IFNA(VLOOKUP(N49,'2a. Database N flows'!$C$3:$I$125,4,FALSE),"")</f>
        <v/>
      </c>
      <c r="R49" s="361">
        <f>IF($N49=0,"",VLOOKUP($N49,Flows[],4,FALSE))</f>
        <v/>
      </c>
      <c r="S49" s="361">
        <f>IF($N49=0,"",VLOOKUP($N49,Flows[],7,FALSE))</f>
        <v/>
      </c>
      <c r="T49" s="361">
        <f>IF($N49=0,"",VLOOKUP($N49,Flows[],8,FALSE))</f>
        <v/>
      </c>
      <c r="U49" s="361">
        <f>IF($N49=0,"",SUMIFS('2a. Database N flows'!$N:$N,'2a. Database N flows'!$C:$C,'3.1.b Inputs Outputs Pool'!$N49,'2a. Database N flows'!$P:$P,$D$4))</f>
        <v/>
      </c>
      <c r="V49" s="193">
        <f>IF($N49=0,"",SUMIFS('2a. Database N flows'!$V:$V,'2a. Database N flows'!$C:$C,'3.1.b Inputs Outputs Pool'!$N49,'2a. Database N flows'!$P:$P,$D$4))</f>
        <v/>
      </c>
    </row>
    <row r="50" ht="15.75" customHeight="1">
      <c r="A50" s="241">
        <f>A49+1</f>
        <v/>
      </c>
      <c r="B50" s="241">
        <f>HLOOKUP($D$5,Inputs,$A50,FALSE)</f>
        <v/>
      </c>
      <c r="C50" s="193" t="n"/>
      <c r="D50" s="360">
        <f>IF($B50=0,"",VLOOKUP($B50,Flows[],2,FALSE))</f>
        <v/>
      </c>
      <c r="E50" s="360">
        <f>IF($B50=0,"",VLOOKUP($B50,Flows[],6,FALSE))</f>
        <v/>
      </c>
      <c r="F50" s="360">
        <f>_xlfn.IFNA(VLOOKUP(B50,'2a. Database N flows'!$C$3:$I$125,4,FALSE),"")</f>
        <v/>
      </c>
      <c r="G50" s="360">
        <f>IF($B50=0,"",VLOOKUP($B50,Flows[],7,FALSE))</f>
        <v/>
      </c>
      <c r="H50" s="360">
        <f>IF($B50=0,"",IF(OR(VLOOKUP($B50,Flows[],8,FALSE)="waste",VLOOKUP($B50,Flows[],8,FALSE)="useful output"),"additional",VLOOKUP($B50,Flows[],8,FALSE)))</f>
        <v/>
      </c>
      <c r="I50" s="360">
        <f>IF($B50=0,"",SUMIFS('2a. Database N flows'!$N:$N,'2a. Database N flows'!$C:$C,'3.1.b Inputs Outputs Pool'!$B50,'2a. Database N flows'!$P:$P,$D$4))</f>
        <v/>
      </c>
      <c r="J50" s="193">
        <f>IF($B50=0,"",SUMIFS('2a. Database N flows'!$V:$V,'2a. Database N flows'!$C:$C,'3.1.b Inputs Outputs Pool'!$B50,'2a. Database N flows'!$P:$P,$D$4))</f>
        <v/>
      </c>
      <c r="K50" s="193" t="n"/>
      <c r="L50" s="193" t="n"/>
      <c r="M50" s="241" t="n">
        <v>30</v>
      </c>
      <c r="N50" s="241">
        <f>HLOOKUP($D$5,Outputs[#All],$M50,FALSE)</f>
        <v/>
      </c>
      <c r="O50" s="193" t="n"/>
      <c r="P50" s="360">
        <f>IF($N50=0,"",VLOOKUP($N50,Flows[],2,FALSE))</f>
        <v/>
      </c>
      <c r="Q50" s="360">
        <f>_xlfn.IFNA(VLOOKUP(N50,'2a. Database N flows'!$C$3:$I$125,4,FALSE),"")</f>
        <v/>
      </c>
      <c r="R50" s="360">
        <f>IF($N50=0,"",VLOOKUP($N50,Flows[],4,FALSE))</f>
        <v/>
      </c>
      <c r="S50" s="360">
        <f>IF($N50=0,"",VLOOKUP($N50,Flows[],7,FALSE))</f>
        <v/>
      </c>
      <c r="T50" s="360">
        <f>IF($N50=0,"",VLOOKUP($N50,Flows[],8,FALSE))</f>
        <v/>
      </c>
      <c r="U50" s="360">
        <f>IF($N50=0,"",SUMIFS('2a. Database N flows'!$N:$N,'2a. Database N flows'!$C:$C,'3.1.b Inputs Outputs Pool'!$N50,'2a. Database N flows'!$P:$P,$D$4))</f>
        <v/>
      </c>
      <c r="V50" s="193">
        <f>IF($N50=0,"",SUMIFS('2a. Database N flows'!$V:$V,'2a. Database N flows'!$C:$C,'3.1.b Inputs Outputs Pool'!$N50,'2a. Database N flows'!$P:$P,$D$4))</f>
        <v/>
      </c>
    </row>
    <row r="51" ht="15.75" customHeight="1">
      <c r="A51" s="241">
        <f>A50+1</f>
        <v/>
      </c>
      <c r="B51" s="241">
        <f>HLOOKUP($D$5,Inputs,$A51,FALSE)</f>
        <v/>
      </c>
      <c r="C51" s="193" t="n"/>
      <c r="D51" s="361">
        <f>IF($B51=0,"",VLOOKUP($B51,Flows[],2,FALSE))</f>
        <v/>
      </c>
      <c r="E51" s="361">
        <f>IF($B51=0,"",VLOOKUP($B51,Flows[],6,FALSE))</f>
        <v/>
      </c>
      <c r="F51" s="361">
        <f>_xlfn.IFNA(VLOOKUP(B51,'2a. Database N flows'!$C$3:$I$125,4,FALSE),"")</f>
        <v/>
      </c>
      <c r="G51" s="361">
        <f>IF($B51=0,"",VLOOKUP($B51,Flows[],7,FALSE))</f>
        <v/>
      </c>
      <c r="H51" s="361">
        <f>IF($B51=0,"",IF(OR(VLOOKUP($B51,Flows[],8,FALSE)="waste",VLOOKUP($B51,Flows[],8,FALSE)="useful output"),"additional",VLOOKUP($B51,Flows[],8,FALSE)))</f>
        <v/>
      </c>
      <c r="I51" s="361">
        <f>IF($B51=0,"",SUMIFS('2a. Database N flows'!$N:$N,'2a. Database N flows'!$C:$C,'3.1.b Inputs Outputs Pool'!$B51,'2a. Database N flows'!$P:$P,$D$4))</f>
        <v/>
      </c>
      <c r="J51" s="193">
        <f>IF($B51=0,"",SUMIFS('2a. Database N flows'!$V:$V,'2a. Database N flows'!$C:$C,'3.1.b Inputs Outputs Pool'!$B51,'2a. Database N flows'!$P:$P,$D$4))</f>
        <v/>
      </c>
      <c r="K51" s="193" t="n"/>
      <c r="L51" s="193" t="n"/>
      <c r="M51" s="241" t="n">
        <v>31</v>
      </c>
      <c r="N51" s="241">
        <f>HLOOKUP($D$5,Outputs[#All],$M51,FALSE)</f>
        <v/>
      </c>
      <c r="O51" s="193" t="n"/>
      <c r="P51" s="361">
        <f>IF($N51=0,"",VLOOKUP($N51,Flows[],2,FALSE))</f>
        <v/>
      </c>
      <c r="Q51" s="361">
        <f>_xlfn.IFNA(VLOOKUP(N51,'2a. Database N flows'!$C$3:$I$125,4,FALSE),"")</f>
        <v/>
      </c>
      <c r="R51" s="361">
        <f>IF($N51=0,"",VLOOKUP($N51,Flows[],4,FALSE))</f>
        <v/>
      </c>
      <c r="S51" s="361">
        <f>IF($N51=0,"",VLOOKUP($N51,Flows[],7,FALSE))</f>
        <v/>
      </c>
      <c r="T51" s="361">
        <f>IF($N51=0,"",VLOOKUP($N51,Flows[],8,FALSE))</f>
        <v/>
      </c>
      <c r="U51" s="361">
        <f>IF($N51=0,"",SUMIFS('2a. Database N flows'!$N:$N,'2a. Database N flows'!$C:$C,'3.1.b Inputs Outputs Pool'!$N51,'2a. Database N flows'!$P:$P,$D$4))</f>
        <v/>
      </c>
      <c r="V51" s="193">
        <f>IF($N51=0,"",SUMIFS('2a. Database N flows'!$V:$V,'2a. Database N flows'!$C:$C,'3.1.b Inputs Outputs Pool'!$N51,'2a. Database N flows'!$P:$P,$D$4))</f>
        <v/>
      </c>
    </row>
    <row r="52" ht="15.75" customHeight="1">
      <c r="A52" s="241">
        <f>A51+1</f>
        <v/>
      </c>
      <c r="B52" s="241">
        <f>HLOOKUP($D$5,Inputs,$A52,FALSE)</f>
        <v/>
      </c>
      <c r="C52" s="193" t="n"/>
      <c r="D52" s="360">
        <f>IF($B52=0,"",VLOOKUP($B52,Flows[],2,FALSE))</f>
        <v/>
      </c>
      <c r="E52" s="360">
        <f>IF($B52=0,"",VLOOKUP($B52,Flows[],6,FALSE))</f>
        <v/>
      </c>
      <c r="F52" s="360">
        <f>_xlfn.IFNA(VLOOKUP(B52,'2a. Database N flows'!$C$3:$I$125,4,FALSE),"")</f>
        <v/>
      </c>
      <c r="G52" s="360">
        <f>IF($B52=0,"",VLOOKUP($B52,Flows[],7,FALSE))</f>
        <v/>
      </c>
      <c r="H52" s="360">
        <f>IF($B52=0,"",IF(OR(VLOOKUP($B52,Flows[],8,FALSE)="waste",VLOOKUP($B52,Flows[],8,FALSE)="useful output"),"additional",VLOOKUP($B52,Flows[],8,FALSE)))</f>
        <v/>
      </c>
      <c r="I52" s="360">
        <f>IF($B52=0,"",SUMIFS('2a. Database N flows'!$N:$N,'2a. Database N flows'!$C:$C,'3.1.b Inputs Outputs Pool'!$B52,'2a. Database N flows'!$P:$P,$D$4))</f>
        <v/>
      </c>
      <c r="J52" s="193">
        <f>IF($B52=0,"",SUMIFS('2a. Database N flows'!$V:$V,'2a. Database N flows'!$C:$C,'3.1.b Inputs Outputs Pool'!$B52,'2a. Database N flows'!$P:$P,$D$4))</f>
        <v/>
      </c>
      <c r="K52" s="193" t="n"/>
      <c r="L52" s="193" t="n"/>
      <c r="M52" s="241" t="n">
        <v>32</v>
      </c>
      <c r="N52" s="241">
        <f>HLOOKUP($D$5,Outputs[#All],$M52,FALSE)</f>
        <v/>
      </c>
      <c r="O52" s="193" t="n"/>
      <c r="P52" s="360">
        <f>IF($N52=0,"",VLOOKUP($N52,Flows[],2,FALSE))</f>
        <v/>
      </c>
      <c r="Q52" s="360">
        <f>_xlfn.IFNA(VLOOKUP(N52,'2a. Database N flows'!$C$3:$I$125,4,FALSE),"")</f>
        <v/>
      </c>
      <c r="R52" s="360">
        <f>IF($N52=0,"",VLOOKUP($N52,Flows[],4,FALSE))</f>
        <v/>
      </c>
      <c r="S52" s="360">
        <f>IF($N52=0,"",VLOOKUP($N52,Flows[],7,FALSE))</f>
        <v/>
      </c>
      <c r="T52" s="360">
        <f>IF($N52=0,"",VLOOKUP($N52,Flows[],8,FALSE))</f>
        <v/>
      </c>
      <c r="U52" s="360">
        <f>IF($N52=0,"",SUMIFS('2a. Database N flows'!$N:$N,'2a. Database N flows'!$C:$C,'3.1.b Inputs Outputs Pool'!$N52,'2a. Database N flows'!$P:$P,$D$4))</f>
        <v/>
      </c>
      <c r="V52" s="193">
        <f>IF($N52=0,"",SUMIFS('2a. Database N flows'!$V:$V,'2a. Database N flows'!$C:$C,'3.1.b Inputs Outputs Pool'!$N52,'2a. Database N flows'!$P:$P,$D$4))</f>
        <v/>
      </c>
    </row>
    <row r="53" ht="15.75" customHeight="1">
      <c r="A53" s="241">
        <f>A52+1</f>
        <v/>
      </c>
      <c r="B53" s="241">
        <f>HLOOKUP($D$5,Inputs,$A53,FALSE)</f>
        <v/>
      </c>
      <c r="C53" s="193" t="n"/>
      <c r="D53" s="361">
        <f>IF($B53=0,"",VLOOKUP($B53,Flows[],2,FALSE))</f>
        <v/>
      </c>
      <c r="E53" s="361">
        <f>IF($B53=0,"",VLOOKUP($B53,Flows[],6,FALSE))</f>
        <v/>
      </c>
      <c r="F53" s="361">
        <f>_xlfn.IFNA(VLOOKUP(B53,'2a. Database N flows'!$C$3:$I$125,4,FALSE),"")</f>
        <v/>
      </c>
      <c r="G53" s="361">
        <f>IF($B53=0,"",VLOOKUP($B53,Flows[],7,FALSE))</f>
        <v/>
      </c>
      <c r="H53" s="361">
        <f>IF($B53=0,"",IF(OR(VLOOKUP($B53,Flows[],8,FALSE)="waste",VLOOKUP($B53,Flows[],8,FALSE)="useful output"),"additional",VLOOKUP($B53,Flows[],8,FALSE)))</f>
        <v/>
      </c>
      <c r="I53" s="361">
        <f>IF($B53=0,"",SUMIFS('2a. Database N flows'!$N:$N,'2a. Database N flows'!$C:$C,'3.1.b Inputs Outputs Pool'!$B53,'2a. Database N flows'!$P:$P,$D$4))</f>
        <v/>
      </c>
      <c r="J53" s="193">
        <f>IF($B53=0,"",SUMIFS('2a. Database N flows'!$V:$V,'2a. Database N flows'!$C:$C,'3.1.b Inputs Outputs Pool'!$B53,'2a. Database N flows'!$P:$P,$D$4))</f>
        <v/>
      </c>
      <c r="K53" s="193" t="n"/>
      <c r="L53" s="193" t="n"/>
      <c r="M53" s="241" t="n">
        <v>33</v>
      </c>
      <c r="N53" s="241">
        <f>HLOOKUP($D$5,Outputs[#All],$M53,FALSE)</f>
        <v/>
      </c>
      <c r="O53" s="193" t="n"/>
      <c r="P53" s="361">
        <f>IF($N53=0,"",VLOOKUP($N53,Flows[],2,FALSE))</f>
        <v/>
      </c>
      <c r="Q53" s="361">
        <f>_xlfn.IFNA(VLOOKUP(N53,'2a. Database N flows'!$C$3:$I$125,4,FALSE),"")</f>
        <v/>
      </c>
      <c r="R53" s="361">
        <f>IF($N53=0,"",VLOOKUP($N53,Flows[],4,FALSE))</f>
        <v/>
      </c>
      <c r="S53" s="361">
        <f>IF($N53=0,"",VLOOKUP($N53,Flows[],7,FALSE))</f>
        <v/>
      </c>
      <c r="T53" s="361">
        <f>IF($N53=0,"",VLOOKUP($N53,Flows[],8,FALSE))</f>
        <v/>
      </c>
      <c r="U53" s="361">
        <f>IF($N53=0,"",SUMIFS('2a. Database N flows'!$N:$N,'2a. Database N flows'!$C:$C,'3.1.b Inputs Outputs Pool'!$N53,'2a. Database N flows'!$P:$P,$D$4))</f>
        <v/>
      </c>
      <c r="V53" s="193">
        <f>IF($N53=0,"",SUMIFS('2a. Database N flows'!$V:$V,'2a. Database N flows'!$C:$C,'3.1.b Inputs Outputs Pool'!$N53,'2a. Database N flows'!$P:$P,$D$4))</f>
        <v/>
      </c>
    </row>
    <row r="54" ht="15.75" customHeight="1">
      <c r="A54" s="241">
        <f>A53+1</f>
        <v/>
      </c>
      <c r="B54" s="241">
        <f>HLOOKUP($D$5,Inputs,$A54,FALSE)</f>
        <v/>
      </c>
      <c r="C54" s="193" t="n"/>
      <c r="D54" s="360">
        <f>IF($B54=0,"",VLOOKUP($B54,Flows[],2,FALSE))</f>
        <v/>
      </c>
      <c r="E54" s="360">
        <f>IF($B54=0,"",VLOOKUP($B54,Flows[],6,FALSE))</f>
        <v/>
      </c>
      <c r="F54" s="360">
        <f>_xlfn.IFNA(VLOOKUP(B54,'2a. Database N flows'!$C$3:$I$125,4,FALSE),"")</f>
        <v/>
      </c>
      <c r="G54" s="360">
        <f>IF($B54=0,"",VLOOKUP($B54,Flows[],7,FALSE))</f>
        <v/>
      </c>
      <c r="H54" s="360">
        <f>IF($B54=0,"",IF(OR(VLOOKUP($B54,Flows[],8,FALSE)="waste",VLOOKUP($B54,Flows[],8,FALSE)="useful output"),"additional",VLOOKUP($B54,Flows[],8,FALSE)))</f>
        <v/>
      </c>
      <c r="I54" s="360">
        <f>IF($B54=0,"",SUMIFS('2a. Database N flows'!$N:$N,'2a. Database N flows'!$C:$C,'3.1.b Inputs Outputs Pool'!$B54,'2a. Database N flows'!$P:$P,$D$4))</f>
        <v/>
      </c>
      <c r="J54" s="193">
        <f>IF($B54=0,"",SUMIFS('2a. Database N flows'!$V:$V,'2a. Database N flows'!$C:$C,'3.1.b Inputs Outputs Pool'!$B54,'2a. Database N flows'!$P:$P,$D$4))</f>
        <v/>
      </c>
      <c r="K54" s="193" t="n"/>
      <c r="L54" s="193" t="n"/>
      <c r="M54" s="241" t="n">
        <v>34</v>
      </c>
      <c r="N54" s="241">
        <f>HLOOKUP($D$5,Outputs[#All],$M54,FALSE)</f>
        <v/>
      </c>
      <c r="O54" s="193" t="n"/>
      <c r="P54" s="360">
        <f>IF($N54=0,"",VLOOKUP($N54,Flows[],2,FALSE))</f>
        <v/>
      </c>
      <c r="Q54" s="360">
        <f>_xlfn.IFNA(VLOOKUP(N54,'2a. Database N flows'!$C$3:$I$125,4,FALSE),"")</f>
        <v/>
      </c>
      <c r="R54" s="360">
        <f>IF($N54=0,"",VLOOKUP($N54,Flows[],4,FALSE))</f>
        <v/>
      </c>
      <c r="S54" s="360">
        <f>IF($N54=0,"",VLOOKUP($N54,Flows[],7,FALSE))</f>
        <v/>
      </c>
      <c r="T54" s="360">
        <f>IF($N54=0,"",VLOOKUP($N54,Flows[],8,FALSE))</f>
        <v/>
      </c>
      <c r="U54" s="360">
        <f>IF($N54=0,"",SUMIFS('2a. Database N flows'!$N:$N,'2a. Database N flows'!$C:$C,'3.1.b Inputs Outputs Pool'!$N54,'2a. Database N flows'!$P:$P,$D$4))</f>
        <v/>
      </c>
      <c r="V54" s="193">
        <f>IF($N54=0,"",SUMIFS('2a. Database N flows'!$V:$V,'2a. Database N flows'!$C:$C,'3.1.b Inputs Outputs Pool'!$N54,'2a. Database N flows'!$P:$P,$D$4))</f>
        <v/>
      </c>
    </row>
    <row r="55" ht="15.75" customHeight="1">
      <c r="A55" s="241">
        <f>A54+1</f>
        <v/>
      </c>
      <c r="B55" s="241">
        <f>HLOOKUP($D$5,Inputs,$A55,FALSE)</f>
        <v/>
      </c>
      <c r="C55" s="193" t="n"/>
      <c r="D55" s="361">
        <f>IF($B55=0,"",VLOOKUP($B55,Flows[],2,FALSE))</f>
        <v/>
      </c>
      <c r="E55" s="361">
        <f>IF($B55=0,"",VLOOKUP($B55,Flows[],6,FALSE))</f>
        <v/>
      </c>
      <c r="F55" s="361">
        <f>_xlfn.IFNA(VLOOKUP(B55,'2a. Database N flows'!$C$3:$I$125,4,FALSE),"")</f>
        <v/>
      </c>
      <c r="G55" s="361">
        <f>IF($B55=0,"",VLOOKUP($B55,Flows[],7,FALSE))</f>
        <v/>
      </c>
      <c r="H55" s="361">
        <f>IF($B55=0,"",IF(OR(VLOOKUP($B55,Flows[],8,FALSE)="waste",VLOOKUP($B55,Flows[],8,FALSE)="useful output"),"additional",VLOOKUP($B55,Flows[],8,FALSE)))</f>
        <v/>
      </c>
      <c r="I55" s="361">
        <f>IF($B55=0,"",SUMIFS('2a. Database N flows'!$N:$N,'2a. Database N flows'!$C:$C,'3.1.b Inputs Outputs Pool'!$B55,'2a. Database N flows'!$P:$P,$D$4))</f>
        <v/>
      </c>
      <c r="J55" s="193">
        <f>IF($B55=0,"",SUMIFS('2a. Database N flows'!$V:$V,'2a. Database N flows'!$C:$C,'3.1.b Inputs Outputs Pool'!$B55,'2a. Database N flows'!$P:$P,$D$4))</f>
        <v/>
      </c>
      <c r="K55" s="193" t="n"/>
      <c r="L55" s="193" t="n"/>
      <c r="M55" s="241" t="n">
        <v>35</v>
      </c>
      <c r="N55" s="241">
        <f>HLOOKUP($D$5,Outputs[#All],$M55,FALSE)</f>
        <v/>
      </c>
      <c r="O55" s="193" t="n"/>
      <c r="P55" s="361">
        <f>IF($N55=0,"",VLOOKUP($N55,Flows[],2,FALSE))</f>
        <v/>
      </c>
      <c r="Q55" s="361">
        <f>_xlfn.IFNA(VLOOKUP(N55,'2a. Database N flows'!$C$3:$I$125,4,FALSE),"")</f>
        <v/>
      </c>
      <c r="R55" s="361">
        <f>IF($N55=0,"",VLOOKUP($N55,Flows[],4,FALSE))</f>
        <v/>
      </c>
      <c r="S55" s="361">
        <f>IF($N55=0,"",VLOOKUP($N55,Flows[],7,FALSE))</f>
        <v/>
      </c>
      <c r="T55" s="361">
        <f>IF($N55=0,"",VLOOKUP($N55,Flows[],8,FALSE))</f>
        <v/>
      </c>
      <c r="U55" s="361">
        <f>IF($N55=0,"",SUMIFS('2a. Database N flows'!$N:$N,'2a. Database N flows'!$C:$C,'3.1.b Inputs Outputs Pool'!$N55,'2a. Database N flows'!$P:$P,$D$4))</f>
        <v/>
      </c>
      <c r="V55" s="193">
        <f>IF($N55=0,"",SUMIFS('2a. Database N flows'!$V:$V,'2a. Database N flows'!$C:$C,'3.1.b Inputs Outputs Pool'!$N55,'2a. Database N flows'!$P:$P,$D$4))</f>
        <v/>
      </c>
    </row>
    <row r="56" ht="15.75" customHeight="1">
      <c r="A56" s="241">
        <f>A55+1</f>
        <v/>
      </c>
      <c r="B56" s="241">
        <f>HLOOKUP($D$5,Inputs,$A56,FALSE)</f>
        <v/>
      </c>
      <c r="C56" s="193" t="n"/>
      <c r="D56" s="360">
        <f>IF($B56=0,"",VLOOKUP($B56,Flows[],2,FALSE))</f>
        <v/>
      </c>
      <c r="E56" s="360">
        <f>IF($B56=0,"",VLOOKUP($B56,Flows[],6,FALSE))</f>
        <v/>
      </c>
      <c r="F56" s="360">
        <f>_xlfn.IFNA(VLOOKUP(B56,'2a. Database N flows'!$C$3:$I$125,4,FALSE),"")</f>
        <v/>
      </c>
      <c r="G56" s="360">
        <f>IF($B56=0,"",VLOOKUP($B56,Flows[],7,FALSE))</f>
        <v/>
      </c>
      <c r="H56" s="360">
        <f>IF($B56=0,"",IF(OR(VLOOKUP($B56,Flows[],8,FALSE)="waste",VLOOKUP($B56,Flows[],8,FALSE)="useful output"),"additional",VLOOKUP($B56,Flows[],8,FALSE)))</f>
        <v/>
      </c>
      <c r="I56" s="360">
        <f>IF($B56=0,"",SUMIFS('2a. Database N flows'!$N:$N,'2a. Database N flows'!$C:$C,'3.1.b Inputs Outputs Pool'!$B56,'2a. Database N flows'!$P:$P,$D$4))</f>
        <v/>
      </c>
      <c r="J56" s="193">
        <f>IF($B56=0,"",SUMIFS('2a. Database N flows'!$V:$V,'2a. Database N flows'!$C:$C,'3.1.b Inputs Outputs Pool'!$B56,'2a. Database N flows'!$P:$P,$D$4))</f>
        <v/>
      </c>
      <c r="K56" s="193" t="n"/>
      <c r="L56" s="193" t="n"/>
      <c r="M56" s="241" t="n">
        <v>36</v>
      </c>
      <c r="N56" s="241">
        <f>HLOOKUP($D$5,Outputs[#All],$M56,FALSE)</f>
        <v/>
      </c>
      <c r="O56" s="193" t="n"/>
      <c r="P56" s="360">
        <f>IF($N56=0,"",VLOOKUP($N56,Flows[],2,FALSE))</f>
        <v/>
      </c>
      <c r="Q56" s="360">
        <f>_xlfn.IFNA(VLOOKUP(N56,'2a. Database N flows'!$C$3:$I$125,4,FALSE),"")</f>
        <v/>
      </c>
      <c r="R56" s="360">
        <f>IF($N56=0,"",VLOOKUP($N56,Flows[],4,FALSE))</f>
        <v/>
      </c>
      <c r="S56" s="360">
        <f>IF($N56=0,"",VLOOKUP($N56,Flows[],7,FALSE))</f>
        <v/>
      </c>
      <c r="T56" s="360">
        <f>IF($N56=0,"",VLOOKUP($N56,Flows[],8,FALSE))</f>
        <v/>
      </c>
      <c r="U56" s="360">
        <f>IF($N56=0,"",SUMIFS('2a. Database N flows'!$N:$N,'2a. Database N flows'!$C:$C,'3.1.b Inputs Outputs Pool'!$N56,'2a. Database N flows'!$P:$P,$D$4))</f>
        <v/>
      </c>
      <c r="V56" s="193">
        <f>IF($N56=0,"",SUMIFS('2a. Database N flows'!$V:$V,'2a. Database N flows'!$C:$C,'3.1.b Inputs Outputs Pool'!$N56,'2a. Database N flows'!$P:$P,$D$4))</f>
        <v/>
      </c>
    </row>
    <row r="57" ht="15.75" customHeight="1">
      <c r="A57" s="241">
        <f>A56+1</f>
        <v/>
      </c>
      <c r="B57" s="241">
        <f>HLOOKUP($D$5,Inputs,$A57,FALSE)</f>
        <v/>
      </c>
      <c r="C57" s="193" t="n"/>
      <c r="D57" s="361">
        <f>IF($B57=0,"",VLOOKUP($B57,Flows[],2,FALSE))</f>
        <v/>
      </c>
      <c r="E57" s="361">
        <f>IF($B57=0,"",VLOOKUP($B57,Flows[],6,FALSE))</f>
        <v/>
      </c>
      <c r="F57" s="361">
        <f>_xlfn.IFNA(VLOOKUP(B57,'2a. Database N flows'!$C$3:$I$125,4,FALSE),"")</f>
        <v/>
      </c>
      <c r="G57" s="361">
        <f>IF($B57=0,"",VLOOKUP($B57,Flows[],7,FALSE))</f>
        <v/>
      </c>
      <c r="H57" s="361">
        <f>IF($B57=0,"",IF(OR(VLOOKUP($B57,Flows[],8,FALSE)="waste",VLOOKUP($B57,Flows[],8,FALSE)="useful output"),"additional",VLOOKUP($B57,Flows[],8,FALSE)))</f>
        <v/>
      </c>
      <c r="I57" s="361">
        <f>IF($B57=0,"",SUMIFS('2a. Database N flows'!$N:$N,'2a. Database N flows'!$C:$C,'3.1.b Inputs Outputs Pool'!$B57,'2a. Database N flows'!$P:$P,$D$4))</f>
        <v/>
      </c>
      <c r="J57" s="193">
        <f>IF($B57=0,"",SUMIFS('2a. Database N flows'!$V:$V,'2a. Database N flows'!$C:$C,'3.1.b Inputs Outputs Pool'!$B57,'2a. Database N flows'!$P:$P,$D$4))</f>
        <v/>
      </c>
      <c r="K57" s="193" t="n"/>
      <c r="L57" s="193" t="n"/>
      <c r="M57" s="241" t="n">
        <v>37</v>
      </c>
      <c r="N57" s="241">
        <f>HLOOKUP($D$5,Outputs[#All],$M57,FALSE)</f>
        <v/>
      </c>
      <c r="O57" s="193" t="n"/>
      <c r="P57" s="361">
        <f>IF($N57=0,"",VLOOKUP($N57,Flows[],2,FALSE))</f>
        <v/>
      </c>
      <c r="Q57" s="361">
        <f>_xlfn.IFNA(VLOOKUP(N57,'2a. Database N flows'!$C$3:$I$125,4,FALSE),"")</f>
        <v/>
      </c>
      <c r="R57" s="361">
        <f>IF($N57=0,"",VLOOKUP($N57,Flows[],4,FALSE))</f>
        <v/>
      </c>
      <c r="S57" s="361">
        <f>IF($N57=0,"",VLOOKUP($N57,Flows[],7,FALSE))</f>
        <v/>
      </c>
      <c r="T57" s="361">
        <f>IF($N57=0,"",VLOOKUP($N57,Flows[],8,FALSE))</f>
        <v/>
      </c>
      <c r="U57" s="361">
        <f>IF($N57=0,"",SUMIFS('2a. Database N flows'!$N:$N,'2a. Database N flows'!$C:$C,'3.1.b Inputs Outputs Pool'!$N57,'2a. Database N flows'!$P:$P,$D$4))</f>
        <v/>
      </c>
      <c r="V57" s="193">
        <f>IF($N57=0,"",SUMIFS('2a. Database N flows'!$V:$V,'2a. Database N flows'!$C:$C,'3.1.b Inputs Outputs Pool'!$N57,'2a. Database N flows'!$P:$P,$D$4))</f>
        <v/>
      </c>
    </row>
    <row r="58" ht="15.75" customHeight="1">
      <c r="A58" s="241">
        <f>A57+1</f>
        <v/>
      </c>
      <c r="B58" s="241">
        <f>HLOOKUP($D$5,Inputs,$A58,FALSE)</f>
        <v/>
      </c>
      <c r="C58" s="193" t="n"/>
      <c r="D58" s="360">
        <f>IF($B58=0,"",VLOOKUP($B58,Flows[],2,FALSE))</f>
        <v/>
      </c>
      <c r="E58" s="360">
        <f>IF($B58=0,"",VLOOKUP($B58,Flows[],6,FALSE))</f>
        <v/>
      </c>
      <c r="F58" s="360">
        <f>_xlfn.IFNA(VLOOKUP(B58,'2a. Database N flows'!$C$3:$I$125,4,FALSE),"")</f>
        <v/>
      </c>
      <c r="G58" s="360">
        <f>IF($B58=0,"",VLOOKUP($B58,Flows[],7,FALSE))</f>
        <v/>
      </c>
      <c r="H58" s="360">
        <f>IF($B58=0,"",IF(OR(VLOOKUP($B58,Flows[],8,FALSE)="waste",VLOOKUP($B58,Flows[],8,FALSE)="useful output"),"additional",VLOOKUP($B58,Flows[],8,FALSE)))</f>
        <v/>
      </c>
      <c r="I58" s="360">
        <f>IF($B58=0,"",SUMIFS('2a. Database N flows'!$N:$N,'2a. Database N flows'!$C:$C,'3.1.b Inputs Outputs Pool'!$B58,'2a. Database N flows'!$P:$P,$D$4))</f>
        <v/>
      </c>
      <c r="J58" s="193">
        <f>IF($B58=0,"",SUMIFS('2a. Database N flows'!$V:$V,'2a. Database N flows'!$C:$C,'3.1.b Inputs Outputs Pool'!$B58,'2a. Database N flows'!$P:$P,$D$4))</f>
        <v/>
      </c>
      <c r="K58" s="193" t="n"/>
      <c r="L58" s="193" t="n"/>
      <c r="M58" s="241" t="n">
        <v>38</v>
      </c>
      <c r="N58" s="241">
        <f>HLOOKUP($D$5,Outputs[#All],$M58,FALSE)</f>
        <v/>
      </c>
      <c r="O58" s="193" t="n"/>
      <c r="P58" s="360">
        <f>IF($N58=0,"",VLOOKUP($N58,Flows[],2,FALSE))</f>
        <v/>
      </c>
      <c r="Q58" s="360">
        <f>_xlfn.IFNA(VLOOKUP(N58,'2a. Database N flows'!$C$3:$I$125,4,FALSE),"")</f>
        <v/>
      </c>
      <c r="R58" s="360">
        <f>IF($N58=0,"",VLOOKUP($N58,Flows[],4,FALSE))</f>
        <v/>
      </c>
      <c r="S58" s="360">
        <f>IF($N58=0,"",VLOOKUP($N58,Flows[],7,FALSE))</f>
        <v/>
      </c>
      <c r="T58" s="360">
        <f>IF($N58=0,"",VLOOKUP($N58,Flows[],8,FALSE))</f>
        <v/>
      </c>
      <c r="U58" s="360">
        <f>IF($N58=0,"",SUMIFS('2a. Database N flows'!$N:$N,'2a. Database N flows'!$C:$C,'3.1.b Inputs Outputs Pool'!$N58,'2a. Database N flows'!$P:$P,$D$4))</f>
        <v/>
      </c>
      <c r="V58" s="193">
        <f>IF($N58=0,"",SUMIFS('2a. Database N flows'!$V:$V,'2a. Database N flows'!$C:$C,'3.1.b Inputs Outputs Pool'!$N58,'2a. Database N flows'!$P:$P,$D$4))</f>
        <v/>
      </c>
    </row>
    <row r="59" ht="15.75" customHeight="1">
      <c r="A59" s="241">
        <f>A58+1</f>
        <v/>
      </c>
      <c r="B59" s="241">
        <f>HLOOKUP($D$5,Inputs,$A59,FALSE)</f>
        <v/>
      </c>
      <c r="C59" s="193" t="n"/>
      <c r="D59" s="361">
        <f>IF($B59=0,"",VLOOKUP($B59,Flows[],2,FALSE))</f>
        <v/>
      </c>
      <c r="E59" s="361">
        <f>IF($B59=0,"",VLOOKUP($B59,Flows[],6,FALSE))</f>
        <v/>
      </c>
      <c r="F59" s="361">
        <f>_xlfn.IFNA(VLOOKUP(B59,'2a. Database N flows'!$C$3:$I$125,4,FALSE),"")</f>
        <v/>
      </c>
      <c r="G59" s="361">
        <f>IF($B59=0,"",VLOOKUP($B59,Flows[],7,FALSE))</f>
        <v/>
      </c>
      <c r="H59" s="361">
        <f>IF($B59=0,"",IF(OR(VLOOKUP($B59,Flows[],8,FALSE)="waste",VLOOKUP($B59,Flows[],8,FALSE)="useful output"),"additional",VLOOKUP($B59,Flows[],8,FALSE)))</f>
        <v/>
      </c>
      <c r="I59" s="361">
        <f>IF($B59=0,"",SUMIFS('2a. Database N flows'!$N:$N,'2a. Database N flows'!$C:$C,'3.1.b Inputs Outputs Pool'!$B59,'2a. Database N flows'!$P:$P,$D$4))</f>
        <v/>
      </c>
      <c r="J59" s="193">
        <f>IF($B59=0,"",SUMIFS('2a. Database N flows'!$V:$V,'2a. Database N flows'!$C:$C,'3.1.b Inputs Outputs Pool'!$B59,'2a. Database N flows'!$P:$P,$D$4))</f>
        <v/>
      </c>
      <c r="K59" s="193" t="n"/>
      <c r="L59" s="193" t="n"/>
      <c r="M59" s="241" t="n">
        <v>39</v>
      </c>
      <c r="N59" s="241">
        <f>HLOOKUP($D$5,Outputs[#All],$M59,FALSE)</f>
        <v/>
      </c>
      <c r="O59" s="193" t="n"/>
      <c r="P59" s="361">
        <f>IF($N59=0,"",VLOOKUP($N59,Flows[],2,FALSE))</f>
        <v/>
      </c>
      <c r="Q59" s="361">
        <f>_xlfn.IFNA(VLOOKUP(N59,'2a. Database N flows'!$C$3:$I$125,4,FALSE),"")</f>
        <v/>
      </c>
      <c r="R59" s="361">
        <f>IF($N59=0,"",VLOOKUP($N59,Flows[],4,FALSE))</f>
        <v/>
      </c>
      <c r="S59" s="361">
        <f>IF($N59=0,"",VLOOKUP($N59,Flows[],7,FALSE))</f>
        <v/>
      </c>
      <c r="T59" s="361">
        <f>IF($N59=0,"",VLOOKUP($N59,Flows[],8,FALSE))</f>
        <v/>
      </c>
      <c r="U59" s="361">
        <f>IF($N59=0,"",SUMIFS('2a. Database N flows'!$N:$N,'2a. Database N flows'!$C:$C,'3.1.b Inputs Outputs Pool'!$N59,'2a. Database N flows'!$P:$P,$D$4))</f>
        <v/>
      </c>
      <c r="V59" s="193">
        <f>IF($N59=0,"",SUMIFS('2a. Database N flows'!$V:$V,'2a. Database N flows'!$C:$C,'3.1.b Inputs Outputs Pool'!$N59,'2a. Database N flows'!$P:$P,$D$4))</f>
        <v/>
      </c>
    </row>
    <row r="60" ht="15.75" customHeight="1">
      <c r="A60" s="241">
        <f>A59+1</f>
        <v/>
      </c>
      <c r="B60" s="241">
        <f>HLOOKUP($D$5,Inputs,$A60,FALSE)</f>
        <v/>
      </c>
      <c r="C60" s="193" t="n"/>
      <c r="D60" s="360">
        <f>IF($B60=0,"",VLOOKUP($B60,Flows[],2,FALSE))</f>
        <v/>
      </c>
      <c r="E60" s="360">
        <f>IF($B60=0,"",VLOOKUP($B60,Flows[],6,FALSE))</f>
        <v/>
      </c>
      <c r="F60" s="360">
        <f>_xlfn.IFNA(VLOOKUP(B60,'2a. Database N flows'!$C$3:$I$125,4,FALSE),"")</f>
        <v/>
      </c>
      <c r="G60" s="360">
        <f>IF($B60=0,"",VLOOKUP($B60,Flows[],7,FALSE))</f>
        <v/>
      </c>
      <c r="H60" s="360">
        <f>IF($B60=0,"",IF(OR(VLOOKUP($B60,Flows[],8,FALSE)="waste",VLOOKUP($B60,Flows[],8,FALSE)="useful output"),"additional",VLOOKUP($B60,Flows[],8,FALSE)))</f>
        <v/>
      </c>
      <c r="I60" s="360">
        <f>IF($B60=0,"",SUMIFS('2a. Database N flows'!$N:$N,'2a. Database N flows'!$C:$C,'3.1.b Inputs Outputs Pool'!$B60,'2a. Database N flows'!$P:$P,$D$4))</f>
        <v/>
      </c>
      <c r="J60" s="193" t="n"/>
      <c r="K60" s="193" t="n"/>
      <c r="L60" s="193" t="n"/>
      <c r="M60" s="241" t="n">
        <v>40</v>
      </c>
      <c r="N60" s="241">
        <f>HLOOKUP($D$5,Outputs[#All],$M60,FALSE)</f>
        <v/>
      </c>
      <c r="O60" s="193" t="n"/>
      <c r="P60" s="360" t="n"/>
      <c r="Q60" s="360" t="n"/>
      <c r="R60" s="360" t="n"/>
      <c r="S60" s="360" t="n"/>
      <c r="T60" s="360" t="n"/>
      <c r="U60" s="360" t="n"/>
    </row>
    <row r="61" ht="15.75" customHeight="1">
      <c r="A61" s="241">
        <f>A60+1</f>
        <v/>
      </c>
      <c r="B61" s="241">
        <f>HLOOKUP($D$5,Inputs,$A61,FALSE)</f>
        <v/>
      </c>
      <c r="C61" s="193" t="n"/>
      <c r="D61" s="361">
        <f>IF($B61=0,"",VLOOKUP($B61,Flows[],2,FALSE))</f>
        <v/>
      </c>
      <c r="E61" s="361">
        <f>IF($B61=0,"",VLOOKUP($B61,Flows[],6,FALSE))</f>
        <v/>
      </c>
      <c r="F61" s="361">
        <f>_xlfn.IFNA(VLOOKUP(B61,'2a. Database N flows'!$C$3:$I$125,4,FALSE),"")</f>
        <v/>
      </c>
      <c r="G61" s="361">
        <f>IF($B61=0,"",VLOOKUP($B61,Flows[],7,FALSE))</f>
        <v/>
      </c>
      <c r="H61" s="361">
        <f>IF($B61=0,"",IF(OR(VLOOKUP($B61,Flows[],8,FALSE)="waste",VLOOKUP($B61,Flows[],8,FALSE)="useful output"),"additional",VLOOKUP($B61,Flows[],8,FALSE)))</f>
        <v/>
      </c>
      <c r="I61" s="361">
        <f>IF($B61=0,"",SUMIFS('2a. Database N flows'!$N:$N,'2a. Database N flows'!$C:$C,'3.1.b Inputs Outputs Pool'!$B61,'2a. Database N flows'!$P:$P,$D$4))</f>
        <v/>
      </c>
      <c r="J61" s="193" t="n"/>
      <c r="K61" s="193" t="n"/>
      <c r="L61" s="193" t="n"/>
      <c r="M61" s="241" t="n">
        <v>41</v>
      </c>
      <c r="N61" s="241">
        <f>HLOOKUP($D$5,Outputs[#All],$M61,FALSE)</f>
        <v/>
      </c>
      <c r="O61" s="193" t="n"/>
      <c r="P61" s="361" t="n"/>
      <c r="Q61" s="361" t="n"/>
      <c r="R61" s="361" t="n"/>
      <c r="S61" s="361" t="n"/>
      <c r="T61" s="361" t="n"/>
      <c r="U61" s="361" t="n"/>
    </row>
    <row r="62" ht="15.75" customHeight="1">
      <c r="A62" s="241">
        <f>A61+1</f>
        <v/>
      </c>
      <c r="B62" s="241">
        <f>HLOOKUP($D$5,Inputs,$A62,FALSE)</f>
        <v/>
      </c>
      <c r="C62" s="193" t="n"/>
      <c r="D62" s="360">
        <f>IF($B62=0,"",VLOOKUP($B62,Flows[],2,FALSE))</f>
        <v/>
      </c>
      <c r="E62" s="360">
        <f>IF($B62=0,"",VLOOKUP($B62,Flows[],6,FALSE))</f>
        <v/>
      </c>
      <c r="F62" s="360">
        <f>_xlfn.IFNA(VLOOKUP(B62,'2a. Database N flows'!$C$3:$I$125,4,FALSE),"")</f>
        <v/>
      </c>
      <c r="G62" s="360">
        <f>IF($B62=0,"",VLOOKUP($B62,Flows[],7,FALSE))</f>
        <v/>
      </c>
      <c r="H62" s="360">
        <f>IF($B62=0,"",IF(OR(VLOOKUP($B62,Flows[],8,FALSE)="waste",VLOOKUP($B62,Flows[],8,FALSE)="useful output"),"additional",VLOOKUP($B62,Flows[],8,FALSE)))</f>
        <v/>
      </c>
      <c r="I62" s="360">
        <f>IF($B62=0,"",SUMIFS('2a. Database N flows'!$N:$N,'2a. Database N flows'!$C:$C,'3.1.b Inputs Outputs Pool'!$B62,'2a. Database N flows'!$P:$P,$D$4))</f>
        <v/>
      </c>
      <c r="J62" s="193" t="n"/>
      <c r="K62" s="193" t="n"/>
      <c r="L62" s="193" t="n"/>
      <c r="M62" s="241" t="n">
        <v>42</v>
      </c>
      <c r="N62" s="241">
        <f>HLOOKUP($D$5,Outputs[#All],$M62,FALSE)</f>
        <v/>
      </c>
      <c r="O62" s="193" t="n"/>
      <c r="P62" s="360" t="n"/>
      <c r="Q62" s="360" t="n"/>
      <c r="R62" s="360" t="n"/>
      <c r="S62" s="360" t="n"/>
      <c r="T62" s="360" t="n"/>
      <c r="U62" s="360" t="n"/>
    </row>
    <row r="63" ht="15.75" customHeight="1">
      <c r="A63" s="241">
        <f>A62+1</f>
        <v/>
      </c>
      <c r="B63" s="241">
        <f>HLOOKUP($D$5,Inputs,$A63,FALSE)</f>
        <v/>
      </c>
      <c r="C63" s="193" t="n"/>
      <c r="D63" s="361">
        <f>IF($B63=0,"",VLOOKUP($B63,Flows[],2,FALSE))</f>
        <v/>
      </c>
      <c r="E63" s="361">
        <f>IF($B63=0,"",VLOOKUP($B63,Flows[],6,FALSE))</f>
        <v/>
      </c>
      <c r="F63" s="361">
        <f>_xlfn.IFNA(VLOOKUP(B63,'2a. Database N flows'!$C$3:$I$125,4,FALSE),"")</f>
        <v/>
      </c>
      <c r="G63" s="361">
        <f>IF($B63=0,"",VLOOKUP($B63,Flows[],7,FALSE))</f>
        <v/>
      </c>
      <c r="H63" s="361">
        <f>IF($B63=0,"",IF(OR(VLOOKUP($B63,Flows[],8,FALSE)="waste",VLOOKUP($B63,Flows[],8,FALSE)="useful output"),"additional",VLOOKUP($B63,Flows[],8,FALSE)))</f>
        <v/>
      </c>
      <c r="I63" s="361">
        <f>IF($B63=0,"",SUMIFS('2a. Database N flows'!$N:$N,'2a. Database N flows'!$C:$C,'3.1.b Inputs Outputs Pool'!$B63,'2a. Database N flows'!$P:$P,$D$4))</f>
        <v/>
      </c>
      <c r="J63" s="193" t="n"/>
      <c r="K63" s="193" t="n"/>
      <c r="L63" s="193" t="n"/>
      <c r="M63" s="241" t="n">
        <v>43</v>
      </c>
      <c r="N63" s="241">
        <f>HLOOKUP($D$5,Outputs[#All],$M63,FALSE)</f>
        <v/>
      </c>
      <c r="O63" s="193" t="n"/>
      <c r="P63" s="361" t="n"/>
      <c r="Q63" s="361" t="n"/>
      <c r="R63" s="361" t="n"/>
      <c r="S63" s="361" t="n"/>
      <c r="T63" s="361" t="n"/>
      <c r="U63" s="361" t="n"/>
    </row>
    <row r="64" ht="15.75" customHeight="1">
      <c r="A64" s="241">
        <f>A63+1</f>
        <v/>
      </c>
      <c r="B64" s="241">
        <f>HLOOKUP($D$5,Inputs,$A64,FALSE)</f>
        <v/>
      </c>
      <c r="C64" s="193" t="n"/>
      <c r="D64" s="360">
        <f>IF($B64=0,"",VLOOKUP($B64,Flows[],2,FALSE))</f>
        <v/>
      </c>
      <c r="E64" s="360">
        <f>IF($B64=0,"",VLOOKUP($B64,Flows[],6,FALSE))</f>
        <v/>
      </c>
      <c r="F64" s="360">
        <f>_xlfn.IFNA(VLOOKUP(B64,'2a. Database N flows'!$C$3:$I$125,4,FALSE),"")</f>
        <v/>
      </c>
      <c r="G64" s="360">
        <f>IF($B64=0,"",VLOOKUP($B64,Flows[],7,FALSE))</f>
        <v/>
      </c>
      <c r="H64" s="360">
        <f>IF($B64=0,"",IF(OR(VLOOKUP($B64,Flows[],8,FALSE)="waste",VLOOKUP($B64,Flows[],8,FALSE)="useful output"),"additional",VLOOKUP($B64,Flows[],8,FALSE)))</f>
        <v/>
      </c>
      <c r="I64" s="360">
        <f>IF($B64=0,"",SUMIFS('2a. Database N flows'!$N:$N,'2a. Database N flows'!$C:$C,'3.1.b Inputs Outputs Pool'!$B64,'2a. Database N flows'!$P:$P,$D$4))</f>
        <v/>
      </c>
      <c r="J64" s="193" t="n"/>
      <c r="K64" s="193" t="n"/>
      <c r="L64" s="193" t="n"/>
      <c r="M64" s="241" t="n">
        <v>44</v>
      </c>
      <c r="N64" s="241">
        <f>HLOOKUP($D$5,Outputs[#All],$M64,FALSE)</f>
        <v/>
      </c>
      <c r="O64" s="193" t="n"/>
      <c r="P64" s="360" t="n"/>
      <c r="Q64" s="360" t="n"/>
      <c r="R64" s="360" t="n"/>
      <c r="S64" s="360" t="n"/>
      <c r="T64" s="360" t="n"/>
      <c r="U64" s="360" t="n"/>
    </row>
    <row r="65" ht="15.75" customHeight="1">
      <c r="A65" s="241">
        <f>A64+1</f>
        <v/>
      </c>
      <c r="B65" s="241">
        <f>HLOOKUP($D$5,Inputs,$A65,FALSE)</f>
        <v/>
      </c>
      <c r="C65" s="193" t="n"/>
      <c r="D65" s="361">
        <f>IF($B65=0,"",VLOOKUP($B65,Flows[],2,FALSE))</f>
        <v/>
      </c>
      <c r="E65" s="361">
        <f>IF($B65=0,"",VLOOKUP($B65,Flows[],6,FALSE))</f>
        <v/>
      </c>
      <c r="F65" s="361">
        <f>_xlfn.IFNA(VLOOKUP(B65,'2a. Database N flows'!$C$3:$I$125,4,FALSE),"")</f>
        <v/>
      </c>
      <c r="G65" s="361">
        <f>IF($B65=0,"",VLOOKUP($B65,Flows[],7,FALSE))</f>
        <v/>
      </c>
      <c r="H65" s="361">
        <f>IF($B65=0,"",IF(OR(VLOOKUP($B65,Flows[],8,FALSE)="waste",VLOOKUP($B65,Flows[],8,FALSE)="useful output"),"additional",VLOOKUP($B65,Flows[],8,FALSE)))</f>
        <v/>
      </c>
      <c r="I65" s="361">
        <f>IF($B65=0,"",SUMIFS('2a. Database N flows'!$N:$N,'2a. Database N flows'!$C:$C,'3.1.b Inputs Outputs Pool'!$B65,'2a. Database N flows'!$P:$P,$D$4))</f>
        <v/>
      </c>
      <c r="J65" s="193" t="n"/>
      <c r="K65" s="193" t="n"/>
      <c r="L65" s="193" t="n"/>
      <c r="M65" s="241" t="n">
        <v>45</v>
      </c>
      <c r="N65" s="241">
        <f>HLOOKUP($D$5,Outputs[#All],$M65,FALSE)</f>
        <v/>
      </c>
      <c r="O65" s="193" t="n"/>
      <c r="P65" s="361" t="n"/>
      <c r="Q65" s="361" t="n"/>
      <c r="R65" s="361" t="n"/>
      <c r="S65" s="361" t="n"/>
      <c r="T65" s="361" t="n"/>
      <c r="U65" s="361" t="n"/>
    </row>
    <row r="66" ht="15.75" customHeight="1">
      <c r="A66" s="241">
        <f>A65+1</f>
        <v/>
      </c>
      <c r="B66" s="241">
        <f>HLOOKUP($D$5,Inputs,$A66,FALSE)</f>
        <v/>
      </c>
      <c r="C66" s="193" t="n"/>
      <c r="D66" s="360">
        <f>IF($B66=0,"",VLOOKUP($B66,Flows[],2,FALSE))</f>
        <v/>
      </c>
      <c r="E66" s="360">
        <f>IF($B66=0,"",VLOOKUP($B66,Flows[],6,FALSE))</f>
        <v/>
      </c>
      <c r="F66" s="360">
        <f>_xlfn.IFNA(VLOOKUP(B66,'2a. Database N flows'!$C$3:$I$125,4,FALSE),"")</f>
        <v/>
      </c>
      <c r="G66" s="360">
        <f>IF($B66=0,"",VLOOKUP($B66,Flows[],7,FALSE))</f>
        <v/>
      </c>
      <c r="H66" s="360">
        <f>IF($B66=0,"",IF(OR(VLOOKUP($B66,Flows[],8,FALSE)="waste",VLOOKUP($B66,Flows[],8,FALSE)="useful output"),"additional",VLOOKUP($B66,Flows[],8,FALSE)))</f>
        <v/>
      </c>
      <c r="I66" s="360">
        <f>IF($B66=0,"",SUMIFS('2a. Database N flows'!$N:$N,'2a. Database N flows'!$C:$C,'3.1.b Inputs Outputs Pool'!$B66,'2a. Database N flows'!$P:$P,$D$4))</f>
        <v/>
      </c>
      <c r="J66" s="193" t="n"/>
      <c r="K66" s="193" t="n"/>
      <c r="L66" s="193" t="n"/>
      <c r="M66" s="241" t="n">
        <v>46</v>
      </c>
      <c r="N66" s="241">
        <f>HLOOKUP($D$5,Outputs[#All],$M66,FALSE)</f>
        <v/>
      </c>
      <c r="O66" s="193" t="n"/>
      <c r="P66" s="360" t="n"/>
      <c r="Q66" s="360" t="n"/>
      <c r="R66" s="360" t="n"/>
      <c r="S66" s="360" t="n"/>
      <c r="T66" s="360" t="n"/>
      <c r="U66" s="360" t="n"/>
    </row>
    <row r="67" ht="15.75" customHeight="1">
      <c r="A67" s="241">
        <f>A66+1</f>
        <v/>
      </c>
      <c r="B67" s="241">
        <f>HLOOKUP($D$5,Inputs,$A67,FALSE)</f>
        <v/>
      </c>
      <c r="C67" s="193" t="n"/>
      <c r="D67" s="361">
        <f>IF($B67=0,"",VLOOKUP($B67,Flows[],2,FALSE))</f>
        <v/>
      </c>
      <c r="E67" s="361">
        <f>IF($B67=0,"",VLOOKUP($B67,Flows[],6,FALSE))</f>
        <v/>
      </c>
      <c r="F67" s="361">
        <f>_xlfn.IFNA(VLOOKUP(B67,'2a. Database N flows'!$C$3:$I$125,4,FALSE),"")</f>
        <v/>
      </c>
      <c r="G67" s="361">
        <f>IF($B67=0,"",VLOOKUP($B67,Flows[],7,FALSE))</f>
        <v/>
      </c>
      <c r="H67" s="361">
        <f>IF($B67=0,"",IF(OR(VLOOKUP($B67,Flows[],8,FALSE)="waste",VLOOKUP($B67,Flows[],8,FALSE)="useful output"),"additional",VLOOKUP($B67,Flows[],8,FALSE)))</f>
        <v/>
      </c>
      <c r="I67" s="361">
        <f>IF($B67=0,"",SUMIFS('2a. Database N flows'!$N:$N,'2a. Database N flows'!$C:$C,'3.1.b Inputs Outputs Pool'!$B67,'2a. Database N flows'!$P:$P,$D$4))</f>
        <v/>
      </c>
      <c r="J67" s="193" t="n"/>
      <c r="K67" s="193" t="n"/>
      <c r="L67" s="193" t="n"/>
      <c r="M67" s="241" t="n">
        <v>47</v>
      </c>
      <c r="N67" s="241">
        <f>HLOOKUP($D$5,Outputs[#All],$M67,FALSE)</f>
        <v/>
      </c>
      <c r="O67" s="193" t="n"/>
      <c r="P67" s="361" t="n"/>
      <c r="Q67" s="361" t="n"/>
      <c r="R67" s="361" t="n"/>
      <c r="S67" s="361" t="n"/>
      <c r="T67" s="361" t="n"/>
      <c r="U67" s="361" t="n"/>
    </row>
    <row r="68" ht="15.75" customHeight="1">
      <c r="A68" s="241">
        <f>A67+1</f>
        <v/>
      </c>
      <c r="B68" s="241">
        <f>HLOOKUP($D$5,Inputs,$A68,FALSE)</f>
        <v/>
      </c>
      <c r="C68" s="193" t="n"/>
      <c r="D68" s="360">
        <f>IF($B68=0,"",VLOOKUP($B68,Flows[],2,FALSE))</f>
        <v/>
      </c>
      <c r="E68" s="360">
        <f>IF($B68=0,"",VLOOKUP($B68,Flows[],6,FALSE))</f>
        <v/>
      </c>
      <c r="F68" s="360">
        <f>_xlfn.IFNA(VLOOKUP(B68,'2a. Database N flows'!$C$3:$I$125,4,FALSE),"")</f>
        <v/>
      </c>
      <c r="G68" s="360">
        <f>IF($B68=0,"",VLOOKUP($B68,Flows[],7,FALSE))</f>
        <v/>
      </c>
      <c r="H68" s="360">
        <f>IF($B68=0,"",IF(OR(VLOOKUP($B68,Flows[],8,FALSE)="waste",VLOOKUP($B68,Flows[],8,FALSE)="useful output"),"additional",VLOOKUP($B68,Flows[],8,FALSE)))</f>
        <v/>
      </c>
      <c r="I68" s="360">
        <f>IF($B68=0,"",SUMIFS('2a. Database N flows'!$N:$N,'2a. Database N flows'!$C:$C,'3.1.b Inputs Outputs Pool'!$B68,'2a. Database N flows'!$P:$P,$D$4))</f>
        <v/>
      </c>
      <c r="J68" s="193" t="n"/>
      <c r="K68" s="193" t="n"/>
      <c r="L68" s="193" t="n"/>
      <c r="M68" s="241" t="n">
        <v>48</v>
      </c>
      <c r="N68" s="241">
        <f>HLOOKUP($D$5,Outputs[#All],$M68,FALSE)</f>
        <v/>
      </c>
      <c r="O68" s="193" t="n"/>
      <c r="P68" s="360" t="n"/>
      <c r="Q68" s="360" t="n"/>
      <c r="R68" s="360" t="n"/>
      <c r="S68" s="360" t="n"/>
      <c r="T68" s="360" t="n"/>
      <c r="U68" s="360" t="n"/>
    </row>
    <row r="69" ht="15.75" customHeight="1">
      <c r="A69" s="241">
        <f>A68+1</f>
        <v/>
      </c>
      <c r="B69" s="241">
        <f>HLOOKUP($D$5,Inputs,$A69,FALSE)</f>
        <v/>
      </c>
      <c r="C69" s="193" t="n"/>
      <c r="D69" s="361">
        <f>IF($B69=0,"",VLOOKUP($B69,Flows[],2,FALSE))</f>
        <v/>
      </c>
      <c r="E69" s="361">
        <f>IF($B69=0,"",VLOOKUP($B69,Flows[],6,FALSE))</f>
        <v/>
      </c>
      <c r="F69" s="361">
        <f>_xlfn.IFNA(VLOOKUP(B69,'2a. Database N flows'!$C$3:$I$125,4,FALSE),"")</f>
        <v/>
      </c>
      <c r="G69" s="361">
        <f>IF($B69=0,"",VLOOKUP($B69,Flows[],7,FALSE))</f>
        <v/>
      </c>
      <c r="H69" s="361">
        <f>IF($B69=0,"",IF(OR(VLOOKUP($B69,Flows[],8,FALSE)="waste",VLOOKUP($B69,Flows[],8,FALSE)="useful output"),"additional",VLOOKUP($B69,Flows[],8,FALSE)))</f>
        <v/>
      </c>
      <c r="I69" s="361">
        <f>IF($B69=0,"",SUMIFS('2a. Database N flows'!$N:$N,'2a. Database N flows'!$C:$C,'3.1.b Inputs Outputs Pool'!$B69,'2a. Database N flows'!$P:$P,$D$4))</f>
        <v/>
      </c>
      <c r="J69" s="193" t="n"/>
      <c r="K69" s="193" t="n"/>
      <c r="L69" s="193" t="n"/>
      <c r="M69" s="241" t="n">
        <v>49</v>
      </c>
      <c r="N69" s="241">
        <f>HLOOKUP($D$5,Outputs[#All],$M69,FALSE)</f>
        <v/>
      </c>
      <c r="O69" s="193" t="n"/>
      <c r="P69" s="361" t="n"/>
      <c r="Q69" s="361" t="n"/>
      <c r="R69" s="361" t="n"/>
      <c r="S69" s="361" t="n"/>
      <c r="T69" s="361" t="n"/>
      <c r="U69" s="361" t="n"/>
    </row>
    <row r="70" ht="15.75" customHeight="1">
      <c r="A70" s="241">
        <f>A69+1</f>
        <v/>
      </c>
      <c r="B70" s="241">
        <f>HLOOKUP($D$5,Inputs,$A70,FALSE)</f>
        <v/>
      </c>
      <c r="C70" s="193" t="n"/>
      <c r="D70" s="360">
        <f>IF($B70=0,"",VLOOKUP($B70,Flows[],2,FALSE))</f>
        <v/>
      </c>
      <c r="E70" s="360">
        <f>IF($B70=0,"",VLOOKUP($B70,Flows[],6,FALSE))</f>
        <v/>
      </c>
      <c r="F70" s="360">
        <f>_xlfn.IFNA(VLOOKUP(B70,'2a. Database N flows'!$C$3:$I$125,4,FALSE),"")</f>
        <v/>
      </c>
      <c r="G70" s="360">
        <f>IF($B70=0,"",VLOOKUP($B70,Flows[],7,FALSE))</f>
        <v/>
      </c>
      <c r="H70" s="360">
        <f>IF($B70=0,"",IF(OR(VLOOKUP($B70,Flows[],8,FALSE)="waste",VLOOKUP($B70,Flows[],8,FALSE)="useful output"),"additional",VLOOKUP($B70,Flows[],8,FALSE)))</f>
        <v/>
      </c>
      <c r="I70" s="360">
        <f>IF($B70=0,"",SUMIFS('2a. Database N flows'!$N:$N,'2a. Database N flows'!$C:$C,'3.1.b Inputs Outputs Pool'!$B70,'2a. Database N flows'!$P:$P,$D$4))</f>
        <v/>
      </c>
      <c r="J70" s="193">
        <f>IF($B70=0,"",SUMIFS('2a. Database N flows'!$V:$V,'2a. Database N flows'!$C:$C,'3.1.b Inputs Outputs Pool'!$B70,'2a. Database N flows'!$P:$P,$D$4))</f>
        <v/>
      </c>
      <c r="K70" s="193" t="n"/>
      <c r="L70" s="193" t="n"/>
      <c r="M70" s="241" t="n">
        <v>50</v>
      </c>
      <c r="N70" s="241">
        <f>HLOOKUP($D$5,Outputs[#All],$M70,FALSE)</f>
        <v/>
      </c>
      <c r="O70" s="193" t="n"/>
      <c r="P70" s="360">
        <f>IF($N70=0,"",VLOOKUP($N70,Flows[],2,FALSE))</f>
        <v/>
      </c>
      <c r="Q70" s="360">
        <f>_xlfn.IFNA(VLOOKUP(N70,'2a. Database N flows'!$C$3:$I$125,4,FALSE),"")</f>
        <v/>
      </c>
      <c r="R70" s="360">
        <f>IF($N70=0,"",VLOOKUP($N70,Flows[],4,FALSE))</f>
        <v/>
      </c>
      <c r="S70" s="360">
        <f>IF($N70=0,"",VLOOKUP($N70,Flows[],7,FALSE))</f>
        <v/>
      </c>
      <c r="T70" s="360">
        <f>IF($N70=0,"",VLOOKUP($N70,Flows[],8,FALSE))</f>
        <v/>
      </c>
      <c r="U70" s="360">
        <f>IF($N70=0,"",SUMIFS('2a. Database N flows'!$N:$N,'2a. Database N flows'!$C:$C,'3.1.b Inputs Outputs Pool'!$N70,'2a. Database N flows'!$P:$P,$D$4))</f>
        <v/>
      </c>
      <c r="V70" s="193">
        <f>IF($N70=0,"",SUMIFS('2a. Database N flows'!$V:$V,'2a. Database N flows'!$C:$C,'3.1.b Inputs Outputs Pool'!$N70,'2a. Database N flows'!$P:$P,$D$4))</f>
        <v/>
      </c>
    </row>
    <row r="71" ht="15.75" customHeight="1">
      <c r="A71" s="241">
        <f>A70+1</f>
        <v/>
      </c>
      <c r="B71" s="241">
        <f>HLOOKUP($D$5,Inputs,$A71,FALSE)</f>
        <v/>
      </c>
      <c r="C71" s="193" t="n"/>
      <c r="D71" s="361">
        <f>IF($B71=0,"",VLOOKUP($B71,Flows[],2,FALSE))</f>
        <v/>
      </c>
      <c r="E71" s="361">
        <f>IF($B71=0,"",VLOOKUP($B71,Flows[],6,FALSE))</f>
        <v/>
      </c>
      <c r="F71" s="361">
        <f>_xlfn.IFNA(VLOOKUP(B71,'2a. Database N flows'!$C$3:$I$125,4,FALSE),"")</f>
        <v/>
      </c>
      <c r="G71" s="361">
        <f>IF($B71=0,"",VLOOKUP($B71,Flows[],7,FALSE))</f>
        <v/>
      </c>
      <c r="H71" s="361">
        <f>IF($B71=0,"",IF(OR(VLOOKUP($B71,Flows[],8,FALSE)="waste",VLOOKUP($B71,Flows[],8,FALSE)="useful output"),"additional",VLOOKUP($B71,Flows[],8,FALSE)))</f>
        <v/>
      </c>
      <c r="I71" s="361">
        <f>IF($B71=0,"",SUMIFS('2a. Database N flows'!$N:$N,'2a. Database N flows'!$C:$C,'3.1.b Inputs Outputs Pool'!$B71,'2a. Database N flows'!$P:$P,$D$4))</f>
        <v/>
      </c>
      <c r="J71" s="193">
        <f>IF($B71=0,"",SUMIFS('2a. Database N flows'!$V:$V,'2a. Database N flows'!$C:$C,'3.1.b Inputs Outputs Pool'!$B71,'2a. Database N flows'!$P:$P,$D$4))</f>
        <v/>
      </c>
      <c r="K71" s="193" t="n"/>
      <c r="L71" s="193" t="n"/>
      <c r="M71" s="241" t="n">
        <v>51</v>
      </c>
      <c r="N71" s="241">
        <f>HLOOKUP($D$5,Outputs[#All],$M71,FALSE)</f>
        <v/>
      </c>
      <c r="O71" s="193" t="n"/>
      <c r="P71" s="361">
        <f>IF($N71=0,"",VLOOKUP($N71,Flows[],2,FALSE))</f>
        <v/>
      </c>
      <c r="Q71" s="361">
        <f>_xlfn.IFNA(VLOOKUP(N71,'2a. Database N flows'!$C$3:$I$125,4,FALSE),"")</f>
        <v/>
      </c>
      <c r="R71" s="361">
        <f>IF($N71=0,"",VLOOKUP($N71,Flows[],4,FALSE))</f>
        <v/>
      </c>
      <c r="S71" s="361">
        <f>IF($N71=0,"",VLOOKUP($N71,Flows[],7,FALSE))</f>
        <v/>
      </c>
      <c r="T71" s="361">
        <f>IF($N71=0,"",VLOOKUP($N71,Flows[],8,FALSE))</f>
        <v/>
      </c>
      <c r="U71" s="361">
        <f>IF($N71=0,"",SUMIFS('2a. Database N flows'!$N:$N,'2a. Database N flows'!$C:$C,'3.1.b Inputs Outputs Pool'!$N71,'2a. Database N flows'!$P:$P,$D$4))</f>
        <v/>
      </c>
      <c r="V71" s="193">
        <f>IF($N71=0,"",SUMIFS('2a. Database N flows'!$V:$V,'2a. Database N flows'!$C:$C,'3.1.b Inputs Outputs Pool'!$N71,'2a. Database N flows'!$P:$P,$D$4))</f>
        <v/>
      </c>
    </row>
    <row r="72" ht="15.75" customHeight="1">
      <c r="A72" s="241">
        <f>A71+1</f>
        <v/>
      </c>
      <c r="B72" s="241">
        <f>HLOOKUP($D$5,Inputs,$A72,FALSE)</f>
        <v/>
      </c>
      <c r="C72" s="193" t="n"/>
      <c r="D72" s="360">
        <f>IF($B72=0,"",VLOOKUP($B72,Flows[],2,FALSE))</f>
        <v/>
      </c>
      <c r="E72" s="360">
        <f>IF($B72=0,"",VLOOKUP($B72,Flows[],6,FALSE))</f>
        <v/>
      </c>
      <c r="F72" s="360">
        <f>_xlfn.IFNA(VLOOKUP(B72,'2a. Database N flows'!$C$3:$I$125,4,FALSE),"")</f>
        <v/>
      </c>
      <c r="G72" s="360">
        <f>IF($B72=0,"",VLOOKUP($B72,Flows[],7,FALSE))</f>
        <v/>
      </c>
      <c r="H72" s="360">
        <f>IF($B72=0,"",IF(OR(VLOOKUP($B72,Flows[],8,FALSE)="waste",VLOOKUP($B72,Flows[],8,FALSE)="useful output"),"additional",VLOOKUP($B72,Flows[],8,FALSE)))</f>
        <v/>
      </c>
      <c r="I72" s="360">
        <f>IF($B72=0,"",SUMIFS('2a. Database N flows'!$N:$N,'2a. Database N flows'!$C:$C,'3.1.b Inputs Outputs Pool'!$B72,'2a. Database N flows'!$P:$P,$D$4))</f>
        <v/>
      </c>
      <c r="J72" s="193">
        <f>IF($B72=0,"",SUMIFS('2a. Database N flows'!$V:$V,'2a. Database N flows'!$C:$C,'3.1.b Inputs Outputs Pool'!$B72,'2a. Database N flows'!$P:$P,$D$4))</f>
        <v/>
      </c>
      <c r="K72" s="193" t="n"/>
      <c r="L72" s="193" t="n"/>
      <c r="M72" s="241" t="n">
        <v>52</v>
      </c>
      <c r="N72" s="241">
        <f>HLOOKUP($D$5,Outputs[#All],$M72,FALSE)</f>
        <v/>
      </c>
      <c r="O72" s="193" t="n"/>
      <c r="P72" s="360">
        <f>IF($N72=0,"",VLOOKUP($N72,Flows[],2,FALSE))</f>
        <v/>
      </c>
      <c r="Q72" s="360">
        <f>_xlfn.IFNA(VLOOKUP(N72,'2a. Database N flows'!$C$3:$I$125,4,FALSE),"")</f>
        <v/>
      </c>
      <c r="R72" s="360">
        <f>IF($N72=0,"",VLOOKUP($N72,Flows[],4,FALSE))</f>
        <v/>
      </c>
      <c r="S72" s="360">
        <f>IF($N72=0,"",VLOOKUP($N72,Flows[],7,FALSE))</f>
        <v/>
      </c>
      <c r="T72" s="360">
        <f>IF($N72=0,"",VLOOKUP($N72,Flows[],8,FALSE))</f>
        <v/>
      </c>
      <c r="U72" s="360">
        <f>IF($N72=0,"",SUMIFS('2a. Database N flows'!$N:$N,'2a. Database N flows'!$C:$C,'3.1.b Inputs Outputs Pool'!$N72,'2a. Database N flows'!$P:$P,$D$4))</f>
        <v/>
      </c>
      <c r="V72" s="193">
        <f>IF($N72=0,"",SUMIFS('2a. Database N flows'!$V:$V,'2a. Database N flows'!$C:$C,'3.1.b Inputs Outputs Pool'!$N72,'2a. Database N flows'!$P:$P,$D$4))</f>
        <v/>
      </c>
    </row>
    <row r="73" ht="15.75" customHeight="1">
      <c r="A73" s="241">
        <f>A72+1</f>
        <v/>
      </c>
      <c r="B73" s="241">
        <f>HLOOKUP($D$5,Inputs,$A73,FALSE)</f>
        <v/>
      </c>
      <c r="C73" s="193" t="n"/>
      <c r="D73" s="361">
        <f>IF($B73=0,"",VLOOKUP($B73,Flows[],2,FALSE))</f>
        <v/>
      </c>
      <c r="E73" s="361">
        <f>IF($B73=0,"",VLOOKUP($B73,Flows[],6,FALSE))</f>
        <v/>
      </c>
      <c r="F73" s="361">
        <f>_xlfn.IFNA(VLOOKUP(B73,'2a. Database N flows'!$C$3:$I$125,4,FALSE),"")</f>
        <v/>
      </c>
      <c r="G73" s="361">
        <f>IF($B73=0,"",VLOOKUP($B73,Flows[],7,FALSE))</f>
        <v/>
      </c>
      <c r="H73" s="361">
        <f>IF($B73=0,"",IF(OR(VLOOKUP($B73,Flows[],8,FALSE)="waste",VLOOKUP($B73,Flows[],8,FALSE)="useful output"),"additional",VLOOKUP($B73,Flows[],8,FALSE)))</f>
        <v/>
      </c>
      <c r="I73" s="361">
        <f>IF($B73=0,"",SUMIFS('2a. Database N flows'!$N:$N,'2a. Database N flows'!$C:$C,'3.1.b Inputs Outputs Pool'!$B73,'2a. Database N flows'!$P:$P,$D$4))</f>
        <v/>
      </c>
      <c r="J73" s="193">
        <f>IF($B73=0,"",SUMIFS('2a. Database N flows'!$V:$V,'2a. Database N flows'!$C:$C,'3.1.b Inputs Outputs Pool'!$B73,'2a. Database N flows'!$P:$P,$D$4))</f>
        <v/>
      </c>
      <c r="K73" s="193" t="n"/>
      <c r="L73" s="193" t="n"/>
      <c r="M73" s="241" t="n">
        <v>53</v>
      </c>
      <c r="N73" s="241">
        <f>HLOOKUP($D$5,Outputs[#All],$M73,FALSE)</f>
        <v/>
      </c>
      <c r="O73" s="193" t="n"/>
      <c r="P73" s="361">
        <f>IF($N73=0,"",VLOOKUP($N73,Flows[],2,FALSE))</f>
        <v/>
      </c>
      <c r="Q73" s="361">
        <f>_xlfn.IFNA(VLOOKUP(N73,'2a. Database N flows'!$C$3:$I$125,4,FALSE),"")</f>
        <v/>
      </c>
      <c r="R73" s="361">
        <f>IF($N73=0,"",VLOOKUP($N73,Flows[],4,FALSE))</f>
        <v/>
      </c>
      <c r="S73" s="361">
        <f>IF($N73=0,"",VLOOKUP($N73,Flows[],7,FALSE))</f>
        <v/>
      </c>
      <c r="T73" s="361">
        <f>IF($N73=0,"",VLOOKUP($N73,Flows[],8,FALSE))</f>
        <v/>
      </c>
      <c r="U73" s="361">
        <f>IF($N73=0,"",SUMIFS('2a. Database N flows'!$N:$N,'2a. Database N flows'!$C:$C,'3.1.b Inputs Outputs Pool'!$N73,'2a. Database N flows'!$P:$P,$D$4))</f>
        <v/>
      </c>
      <c r="V73" s="193">
        <f>IF($N73=0,"",SUMIFS('2a. Database N flows'!$V:$V,'2a. Database N flows'!$C:$C,'3.1.b Inputs Outputs Pool'!$N73,'2a. Database N flows'!$P:$P,$D$4))</f>
        <v/>
      </c>
    </row>
    <row r="74" ht="15.75" customHeight="1">
      <c r="A74" s="241">
        <f>A73+1</f>
        <v/>
      </c>
      <c r="B74" s="241">
        <f>HLOOKUP($D$5,Inputs,$A74,FALSE)</f>
        <v/>
      </c>
      <c r="C74" s="193" t="n"/>
      <c r="D74" s="360">
        <f>IF($B74=0,"",VLOOKUP($B74,Flows[],2,FALSE))</f>
        <v/>
      </c>
      <c r="E74" s="360">
        <f>IF($B74=0,"",VLOOKUP($B74,Flows[],6,FALSE))</f>
        <v/>
      </c>
      <c r="F74" s="360">
        <f>_xlfn.IFNA(VLOOKUP(B74,'2a. Database N flows'!$C$3:$I$125,4,FALSE),"")</f>
        <v/>
      </c>
      <c r="G74" s="360">
        <f>IF($B74=0,"",VLOOKUP($B74,Flows[],7,FALSE))</f>
        <v/>
      </c>
      <c r="H74" s="360">
        <f>IF($B74=0,"",IF(OR(VLOOKUP($B74,Flows[],8,FALSE)="waste",VLOOKUP($B74,Flows[],8,FALSE)="useful output"),"additional",VLOOKUP($B74,Flows[],8,FALSE)))</f>
        <v/>
      </c>
      <c r="I74" s="360">
        <f>IF($B74=0,"",SUMIFS('2a. Database N flows'!$N:$N,'2a. Database N flows'!$C:$C,'3.1.b Inputs Outputs Pool'!$B74,'2a. Database N flows'!$P:$P,$D$4))</f>
        <v/>
      </c>
      <c r="J74" s="193">
        <f>IF($B74=0,"",SUMIFS('2a. Database N flows'!$V:$V,'2a. Database N flows'!$C:$C,'3.1.b Inputs Outputs Pool'!$B74,'2a. Database N flows'!$P:$P,$D$4))</f>
        <v/>
      </c>
      <c r="K74" s="193" t="n"/>
      <c r="L74" s="193" t="n"/>
      <c r="M74" s="241" t="n">
        <v>54</v>
      </c>
      <c r="N74" s="241">
        <f>HLOOKUP($D$5,Outputs[#All],$M74,FALSE)</f>
        <v/>
      </c>
      <c r="O74" s="193" t="n"/>
      <c r="P74" s="360">
        <f>IF($N74=0,"",VLOOKUP($N74,Flows[],2,FALSE))</f>
        <v/>
      </c>
      <c r="Q74" s="360">
        <f>_xlfn.IFNA(VLOOKUP(N74,'2a. Database N flows'!$C$3:$I$125,4,FALSE),"")</f>
        <v/>
      </c>
      <c r="R74" s="360">
        <f>IF($N74=0,"",VLOOKUP($N74,Flows[],4,FALSE))</f>
        <v/>
      </c>
      <c r="S74" s="360">
        <f>IF($N74=0,"",VLOOKUP($N74,Flows[],7,FALSE))</f>
        <v/>
      </c>
      <c r="T74" s="360">
        <f>IF($N74=0,"",VLOOKUP($N74,Flows[],8,FALSE))</f>
        <v/>
      </c>
      <c r="U74" s="360">
        <f>IF($N74=0,"",SUMIFS('2a. Database N flows'!$N:$N,'2a. Database N flows'!$C:$C,'3.1.b Inputs Outputs Pool'!$N74,'2a. Database N flows'!$P:$P,$D$4))</f>
        <v/>
      </c>
      <c r="V74" s="193">
        <f>IF($N74=0,"",SUMIFS('2a. Database N flows'!$V:$V,'2a. Database N flows'!$C:$C,'3.1.b Inputs Outputs Pool'!$N74,'2a. Database N flows'!$P:$P,$D$4))</f>
        <v/>
      </c>
    </row>
    <row r="75" ht="15.75" customHeight="1">
      <c r="A75" s="241">
        <f>A74+1</f>
        <v/>
      </c>
      <c r="B75" s="241">
        <f>HLOOKUP($D$5,Inputs,$A75,FALSE)</f>
        <v/>
      </c>
      <c r="C75" s="193" t="n"/>
      <c r="D75" s="361">
        <f>IF($B75=0,"",VLOOKUP($B75,Flows[],2,FALSE))</f>
        <v/>
      </c>
      <c r="E75" s="361">
        <f>IF($B75=0,"",VLOOKUP($B75,Flows[],6,FALSE))</f>
        <v/>
      </c>
      <c r="F75" s="361">
        <f>_xlfn.IFNA(VLOOKUP(B75,'2a. Database N flows'!$C$3:$I$125,4,FALSE),"")</f>
        <v/>
      </c>
      <c r="G75" s="361">
        <f>IF($B75=0,"",VLOOKUP($B75,Flows[],7,FALSE))</f>
        <v/>
      </c>
      <c r="H75" s="361">
        <f>IF($B75=0,"",IF(OR(VLOOKUP($B75,Flows[],8,FALSE)="waste",VLOOKUP($B75,Flows[],8,FALSE)="useful output"),"additional",VLOOKUP($B75,Flows[],8,FALSE)))</f>
        <v/>
      </c>
      <c r="I75" s="361">
        <f>IF($B75=0,"",SUMIFS('2a. Database N flows'!$N:$N,'2a. Database N flows'!$C:$C,'3.1.b Inputs Outputs Pool'!$B75,'2a. Database N flows'!$P:$P,$D$4))</f>
        <v/>
      </c>
      <c r="J75" s="193">
        <f>IF($B75=0,"",SUMIFS('2a. Database N flows'!$V:$V,'2a. Database N flows'!$C:$C,'3.1.b Inputs Outputs Pool'!$B75,'2a. Database N flows'!$P:$P,$D$4))</f>
        <v/>
      </c>
      <c r="K75" s="193" t="n"/>
      <c r="L75" s="193" t="n"/>
      <c r="M75" s="241" t="n">
        <v>55</v>
      </c>
      <c r="N75" s="241">
        <f>HLOOKUP($D$5,Outputs[#All],$M75,FALSE)</f>
        <v/>
      </c>
      <c r="O75" s="193" t="n"/>
      <c r="P75" s="361">
        <f>IF($N75=0,"",VLOOKUP($N75,Flows[],2,FALSE))</f>
        <v/>
      </c>
      <c r="Q75" s="361">
        <f>_xlfn.IFNA(VLOOKUP(N75,'2a. Database N flows'!$C$3:$I$125,4,FALSE),"")</f>
        <v/>
      </c>
      <c r="R75" s="361">
        <f>IF($N75=0,"",VLOOKUP($N75,Flows[],4,FALSE))</f>
        <v/>
      </c>
      <c r="S75" s="361">
        <f>IF($N75=0,"",VLOOKUP($N75,Flows[],7,FALSE))</f>
        <v/>
      </c>
      <c r="T75" s="361">
        <f>IF($N75=0,"",VLOOKUP($N75,Flows[],8,FALSE))</f>
        <v/>
      </c>
      <c r="U75" s="361">
        <f>IF($N75=0,"",SUMIFS('2a. Database N flows'!$N:$N,'2a. Database N flows'!$C:$C,'3.1.b Inputs Outputs Pool'!$N75,'2a. Database N flows'!$P:$P,$D$4))</f>
        <v/>
      </c>
      <c r="V75" s="193">
        <f>IF($N75=0,"",SUMIFS('2a. Database N flows'!$V:$V,'2a. Database N flows'!$C:$C,'3.1.b Inputs Outputs Pool'!$N75,'2a. Database N flows'!$P:$P,$D$4))</f>
        <v/>
      </c>
    </row>
    <row r="76" ht="15.75" customHeight="1">
      <c r="A76" s="241">
        <f>A75+1</f>
        <v/>
      </c>
      <c r="B76" s="241">
        <f>HLOOKUP($D$5,Inputs,$A76,FALSE)</f>
        <v/>
      </c>
      <c r="C76" s="193" t="n"/>
      <c r="D76" s="360">
        <f>IF($B76=0,"",VLOOKUP($B76,Flows[],2,FALSE))</f>
        <v/>
      </c>
      <c r="E76" s="360">
        <f>IF($B76=0,"",VLOOKUP($B76,Flows[],6,FALSE))</f>
        <v/>
      </c>
      <c r="F76" s="360">
        <f>_xlfn.IFNA(VLOOKUP(B76,'2a. Database N flows'!$C$3:$I$125,4,FALSE),"")</f>
        <v/>
      </c>
      <c r="G76" s="360">
        <f>IF($B76=0,"",VLOOKUP($B76,Flows[],7,FALSE))</f>
        <v/>
      </c>
      <c r="H76" s="360">
        <f>IF($B76=0,"",IF(OR(VLOOKUP($B76,Flows[],8,FALSE)="waste",VLOOKUP($B76,Flows[],8,FALSE)="useful output"),"additional",VLOOKUP($B76,Flows[],8,FALSE)))</f>
        <v/>
      </c>
      <c r="I76" s="360">
        <f>IF($B76=0,"",SUMIFS('2a. Database N flows'!$N:$N,'2a. Database N flows'!$C:$C,'3.1.b Inputs Outputs Pool'!$B76,'2a. Database N flows'!$P:$P,$D$4))</f>
        <v/>
      </c>
      <c r="J76" s="193">
        <f>IF($B76=0,"",SUMIFS('2a. Database N flows'!$V:$V,'2a. Database N flows'!$C:$C,'3.1.b Inputs Outputs Pool'!$B76,'2a. Database N flows'!$P:$P,$D$4))</f>
        <v/>
      </c>
      <c r="K76" s="193" t="n"/>
      <c r="L76" s="193" t="n"/>
      <c r="M76" s="241" t="n">
        <v>56</v>
      </c>
      <c r="N76" s="241">
        <f>HLOOKUP($D$5,Outputs[#All],$M76,FALSE)</f>
        <v/>
      </c>
      <c r="O76" s="193" t="n"/>
      <c r="P76" s="360">
        <f>IF($N76=0,"",VLOOKUP($N76,Flows[],2,FALSE))</f>
        <v/>
      </c>
      <c r="Q76" s="360">
        <f>_xlfn.IFNA(VLOOKUP(N76,'2a. Database N flows'!$C$3:$I$125,4,FALSE),"")</f>
        <v/>
      </c>
      <c r="R76" s="360">
        <f>IF($N76=0,"",VLOOKUP($N76,Flows[],4,FALSE))</f>
        <v/>
      </c>
      <c r="S76" s="360">
        <f>IF($N76=0,"",VLOOKUP($N76,Flows[],7,FALSE))</f>
        <v/>
      </c>
      <c r="T76" s="360">
        <f>IF($N76=0,"",VLOOKUP($N76,Flows[],8,FALSE))</f>
        <v/>
      </c>
      <c r="U76" s="360">
        <f>IF($N76=0,"",SUMIFS('2a. Database N flows'!$N:$N,'2a. Database N flows'!$C:$C,'3.1.b Inputs Outputs Pool'!$N76,'2a. Database N flows'!$P:$P,$D$4))</f>
        <v/>
      </c>
      <c r="V76" s="193">
        <f>IF($N76=0,"",SUMIFS('2a. Database N flows'!$V:$V,'2a. Database N flows'!$C:$C,'3.1.b Inputs Outputs Pool'!$N76,'2a. Database N flows'!$P:$P,$D$4))</f>
        <v/>
      </c>
    </row>
    <row r="77" ht="15.75" customHeight="1">
      <c r="A77" s="241">
        <f>A76+1</f>
        <v/>
      </c>
      <c r="B77" s="241">
        <f>HLOOKUP($D$5,Inputs,$A77,FALSE)</f>
        <v/>
      </c>
      <c r="C77" s="193" t="n"/>
      <c r="D77" s="361">
        <f>IF($B77=0,"",VLOOKUP($B77,Flows[],2,FALSE))</f>
        <v/>
      </c>
      <c r="E77" s="361">
        <f>IF($B77=0,"",VLOOKUP($B77,Flows[],6,FALSE))</f>
        <v/>
      </c>
      <c r="F77" s="361">
        <f>_xlfn.IFNA(VLOOKUP(B77,'2a. Database N flows'!$C$3:$I$125,4,FALSE),"")</f>
        <v/>
      </c>
      <c r="G77" s="361">
        <f>IF($B77=0,"",VLOOKUP($B77,Flows[],7,FALSE))</f>
        <v/>
      </c>
      <c r="H77" s="361">
        <f>IF($B77=0,"",IF(OR(VLOOKUP($B77,Flows[],8,FALSE)="waste",VLOOKUP($B77,Flows[],8,FALSE)="useful output"),"additional",VLOOKUP($B77,Flows[],8,FALSE)))</f>
        <v/>
      </c>
      <c r="I77" s="361">
        <f>IF($B77=0,"",SUMIFS('2a. Database N flows'!$N:$N,'2a. Database N flows'!$C:$C,'3.1.b Inputs Outputs Pool'!$B77,'2a. Database N flows'!$P:$P,$D$4))</f>
        <v/>
      </c>
      <c r="J77" s="193">
        <f>IF($B77=0,"",SUMIFS('2a. Database N flows'!$V:$V,'2a. Database N flows'!$C:$C,'3.1.b Inputs Outputs Pool'!$B77,'2a. Database N flows'!$P:$P,$D$4))</f>
        <v/>
      </c>
      <c r="K77" s="193" t="n"/>
      <c r="L77" s="193" t="n"/>
      <c r="M77" s="241" t="n">
        <v>57</v>
      </c>
      <c r="N77" s="241">
        <f>HLOOKUP($D$5,Outputs[#All],$M77,FALSE)</f>
        <v/>
      </c>
      <c r="O77" s="193" t="n"/>
      <c r="P77" s="361">
        <f>IF($N77=0,"",VLOOKUP($N77,Flows[],2,FALSE))</f>
        <v/>
      </c>
      <c r="Q77" s="361">
        <f>_xlfn.IFNA(VLOOKUP(N77,'2a. Database N flows'!$C$3:$I$125,4,FALSE),"")</f>
        <v/>
      </c>
      <c r="R77" s="361">
        <f>IF($N77=0,"",VLOOKUP($N77,Flows[],4,FALSE))</f>
        <v/>
      </c>
      <c r="S77" s="361">
        <f>IF($N77=0,"",VLOOKUP($N77,Flows[],7,FALSE))</f>
        <v/>
      </c>
      <c r="T77" s="361">
        <f>IF($N77=0,"",VLOOKUP($N77,Flows[],8,FALSE))</f>
        <v/>
      </c>
      <c r="U77" s="361">
        <f>IF($N77=0,"",SUMIFS('2a. Database N flows'!$N:$N,'2a. Database N flows'!$C:$C,'3.1.b Inputs Outputs Pool'!$N77,'2a. Database N flows'!$P:$P,$D$4))</f>
        <v/>
      </c>
      <c r="V77" s="193">
        <f>IF($N77=0,"",SUMIFS('2a. Database N flows'!$V:$V,'2a. Database N flows'!$C:$C,'3.1.b Inputs Outputs Pool'!$N77,'2a. Database N flows'!$P:$P,$D$4))</f>
        <v/>
      </c>
    </row>
    <row r="78" ht="15.75" customHeight="1">
      <c r="A78" s="241">
        <f>A77+1</f>
        <v/>
      </c>
      <c r="B78" s="241">
        <f>HLOOKUP($D$5,Inputs,$A78,FALSE)</f>
        <v/>
      </c>
      <c r="C78" s="193" t="n"/>
      <c r="D78" s="360">
        <f>IF($B78=0,"",VLOOKUP($B78,Flows[],2,FALSE))</f>
        <v/>
      </c>
      <c r="E78" s="360">
        <f>IF($B78=0,"",VLOOKUP($B78,Flows[],6,FALSE))</f>
        <v/>
      </c>
      <c r="F78" s="360">
        <f>_xlfn.IFNA(VLOOKUP(B78,'2a. Database N flows'!$C$3:$I$125,4,FALSE),"")</f>
        <v/>
      </c>
      <c r="G78" s="360">
        <f>IF($B78=0,"",VLOOKUP($B78,Flows[],7,FALSE))</f>
        <v/>
      </c>
      <c r="H78" s="360">
        <f>IF($B78=0,"",IF(OR(VLOOKUP($B78,Flows[],8,FALSE)="waste",VLOOKUP($B78,Flows[],8,FALSE)="useful output"),"additional",VLOOKUP($B78,Flows[],8,FALSE)))</f>
        <v/>
      </c>
      <c r="I78" s="360">
        <f>IF($B78=0,"",SUMIFS('2a. Database N flows'!$N:$N,'2a. Database N flows'!$C:$C,'3.1.b Inputs Outputs Pool'!$B78,'2a. Database N flows'!$P:$P,$D$4))</f>
        <v/>
      </c>
      <c r="J78" s="193">
        <f>IF($B78=0,"",SUMIFS('2a. Database N flows'!$V:$V,'2a. Database N flows'!$C:$C,'3.1.b Inputs Outputs Pool'!$B78,'2a. Database N flows'!$P:$P,$D$4))</f>
        <v/>
      </c>
      <c r="K78" s="193" t="n"/>
      <c r="L78" s="193" t="n"/>
      <c r="M78" s="241" t="n">
        <v>58</v>
      </c>
      <c r="N78" s="241">
        <f>HLOOKUP($D$5,Outputs[#All],$M78,FALSE)</f>
        <v/>
      </c>
      <c r="O78" s="193" t="n"/>
      <c r="P78" s="360">
        <f>IF($N78=0,"",VLOOKUP($N78,Flows[],2,FALSE))</f>
        <v/>
      </c>
      <c r="Q78" s="360">
        <f>_xlfn.IFNA(VLOOKUP(N78,'2a. Database N flows'!$C$3:$I$125,4,FALSE),"")</f>
        <v/>
      </c>
      <c r="R78" s="360">
        <f>IF($N78=0,"",VLOOKUP($N78,Flows[],4,FALSE))</f>
        <v/>
      </c>
      <c r="S78" s="360">
        <f>IF($N78=0,"",VLOOKUP($N78,Flows[],7,FALSE))</f>
        <v/>
      </c>
      <c r="T78" s="360">
        <f>IF($N78=0,"",VLOOKUP($N78,Flows[],8,FALSE))</f>
        <v/>
      </c>
      <c r="U78" s="360">
        <f>IF($N78=0,"",SUMIFS('2a. Database N flows'!$N:$N,'2a. Database N flows'!$C:$C,'3.1.b Inputs Outputs Pool'!$N78,'2a. Database N flows'!$P:$P,$D$4))</f>
        <v/>
      </c>
    </row>
    <row r="79" ht="15.75" customHeight="1">
      <c r="A79" s="241" t="n"/>
      <c r="B79" s="241" t="n"/>
      <c r="C79" s="193" t="n"/>
      <c r="D79" s="360">
        <f>IF($B79=0,"",VLOOKUP($B79,Flows[],2,FALSE))</f>
        <v/>
      </c>
      <c r="E79" s="360">
        <f>IF($B79=0,"",VLOOKUP($B79,Flows[],6,FALSE))</f>
        <v/>
      </c>
      <c r="F79" s="360">
        <f>_xlfn.IFNA(VLOOKUP(B79,'2a. Database N flows'!$C$3:$I$125,4,FALSE),"")</f>
        <v/>
      </c>
      <c r="G79" s="360">
        <f>IF($B79=0,"",VLOOKUP($B79,Flows[],7,FALSE))</f>
        <v/>
      </c>
      <c r="H79" s="360">
        <f>IF($B79=0,"",IF(OR(VLOOKUP($B79,Flows[],8,FALSE)="waste",VLOOKUP($B79,Flows[],8,FALSE)="useful output"),"additional",VLOOKUP($B79,Flows[],8,FALSE)))</f>
        <v/>
      </c>
      <c r="I79" s="360">
        <f>IF($B79=0,"",SUMIFS('2a. Database N flows'!$N:$N,'2a. Database N flows'!$C:$C,'3.1.b Inputs Outputs Pool'!$B79,'2a. Database N flows'!$P:$P,$D$4))</f>
        <v/>
      </c>
      <c r="J79" s="193">
        <f>IF($B79=0,"",SUMIFS('2a. Database N flows'!$V:$V,'2a. Database N flows'!$C:$C,'3.1.b Inputs Outputs Pool'!$B79,'2a. Database N flows'!$P:$P,$D$4))</f>
        <v/>
      </c>
      <c r="K79" s="193" t="n"/>
      <c r="L79" s="193" t="n"/>
      <c r="M79" s="241" t="n"/>
      <c r="N79" s="241" t="n"/>
      <c r="O79" s="193" t="n"/>
      <c r="P79" s="360">
        <f>IF($N79=0,"",VLOOKUP($N79,Flows[],2,FALSE))</f>
        <v/>
      </c>
      <c r="Q79" s="360">
        <f>_xlfn.IFNA(VLOOKUP(N79,'2a. Database N flows'!$C$3:$I$125,4,FALSE),"")</f>
        <v/>
      </c>
      <c r="R79" s="360">
        <f>IF($N79=0,"",VLOOKUP($N79,Flows[],4,FALSE))</f>
        <v/>
      </c>
      <c r="S79" s="360">
        <f>IF($N79=0,"",VLOOKUP($N79,Flows[],7,FALSE))</f>
        <v/>
      </c>
      <c r="T79" s="360">
        <f>IF($N79=0,"",VLOOKUP($N79,Flows[],8,FALSE))</f>
        <v/>
      </c>
      <c r="U79" s="360">
        <f>IF($N79=0,"",SUMIFS('2a. Database N flows'!$N:$N,'2a. Database N flows'!$C:$C,'3.1.b Inputs Outputs Pool'!$N79,'2a. Database N flows'!$P:$P,$D$4))</f>
        <v/>
      </c>
    </row>
    <row r="80" ht="15.75" customHeight="1">
      <c r="A80" s="180" t="n"/>
      <c r="B80" s="180" t="n"/>
    </row>
    <row r="81" ht="17.25" customHeight="1">
      <c r="V81" s="531" t="n"/>
    </row>
    <row r="82" hidden="1" ht="17.25" customHeight="1">
      <c r="V82" s="531" t="n"/>
    </row>
    <row r="83" hidden="1" ht="17.25" customHeight="1">
      <c r="V83" s="531" t="n"/>
    </row>
    <row r="84" hidden="1" ht="17.25" customHeight="1">
      <c r="V84" s="531" t="n"/>
    </row>
    <row r="85" hidden="1" ht="17.25" customHeight="1">
      <c r="V85" s="531" t="n"/>
    </row>
  </sheetData>
  <sheetProtection selectLockedCells="0" selectUnlockedCells="0" sheet="1" objects="1" insertRows="1" insertHyperlinks="1" autoFilter="1" scenarios="1" formatColumns="1" deleteColumns="1" insertColumns="1" pivotTables="1" deleteRows="1" formatCells="1" formatRows="1" sort="1"/>
  <dataValidations count="2">
    <dataValidation sqref="D4" showDropDown="0" showInputMessage="1" showErrorMessage="1" allowBlank="1" type="list">
      <formula1>INDIRECT("Year")</formula1>
    </dataValidation>
    <dataValidation sqref="D5" showDropDown="0" showInputMessage="1" showErrorMessage="1" allowBlank="1" type="list">
      <formula1>INDIRECT("Pools")</formula1>
    </dataValidation>
  </dataValidations>
  <pageMargins left="0.7" right="0.7" top="0.787401575" bottom="0.787401575" header="0.3" footer="0.3"/>
  <pageSetup orientation="portrait" paperSize="9"/>
</worksheet>
</file>

<file path=xl/worksheets/sheet6.xml><?xml version="1.0" encoding="utf-8"?>
<worksheet xmlns="http://schemas.openxmlformats.org/spreadsheetml/2006/main">
  <sheetPr codeName="Tabelle5">
    <tabColor theme="9" tint="0.7999511703848384"/>
    <outlinePr summaryBelow="1" summaryRight="1"/>
    <pageSetUpPr/>
  </sheetPr>
  <dimension ref="A1:AT78"/>
  <sheetViews>
    <sheetView showGridLines="0" topLeftCell="C1" zoomScale="55" zoomScaleNormal="55" workbookViewId="0">
      <selection activeCell="D4" sqref="D4"/>
    </sheetView>
  </sheetViews>
  <sheetFormatPr baseColWidth="10" defaultColWidth="0" defaultRowHeight="15" zeroHeight="1"/>
  <cols>
    <col hidden="1" outlineLevel="1" width="6.5" customWidth="1" style="537" min="1" max="1"/>
    <col hidden="1" outlineLevel="1" width="10" customWidth="1" style="537" min="2" max="2"/>
    <col collapsed="1" width="76.33203125" customWidth="1" style="537" min="3" max="3"/>
    <col width="39.5" customWidth="1" style="537" min="4" max="4"/>
    <col hidden="1" outlineLevel="1" width="10.6640625" customWidth="1" style="537" min="5" max="11"/>
    <col collapsed="1" width="17.33203125" customWidth="1" style="537" min="12" max="12"/>
    <col hidden="1" outlineLevel="1" width="10.6640625" customWidth="1" style="537" min="13" max="19"/>
    <col collapsed="1" width="17.33203125" customWidth="1" style="537" min="20" max="20"/>
    <col width="22.6640625" customWidth="1" style="537" min="21" max="21"/>
    <col width="20.6640625" customWidth="1" style="537" min="22" max="22"/>
    <col width="4.5" customWidth="1" style="537" min="23" max="25"/>
    <col hidden="1" outlineLevel="1" width="39" customWidth="1" style="253" min="26" max="26"/>
    <col hidden="1" outlineLevel="1" width="10.6640625" customWidth="1" style="253" min="27" max="29"/>
    <col collapsed="1" width="10.6640625" customWidth="1" style="537" min="30" max="30"/>
    <col width="10.6640625" customWidth="1" style="537" min="31" max="44"/>
    <col width="15" customWidth="1" style="537" min="45" max="46"/>
    <col hidden="1" width="13" customWidth="1" style="537" min="47" max="53"/>
    <col hidden="1" width="10.6640625" customWidth="1" style="537" min="54" max="142"/>
    <col hidden="1" width="10.6640625" customWidth="1" style="537" min="143" max="16384"/>
  </cols>
  <sheetData>
    <row r="1" ht="22" customFormat="1" customHeight="1" s="145" thickBot="1">
      <c r="A1" s="250" t="n"/>
      <c r="B1" s="251" t="n"/>
      <c r="C1" s="112" t="inlineStr">
        <is>
          <t>3.1.c N budget per pool and subpool</t>
        </is>
      </c>
      <c r="D1" s="112" t="n"/>
      <c r="E1" s="112" t="n"/>
      <c r="G1" s="112" t="n"/>
      <c r="H1" s="112" t="n"/>
      <c r="I1" s="112" t="n"/>
      <c r="J1" s="112" t="n"/>
      <c r="K1" s="112" t="n"/>
      <c r="L1" s="164" t="inlineStr">
        <is>
          <t>Background tables for Graphs (select [+ ] to open and [-] to close)</t>
        </is>
      </c>
      <c r="M1" s="112" t="n"/>
      <c r="N1" s="112" t="n"/>
      <c r="O1" s="112" t="n"/>
      <c r="P1" s="112" t="n"/>
      <c r="Q1" s="112" t="n"/>
      <c r="R1" s="112" t="n"/>
      <c r="S1" s="112" t="n"/>
      <c r="T1" s="112" t="n"/>
      <c r="U1" s="112" t="n"/>
      <c r="V1" s="112" t="n"/>
      <c r="W1" s="112" t="n"/>
      <c r="X1" s="112" t="n"/>
      <c r="Y1" s="112" t="n"/>
      <c r="Z1" s="254" t="inlineStr">
        <is>
          <t>Background tables for Graphs</t>
        </is>
      </c>
      <c r="AA1" s="254" t="n"/>
      <c r="AB1" s="254" t="n"/>
      <c r="AC1" s="254" t="n"/>
      <c r="AD1" s="112" t="n"/>
      <c r="AE1" s="112" t="n"/>
      <c r="AG1" s="112" t="n"/>
      <c r="AH1" s="112" t="n"/>
      <c r="AI1" s="112" t="n"/>
      <c r="AJ1" s="112" t="n"/>
      <c r="AK1" s="112" t="n"/>
      <c r="AL1" s="112" t="n"/>
      <c r="AM1" s="112" t="n"/>
    </row>
    <row r="2" customFormat="1" s="18">
      <c r="A2" s="484" t="n"/>
      <c r="B2" s="484" t="n"/>
      <c r="C2" s="17" t="inlineStr">
        <is>
          <t>Data selection</t>
        </is>
      </c>
      <c r="Z2" s="255" t="n"/>
      <c r="AA2" s="255" t="n"/>
      <c r="AB2" s="255" t="n"/>
      <c r="AC2" s="255" t="n"/>
    </row>
    <row r="3" customFormat="1" s="18">
      <c r="A3" s="484" t="n"/>
      <c r="B3" s="484" t="n"/>
      <c r="C3" s="18" t="inlineStr">
        <is>
          <t>Data to be displayed can be selected from the drop-down (cells marked in yellow)</t>
        </is>
      </c>
      <c r="Z3" s="255" t="n"/>
      <c r="AA3" s="255" t="n"/>
      <c r="AB3" s="255" t="n"/>
      <c r="AC3" s="255" t="n"/>
    </row>
    <row r="4" customFormat="1" s="19">
      <c r="A4" s="484" t="n"/>
      <c r="B4" s="484" t="n"/>
      <c r="C4" s="17" t="inlineStr">
        <is>
          <t>Year</t>
        </is>
      </c>
      <c r="D4" s="430" t="n">
        <v>2018</v>
      </c>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255" t="n"/>
      <c r="AA4" s="255" t="n"/>
      <c r="AB4" s="255" t="n"/>
      <c r="AC4" s="255" t="n"/>
      <c r="AD4" s="18" t="n"/>
      <c r="AE4" s="18" t="n"/>
      <c r="AF4" s="18" t="n"/>
      <c r="AG4" s="18" t="n"/>
      <c r="AH4" s="18" t="n"/>
      <c r="AI4" s="18" t="n"/>
      <c r="AJ4" s="18" t="n"/>
      <c r="AK4" s="18" t="n"/>
      <c r="AL4" s="18" t="n"/>
      <c r="AM4" s="18" t="n"/>
      <c r="AN4" s="18" t="n"/>
      <c r="AO4" s="18" t="n"/>
      <c r="AP4" s="18" t="n"/>
      <c r="AQ4" s="18" t="n"/>
      <c r="AR4" s="18" t="n"/>
      <c r="AS4" s="18" t="n"/>
      <c r="AT4" s="18" t="n"/>
    </row>
    <row r="5" customFormat="1" s="18">
      <c r="A5" s="484" t="n"/>
      <c r="B5" s="484" t="n"/>
      <c r="C5" s="17" t="n"/>
      <c r="D5" s="128" t="n"/>
      <c r="Z5" s="255" t="n"/>
      <c r="AA5" s="255" t="n"/>
      <c r="AB5" s="255" t="n"/>
      <c r="AC5" s="255" t="n"/>
    </row>
    <row r="6" customFormat="1" s="18">
      <c r="A6" s="484" t="n"/>
      <c r="B6" s="484" t="n"/>
      <c r="C6" s="17" t="inlineStr">
        <is>
          <t>To display averages over multiple years, add the following information:</t>
        </is>
      </c>
      <c r="D6" s="128" t="n"/>
      <c r="Z6" s="255" t="n"/>
      <c r="AA6" s="255" t="n"/>
      <c r="AB6" s="255" t="n"/>
      <c r="AC6" s="255" t="n"/>
    </row>
    <row r="7" customFormat="1" s="19">
      <c r="A7" s="484" t="n"/>
      <c r="B7" s="484" t="n"/>
      <c r="C7" s="17" t="inlineStr">
        <is>
          <t>Year min</t>
        </is>
      </c>
      <c r="D7" s="430" t="n">
        <v>2018</v>
      </c>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255" t="n"/>
      <c r="AA7" s="255" t="n"/>
      <c r="AB7" s="255" t="n"/>
      <c r="AC7" s="255" t="n"/>
      <c r="AD7" s="18" t="n"/>
      <c r="AE7" s="18" t="n"/>
      <c r="AF7" s="18" t="n"/>
      <c r="AG7" s="18" t="n"/>
      <c r="AH7" s="18" t="n"/>
      <c r="AI7" s="18" t="n"/>
      <c r="AJ7" s="18" t="n"/>
      <c r="AK7" s="18" t="n"/>
      <c r="AL7" s="18" t="n"/>
      <c r="AM7" s="18" t="n"/>
      <c r="AN7" s="18" t="n"/>
      <c r="AO7" s="18" t="n"/>
      <c r="AP7" s="18" t="n"/>
      <c r="AQ7" s="18" t="n"/>
      <c r="AR7" s="18" t="n"/>
      <c r="AS7" s="18" t="n"/>
      <c r="AT7" s="18" t="n"/>
    </row>
    <row r="8" customFormat="1" s="19">
      <c r="A8" s="484" t="n"/>
      <c r="B8" s="484" t="n"/>
      <c r="C8" s="17" t="inlineStr">
        <is>
          <t>Year max</t>
        </is>
      </c>
      <c r="D8" s="430" t="n">
        <v>2026</v>
      </c>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255" t="n"/>
      <c r="AA8" s="255" t="n"/>
      <c r="AB8" s="255" t="n"/>
      <c r="AC8" s="255" t="n"/>
      <c r="AD8" s="18" t="n"/>
      <c r="AE8" s="18" t="n"/>
      <c r="AF8" s="18" t="n"/>
      <c r="AG8" s="18" t="n"/>
      <c r="AH8" s="18" t="n"/>
      <c r="AI8" s="18" t="n"/>
      <c r="AJ8" s="18" t="n"/>
      <c r="AK8" s="18" t="n"/>
      <c r="AL8" s="18" t="n"/>
      <c r="AM8" s="18" t="n"/>
      <c r="AN8" s="18" t="n"/>
      <c r="AO8" s="18" t="n"/>
      <c r="AP8" s="18" t="n"/>
      <c r="AQ8" s="18" t="n"/>
      <c r="AR8" s="18" t="n"/>
      <c r="AS8" s="18" t="n"/>
      <c r="AT8" s="18" t="n"/>
    </row>
    <row r="9" customFormat="1" s="18">
      <c r="A9" s="484" t="n"/>
      <c r="B9" s="484" t="n"/>
      <c r="C9" s="17" t="inlineStr">
        <is>
          <t>Number of data points in the selected time frame</t>
        </is>
      </c>
      <c r="D9" s="128" t="n">
        <v>3</v>
      </c>
      <c r="Z9" s="255" t="n"/>
      <c r="AA9" s="255" t="n"/>
      <c r="AB9" s="255" t="n"/>
      <c r="AC9" s="255" t="n"/>
    </row>
    <row r="10" customFormat="1" s="18">
      <c r="A10" s="484" t="n"/>
      <c r="B10" s="484" t="n"/>
      <c r="C10" s="17" t="n"/>
      <c r="D10" s="128" t="n"/>
      <c r="Z10" s="255" t="n"/>
      <c r="AA10" s="255" t="n"/>
      <c r="AB10" s="255" t="n"/>
      <c r="AC10" s="255" t="n"/>
    </row>
    <row r="11" customFormat="1" s="19">
      <c r="A11" s="484" t="n"/>
      <c r="B11" s="484" t="n"/>
      <c r="C11" s="17" t="inlineStr">
        <is>
          <t xml:space="preserve">Select whether a single year or an average is to be displayed: </t>
        </is>
      </c>
      <c r="D11" s="430" t="inlineStr">
        <is>
          <t>Year</t>
        </is>
      </c>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255" t="n"/>
      <c r="AA11" s="255" t="n"/>
      <c r="AB11" s="255" t="n"/>
      <c r="AC11" s="255" t="n"/>
      <c r="AD11" s="18" t="n"/>
      <c r="AE11" s="18" t="n"/>
      <c r="AF11" s="18" t="n"/>
      <c r="AG11" s="18" t="n"/>
      <c r="AH11" s="18" t="n"/>
      <c r="AI11" s="18" t="n"/>
      <c r="AJ11" s="18" t="n"/>
      <c r="AK11" s="18" t="n"/>
      <c r="AL11" s="18" t="n"/>
      <c r="AM11" s="18" t="n"/>
      <c r="AN11" s="18" t="n"/>
      <c r="AO11" s="18" t="n"/>
      <c r="AP11" s="18" t="n"/>
      <c r="AQ11" s="18" t="n"/>
      <c r="AR11" s="18" t="n"/>
      <c r="AS11" s="18" t="n"/>
      <c r="AT11" s="18" t="n"/>
    </row>
    <row r="12" customFormat="1" s="18">
      <c r="A12" s="484" t="n"/>
      <c r="B12" s="484" t="n"/>
      <c r="C12" s="17" t="n"/>
      <c r="D12" s="17" t="n"/>
      <c r="E12" s="17" t="n"/>
      <c r="F12" s="17" t="n"/>
      <c r="G12" s="17" t="n"/>
      <c r="H12" s="17" t="n"/>
      <c r="I12" s="17" t="n"/>
      <c r="J12" s="17" t="n"/>
      <c r="K12" s="17" t="n"/>
      <c r="L12" s="17" t="n"/>
      <c r="Z12" s="255" t="n"/>
      <c r="AA12" s="255" t="n"/>
      <c r="AB12" s="255" t="n"/>
      <c r="AC12" s="255" t="n"/>
    </row>
    <row r="13" customFormat="1" s="19">
      <c r="A13" s="484" t="n"/>
      <c r="B13" s="484" t="n"/>
      <c r="C13" s="17" t="inlineStr">
        <is>
          <t>Show subpool of pool</t>
        </is>
      </c>
      <c r="D13" s="431" t="inlineStr">
        <is>
          <t>Energy and fuels</t>
        </is>
      </c>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255" t="n"/>
      <c r="AA13" s="255" t="n"/>
      <c r="AB13" s="255" t="n"/>
      <c r="AC13" s="255" t="n"/>
      <c r="AD13" s="18" t="n"/>
      <c r="AE13" s="18" t="n"/>
      <c r="AF13" s="204" t="n"/>
      <c r="AG13" s="18" t="n"/>
      <c r="AH13" s="18" t="n"/>
      <c r="AI13" s="18" t="n"/>
      <c r="AJ13" s="18" t="n"/>
      <c r="AK13" s="18" t="n"/>
      <c r="AL13" s="18" t="n"/>
      <c r="AM13" s="18" t="n"/>
      <c r="AN13" s="18" t="n"/>
      <c r="AO13" s="18" t="n"/>
      <c r="AP13" s="18" t="n"/>
      <c r="AQ13" s="18" t="n"/>
      <c r="AR13" s="18" t="n"/>
      <c r="AS13" s="18" t="n"/>
      <c r="AT13" s="18" t="n"/>
    </row>
    <row r="14" ht="16" customFormat="1" customHeight="1" s="110" thickBot="1">
      <c r="A14" s="252" t="n"/>
      <c r="B14" s="252" t="n"/>
      <c r="C14" s="145" t="n"/>
      <c r="D14" s="145" t="n"/>
      <c r="E14" s="145" t="n"/>
      <c r="F14" s="145" t="n"/>
      <c r="G14" s="145" t="n"/>
      <c r="H14" s="145" t="n"/>
      <c r="I14" s="145" t="n"/>
      <c r="J14" s="145" t="n"/>
      <c r="K14" s="145" t="n"/>
      <c r="L14" s="145" t="n"/>
      <c r="Z14" s="256" t="n"/>
      <c r="AA14" s="256" t="n"/>
      <c r="AB14" s="256" t="n"/>
      <c r="AC14" s="256" t="n"/>
    </row>
    <row r="15" ht="16" customFormat="1" customHeight="1" s="18">
      <c r="A15" s="484" t="n"/>
      <c r="B15" s="484" t="n"/>
      <c r="C15" s="146" t="inlineStr">
        <is>
          <t>N budget by pools</t>
        </is>
      </c>
      <c r="Z15" s="255">
        <f>IF($D$11="Year","N-budget in "&amp;$D$4,"N-budget average of years "&amp;$D$7&amp;" - "&amp;$D$8)</f>
        <v/>
      </c>
      <c r="AA15" s="255" t="n"/>
      <c r="AB15" s="255" t="n"/>
      <c r="AC15" s="255" t="n"/>
    </row>
    <row r="16" customFormat="1" s="18">
      <c r="A16" s="484" t="n"/>
      <c r="B16" s="484" t="n"/>
      <c r="C16" s="18" t="inlineStr">
        <is>
          <t>The following figures provide an overview of total inputs and outputs per pool.</t>
        </is>
      </c>
      <c r="Z16" s="255">
        <f>IF($D$11="Year","N-budget per pool in "&amp;$D$4,"N-budget per pool average of years "&amp;$D$7&amp;" - "&amp;$D$8)</f>
        <v/>
      </c>
      <c r="AA16" s="255" t="n"/>
      <c r="AB16" s="255" t="n"/>
      <c r="AC16" s="255" t="n"/>
    </row>
    <row r="17" customFormat="1" s="31">
      <c r="A17" s="537" t="n"/>
      <c r="B17" s="537" t="n"/>
      <c r="C17" s="531" t="n"/>
      <c r="D17" s="148" t="n"/>
      <c r="E17" s="531" t="n"/>
      <c r="F17" s="531" t="n"/>
      <c r="G17" s="531" t="n"/>
      <c r="H17" s="531" t="n"/>
      <c r="I17" s="531" t="n"/>
      <c r="J17" s="531" t="n"/>
      <c r="K17" s="531" t="n"/>
      <c r="L17" s="531" t="n"/>
      <c r="M17" s="531" t="n"/>
      <c r="N17" s="531" t="n"/>
      <c r="O17" s="531" t="n"/>
      <c r="P17" s="531" t="n"/>
      <c r="Q17" s="531" t="n"/>
      <c r="R17" s="531" t="n"/>
      <c r="S17" s="531" t="n"/>
      <c r="T17" s="531" t="n"/>
      <c r="U17" s="531" t="n"/>
      <c r="V17" s="531" t="n"/>
      <c r="W17" s="531" t="n"/>
      <c r="X17" s="531" t="n"/>
      <c r="Y17" s="531" t="n"/>
      <c r="Z17" s="255">
        <f>IF($D$11="Year","N-inputs and N-outputs in "&amp;$D$4,"N-budget average of years "&amp;$D$7&amp;" - "&amp;$D$8)</f>
        <v/>
      </c>
      <c r="AA17" s="193" t="n"/>
      <c r="AB17" s="193" t="n"/>
      <c r="AC17" s="193" t="n"/>
      <c r="AD17" s="531" t="n"/>
      <c r="AE17" s="531" t="n"/>
      <c r="AF17" s="531" t="n"/>
      <c r="AG17" s="531" t="n"/>
      <c r="AH17" s="531" t="n"/>
      <c r="AI17" s="531" t="n"/>
      <c r="AJ17" s="531" t="n"/>
      <c r="AK17" s="531" t="n"/>
      <c r="AL17" s="531" t="n"/>
      <c r="AM17" s="531" t="n"/>
      <c r="AN17" s="531" t="n"/>
      <c r="AO17" s="531" t="n"/>
      <c r="AP17" s="531" t="n"/>
      <c r="AQ17" s="531" t="n"/>
      <c r="AR17" s="531" t="n"/>
      <c r="AS17" s="531" t="n"/>
      <c r="AT17" s="531" t="n"/>
    </row>
    <row r="18" ht="32" customFormat="1" customHeight="1" s="31">
      <c r="A18" s="537" t="n"/>
      <c r="B18" s="537" t="n"/>
      <c r="C18" s="531" t="n"/>
      <c r="D18" s="129" t="n"/>
      <c r="E18" s="526" t="inlineStr">
        <is>
          <t>Inputs</t>
        </is>
      </c>
      <c r="F18" s="524" t="n"/>
      <c r="G18" s="524" t="n"/>
      <c r="H18" s="524" t="n"/>
      <c r="I18" s="524" t="n"/>
      <c r="J18" s="524" t="n"/>
      <c r="K18" s="524" t="n"/>
      <c r="L18" s="525" t="n"/>
      <c r="M18" s="527" t="inlineStr">
        <is>
          <t>Outputs</t>
        </is>
      </c>
      <c r="N18" s="524" t="n"/>
      <c r="O18" s="524" t="n"/>
      <c r="P18" s="524" t="n"/>
      <c r="Q18" s="524" t="n"/>
      <c r="R18" s="524" t="n"/>
      <c r="S18" s="524" t="n"/>
      <c r="T18" s="524" t="n"/>
      <c r="U18" s="190" t="inlineStr">
        <is>
          <t>Stock change
(Inputs - Outputs)</t>
        </is>
      </c>
      <c r="V18" s="130" t="n"/>
      <c r="W18" s="531" t="n"/>
      <c r="X18" s="531" t="n"/>
      <c r="Y18" s="531" t="n"/>
      <c r="Z18" s="255">
        <f>IF($D$11="Year","N-inputs and N-outputs per pool in "&amp;$D$4,"N-budget per pool average of years "&amp;$D$7&amp;" - "&amp;$D$8)</f>
        <v/>
      </c>
      <c r="AA18" s="193" t="n"/>
      <c r="AB18" s="193" t="n"/>
      <c r="AC18" s="193" t="n"/>
      <c r="AD18" s="531" t="n"/>
      <c r="AE18" s="531" t="n"/>
      <c r="AF18" s="531" t="n"/>
      <c r="AG18" s="531" t="n"/>
      <c r="AH18" s="531" t="n"/>
      <c r="AI18" s="531" t="n"/>
      <c r="AJ18" s="531" t="n"/>
      <c r="AK18" s="531" t="n"/>
      <c r="AL18" s="531" t="n"/>
      <c r="AM18" s="531" t="n"/>
      <c r="AN18" s="531" t="n"/>
      <c r="AO18" s="531" t="n"/>
      <c r="AP18" s="531" t="n"/>
      <c r="AQ18" s="531" t="n"/>
      <c r="AR18" s="531" t="n"/>
      <c r="AS18" s="531" t="n"/>
      <c r="AT18" s="531" t="n"/>
    </row>
    <row r="19" customFormat="1" s="31">
      <c r="A19" s="537" t="n"/>
      <c r="B19" s="537" t="n"/>
      <c r="C19" s="531" t="n"/>
      <c r="D19" s="131" t="n"/>
      <c r="E19" s="144" t="inlineStr">
        <is>
          <t>NOx</t>
        </is>
      </c>
      <c r="F19" s="144" t="inlineStr">
        <is>
          <t>NH3</t>
        </is>
      </c>
      <c r="G19" s="14" t="inlineStr">
        <is>
          <t>N2O</t>
        </is>
      </c>
      <c r="H19" s="144" t="inlineStr">
        <is>
          <t>Nmix</t>
        </is>
      </c>
      <c r="I19" s="144" t="inlineStr">
        <is>
          <t>N2</t>
        </is>
      </c>
      <c r="J19" s="144" t="inlineStr">
        <is>
          <t>OXN.</t>
        </is>
      </c>
      <c r="K19" s="144" t="inlineStr">
        <is>
          <t xml:space="preserve">RDN. </t>
        </is>
      </c>
      <c r="L19" s="155" t="inlineStr">
        <is>
          <t>Total kt N</t>
        </is>
      </c>
      <c r="M19" s="144" t="inlineStr">
        <is>
          <t>NOx</t>
        </is>
      </c>
      <c r="N19" s="144" t="inlineStr">
        <is>
          <t>NH3</t>
        </is>
      </c>
      <c r="O19" s="144" t="inlineStr">
        <is>
          <t>N2O</t>
        </is>
      </c>
      <c r="P19" s="144" t="inlineStr">
        <is>
          <t>Nmix</t>
        </is>
      </c>
      <c r="Q19" s="144" t="inlineStr">
        <is>
          <t>N2</t>
        </is>
      </c>
      <c r="R19" s="144" t="inlineStr">
        <is>
          <t>OXN.</t>
        </is>
      </c>
      <c r="S19" s="144" t="inlineStr">
        <is>
          <t xml:space="preserve">RDN. </t>
        </is>
      </c>
      <c r="T19" s="189" t="inlineStr">
        <is>
          <t>Total kt N</t>
        </is>
      </c>
      <c r="U19" s="155" t="inlineStr">
        <is>
          <t>Total kt N</t>
        </is>
      </c>
      <c r="V19" s="17" t="n"/>
      <c r="W19" s="531" t="n"/>
      <c r="X19" s="531" t="n"/>
      <c r="Y19" s="531" t="n"/>
      <c r="Z19" s="257" t="n"/>
      <c r="AA19" s="257" t="inlineStr">
        <is>
          <t>Inputs</t>
        </is>
      </c>
      <c r="AB19" s="257" t="inlineStr">
        <is>
          <t>Outputs</t>
        </is>
      </c>
      <c r="AC19" s="257" t="inlineStr">
        <is>
          <t>Stock change</t>
        </is>
      </c>
      <c r="AD19" s="531" t="n"/>
      <c r="AE19" s="531" t="n"/>
      <c r="AF19" s="531" t="n"/>
      <c r="AG19" s="531" t="n"/>
      <c r="AH19" s="531" t="n"/>
      <c r="AI19" s="531" t="n"/>
      <c r="AJ19" s="531" t="n"/>
      <c r="AK19" s="531" t="n"/>
      <c r="AL19" s="531" t="n"/>
      <c r="AM19" s="531" t="n"/>
      <c r="AN19" s="531" t="n"/>
      <c r="AO19" s="531" t="n"/>
      <c r="AP19" s="531" t="n"/>
      <c r="AQ19" s="531" t="n"/>
      <c r="AR19" s="531" t="n"/>
      <c r="AS19" s="531" t="n"/>
      <c r="AT19" s="531" t="n"/>
    </row>
    <row r="20" ht="16" customFormat="1" customHeight="1" s="31">
      <c r="A20" s="537" t="n"/>
      <c r="B20" s="253" t="inlineStr">
        <is>
          <t>EF</t>
        </is>
      </c>
      <c r="C20" s="531" t="n"/>
      <c r="D20" s="133" t="inlineStr">
        <is>
          <t>Energy and fuels</t>
        </is>
      </c>
      <c r="E20" s="134">
        <f>IF($D$11="Year",SUMIFS('2a. Database N flows'!$N:$N,'2a. Database N flows'!$G:$G,'3.1.c N Budget'!$B20,'2a. Database N flows'!$D:$D,"&lt;&gt;"&amp;'3.1.c N Budget'!$B20,'2a. Database N flows'!$M:$M,'3.1.c N Budget'!E$19,'2a. Database N flows'!$P:$P,$D$4),IF(SUMIFS('2a. Database N flows'!$N:$N,'2a. Database N flows'!$G:$G,'3.1.c N Budget'!$B20,'2a. Database N flows'!$D:$D,"&lt;&gt;"&amp;'3.1.c N Budget'!$B20,'2a. Database N flows'!$M:$M,'3.1.c N Budget'!E$19,'2a. Database N flows'!$P:$P,"&gt;="&amp;$D$7,'2a. Database N flows'!$P:$P,"&lt;="&amp;$D$8)&gt;0,SUMIFS('2a. Database N flows'!$N:$N,'2a. Database N flows'!$G:$G,'3.1.c N Budget'!$B20,'2a. Database N flows'!$D:$D,"&lt;&gt;"&amp;'3.1.c N Budget'!$B20,'2a. Database N flows'!$M:$M,'3.1.c N Budget'!E$19,'2a. Database N flows'!$P:$P,"&gt;="&amp;$D$7,'2a. Database N flows'!$P:$P,"&lt;="&amp;$D$8)/$D$9,0))</f>
        <v/>
      </c>
      <c r="F20" s="135">
        <f>IF($D$11="Year",SUMIFS('2a. Database N flows'!$N:$N,'2a. Database N flows'!$G:$G,'3.1.c N Budget'!$B20,'2a. Database N flows'!$D:$D,"&lt;&gt;"&amp;'3.1.c N Budget'!$B20,'2a. Database N flows'!$M:$M,'3.1.c N Budget'!F$19,'2a. Database N flows'!$P:$P,$D$4),IF(SUMIFS('2a. Database N flows'!$N:$N,'2a. Database N flows'!$G:$G,'3.1.c N Budget'!$B20,'2a. Database N flows'!$D:$D,"&lt;&gt;"&amp;'3.1.c N Budget'!$B20,'2a. Database N flows'!$M:$M,'3.1.c N Budget'!F$19,'2a. Database N flows'!$P:$P,"&gt;="&amp;$D$7,'2a. Database N flows'!$P:$P,"&lt;="&amp;$D$8)&gt;0,SUMIFS('2a. Database N flows'!$N:$N,'2a. Database N flows'!$G:$G,'3.1.c N Budget'!$B20,'2a. Database N flows'!$D:$D,"&lt;&gt;"&amp;'3.1.c N Budget'!$B20,'2a. Database N flows'!$M:$M,'3.1.c N Budget'!F$19,'2a. Database N flows'!$P:$P,"&gt;="&amp;$D$7,'2a. Database N flows'!$P:$P,"&lt;="&amp;$D$8)/$D$9,0))</f>
        <v/>
      </c>
      <c r="G20" s="135">
        <f>IF($D$11="Year",SUMIFS('2a. Database N flows'!$N:$N,'2a. Database N flows'!$G:$G,'3.1.c N Budget'!$B20,'2a. Database N flows'!$D:$D,"&lt;&gt;"&amp;'3.1.c N Budget'!$B20,'2a. Database N flows'!$M:$M,'3.1.c N Budget'!G$19,'2a. Database N flows'!$P:$P,$D$4),IF(SUMIFS('2a. Database N flows'!$N:$N,'2a. Database N flows'!$G:$G,'3.1.c N Budget'!$B20,'2a. Database N flows'!$D:$D,"&lt;&gt;"&amp;'3.1.c N Budget'!$B20,'2a. Database N flows'!$M:$M,'3.1.c N Budget'!G$19,'2a. Database N flows'!$P:$P,"&gt;="&amp;$D$7,'2a. Database N flows'!$P:$P,"&lt;="&amp;$D$8)&gt;0,SUMIFS('2a. Database N flows'!$N:$N,'2a. Database N flows'!$G:$G,'3.1.c N Budget'!$B20,'2a. Database N flows'!$D:$D,"&lt;&gt;"&amp;'3.1.c N Budget'!$B20,'2a. Database N flows'!$M:$M,'3.1.c N Budget'!G$19,'2a. Database N flows'!$P:$P,"&gt;="&amp;$D$7,'2a. Database N flows'!$P:$P,"&lt;="&amp;$D$8)/$D$9,0))</f>
        <v/>
      </c>
      <c r="H20" s="135">
        <f>IF($D$11="Year",SUMIFS('2a. Database N flows'!$N:$N,'2a. Database N flows'!$G:$G,'3.1.c N Budget'!$B20,'2a. Database N flows'!$D:$D,"&lt;&gt;"&amp;'3.1.c N Budget'!$B20,'2a. Database N flows'!$M:$M,'3.1.c N Budget'!H$19,'2a. Database N flows'!$P:$P,$D$4),IF(SUMIFS('2a. Database N flows'!$N:$N,'2a. Database N flows'!$G:$G,'3.1.c N Budget'!$B20,'2a. Database N flows'!$D:$D,"&lt;&gt;"&amp;'3.1.c N Budget'!$B20,'2a. Database N flows'!$M:$M,'3.1.c N Budget'!H$19,'2a. Database N flows'!$P:$P,"&gt;="&amp;$D$7,'2a. Database N flows'!$P:$P,"&lt;="&amp;$D$8)&gt;0,SUMIFS('2a. Database N flows'!$N:$N,'2a. Database N flows'!$G:$G,'3.1.c N Budget'!$B20,'2a. Database N flows'!$D:$D,"&lt;&gt;"&amp;'3.1.c N Budget'!$B20,'2a. Database N flows'!$M:$M,'3.1.c N Budget'!H$19,'2a. Database N flows'!$P:$P,"&gt;="&amp;$D$7,'2a. Database N flows'!$P:$P,"&lt;="&amp;$D$8)/$D$9,0))</f>
        <v/>
      </c>
      <c r="I20" s="135">
        <f>IF($D$11="Year",SUMIFS('2a. Database N flows'!$N:$N,'2a. Database N flows'!$G:$G,'3.1.c N Budget'!$B20,'2a. Database N flows'!$D:$D,"&lt;&gt;"&amp;'3.1.c N Budget'!$B20,'2a. Database N flows'!$M:$M,'3.1.c N Budget'!I$19,'2a. Database N flows'!$P:$P,$D$4),IF(SUMIFS('2a. Database N flows'!$N:$N,'2a. Database N flows'!$G:$G,'3.1.c N Budget'!$B20,'2a. Database N flows'!$D:$D,"&lt;&gt;"&amp;'3.1.c N Budget'!$B20,'2a. Database N flows'!$M:$M,'3.1.c N Budget'!I$19,'2a. Database N flows'!$P:$P,"&gt;="&amp;$D$7,'2a. Database N flows'!$P:$P,"&lt;="&amp;$D$8)&gt;0,SUMIFS('2a. Database N flows'!$N:$N,'2a. Database N flows'!$G:$G,'3.1.c N Budget'!$B20,'2a. Database N flows'!$D:$D,"&lt;&gt;"&amp;'3.1.c N Budget'!$B20,'2a. Database N flows'!$M:$M,'3.1.c N Budget'!I$19,'2a. Database N flows'!$P:$P,"&gt;="&amp;$D$7,'2a. Database N flows'!$P:$P,"&lt;="&amp;$D$8)/$D$9,0))</f>
        <v/>
      </c>
      <c r="J20" s="135">
        <f>IF($D$11="Year",SUMIFS('2a. Database N flows'!$N:$N,'2a. Database N flows'!$G:$G,'3.1.c N Budget'!$B20,'2a. Database N flows'!$D:$D,"&lt;&gt;"&amp;'3.1.c N Budget'!$B20,'2a. Database N flows'!$M:$M,'3.1.c N Budget'!J$19,'2a. Database N flows'!$P:$P,$D$4),IF(SUMIFS('2a. Database N flows'!$N:$N,'2a. Database N flows'!$G:$G,'3.1.c N Budget'!$B20,'2a. Database N flows'!$D:$D,"&lt;&gt;"&amp;'3.1.c N Budget'!$B20,'2a. Database N flows'!$M:$M,'3.1.c N Budget'!J$19,'2a. Database N flows'!$P:$P,"&gt;="&amp;$D$7,'2a. Database N flows'!$P:$P,"&lt;="&amp;$D$8)&gt;0,SUMIFS('2a. Database N flows'!$N:$N,'2a. Database N flows'!$G:$G,'3.1.c N Budget'!$B20,'2a. Database N flows'!$D:$D,"&lt;&gt;"&amp;'3.1.c N Budget'!$B20,'2a. Database N flows'!$M:$M,'3.1.c N Budget'!J$19,'2a. Database N flows'!$P:$P,"&gt;="&amp;$D$7,'2a. Database N flows'!$P:$P,"&lt;="&amp;$D$8)/$D$9,0))</f>
        <v/>
      </c>
      <c r="K20" s="135">
        <f>IF($D$11="Year",SUMIFS('2a. Database N flows'!$N:$N,'2a. Database N flows'!$G:$G,'3.1.c N Budget'!$B20,'2a. Database N flows'!$D:$D,"&lt;&gt;"&amp;'3.1.c N Budget'!$B20,'2a. Database N flows'!$M:$M,'3.1.c N Budget'!K$19,'2a. Database N flows'!$P:$P,$D$4),IF(SUMIFS('2a. Database N flows'!$N:$N,'2a. Database N flows'!$G:$G,'3.1.c N Budget'!$B20,'2a. Database N flows'!$D:$D,"&lt;&gt;"&amp;'3.1.c N Budget'!$B20,'2a. Database N flows'!$M:$M,'3.1.c N Budget'!K$19,'2a. Database N flows'!$P:$P,"&gt;="&amp;$D$7,'2a. Database N flows'!$P:$P,"&lt;="&amp;$D$8)&gt;0,SUMIFS('2a. Database N flows'!$N:$N,'2a. Database N flows'!$G:$G,'3.1.c N Budget'!$B20,'2a. Database N flows'!$D:$D,"&lt;&gt;"&amp;'3.1.c N Budget'!$B20,'2a. Database N flows'!$M:$M,'3.1.c N Budget'!K$19,'2a. Database N flows'!$P:$P,"&gt;="&amp;$D$7,'2a. Database N flows'!$P:$P,"&lt;="&amp;$D$8)/$D$9,0))</f>
        <v/>
      </c>
      <c r="L20" s="140">
        <f>SUMIFS('2a. Database N flows'!$N:$N,'2a. Database N flows'!$G:$G,'3.1.c N Budget'!$B20,'2a. Database N flows'!$D:$D,"&lt;&gt;"&amp;'3.1.c N Budget'!$B20,'2a. Database N flows'!$P:$P,$D$4)</f>
        <v/>
      </c>
      <c r="M20" s="134">
        <f>SUMIFS('2a. Database N flows'!$N:$N,'2a. Database N flows'!$D:$D,'3.1.c N Budget'!$B20,'2a. Database N flows'!$G:$G,"&lt;&gt;"&amp;'3.1.c N Budget'!$B20,'2a. Database N flows'!$M:$M,'3.1.c N Budget'!M$19,'2a. Database N flows'!$P:$P,$D$4)</f>
        <v/>
      </c>
      <c r="N20" s="135">
        <f>SUMIFS('2a. Database N flows'!$N:$N,'2a. Database N flows'!$D:$D,'3.1.c N Budget'!$B20,'2a. Database N flows'!$G:$G,"&lt;&gt;"&amp;'3.1.c N Budget'!$B20,'2a. Database N flows'!$M:$M,'3.1.c N Budget'!N$19,'2a. Database N flows'!$P:$P,$D$4)</f>
        <v/>
      </c>
      <c r="O20" s="135">
        <f>SUMIFS('2a. Database N flows'!$N:$N,'2a. Database N flows'!$D:$D,'3.1.c N Budget'!$B20,'2a. Database N flows'!$G:$G,"&lt;&gt;"&amp;'3.1.c N Budget'!$B20,'2a. Database N flows'!$M:$M,'3.1.c N Budget'!O$19,'2a. Database N flows'!$P:$P,$D$4)</f>
        <v/>
      </c>
      <c r="P20" s="135">
        <f>SUMIFS('2a. Database N flows'!$N:$N,'2a. Database N flows'!$D:$D,'3.1.c N Budget'!$B20,'2a. Database N flows'!$G:$G,"&lt;&gt;"&amp;'3.1.c N Budget'!$B20,'2a. Database N flows'!$M:$M,'3.1.c N Budget'!P$19,'2a. Database N flows'!$P:$P,$D$4)</f>
        <v/>
      </c>
      <c r="Q20" s="135">
        <f>SUMIFS('2a. Database N flows'!$N:$N,'2a. Database N flows'!$D:$D,'3.1.c N Budget'!$B20,'2a. Database N flows'!$G:$G,"&lt;&gt;"&amp;'3.1.c N Budget'!$B20,'2a. Database N flows'!$M:$M,'3.1.c N Budget'!Q$19,'2a. Database N flows'!$P:$P,$D$4)</f>
        <v/>
      </c>
      <c r="R20" s="135">
        <f>SUMIFS('2a. Database N flows'!$N:$N,'2a. Database N flows'!$D:$D,'3.1.c N Budget'!$B20,'2a. Database N flows'!$G:$G,"&lt;&gt;"&amp;'3.1.c N Budget'!$B20,'2a. Database N flows'!$M:$M,'3.1.c N Budget'!R$19,'2a. Database N flows'!$P:$P,$D$4)</f>
        <v/>
      </c>
      <c r="S20" s="135">
        <f>SUMIFS('2a. Database N flows'!$N:$N,'2a. Database N flows'!$D:$D,'3.1.c N Budget'!$B20,'2a. Database N flows'!$G:$G,"&lt;&gt;"&amp;'3.1.c N Budget'!$B20,'2a. Database N flows'!$M:$M,'3.1.c N Budget'!S$19,'2a. Database N flows'!$P:$P,$D$4)</f>
        <v/>
      </c>
      <c r="T20" s="134">
        <f>SUMIFS('2a. Database N flows'!$N:$N,'2a. Database N flows'!$D:$D,'3.1.c N Budget'!$B20,'2a. Database N flows'!$G:$G,"&lt;&gt;"&amp;'3.1.c N Budget'!$B20,'2a. Database N flows'!$P:$P,$D$4)</f>
        <v/>
      </c>
      <c r="U20" s="140">
        <f>L20-T20</f>
        <v/>
      </c>
      <c r="V20" s="138" t="n"/>
      <c r="W20" s="531" t="n"/>
      <c r="X20" s="531" t="n"/>
      <c r="Y20" s="531" t="n"/>
      <c r="Z20" s="258">
        <f>D20</f>
        <v/>
      </c>
      <c r="AA20" s="257">
        <f>L20</f>
        <v/>
      </c>
      <c r="AB20" s="257">
        <f>T20</f>
        <v/>
      </c>
      <c r="AC20" s="257">
        <f>U20</f>
        <v/>
      </c>
      <c r="AD20" s="531" t="n"/>
      <c r="AE20" s="531" t="n"/>
      <c r="AF20" s="531" t="n"/>
      <c r="AG20" s="531" t="n"/>
      <c r="AH20" s="531" t="n"/>
      <c r="AI20" s="531" t="n"/>
      <c r="AJ20" s="531" t="n"/>
      <c r="AK20" s="531" t="n"/>
      <c r="AL20" s="531" t="n"/>
      <c r="AM20" s="531" t="n"/>
      <c r="AN20" s="531" t="n"/>
      <c r="AO20" s="531" t="n"/>
      <c r="AP20" s="531" t="n"/>
      <c r="AQ20" s="531" t="n"/>
      <c r="AR20" s="531" t="n"/>
      <c r="AS20" s="531" t="n"/>
      <c r="AT20" s="531" t="n"/>
    </row>
    <row r="21" ht="16" customFormat="1" customHeight="1" s="31">
      <c r="A21" s="537" t="n"/>
      <c r="B21" s="253" t="inlineStr">
        <is>
          <t>MP</t>
        </is>
      </c>
      <c r="C21" s="531" t="n"/>
      <c r="D21" s="133" t="inlineStr">
        <is>
          <t>Materials and products in industry</t>
        </is>
      </c>
      <c r="E21" s="134">
        <f>IF($D$11="Year",SUMIFS('2a. Database N flows'!$N:$N,'2a. Database N flows'!$G:$G,'3.1.c N Budget'!$B21,'2a. Database N flows'!$D:$D,"&lt;&gt;"&amp;'3.1.c N Budget'!$B21,'2a. Database N flows'!$M:$M,'3.1.c N Budget'!E$19,'2a. Database N flows'!$P:$P,$D$4),IF(SUMIFS('2a. Database N flows'!$N:$N,'2a. Database N flows'!$G:$G,'3.1.c N Budget'!$B21,'2a. Database N flows'!$D:$D,"&lt;&gt;"&amp;'3.1.c N Budget'!$B21,'2a. Database N flows'!$M:$M,'3.1.c N Budget'!E$19,'2a. Database N flows'!$P:$P,"&gt;="&amp;$D$7,'2a. Database N flows'!$P:$P,"&lt;="&amp;$D$8)&gt;0,SUMIFS('2a. Database N flows'!$N:$N,'2a. Database N flows'!$G:$G,'3.1.c N Budget'!$B21,'2a. Database N flows'!$D:$D,"&lt;&gt;"&amp;'3.1.c N Budget'!$B21,'2a. Database N flows'!$M:$M,'3.1.c N Budget'!E$19,'2a. Database N flows'!$P:$P,"&gt;="&amp;$D$7,'2a. Database N flows'!$P:$P,"&lt;="&amp;$D$8)/$D$9,0))</f>
        <v/>
      </c>
      <c r="F21" s="135">
        <f>IF($D$11="Year",SUMIFS('2a. Database N flows'!$N:$N,'2a. Database N flows'!$G:$G,'3.1.c N Budget'!$B21,'2a. Database N flows'!$D:$D,"&lt;&gt;"&amp;'3.1.c N Budget'!$B21,'2a. Database N flows'!$M:$M,'3.1.c N Budget'!F$19,'2a. Database N flows'!$P:$P,$D$4),IF(SUMIFS('2a. Database N flows'!$N:$N,'2a. Database N flows'!$G:$G,'3.1.c N Budget'!$B21,'2a. Database N flows'!$D:$D,"&lt;&gt;"&amp;'3.1.c N Budget'!$B21,'2a. Database N flows'!$M:$M,'3.1.c N Budget'!F$19,'2a. Database N flows'!$P:$P,"&gt;="&amp;$D$7,'2a. Database N flows'!$P:$P,"&lt;="&amp;$D$8)&gt;0,SUMIFS('2a. Database N flows'!$N:$N,'2a. Database N flows'!$G:$G,'3.1.c N Budget'!$B21,'2a. Database N flows'!$D:$D,"&lt;&gt;"&amp;'3.1.c N Budget'!$B21,'2a. Database N flows'!$M:$M,'3.1.c N Budget'!F$19,'2a. Database N flows'!$P:$P,"&gt;="&amp;$D$7,'2a. Database N flows'!$P:$P,"&lt;="&amp;$D$8)/$D$9,0))</f>
        <v/>
      </c>
      <c r="G21" s="135">
        <f>IF($D$11="Year",SUMIFS('2a. Database N flows'!$N:$N,'2a. Database N flows'!$G:$G,'3.1.c N Budget'!$B21,'2a. Database N flows'!$D:$D,"&lt;&gt;"&amp;'3.1.c N Budget'!$B21,'2a. Database N flows'!$M:$M,'3.1.c N Budget'!G$19,'2a. Database N flows'!$P:$P,$D$4),IF(SUMIFS('2a. Database N flows'!$N:$N,'2a. Database N flows'!$G:$G,'3.1.c N Budget'!$B21,'2a. Database N flows'!$D:$D,"&lt;&gt;"&amp;'3.1.c N Budget'!$B21,'2a. Database N flows'!$M:$M,'3.1.c N Budget'!G$19,'2a. Database N flows'!$P:$P,"&gt;="&amp;$D$7,'2a. Database N flows'!$P:$P,"&lt;="&amp;$D$8)&gt;0,SUMIFS('2a. Database N flows'!$N:$N,'2a. Database N flows'!$G:$G,'3.1.c N Budget'!$B21,'2a. Database N flows'!$D:$D,"&lt;&gt;"&amp;'3.1.c N Budget'!$B21,'2a. Database N flows'!$M:$M,'3.1.c N Budget'!G$19,'2a. Database N flows'!$P:$P,"&gt;="&amp;$D$7,'2a. Database N flows'!$P:$P,"&lt;="&amp;$D$8)/$D$9,0))</f>
        <v/>
      </c>
      <c r="H21" s="135">
        <f>IF($D$11="Year",SUMIFS('2a. Database N flows'!$N:$N,'2a. Database N flows'!$G:$G,'3.1.c N Budget'!$B21,'2a. Database N flows'!$D:$D,"&lt;&gt;"&amp;'3.1.c N Budget'!$B21,'2a. Database N flows'!$M:$M,'3.1.c N Budget'!H$19,'2a. Database N flows'!$P:$P,$D$4),IF(SUMIFS('2a. Database N flows'!$N:$N,'2a. Database N flows'!$G:$G,'3.1.c N Budget'!$B21,'2a. Database N flows'!$D:$D,"&lt;&gt;"&amp;'3.1.c N Budget'!$B21,'2a. Database N flows'!$M:$M,'3.1.c N Budget'!H$19,'2a. Database N flows'!$P:$P,"&gt;="&amp;$D$7,'2a. Database N flows'!$P:$P,"&lt;="&amp;$D$8)&gt;0,SUMIFS('2a. Database N flows'!$N:$N,'2a. Database N flows'!$G:$G,'3.1.c N Budget'!$B21,'2a. Database N flows'!$D:$D,"&lt;&gt;"&amp;'3.1.c N Budget'!$B21,'2a. Database N flows'!$M:$M,'3.1.c N Budget'!H$19,'2a. Database N flows'!$P:$P,"&gt;="&amp;$D$7,'2a. Database N flows'!$P:$P,"&lt;="&amp;$D$8)/$D$9,0))</f>
        <v/>
      </c>
      <c r="I21" s="135">
        <f>IF($D$11="Year",SUMIFS('2a. Database N flows'!$N:$N,'2a. Database N flows'!$G:$G,'3.1.c N Budget'!$B21,'2a. Database N flows'!$D:$D,"&lt;&gt;"&amp;'3.1.c N Budget'!$B21,'2a. Database N flows'!$M:$M,'3.1.c N Budget'!I$19,'2a. Database N flows'!$P:$P,$D$4),IF(SUMIFS('2a. Database N flows'!$N:$N,'2a. Database N flows'!$G:$G,'3.1.c N Budget'!$B21,'2a. Database N flows'!$D:$D,"&lt;&gt;"&amp;'3.1.c N Budget'!$B21,'2a. Database N flows'!$M:$M,'3.1.c N Budget'!I$19,'2a. Database N flows'!$P:$P,"&gt;="&amp;$D$7,'2a. Database N flows'!$P:$P,"&lt;="&amp;$D$8)&gt;0,SUMIFS('2a. Database N flows'!$N:$N,'2a. Database N flows'!$G:$G,'3.1.c N Budget'!$B21,'2a. Database N flows'!$D:$D,"&lt;&gt;"&amp;'3.1.c N Budget'!$B21,'2a. Database N flows'!$M:$M,'3.1.c N Budget'!I$19,'2a. Database N flows'!$P:$P,"&gt;="&amp;$D$7,'2a. Database N flows'!$P:$P,"&lt;="&amp;$D$8)/$D$9,0))</f>
        <v/>
      </c>
      <c r="J21" s="135">
        <f>IF($D$11="Year",SUMIFS('2a. Database N flows'!$N:$N,'2a. Database N flows'!$G:$G,'3.1.c N Budget'!$B21,'2a. Database N flows'!$D:$D,"&lt;&gt;"&amp;'3.1.c N Budget'!$B21,'2a. Database N flows'!$M:$M,'3.1.c N Budget'!J$19,'2a. Database N flows'!$P:$P,$D$4),IF(SUMIFS('2a. Database N flows'!$N:$N,'2a. Database N flows'!$G:$G,'3.1.c N Budget'!$B21,'2a. Database N flows'!$D:$D,"&lt;&gt;"&amp;'3.1.c N Budget'!$B21,'2a. Database N flows'!$M:$M,'3.1.c N Budget'!J$19,'2a. Database N flows'!$P:$P,"&gt;="&amp;$D$7,'2a. Database N flows'!$P:$P,"&lt;="&amp;$D$8)&gt;0,SUMIFS('2a. Database N flows'!$N:$N,'2a. Database N flows'!$G:$G,'3.1.c N Budget'!$B21,'2a. Database N flows'!$D:$D,"&lt;&gt;"&amp;'3.1.c N Budget'!$B21,'2a. Database N flows'!$M:$M,'3.1.c N Budget'!J$19,'2a. Database N flows'!$P:$P,"&gt;="&amp;$D$7,'2a. Database N flows'!$P:$P,"&lt;="&amp;$D$8)/$D$9,0))</f>
        <v/>
      </c>
      <c r="K21" s="135">
        <f>IF($D$11="Year",SUMIFS('2a. Database N flows'!$N:$N,'2a. Database N flows'!$G:$G,'3.1.c N Budget'!$B21,'2a. Database N flows'!$D:$D,"&lt;&gt;"&amp;'3.1.c N Budget'!$B21,'2a. Database N flows'!$M:$M,'3.1.c N Budget'!K$19,'2a. Database N flows'!$P:$P,$D$4),IF(SUMIFS('2a. Database N flows'!$N:$N,'2a. Database N flows'!$G:$G,'3.1.c N Budget'!$B21,'2a. Database N flows'!$D:$D,"&lt;&gt;"&amp;'3.1.c N Budget'!$B21,'2a. Database N flows'!$M:$M,'3.1.c N Budget'!K$19,'2a. Database N flows'!$P:$P,"&gt;="&amp;$D$7,'2a. Database N flows'!$P:$P,"&lt;="&amp;$D$8)&gt;0,SUMIFS('2a. Database N flows'!$N:$N,'2a. Database N flows'!$G:$G,'3.1.c N Budget'!$B21,'2a. Database N flows'!$D:$D,"&lt;&gt;"&amp;'3.1.c N Budget'!$B21,'2a. Database N flows'!$M:$M,'3.1.c N Budget'!K$19,'2a. Database N flows'!$P:$P,"&gt;="&amp;$D$7,'2a. Database N flows'!$P:$P,"&lt;="&amp;$D$8)/$D$9,0))</f>
        <v/>
      </c>
      <c r="L21" s="140">
        <f>SUMIFS('2a. Database N flows'!$N:$N,'2a. Database N flows'!$G:$G,'3.1.c N Budget'!$B21,'2a. Database N flows'!$D:$D,"&lt;&gt;"&amp;'3.1.c N Budget'!$B21,'2a. Database N flows'!$P:$P,$D$4)</f>
        <v/>
      </c>
      <c r="M21" s="134">
        <f>SUMIFS('2a. Database N flows'!$N:$N,'2a. Database N flows'!$D:$D,'3.1.c N Budget'!$B21,'2a. Database N flows'!$G:$G,"&lt;&gt;"&amp;'3.1.c N Budget'!$B21,'2a. Database N flows'!$M:$M,'3.1.c N Budget'!M$19,'2a. Database N flows'!$P:$P,$D$4)</f>
        <v/>
      </c>
      <c r="N21" s="135">
        <f>SUMIFS('2a. Database N flows'!$N:$N,'2a. Database N flows'!$D:$D,'3.1.c N Budget'!$B21,'2a. Database N flows'!$G:$G,"&lt;&gt;"&amp;'3.1.c N Budget'!$B21,'2a. Database N flows'!$M:$M,'3.1.c N Budget'!N$19,'2a. Database N flows'!$P:$P,$D$4)</f>
        <v/>
      </c>
      <c r="O21" s="135">
        <f>SUMIFS('2a. Database N flows'!$N:$N,'2a. Database N flows'!$D:$D,'3.1.c N Budget'!$B21,'2a. Database N flows'!$G:$G,"&lt;&gt;"&amp;'3.1.c N Budget'!$B21,'2a. Database N flows'!$M:$M,'3.1.c N Budget'!O$19,'2a. Database N flows'!$P:$P,$D$4)</f>
        <v/>
      </c>
      <c r="P21" s="135">
        <f>SUMIFS('2a. Database N flows'!$N:$N,'2a. Database N flows'!$D:$D,'3.1.c N Budget'!$B21,'2a. Database N flows'!$G:$G,"&lt;&gt;"&amp;'3.1.c N Budget'!$B21,'2a. Database N flows'!$M:$M,'3.1.c N Budget'!P$19,'2a. Database N flows'!$P:$P,$D$4)</f>
        <v/>
      </c>
      <c r="Q21" s="135">
        <f>SUMIFS('2a. Database N flows'!$N:$N,'2a. Database N flows'!$D:$D,'3.1.c N Budget'!$B21,'2a. Database N flows'!$G:$G,"&lt;&gt;"&amp;'3.1.c N Budget'!$B21,'2a. Database N flows'!$M:$M,'3.1.c N Budget'!Q$19,'2a. Database N flows'!$P:$P,$D$4)</f>
        <v/>
      </c>
      <c r="R21" s="135">
        <f>SUMIFS('2a. Database N flows'!$N:$N,'2a. Database N flows'!$D:$D,'3.1.c N Budget'!$B21,'2a. Database N flows'!$G:$G,"&lt;&gt;"&amp;'3.1.c N Budget'!$B21,'2a. Database N flows'!$M:$M,'3.1.c N Budget'!R$19,'2a. Database N flows'!$P:$P,$D$4)</f>
        <v/>
      </c>
      <c r="S21" s="135">
        <f>SUMIFS('2a. Database N flows'!$N:$N,'2a. Database N flows'!$D:$D,'3.1.c N Budget'!$B21,'2a. Database N flows'!$G:$G,"&lt;&gt;"&amp;'3.1.c N Budget'!$B21,'2a. Database N flows'!$M:$M,'3.1.c N Budget'!S$19,'2a. Database N flows'!$P:$P,$D$4)</f>
        <v/>
      </c>
      <c r="T21" s="134">
        <f>SUMIFS('2a. Database N flows'!$N:$N,'2a. Database N flows'!$D:$D,'3.1.c N Budget'!$B21,'2a. Database N flows'!$G:$G,"&lt;&gt;"&amp;'3.1.c N Budget'!$B21,'2a. Database N flows'!$P:$P,$D$4)</f>
        <v/>
      </c>
      <c r="U21" s="140">
        <f>L21-T21</f>
        <v/>
      </c>
      <c r="V21" s="138" t="n"/>
      <c r="W21" s="531" t="n"/>
      <c r="X21" s="531" t="n"/>
      <c r="Y21" s="531" t="n"/>
      <c r="Z21" s="258">
        <f>D21</f>
        <v/>
      </c>
      <c r="AA21" s="257">
        <f>L21</f>
        <v/>
      </c>
      <c r="AB21" s="257">
        <f>T21</f>
        <v/>
      </c>
      <c r="AC21" s="257">
        <f>U21</f>
        <v/>
      </c>
      <c r="AD21" s="531" t="n"/>
      <c r="AE21" s="531" t="n"/>
      <c r="AF21" s="531" t="n"/>
      <c r="AG21" s="531" t="n"/>
      <c r="AH21" s="531" t="n"/>
      <c r="AI21" s="531" t="n"/>
      <c r="AJ21" s="531" t="n"/>
      <c r="AK21" s="531" t="n"/>
      <c r="AL21" s="531" t="n"/>
      <c r="AM21" s="531" t="n"/>
      <c r="AN21" s="531" t="n"/>
      <c r="AO21" s="531" t="n"/>
      <c r="AP21" s="531" t="n"/>
      <c r="AQ21" s="531" t="n"/>
      <c r="AR21" s="531" t="n"/>
      <c r="AS21" s="531" t="n"/>
      <c r="AT21" s="531" t="n"/>
    </row>
    <row r="22" ht="16" customFormat="1" customHeight="1" s="31">
      <c r="A22" s="537" t="n"/>
      <c r="B22" s="253" t="inlineStr">
        <is>
          <t>AG</t>
        </is>
      </c>
      <c r="C22" s="531" t="n"/>
      <c r="D22" s="133" t="inlineStr">
        <is>
          <t>Agriculture</t>
        </is>
      </c>
      <c r="E22" s="134">
        <f>IF($D$11="Year",SUMIFS('2a. Database N flows'!$N:$N,'2a. Database N flows'!$G:$G,'3.1.c N Budget'!$B22,'2a. Database N flows'!$D:$D,"&lt;&gt;"&amp;'3.1.c N Budget'!$B22,'2a. Database N flows'!$M:$M,'3.1.c N Budget'!E$19,'2a. Database N flows'!$P:$P,$D$4),IF(SUMIFS('2a. Database N flows'!$N:$N,'2a. Database N flows'!$G:$G,'3.1.c N Budget'!$B22,'2a. Database N flows'!$D:$D,"&lt;&gt;"&amp;'3.1.c N Budget'!$B22,'2a. Database N flows'!$M:$M,'3.1.c N Budget'!E$19,'2a. Database N flows'!$P:$P,"&gt;="&amp;$D$7,'2a. Database N flows'!$P:$P,"&lt;="&amp;$D$8)&gt;0,SUMIFS('2a. Database N flows'!$N:$N,'2a. Database N flows'!$G:$G,'3.1.c N Budget'!$B22,'2a. Database N flows'!$D:$D,"&lt;&gt;"&amp;'3.1.c N Budget'!$B22,'2a. Database N flows'!$M:$M,'3.1.c N Budget'!E$19,'2a. Database N flows'!$P:$P,"&gt;="&amp;$D$7,'2a. Database N flows'!$P:$P,"&lt;="&amp;$D$8)/$D$9,0))</f>
        <v/>
      </c>
      <c r="F22" s="135">
        <f>IF($D$11="Year",SUMIFS('2a. Database N flows'!$N:$N,'2a. Database N flows'!$G:$G,'3.1.c N Budget'!$B22,'2a. Database N flows'!$D:$D,"&lt;&gt;"&amp;'3.1.c N Budget'!$B22,'2a. Database N flows'!$M:$M,'3.1.c N Budget'!F$19,'2a. Database N flows'!$P:$P,$D$4),IF(SUMIFS('2a. Database N flows'!$N:$N,'2a. Database N flows'!$G:$G,'3.1.c N Budget'!$B22,'2a. Database N flows'!$D:$D,"&lt;&gt;"&amp;'3.1.c N Budget'!$B22,'2a. Database N flows'!$M:$M,'3.1.c N Budget'!F$19,'2a. Database N flows'!$P:$P,"&gt;="&amp;$D$7,'2a. Database N flows'!$P:$P,"&lt;="&amp;$D$8)&gt;0,SUMIFS('2a. Database N flows'!$N:$N,'2a. Database N flows'!$G:$G,'3.1.c N Budget'!$B22,'2a. Database N flows'!$D:$D,"&lt;&gt;"&amp;'3.1.c N Budget'!$B22,'2a. Database N flows'!$M:$M,'3.1.c N Budget'!F$19,'2a. Database N flows'!$P:$P,"&gt;="&amp;$D$7,'2a. Database N flows'!$P:$P,"&lt;="&amp;$D$8)/$D$9,0))</f>
        <v/>
      </c>
      <c r="G22" s="135">
        <f>IF($D$11="Year",SUMIFS('2a. Database N flows'!$N:$N,'2a. Database N flows'!$G:$G,'3.1.c N Budget'!$B22,'2a. Database N flows'!$D:$D,"&lt;&gt;"&amp;'3.1.c N Budget'!$B22,'2a. Database N flows'!$M:$M,'3.1.c N Budget'!G$19,'2a. Database N flows'!$P:$P,$D$4),IF(SUMIFS('2a. Database N flows'!$N:$N,'2a. Database N flows'!$G:$G,'3.1.c N Budget'!$B22,'2a. Database N flows'!$D:$D,"&lt;&gt;"&amp;'3.1.c N Budget'!$B22,'2a. Database N flows'!$M:$M,'3.1.c N Budget'!G$19,'2a. Database N flows'!$P:$P,"&gt;="&amp;$D$7,'2a. Database N flows'!$P:$P,"&lt;="&amp;$D$8)&gt;0,SUMIFS('2a. Database N flows'!$N:$N,'2a. Database N flows'!$G:$G,'3.1.c N Budget'!$B22,'2a. Database N flows'!$D:$D,"&lt;&gt;"&amp;'3.1.c N Budget'!$B22,'2a. Database N flows'!$M:$M,'3.1.c N Budget'!G$19,'2a. Database N flows'!$P:$P,"&gt;="&amp;$D$7,'2a. Database N flows'!$P:$P,"&lt;="&amp;$D$8)/$D$9,0))</f>
        <v/>
      </c>
      <c r="H22" s="135">
        <f>IF($D$11="Year",SUMIFS('2a. Database N flows'!$N:$N,'2a. Database N flows'!$G:$G,'3.1.c N Budget'!$B22,'2a. Database N flows'!$D:$D,"&lt;&gt;"&amp;'3.1.c N Budget'!$B22,'2a. Database N flows'!$M:$M,'3.1.c N Budget'!H$19,'2a. Database N flows'!$P:$P,$D$4),IF(SUMIFS('2a. Database N flows'!$N:$N,'2a. Database N flows'!$G:$G,'3.1.c N Budget'!$B22,'2a. Database N flows'!$D:$D,"&lt;&gt;"&amp;'3.1.c N Budget'!$B22,'2a. Database N flows'!$M:$M,'3.1.c N Budget'!H$19,'2a. Database N flows'!$P:$P,"&gt;="&amp;$D$7,'2a. Database N flows'!$P:$P,"&lt;="&amp;$D$8)&gt;0,SUMIFS('2a. Database N flows'!$N:$N,'2a. Database N flows'!$G:$G,'3.1.c N Budget'!$B22,'2a. Database N flows'!$D:$D,"&lt;&gt;"&amp;'3.1.c N Budget'!$B22,'2a. Database N flows'!$M:$M,'3.1.c N Budget'!H$19,'2a. Database N flows'!$P:$P,"&gt;="&amp;$D$7,'2a. Database N flows'!$P:$P,"&lt;="&amp;$D$8)/$D$9,0))</f>
        <v/>
      </c>
      <c r="I22" s="135">
        <f>IF($D$11="Year",SUMIFS('2a. Database N flows'!$N:$N,'2a. Database N flows'!$G:$G,'3.1.c N Budget'!$B22,'2a. Database N flows'!$D:$D,"&lt;&gt;"&amp;'3.1.c N Budget'!$B22,'2a. Database N flows'!$M:$M,'3.1.c N Budget'!I$19,'2a. Database N flows'!$P:$P,$D$4),IF(SUMIFS('2a. Database N flows'!$N:$N,'2a. Database N flows'!$G:$G,'3.1.c N Budget'!$B22,'2a. Database N flows'!$D:$D,"&lt;&gt;"&amp;'3.1.c N Budget'!$B22,'2a. Database N flows'!$M:$M,'3.1.c N Budget'!I$19,'2a. Database N flows'!$P:$P,"&gt;="&amp;$D$7,'2a. Database N flows'!$P:$P,"&lt;="&amp;$D$8)&gt;0,SUMIFS('2a. Database N flows'!$N:$N,'2a. Database N flows'!$G:$G,'3.1.c N Budget'!$B22,'2a. Database N flows'!$D:$D,"&lt;&gt;"&amp;'3.1.c N Budget'!$B22,'2a. Database N flows'!$M:$M,'3.1.c N Budget'!I$19,'2a. Database N flows'!$P:$P,"&gt;="&amp;$D$7,'2a. Database N flows'!$P:$P,"&lt;="&amp;$D$8)/$D$9,0))</f>
        <v/>
      </c>
      <c r="J22" s="135">
        <f>IF($D$11="Year",SUMIFS('2a. Database N flows'!$N:$N,'2a. Database N flows'!$G:$G,'3.1.c N Budget'!$B22,'2a. Database N flows'!$D:$D,"&lt;&gt;"&amp;'3.1.c N Budget'!$B22,'2a. Database N flows'!$M:$M,'3.1.c N Budget'!J$19,'2a. Database N flows'!$P:$P,$D$4),IF(SUMIFS('2a. Database N flows'!$N:$N,'2a. Database N flows'!$G:$G,'3.1.c N Budget'!$B22,'2a. Database N flows'!$D:$D,"&lt;&gt;"&amp;'3.1.c N Budget'!$B22,'2a. Database N flows'!$M:$M,'3.1.c N Budget'!J$19,'2a. Database N flows'!$P:$P,"&gt;="&amp;$D$7,'2a. Database N flows'!$P:$P,"&lt;="&amp;$D$8)&gt;0,SUMIFS('2a. Database N flows'!$N:$N,'2a. Database N flows'!$G:$G,'3.1.c N Budget'!$B22,'2a. Database N flows'!$D:$D,"&lt;&gt;"&amp;'3.1.c N Budget'!$B22,'2a. Database N flows'!$M:$M,'3.1.c N Budget'!J$19,'2a. Database N flows'!$P:$P,"&gt;="&amp;$D$7,'2a. Database N flows'!$P:$P,"&lt;="&amp;$D$8)/$D$9,0))</f>
        <v/>
      </c>
      <c r="K22" s="135">
        <f>IF($D$11="Year",SUMIFS('2a. Database N flows'!$N:$N,'2a. Database N flows'!$G:$G,'3.1.c N Budget'!$B22,'2a. Database N flows'!$D:$D,"&lt;&gt;"&amp;'3.1.c N Budget'!$B22,'2a. Database N flows'!$M:$M,'3.1.c N Budget'!K$19,'2a. Database N flows'!$P:$P,$D$4),IF(SUMIFS('2a. Database N flows'!$N:$N,'2a. Database N flows'!$G:$G,'3.1.c N Budget'!$B22,'2a. Database N flows'!$D:$D,"&lt;&gt;"&amp;'3.1.c N Budget'!$B22,'2a. Database N flows'!$M:$M,'3.1.c N Budget'!K$19,'2a. Database N flows'!$P:$P,"&gt;="&amp;$D$7,'2a. Database N flows'!$P:$P,"&lt;="&amp;$D$8)&gt;0,SUMIFS('2a. Database N flows'!$N:$N,'2a. Database N flows'!$G:$G,'3.1.c N Budget'!$B22,'2a. Database N flows'!$D:$D,"&lt;&gt;"&amp;'3.1.c N Budget'!$B22,'2a. Database N flows'!$M:$M,'3.1.c N Budget'!K$19,'2a. Database N flows'!$P:$P,"&gt;="&amp;$D$7,'2a. Database N flows'!$P:$P,"&lt;="&amp;$D$8)/$D$9,0))</f>
        <v/>
      </c>
      <c r="L22" s="140">
        <f>SUMIFS('2a. Database N flows'!$N:$N,'2a. Database N flows'!$G:$G,'3.1.c N Budget'!$B22,'2a. Database N flows'!$D:$D,"&lt;&gt;"&amp;'3.1.c N Budget'!$B22,'2a. Database N flows'!$P:$P,$D$4)</f>
        <v/>
      </c>
      <c r="M22" s="134">
        <f>SUMIFS('2a. Database N flows'!$N:$N,'2a. Database N flows'!$D:$D,'3.1.c N Budget'!$B22,'2a. Database N flows'!$G:$G,"&lt;&gt;"&amp;'3.1.c N Budget'!$B22,'2a. Database N flows'!$M:$M,'3.1.c N Budget'!M$19,'2a. Database N flows'!$P:$P,$D$4)</f>
        <v/>
      </c>
      <c r="N22" s="135">
        <f>SUMIFS('2a. Database N flows'!$N:$N,'2a. Database N flows'!$D:$D,'3.1.c N Budget'!$B22,'2a. Database N flows'!$G:$G,"&lt;&gt;"&amp;'3.1.c N Budget'!$B22,'2a. Database N flows'!$M:$M,'3.1.c N Budget'!N$19,'2a. Database N flows'!$P:$P,$D$4)</f>
        <v/>
      </c>
      <c r="O22" s="135">
        <f>SUMIFS('2a. Database N flows'!$N:$N,'2a. Database N flows'!$D:$D,'3.1.c N Budget'!$B22,'2a. Database N flows'!$G:$G,"&lt;&gt;"&amp;'3.1.c N Budget'!$B22,'2a. Database N flows'!$M:$M,'3.1.c N Budget'!O$19,'2a. Database N flows'!$P:$P,$D$4)</f>
        <v/>
      </c>
      <c r="P22" s="135">
        <f>SUMIFS('2a. Database N flows'!$N:$N,'2a. Database N flows'!$D:$D,'3.1.c N Budget'!$B22,'2a. Database N flows'!$G:$G,"&lt;&gt;"&amp;'3.1.c N Budget'!$B22,'2a. Database N flows'!$M:$M,'3.1.c N Budget'!P$19,'2a. Database N flows'!$P:$P,$D$4)</f>
        <v/>
      </c>
      <c r="Q22" s="135">
        <f>SUMIFS('2a. Database N flows'!$N:$N,'2a. Database N flows'!$D:$D,'3.1.c N Budget'!$B22,'2a. Database N flows'!$G:$G,"&lt;&gt;"&amp;'3.1.c N Budget'!$B22,'2a. Database N flows'!$M:$M,'3.1.c N Budget'!Q$19,'2a. Database N flows'!$P:$P,$D$4)</f>
        <v/>
      </c>
      <c r="R22" s="135">
        <f>SUMIFS('2a. Database N flows'!$N:$N,'2a. Database N flows'!$D:$D,'3.1.c N Budget'!$B22,'2a. Database N flows'!$G:$G,"&lt;&gt;"&amp;'3.1.c N Budget'!$B22,'2a. Database N flows'!$M:$M,'3.1.c N Budget'!R$19,'2a. Database N flows'!$P:$P,$D$4)</f>
        <v/>
      </c>
      <c r="S22" s="135">
        <f>SUMIFS('2a. Database N flows'!$N:$N,'2a. Database N flows'!$D:$D,'3.1.c N Budget'!$B22,'2a. Database N flows'!$G:$G,"&lt;&gt;"&amp;'3.1.c N Budget'!$B22,'2a. Database N flows'!$M:$M,'3.1.c N Budget'!S$19,'2a. Database N flows'!$P:$P,$D$4)</f>
        <v/>
      </c>
      <c r="T22" s="134">
        <f>SUMIFS('2a. Database N flows'!$N:$N,'2a. Database N flows'!$D:$D,'3.1.c N Budget'!$B22,'2a. Database N flows'!$G:$G,"&lt;&gt;"&amp;'3.1.c N Budget'!$B22,'2a. Database N flows'!$P:$P,$D$4)</f>
        <v/>
      </c>
      <c r="U22" s="140">
        <f>L22-T22</f>
        <v/>
      </c>
      <c r="V22" s="138" t="n"/>
      <c r="W22" s="531" t="n"/>
      <c r="X22" s="531" t="n"/>
      <c r="Y22" s="531" t="n"/>
      <c r="Z22" s="258">
        <f>D22</f>
        <v/>
      </c>
      <c r="AA22" s="257">
        <f>L22</f>
        <v/>
      </c>
      <c r="AB22" s="257">
        <f>T22</f>
        <v/>
      </c>
      <c r="AC22" s="257">
        <f>U22</f>
        <v/>
      </c>
      <c r="AD22" s="531" t="n"/>
      <c r="AE22" s="531" t="n"/>
      <c r="AF22" s="531" t="n"/>
      <c r="AG22" s="531" t="n"/>
      <c r="AH22" s="531" t="n"/>
      <c r="AI22" s="531" t="n"/>
      <c r="AJ22" s="531" t="n"/>
      <c r="AK22" s="531" t="n"/>
      <c r="AL22" s="531" t="n"/>
      <c r="AM22" s="531" t="n"/>
      <c r="AN22" s="531" t="n"/>
      <c r="AO22" s="531" t="n"/>
      <c r="AP22" s="531" t="n"/>
      <c r="AQ22" s="531" t="n"/>
      <c r="AR22" s="531" t="n"/>
      <c r="AS22" s="531" t="n"/>
      <c r="AT22" s="531" t="n"/>
    </row>
    <row r="23" ht="16" customFormat="1" customHeight="1" s="31">
      <c r="A23" s="537" t="n"/>
      <c r="B23" s="253" t="inlineStr">
        <is>
          <t>FS</t>
        </is>
      </c>
      <c r="C23" s="531" t="n"/>
      <c r="D23" s="133" t="inlineStr">
        <is>
          <t>Forests and semi-natural vegetation</t>
        </is>
      </c>
      <c r="E23" s="134">
        <f>IF($D$11="Year",SUMIFS('2a. Database N flows'!$N:$N,'2a. Database N flows'!$G:$G,'3.1.c N Budget'!$B23,'2a. Database N flows'!$D:$D,"&lt;&gt;"&amp;'3.1.c N Budget'!$B23,'2a. Database N flows'!$M:$M,'3.1.c N Budget'!E$19,'2a. Database N flows'!$P:$P,$D$4),IF(SUMIFS('2a. Database N flows'!$N:$N,'2a. Database N flows'!$G:$G,'3.1.c N Budget'!$B23,'2a. Database N flows'!$D:$D,"&lt;&gt;"&amp;'3.1.c N Budget'!$B23,'2a. Database N flows'!$M:$M,'3.1.c N Budget'!E$19,'2a. Database N flows'!$P:$P,"&gt;="&amp;$D$7,'2a. Database N flows'!$P:$P,"&lt;="&amp;$D$8)&gt;0,SUMIFS('2a. Database N flows'!$N:$N,'2a. Database N flows'!$G:$G,'3.1.c N Budget'!$B23,'2a. Database N flows'!$D:$D,"&lt;&gt;"&amp;'3.1.c N Budget'!$B23,'2a. Database N flows'!$M:$M,'3.1.c N Budget'!E$19,'2a. Database N flows'!$P:$P,"&gt;="&amp;$D$7,'2a. Database N flows'!$P:$P,"&lt;="&amp;$D$8)/$D$9,0))</f>
        <v/>
      </c>
      <c r="F23" s="135">
        <f>IF($D$11="Year",SUMIFS('2a. Database N flows'!$N:$N,'2a. Database N flows'!$G:$G,'3.1.c N Budget'!$B23,'2a. Database N flows'!$D:$D,"&lt;&gt;"&amp;'3.1.c N Budget'!$B23,'2a. Database N flows'!$M:$M,'3.1.c N Budget'!F$19,'2a. Database N flows'!$P:$P,$D$4),IF(SUMIFS('2a. Database N flows'!$N:$N,'2a. Database N flows'!$G:$G,'3.1.c N Budget'!$B23,'2a. Database N flows'!$D:$D,"&lt;&gt;"&amp;'3.1.c N Budget'!$B23,'2a. Database N flows'!$M:$M,'3.1.c N Budget'!F$19,'2a. Database N flows'!$P:$P,"&gt;="&amp;$D$7,'2a. Database N flows'!$P:$P,"&lt;="&amp;$D$8)&gt;0,SUMIFS('2a. Database N flows'!$N:$N,'2a. Database N flows'!$G:$G,'3.1.c N Budget'!$B23,'2a. Database N flows'!$D:$D,"&lt;&gt;"&amp;'3.1.c N Budget'!$B23,'2a. Database N flows'!$M:$M,'3.1.c N Budget'!F$19,'2a. Database N flows'!$P:$P,"&gt;="&amp;$D$7,'2a. Database N flows'!$P:$P,"&lt;="&amp;$D$8)/$D$9,0))</f>
        <v/>
      </c>
      <c r="G23" s="135">
        <f>IF($D$11="Year",SUMIFS('2a. Database N flows'!$N:$N,'2a. Database N flows'!$G:$G,'3.1.c N Budget'!$B23,'2a. Database N flows'!$D:$D,"&lt;&gt;"&amp;'3.1.c N Budget'!$B23,'2a. Database N flows'!$M:$M,'3.1.c N Budget'!G$19,'2a. Database N flows'!$P:$P,$D$4),IF(SUMIFS('2a. Database N flows'!$N:$N,'2a. Database N flows'!$G:$G,'3.1.c N Budget'!$B23,'2a. Database N flows'!$D:$D,"&lt;&gt;"&amp;'3.1.c N Budget'!$B23,'2a. Database N flows'!$M:$M,'3.1.c N Budget'!G$19,'2a. Database N flows'!$P:$P,"&gt;="&amp;$D$7,'2a. Database N flows'!$P:$P,"&lt;="&amp;$D$8)&gt;0,SUMIFS('2a. Database N flows'!$N:$N,'2a. Database N flows'!$G:$G,'3.1.c N Budget'!$B23,'2a. Database N flows'!$D:$D,"&lt;&gt;"&amp;'3.1.c N Budget'!$B23,'2a. Database N flows'!$M:$M,'3.1.c N Budget'!G$19,'2a. Database N flows'!$P:$P,"&gt;="&amp;$D$7,'2a. Database N flows'!$P:$P,"&lt;="&amp;$D$8)/$D$9,0))</f>
        <v/>
      </c>
      <c r="H23" s="135">
        <f>IF($D$11="Year",SUMIFS('2a. Database N flows'!$N:$N,'2a. Database N flows'!$G:$G,'3.1.c N Budget'!$B23,'2a. Database N flows'!$D:$D,"&lt;&gt;"&amp;'3.1.c N Budget'!$B23,'2a. Database N flows'!$M:$M,'3.1.c N Budget'!H$19,'2a. Database N flows'!$P:$P,$D$4),IF(SUMIFS('2a. Database N flows'!$N:$N,'2a. Database N flows'!$G:$G,'3.1.c N Budget'!$B23,'2a. Database N flows'!$D:$D,"&lt;&gt;"&amp;'3.1.c N Budget'!$B23,'2a. Database N flows'!$M:$M,'3.1.c N Budget'!H$19,'2a. Database N flows'!$P:$P,"&gt;="&amp;$D$7,'2a. Database N flows'!$P:$P,"&lt;="&amp;$D$8)&gt;0,SUMIFS('2a. Database N flows'!$N:$N,'2a. Database N flows'!$G:$G,'3.1.c N Budget'!$B23,'2a. Database N flows'!$D:$D,"&lt;&gt;"&amp;'3.1.c N Budget'!$B23,'2a. Database N flows'!$M:$M,'3.1.c N Budget'!H$19,'2a. Database N flows'!$P:$P,"&gt;="&amp;$D$7,'2a. Database N flows'!$P:$P,"&lt;="&amp;$D$8)/$D$9,0))</f>
        <v/>
      </c>
      <c r="I23" s="135">
        <f>IF($D$11="Year",SUMIFS('2a. Database N flows'!$N:$N,'2a. Database N flows'!$G:$G,'3.1.c N Budget'!$B23,'2a. Database N flows'!$D:$D,"&lt;&gt;"&amp;'3.1.c N Budget'!$B23,'2a. Database N flows'!$M:$M,'3.1.c N Budget'!I$19,'2a. Database N flows'!$P:$P,$D$4),IF(SUMIFS('2a. Database N flows'!$N:$N,'2a. Database N flows'!$G:$G,'3.1.c N Budget'!$B23,'2a. Database N flows'!$D:$D,"&lt;&gt;"&amp;'3.1.c N Budget'!$B23,'2a. Database N flows'!$M:$M,'3.1.c N Budget'!I$19,'2a. Database N flows'!$P:$P,"&gt;="&amp;$D$7,'2a. Database N flows'!$P:$P,"&lt;="&amp;$D$8)&gt;0,SUMIFS('2a. Database N flows'!$N:$N,'2a. Database N flows'!$G:$G,'3.1.c N Budget'!$B23,'2a. Database N flows'!$D:$D,"&lt;&gt;"&amp;'3.1.c N Budget'!$B23,'2a. Database N flows'!$M:$M,'3.1.c N Budget'!I$19,'2a. Database N flows'!$P:$P,"&gt;="&amp;$D$7,'2a. Database N flows'!$P:$P,"&lt;="&amp;$D$8)/$D$9,0))</f>
        <v/>
      </c>
      <c r="J23" s="135">
        <f>IF($D$11="Year",SUMIFS('2a. Database N flows'!$N:$N,'2a. Database N flows'!$G:$G,'3.1.c N Budget'!$B23,'2a. Database N flows'!$D:$D,"&lt;&gt;"&amp;'3.1.c N Budget'!$B23,'2a. Database N flows'!$M:$M,'3.1.c N Budget'!J$19,'2a. Database N flows'!$P:$P,$D$4),IF(SUMIFS('2a. Database N flows'!$N:$N,'2a. Database N flows'!$G:$G,'3.1.c N Budget'!$B23,'2a. Database N flows'!$D:$D,"&lt;&gt;"&amp;'3.1.c N Budget'!$B23,'2a. Database N flows'!$M:$M,'3.1.c N Budget'!J$19,'2a. Database N flows'!$P:$P,"&gt;="&amp;$D$7,'2a. Database N flows'!$P:$P,"&lt;="&amp;$D$8)&gt;0,SUMIFS('2a. Database N flows'!$N:$N,'2a. Database N flows'!$G:$G,'3.1.c N Budget'!$B23,'2a. Database N flows'!$D:$D,"&lt;&gt;"&amp;'3.1.c N Budget'!$B23,'2a. Database N flows'!$M:$M,'3.1.c N Budget'!J$19,'2a. Database N flows'!$P:$P,"&gt;="&amp;$D$7,'2a. Database N flows'!$P:$P,"&lt;="&amp;$D$8)/$D$9,0))</f>
        <v/>
      </c>
      <c r="K23" s="135">
        <f>IF($D$11="Year",SUMIFS('2a. Database N flows'!$N:$N,'2a. Database N flows'!$G:$G,'3.1.c N Budget'!$B23,'2a. Database N flows'!$D:$D,"&lt;&gt;"&amp;'3.1.c N Budget'!$B23,'2a. Database N flows'!$M:$M,'3.1.c N Budget'!K$19,'2a. Database N flows'!$P:$P,$D$4),IF(SUMIFS('2a. Database N flows'!$N:$N,'2a. Database N flows'!$G:$G,'3.1.c N Budget'!$B23,'2a. Database N flows'!$D:$D,"&lt;&gt;"&amp;'3.1.c N Budget'!$B23,'2a. Database N flows'!$M:$M,'3.1.c N Budget'!K$19,'2a. Database N flows'!$P:$P,"&gt;="&amp;$D$7,'2a. Database N flows'!$P:$P,"&lt;="&amp;$D$8)&gt;0,SUMIFS('2a. Database N flows'!$N:$N,'2a. Database N flows'!$G:$G,'3.1.c N Budget'!$B23,'2a. Database N flows'!$D:$D,"&lt;&gt;"&amp;'3.1.c N Budget'!$B23,'2a. Database N flows'!$M:$M,'3.1.c N Budget'!K$19,'2a. Database N flows'!$P:$P,"&gt;="&amp;$D$7,'2a. Database N flows'!$P:$P,"&lt;="&amp;$D$8)/$D$9,0))</f>
        <v/>
      </c>
      <c r="L23" s="140">
        <f>SUMIFS('2a. Database N flows'!$N:$N,'2a. Database N flows'!$G:$G,'3.1.c N Budget'!$B23,'2a. Database N flows'!$D:$D,"&lt;&gt;"&amp;'3.1.c N Budget'!$B23,'2a. Database N flows'!$P:$P,$D$4)</f>
        <v/>
      </c>
      <c r="M23" s="134">
        <f>SUMIFS('2a. Database N flows'!$N:$N,'2a. Database N flows'!$D:$D,'3.1.c N Budget'!$B23,'2a. Database N flows'!$G:$G,"&lt;&gt;"&amp;'3.1.c N Budget'!$B23,'2a. Database N flows'!$M:$M,'3.1.c N Budget'!M$19,'2a. Database N flows'!$P:$P,$D$4)</f>
        <v/>
      </c>
      <c r="N23" s="135">
        <f>SUMIFS('2a. Database N flows'!$N:$N,'2a. Database N flows'!$D:$D,'3.1.c N Budget'!$B23,'2a. Database N flows'!$G:$G,"&lt;&gt;"&amp;'3.1.c N Budget'!$B23,'2a. Database N flows'!$M:$M,'3.1.c N Budget'!N$19,'2a. Database N flows'!$P:$P,$D$4)</f>
        <v/>
      </c>
      <c r="O23" s="135">
        <f>SUMIFS('2a. Database N flows'!$N:$N,'2a. Database N flows'!$D:$D,'3.1.c N Budget'!$B23,'2a. Database N flows'!$G:$G,"&lt;&gt;"&amp;'3.1.c N Budget'!$B23,'2a. Database N flows'!$M:$M,'3.1.c N Budget'!O$19,'2a. Database N flows'!$P:$P,$D$4)</f>
        <v/>
      </c>
      <c r="P23" s="135">
        <f>SUMIFS('2a. Database N flows'!$N:$N,'2a. Database N flows'!$D:$D,'3.1.c N Budget'!$B23,'2a. Database N flows'!$G:$G,"&lt;&gt;"&amp;'3.1.c N Budget'!$B23,'2a. Database N flows'!$M:$M,'3.1.c N Budget'!P$19,'2a. Database N flows'!$P:$P,$D$4)</f>
        <v/>
      </c>
      <c r="Q23" s="135">
        <f>SUMIFS('2a. Database N flows'!$N:$N,'2a. Database N flows'!$D:$D,'3.1.c N Budget'!$B23,'2a. Database N flows'!$G:$G,"&lt;&gt;"&amp;'3.1.c N Budget'!$B23,'2a. Database N flows'!$M:$M,'3.1.c N Budget'!Q$19,'2a. Database N flows'!$P:$P,$D$4)</f>
        <v/>
      </c>
      <c r="R23" s="135">
        <f>SUMIFS('2a. Database N flows'!$N:$N,'2a. Database N flows'!$D:$D,'3.1.c N Budget'!$B23,'2a. Database N flows'!$G:$G,"&lt;&gt;"&amp;'3.1.c N Budget'!$B23,'2a. Database N flows'!$M:$M,'3.1.c N Budget'!R$19,'2a. Database N flows'!$P:$P,$D$4)</f>
        <v/>
      </c>
      <c r="S23" s="135">
        <f>SUMIFS('2a. Database N flows'!$N:$N,'2a. Database N flows'!$D:$D,'3.1.c N Budget'!$B23,'2a. Database N flows'!$G:$G,"&lt;&gt;"&amp;'3.1.c N Budget'!$B23,'2a. Database N flows'!$M:$M,'3.1.c N Budget'!S$19,'2a. Database N flows'!$P:$P,$D$4)</f>
        <v/>
      </c>
      <c r="T23" s="134">
        <f>SUMIFS('2a. Database N flows'!$N:$N,'2a. Database N flows'!$D:$D,'3.1.c N Budget'!$B23,'2a. Database N flows'!$G:$G,"&lt;&gt;"&amp;'3.1.c N Budget'!$B23,'2a. Database N flows'!$P:$P,$D$4)</f>
        <v/>
      </c>
      <c r="U23" s="140">
        <f>L23-T23</f>
        <v/>
      </c>
      <c r="V23" s="138" t="n"/>
      <c r="W23" s="531" t="n"/>
      <c r="X23" s="531" t="n"/>
      <c r="Y23" s="531" t="n"/>
      <c r="Z23" s="258">
        <f>D23</f>
        <v/>
      </c>
      <c r="AA23" s="257">
        <f>L23</f>
        <v/>
      </c>
      <c r="AB23" s="257">
        <f>T23</f>
        <v/>
      </c>
      <c r="AC23" s="257">
        <f>U23</f>
        <v/>
      </c>
      <c r="AD23" s="531" t="n"/>
      <c r="AE23" s="531" t="n"/>
      <c r="AF23" s="531" t="n"/>
      <c r="AG23" s="531" t="n"/>
      <c r="AH23" s="531" t="n"/>
      <c r="AI23" s="531" t="n"/>
      <c r="AJ23" s="531" t="n"/>
      <c r="AK23" s="531" t="n"/>
      <c r="AL23" s="531" t="n"/>
      <c r="AM23" s="531" t="n"/>
      <c r="AN23" s="531" t="n"/>
      <c r="AO23" s="531" t="n"/>
      <c r="AP23" s="531" t="n"/>
      <c r="AQ23" s="531" t="n"/>
      <c r="AR23" s="531" t="n"/>
      <c r="AS23" s="531" t="n"/>
      <c r="AT23" s="531" t="n"/>
    </row>
    <row r="24" ht="16" customFormat="1" customHeight="1" s="31">
      <c r="A24" s="537" t="n"/>
      <c r="B24" s="253" t="inlineStr">
        <is>
          <t>PR</t>
        </is>
      </c>
      <c r="C24" s="531" t="n"/>
      <c r="D24" s="133" t="inlineStr">
        <is>
          <t>Processing of residues</t>
        </is>
      </c>
      <c r="E24" s="134">
        <f>IF($D$11="Year",SUMIFS('2a. Database N flows'!$N:$N,'2a. Database N flows'!$G:$G,'3.1.c N Budget'!$B24,'2a. Database N flows'!$D:$D,"&lt;&gt;"&amp;'3.1.c N Budget'!$B24,'2a. Database N flows'!$M:$M,'3.1.c N Budget'!E$19,'2a. Database N flows'!$P:$P,$D$4),IF(SUMIFS('2a. Database N flows'!$N:$N,'2a. Database N flows'!$G:$G,'3.1.c N Budget'!$B24,'2a. Database N flows'!$D:$D,"&lt;&gt;"&amp;'3.1.c N Budget'!$B24,'2a. Database N flows'!$M:$M,'3.1.c N Budget'!E$19,'2a. Database N flows'!$P:$P,"&gt;="&amp;$D$7,'2a. Database N flows'!$P:$P,"&lt;="&amp;$D$8)&gt;0,SUMIFS('2a. Database N flows'!$N:$N,'2a. Database N flows'!$G:$G,'3.1.c N Budget'!$B24,'2a. Database N flows'!$D:$D,"&lt;&gt;"&amp;'3.1.c N Budget'!$B24,'2a. Database N flows'!$M:$M,'3.1.c N Budget'!E$19,'2a. Database N flows'!$P:$P,"&gt;="&amp;$D$7,'2a. Database N flows'!$P:$P,"&lt;="&amp;$D$8)/$D$9,0))</f>
        <v/>
      </c>
      <c r="F24" s="135">
        <f>IF($D$11="Year",SUMIFS('2a. Database N flows'!$N:$N,'2a. Database N flows'!$G:$G,'3.1.c N Budget'!$B24,'2a. Database N flows'!$D:$D,"&lt;&gt;"&amp;'3.1.c N Budget'!$B24,'2a. Database N flows'!$M:$M,'3.1.c N Budget'!F$19,'2a. Database N flows'!$P:$P,$D$4),IF(SUMIFS('2a. Database N flows'!$N:$N,'2a. Database N flows'!$G:$G,'3.1.c N Budget'!$B24,'2a. Database N flows'!$D:$D,"&lt;&gt;"&amp;'3.1.c N Budget'!$B24,'2a. Database N flows'!$M:$M,'3.1.c N Budget'!F$19,'2a. Database N flows'!$P:$P,"&gt;="&amp;$D$7,'2a. Database N flows'!$P:$P,"&lt;="&amp;$D$8)&gt;0,SUMIFS('2a. Database N flows'!$N:$N,'2a. Database N flows'!$G:$G,'3.1.c N Budget'!$B24,'2a. Database N flows'!$D:$D,"&lt;&gt;"&amp;'3.1.c N Budget'!$B24,'2a. Database N flows'!$M:$M,'3.1.c N Budget'!F$19,'2a. Database N flows'!$P:$P,"&gt;="&amp;$D$7,'2a. Database N flows'!$P:$P,"&lt;="&amp;$D$8)/$D$9,0))</f>
        <v/>
      </c>
      <c r="G24" s="135">
        <f>IF($D$11="Year",SUMIFS('2a. Database N flows'!$N:$N,'2a. Database N flows'!$G:$G,'3.1.c N Budget'!$B24,'2a. Database N flows'!$D:$D,"&lt;&gt;"&amp;'3.1.c N Budget'!$B24,'2a. Database N flows'!$M:$M,'3.1.c N Budget'!G$19,'2a. Database N flows'!$P:$P,$D$4),IF(SUMIFS('2a. Database N flows'!$N:$N,'2a. Database N flows'!$G:$G,'3.1.c N Budget'!$B24,'2a. Database N flows'!$D:$D,"&lt;&gt;"&amp;'3.1.c N Budget'!$B24,'2a. Database N flows'!$M:$M,'3.1.c N Budget'!G$19,'2a. Database N flows'!$P:$P,"&gt;="&amp;$D$7,'2a. Database N flows'!$P:$P,"&lt;="&amp;$D$8)&gt;0,SUMIFS('2a. Database N flows'!$N:$N,'2a. Database N flows'!$G:$G,'3.1.c N Budget'!$B24,'2a. Database N flows'!$D:$D,"&lt;&gt;"&amp;'3.1.c N Budget'!$B24,'2a. Database N flows'!$M:$M,'3.1.c N Budget'!G$19,'2a. Database N flows'!$P:$P,"&gt;="&amp;$D$7,'2a. Database N flows'!$P:$P,"&lt;="&amp;$D$8)/$D$9,0))</f>
        <v/>
      </c>
      <c r="H24" s="135">
        <f>IF($D$11="Year",SUMIFS('2a. Database N flows'!$N:$N,'2a. Database N flows'!$G:$G,'3.1.c N Budget'!$B24,'2a. Database N flows'!$D:$D,"&lt;&gt;"&amp;'3.1.c N Budget'!$B24,'2a. Database N flows'!$M:$M,'3.1.c N Budget'!H$19,'2a. Database N flows'!$P:$P,$D$4),IF(SUMIFS('2a. Database N flows'!$N:$N,'2a. Database N flows'!$G:$G,'3.1.c N Budget'!$B24,'2a. Database N flows'!$D:$D,"&lt;&gt;"&amp;'3.1.c N Budget'!$B24,'2a. Database N flows'!$M:$M,'3.1.c N Budget'!H$19,'2a. Database N flows'!$P:$P,"&gt;="&amp;$D$7,'2a. Database N flows'!$P:$P,"&lt;="&amp;$D$8)&gt;0,SUMIFS('2a. Database N flows'!$N:$N,'2a. Database N flows'!$G:$G,'3.1.c N Budget'!$B24,'2a. Database N flows'!$D:$D,"&lt;&gt;"&amp;'3.1.c N Budget'!$B24,'2a. Database N flows'!$M:$M,'3.1.c N Budget'!H$19,'2a. Database N flows'!$P:$P,"&gt;="&amp;$D$7,'2a. Database N flows'!$P:$P,"&lt;="&amp;$D$8)/$D$9,0))</f>
        <v/>
      </c>
      <c r="I24" s="135">
        <f>IF($D$11="Year",SUMIFS('2a. Database N flows'!$N:$N,'2a. Database N flows'!$G:$G,'3.1.c N Budget'!$B24,'2a. Database N flows'!$D:$D,"&lt;&gt;"&amp;'3.1.c N Budget'!$B24,'2a. Database N flows'!$M:$M,'3.1.c N Budget'!I$19,'2a. Database N flows'!$P:$P,$D$4),IF(SUMIFS('2a. Database N flows'!$N:$N,'2a. Database N flows'!$G:$G,'3.1.c N Budget'!$B24,'2a. Database N flows'!$D:$D,"&lt;&gt;"&amp;'3.1.c N Budget'!$B24,'2a. Database N flows'!$M:$M,'3.1.c N Budget'!I$19,'2a. Database N flows'!$P:$P,"&gt;="&amp;$D$7,'2a. Database N flows'!$P:$P,"&lt;="&amp;$D$8)&gt;0,SUMIFS('2a. Database N flows'!$N:$N,'2a. Database N flows'!$G:$G,'3.1.c N Budget'!$B24,'2a. Database N flows'!$D:$D,"&lt;&gt;"&amp;'3.1.c N Budget'!$B24,'2a. Database N flows'!$M:$M,'3.1.c N Budget'!I$19,'2a. Database N flows'!$P:$P,"&gt;="&amp;$D$7,'2a. Database N flows'!$P:$P,"&lt;="&amp;$D$8)/$D$9,0))</f>
        <v/>
      </c>
      <c r="J24" s="135">
        <f>IF($D$11="Year",SUMIFS('2a. Database N flows'!$N:$N,'2a. Database N flows'!$G:$G,'3.1.c N Budget'!$B24,'2a. Database N flows'!$D:$D,"&lt;&gt;"&amp;'3.1.c N Budget'!$B24,'2a. Database N flows'!$M:$M,'3.1.c N Budget'!J$19,'2a. Database N flows'!$P:$P,$D$4),IF(SUMIFS('2a. Database N flows'!$N:$N,'2a. Database N flows'!$G:$G,'3.1.c N Budget'!$B24,'2a. Database N flows'!$D:$D,"&lt;&gt;"&amp;'3.1.c N Budget'!$B24,'2a. Database N flows'!$M:$M,'3.1.c N Budget'!J$19,'2a. Database N flows'!$P:$P,"&gt;="&amp;$D$7,'2a. Database N flows'!$P:$P,"&lt;="&amp;$D$8)&gt;0,SUMIFS('2a. Database N flows'!$N:$N,'2a. Database N flows'!$G:$G,'3.1.c N Budget'!$B24,'2a. Database N flows'!$D:$D,"&lt;&gt;"&amp;'3.1.c N Budget'!$B24,'2a. Database N flows'!$M:$M,'3.1.c N Budget'!J$19,'2a. Database N flows'!$P:$P,"&gt;="&amp;$D$7,'2a. Database N flows'!$P:$P,"&lt;="&amp;$D$8)/$D$9,0))</f>
        <v/>
      </c>
      <c r="K24" s="135">
        <f>IF($D$11="Year",SUMIFS('2a. Database N flows'!$N:$N,'2a. Database N flows'!$G:$G,'3.1.c N Budget'!$B24,'2a. Database N flows'!$D:$D,"&lt;&gt;"&amp;'3.1.c N Budget'!$B24,'2a. Database N flows'!$M:$M,'3.1.c N Budget'!K$19,'2a. Database N flows'!$P:$P,$D$4),IF(SUMIFS('2a. Database N flows'!$N:$N,'2a. Database N flows'!$G:$G,'3.1.c N Budget'!$B24,'2a. Database N flows'!$D:$D,"&lt;&gt;"&amp;'3.1.c N Budget'!$B24,'2a. Database N flows'!$M:$M,'3.1.c N Budget'!K$19,'2a. Database N flows'!$P:$P,"&gt;="&amp;$D$7,'2a. Database N flows'!$P:$P,"&lt;="&amp;$D$8)&gt;0,SUMIFS('2a. Database N flows'!$N:$N,'2a. Database N flows'!$G:$G,'3.1.c N Budget'!$B24,'2a. Database N flows'!$D:$D,"&lt;&gt;"&amp;'3.1.c N Budget'!$B24,'2a. Database N flows'!$M:$M,'3.1.c N Budget'!K$19,'2a. Database N flows'!$P:$P,"&gt;="&amp;$D$7,'2a. Database N flows'!$P:$P,"&lt;="&amp;$D$8)/$D$9,0))</f>
        <v/>
      </c>
      <c r="L24" s="140">
        <f>SUMIFS('2a. Database N flows'!$N:$N,'2a. Database N flows'!$G:$G,'3.1.c N Budget'!$B24,'2a. Database N flows'!$D:$D,"&lt;&gt;"&amp;'3.1.c N Budget'!$B24,'2a. Database N flows'!$P:$P,$D$4)</f>
        <v/>
      </c>
      <c r="M24" s="134">
        <f>SUMIFS('2a. Database N flows'!$N:$N,'2a. Database N flows'!$D:$D,'3.1.c N Budget'!$B24,'2a. Database N flows'!$G:$G,"&lt;&gt;"&amp;'3.1.c N Budget'!$B24,'2a. Database N flows'!$M:$M,'3.1.c N Budget'!M$19,'2a. Database N flows'!$P:$P,$D$4)</f>
        <v/>
      </c>
      <c r="N24" s="135">
        <f>SUMIFS('2a. Database N flows'!$N:$N,'2a. Database N flows'!$D:$D,'3.1.c N Budget'!$B24,'2a. Database N flows'!$G:$G,"&lt;&gt;"&amp;'3.1.c N Budget'!$B24,'2a. Database N flows'!$M:$M,'3.1.c N Budget'!N$19,'2a. Database N flows'!$P:$P,$D$4)</f>
        <v/>
      </c>
      <c r="O24" s="135">
        <f>SUMIFS('2a. Database N flows'!$N:$N,'2a. Database N flows'!$D:$D,'3.1.c N Budget'!$B24,'2a. Database N flows'!$G:$G,"&lt;&gt;"&amp;'3.1.c N Budget'!$B24,'2a. Database N flows'!$M:$M,'3.1.c N Budget'!O$19,'2a. Database N flows'!$P:$P,$D$4)</f>
        <v/>
      </c>
      <c r="P24" s="135">
        <f>SUMIFS('2a. Database N flows'!$N:$N,'2a. Database N flows'!$D:$D,'3.1.c N Budget'!$B24,'2a. Database N flows'!$G:$G,"&lt;&gt;"&amp;'3.1.c N Budget'!$B24,'2a. Database N flows'!$M:$M,'3.1.c N Budget'!P$19,'2a. Database N flows'!$P:$P,$D$4)</f>
        <v/>
      </c>
      <c r="Q24" s="135">
        <f>SUMIFS('2a. Database N flows'!$N:$N,'2a. Database N flows'!$D:$D,'3.1.c N Budget'!$B24,'2a. Database N flows'!$G:$G,"&lt;&gt;"&amp;'3.1.c N Budget'!$B24,'2a. Database N flows'!$M:$M,'3.1.c N Budget'!Q$19,'2a. Database N flows'!$P:$P,$D$4)</f>
        <v/>
      </c>
      <c r="R24" s="135">
        <f>SUMIFS('2a. Database N flows'!$N:$N,'2a. Database N flows'!$D:$D,'3.1.c N Budget'!$B24,'2a. Database N flows'!$G:$G,"&lt;&gt;"&amp;'3.1.c N Budget'!$B24,'2a. Database N flows'!$M:$M,'3.1.c N Budget'!R$19,'2a. Database N flows'!$P:$P,$D$4)</f>
        <v/>
      </c>
      <c r="S24" s="135">
        <f>SUMIFS('2a. Database N flows'!$N:$N,'2a. Database N flows'!$D:$D,'3.1.c N Budget'!$B24,'2a. Database N flows'!$G:$G,"&lt;&gt;"&amp;'3.1.c N Budget'!$B24,'2a. Database N flows'!$M:$M,'3.1.c N Budget'!S$19,'2a. Database N flows'!$P:$P,$D$4)</f>
        <v/>
      </c>
      <c r="T24" s="134">
        <f>SUMIFS('2a. Database N flows'!$N:$N,'2a. Database N flows'!$D:$D,'3.1.c N Budget'!$B24,'2a. Database N flows'!$G:$G,"&lt;&gt;"&amp;'3.1.c N Budget'!$B24,'2a. Database N flows'!$P:$P,$D$4)</f>
        <v/>
      </c>
      <c r="U24" s="140">
        <f>L24-T24</f>
        <v/>
      </c>
      <c r="V24" s="138" t="n"/>
      <c r="W24" s="531" t="n"/>
      <c r="X24" s="531" t="n"/>
      <c r="Y24" s="531" t="n"/>
      <c r="Z24" s="258">
        <f>D24</f>
        <v/>
      </c>
      <c r="AA24" s="257">
        <f>L24</f>
        <v/>
      </c>
      <c r="AB24" s="257">
        <f>T24</f>
        <v/>
      </c>
      <c r="AC24" s="257">
        <f>U24</f>
        <v/>
      </c>
      <c r="AD24" s="531" t="n"/>
      <c r="AE24" s="531" t="n"/>
      <c r="AF24" s="531" t="n"/>
      <c r="AG24" s="531" t="n"/>
      <c r="AH24" s="531" t="n"/>
      <c r="AI24" s="531" t="n"/>
      <c r="AJ24" s="531" t="n"/>
      <c r="AK24" s="531" t="n"/>
      <c r="AL24" s="531" t="n"/>
      <c r="AM24" s="531" t="n"/>
      <c r="AN24" s="531" t="n"/>
      <c r="AO24" s="531" t="n"/>
      <c r="AP24" s="531" t="n"/>
      <c r="AQ24" s="531" t="n"/>
      <c r="AR24" s="531" t="n"/>
      <c r="AS24" s="531" t="n"/>
      <c r="AT24" s="531" t="n"/>
    </row>
    <row r="25" ht="16" customFormat="1" customHeight="1" s="31">
      <c r="A25" s="537" t="n"/>
      <c r="B25" s="253" t="inlineStr">
        <is>
          <t>HS</t>
        </is>
      </c>
      <c r="C25" s="531" t="n"/>
      <c r="D25" s="133" t="inlineStr">
        <is>
          <t>Humans and settlements</t>
        </is>
      </c>
      <c r="E25" s="134">
        <f>IF($D$11="Year",SUMIFS('2a. Database N flows'!$N:$N,'2a. Database N flows'!$G:$G,'3.1.c N Budget'!$B25,'2a. Database N flows'!$D:$D,"&lt;&gt;"&amp;'3.1.c N Budget'!$B25,'2a. Database N flows'!$M:$M,'3.1.c N Budget'!E$19,'2a. Database N flows'!$P:$P,$D$4),IF(SUMIFS('2a. Database N flows'!$N:$N,'2a. Database N flows'!$G:$G,'3.1.c N Budget'!$B25,'2a. Database N flows'!$D:$D,"&lt;&gt;"&amp;'3.1.c N Budget'!$B25,'2a. Database N flows'!$M:$M,'3.1.c N Budget'!E$19,'2a. Database N flows'!$P:$P,"&gt;="&amp;$D$7,'2a. Database N flows'!$P:$P,"&lt;="&amp;$D$8)&gt;0,SUMIFS('2a. Database N flows'!$N:$N,'2a. Database N flows'!$G:$G,'3.1.c N Budget'!$B25,'2a. Database N flows'!$D:$D,"&lt;&gt;"&amp;'3.1.c N Budget'!$B25,'2a. Database N flows'!$M:$M,'3.1.c N Budget'!E$19,'2a. Database N flows'!$P:$P,"&gt;="&amp;$D$7,'2a. Database N flows'!$P:$P,"&lt;="&amp;$D$8)/$D$9,0))</f>
        <v/>
      </c>
      <c r="F25" s="135">
        <f>IF($D$11="Year",SUMIFS('2a. Database N flows'!$N:$N,'2a. Database N flows'!$G:$G,'3.1.c N Budget'!$B25,'2a. Database N flows'!$D:$D,"&lt;&gt;"&amp;'3.1.c N Budget'!$B25,'2a. Database N flows'!$M:$M,'3.1.c N Budget'!F$19,'2a. Database N flows'!$P:$P,$D$4),IF(SUMIFS('2a. Database N flows'!$N:$N,'2a. Database N flows'!$G:$G,'3.1.c N Budget'!$B25,'2a. Database N flows'!$D:$D,"&lt;&gt;"&amp;'3.1.c N Budget'!$B25,'2a. Database N flows'!$M:$M,'3.1.c N Budget'!F$19,'2a. Database N flows'!$P:$P,"&gt;="&amp;$D$7,'2a. Database N flows'!$P:$P,"&lt;="&amp;$D$8)&gt;0,SUMIFS('2a. Database N flows'!$N:$N,'2a. Database N flows'!$G:$G,'3.1.c N Budget'!$B25,'2a. Database N flows'!$D:$D,"&lt;&gt;"&amp;'3.1.c N Budget'!$B25,'2a. Database N flows'!$M:$M,'3.1.c N Budget'!F$19,'2a. Database N flows'!$P:$P,"&gt;="&amp;$D$7,'2a. Database N flows'!$P:$P,"&lt;="&amp;$D$8)/$D$9,0))</f>
        <v/>
      </c>
      <c r="G25" s="135">
        <f>IF($D$11="Year",SUMIFS('2a. Database N flows'!$N:$N,'2a. Database N flows'!$G:$G,'3.1.c N Budget'!$B25,'2a. Database N flows'!$D:$D,"&lt;&gt;"&amp;'3.1.c N Budget'!$B25,'2a. Database N flows'!$M:$M,'3.1.c N Budget'!G$19,'2a. Database N flows'!$P:$P,$D$4),IF(SUMIFS('2a. Database N flows'!$N:$N,'2a. Database N flows'!$G:$G,'3.1.c N Budget'!$B25,'2a. Database N flows'!$D:$D,"&lt;&gt;"&amp;'3.1.c N Budget'!$B25,'2a. Database N flows'!$M:$M,'3.1.c N Budget'!G$19,'2a. Database N flows'!$P:$P,"&gt;="&amp;$D$7,'2a. Database N flows'!$P:$P,"&lt;="&amp;$D$8)&gt;0,SUMIFS('2a. Database N flows'!$N:$N,'2a. Database N flows'!$G:$G,'3.1.c N Budget'!$B25,'2a. Database N flows'!$D:$D,"&lt;&gt;"&amp;'3.1.c N Budget'!$B25,'2a. Database N flows'!$M:$M,'3.1.c N Budget'!G$19,'2a. Database N flows'!$P:$P,"&gt;="&amp;$D$7,'2a. Database N flows'!$P:$P,"&lt;="&amp;$D$8)/$D$9,0))</f>
        <v/>
      </c>
      <c r="H25" s="135">
        <f>IF($D$11="Year",SUMIFS('2a. Database N flows'!$N:$N,'2a. Database N flows'!$G:$G,'3.1.c N Budget'!$B25,'2a. Database N flows'!$D:$D,"&lt;&gt;"&amp;'3.1.c N Budget'!$B25,'2a. Database N flows'!$M:$M,'3.1.c N Budget'!H$19,'2a. Database N flows'!$P:$P,$D$4),IF(SUMIFS('2a. Database N flows'!$N:$N,'2a. Database N flows'!$G:$G,'3.1.c N Budget'!$B25,'2a. Database N flows'!$D:$D,"&lt;&gt;"&amp;'3.1.c N Budget'!$B25,'2a. Database N flows'!$M:$M,'3.1.c N Budget'!H$19,'2a. Database N flows'!$P:$P,"&gt;="&amp;$D$7,'2a. Database N flows'!$P:$P,"&lt;="&amp;$D$8)&gt;0,SUMIFS('2a. Database N flows'!$N:$N,'2a. Database N flows'!$G:$G,'3.1.c N Budget'!$B25,'2a. Database N flows'!$D:$D,"&lt;&gt;"&amp;'3.1.c N Budget'!$B25,'2a. Database N flows'!$M:$M,'3.1.c N Budget'!H$19,'2a. Database N flows'!$P:$P,"&gt;="&amp;$D$7,'2a. Database N flows'!$P:$P,"&lt;="&amp;$D$8)/$D$9,0))</f>
        <v/>
      </c>
      <c r="I25" s="135">
        <f>IF($D$11="Year",SUMIFS('2a. Database N flows'!$N:$N,'2a. Database N flows'!$G:$G,'3.1.c N Budget'!$B25,'2a. Database N flows'!$D:$D,"&lt;&gt;"&amp;'3.1.c N Budget'!$B25,'2a. Database N flows'!$M:$M,'3.1.c N Budget'!I$19,'2a. Database N flows'!$P:$P,$D$4),IF(SUMIFS('2a. Database N flows'!$N:$N,'2a. Database N flows'!$G:$G,'3.1.c N Budget'!$B25,'2a. Database N flows'!$D:$D,"&lt;&gt;"&amp;'3.1.c N Budget'!$B25,'2a. Database N flows'!$M:$M,'3.1.c N Budget'!I$19,'2a. Database N flows'!$P:$P,"&gt;="&amp;$D$7,'2a. Database N flows'!$P:$P,"&lt;="&amp;$D$8)&gt;0,SUMIFS('2a. Database N flows'!$N:$N,'2a. Database N flows'!$G:$G,'3.1.c N Budget'!$B25,'2a. Database N flows'!$D:$D,"&lt;&gt;"&amp;'3.1.c N Budget'!$B25,'2a. Database N flows'!$M:$M,'3.1.c N Budget'!I$19,'2a. Database N flows'!$P:$P,"&gt;="&amp;$D$7,'2a. Database N flows'!$P:$P,"&lt;="&amp;$D$8)/$D$9,0))</f>
        <v/>
      </c>
      <c r="J25" s="135">
        <f>IF($D$11="Year",SUMIFS('2a. Database N flows'!$N:$N,'2a. Database N flows'!$G:$G,'3.1.c N Budget'!$B25,'2a. Database N flows'!$D:$D,"&lt;&gt;"&amp;'3.1.c N Budget'!$B25,'2a. Database N flows'!$M:$M,'3.1.c N Budget'!J$19,'2a. Database N flows'!$P:$P,$D$4),IF(SUMIFS('2a. Database N flows'!$N:$N,'2a. Database N flows'!$G:$G,'3.1.c N Budget'!$B25,'2a. Database N flows'!$D:$D,"&lt;&gt;"&amp;'3.1.c N Budget'!$B25,'2a. Database N flows'!$M:$M,'3.1.c N Budget'!J$19,'2a. Database N flows'!$P:$P,"&gt;="&amp;$D$7,'2a. Database N flows'!$P:$P,"&lt;="&amp;$D$8)&gt;0,SUMIFS('2a. Database N flows'!$N:$N,'2a. Database N flows'!$G:$G,'3.1.c N Budget'!$B25,'2a. Database N flows'!$D:$D,"&lt;&gt;"&amp;'3.1.c N Budget'!$B25,'2a. Database N flows'!$M:$M,'3.1.c N Budget'!J$19,'2a. Database N flows'!$P:$P,"&gt;="&amp;$D$7,'2a. Database N flows'!$P:$P,"&lt;="&amp;$D$8)/$D$9,0))</f>
        <v/>
      </c>
      <c r="K25" s="135">
        <f>IF($D$11="Year",SUMIFS('2a. Database N flows'!$N:$N,'2a. Database N flows'!$G:$G,'3.1.c N Budget'!$B25,'2a. Database N flows'!$D:$D,"&lt;&gt;"&amp;'3.1.c N Budget'!$B25,'2a. Database N flows'!$M:$M,'3.1.c N Budget'!K$19,'2a. Database N flows'!$P:$P,$D$4),IF(SUMIFS('2a. Database N flows'!$N:$N,'2a. Database N flows'!$G:$G,'3.1.c N Budget'!$B25,'2a. Database N flows'!$D:$D,"&lt;&gt;"&amp;'3.1.c N Budget'!$B25,'2a. Database N flows'!$M:$M,'3.1.c N Budget'!K$19,'2a. Database N flows'!$P:$P,"&gt;="&amp;$D$7,'2a. Database N flows'!$P:$P,"&lt;="&amp;$D$8)&gt;0,SUMIFS('2a. Database N flows'!$N:$N,'2a. Database N flows'!$G:$G,'3.1.c N Budget'!$B25,'2a. Database N flows'!$D:$D,"&lt;&gt;"&amp;'3.1.c N Budget'!$B25,'2a. Database N flows'!$M:$M,'3.1.c N Budget'!K$19,'2a. Database N flows'!$P:$P,"&gt;="&amp;$D$7,'2a. Database N flows'!$P:$P,"&lt;="&amp;$D$8)/$D$9,0))</f>
        <v/>
      </c>
      <c r="L25" s="140">
        <f>SUMIFS('2a. Database N flows'!$N:$N,'2a. Database N flows'!$G:$G,'3.1.c N Budget'!$B25,'2a. Database N flows'!$D:$D,"&lt;&gt;"&amp;'3.1.c N Budget'!$B25,'2a. Database N flows'!$P:$P,$D$4)</f>
        <v/>
      </c>
      <c r="M25" s="134">
        <f>SUMIFS('2a. Database N flows'!$N:$N,'2a. Database N flows'!$D:$D,'3.1.c N Budget'!$B25,'2a. Database N flows'!$G:$G,"&lt;&gt;"&amp;'3.1.c N Budget'!$B25,'2a. Database N flows'!$M:$M,'3.1.c N Budget'!M$19,'2a. Database N flows'!$P:$P,$D$4)</f>
        <v/>
      </c>
      <c r="N25" s="135">
        <f>SUMIFS('2a. Database N flows'!$N:$N,'2a. Database N flows'!$D:$D,'3.1.c N Budget'!$B25,'2a. Database N flows'!$G:$G,"&lt;&gt;"&amp;'3.1.c N Budget'!$B25,'2a. Database N flows'!$M:$M,'3.1.c N Budget'!N$19,'2a. Database N flows'!$P:$P,$D$4)</f>
        <v/>
      </c>
      <c r="O25" s="135">
        <f>SUMIFS('2a. Database N flows'!$N:$N,'2a. Database N flows'!$D:$D,'3.1.c N Budget'!$B25,'2a. Database N flows'!$G:$G,"&lt;&gt;"&amp;'3.1.c N Budget'!$B25,'2a. Database N flows'!$M:$M,'3.1.c N Budget'!O$19,'2a. Database N flows'!$P:$P,$D$4)</f>
        <v/>
      </c>
      <c r="P25" s="135">
        <f>SUMIFS('2a. Database N flows'!$N:$N,'2a. Database N flows'!$D:$D,'3.1.c N Budget'!$B25,'2a. Database N flows'!$G:$G,"&lt;&gt;"&amp;'3.1.c N Budget'!$B25,'2a. Database N flows'!$M:$M,'3.1.c N Budget'!P$19,'2a. Database N flows'!$P:$P,$D$4)</f>
        <v/>
      </c>
      <c r="Q25" s="135">
        <f>SUMIFS('2a. Database N flows'!$N:$N,'2a. Database N flows'!$D:$D,'3.1.c N Budget'!$B25,'2a. Database N flows'!$G:$G,"&lt;&gt;"&amp;'3.1.c N Budget'!$B25,'2a. Database N flows'!$M:$M,'3.1.c N Budget'!Q$19,'2a. Database N flows'!$P:$P,$D$4)</f>
        <v/>
      </c>
      <c r="R25" s="135">
        <f>SUMIFS('2a. Database N flows'!$N:$N,'2a. Database N flows'!$D:$D,'3.1.c N Budget'!$B25,'2a. Database N flows'!$G:$G,"&lt;&gt;"&amp;'3.1.c N Budget'!$B25,'2a. Database N flows'!$M:$M,'3.1.c N Budget'!R$19,'2a. Database N flows'!$P:$P,$D$4)</f>
        <v/>
      </c>
      <c r="S25" s="135">
        <f>SUMIFS('2a. Database N flows'!$N:$N,'2a. Database N flows'!$D:$D,'3.1.c N Budget'!$B25,'2a. Database N flows'!$G:$G,"&lt;&gt;"&amp;'3.1.c N Budget'!$B25,'2a. Database N flows'!$M:$M,'3.1.c N Budget'!S$19,'2a. Database N flows'!$P:$P,$D$4)</f>
        <v/>
      </c>
      <c r="T25" s="134">
        <f>SUMIFS('2a. Database N flows'!$N:$N,'2a. Database N flows'!$D:$D,'3.1.c N Budget'!$B25,'2a. Database N flows'!$G:$G,"&lt;&gt;"&amp;'3.1.c N Budget'!$B25,'2a. Database N flows'!$P:$P,$D$4)</f>
        <v/>
      </c>
      <c r="U25" s="140">
        <f>L25-T25</f>
        <v/>
      </c>
      <c r="V25" s="138" t="n"/>
      <c r="W25" s="531" t="n"/>
      <c r="X25" s="531" t="n"/>
      <c r="Y25" s="531" t="n"/>
      <c r="Z25" s="258">
        <f>D25</f>
        <v/>
      </c>
      <c r="AA25" s="257">
        <f>L25</f>
        <v/>
      </c>
      <c r="AB25" s="257">
        <f>T25</f>
        <v/>
      </c>
      <c r="AC25" s="257">
        <f>U25</f>
        <v/>
      </c>
      <c r="AD25" s="531" t="n"/>
      <c r="AE25" s="531" t="n"/>
      <c r="AF25" s="531" t="n"/>
      <c r="AG25" s="531" t="n"/>
      <c r="AH25" s="531" t="n"/>
      <c r="AI25" s="531" t="n"/>
      <c r="AJ25" s="531" t="n"/>
      <c r="AK25" s="531" t="n"/>
      <c r="AL25" s="531" t="n"/>
      <c r="AM25" s="531" t="n"/>
      <c r="AN25" s="531" t="n"/>
      <c r="AO25" s="531" t="n"/>
      <c r="AP25" s="531" t="n"/>
      <c r="AQ25" s="531" t="n"/>
      <c r="AR25" s="531" t="n"/>
      <c r="AS25" s="531" t="n"/>
      <c r="AT25" s="531" t="n"/>
    </row>
    <row r="26" ht="16" customFormat="1" customHeight="1" s="31">
      <c r="A26" s="537" t="n"/>
      <c r="B26" s="253" t="inlineStr">
        <is>
          <t>AT</t>
        </is>
      </c>
      <c r="C26" s="531" t="n"/>
      <c r="D26" s="133" t="inlineStr">
        <is>
          <t>Atmosphere</t>
        </is>
      </c>
      <c r="E26" s="134">
        <f>IF($D$11="Year",SUMIFS('2a. Database N flows'!$N:$N,'2a. Database N flows'!$G:$G,'3.1.c N Budget'!$B26,'2a. Database N flows'!$D:$D,"&lt;&gt;"&amp;'3.1.c N Budget'!$B26,'2a. Database N flows'!$M:$M,'3.1.c N Budget'!E$19,'2a. Database N flows'!$P:$P,$D$4),IF(SUMIFS('2a. Database N flows'!$N:$N,'2a. Database N flows'!$G:$G,'3.1.c N Budget'!$B26,'2a. Database N flows'!$D:$D,"&lt;&gt;"&amp;'3.1.c N Budget'!$B26,'2a. Database N flows'!$M:$M,'3.1.c N Budget'!E$19,'2a. Database N flows'!$P:$P,"&gt;="&amp;$D$7,'2a. Database N flows'!$P:$P,"&lt;="&amp;$D$8)&gt;0,SUMIFS('2a. Database N flows'!$N:$N,'2a. Database N flows'!$G:$G,'3.1.c N Budget'!$B26,'2a. Database N flows'!$D:$D,"&lt;&gt;"&amp;'3.1.c N Budget'!$B26,'2a. Database N flows'!$M:$M,'3.1.c N Budget'!E$19,'2a. Database N flows'!$P:$P,"&gt;="&amp;$D$7,'2a. Database N flows'!$P:$P,"&lt;="&amp;$D$8)/$D$9,0))</f>
        <v/>
      </c>
      <c r="F26" s="135">
        <f>IF($D$11="Year",SUMIFS('2a. Database N flows'!$N:$N,'2a. Database N flows'!$G:$G,'3.1.c N Budget'!$B26,'2a. Database N flows'!$D:$D,"&lt;&gt;"&amp;'3.1.c N Budget'!$B26,'2a. Database N flows'!$M:$M,'3.1.c N Budget'!F$19,'2a. Database N flows'!$P:$P,$D$4),IF(SUMIFS('2a. Database N flows'!$N:$N,'2a. Database N flows'!$G:$G,'3.1.c N Budget'!$B26,'2a. Database N flows'!$D:$D,"&lt;&gt;"&amp;'3.1.c N Budget'!$B26,'2a. Database N flows'!$M:$M,'3.1.c N Budget'!F$19,'2a. Database N flows'!$P:$P,"&gt;="&amp;$D$7,'2a. Database N flows'!$P:$P,"&lt;="&amp;$D$8)&gt;0,SUMIFS('2a. Database N flows'!$N:$N,'2a. Database N flows'!$G:$G,'3.1.c N Budget'!$B26,'2a. Database N flows'!$D:$D,"&lt;&gt;"&amp;'3.1.c N Budget'!$B26,'2a. Database N flows'!$M:$M,'3.1.c N Budget'!F$19,'2a. Database N flows'!$P:$P,"&gt;="&amp;$D$7,'2a. Database N flows'!$P:$P,"&lt;="&amp;$D$8)/$D$9,0))</f>
        <v/>
      </c>
      <c r="G26" s="135">
        <f>IF($D$11="Year",SUMIFS('2a. Database N flows'!$N:$N,'2a. Database N flows'!$G:$G,'3.1.c N Budget'!$B26,'2a. Database N flows'!$D:$D,"&lt;&gt;"&amp;'3.1.c N Budget'!$B26,'2a. Database N flows'!$M:$M,'3.1.c N Budget'!G$19,'2a. Database N flows'!$P:$P,$D$4),IF(SUMIFS('2a. Database N flows'!$N:$N,'2a. Database N flows'!$G:$G,'3.1.c N Budget'!$B26,'2a. Database N flows'!$D:$D,"&lt;&gt;"&amp;'3.1.c N Budget'!$B26,'2a. Database N flows'!$M:$M,'3.1.c N Budget'!G$19,'2a. Database N flows'!$P:$P,"&gt;="&amp;$D$7,'2a. Database N flows'!$P:$P,"&lt;="&amp;$D$8)&gt;0,SUMIFS('2a. Database N flows'!$N:$N,'2a. Database N flows'!$G:$G,'3.1.c N Budget'!$B26,'2a. Database N flows'!$D:$D,"&lt;&gt;"&amp;'3.1.c N Budget'!$B26,'2a. Database N flows'!$M:$M,'3.1.c N Budget'!G$19,'2a. Database N flows'!$P:$P,"&gt;="&amp;$D$7,'2a. Database N flows'!$P:$P,"&lt;="&amp;$D$8)/$D$9,0))</f>
        <v/>
      </c>
      <c r="H26" s="135">
        <f>IF($D$11="Year",SUMIFS('2a. Database N flows'!$N:$N,'2a. Database N flows'!$G:$G,'3.1.c N Budget'!$B26,'2a. Database N flows'!$D:$D,"&lt;&gt;"&amp;'3.1.c N Budget'!$B26,'2a. Database N flows'!$M:$M,'3.1.c N Budget'!H$19,'2a. Database N flows'!$P:$P,$D$4),IF(SUMIFS('2a. Database N flows'!$N:$N,'2a. Database N flows'!$G:$G,'3.1.c N Budget'!$B26,'2a. Database N flows'!$D:$D,"&lt;&gt;"&amp;'3.1.c N Budget'!$B26,'2a. Database N flows'!$M:$M,'3.1.c N Budget'!H$19,'2a. Database N flows'!$P:$P,"&gt;="&amp;$D$7,'2a. Database N flows'!$P:$P,"&lt;="&amp;$D$8)&gt;0,SUMIFS('2a. Database N flows'!$N:$N,'2a. Database N flows'!$G:$G,'3.1.c N Budget'!$B26,'2a. Database N flows'!$D:$D,"&lt;&gt;"&amp;'3.1.c N Budget'!$B26,'2a. Database N flows'!$M:$M,'3.1.c N Budget'!H$19,'2a. Database N flows'!$P:$P,"&gt;="&amp;$D$7,'2a. Database N flows'!$P:$P,"&lt;="&amp;$D$8)/$D$9,0))</f>
        <v/>
      </c>
      <c r="I26" s="135">
        <f>IF($D$11="Year",SUMIFS('2a. Database N flows'!$N:$N,'2a. Database N flows'!$G:$G,'3.1.c N Budget'!$B26,'2a. Database N flows'!$D:$D,"&lt;&gt;"&amp;'3.1.c N Budget'!$B26,'2a. Database N flows'!$M:$M,'3.1.c N Budget'!I$19,'2a. Database N flows'!$P:$P,$D$4),IF(SUMIFS('2a. Database N flows'!$N:$N,'2a. Database N flows'!$G:$G,'3.1.c N Budget'!$B26,'2a. Database N flows'!$D:$D,"&lt;&gt;"&amp;'3.1.c N Budget'!$B26,'2a. Database N flows'!$M:$M,'3.1.c N Budget'!I$19,'2a. Database N flows'!$P:$P,"&gt;="&amp;$D$7,'2a. Database N flows'!$P:$P,"&lt;="&amp;$D$8)&gt;0,SUMIFS('2a. Database N flows'!$N:$N,'2a. Database N flows'!$G:$G,'3.1.c N Budget'!$B26,'2a. Database N flows'!$D:$D,"&lt;&gt;"&amp;'3.1.c N Budget'!$B26,'2a. Database N flows'!$M:$M,'3.1.c N Budget'!I$19,'2a. Database N flows'!$P:$P,"&gt;="&amp;$D$7,'2a. Database N flows'!$P:$P,"&lt;="&amp;$D$8)/$D$9,0))</f>
        <v/>
      </c>
      <c r="J26" s="135">
        <f>IF($D$11="Year",SUMIFS('2a. Database N flows'!$N:$N,'2a. Database N flows'!$G:$G,'3.1.c N Budget'!$B26,'2a. Database N flows'!$D:$D,"&lt;&gt;"&amp;'3.1.c N Budget'!$B26,'2a. Database N flows'!$M:$M,'3.1.c N Budget'!J$19,'2a. Database N flows'!$P:$P,$D$4),IF(SUMIFS('2a. Database N flows'!$N:$N,'2a. Database N flows'!$G:$G,'3.1.c N Budget'!$B26,'2a. Database N flows'!$D:$D,"&lt;&gt;"&amp;'3.1.c N Budget'!$B26,'2a. Database N flows'!$M:$M,'3.1.c N Budget'!J$19,'2a. Database N flows'!$P:$P,"&gt;="&amp;$D$7,'2a. Database N flows'!$P:$P,"&lt;="&amp;$D$8)&gt;0,SUMIFS('2a. Database N flows'!$N:$N,'2a. Database N flows'!$G:$G,'3.1.c N Budget'!$B26,'2a. Database N flows'!$D:$D,"&lt;&gt;"&amp;'3.1.c N Budget'!$B26,'2a. Database N flows'!$M:$M,'3.1.c N Budget'!J$19,'2a. Database N flows'!$P:$P,"&gt;="&amp;$D$7,'2a. Database N flows'!$P:$P,"&lt;="&amp;$D$8)/$D$9,0))</f>
        <v/>
      </c>
      <c r="K26" s="135">
        <f>IF($D$11="Year",SUMIFS('2a. Database N flows'!$N:$N,'2a. Database N flows'!$G:$G,'3.1.c N Budget'!$B26,'2a. Database N flows'!$D:$D,"&lt;&gt;"&amp;'3.1.c N Budget'!$B26,'2a. Database N flows'!$M:$M,'3.1.c N Budget'!K$19,'2a. Database N flows'!$P:$P,$D$4),IF(SUMIFS('2a. Database N flows'!$N:$N,'2a. Database N flows'!$G:$G,'3.1.c N Budget'!$B26,'2a. Database N flows'!$D:$D,"&lt;&gt;"&amp;'3.1.c N Budget'!$B26,'2a. Database N flows'!$M:$M,'3.1.c N Budget'!K$19,'2a. Database N flows'!$P:$P,"&gt;="&amp;$D$7,'2a. Database N flows'!$P:$P,"&lt;="&amp;$D$8)&gt;0,SUMIFS('2a. Database N flows'!$N:$N,'2a. Database N flows'!$G:$G,'3.1.c N Budget'!$B26,'2a. Database N flows'!$D:$D,"&lt;&gt;"&amp;'3.1.c N Budget'!$B26,'2a. Database N flows'!$M:$M,'3.1.c N Budget'!K$19,'2a. Database N flows'!$P:$P,"&gt;="&amp;$D$7,'2a. Database N flows'!$P:$P,"&lt;="&amp;$D$8)/$D$9,0))</f>
        <v/>
      </c>
      <c r="L26" s="140">
        <f>SUMIFS('2a. Database N flows'!$N:$N,'2a. Database N flows'!$G:$G,'3.1.c N Budget'!$B26,'2a. Database N flows'!$D:$D,"&lt;&gt;"&amp;'3.1.c N Budget'!$B26,'2a. Database N flows'!$P:$P,$D$4)</f>
        <v/>
      </c>
      <c r="M26" s="134">
        <f>SUMIFS('2a. Database N flows'!$N:$N,'2a. Database N flows'!$D:$D,'3.1.c N Budget'!$B26,'2a. Database N flows'!$G:$G,"&lt;&gt;"&amp;'3.1.c N Budget'!$B26,'2a. Database N flows'!$M:$M,'3.1.c N Budget'!M$19,'2a. Database N flows'!$P:$P,$D$4)</f>
        <v/>
      </c>
      <c r="N26" s="135">
        <f>SUMIFS('2a. Database N flows'!$N:$N,'2a. Database N flows'!$D:$D,'3.1.c N Budget'!$B26,'2a. Database N flows'!$G:$G,"&lt;&gt;"&amp;'3.1.c N Budget'!$B26,'2a. Database N flows'!$M:$M,'3.1.c N Budget'!N$19,'2a. Database N flows'!$P:$P,$D$4)</f>
        <v/>
      </c>
      <c r="O26" s="135">
        <f>SUMIFS('2a. Database N flows'!$N:$N,'2a. Database N flows'!$D:$D,'3.1.c N Budget'!$B26,'2a. Database N flows'!$G:$G,"&lt;&gt;"&amp;'3.1.c N Budget'!$B26,'2a. Database N flows'!$M:$M,'3.1.c N Budget'!O$19,'2a. Database N flows'!$P:$P,$D$4)</f>
        <v/>
      </c>
      <c r="P26" s="135">
        <f>SUMIFS('2a. Database N flows'!$N:$N,'2a. Database N flows'!$D:$D,'3.1.c N Budget'!$B26,'2a. Database N flows'!$G:$G,"&lt;&gt;"&amp;'3.1.c N Budget'!$B26,'2a. Database N flows'!$M:$M,'3.1.c N Budget'!P$19,'2a. Database N flows'!$P:$P,$D$4)</f>
        <v/>
      </c>
      <c r="Q26" s="135">
        <f>SUMIFS('2a. Database N flows'!$N:$N,'2a. Database N flows'!$D:$D,'3.1.c N Budget'!$B26,'2a. Database N flows'!$G:$G,"&lt;&gt;"&amp;'3.1.c N Budget'!$B26,'2a. Database N flows'!$M:$M,'3.1.c N Budget'!Q$19,'2a. Database N flows'!$P:$P,$D$4)</f>
        <v/>
      </c>
      <c r="R26" s="135">
        <f>SUMIFS('2a. Database N flows'!$N:$N,'2a. Database N flows'!$D:$D,'3.1.c N Budget'!$B26,'2a. Database N flows'!$G:$G,"&lt;&gt;"&amp;'3.1.c N Budget'!$B26,'2a. Database N flows'!$M:$M,'3.1.c N Budget'!R$19,'2a. Database N flows'!$P:$P,$D$4)</f>
        <v/>
      </c>
      <c r="S26" s="135">
        <f>SUMIFS('2a. Database N flows'!$N:$N,'2a. Database N flows'!$D:$D,'3.1.c N Budget'!$B26,'2a. Database N flows'!$G:$G,"&lt;&gt;"&amp;'3.1.c N Budget'!$B26,'2a. Database N flows'!$M:$M,'3.1.c N Budget'!S$19,'2a. Database N flows'!$P:$P,$D$4)</f>
        <v/>
      </c>
      <c r="T26" s="134">
        <f>SUMIFS('2a. Database N flows'!$N:$N,'2a. Database N flows'!$D:$D,'3.1.c N Budget'!$B26,'2a. Database N flows'!$G:$G,"&lt;&gt;"&amp;'3.1.c N Budget'!$B26,'2a. Database N flows'!$P:$P,$D$4)</f>
        <v/>
      </c>
      <c r="U26" s="140">
        <f>L26-T26</f>
        <v/>
      </c>
      <c r="V26" s="138" t="n"/>
      <c r="W26" s="531" t="n"/>
      <c r="X26" s="531" t="n"/>
      <c r="Y26" s="531" t="n"/>
      <c r="Z26" s="258">
        <f>D26</f>
        <v/>
      </c>
      <c r="AA26" s="257">
        <f>L26</f>
        <v/>
      </c>
      <c r="AB26" s="257">
        <f>T26</f>
        <v/>
      </c>
      <c r="AC26" s="257">
        <f>U26</f>
        <v/>
      </c>
      <c r="AD26" s="531" t="n"/>
      <c r="AE26" s="531" t="n"/>
      <c r="AF26" s="531" t="n"/>
      <c r="AG26" s="531" t="n"/>
      <c r="AH26" s="531" t="n"/>
      <c r="AI26" s="531" t="n"/>
      <c r="AJ26" s="531" t="n"/>
      <c r="AK26" s="531" t="n"/>
      <c r="AL26" s="531" t="n"/>
      <c r="AM26" s="531" t="n"/>
      <c r="AN26" s="531" t="n"/>
      <c r="AO26" s="531" t="n"/>
      <c r="AP26" s="531" t="n"/>
      <c r="AQ26" s="531" t="n"/>
      <c r="AR26" s="531" t="n"/>
      <c r="AS26" s="531" t="n"/>
      <c r="AT26" s="531" t="n"/>
    </row>
    <row r="27" ht="16" customFormat="1" customHeight="1" s="31">
      <c r="A27" s="537" t="n"/>
      <c r="B27" s="253" t="inlineStr">
        <is>
          <t>HY</t>
        </is>
      </c>
      <c r="C27" s="531" t="n"/>
      <c r="D27" s="133" t="inlineStr">
        <is>
          <t>Hydrosphere</t>
        </is>
      </c>
      <c r="E27" s="134">
        <f>IF($D$11="Year",SUMIFS('2a. Database N flows'!$N:$N,'2a. Database N flows'!$G:$G,'3.1.c N Budget'!$B27,'2a. Database N flows'!$D:$D,"&lt;&gt;"&amp;'3.1.c N Budget'!$B27,'2a. Database N flows'!$M:$M,'3.1.c N Budget'!E$19,'2a. Database N flows'!$P:$P,$D$4),IF(SUMIFS('2a. Database N flows'!$N:$N,'2a. Database N flows'!$G:$G,'3.1.c N Budget'!$B27,'2a. Database N flows'!$D:$D,"&lt;&gt;"&amp;'3.1.c N Budget'!$B27,'2a. Database N flows'!$M:$M,'3.1.c N Budget'!E$19,'2a. Database N flows'!$P:$P,"&gt;="&amp;$D$7,'2a. Database N flows'!$P:$P,"&lt;="&amp;$D$8)&gt;0,SUMIFS('2a. Database N flows'!$N:$N,'2a. Database N flows'!$G:$G,'3.1.c N Budget'!$B27,'2a. Database N flows'!$D:$D,"&lt;&gt;"&amp;'3.1.c N Budget'!$B27,'2a. Database N flows'!$M:$M,'3.1.c N Budget'!E$19,'2a. Database N flows'!$P:$P,"&gt;="&amp;$D$7,'2a. Database N flows'!$P:$P,"&lt;="&amp;$D$8)/$D$9,0))</f>
        <v/>
      </c>
      <c r="F27" s="135">
        <f>IF($D$11="Year",SUMIFS('2a. Database N flows'!$N:$N,'2a. Database N flows'!$G:$G,'3.1.c N Budget'!$B27,'2a. Database N flows'!$D:$D,"&lt;&gt;"&amp;'3.1.c N Budget'!$B27,'2a. Database N flows'!$M:$M,'3.1.c N Budget'!F$19,'2a. Database N flows'!$P:$P,$D$4),IF(SUMIFS('2a. Database N flows'!$N:$N,'2a. Database N flows'!$G:$G,'3.1.c N Budget'!$B27,'2a. Database N flows'!$D:$D,"&lt;&gt;"&amp;'3.1.c N Budget'!$B27,'2a. Database N flows'!$M:$M,'3.1.c N Budget'!F$19,'2a. Database N flows'!$P:$P,"&gt;="&amp;$D$7,'2a. Database N flows'!$P:$P,"&lt;="&amp;$D$8)&gt;0,SUMIFS('2a. Database N flows'!$N:$N,'2a. Database N flows'!$G:$G,'3.1.c N Budget'!$B27,'2a. Database N flows'!$D:$D,"&lt;&gt;"&amp;'3.1.c N Budget'!$B27,'2a. Database N flows'!$M:$M,'3.1.c N Budget'!F$19,'2a. Database N flows'!$P:$P,"&gt;="&amp;$D$7,'2a. Database N flows'!$P:$P,"&lt;="&amp;$D$8)/$D$9,0))</f>
        <v/>
      </c>
      <c r="G27" s="135">
        <f>IF($D$11="Year",SUMIFS('2a. Database N flows'!$N:$N,'2a. Database N flows'!$G:$G,'3.1.c N Budget'!$B27,'2a. Database N flows'!$D:$D,"&lt;&gt;"&amp;'3.1.c N Budget'!$B27,'2a. Database N flows'!$M:$M,'3.1.c N Budget'!G$19,'2a. Database N flows'!$P:$P,$D$4),IF(SUMIFS('2a. Database N flows'!$N:$N,'2a. Database N flows'!$G:$G,'3.1.c N Budget'!$B27,'2a. Database N flows'!$D:$D,"&lt;&gt;"&amp;'3.1.c N Budget'!$B27,'2a. Database N flows'!$M:$M,'3.1.c N Budget'!G$19,'2a. Database N flows'!$P:$P,"&gt;="&amp;$D$7,'2a. Database N flows'!$P:$P,"&lt;="&amp;$D$8)&gt;0,SUMIFS('2a. Database N flows'!$N:$N,'2a. Database N flows'!$G:$G,'3.1.c N Budget'!$B27,'2a. Database N flows'!$D:$D,"&lt;&gt;"&amp;'3.1.c N Budget'!$B27,'2a. Database N flows'!$M:$M,'3.1.c N Budget'!G$19,'2a. Database N flows'!$P:$P,"&gt;="&amp;$D$7,'2a. Database N flows'!$P:$P,"&lt;="&amp;$D$8)/$D$9,0))</f>
        <v/>
      </c>
      <c r="H27" s="135">
        <f>IF($D$11="Year",SUMIFS('2a. Database N flows'!$N:$N,'2a. Database N flows'!$G:$G,'3.1.c N Budget'!$B27,'2a. Database N flows'!$D:$D,"&lt;&gt;"&amp;'3.1.c N Budget'!$B27,'2a. Database N flows'!$M:$M,'3.1.c N Budget'!H$19,'2a. Database N flows'!$P:$P,$D$4),IF(SUMIFS('2a. Database N flows'!$N:$N,'2a. Database N flows'!$G:$G,'3.1.c N Budget'!$B27,'2a. Database N flows'!$D:$D,"&lt;&gt;"&amp;'3.1.c N Budget'!$B27,'2a. Database N flows'!$M:$M,'3.1.c N Budget'!H$19,'2a. Database N flows'!$P:$P,"&gt;="&amp;$D$7,'2a. Database N flows'!$P:$P,"&lt;="&amp;$D$8)&gt;0,SUMIFS('2a. Database N flows'!$N:$N,'2a. Database N flows'!$G:$G,'3.1.c N Budget'!$B27,'2a. Database N flows'!$D:$D,"&lt;&gt;"&amp;'3.1.c N Budget'!$B27,'2a. Database N flows'!$M:$M,'3.1.c N Budget'!H$19,'2a. Database N flows'!$P:$P,"&gt;="&amp;$D$7,'2a. Database N flows'!$P:$P,"&lt;="&amp;$D$8)/$D$9,0))</f>
        <v/>
      </c>
      <c r="I27" s="135">
        <f>IF($D$11="Year",SUMIFS('2a. Database N flows'!$N:$N,'2a. Database N flows'!$G:$G,'3.1.c N Budget'!$B27,'2a. Database N flows'!$D:$D,"&lt;&gt;"&amp;'3.1.c N Budget'!$B27,'2a. Database N flows'!$M:$M,'3.1.c N Budget'!I$19,'2a. Database N flows'!$P:$P,$D$4),IF(SUMIFS('2a. Database N flows'!$N:$N,'2a. Database N flows'!$G:$G,'3.1.c N Budget'!$B27,'2a. Database N flows'!$D:$D,"&lt;&gt;"&amp;'3.1.c N Budget'!$B27,'2a. Database N flows'!$M:$M,'3.1.c N Budget'!I$19,'2a. Database N flows'!$P:$P,"&gt;="&amp;$D$7,'2a. Database N flows'!$P:$P,"&lt;="&amp;$D$8)&gt;0,SUMIFS('2a. Database N flows'!$N:$N,'2a. Database N flows'!$G:$G,'3.1.c N Budget'!$B27,'2a. Database N flows'!$D:$D,"&lt;&gt;"&amp;'3.1.c N Budget'!$B27,'2a. Database N flows'!$M:$M,'3.1.c N Budget'!I$19,'2a. Database N flows'!$P:$P,"&gt;="&amp;$D$7,'2a. Database N flows'!$P:$P,"&lt;="&amp;$D$8)/$D$9,0))</f>
        <v/>
      </c>
      <c r="J27" s="135">
        <f>IF($D$11="Year",SUMIFS('2a. Database N flows'!$N:$N,'2a. Database N flows'!$G:$G,'3.1.c N Budget'!$B27,'2a. Database N flows'!$D:$D,"&lt;&gt;"&amp;'3.1.c N Budget'!$B27,'2a. Database N flows'!$M:$M,'3.1.c N Budget'!J$19,'2a. Database N flows'!$P:$P,$D$4),IF(SUMIFS('2a. Database N flows'!$N:$N,'2a. Database N flows'!$G:$G,'3.1.c N Budget'!$B27,'2a. Database N flows'!$D:$D,"&lt;&gt;"&amp;'3.1.c N Budget'!$B27,'2a. Database N flows'!$M:$M,'3.1.c N Budget'!J$19,'2a. Database N flows'!$P:$P,"&gt;="&amp;$D$7,'2a. Database N flows'!$P:$P,"&lt;="&amp;$D$8)&gt;0,SUMIFS('2a. Database N flows'!$N:$N,'2a. Database N flows'!$G:$G,'3.1.c N Budget'!$B27,'2a. Database N flows'!$D:$D,"&lt;&gt;"&amp;'3.1.c N Budget'!$B27,'2a. Database N flows'!$M:$M,'3.1.c N Budget'!J$19,'2a. Database N flows'!$P:$P,"&gt;="&amp;$D$7,'2a. Database N flows'!$P:$P,"&lt;="&amp;$D$8)/$D$9,0))</f>
        <v/>
      </c>
      <c r="K27" s="135">
        <f>IF($D$11="Year",SUMIFS('2a. Database N flows'!$N:$N,'2a. Database N flows'!$G:$G,'3.1.c N Budget'!$B27,'2a. Database N flows'!$D:$D,"&lt;&gt;"&amp;'3.1.c N Budget'!$B27,'2a. Database N flows'!$M:$M,'3.1.c N Budget'!K$19,'2a. Database N flows'!$P:$P,$D$4),IF(SUMIFS('2a. Database N flows'!$N:$N,'2a. Database N flows'!$G:$G,'3.1.c N Budget'!$B27,'2a. Database N flows'!$D:$D,"&lt;&gt;"&amp;'3.1.c N Budget'!$B27,'2a. Database N flows'!$M:$M,'3.1.c N Budget'!K$19,'2a. Database N flows'!$P:$P,"&gt;="&amp;$D$7,'2a. Database N flows'!$P:$P,"&lt;="&amp;$D$8)&gt;0,SUMIFS('2a. Database N flows'!$N:$N,'2a. Database N flows'!$G:$G,'3.1.c N Budget'!$B27,'2a. Database N flows'!$D:$D,"&lt;&gt;"&amp;'3.1.c N Budget'!$B27,'2a. Database N flows'!$M:$M,'3.1.c N Budget'!K$19,'2a. Database N flows'!$P:$P,"&gt;="&amp;$D$7,'2a. Database N flows'!$P:$P,"&lt;="&amp;$D$8)/$D$9,0))</f>
        <v/>
      </c>
      <c r="L27" s="140">
        <f>SUMIFS('2a. Database N flows'!$N:$N,'2a. Database N flows'!$G:$G,'3.1.c N Budget'!$B27,'2a. Database N flows'!$D:$D,"&lt;&gt;"&amp;'3.1.c N Budget'!$B27,'2a. Database N flows'!$P:$P,$D$4)</f>
        <v/>
      </c>
      <c r="M27" s="134">
        <f>SUMIFS('2a. Database N flows'!$N:$N,'2a. Database N flows'!$D:$D,'3.1.c N Budget'!$B27,'2a. Database N flows'!$G:$G,"&lt;&gt;"&amp;'3.1.c N Budget'!$B27,'2a. Database N flows'!$M:$M,'3.1.c N Budget'!M$19,'2a. Database N flows'!$P:$P,$D$4)</f>
        <v/>
      </c>
      <c r="N27" s="135">
        <f>SUMIFS('2a. Database N flows'!$N:$N,'2a. Database N flows'!$D:$D,'3.1.c N Budget'!$B27,'2a. Database N flows'!$G:$G,"&lt;&gt;"&amp;'3.1.c N Budget'!$B27,'2a. Database N flows'!$M:$M,'3.1.c N Budget'!N$19,'2a. Database N flows'!$P:$P,$D$4)</f>
        <v/>
      </c>
      <c r="O27" s="135">
        <f>SUMIFS('2a. Database N flows'!$N:$N,'2a. Database N flows'!$D:$D,'3.1.c N Budget'!$B27,'2a. Database N flows'!$G:$G,"&lt;&gt;"&amp;'3.1.c N Budget'!$B27,'2a. Database N flows'!$M:$M,'3.1.c N Budget'!O$19,'2a. Database N flows'!$P:$P,$D$4)</f>
        <v/>
      </c>
      <c r="P27" s="135">
        <f>SUMIFS('2a. Database N flows'!$N:$N,'2a. Database N flows'!$D:$D,'3.1.c N Budget'!$B27,'2a. Database N flows'!$G:$G,"&lt;&gt;"&amp;'3.1.c N Budget'!$B27,'2a. Database N flows'!$M:$M,'3.1.c N Budget'!P$19,'2a. Database N flows'!$P:$P,$D$4)</f>
        <v/>
      </c>
      <c r="Q27" s="135">
        <f>SUMIFS('2a. Database N flows'!$N:$N,'2a. Database N flows'!$D:$D,'3.1.c N Budget'!$B27,'2a. Database N flows'!$G:$G,"&lt;&gt;"&amp;'3.1.c N Budget'!$B27,'2a. Database N flows'!$M:$M,'3.1.c N Budget'!Q$19,'2a. Database N flows'!$P:$P,$D$4)</f>
        <v/>
      </c>
      <c r="R27" s="135">
        <f>SUMIFS('2a. Database N flows'!$N:$N,'2a. Database N flows'!$D:$D,'3.1.c N Budget'!$B27,'2a. Database N flows'!$G:$G,"&lt;&gt;"&amp;'3.1.c N Budget'!$B27,'2a. Database N flows'!$M:$M,'3.1.c N Budget'!R$19,'2a. Database N flows'!$P:$P,$D$4)</f>
        <v/>
      </c>
      <c r="S27" s="135">
        <f>SUMIFS('2a. Database N flows'!$N:$N,'2a. Database N flows'!$D:$D,'3.1.c N Budget'!$B27,'2a. Database N flows'!$G:$G,"&lt;&gt;"&amp;'3.1.c N Budget'!$B27,'2a. Database N flows'!$M:$M,'3.1.c N Budget'!S$19,'2a. Database N flows'!$P:$P,$D$4)</f>
        <v/>
      </c>
      <c r="T27" s="134">
        <f>SUMIFS('2a. Database N flows'!$N:$N,'2a. Database N flows'!$D:$D,'3.1.c N Budget'!$B27,'2a. Database N flows'!$G:$G,"&lt;&gt;"&amp;'3.1.c N Budget'!$B27,'2a. Database N flows'!$P:$P,$D$4)</f>
        <v/>
      </c>
      <c r="U27" s="140">
        <f>L27-T27</f>
        <v/>
      </c>
      <c r="V27" s="138" t="n"/>
      <c r="W27" s="531" t="n"/>
      <c r="X27" s="531" t="n"/>
      <c r="Y27" s="531" t="n"/>
      <c r="Z27" s="258">
        <f>D27</f>
        <v/>
      </c>
      <c r="AA27" s="257">
        <f>L27</f>
        <v/>
      </c>
      <c r="AB27" s="257">
        <f>T27</f>
        <v/>
      </c>
      <c r="AC27" s="257">
        <f>U27</f>
        <v/>
      </c>
      <c r="AD27" s="531" t="n"/>
      <c r="AE27" s="531" t="n"/>
      <c r="AF27" s="531" t="n"/>
      <c r="AG27" s="531" t="n"/>
      <c r="AH27" s="531" t="n"/>
      <c r="AI27" s="531" t="n"/>
      <c r="AJ27" s="531" t="n"/>
      <c r="AK27" s="531" t="n"/>
      <c r="AL27" s="531" t="n"/>
      <c r="AM27" s="531" t="n"/>
      <c r="AN27" s="531" t="n"/>
      <c r="AO27" s="531" t="n"/>
      <c r="AP27" s="531" t="n"/>
      <c r="AQ27" s="531" t="n"/>
      <c r="AR27" s="531" t="n"/>
      <c r="AS27" s="531" t="n"/>
      <c r="AT27" s="531" t="n"/>
    </row>
    <row r="28" ht="16" customFormat="1" customHeight="1" s="31">
      <c r="A28" s="537" t="n"/>
      <c r="B28" s="253" t="inlineStr">
        <is>
          <t>RW</t>
        </is>
      </c>
      <c r="C28" s="531" t="n"/>
      <c r="D28" s="133" t="inlineStr">
        <is>
          <t>Rest of the world</t>
        </is>
      </c>
      <c r="E28" s="134">
        <f>IF($D$11="Year",SUMIFS('2a. Database N flows'!$N:$N,'2a. Database N flows'!$G:$G,'3.1.c N Budget'!$B28,'2a. Database N flows'!$D:$D,"&lt;&gt;"&amp;'3.1.c N Budget'!$B28,'2a. Database N flows'!$M:$M,'3.1.c N Budget'!E$19,'2a. Database N flows'!$P:$P,$D$4),IF(SUMIFS('2a. Database N flows'!$N:$N,'2a. Database N flows'!$G:$G,'3.1.c N Budget'!$B28,'2a. Database N flows'!$D:$D,"&lt;&gt;"&amp;'3.1.c N Budget'!$B28,'2a. Database N flows'!$M:$M,'3.1.c N Budget'!E$19,'2a. Database N flows'!$P:$P,"&gt;="&amp;$D$7,'2a. Database N flows'!$P:$P,"&lt;="&amp;$D$8)&gt;0,SUMIFS('2a. Database N flows'!$N:$N,'2a. Database N flows'!$G:$G,'3.1.c N Budget'!$B28,'2a. Database N flows'!$D:$D,"&lt;&gt;"&amp;'3.1.c N Budget'!$B28,'2a. Database N flows'!$M:$M,'3.1.c N Budget'!E$19,'2a. Database N flows'!$P:$P,"&gt;="&amp;$D$7,'2a. Database N flows'!$P:$P,"&lt;="&amp;$D$8)/$D$9,0))</f>
        <v/>
      </c>
      <c r="F28" s="135">
        <f>IF($D$11="Year",SUMIFS('2a. Database N flows'!$N:$N,'2a. Database N flows'!$G:$G,'3.1.c N Budget'!$B28,'2a. Database N flows'!$D:$D,"&lt;&gt;"&amp;'3.1.c N Budget'!$B28,'2a. Database N flows'!$M:$M,'3.1.c N Budget'!F$19,'2a. Database N flows'!$P:$P,$D$4),IF(SUMIFS('2a. Database N flows'!$N:$N,'2a. Database N flows'!$G:$G,'3.1.c N Budget'!$B28,'2a. Database N flows'!$D:$D,"&lt;&gt;"&amp;'3.1.c N Budget'!$B28,'2a. Database N flows'!$M:$M,'3.1.c N Budget'!F$19,'2a. Database N flows'!$P:$P,"&gt;="&amp;$D$7,'2a. Database N flows'!$P:$P,"&lt;="&amp;$D$8)&gt;0,SUMIFS('2a. Database N flows'!$N:$N,'2a. Database N flows'!$G:$G,'3.1.c N Budget'!$B28,'2a. Database N flows'!$D:$D,"&lt;&gt;"&amp;'3.1.c N Budget'!$B28,'2a. Database N flows'!$M:$M,'3.1.c N Budget'!F$19,'2a. Database N flows'!$P:$P,"&gt;="&amp;$D$7,'2a. Database N flows'!$P:$P,"&lt;="&amp;$D$8)/$D$9,0))</f>
        <v/>
      </c>
      <c r="G28" s="135">
        <f>IF($D$11="Year",SUMIFS('2a. Database N flows'!$N:$N,'2a. Database N flows'!$G:$G,'3.1.c N Budget'!$B28,'2a. Database N flows'!$D:$D,"&lt;&gt;"&amp;'3.1.c N Budget'!$B28,'2a. Database N flows'!$M:$M,'3.1.c N Budget'!G$19,'2a. Database N flows'!$P:$P,$D$4),IF(SUMIFS('2a. Database N flows'!$N:$N,'2a. Database N flows'!$G:$G,'3.1.c N Budget'!$B28,'2a. Database N flows'!$D:$D,"&lt;&gt;"&amp;'3.1.c N Budget'!$B28,'2a. Database N flows'!$M:$M,'3.1.c N Budget'!G$19,'2a. Database N flows'!$P:$P,"&gt;="&amp;$D$7,'2a. Database N flows'!$P:$P,"&lt;="&amp;$D$8)&gt;0,SUMIFS('2a. Database N flows'!$N:$N,'2a. Database N flows'!$G:$G,'3.1.c N Budget'!$B28,'2a. Database N flows'!$D:$D,"&lt;&gt;"&amp;'3.1.c N Budget'!$B28,'2a. Database N flows'!$M:$M,'3.1.c N Budget'!G$19,'2a. Database N flows'!$P:$P,"&gt;="&amp;$D$7,'2a. Database N flows'!$P:$P,"&lt;="&amp;$D$8)/$D$9,0))</f>
        <v/>
      </c>
      <c r="H28" s="135">
        <f>IF($D$11="Year",SUMIFS('2a. Database N flows'!$N:$N,'2a. Database N flows'!$G:$G,'3.1.c N Budget'!$B28,'2a. Database N flows'!$D:$D,"&lt;&gt;"&amp;'3.1.c N Budget'!$B28,'2a. Database N flows'!$M:$M,'3.1.c N Budget'!H$19,'2a. Database N flows'!$P:$P,$D$4),IF(SUMIFS('2a. Database N flows'!$N:$N,'2a. Database N flows'!$G:$G,'3.1.c N Budget'!$B28,'2a. Database N flows'!$D:$D,"&lt;&gt;"&amp;'3.1.c N Budget'!$B28,'2a. Database N flows'!$M:$M,'3.1.c N Budget'!H$19,'2a. Database N flows'!$P:$P,"&gt;="&amp;$D$7,'2a. Database N flows'!$P:$P,"&lt;="&amp;$D$8)&gt;0,SUMIFS('2a. Database N flows'!$N:$N,'2a. Database N flows'!$G:$G,'3.1.c N Budget'!$B28,'2a. Database N flows'!$D:$D,"&lt;&gt;"&amp;'3.1.c N Budget'!$B28,'2a. Database N flows'!$M:$M,'3.1.c N Budget'!H$19,'2a. Database N flows'!$P:$P,"&gt;="&amp;$D$7,'2a. Database N flows'!$P:$P,"&lt;="&amp;$D$8)/$D$9,0))</f>
        <v/>
      </c>
      <c r="I28" s="135">
        <f>IF($D$11="Year",SUMIFS('2a. Database N flows'!$N:$N,'2a. Database N flows'!$G:$G,'3.1.c N Budget'!$B28,'2a. Database N flows'!$D:$D,"&lt;&gt;"&amp;'3.1.c N Budget'!$B28,'2a. Database N flows'!$M:$M,'3.1.c N Budget'!I$19,'2a. Database N flows'!$P:$P,$D$4),IF(SUMIFS('2a. Database N flows'!$N:$N,'2a. Database N flows'!$G:$G,'3.1.c N Budget'!$B28,'2a. Database N flows'!$D:$D,"&lt;&gt;"&amp;'3.1.c N Budget'!$B28,'2a. Database N flows'!$M:$M,'3.1.c N Budget'!I$19,'2a. Database N flows'!$P:$P,"&gt;="&amp;$D$7,'2a. Database N flows'!$P:$P,"&lt;="&amp;$D$8)&gt;0,SUMIFS('2a. Database N flows'!$N:$N,'2a. Database N flows'!$G:$G,'3.1.c N Budget'!$B28,'2a. Database N flows'!$D:$D,"&lt;&gt;"&amp;'3.1.c N Budget'!$B28,'2a. Database N flows'!$M:$M,'3.1.c N Budget'!I$19,'2a. Database N flows'!$P:$P,"&gt;="&amp;$D$7,'2a. Database N flows'!$P:$P,"&lt;="&amp;$D$8)/$D$9,0))</f>
        <v/>
      </c>
      <c r="J28" s="135">
        <f>IF($D$11="Year",SUMIFS('2a. Database N flows'!$N:$N,'2a. Database N flows'!$G:$G,'3.1.c N Budget'!$B28,'2a. Database N flows'!$D:$D,"&lt;&gt;"&amp;'3.1.c N Budget'!$B28,'2a. Database N flows'!$M:$M,'3.1.c N Budget'!J$19,'2a. Database N flows'!$P:$P,$D$4),IF(SUMIFS('2a. Database N flows'!$N:$N,'2a. Database N flows'!$G:$G,'3.1.c N Budget'!$B28,'2a. Database N flows'!$D:$D,"&lt;&gt;"&amp;'3.1.c N Budget'!$B28,'2a. Database N flows'!$M:$M,'3.1.c N Budget'!J$19,'2a. Database N flows'!$P:$P,"&gt;="&amp;$D$7,'2a. Database N flows'!$P:$P,"&lt;="&amp;$D$8)&gt;0,SUMIFS('2a. Database N flows'!$N:$N,'2a. Database N flows'!$G:$G,'3.1.c N Budget'!$B28,'2a. Database N flows'!$D:$D,"&lt;&gt;"&amp;'3.1.c N Budget'!$B28,'2a. Database N flows'!$M:$M,'3.1.c N Budget'!J$19,'2a. Database N flows'!$P:$P,"&gt;="&amp;$D$7,'2a. Database N flows'!$P:$P,"&lt;="&amp;$D$8)/$D$9,0))</f>
        <v/>
      </c>
      <c r="K28" s="135">
        <f>IF($D$11="Year",SUMIFS('2a. Database N flows'!$N:$N,'2a. Database N flows'!$G:$G,'3.1.c N Budget'!$B28,'2a. Database N flows'!$D:$D,"&lt;&gt;"&amp;'3.1.c N Budget'!$B28,'2a. Database N flows'!$M:$M,'3.1.c N Budget'!K$19,'2a. Database N flows'!$P:$P,$D$4),IF(SUMIFS('2a. Database N flows'!$N:$N,'2a. Database N flows'!$G:$G,'3.1.c N Budget'!$B28,'2a. Database N flows'!$D:$D,"&lt;&gt;"&amp;'3.1.c N Budget'!$B28,'2a. Database N flows'!$M:$M,'3.1.c N Budget'!K$19,'2a. Database N flows'!$P:$P,"&gt;="&amp;$D$7,'2a. Database N flows'!$P:$P,"&lt;="&amp;$D$8)&gt;0,SUMIFS('2a. Database N flows'!$N:$N,'2a. Database N flows'!$G:$G,'3.1.c N Budget'!$B28,'2a. Database N flows'!$D:$D,"&lt;&gt;"&amp;'3.1.c N Budget'!$B28,'2a. Database N flows'!$M:$M,'3.1.c N Budget'!K$19,'2a. Database N flows'!$P:$P,"&gt;="&amp;$D$7,'2a. Database N flows'!$P:$P,"&lt;="&amp;$D$8)/$D$9,0))</f>
        <v/>
      </c>
      <c r="L28" s="140">
        <f>SUMIFS('2a. Database N flows'!$N:$N,'2a. Database N flows'!$G:$G,'3.1.c N Budget'!$B28,'2a. Database N flows'!$D:$D,"&lt;&gt;"&amp;'3.1.c N Budget'!$B28,'2a. Database N flows'!$P:$P,$D$4)</f>
        <v/>
      </c>
      <c r="M28" s="134">
        <f>SUMIFS('2a. Database N flows'!$N:$N,'2a. Database N flows'!$D:$D,'3.1.c N Budget'!$B28,'2a. Database N flows'!$G:$G,"&lt;&gt;"&amp;'3.1.c N Budget'!$B28,'2a. Database N flows'!$M:$M,'3.1.c N Budget'!M$19,'2a. Database N flows'!$P:$P,$D$4)</f>
        <v/>
      </c>
      <c r="N28" s="135">
        <f>SUMIFS('2a. Database N flows'!$N:$N,'2a. Database N flows'!$D:$D,'3.1.c N Budget'!$B28,'2a. Database N flows'!$G:$G,"&lt;&gt;"&amp;'3.1.c N Budget'!$B28,'2a. Database N flows'!$M:$M,'3.1.c N Budget'!N$19,'2a. Database N flows'!$P:$P,$D$4)</f>
        <v/>
      </c>
      <c r="O28" s="135">
        <f>SUMIFS('2a. Database N flows'!$N:$N,'2a. Database N flows'!$D:$D,'3.1.c N Budget'!$B28,'2a. Database N flows'!$G:$G,"&lt;&gt;"&amp;'3.1.c N Budget'!$B28,'2a. Database N flows'!$M:$M,'3.1.c N Budget'!O$19,'2a. Database N flows'!$P:$P,$D$4)</f>
        <v/>
      </c>
      <c r="P28" s="135">
        <f>SUMIFS('2a. Database N flows'!$N:$N,'2a. Database N flows'!$D:$D,'3.1.c N Budget'!$B28,'2a. Database N flows'!$G:$G,"&lt;&gt;"&amp;'3.1.c N Budget'!$B28,'2a. Database N flows'!$M:$M,'3.1.c N Budget'!P$19,'2a. Database N flows'!$P:$P,$D$4)</f>
        <v/>
      </c>
      <c r="Q28" s="135">
        <f>SUMIFS('2a. Database N flows'!$N:$N,'2a. Database N flows'!$D:$D,'3.1.c N Budget'!$B28,'2a. Database N flows'!$G:$G,"&lt;&gt;"&amp;'3.1.c N Budget'!$B28,'2a. Database N flows'!$M:$M,'3.1.c N Budget'!Q$19,'2a. Database N flows'!$P:$P,$D$4)</f>
        <v/>
      </c>
      <c r="R28" s="135">
        <f>SUMIFS('2a. Database N flows'!$N:$N,'2a. Database N flows'!$D:$D,'3.1.c N Budget'!$B28,'2a. Database N flows'!$G:$G,"&lt;&gt;"&amp;'3.1.c N Budget'!$B28,'2a. Database N flows'!$M:$M,'3.1.c N Budget'!R$19,'2a. Database N flows'!$P:$P,$D$4)</f>
        <v/>
      </c>
      <c r="S28" s="135">
        <f>SUMIFS('2a. Database N flows'!$N:$N,'2a. Database N flows'!$D:$D,'3.1.c N Budget'!$B28,'2a. Database N flows'!$G:$G,"&lt;&gt;"&amp;'3.1.c N Budget'!$B28,'2a. Database N flows'!$M:$M,'3.1.c N Budget'!S$19,'2a. Database N flows'!$P:$P,$D$4)</f>
        <v/>
      </c>
      <c r="T28" s="134">
        <f>SUMIFS('2a. Database N flows'!$N:$N,'2a. Database N flows'!$D:$D,'3.1.c N Budget'!$B28,'2a. Database N flows'!$G:$G,"&lt;&gt;"&amp;'3.1.c N Budget'!$B28,'2a. Database N flows'!$P:$P,$D$4)</f>
        <v/>
      </c>
      <c r="U28" s="140">
        <f>L28-T28</f>
        <v/>
      </c>
      <c r="V28" s="138" t="n"/>
      <c r="W28" s="531" t="n"/>
      <c r="X28" s="531" t="n"/>
      <c r="Y28" s="531" t="n"/>
      <c r="Z28" s="258">
        <f>D28</f>
        <v/>
      </c>
      <c r="AA28" s="257">
        <f>L28</f>
        <v/>
      </c>
      <c r="AB28" s="257">
        <f>T28</f>
        <v/>
      </c>
      <c r="AC28" s="257">
        <f>U28</f>
        <v/>
      </c>
      <c r="AD28" s="531" t="n"/>
      <c r="AE28" s="531" t="n"/>
      <c r="AF28" s="531" t="n"/>
      <c r="AG28" s="531" t="n"/>
      <c r="AH28" s="531" t="n"/>
      <c r="AI28" s="531" t="n"/>
      <c r="AJ28" s="531" t="n"/>
      <c r="AK28" s="531" t="n"/>
      <c r="AL28" s="531" t="n"/>
      <c r="AM28" s="531" t="n"/>
      <c r="AN28" s="531" t="n"/>
      <c r="AO28" s="531" t="n"/>
      <c r="AP28" s="531" t="n"/>
      <c r="AQ28" s="531" t="n"/>
      <c r="AR28" s="531" t="n"/>
      <c r="AS28" s="531" t="n"/>
      <c r="AT28" s="531" t="n"/>
    </row>
    <row r="29" customFormat="1" s="31">
      <c r="A29" s="537" t="n"/>
      <c r="B29" s="537" t="n"/>
      <c r="C29" s="531" t="n"/>
      <c r="D29" s="531" t="n"/>
      <c r="E29" s="531" t="n"/>
      <c r="F29" s="531" t="n"/>
      <c r="G29" s="531" t="n"/>
      <c r="H29" s="531" t="n"/>
      <c r="I29" s="531" t="n"/>
      <c r="J29" s="531" t="n"/>
      <c r="K29" s="531" t="n"/>
      <c r="L29" s="531" t="n"/>
      <c r="M29" s="531" t="n"/>
      <c r="N29" s="531" t="n"/>
      <c r="O29" s="531" t="n"/>
      <c r="P29" s="531" t="n"/>
      <c r="Q29" s="531" t="n"/>
      <c r="R29" s="531" t="n"/>
      <c r="S29" s="531" t="n"/>
      <c r="T29" s="531" t="n"/>
      <c r="U29" s="531" t="n"/>
      <c r="V29" s="138" t="n"/>
      <c r="W29" s="531" t="n"/>
      <c r="X29" s="531" t="n"/>
      <c r="Y29" s="531" t="n"/>
      <c r="Z29" s="531" t="n"/>
      <c r="AA29" s="531" t="n"/>
      <c r="AB29" s="531" t="n"/>
      <c r="AC29" s="531" t="n"/>
      <c r="AD29" s="531" t="n"/>
      <c r="AE29" s="531" t="n"/>
      <c r="AF29" s="531" t="n"/>
      <c r="AG29" s="531" t="n"/>
      <c r="AH29" s="531" t="n"/>
      <c r="AI29" s="531" t="n"/>
      <c r="AJ29" s="531" t="n"/>
      <c r="AK29" s="531" t="n"/>
      <c r="AL29" s="531" t="n"/>
      <c r="AM29" s="531" t="n"/>
      <c r="AN29" s="531" t="n"/>
      <c r="AO29" s="531" t="n"/>
      <c r="AP29" s="531" t="n"/>
      <c r="AQ29" s="531" t="n"/>
      <c r="AR29" s="531" t="n"/>
      <c r="AS29" s="531" t="n"/>
      <c r="AT29" s="531" t="n"/>
    </row>
    <row r="30" customFormat="1" s="31">
      <c r="A30" s="537" t="n"/>
      <c r="B30" s="537" t="n"/>
      <c r="C30" s="531" t="n"/>
      <c r="D30" s="144" t="n"/>
      <c r="E30" s="531" t="n"/>
      <c r="F30" s="531" t="n"/>
      <c r="G30" s="531" t="n"/>
      <c r="H30" s="531" t="n"/>
      <c r="I30" s="531" t="n"/>
      <c r="J30" s="531" t="n"/>
      <c r="K30" s="531" t="n"/>
      <c r="L30" s="144" t="n"/>
      <c r="M30" s="531" t="n"/>
      <c r="N30" s="531" t="n"/>
      <c r="O30" s="531" t="n"/>
      <c r="P30" s="531" t="n"/>
      <c r="Q30" s="531" t="n"/>
      <c r="R30" s="531" t="n"/>
      <c r="S30" s="531" t="n"/>
      <c r="T30" s="144" t="n"/>
      <c r="U30" s="144" t="n"/>
      <c r="V30" s="138" t="n"/>
      <c r="W30" s="531" t="n"/>
      <c r="X30" s="531" t="n"/>
      <c r="Y30" s="531" t="n"/>
      <c r="Z30" s="531" t="n"/>
      <c r="AA30" s="531" t="n"/>
      <c r="AB30" s="531" t="n"/>
      <c r="AC30" s="531" t="n"/>
      <c r="AD30" s="531" t="n"/>
      <c r="AE30" s="531" t="n"/>
      <c r="AF30" s="531" t="n"/>
      <c r="AG30" s="531" t="n"/>
      <c r="AH30" s="531" t="n"/>
      <c r="AI30" s="531" t="n"/>
      <c r="AJ30" s="531" t="n"/>
      <c r="AK30" s="531" t="n"/>
      <c r="AL30" s="531" t="n"/>
      <c r="AM30" s="531" t="n"/>
      <c r="AN30" s="531" t="n"/>
      <c r="AO30" s="531" t="n"/>
      <c r="AP30" s="531" t="n"/>
      <c r="AQ30" s="531" t="n"/>
      <c r="AR30" s="531" t="n"/>
      <c r="AS30" s="531" t="n"/>
      <c r="AT30" s="531" t="n"/>
    </row>
    <row r="31" customFormat="1" s="31">
      <c r="A31" s="537" t="n"/>
      <c r="B31" s="537" t="n"/>
      <c r="C31" s="531" t="n"/>
      <c r="D31" s="14" t="n"/>
      <c r="E31" s="537" t="n"/>
      <c r="F31" s="537" t="n"/>
      <c r="G31" s="537" t="n"/>
      <c r="H31" s="537" t="n"/>
      <c r="I31" s="537" t="n"/>
      <c r="J31" s="537" t="n"/>
      <c r="K31" s="537" t="n"/>
      <c r="L31" s="14" t="n"/>
      <c r="M31" s="537" t="n"/>
      <c r="N31" s="537" t="n"/>
      <c r="O31" s="537" t="n"/>
      <c r="P31" s="537" t="n"/>
      <c r="Q31" s="537" t="n"/>
      <c r="R31" s="537" t="n"/>
      <c r="S31" s="537" t="n"/>
      <c r="T31" s="14" t="n"/>
      <c r="U31" s="14" t="n"/>
      <c r="V31" s="209" t="n"/>
      <c r="W31" s="531" t="n"/>
      <c r="X31" s="531" t="n"/>
      <c r="Y31" s="531" t="n"/>
      <c r="Z31" s="193" t="n"/>
      <c r="AA31" s="193" t="n"/>
      <c r="AB31" s="193" t="n"/>
      <c r="AC31" s="193" t="n"/>
      <c r="AD31" s="531" t="n"/>
      <c r="AE31" s="531" t="n"/>
      <c r="AF31" s="531" t="n"/>
      <c r="AG31" s="531" t="n"/>
      <c r="AH31" s="531" t="n"/>
      <c r="AI31" s="531" t="n"/>
      <c r="AJ31" s="531" t="n"/>
      <c r="AK31" s="531" t="n"/>
      <c r="AL31" s="531" t="n"/>
      <c r="AM31" s="531" t="n"/>
      <c r="AN31" s="531" t="n"/>
      <c r="AO31" s="531" t="n"/>
      <c r="AP31" s="531" t="n"/>
      <c r="AQ31" s="531" t="n"/>
      <c r="AR31" s="531" t="n"/>
      <c r="AS31" s="531" t="n"/>
      <c r="AT31" s="531" t="n"/>
    </row>
    <row r="32" customFormat="1" s="31">
      <c r="A32" s="537" t="n"/>
      <c r="B32" s="537" t="n"/>
      <c r="C32" s="531" t="n"/>
      <c r="D32" s="14" t="n"/>
      <c r="E32" s="537" t="n"/>
      <c r="F32" s="537" t="n"/>
      <c r="G32" s="537" t="n"/>
      <c r="H32" s="537" t="n"/>
      <c r="I32" s="537" t="n"/>
      <c r="J32" s="537" t="n"/>
      <c r="K32" s="537" t="n"/>
      <c r="L32" s="14" t="n"/>
      <c r="M32" s="537" t="n"/>
      <c r="N32" s="537" t="n"/>
      <c r="O32" s="537" t="n"/>
      <c r="P32" s="537" t="n"/>
      <c r="Q32" s="537" t="n"/>
      <c r="R32" s="537" t="n"/>
      <c r="S32" s="537" t="n"/>
      <c r="T32" s="14" t="n"/>
      <c r="U32" s="14" t="n"/>
      <c r="V32" s="209" t="n"/>
      <c r="W32" s="531" t="n"/>
      <c r="X32" s="531" t="n"/>
      <c r="Y32" s="531" t="n"/>
      <c r="Z32" s="193" t="n"/>
      <c r="AA32" s="193" t="n"/>
      <c r="AB32" s="193" t="n"/>
      <c r="AC32" s="193" t="n"/>
      <c r="AD32" s="531" t="n"/>
      <c r="AE32" s="531" t="n"/>
      <c r="AF32" s="531" t="n"/>
      <c r="AG32" s="531" t="n"/>
      <c r="AH32" s="531" t="n"/>
      <c r="AI32" s="531" t="n"/>
      <c r="AJ32" s="531" t="n"/>
      <c r="AK32" s="531" t="n"/>
      <c r="AL32" s="531" t="n"/>
      <c r="AM32" s="531" t="n"/>
      <c r="AN32" s="531" t="n"/>
      <c r="AO32" s="531" t="n"/>
      <c r="AP32" s="531" t="n"/>
      <c r="AQ32" s="531" t="n"/>
      <c r="AR32" s="531" t="n"/>
      <c r="AS32" s="531" t="n"/>
      <c r="AT32" s="531" t="n"/>
    </row>
    <row r="33" customFormat="1" s="31">
      <c r="A33" s="537" t="n"/>
      <c r="B33" s="537" t="n"/>
      <c r="C33" s="531" t="n"/>
      <c r="D33" s="14" t="n"/>
      <c r="E33" s="537" t="n"/>
      <c r="F33" s="537" t="n"/>
      <c r="G33" s="537" t="n"/>
      <c r="H33" s="537" t="n"/>
      <c r="I33" s="537" t="n"/>
      <c r="J33" s="537" t="n"/>
      <c r="K33" s="537" t="n"/>
      <c r="L33" s="14" t="n"/>
      <c r="M33" s="537" t="n"/>
      <c r="N33" s="537" t="n"/>
      <c r="O33" s="537" t="n"/>
      <c r="P33" s="537" t="n"/>
      <c r="Q33" s="537" t="n"/>
      <c r="R33" s="537" t="n"/>
      <c r="S33" s="537" t="n"/>
      <c r="T33" s="14" t="n"/>
      <c r="U33" s="14" t="n"/>
      <c r="V33" s="209" t="n"/>
      <c r="W33" s="531" t="n"/>
      <c r="X33" s="531" t="n"/>
      <c r="Y33" s="531" t="n"/>
      <c r="Z33" s="193" t="n"/>
      <c r="AA33" s="193" t="n"/>
      <c r="AB33" s="193" t="n"/>
      <c r="AC33" s="193" t="n"/>
      <c r="AD33" s="531" t="n"/>
      <c r="AE33" s="531" t="n"/>
      <c r="AF33" s="531" t="n"/>
      <c r="AG33" s="531" t="n"/>
      <c r="AH33" s="531" t="n"/>
      <c r="AI33" s="531" t="n"/>
      <c r="AJ33" s="531" t="n"/>
      <c r="AK33" s="531" t="n"/>
      <c r="AL33" s="531" t="n"/>
      <c r="AM33" s="531" t="n"/>
      <c r="AN33" s="531" t="n"/>
      <c r="AO33" s="531" t="n"/>
      <c r="AP33" s="531" t="n"/>
      <c r="AQ33" s="531" t="n"/>
      <c r="AR33" s="531" t="n"/>
      <c r="AS33" s="531" t="n"/>
      <c r="AT33" s="531" t="n"/>
    </row>
    <row r="34" customFormat="1" s="31">
      <c r="A34" s="537" t="n"/>
      <c r="B34" s="537" t="n"/>
      <c r="C34" s="531" t="n"/>
      <c r="D34" s="14" t="n"/>
      <c r="E34" s="537" t="n"/>
      <c r="F34" s="537" t="n"/>
      <c r="G34" s="537" t="n"/>
      <c r="H34" s="537" t="n"/>
      <c r="I34" s="537" t="n"/>
      <c r="J34" s="537" t="n"/>
      <c r="K34" s="537" t="n"/>
      <c r="L34" s="14" t="n"/>
      <c r="M34" s="537" t="n"/>
      <c r="N34" s="537" t="n"/>
      <c r="O34" s="537" t="n"/>
      <c r="P34" s="537" t="n"/>
      <c r="Q34" s="537" t="n"/>
      <c r="R34" s="537" t="n"/>
      <c r="S34" s="537" t="n"/>
      <c r="T34" s="14" t="n"/>
      <c r="U34" s="14" t="n"/>
      <c r="V34" s="209" t="n"/>
      <c r="W34" s="531" t="n"/>
      <c r="X34" s="531" t="n"/>
      <c r="Y34" s="531" t="n"/>
      <c r="Z34" s="193" t="n"/>
      <c r="AA34" s="193" t="n"/>
      <c r="AB34" s="193" t="n"/>
      <c r="AC34" s="193" t="n"/>
      <c r="AD34" s="531" t="n"/>
      <c r="AE34" s="531" t="n"/>
      <c r="AF34" s="531" t="n"/>
      <c r="AG34" s="531" t="n"/>
      <c r="AH34" s="531" t="n"/>
      <c r="AI34" s="531" t="n"/>
      <c r="AJ34" s="531" t="n"/>
      <c r="AK34" s="531" t="n"/>
      <c r="AL34" s="531" t="n"/>
      <c r="AM34" s="531" t="n"/>
      <c r="AN34" s="531" t="n"/>
      <c r="AO34" s="531" t="n"/>
      <c r="AP34" s="531" t="n"/>
      <c r="AQ34" s="531" t="n"/>
      <c r="AR34" s="531" t="n"/>
      <c r="AS34" s="531" t="n"/>
      <c r="AT34" s="531" t="n"/>
    </row>
    <row r="35" customFormat="1" s="31">
      <c r="A35" s="537" t="n"/>
      <c r="B35" s="537" t="n"/>
      <c r="C35" s="531" t="n"/>
      <c r="D35" s="14" t="n"/>
      <c r="E35" s="537" t="n"/>
      <c r="F35" s="537" t="n"/>
      <c r="G35" s="537" t="n"/>
      <c r="H35" s="537" t="n"/>
      <c r="I35" s="537" t="n"/>
      <c r="J35" s="537" t="n"/>
      <c r="K35" s="537" t="n"/>
      <c r="L35" s="14" t="n"/>
      <c r="M35" s="537" t="n"/>
      <c r="N35" s="537" t="n"/>
      <c r="O35" s="537" t="n"/>
      <c r="P35" s="537" t="n"/>
      <c r="Q35" s="537" t="n"/>
      <c r="R35" s="537" t="n"/>
      <c r="S35" s="537" t="n"/>
      <c r="T35" s="14" t="n"/>
      <c r="U35" s="14" t="n"/>
      <c r="V35" s="209" t="n"/>
      <c r="W35" s="531" t="n"/>
      <c r="X35" s="531" t="n"/>
      <c r="Y35" s="531" t="n"/>
      <c r="Z35" s="193" t="n"/>
      <c r="AA35" s="193" t="n"/>
      <c r="AB35" s="193" t="n"/>
      <c r="AC35" s="193" t="n"/>
      <c r="AD35" s="531" t="n"/>
      <c r="AE35" s="531" t="n"/>
      <c r="AF35" s="531" t="n"/>
      <c r="AG35" s="531" t="n"/>
      <c r="AH35" s="531" t="n"/>
      <c r="AI35" s="531" t="n"/>
      <c r="AJ35" s="531" t="n"/>
      <c r="AK35" s="531" t="n"/>
      <c r="AL35" s="531" t="n"/>
      <c r="AM35" s="531" t="n"/>
      <c r="AN35" s="531" t="n"/>
      <c r="AO35" s="531" t="n"/>
      <c r="AP35" s="531" t="n"/>
      <c r="AQ35" s="531" t="n"/>
      <c r="AR35" s="531" t="n"/>
      <c r="AS35" s="531" t="n"/>
      <c r="AT35" s="531" t="n"/>
    </row>
    <row r="36" customFormat="1" s="31">
      <c r="A36" s="537" t="n"/>
      <c r="B36" s="537" t="n"/>
      <c r="C36" s="531" t="n"/>
      <c r="D36" s="14" t="n"/>
      <c r="E36" s="537" t="n"/>
      <c r="F36" s="537" t="n"/>
      <c r="G36" s="537" t="n"/>
      <c r="H36" s="537" t="n"/>
      <c r="I36" s="537" t="n"/>
      <c r="J36" s="537" t="n"/>
      <c r="K36" s="537" t="n"/>
      <c r="L36" s="14" t="n"/>
      <c r="M36" s="537" t="n"/>
      <c r="N36" s="537" t="n"/>
      <c r="O36" s="537" t="n"/>
      <c r="P36" s="537" t="n"/>
      <c r="Q36" s="537" t="n"/>
      <c r="R36" s="537" t="n"/>
      <c r="S36" s="537" t="n"/>
      <c r="T36" s="14" t="n"/>
      <c r="U36" s="14" t="n"/>
      <c r="V36" s="209" t="n"/>
      <c r="W36" s="531" t="n"/>
      <c r="X36" s="531" t="n"/>
      <c r="Y36" s="531" t="n"/>
      <c r="Z36" s="193" t="n"/>
      <c r="AA36" s="193" t="n"/>
      <c r="AB36" s="193" t="n"/>
      <c r="AC36" s="193" t="n"/>
      <c r="AD36" s="531" t="n"/>
      <c r="AE36" s="531" t="n"/>
      <c r="AF36" s="531" t="n"/>
      <c r="AG36" s="531" t="n"/>
      <c r="AH36" s="531" t="n"/>
      <c r="AI36" s="531" t="n"/>
      <c r="AJ36" s="531" t="n"/>
      <c r="AK36" s="531" t="n"/>
      <c r="AL36" s="531" t="n"/>
      <c r="AM36" s="531" t="n"/>
      <c r="AN36" s="531" t="n"/>
      <c r="AO36" s="531" t="n"/>
      <c r="AP36" s="531" t="n"/>
      <c r="AQ36" s="531" t="n"/>
      <c r="AR36" s="531" t="n"/>
      <c r="AS36" s="531" t="n"/>
      <c r="AT36" s="531" t="n"/>
    </row>
    <row r="37" customFormat="1" s="31">
      <c r="A37" s="537" t="n"/>
      <c r="B37" s="537" t="n"/>
      <c r="C37" s="531" t="n"/>
      <c r="D37" s="14" t="n"/>
      <c r="E37" s="537" t="n"/>
      <c r="F37" s="537" t="n"/>
      <c r="G37" s="537" t="n"/>
      <c r="H37" s="537" t="n"/>
      <c r="I37" s="537" t="n"/>
      <c r="J37" s="537" t="n"/>
      <c r="K37" s="537" t="n"/>
      <c r="L37" s="14" t="n"/>
      <c r="M37" s="537" t="n"/>
      <c r="N37" s="537" t="n"/>
      <c r="O37" s="537" t="n"/>
      <c r="P37" s="537" t="n"/>
      <c r="Q37" s="537" t="n"/>
      <c r="R37" s="537" t="n"/>
      <c r="S37" s="537" t="n"/>
      <c r="T37" s="14" t="n"/>
      <c r="U37" s="14" t="n"/>
      <c r="V37" s="209" t="n"/>
      <c r="W37" s="531" t="n"/>
      <c r="X37" s="531" t="n"/>
      <c r="Y37" s="531" t="n"/>
      <c r="Z37" s="193" t="n"/>
      <c r="AA37" s="193" t="n"/>
      <c r="AB37" s="193" t="n"/>
      <c r="AC37" s="193" t="n"/>
      <c r="AD37" s="531" t="n"/>
      <c r="AE37" s="531" t="n"/>
      <c r="AF37" s="531" t="n"/>
      <c r="AG37" s="531" t="n"/>
      <c r="AH37" s="531" t="n"/>
      <c r="AI37" s="531" t="n"/>
      <c r="AJ37" s="531" t="n"/>
      <c r="AK37" s="531" t="n"/>
      <c r="AL37" s="531" t="n"/>
      <c r="AM37" s="531" t="n"/>
      <c r="AN37" s="531" t="n"/>
      <c r="AO37" s="531" t="n"/>
      <c r="AP37" s="531" t="n"/>
      <c r="AQ37" s="531" t="n"/>
      <c r="AR37" s="531" t="n"/>
      <c r="AS37" s="531" t="n"/>
      <c r="AT37" s="531" t="n"/>
    </row>
    <row r="38" customFormat="1" s="31">
      <c r="A38" s="537" t="n"/>
      <c r="B38" s="537" t="n"/>
      <c r="C38" s="531" t="n"/>
      <c r="D38" s="14" t="n"/>
      <c r="E38" s="537" t="n"/>
      <c r="F38" s="537" t="n"/>
      <c r="G38" s="537" t="n"/>
      <c r="H38" s="537" t="n"/>
      <c r="I38" s="537" t="n"/>
      <c r="J38" s="537" t="n"/>
      <c r="K38" s="537" t="n"/>
      <c r="L38" s="14" t="n"/>
      <c r="M38" s="537" t="n"/>
      <c r="N38" s="537" t="n"/>
      <c r="O38" s="537" t="n"/>
      <c r="P38" s="537" t="n"/>
      <c r="Q38" s="537" t="n"/>
      <c r="R38" s="537" t="n"/>
      <c r="S38" s="537" t="n"/>
      <c r="T38" s="14" t="n"/>
      <c r="U38" s="14" t="n"/>
      <c r="V38" s="209" t="n"/>
      <c r="W38" s="531" t="n"/>
      <c r="X38" s="531" t="n"/>
      <c r="Y38" s="531" t="n"/>
      <c r="Z38" s="193" t="n"/>
      <c r="AA38" s="193" t="n"/>
      <c r="AB38" s="193" t="n"/>
      <c r="AC38" s="193" t="n"/>
      <c r="AD38" s="531" t="n"/>
      <c r="AE38" s="531" t="n"/>
      <c r="AF38" s="531" t="n"/>
      <c r="AG38" s="531" t="n"/>
      <c r="AH38" s="531" t="n"/>
      <c r="AI38" s="531" t="n"/>
      <c r="AJ38" s="531" t="n"/>
      <c r="AK38" s="531" t="n"/>
      <c r="AL38" s="531" t="n"/>
      <c r="AM38" s="531" t="n"/>
      <c r="AN38" s="531" t="n"/>
      <c r="AO38" s="531" t="n"/>
      <c r="AP38" s="531" t="n"/>
      <c r="AQ38" s="531" t="n"/>
      <c r="AR38" s="531" t="n"/>
      <c r="AS38" s="531" t="n"/>
      <c r="AT38" s="531" t="n"/>
    </row>
    <row r="39" customFormat="1" s="31">
      <c r="A39" s="537" t="n"/>
      <c r="B39" s="537" t="n"/>
      <c r="C39" s="531" t="n"/>
      <c r="D39" s="14" t="n"/>
      <c r="E39" s="537" t="n"/>
      <c r="F39" s="537" t="n"/>
      <c r="G39" s="537" t="n"/>
      <c r="H39" s="537" t="n"/>
      <c r="I39" s="537" t="n"/>
      <c r="J39" s="537" t="n"/>
      <c r="K39" s="537" t="n"/>
      <c r="L39" s="14" t="n"/>
      <c r="M39" s="537" t="n"/>
      <c r="N39" s="537" t="n"/>
      <c r="O39" s="537" t="n"/>
      <c r="P39" s="537" t="n"/>
      <c r="Q39" s="537" t="n"/>
      <c r="R39" s="537" t="n"/>
      <c r="S39" s="537" t="n"/>
      <c r="T39" s="14" t="n"/>
      <c r="U39" s="14" t="n"/>
      <c r="V39" s="209" t="n"/>
      <c r="W39" s="531" t="n"/>
      <c r="X39" s="531" t="n"/>
      <c r="Y39" s="531" t="n"/>
      <c r="Z39" s="193" t="n"/>
      <c r="AA39" s="193" t="n"/>
      <c r="AB39" s="193" t="n"/>
      <c r="AC39" s="193" t="n"/>
      <c r="AD39" s="531" t="n"/>
      <c r="AE39" s="531" t="n"/>
      <c r="AF39" s="531" t="n"/>
      <c r="AG39" s="531" t="n"/>
      <c r="AH39" s="531" t="n"/>
      <c r="AI39" s="531" t="n"/>
      <c r="AJ39" s="531" t="n"/>
      <c r="AK39" s="531" t="n"/>
      <c r="AL39" s="531" t="n"/>
      <c r="AM39" s="531" t="n"/>
      <c r="AN39" s="531" t="n"/>
      <c r="AO39" s="531" t="n"/>
      <c r="AP39" s="531" t="n"/>
      <c r="AQ39" s="531" t="n"/>
      <c r="AR39" s="531" t="n"/>
      <c r="AS39" s="531" t="n"/>
      <c r="AT39" s="531" t="n"/>
    </row>
    <row r="40" customFormat="1" s="31">
      <c r="A40" s="537" t="n"/>
      <c r="B40" s="537" t="n"/>
      <c r="C40" s="531" t="n"/>
      <c r="D40" s="14" t="n"/>
      <c r="E40" s="537" t="n"/>
      <c r="F40" s="537" t="n"/>
      <c r="G40" s="537" t="n"/>
      <c r="H40" s="537" t="n"/>
      <c r="I40" s="537" t="n"/>
      <c r="J40" s="537" t="n"/>
      <c r="K40" s="537" t="n"/>
      <c r="L40" s="14" t="n"/>
      <c r="M40" s="537" t="n"/>
      <c r="N40" s="537" t="n"/>
      <c r="O40" s="537" t="n"/>
      <c r="P40" s="537" t="n"/>
      <c r="Q40" s="537" t="n"/>
      <c r="R40" s="537" t="n"/>
      <c r="S40" s="537" t="n"/>
      <c r="T40" s="14" t="n"/>
      <c r="U40" s="14" t="n"/>
      <c r="V40" s="209" t="n"/>
      <c r="W40" s="531" t="n"/>
      <c r="X40" s="531" t="n"/>
      <c r="Y40" s="531" t="n"/>
      <c r="Z40" s="193" t="n"/>
      <c r="AA40" s="193" t="n"/>
      <c r="AB40" s="193" t="n"/>
      <c r="AC40" s="193" t="n"/>
      <c r="AD40" s="531" t="n"/>
      <c r="AE40" s="531" t="n"/>
      <c r="AF40" s="531" t="n"/>
      <c r="AG40" s="531" t="n"/>
      <c r="AH40" s="531" t="n"/>
      <c r="AI40" s="531" t="n"/>
      <c r="AJ40" s="531" t="n"/>
      <c r="AK40" s="531" t="n"/>
      <c r="AL40" s="531" t="n"/>
      <c r="AM40" s="531" t="n"/>
      <c r="AN40" s="531" t="n"/>
      <c r="AO40" s="531" t="n"/>
      <c r="AP40" s="531" t="n"/>
      <c r="AQ40" s="531" t="n"/>
      <c r="AR40" s="531" t="n"/>
      <c r="AS40" s="531" t="n"/>
      <c r="AT40" s="531" t="n"/>
    </row>
    <row r="41" customFormat="1" s="31">
      <c r="A41" s="537" t="n"/>
      <c r="B41" s="537" t="n"/>
      <c r="C41" s="531" t="n"/>
      <c r="D41" s="14" t="n"/>
      <c r="E41" s="537" t="n"/>
      <c r="F41" s="537" t="n"/>
      <c r="G41" s="537" t="n"/>
      <c r="H41" s="537" t="n"/>
      <c r="I41" s="537" t="n"/>
      <c r="J41" s="537" t="n"/>
      <c r="K41" s="537" t="n"/>
      <c r="L41" s="14" t="n"/>
      <c r="M41" s="537" t="n"/>
      <c r="N41" s="537" t="n"/>
      <c r="O41" s="537" t="n"/>
      <c r="P41" s="537" t="n"/>
      <c r="Q41" s="537" t="n"/>
      <c r="R41" s="537" t="n"/>
      <c r="S41" s="537" t="n"/>
      <c r="T41" s="14" t="n"/>
      <c r="U41" s="14" t="n"/>
      <c r="V41" s="209" t="n"/>
      <c r="W41" s="531" t="n"/>
      <c r="X41" s="531" t="n"/>
      <c r="Y41" s="531" t="n"/>
      <c r="Z41" s="193" t="n"/>
      <c r="AA41" s="193" t="n"/>
      <c r="AB41" s="193" t="n"/>
      <c r="AC41" s="193" t="n"/>
      <c r="AD41" s="531" t="n"/>
      <c r="AE41" s="531" t="n"/>
      <c r="AF41" s="531" t="n"/>
      <c r="AG41" s="531" t="n"/>
      <c r="AH41" s="531" t="n"/>
      <c r="AI41" s="531" t="n"/>
      <c r="AJ41" s="531" t="n"/>
      <c r="AK41" s="531" t="n"/>
      <c r="AL41" s="531" t="n"/>
      <c r="AM41" s="531" t="n"/>
      <c r="AN41" s="531" t="n"/>
      <c r="AO41" s="531" t="n"/>
      <c r="AP41" s="531" t="n"/>
      <c r="AQ41" s="531" t="n"/>
      <c r="AR41" s="531" t="n"/>
      <c r="AS41" s="531" t="n"/>
      <c r="AT41" s="531" t="n"/>
    </row>
    <row r="42" customFormat="1" s="31">
      <c r="A42" s="537" t="n"/>
      <c r="B42" s="537" t="n"/>
      <c r="C42" s="531" t="n"/>
      <c r="D42" s="14" t="n"/>
      <c r="E42" s="537" t="n"/>
      <c r="F42" s="537" t="n"/>
      <c r="G42" s="537" t="n"/>
      <c r="H42" s="537" t="n"/>
      <c r="I42" s="537" t="n"/>
      <c r="J42" s="537" t="n"/>
      <c r="K42" s="537" t="n"/>
      <c r="L42" s="14" t="n"/>
      <c r="M42" s="537" t="n"/>
      <c r="N42" s="537" t="n"/>
      <c r="O42" s="537" t="n"/>
      <c r="P42" s="537" t="n"/>
      <c r="Q42" s="537" t="n"/>
      <c r="R42" s="537" t="n"/>
      <c r="S42" s="537" t="n"/>
      <c r="T42" s="14" t="n"/>
      <c r="U42" s="14" t="n"/>
      <c r="V42" s="209" t="n"/>
      <c r="W42" s="531" t="n"/>
      <c r="X42" s="531" t="n"/>
      <c r="Y42" s="531" t="n"/>
      <c r="Z42" s="193" t="n"/>
      <c r="AA42" s="193" t="n"/>
      <c r="AB42" s="193" t="n"/>
      <c r="AC42" s="193" t="n"/>
      <c r="AD42" s="531" t="n"/>
      <c r="AE42" s="531" t="n"/>
      <c r="AF42" s="531" t="n"/>
      <c r="AG42" s="531" t="n"/>
      <c r="AH42" s="531" t="n"/>
      <c r="AI42" s="531" t="n"/>
      <c r="AJ42" s="531" t="n"/>
      <c r="AK42" s="531" t="n"/>
      <c r="AL42" s="531" t="n"/>
      <c r="AM42" s="531" t="n"/>
      <c r="AN42" s="531" t="n"/>
      <c r="AO42" s="531" t="n"/>
      <c r="AP42" s="531" t="n"/>
      <c r="AQ42" s="531" t="n"/>
      <c r="AR42" s="531" t="n"/>
      <c r="AS42" s="531" t="n"/>
      <c r="AT42" s="531" t="n"/>
    </row>
    <row r="43" customFormat="1" s="31">
      <c r="A43" s="537" t="n"/>
      <c r="B43" s="537" t="n"/>
      <c r="C43" s="531" t="n"/>
      <c r="D43" s="14" t="n"/>
      <c r="E43" s="537" t="n"/>
      <c r="F43" s="537" t="n"/>
      <c r="G43" s="537" t="n"/>
      <c r="H43" s="537" t="n"/>
      <c r="I43" s="537" t="n"/>
      <c r="J43" s="537" t="n"/>
      <c r="K43" s="537" t="n"/>
      <c r="L43" s="14" t="n"/>
      <c r="M43" s="537" t="n"/>
      <c r="N43" s="537" t="n"/>
      <c r="O43" s="537" t="n"/>
      <c r="P43" s="537" t="n"/>
      <c r="Q43" s="537" t="n"/>
      <c r="R43" s="537" t="n"/>
      <c r="S43" s="537" t="n"/>
      <c r="T43" s="14" t="n"/>
      <c r="U43" s="14" t="n"/>
      <c r="V43" s="209" t="n"/>
      <c r="W43" s="531" t="n"/>
      <c r="X43" s="531" t="n"/>
      <c r="Y43" s="531" t="n"/>
      <c r="Z43" s="193" t="n"/>
      <c r="AA43" s="193" t="n"/>
      <c r="AB43" s="193" t="n"/>
      <c r="AC43" s="193" t="n"/>
      <c r="AD43" s="531" t="n"/>
      <c r="AE43" s="531" t="n"/>
      <c r="AF43" s="531" t="n"/>
      <c r="AG43" s="531" t="n"/>
      <c r="AH43" s="531" t="n"/>
      <c r="AI43" s="531" t="n"/>
      <c r="AJ43" s="531" t="n"/>
      <c r="AK43" s="531" t="n"/>
      <c r="AL43" s="531" t="n"/>
      <c r="AM43" s="531" t="n"/>
      <c r="AN43" s="531" t="n"/>
      <c r="AO43" s="531" t="n"/>
      <c r="AP43" s="531" t="n"/>
      <c r="AQ43" s="531" t="n"/>
      <c r="AR43" s="531" t="n"/>
      <c r="AS43" s="531" t="n"/>
      <c r="AT43" s="531" t="n"/>
    </row>
    <row r="44" customFormat="1" s="31">
      <c r="A44" s="537" t="n"/>
      <c r="B44" s="537" t="n"/>
      <c r="C44" s="531" t="n"/>
      <c r="D44" s="14" t="n"/>
      <c r="E44" s="537" t="n"/>
      <c r="F44" s="537" t="n"/>
      <c r="G44" s="537" t="n"/>
      <c r="H44" s="537" t="n"/>
      <c r="I44" s="537" t="n"/>
      <c r="J44" s="537" t="n"/>
      <c r="K44" s="537" t="n"/>
      <c r="L44" s="14" t="n"/>
      <c r="M44" s="537" t="n"/>
      <c r="N44" s="537" t="n"/>
      <c r="O44" s="537" t="n"/>
      <c r="P44" s="537" t="n"/>
      <c r="Q44" s="537" t="n"/>
      <c r="R44" s="537" t="n"/>
      <c r="S44" s="537" t="n"/>
      <c r="T44" s="14" t="n"/>
      <c r="U44" s="14" t="n"/>
      <c r="V44" s="209" t="n"/>
      <c r="W44" s="531" t="n"/>
      <c r="X44" s="531" t="n"/>
      <c r="Y44" s="531" t="n"/>
      <c r="Z44" s="193" t="n"/>
      <c r="AA44" s="193" t="n"/>
      <c r="AB44" s="193" t="n"/>
      <c r="AC44" s="193" t="n"/>
      <c r="AD44" s="531" t="n"/>
      <c r="AE44" s="531" t="n"/>
      <c r="AF44" s="531" t="n"/>
      <c r="AG44" s="531" t="n"/>
      <c r="AH44" s="531" t="n"/>
      <c r="AI44" s="531" t="n"/>
      <c r="AJ44" s="531" t="n"/>
      <c r="AK44" s="531" t="n"/>
      <c r="AL44" s="531" t="n"/>
      <c r="AM44" s="531" t="n"/>
      <c r="AN44" s="531" t="n"/>
      <c r="AO44" s="531" t="n"/>
      <c r="AP44" s="531" t="n"/>
      <c r="AQ44" s="531" t="n"/>
      <c r="AR44" s="531" t="n"/>
      <c r="AS44" s="531" t="n"/>
      <c r="AT44" s="531" t="n"/>
    </row>
    <row r="45" customFormat="1" s="31">
      <c r="A45" s="537" t="n"/>
      <c r="B45" s="537" t="n"/>
      <c r="C45" s="531" t="n"/>
      <c r="D45" s="14" t="n"/>
      <c r="E45" s="537" t="n"/>
      <c r="F45" s="537" t="n"/>
      <c r="G45" s="537" t="n"/>
      <c r="H45" s="537" t="n"/>
      <c r="I45" s="537" t="n"/>
      <c r="J45" s="537" t="n"/>
      <c r="K45" s="537" t="n"/>
      <c r="L45" s="14" t="n"/>
      <c r="M45" s="537" t="n"/>
      <c r="N45" s="537" t="n"/>
      <c r="O45" s="537" t="n"/>
      <c r="P45" s="537" t="n"/>
      <c r="Q45" s="537" t="n"/>
      <c r="R45" s="537" t="n"/>
      <c r="S45" s="537" t="n"/>
      <c r="T45" s="14" t="n"/>
      <c r="U45" s="14" t="n"/>
      <c r="V45" s="209" t="n"/>
      <c r="W45" s="531" t="n"/>
      <c r="X45" s="531" t="n"/>
      <c r="Y45" s="531" t="n"/>
      <c r="Z45" s="193" t="n"/>
      <c r="AA45" s="193" t="n"/>
      <c r="AB45" s="193" t="n"/>
      <c r="AC45" s="193" t="n"/>
      <c r="AD45" s="531" t="n"/>
      <c r="AE45" s="531" t="n"/>
      <c r="AF45" s="531" t="n"/>
      <c r="AG45" s="531" t="n"/>
      <c r="AH45" s="531" t="n"/>
      <c r="AI45" s="531" t="n"/>
      <c r="AJ45" s="531" t="n"/>
      <c r="AK45" s="531" t="n"/>
      <c r="AL45" s="531" t="n"/>
      <c r="AM45" s="531" t="n"/>
      <c r="AN45" s="531" t="n"/>
      <c r="AO45" s="531" t="n"/>
      <c r="AP45" s="531" t="n"/>
      <c r="AQ45" s="531" t="n"/>
      <c r="AR45" s="531" t="n"/>
      <c r="AS45" s="531" t="n"/>
      <c r="AT45" s="531" t="n"/>
    </row>
    <row r="46" customFormat="1" s="31">
      <c r="A46" s="537" t="n"/>
      <c r="B46" s="537" t="n"/>
      <c r="C46" s="531" t="n"/>
      <c r="D46" s="14" t="n"/>
      <c r="E46" s="537" t="n"/>
      <c r="F46" s="537" t="n"/>
      <c r="G46" s="537" t="n"/>
      <c r="H46" s="537" t="n"/>
      <c r="I46" s="537" t="n"/>
      <c r="J46" s="537" t="n"/>
      <c r="K46" s="537" t="n"/>
      <c r="L46" s="14" t="n"/>
      <c r="M46" s="537" t="n"/>
      <c r="N46" s="537" t="n"/>
      <c r="O46" s="537" t="n"/>
      <c r="P46" s="537" t="n"/>
      <c r="Q46" s="537" t="n"/>
      <c r="R46" s="537" t="n"/>
      <c r="S46" s="537" t="n"/>
      <c r="T46" s="14" t="n"/>
      <c r="U46" s="14" t="n"/>
      <c r="V46" s="209" t="n"/>
      <c r="W46" s="531" t="n"/>
      <c r="X46" s="531" t="n"/>
      <c r="Y46" s="531" t="n"/>
      <c r="Z46" s="193" t="n"/>
      <c r="AA46" s="193" t="n"/>
      <c r="AB46" s="193" t="n"/>
      <c r="AC46" s="193" t="n"/>
      <c r="AD46" s="531" t="n"/>
      <c r="AE46" s="531" t="n"/>
      <c r="AF46" s="531" t="n"/>
      <c r="AG46" s="531" t="n"/>
      <c r="AH46" s="531" t="n"/>
      <c r="AI46" s="531" t="n"/>
      <c r="AJ46" s="531" t="n"/>
      <c r="AK46" s="531" t="n"/>
      <c r="AL46" s="531" t="n"/>
      <c r="AM46" s="531" t="n"/>
      <c r="AN46" s="531" t="n"/>
      <c r="AO46" s="531" t="n"/>
      <c r="AP46" s="531" t="n"/>
      <c r="AQ46" s="531" t="n"/>
      <c r="AR46" s="531" t="n"/>
      <c r="AS46" s="531" t="n"/>
      <c r="AT46" s="531" t="n"/>
    </row>
    <row r="47" customFormat="1" s="31">
      <c r="A47" s="537" t="n"/>
      <c r="B47" s="537" t="n"/>
      <c r="C47" s="531" t="n"/>
      <c r="D47" s="14" t="n"/>
      <c r="E47" s="537" t="n"/>
      <c r="F47" s="537" t="n"/>
      <c r="G47" s="537" t="n"/>
      <c r="H47" s="537" t="n"/>
      <c r="I47" s="537" t="n"/>
      <c r="J47" s="537" t="n"/>
      <c r="K47" s="537" t="n"/>
      <c r="L47" s="14" t="n"/>
      <c r="M47" s="537" t="n"/>
      <c r="N47" s="537" t="n"/>
      <c r="O47" s="537" t="n"/>
      <c r="P47" s="537" t="n"/>
      <c r="Q47" s="537" t="n"/>
      <c r="R47" s="537" t="n"/>
      <c r="S47" s="537" t="n"/>
      <c r="T47" s="14" t="n"/>
      <c r="U47" s="14" t="n"/>
      <c r="V47" s="209" t="n"/>
      <c r="W47" s="531" t="n"/>
      <c r="X47" s="531" t="n"/>
      <c r="Y47" s="531" t="n"/>
      <c r="Z47" s="193" t="n"/>
      <c r="AA47" s="193" t="n"/>
      <c r="AB47" s="193" t="n"/>
      <c r="AC47" s="193" t="n"/>
      <c r="AD47" s="531" t="n"/>
      <c r="AE47" s="531" t="n"/>
      <c r="AF47" s="531" t="n"/>
      <c r="AG47" s="531" t="n"/>
      <c r="AH47" s="531" t="n"/>
      <c r="AI47" s="531" t="n"/>
      <c r="AJ47" s="531" t="n"/>
      <c r="AK47" s="531" t="n"/>
      <c r="AL47" s="531" t="n"/>
      <c r="AM47" s="531" t="n"/>
      <c r="AN47" s="531" t="n"/>
      <c r="AO47" s="531" t="n"/>
      <c r="AP47" s="531" t="n"/>
      <c r="AQ47" s="531" t="n"/>
      <c r="AR47" s="531" t="n"/>
      <c r="AS47" s="531" t="n"/>
      <c r="AT47" s="531" t="n"/>
    </row>
    <row r="48" customFormat="1" s="31">
      <c r="A48" s="537" t="n"/>
      <c r="B48" s="537" t="n"/>
      <c r="C48" s="531" t="n"/>
      <c r="D48" s="14" t="n"/>
      <c r="E48" s="537" t="n"/>
      <c r="F48" s="537" t="n"/>
      <c r="G48" s="537" t="n"/>
      <c r="H48" s="537" t="n"/>
      <c r="I48" s="537" t="n"/>
      <c r="J48" s="537" t="n"/>
      <c r="K48" s="537" t="n"/>
      <c r="L48" s="14" t="n"/>
      <c r="M48" s="537" t="n"/>
      <c r="N48" s="537" t="n"/>
      <c r="O48" s="537" t="n"/>
      <c r="P48" s="537" t="n"/>
      <c r="Q48" s="537" t="n"/>
      <c r="R48" s="537" t="n"/>
      <c r="S48" s="537" t="n"/>
      <c r="T48" s="14" t="n"/>
      <c r="U48" s="14" t="n"/>
      <c r="V48" s="209" t="n"/>
      <c r="W48" s="531" t="n"/>
      <c r="X48" s="531" t="n"/>
      <c r="Y48" s="531" t="n"/>
      <c r="Z48" s="193" t="n"/>
      <c r="AA48" s="193" t="n"/>
      <c r="AB48" s="193" t="n"/>
      <c r="AC48" s="193" t="n"/>
      <c r="AD48" s="531" t="n"/>
      <c r="AE48" s="531" t="n"/>
      <c r="AF48" s="531" t="n"/>
      <c r="AG48" s="531" t="n"/>
      <c r="AH48" s="531" t="n"/>
      <c r="AI48" s="531" t="n"/>
      <c r="AJ48" s="531" t="n"/>
      <c r="AK48" s="531" t="n"/>
      <c r="AL48" s="531" t="n"/>
      <c r="AM48" s="531" t="n"/>
      <c r="AN48" s="531" t="n"/>
      <c r="AO48" s="531" t="n"/>
      <c r="AP48" s="531" t="n"/>
      <c r="AQ48" s="531" t="n"/>
      <c r="AR48" s="531" t="n"/>
      <c r="AS48" s="531" t="n"/>
      <c r="AT48" s="531" t="n"/>
    </row>
    <row r="49" customFormat="1" s="31">
      <c r="A49" s="537" t="n"/>
      <c r="B49" s="537" t="n"/>
      <c r="C49" s="531" t="n"/>
      <c r="D49" s="14" t="n"/>
      <c r="E49" s="537" t="n"/>
      <c r="F49" s="537" t="n"/>
      <c r="G49" s="537" t="n"/>
      <c r="H49" s="537" t="n"/>
      <c r="I49" s="537" t="n"/>
      <c r="J49" s="537" t="n"/>
      <c r="K49" s="537" t="n"/>
      <c r="L49" s="14" t="n"/>
      <c r="M49" s="537" t="n"/>
      <c r="N49" s="537" t="n"/>
      <c r="O49" s="537" t="n"/>
      <c r="P49" s="537" t="n"/>
      <c r="Q49" s="537" t="n"/>
      <c r="R49" s="537" t="n"/>
      <c r="S49" s="537" t="n"/>
      <c r="T49" s="14" t="n"/>
      <c r="U49" s="14" t="n"/>
      <c r="V49" s="209" t="n"/>
      <c r="W49" s="531" t="n"/>
      <c r="X49" s="531" t="n"/>
      <c r="Y49" s="531" t="n"/>
      <c r="Z49" s="193" t="n"/>
      <c r="AA49" s="193" t="n"/>
      <c r="AB49" s="193" t="n"/>
      <c r="AC49" s="193" t="n"/>
      <c r="AD49" s="531" t="n"/>
      <c r="AE49" s="531" t="n"/>
      <c r="AF49" s="531" t="n"/>
      <c r="AG49" s="531" t="n"/>
      <c r="AH49" s="531" t="n"/>
      <c r="AI49" s="531" t="n"/>
      <c r="AJ49" s="531" t="n"/>
      <c r="AK49" s="531" t="n"/>
      <c r="AL49" s="531" t="n"/>
      <c r="AM49" s="531" t="n"/>
      <c r="AN49" s="531" t="n"/>
      <c r="AO49" s="531" t="n"/>
      <c r="AP49" s="531" t="n"/>
      <c r="AQ49" s="531" t="n"/>
      <c r="AR49" s="531" t="n"/>
      <c r="AS49" s="531" t="n"/>
      <c r="AT49" s="531" t="n"/>
    </row>
    <row r="50" customFormat="1" s="31">
      <c r="A50" s="537" t="n"/>
      <c r="B50" s="537" t="n"/>
      <c r="C50" s="531" t="n"/>
      <c r="D50" s="14" t="n"/>
      <c r="E50" s="537" t="n"/>
      <c r="F50" s="537" t="n"/>
      <c r="G50" s="537" t="n"/>
      <c r="H50" s="537" t="n"/>
      <c r="I50" s="537" t="n"/>
      <c r="J50" s="537" t="n"/>
      <c r="K50" s="537" t="n"/>
      <c r="L50" s="14" t="n"/>
      <c r="M50" s="537" t="n"/>
      <c r="N50" s="537" t="n"/>
      <c r="O50" s="537" t="n"/>
      <c r="P50" s="537" t="n"/>
      <c r="Q50" s="537" t="n"/>
      <c r="R50" s="537" t="n"/>
      <c r="S50" s="537" t="n"/>
      <c r="T50" s="14" t="n"/>
      <c r="U50" s="14" t="n"/>
      <c r="V50" s="209" t="n"/>
      <c r="W50" s="531" t="n"/>
      <c r="X50" s="531" t="n"/>
      <c r="Y50" s="531" t="n"/>
      <c r="Z50" s="193" t="n"/>
      <c r="AA50" s="193" t="n"/>
      <c r="AB50" s="193" t="n"/>
      <c r="AC50" s="193" t="n"/>
      <c r="AD50" s="531" t="n"/>
      <c r="AE50" s="531" t="n"/>
      <c r="AF50" s="531" t="n"/>
      <c r="AG50" s="531" t="n"/>
      <c r="AH50" s="531" t="n"/>
      <c r="AI50" s="531" t="n"/>
      <c r="AJ50" s="531" t="n"/>
      <c r="AK50" s="531" t="n"/>
      <c r="AL50" s="531" t="n"/>
      <c r="AM50" s="531" t="n"/>
      <c r="AN50" s="531" t="n"/>
      <c r="AO50" s="531" t="n"/>
      <c r="AP50" s="531" t="n"/>
      <c r="AQ50" s="531" t="n"/>
      <c r="AR50" s="531" t="n"/>
      <c r="AS50" s="531" t="n"/>
      <c r="AT50" s="531" t="n"/>
    </row>
    <row r="51" customFormat="1" s="31">
      <c r="A51" s="537" t="n"/>
      <c r="B51" s="537" t="n"/>
      <c r="C51" s="531" t="n"/>
      <c r="D51" s="14" t="n"/>
      <c r="E51" s="537" t="n"/>
      <c r="F51" s="537" t="n"/>
      <c r="G51" s="537" t="n"/>
      <c r="H51" s="537" t="n"/>
      <c r="I51" s="537" t="n"/>
      <c r="J51" s="537" t="n"/>
      <c r="K51" s="537" t="n"/>
      <c r="L51" s="14" t="n"/>
      <c r="M51" s="537" t="n"/>
      <c r="N51" s="537" t="n"/>
      <c r="O51" s="537" t="n"/>
      <c r="P51" s="537" t="n"/>
      <c r="Q51" s="537" t="n"/>
      <c r="R51" s="537" t="n"/>
      <c r="S51" s="537" t="n"/>
      <c r="T51" s="14" t="n"/>
      <c r="U51" s="14" t="n"/>
      <c r="V51" s="209" t="n"/>
      <c r="W51" s="531" t="n"/>
      <c r="X51" s="531" t="n"/>
      <c r="Y51" s="531" t="n"/>
      <c r="Z51" s="193" t="n"/>
      <c r="AA51" s="193" t="n"/>
      <c r="AB51" s="193" t="n"/>
      <c r="AC51" s="193" t="n"/>
      <c r="AD51" s="531" t="n"/>
      <c r="AE51" s="531" t="n"/>
      <c r="AF51" s="531" t="n"/>
      <c r="AG51" s="531" t="n"/>
      <c r="AH51" s="531" t="n"/>
      <c r="AI51" s="531" t="n"/>
      <c r="AJ51" s="531" t="n"/>
      <c r="AK51" s="531" t="n"/>
      <c r="AL51" s="531" t="n"/>
      <c r="AM51" s="531" t="n"/>
      <c r="AN51" s="531" t="n"/>
      <c r="AO51" s="531" t="n"/>
      <c r="AP51" s="531" t="n"/>
      <c r="AQ51" s="531" t="n"/>
      <c r="AR51" s="531" t="n"/>
      <c r="AS51" s="531" t="n"/>
      <c r="AT51" s="531" t="n"/>
    </row>
    <row r="52" customFormat="1" s="31">
      <c r="A52" s="537" t="n"/>
      <c r="B52" s="537" t="n"/>
      <c r="C52" s="531" t="n"/>
      <c r="D52" s="14" t="n"/>
      <c r="E52" s="537" t="n"/>
      <c r="F52" s="537" t="n"/>
      <c r="G52" s="537" t="n"/>
      <c r="H52" s="537" t="n"/>
      <c r="I52" s="537" t="n"/>
      <c r="J52" s="537" t="n"/>
      <c r="K52" s="537" t="n"/>
      <c r="L52" s="14" t="n"/>
      <c r="M52" s="537" t="n"/>
      <c r="N52" s="537" t="n"/>
      <c r="O52" s="537" t="n"/>
      <c r="P52" s="537" t="n"/>
      <c r="Q52" s="537" t="n"/>
      <c r="R52" s="537" t="n"/>
      <c r="S52" s="537" t="n"/>
      <c r="T52" s="14" t="n"/>
      <c r="U52" s="14" t="n"/>
      <c r="V52" s="209" t="n"/>
      <c r="W52" s="531" t="n"/>
      <c r="X52" s="531" t="n"/>
      <c r="Y52" s="531" t="n"/>
      <c r="Z52" s="193" t="n"/>
      <c r="AA52" s="193" t="n"/>
      <c r="AB52" s="193" t="n"/>
      <c r="AC52" s="193" t="n"/>
      <c r="AD52" s="531" t="n"/>
      <c r="AE52" s="531" t="n"/>
      <c r="AF52" s="531" t="n"/>
      <c r="AG52" s="531" t="n"/>
      <c r="AH52" s="531" t="n"/>
      <c r="AI52" s="531" t="n"/>
      <c r="AJ52" s="531" t="n"/>
      <c r="AK52" s="531" t="n"/>
      <c r="AL52" s="531" t="n"/>
      <c r="AM52" s="531" t="n"/>
      <c r="AN52" s="531" t="n"/>
      <c r="AO52" s="531" t="n"/>
      <c r="AP52" s="531" t="n"/>
      <c r="AQ52" s="531" t="n"/>
      <c r="AR52" s="531" t="n"/>
      <c r="AS52" s="531" t="n"/>
      <c r="AT52" s="531" t="n"/>
    </row>
    <row r="53" customFormat="1" s="31">
      <c r="A53" s="537" t="n"/>
      <c r="B53" s="537" t="n"/>
      <c r="C53" s="531" t="n"/>
      <c r="D53" s="14" t="n"/>
      <c r="E53" s="537" t="n"/>
      <c r="F53" s="537" t="n"/>
      <c r="G53" s="537" t="n"/>
      <c r="H53" s="537" t="n"/>
      <c r="I53" s="537" t="n"/>
      <c r="J53" s="537" t="n"/>
      <c r="K53" s="537" t="n"/>
      <c r="L53" s="14" t="n"/>
      <c r="M53" s="537" t="n"/>
      <c r="N53" s="537" t="n"/>
      <c r="O53" s="537" t="n"/>
      <c r="P53" s="537" t="n"/>
      <c r="Q53" s="537" t="n"/>
      <c r="R53" s="537" t="n"/>
      <c r="S53" s="537" t="n"/>
      <c r="T53" s="14" t="n"/>
      <c r="U53" s="14" t="n"/>
      <c r="V53" s="209" t="n"/>
      <c r="W53" s="531" t="n"/>
      <c r="X53" s="531" t="n"/>
      <c r="Y53" s="531" t="n"/>
      <c r="Z53" s="193" t="n"/>
      <c r="AA53" s="193" t="n"/>
      <c r="AB53" s="193" t="n"/>
      <c r="AC53" s="193" t="n"/>
      <c r="AD53" s="531" t="n"/>
      <c r="AE53" s="531" t="n"/>
      <c r="AF53" s="531" t="n"/>
      <c r="AG53" s="531" t="n"/>
      <c r="AH53" s="531" t="n"/>
      <c r="AI53" s="531" t="n"/>
      <c r="AJ53" s="531" t="n"/>
      <c r="AK53" s="531" t="n"/>
      <c r="AL53" s="531" t="n"/>
      <c r="AM53" s="531" t="n"/>
      <c r="AN53" s="531" t="n"/>
      <c r="AO53" s="531" t="n"/>
      <c r="AP53" s="531" t="n"/>
      <c r="AQ53" s="531" t="n"/>
      <c r="AR53" s="531" t="n"/>
      <c r="AS53" s="531" t="n"/>
      <c r="AT53" s="531" t="n"/>
    </row>
    <row r="54" customFormat="1" s="31">
      <c r="A54" s="537" t="n"/>
      <c r="B54" s="537" t="n"/>
      <c r="C54" s="531" t="n"/>
      <c r="D54" s="14" t="n"/>
      <c r="E54" s="537" t="n"/>
      <c r="F54" s="537" t="n"/>
      <c r="G54" s="537" t="n"/>
      <c r="H54" s="537" t="n"/>
      <c r="I54" s="537" t="n"/>
      <c r="J54" s="537" t="n"/>
      <c r="K54" s="537" t="n"/>
      <c r="L54" s="14" t="n"/>
      <c r="M54" s="537" t="n"/>
      <c r="N54" s="537" t="n"/>
      <c r="O54" s="537" t="n"/>
      <c r="P54" s="537" t="n"/>
      <c r="Q54" s="537" t="n"/>
      <c r="R54" s="537" t="n"/>
      <c r="S54" s="537" t="n"/>
      <c r="T54" s="14" t="n"/>
      <c r="U54" s="14" t="n"/>
      <c r="V54" s="209" t="n"/>
      <c r="W54" s="531" t="n"/>
      <c r="X54" s="531" t="n"/>
      <c r="Y54" s="531" t="n"/>
      <c r="Z54" s="193" t="n"/>
      <c r="AA54" s="193" t="n"/>
      <c r="AB54" s="193" t="n"/>
      <c r="AC54" s="193" t="n"/>
      <c r="AD54" s="531" t="n"/>
      <c r="AE54" s="531" t="n"/>
      <c r="AF54" s="531" t="n"/>
      <c r="AG54" s="531" t="n"/>
      <c r="AH54" s="531" t="n"/>
      <c r="AI54" s="531" t="n"/>
      <c r="AJ54" s="531" t="n"/>
      <c r="AK54" s="531" t="n"/>
      <c r="AL54" s="531" t="n"/>
      <c r="AM54" s="531" t="n"/>
      <c r="AN54" s="531" t="n"/>
      <c r="AO54" s="531" t="n"/>
      <c r="AP54" s="531" t="n"/>
      <c r="AQ54" s="531" t="n"/>
      <c r="AR54" s="531" t="n"/>
      <c r="AS54" s="531" t="n"/>
      <c r="AT54" s="531" t="n"/>
    </row>
    <row r="55" customFormat="1" s="31">
      <c r="A55" s="537" t="n"/>
      <c r="B55" s="537" t="n"/>
      <c r="C55" s="531" t="n"/>
      <c r="D55" s="537" t="n"/>
      <c r="E55" s="537" t="n"/>
      <c r="F55" s="537" t="n"/>
      <c r="G55" s="537" t="n"/>
      <c r="H55" s="537" t="n"/>
      <c r="I55" s="537" t="n"/>
      <c r="J55" s="537" t="n"/>
      <c r="K55" s="537" t="n"/>
      <c r="L55" s="537" t="n"/>
      <c r="M55" s="537" t="n"/>
      <c r="N55" s="537" t="n"/>
      <c r="O55" s="537" t="n"/>
      <c r="P55" s="537" t="n"/>
      <c r="Q55" s="537" t="n"/>
      <c r="R55" s="537" t="n"/>
      <c r="S55" s="537" t="n"/>
      <c r="T55" s="537" t="n"/>
      <c r="U55" s="537" t="n"/>
      <c r="V55" s="537" t="n"/>
      <c r="W55" s="531" t="n"/>
      <c r="X55" s="531" t="n"/>
      <c r="Y55" s="531" t="n"/>
      <c r="Z55" s="193" t="n"/>
      <c r="AA55" s="193" t="n"/>
      <c r="AB55" s="193" t="n"/>
      <c r="AC55" s="193" t="n"/>
      <c r="AD55" s="531" t="n"/>
      <c r="AE55" s="531" t="n"/>
      <c r="AF55" s="531" t="n"/>
      <c r="AG55" s="531" t="n"/>
      <c r="AH55" s="531" t="n"/>
      <c r="AI55" s="531" t="n"/>
      <c r="AJ55" s="531" t="n"/>
      <c r="AK55" s="531" t="n"/>
      <c r="AL55" s="531" t="n"/>
      <c r="AM55" s="531" t="n"/>
      <c r="AN55" s="531" t="n"/>
      <c r="AO55" s="531" t="n"/>
      <c r="AP55" s="531" t="n"/>
      <c r="AQ55" s="531" t="n"/>
      <c r="AR55" s="531" t="n"/>
      <c r="AS55" s="531" t="n"/>
      <c r="AT55" s="531" t="n"/>
    </row>
    <row r="56" customFormat="1" s="31">
      <c r="A56" s="537" t="n"/>
      <c r="B56" s="537" t="n"/>
      <c r="C56" s="531" t="n"/>
      <c r="D56" s="537" t="n"/>
      <c r="E56" s="537" t="n"/>
      <c r="F56" s="537" t="n"/>
      <c r="G56" s="537" t="n"/>
      <c r="H56" s="537" t="n"/>
      <c r="I56" s="537" t="n"/>
      <c r="J56" s="537" t="n"/>
      <c r="K56" s="537" t="n"/>
      <c r="L56" s="537" t="n"/>
      <c r="M56" s="537" t="n"/>
      <c r="N56" s="537" t="n"/>
      <c r="O56" s="537" t="n"/>
      <c r="P56" s="537" t="n"/>
      <c r="Q56" s="537" t="n"/>
      <c r="R56" s="537" t="n"/>
      <c r="S56" s="537" t="n"/>
      <c r="T56" s="537" t="n"/>
      <c r="U56" s="537" t="n"/>
      <c r="V56" s="209" t="n"/>
      <c r="W56" s="531" t="n"/>
      <c r="X56" s="531" t="n"/>
      <c r="Y56" s="531" t="n"/>
      <c r="Z56" s="193" t="n"/>
      <c r="AA56" s="193" t="n"/>
      <c r="AB56" s="193" t="n"/>
      <c r="AC56" s="193" t="n"/>
      <c r="AD56" s="531" t="n"/>
      <c r="AE56" s="531" t="n"/>
      <c r="AF56" s="531" t="n"/>
      <c r="AG56" s="531" t="n"/>
      <c r="AH56" s="531" t="n"/>
      <c r="AI56" s="531" t="n"/>
      <c r="AJ56" s="531" t="n"/>
      <c r="AK56" s="531" t="n"/>
      <c r="AL56" s="531" t="n"/>
      <c r="AM56" s="531" t="n"/>
      <c r="AN56" s="531" t="n"/>
      <c r="AO56" s="531" t="n"/>
      <c r="AP56" s="531" t="n"/>
      <c r="AQ56" s="531" t="n"/>
      <c r="AR56" s="531" t="n"/>
      <c r="AS56" s="531" t="n"/>
      <c r="AT56" s="531" t="n"/>
    </row>
    <row r="57" customFormat="1" s="31">
      <c r="A57" s="537" t="n"/>
      <c r="B57" s="537" t="n"/>
      <c r="C57" s="531" t="n"/>
      <c r="D57" s="14" t="n"/>
      <c r="E57" s="537" t="n"/>
      <c r="F57" s="537" t="n"/>
      <c r="G57" s="537" t="n"/>
      <c r="H57" s="537" t="n"/>
      <c r="I57" s="537" t="n"/>
      <c r="J57" s="537" t="n"/>
      <c r="K57" s="537" t="n"/>
      <c r="L57" s="14" t="n"/>
      <c r="M57" s="537" t="n"/>
      <c r="N57" s="537" t="n"/>
      <c r="O57" s="537" t="n"/>
      <c r="P57" s="537" t="n"/>
      <c r="Q57" s="537" t="n"/>
      <c r="R57" s="537" t="n"/>
      <c r="S57" s="537" t="n"/>
      <c r="T57" s="14" t="n"/>
      <c r="U57" s="14" t="n"/>
      <c r="V57" s="209" t="n"/>
      <c r="W57" s="531" t="n"/>
      <c r="X57" s="531" t="n"/>
      <c r="Y57" s="531" t="n"/>
      <c r="Z57" s="193" t="n"/>
      <c r="AA57" s="193" t="n"/>
      <c r="AB57" s="193" t="n"/>
      <c r="AC57" s="193" t="n"/>
      <c r="AD57" s="531" t="n"/>
      <c r="AE57" s="531" t="n"/>
      <c r="AF57" s="531" t="n"/>
      <c r="AG57" s="531" t="n"/>
      <c r="AH57" s="531" t="n"/>
      <c r="AI57" s="531" t="n"/>
      <c r="AJ57" s="531" t="n"/>
      <c r="AK57" s="531" t="n"/>
      <c r="AL57" s="531" t="n"/>
      <c r="AM57" s="531" t="n"/>
      <c r="AN57" s="531" t="n"/>
      <c r="AO57" s="531" t="n"/>
      <c r="AP57" s="531" t="n"/>
      <c r="AQ57" s="531" t="n"/>
      <c r="AR57" s="531" t="n"/>
      <c r="AS57" s="531" t="n"/>
      <c r="AT57" s="531" t="n"/>
    </row>
    <row r="58" customFormat="1" s="31">
      <c r="A58" s="537" t="n"/>
      <c r="B58" s="537" t="n"/>
      <c r="C58" s="531" t="n"/>
      <c r="D58" s="14" t="n"/>
      <c r="E58" s="537" t="n"/>
      <c r="F58" s="537" t="n"/>
      <c r="G58" s="537" t="n"/>
      <c r="H58" s="537" t="n"/>
      <c r="I58" s="537" t="n"/>
      <c r="J58" s="537" t="n"/>
      <c r="K58" s="537" t="n"/>
      <c r="L58" s="14" t="n"/>
      <c r="M58" s="537" t="n"/>
      <c r="N58" s="537" t="n"/>
      <c r="O58" s="537" t="n"/>
      <c r="P58" s="537" t="n"/>
      <c r="Q58" s="537" t="n"/>
      <c r="R58" s="537" t="n"/>
      <c r="S58" s="537" t="n"/>
      <c r="T58" s="14" t="n"/>
      <c r="U58" s="14" t="n"/>
      <c r="V58" s="209" t="n"/>
      <c r="W58" s="531" t="n"/>
      <c r="X58" s="531" t="n"/>
      <c r="Y58" s="531" t="n"/>
      <c r="Z58" s="193" t="n"/>
      <c r="AA58" s="193" t="n"/>
      <c r="AB58" s="193" t="n"/>
      <c r="AC58" s="193" t="n"/>
      <c r="AD58" s="531" t="n"/>
      <c r="AE58" s="531" t="n"/>
      <c r="AF58" s="531" t="n"/>
      <c r="AG58" s="531" t="n"/>
      <c r="AH58" s="531" t="n"/>
      <c r="AI58" s="531" t="n"/>
      <c r="AJ58" s="531" t="n"/>
      <c r="AK58" s="531" t="n"/>
      <c r="AL58" s="531" t="n"/>
      <c r="AM58" s="531" t="n"/>
      <c r="AN58" s="531" t="n"/>
      <c r="AO58" s="531" t="n"/>
      <c r="AP58" s="531" t="n"/>
      <c r="AQ58" s="531" t="n"/>
      <c r="AR58" s="531" t="n"/>
      <c r="AS58" s="531" t="n"/>
      <c r="AT58" s="531" t="n"/>
    </row>
    <row r="59" ht="16" customFormat="1" customHeight="1" s="147" thickBot="1">
      <c r="A59" s="109" t="n"/>
      <c r="B59" s="109" t="n"/>
      <c r="C59" s="111" t="n"/>
      <c r="D59" s="109" t="n"/>
      <c r="E59" s="109" t="n"/>
      <c r="F59" s="109" t="n"/>
      <c r="G59" s="109" t="n"/>
      <c r="H59" s="109" t="n"/>
      <c r="I59" s="109" t="n"/>
      <c r="J59" s="109" t="n"/>
      <c r="K59" s="109" t="n"/>
      <c r="L59" s="109" t="n"/>
      <c r="M59" s="109" t="n"/>
      <c r="N59" s="109" t="n"/>
      <c r="O59" s="109" t="n"/>
      <c r="P59" s="109" t="n"/>
      <c r="Q59" s="109" t="n"/>
      <c r="R59" s="109" t="n"/>
      <c r="S59" s="109" t="n"/>
      <c r="T59" s="109" t="n"/>
      <c r="U59" s="109" t="n"/>
      <c r="V59" s="109" t="n"/>
      <c r="W59" s="111" t="n"/>
      <c r="X59" s="111" t="n"/>
      <c r="Y59" s="111" t="n"/>
      <c r="Z59" s="244" t="n"/>
      <c r="AA59" s="244" t="n"/>
      <c r="AB59" s="244" t="n"/>
      <c r="AC59" s="244" t="n"/>
      <c r="AD59" s="111" t="n"/>
      <c r="AE59" s="111" t="n"/>
      <c r="AF59" s="111" t="n"/>
      <c r="AG59" s="111" t="n"/>
      <c r="AH59" s="111" t="n"/>
      <c r="AI59" s="111" t="n"/>
      <c r="AJ59" s="111" t="n"/>
      <c r="AK59" s="111" t="n"/>
      <c r="AL59" s="111" t="n"/>
      <c r="AM59" s="111" t="n"/>
      <c r="AN59" s="111" t="n"/>
      <c r="AO59" s="111" t="n"/>
      <c r="AP59" s="111" t="n"/>
      <c r="AQ59" s="111" t="n"/>
      <c r="AR59" s="111" t="n"/>
      <c r="AS59" s="111" t="n"/>
      <c r="AT59" s="111" t="n"/>
    </row>
    <row r="60" ht="16" customFormat="1" customHeight="1" s="19">
      <c r="A60" s="484" t="n"/>
      <c r="B60" s="484" t="n"/>
      <c r="C60" s="146" t="inlineStr">
        <is>
          <t>N budget by subpool</t>
        </is>
      </c>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93" t="n"/>
      <c r="AA60" s="255" t="n"/>
      <c r="AB60" s="255" t="n"/>
      <c r="AC60" s="255" t="n"/>
      <c r="AD60" s="18" t="n"/>
      <c r="AE60" s="18" t="n"/>
      <c r="AF60" s="18" t="n"/>
      <c r="AG60" s="18" t="n"/>
      <c r="AH60" s="18" t="n"/>
      <c r="AI60" s="18" t="n"/>
      <c r="AJ60" s="18" t="n"/>
      <c r="AK60" s="18" t="n"/>
      <c r="AL60" s="18" t="n"/>
      <c r="AM60" s="18" t="n"/>
      <c r="AN60" s="18" t="n"/>
      <c r="AO60" s="18" t="n"/>
      <c r="AP60" s="18" t="n"/>
      <c r="AQ60" s="18" t="n"/>
      <c r="AR60" s="18" t="n"/>
      <c r="AS60" s="18" t="n"/>
      <c r="AT60" s="18" t="n"/>
    </row>
    <row r="61" customFormat="1" s="19">
      <c r="A61" s="484" t="n"/>
      <c r="B61" s="484" t="n"/>
      <c r="C61" s="18" t="inlineStr">
        <is>
          <t>The following figures provide an overview of total inputs and outputs per subpool.</t>
        </is>
      </c>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93">
        <f>IF($D$11="Year","N-budget of pool in "&amp;$D$4,"N-budget of total pool average of years "&amp;$D$7&amp;" - "&amp;$D$8)</f>
        <v/>
      </c>
      <c r="AA61" s="255" t="n"/>
      <c r="AB61" s="255" t="n"/>
      <c r="AC61" s="255" t="n"/>
      <c r="AD61" s="18" t="n"/>
      <c r="AE61" s="18" t="n"/>
      <c r="AF61" s="18" t="n"/>
      <c r="AG61" s="18" t="n"/>
      <c r="AH61" s="18" t="n"/>
      <c r="AI61" s="18" t="n"/>
      <c r="AJ61" s="18" t="n"/>
      <c r="AK61" s="18" t="n"/>
      <c r="AL61" s="18" t="n"/>
      <c r="AM61" s="18" t="n"/>
      <c r="AN61" s="18" t="n"/>
      <c r="AO61" s="18" t="n"/>
      <c r="AP61" s="18" t="n"/>
      <c r="AQ61" s="18" t="n"/>
      <c r="AR61" s="18" t="n"/>
      <c r="AS61" s="18" t="n"/>
      <c r="AT61" s="18" t="n"/>
    </row>
    <row r="62" customFormat="1" s="31">
      <c r="A62" s="537" t="n"/>
      <c r="B62" s="537" t="n"/>
      <c r="C62" s="531" t="n"/>
      <c r="D62" s="531" t="n"/>
      <c r="E62" s="531" t="n"/>
      <c r="F62" s="531" t="n"/>
      <c r="G62" s="531" t="n"/>
      <c r="H62" s="531" t="n"/>
      <c r="I62" s="531" t="n"/>
      <c r="J62" s="531" t="n"/>
      <c r="K62" s="531" t="n"/>
      <c r="L62" s="531" t="n"/>
      <c r="M62" s="531" t="n"/>
      <c r="N62" s="531" t="n"/>
      <c r="O62" s="531" t="n"/>
      <c r="P62" s="531" t="n"/>
      <c r="Q62" s="531" t="n"/>
      <c r="R62" s="531" t="n"/>
      <c r="S62" s="531" t="n"/>
      <c r="T62" s="531" t="n"/>
      <c r="U62" s="531" t="n"/>
      <c r="V62" s="531" t="n"/>
      <c r="W62" s="531" t="n"/>
      <c r="X62" s="531" t="n"/>
      <c r="Y62" s="531" t="n"/>
      <c r="Z62" s="193">
        <f>IF($D$11="Year","N-budget per subpool in "&amp;$D$4,"N-budget per subpool average of years "&amp;$D$7&amp;" - "&amp;$D$8)</f>
        <v/>
      </c>
      <c r="AA62" s="193" t="n"/>
      <c r="AB62" s="193" t="n"/>
      <c r="AC62" s="193" t="n"/>
      <c r="AD62" s="537" t="n"/>
      <c r="AE62" s="537" t="n"/>
      <c r="AF62" s="537" t="n"/>
      <c r="AG62" s="537" t="n"/>
      <c r="AH62" s="531" t="n"/>
      <c r="AI62" s="531" t="n"/>
      <c r="AJ62" s="531" t="n"/>
      <c r="AK62" s="531" t="n"/>
      <c r="AL62" s="531" t="n"/>
      <c r="AM62" s="531" t="n"/>
      <c r="AN62" s="531" t="n"/>
      <c r="AO62" s="531" t="n"/>
      <c r="AP62" s="531" t="n"/>
      <c r="AQ62" s="531" t="n"/>
      <c r="AR62" s="531" t="n"/>
      <c r="AS62" s="531" t="n"/>
      <c r="AT62" s="531" t="n"/>
    </row>
    <row r="63" ht="32" customFormat="1" customHeight="1" s="31">
      <c r="A63" s="537" t="n"/>
      <c r="B63" s="537" t="n"/>
      <c r="C63" s="531" t="n"/>
      <c r="D63" s="137">
        <f>D13</f>
        <v/>
      </c>
      <c r="E63" s="528" t="inlineStr">
        <is>
          <t>Inputs</t>
        </is>
      </c>
      <c r="F63" s="524" t="n"/>
      <c r="G63" s="524" t="n"/>
      <c r="H63" s="524" t="n"/>
      <c r="I63" s="524" t="n"/>
      <c r="J63" s="524" t="n"/>
      <c r="K63" s="524" t="n"/>
      <c r="L63" s="525" t="n"/>
      <c r="M63" s="526" t="inlineStr">
        <is>
          <t>Outputs</t>
        </is>
      </c>
      <c r="N63" s="524" t="n"/>
      <c r="O63" s="524" t="n"/>
      <c r="P63" s="524" t="n"/>
      <c r="Q63" s="524" t="n"/>
      <c r="R63" s="524" t="n"/>
      <c r="S63" s="524" t="n"/>
      <c r="T63" s="525" t="n"/>
      <c r="U63" s="152" t="inlineStr">
        <is>
          <t>Stock change 
(Inputs - Outputs)</t>
        </is>
      </c>
      <c r="V63" s="130" t="n"/>
      <c r="W63" s="531" t="n"/>
      <c r="X63" s="531" t="n"/>
      <c r="Y63" s="531" t="n"/>
      <c r="Z63" s="257" t="n"/>
      <c r="AA63" s="257">
        <f>E63</f>
        <v/>
      </c>
      <c r="AB63" s="257">
        <f>M63</f>
        <v/>
      </c>
      <c r="AC63" s="257" t="inlineStr">
        <is>
          <t>Stock change</t>
        </is>
      </c>
      <c r="AD63" s="537" t="n"/>
      <c r="AE63" s="537" t="n"/>
      <c r="AF63" s="537" t="n"/>
      <c r="AG63" s="537" t="n"/>
      <c r="AH63" s="531" t="n"/>
      <c r="AI63" s="531" t="n"/>
      <c r="AJ63" s="531" t="n"/>
      <c r="AK63" s="531" t="n"/>
      <c r="AL63" s="531" t="n"/>
      <c r="AM63" s="531" t="n"/>
      <c r="AN63" s="531" t="n"/>
      <c r="AO63" s="531" t="n"/>
      <c r="AP63" s="531" t="n"/>
      <c r="AQ63" s="531" t="n"/>
      <c r="AR63" s="531" t="n"/>
      <c r="AS63" s="531" t="n"/>
      <c r="AT63" s="531" t="n"/>
    </row>
    <row r="64" customFormat="1" s="31">
      <c r="A64" s="253" t="n"/>
      <c r="B64" s="253" t="n"/>
      <c r="C64" s="531" t="n"/>
      <c r="D64" s="139" t="n"/>
      <c r="E64" s="144" t="inlineStr">
        <is>
          <t>NOx</t>
        </is>
      </c>
      <c r="F64" s="144" t="inlineStr">
        <is>
          <t>NH3</t>
        </is>
      </c>
      <c r="G64" s="144" t="inlineStr">
        <is>
          <t>N2O</t>
        </is>
      </c>
      <c r="H64" s="144" t="inlineStr">
        <is>
          <t>Nmix</t>
        </is>
      </c>
      <c r="I64" s="144" t="inlineStr">
        <is>
          <t>N2</t>
        </is>
      </c>
      <c r="J64" s="144" t="inlineStr">
        <is>
          <t>OXN.</t>
        </is>
      </c>
      <c r="K64" s="144" t="inlineStr">
        <is>
          <t xml:space="preserve">RDN. </t>
        </is>
      </c>
      <c r="L64" s="155" t="inlineStr">
        <is>
          <t>Total kt N</t>
        </is>
      </c>
      <c r="M64" s="144" t="inlineStr">
        <is>
          <t>NOx</t>
        </is>
      </c>
      <c r="N64" s="144" t="inlineStr">
        <is>
          <t>NH3</t>
        </is>
      </c>
      <c r="O64" s="144" t="inlineStr">
        <is>
          <t>N2O</t>
        </is>
      </c>
      <c r="P64" s="144" t="inlineStr">
        <is>
          <t>Nmix</t>
        </is>
      </c>
      <c r="Q64" s="144" t="inlineStr">
        <is>
          <t>N2</t>
        </is>
      </c>
      <c r="R64" s="144" t="inlineStr">
        <is>
          <t>OXN.</t>
        </is>
      </c>
      <c r="S64" s="144" t="inlineStr">
        <is>
          <t xml:space="preserve">RDN. </t>
        </is>
      </c>
      <c r="T64" s="155" t="inlineStr">
        <is>
          <t>Total kt N</t>
        </is>
      </c>
      <c r="U64" s="155" t="inlineStr">
        <is>
          <t>Total kt N</t>
        </is>
      </c>
      <c r="V64" s="17" t="n"/>
      <c r="W64" s="531" t="n"/>
      <c r="X64" s="531" t="n"/>
      <c r="Y64" s="531" t="n"/>
      <c r="Z64" s="257">
        <f>D66</f>
        <v/>
      </c>
      <c r="AA64" s="257">
        <f>L66</f>
        <v/>
      </c>
      <c r="AB64" s="257">
        <f>IF(B66="","",T66)</f>
        <v/>
      </c>
      <c r="AC64" s="257">
        <f>U66</f>
        <v/>
      </c>
      <c r="AD64" s="537" t="n"/>
      <c r="AE64" s="537" t="n"/>
      <c r="AF64" s="537" t="n"/>
      <c r="AG64" s="537" t="n"/>
      <c r="AH64" s="531" t="n"/>
      <c r="AI64" s="531" t="n"/>
      <c r="AJ64" s="531" t="n"/>
      <c r="AK64" s="531" t="n"/>
      <c r="AL64" s="531" t="n"/>
      <c r="AM64" s="531" t="n"/>
      <c r="AN64" s="531" t="n"/>
      <c r="AO64" s="531" t="n"/>
      <c r="AP64" s="531" t="n"/>
      <c r="AQ64" s="531" t="n"/>
      <c r="AR64" s="531" t="n"/>
      <c r="AS64" s="531" t="n"/>
      <c r="AT64" s="531" t="n"/>
    </row>
    <row r="65" customFormat="1" s="31">
      <c r="A65" s="253" t="n"/>
      <c r="B65" s="253">
        <f>_xlfn.XLOOKUP(D13,'5.a Definitions'!$C$3:$C$11,'5.a Definitions'!$B$3:$B$11)</f>
        <v/>
      </c>
      <c r="C65" s="531" t="n"/>
      <c r="D65" s="137" t="inlineStr">
        <is>
          <t>Subpools</t>
        </is>
      </c>
      <c r="E65" s="135" t="n"/>
      <c r="F65" s="135" t="n"/>
      <c r="G65" s="135" t="n"/>
      <c r="H65" s="135" t="n"/>
      <c r="I65" s="135" t="n"/>
      <c r="J65" s="135" t="n"/>
      <c r="K65" s="135" t="n"/>
      <c r="L65" s="135" t="n"/>
      <c r="M65" s="135" t="n"/>
      <c r="N65" s="135" t="n"/>
      <c r="O65" s="135" t="n"/>
      <c r="P65" s="135" t="n"/>
      <c r="Q65" s="135" t="n"/>
      <c r="R65" s="135" t="n"/>
      <c r="S65" s="135" t="n"/>
      <c r="T65" s="135" t="n"/>
      <c r="U65" s="136" t="n"/>
      <c r="V65" s="531" t="n"/>
      <c r="W65" s="531" t="n"/>
      <c r="X65" s="531" t="n"/>
      <c r="Y65" s="531" t="n"/>
      <c r="Z65" s="257">
        <f>D67</f>
        <v/>
      </c>
      <c r="AA65" s="257">
        <f>L67</f>
        <v/>
      </c>
      <c r="AB65" s="257">
        <f>IF(B67="","",T67)</f>
        <v/>
      </c>
      <c r="AC65" s="257">
        <f>U67</f>
        <v/>
      </c>
      <c r="AD65" s="537" t="n"/>
      <c r="AE65" s="537" t="n"/>
      <c r="AF65" s="537" t="n"/>
      <c r="AG65" s="537" t="n"/>
      <c r="AH65" s="531" t="n"/>
      <c r="AI65" s="531" t="n"/>
      <c r="AJ65" s="531" t="n"/>
      <c r="AK65" s="531" t="n"/>
      <c r="AL65" s="531" t="n"/>
      <c r="AM65" s="531" t="n"/>
      <c r="AN65" s="531" t="n"/>
      <c r="AO65" s="531" t="n"/>
      <c r="AP65" s="531" t="n"/>
      <c r="AQ65" s="531" t="n"/>
      <c r="AR65" s="531" t="n"/>
      <c r="AS65" s="531" t="n"/>
      <c r="AT65" s="531" t="n"/>
    </row>
    <row r="66" customFormat="1" s="31">
      <c r="A66" s="253" t="n">
        <v>2</v>
      </c>
      <c r="B66" s="253">
        <f>IF(HLOOKUP('3.1.c N Budget'!$B$65,'5.a Definitions'!$N$2:$V$6,$A66,FALSE)=0,"",HLOOKUP('3.1.c N Budget'!$B$65,'5.a Definitions'!$N$2:$V$6,$A66,FALSE))</f>
        <v/>
      </c>
      <c r="C66" s="531" t="n"/>
      <c r="D66" s="140">
        <f>IFERROR(VLOOKUP(B66,'5.a Definitions'!$E$3:$F$22,2,FALSE),"")</f>
        <v/>
      </c>
      <c r="E66" s="135">
        <f>IF($B66="","",SUMIFS('2a. Database N flows'!$N:$N,'2a. Database N flows'!$H:$H,'3.1.c N Budget'!$B66,'2a. Database N flows'!$M:$M,'3.1.c N Budget'!E$64,'2a. Database N flows'!$P:$P,$D$4))</f>
        <v/>
      </c>
      <c r="F66" s="135">
        <f>IF($B66="","",SUMIFS('2a. Database N flows'!$N:$N,'2a. Database N flows'!$H:$H,'3.1.c N Budget'!$B66,'2a. Database N flows'!$M:$M,'3.1.c N Budget'!F$64,'2a. Database N flows'!$P:$P,$D$4))</f>
        <v/>
      </c>
      <c r="G66" s="135">
        <f>IF($B66="","",SUMIFS('2a. Database N flows'!$N:$N,'2a. Database N flows'!$H:$H,'3.1.c N Budget'!$B66,'2a. Database N flows'!$M:$M,'3.1.c N Budget'!G$64,'2a. Database N flows'!$P:$P,$D$4))</f>
        <v/>
      </c>
      <c r="H66" s="135">
        <f>IF($B66="","",SUMIFS('2a. Database N flows'!$N:$N,'2a. Database N flows'!$H:$H,'3.1.c N Budget'!$B66,'2a. Database N flows'!$M:$M,'3.1.c N Budget'!H$64,'2a. Database N flows'!$P:$P,$D$4))</f>
        <v/>
      </c>
      <c r="I66" s="135">
        <f>IF($B66="","",SUMIFS('2a. Database N flows'!$N:$N,'2a. Database N flows'!$H:$H,'3.1.c N Budget'!$B66,'2a. Database N flows'!$M:$M,'3.1.c N Budget'!I$64,'2a. Database N flows'!$P:$P,$D$4))</f>
        <v/>
      </c>
      <c r="J66" s="135">
        <f>IF($B66="","",SUMIFS('2a. Database N flows'!$N:$N,'2a. Database N flows'!$H:$H,'3.1.c N Budget'!$B66,'2a. Database N flows'!$M:$M,'3.1.c N Budget'!J$64,'2a. Database N flows'!$P:$P,$D$4))</f>
        <v/>
      </c>
      <c r="K66" s="135">
        <f>IF($B66="","",SUMIFS('2a. Database N flows'!$N:$N,'2a. Database N flows'!$H:$H,'3.1.c N Budget'!$B66,'2a. Database N flows'!$M:$M,'3.1.c N Budget'!K$64,'2a. Database N flows'!$P:$P,$D$4))</f>
        <v/>
      </c>
      <c r="L66" s="137">
        <f>IF($B66="","",SUMIFS('2a. Database N flows'!$N:$N,'2a. Database N flows'!$H:$H,'3.1.c N Budget'!$B66,'2a. Database N flows'!$P:$P,$D$4))</f>
        <v/>
      </c>
      <c r="M66" s="135">
        <f>IF($B66="","",SUMIFS('2a. Database N flows'!$N:$N,'2a. Database N flows'!$E:$E,'3.1.c N Budget'!$B66,'2a. Database N flows'!$M:$M,'3.1.c N Budget'!M$64,'2a. Database N flows'!$P:$P,$D$4))</f>
        <v/>
      </c>
      <c r="N66" s="135">
        <f>IF($B66="","",SUMIFS('2a. Database N flows'!$N:$N,'2a. Database N flows'!$E:$E,'3.1.c N Budget'!$B66,'2a. Database N flows'!$M:$M,'3.1.c N Budget'!N$64,'2a. Database N flows'!$P:$P,$D$4))</f>
        <v/>
      </c>
      <c r="O66" s="135">
        <f>IF($B66="","",SUMIFS('2a. Database N flows'!$N:$N,'2a. Database N flows'!$E:$E,'3.1.c N Budget'!$B66,'2a. Database N flows'!$M:$M,'3.1.c N Budget'!O$64,'2a. Database N flows'!$P:$P,$D$4))</f>
        <v/>
      </c>
      <c r="P66" s="135">
        <f>IF($B66="","",SUMIFS('2a. Database N flows'!$N:$N,'2a. Database N flows'!$E:$E,'3.1.c N Budget'!$B66,'2a. Database N flows'!$M:$M,'3.1.c N Budget'!P$64,'2a. Database N flows'!$P:$P,$D$4))</f>
        <v/>
      </c>
      <c r="Q66" s="135">
        <f>IF($B66="","",SUMIFS('2a. Database N flows'!$N:$N,'2a. Database N flows'!$E:$E,'3.1.c N Budget'!$B66,'2a. Database N flows'!$M:$M,'3.1.c N Budget'!Q$64,'2a. Database N flows'!$P:$P,$D$4))</f>
        <v/>
      </c>
      <c r="R66" s="135">
        <f>IF($B66="","",SUMIFS('2a. Database N flows'!$N:$N,'2a. Database N flows'!$E:$E,'3.1.c N Budget'!$B66,'2a. Database N flows'!$M:$M,'3.1.c N Budget'!R$64,'2a. Database N flows'!$P:$P,$D$4))</f>
        <v/>
      </c>
      <c r="S66" s="135">
        <f>IF($B66="","",SUMIFS('2a. Database N flows'!$N:$N,'2a. Database N flows'!$E:$E,'3.1.c N Budget'!$B66,'2a. Database N flows'!$M:$M,'3.1.c N Budget'!S$64,'2a. Database N flows'!$P:$P,$D$4))</f>
        <v/>
      </c>
      <c r="T66" s="137">
        <f>IF($B66="","",SUMIFS('2a. Database N flows'!$N:$N,'2a. Database N flows'!$E:$E,'3.1.c N Budget'!$B66,'2a. Database N flows'!$P:$P,$D$4))</f>
        <v/>
      </c>
      <c r="U66" s="137">
        <f>IF($B66="","",L66-T66)</f>
        <v/>
      </c>
      <c r="V66" s="138" t="n"/>
      <c r="W66" s="531" t="n"/>
      <c r="X66" s="531" t="n"/>
      <c r="Y66" s="531" t="n"/>
      <c r="Z66" s="257">
        <f>D68</f>
        <v/>
      </c>
      <c r="AA66" s="257">
        <f>L68</f>
        <v/>
      </c>
      <c r="AB66" s="257">
        <f>IF(B68="","",T68)</f>
        <v/>
      </c>
      <c r="AC66" s="257">
        <f>U68</f>
        <v/>
      </c>
      <c r="AD66" s="537" t="n"/>
      <c r="AE66" s="537" t="n"/>
      <c r="AF66" s="537" t="n"/>
      <c r="AG66" s="537" t="n"/>
      <c r="AH66" s="531" t="n"/>
      <c r="AI66" s="531" t="n"/>
      <c r="AJ66" s="531" t="n"/>
      <c r="AK66" s="531" t="n"/>
      <c r="AL66" s="531" t="n"/>
      <c r="AM66" s="531" t="n"/>
      <c r="AN66" s="531" t="n"/>
      <c r="AO66" s="531" t="n"/>
      <c r="AP66" s="531" t="n"/>
      <c r="AQ66" s="531" t="n"/>
      <c r="AR66" s="531" t="n"/>
      <c r="AS66" s="531" t="n"/>
      <c r="AT66" s="531" t="n"/>
    </row>
    <row r="67" customFormat="1" s="31">
      <c r="A67" s="253" t="n">
        <v>3</v>
      </c>
      <c r="B67" s="253">
        <f>IF(HLOOKUP('3.1.c N Budget'!$B$65,'5.a Definitions'!$N$2:$V$6,$A67,FALSE)=0,"",HLOOKUP('3.1.c N Budget'!$B$65,'5.a Definitions'!$N$2:$V$6,$A67,FALSE))</f>
        <v/>
      </c>
      <c r="C67" s="531" t="n"/>
      <c r="D67" s="140">
        <f>IFERROR(VLOOKUP(B67,'5.a Definitions'!$E$3:$F$22,2,FALSE),"")</f>
        <v/>
      </c>
      <c r="E67" s="135">
        <f>IF($B67="","",SUMIFS('2a. Database N flows'!$N:$N,'2a. Database N flows'!$H:$H,'3.1.c N Budget'!$B67,'2a. Database N flows'!$M:$M,'3.1.c N Budget'!E$64,'2a. Database N flows'!$P:$P,$D$4))</f>
        <v/>
      </c>
      <c r="F67" s="135">
        <f>IF($B67="","",SUMIFS('2a. Database N flows'!$N:$N,'2a. Database N flows'!$H:$H,'3.1.c N Budget'!$B67,'2a. Database N flows'!$M:$M,'3.1.c N Budget'!F$64,'2a. Database N flows'!$P:$P,$D$4))</f>
        <v/>
      </c>
      <c r="G67" s="135">
        <f>IF($B67="","",SUMIFS('2a. Database N flows'!$N:$N,'2a. Database N flows'!$H:$H,'3.1.c N Budget'!$B67,'2a. Database N flows'!$M:$M,'3.1.c N Budget'!G$64,'2a. Database N flows'!$P:$P,$D$4))</f>
        <v/>
      </c>
      <c r="H67" s="135">
        <f>IF($B67="","",SUMIFS('2a. Database N flows'!$N:$N,'2a. Database N flows'!$H:$H,'3.1.c N Budget'!$B67,'2a. Database N flows'!$M:$M,'3.1.c N Budget'!H$64,'2a. Database N flows'!$P:$P,$D$4))</f>
        <v/>
      </c>
      <c r="I67" s="135">
        <f>IF($B67="","",SUMIFS('2a. Database N flows'!$N:$N,'2a. Database N flows'!$H:$H,'3.1.c N Budget'!$B67,'2a. Database N flows'!$M:$M,'3.1.c N Budget'!I$64,'2a. Database N flows'!$P:$P,$D$4))</f>
        <v/>
      </c>
      <c r="J67" s="135">
        <f>IF($B67="","",SUMIFS('2a. Database N flows'!$N:$N,'2a. Database N flows'!$H:$H,'3.1.c N Budget'!$B67,'2a. Database N flows'!$M:$M,'3.1.c N Budget'!J$64,'2a. Database N flows'!$P:$P,$D$4))</f>
        <v/>
      </c>
      <c r="K67" s="135">
        <f>IF($B67="","",SUMIFS('2a. Database N flows'!$N:$N,'2a. Database N flows'!$H:$H,'3.1.c N Budget'!$B67,'2a. Database N flows'!$M:$M,'3.1.c N Budget'!K$64,'2a. Database N flows'!$P:$P,$D$4))</f>
        <v/>
      </c>
      <c r="L67" s="137">
        <f>IF($B67="","",SUMIFS('2a. Database N flows'!$N:$N,'2a. Database N flows'!$H:$H,'3.1.c N Budget'!$B67,'2a. Database N flows'!$P:$P,$D$4))</f>
        <v/>
      </c>
      <c r="M67" s="135">
        <f>IF($B67="","",SUMIFS('2a. Database N flows'!$N:$N,'2a. Database N flows'!$E:$E,'3.1.c N Budget'!$B67,'2a. Database N flows'!$M:$M,'3.1.c N Budget'!M$64,'2a. Database N flows'!$P:$P,$D$4))</f>
        <v/>
      </c>
      <c r="N67" s="135">
        <f>IF($B67="","",SUMIFS('2a. Database N flows'!$N:$N,'2a. Database N flows'!$E:$E,'3.1.c N Budget'!$B67,'2a. Database N flows'!$M:$M,'3.1.c N Budget'!N$64,'2a. Database N flows'!$P:$P,$D$4))</f>
        <v/>
      </c>
      <c r="O67" s="135">
        <f>IF($B67="","",SUMIFS('2a. Database N flows'!$N:$N,'2a. Database N flows'!$E:$E,'3.1.c N Budget'!$B67,'2a. Database N flows'!$M:$M,'3.1.c N Budget'!O$64,'2a. Database N flows'!$P:$P,$D$4))</f>
        <v/>
      </c>
      <c r="P67" s="135">
        <f>IF($B67="","",SUMIFS('2a. Database N flows'!$N:$N,'2a. Database N flows'!$E:$E,'3.1.c N Budget'!$B67,'2a. Database N flows'!$M:$M,'3.1.c N Budget'!P$64,'2a. Database N flows'!$P:$P,$D$4))</f>
        <v/>
      </c>
      <c r="Q67" s="135">
        <f>IF($B67="","",SUMIFS('2a. Database N flows'!$N:$N,'2a. Database N flows'!$E:$E,'3.1.c N Budget'!$B67,'2a. Database N flows'!$M:$M,'3.1.c N Budget'!Q$64,'2a. Database N flows'!$P:$P,$D$4))</f>
        <v/>
      </c>
      <c r="R67" s="135">
        <f>IF($B67="","",SUMIFS('2a. Database N flows'!$N:$N,'2a. Database N flows'!$E:$E,'3.1.c N Budget'!$B67,'2a. Database N flows'!$M:$M,'3.1.c N Budget'!R$64,'2a. Database N flows'!$P:$P,$D$4))</f>
        <v/>
      </c>
      <c r="S67" s="135">
        <f>IF($B67="","",SUMIFS('2a. Database N flows'!$N:$N,'2a. Database N flows'!$E:$E,'3.1.c N Budget'!$B67,'2a. Database N flows'!$M:$M,'3.1.c N Budget'!S$64,'2a. Database N flows'!$P:$P,$D$4))</f>
        <v/>
      </c>
      <c r="T67" s="137">
        <f>IF($B67="","",SUMIFS('2a. Database N flows'!$N:$N,'2a. Database N flows'!$E:$E,'3.1.c N Budget'!$B67,'2a. Database N flows'!$P:$P,$D$4))</f>
        <v/>
      </c>
      <c r="U67" s="137">
        <f>IF($B67="","",L67-T67)</f>
        <v/>
      </c>
      <c r="V67" s="138" t="n"/>
      <c r="W67" s="531" t="n"/>
      <c r="X67" s="531" t="n"/>
      <c r="Y67" s="531" t="n"/>
      <c r="Z67" s="257">
        <f>D69</f>
        <v/>
      </c>
      <c r="AA67" s="257">
        <f>L69</f>
        <v/>
      </c>
      <c r="AB67" s="257">
        <f>IF(B69="","",T69)</f>
        <v/>
      </c>
      <c r="AC67" s="257">
        <f>U69</f>
        <v/>
      </c>
      <c r="AD67" s="537" t="n"/>
      <c r="AE67" s="537" t="n"/>
      <c r="AF67" s="537" t="n"/>
      <c r="AG67" s="537" t="n"/>
      <c r="AH67" s="531" t="n"/>
      <c r="AI67" s="531" t="n"/>
      <c r="AJ67" s="531" t="n"/>
      <c r="AK67" s="531" t="n"/>
      <c r="AL67" s="531" t="n"/>
      <c r="AM67" s="531" t="n"/>
      <c r="AN67" s="531" t="n"/>
      <c r="AO67" s="531" t="n"/>
      <c r="AP67" s="531" t="n"/>
      <c r="AQ67" s="531" t="n"/>
      <c r="AR67" s="531" t="n"/>
      <c r="AS67" s="531" t="n"/>
      <c r="AT67" s="531" t="n"/>
    </row>
    <row r="68" customFormat="1" s="31">
      <c r="A68" s="253" t="n">
        <v>4</v>
      </c>
      <c r="B68" s="253">
        <f>IF(HLOOKUP('3.1.c N Budget'!$B$65,'5.a Definitions'!$N$2:$V$6,$A68,FALSE)=0,"",HLOOKUP('3.1.c N Budget'!$B$65,'5.a Definitions'!$N$2:$V$6,$A68,FALSE))</f>
        <v/>
      </c>
      <c r="C68" s="531" t="n"/>
      <c r="D68" s="129">
        <f>IFERROR(VLOOKUP(B68,'5.a Definitions'!$E$3:$F$22,2,FALSE),"")</f>
        <v/>
      </c>
      <c r="E68" s="141">
        <f>IF($B68="","",SUMIFS('2a. Database N flows'!$N:$N,'2a. Database N flows'!$H:$H,'3.1.c N Budget'!$B68,'2a. Database N flows'!$M:$M,'3.1.c N Budget'!E$64,'2a. Database N flows'!$P:$P,$D$4))</f>
        <v/>
      </c>
      <c r="F68" s="141">
        <f>IF($B68="","",SUMIFS('2a. Database N flows'!$N:$N,'2a. Database N flows'!$H:$H,'3.1.c N Budget'!$B68,'2a. Database N flows'!$M:$M,'3.1.c N Budget'!F$64,'2a. Database N flows'!$P:$P,$D$4))</f>
        <v/>
      </c>
      <c r="G68" s="141">
        <f>IF($B68="","",SUMIFS('2a. Database N flows'!$N:$N,'2a. Database N flows'!$H:$H,'3.1.c N Budget'!$B68,'2a. Database N flows'!$M:$M,'3.1.c N Budget'!G$64,'2a. Database N flows'!$P:$P,$D$4))</f>
        <v/>
      </c>
      <c r="H68" s="141">
        <f>IF($B68="","",SUMIFS('2a. Database N flows'!$N:$N,'2a. Database N flows'!$H:$H,'3.1.c N Budget'!$B68,'2a. Database N flows'!$M:$M,'3.1.c N Budget'!H$64,'2a. Database N flows'!$P:$P,$D$4))</f>
        <v/>
      </c>
      <c r="I68" s="141">
        <f>IF($B68="","",SUMIFS('2a. Database N flows'!$N:$N,'2a. Database N flows'!$H:$H,'3.1.c N Budget'!$B68,'2a. Database N flows'!$M:$M,'3.1.c N Budget'!I$64,'2a. Database N flows'!$P:$P,$D$4))</f>
        <v/>
      </c>
      <c r="J68" s="141">
        <f>IF($B68="","",SUMIFS('2a. Database N flows'!$N:$N,'2a. Database N flows'!$H:$H,'3.1.c N Budget'!$B68,'2a. Database N flows'!$M:$M,'3.1.c N Budget'!J$64,'2a. Database N flows'!$P:$P,$D$4))</f>
        <v/>
      </c>
      <c r="K68" s="141">
        <f>IF($B68="","",SUMIFS('2a. Database N flows'!$N:$N,'2a. Database N flows'!$H:$H,'3.1.c N Budget'!$B68,'2a. Database N flows'!$M:$M,'3.1.c N Budget'!K$64,'2a. Database N flows'!$P:$P,$D$4))</f>
        <v/>
      </c>
      <c r="L68" s="142">
        <f>IF($B68="","",SUMIFS('2a. Database N flows'!$N:$N,'2a. Database N flows'!$H:$H,'3.1.c N Budget'!$B68,'2a. Database N flows'!$P:$P,$D$4))</f>
        <v/>
      </c>
      <c r="M68" s="141">
        <f>IF($B68="","",SUMIFS('2a. Database N flows'!$N:$N,'2a. Database N flows'!$E:$E,'3.1.c N Budget'!$B68,'2a. Database N flows'!$M:$M,'3.1.c N Budget'!M$64,'2a. Database N flows'!$P:$P,$D$4))</f>
        <v/>
      </c>
      <c r="N68" s="141">
        <f>IF($B68="","",SUMIFS('2a. Database N flows'!$N:$N,'2a. Database N flows'!$E:$E,'3.1.c N Budget'!$B68,'2a. Database N flows'!$M:$M,'3.1.c N Budget'!N$64,'2a. Database N flows'!$P:$P,$D$4))</f>
        <v/>
      </c>
      <c r="O68" s="141">
        <f>IF($B68="","",SUMIFS('2a. Database N flows'!$N:$N,'2a. Database N flows'!$E:$E,'3.1.c N Budget'!$B68,'2a. Database N flows'!$M:$M,'3.1.c N Budget'!O$64,'2a. Database N flows'!$P:$P,$D$4))</f>
        <v/>
      </c>
      <c r="P68" s="141">
        <f>IF($B68="","",SUMIFS('2a. Database N flows'!$N:$N,'2a. Database N flows'!$E:$E,'3.1.c N Budget'!$B68,'2a. Database N flows'!$M:$M,'3.1.c N Budget'!P$64,'2a. Database N flows'!$P:$P,$D$4))</f>
        <v/>
      </c>
      <c r="Q68" s="141">
        <f>IF($B68="","",SUMIFS('2a. Database N flows'!$N:$N,'2a. Database N flows'!$E:$E,'3.1.c N Budget'!$B68,'2a. Database N flows'!$M:$M,'3.1.c N Budget'!Q$64,'2a. Database N flows'!$P:$P,$D$4))</f>
        <v/>
      </c>
      <c r="R68" s="141">
        <f>IF($B68="","",SUMIFS('2a. Database N flows'!$N:$N,'2a. Database N flows'!$E:$E,'3.1.c N Budget'!$B68,'2a. Database N flows'!$M:$M,'3.1.c N Budget'!R$64,'2a. Database N flows'!$P:$P,$D$4))</f>
        <v/>
      </c>
      <c r="S68" s="141">
        <f>IF($B68="","",SUMIFS('2a. Database N flows'!$N:$N,'2a. Database N flows'!$E:$E,'3.1.c N Budget'!$B68,'2a. Database N flows'!$M:$M,'3.1.c N Budget'!S$64,'2a. Database N flows'!$P:$P,$D$4))</f>
        <v/>
      </c>
      <c r="T68" s="142">
        <f>IF($B68="","",SUMIFS('2a. Database N flows'!$N:$N,'2a. Database N flows'!$E:$E,'3.1.c N Budget'!$B68,'2a. Database N flows'!$P:$P,$D$4))</f>
        <v/>
      </c>
      <c r="U68" s="142">
        <f>IF($B68="","",L68-T68)</f>
        <v/>
      </c>
      <c r="V68" s="138" t="n"/>
      <c r="W68" s="531" t="n"/>
      <c r="X68" s="531" t="n"/>
      <c r="Y68" s="531" t="n"/>
      <c r="Z68" s="257" t="n"/>
      <c r="AA68" s="257" t="n"/>
      <c r="AB68" s="257" t="n"/>
      <c r="AC68" s="257" t="n"/>
      <c r="AD68" s="537" t="n"/>
      <c r="AE68" s="537" t="n"/>
      <c r="AF68" s="537" t="n"/>
      <c r="AG68" s="537" t="n"/>
      <c r="AH68" s="531" t="n"/>
      <c r="AI68" s="531" t="n"/>
      <c r="AJ68" s="531" t="n"/>
      <c r="AK68" s="531" t="n"/>
      <c r="AL68" s="531" t="n"/>
      <c r="AM68" s="531" t="n"/>
      <c r="AN68" s="531" t="n"/>
      <c r="AO68" s="531" t="n"/>
      <c r="AP68" s="531" t="n"/>
      <c r="AQ68" s="531" t="n"/>
      <c r="AR68" s="531" t="n"/>
      <c r="AS68" s="531" t="n"/>
      <c r="AT68" s="531" t="n"/>
    </row>
    <row r="69" customFormat="1" s="31">
      <c r="A69" s="253" t="n">
        <v>5</v>
      </c>
      <c r="B69" s="253">
        <f>IF(HLOOKUP('3.1.c N Budget'!$B$65,'5.a Definitions'!$N$2:$V$6,$A69,FALSE)=0,"",HLOOKUP('3.1.c N Budget'!$B$65,'5.a Definitions'!$N$2:$V$6,$A69,FALSE))</f>
        <v/>
      </c>
      <c r="C69" s="531" t="n"/>
      <c r="D69" s="140">
        <f>IFERROR(VLOOKUP(B69,'5.a Definitions'!$E$3:$F$22,2,FALSE),"")</f>
        <v/>
      </c>
      <c r="E69" s="134">
        <f>IF($B69="","",SUMIFS('2a. Database N flows'!$N:$N,'2a. Database N flows'!$H:$H,'3.1.c N Budget'!$B69,'2a. Database N flows'!$M:$M,'3.1.c N Budget'!E$64,'2a. Database N flows'!$P:$P,$D$4))</f>
        <v/>
      </c>
      <c r="F69" s="135">
        <f>IF($B69="","",SUMIFS('2a. Database N flows'!$N:$N,'2a. Database N flows'!$H:$H,'3.1.c N Budget'!$B69,'2a. Database N flows'!$M:$M,'3.1.c N Budget'!F$64,'2a. Database N flows'!$P:$P,$D$4))</f>
        <v/>
      </c>
      <c r="G69" s="135">
        <f>IF($B69="","",SUMIFS('2a. Database N flows'!$N:$N,'2a. Database N flows'!$H:$H,'3.1.c N Budget'!$B69,'2a. Database N flows'!$M:$M,'3.1.c N Budget'!G$64,'2a. Database N flows'!$P:$P,$D$4))</f>
        <v/>
      </c>
      <c r="H69" s="135">
        <f>IF($B69="","",SUMIFS('2a. Database N flows'!$N:$N,'2a. Database N flows'!$H:$H,'3.1.c N Budget'!$B69,'2a. Database N flows'!$M:$M,'3.1.c N Budget'!H$64,'2a. Database N flows'!$P:$P,$D$4))</f>
        <v/>
      </c>
      <c r="I69" s="135">
        <f>IF($B69="","",SUMIFS('2a. Database N flows'!$N:$N,'2a. Database N flows'!$H:$H,'3.1.c N Budget'!$B69,'2a. Database N flows'!$M:$M,'3.1.c N Budget'!I$64,'2a. Database N flows'!$P:$P,$D$4))</f>
        <v/>
      </c>
      <c r="J69" s="135">
        <f>IF($B69="","",SUMIFS('2a. Database N flows'!$N:$N,'2a. Database N flows'!$H:$H,'3.1.c N Budget'!$B69,'2a. Database N flows'!$M:$M,'3.1.c N Budget'!J$64,'2a. Database N flows'!$P:$P,$D$4))</f>
        <v/>
      </c>
      <c r="K69" s="135">
        <f>IF($B69="","",SUMIFS('2a. Database N flows'!$N:$N,'2a. Database N flows'!$H:$H,'3.1.c N Budget'!$B69,'2a. Database N flows'!$M:$M,'3.1.c N Budget'!K$64,'2a. Database N flows'!$P:$P,$D$4))</f>
        <v/>
      </c>
      <c r="L69" s="143">
        <f>IF($B69="","",SUMIFS('2a. Database N flows'!$N:$N,'2a. Database N flows'!$H:$H,'3.1.c N Budget'!$B69,'2a. Database N flows'!$P:$P,$D$4))</f>
        <v/>
      </c>
      <c r="M69" s="134">
        <f>IF($B69="","",SUMIFS('2a. Database N flows'!$N:$N,'2a. Database N flows'!$E:$E,'3.1.c N Budget'!$B69,'2a. Database N flows'!$M:$M,'3.1.c N Budget'!M$64,'2a. Database N flows'!$P:$P,$D$4))</f>
        <v/>
      </c>
      <c r="N69" s="135">
        <f>IF($B69="","",SUMIFS('2a. Database N flows'!$N:$N,'2a. Database N flows'!$E:$E,'3.1.c N Budget'!$B69,'2a. Database N flows'!$M:$M,'3.1.c N Budget'!N$64,'2a. Database N flows'!$P:$P,$D$4))</f>
        <v/>
      </c>
      <c r="O69" s="135">
        <f>IF($B69="","",SUMIFS('2a. Database N flows'!$N:$N,'2a. Database N flows'!$E:$E,'3.1.c N Budget'!$B69,'2a. Database N flows'!$M:$M,'3.1.c N Budget'!O$64,'2a. Database N flows'!$P:$P,$D$4))</f>
        <v/>
      </c>
      <c r="P69" s="135">
        <f>IF($B69="","",SUMIFS('2a. Database N flows'!$N:$N,'2a. Database N flows'!$E:$E,'3.1.c N Budget'!$B69,'2a. Database N flows'!$M:$M,'3.1.c N Budget'!P$64,'2a. Database N flows'!$P:$P,$D$4))</f>
        <v/>
      </c>
      <c r="Q69" s="135">
        <f>IF($B69="","",SUMIFS('2a. Database N flows'!$N:$N,'2a. Database N flows'!$E:$E,'3.1.c N Budget'!$B69,'2a. Database N flows'!$M:$M,'3.1.c N Budget'!Q$64,'2a. Database N flows'!$P:$P,$D$4))</f>
        <v/>
      </c>
      <c r="R69" s="135">
        <f>IF($B69="","",SUMIFS('2a. Database N flows'!$N:$N,'2a. Database N flows'!$E:$E,'3.1.c N Budget'!$B69,'2a. Database N flows'!$M:$M,'3.1.c N Budget'!R$64,'2a. Database N flows'!$P:$P,$D$4))</f>
        <v/>
      </c>
      <c r="S69" s="135">
        <f>IF($B69="","",SUMIFS('2a. Database N flows'!$N:$N,'2a. Database N flows'!$E:$E,'3.1.c N Budget'!$B69,'2a. Database N flows'!$M:$M,'3.1.c N Budget'!S$64,'2a. Database N flows'!$P:$P,$D$4))</f>
        <v/>
      </c>
      <c r="T69" s="142">
        <f>IF($B69="","",SUMIFS('2a. Database N flows'!$N:$N,'2a. Database N flows'!$E:$E,'3.1.c N Budget'!$B69,'2a. Database N flows'!$P:$P,$D$4))</f>
        <v/>
      </c>
      <c r="U69" s="137">
        <f>IF($B69="","",L69-T69)</f>
        <v/>
      </c>
      <c r="V69" s="138" t="n"/>
      <c r="W69" s="531" t="n"/>
      <c r="X69" s="531" t="n"/>
      <c r="Y69" s="531" t="n"/>
      <c r="Z69" s="257">
        <f>VLOOKUP($D$63,$Z$20:$AC$28,1,FALSE)</f>
        <v/>
      </c>
      <c r="AA69" s="257">
        <f>VLOOKUP($D$63,$Z$20:$AC$28,2,FALSE)</f>
        <v/>
      </c>
      <c r="AB69" s="257">
        <f>VLOOKUP($D$63,$Z$20:$AC$28,3,FALSE)</f>
        <v/>
      </c>
      <c r="AC69" s="257">
        <f>VLOOKUP($D$63,$Z$20:$AC$28,4,FALSE)</f>
        <v/>
      </c>
      <c r="AD69" s="537" t="n"/>
      <c r="AE69" s="537" t="n"/>
      <c r="AF69" s="537" t="n"/>
      <c r="AG69" s="537" t="n"/>
      <c r="AH69" s="531" t="n"/>
      <c r="AI69" s="531" t="n"/>
      <c r="AJ69" s="531" t="n"/>
      <c r="AK69" s="531" t="n"/>
      <c r="AL69" s="531" t="n"/>
      <c r="AM69" s="531" t="n"/>
      <c r="AN69" s="531" t="n"/>
      <c r="AO69" s="531" t="n"/>
      <c r="AP69" s="531" t="n"/>
      <c r="AQ69" s="531" t="n"/>
      <c r="AR69" s="531" t="n"/>
      <c r="AS69" s="531" t="n"/>
      <c r="AT69" s="531" t="n"/>
    </row>
    <row r="70" customFormat="1" s="31">
      <c r="A70" s="537" t="n"/>
      <c r="B70" s="537" t="n"/>
      <c r="C70" s="531" t="n"/>
      <c r="D70" s="141" t="n"/>
      <c r="E70" s="531" t="n"/>
      <c r="F70" s="531" t="n"/>
      <c r="G70" s="531" t="n"/>
      <c r="H70" s="531" t="n"/>
      <c r="I70" s="531" t="n"/>
      <c r="J70" s="531" t="n"/>
      <c r="K70" s="531" t="n"/>
      <c r="L70" s="141" t="n"/>
      <c r="M70" s="531" t="n"/>
      <c r="N70" s="531" t="n"/>
      <c r="O70" s="531" t="n"/>
      <c r="P70" s="531" t="n"/>
      <c r="Q70" s="531" t="n"/>
      <c r="R70" s="531" t="n"/>
      <c r="S70" s="531" t="n"/>
      <c r="T70" s="141" t="n"/>
      <c r="U70" s="141" t="n"/>
      <c r="V70" s="138" t="n"/>
      <c r="W70" s="531" t="n"/>
      <c r="X70" s="531" t="n"/>
      <c r="Y70" s="531" t="n"/>
      <c r="Z70" s="193" t="n"/>
      <c r="AA70" s="193" t="n"/>
      <c r="AB70" s="193" t="n"/>
      <c r="AC70" s="193" t="n"/>
      <c r="AD70" s="537" t="n"/>
      <c r="AE70" s="537" t="n"/>
      <c r="AF70" s="537" t="n"/>
      <c r="AG70" s="537" t="n"/>
      <c r="AH70" s="531" t="n"/>
      <c r="AI70" s="531" t="n"/>
      <c r="AJ70" s="531" t="n"/>
      <c r="AK70" s="531" t="n"/>
      <c r="AL70" s="531" t="n"/>
      <c r="AM70" s="531" t="n"/>
      <c r="AN70" s="531" t="n"/>
      <c r="AO70" s="531" t="n"/>
      <c r="AP70" s="531" t="n"/>
      <c r="AQ70" s="531" t="n"/>
      <c r="AR70" s="531" t="n"/>
      <c r="AS70" s="531" t="n"/>
      <c r="AT70" s="531" t="n"/>
    </row>
    <row r="71" customFormat="1" s="31">
      <c r="A71" s="537" t="n"/>
      <c r="B71" s="537" t="n"/>
      <c r="C71" s="531" t="n"/>
      <c r="D71" s="144" t="n"/>
      <c r="E71" s="531" t="n"/>
      <c r="F71" s="531" t="n"/>
      <c r="G71" s="531" t="n"/>
      <c r="H71" s="531" t="n"/>
      <c r="I71" s="531" t="n"/>
      <c r="J71" s="531" t="n"/>
      <c r="K71" s="531" t="n"/>
      <c r="L71" s="144" t="n"/>
      <c r="M71" s="531" t="n"/>
      <c r="N71" s="531" t="n"/>
      <c r="O71" s="531" t="n"/>
      <c r="P71" s="531" t="n"/>
      <c r="Q71" s="531" t="n"/>
      <c r="R71" s="531" t="n"/>
      <c r="S71" s="531" t="n"/>
      <c r="T71" s="144" t="n"/>
      <c r="U71" s="144" t="n"/>
      <c r="V71" s="531" t="n"/>
      <c r="W71" s="531" t="n"/>
      <c r="X71" s="531" t="n"/>
      <c r="Y71" s="531" t="n"/>
      <c r="Z71" s="193" t="n"/>
      <c r="AA71" s="193" t="n"/>
      <c r="AB71" s="193" t="n"/>
      <c r="AC71" s="193" t="n"/>
      <c r="AD71" s="537" t="n"/>
      <c r="AE71" s="537" t="n"/>
      <c r="AF71" s="537" t="n"/>
      <c r="AG71" s="537" t="n"/>
      <c r="AH71" s="531" t="n"/>
      <c r="AI71" s="531" t="n"/>
      <c r="AJ71" s="531" t="n"/>
      <c r="AK71" s="531" t="n"/>
      <c r="AL71" s="531" t="n"/>
      <c r="AM71" s="531" t="n"/>
      <c r="AN71" s="531" t="n"/>
      <c r="AO71" s="531" t="n"/>
      <c r="AP71" s="531" t="n"/>
      <c r="AQ71" s="531" t="n"/>
      <c r="AR71" s="531" t="n"/>
      <c r="AS71" s="531" t="n"/>
      <c r="AT71" s="531" t="n"/>
    </row>
    <row r="72" customFormat="1" s="31">
      <c r="A72" s="537" t="n"/>
      <c r="B72" s="537" t="n"/>
      <c r="C72" s="531" t="n"/>
      <c r="D72" s="531" t="n"/>
      <c r="E72" s="531" t="n"/>
      <c r="F72" s="531" t="n"/>
      <c r="G72" s="531" t="n"/>
      <c r="H72" s="531" t="n"/>
      <c r="I72" s="531" t="n"/>
      <c r="J72" s="531" t="n"/>
      <c r="K72" s="531" t="n"/>
      <c r="L72" s="531" t="n"/>
      <c r="M72" s="531" t="n"/>
      <c r="N72" s="531" t="n"/>
      <c r="O72" s="531" t="n"/>
      <c r="P72" s="531" t="n"/>
      <c r="Q72" s="531" t="n"/>
      <c r="R72" s="531" t="n"/>
      <c r="S72" s="531" t="n"/>
      <c r="T72" s="531" t="n"/>
      <c r="U72" s="531" t="n"/>
      <c r="V72" s="531" t="n"/>
      <c r="W72" s="531" t="n"/>
      <c r="X72" s="531" t="n"/>
      <c r="Y72" s="531" t="n"/>
      <c r="Z72" s="193">
        <f>IF($D$11="Year","N-inputs and N-outputs of pool in "&amp;$D$4,"N-inputs and N-outputs of pool average of years "&amp;$D$7&amp;" - "&amp;$D$8)</f>
        <v/>
      </c>
      <c r="AA72" s="193" t="n"/>
      <c r="AB72" s="193" t="n"/>
      <c r="AC72" s="193" t="n"/>
      <c r="AD72" s="537" t="n"/>
      <c r="AE72" s="537" t="n"/>
      <c r="AF72" s="537" t="n"/>
      <c r="AG72" s="537" t="n"/>
      <c r="AH72" s="531" t="n"/>
      <c r="AI72" s="531" t="n"/>
      <c r="AJ72" s="531" t="n"/>
      <c r="AK72" s="531" t="n"/>
      <c r="AL72" s="531" t="n"/>
      <c r="AM72" s="531" t="n"/>
      <c r="AN72" s="531" t="n"/>
      <c r="AO72" s="531" t="n"/>
      <c r="AP72" s="531" t="n"/>
      <c r="AQ72" s="531" t="n"/>
      <c r="AR72" s="531" t="n"/>
      <c r="AS72" s="531" t="n"/>
      <c r="AT72" s="531" t="n"/>
    </row>
    <row r="73" customFormat="1" s="31">
      <c r="A73" s="537" t="n"/>
      <c r="B73" s="537" t="n"/>
      <c r="C73" s="531" t="n"/>
      <c r="D73" s="531" t="n"/>
      <c r="E73" s="531" t="n"/>
      <c r="F73" s="531" t="n"/>
      <c r="G73" s="531" t="n"/>
      <c r="H73" s="531" t="n"/>
      <c r="I73" s="531" t="n"/>
      <c r="J73" s="531" t="n"/>
      <c r="K73" s="531" t="n"/>
      <c r="L73" s="531" t="n"/>
      <c r="M73" s="531" t="n"/>
      <c r="N73" s="531" t="n"/>
      <c r="O73" s="531" t="n"/>
      <c r="P73" s="531" t="n"/>
      <c r="Q73" s="531" t="n"/>
      <c r="R73" s="531" t="n"/>
      <c r="S73" s="531" t="n"/>
      <c r="T73" s="531" t="n"/>
      <c r="U73" s="531" t="n"/>
      <c r="V73" s="531" t="n"/>
      <c r="W73" s="531" t="n"/>
      <c r="X73" s="531" t="n"/>
      <c r="Y73" s="531" t="n"/>
      <c r="Z73" s="193">
        <f>IF($D$11="Year","N-inputs and N-outputs per subpool in "&amp;$D$4,"N-budget per subpool average of years "&amp;$D$7&amp;" - "&amp;$D$8)</f>
        <v/>
      </c>
      <c r="AA73" s="193" t="n"/>
      <c r="AB73" s="193" t="n"/>
      <c r="AC73" s="193" t="n"/>
      <c r="AD73" s="531" t="n"/>
      <c r="AE73" s="531" t="n"/>
      <c r="AF73" s="531" t="n"/>
      <c r="AG73" s="531" t="n"/>
      <c r="AH73" s="531" t="n"/>
      <c r="AI73" s="531" t="n"/>
      <c r="AJ73" s="531" t="n"/>
      <c r="AK73" s="531" t="n"/>
      <c r="AL73" s="531" t="n"/>
      <c r="AM73" s="531" t="n"/>
      <c r="AN73" s="531" t="n"/>
      <c r="AO73" s="531" t="n"/>
      <c r="AP73" s="531" t="n"/>
      <c r="AQ73" s="531" t="n"/>
      <c r="AR73" s="531" t="n"/>
      <c r="AS73" s="531" t="n"/>
      <c r="AT73" s="531" t="n"/>
    </row>
    <row r="74" customFormat="1" s="31">
      <c r="A74" s="537" t="n"/>
      <c r="B74" s="537" t="n"/>
      <c r="C74" s="531" t="n"/>
      <c r="D74" s="531" t="n"/>
      <c r="E74" s="531" t="n"/>
      <c r="F74" s="531" t="n"/>
      <c r="G74" s="531" t="n"/>
      <c r="H74" s="531" t="n"/>
      <c r="I74" s="531" t="n"/>
      <c r="J74" s="531" t="n"/>
      <c r="K74" s="531" t="n"/>
      <c r="L74" s="531" t="n"/>
      <c r="M74" s="531" t="n"/>
      <c r="N74" s="531" t="n"/>
      <c r="O74" s="531" t="n"/>
      <c r="P74" s="531" t="n"/>
      <c r="Q74" s="531" t="n"/>
      <c r="R74" s="531" t="n"/>
      <c r="S74" s="531" t="n"/>
      <c r="T74" s="531" t="n"/>
      <c r="U74" s="531" t="n"/>
      <c r="V74" s="531" t="n"/>
      <c r="W74" s="531" t="n"/>
      <c r="X74" s="531" t="n"/>
      <c r="Y74" s="531" t="n"/>
      <c r="Z74" s="193" t="n"/>
      <c r="AA74" s="193" t="n"/>
      <c r="AB74" s="193" t="n"/>
      <c r="AC74" s="193" t="n"/>
      <c r="AD74" s="531" t="n"/>
      <c r="AE74" s="531" t="n"/>
      <c r="AF74" s="531" t="n"/>
      <c r="AG74" s="531" t="n"/>
      <c r="AH74" s="531" t="n"/>
      <c r="AI74" s="531" t="n"/>
      <c r="AJ74" s="531" t="n"/>
      <c r="AK74" s="531" t="n"/>
      <c r="AL74" s="531" t="n"/>
      <c r="AM74" s="531" t="n"/>
      <c r="AN74" s="531" t="n"/>
      <c r="AO74" s="531" t="n"/>
      <c r="AP74" s="531" t="n"/>
      <c r="AQ74" s="531" t="n"/>
      <c r="AR74" s="531" t="n"/>
      <c r="AS74" s="531" t="n"/>
      <c r="AT74" s="531" t="n"/>
    </row>
    <row r="75" customFormat="1" s="31">
      <c r="A75" s="537" t="n"/>
      <c r="B75" s="537" t="n"/>
      <c r="C75" s="531" t="n"/>
      <c r="D75" s="531" t="n"/>
      <c r="E75" s="531" t="n"/>
      <c r="F75" s="531" t="n"/>
      <c r="G75" s="531" t="n"/>
      <c r="H75" s="531" t="n"/>
      <c r="I75" s="531" t="n"/>
      <c r="J75" s="531" t="n"/>
      <c r="K75" s="531" t="n"/>
      <c r="L75" s="531" t="n"/>
      <c r="M75" s="531" t="n"/>
      <c r="N75" s="531" t="n"/>
      <c r="O75" s="531" t="n"/>
      <c r="P75" s="531" t="n"/>
      <c r="Q75" s="531" t="n"/>
      <c r="R75" s="531" t="n"/>
      <c r="S75" s="531" t="n"/>
      <c r="T75" s="531" t="n"/>
      <c r="U75" s="531" t="n"/>
      <c r="V75" s="531" t="n"/>
      <c r="W75" s="531" t="n"/>
      <c r="X75" s="531" t="n"/>
      <c r="Y75" s="531" t="n"/>
      <c r="Z75" s="193" t="n"/>
      <c r="AA75" s="193" t="n"/>
      <c r="AB75" s="193" t="n"/>
      <c r="AC75" s="193" t="n"/>
      <c r="AD75" s="531" t="n"/>
      <c r="AE75" s="531" t="n"/>
      <c r="AF75" s="531" t="n"/>
      <c r="AG75" s="531" t="n"/>
      <c r="AH75" s="531" t="n"/>
      <c r="AI75" s="531" t="n"/>
      <c r="AJ75" s="531" t="n"/>
      <c r="AK75" s="531" t="n"/>
      <c r="AL75" s="531" t="n"/>
      <c r="AM75" s="531" t="n"/>
      <c r="AN75" s="531" t="n"/>
      <c r="AO75" s="531" t="n"/>
      <c r="AP75" s="531" t="n"/>
      <c r="AQ75" s="531" t="n"/>
      <c r="AR75" s="531" t="n"/>
      <c r="AS75" s="531" t="n"/>
      <c r="AT75" s="531" t="n"/>
    </row>
    <row r="76" customFormat="1" s="31">
      <c r="A76" s="537" t="n"/>
      <c r="B76" s="537" t="n"/>
      <c r="C76" s="531" t="n"/>
      <c r="D76" s="531" t="n"/>
      <c r="E76" s="531" t="n"/>
      <c r="F76" s="531" t="n"/>
      <c r="G76" s="531" t="n"/>
      <c r="H76" s="531" t="n"/>
      <c r="I76" s="531" t="n"/>
      <c r="J76" s="531" t="n"/>
      <c r="K76" s="531" t="n"/>
      <c r="L76" s="531" t="n"/>
      <c r="M76" s="531" t="n"/>
      <c r="N76" s="531" t="n"/>
      <c r="O76" s="531" t="n"/>
      <c r="P76" s="531" t="n"/>
      <c r="Q76" s="531" t="n"/>
      <c r="R76" s="531" t="n"/>
      <c r="S76" s="531" t="n"/>
      <c r="T76" s="531" t="n"/>
      <c r="U76" s="531" t="n"/>
      <c r="V76" s="531" t="n"/>
      <c r="W76" s="531" t="n"/>
      <c r="X76" s="531" t="n"/>
      <c r="Y76" s="531" t="n"/>
      <c r="Z76" s="193" t="n"/>
      <c r="AA76" s="193" t="n"/>
      <c r="AB76" s="193" t="n"/>
      <c r="AC76" s="193" t="n"/>
      <c r="AD76" s="531" t="n"/>
      <c r="AE76" s="531" t="n"/>
      <c r="AF76" s="531" t="n"/>
      <c r="AG76" s="531" t="n"/>
      <c r="AH76" s="531" t="n"/>
      <c r="AI76" s="531" t="n"/>
      <c r="AJ76" s="531" t="n"/>
      <c r="AK76" s="531" t="n"/>
      <c r="AL76" s="531" t="n"/>
      <c r="AM76" s="531" t="n"/>
      <c r="AN76" s="531" t="n"/>
      <c r="AO76" s="531" t="n"/>
      <c r="AP76" s="531" t="n"/>
      <c r="AQ76" s="531" t="n"/>
      <c r="AR76" s="531" t="n"/>
      <c r="AS76" s="531" t="n"/>
      <c r="AT76" s="531" t="n"/>
    </row>
    <row r="77" customFormat="1" s="31">
      <c r="A77" s="537" t="n"/>
      <c r="B77" s="537" t="n"/>
      <c r="C77" s="531" t="n"/>
      <c r="D77" s="531" t="n"/>
      <c r="E77" s="531" t="n"/>
      <c r="F77" s="531" t="n"/>
      <c r="G77" s="531" t="n"/>
      <c r="H77" s="531" t="n"/>
      <c r="I77" s="531" t="n"/>
      <c r="J77" s="531" t="n"/>
      <c r="K77" s="531" t="n"/>
      <c r="L77" s="531" t="n"/>
      <c r="M77" s="531" t="n"/>
      <c r="N77" s="531" t="n"/>
      <c r="O77" s="531" t="n"/>
      <c r="P77" s="531" t="n"/>
      <c r="Q77" s="531" t="n"/>
      <c r="R77" s="531" t="n"/>
      <c r="S77" s="531" t="n"/>
      <c r="T77" s="531" t="n"/>
      <c r="U77" s="531" t="n"/>
      <c r="V77" s="531" t="n"/>
      <c r="W77" s="531" t="n"/>
      <c r="X77" s="531" t="n"/>
      <c r="Y77" s="531" t="n"/>
      <c r="Z77" s="193" t="n"/>
      <c r="AA77" s="193" t="n"/>
      <c r="AB77" s="193" t="n"/>
      <c r="AC77" s="193" t="n"/>
      <c r="AD77" s="531" t="n"/>
      <c r="AE77" s="531" t="n"/>
      <c r="AF77" s="531" t="n"/>
      <c r="AG77" s="531" t="n"/>
      <c r="AH77" s="531" t="n"/>
      <c r="AI77" s="531" t="n"/>
      <c r="AJ77" s="531" t="n"/>
      <c r="AK77" s="531" t="n"/>
      <c r="AL77" s="531" t="n"/>
      <c r="AM77" s="531" t="n"/>
      <c r="AN77" s="531" t="n"/>
      <c r="AO77" s="531" t="n"/>
      <c r="AP77" s="531" t="n"/>
      <c r="AQ77" s="531" t="n"/>
      <c r="AR77" s="531" t="n"/>
      <c r="AS77" s="531" t="n"/>
      <c r="AT77" s="531" t="n"/>
    </row>
    <row r="78">
      <c r="C78" s="210" t="n"/>
    </row>
  </sheetData>
  <sheetProtection selectLockedCells="0" selectUnlockedCells="0" sheet="1" objects="1" insertRows="1" insertHyperlinks="1" autoFilter="1" scenarios="1" formatColumns="1" deleteColumns="1" insertColumns="1" pivotTables="1" deleteRows="1" formatCells="1" formatRows="1" sort="1"/>
  <mergeCells count="4">
    <mergeCell ref="E18:L18"/>
    <mergeCell ref="M18:T18"/>
    <mergeCell ref="M63:T63"/>
    <mergeCell ref="E63:L63"/>
  </mergeCells>
  <dataValidations count="3">
    <dataValidation sqref="D11" showDropDown="0" showInputMessage="1" showErrorMessage="1" allowBlank="1" type="list">
      <formula1>"Year,Average"</formula1>
    </dataValidation>
    <dataValidation sqref="D4 D7:D8" showDropDown="0" showInputMessage="1" showErrorMessage="1" allowBlank="1" type="list">
      <formula1>INDIRECT("Year")</formula1>
    </dataValidation>
    <dataValidation sqref="D13" showDropDown="0" showInputMessage="1" showErrorMessage="1" allowBlank="1" type="list">
      <formula1>INDIRECT("Pools")</formula1>
    </dataValidation>
  </dataValidations>
  <pageMargins left="0.7" right="0.7" top="0.787401575" bottom="0.7874015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codeName="Tabelle6">
    <tabColor theme="9" tint="0.5999633777886288"/>
    <outlinePr summaryBelow="1" summaryRight="1"/>
    <pageSetUpPr/>
  </sheetPr>
  <dimension ref="A1:AX109"/>
  <sheetViews>
    <sheetView showGridLines="0" topLeftCell="C37" zoomScale="70" zoomScaleNormal="70" workbookViewId="0">
      <selection activeCell="W32" sqref="W32"/>
    </sheetView>
  </sheetViews>
  <sheetFormatPr baseColWidth="10" defaultColWidth="0" defaultRowHeight="14.25" customHeight="1" zeroHeight="1" outlineLevelRow="1"/>
  <cols>
    <col hidden="1" outlineLevel="1" width="11.6640625" customWidth="1" style="193" min="1" max="1"/>
    <col hidden="1" outlineLevel="1" width="11" customWidth="1" style="193" min="2" max="2"/>
    <col collapsed="1" width="16.6640625" customWidth="1" style="531" min="3" max="3"/>
    <col width="32" customWidth="1" style="531" min="4" max="4"/>
    <col hidden="1" outlineLevel="1" width="10.6640625" customWidth="1" style="531" min="5" max="11"/>
    <col collapsed="1" width="15.5" customWidth="1" style="531" min="12" max="12"/>
    <col hidden="1" outlineLevel="1" width="10.6640625" customWidth="1" style="531" min="13" max="20"/>
    <col collapsed="1" width="15.6640625" customWidth="1" style="531" min="21" max="21"/>
    <col width="15.6640625" customWidth="1" style="531" min="22" max="26"/>
    <col width="33.6640625" customWidth="1" style="531" min="27" max="27"/>
    <col width="8.6640625" customWidth="1" style="531" min="28" max="28"/>
    <col width="19" customWidth="1" style="531" min="29" max="29"/>
    <col width="24.33203125" customWidth="1" style="531" min="30" max="30"/>
    <col hidden="1" outlineLevel="1" width="10.6640625" customWidth="1" style="193" min="31" max="37"/>
    <col hidden="1" outlineLevel="1" width="11.5" customWidth="1" style="193" min="38" max="39"/>
    <col collapsed="1" width="11.5" customWidth="1" style="193" min="40" max="40"/>
    <col width="36.6640625" customWidth="1" style="531" min="41" max="41"/>
    <col width="28.6640625" customWidth="1" style="531" min="42" max="42"/>
    <col width="23" customWidth="1" style="531" min="43" max="44"/>
    <col width="19.5" customWidth="1" style="531" min="45" max="49"/>
    <col width="17.5" customWidth="1" style="531" min="50" max="50"/>
    <col hidden="1" width="19.5" customWidth="1" style="531" min="51" max="68"/>
    <col hidden="1" width="1.6640625" customWidth="1" style="531" min="69" max="157"/>
    <col hidden="1" width="1.6640625" customWidth="1" style="531" min="158" max="16384"/>
  </cols>
  <sheetData>
    <row r="1" ht="20" customFormat="1" customHeight="1" s="145" thickBot="1">
      <c r="A1" s="259" t="n"/>
      <c r="B1" s="254" t="n"/>
      <c r="C1" s="112" t="inlineStr">
        <is>
          <t>3.2.a Nitrogen use efficiency</t>
        </is>
      </c>
      <c r="D1" s="112" t="n"/>
      <c r="E1" s="112" t="n"/>
      <c r="G1" s="112" t="n"/>
      <c r="H1" s="112" t="n"/>
      <c r="I1" s="112" t="n"/>
      <c r="J1" s="112" t="n"/>
      <c r="K1" s="112" t="n"/>
      <c r="L1" s="112" t="n"/>
      <c r="M1" s="112" t="n"/>
      <c r="N1" s="112" t="n"/>
      <c r="O1" s="112" t="n"/>
      <c r="P1" s="112" t="n"/>
      <c r="Q1" s="112" t="n"/>
      <c r="R1" s="112" t="n"/>
      <c r="S1" s="112" t="n"/>
      <c r="T1" s="112" t="n"/>
      <c r="U1" s="112" t="n"/>
      <c r="V1" s="112" t="n"/>
      <c r="W1" s="112" t="n"/>
      <c r="X1" s="112" t="n"/>
      <c r="Y1" s="112" t="n"/>
      <c r="Z1" s="112" t="n"/>
      <c r="AA1" s="112" t="n"/>
      <c r="AB1" s="112" t="n"/>
      <c r="AC1" s="112" t="n"/>
      <c r="AE1" s="254" t="n"/>
      <c r="AF1" s="254" t="n"/>
      <c r="AG1" s="254" t="n"/>
      <c r="AH1" s="254" t="n"/>
      <c r="AI1" s="254" t="n"/>
      <c r="AJ1" s="254" t="n"/>
      <c r="AK1" s="254" t="n"/>
      <c r="AL1" s="254" t="n"/>
      <c r="AM1" s="254" t="n"/>
      <c r="AN1" s="260" t="inlineStr">
        <is>
          <t>Background tables for Graphs (select [+ ] to open and [-] to close)</t>
        </is>
      </c>
      <c r="AO1" s="112" t="n"/>
      <c r="AP1" s="112" t="n"/>
    </row>
    <row r="2" ht="23.75" customFormat="1" customHeight="1" s="18">
      <c r="A2" s="255" t="n"/>
      <c r="B2" s="255" t="n"/>
      <c r="C2" s="17" t="inlineStr">
        <is>
          <t>Data selection</t>
        </is>
      </c>
      <c r="AE2" s="255" t="n"/>
      <c r="AF2" s="255" t="n"/>
      <c r="AG2" s="255" t="n"/>
      <c r="AH2" s="255" t="n"/>
      <c r="AI2" s="255" t="n"/>
      <c r="AJ2" s="255" t="n"/>
      <c r="AK2" s="255" t="n"/>
      <c r="AL2" s="255" t="n"/>
      <c r="AM2" s="255" t="n"/>
      <c r="AN2" s="255" t="n"/>
    </row>
    <row r="3" ht="22.25" customFormat="1" customHeight="1" s="18">
      <c r="A3" s="255" t="n"/>
      <c r="B3" s="255" t="n"/>
      <c r="C3" s="18" t="inlineStr">
        <is>
          <t>Data to be displayed can be selected from the drop-down (cells marked in yellow)</t>
        </is>
      </c>
      <c r="AE3" s="255" t="n"/>
      <c r="AF3" s="255" t="n"/>
      <c r="AG3" s="255" t="n"/>
      <c r="AH3" s="255" t="n"/>
      <c r="AI3" s="255" t="n"/>
      <c r="AJ3" s="255" t="n"/>
      <c r="AK3" s="255" t="n"/>
      <c r="AL3" s="255" t="n"/>
      <c r="AM3" s="255" t="n"/>
      <c r="AN3" s="255" t="n"/>
    </row>
    <row r="4" ht="15" customHeight="1">
      <c r="C4" s="144" t="inlineStr">
        <is>
          <t xml:space="preserve">Year </t>
        </is>
      </c>
      <c r="D4" s="430" t="n">
        <v>2022</v>
      </c>
      <c r="AQ4" s="18" t="n"/>
    </row>
    <row r="5" ht="15" customHeight="1">
      <c r="AQ5" s="18" t="n"/>
    </row>
    <row r="6" ht="15" customHeight="1">
      <c r="AQ6" s="18" t="n"/>
    </row>
    <row r="7" ht="17.25" customHeight="1">
      <c r="C7" s="166" t="inlineStr">
        <is>
          <t>N use efficiency per pool</t>
        </is>
      </c>
      <c r="AQ7" s="18" t="n"/>
    </row>
    <row r="8" ht="15" customHeight="1">
      <c r="C8" s="531" t="inlineStr">
        <is>
          <t>NUE is defined only for pools that include anthropogenic activities (EF, MP, HS, AG)</t>
        </is>
      </c>
      <c r="AQ8" s="18" t="n"/>
    </row>
    <row r="9" ht="15" customHeight="1">
      <c r="AQ9" s="18" t="n"/>
    </row>
    <row r="10" hidden="1" outlineLevel="1" ht="15" customHeight="1">
      <c r="D10" s="193" t="inlineStr">
        <is>
          <t>Background Info for Graphs</t>
        </is>
      </c>
      <c r="U10" s="192" t="n">
        <v>18</v>
      </c>
      <c r="V10" s="192">
        <f>U10+1</f>
        <v/>
      </c>
      <c r="W10" s="192">
        <f>V10+1</f>
        <v/>
      </c>
      <c r="X10" s="192">
        <f>W10+1</f>
        <v/>
      </c>
      <c r="Y10" s="192">
        <f>X10+1</f>
        <v/>
      </c>
      <c r="Z10" s="192">
        <f>Y10+1</f>
        <v/>
      </c>
      <c r="AA10" s="192">
        <f>Z10+1</f>
        <v/>
      </c>
      <c r="AF10" s="193">
        <f>"N use efficiency (useful outputs/total inputs) per pool in "&amp;D4</f>
        <v/>
      </c>
      <c r="AQ10" s="18" t="n"/>
    </row>
    <row r="11" hidden="1" outlineLevel="1" ht="15" customHeight="1">
      <c r="U11" s="192" t="inlineStr">
        <is>
          <t>Inputs</t>
        </is>
      </c>
      <c r="V11" s="192" t="inlineStr">
        <is>
          <t>Recycling</t>
        </is>
      </c>
      <c r="W11" s="192" t="inlineStr">
        <is>
          <t>Import</t>
        </is>
      </c>
      <c r="X11" s="192" t="inlineStr">
        <is>
          <t>Useful Output</t>
        </is>
      </c>
      <c r="Y11" s="192" t="inlineStr">
        <is>
          <t>Recycling</t>
        </is>
      </c>
      <c r="Z11" s="192" t="inlineStr">
        <is>
          <t>N waste</t>
        </is>
      </c>
      <c r="AA11" s="192" t="n"/>
      <c r="AF11" s="193">
        <f>"Inputs and outputs per pool in "&amp;D4</f>
        <v/>
      </c>
      <c r="AQ11" s="18" t="n"/>
    </row>
    <row r="12" collapsed="1" ht="15" customHeight="1">
      <c r="U12" s="529" t="inlineStr">
        <is>
          <t>Inputs</t>
        </is>
      </c>
      <c r="V12" s="524" t="n"/>
      <c r="W12" s="525" t="n"/>
      <c r="X12" s="529" t="inlineStr">
        <is>
          <t>Outputs</t>
        </is>
      </c>
      <c r="Y12" s="524" t="n"/>
      <c r="Z12" s="525" t="n"/>
      <c r="AA12" s="529" t="inlineStr">
        <is>
          <t>N use efficiency (NUE)</t>
        </is>
      </c>
      <c r="AB12" s="150" t="n"/>
      <c r="AC12" s="150" t="n"/>
      <c r="AE12" s="193" t="inlineStr">
        <is>
          <t>Background tables for Graphs</t>
        </is>
      </c>
      <c r="AQ12" s="18" t="n"/>
    </row>
    <row r="13" ht="32" customHeight="1">
      <c r="M13" s="150" t="n"/>
      <c r="N13" s="150" t="n"/>
      <c r="O13" s="150" t="n"/>
      <c r="P13" s="150" t="n"/>
      <c r="Q13" s="150" t="n"/>
      <c r="R13" s="150" t="n"/>
      <c r="S13" s="150" t="n"/>
      <c r="T13" s="150" t="n"/>
      <c r="U13" s="526" t="inlineStr">
        <is>
          <t>Additional</t>
        </is>
      </c>
      <c r="V13" s="526" t="inlineStr">
        <is>
          <t>Recycling</t>
        </is>
      </c>
      <c r="W13" s="526" t="inlineStr">
        <is>
          <t>Imports</t>
        </is>
      </c>
      <c r="X13" s="526" t="inlineStr">
        <is>
          <t>Useful</t>
        </is>
      </c>
      <c r="Y13" s="526" t="inlineStr">
        <is>
          <t>Recycling</t>
        </is>
      </c>
      <c r="Z13" s="526" t="inlineStr">
        <is>
          <t>N wasted</t>
        </is>
      </c>
      <c r="AA13" s="152" t="inlineStr">
        <is>
          <t>(Useful outputs+recycling)/ Total inputs</t>
        </is>
      </c>
      <c r="AB13" s="175" t="n"/>
      <c r="AC13" s="177" t="inlineStr">
        <is>
          <t>Select pool to be displayed in Graph</t>
        </is>
      </c>
      <c r="AD13" s="433" t="inlineStr">
        <is>
          <t>Agriculture</t>
        </is>
      </c>
      <c r="AG13" s="193">
        <f>$U$12&amp;": "&amp;U13</f>
        <v/>
      </c>
      <c r="AH13" s="193">
        <f>$U$12&amp;": "&amp;V13</f>
        <v/>
      </c>
      <c r="AI13" s="193">
        <f>$U$12&amp;": "&amp;W13</f>
        <v/>
      </c>
      <c r="AJ13" s="193">
        <f>$X$12&amp;": "&amp;X13</f>
        <v/>
      </c>
      <c r="AK13" s="193">
        <f>$X$12&amp;": "&amp;Y13</f>
        <v/>
      </c>
      <c r="AL13" s="193">
        <f>$X$12&amp;": "&amp;Z13</f>
        <v/>
      </c>
      <c r="AM13" s="193">
        <f>AA13</f>
        <v/>
      </c>
      <c r="AQ13" s="18" t="n"/>
    </row>
    <row r="14" ht="15" customHeight="1">
      <c r="M14" s="153" t="n"/>
      <c r="N14" s="153" t="n"/>
      <c r="O14" s="153" t="n"/>
      <c r="P14" s="153" t="n"/>
      <c r="Q14" s="153" t="n"/>
      <c r="R14" s="153" t="n"/>
      <c r="S14" s="153" t="n"/>
      <c r="T14" s="153" t="n"/>
      <c r="U14" s="154" t="inlineStr">
        <is>
          <t>Total kt N</t>
        </is>
      </c>
      <c r="V14" s="154" t="inlineStr">
        <is>
          <t>Total kt N</t>
        </is>
      </c>
      <c r="W14" s="154" t="inlineStr">
        <is>
          <t>Total kt N</t>
        </is>
      </c>
      <c r="X14" s="154" t="inlineStr">
        <is>
          <t>Total kt N</t>
        </is>
      </c>
      <c r="Y14" s="154" t="inlineStr">
        <is>
          <t>Total kt N</t>
        </is>
      </c>
      <c r="Z14" s="154" t="inlineStr">
        <is>
          <t>Total kt N</t>
        </is>
      </c>
      <c r="AA14" s="155" t="inlineStr">
        <is>
          <t>%</t>
        </is>
      </c>
      <c r="AB14" s="153" t="n"/>
      <c r="AE14" s="193">
        <f>AD13</f>
        <v/>
      </c>
      <c r="AF14" s="193" t="inlineStr">
        <is>
          <t>Input</t>
        </is>
      </c>
      <c r="AG14" s="193">
        <f>VLOOKUP($AD$13,$D$15:$AA$18,U$10,FALSE)</f>
        <v/>
      </c>
      <c r="AH14" s="193">
        <f>VLOOKUP($AD$13,$D$15:$AA$22,V$10,FALSE)</f>
        <v/>
      </c>
      <c r="AI14" s="193">
        <f>VLOOKUP($AD$13,$D$11:$AA$18,W$10,FALSE)</f>
        <v/>
      </c>
      <c r="AQ14" s="18" t="n"/>
    </row>
    <row r="15" ht="15" customHeight="1">
      <c r="B15" s="193" t="inlineStr">
        <is>
          <t>EF</t>
        </is>
      </c>
      <c r="D15" s="133" t="inlineStr">
        <is>
          <t>Energy and fuels</t>
        </is>
      </c>
      <c r="L15" s="136" t="n"/>
      <c r="U15" s="140">
        <f>SUMIFS('2a. Database N flows'!$N:$N,'2a. Database N flows'!$G:$G,$B15,'2a. Database N flows'!$D:$D,"&lt;&gt;"&amp;$B15,'2a. Database N flows'!$P:$P,$D$4)-V15-W15</f>
        <v/>
      </c>
      <c r="V15" s="140">
        <f>SUMIFS('2a. Database N flows'!$N:$N,'2a. Database N flows'!$G:$G,$B15,'2a. Database N flows'!$D:$D,"&lt;&gt;"&amp;$B15,'2a. Database N flows'!$P:$P,$D$4,'2a. Database N flows'!$U:$U,V$11)</f>
        <v/>
      </c>
      <c r="W15" s="140">
        <f>SUMIFS('2a. Database N flows'!$N:$N,'2a. Database N flows'!$G:$G,$B15,'2a. Database N flows'!$D:$D,"&lt;&gt;"&amp;$B15,'2a. Database N flows'!$P:$P,$D$4,'2a. Database N flows'!$U:$U,W$11)</f>
        <v/>
      </c>
      <c r="X15" s="140">
        <f>SUMIFS('2a. Database N flows'!$N:$N,'2a. Database N flows'!$D:$D,'3.2.a NUE'!$B15,'2a. Database N flows'!$G:$G,"&lt;&gt;"&amp;$B15,'2a. Database N flows'!$P:$P,$D$4,'2a. Database N flows'!$U:$U,'3.2.a NUE'!X$11)</f>
        <v/>
      </c>
      <c r="Y15" s="140">
        <f>SUMIFS('2a. Database N flows'!$N:$N,'2a. Database N flows'!$D:$D,'3.2.a NUE'!$B15,'2a. Database N flows'!$G:$G,"&lt;&gt;"&amp;$B15,'2a. Database N flows'!$P:$P,$D$4,'2a. Database N flows'!$U:$U,'3.2.a NUE'!Y$11)</f>
        <v/>
      </c>
      <c r="Z15" s="140">
        <f>SUMIFS('2a. Database N flows'!$N:$N,'2a. Database N flows'!$D:$D,'3.2.a NUE'!$B15,'2a. Database N flows'!$G:$G,"&lt;&gt;"&amp;$B15,'2a. Database N flows'!$P:$P,$D$4,'2a. Database N flows'!$U:$U,'3.2.a NUE'!Z$11)</f>
        <v/>
      </c>
      <c r="AA15" s="410">
        <f>IF(B15="","",(X15+Y15)/(U15+V15+W15))</f>
        <v/>
      </c>
      <c r="AB15" s="176" t="n"/>
      <c r="AC15" s="176" t="n"/>
      <c r="AF15" s="193" t="inlineStr">
        <is>
          <t>Output</t>
        </is>
      </c>
      <c r="AJ15" s="193">
        <f>VLOOKUP($AD$13,$D$15:$AA$18,X$10,FALSE)</f>
        <v/>
      </c>
      <c r="AK15" s="193">
        <f>VLOOKUP($AD$13,$D$15:$AA$18,Y$10,FALSE)</f>
        <v/>
      </c>
      <c r="AL15" s="193">
        <f>VLOOKUP($AD$13,$D$15:$AA$18,Z$10,FALSE)</f>
        <v/>
      </c>
      <c r="AM15" s="261">
        <f>VLOOKUP($AD$13,$D$15:$AA$18,AA$10,FALSE)</f>
        <v/>
      </c>
      <c r="AQ15" s="18" t="n"/>
    </row>
    <row r="16" ht="15" customHeight="1">
      <c r="B16" s="193" t="inlineStr">
        <is>
          <t>MP</t>
        </is>
      </c>
      <c r="D16" s="133" t="inlineStr">
        <is>
          <t>Materials and products in industry</t>
        </is>
      </c>
      <c r="L16" s="136" t="n"/>
      <c r="U16" s="400">
        <f>SUMIFS('2a. Database N flows'!$N:$N,'2a. Database N flows'!$G:$G,$B16,'2a. Database N flows'!$D:$D,"&lt;&gt;"&amp;$B16,'2a. Database N flows'!$P:$P,$D$4)-V16-W16</f>
        <v/>
      </c>
      <c r="V16" s="140">
        <f>SUMIFS('2a. Database N flows'!$N:$N,'2a. Database N flows'!$G:$G,$B16,'2a. Database N flows'!$D:$D,"&lt;&gt;"&amp;$B16,'2a. Database N flows'!$P:$P,$D$4,'2a. Database N flows'!$U:$U,V$11)</f>
        <v/>
      </c>
      <c r="W16" s="140">
        <f>SUMIFS('2a. Database N flows'!$N:$N,'2a. Database N flows'!$G:$G,$B16,'2a. Database N flows'!$D:$D,"&lt;&gt;"&amp;$B16,'2a. Database N flows'!$P:$P,$D$4,'2a. Database N flows'!$U:$U,W$11)</f>
        <v/>
      </c>
      <c r="X16" s="140">
        <f>SUMIFS('2a. Database N flows'!$N:$N,'2a. Database N flows'!$D:$D,'3.2.a NUE'!$B16,'2a. Database N flows'!$G:$G,"&lt;&gt;"&amp;$B16,'2a. Database N flows'!$P:$P,$D$4,'2a. Database N flows'!$U:$U,'3.2.a NUE'!X$11)</f>
        <v/>
      </c>
      <c r="Y16" s="140">
        <f>SUMIFS('2a. Database N flows'!$N:$N,'2a. Database N flows'!$D:$D,'3.2.a NUE'!$B16,'2a. Database N flows'!$G:$G,"&lt;&gt;"&amp;$B16,'2a. Database N flows'!$P:$P,$D$4,'2a. Database N flows'!$U:$U,'3.2.a NUE'!Y$11)</f>
        <v/>
      </c>
      <c r="Z16" s="140">
        <f>SUMIFS('2a. Database N flows'!$N:$N,'2a. Database N flows'!$D:$D,'3.2.a NUE'!$B16,'2a. Database N flows'!$G:$G,"&lt;&gt;"&amp;$B16,'2a. Database N flows'!$P:$P,$D$4,'2a. Database N flows'!$U:$U,'3.2.a NUE'!Z$11)</f>
        <v/>
      </c>
      <c r="AA16" s="410">
        <f>IF(B16="","",(X16+Y16)/(U16+V16+W16))</f>
        <v/>
      </c>
      <c r="AB16" s="176" t="n"/>
      <c r="AC16" s="176" t="n"/>
      <c r="AQ16" s="18" t="n"/>
    </row>
    <row r="17" ht="15" customHeight="1">
      <c r="B17" s="193" t="inlineStr">
        <is>
          <t>HS</t>
        </is>
      </c>
      <c r="D17" s="133" t="inlineStr">
        <is>
          <t>Humans and settlements</t>
        </is>
      </c>
      <c r="L17" s="136" t="n"/>
      <c r="U17" s="400">
        <f>SUMIFS('2a. Database N flows'!$N:$N,'2a. Database N flows'!$G:$G,$B17,'2a. Database N flows'!$D:$D,"&lt;&gt;"&amp;$B17,'2a. Database N flows'!$P:$P,$D$4)-V17-W17</f>
        <v/>
      </c>
      <c r="V17" s="140">
        <f>SUMIFS('2a. Database N flows'!$N:$N,'2a. Database N flows'!$G:$G,$B17,'2a. Database N flows'!$D:$D,"&lt;&gt;"&amp;$B17,'2a. Database N flows'!$P:$P,$D$4,'2a. Database N flows'!$U:$U,V$11)</f>
        <v/>
      </c>
      <c r="W17" s="140">
        <f>SUMIFS('2a. Database N flows'!$N:$N,'2a. Database N flows'!$G:$G,$B17,'2a. Database N flows'!$D:$D,"&lt;&gt;"&amp;$B17,'2a. Database N flows'!$P:$P,$D$4,'2a. Database N flows'!$U:$U,W$11)</f>
        <v/>
      </c>
      <c r="X17" s="140">
        <f>SUMIFS('2a. Database N flows'!$N:$N,'2a. Database N flows'!$D:$D,'3.2.a NUE'!$B17,'2a. Database N flows'!$G:$G,"&lt;&gt;"&amp;$B17,'2a. Database N flows'!$P:$P,$D$4,'2a. Database N flows'!$U:$U,'3.2.a NUE'!X$11)</f>
        <v/>
      </c>
      <c r="Y17" s="140">
        <f>SUMIFS('2a. Database N flows'!$N:$N,'2a. Database N flows'!$D:$D,'3.2.a NUE'!$B17,'2a. Database N flows'!$G:$G,"&lt;&gt;"&amp;$B17,'2a. Database N flows'!$P:$P,$D$4,'2a. Database N flows'!$U:$U,'3.2.a NUE'!Y$11)</f>
        <v/>
      </c>
      <c r="Z17" s="140">
        <f>SUMIFS('2a. Database N flows'!$N:$N,'2a. Database N flows'!$D:$D,'3.2.a NUE'!$B17,'2a. Database N flows'!$G:$G,"&lt;&gt;"&amp;$B17,'2a. Database N flows'!$P:$P,$D$4,'2a. Database N flows'!$U:$U,'3.2.a NUE'!Z$11)</f>
        <v/>
      </c>
      <c r="AA17" s="410">
        <f>IF(B17="","",(X17+Y17)/(U17+V17+W17))</f>
        <v/>
      </c>
      <c r="AB17" s="176" t="n"/>
      <c r="AC17" s="176" t="n"/>
      <c r="AM17" s="262" t="n"/>
      <c r="AQ17" s="18" t="n"/>
    </row>
    <row r="18" ht="15" customHeight="1">
      <c r="B18" s="193" t="inlineStr">
        <is>
          <t>AG</t>
        </is>
      </c>
      <c r="D18" s="133" t="inlineStr">
        <is>
          <t>Agriculture</t>
        </is>
      </c>
      <c r="L18" s="136" t="n"/>
      <c r="U18" s="140">
        <f>SUMIFS('2a. Database N flows'!$N:$N,'2a. Database N flows'!$G:$G,$B18,'2a. Database N flows'!$D:$D,"&lt;&gt;"&amp;$B18,'2a. Database N flows'!$P:$P,$D$4)-V18-W18</f>
        <v/>
      </c>
      <c r="V18" s="140">
        <f>SUMIFS('2a. Database N flows'!$N:$N,'2a. Database N flows'!$G:$G,$B18,'2a. Database N flows'!$D:$D,"&lt;&gt;"&amp;$B18,'2a. Database N flows'!$P:$P,$D$4,'2a. Database N flows'!$U:$U,V$11)</f>
        <v/>
      </c>
      <c r="W18" s="140">
        <f>SUMIFS('2a. Database N flows'!$N:$N,'2a. Database N flows'!$G:$G,$B18,'2a. Database N flows'!$D:$D,"&lt;&gt;"&amp;$B18,'2a. Database N flows'!$P:$P,$D$4,'2a. Database N flows'!$U:$U,W$11)</f>
        <v/>
      </c>
      <c r="X18" s="140">
        <f>SUMIFS('2a. Database N flows'!$N:$N,'2a. Database N flows'!$D:$D,'3.2.a NUE'!$B18,'2a. Database N flows'!$G:$G,"&lt;&gt;"&amp;$B18,'2a. Database N flows'!$P:$P,$D$4,'2a. Database N flows'!$U:$U,'3.2.a NUE'!X$11)</f>
        <v/>
      </c>
      <c r="Y18" s="140">
        <f>SUMIFS('2a. Database N flows'!$N:$N,'2a. Database N flows'!$D:$D,'3.2.a NUE'!$B18,'2a. Database N flows'!$G:$G,"&lt;&gt;"&amp;$B18,'2a. Database N flows'!$P:$P,$D$4,'2a. Database N flows'!$U:$U,'3.2.a NUE'!Y$11)</f>
        <v/>
      </c>
      <c r="Z18" s="140">
        <f>SUMIFS('2a. Database N flows'!$N:$N,'2a. Database N flows'!$D:$D,'3.2.a NUE'!$B18,'2a. Database N flows'!$G:$G,"&lt;&gt;"&amp;$B18,'2a. Database N flows'!$P:$P,$D$4,'2a. Database N flows'!$U:$U,'3.2.a NUE'!Z$11)</f>
        <v/>
      </c>
      <c r="AA18" s="410">
        <f>IF(B18="","",(X18+Y18)/(U18+V18+W18))</f>
        <v/>
      </c>
      <c r="AB18" s="176" t="n"/>
      <c r="AC18" s="176" t="n"/>
      <c r="AQ18" s="18" t="n"/>
    </row>
    <row r="19" ht="15" customHeight="1">
      <c r="AM19" s="262" t="n"/>
      <c r="AQ19" s="18" t="n"/>
    </row>
    <row r="20" ht="15" customHeight="1">
      <c r="D20" s="530" t="n"/>
      <c r="M20" s="411" t="n"/>
      <c r="N20" s="411" t="n"/>
      <c r="O20" s="411" t="n"/>
      <c r="P20" s="411" t="n"/>
      <c r="Q20" s="411" t="n"/>
      <c r="R20" s="411" t="n"/>
      <c r="S20" s="411" t="n"/>
      <c r="T20" s="411" t="n"/>
      <c r="U20" s="412" t="n"/>
      <c r="V20" s="412" t="n"/>
      <c r="W20" s="412" t="n"/>
      <c r="X20" s="412" t="n"/>
      <c r="Y20" s="412" t="n"/>
      <c r="Z20" s="412" t="n"/>
      <c r="AA20" s="413" t="n"/>
      <c r="AQ20" s="18" t="n"/>
    </row>
    <row r="21" ht="15" customHeight="1">
      <c r="D21" s="179" t="n"/>
      <c r="E21" s="178" t="n"/>
      <c r="F21" s="178" t="n"/>
      <c r="G21" s="178" t="n"/>
      <c r="H21" s="178" t="n"/>
      <c r="I21" s="178" t="n"/>
      <c r="J21" s="178" t="n"/>
      <c r="K21" s="178" t="n"/>
      <c r="L21" s="178" t="n"/>
      <c r="M21" s="178" t="n"/>
      <c r="N21" s="178" t="n"/>
      <c r="O21" s="178" t="n"/>
      <c r="P21" s="178" t="n"/>
      <c r="Q21" s="178" t="n"/>
      <c r="R21" s="178" t="n"/>
      <c r="S21" s="178" t="n"/>
      <c r="T21" s="178" t="n"/>
      <c r="U21" s="178" t="n"/>
      <c r="V21" s="178" t="n"/>
      <c r="W21" s="178" t="n"/>
      <c r="X21" s="178" t="n"/>
      <c r="AM21" s="262" t="n"/>
      <c r="AQ21" s="18" t="n"/>
    </row>
    <row r="22" ht="15" customHeight="1">
      <c r="D22" s="178" t="n"/>
      <c r="E22" s="178" t="n"/>
      <c r="F22" s="178" t="n"/>
      <c r="G22" s="178" t="n"/>
      <c r="H22" s="178" t="n"/>
      <c r="I22" s="178" t="n"/>
      <c r="J22" s="178" t="n"/>
      <c r="K22" s="178" t="n"/>
      <c r="L22" s="178" t="n"/>
      <c r="M22" s="178" t="n"/>
      <c r="N22" s="178" t="n"/>
      <c r="O22" s="178" t="n"/>
      <c r="P22" s="178" t="n"/>
      <c r="Q22" s="178" t="n"/>
      <c r="R22" s="178" t="n"/>
      <c r="S22" s="178" t="n"/>
      <c r="T22" s="178" t="n"/>
      <c r="U22" s="178" t="n"/>
      <c r="V22" s="178" t="n"/>
      <c r="W22" s="178" t="n"/>
      <c r="X22" s="178" t="n"/>
      <c r="AQ22" s="18" t="n"/>
    </row>
    <row r="23" ht="15" customHeight="1">
      <c r="D23" s="178" t="n"/>
      <c r="E23" s="178" t="n"/>
      <c r="F23" s="178" t="n"/>
      <c r="G23" s="178" t="n"/>
      <c r="H23" s="178" t="n"/>
      <c r="I23" s="178" t="n"/>
      <c r="J23" s="178" t="n"/>
      <c r="K23" s="178" t="n"/>
      <c r="L23" s="178" t="n"/>
      <c r="M23" s="178" t="n"/>
      <c r="N23" s="178" t="n"/>
      <c r="O23" s="178" t="n"/>
      <c r="P23" s="178" t="n"/>
      <c r="Q23" s="178" t="n"/>
      <c r="R23" s="178" t="n"/>
      <c r="S23" s="178" t="n"/>
      <c r="T23" s="178" t="n"/>
      <c r="U23" s="178" t="n"/>
      <c r="V23" s="178" t="n"/>
      <c r="W23" s="178" t="n"/>
      <c r="X23" s="178" t="n"/>
      <c r="AQ23" s="18" t="n"/>
    </row>
    <row r="24" ht="15" customHeight="1">
      <c r="D24" s="178" t="n"/>
      <c r="E24" s="178" t="n"/>
      <c r="F24" s="178" t="n"/>
      <c r="G24" s="178" t="n"/>
      <c r="H24" s="178" t="n"/>
      <c r="I24" s="178" t="n"/>
      <c r="J24" s="178" t="n"/>
      <c r="K24" s="178" t="n"/>
      <c r="L24" s="178" t="n"/>
      <c r="M24" s="178" t="n"/>
      <c r="N24" s="178" t="n"/>
      <c r="O24" s="178" t="n"/>
      <c r="P24" s="178" t="n"/>
      <c r="Q24" s="178" t="n"/>
      <c r="R24" s="178" t="n"/>
      <c r="S24" s="178" t="n"/>
      <c r="T24" s="178" t="n"/>
      <c r="U24" s="178" t="n"/>
      <c r="V24" s="178" t="n"/>
      <c r="W24" s="178" t="n"/>
      <c r="X24" s="178" t="n"/>
      <c r="AQ24" s="18" t="n"/>
    </row>
    <row r="25" ht="15" customHeight="1">
      <c r="D25" s="178" t="n"/>
      <c r="E25" s="178" t="n"/>
      <c r="F25" s="178" t="n"/>
      <c r="G25" s="178" t="n"/>
      <c r="H25" s="178" t="n"/>
      <c r="I25" s="178" t="n"/>
      <c r="J25" s="178" t="n"/>
      <c r="K25" s="178" t="n"/>
      <c r="L25" s="178" t="n"/>
      <c r="M25" s="178" t="n"/>
      <c r="N25" s="178" t="n"/>
      <c r="O25" s="178" t="n"/>
      <c r="P25" s="178" t="n"/>
      <c r="Q25" s="178" t="n"/>
      <c r="R25" s="178" t="n"/>
      <c r="S25" s="178" t="n"/>
      <c r="T25" s="178" t="n"/>
      <c r="U25" s="178" t="n"/>
      <c r="V25" s="178" t="n"/>
      <c r="W25" s="178" t="n"/>
      <c r="X25" s="178" t="n"/>
      <c r="AQ25" s="18" t="n"/>
    </row>
    <row r="26" ht="15" customHeight="1">
      <c r="D26" s="178" t="n"/>
      <c r="E26" s="178" t="n"/>
      <c r="F26" s="178" t="n"/>
      <c r="G26" s="178" t="n"/>
      <c r="H26" s="178" t="n"/>
      <c r="I26" s="178" t="n"/>
      <c r="J26" s="178" t="n"/>
      <c r="K26" s="178" t="n"/>
      <c r="L26" s="178" t="n"/>
      <c r="M26" s="178" t="n"/>
      <c r="N26" s="178" t="n"/>
      <c r="O26" s="178" t="n"/>
      <c r="P26" s="178" t="n"/>
      <c r="Q26" s="178" t="n"/>
      <c r="R26" s="178" t="n"/>
      <c r="S26" s="178" t="n"/>
      <c r="T26" s="178" t="n"/>
      <c r="U26" s="178" t="n"/>
      <c r="V26" s="178" t="n"/>
      <c r="W26" s="178" t="n"/>
      <c r="X26" s="178" t="n"/>
      <c r="AQ26" s="18" t="n"/>
    </row>
    <row r="27" ht="15" customHeight="1">
      <c r="D27" s="178" t="n"/>
      <c r="E27" s="178" t="n"/>
      <c r="F27" s="178" t="n"/>
      <c r="G27" s="178" t="n"/>
      <c r="H27" s="178" t="n"/>
      <c r="I27" s="178" t="n"/>
      <c r="J27" s="178" t="n"/>
      <c r="K27" s="178" t="n"/>
      <c r="L27" s="178" t="n"/>
      <c r="M27" s="178" t="n"/>
      <c r="N27" s="178" t="n"/>
      <c r="O27" s="178" t="n"/>
      <c r="P27" s="178" t="n"/>
      <c r="Q27" s="178" t="n"/>
      <c r="R27" s="178" t="n"/>
      <c r="S27" s="178" t="n"/>
      <c r="T27" s="178" t="n"/>
      <c r="U27" s="178" t="n"/>
      <c r="V27" s="178" t="n"/>
      <c r="W27" s="178" t="n"/>
      <c r="X27" s="178" t="n"/>
      <c r="AQ27" s="18" t="n"/>
    </row>
    <row r="28" ht="15" customHeight="1">
      <c r="D28" s="178" t="n"/>
      <c r="E28" s="178" t="n"/>
      <c r="F28" s="178" t="n"/>
      <c r="G28" s="178" t="n"/>
      <c r="H28" s="178" t="n"/>
      <c r="I28" s="178" t="n"/>
      <c r="J28" s="178" t="n"/>
      <c r="K28" s="178" t="n"/>
      <c r="L28" s="178" t="n"/>
      <c r="M28" s="178" t="n"/>
      <c r="N28" s="178" t="n"/>
      <c r="O28" s="178" t="n"/>
      <c r="P28" s="178" t="n"/>
      <c r="Q28" s="178" t="n"/>
      <c r="R28" s="178" t="n"/>
      <c r="S28" s="178" t="n"/>
      <c r="T28" s="178" t="n"/>
      <c r="U28" s="178" t="n"/>
      <c r="V28" s="178" t="n"/>
      <c r="W28" s="178" t="n"/>
      <c r="X28" s="178" t="n"/>
      <c r="AQ28" s="18" t="n"/>
    </row>
    <row r="29" ht="15" customHeight="1">
      <c r="D29" s="178" t="n"/>
      <c r="E29" s="178" t="n"/>
      <c r="F29" s="178" t="n"/>
      <c r="G29" s="178" t="n"/>
      <c r="H29" s="178" t="n"/>
      <c r="I29" s="178" t="n"/>
      <c r="J29" s="178" t="n"/>
      <c r="K29" s="178" t="n"/>
      <c r="L29" s="178" t="n"/>
      <c r="M29" s="178" t="n"/>
      <c r="N29" s="178" t="n"/>
      <c r="O29" s="178" t="n"/>
      <c r="P29" s="178" t="n"/>
      <c r="Q29" s="178" t="n"/>
      <c r="R29" s="178" t="n"/>
      <c r="S29" s="178" t="n"/>
      <c r="T29" s="178" t="n"/>
      <c r="U29" s="178" t="n"/>
      <c r="V29" s="178" t="n"/>
      <c r="W29" s="178" t="n"/>
      <c r="X29" s="178" t="n"/>
      <c r="AQ29" s="18" t="n"/>
    </row>
    <row r="30" ht="15" customHeight="1">
      <c r="D30" s="178" t="n"/>
      <c r="E30" s="178" t="n"/>
      <c r="F30" s="178" t="n"/>
      <c r="G30" s="178" t="n"/>
      <c r="H30" s="178" t="n"/>
      <c r="I30" s="178" t="n"/>
      <c r="J30" s="178" t="n"/>
      <c r="K30" s="178" t="n"/>
      <c r="L30" s="178" t="n"/>
      <c r="M30" s="178" t="n"/>
      <c r="N30" s="178" t="n"/>
      <c r="O30" s="178" t="n"/>
      <c r="P30" s="178" t="n"/>
      <c r="Q30" s="178" t="n"/>
      <c r="R30" s="178" t="n"/>
      <c r="S30" s="178" t="n"/>
      <c r="T30" s="178" t="n"/>
      <c r="U30" s="178" t="n"/>
      <c r="V30" s="178" t="n"/>
      <c r="W30" s="178" t="n"/>
      <c r="X30" s="178" t="n"/>
      <c r="AQ30" s="18" t="n"/>
    </row>
    <row r="31" ht="15" customHeight="1">
      <c r="AQ31" s="18" t="n"/>
    </row>
    <row r="32" ht="15" customHeight="1">
      <c r="C32" s="174" t="inlineStr">
        <is>
          <t>Definition of inputs and outputs (left: select [+] to open and [-] to close)</t>
        </is>
      </c>
      <c r="AQ32" s="18" t="n"/>
    </row>
    <row r="33" hidden="1" outlineLevel="1" ht="15" customHeight="1">
      <c r="U33" s="529" t="inlineStr">
        <is>
          <t>Inputs</t>
        </is>
      </c>
      <c r="V33" s="524" t="n"/>
      <c r="W33" s="525" t="n"/>
      <c r="X33" s="529" t="inlineStr">
        <is>
          <t>Outputs</t>
        </is>
      </c>
      <c r="Y33" s="524" t="n"/>
      <c r="Z33" s="525" t="n"/>
      <c r="AA33" s="129" t="n"/>
      <c r="AQ33" s="18" t="n"/>
    </row>
    <row r="34" hidden="1" outlineLevel="1" ht="15" customHeight="1">
      <c r="U34" s="196" t="inlineStr">
        <is>
          <t>Additional</t>
        </is>
      </c>
      <c r="V34" s="195" t="inlineStr">
        <is>
          <t>Recycling</t>
        </is>
      </c>
      <c r="W34" s="197" t="inlineStr">
        <is>
          <t>Imports</t>
        </is>
      </c>
      <c r="X34" s="196" t="inlineStr">
        <is>
          <t>Useful</t>
        </is>
      </c>
      <c r="Y34" s="195" t="inlineStr">
        <is>
          <t>Recycling</t>
        </is>
      </c>
      <c r="Z34" s="197" t="inlineStr">
        <is>
          <t>Wasted</t>
        </is>
      </c>
      <c r="AA34" s="529" t="inlineStr">
        <is>
          <t>N use efficiency (NUE)</t>
        </is>
      </c>
      <c r="AQ34" s="18" t="n"/>
    </row>
    <row r="35" hidden="1" outlineLevel="1" ht="110" customHeight="1">
      <c r="U35" s="198" t="inlineStr">
        <is>
          <t>New N-input from within the system, either as useful output or wasted from another pool</t>
        </is>
      </c>
      <c r="V35" s="199" t="inlineStr">
        <is>
          <t>N-flows that are recycled within the wider system before they either form a useful output or a waste</t>
        </is>
      </c>
      <c r="W35" s="200" t="inlineStr">
        <is>
          <t>Inputs from outside the wider system (from pool Rest of the World)</t>
        </is>
      </c>
      <c r="X35" s="198" t="inlineStr">
        <is>
          <t>Useful/desired N-containing products (e.g. food, natural fibres)</t>
        </is>
      </c>
      <c r="Y35" s="199" t="inlineStr">
        <is>
          <t>N-flows that are recycled within the wider system before they either form a useful output or a waste</t>
        </is>
      </c>
      <c r="Z35" s="200" t="inlineStr">
        <is>
          <t>N wasted into the environment (emissions to atmosphere, flows to hydrosphere)</t>
        </is>
      </c>
      <c r="AA35" s="201" t="inlineStr">
        <is>
          <t>Share of useful outputs in total inputs</t>
        </is>
      </c>
      <c r="AQ35" s="18" t="n"/>
    </row>
    <row r="36" collapsed="1" ht="16" customFormat="1" customHeight="1" s="111" thickBot="1">
      <c r="A36" s="244" t="n"/>
      <c r="B36" s="244" t="n"/>
      <c r="AE36" s="244" t="n"/>
      <c r="AF36" s="244" t="n"/>
      <c r="AG36" s="244" t="n"/>
      <c r="AH36" s="244" t="n"/>
      <c r="AI36" s="244" t="n"/>
      <c r="AJ36" s="244" t="n"/>
      <c r="AK36" s="244" t="n"/>
      <c r="AL36" s="244" t="n"/>
      <c r="AM36" s="244" t="n"/>
      <c r="AN36" s="244" t="n"/>
      <c r="AQ36" s="110" t="n"/>
    </row>
    <row r="37" ht="17.25" customHeight="1">
      <c r="C37" s="166" t="inlineStr">
        <is>
          <t>N use efficiency per sub-pool</t>
        </is>
      </c>
      <c r="AQ37" s="18" t="n"/>
    </row>
    <row r="38" ht="15" customHeight="1">
      <c r="AQ38" s="18" t="n"/>
    </row>
    <row r="39" ht="15" customHeight="1">
      <c r="AE39" s="193" t="inlineStr">
        <is>
          <t>Background tables for Graphs</t>
        </is>
      </c>
      <c r="AQ39" s="18" t="n"/>
    </row>
    <row r="40" hidden="1" outlineLevel="1" ht="15" customHeight="1">
      <c r="U40" s="531" t="inlineStr">
        <is>
          <t>Inputs</t>
        </is>
      </c>
      <c r="V40" s="531" t="inlineStr">
        <is>
          <t>Recycling</t>
        </is>
      </c>
      <c r="W40" s="531" t="inlineStr">
        <is>
          <t>Import</t>
        </is>
      </c>
      <c r="X40" s="531" t="inlineStr">
        <is>
          <t>Useful Output</t>
        </is>
      </c>
      <c r="Y40" s="531" t="inlineStr">
        <is>
          <t>Recycling</t>
        </is>
      </c>
      <c r="Z40" s="531" t="inlineStr">
        <is>
          <t>N waste</t>
        </is>
      </c>
      <c r="AE40" s="193">
        <f>"N use efficiency (useful outputs/total inputs) per subpool in "&amp;D4</f>
        <v/>
      </c>
      <c r="AQ40" s="18" t="n"/>
    </row>
    <row r="41" collapsed="1" ht="15" customHeight="1">
      <c r="C41" s="171" t="inlineStr">
        <is>
          <t>Select pool</t>
        </is>
      </c>
      <c r="D41" s="432" t="inlineStr">
        <is>
          <t>Energy and fuels</t>
        </is>
      </c>
      <c r="L41" s="136" t="n"/>
      <c r="U41" s="529" t="inlineStr">
        <is>
          <t>Inputs</t>
        </is>
      </c>
      <c r="V41" s="524" t="n"/>
      <c r="W41" s="525" t="n"/>
      <c r="X41" s="529" t="inlineStr">
        <is>
          <t>Outputs</t>
        </is>
      </c>
      <c r="Y41" s="524" t="n"/>
      <c r="Z41" s="525" t="n"/>
      <c r="AA41" s="529" t="inlineStr">
        <is>
          <t>N use efficiency (NUE)</t>
        </is>
      </c>
      <c r="AB41" s="150" t="n"/>
      <c r="AC41" s="150" t="n"/>
      <c r="AE41" s="193">
        <f>"Inputs and outputs per subpool in "&amp;D4</f>
        <v/>
      </c>
      <c r="AQ41" s="18" t="n"/>
    </row>
    <row r="42" ht="27.75" customHeight="1">
      <c r="D42" s="157" t="n"/>
      <c r="L42" s="136" t="n"/>
      <c r="U42" s="526" t="inlineStr">
        <is>
          <t>Additional</t>
        </is>
      </c>
      <c r="V42" s="526" t="inlineStr">
        <is>
          <t>Recycling</t>
        </is>
      </c>
      <c r="W42" s="526" t="inlineStr">
        <is>
          <t>Imports</t>
        </is>
      </c>
      <c r="X42" s="526" t="inlineStr">
        <is>
          <t>Useful</t>
        </is>
      </c>
      <c r="Y42" s="526" t="inlineStr">
        <is>
          <t>Recycling</t>
        </is>
      </c>
      <c r="Z42" s="526" t="inlineStr">
        <is>
          <t>N wasted</t>
        </is>
      </c>
      <c r="AA42" s="152" t="inlineStr">
        <is>
          <t>(Useful outputs+recycling)/ Total inputs</t>
        </is>
      </c>
      <c r="AB42" s="175" t="n"/>
      <c r="AC42" s="175" t="n"/>
      <c r="AG42" s="193">
        <f>$U$12&amp;": "&amp;U42</f>
        <v/>
      </c>
      <c r="AH42" s="193">
        <f>$U$12&amp;": "&amp;V42</f>
        <v/>
      </c>
      <c r="AI42" s="193">
        <f>$U$12&amp;": "&amp;W42</f>
        <v/>
      </c>
      <c r="AJ42" s="193">
        <f>$X$12&amp;": "&amp;X42</f>
        <v/>
      </c>
      <c r="AK42" s="193">
        <f>$X$12&amp;": "&amp;Y42</f>
        <v/>
      </c>
      <c r="AL42" s="193">
        <f>$X$12&amp;": "&amp;Z42</f>
        <v/>
      </c>
      <c r="AM42" s="193">
        <f>AA42</f>
        <v/>
      </c>
      <c r="AQ42" s="18" t="n"/>
    </row>
    <row r="43" ht="15" customHeight="1">
      <c r="B43" s="193">
        <f>_xlfn.XLOOKUP(D41,'5.a Definitions'!$C$3:$C$11,'5.a Definitions'!$B$3:$B$11)</f>
        <v/>
      </c>
      <c r="D43" s="173" t="inlineStr">
        <is>
          <t>Subpools</t>
        </is>
      </c>
      <c r="L43" s="136" t="n"/>
      <c r="U43" s="155" t="inlineStr">
        <is>
          <t>Total kt N</t>
        </is>
      </c>
      <c r="V43" s="155" t="inlineStr">
        <is>
          <t>Total kt N</t>
        </is>
      </c>
      <c r="W43" s="155" t="inlineStr">
        <is>
          <t>Total kt N</t>
        </is>
      </c>
      <c r="X43" s="155" t="inlineStr">
        <is>
          <t>Total kt N</t>
        </is>
      </c>
      <c r="Y43" s="155" t="inlineStr">
        <is>
          <t>Total kt N</t>
        </is>
      </c>
      <c r="Z43" s="155" t="inlineStr">
        <is>
          <t>Total kt N</t>
        </is>
      </c>
      <c r="AA43" s="155" t="inlineStr">
        <is>
          <t>%</t>
        </is>
      </c>
      <c r="AB43" s="153" t="n"/>
      <c r="AC43" s="153" t="n"/>
      <c r="AE43" s="193">
        <f>IF(D44=""," ",D44)</f>
        <v/>
      </c>
      <c r="AF43" s="193" t="inlineStr">
        <is>
          <t>Input</t>
        </is>
      </c>
      <c r="AG43" s="193">
        <f>U44</f>
        <v/>
      </c>
      <c r="AH43" s="193">
        <f>V44</f>
        <v/>
      </c>
      <c r="AI43" s="193">
        <f>W44</f>
        <v/>
      </c>
      <c r="AQ43" s="18" t="n"/>
    </row>
    <row r="44" ht="15" customHeight="1">
      <c r="A44" s="193" t="n">
        <v>2</v>
      </c>
      <c r="B44" s="193">
        <f>IF(HLOOKUP('3.2.a NUE'!$B$43,'5.a Definitions'!$N$2:$T$6,$A44,FALSE)=0,"",HLOOKUP('3.2.a NUE'!$B$43,'5.a Definitions'!$N$2:$T$6,$A44,FALSE))</f>
        <v/>
      </c>
      <c r="D44" s="162">
        <f>IFERROR(VLOOKUP(B44,'5.a Definitions'!$E$3:$F$22,2,FALSE),"")</f>
        <v/>
      </c>
      <c r="L44" s="136" t="n"/>
      <c r="U44" s="140">
        <f>IF($B44="","",SUMIFS('2a. Database N flows'!$N:$N,'2a. Database N flows'!$H:$H,'3.2.a NUE'!$B44,'2a. Database N flows'!$P:$P,$D$4)-V44-W44)</f>
        <v/>
      </c>
      <c r="V44" s="140">
        <f>IF($B44="","",SUMIFS('2a. Database N flows'!$N:$N,'2a. Database N flows'!$H:$H,'3.2.a NUE'!$B44,'2a. Database N flows'!$P:$P,$D$4,'2a. Database N flows'!$U:$U,'3.2.a NUE'!V$40))</f>
        <v/>
      </c>
      <c r="W44" s="140">
        <f>IF($B44="","",SUMIFS('2a. Database N flows'!$N:$N,'2a. Database N flows'!$H:$H,'3.2.a NUE'!$B44,'2a. Database N flows'!$P:$P,$D$4,'2a. Database N flows'!$U:$U,'3.2.a NUE'!W$40))</f>
        <v/>
      </c>
      <c r="X44" s="140">
        <f>IF($B44="","",SUMIFS('2a. Database N flows'!$N:$N,'2a. Database N flows'!$E:$E,'3.2.a NUE'!$B44,'2a. Database N flows'!$P:$P,$D$4,'2a. Database N flows'!$U:$U,'3.2.a NUE'!X$40))</f>
        <v/>
      </c>
      <c r="Y44" s="140">
        <f>IF($B44="","",SUMIFS('2a. Database N flows'!$N:$N,'2a. Database N flows'!$E:$E,'3.2.a NUE'!$B44,'2a. Database N flows'!$P:$P,$D$4,'2a. Database N flows'!$U:$U,'3.2.a NUE'!Y$40))</f>
        <v/>
      </c>
      <c r="Z44" s="140">
        <f>IF($B44="","",SUMIFS('2a. Database N flows'!$N:$N,'2a. Database N flows'!$E:$E,'3.2.a NUE'!$B44,'2a. Database N flows'!$P:$P,$D$4,'2a. Database N flows'!$U:$U,'3.2.a NUE'!Z$40))</f>
        <v/>
      </c>
      <c r="AA44" s="156">
        <f>IF(B44="","",(X44+Y44)/(U44+V44+W44))</f>
        <v/>
      </c>
      <c r="AB44" s="176" t="n"/>
      <c r="AC44" s="176" t="n"/>
      <c r="AF44" s="193" t="inlineStr">
        <is>
          <t>Output</t>
        </is>
      </c>
      <c r="AJ44" s="193">
        <f>IF($B44="","",X44)</f>
        <v/>
      </c>
      <c r="AK44" s="193">
        <f>IF($B44="","",Y44)</f>
        <v/>
      </c>
      <c r="AL44" s="193">
        <f>IF($B44="","",Z44)</f>
        <v/>
      </c>
      <c r="AM44" s="262">
        <f>AA44</f>
        <v/>
      </c>
      <c r="AQ44" s="18" t="n"/>
    </row>
    <row r="45" ht="15" customHeight="1">
      <c r="A45" s="193" t="n">
        <v>3</v>
      </c>
      <c r="B45" s="193">
        <f>IF(HLOOKUP('3.2.a NUE'!$B$43,'5.a Definitions'!$N$2:$T$6,$A45,FALSE)=0,"",HLOOKUP('3.2.a NUE'!$B$43,'5.a Definitions'!$N$2:$T$6,$A45,FALSE))</f>
        <v/>
      </c>
      <c r="D45" s="134">
        <f>IFERROR(VLOOKUP(B45,'5.a Definitions'!$E$3:$F$22,2,FALSE),"")</f>
        <v/>
      </c>
      <c r="L45" s="136" t="n"/>
      <c r="U45" s="140">
        <f>IF($B45="","",SUMIFS('2a. Database N flows'!$N:$N,'2a. Database N flows'!$H:$H,'3.2.a NUE'!$B45,'2a. Database N flows'!$P:$P,$D$4)-V45-W45)</f>
        <v/>
      </c>
      <c r="V45" s="140">
        <f>IF($B45="","",SUMIFS('2a. Database N flows'!$N:$N,'2a. Database N flows'!$H:$H,'3.2.a NUE'!$B45,'2a. Database N flows'!$P:$P,$D$4,'2a. Database N flows'!$U:$U,'3.2.a NUE'!V$40))</f>
        <v/>
      </c>
      <c r="W45" s="140">
        <f>IF($B45="","",SUMIFS('2a. Database N flows'!$N:$N,'2a. Database N flows'!$H:$H,'3.2.a NUE'!$B45,'2a. Database N flows'!$P:$P,$D$4,'2a. Database N flows'!$U:$U,'3.2.a NUE'!W$40))</f>
        <v/>
      </c>
      <c r="X45" s="140">
        <f>IF($B45="","",SUMIFS('2a. Database N flows'!$N:$N,'2a. Database N flows'!$E:$E,'3.2.a NUE'!$B45,'2a. Database N flows'!$P:$P,$D$4,'2a. Database N flows'!$U:$U,'3.2.a NUE'!X$40))</f>
        <v/>
      </c>
      <c r="Y45" s="140">
        <f>IF($B45="","",SUMIFS('2a. Database N flows'!$N:$N,'2a. Database N flows'!$E:$E,'3.2.a NUE'!$B45,'2a. Database N flows'!$P:$P,$D$4,'2a. Database N flows'!$U:$U,'3.2.a NUE'!Y$40))</f>
        <v/>
      </c>
      <c r="Z45" s="140">
        <f>IF($B45="","",SUMIFS('2a. Database N flows'!$N:$N,'2a. Database N flows'!$E:$E,'3.2.a NUE'!$B45,'2a. Database N flows'!$P:$P,$D$4,'2a. Database N flows'!$U:$U,'3.2.a NUE'!Z$40))</f>
        <v/>
      </c>
      <c r="AA45" s="156">
        <f>IF(B45="","",(X45+Y45)/(U45+V45+W45))</f>
        <v/>
      </c>
      <c r="AB45" s="176" t="n"/>
      <c r="AC45" s="176" t="n"/>
      <c r="AE45" s="193">
        <f>IF(D45=""," ",D45)</f>
        <v/>
      </c>
      <c r="AF45" s="193" t="inlineStr">
        <is>
          <t>Input</t>
        </is>
      </c>
      <c r="AG45" s="193">
        <f>U45</f>
        <v/>
      </c>
      <c r="AH45" s="193">
        <f>V45</f>
        <v/>
      </c>
      <c r="AI45" s="193">
        <f>W45</f>
        <v/>
      </c>
      <c r="AQ45" s="18" t="n"/>
    </row>
    <row r="46" ht="15" customHeight="1">
      <c r="A46" s="193" t="n">
        <v>4</v>
      </c>
      <c r="B46" s="193">
        <f>IF(HLOOKUP('3.2.a NUE'!$B$43,'5.a Definitions'!$N$2:$T$6,$A46,FALSE)=0,"",HLOOKUP('3.2.a NUE'!$B$43,'5.a Definitions'!$N$2:$T$6,$A46,FALSE))</f>
        <v/>
      </c>
      <c r="D46" s="134">
        <f>IFERROR(VLOOKUP(B46,'5.a Definitions'!$E$3:$F$22,2,FALSE),"")</f>
        <v/>
      </c>
      <c r="L46" s="136" t="n"/>
      <c r="U46" s="140">
        <f>IF($B46="","",SUMIFS('2a. Database N flows'!$N:$N,'2a. Database N flows'!$H:$H,'3.2.a NUE'!$B46,'2a. Database N flows'!$P:$P,$D$4)-V46-W46)</f>
        <v/>
      </c>
      <c r="V46" s="140">
        <f>IF($B46="","",SUMIFS('2a. Database N flows'!$N:$N,'2a. Database N flows'!$H:$H,'3.2.a NUE'!$B46,'2a. Database N flows'!$P:$P,$D$4,'2a. Database N flows'!$U:$U,'3.2.a NUE'!V$40))</f>
        <v/>
      </c>
      <c r="W46" s="140">
        <f>IF($B46="","",SUMIFS('2a. Database N flows'!$N:$N,'2a. Database N flows'!$H:$H,'3.2.a NUE'!$B46,'2a. Database N flows'!$P:$P,$D$4,'2a. Database N flows'!$U:$U,'3.2.a NUE'!W$40))</f>
        <v/>
      </c>
      <c r="X46" s="140">
        <f>IF($B46="","",SUMIFS('2a. Database N flows'!$N:$N,'2a. Database N flows'!$E:$E,'3.2.a NUE'!$B46,'2a. Database N flows'!$P:$P,$D$4,'2a. Database N flows'!$U:$U,'3.2.a NUE'!X$40))</f>
        <v/>
      </c>
      <c r="Y46" s="140">
        <f>IF($B46="","",SUMIFS('2a. Database N flows'!$N:$N,'2a. Database N flows'!$E:$E,'3.2.a NUE'!$B46,'2a. Database N flows'!$P:$P,$D$4,'2a. Database N flows'!$U:$U,'3.2.a NUE'!Y$40))</f>
        <v/>
      </c>
      <c r="Z46" s="140">
        <f>IF($B46="","",SUMIFS('2a. Database N flows'!$N:$N,'2a. Database N flows'!$E:$E,'3.2.a NUE'!$B46,'2a. Database N flows'!$P:$P,$D$4,'2a. Database N flows'!$U:$U,'3.2.a NUE'!Z$40))</f>
        <v/>
      </c>
      <c r="AA46" s="156">
        <f>IF(B46="","",(X46+Y46)/(U46+V46+W46))</f>
        <v/>
      </c>
      <c r="AB46" s="176" t="n"/>
      <c r="AC46" s="176" t="n"/>
      <c r="AF46" s="193" t="inlineStr">
        <is>
          <t>Output</t>
        </is>
      </c>
      <c r="AJ46" s="193">
        <f>IF($B45="","",X45)</f>
        <v/>
      </c>
      <c r="AK46" s="193">
        <f>IF($B45="","",Y45)</f>
        <v/>
      </c>
      <c r="AL46" s="193">
        <f>IF($B45="","",Z45)</f>
        <v/>
      </c>
      <c r="AM46" s="262">
        <f>AA45</f>
        <v/>
      </c>
      <c r="AQ46" s="18" t="n"/>
    </row>
    <row r="47" ht="15" customHeight="1">
      <c r="A47" s="193" t="n">
        <v>5</v>
      </c>
      <c r="B47" s="193">
        <f>IF(HLOOKUP('3.2.a NUE'!$B$43,'5.a Definitions'!$N$2:$T$6,$A47,FALSE)=0,"",HLOOKUP('3.2.a NUE'!$B$43,'5.a Definitions'!$N$2:$T$6,$A47,FALSE))</f>
        <v/>
      </c>
      <c r="D47" s="158">
        <f>IFERROR(VLOOKUP(B47,'5.a Definitions'!$E$3:$F$22,2,FALSE),"")</f>
        <v/>
      </c>
      <c r="L47" s="136" t="n"/>
      <c r="U47" s="140">
        <f>IF($B47="","",SUMIFS('2a. Database N flows'!$N:$N,'2a. Database N flows'!$H:$H,'3.2.a NUE'!$B47,'2a. Database N flows'!$P:$P,$D$4)-V47-W47)</f>
        <v/>
      </c>
      <c r="V47" s="140">
        <f>IF($B47="","",SUMIFS('2a. Database N flows'!$N:$N,'2a. Database N flows'!$E:$E,'3.2.a NUE'!$B47,'2a. Database N flows'!$P:$P,$D$4,'2a. Database N flows'!$U:$U,'3.2.a NUE'!V$40))</f>
        <v/>
      </c>
      <c r="W47" s="140">
        <f>IF($B47="","",SUMIFS('2a. Database N flows'!$N:$N,'2a. Database N flows'!$E:$E,'3.2.a NUE'!$B47,'2a. Database N flows'!$P:$P,$D$4,'2a. Database N flows'!$U:$U,'3.2.a NUE'!W$40))</f>
        <v/>
      </c>
      <c r="X47" s="140">
        <f>IF($B47="","",SUMIFS('2a. Database N flows'!$N:$N,'2a. Database N flows'!$E:$E,'3.2.a NUE'!$B47,'2a. Database N flows'!$P:$P,$D$4,'2a. Database N flows'!$U:$U,'3.2.a NUE'!X$40))</f>
        <v/>
      </c>
      <c r="Y47" s="140">
        <f>IF($B47="","",SUMIFS('2a. Database N flows'!$N:$N,'2a. Database N flows'!$E:$E,'3.2.a NUE'!$B47,'2a. Database N flows'!$P:$P,$D$4,'2a. Database N flows'!$U:$U,'3.2.a NUE'!Y$40))</f>
        <v/>
      </c>
      <c r="Z47" s="140">
        <f>IF($B47="","",SUMIFS('2a. Database N flows'!$N:$N,'2a. Database N flows'!$E:$E,'3.2.a NUE'!$B47,'2a. Database N flows'!$P:$P,$D$4,'2a. Database N flows'!$U:$U,'3.2.a NUE'!Z$40))</f>
        <v/>
      </c>
      <c r="AA47" s="156">
        <f>IF(B47="","",X47/(U47+V47+W47))</f>
        <v/>
      </c>
      <c r="AB47" s="176" t="n"/>
      <c r="AC47" s="176" t="n"/>
      <c r="AE47" s="193">
        <f>IF(D46=""," ",D46)</f>
        <v/>
      </c>
      <c r="AF47" s="193" t="inlineStr">
        <is>
          <t>Input</t>
        </is>
      </c>
      <c r="AG47" s="193">
        <f>U46</f>
        <v/>
      </c>
      <c r="AH47" s="193">
        <f>V46</f>
        <v/>
      </c>
      <c r="AI47" s="193">
        <f>W46</f>
        <v/>
      </c>
      <c r="AQ47" s="18" t="n"/>
    </row>
    <row r="48" ht="15" customHeight="1">
      <c r="AF48" s="193" t="inlineStr">
        <is>
          <t>Output</t>
        </is>
      </c>
      <c r="AJ48" s="193">
        <f>IF($B46="","",X46)</f>
        <v/>
      </c>
      <c r="AK48" s="193">
        <f>IF($B46="","",Y46)</f>
        <v/>
      </c>
      <c r="AL48" s="193">
        <f>IF($B46="","",Z46)</f>
        <v/>
      </c>
      <c r="AM48" s="262">
        <f>AA46</f>
        <v/>
      </c>
      <c r="AQ48" s="18" t="n"/>
    </row>
    <row r="49" ht="15" customHeight="1">
      <c r="D49" s="144" t="n"/>
      <c r="L49" s="144" t="n"/>
      <c r="M49" s="144" t="n"/>
      <c r="N49" s="144" t="n"/>
      <c r="O49" s="144" t="n"/>
      <c r="P49" s="144" t="n"/>
      <c r="Q49" s="144" t="n"/>
      <c r="R49" s="144" t="n"/>
      <c r="S49" s="144" t="n"/>
      <c r="T49" s="144" t="n"/>
      <c r="U49" s="144" t="n"/>
      <c r="W49" s="144" t="n"/>
      <c r="X49" s="161" t="n"/>
      <c r="AE49" s="193">
        <f>IF(D47=""," ",D47)</f>
        <v/>
      </c>
      <c r="AF49" s="193" t="inlineStr">
        <is>
          <t>Input</t>
        </is>
      </c>
      <c r="AG49" s="193">
        <f>U47</f>
        <v/>
      </c>
      <c r="AH49" s="193">
        <f>V47</f>
        <v/>
      </c>
      <c r="AI49" s="193">
        <f>W47</f>
        <v/>
      </c>
      <c r="AQ49" s="18" t="n"/>
    </row>
    <row r="50" ht="15" customHeight="1">
      <c r="AF50" s="193" t="inlineStr">
        <is>
          <t>Output</t>
        </is>
      </c>
      <c r="AJ50" s="193">
        <f>IF($B47="","",X47)</f>
        <v/>
      </c>
      <c r="AK50" s="193">
        <f>IF($B47="","",Y47)</f>
        <v/>
      </c>
      <c r="AL50" s="193">
        <f>IF($B47="","",Z47)</f>
        <v/>
      </c>
      <c r="AM50" s="262">
        <f>AA47</f>
        <v/>
      </c>
      <c r="AQ50" s="18" t="n"/>
    </row>
    <row r="51" ht="15" customHeight="1">
      <c r="AQ51" s="18" t="n"/>
    </row>
    <row r="52" ht="15" customHeight="1">
      <c r="AQ52" s="18" t="n"/>
    </row>
    <row r="53" ht="15" customHeight="1">
      <c r="AQ53" s="18" t="n"/>
    </row>
    <row r="54" ht="15" customHeight="1">
      <c r="AQ54" s="18" t="n"/>
    </row>
    <row r="55" ht="15" customHeight="1">
      <c r="AQ55" s="18" t="n"/>
    </row>
    <row r="56" ht="15" customHeight="1">
      <c r="AQ56" s="18" t="n"/>
    </row>
    <row r="57" ht="15" customHeight="1">
      <c r="AQ57" s="18" t="n"/>
    </row>
    <row r="58" ht="15" customHeight="1">
      <c r="AQ58" s="18" t="n"/>
    </row>
    <row r="59" ht="15" customHeight="1">
      <c r="AQ59" s="18" t="n"/>
    </row>
    <row r="60" ht="15" customHeight="1">
      <c r="AQ60" s="18" t="n"/>
    </row>
    <row r="61" ht="16" customFormat="1" customHeight="1" s="111" thickBot="1">
      <c r="A61" s="244" t="n"/>
      <c r="B61" s="244" t="n"/>
      <c r="AE61" s="244" t="n"/>
      <c r="AF61" s="244" t="n"/>
      <c r="AG61" s="244" t="n"/>
      <c r="AH61" s="244" t="n"/>
      <c r="AI61" s="244" t="n"/>
      <c r="AJ61" s="244" t="n"/>
      <c r="AK61" s="244" t="n"/>
      <c r="AL61" s="244" t="n"/>
      <c r="AM61" s="244" t="n"/>
      <c r="AN61" s="244" t="n"/>
      <c r="AQ61" s="110" t="n"/>
    </row>
    <row r="62" ht="17.25" customHeight="1">
      <c r="C62" s="166" t="inlineStr">
        <is>
          <t>N inputs and N wasted per pool</t>
        </is>
      </c>
      <c r="AQ62" s="18" t="n"/>
    </row>
    <row r="63" ht="15" customHeight="1">
      <c r="L63" s="174" t="inlineStr">
        <is>
          <t>Inputs/wastees by species (top: select [+] to open and [-] to close)</t>
        </is>
      </c>
      <c r="W63" s="18" t="n"/>
      <c r="AF63" s="193" t="inlineStr">
        <is>
          <t>Titles for Graphs</t>
        </is>
      </c>
      <c r="AQ63" s="18" t="n"/>
    </row>
    <row r="64" ht="15" customHeight="1">
      <c r="D64" s="129" t="n"/>
      <c r="E64" s="526" t="inlineStr">
        <is>
          <t>Inputs</t>
        </is>
      </c>
      <c r="F64" s="524" t="n"/>
      <c r="G64" s="524" t="n"/>
      <c r="H64" s="524" t="n"/>
      <c r="I64" s="524" t="n"/>
      <c r="J64" s="524" t="n"/>
      <c r="K64" s="524" t="n"/>
      <c r="L64" s="525" t="n"/>
      <c r="M64" s="526" t="inlineStr">
        <is>
          <t>N wasted</t>
        </is>
      </c>
      <c r="N64" s="524" t="n"/>
      <c r="O64" s="524" t="n"/>
      <c r="P64" s="524" t="n"/>
      <c r="Q64" s="524" t="n"/>
      <c r="R64" s="524" t="n"/>
      <c r="S64" s="524" t="n"/>
      <c r="T64" s="524" t="n"/>
      <c r="U64" s="525" t="n"/>
      <c r="V64" s="144" t="n"/>
      <c r="AF64" s="193">
        <f>"N inputs to pools in "&amp;$D$4</f>
        <v/>
      </c>
      <c r="AQ64" s="18" t="n"/>
    </row>
    <row r="65" ht="15" customHeight="1">
      <c r="D65" s="131" t="n"/>
      <c r="E65" s="144" t="inlineStr">
        <is>
          <t>NOx</t>
        </is>
      </c>
      <c r="F65" s="144" t="inlineStr">
        <is>
          <t>NH3</t>
        </is>
      </c>
      <c r="G65" s="144" t="inlineStr">
        <is>
          <t>N2O</t>
        </is>
      </c>
      <c r="H65" s="144" t="inlineStr">
        <is>
          <t>Nmix</t>
        </is>
      </c>
      <c r="I65" s="144" t="inlineStr">
        <is>
          <t>OXN</t>
        </is>
      </c>
      <c r="J65" s="144" t="inlineStr">
        <is>
          <t>RDN</t>
        </is>
      </c>
      <c r="K65" s="144" t="inlineStr">
        <is>
          <t>N2</t>
        </is>
      </c>
      <c r="L65" s="155" t="inlineStr">
        <is>
          <t>Total kt N</t>
        </is>
      </c>
      <c r="M65" s="144" t="inlineStr">
        <is>
          <t>NOx</t>
        </is>
      </c>
      <c r="N65" s="144" t="inlineStr">
        <is>
          <t>NH3</t>
        </is>
      </c>
      <c r="O65" s="144" t="inlineStr">
        <is>
          <t>N2O</t>
        </is>
      </c>
      <c r="P65" s="144" t="inlineStr">
        <is>
          <t>Nmix</t>
        </is>
      </c>
      <c r="Q65" s="144" t="inlineStr">
        <is>
          <t>N2</t>
        </is>
      </c>
      <c r="R65" s="144" t="n"/>
      <c r="S65" s="144" t="n"/>
      <c r="T65" s="144" t="n"/>
      <c r="U65" s="155" t="inlineStr">
        <is>
          <t>Total kt N</t>
        </is>
      </c>
      <c r="AF65" s="193">
        <f>"N inputs by species in "&amp;$D$4</f>
        <v/>
      </c>
      <c r="AQ65" s="18" t="n"/>
    </row>
    <row r="66" ht="15" customHeight="1">
      <c r="B66" s="193" t="inlineStr">
        <is>
          <t>EF</t>
        </is>
      </c>
      <c r="D66" s="133" t="inlineStr">
        <is>
          <t>Energy and fuels</t>
        </is>
      </c>
      <c r="E66" s="134">
        <f>SUMIFS('2a. Database N flows'!$N:$N,'2a. Database N flows'!$G:$G,'3.2.a NUE'!$B66,'2a. Database N flows'!$D:$D,"&lt;&gt;"&amp;'3.2.a NUE'!$B66,'2a. Database N flows'!$M:$M,E$65,'2a. Database N flows'!$P:$P,$D$4)</f>
        <v/>
      </c>
      <c r="F66" s="135">
        <f>SUMIFS('2a. Database N flows'!$N:$N,'2a. Database N flows'!$G:$G,'3.2.a NUE'!$B66,'2a. Database N flows'!$D:$D,"&lt;&gt;"&amp;'3.2.a NUE'!$B66,'2a. Database N flows'!$M:$M,F$65,'2a. Database N flows'!$P:$P,$D$4)</f>
        <v/>
      </c>
      <c r="G66" s="135">
        <f>SUMIFS('2a. Database N flows'!$N:$N,'2a. Database N flows'!$G:$G,'3.2.a NUE'!$B66,'2a. Database N flows'!$D:$D,"&lt;&gt;"&amp;'3.2.a NUE'!$B66,'2a. Database N flows'!$M:$M,G$65,'2a. Database N flows'!$P:$P,$D$4)</f>
        <v/>
      </c>
      <c r="H66" s="135">
        <f>SUMIFS('2a. Database N flows'!$N:$N,'2a. Database N flows'!$G:$G,'3.2.a NUE'!$B66,'2a. Database N flows'!$D:$D,"&lt;&gt;"&amp;'3.2.a NUE'!$B66,'2a. Database N flows'!$M:$M,H$65,'2a. Database N flows'!$P:$P,$D$4)</f>
        <v/>
      </c>
      <c r="I66" s="135">
        <f>SUMIFS('2a. Database N flows'!$N:$N,'2a. Database N flows'!$G:$G,'3.2.a NUE'!$B66,'2a. Database N flows'!$D:$D,"&lt;&gt;"&amp;'3.2.a NUE'!$B66,'2a. Database N flows'!$M:$M,I$65,'2a. Database N flows'!$P:$P,$D$4)</f>
        <v/>
      </c>
      <c r="J66" s="135">
        <f>SUMIFS('2a. Database N flows'!$N:$N,'2a. Database N flows'!$G:$G,'3.2.a NUE'!$B66,'2a. Database N flows'!$D:$D,"&lt;&gt;"&amp;'3.2.a NUE'!$B66,'2a. Database N flows'!$M:$M,J$65,'2a. Database N flows'!$P:$P,$D$4)</f>
        <v/>
      </c>
      <c r="K66" s="135">
        <f>SUMIFS('2a. Database N flows'!$N:$N,'2a. Database N flows'!$G:$G,'3.2.a NUE'!$B66,'2a. Database N flows'!$D:$D,"&lt;&gt;"&amp;'3.2.a NUE'!$B66,'2a. Database N flows'!$M:$M,K$65,'2a. Database N flows'!$P:$P,$D$4)</f>
        <v/>
      </c>
      <c r="L66" s="133">
        <f>SUMIFS('2a. Database N flows'!$N:$N,'2a. Database N flows'!$G:$G,'3.2.a NUE'!$B66,'2a. Database N flows'!$D:$D,"&lt;&gt;"&amp;'3.2.a NUE'!$B66,'2a. Database N flows'!$P:$P,$D$4)</f>
        <v/>
      </c>
      <c r="M66" s="162">
        <f>SUMIFS('2a. Database N flows'!$N:$N,'2a. Database N flows'!$D:$D,'3.2.a NUE'!$B66,'2a. Database N flows'!$M:$M,M$65,'2a. Database N flows'!$P:$P,$D$4,'2a. Database N flows'!$U:$U,'3.2.a NUE'!$M$64)</f>
        <v/>
      </c>
      <c r="N66" s="141">
        <f>SUMIFS('2a. Database N flows'!$N:$N,'2a. Database N flows'!$D:$D,'3.2.a NUE'!$B66,'2a. Database N flows'!$M:$M,N$65,'2a. Database N flows'!$P:$P,$D$4,'2a. Database N flows'!$U:$U,'3.2.a NUE'!$M$64)</f>
        <v/>
      </c>
      <c r="O66" s="141">
        <f>SUMIFS('2a. Database N flows'!$N:$N,'2a. Database N flows'!$D:$D,'3.2.a NUE'!$B66,'2a. Database N flows'!$M:$M,O$65,'2a. Database N flows'!$P:$P,$D$4,'2a. Database N flows'!$U:$U,'3.2.a NUE'!$M$64)</f>
        <v/>
      </c>
      <c r="P66" s="141">
        <f>SUMIFS('2a. Database N flows'!$N:$N,'2a. Database N flows'!$D:$D,'3.2.a NUE'!$B66,'2a. Database N flows'!$M:$M,P$65,'2a. Database N flows'!$P:$P,$D$4,'2a. Database N flows'!$U:$U,'3.2.a NUE'!$M$64)</f>
        <v/>
      </c>
      <c r="Q66" s="141">
        <f>SUMIFS('2a. Database N flows'!$N:$N,'2a. Database N flows'!$D:$D,'3.2.a NUE'!$B66,'2a. Database N flows'!$M:$M,Q$65,'2a. Database N flows'!$P:$P,$D$4,'2a. Database N flows'!$U:$U,'3.2.a NUE'!$M$64)</f>
        <v/>
      </c>
      <c r="R66" s="141" t="n"/>
      <c r="S66" s="141" t="n"/>
      <c r="T66" s="163" t="n"/>
      <c r="U66" s="137">
        <f>IF($B66="","",SUMIFS('2a. Database N flows'!$N:$N,'2a. Database N flows'!$D:$D,'3.2.a NUE'!$B66,'2a. Database N flows'!$P:$P,$D$4,'2a. Database N flows'!$U:$U,'3.2.a NUE'!M$64))</f>
        <v/>
      </c>
      <c r="AF66" s="193">
        <f>"N inputs to pools by species in "&amp;$D$4</f>
        <v/>
      </c>
      <c r="AQ66" s="18" t="n"/>
    </row>
    <row r="67" ht="15" customHeight="1">
      <c r="B67" s="193" t="inlineStr">
        <is>
          <t>MP</t>
        </is>
      </c>
      <c r="D67" s="133" t="inlineStr">
        <is>
          <t>Materials and products in industry</t>
        </is>
      </c>
      <c r="E67" s="134">
        <f>SUMIFS('2a. Database N flows'!$N:$N,'2a. Database N flows'!$G:$G,'3.2.a NUE'!$B67,'2a. Database N flows'!$D:$D,"&lt;&gt;"&amp;'3.2.a NUE'!$B67,'2a. Database N flows'!$M:$M,E$65,'2a. Database N flows'!$P:$P,$D$4)</f>
        <v/>
      </c>
      <c r="F67" s="135">
        <f>SUMIFS('2a. Database N flows'!$N:$N,'2a. Database N flows'!$G:$G,'3.2.a NUE'!$B67,'2a. Database N flows'!$D:$D,"&lt;&gt;"&amp;'3.2.a NUE'!$B67,'2a. Database N flows'!$M:$M,F$65,'2a. Database N flows'!$P:$P,$D$4)</f>
        <v/>
      </c>
      <c r="G67" s="135">
        <f>SUMIFS('2a. Database N flows'!$N:$N,'2a. Database N flows'!$G:$G,'3.2.a NUE'!$B67,'2a. Database N flows'!$D:$D,"&lt;&gt;"&amp;'3.2.a NUE'!$B67,'2a. Database N flows'!$M:$M,G$65,'2a. Database N flows'!$P:$P,$D$4)</f>
        <v/>
      </c>
      <c r="H67" s="135">
        <f>SUMIFS('2a. Database N flows'!$N:$N,'2a. Database N flows'!$G:$G,'3.2.a NUE'!$B67,'2a. Database N flows'!$D:$D,"&lt;&gt;"&amp;'3.2.a NUE'!$B67,'2a. Database N flows'!$M:$M,H$65,'2a. Database N flows'!$P:$P,$D$4)</f>
        <v/>
      </c>
      <c r="I67" s="135">
        <f>SUMIFS('2a. Database N flows'!$N:$N,'2a. Database N flows'!$G:$G,'3.2.a NUE'!$B67,'2a. Database N flows'!$D:$D,"&lt;&gt;"&amp;'3.2.a NUE'!$B67,'2a. Database N flows'!$M:$M,I$65,'2a. Database N flows'!$P:$P,$D$4)</f>
        <v/>
      </c>
      <c r="J67" s="135">
        <f>SUMIFS('2a. Database N flows'!$N:$N,'2a. Database N flows'!$G:$G,'3.2.a NUE'!$B67,'2a. Database N flows'!$D:$D,"&lt;&gt;"&amp;'3.2.a NUE'!$B67,'2a. Database N flows'!$M:$M,J$65,'2a. Database N flows'!$P:$P,$D$4)</f>
        <v/>
      </c>
      <c r="K67" s="135">
        <f>SUMIFS('2a. Database N flows'!$N:$N,'2a. Database N flows'!$G:$G,'3.2.a NUE'!$B67,'2a. Database N flows'!$D:$D,"&lt;&gt;"&amp;'3.2.a NUE'!$B67,'2a. Database N flows'!$M:$M,K$65,'2a. Database N flows'!$P:$P,$D$4)</f>
        <v/>
      </c>
      <c r="L67" s="133">
        <f>SUMIFS('2a. Database N flows'!$N:$N,'2a. Database N flows'!$G:$G,'3.2.a NUE'!$B67,'2a. Database N flows'!$D:$D,"&lt;&gt;"&amp;'3.2.a NUE'!$B67,'2a. Database N flows'!$P:$P,$D$4)</f>
        <v/>
      </c>
      <c r="M67" s="134">
        <f>SUMIFS('2a. Database N flows'!$N:$N,'2a. Database N flows'!$D:$D,'3.2.a NUE'!$B67,'2a. Database N flows'!$M:$M,M$65,'2a. Database N flows'!$P:$P,$D$4,'2a. Database N flows'!$U:$U,'3.2.a NUE'!$M$64)</f>
        <v/>
      </c>
      <c r="N67" s="135">
        <f>SUMIFS('2a. Database N flows'!$N:$N,'2a. Database N flows'!$D:$D,'3.2.a NUE'!$B67,'2a. Database N flows'!$M:$M,N$65,'2a. Database N flows'!$P:$P,$D$4,'2a. Database N flows'!$U:$U,'3.2.a NUE'!$M$64)</f>
        <v/>
      </c>
      <c r="O67" s="135">
        <f>SUMIFS('2a. Database N flows'!$N:$N,'2a. Database N flows'!$D:$D,'3.2.a NUE'!$B67,'2a. Database N flows'!$M:$M,O$65,'2a. Database N flows'!$P:$P,$D$4,'2a. Database N flows'!$U:$U,'3.2.a NUE'!$M$64)</f>
        <v/>
      </c>
      <c r="P67" s="135">
        <f>SUMIFS('2a. Database N flows'!$N:$N,'2a. Database N flows'!$D:$D,'3.2.a NUE'!$B67,'2a. Database N flows'!$M:$M,P$65,'2a. Database N flows'!$P:$P,$D$4,'2a. Database N flows'!$U:$U,'3.2.a NUE'!$M$64)</f>
        <v/>
      </c>
      <c r="Q67" s="135">
        <f>SUMIFS('2a. Database N flows'!$N:$N,'2a. Database N flows'!$D:$D,'3.2.a NUE'!$B67,'2a. Database N flows'!$M:$M,Q$65,'2a. Database N flows'!$P:$P,$D$4,'2a. Database N flows'!$U:$U,'3.2.a NUE'!$M$64)</f>
        <v/>
      </c>
      <c r="R67" s="135" t="n"/>
      <c r="S67" s="135" t="n"/>
      <c r="T67" s="136" t="n"/>
      <c r="U67" s="137">
        <f>IF($B67="","",SUMIFS('2a. Database N flows'!$N:$N,'2a. Database N flows'!$D:$D,'3.2.a NUE'!$B67,'2a. Database N flows'!$P:$P,$D$4,'2a. Database N flows'!$U:$U,'3.2.a NUE'!M$64))</f>
        <v/>
      </c>
      <c r="AQ67" s="18" t="n"/>
    </row>
    <row r="68" ht="15" customHeight="1">
      <c r="B68" s="193" t="inlineStr">
        <is>
          <t>AG</t>
        </is>
      </c>
      <c r="D68" s="133" t="inlineStr">
        <is>
          <t>Agriculture</t>
        </is>
      </c>
      <c r="E68" s="134">
        <f>SUMIFS('2a. Database N flows'!$N:$N,'2a. Database N flows'!$G:$G,'3.2.a NUE'!$B68,'2a. Database N flows'!$D:$D,"&lt;&gt;"&amp;'3.2.a NUE'!$B68,'2a. Database N flows'!$M:$M,E$65,'2a. Database N flows'!$P:$P,$D$4)</f>
        <v/>
      </c>
      <c r="F68" s="135">
        <f>SUMIFS('2a. Database N flows'!$N:$N,'2a. Database N flows'!$G:$G,'3.2.a NUE'!$B68,'2a. Database N flows'!$D:$D,"&lt;&gt;"&amp;'3.2.a NUE'!$B68,'2a. Database N flows'!$M:$M,F$65,'2a. Database N flows'!$P:$P,$D$4)</f>
        <v/>
      </c>
      <c r="G68" s="135">
        <f>SUMIFS('2a. Database N flows'!$N:$N,'2a. Database N flows'!$G:$G,'3.2.a NUE'!$B68,'2a. Database N flows'!$D:$D,"&lt;&gt;"&amp;'3.2.a NUE'!$B68,'2a. Database N flows'!$M:$M,G$65,'2a. Database N flows'!$P:$P,$D$4)</f>
        <v/>
      </c>
      <c r="H68" s="135">
        <f>SUMIFS('2a. Database N flows'!$N:$N,'2a. Database N flows'!$G:$G,'3.2.a NUE'!$B68,'2a. Database N flows'!$D:$D,"&lt;&gt;"&amp;'3.2.a NUE'!$B68,'2a. Database N flows'!$M:$M,H$65,'2a. Database N flows'!$P:$P,$D$4)</f>
        <v/>
      </c>
      <c r="I68" s="135">
        <f>SUMIFS('2a. Database N flows'!$N:$N,'2a. Database N flows'!$G:$G,'3.2.a NUE'!$B68,'2a. Database N flows'!$D:$D,"&lt;&gt;"&amp;'3.2.a NUE'!$B68,'2a. Database N flows'!$M:$M,I$65,'2a. Database N flows'!$P:$P,$D$4)</f>
        <v/>
      </c>
      <c r="J68" s="135">
        <f>SUMIFS('2a. Database N flows'!$N:$N,'2a. Database N flows'!$G:$G,'3.2.a NUE'!$B68,'2a. Database N flows'!$D:$D,"&lt;&gt;"&amp;'3.2.a NUE'!$B68,'2a. Database N flows'!$M:$M,J$65,'2a. Database N flows'!$P:$P,$D$4)</f>
        <v/>
      </c>
      <c r="K68" s="135">
        <f>SUMIFS('2a. Database N flows'!$N:$N,'2a. Database N flows'!$G:$G,'3.2.a NUE'!$B68,'2a. Database N flows'!$D:$D,"&lt;&gt;"&amp;'3.2.a NUE'!$B68,'2a. Database N flows'!$M:$M,K$65,'2a. Database N flows'!$P:$P,$D$4)</f>
        <v/>
      </c>
      <c r="L68" s="133">
        <f>SUMIFS('2a. Database N flows'!$N:$N,'2a. Database N flows'!$G:$G,'3.2.a NUE'!$B68,'2a. Database N flows'!$D:$D,"&lt;&gt;"&amp;'3.2.a NUE'!$B68,'2a. Database N flows'!$P:$P,$D$4)</f>
        <v/>
      </c>
      <c r="M68" s="134">
        <f>SUMIFS('2a. Database N flows'!$N:$N,'2a. Database N flows'!$D:$D,'3.2.a NUE'!$B68,'2a. Database N flows'!$M:$M,M$65,'2a. Database N flows'!$P:$P,$D$4,'2a. Database N flows'!$U:$U,'3.2.a NUE'!$M$64)</f>
        <v/>
      </c>
      <c r="N68" s="135">
        <f>SUMIFS('2a. Database N flows'!$N:$N,'2a. Database N flows'!$D:$D,'3.2.a NUE'!$B68,'2a. Database N flows'!$M:$M,N$65,'2a. Database N flows'!$P:$P,$D$4,'2a. Database N flows'!$U:$U,'3.2.a NUE'!$M$64)</f>
        <v/>
      </c>
      <c r="O68" s="135">
        <f>SUMIFS('2a. Database N flows'!$N:$N,'2a. Database N flows'!$D:$D,'3.2.a NUE'!$B68,'2a. Database N flows'!$M:$M,O$65,'2a. Database N flows'!$P:$P,$D$4,'2a. Database N flows'!$U:$U,'3.2.a NUE'!$M$64)</f>
        <v/>
      </c>
      <c r="P68" s="135">
        <f>SUMIFS('2a. Database N flows'!$N:$N,'2a. Database N flows'!$D:$D,'3.2.a NUE'!$B68,'2a. Database N flows'!$M:$M,P$65,'2a. Database N flows'!$P:$P,$D$4,'2a. Database N flows'!$U:$U,'3.2.a NUE'!$M$64)</f>
        <v/>
      </c>
      <c r="Q68" s="135">
        <f>SUMIFS('2a. Database N flows'!$N:$N,'2a. Database N flows'!$D:$D,'3.2.a NUE'!$B68,'2a. Database N flows'!$M:$M,Q$65,'2a. Database N flows'!$P:$P,$D$4,'2a. Database N flows'!$U:$U,'3.2.a NUE'!$M$64)</f>
        <v/>
      </c>
      <c r="R68" s="135" t="n"/>
      <c r="S68" s="135" t="n"/>
      <c r="T68" s="136" t="n"/>
      <c r="U68" s="137">
        <f>IF($B68="","",SUMIFS('2a. Database N flows'!$N:$N,'2a. Database N flows'!$D:$D,'3.2.a NUE'!$B68,'2a. Database N flows'!$P:$P,$D$4,'2a. Database N flows'!$U:$U,'3.2.a NUE'!M$64))</f>
        <v/>
      </c>
      <c r="AF68" s="193">
        <f>"N wasted by source in "&amp;$D$4</f>
        <v/>
      </c>
      <c r="AQ68" s="18" t="n"/>
    </row>
    <row r="69" ht="15" customHeight="1">
      <c r="B69" s="193" t="inlineStr">
        <is>
          <t>FS</t>
        </is>
      </c>
      <c r="D69" s="133" t="inlineStr">
        <is>
          <t>Forests and semi-natural vegetation</t>
        </is>
      </c>
      <c r="E69" s="134">
        <f>SUMIFS('2a. Database N flows'!$N:$N,'2a. Database N flows'!$G:$G,'3.2.a NUE'!$B69,'2a. Database N flows'!$D:$D,"&lt;&gt;"&amp;'3.2.a NUE'!$B69,'2a. Database N flows'!$M:$M,E$65,'2a. Database N flows'!$P:$P,$D$4)</f>
        <v/>
      </c>
      <c r="F69" s="135">
        <f>SUMIFS('2a. Database N flows'!$N:$N,'2a. Database N flows'!$G:$G,'3.2.a NUE'!$B69,'2a. Database N flows'!$D:$D,"&lt;&gt;"&amp;'3.2.a NUE'!$B69,'2a. Database N flows'!$M:$M,F$65,'2a. Database N flows'!$P:$P,$D$4)</f>
        <v/>
      </c>
      <c r="G69" s="135">
        <f>SUMIFS('2a. Database N flows'!$N:$N,'2a. Database N flows'!$G:$G,'3.2.a NUE'!$B69,'2a. Database N flows'!$D:$D,"&lt;&gt;"&amp;'3.2.a NUE'!$B69,'2a. Database N flows'!$M:$M,G$65,'2a. Database N flows'!$P:$P,$D$4)</f>
        <v/>
      </c>
      <c r="H69" s="135">
        <f>SUMIFS('2a. Database N flows'!$N:$N,'2a. Database N flows'!$G:$G,'3.2.a NUE'!$B69,'2a. Database N flows'!$D:$D,"&lt;&gt;"&amp;'3.2.a NUE'!$B69,'2a. Database N flows'!$M:$M,H$65,'2a. Database N flows'!$P:$P,$D$4)</f>
        <v/>
      </c>
      <c r="I69" s="135">
        <f>SUMIFS('2a. Database N flows'!$N:$N,'2a. Database N flows'!$G:$G,'3.2.a NUE'!$B69,'2a. Database N flows'!$D:$D,"&lt;&gt;"&amp;'3.2.a NUE'!$B69,'2a. Database N flows'!$M:$M,I$65,'2a. Database N flows'!$P:$P,$D$4)</f>
        <v/>
      </c>
      <c r="J69" s="135">
        <f>SUMIFS('2a. Database N flows'!$N:$N,'2a. Database N flows'!$G:$G,'3.2.a NUE'!$B69,'2a. Database N flows'!$D:$D,"&lt;&gt;"&amp;'3.2.a NUE'!$B69,'2a. Database N flows'!$M:$M,J$65,'2a. Database N flows'!$P:$P,$D$4)</f>
        <v/>
      </c>
      <c r="K69" s="135">
        <f>SUMIFS('2a. Database N flows'!$N:$N,'2a. Database N flows'!$G:$G,'3.2.a NUE'!$B69,'2a. Database N flows'!$D:$D,"&lt;&gt;"&amp;'3.2.a NUE'!$B69,'2a. Database N flows'!$M:$M,K$65,'2a. Database N flows'!$P:$P,$D$4)</f>
        <v/>
      </c>
      <c r="L69" s="133">
        <f>SUMIFS('2a. Database N flows'!$N:$N,'2a. Database N flows'!$G:$G,'3.2.a NUE'!$B69,'2a. Database N flows'!$D:$D,"&lt;&gt;"&amp;'3.2.a NUE'!$B69,'2a. Database N flows'!$P:$P,$D$4)</f>
        <v/>
      </c>
      <c r="M69" s="134">
        <f>SUMIFS('2a. Database N flows'!$N:$N,'2a. Database N flows'!$D:$D,'3.2.a NUE'!$B69,'2a. Database N flows'!$M:$M,M$65,'2a. Database N flows'!$P:$P,$D$4,'2a. Database N flows'!$U:$U,'3.2.a NUE'!$M$64)</f>
        <v/>
      </c>
      <c r="N69" s="135">
        <f>SUMIFS('2a. Database N flows'!$N:$N,'2a. Database N flows'!$D:$D,'3.2.a NUE'!$B69,'2a. Database N flows'!$M:$M,N$65,'2a. Database N flows'!$P:$P,$D$4,'2a. Database N flows'!$U:$U,'3.2.a NUE'!$M$64)</f>
        <v/>
      </c>
      <c r="O69" s="135">
        <f>SUMIFS('2a. Database N flows'!$N:$N,'2a. Database N flows'!$D:$D,'3.2.a NUE'!$B69,'2a. Database N flows'!$M:$M,O$65,'2a. Database N flows'!$P:$P,$D$4,'2a. Database N flows'!$U:$U,'3.2.a NUE'!$M$64)</f>
        <v/>
      </c>
      <c r="P69" s="135">
        <f>SUMIFS('2a. Database N flows'!$N:$N,'2a. Database N flows'!$D:$D,'3.2.a NUE'!$B69,'2a. Database N flows'!$M:$M,P$65,'2a. Database N flows'!$P:$P,$D$4,'2a. Database N flows'!$U:$U,'3.2.a NUE'!$M$64)</f>
        <v/>
      </c>
      <c r="Q69" s="135">
        <f>SUMIFS('2a. Database N flows'!$N:$N,'2a. Database N flows'!$D:$D,'3.2.a NUE'!$B69,'2a. Database N flows'!$M:$M,Q$65,'2a. Database N flows'!$P:$P,$D$4,'2a. Database N flows'!$U:$U,'3.2.a NUE'!$M$64)</f>
        <v/>
      </c>
      <c r="R69" s="135" t="n"/>
      <c r="S69" s="135" t="n"/>
      <c r="T69" s="136" t="n"/>
      <c r="U69" s="137">
        <f>IF($B69="","",SUMIFS('2a. Database N flows'!$N:$N,'2a. Database N flows'!$D:$D,'3.2.a NUE'!$B69,'2a. Database N flows'!$P:$P,$D$4,'2a. Database N flows'!$U:$U,'3.2.a NUE'!M$64))</f>
        <v/>
      </c>
      <c r="AF69" s="193">
        <f>"N wasted by species in "&amp;$D$4</f>
        <v/>
      </c>
      <c r="AQ69" s="18" t="n"/>
    </row>
    <row r="70" ht="15" customHeight="1">
      <c r="B70" s="193" t="inlineStr">
        <is>
          <t>PR</t>
        </is>
      </c>
      <c r="D70" s="133" t="inlineStr">
        <is>
          <t>Processing of residues</t>
        </is>
      </c>
      <c r="E70" s="134">
        <f>SUMIFS('2a. Database N flows'!$N:$N,'2a. Database N flows'!$G:$G,'3.2.a NUE'!$B70,'2a. Database N flows'!$D:$D,"&lt;&gt;"&amp;'3.2.a NUE'!$B70,'2a. Database N flows'!$M:$M,E$65,'2a. Database N flows'!$P:$P,$D$4)</f>
        <v/>
      </c>
      <c r="F70" s="135">
        <f>SUMIFS('2a. Database N flows'!$N:$N,'2a. Database N flows'!$G:$G,'3.2.a NUE'!$B70,'2a. Database N flows'!$D:$D,"&lt;&gt;"&amp;'3.2.a NUE'!$B70,'2a. Database N flows'!$M:$M,F$65,'2a. Database N flows'!$P:$P,$D$4)</f>
        <v/>
      </c>
      <c r="G70" s="135">
        <f>SUMIFS('2a. Database N flows'!$N:$N,'2a. Database N flows'!$G:$G,'3.2.a NUE'!$B70,'2a. Database N flows'!$D:$D,"&lt;&gt;"&amp;'3.2.a NUE'!$B70,'2a. Database N flows'!$M:$M,G$65,'2a. Database N flows'!$P:$P,$D$4)</f>
        <v/>
      </c>
      <c r="H70" s="135">
        <f>SUMIFS('2a. Database N flows'!$N:$N,'2a. Database N flows'!$G:$G,'3.2.a NUE'!$B70,'2a. Database N flows'!$D:$D,"&lt;&gt;"&amp;'3.2.a NUE'!$B70,'2a. Database N flows'!$M:$M,H$65,'2a. Database N flows'!$P:$P,$D$4)</f>
        <v/>
      </c>
      <c r="I70" s="135">
        <f>SUMIFS('2a. Database N flows'!$N:$N,'2a. Database N flows'!$G:$G,'3.2.a NUE'!$B70,'2a. Database N flows'!$D:$D,"&lt;&gt;"&amp;'3.2.a NUE'!$B70,'2a. Database N flows'!$M:$M,I$65,'2a. Database N flows'!$P:$P,$D$4)</f>
        <v/>
      </c>
      <c r="J70" s="135">
        <f>SUMIFS('2a. Database N flows'!$N:$N,'2a. Database N flows'!$G:$G,'3.2.a NUE'!$B70,'2a. Database N flows'!$D:$D,"&lt;&gt;"&amp;'3.2.a NUE'!$B70,'2a. Database N flows'!$M:$M,J$65,'2a. Database N flows'!$P:$P,$D$4)</f>
        <v/>
      </c>
      <c r="K70" s="135">
        <f>SUMIFS('2a. Database N flows'!$N:$N,'2a. Database N flows'!$G:$G,'3.2.a NUE'!$B70,'2a. Database N flows'!$D:$D,"&lt;&gt;"&amp;'3.2.a NUE'!$B70,'2a. Database N flows'!$M:$M,K$65,'2a. Database N flows'!$P:$P,$D$4)</f>
        <v/>
      </c>
      <c r="L70" s="133">
        <f>SUMIFS('2a. Database N flows'!$N:$N,'2a. Database N flows'!$G:$G,'3.2.a NUE'!$B70,'2a. Database N flows'!$D:$D,"&lt;&gt;"&amp;'3.2.a NUE'!$B70,'2a. Database N flows'!$P:$P,$D$4)</f>
        <v/>
      </c>
      <c r="M70" s="134">
        <f>SUMIFS('2a. Database N flows'!$N:$N,'2a. Database N flows'!$D:$D,'3.2.a NUE'!$B70,'2a. Database N flows'!$M:$M,M$65,'2a. Database N flows'!$P:$P,$D$4,'2a. Database N flows'!$U:$U,'3.2.a NUE'!$M$64)</f>
        <v/>
      </c>
      <c r="N70" s="135">
        <f>SUMIFS('2a. Database N flows'!$N:$N,'2a. Database N flows'!$D:$D,'3.2.a NUE'!$B70,'2a. Database N flows'!$M:$M,N$65,'2a. Database N flows'!$P:$P,$D$4,'2a. Database N flows'!$U:$U,'3.2.a NUE'!$M$64)</f>
        <v/>
      </c>
      <c r="O70" s="135">
        <f>SUMIFS('2a. Database N flows'!$N:$N,'2a. Database N flows'!$D:$D,'3.2.a NUE'!$B70,'2a. Database N flows'!$M:$M,O$65,'2a. Database N flows'!$P:$P,$D$4,'2a. Database N flows'!$U:$U,'3.2.a NUE'!$M$64)</f>
        <v/>
      </c>
      <c r="P70" s="135">
        <f>SUMIFS('2a. Database N flows'!$N:$N,'2a. Database N flows'!$D:$D,'3.2.a NUE'!$B70,'2a. Database N flows'!$M:$M,P$65,'2a. Database N flows'!$P:$P,$D$4,'2a. Database N flows'!$U:$U,'3.2.a NUE'!$M$64)</f>
        <v/>
      </c>
      <c r="Q70" s="135">
        <f>SUMIFS('2a. Database N flows'!$N:$N,'2a. Database N flows'!$D:$D,'3.2.a NUE'!$B70,'2a. Database N flows'!$M:$M,Q$65,'2a. Database N flows'!$P:$P,$D$4,'2a. Database N flows'!$U:$U,'3.2.a NUE'!$M$64)</f>
        <v/>
      </c>
      <c r="R70" s="135" t="n"/>
      <c r="S70" s="135" t="n"/>
      <c r="T70" s="136" t="n"/>
      <c r="U70" s="137">
        <f>IF($B70="","",SUMIFS('2a. Database N flows'!$N:$N,'2a. Database N flows'!$D:$D,'3.2.a NUE'!$B70,'2a. Database N flows'!$P:$P,$D$4,'2a. Database N flows'!$U:$U,'3.2.a NUE'!M$64))</f>
        <v/>
      </c>
      <c r="AF70" s="193">
        <f>"N wasted by species and source in "&amp;$D$4</f>
        <v/>
      </c>
      <c r="AQ70" s="18" t="n"/>
    </row>
    <row r="71" ht="15" customHeight="1">
      <c r="B71" s="193" t="inlineStr">
        <is>
          <t>HS</t>
        </is>
      </c>
      <c r="D71" s="133" t="inlineStr">
        <is>
          <t>Humans and settlements</t>
        </is>
      </c>
      <c r="E71" s="134">
        <f>SUMIFS('2a. Database N flows'!$N:$N,'2a. Database N flows'!$G:$G,'3.2.a NUE'!$B71,'2a. Database N flows'!$D:$D,"&lt;&gt;"&amp;'3.2.a NUE'!$B71,'2a. Database N flows'!$M:$M,E$65,'2a. Database N flows'!$P:$P,$D$4)</f>
        <v/>
      </c>
      <c r="F71" s="135">
        <f>SUMIFS('2a. Database N flows'!$N:$N,'2a. Database N flows'!$G:$G,'3.2.a NUE'!$B71,'2a. Database N flows'!$D:$D,"&lt;&gt;"&amp;'3.2.a NUE'!$B71,'2a. Database N flows'!$M:$M,F$65,'2a. Database N flows'!$P:$P,$D$4)</f>
        <v/>
      </c>
      <c r="G71" s="135">
        <f>SUMIFS('2a. Database N flows'!$N:$N,'2a. Database N flows'!$G:$G,'3.2.a NUE'!$B71,'2a. Database N flows'!$D:$D,"&lt;&gt;"&amp;'3.2.a NUE'!$B71,'2a. Database N flows'!$M:$M,G$65,'2a. Database N flows'!$P:$P,$D$4)</f>
        <v/>
      </c>
      <c r="H71" s="135">
        <f>SUMIFS('2a. Database N flows'!$N:$N,'2a. Database N flows'!$G:$G,'3.2.a NUE'!$B71,'2a. Database N flows'!$D:$D,"&lt;&gt;"&amp;'3.2.a NUE'!$B71,'2a. Database N flows'!$M:$M,H$65,'2a. Database N flows'!$P:$P,$D$4)</f>
        <v/>
      </c>
      <c r="I71" s="135">
        <f>SUMIFS('2a. Database N flows'!$N:$N,'2a. Database N flows'!$G:$G,'3.2.a NUE'!$B71,'2a. Database N flows'!$D:$D,"&lt;&gt;"&amp;'3.2.a NUE'!$B71,'2a. Database N flows'!$M:$M,I$65,'2a. Database N flows'!$P:$P,$D$4)</f>
        <v/>
      </c>
      <c r="J71" s="135">
        <f>SUMIFS('2a. Database N flows'!$N:$N,'2a. Database N flows'!$G:$G,'3.2.a NUE'!$B71,'2a. Database N flows'!$D:$D,"&lt;&gt;"&amp;'3.2.a NUE'!$B71,'2a. Database N flows'!$M:$M,J$65,'2a. Database N flows'!$P:$P,$D$4)</f>
        <v/>
      </c>
      <c r="K71" s="135">
        <f>SUMIFS('2a. Database N flows'!$N:$N,'2a. Database N flows'!$G:$G,'3.2.a NUE'!$B71,'2a. Database N flows'!$D:$D,"&lt;&gt;"&amp;'3.2.a NUE'!$B71,'2a. Database N flows'!$M:$M,K$65,'2a. Database N flows'!$P:$P,$D$4)</f>
        <v/>
      </c>
      <c r="L71" s="133">
        <f>SUMIFS('2a. Database N flows'!$N:$N,'2a. Database N flows'!$G:$G,'3.2.a NUE'!$B71,'2a. Database N flows'!$D:$D,"&lt;&gt;"&amp;'3.2.a NUE'!$B71,'2a. Database N flows'!$P:$P,$D$4)</f>
        <v/>
      </c>
      <c r="M71" s="134">
        <f>SUMIFS('2a. Database N flows'!$N:$N,'2a. Database N flows'!$D:$D,'3.2.a NUE'!$B71,'2a. Database N flows'!$M:$M,M$65,'2a. Database N flows'!$P:$P,$D$4,'2a. Database N flows'!$U:$U,'3.2.a NUE'!$M$64)</f>
        <v/>
      </c>
      <c r="N71" s="135">
        <f>SUMIFS('2a. Database N flows'!$N:$N,'2a. Database N flows'!$D:$D,'3.2.a NUE'!$B71,'2a. Database N flows'!$M:$M,N$65,'2a. Database N flows'!$P:$P,$D$4,'2a. Database N flows'!$U:$U,'3.2.a NUE'!$M$64)</f>
        <v/>
      </c>
      <c r="O71" s="135">
        <f>SUMIFS('2a. Database N flows'!$N:$N,'2a. Database N flows'!$D:$D,'3.2.a NUE'!$B71,'2a. Database N flows'!$M:$M,O$65,'2a. Database N flows'!$P:$P,$D$4,'2a. Database N flows'!$U:$U,'3.2.a NUE'!$M$64)</f>
        <v/>
      </c>
      <c r="P71" s="135">
        <f>SUMIFS('2a. Database N flows'!$N:$N,'2a. Database N flows'!$D:$D,'3.2.a NUE'!$B71,'2a. Database N flows'!$M:$M,P$65,'2a. Database N flows'!$P:$P,$D$4,'2a. Database N flows'!$U:$U,'3.2.a NUE'!$M$64)</f>
        <v/>
      </c>
      <c r="Q71" s="135">
        <f>SUMIFS('2a. Database N flows'!$N:$N,'2a. Database N flows'!$D:$D,'3.2.a NUE'!$B71,'2a. Database N flows'!$M:$M,Q$65,'2a. Database N flows'!$P:$P,$D$4,'2a. Database N flows'!$U:$U,'3.2.a NUE'!$M$64)</f>
        <v/>
      </c>
      <c r="R71" s="135" t="n"/>
      <c r="S71" s="135" t="n"/>
      <c r="T71" s="136" t="n"/>
      <c r="U71" s="137">
        <f>IF($B71="","",SUMIFS('2a. Database N flows'!$N:$N,'2a. Database N flows'!$D:$D,'3.2.a NUE'!$B71,'2a. Database N flows'!$P:$P,$D$4,'2a. Database N flows'!$U:$U,'3.2.a NUE'!M$64))</f>
        <v/>
      </c>
      <c r="AQ71" s="18" t="n"/>
      <c r="AX71" s="194" t="n"/>
    </row>
    <row r="72" ht="15" customHeight="1">
      <c r="B72" s="193" t="inlineStr">
        <is>
          <t>AT</t>
        </is>
      </c>
      <c r="D72" s="133" t="inlineStr">
        <is>
          <t>Atmosphere</t>
        </is>
      </c>
      <c r="E72" s="134">
        <f>SUMIFS('2a. Database N flows'!$N:$N,'2a. Database N flows'!$G:$G,'3.2.a NUE'!$B72,'2a. Database N flows'!$D:$D,"&lt;&gt;"&amp;'3.2.a NUE'!$B72,'2a. Database N flows'!$M:$M,E$65,'2a. Database N flows'!$P:$P,$D$4)</f>
        <v/>
      </c>
      <c r="F72" s="135">
        <f>SUMIFS('2a. Database N flows'!$N:$N,'2a. Database N flows'!$G:$G,'3.2.a NUE'!$B72,'2a. Database N flows'!$D:$D,"&lt;&gt;"&amp;'3.2.a NUE'!$B72,'2a. Database N flows'!$M:$M,F$65,'2a. Database N flows'!$P:$P,$D$4)</f>
        <v/>
      </c>
      <c r="G72" s="135">
        <f>SUMIFS('2a. Database N flows'!$N:$N,'2a. Database N flows'!$G:$G,'3.2.a NUE'!$B72,'2a. Database N flows'!$D:$D,"&lt;&gt;"&amp;'3.2.a NUE'!$B72,'2a. Database N flows'!$M:$M,G$65,'2a. Database N flows'!$P:$P,$D$4)</f>
        <v/>
      </c>
      <c r="H72" s="135">
        <f>SUMIFS('2a. Database N flows'!$N:$N,'2a. Database N flows'!$G:$G,'3.2.a NUE'!$B72,'2a. Database N flows'!$D:$D,"&lt;&gt;"&amp;'3.2.a NUE'!$B72,'2a. Database N flows'!$M:$M,H$65,'2a. Database N flows'!$P:$P,$D$4)</f>
        <v/>
      </c>
      <c r="I72" s="135">
        <f>SUMIFS('2a. Database N flows'!$N:$N,'2a. Database N flows'!$G:$G,'3.2.a NUE'!$B72,'2a. Database N flows'!$D:$D,"&lt;&gt;"&amp;'3.2.a NUE'!$B72,'2a. Database N flows'!$M:$M,I$65,'2a. Database N flows'!$P:$P,$D$4)</f>
        <v/>
      </c>
      <c r="J72" s="135">
        <f>SUMIFS('2a. Database N flows'!$N:$N,'2a. Database N flows'!$G:$G,'3.2.a NUE'!$B72,'2a. Database N flows'!$D:$D,"&lt;&gt;"&amp;'3.2.a NUE'!$B72,'2a. Database N flows'!$M:$M,J$65,'2a. Database N flows'!$P:$P,$D$4)</f>
        <v/>
      </c>
      <c r="K72" s="135">
        <f>SUMIFS('2a. Database N flows'!$N:$N,'2a. Database N flows'!$G:$G,'3.2.a NUE'!$B72,'2a. Database N flows'!$D:$D,"&lt;&gt;"&amp;'3.2.a NUE'!$B72,'2a. Database N flows'!$M:$M,K$65,'2a. Database N flows'!$P:$P,$D$4)</f>
        <v/>
      </c>
      <c r="L72" s="133">
        <f>SUMIFS('2a. Database N flows'!$N:$N,'2a. Database N flows'!$G:$G,'3.2.a NUE'!$B72,'2a. Database N flows'!$D:$D,"&lt;&gt;"&amp;'3.2.a NUE'!$B72,'2a. Database N flows'!$P:$P,$D$4)</f>
        <v/>
      </c>
      <c r="M72" s="134">
        <f>SUMIFS('2a. Database N flows'!$N:$N,'2a. Database N flows'!$D:$D,'3.2.a NUE'!$B72,'2a. Database N flows'!$M:$M,M$65,'2a. Database N flows'!$P:$P,$D$4,'2a. Database N flows'!$U:$U,'3.2.a NUE'!$M$64)</f>
        <v/>
      </c>
      <c r="N72" s="135">
        <f>SUMIFS('2a. Database N flows'!$N:$N,'2a. Database N flows'!$D:$D,'3.2.a NUE'!$B72,'2a. Database N flows'!$M:$M,N$65,'2a. Database N flows'!$P:$P,$D$4,'2a. Database N flows'!$U:$U,'3.2.a NUE'!$M$64)</f>
        <v/>
      </c>
      <c r="O72" s="135">
        <f>SUMIFS('2a. Database N flows'!$N:$N,'2a. Database N flows'!$D:$D,'3.2.a NUE'!$B72,'2a. Database N flows'!$M:$M,O$65,'2a. Database N flows'!$P:$P,$D$4,'2a. Database N flows'!$U:$U,'3.2.a NUE'!$M$64)</f>
        <v/>
      </c>
      <c r="P72" s="135">
        <f>SUMIFS('2a. Database N flows'!$N:$N,'2a. Database N flows'!$D:$D,'3.2.a NUE'!$B72,'2a. Database N flows'!$M:$M,P$65,'2a. Database N flows'!$P:$P,$D$4,'2a. Database N flows'!$U:$U,'3.2.a NUE'!$M$64)</f>
        <v/>
      </c>
      <c r="Q72" s="135">
        <f>SUMIFS('2a. Database N flows'!$N:$N,'2a. Database N flows'!$D:$D,'3.2.a NUE'!$B72,'2a. Database N flows'!$M:$M,Q$65,'2a. Database N flows'!$P:$P,$D$4,'2a. Database N flows'!$U:$U,'3.2.a NUE'!$M$64)</f>
        <v/>
      </c>
      <c r="R72" s="135" t="n"/>
      <c r="S72" s="135" t="n"/>
      <c r="T72" s="136" t="n"/>
      <c r="U72" s="137">
        <f>IF($B72="","",SUMIFS('2a. Database N flows'!$N:$N,'2a. Database N flows'!$D:$D,'3.2.a NUE'!$B72,'2a. Database N flows'!$P:$P,$D$4,'2a. Database N flows'!$U:$U,'3.2.a NUE'!M$64))</f>
        <v/>
      </c>
      <c r="AQ72" s="18" t="n"/>
    </row>
    <row r="73" ht="15" customHeight="1">
      <c r="B73" s="193" t="inlineStr">
        <is>
          <t>HY</t>
        </is>
      </c>
      <c r="D73" s="133" t="inlineStr">
        <is>
          <t>Hydrosphere</t>
        </is>
      </c>
      <c r="E73" s="134">
        <f>SUMIFS('2a. Database N flows'!$N:$N,'2a. Database N flows'!$G:$G,'3.2.a NUE'!$B73,'2a. Database N flows'!$D:$D,"&lt;&gt;"&amp;'3.2.a NUE'!$B73,'2a. Database N flows'!$M:$M,E$65,'2a. Database N flows'!$P:$P,$D$4)</f>
        <v/>
      </c>
      <c r="F73" s="135">
        <f>SUMIFS('2a. Database N flows'!$N:$N,'2a. Database N flows'!$G:$G,'3.2.a NUE'!$B73,'2a. Database N flows'!$D:$D,"&lt;&gt;"&amp;'3.2.a NUE'!$B73,'2a. Database N flows'!$M:$M,F$65,'2a. Database N flows'!$P:$P,$D$4)</f>
        <v/>
      </c>
      <c r="G73" s="135">
        <f>SUMIFS('2a. Database N flows'!$N:$N,'2a. Database N flows'!$G:$G,'3.2.a NUE'!$B73,'2a. Database N flows'!$D:$D,"&lt;&gt;"&amp;'3.2.a NUE'!$B73,'2a. Database N flows'!$M:$M,G$65,'2a. Database N flows'!$P:$P,$D$4)</f>
        <v/>
      </c>
      <c r="H73" s="135">
        <f>SUMIFS('2a. Database N flows'!$N:$N,'2a. Database N flows'!$G:$G,'3.2.a NUE'!$B73,'2a. Database N flows'!$D:$D,"&lt;&gt;"&amp;'3.2.a NUE'!$B73,'2a. Database N flows'!$M:$M,H$65,'2a. Database N flows'!$P:$P,$D$4)</f>
        <v/>
      </c>
      <c r="I73" s="135">
        <f>SUMIFS('2a. Database N flows'!$N:$N,'2a. Database N flows'!$G:$G,'3.2.a NUE'!$B73,'2a. Database N flows'!$D:$D,"&lt;&gt;"&amp;'3.2.a NUE'!$B73,'2a. Database N flows'!$M:$M,I$65,'2a. Database N flows'!$P:$P,$D$4)</f>
        <v/>
      </c>
      <c r="J73" s="135">
        <f>SUMIFS('2a. Database N flows'!$N:$N,'2a. Database N flows'!$G:$G,'3.2.a NUE'!$B73,'2a. Database N flows'!$D:$D,"&lt;&gt;"&amp;'3.2.a NUE'!$B73,'2a. Database N flows'!$M:$M,J$65,'2a. Database N flows'!$P:$P,$D$4)</f>
        <v/>
      </c>
      <c r="K73" s="135">
        <f>SUMIFS('2a. Database N flows'!$N:$N,'2a. Database N flows'!$G:$G,'3.2.a NUE'!$B73,'2a. Database N flows'!$D:$D,"&lt;&gt;"&amp;'3.2.a NUE'!$B73,'2a. Database N flows'!$M:$M,K$65,'2a. Database N flows'!$P:$P,$D$4)</f>
        <v/>
      </c>
      <c r="L73" s="133">
        <f>SUMIFS('2a. Database N flows'!$N:$N,'2a. Database N flows'!$G:$G,'3.2.a NUE'!$B73,'2a. Database N flows'!$D:$D,"&lt;&gt;"&amp;'3.2.a NUE'!$B73,'2a. Database N flows'!$P:$P,$D$4)</f>
        <v/>
      </c>
      <c r="M73" s="134">
        <f>SUMIFS('2a. Database N flows'!$N:$N,'2a. Database N flows'!$D:$D,'3.2.a NUE'!$B73,'2a. Database N flows'!$M:$M,M$65,'2a. Database N flows'!$P:$P,$D$4,'2a. Database N flows'!$U:$U,'3.2.a NUE'!$M$64)</f>
        <v/>
      </c>
      <c r="N73" s="135">
        <f>SUMIFS('2a. Database N flows'!$N:$N,'2a. Database N flows'!$D:$D,'3.2.a NUE'!$B73,'2a. Database N flows'!$M:$M,N$65,'2a. Database N flows'!$P:$P,$D$4,'2a. Database N flows'!$U:$U,'3.2.a NUE'!$M$64)</f>
        <v/>
      </c>
      <c r="O73" s="135">
        <f>SUMIFS('2a. Database N flows'!$N:$N,'2a. Database N flows'!$D:$D,'3.2.a NUE'!$B73,'2a. Database N flows'!$M:$M,O$65,'2a. Database N flows'!$P:$P,$D$4,'2a. Database N flows'!$U:$U,'3.2.a NUE'!$M$64)</f>
        <v/>
      </c>
      <c r="P73" s="135">
        <f>SUMIFS('2a. Database N flows'!$N:$N,'2a. Database N flows'!$D:$D,'3.2.a NUE'!$B73,'2a. Database N flows'!$M:$M,P$65,'2a. Database N flows'!$P:$P,$D$4,'2a. Database N flows'!$U:$U,'3.2.a NUE'!$M$64)</f>
        <v/>
      </c>
      <c r="Q73" s="135">
        <f>SUMIFS('2a. Database N flows'!$N:$N,'2a. Database N flows'!$D:$D,'3.2.a NUE'!$B73,'2a. Database N flows'!$M:$M,Q$65,'2a. Database N flows'!$P:$P,$D$4,'2a. Database N flows'!$U:$U,'3.2.a NUE'!$M$64)</f>
        <v/>
      </c>
      <c r="R73" s="135" t="n"/>
      <c r="S73" s="135" t="n"/>
      <c r="T73" s="136" t="n"/>
      <c r="U73" s="137">
        <f>IF($B73="","",SUMIFS('2a. Database N flows'!$N:$N,'2a. Database N flows'!$D:$D,'3.2.a NUE'!$B73,'2a. Database N flows'!$P:$P,$D$4,'2a. Database N flows'!$U:$U,'3.2.a NUE'!M$64))</f>
        <v/>
      </c>
      <c r="AQ73" s="18" t="n"/>
    </row>
    <row r="74" ht="15" customHeight="1">
      <c r="B74" s="193" t="inlineStr">
        <is>
          <t>RW</t>
        </is>
      </c>
      <c r="D74" s="133" t="inlineStr">
        <is>
          <t>Rest of the world</t>
        </is>
      </c>
      <c r="E74" s="134">
        <f>SUMIFS('2a. Database N flows'!$N:$N,'2a. Database N flows'!$G:$G,'3.2.a NUE'!$B74,'2a. Database N flows'!$D:$D,"&lt;&gt;"&amp;'3.2.a NUE'!$B74,'2a. Database N flows'!$M:$M,E$65,'2a. Database N flows'!$P:$P,$D$4)</f>
        <v/>
      </c>
      <c r="F74" s="135">
        <f>SUMIFS('2a. Database N flows'!$N:$N,'2a. Database N flows'!$G:$G,'3.2.a NUE'!$B74,'2a. Database N flows'!$D:$D,"&lt;&gt;"&amp;'3.2.a NUE'!$B74,'2a. Database N flows'!$M:$M,F$65,'2a. Database N flows'!$P:$P,$D$4)</f>
        <v/>
      </c>
      <c r="G74" s="135">
        <f>SUMIFS('2a. Database N flows'!$N:$N,'2a. Database N flows'!$G:$G,'3.2.a NUE'!$B74,'2a. Database N flows'!$D:$D,"&lt;&gt;"&amp;'3.2.a NUE'!$B74,'2a. Database N flows'!$M:$M,G$65,'2a. Database N flows'!$P:$P,$D$4)</f>
        <v/>
      </c>
      <c r="H74" s="135">
        <f>SUMIFS('2a. Database N flows'!$N:$N,'2a. Database N flows'!$G:$G,'3.2.a NUE'!$B74,'2a. Database N flows'!$D:$D,"&lt;&gt;"&amp;'3.2.a NUE'!$B74,'2a. Database N flows'!$M:$M,H$65,'2a. Database N flows'!$P:$P,$D$4)</f>
        <v/>
      </c>
      <c r="I74" s="135">
        <f>SUMIFS('2a. Database N flows'!$N:$N,'2a. Database N flows'!$G:$G,'3.2.a NUE'!$B74,'2a. Database N flows'!$D:$D,"&lt;&gt;"&amp;'3.2.a NUE'!$B74,'2a. Database N flows'!$M:$M,I$65,'2a. Database N flows'!$P:$P,$D$4)</f>
        <v/>
      </c>
      <c r="J74" s="135">
        <f>SUMIFS('2a. Database N flows'!$N:$N,'2a. Database N flows'!$G:$G,'3.2.a NUE'!$B74,'2a. Database N flows'!$D:$D,"&lt;&gt;"&amp;'3.2.a NUE'!$B74,'2a. Database N flows'!$M:$M,J$65,'2a. Database N flows'!$P:$P,$D$4)</f>
        <v/>
      </c>
      <c r="K74" s="135">
        <f>SUMIFS('2a. Database N flows'!$N:$N,'2a. Database N flows'!$G:$G,'3.2.a NUE'!$B74,'2a. Database N flows'!$D:$D,"&lt;&gt;"&amp;'3.2.a NUE'!$B74,'2a. Database N flows'!$M:$M,K$65,'2a. Database N flows'!$P:$P,$D$4)</f>
        <v/>
      </c>
      <c r="L74" s="133">
        <f>SUMIFS('2a. Database N flows'!$N:$N,'2a. Database N flows'!$G:$G,'3.2.a NUE'!$B74,'2a. Database N flows'!$D:$D,"&lt;&gt;"&amp;'3.2.a NUE'!$B74,'2a. Database N flows'!$P:$P,$D$4)</f>
        <v/>
      </c>
      <c r="M74" s="158">
        <f>SUMIFS('2a. Database N flows'!$N:$N,'2a. Database N flows'!$D:$D,'3.2.a NUE'!$B74,'2a. Database N flows'!$M:$M,M$65,'2a. Database N flows'!$P:$P,$D$4,'2a. Database N flows'!$U:$U,'3.2.a NUE'!$M$64)</f>
        <v/>
      </c>
      <c r="N74" s="159">
        <f>SUMIFS('2a. Database N flows'!$N:$N,'2a. Database N flows'!$D:$D,'3.2.a NUE'!$B74,'2a. Database N flows'!$M:$M,N$65,'2a. Database N flows'!$P:$P,$D$4,'2a. Database N flows'!$U:$U,'3.2.a NUE'!$M$64)</f>
        <v/>
      </c>
      <c r="O74" s="159">
        <f>SUMIFS('2a. Database N flows'!$N:$N,'2a. Database N flows'!$D:$D,'3.2.a NUE'!$B74,'2a. Database N flows'!$M:$M,O$65,'2a. Database N flows'!$P:$P,$D$4,'2a. Database N flows'!$U:$U,'3.2.a NUE'!$M$64)</f>
        <v/>
      </c>
      <c r="P74" s="159">
        <f>SUMIFS('2a. Database N flows'!$N:$N,'2a. Database N flows'!$D:$D,'3.2.a NUE'!$B74,'2a. Database N flows'!$M:$M,P$65,'2a. Database N flows'!$P:$P,$D$4,'2a. Database N flows'!$U:$U,'3.2.a NUE'!$M$64)</f>
        <v/>
      </c>
      <c r="Q74" s="159">
        <f>SUMIFS('2a. Database N flows'!$N:$N,'2a. Database N flows'!$D:$D,'3.2.a NUE'!$B74,'2a. Database N flows'!$M:$M,Q$65,'2a. Database N flows'!$P:$P,$D$4,'2a. Database N flows'!$U:$U,'3.2.a NUE'!$M$64)</f>
        <v/>
      </c>
      <c r="R74" s="159" t="n"/>
      <c r="S74" s="159" t="n"/>
      <c r="T74" s="160" t="n"/>
      <c r="U74" s="137">
        <f>IF($B74="","",SUMIFS('2a. Database N flows'!$N:$N,'2a. Database N flows'!$D:$D,'3.2.a NUE'!$B74,'2a. Database N flows'!$P:$P,$D$4,'2a. Database N flows'!$U:$U,'3.2.a NUE'!M$64))</f>
        <v/>
      </c>
      <c r="AQ74" s="18" t="n"/>
    </row>
    <row r="75" ht="15" customHeight="1">
      <c r="D75" s="144" t="n"/>
      <c r="L75" s="144" t="n"/>
      <c r="M75" s="531" t="inlineStr">
        <is>
          <t>reactive</t>
        </is>
      </c>
      <c r="N75" s="531" t="inlineStr">
        <is>
          <t>reactive</t>
        </is>
      </c>
      <c r="O75" s="531" t="inlineStr">
        <is>
          <t>reactive</t>
        </is>
      </c>
      <c r="P75" s="531" t="inlineStr">
        <is>
          <t>reactive</t>
        </is>
      </c>
      <c r="Q75" s="531" t="inlineStr">
        <is>
          <t>inert</t>
        </is>
      </c>
      <c r="U75" s="144" t="n"/>
      <c r="AQ75" s="18" t="n"/>
    </row>
    <row r="76" ht="15" customHeight="1">
      <c r="M76" s="531">
        <f>M65</f>
        <v/>
      </c>
      <c r="N76" s="531">
        <f>N65</f>
        <v/>
      </c>
      <c r="O76" s="531">
        <f>O65</f>
        <v/>
      </c>
      <c r="P76" s="531">
        <f>P65</f>
        <v/>
      </c>
      <c r="Q76" s="531">
        <f>Q65</f>
        <v/>
      </c>
      <c r="R76" s="531">
        <f>R65</f>
        <v/>
      </c>
      <c r="S76" s="531">
        <f>S65</f>
        <v/>
      </c>
      <c r="T76" s="531">
        <f>T65</f>
        <v/>
      </c>
      <c r="AQ76" s="18" t="n"/>
    </row>
    <row r="77" ht="15" customHeight="1">
      <c r="D77" s="137" t="inlineStr">
        <is>
          <t>Total</t>
        </is>
      </c>
      <c r="E77" s="135">
        <f>SUM(E66:E74)</f>
        <v/>
      </c>
      <c r="F77" s="135">
        <f>SUM(F66:F74)</f>
        <v/>
      </c>
      <c r="G77" s="135">
        <f>SUM(G66:G74)</f>
        <v/>
      </c>
      <c r="H77" s="135">
        <f>SUM(H66:H74)</f>
        <v/>
      </c>
      <c r="I77" s="135">
        <f>SUM(I66:I74)</f>
        <v/>
      </c>
      <c r="J77" s="135">
        <f>SUM(J66:J74)</f>
        <v/>
      </c>
      <c r="K77" s="135">
        <f>SUM(K66:K74)</f>
        <v/>
      </c>
      <c r="L77" s="137">
        <f>SUM(L66:L74)</f>
        <v/>
      </c>
      <c r="M77" s="135">
        <f>SUM(M66:M74)</f>
        <v/>
      </c>
      <c r="N77" s="135">
        <f>SUM(N66:N74)</f>
        <v/>
      </c>
      <c r="O77" s="135">
        <f>SUM(O66:O74)</f>
        <v/>
      </c>
      <c r="P77" s="135">
        <f>SUM(P66:P74)</f>
        <v/>
      </c>
      <c r="Q77" s="135">
        <f>SUM(Q66:Q74)</f>
        <v/>
      </c>
      <c r="R77" s="135">
        <f>SUM(R66:R74)</f>
        <v/>
      </c>
      <c r="S77" s="135">
        <f>SUM(S66:S74)</f>
        <v/>
      </c>
      <c r="T77" s="135">
        <f>SUM(T66:T74)</f>
        <v/>
      </c>
      <c r="U77" s="137">
        <f>SUM(U66:U74)</f>
        <v/>
      </c>
      <c r="AQ77" s="18" t="n"/>
    </row>
    <row r="78" ht="15" customHeight="1">
      <c r="AQ78" s="18" t="n"/>
    </row>
    <row r="79" ht="15" customHeight="1">
      <c r="AQ79" s="18" t="n"/>
    </row>
    <row r="80" ht="15" customHeight="1">
      <c r="J80" s="144" t="n"/>
      <c r="K80" s="144" t="n"/>
      <c r="AQ80" s="18" t="n"/>
    </row>
    <row r="81" ht="15" customHeight="1">
      <c r="H81" s="144" t="n"/>
      <c r="AQ81" s="18" t="n"/>
    </row>
    <row r="82" ht="15" customHeight="1">
      <c r="AQ82" s="18" t="n"/>
    </row>
    <row r="83" ht="15" customHeight="1">
      <c r="AQ83" s="18" t="n"/>
    </row>
    <row r="84" ht="15" customHeight="1">
      <c r="AQ84" s="18" t="n"/>
    </row>
    <row r="85" ht="15" customHeight="1">
      <c r="AQ85" s="18" t="n"/>
    </row>
    <row r="86" ht="15" customHeight="1">
      <c r="AQ86" s="18" t="n"/>
    </row>
    <row r="87" ht="15" customHeight="1">
      <c r="AQ87" s="18" t="n"/>
    </row>
    <row r="88" ht="15" customHeight="1">
      <c r="AQ88" s="18" t="n"/>
    </row>
    <row r="89" ht="15" customHeight="1">
      <c r="AQ89" s="18" t="n"/>
    </row>
    <row r="90" ht="15" customHeight="1">
      <c r="AQ90" s="18" t="n"/>
    </row>
    <row r="91" ht="15" customHeight="1">
      <c r="AQ91" s="18" t="n"/>
    </row>
    <row r="92" ht="15" customHeight="1">
      <c r="D92" s="144" t="n"/>
      <c r="V92" s="144" t="n"/>
      <c r="AQ92" s="18" t="n"/>
    </row>
    <row r="93" ht="15" customHeight="1">
      <c r="D93" s="144" t="n"/>
      <c r="V93" s="144" t="n"/>
      <c r="AQ93" s="18" t="n"/>
    </row>
    <row r="94" ht="15" customHeight="1">
      <c r="AQ94" s="18" t="n"/>
    </row>
    <row r="95" ht="15" customHeight="1">
      <c r="AQ95" s="18" t="n"/>
    </row>
    <row r="96" ht="15" customHeight="1">
      <c r="AQ96" s="18" t="n"/>
    </row>
    <row r="97" ht="15" customHeight="1">
      <c r="AQ97" s="18" t="n"/>
    </row>
    <row r="98" ht="15" customHeight="1">
      <c r="AQ98" s="18" t="n"/>
    </row>
    <row r="99" ht="15" customHeight="1">
      <c r="AQ99" s="18" t="n"/>
    </row>
    <row r="100" ht="15" customHeight="1">
      <c r="AQ100" s="18" t="n"/>
    </row>
    <row r="101" ht="15" customHeight="1">
      <c r="AQ101" s="18" t="n"/>
    </row>
    <row r="102" ht="15" customHeight="1">
      <c r="AQ102" s="18" t="n"/>
    </row>
    <row r="103" ht="15" customHeight="1">
      <c r="AQ103" s="18" t="n"/>
    </row>
    <row r="104" ht="15" customHeight="1">
      <c r="AQ104" s="18" t="n"/>
    </row>
    <row r="105" ht="15" customHeight="1">
      <c r="AQ105" s="18" t="n"/>
    </row>
    <row r="106" ht="15" customHeight="1">
      <c r="AQ106" s="18" t="n"/>
    </row>
    <row r="107" ht="15" customHeight="1">
      <c r="AQ107" s="18" t="n"/>
    </row>
    <row r="108" ht="15" customHeight="1">
      <c r="AQ108" s="18" t="n"/>
    </row>
    <row r="109" ht="15" customHeight="1">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c r="AA109" s="18" t="n"/>
      <c r="AB109" s="18" t="n"/>
      <c r="AC109" s="18" t="n"/>
      <c r="AD109" s="18" t="n"/>
      <c r="AE109" s="255" t="n"/>
      <c r="AF109" s="255" t="n"/>
      <c r="AG109" s="255" t="n"/>
      <c r="AH109" s="255" t="n"/>
      <c r="AI109" s="255" t="n"/>
      <c r="AJ109" s="255" t="n"/>
      <c r="AK109" s="255" t="n"/>
      <c r="AL109" s="255" t="n"/>
      <c r="AM109" s="255" t="n"/>
      <c r="AN109" s="255" t="n"/>
      <c r="AO109" s="18" t="n"/>
      <c r="AP109" s="18" t="n"/>
      <c r="AQ109" s="18" t="n"/>
    </row>
    <row r="110" ht="15" customHeight="1"/>
    <row r="111" ht="1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sheetData>
  <sheetProtection selectLockedCells="0" selectUnlockedCells="0" sheet="1" objects="1" insertRows="1" insertHyperlinks="1" autoFilter="1" scenarios="1" formatColumns="1" deleteColumns="1" insertColumns="1" pivotTables="1" deleteRows="1" formatCells="1" formatRows="1" sort="1"/>
  <mergeCells count="9">
    <mergeCell ref="E64:L64"/>
    <mergeCell ref="U41:W41"/>
    <mergeCell ref="U33:W33"/>
    <mergeCell ref="U12:W12"/>
    <mergeCell ref="X41:Z41"/>
    <mergeCell ref="X12:Z12"/>
    <mergeCell ref="M64:U64"/>
    <mergeCell ref="D20:L20"/>
    <mergeCell ref="X33:Z33"/>
  </mergeCells>
  <dataValidations count="2">
    <dataValidation sqref="D41 AD13" showDropDown="0" showInputMessage="1" showErrorMessage="1" allowBlank="1" type="list">
      <formula1>INDIRECT("Pools_Efficiency")</formula1>
    </dataValidation>
    <dataValidation sqref="D4" showDropDown="0" showInputMessage="1" showErrorMessage="1" allowBlank="1" type="list">
      <formula1>INDIRECT("Year")</formula1>
    </dataValidation>
  </dataValidations>
  <pageMargins left="0.7" right="0.7" top="0.787401575" bottom="0.787401575" header="0.3" footer="0.3"/>
  <pageSetup orientation="portrait" paperSize="9"/>
  <drawing xmlns:r="http://schemas.openxmlformats.org/officeDocument/2006/relationships" r:id="rId1"/>
</worksheet>
</file>

<file path=xl/worksheets/sheet8.xml><?xml version="1.0" encoding="utf-8"?>
<worksheet xmlns="http://schemas.openxmlformats.org/spreadsheetml/2006/main">
  <sheetPr codeName="Tabelle7">
    <tabColor theme="9" tint="0.5999633777886288"/>
    <outlinePr summaryBelow="1" summaryRight="1"/>
    <pageSetUpPr/>
  </sheetPr>
  <dimension ref="A1:J70"/>
  <sheetViews>
    <sheetView showGridLines="0" topLeftCell="C1" zoomScale="70" zoomScaleNormal="70" workbookViewId="0">
      <selection activeCell="D4" sqref="D4"/>
    </sheetView>
  </sheetViews>
  <sheetFormatPr baseColWidth="10" defaultColWidth="0" defaultRowHeight="15" zeroHeight="1"/>
  <cols>
    <col hidden="1" outlineLevel="1" width="21.33203125" customWidth="1" style="531" min="1" max="2"/>
    <col collapsed="1" width="21.33203125" customWidth="1" style="531" min="3" max="3"/>
    <col width="46" customWidth="1" style="531" min="4" max="4"/>
    <col width="15.5" customWidth="1" style="531" min="5" max="5"/>
    <col width="11.6640625" customWidth="1" style="531" min="6" max="6"/>
    <col hidden="1" outlineLevel="1" width="20.6640625" customWidth="1" style="531" min="7" max="8"/>
    <col collapsed="1" width="75.5" customWidth="1" style="531" min="9" max="9"/>
    <col width="15.5" customWidth="1" style="531" min="10" max="10"/>
    <col width="11.6640625" customWidth="1" style="531" min="11" max="12"/>
    <col width="3.6640625" customWidth="1" style="531" min="13" max="13"/>
    <col hidden="1" width="11.6640625" customWidth="1" style="531" min="14" max="17"/>
    <col hidden="1" width="11.5" customWidth="1" style="531" min="18" max="45"/>
    <col hidden="1" width="10.6640625" customWidth="1" style="531" min="46" max="46"/>
    <col hidden="1" width="11.5" customWidth="1" style="531" min="47" max="135"/>
    <col hidden="1" width="11.5" customWidth="1" style="531" min="136" max="16384"/>
  </cols>
  <sheetData>
    <row r="1" ht="22.5" customFormat="1" customHeight="1" s="111" thickBot="1">
      <c r="C1" s="170" t="inlineStr">
        <is>
          <t>3.2.b N-Efficiency Agriculture</t>
        </is>
      </c>
    </row>
    <row r="2" ht="18" customHeight="1">
      <c r="C2" s="17" t="inlineStr">
        <is>
          <t>Data selection</t>
        </is>
      </c>
      <c r="F2" s="17" t="n"/>
    </row>
    <row r="4">
      <c r="C4" s="17" t="inlineStr">
        <is>
          <t>Year</t>
        </is>
      </c>
      <c r="D4" s="430" t="n">
        <v>2022</v>
      </c>
    </row>
    <row r="6">
      <c r="C6" s="531" t="inlineStr">
        <is>
          <t>The following sections show N-efficiency for each of the agricultural subpools</t>
        </is>
      </c>
    </row>
    <row r="7" ht="16" customFormat="1" customHeight="1" s="111" thickBot="1"/>
    <row r="8" ht="18" customFormat="1" customHeight="1" s="165">
      <c r="C8" s="166" t="inlineStr">
        <is>
          <t>Soil management</t>
        </is>
      </c>
    </row>
    <row r="10">
      <c r="D10" s="137" t="inlineStr">
        <is>
          <t>Inputs</t>
        </is>
      </c>
      <c r="E10" s="191" t="inlineStr">
        <is>
          <t>kt N</t>
        </is>
      </c>
      <c r="I10" s="137" t="inlineStr">
        <is>
          <t>Outputs: Useful</t>
        </is>
      </c>
      <c r="J10" s="191" t="inlineStr">
        <is>
          <t>kt N</t>
        </is>
      </c>
    </row>
    <row r="11">
      <c r="D11" s="306" t="inlineStr">
        <is>
          <t>MP.FP-AG.SM-Seeds and planting material -Nmix</t>
        </is>
      </c>
      <c r="E11" s="140">
        <f>SUMIFS('2a. Database N flows'!$N:$N,'2a. Database N flows'!$C:$C,'3.2.b NUE Agriculture'!$D11,'2a. Database N flows'!$P:$P,$D$4)</f>
        <v/>
      </c>
      <c r="I11" s="140" t="inlineStr">
        <is>
          <t>AG.SM-MP.FP-Food crop products-Nmix</t>
        </is>
      </c>
      <c r="J11" s="140">
        <f>SUMIFS('2a. Database N flows'!$N:$N,'2a. Database N flows'!$C:$C,'3.2.b NUE Agriculture'!$I11,'2a. Database N flows'!$P:$P,$D$4)</f>
        <v/>
      </c>
    </row>
    <row r="12">
      <c r="D12" s="306" t="inlineStr">
        <is>
          <t>MP.OP-AG.SM-Mineral fertilizer-Nmix</t>
        </is>
      </c>
      <c r="E12" s="140">
        <f>SUMIFS('2a. Database N flows'!$N:$N,'2a. Database N flows'!$C:$C,'3.2.b NUE Agriculture'!$D12,'2a. Database N flows'!$P:$P,$D$4)</f>
        <v/>
      </c>
      <c r="I12" s="140" t="inlineStr">
        <is>
          <t>AG.SM-MP.OP-Crop products for industrial use-Nmix</t>
        </is>
      </c>
      <c r="J12" s="140">
        <f>SUMIFS('2a. Database N flows'!$N:$N,'2a. Database N flows'!$C:$C,'3.2.b NUE Agriculture'!$I12,'2a. Database N flows'!$P:$P,$D$4)</f>
        <v/>
      </c>
    </row>
    <row r="13">
      <c r="D13" s="306" t="inlineStr">
        <is>
          <t>AG.MM-AG.SM-Manure application-Nmix</t>
        </is>
      </c>
      <c r="E13" s="140">
        <f>SUMIFS('2a. Database N flows'!$N:$N,'2a. Database N flows'!$C:$C,'3.2.b NUE Agriculture'!$D13,'2a. Database N flows'!$P:$P,$D$4)</f>
        <v/>
      </c>
      <c r="I13" s="140" t="inlineStr">
        <is>
          <t>AG.SM-AG.MM-Fodder crops-Nmix</t>
        </is>
      </c>
      <c r="J13" s="140">
        <f>SUMIFS('2a. Database N flows'!$N:$N,'2a. Database N flows'!$C:$C,'3.2.b NUE Agriculture'!$I13,'2a. Database N flows'!$P:$P,$D$4)</f>
        <v/>
      </c>
    </row>
    <row r="14">
      <c r="B14" s="167" t="n"/>
      <c r="C14" s="167" t="n"/>
      <c r="D14" s="306" t="inlineStr">
        <is>
          <t>AG.BC-AG.SM-Digestate fertilizer-Nmix</t>
        </is>
      </c>
      <c r="E14" s="140">
        <f>SUMIFS('2a. Database N flows'!$N:$N,'2a. Database N flows'!$C:$C,'3.2.b NUE Agriculture'!$D14,'2a. Database N flows'!$P:$P,$D$4)</f>
        <v/>
      </c>
      <c r="I14" s="140" t="inlineStr">
        <is>
          <t>AG.SM-AG.BC-Farm crops substrate-Nmix</t>
        </is>
      </c>
      <c r="J14" s="140">
        <f>SUMIFS('2a. Database N flows'!$N:$N,'2a. Database N flows'!$C:$C,'3.2.b NUE Agriculture'!$I14,'2a. Database N flows'!$P:$P,$D$4)</f>
        <v/>
      </c>
    </row>
    <row r="15">
      <c r="B15" s="168" t="n"/>
      <c r="C15" s="168" t="n"/>
      <c r="D15" s="306" t="inlineStr">
        <is>
          <t>AG.BC-AG.SM-Compost for agriculture-Nmix</t>
        </is>
      </c>
      <c r="E15" s="140">
        <f>SUMIFS('2a. Database N flows'!$N:$N,'2a. Database N flows'!$C:$C,'3.2.b NUE Agriculture'!$D15,'2a. Database N flows'!$P:$P,$D$4)</f>
        <v/>
      </c>
      <c r="I15" s="137" t="inlineStr">
        <is>
          <t>Total Useful outputs</t>
        </is>
      </c>
      <c r="J15" s="137">
        <f>SUM(J11:J14)</f>
        <v/>
      </c>
    </row>
    <row r="16">
      <c r="B16" s="167" t="n"/>
      <c r="C16" s="167" t="n"/>
      <c r="D16" s="306" t="inlineStr">
        <is>
          <t>PR.SO-AG.SM-Compost for agriculture-Nmix</t>
        </is>
      </c>
      <c r="E16" s="140">
        <f>SUMIFS('2a. Database N flows'!$N:$N,'2a. Database N flows'!$C:$C,'3.2.b NUE Agriculture'!$D16,'2a. Database N flows'!$P:$P,$D$4)</f>
        <v/>
      </c>
      <c r="I16" s="144" t="n"/>
      <c r="J16" s="17" t="n"/>
    </row>
    <row r="17">
      <c r="B17" s="167" t="n"/>
      <c r="C17" s="167" t="n"/>
      <c r="D17" s="306" t="inlineStr">
        <is>
          <t>PR.WW-AG.SM-Sewage sludge fertilizer-Nmix</t>
        </is>
      </c>
      <c r="E17" s="140">
        <f>SUMIFS('2a. Database N flows'!$N:$N,'2a. Database N flows'!$C:$C,'3.2.b NUE Agriculture'!$D17,'2a. Database N flows'!$P:$P,$D$4)</f>
        <v/>
      </c>
    </row>
    <row r="18">
      <c r="B18" s="167" t="n"/>
      <c r="C18" s="167" t="n"/>
      <c r="D18" s="306" t="inlineStr">
        <is>
          <t>AT.AT-AG.SM-Deposition-OXN</t>
        </is>
      </c>
      <c r="E18" s="140">
        <f>SUMIFS('2a. Database N flows'!$N:$N,'2a. Database N flows'!$C:$C,'3.2.b NUE Agriculture'!$D18,'2a. Database N flows'!$P:$P,$D$4)</f>
        <v/>
      </c>
    </row>
    <row r="19">
      <c r="B19" s="167" t="n"/>
      <c r="C19" s="167" t="n"/>
      <c r="D19" s="306" t="inlineStr">
        <is>
          <t>AT.AT-AG.SM-Deposition-RDN</t>
        </is>
      </c>
      <c r="E19" s="140">
        <f>SUMIFS('2a. Database N flows'!$N:$N,'2a. Database N flows'!$C:$C,'3.2.b NUE Agriculture'!$D19,'2a. Database N flows'!$P:$P,$D$4)</f>
        <v/>
      </c>
      <c r="G19" s="537" t="n"/>
    </row>
    <row r="20">
      <c r="B20" s="167" t="n"/>
      <c r="C20" s="167" t="n"/>
      <c r="D20" s="306" t="inlineStr">
        <is>
          <t>AT.AT-AG.SM-Biological N2 fixation-N2</t>
        </is>
      </c>
      <c r="E20" s="140">
        <f>SUMIFS('2a. Database N flows'!$N:$N,'2a. Database N flows'!$C:$C,'3.2.b NUE Agriculture'!$D20,'2a. Database N flows'!$P:$P,$D$4)</f>
        <v/>
      </c>
      <c r="G20" s="537" t="n"/>
    </row>
    <row r="21">
      <c r="B21" s="167" t="n"/>
      <c r="C21" s="167" t="n"/>
      <c r="D21" s="306" t="inlineStr">
        <is>
          <t>HY.GW-AG.SM-Irrigation-Nmix</t>
        </is>
      </c>
      <c r="E21" s="140">
        <f>SUMIFS('2a. Database N flows'!$N:$N,'2a. Database N flows'!$C:$C,'3.2.b NUE Agriculture'!$D21,'2a. Database N flows'!$P:$P,$D$4)</f>
        <v/>
      </c>
      <c r="G21" s="537" t="n"/>
    </row>
    <row r="22">
      <c r="B22" s="167" t="n"/>
      <c r="C22" s="167" t="n"/>
      <c r="D22" s="306" t="inlineStr">
        <is>
          <t>RW.RW-AG.SM-Manure import-Nmix</t>
        </is>
      </c>
      <c r="E22" s="140">
        <f>SUMIFS('2a. Database N flows'!$N:$N,'2a. Database N flows'!$C:$C,'3.2.b NUE Agriculture'!$D22,'2a. Database N flows'!$P:$P,$D$4)</f>
        <v/>
      </c>
    </row>
    <row r="23">
      <c r="B23" s="167" t="n"/>
      <c r="C23" s="167" t="n"/>
      <c r="D23" s="306" t="inlineStr">
        <is>
          <t>RW.RW-AG.SM-Mineral fertilizer import-Nmix</t>
        </is>
      </c>
      <c r="E23" s="140">
        <f>SUMIFS('2a. Database N flows'!$N:$N,'2a. Database N flows'!$C:$C,'3.2.b NUE Agriculture'!$D23,'2a. Database N flows'!$P:$P,$D$4)</f>
        <v/>
      </c>
    </row>
    <row r="24">
      <c r="A24" s="168" t="n"/>
      <c r="B24" s="168" t="n"/>
      <c r="C24" s="168" t="n"/>
      <c r="D24" s="137" t="inlineStr">
        <is>
          <t>Total N Inputs</t>
        </is>
      </c>
      <c r="E24" s="137">
        <f>SUM(E11:E23)</f>
        <v/>
      </c>
      <c r="I24" s="137" t="inlineStr">
        <is>
          <t>N-Efficiency = (Useful outputs +  recycling)/Inputs</t>
        </is>
      </c>
      <c r="J24" s="381">
        <f>(J15)/E24</f>
        <v/>
      </c>
    </row>
    <row r="25">
      <c r="A25" s="168" t="n"/>
      <c r="B25" s="168" t="n"/>
      <c r="C25" s="168" t="n"/>
    </row>
    <row r="26">
      <c r="A26" s="167" t="n"/>
      <c r="B26" s="167" t="n"/>
      <c r="C26" s="167" t="n"/>
    </row>
    <row r="27" ht="16" customFormat="1" customHeight="1" s="111" thickBot="1">
      <c r="C27" s="145" t="n"/>
    </row>
    <row r="28" ht="18" customFormat="1" customHeight="1" s="165">
      <c r="C28" s="166" t="inlineStr">
        <is>
          <t>Manure management, storage and animal husbandry</t>
        </is>
      </c>
    </row>
    <row r="29">
      <c r="D29" s="121" t="n"/>
    </row>
    <row r="30">
      <c r="D30" s="137" t="inlineStr">
        <is>
          <t>Inputs</t>
        </is>
      </c>
      <c r="E30" s="191" t="inlineStr">
        <is>
          <t>kt N</t>
        </is>
      </c>
      <c r="I30" s="137" t="inlineStr">
        <is>
          <t>Outputs: Useful</t>
        </is>
      </c>
      <c r="J30" s="191" t="inlineStr">
        <is>
          <t>kt N</t>
        </is>
      </c>
    </row>
    <row r="31">
      <c r="D31" s="306" t="inlineStr">
        <is>
          <t>MP.FP-AG.MM-Farm animal feed-Nmix</t>
        </is>
      </c>
      <c r="E31" s="140">
        <f>SUMIFS('2a. Database N flows'!$N:$N,'2a. Database N flows'!$C:$C,'3.2.b NUE Agriculture'!$D31,'2a. Database N flows'!$P:$P,$D$4)</f>
        <v/>
      </c>
      <c r="I31" s="307" t="inlineStr">
        <is>
          <t>AG.MM-MP.FP-Animal products-Nmix</t>
        </is>
      </c>
      <c r="J31" s="140">
        <f>SUMIFS('2a. Database N flows'!$N:$N,'2a. Database N flows'!$C:$C,'3.2.b NUE Agriculture'!$I31,'2a. Database N flows'!$P:$P,$D$4)</f>
        <v/>
      </c>
    </row>
    <row r="32">
      <c r="D32" s="306" t="inlineStr">
        <is>
          <t>AG.SM-AG.MM-Fodder crops-Nmix</t>
        </is>
      </c>
      <c r="E32" s="140">
        <f>SUMIFS('2a. Database N flows'!$N:$N,'2a. Database N flows'!$C:$C,'3.2.b NUE Agriculture'!$D32,'2a. Database N flows'!$P:$P,$D$4)</f>
        <v/>
      </c>
      <c r="I32" s="307" t="inlineStr">
        <is>
          <t>AG.MM-MP.OP-Non-edible animal products-Nmix</t>
        </is>
      </c>
      <c r="J32" s="140">
        <f>SUMIFS('2a. Database N flows'!$N:$N,'2a. Database N flows'!$C:$C,'3.2.b NUE Agriculture'!$I32,'2a. Database N flows'!$P:$P,$D$4)</f>
        <v/>
      </c>
    </row>
    <row r="33">
      <c r="D33" s="306" t="inlineStr">
        <is>
          <t>AG.BC-AG.MM-Biofuels production residues-Nmix</t>
        </is>
      </c>
      <c r="E33" s="140">
        <f>SUMIFS('2a. Database N flows'!$N:$N,'2a. Database N flows'!$C:$C,'3.2.b NUE Agriculture'!$D33,'2a. Database N flows'!$P:$P,$D$4)</f>
        <v/>
      </c>
      <c r="I33" s="307" t="inlineStr">
        <is>
          <t>AG.MM-RW.RW-Live animal export-Nmix</t>
        </is>
      </c>
      <c r="J33" s="140">
        <f>SUMIFS('2a. Database N flows'!$N:$N,'2a. Database N flows'!$C:$C,'3.2.b NUE Agriculture'!$I33,'2a. Database N flows'!$P:$P,$D$4)</f>
        <v/>
      </c>
    </row>
    <row r="34">
      <c r="D34" s="306" t="inlineStr">
        <is>
          <t>HY.GW-AG.MM-Animal drinking water-Nmix</t>
        </is>
      </c>
      <c r="E34" s="140">
        <f>SUMIFS('2a. Database N flows'!$N:$N,'2a. Database N flows'!$C:$C,'3.2.b NUE Agriculture'!$D34,'2a. Database N flows'!$P:$P,$D$4)</f>
        <v/>
      </c>
      <c r="I34" s="137" t="inlineStr">
        <is>
          <t>Total Useful outputs</t>
        </is>
      </c>
      <c r="J34" s="137">
        <f>SUM(J31:J33)</f>
        <v/>
      </c>
    </row>
    <row r="35">
      <c r="D35" s="306" t="inlineStr">
        <is>
          <t>RW.RW-AG.MM-Animal feed import-Nmix</t>
        </is>
      </c>
      <c r="E35" s="140">
        <f>SUMIFS('2a. Database N flows'!$N:$N,'2a. Database N flows'!$C:$C,'3.2.b NUE Agriculture'!$D35,'2a. Database N flows'!$P:$P,$D$4)</f>
        <v/>
      </c>
    </row>
    <row r="36">
      <c r="D36" s="306" t="inlineStr">
        <is>
          <t>RW.RW-AG.MM-Live animal import-Nmix</t>
        </is>
      </c>
      <c r="E36" s="140">
        <f>SUMIFS('2a. Database N flows'!$N:$N,'2a. Database N flows'!$C:$C,'3.2.b NUE Agriculture'!$D36,'2a. Database N flows'!$P:$P,$D$4)</f>
        <v/>
      </c>
      <c r="I36" s="137" t="inlineStr">
        <is>
          <t>Outputs: Recycling</t>
        </is>
      </c>
      <c r="J36" s="191" t="inlineStr">
        <is>
          <t>kt N</t>
        </is>
      </c>
    </row>
    <row r="37">
      <c r="D37" s="137" t="inlineStr">
        <is>
          <t>Total N Inputs</t>
        </is>
      </c>
      <c r="E37" s="137">
        <f>SUM(E31:E36)</f>
        <v/>
      </c>
      <c r="I37" s="169" t="inlineStr">
        <is>
          <t>AG.MM-AG.BC-Manure for biofuel production-Nmix</t>
        </is>
      </c>
      <c r="J37" s="140">
        <f>SUMIFS('2a. Database N flows'!$N:$N,'2a. Database N flows'!$C:$C,'3.2.b NUE Agriculture'!$I37,'2a. Database N flows'!$P:$P,$D$4)</f>
        <v/>
      </c>
    </row>
    <row r="38">
      <c r="I38" s="140" t="inlineStr">
        <is>
          <t>AG.MM-AG.SM-Manure application-Nmix</t>
        </is>
      </c>
      <c r="J38" s="140">
        <f>SUMIFS('2a. Database N flows'!$N:$N,'2a. Database N flows'!$C:$C,'3.2.b NUE Agriculture'!$I38,'2a. Database N flows'!$P:$P,$D$4)</f>
        <v/>
      </c>
    </row>
    <row r="39">
      <c r="I39" s="137" t="inlineStr">
        <is>
          <t>Total Recycling</t>
        </is>
      </c>
      <c r="J39" s="137">
        <f>SUM(J37:J38)</f>
        <v/>
      </c>
    </row>
    <row r="40">
      <c r="G40" s="167" t="n"/>
    </row>
    <row r="41">
      <c r="D41" s="144" t="n"/>
      <c r="I41" s="137" t="inlineStr">
        <is>
          <t>N-Efficiency = (Useful outputs +  recycling)/Inputs</t>
        </is>
      </c>
      <c r="J41" s="381">
        <f>(J34+J39)/E37</f>
        <v/>
      </c>
    </row>
    <row r="43">
      <c r="D43" s="144" t="n"/>
      <c r="E43" s="17" t="n"/>
    </row>
    <row r="44">
      <c r="G44" s="167" t="n"/>
    </row>
    <row r="45" ht="16" customFormat="1" customHeight="1" s="111" thickBot="1">
      <c r="C45" s="145" t="n"/>
    </row>
    <row r="46" ht="18" customFormat="1" customHeight="1" s="165">
      <c r="C46" s="166" t="inlineStr">
        <is>
          <t>Biofuel production and composting</t>
        </is>
      </c>
    </row>
    <row r="47">
      <c r="D47" s="121" t="n"/>
    </row>
    <row r="48">
      <c r="D48" s="137" t="inlineStr">
        <is>
          <t>Inputs</t>
        </is>
      </c>
      <c r="E48" s="132" t="inlineStr">
        <is>
          <t>Total kt N</t>
        </is>
      </c>
      <c r="I48" s="137" t="inlineStr">
        <is>
          <t>Outputs: Useful</t>
        </is>
      </c>
      <c r="J48" s="132" t="inlineStr">
        <is>
          <t>Total kt N</t>
        </is>
      </c>
    </row>
    <row r="49">
      <c r="D49" s="306" t="inlineStr">
        <is>
          <t>AG.SM-AG.BC-Farm crops substrate-Nmix</t>
        </is>
      </c>
      <c r="E49" s="140">
        <f>SUMIFS('2a. Database N flows'!$N:$N,'2a. Database N flows'!$C:$C,'3.2.b NUE Agriculture'!$D49,'2a. Database N flows'!$P:$P,$D$4)</f>
        <v/>
      </c>
      <c r="I49" s="140" t="inlineStr">
        <is>
          <t>AG.BC-EF.IC-Biofuels-Nmix</t>
        </is>
      </c>
      <c r="J49" s="140">
        <f>SUMIFS('2a. Database N flows'!$N:$N,'2a. Database N flows'!$C:$C,'3.2.b NUE Agriculture'!$I49,'2a. Database N flows'!$P:$P,$D$4)</f>
        <v/>
      </c>
    </row>
    <row r="50">
      <c r="D50" s="306" t="inlineStr">
        <is>
          <t>AG.MM-AG.BC-Manure for biofuel production-Nmix</t>
        </is>
      </c>
      <c r="E50" s="140">
        <f>SUMIFS('2a. Database N flows'!$N:$N,'2a. Database N flows'!$C:$C,'3.2.b NUE Agriculture'!$D50,'2a. Database N flows'!$P:$P,$D$4)</f>
        <v/>
      </c>
      <c r="I50" s="169" t="inlineStr">
        <is>
          <t>AG.BC-EF.TR-Biofuels-Nmix</t>
        </is>
      </c>
      <c r="J50" s="140">
        <f>SUMIFS('2a. Database N flows'!$N:$N,'2a. Database N flows'!$C:$C,'3.2.b NUE Agriculture'!$I50,'2a. Database N flows'!$P:$P,$D$4)</f>
        <v/>
      </c>
    </row>
    <row r="51">
      <c r="D51" s="306" t="inlineStr">
        <is>
          <t>HY.SW-AG.BC-Biomass for energy production-Nmix</t>
        </is>
      </c>
      <c r="E51" s="140">
        <f>SUMIFS('2a. Database N flows'!$N:$N,'2a. Database N flows'!$C:$C,'3.2.b NUE Agriculture'!$D51,'2a. Database N flows'!$P:$P,$D$4)</f>
        <v/>
      </c>
      <c r="G51" s="203" t="n"/>
      <c r="I51" s="169" t="inlineStr">
        <is>
          <t>AG.BC-EF.OE-Biofuels-Nmix</t>
        </is>
      </c>
      <c r="J51" s="140">
        <f>SUMIFS('2a. Database N flows'!$N:$N,'2a. Database N flows'!$C:$C,'3.2.b NUE Agriculture'!$I51,'2a. Database N flows'!$P:$P,$D$4)</f>
        <v/>
      </c>
    </row>
    <row r="52">
      <c r="D52" s="306" t="inlineStr">
        <is>
          <t>HY.CW-AG.BC-Biomass for energy production-Nmix</t>
        </is>
      </c>
      <c r="E52" s="140">
        <f>SUMIFS('2a. Database N flows'!$N:$N,'2a. Database N flows'!$C:$C,'3.2.b NUE Agriculture'!$D52,'2a. Database N flows'!$P:$P,$D$4)</f>
        <v/>
      </c>
      <c r="I52" s="137" t="inlineStr">
        <is>
          <t>Total Recycling</t>
        </is>
      </c>
      <c r="J52" s="137">
        <f>SUM(J49:J51)</f>
        <v/>
      </c>
    </row>
    <row r="53">
      <c r="D53" s="137" t="inlineStr">
        <is>
          <t>Total N Inputs</t>
        </is>
      </c>
      <c r="E53" s="137">
        <f>SUM(E49:E52)</f>
        <v/>
      </c>
      <c r="I53" s="144" t="n"/>
      <c r="J53" s="144" t="n"/>
    </row>
    <row r="54">
      <c r="I54" s="137" t="inlineStr">
        <is>
          <t>Outputs: Recycling</t>
        </is>
      </c>
      <c r="J54" s="132" t="inlineStr">
        <is>
          <t>Total kt N</t>
        </is>
      </c>
    </row>
    <row r="55">
      <c r="I55" s="140" t="inlineStr">
        <is>
          <t>AG.BC-AG.SM-Digestate fertilizer-Nmix</t>
        </is>
      </c>
      <c r="J55" s="140">
        <f>SUMIFS('2a. Database N flows'!$N:$N,'2a. Database N flows'!$C:$C,'3.2.b NUE Agriculture'!$I55,'2a. Database N flows'!$P:$P,$D$4)</f>
        <v/>
      </c>
    </row>
    <row r="56">
      <c r="I56" s="169" t="inlineStr">
        <is>
          <t>AG.BC-AG.SM-Compost for agriculture-Nmix</t>
        </is>
      </c>
      <c r="J56" s="140">
        <f>SUMIFS('2a. Database N flows'!$N:$N,'2a. Database N flows'!$C:$C,'3.2.b NUE Agriculture'!$I56,'2a. Database N flows'!$P:$P,$D$4)</f>
        <v/>
      </c>
    </row>
    <row r="57">
      <c r="G57" s="144" t="n"/>
      <c r="I57" s="140" t="inlineStr">
        <is>
          <t>AG.BC-AG.MM-Biofuels production residues-Nmix</t>
        </is>
      </c>
      <c r="J57" s="140">
        <f>SUMIFS('2a. Database N flows'!$N:$N,'2a. Database N flows'!$C:$C,'3.2.b NUE Agriculture'!$I57,'2a. Database N flows'!$P:$P,$D$4)</f>
        <v/>
      </c>
    </row>
    <row r="58">
      <c r="G58" s="144" t="n"/>
      <c r="I58" s="169" t="inlineStr">
        <is>
          <t>AG.BC-HS.HS-Compost for private gardens-Nmix</t>
        </is>
      </c>
      <c r="J58" s="140">
        <f>SUMIFS('2a. Database N flows'!$N:$N,'2a. Database N flows'!$C:$C,'3.2.b NUE Agriculture'!$I58,'2a. Database N flows'!$P:$P,$D$4)</f>
        <v/>
      </c>
    </row>
    <row r="59">
      <c r="I59" s="137" t="inlineStr">
        <is>
          <t>Total Recycling</t>
        </is>
      </c>
      <c r="J59" s="137">
        <f>SUM(J55:J58)</f>
        <v/>
      </c>
    </row>
    <row r="60">
      <c r="I60" s="144" t="n"/>
      <c r="J60" s="144" t="n"/>
    </row>
    <row r="61">
      <c r="I61" s="137" t="inlineStr">
        <is>
          <t>N-Efficiency = (Useful outputs +  recycling)/Inputs</t>
        </is>
      </c>
      <c r="J61" s="381">
        <f>(J59)/E53</f>
        <v/>
      </c>
    </row>
    <row r="65" hidden="1">
      <c r="G65" s="167" t="n"/>
    </row>
    <row r="66" hidden="1">
      <c r="D66" s="144" t="n"/>
    </row>
    <row r="68" hidden="1">
      <c r="D68" s="144" t="n"/>
      <c r="E68" s="17" t="n"/>
    </row>
    <row r="69" hidden="1">
      <c r="G69" s="167" t="n"/>
    </row>
    <row r="70" hidden="1">
      <c r="G70" s="167" t="n"/>
    </row>
  </sheetData>
  <sheetProtection selectLockedCells="0" selectUnlockedCells="0" sheet="1" objects="1" insertRows="1" insertHyperlinks="1" autoFilter="1" scenarios="1" formatColumns="1" deleteColumns="1" insertColumns="1" pivotTables="1" deleteRows="1" formatCells="1" formatRows="1" sort="1"/>
  <dataValidations count="1">
    <dataValidation sqref="D4" showDropDown="0" showInputMessage="1" showErrorMessage="1" allowBlank="1" type="list">
      <formula1>INDIRECT("Year")</formula1>
    </dataValidation>
  </dataValidations>
  <pageMargins left="0.7" right="0.7" top="0.787401575" bottom="0.787401575" header="0.3" footer="0.3"/>
  <pageSetup orientation="portrait" paperSize="9"/>
</worksheet>
</file>

<file path=xl/worksheets/sheet9.xml><?xml version="1.0" encoding="utf-8"?>
<worksheet xmlns="http://schemas.openxmlformats.org/spreadsheetml/2006/main">
  <sheetPr codeName="Tabelle8">
    <tabColor theme="9" tint="0.5999633777886288"/>
    <outlinePr summaryBelow="1" summaryRight="1"/>
    <pageSetUpPr/>
  </sheetPr>
  <dimension ref="A1:G43"/>
  <sheetViews>
    <sheetView showGridLines="0" zoomScale="85" zoomScaleNormal="85" workbookViewId="0">
      <selection activeCell="B4" sqref="B4"/>
    </sheetView>
  </sheetViews>
  <sheetFormatPr baseColWidth="10" defaultColWidth="0" defaultRowHeight="15" zeroHeight="1"/>
  <cols>
    <col width="29" customWidth="1" style="531" min="1" max="1"/>
    <col width="46" customWidth="1" style="531" min="2" max="2"/>
    <col width="15.5" customWidth="1" style="531" min="3" max="3"/>
    <col width="11.6640625" customWidth="1" style="531" min="4" max="4"/>
    <col width="61.33203125" bestFit="1" customWidth="1" style="531" min="5" max="5"/>
    <col width="50.6640625" bestFit="1" customWidth="1" style="531" min="6" max="6"/>
    <col width="15.5" customWidth="1" style="531" min="7" max="7"/>
    <col width="11.6640625" customWidth="1" style="531" min="8" max="9"/>
    <col width="3.6640625" customWidth="1" style="531" min="10" max="10"/>
    <col hidden="1" width="11.6640625" customWidth="1" style="531" min="11" max="14"/>
    <col hidden="1" width="11.5" customWidth="1" style="531" min="15" max="42"/>
    <col hidden="1" width="10.6640625" customWidth="1" style="531" min="43" max="43"/>
    <col hidden="1" width="11.5" customWidth="1" style="531" min="44" max="44"/>
    <col hidden="1" width="10.6640625" customWidth="1" style="531" min="45" max="46"/>
    <col hidden="1" width="11.5" customWidth="1" style="531" min="47" max="135"/>
    <col hidden="1" width="11.5" customWidth="1" style="531" min="136" max="16384"/>
  </cols>
  <sheetData>
    <row r="1" ht="22.5" customFormat="1" customHeight="1" s="111" thickBot="1">
      <c r="A1" s="170" t="inlineStr">
        <is>
          <t>3.2.b N-Efficiency Whole economy</t>
        </is>
      </c>
    </row>
    <row r="2" ht="18" customHeight="1">
      <c r="A2" s="17" t="inlineStr">
        <is>
          <t>Data selection</t>
        </is>
      </c>
      <c r="D2" s="17" t="n"/>
    </row>
    <row r="4">
      <c r="A4" s="17" t="inlineStr">
        <is>
          <t>Year</t>
        </is>
      </c>
      <c r="B4" s="430" t="n">
        <v>2022</v>
      </c>
    </row>
    <row r="6">
      <c r="A6" s="531" t="inlineStr">
        <is>
          <t>The following sections show N-efficiency for the whole economy</t>
        </is>
      </c>
    </row>
    <row r="7" ht="16" customFormat="1" customHeight="1" s="111" thickBot="1">
      <c r="A7" s="111" t="inlineStr">
        <is>
          <t>Definition according to Scottish NNB, see following documentation chapter 4.6:</t>
        </is>
      </c>
      <c r="C7" s="416" t="inlineStr">
        <is>
          <t>Scottish NNB Documentation</t>
        </is>
      </c>
    </row>
    <row r="8" ht="18" customFormat="1" customHeight="1" s="165">
      <c r="A8" s="166" t="inlineStr">
        <is>
          <t>Whole economy NUE</t>
        </is>
      </c>
    </row>
    <row r="10">
      <c r="A10" s="532" t="inlineStr">
        <is>
          <t>Inputs</t>
        </is>
      </c>
      <c r="B10" s="525" t="n"/>
      <c r="C10" s="417" t="inlineStr">
        <is>
          <t>kt N</t>
        </is>
      </c>
      <c r="E10" s="532" t="inlineStr">
        <is>
          <t>Useful outputs</t>
        </is>
      </c>
      <c r="F10" s="525" t="n"/>
      <c r="G10" s="191" t="inlineStr">
        <is>
          <t>kt N</t>
        </is>
      </c>
    </row>
    <row r="11">
      <c r="A11" s="162" t="inlineStr">
        <is>
          <t>Inputs from energy combustion</t>
        </is>
      </c>
      <c r="B11" s="140" t="inlineStr">
        <is>
          <t>EF.EC-AT.AT-Emissions-NH3</t>
        </is>
      </c>
      <c r="C11" s="140">
        <f>SUMIFS('2a. Database N flows'!$N:$N,'2a. Database N flows'!$C:$C,'3.2.c NUE Whole economy'!$B11,'2a. Database N flows'!$P:$P,$B$4)</f>
        <v/>
      </c>
      <c r="E11" s="162" t="inlineStr">
        <is>
          <t>Final consumption of food and other goods within the country</t>
        </is>
      </c>
      <c r="F11" s="140" t="inlineStr">
        <is>
          <t>MP.FP-HS.HS-Food products-Nmix</t>
        </is>
      </c>
      <c r="G11" s="140">
        <f>SUMIFS('2a. Database N flows'!$N:$N,'2a. Database N flows'!$C:$C,'3.2.c NUE Whole economy'!$F11,'2a. Database N flows'!$P:$P,$B$4)</f>
        <v/>
      </c>
    </row>
    <row r="12">
      <c r="A12" s="418" t="n"/>
      <c r="B12" s="140" t="inlineStr">
        <is>
          <t>EF.EC-AT.AT-Emissions-NOx</t>
        </is>
      </c>
      <c r="C12" s="140">
        <f>SUMIFS('2a. Database N flows'!$N:$N,'2a. Database N flows'!$C:$C,'3.2.c NUE Whole economy'!$B12,'2a. Database N flows'!$P:$P,$B$4)</f>
        <v/>
      </c>
      <c r="E12" s="418" t="n"/>
      <c r="F12" s="129" t="inlineStr">
        <is>
          <t>MP.OP-HS.HS-Consumer goods-Nmix</t>
        </is>
      </c>
      <c r="G12" s="140">
        <f>SUMIFS('2a. Database N flows'!$N:$N,'2a. Database N flows'!$C:$C,'3.2.c NUE Whole economy'!$F12,'2a. Database N flows'!$P:$P,$B$4)</f>
        <v/>
      </c>
    </row>
    <row r="13">
      <c r="A13" s="418" t="n"/>
      <c r="B13" s="140" t="inlineStr">
        <is>
          <t>EF.EC-AT.AT-Emissions-N2O</t>
        </is>
      </c>
      <c r="C13" s="140">
        <f>SUMIFS('2a. Database N flows'!$N:$N,'2a. Database N flows'!$C:$C,'3.2.c NUE Whole economy'!$B13,'2a. Database N flows'!$P:$P,$B$4)</f>
        <v/>
      </c>
      <c r="E13" s="162" t="inlineStr">
        <is>
          <t>Final consumption of wood products within the country</t>
        </is>
      </c>
      <c r="F13" s="140" t="inlineStr">
        <is>
          <t>FS.FO-MP.OP-Industrial round wood-Nmix</t>
        </is>
      </c>
      <c r="G13" s="140">
        <f>SUMIFS('2a. Database N flows'!$N:$N,'2a. Database N flows'!$C:$C,'3.2.c NUE Whole economy'!$F13,'2a. Database N flows'!$P:$P,$B$4)</f>
        <v/>
      </c>
    </row>
    <row r="14">
      <c r="A14" s="419" t="n"/>
      <c r="B14" s="140" t="inlineStr">
        <is>
          <t>EF.IC-AT.AT-Emissions-NH3</t>
        </is>
      </c>
      <c r="C14" s="140">
        <f>SUMIFS('2a. Database N flows'!$N:$N,'2a. Database N flows'!$C:$C,'3.2.c NUE Whole economy'!$B14,'2a. Database N flows'!$P:$P,$B$4)</f>
        <v/>
      </c>
      <c r="E14" s="418" t="n"/>
      <c r="F14" s="140" t="inlineStr">
        <is>
          <t>FS.FO-EF.OE-Fuel wood for households-Nmix</t>
        </is>
      </c>
      <c r="G14" s="140">
        <f>SUMIFS('2a. Database N flows'!$N:$N,'2a. Database N flows'!$C:$C,'3.2.c NUE Whole economy'!$F14,'2a. Database N flows'!$P:$P,$B$4)</f>
        <v/>
      </c>
    </row>
    <row r="15">
      <c r="A15" s="420" t="n"/>
      <c r="B15" s="140" t="inlineStr">
        <is>
          <t>EF.IC-AT.AT-Emissions-NOx</t>
        </is>
      </c>
      <c r="C15" s="140">
        <f>SUMIFS('2a. Database N flows'!$N:$N,'2a. Database N flows'!$C:$C,'3.2.c NUE Whole economy'!$B15,'2a. Database N flows'!$P:$P,$B$4)</f>
        <v/>
      </c>
      <c r="E15" s="418" t="n"/>
      <c r="F15" s="140" t="inlineStr">
        <is>
          <t>FS.FO-EF.IC-Fuel wood for industry-Nmix</t>
        </is>
      </c>
      <c r="G15" s="140">
        <f>SUMIFS('2a. Database N flows'!$N:$N,'2a. Database N flows'!$C:$C,'3.2.c NUE Whole economy'!$F15,'2a. Database N flows'!$P:$P,$B$4)</f>
        <v/>
      </c>
    </row>
    <row r="16">
      <c r="A16" s="419" t="n"/>
      <c r="B16" s="140" t="inlineStr">
        <is>
          <t>EF.IC-AT.AT-Emissions-N2O</t>
        </is>
      </c>
      <c r="C16" s="140">
        <f>SUMIFS('2a. Database N flows'!$N:$N,'2a. Database N flows'!$C:$C,'3.2.c NUE Whole economy'!$B16,'2a. Database N flows'!$P:$P,$B$4)</f>
        <v/>
      </c>
      <c r="E16" s="158" t="n"/>
      <c r="F16" s="140" t="inlineStr">
        <is>
          <t>FS.FO-EF.EC-Fuel wood for co-fired power plants-Nmix</t>
        </is>
      </c>
      <c r="G16" s="140">
        <f>SUMIFS('2a. Database N flows'!$N:$N,'2a. Database N flows'!$C:$C,'3.2.c NUE Whole economy'!$F16,'2a. Database N flows'!$P:$P,$B$4)</f>
        <v/>
      </c>
    </row>
    <row r="17">
      <c r="A17" s="419" t="n"/>
      <c r="B17" s="140" t="inlineStr">
        <is>
          <t>EF.TR-AT.AT-Emissions-NH3</t>
        </is>
      </c>
      <c r="C17" s="140">
        <f>SUMIFS('2a. Database N flows'!$N:$N,'2a. Database N flows'!$C:$C,'3.2.c NUE Whole economy'!$B17,'2a. Database N flows'!$P:$P,$B$4)</f>
        <v/>
      </c>
      <c r="E17" s="162" t="inlineStr">
        <is>
          <t>Final consumption of fish and aquatic biomass within the country</t>
        </is>
      </c>
      <c r="F17" s="140" t="inlineStr">
        <is>
          <t>HY.CW-MP.FP-Shellfish-Nmix</t>
        </is>
      </c>
      <c r="G17" s="140">
        <f>SUMIFS('2a. Database N flows'!$N:$N,'2a. Database N flows'!$C:$C,'3.2.c NUE Whole economy'!$F17,'2a. Database N flows'!$P:$P,$B$4)</f>
        <v/>
      </c>
    </row>
    <row r="18">
      <c r="A18" s="419" t="n"/>
      <c r="B18" s="140" t="inlineStr">
        <is>
          <t>EF.TR-AT.AT-Emissions-NOx</t>
        </is>
      </c>
      <c r="C18" s="140">
        <f>SUMIFS('2a. Database N flows'!$N:$N,'2a. Database N flows'!$C:$C,'3.2.c NUE Whole economy'!$B18,'2a. Database N flows'!$P:$P,$B$4)</f>
        <v/>
      </c>
      <c r="E18" s="418" t="n"/>
      <c r="F18" s="140" t="inlineStr">
        <is>
          <t>HY.CW-AG.BC-Biomass for energy production-Nmix</t>
        </is>
      </c>
      <c r="G18" s="140">
        <f>SUMIFS('2a. Database N flows'!$N:$N,'2a. Database N flows'!$C:$C,'3.2.c NUE Whole economy'!$F18,'2a. Database N flows'!$P:$P,$B$4)</f>
        <v/>
      </c>
    </row>
    <row r="19">
      <c r="A19" s="419" t="n"/>
      <c r="B19" s="140" t="inlineStr">
        <is>
          <t>EF.TR-AT.AT-Emissions-N2O</t>
        </is>
      </c>
      <c r="C19" s="140">
        <f>SUMIFS('2a. Database N flows'!$N:$N,'2a. Database N flows'!$C:$C,'3.2.c NUE Whole economy'!$B19,'2a. Database N flows'!$P:$P,$B$4)</f>
        <v/>
      </c>
      <c r="E19" s="418" t="n"/>
      <c r="F19" s="140" t="inlineStr">
        <is>
          <t>HY.SW-AG.BC-Biomass for energy production-Nmix</t>
        </is>
      </c>
      <c r="G19" s="140">
        <f>SUMIFS('2a. Database N flows'!$N:$N,'2a. Database N flows'!$C:$C,'3.2.c NUE Whole economy'!$F19,'2a. Database N flows'!$P:$P,$B$4)</f>
        <v/>
      </c>
    </row>
    <row r="20">
      <c r="A20" s="419" t="n"/>
      <c r="B20" s="140" t="inlineStr">
        <is>
          <t>EF.OE-AT.AT-Emissions-NH3</t>
        </is>
      </c>
      <c r="C20" s="140">
        <f>SUMIFS('2a. Database N flows'!$N:$N,'2a. Database N flows'!$C:$C,'3.2.c NUE Whole economy'!$B20,'2a. Database N flows'!$P:$P,$B$4)</f>
        <v/>
      </c>
      <c r="E20" s="418" t="n"/>
      <c r="F20" s="140" t="inlineStr">
        <is>
          <t>HY.SW-MP.FP-Fish (wild catch)-Nmix</t>
        </is>
      </c>
      <c r="G20" s="140">
        <f>SUMIFS('2a. Database N flows'!$N:$N,'2a. Database N flows'!$C:$C,'3.2.c NUE Whole economy'!$F20,'2a. Database N flows'!$P:$P,$B$4)</f>
        <v/>
      </c>
    </row>
    <row r="21">
      <c r="A21" s="419" t="n"/>
      <c r="B21" s="140" t="inlineStr">
        <is>
          <t>EF.OE-AT.AT-Emissions-NOx</t>
        </is>
      </c>
      <c r="C21" s="140">
        <f>SUMIFS('2a. Database N flows'!$N:$N,'2a. Database N flows'!$C:$C,'3.2.c NUE Whole economy'!$B21,'2a. Database N flows'!$P:$P,$B$4)</f>
        <v/>
      </c>
      <c r="E21" s="418" t="n"/>
      <c r="F21" s="140" t="inlineStr">
        <is>
          <t>HY.AC-MP.FP-coastal fish and seafood-Nmix</t>
        </is>
      </c>
      <c r="G21" s="140">
        <f>SUMIFS('2a. Database N flows'!$N:$N,'2a. Database N flows'!$C:$C,'3.2.c NUE Whole economy'!$F21,'2a. Database N flows'!$P:$P,$B$4)</f>
        <v/>
      </c>
    </row>
    <row r="22">
      <c r="A22" s="158" t="n"/>
      <c r="B22" s="140" t="inlineStr">
        <is>
          <t>EF.OE-AT.AT-Emissions-N2O</t>
        </is>
      </c>
      <c r="C22" s="140">
        <f>SUMIFS('2a. Database N flows'!$N:$N,'2a. Database N flows'!$C:$C,'3.2.c NUE Whole economy'!$B22,'2a. Database N flows'!$P:$P,$B$4)</f>
        <v/>
      </c>
      <c r="E22" s="158" t="n"/>
      <c r="F22" s="140" t="inlineStr">
        <is>
          <t>HY.AC-MP.FP-freshwater fish and seafood-Nmix</t>
        </is>
      </c>
      <c r="G22" s="140">
        <f>SUMIFS('2a. Database N flows'!$N:$N,'2a. Database N flows'!$C:$C,'3.2.c NUE Whole economy'!$F22,'2a. Database N flows'!$P:$P,$B$4)</f>
        <v/>
      </c>
    </row>
    <row r="23">
      <c r="A23" s="162" t="inlineStr">
        <is>
          <t>Inputs from mineral fertilizer</t>
        </is>
      </c>
      <c r="B23" s="140" t="inlineStr">
        <is>
          <t>MP.OP-AG.SM-Mineral fertilizer-Nmix</t>
        </is>
      </c>
      <c r="C23" s="140">
        <f>SUMIFS('2a. Database N flows'!$N:$N,'2a. Database N flows'!$C:$C,'3.2.c NUE Whole economy'!$B23,'2a. Database N flows'!$P:$P,$B$4)</f>
        <v/>
      </c>
      <c r="E23" s="129" t="inlineStr">
        <is>
          <t>Exports</t>
        </is>
      </c>
      <c r="F23" s="131" t="inlineStr">
        <is>
          <t>EF.EC-RW.RW-Fuel export-Nmix</t>
        </is>
      </c>
      <c r="G23" s="140">
        <f>SUMIFS('2a. Database N flows'!$N:$N,'2a. Database N flows'!$C:$C,'3.2.c NUE Whole economy'!$F23,'2a. Database N flows'!$P:$P,$B$4)</f>
        <v/>
      </c>
    </row>
    <row r="24">
      <c r="A24" s="158" t="n"/>
      <c r="B24" s="140" t="inlineStr">
        <is>
          <t>RW.RW-AG.SM-Mineral fertilizer import-Nmix</t>
        </is>
      </c>
      <c r="C24" s="140">
        <f>SUMIFS('2a. Database N flows'!$N:$N,'2a. Database N flows'!$C:$C,'3.2.c NUE Whole economy'!$B24,'2a. Database N flows'!$P:$P,$B$4)</f>
        <v/>
      </c>
      <c r="E24" s="421" t="n"/>
      <c r="F24" s="131" t="inlineStr">
        <is>
          <t>EF.TR-RW.RW-Export of transport fuels-Nmix</t>
        </is>
      </c>
      <c r="G24" s="140">
        <f>SUMIFS('2a. Database N flows'!$N:$N,'2a. Database N flows'!$C:$C,'3.2.c NUE Whole economy'!$F24,'2a. Database N flows'!$P:$P,$B$4)</f>
        <v/>
      </c>
    </row>
    <row r="25">
      <c r="A25" s="162" t="inlineStr">
        <is>
          <t>Biological N2 fixation</t>
        </is>
      </c>
      <c r="B25" s="140" t="inlineStr">
        <is>
          <t>AT.AT-AG.SM-Biological N2 fixation-N2</t>
        </is>
      </c>
      <c r="C25" s="140">
        <f>SUMIFS('2a. Database N flows'!$N:$N,'2a. Database N flows'!$C:$C,'3.2.c NUE Whole economy'!$B25,'2a. Database N flows'!$P:$P,$B$4)</f>
        <v/>
      </c>
      <c r="E25" s="421" t="n"/>
      <c r="F25" s="140" t="inlineStr">
        <is>
          <t>MP.FP-RW.RW-Food export-Nmix</t>
        </is>
      </c>
      <c r="G25" s="140">
        <f>SUMIFS('2a. Database N flows'!$N:$N,'2a. Database N flows'!$C:$C,'3.2.c NUE Whole economy'!$F25,'2a. Database N flows'!$P:$P,$B$4)</f>
        <v/>
      </c>
    </row>
    <row r="26">
      <c r="A26" s="419" t="n"/>
      <c r="B26" s="140" t="inlineStr">
        <is>
          <t>AT.AT-FS.FO-N2 fixation-N2</t>
        </is>
      </c>
      <c r="C26" s="140">
        <f>SUMIFS('2a. Database N flows'!$N:$N,'2a. Database N flows'!$C:$C,'3.2.c NUE Whole economy'!$B26,'2a. Database N flows'!$P:$P,$B$4)</f>
        <v/>
      </c>
      <c r="E26" s="421" t="n"/>
      <c r="F26" s="140" t="inlineStr">
        <is>
          <t>MP.OP-RW.RW-Mineral fertilizer export-Nmix</t>
        </is>
      </c>
      <c r="G26" s="140">
        <f>SUMIFS('2a. Database N flows'!$N:$N,'2a. Database N flows'!$C:$C,'3.2.c NUE Whole economy'!$F26,'2a. Database N flows'!$P:$P,$B$4)</f>
        <v/>
      </c>
    </row>
    <row r="27">
      <c r="A27" s="418" t="n"/>
      <c r="B27" s="140" t="inlineStr">
        <is>
          <t>AT.AT-FS.OL-N2 fixation-N2</t>
        </is>
      </c>
      <c r="C27" s="140">
        <f>SUMIFS('2a. Database N flows'!$N:$N,'2a. Database N flows'!$C:$C,'3.2.c NUE Whole economy'!$B27,'2a. Database N flows'!$P:$P,$B$4)</f>
        <v/>
      </c>
      <c r="E27" s="421" t="n"/>
      <c r="F27" s="140" t="inlineStr">
        <is>
          <t>MP.OP-RW.RW-Other goods export-Nmix</t>
        </is>
      </c>
      <c r="G27" s="140">
        <f>SUMIFS('2a. Database N flows'!$N:$N,'2a. Database N flows'!$C:$C,'3.2.c NUE Whole economy'!$F27,'2a. Database N flows'!$P:$P,$B$4)</f>
        <v/>
      </c>
    </row>
    <row r="28">
      <c r="A28" s="418" t="n"/>
      <c r="B28" s="140" t="inlineStr">
        <is>
          <t>AT.AT-HY.SW-N2 fixation-N2</t>
        </is>
      </c>
      <c r="C28" s="140">
        <f>SUMIFS('2a. Database N flows'!$N:$N,'2a. Database N flows'!$C:$C,'3.2.c NUE Whole economy'!$B28,'2a. Database N flows'!$P:$P,$B$4)</f>
        <v/>
      </c>
      <c r="E28" s="421" t="n"/>
      <c r="F28" s="140" t="inlineStr">
        <is>
          <t>AG.MM-RW.RW-Live animal export-Nmix</t>
        </is>
      </c>
      <c r="G28" s="140">
        <f>SUMIFS('2a. Database N flows'!$N:$N,'2a. Database N flows'!$C:$C,'3.2.c NUE Whole economy'!$F28,'2a. Database N flows'!$P:$P,$B$4)</f>
        <v/>
      </c>
    </row>
    <row r="29">
      <c r="A29" s="158" t="n"/>
      <c r="B29" s="140" t="inlineStr">
        <is>
          <t>AT.AT-HY.CW-N2 fixation-N2</t>
        </is>
      </c>
      <c r="C29" s="140">
        <f>SUMIFS('2a. Database N flows'!$N:$N,'2a. Database N flows'!$C:$C,'3.2.c NUE Whole economy'!$B29,'2a. Database N flows'!$P:$P,$B$4)</f>
        <v/>
      </c>
      <c r="E29" s="421" t="n"/>
      <c r="F29" s="140" t="inlineStr">
        <is>
          <t>AG.MM-RW.RW-Manure export-Nmix</t>
        </is>
      </c>
      <c r="G29" s="140">
        <f>SUMIFS('2a. Database N flows'!$N:$N,'2a. Database N flows'!$C:$C,'3.2.c NUE Whole economy'!$F29,'2a. Database N flows'!$P:$P,$B$4)</f>
        <v/>
      </c>
    </row>
    <row r="30">
      <c r="A30" s="162" t="inlineStr">
        <is>
          <t>Other imports</t>
        </is>
      </c>
      <c r="B30" s="140" t="inlineStr">
        <is>
          <t>RW.RW-EF.EC-Fuel import-Nmix</t>
        </is>
      </c>
      <c r="C30" s="140">
        <f>SUMIFS('2a. Database N flows'!$N:$N,'2a. Database N flows'!$C:$C,'3.2.c NUE Whole economy'!$B30,'2a. Database N flows'!$P:$P,$B$4)</f>
        <v/>
      </c>
      <c r="E30" s="449" t="inlineStr">
        <is>
          <t>Total Useful outputs</t>
        </is>
      </c>
      <c r="F30" s="450" t="n"/>
      <c r="G30" s="137">
        <f>SUM(G9:G29)</f>
        <v/>
      </c>
    </row>
    <row r="31">
      <c r="A31" s="418" t="n"/>
      <c r="B31" s="140" t="inlineStr">
        <is>
          <t>RW.RW-EF.TR-Import of transport fuel-Nmix</t>
        </is>
      </c>
      <c r="C31" s="140">
        <f>SUMIFS('2a. Database N flows'!$N:$N,'2a. Database N flows'!$C:$C,'3.2.c NUE Whole economy'!$B31,'2a. Database N flows'!$P:$P,$B$4)</f>
        <v/>
      </c>
    </row>
    <row r="32">
      <c r="A32" s="418" t="n"/>
      <c r="B32" s="140" t="inlineStr">
        <is>
          <t>RW.RW-MP.FP-Sea fish (landings)-Nmix</t>
        </is>
      </c>
      <c r="C32" s="140">
        <f>SUMIFS('2a. Database N flows'!$N:$N,'2a. Database N flows'!$C:$C,'3.2.c NUE Whole economy'!$B32,'2a. Database N flows'!$P:$P,$B$4)</f>
        <v/>
      </c>
      <c r="F32" s="137" t="inlineStr">
        <is>
          <t>N-Efficiency = Outputs/Inputs</t>
        </is>
      </c>
      <c r="G32" s="381">
        <f>(G30)/C42</f>
        <v/>
      </c>
    </row>
    <row r="33">
      <c r="A33" s="418" t="n"/>
      <c r="B33" s="140" t="inlineStr">
        <is>
          <t>RW.RW-MP.FP-Food import-Nmix</t>
        </is>
      </c>
      <c r="C33" s="140">
        <f>SUMIFS('2a. Database N flows'!$N:$N,'2a. Database N flows'!$C:$C,'3.2.c NUE Whole economy'!$B33,'2a. Database N flows'!$P:$P,$B$4)</f>
        <v/>
      </c>
    </row>
    <row r="34">
      <c r="A34" s="418" t="n"/>
      <c r="B34" s="140" t="inlineStr">
        <is>
          <t>RW.RW-MP.OP-Other goods import -Nmix</t>
        </is>
      </c>
      <c r="C34" s="140">
        <f>SUMIFS('2a. Database N flows'!$N:$N,'2a. Database N flows'!$C:$C,'3.2.c NUE Whole economy'!$B34,'2a. Database N flows'!$P:$P,$B$4)</f>
        <v/>
      </c>
    </row>
    <row r="35">
      <c r="A35" s="418" t="n"/>
      <c r="B35" s="140" t="inlineStr">
        <is>
          <t>RW.RW-AG.MM-Animal feed import-Nmix</t>
        </is>
      </c>
      <c r="C35" s="140">
        <f>SUMIFS('2a. Database N flows'!$N:$N,'2a. Database N flows'!$C:$C,'3.2.c NUE Whole economy'!$B35,'2a. Database N flows'!$P:$P,$B$4)</f>
        <v/>
      </c>
    </row>
    <row r="36">
      <c r="A36" s="418" t="n"/>
      <c r="B36" s="140" t="inlineStr">
        <is>
          <t>RW.RW-AG.MM-Live animal import-Nmix</t>
        </is>
      </c>
      <c r="C36" s="140">
        <f>SUMIFS('2a. Database N flows'!$N:$N,'2a. Database N flows'!$C:$C,'3.2.c NUE Whole economy'!$B36,'2a. Database N flows'!$P:$P,$B$4)</f>
        <v/>
      </c>
    </row>
    <row r="37">
      <c r="A37" s="418" t="n"/>
      <c r="B37" s="129" t="inlineStr">
        <is>
          <t>RW.RW-AG.SM-Manure import-Nmix</t>
        </is>
      </c>
      <c r="C37" s="129">
        <f>SUMIFS('2a. Database N flows'!$N:$N,'2a. Database N flows'!$C:$C,'3.2.c NUE Whole economy'!$B37,'2a. Database N flows'!$P:$P,$B$4)</f>
        <v/>
      </c>
    </row>
    <row r="38">
      <c r="A38" s="162" t="inlineStr">
        <is>
          <t>Deposition</t>
        </is>
      </c>
      <c r="B38" s="105" t="inlineStr">
        <is>
          <t>AT.AT-AG.SM-Deposition-OXN</t>
        </is>
      </c>
      <c r="C38" s="129">
        <f>SUMIFS('2a. Database N flows'!$N:$N,'2a. Database N flows'!$C:$C,'3.2.c NUE Whole economy'!$B38,'2a. Database N flows'!$P:$P,$B$4)</f>
        <v/>
      </c>
    </row>
    <row r="39">
      <c r="A39" s="418" t="n"/>
      <c r="B39" s="105" t="inlineStr">
        <is>
          <t>AT.AT-AG.SM-Deposition-RDN</t>
        </is>
      </c>
      <c r="C39" s="129">
        <f>SUMIFS('2a. Database N flows'!$N:$N,'2a. Database N flows'!$C:$C,'3.2.c NUE Whole economy'!$B39,'2a. Database N flows'!$P:$P,$B$4)</f>
        <v/>
      </c>
    </row>
    <row r="40">
      <c r="A40" s="418" t="n"/>
      <c r="B40" s="105" t="inlineStr">
        <is>
          <t>AT.AT-FS.FO-Deposition-OXN</t>
        </is>
      </c>
      <c r="C40" s="129">
        <f>SUMIFS('2a. Database N flows'!$N:$N,'2a. Database N flows'!$C:$C,'3.2.c NUE Whole economy'!$B40,'2a. Database N flows'!$P:$P,$B$4)</f>
        <v/>
      </c>
    </row>
    <row r="41">
      <c r="A41" s="158" t="n"/>
      <c r="B41" s="105" t="inlineStr">
        <is>
          <t>AT.AT-FS.FO-Deposition-RDN</t>
        </is>
      </c>
      <c r="C41" s="140">
        <f>SUMIFS('2a. Database N flows'!$N:$N,'2a. Database N flows'!$C:$C,'3.2.c NUE Whole economy'!$B41,'2a. Database N flows'!$P:$P,$B$4)</f>
        <v/>
      </c>
    </row>
    <row r="42">
      <c r="A42" s="533" t="inlineStr">
        <is>
          <t>Total N Inputs</t>
        </is>
      </c>
      <c r="B42" s="525" t="n"/>
      <c r="C42" s="139">
        <f>SUM(C11:C41)</f>
        <v/>
      </c>
    </row>
    <row r="43">
      <c r="A43" s="168" t="n"/>
    </row>
  </sheetData>
  <sheetProtection selectLockedCells="0" selectUnlockedCells="0" sheet="1" objects="1" insertRows="1" insertHyperlinks="1" autoFilter="1" scenarios="1" formatColumns="1" deleteColumns="1" insertColumns="1" pivotTables="1" deleteRows="1" formatCells="1" formatRows="1" sort="1"/>
  <mergeCells count="3">
    <mergeCell ref="E10:F10"/>
    <mergeCell ref="A10:B10"/>
    <mergeCell ref="A42:B42"/>
  </mergeCells>
  <dataValidations count="1">
    <dataValidation sqref="B4" showDropDown="0" showInputMessage="1" showErrorMessage="1" allowBlank="1" type="list">
      <formula1>INDIRECT("Year")</formula1>
    </dataValidation>
  </dataValidations>
  <hyperlinks>
    <hyperlink xmlns:r="http://schemas.openxmlformats.org/officeDocument/2006/relationships" ref="C7" r:id="rId1"/>
  </hyperlinks>
  <pageMargins left="0.7" right="0.7" top="0.787401575" bottom="0.787401575" header="0.3" footer="0.3"/>
  <pageSetup orientation="portrait" paperSize="9"/>
</worksheet>
</file>

<file path=xl/worksheets/sheet10.xml><?xml version="1.0" encoding="utf-8"?>
<worksheet xmlns="http://schemas.openxmlformats.org/spreadsheetml/2006/main">
  <sheetPr codeName="Tabelle9">
    <tabColor theme="9" tint="0.3999755851924192"/>
    <outlinePr summaryBelow="1" summaryRight="1"/>
    <pageSetUpPr/>
  </sheetPr>
  <dimension ref="A1:DB172"/>
  <sheetViews>
    <sheetView showGridLines="0" topLeftCell="C71" zoomScale="70" zoomScaleNormal="70" workbookViewId="0">
      <selection activeCell="C13" sqref="C13:CV13"/>
    </sheetView>
  </sheetViews>
  <sheetFormatPr baseColWidth="10" defaultColWidth="0" defaultRowHeight="15" zeroHeight="1" outlineLevelRow="1"/>
  <cols>
    <col hidden="1" outlineLevel="1" width="10.6640625" customWidth="1" style="414" min="1" max="2"/>
    <col collapsed="1" width="19.6640625" customWidth="1" style="415" min="3" max="3"/>
    <col width="36.6640625" customWidth="1" style="415" min="4" max="4"/>
    <col hidden="1" outlineLevel="1" width="10.6640625" customWidth="1" style="415" min="5" max="11"/>
    <col collapsed="1" width="19.6640625" customWidth="1" style="415" min="12" max="12"/>
    <col hidden="1" outlineLevel="1" width="10.6640625" customWidth="1" style="415" min="13" max="19"/>
    <col collapsed="1" width="28.33203125" customWidth="1" style="415" min="20" max="20"/>
    <col hidden="1" outlineLevel="1" width="10.6640625" customWidth="1" style="415" min="21" max="27"/>
    <col collapsed="1" width="29.5" customWidth="1" style="415" min="28" max="28"/>
    <col hidden="1" outlineLevel="1" width="10.6640625" customWidth="1" style="415" min="29" max="34"/>
    <col hidden="1" outlineLevel="1" width="2.5" customWidth="1" style="415" min="35" max="35"/>
    <col collapsed="1" width="19.6640625" customWidth="1" style="415" min="36" max="36"/>
    <col hidden="1" outlineLevel="1" width="10.6640625" customWidth="1" style="415" min="37" max="43"/>
    <col collapsed="1" width="19.6640625" customWidth="1" style="415" min="44" max="44"/>
    <col hidden="1" outlineLevel="1" width="10.6640625" customWidth="1" style="415" min="45" max="51"/>
    <col collapsed="1" width="19.6640625" customWidth="1" style="415" min="52" max="52"/>
    <col hidden="1" outlineLevel="1" width="10.6640625" customWidth="1" style="415" min="53" max="59"/>
    <col collapsed="1" width="19.6640625" customWidth="1" style="415" min="60" max="60"/>
    <col hidden="1" outlineLevel="1" width="10.6640625" customWidth="1" style="415" min="61" max="67"/>
    <col collapsed="1" width="19.6640625" customWidth="1" style="415" min="68" max="68"/>
    <col hidden="1" outlineLevel="1" width="10.6640625" customWidth="1" style="415" min="69" max="75"/>
    <col collapsed="1" width="19.6640625" customWidth="1" style="415" min="76" max="76"/>
    <col hidden="1" outlineLevel="2" width="10.6640625" customWidth="1" style="415" min="77" max="83"/>
    <col collapsed="1" width="19.6640625" customWidth="1" style="415" min="84" max="84"/>
    <col hidden="1" outlineLevel="1" width="10.6640625" customWidth="1" style="415" min="85" max="91"/>
    <col collapsed="1" width="19.6640625" customWidth="1" style="415" min="92" max="92"/>
    <col hidden="1" outlineLevel="1" width="10.6640625" customWidth="1" style="415" min="93" max="99"/>
    <col collapsed="1" width="19.6640625" customWidth="1" style="415" min="100" max="100"/>
    <col width="19.6640625" customWidth="1" style="415" min="101" max="106"/>
    <col hidden="1" width="19.6640625" customWidth="1" style="415" min="107" max="195"/>
    <col hidden="1" width="19.6640625" customWidth="1" style="415" min="196" max="16384"/>
  </cols>
  <sheetData>
    <row r="1" ht="22" customFormat="1" customHeight="1" s="268" thickBot="1">
      <c r="A1" s="384" t="n"/>
      <c r="B1" s="385" t="n"/>
      <c r="C1" s="263" t="inlineStr">
        <is>
          <t>3.3.a Time series: N wasted</t>
        </is>
      </c>
      <c r="D1" s="263" t="n"/>
      <c r="E1" s="263" t="n"/>
      <c r="F1" s="263" t="n"/>
      <c r="G1" s="263" t="n"/>
      <c r="H1" s="263" t="n"/>
      <c r="I1" s="263" t="n"/>
      <c r="J1" s="263" t="n"/>
      <c r="K1" s="263" t="n"/>
      <c r="L1" s="264" t="inlineStr">
        <is>
          <t>Inputs/Waste by species (top: select [+] to open and [-] to close)</t>
        </is>
      </c>
      <c r="M1" s="263" t="n"/>
      <c r="N1" s="263" t="n"/>
      <c r="O1" s="263" t="n"/>
      <c r="P1" s="263" t="n"/>
      <c r="Q1" s="263" t="n"/>
      <c r="R1" s="265" t="n"/>
      <c r="S1" s="263" t="n"/>
      <c r="T1" s="263" t="n"/>
      <c r="U1" s="263" t="n"/>
      <c r="V1" s="263" t="n"/>
      <c r="W1" s="263" t="n"/>
      <c r="X1" s="263" t="n"/>
      <c r="Y1" s="263" t="n"/>
      <c r="Z1" s="263" t="n"/>
      <c r="AA1" s="263" t="n"/>
      <c r="AB1" s="265" t="n"/>
      <c r="AC1" s="265" t="n"/>
      <c r="AD1" s="265" t="n"/>
      <c r="AE1" s="265" t="n"/>
      <c r="AF1" s="265" t="n"/>
      <c r="AG1" s="265" t="n"/>
      <c r="AH1" s="265" t="n"/>
      <c r="AI1" s="265" t="n"/>
      <c r="AJ1" s="265" t="n"/>
      <c r="AK1" s="265" t="n"/>
      <c r="AL1" s="265" t="n"/>
      <c r="AM1" s="265" t="n"/>
      <c r="AN1" s="265" t="n"/>
      <c r="AO1" s="265" t="n"/>
      <c r="AP1" s="265" t="n"/>
      <c r="AQ1" s="265" t="n"/>
      <c r="AR1" s="265" t="n"/>
      <c r="AS1" s="265" t="n"/>
      <c r="AT1" s="265" t="n"/>
      <c r="AU1" s="265" t="n"/>
      <c r="AV1" s="265" t="n"/>
      <c r="AW1" s="265" t="n"/>
      <c r="AX1" s="265" t="n"/>
      <c r="AY1" s="265" t="n"/>
      <c r="AZ1" s="265" t="n"/>
      <c r="BA1" s="265" t="n"/>
      <c r="BB1" s="265" t="n"/>
      <c r="BC1" s="265" t="n"/>
      <c r="BD1" s="265" t="n"/>
      <c r="BE1" s="265" t="n"/>
      <c r="BF1" s="265" t="n"/>
      <c r="BG1" s="265" t="n"/>
      <c r="BH1" s="265" t="n"/>
      <c r="BI1" s="265" t="n"/>
      <c r="BJ1" s="265" t="n"/>
      <c r="BK1" s="265" t="n"/>
      <c r="BL1" s="265" t="n"/>
      <c r="BM1" s="265" t="n"/>
      <c r="BN1" s="265" t="n"/>
      <c r="BO1" s="265" t="n"/>
      <c r="BP1" s="265" t="n"/>
      <c r="BQ1" s="265" t="n"/>
      <c r="BR1" s="265" t="n"/>
      <c r="BS1" s="265" t="n"/>
      <c r="BT1" s="265" t="n"/>
      <c r="BU1" s="265" t="n"/>
      <c r="BV1" s="265" t="n"/>
      <c r="BW1" s="265" t="n"/>
      <c r="BX1" s="265" t="n"/>
      <c r="BY1" s="265" t="n"/>
      <c r="BZ1" s="265" t="n"/>
      <c r="CA1" s="265" t="n"/>
      <c r="CB1" s="265" t="n"/>
      <c r="CC1" s="265" t="n"/>
      <c r="CD1" s="265" t="n"/>
      <c r="CE1" s="265" t="n"/>
      <c r="CF1" s="265" t="n"/>
      <c r="CG1" s="265" t="n"/>
      <c r="CH1" s="265" t="n"/>
      <c r="CI1" s="265" t="n"/>
      <c r="CJ1" s="265" t="n"/>
      <c r="CK1" s="265" t="n"/>
      <c r="CL1" s="265" t="n"/>
      <c r="CM1" s="265" t="n"/>
      <c r="CN1" s="265" t="n"/>
      <c r="CO1" s="265" t="n"/>
      <c r="CP1" s="265" t="n"/>
      <c r="CQ1" s="265" t="n"/>
      <c r="CR1" s="265" t="n"/>
      <c r="CS1" s="265" t="n"/>
      <c r="CT1" s="265" t="n"/>
      <c r="CU1" s="265" t="n"/>
      <c r="CV1" s="265" t="n"/>
      <c r="CW1" s="265" t="n"/>
      <c r="CX1" s="265" t="n"/>
      <c r="CY1" s="265" t="n"/>
      <c r="CZ1" s="265" t="n"/>
      <c r="DA1" s="265" t="n"/>
      <c r="DB1" s="265" t="n"/>
    </row>
    <row r="2" customFormat="1" s="535">
      <c r="A2" s="386" t="n"/>
      <c r="B2" s="386" t="n"/>
      <c r="C2" s="267" t="inlineStr">
        <is>
          <t>Data selection</t>
        </is>
      </c>
      <c r="CY2" s="268" t="n"/>
    </row>
    <row r="3" customFormat="1" s="535">
      <c r="A3" s="386" t="n"/>
      <c r="B3" s="386" t="n"/>
      <c r="C3" s="269" t="n"/>
      <c r="I3" s="5" t="n"/>
      <c r="CY3" s="268" t="n"/>
    </row>
    <row r="4" customFormat="1" s="535">
      <c r="A4" s="386" t="n"/>
      <c r="B4" s="386" t="n"/>
      <c r="C4" s="268" t="inlineStr">
        <is>
          <t xml:space="preserve">Start Year </t>
        </is>
      </c>
      <c r="D4" s="434" t="n">
        <v>2018</v>
      </c>
      <c r="I4" s="5" t="n"/>
      <c r="CY4" s="268" t="n"/>
    </row>
    <row r="5" customFormat="1" s="535">
      <c r="A5" s="386" t="n"/>
      <c r="B5" s="386" t="n"/>
      <c r="C5" s="535" t="inlineStr">
        <is>
          <t>End Year</t>
        </is>
      </c>
      <c r="D5" s="434" t="n">
        <v>2024</v>
      </c>
      <c r="CY5" s="268" t="n"/>
    </row>
    <row r="6" customFormat="1" s="535">
      <c r="A6" s="386" t="n"/>
      <c r="B6" s="386" t="n"/>
      <c r="C6" s="535" t="inlineStr">
        <is>
          <t>Interval</t>
        </is>
      </c>
      <c r="D6" s="434" t="n">
        <v>2</v>
      </c>
      <c r="CY6" s="268" t="n"/>
    </row>
    <row r="7" customFormat="1" s="535">
      <c r="A7" s="386" t="n"/>
      <c r="B7" s="386" t="n"/>
      <c r="CY7" s="268" t="n"/>
    </row>
    <row r="8" customFormat="1" s="535">
      <c r="A8" s="386" t="n"/>
      <c r="B8" s="386" t="n"/>
      <c r="CY8" s="268" t="n"/>
    </row>
    <row r="9" ht="16" customFormat="1" customHeight="1" s="535" thickBot="1">
      <c r="A9" s="387" t="n"/>
      <c r="B9" s="387" t="n"/>
      <c r="C9" s="270" t="n"/>
      <c r="D9" s="270" t="n"/>
      <c r="E9" s="270" t="n"/>
      <c r="F9" s="270" t="n"/>
      <c r="G9" s="270" t="n"/>
      <c r="H9" s="270" t="n"/>
      <c r="I9" s="270" t="n"/>
      <c r="J9" s="270" t="n"/>
      <c r="K9" s="270" t="n"/>
      <c r="L9" s="270" t="n"/>
      <c r="M9" s="270" t="n"/>
      <c r="N9" s="270" t="n"/>
      <c r="O9" s="270" t="n"/>
      <c r="P9" s="270" t="n"/>
      <c r="Q9" s="270" t="n"/>
      <c r="R9" s="270" t="n"/>
      <c r="S9" s="270" t="n"/>
      <c r="T9" s="270" t="n"/>
      <c r="U9" s="270" t="n"/>
      <c r="V9" s="270" t="n"/>
      <c r="W9" s="270" t="n"/>
      <c r="X9" s="270" t="n"/>
      <c r="Y9" s="270" t="n"/>
      <c r="Z9" s="270" t="n"/>
      <c r="AA9" s="270" t="n"/>
      <c r="AB9" s="270" t="n"/>
      <c r="AC9" s="270" t="n"/>
      <c r="AD9" s="270" t="n"/>
      <c r="AE9" s="270" t="n"/>
      <c r="AF9" s="270" t="n"/>
      <c r="AG9" s="270" t="n"/>
      <c r="AH9" s="270" t="n"/>
      <c r="AI9" s="270" t="n"/>
      <c r="AJ9" s="270" t="n"/>
      <c r="AK9" s="270" t="n"/>
      <c r="AL9" s="270" t="n"/>
      <c r="AM9" s="270" t="n"/>
      <c r="AN9" s="270" t="n"/>
      <c r="AO9" s="270" t="n"/>
      <c r="AP9" s="270" t="n"/>
      <c r="AQ9" s="270" t="n"/>
      <c r="AR9" s="270" t="n"/>
      <c r="AS9" s="270" t="n"/>
      <c r="AT9" s="270" t="n"/>
      <c r="AU9" s="270" t="n"/>
      <c r="AV9" s="270" t="n"/>
      <c r="AW9" s="270" t="n"/>
      <c r="AX9" s="270" t="n"/>
      <c r="AY9" s="270" t="n"/>
      <c r="AZ9" s="270" t="n"/>
      <c r="BA9" s="270" t="n"/>
      <c r="BB9" s="270" t="n"/>
      <c r="BC9" s="270" t="n"/>
      <c r="BD9" s="270" t="n"/>
      <c r="BE9" s="270" t="n"/>
      <c r="BF9" s="270" t="n"/>
      <c r="BG9" s="270" t="n"/>
      <c r="BH9" s="270" t="n"/>
      <c r="BI9" s="270" t="n"/>
      <c r="BJ9" s="270" t="n"/>
      <c r="BK9" s="270" t="n"/>
      <c r="BL9" s="270" t="n"/>
      <c r="BM9" s="270" t="n"/>
      <c r="BN9" s="270" t="n"/>
      <c r="BO9" s="270" t="n"/>
      <c r="BP9" s="270" t="n"/>
      <c r="BQ9" s="270" t="n"/>
      <c r="BR9" s="270" t="n"/>
      <c r="BS9" s="270" t="n"/>
      <c r="BT9" s="270" t="n"/>
      <c r="BU9" s="270" t="n"/>
      <c r="BV9" s="270" t="n"/>
      <c r="BW9" s="270" t="n"/>
      <c r="BX9" s="270" t="n"/>
      <c r="BY9" s="270" t="n"/>
      <c r="BZ9" s="270" t="n"/>
      <c r="CA9" s="270" t="n"/>
      <c r="CB9" s="270" t="n"/>
      <c r="CC9" s="270" t="n"/>
      <c r="CD9" s="270" t="n"/>
      <c r="CE9" s="270" t="n"/>
      <c r="CF9" s="270" t="n"/>
      <c r="CG9" s="270" t="n"/>
      <c r="CH9" s="270" t="n"/>
      <c r="CI9" s="270" t="n"/>
      <c r="CJ9" s="270" t="n"/>
      <c r="CK9" s="270" t="n"/>
      <c r="CL9" s="270" t="n"/>
      <c r="CM9" s="270" t="n"/>
      <c r="CN9" s="270" t="n"/>
      <c r="CO9" s="270" t="n"/>
      <c r="CP9" s="270" t="n"/>
      <c r="CQ9" s="270" t="n"/>
      <c r="CR9" s="270" t="n"/>
      <c r="CS9" s="270" t="n"/>
      <c r="CT9" s="270" t="n"/>
      <c r="CU9" s="270" t="n"/>
      <c r="CV9" s="270" t="n"/>
      <c r="CW9" s="270" t="n"/>
      <c r="CX9" s="270" t="n"/>
      <c r="CY9" s="265" t="n"/>
      <c r="CZ9" s="270" t="n"/>
      <c r="DA9" s="270" t="n"/>
      <c r="DB9" s="270" t="n"/>
    </row>
    <row r="10" ht="19" customFormat="1" customHeight="1" s="535">
      <c r="A10" s="386" t="n"/>
      <c r="B10" s="386" t="n"/>
      <c r="C10" s="271" t="inlineStr">
        <is>
          <t>Time series of N waste</t>
        </is>
      </c>
      <c r="CY10" s="268" t="n"/>
    </row>
    <row r="11" customFormat="1" s="535">
      <c r="A11" s="386" t="n"/>
      <c r="B11" s="386" t="n"/>
      <c r="CY11" s="268" t="n"/>
    </row>
    <row r="12" ht="24.5" customFormat="1" customHeight="1" s="535">
      <c r="A12" s="386" t="n"/>
      <c r="B12" s="386" t="n"/>
      <c r="C12" s="394" t="inlineStr">
        <is>
          <t>Total N wasted by pool and year</t>
        </is>
      </c>
      <c r="D12" s="272" t="n"/>
      <c r="CY12" s="268" t="n"/>
    </row>
    <row r="13" ht="102" customFormat="1" customHeight="1" s="535">
      <c r="A13" s="386" t="n"/>
      <c r="B13" s="386" t="n"/>
      <c r="C13" s="534" t="inlineStr">
        <is>
          <t>Notes:
- N wasted accounts for nitrogen that is lost to the environment either in the form of reactive species (NOx, NH3, N2 or Nmix), including also inactive forms (i.e. N2). It is accounted for in the pools that are dominated by anthropogenic activities involving nitrogen (e.g. EF, MP, HS, AG and PR)
- For quantification of total N wasted, internal N flows to the pool processing of residues are excluded in order to avoid double counting. I.e. the N wasted from MP that is transferred to waste treatment facilities, is not accounted for as N wasted, only the N wasted from the pool PR (i.e. discharge of treated waste water, emissions from wastewater treatement plants, etc.)
- For quantification of N wasted per pool, the N flows to the pool processing of residues are included (to illustrate that the pool is causing the N waste, even tough it is not lost to the enviroment directly, instead transfered to the pool PR). 
- No N wasted is assumed to be generated by the pools that are dominated by natural processes (e.g. FS, HY, AT). Those pools receive N waste from the pools that cause N waste (e.g. EF, MP, HS, AG and PR)
- For definitions of the different N species see sheet 1. Readme</t>
        </is>
      </c>
      <c r="CY13" s="268" t="n"/>
    </row>
    <row r="14" customFormat="1" s="535">
      <c r="A14" s="386" t="n"/>
      <c r="B14" s="386" t="n"/>
      <c r="D14" s="273" t="inlineStr">
        <is>
          <t>N wasted</t>
        </is>
      </c>
      <c r="E14" s="274">
        <f>$D$4</f>
        <v/>
      </c>
      <c r="F14" s="275">
        <f>$D$4</f>
        <v/>
      </c>
      <c r="G14" s="275">
        <f>$D$4</f>
        <v/>
      </c>
      <c r="H14" s="275">
        <f>$D$4</f>
        <v/>
      </c>
      <c r="I14" s="275">
        <f>$D$4</f>
        <v/>
      </c>
      <c r="J14" s="275">
        <f>$D$4</f>
        <v/>
      </c>
      <c r="K14" s="275">
        <f>$D$4</f>
        <v/>
      </c>
      <c r="L14" s="276">
        <f>$D$4</f>
        <v/>
      </c>
      <c r="M14" s="274">
        <f>IF(L$14+$D$6&lt;=$D$5,L$14+$D$6,"")</f>
        <v/>
      </c>
      <c r="N14" s="275">
        <f>M14</f>
        <v/>
      </c>
      <c r="O14" s="275">
        <f>N14</f>
        <v/>
      </c>
      <c r="P14" s="275">
        <f>O14</f>
        <v/>
      </c>
      <c r="Q14" s="275">
        <f>P14</f>
        <v/>
      </c>
      <c r="R14" s="275">
        <f>Q14</f>
        <v/>
      </c>
      <c r="S14" s="275">
        <f>R14</f>
        <v/>
      </c>
      <c r="T14" s="275">
        <f>S14</f>
        <v/>
      </c>
      <c r="U14" s="274">
        <f>IF(T$14+$D$6&lt;=$D$5,T$14+$D$6,"")</f>
        <v/>
      </c>
      <c r="V14" s="275">
        <f>U14</f>
        <v/>
      </c>
      <c r="W14" s="275">
        <f>V14</f>
        <v/>
      </c>
      <c r="X14" s="275">
        <f>W14</f>
        <v/>
      </c>
      <c r="Y14" s="275">
        <f>X14</f>
        <v/>
      </c>
      <c r="Z14" s="275">
        <f>Y14</f>
        <v/>
      </c>
      <c r="AA14" s="275">
        <f>Z14</f>
        <v/>
      </c>
      <c r="AB14" s="275">
        <f>AA14</f>
        <v/>
      </c>
      <c r="AC14" s="274">
        <f>IF(AB$14+$D$6&lt;=$D$5,AB$14+$D$6,"")</f>
        <v/>
      </c>
      <c r="AD14" s="275">
        <f>AC14</f>
        <v/>
      </c>
      <c r="AE14" s="275">
        <f>AD14</f>
        <v/>
      </c>
      <c r="AF14" s="275">
        <f>AE14</f>
        <v/>
      </c>
      <c r="AG14" s="275">
        <f>AF14</f>
        <v/>
      </c>
      <c r="AH14" s="275">
        <f>AG14</f>
        <v/>
      </c>
      <c r="AI14" s="275">
        <f>AH14</f>
        <v/>
      </c>
      <c r="AJ14" s="275">
        <f>AI14</f>
        <v/>
      </c>
      <c r="AK14" s="274">
        <f>IFERROR(IF(AJ$14+$D$6&lt;=$D$5,AJ$14+$D$6,""),"")</f>
        <v/>
      </c>
      <c r="AL14" s="275">
        <f>AK14</f>
        <v/>
      </c>
      <c r="AM14" s="275">
        <f>AL14</f>
        <v/>
      </c>
      <c r="AN14" s="275">
        <f>AM14</f>
        <v/>
      </c>
      <c r="AO14" s="275">
        <f>AN14</f>
        <v/>
      </c>
      <c r="AP14" s="275">
        <f>AO14</f>
        <v/>
      </c>
      <c r="AQ14" s="275">
        <f>AP14</f>
        <v/>
      </c>
      <c r="AR14" s="275">
        <f>AQ14</f>
        <v/>
      </c>
      <c r="AS14" s="274">
        <f>IFERROR(IF(AR$14+$D$6&lt;=$D$5,AR$14+$D$6,""),"")</f>
        <v/>
      </c>
      <c r="AT14" s="275">
        <f>AS14</f>
        <v/>
      </c>
      <c r="AU14" s="275">
        <f>AT14</f>
        <v/>
      </c>
      <c r="AV14" s="275">
        <f>AU14</f>
        <v/>
      </c>
      <c r="AW14" s="275">
        <f>AV14</f>
        <v/>
      </c>
      <c r="AX14" s="275">
        <f>AW14</f>
        <v/>
      </c>
      <c r="AY14" s="275">
        <f>AX14</f>
        <v/>
      </c>
      <c r="AZ14" s="275">
        <f>AY14</f>
        <v/>
      </c>
      <c r="BA14" s="274">
        <f>IFERROR(IF(AZ$14+$D$6&lt;=$D$5,AZ$14+$D$6,""),"")</f>
        <v/>
      </c>
      <c r="BB14" s="275">
        <f>BA14</f>
        <v/>
      </c>
      <c r="BC14" s="275">
        <f>BB14</f>
        <v/>
      </c>
      <c r="BD14" s="275">
        <f>BC14</f>
        <v/>
      </c>
      <c r="BE14" s="275">
        <f>BD14</f>
        <v/>
      </c>
      <c r="BF14" s="275">
        <f>BE14</f>
        <v/>
      </c>
      <c r="BG14" s="275">
        <f>BF14</f>
        <v/>
      </c>
      <c r="BH14" s="275">
        <f>BG14</f>
        <v/>
      </c>
      <c r="BI14" s="274">
        <f>IFERROR(IF(BH$14+$D$6&lt;=$D$5,BH$14+$D$6,""),"")</f>
        <v/>
      </c>
      <c r="BJ14" s="275">
        <f>BI14</f>
        <v/>
      </c>
      <c r="BK14" s="275">
        <f>BJ14</f>
        <v/>
      </c>
      <c r="BL14" s="275">
        <f>BK14</f>
        <v/>
      </c>
      <c r="BM14" s="275">
        <f>BL14</f>
        <v/>
      </c>
      <c r="BN14" s="275">
        <f>BM14</f>
        <v/>
      </c>
      <c r="BO14" s="275">
        <f>BN14</f>
        <v/>
      </c>
      <c r="BP14" s="275">
        <f>BO14</f>
        <v/>
      </c>
      <c r="BQ14" s="274">
        <f>IFERROR(IF(BP$14+$D$6&lt;=$D$5,BP$14+$D$6,""),"")</f>
        <v/>
      </c>
      <c r="BR14" s="275">
        <f>BQ14</f>
        <v/>
      </c>
      <c r="BS14" s="275">
        <f>BR14</f>
        <v/>
      </c>
      <c r="BT14" s="275">
        <f>BS14</f>
        <v/>
      </c>
      <c r="BU14" s="275">
        <f>BT14</f>
        <v/>
      </c>
      <c r="BV14" s="275">
        <f>BU14</f>
        <v/>
      </c>
      <c r="BW14" s="275">
        <f>BV14</f>
        <v/>
      </c>
      <c r="BX14" s="275">
        <f>BW14</f>
        <v/>
      </c>
      <c r="BY14" s="274">
        <f>IFERROR(IF(BX$14+$D$6&lt;=$D$5,BX$14+$D$6,""),"")</f>
        <v/>
      </c>
      <c r="BZ14" s="275">
        <f>BY14</f>
        <v/>
      </c>
      <c r="CA14" s="275">
        <f>BZ14</f>
        <v/>
      </c>
      <c r="CB14" s="275">
        <f>CA14</f>
        <v/>
      </c>
      <c r="CC14" s="275">
        <f>CB14</f>
        <v/>
      </c>
      <c r="CD14" s="275">
        <f>CC14</f>
        <v/>
      </c>
      <c r="CE14" s="275">
        <f>CD14</f>
        <v/>
      </c>
      <c r="CF14" s="275">
        <f>CE14</f>
        <v/>
      </c>
      <c r="CG14" s="274">
        <f>IFERROR(IF(CF$14+$D$6&lt;=$D$5,CF$14+$D$6,""),"")</f>
        <v/>
      </c>
      <c r="CH14" s="275">
        <f>CG14</f>
        <v/>
      </c>
      <c r="CI14" s="275">
        <f>CH14</f>
        <v/>
      </c>
      <c r="CJ14" s="275">
        <f>CI14</f>
        <v/>
      </c>
      <c r="CK14" s="275">
        <f>CJ14</f>
        <v/>
      </c>
      <c r="CL14" s="275">
        <f>CK14</f>
        <v/>
      </c>
      <c r="CM14" s="275">
        <f>CL14</f>
        <v/>
      </c>
      <c r="CN14" s="275">
        <f>CM14</f>
        <v/>
      </c>
      <c r="CO14" s="274">
        <f>IFERROR(IF(CN$14+$D$6&lt;=$D$5,CN$14+$D$6,""),"")</f>
        <v/>
      </c>
      <c r="CP14" s="275">
        <f>CO14</f>
        <v/>
      </c>
      <c r="CQ14" s="275">
        <f>CP14</f>
        <v/>
      </c>
      <c r="CR14" s="275">
        <f>CQ14</f>
        <v/>
      </c>
      <c r="CS14" s="275">
        <f>CR14</f>
        <v/>
      </c>
      <c r="CT14" s="275">
        <f>CS14</f>
        <v/>
      </c>
      <c r="CU14" s="275">
        <f>CT14</f>
        <v/>
      </c>
      <c r="CV14" s="275">
        <f>CU14</f>
        <v/>
      </c>
      <c r="CY14" s="268" t="n"/>
    </row>
    <row r="15" customFormat="1" s="535">
      <c r="A15" s="386" t="n"/>
      <c r="B15" s="386" t="n"/>
      <c r="D15" s="277" t="n"/>
      <c r="E15" s="268" t="inlineStr">
        <is>
          <t>NOx</t>
        </is>
      </c>
      <c r="F15" s="268" t="inlineStr">
        <is>
          <t>NH3</t>
        </is>
      </c>
      <c r="G15" s="268" t="inlineStr">
        <is>
          <t>N2O</t>
        </is>
      </c>
      <c r="H15" s="268" t="inlineStr">
        <is>
          <t>Nmix</t>
        </is>
      </c>
      <c r="I15" s="268" t="inlineStr">
        <is>
          <t>N2</t>
        </is>
      </c>
      <c r="J15" s="144" t="inlineStr">
        <is>
          <t>OXN</t>
        </is>
      </c>
      <c r="K15" s="144" t="inlineStr">
        <is>
          <t>RDN</t>
        </is>
      </c>
      <c r="L15" s="278" t="inlineStr">
        <is>
          <t>Total kt N</t>
        </is>
      </c>
      <c r="M15" s="268" t="inlineStr">
        <is>
          <t>NOx</t>
        </is>
      </c>
      <c r="N15" s="268" t="inlineStr">
        <is>
          <t>NH3</t>
        </is>
      </c>
      <c r="O15" s="268" t="inlineStr">
        <is>
          <t>N2O</t>
        </is>
      </c>
      <c r="P15" s="268" t="inlineStr">
        <is>
          <t>Nmix</t>
        </is>
      </c>
      <c r="Q15" s="268" t="inlineStr">
        <is>
          <t>N2</t>
        </is>
      </c>
      <c r="R15" s="144" t="inlineStr">
        <is>
          <t>OXN</t>
        </is>
      </c>
      <c r="S15" s="144" t="inlineStr">
        <is>
          <t>RDN</t>
        </is>
      </c>
      <c r="T15" s="278" t="inlineStr">
        <is>
          <t>Total kt N</t>
        </is>
      </c>
      <c r="U15" s="268" t="inlineStr">
        <is>
          <t>NOx</t>
        </is>
      </c>
      <c r="V15" s="268" t="inlineStr">
        <is>
          <t>NH3</t>
        </is>
      </c>
      <c r="W15" s="268" t="inlineStr">
        <is>
          <t>N2O</t>
        </is>
      </c>
      <c r="X15" s="268" t="inlineStr">
        <is>
          <t>Nmix</t>
        </is>
      </c>
      <c r="Y15" s="268" t="inlineStr">
        <is>
          <t>N2</t>
        </is>
      </c>
      <c r="Z15" s="144" t="inlineStr">
        <is>
          <t>OXN</t>
        </is>
      </c>
      <c r="AA15" s="144" t="inlineStr">
        <is>
          <t>RDN</t>
        </is>
      </c>
      <c r="AB15" s="278" t="inlineStr">
        <is>
          <t>Total kt N</t>
        </is>
      </c>
      <c r="AC15" s="268" t="inlineStr">
        <is>
          <t>NOx</t>
        </is>
      </c>
      <c r="AD15" s="268" t="inlineStr">
        <is>
          <t>NH3</t>
        </is>
      </c>
      <c r="AE15" s="268" t="inlineStr">
        <is>
          <t>N2O</t>
        </is>
      </c>
      <c r="AF15" s="268" t="inlineStr">
        <is>
          <t>Nmix</t>
        </is>
      </c>
      <c r="AG15" s="268" t="inlineStr">
        <is>
          <t>N2</t>
        </is>
      </c>
      <c r="AH15" s="144" t="inlineStr">
        <is>
          <t>OXN</t>
        </is>
      </c>
      <c r="AI15" s="144" t="inlineStr">
        <is>
          <t>RDN</t>
        </is>
      </c>
      <c r="AJ15" s="278" t="inlineStr">
        <is>
          <t>Total kt N</t>
        </is>
      </c>
      <c r="AK15" s="268" t="inlineStr">
        <is>
          <t>NOx</t>
        </is>
      </c>
      <c r="AL15" s="268" t="inlineStr">
        <is>
          <t>NH3</t>
        </is>
      </c>
      <c r="AM15" s="268" t="inlineStr">
        <is>
          <t>N2O</t>
        </is>
      </c>
      <c r="AN15" s="268" t="inlineStr">
        <is>
          <t>Nmix</t>
        </is>
      </c>
      <c r="AO15" s="268" t="inlineStr">
        <is>
          <t>N2</t>
        </is>
      </c>
      <c r="AP15" s="144" t="inlineStr">
        <is>
          <t>OXN</t>
        </is>
      </c>
      <c r="AQ15" s="144" t="inlineStr">
        <is>
          <t>RDN</t>
        </is>
      </c>
      <c r="AR15" s="278" t="inlineStr">
        <is>
          <t>Total kt N</t>
        </is>
      </c>
      <c r="AS15" s="268" t="inlineStr">
        <is>
          <t>NOx</t>
        </is>
      </c>
      <c r="AT15" s="268" t="inlineStr">
        <is>
          <t>NH3</t>
        </is>
      </c>
      <c r="AU15" s="268" t="inlineStr">
        <is>
          <t>N2O</t>
        </is>
      </c>
      <c r="AV15" s="268" t="inlineStr">
        <is>
          <t>Nmix</t>
        </is>
      </c>
      <c r="AW15" s="268" t="inlineStr">
        <is>
          <t>N2</t>
        </is>
      </c>
      <c r="AX15" s="144" t="inlineStr">
        <is>
          <t>OXN</t>
        </is>
      </c>
      <c r="AY15" s="144" t="inlineStr">
        <is>
          <t>RDN</t>
        </is>
      </c>
      <c r="AZ15" s="278" t="inlineStr">
        <is>
          <t>Total kt N</t>
        </is>
      </c>
      <c r="BA15" s="268" t="inlineStr">
        <is>
          <t>NOx</t>
        </is>
      </c>
      <c r="BB15" s="268" t="inlineStr">
        <is>
          <t>NH3</t>
        </is>
      </c>
      <c r="BC15" s="268" t="inlineStr">
        <is>
          <t>N2O</t>
        </is>
      </c>
      <c r="BD15" s="268" t="inlineStr">
        <is>
          <t>Nmix</t>
        </is>
      </c>
      <c r="BE15" s="268" t="inlineStr">
        <is>
          <t>N2</t>
        </is>
      </c>
      <c r="BF15" s="144" t="inlineStr">
        <is>
          <t>OXN</t>
        </is>
      </c>
      <c r="BG15" s="144" t="inlineStr">
        <is>
          <t>RDN</t>
        </is>
      </c>
      <c r="BH15" s="278" t="inlineStr">
        <is>
          <t>Total kt N</t>
        </is>
      </c>
      <c r="BI15" s="268" t="inlineStr">
        <is>
          <t>NOx</t>
        </is>
      </c>
      <c r="BJ15" s="268" t="inlineStr">
        <is>
          <t>NH3</t>
        </is>
      </c>
      <c r="BK15" s="268" t="inlineStr">
        <is>
          <t>N2O</t>
        </is>
      </c>
      <c r="BL15" s="268" t="inlineStr">
        <is>
          <t>Nmix</t>
        </is>
      </c>
      <c r="BM15" s="268" t="inlineStr">
        <is>
          <t>N2</t>
        </is>
      </c>
      <c r="BN15" s="144" t="inlineStr">
        <is>
          <t>OXN</t>
        </is>
      </c>
      <c r="BO15" s="144" t="inlineStr">
        <is>
          <t>RDN</t>
        </is>
      </c>
      <c r="BP15" s="278" t="inlineStr">
        <is>
          <t>Total kt N</t>
        </is>
      </c>
      <c r="BQ15" s="268" t="inlineStr">
        <is>
          <t>NOx</t>
        </is>
      </c>
      <c r="BR15" s="268" t="inlineStr">
        <is>
          <t>NH3</t>
        </is>
      </c>
      <c r="BS15" s="268" t="inlineStr">
        <is>
          <t>N2O</t>
        </is>
      </c>
      <c r="BT15" s="268" t="inlineStr">
        <is>
          <t>Nmix</t>
        </is>
      </c>
      <c r="BU15" s="268" t="inlineStr">
        <is>
          <t>N2</t>
        </is>
      </c>
      <c r="BV15" s="144" t="inlineStr">
        <is>
          <t>OXN</t>
        </is>
      </c>
      <c r="BW15" s="144" t="inlineStr">
        <is>
          <t>RDN</t>
        </is>
      </c>
      <c r="BX15" s="278" t="inlineStr">
        <is>
          <t>Total kt N</t>
        </is>
      </c>
      <c r="BY15" s="268" t="inlineStr">
        <is>
          <t>NOx</t>
        </is>
      </c>
      <c r="BZ15" s="268" t="inlineStr">
        <is>
          <t>NH3</t>
        </is>
      </c>
      <c r="CA15" s="268" t="inlineStr">
        <is>
          <t>N2O</t>
        </is>
      </c>
      <c r="CB15" s="268" t="inlineStr">
        <is>
          <t>Nmix</t>
        </is>
      </c>
      <c r="CC15" s="268" t="inlineStr">
        <is>
          <t>N2</t>
        </is>
      </c>
      <c r="CD15" s="144" t="inlineStr">
        <is>
          <t>OXN</t>
        </is>
      </c>
      <c r="CE15" s="144" t="inlineStr">
        <is>
          <t>RDN</t>
        </is>
      </c>
      <c r="CF15" s="278" t="inlineStr">
        <is>
          <t>Total kt N</t>
        </is>
      </c>
      <c r="CG15" s="268" t="inlineStr">
        <is>
          <t>NOx</t>
        </is>
      </c>
      <c r="CH15" s="268" t="inlineStr">
        <is>
          <t>NH3</t>
        </is>
      </c>
      <c r="CI15" s="268" t="inlineStr">
        <is>
          <t>N2O</t>
        </is>
      </c>
      <c r="CJ15" s="268" t="inlineStr">
        <is>
          <t>Nmix</t>
        </is>
      </c>
      <c r="CK15" s="268" t="inlineStr">
        <is>
          <t>N2</t>
        </is>
      </c>
      <c r="CL15" s="144" t="inlineStr">
        <is>
          <t>OXN</t>
        </is>
      </c>
      <c r="CM15" s="144" t="inlineStr">
        <is>
          <t>RDN</t>
        </is>
      </c>
      <c r="CN15" s="278" t="inlineStr">
        <is>
          <t>Total kt N</t>
        </is>
      </c>
      <c r="CO15" s="268" t="inlineStr">
        <is>
          <t>NOx</t>
        </is>
      </c>
      <c r="CP15" s="268" t="inlineStr">
        <is>
          <t>NH3</t>
        </is>
      </c>
      <c r="CQ15" s="268" t="inlineStr">
        <is>
          <t>N2O</t>
        </is>
      </c>
      <c r="CR15" s="268" t="inlineStr">
        <is>
          <t>Nmix</t>
        </is>
      </c>
      <c r="CS15" s="268" t="inlineStr">
        <is>
          <t>N2</t>
        </is>
      </c>
      <c r="CT15" s="144" t="inlineStr">
        <is>
          <t>OXN</t>
        </is>
      </c>
      <c r="CU15" s="144" t="inlineStr">
        <is>
          <t>RDN</t>
        </is>
      </c>
      <c r="CV15" s="278" t="inlineStr">
        <is>
          <t>Total kt N</t>
        </is>
      </c>
      <c r="CY15" s="268" t="n"/>
    </row>
    <row r="16" customFormat="1" s="535">
      <c r="A16" s="386" t="n"/>
      <c r="B16" s="386" t="inlineStr">
        <is>
          <t>EF</t>
        </is>
      </c>
      <c r="D16" s="281" t="inlineStr">
        <is>
          <t>Energy and fuels</t>
        </is>
      </c>
      <c r="E16" s="282">
        <f>SUMIFS('2a. Database N flows'!$N:$N,'2a. Database N flows'!$D:$D,'3.3a Time series N wasted'!$B16,'2a. Database N flows'!$G:$G,"&lt;&gt;"&amp;$B$20,'2a. Database N flows'!$M:$M,'3.3a Time series N wasted'!E$15,'2a. Database N flows'!$P:$P,E$14,'2a. Database N flows'!$U:$U,'3.3a Time series N wasted'!$D$14)</f>
        <v/>
      </c>
      <c r="F16" s="282">
        <f>SUMIFS('2a. Database N flows'!$N:$N,'2a. Database N flows'!$D:$D,'3.3a Time series N wasted'!$B16,'2a. Database N flows'!$G:$G,"&lt;&gt;"&amp;$B$20,'2a. Database N flows'!$M:$M,'3.3a Time series N wasted'!F$15,'2a. Database N flows'!$P:$P,F$14,'2a. Database N flows'!$U:$U,'3.3a Time series N wasted'!$D$14)</f>
        <v/>
      </c>
      <c r="G16" s="282">
        <f>SUMIFS('2a. Database N flows'!$N:$N,'2a. Database N flows'!$D:$D,'3.3a Time series N wasted'!$B16,'2a. Database N flows'!$G:$G,"&lt;&gt;"&amp;$B$20,'2a. Database N flows'!$M:$M,'3.3a Time series N wasted'!G$15,'2a. Database N flows'!$P:$P,G$14,'2a. Database N flows'!$U:$U,'3.3a Time series N wasted'!$D$14)</f>
        <v/>
      </c>
      <c r="H16" s="282">
        <f>SUMIFS('2a. Database N flows'!$N:$N,'2a. Database N flows'!$D:$D,'3.3a Time series N wasted'!$B16,'2a. Database N flows'!$G:$G,"&lt;&gt;"&amp;$B$20,'2a. Database N flows'!$M:$M,'3.3a Time series N wasted'!H$15,'2a. Database N flows'!$P:$P,H$14,'2a. Database N flows'!$U:$U,'3.3a Time series N wasted'!$D$14)</f>
        <v/>
      </c>
      <c r="I16" s="282">
        <f>SUMIFS('2a. Database N flows'!$N:$N,'2a. Database N flows'!$D:$D,'3.3a Time series N wasted'!$B16,'2a. Database N flows'!$G:$G,"&lt;&gt;"&amp;$B$20,'2a. Database N flows'!$M:$M,'3.3a Time series N wasted'!I$15,'2a. Database N flows'!$P:$P,I$14,'2a. Database N flows'!$U:$U,'3.3a Time series N wasted'!$D$14)</f>
        <v/>
      </c>
      <c r="J16" s="282">
        <f>SUMIFS('2a. Database N flows'!$N:$N,'2a. Database N flows'!$D:$D,'3.3a Time series N wasted'!$B16,'2a. Database N flows'!$G:$G,"&lt;&gt;"&amp;$B$20,'2a. Database N flows'!$M:$M,'3.3a Time series N wasted'!J$15,'2a. Database N flows'!$P:$P,J$14,'2a. Database N flows'!$U:$U,'3.3a Time series N wasted'!$D$14)</f>
        <v/>
      </c>
      <c r="K16" s="282">
        <f>SUMIFS('2a. Database N flows'!$N:$N,'2a. Database N flows'!$D:$D,'3.3a Time series N wasted'!$B16,'2a. Database N flows'!$G:$G,"&lt;&gt;"&amp;$B$20,'2a. Database N flows'!$M:$M,'3.3a Time series N wasted'!K$15,'2a. Database N flows'!$P:$P,K$14,'2a. Database N flows'!$U:$U,'3.3a Time series N wasted'!$D$14)</f>
        <v/>
      </c>
      <c r="L16" s="323">
        <f>SUM(E16:K16)</f>
        <v/>
      </c>
      <c r="M16" s="282">
        <f>SUMIFS('2a. Database N flows'!$N:$N,'2a. Database N flows'!$D:$D,'3.3a Time series N wasted'!$B16,'2a. Database N flows'!$G:$G,"&lt;&gt;"&amp;$B$20,'2a. Database N flows'!$M:$M,'3.3a Time series N wasted'!M$15,'2a. Database N flows'!$P:$P,M$14,'2a. Database N flows'!$U:$U,'3.3a Time series N wasted'!$D$14)</f>
        <v/>
      </c>
      <c r="N16" s="282">
        <f>SUMIFS('2a. Database N flows'!$N:$N,'2a. Database N flows'!$D:$D,'3.3a Time series N wasted'!$B16,'2a. Database N flows'!$G:$G,"&lt;&gt;"&amp;$B$20,'2a. Database N flows'!$M:$M,'3.3a Time series N wasted'!N$15,'2a. Database N flows'!$P:$P,N$14,'2a. Database N flows'!$U:$U,'3.3a Time series N wasted'!$D$14)</f>
        <v/>
      </c>
      <c r="O16" s="282">
        <f>SUMIFS('2a. Database N flows'!$N:$N,'2a. Database N flows'!$D:$D,'3.3a Time series N wasted'!$B16,'2a. Database N flows'!$G:$G,"&lt;&gt;"&amp;$B$20,'2a. Database N flows'!$M:$M,'3.3a Time series N wasted'!O$15,'2a. Database N flows'!$P:$P,O$14,'2a. Database N flows'!$U:$U,'3.3a Time series N wasted'!$D$14)</f>
        <v/>
      </c>
      <c r="P16" s="282">
        <f>SUMIFS('2a. Database N flows'!$N:$N,'2a. Database N flows'!$D:$D,'3.3a Time series N wasted'!$B16,'2a. Database N flows'!$G:$G,"&lt;&gt;"&amp;$B$20,'2a. Database N flows'!$M:$M,'3.3a Time series N wasted'!P$15,'2a. Database N flows'!$P:$P,P$14,'2a. Database N flows'!$U:$U,'3.3a Time series N wasted'!$D$14)</f>
        <v/>
      </c>
      <c r="Q16" s="282">
        <f>SUMIFS('2a. Database N flows'!$N:$N,'2a. Database N flows'!$D:$D,'3.3a Time series N wasted'!$B16,'2a. Database N flows'!$G:$G,"&lt;&gt;"&amp;$B$20,'2a. Database N flows'!$M:$M,'3.3a Time series N wasted'!Q$15,'2a. Database N flows'!$P:$P,Q$14,'2a. Database N flows'!$U:$U,'3.3a Time series N wasted'!$D$14)</f>
        <v/>
      </c>
      <c r="R16" s="282">
        <f>SUMIFS('2a. Database N flows'!$N:$N,'2a. Database N flows'!$D:$D,'3.3a Time series N wasted'!$B16,'2a. Database N flows'!$G:$G,"&lt;&gt;"&amp;$B$20,'2a. Database N flows'!$M:$M,'3.3a Time series N wasted'!R$15,'2a. Database N flows'!$P:$P,R$14,'2a. Database N flows'!$U:$U,'3.3a Time series N wasted'!$D$14)</f>
        <v/>
      </c>
      <c r="S16" s="282">
        <f>SUMIFS('2a. Database N flows'!$N:$N,'2a. Database N flows'!$D:$D,'3.3a Time series N wasted'!$B16,'2a. Database N flows'!$G:$G,"&lt;&gt;"&amp;$B$20,'2a. Database N flows'!$M:$M,'3.3a Time series N wasted'!S$15,'2a. Database N flows'!$P:$P,S$14,'2a. Database N flows'!$U:$U,'3.3a Time series N wasted'!$D$14)</f>
        <v/>
      </c>
      <c r="T16" s="323">
        <f>SUM(M16:S16)</f>
        <v/>
      </c>
      <c r="U16" s="282">
        <f>SUMIFS('2a. Database N flows'!$N:$N,'2a. Database N flows'!$D:$D,'3.3a Time series N wasted'!$B16,'2a. Database N flows'!$G:$G,"&lt;&gt;"&amp;$B$20,'2a. Database N flows'!$M:$M,'3.3a Time series N wasted'!U$15,'2a. Database N flows'!$P:$P,U$14,'2a. Database N flows'!$U:$U,'3.3a Time series N wasted'!$D$14)</f>
        <v/>
      </c>
      <c r="V16" s="282">
        <f>SUMIFS('2a. Database N flows'!$N:$N,'2a. Database N flows'!$D:$D,'3.3a Time series N wasted'!$B16,'2a. Database N flows'!$G:$G,"&lt;&gt;"&amp;$B$20,'2a. Database N flows'!$M:$M,'3.3a Time series N wasted'!V$15,'2a. Database N flows'!$P:$P,V$14,'2a. Database N flows'!$U:$U,'3.3a Time series N wasted'!$D$14)</f>
        <v/>
      </c>
      <c r="W16" s="282">
        <f>SUMIFS('2a. Database N flows'!$N:$N,'2a. Database N flows'!$D:$D,'3.3a Time series N wasted'!$B16,'2a. Database N flows'!$G:$G,"&lt;&gt;"&amp;$B$20,'2a. Database N flows'!$M:$M,'3.3a Time series N wasted'!W$15,'2a. Database N flows'!$P:$P,W$14,'2a. Database N flows'!$U:$U,'3.3a Time series N wasted'!$D$14)</f>
        <v/>
      </c>
      <c r="X16" s="282">
        <f>SUMIFS('2a. Database N flows'!$N:$N,'2a. Database N flows'!$D:$D,'3.3a Time series N wasted'!$B16,'2a. Database N flows'!$G:$G,"&lt;&gt;"&amp;$B$20,'2a. Database N flows'!$M:$M,'3.3a Time series N wasted'!X$15,'2a. Database N flows'!$P:$P,X$14,'2a. Database N flows'!$U:$U,'3.3a Time series N wasted'!$D$14)</f>
        <v/>
      </c>
      <c r="Y16" s="282">
        <f>SUMIFS('2a. Database N flows'!$N:$N,'2a. Database N flows'!$D:$D,'3.3a Time series N wasted'!$B16,'2a. Database N flows'!$G:$G,"&lt;&gt;"&amp;$B$20,'2a. Database N flows'!$M:$M,'3.3a Time series N wasted'!Y$15,'2a. Database N flows'!$P:$P,Y$14,'2a. Database N flows'!$U:$U,'3.3a Time series N wasted'!$D$14)</f>
        <v/>
      </c>
      <c r="Z16" s="282">
        <f>SUMIFS('2a. Database N flows'!$N:$N,'2a. Database N flows'!$D:$D,'3.3a Time series N wasted'!$B16,'2a. Database N flows'!$G:$G,"&lt;&gt;"&amp;$B$20,'2a. Database N flows'!$M:$M,'3.3a Time series N wasted'!Z$15,'2a. Database N flows'!$P:$P,Z$14,'2a. Database N flows'!$U:$U,'3.3a Time series N wasted'!$D$14)</f>
        <v/>
      </c>
      <c r="AA16" s="282">
        <f>SUMIFS('2a. Database N flows'!$N:$N,'2a. Database N flows'!$D:$D,'3.3a Time series N wasted'!$B16,'2a. Database N flows'!$G:$G,"&lt;&gt;"&amp;$B$20,'2a. Database N flows'!$M:$M,'3.3a Time series N wasted'!AA$15,'2a. Database N flows'!$P:$P,AA$14,'2a. Database N flows'!$U:$U,'3.3a Time series N wasted'!$D$14)</f>
        <v/>
      </c>
      <c r="AB16" s="323">
        <f>SUM(U16:AA16)</f>
        <v/>
      </c>
      <c r="AC16" s="282">
        <f>SUMIFS('2a. Database N flows'!$N:$N,'2a. Database N flows'!$D:$D,'3.3a Time series N wasted'!$B16,'2a. Database N flows'!$G:$G,"&lt;&gt;"&amp;$B$20,'2a. Database N flows'!$M:$M,'3.3a Time series N wasted'!AC$15,'2a. Database N flows'!$P:$P,AC$14,'2a. Database N flows'!$U:$U,'3.3a Time series N wasted'!$D$14)</f>
        <v/>
      </c>
      <c r="AD16" s="282">
        <f>SUMIFS('2a. Database N flows'!$N:$N,'2a. Database N flows'!$D:$D,'3.3a Time series N wasted'!$B16,'2a. Database N flows'!$G:$G,"&lt;&gt;"&amp;$B$20,'2a. Database N flows'!$M:$M,'3.3a Time series N wasted'!AD$15,'2a. Database N flows'!$P:$P,AD$14,'2a. Database N flows'!$U:$U,'3.3a Time series N wasted'!$D$14)</f>
        <v/>
      </c>
      <c r="AE16" s="282">
        <f>SUMIFS('2a. Database N flows'!$N:$N,'2a. Database N flows'!$D:$D,'3.3a Time series N wasted'!$B16,'2a. Database N flows'!$G:$G,"&lt;&gt;"&amp;$B$20,'2a. Database N flows'!$M:$M,'3.3a Time series N wasted'!AE$15,'2a. Database N flows'!$P:$P,AE$14,'2a. Database N flows'!$U:$U,'3.3a Time series N wasted'!$D$14)</f>
        <v/>
      </c>
      <c r="AF16" s="282">
        <f>SUMIFS('2a. Database N flows'!$N:$N,'2a. Database N flows'!$D:$D,'3.3a Time series N wasted'!$B16,'2a. Database N flows'!$G:$G,"&lt;&gt;"&amp;$B$20,'2a. Database N flows'!$M:$M,'3.3a Time series N wasted'!AF$15,'2a. Database N flows'!$P:$P,AF$14,'2a. Database N flows'!$U:$U,'3.3a Time series N wasted'!$D$14)</f>
        <v/>
      </c>
      <c r="AG16" s="282">
        <f>SUMIFS('2a. Database N flows'!$N:$N,'2a. Database N flows'!$D:$D,'3.3a Time series N wasted'!$B16,'2a. Database N flows'!$G:$G,"&lt;&gt;"&amp;$B$20,'2a. Database N flows'!$M:$M,'3.3a Time series N wasted'!AG$15,'2a. Database N flows'!$P:$P,AG$14,'2a. Database N flows'!$U:$U,'3.3a Time series N wasted'!$D$14)</f>
        <v/>
      </c>
      <c r="AH16" s="282">
        <f>SUMIFS('2a. Database N flows'!$N:$N,'2a. Database N flows'!$D:$D,'3.3a Time series N wasted'!$B16,'2a. Database N flows'!$G:$G,"&lt;&gt;"&amp;$B$20,'2a. Database N flows'!$M:$M,'3.3a Time series N wasted'!AH$15,'2a. Database N flows'!$P:$P,AH$14,'2a. Database N flows'!$U:$U,'3.3a Time series N wasted'!$D$14)</f>
        <v/>
      </c>
      <c r="AI16" s="282">
        <f>SUMIFS('2a. Database N flows'!$N:$N,'2a. Database N flows'!$D:$D,'3.3a Time series N wasted'!$B16,'2a. Database N flows'!$G:$G,"&lt;&gt;"&amp;$B$20,'2a. Database N flows'!$M:$M,'3.3a Time series N wasted'!AI$15,'2a. Database N flows'!$P:$P,AI$14,'2a. Database N flows'!$U:$U,'3.3a Time series N wasted'!$D$14)</f>
        <v/>
      </c>
      <c r="AJ16" s="323">
        <f>SUM(AC16:AI16)</f>
        <v/>
      </c>
      <c r="AK16" s="282">
        <f>SUMIFS('2a. Database N flows'!$N:$N,'2a. Database N flows'!$D:$D,'3.3a Time series N wasted'!$B16,'2a. Database N flows'!$G:$G,"&lt;&gt;"&amp;$B$20,'2a. Database N flows'!$M:$M,'3.3a Time series N wasted'!AK$15,'2a. Database N flows'!$P:$P,AK$14,'2a. Database N flows'!$U:$U,'3.3a Time series N wasted'!$D$14)</f>
        <v/>
      </c>
      <c r="AL16" s="282">
        <f>SUMIFS('2a. Database N flows'!$N:$N,'2a. Database N flows'!$D:$D,'3.3a Time series N wasted'!$B16,'2a. Database N flows'!$G:$G,"&lt;&gt;"&amp;$B$20,'2a. Database N flows'!$M:$M,'3.3a Time series N wasted'!AL$15,'2a. Database N flows'!$P:$P,AL$14,'2a. Database N flows'!$U:$U,'3.3a Time series N wasted'!$D$14)</f>
        <v/>
      </c>
      <c r="AM16" s="282">
        <f>SUMIFS('2a. Database N flows'!$N:$N,'2a. Database N flows'!$D:$D,'3.3a Time series N wasted'!$B16,'2a. Database N flows'!$G:$G,"&lt;&gt;"&amp;$B$20,'2a. Database N flows'!$M:$M,'3.3a Time series N wasted'!AM$15,'2a. Database N flows'!$P:$P,AM$14,'2a. Database N flows'!$U:$U,'3.3a Time series N wasted'!$D$14)</f>
        <v/>
      </c>
      <c r="AN16" s="282">
        <f>SUMIFS('2a. Database N flows'!$N:$N,'2a. Database N flows'!$D:$D,'3.3a Time series N wasted'!$B16,'2a. Database N flows'!$G:$G,"&lt;&gt;"&amp;$B$20,'2a. Database N flows'!$M:$M,'3.3a Time series N wasted'!AN$15,'2a. Database N flows'!$P:$P,AN$14,'2a. Database N flows'!$U:$U,'3.3a Time series N wasted'!$D$14)</f>
        <v/>
      </c>
      <c r="AO16" s="282">
        <f>SUMIFS('2a. Database N flows'!$N:$N,'2a. Database N flows'!$D:$D,'3.3a Time series N wasted'!$B16,'2a. Database N flows'!$G:$G,"&lt;&gt;"&amp;$B$20,'2a. Database N flows'!$M:$M,'3.3a Time series N wasted'!AO$15,'2a. Database N flows'!$P:$P,AO$14,'2a. Database N flows'!$U:$U,'3.3a Time series N wasted'!$D$14)</f>
        <v/>
      </c>
      <c r="AP16" s="282">
        <f>SUMIFS('2a. Database N flows'!$N:$N,'2a. Database N flows'!$D:$D,'3.3a Time series N wasted'!$B16,'2a. Database N flows'!$G:$G,"&lt;&gt;"&amp;$B$20,'2a. Database N flows'!$M:$M,'3.3a Time series N wasted'!AP$15,'2a. Database N flows'!$P:$P,AP$14,'2a. Database N flows'!$U:$U,'3.3a Time series N wasted'!$D$14)</f>
        <v/>
      </c>
      <c r="AQ16" s="282">
        <f>SUMIFS('2a. Database N flows'!$N:$N,'2a. Database N flows'!$D:$D,'3.3a Time series N wasted'!$B16,'2a. Database N flows'!$G:$G,"&lt;&gt;"&amp;$B$20,'2a. Database N flows'!$M:$M,'3.3a Time series N wasted'!AQ$15,'2a. Database N flows'!$P:$P,AQ$14,'2a. Database N flows'!$U:$U,'3.3a Time series N wasted'!$D$14)</f>
        <v/>
      </c>
      <c r="AR16" s="323">
        <f>SUM(AK16:AQ16)</f>
        <v/>
      </c>
      <c r="AS16" s="282">
        <f>SUMIFS('2a. Database N flows'!$N:$N,'2a. Database N flows'!$D:$D,'3.3a Time series N wasted'!$B16,'2a. Database N flows'!$G:$G,"&lt;&gt;"&amp;$B$20,'2a. Database N flows'!$M:$M,'3.3a Time series N wasted'!AS$15,'2a. Database N flows'!$P:$P,AS$14,'2a. Database N flows'!$U:$U,'3.3a Time series N wasted'!$D$14)</f>
        <v/>
      </c>
      <c r="AT16" s="282">
        <f>SUMIFS('2a. Database N flows'!$N:$N,'2a. Database N flows'!$D:$D,'3.3a Time series N wasted'!$B16,'2a. Database N flows'!$G:$G,"&lt;&gt;"&amp;$B$20,'2a. Database N flows'!$M:$M,'3.3a Time series N wasted'!AT$15,'2a. Database N flows'!$P:$P,AT$14,'2a. Database N flows'!$U:$U,'3.3a Time series N wasted'!$D$14)</f>
        <v/>
      </c>
      <c r="AU16" s="282">
        <f>SUMIFS('2a. Database N flows'!$N:$N,'2a. Database N flows'!$D:$D,'3.3a Time series N wasted'!$B16,'2a. Database N flows'!$G:$G,"&lt;&gt;"&amp;$B$20,'2a. Database N flows'!$M:$M,'3.3a Time series N wasted'!AU$15,'2a. Database N flows'!$P:$P,AU$14,'2a. Database N flows'!$U:$U,'3.3a Time series N wasted'!$D$14)</f>
        <v/>
      </c>
      <c r="AV16" s="282">
        <f>SUMIFS('2a. Database N flows'!$N:$N,'2a. Database N flows'!$D:$D,'3.3a Time series N wasted'!$B16,'2a. Database N flows'!$G:$G,"&lt;&gt;"&amp;$B$20,'2a. Database N flows'!$M:$M,'3.3a Time series N wasted'!AV$15,'2a. Database N flows'!$P:$P,AV$14,'2a. Database N flows'!$U:$U,'3.3a Time series N wasted'!$D$14)</f>
        <v/>
      </c>
      <c r="AW16" s="282">
        <f>SUMIFS('2a. Database N flows'!$N:$N,'2a. Database N flows'!$D:$D,'3.3a Time series N wasted'!$B16,'2a. Database N flows'!$G:$G,"&lt;&gt;"&amp;$B$20,'2a. Database N flows'!$M:$M,'3.3a Time series N wasted'!AW$15,'2a. Database N flows'!$P:$P,AW$14,'2a. Database N flows'!$U:$U,'3.3a Time series N wasted'!$D$14)</f>
        <v/>
      </c>
      <c r="AX16" s="282">
        <f>SUMIFS('2a. Database N flows'!$N:$N,'2a. Database N flows'!$D:$D,'3.3a Time series N wasted'!$B16,'2a. Database N flows'!$G:$G,"&lt;&gt;"&amp;$B$20,'2a. Database N flows'!$M:$M,'3.3a Time series N wasted'!AX$15,'2a. Database N flows'!$P:$P,AX$14,'2a. Database N flows'!$U:$U,'3.3a Time series N wasted'!$D$14)</f>
        <v/>
      </c>
      <c r="AY16" s="282">
        <f>SUMIFS('2a. Database N flows'!$N:$N,'2a. Database N flows'!$D:$D,'3.3a Time series N wasted'!$B16,'2a. Database N flows'!$G:$G,"&lt;&gt;"&amp;$B$20,'2a. Database N flows'!$M:$M,'3.3a Time series N wasted'!AY$15,'2a. Database N flows'!$P:$P,AY$14,'2a. Database N flows'!$U:$U,'3.3a Time series N wasted'!$D$14)</f>
        <v/>
      </c>
      <c r="AZ16" s="323">
        <f>SUM(AS16:AY16)</f>
        <v/>
      </c>
      <c r="BA16" s="282">
        <f>SUMIFS('2a. Database N flows'!$N:$N,'2a. Database N flows'!$D:$D,'3.3a Time series N wasted'!$B16,'2a. Database N flows'!$G:$G,"&lt;&gt;"&amp;$B$20,'2a. Database N flows'!$M:$M,'3.3a Time series N wasted'!BA$15,'2a. Database N flows'!$P:$P,BA$14,'2a. Database N flows'!$U:$U,'3.3a Time series N wasted'!$D$14)</f>
        <v/>
      </c>
      <c r="BB16" s="282">
        <f>SUMIFS('2a. Database N flows'!$N:$N,'2a. Database N flows'!$D:$D,'3.3a Time series N wasted'!$B16,'2a. Database N flows'!$G:$G,"&lt;&gt;"&amp;$B$20,'2a. Database N flows'!$M:$M,'3.3a Time series N wasted'!BB$15,'2a. Database N flows'!$P:$P,BB$14,'2a. Database N flows'!$U:$U,'3.3a Time series N wasted'!$D$14)</f>
        <v/>
      </c>
      <c r="BC16" s="282">
        <f>SUMIFS('2a. Database N flows'!$N:$N,'2a. Database N flows'!$D:$D,'3.3a Time series N wasted'!$B16,'2a. Database N flows'!$G:$G,"&lt;&gt;"&amp;$B$20,'2a. Database N flows'!$M:$M,'3.3a Time series N wasted'!BC$15,'2a. Database N flows'!$P:$P,BC$14,'2a. Database N flows'!$U:$U,'3.3a Time series N wasted'!$D$14)</f>
        <v/>
      </c>
      <c r="BD16" s="282">
        <f>SUMIFS('2a. Database N flows'!$N:$N,'2a. Database N flows'!$D:$D,'3.3a Time series N wasted'!$B16,'2a. Database N flows'!$G:$G,"&lt;&gt;"&amp;$B$20,'2a. Database N flows'!$M:$M,'3.3a Time series N wasted'!BD$15,'2a. Database N flows'!$P:$P,BD$14,'2a. Database N flows'!$U:$U,'3.3a Time series N wasted'!$D$14)</f>
        <v/>
      </c>
      <c r="BE16" s="282">
        <f>SUMIFS('2a. Database N flows'!$N:$N,'2a. Database N flows'!$D:$D,'3.3a Time series N wasted'!$B16,'2a. Database N flows'!$G:$G,"&lt;&gt;"&amp;$B$20,'2a. Database N flows'!$M:$M,'3.3a Time series N wasted'!BE$15,'2a. Database N flows'!$P:$P,BE$14,'2a. Database N flows'!$U:$U,'3.3a Time series N wasted'!$D$14)</f>
        <v/>
      </c>
      <c r="BF16" s="282">
        <f>SUMIFS('2a. Database N flows'!$N:$N,'2a. Database N flows'!$D:$D,'3.3a Time series N wasted'!$B16,'2a. Database N flows'!$G:$G,"&lt;&gt;"&amp;$B$20,'2a. Database N flows'!$M:$M,'3.3a Time series N wasted'!BF$15,'2a. Database N flows'!$P:$P,BF$14,'2a. Database N flows'!$U:$U,'3.3a Time series N wasted'!$D$14)</f>
        <v/>
      </c>
      <c r="BG16" s="282">
        <f>SUMIFS('2a. Database N flows'!$N:$N,'2a. Database N flows'!$D:$D,'3.3a Time series N wasted'!$B16,'2a. Database N flows'!$G:$G,"&lt;&gt;"&amp;$B$20,'2a. Database N flows'!$M:$M,'3.3a Time series N wasted'!BG$15,'2a. Database N flows'!$P:$P,BG$14,'2a. Database N flows'!$U:$U,'3.3a Time series N wasted'!$D$14)</f>
        <v/>
      </c>
      <c r="BH16" s="323">
        <f>SUM(BA16:BG16)</f>
        <v/>
      </c>
      <c r="BI16" s="282">
        <f>SUMIFS('2a. Database N flows'!$N:$N,'2a. Database N flows'!$D:$D,'3.3a Time series N wasted'!$B16,'2a. Database N flows'!$G:$G,"&lt;&gt;"&amp;$B$20,'2a. Database N flows'!$M:$M,'3.3a Time series N wasted'!BI$15,'2a. Database N flows'!$P:$P,BI$14,'2a. Database N flows'!$U:$U,'3.3a Time series N wasted'!$D$14)</f>
        <v/>
      </c>
      <c r="BJ16" s="282">
        <f>SUMIFS('2a. Database N flows'!$N:$N,'2a. Database N flows'!$D:$D,'3.3a Time series N wasted'!$B16,'2a. Database N flows'!$G:$G,"&lt;&gt;"&amp;$B$20,'2a. Database N flows'!$M:$M,'3.3a Time series N wasted'!BJ$15,'2a. Database N flows'!$P:$P,BJ$14,'2a. Database N flows'!$U:$U,'3.3a Time series N wasted'!$D$14)</f>
        <v/>
      </c>
      <c r="BK16" s="282">
        <f>SUMIFS('2a. Database N flows'!$N:$N,'2a. Database N flows'!$D:$D,'3.3a Time series N wasted'!$B16,'2a. Database N flows'!$G:$G,"&lt;&gt;"&amp;$B$20,'2a. Database N flows'!$M:$M,'3.3a Time series N wasted'!BK$15,'2a. Database N flows'!$P:$P,BK$14,'2a. Database N flows'!$U:$U,'3.3a Time series N wasted'!$D$14)</f>
        <v/>
      </c>
      <c r="BL16" s="282">
        <f>SUMIFS('2a. Database N flows'!$N:$N,'2a. Database N flows'!$D:$D,'3.3a Time series N wasted'!$B16,'2a. Database N flows'!$G:$G,"&lt;&gt;"&amp;$B$20,'2a. Database N flows'!$M:$M,'3.3a Time series N wasted'!BL$15,'2a. Database N flows'!$P:$P,BL$14,'2a. Database N flows'!$U:$U,'3.3a Time series N wasted'!$D$14)</f>
        <v/>
      </c>
      <c r="BM16" s="282">
        <f>SUMIFS('2a. Database N flows'!$N:$N,'2a. Database N flows'!$D:$D,'3.3a Time series N wasted'!$B16,'2a. Database N flows'!$G:$G,"&lt;&gt;"&amp;$B$20,'2a. Database N flows'!$M:$M,'3.3a Time series N wasted'!BM$15,'2a. Database N flows'!$P:$P,BM$14,'2a. Database N flows'!$U:$U,'3.3a Time series N wasted'!$D$14)</f>
        <v/>
      </c>
      <c r="BN16" s="282">
        <f>SUMIFS('2a. Database N flows'!$N:$N,'2a. Database N flows'!$D:$D,'3.3a Time series N wasted'!$B16,'2a. Database N flows'!$G:$G,"&lt;&gt;"&amp;$B$20,'2a. Database N flows'!$M:$M,'3.3a Time series N wasted'!BN$15,'2a. Database N flows'!$P:$P,BN$14,'2a. Database N flows'!$U:$U,'3.3a Time series N wasted'!$D$14)</f>
        <v/>
      </c>
      <c r="BO16" s="282">
        <f>SUMIFS('2a. Database N flows'!$N:$N,'2a. Database N flows'!$D:$D,'3.3a Time series N wasted'!$B16,'2a. Database N flows'!$G:$G,"&lt;&gt;"&amp;$B$20,'2a. Database N flows'!$M:$M,'3.3a Time series N wasted'!BO$15,'2a. Database N flows'!$P:$P,BO$14,'2a. Database N flows'!$U:$U,'3.3a Time series N wasted'!$D$14)</f>
        <v/>
      </c>
      <c r="BP16" s="323">
        <f>SUM(BI16:BO16)</f>
        <v/>
      </c>
      <c r="BQ16" s="282">
        <f>SUMIFS('2a. Database N flows'!$N:$N,'2a. Database N flows'!$D:$D,'3.3a Time series N wasted'!$B16,'2a. Database N flows'!$G:$G,"&lt;&gt;"&amp;$B$20,'2a. Database N flows'!$M:$M,'3.3a Time series N wasted'!BQ$15,'2a. Database N flows'!$P:$P,BQ$14,'2a. Database N flows'!$U:$U,'3.3a Time series N wasted'!$D$14)</f>
        <v/>
      </c>
      <c r="BR16" s="282">
        <f>SUMIFS('2a. Database N flows'!$N:$N,'2a. Database N flows'!$D:$D,'3.3a Time series N wasted'!$B16,'2a. Database N flows'!$G:$G,"&lt;&gt;"&amp;$B$20,'2a. Database N flows'!$M:$M,'3.3a Time series N wasted'!BR$15,'2a. Database N flows'!$P:$P,BR$14,'2a. Database N flows'!$U:$U,'3.3a Time series N wasted'!$D$14)</f>
        <v/>
      </c>
      <c r="BS16" s="282">
        <f>SUMIFS('2a. Database N flows'!$N:$N,'2a. Database N flows'!$D:$D,'3.3a Time series N wasted'!$B16,'2a. Database N flows'!$G:$G,"&lt;&gt;"&amp;$B$20,'2a. Database N flows'!$M:$M,'3.3a Time series N wasted'!BS$15,'2a. Database N flows'!$P:$P,BS$14,'2a. Database N flows'!$U:$U,'3.3a Time series N wasted'!$D$14)</f>
        <v/>
      </c>
      <c r="BT16" s="282">
        <f>SUMIFS('2a. Database N flows'!$N:$N,'2a. Database N flows'!$D:$D,'3.3a Time series N wasted'!$B16,'2a. Database N flows'!$G:$G,"&lt;&gt;"&amp;$B$20,'2a. Database N flows'!$M:$M,'3.3a Time series N wasted'!BT$15,'2a. Database N flows'!$P:$P,BT$14,'2a. Database N flows'!$U:$U,'3.3a Time series N wasted'!$D$14)</f>
        <v/>
      </c>
      <c r="BU16" s="282">
        <f>SUMIFS('2a. Database N flows'!$N:$N,'2a. Database N flows'!$D:$D,'3.3a Time series N wasted'!$B16,'2a. Database N flows'!$G:$G,"&lt;&gt;"&amp;$B$20,'2a. Database N flows'!$M:$M,'3.3a Time series N wasted'!BU$15,'2a. Database N flows'!$P:$P,BU$14,'2a. Database N flows'!$U:$U,'3.3a Time series N wasted'!$D$14)</f>
        <v/>
      </c>
      <c r="BV16" s="282">
        <f>SUMIFS('2a. Database N flows'!$N:$N,'2a. Database N flows'!$D:$D,'3.3a Time series N wasted'!$B16,'2a. Database N flows'!$G:$G,"&lt;&gt;"&amp;$B$20,'2a. Database N flows'!$M:$M,'3.3a Time series N wasted'!BV$15,'2a. Database N flows'!$P:$P,BV$14,'2a. Database N flows'!$U:$U,'3.3a Time series N wasted'!$D$14)</f>
        <v/>
      </c>
      <c r="BW16" s="282">
        <f>SUMIFS('2a. Database N flows'!$N:$N,'2a. Database N flows'!$D:$D,'3.3a Time series N wasted'!$B16,'2a. Database N flows'!$G:$G,"&lt;&gt;"&amp;$B$20,'2a. Database N flows'!$M:$M,'3.3a Time series N wasted'!BW$15,'2a. Database N flows'!$P:$P,BW$14,'2a. Database N flows'!$U:$U,'3.3a Time series N wasted'!$D$14)</f>
        <v/>
      </c>
      <c r="BX16" s="323">
        <f>SUM(BQ16:BW16)</f>
        <v/>
      </c>
      <c r="BY16" s="282">
        <f>SUMIFS('2a. Database N flows'!$N:$N,'2a. Database N flows'!$D:$D,'3.3a Time series N wasted'!$B16,'2a. Database N flows'!$G:$G,"&lt;&gt;"&amp;$B$20,'2a. Database N flows'!$M:$M,'3.3a Time series N wasted'!BY$15,'2a. Database N flows'!$P:$P,BY$14,'2a. Database N flows'!$U:$U,'3.3a Time series N wasted'!$D$14)</f>
        <v/>
      </c>
      <c r="BZ16" s="282">
        <f>SUMIFS('2a. Database N flows'!$N:$N,'2a. Database N flows'!$D:$D,'3.3a Time series N wasted'!$B16,'2a. Database N flows'!$G:$G,"&lt;&gt;"&amp;$B$20,'2a. Database N flows'!$M:$M,'3.3a Time series N wasted'!BZ$15,'2a. Database N flows'!$P:$P,BZ$14,'2a. Database N flows'!$U:$U,'3.3a Time series N wasted'!$D$14)</f>
        <v/>
      </c>
      <c r="CA16" s="282">
        <f>SUMIFS('2a. Database N flows'!$N:$N,'2a. Database N flows'!$D:$D,'3.3a Time series N wasted'!$B16,'2a. Database N flows'!$G:$G,"&lt;&gt;"&amp;$B$20,'2a. Database N flows'!$M:$M,'3.3a Time series N wasted'!CA$15,'2a. Database N flows'!$P:$P,CA$14,'2a. Database N flows'!$U:$U,'3.3a Time series N wasted'!$D$14)</f>
        <v/>
      </c>
      <c r="CB16" s="282">
        <f>SUMIFS('2a. Database N flows'!$N:$N,'2a. Database N flows'!$D:$D,'3.3a Time series N wasted'!$B16,'2a. Database N flows'!$G:$G,"&lt;&gt;"&amp;$B$20,'2a. Database N flows'!$M:$M,'3.3a Time series N wasted'!CB$15,'2a. Database N flows'!$P:$P,CB$14,'2a. Database N flows'!$U:$U,'3.3a Time series N wasted'!$D$14)</f>
        <v/>
      </c>
      <c r="CC16" s="282">
        <f>SUMIFS('2a. Database N flows'!$N:$N,'2a. Database N flows'!$D:$D,'3.3a Time series N wasted'!$B16,'2a. Database N flows'!$G:$G,"&lt;&gt;"&amp;$B$20,'2a. Database N flows'!$M:$M,'3.3a Time series N wasted'!CC$15,'2a. Database N flows'!$P:$P,CC$14,'2a. Database N flows'!$U:$U,'3.3a Time series N wasted'!$D$14)</f>
        <v/>
      </c>
      <c r="CD16" s="282">
        <f>SUMIFS('2a. Database N flows'!$N:$N,'2a. Database N flows'!$D:$D,'3.3a Time series N wasted'!$B16,'2a. Database N flows'!$G:$G,"&lt;&gt;"&amp;$B$20,'2a. Database N flows'!$M:$M,'3.3a Time series N wasted'!CD$15,'2a. Database N flows'!$P:$P,CD$14,'2a. Database N flows'!$U:$U,'3.3a Time series N wasted'!$D$14)</f>
        <v/>
      </c>
      <c r="CE16" s="282">
        <f>SUMIFS('2a. Database N flows'!$N:$N,'2a. Database N flows'!$D:$D,'3.3a Time series N wasted'!$B16,'2a. Database N flows'!$G:$G,"&lt;&gt;"&amp;$B$20,'2a. Database N flows'!$M:$M,'3.3a Time series N wasted'!CE$15,'2a. Database N flows'!$P:$P,CE$14,'2a. Database N flows'!$U:$U,'3.3a Time series N wasted'!$D$14)</f>
        <v/>
      </c>
      <c r="CF16" s="323">
        <f>SUM(BY16:CE16)</f>
        <v/>
      </c>
      <c r="CG16" s="282">
        <f>SUMIFS('2a. Database N flows'!$N:$N,'2a. Database N flows'!$D:$D,'3.3a Time series N wasted'!$B16,'2a. Database N flows'!$G:$G,"&lt;&gt;"&amp;$B$20,'2a. Database N flows'!$M:$M,'3.3a Time series N wasted'!CG$15,'2a. Database N flows'!$P:$P,CG$14,'2a. Database N flows'!$U:$U,'3.3a Time series N wasted'!$D$14)</f>
        <v/>
      </c>
      <c r="CH16" s="282">
        <f>SUMIFS('2a. Database N flows'!$N:$N,'2a. Database N flows'!$D:$D,'3.3a Time series N wasted'!$B16,'2a. Database N flows'!$G:$G,"&lt;&gt;"&amp;$B$20,'2a. Database N flows'!$M:$M,'3.3a Time series N wasted'!CH$15,'2a. Database N flows'!$P:$P,CH$14,'2a. Database N flows'!$U:$U,'3.3a Time series N wasted'!$D$14)</f>
        <v/>
      </c>
      <c r="CI16" s="282">
        <f>SUMIFS('2a. Database N flows'!$N:$N,'2a. Database N flows'!$D:$D,'3.3a Time series N wasted'!$B16,'2a. Database N flows'!$G:$G,"&lt;&gt;"&amp;$B$20,'2a. Database N flows'!$M:$M,'3.3a Time series N wasted'!CI$15,'2a. Database N flows'!$P:$P,CI$14,'2a. Database N flows'!$U:$U,'3.3a Time series N wasted'!$D$14)</f>
        <v/>
      </c>
      <c r="CJ16" s="282">
        <f>SUMIFS('2a. Database N flows'!$N:$N,'2a. Database N flows'!$D:$D,'3.3a Time series N wasted'!$B16,'2a. Database N flows'!$G:$G,"&lt;&gt;"&amp;$B$20,'2a. Database N flows'!$M:$M,'3.3a Time series N wasted'!CJ$15,'2a. Database N flows'!$P:$P,CJ$14,'2a. Database N flows'!$U:$U,'3.3a Time series N wasted'!$D$14)</f>
        <v/>
      </c>
      <c r="CK16" s="282">
        <f>SUMIFS('2a. Database N flows'!$N:$N,'2a. Database N flows'!$D:$D,'3.3a Time series N wasted'!$B16,'2a. Database N flows'!$G:$G,"&lt;&gt;"&amp;$B$20,'2a. Database N flows'!$M:$M,'3.3a Time series N wasted'!CK$15,'2a. Database N flows'!$P:$P,CK$14,'2a. Database N flows'!$U:$U,'3.3a Time series N wasted'!$D$14)</f>
        <v/>
      </c>
      <c r="CL16" s="282">
        <f>SUMIFS('2a. Database N flows'!$N:$N,'2a. Database N flows'!$D:$D,'3.3a Time series N wasted'!$B16,'2a. Database N flows'!$G:$G,"&lt;&gt;"&amp;$B$20,'2a. Database N flows'!$M:$M,'3.3a Time series N wasted'!CL$15,'2a. Database N flows'!$P:$P,CL$14,'2a. Database N flows'!$U:$U,'3.3a Time series N wasted'!$D$14)</f>
        <v/>
      </c>
      <c r="CM16" s="282">
        <f>SUMIFS('2a. Database N flows'!$N:$N,'2a. Database N flows'!$D:$D,'3.3a Time series N wasted'!$B16,'2a. Database N flows'!$G:$G,"&lt;&gt;"&amp;$B$20,'2a. Database N flows'!$M:$M,'3.3a Time series N wasted'!CM$15,'2a. Database N flows'!$P:$P,CM$14,'2a. Database N flows'!$U:$U,'3.3a Time series N wasted'!$D$14)</f>
        <v/>
      </c>
      <c r="CN16" s="323">
        <f>SUM(CG16:CM16)</f>
        <v/>
      </c>
      <c r="CO16" s="282">
        <f>SUMIFS('2a. Database N flows'!$N:$N,'2a. Database N flows'!$D:$D,'3.3a Time series N wasted'!$B16,'2a. Database N flows'!$G:$G,"&lt;&gt;"&amp;$B$20,'2a. Database N flows'!$M:$M,'3.3a Time series N wasted'!CO$15,'2a. Database N flows'!$P:$P,CO$14,'2a. Database N flows'!$U:$U,'3.3a Time series N wasted'!$D$14)</f>
        <v/>
      </c>
      <c r="CP16" s="282">
        <f>SUMIFS('2a. Database N flows'!$N:$N,'2a. Database N flows'!$D:$D,'3.3a Time series N wasted'!$B16,'2a. Database N flows'!$G:$G,"&lt;&gt;"&amp;$B$20,'2a. Database N flows'!$M:$M,'3.3a Time series N wasted'!CP$15,'2a. Database N flows'!$P:$P,CP$14,'2a. Database N flows'!$U:$U,'3.3a Time series N wasted'!$D$14)</f>
        <v/>
      </c>
      <c r="CQ16" s="282">
        <f>SUMIFS('2a. Database N flows'!$N:$N,'2a. Database N flows'!$D:$D,'3.3a Time series N wasted'!$B16,'2a. Database N flows'!$G:$G,"&lt;&gt;"&amp;$B$20,'2a. Database N flows'!$M:$M,'3.3a Time series N wasted'!CQ$15,'2a. Database N flows'!$P:$P,CQ$14,'2a. Database N flows'!$U:$U,'3.3a Time series N wasted'!$D$14)</f>
        <v/>
      </c>
      <c r="CR16" s="282">
        <f>SUMIFS('2a. Database N flows'!$N:$N,'2a. Database N flows'!$D:$D,'3.3a Time series N wasted'!$B16,'2a. Database N flows'!$G:$G,"&lt;&gt;"&amp;$B$20,'2a. Database N flows'!$M:$M,'3.3a Time series N wasted'!CR$15,'2a. Database N flows'!$P:$P,CR$14,'2a. Database N flows'!$U:$U,'3.3a Time series N wasted'!$D$14)</f>
        <v/>
      </c>
      <c r="CS16" s="282">
        <f>SUMIFS('2a. Database N flows'!$N:$N,'2a. Database N flows'!$D:$D,'3.3a Time series N wasted'!$B16,'2a. Database N flows'!$G:$G,"&lt;&gt;"&amp;$B$20,'2a. Database N flows'!$M:$M,'3.3a Time series N wasted'!CS$15,'2a. Database N flows'!$P:$P,CS$14,'2a. Database N flows'!$U:$U,'3.3a Time series N wasted'!$D$14)</f>
        <v/>
      </c>
      <c r="CT16" s="282">
        <f>SUMIFS('2a. Database N flows'!$N:$N,'2a. Database N flows'!$D:$D,'3.3a Time series N wasted'!$B16,'2a. Database N flows'!$G:$G,"&lt;&gt;"&amp;$B$20,'2a. Database N flows'!$M:$M,'3.3a Time series N wasted'!CT$15,'2a. Database N flows'!$P:$P,CT$14,'2a. Database N flows'!$U:$U,'3.3a Time series N wasted'!$D$14)</f>
        <v/>
      </c>
      <c r="CU16" s="282">
        <f>SUMIFS('2a. Database N flows'!$N:$N,'2a. Database N flows'!$D:$D,'3.3a Time series N wasted'!$B16,'2a. Database N flows'!$G:$G,"&lt;&gt;"&amp;$B$20,'2a. Database N flows'!$M:$M,'3.3a Time series N wasted'!CU$15,'2a. Database N flows'!$P:$P,CU$14,'2a. Database N flows'!$U:$U,'3.3a Time series N wasted'!$D$14)</f>
        <v/>
      </c>
      <c r="CV16" s="323">
        <f>SUM(CO16:CU16)</f>
        <v/>
      </c>
      <c r="CY16" s="268" t="n"/>
    </row>
    <row r="17" customFormat="1" s="535">
      <c r="A17" s="386" t="n"/>
      <c r="B17" s="386" t="inlineStr">
        <is>
          <t>MP</t>
        </is>
      </c>
      <c r="D17" s="281" t="inlineStr">
        <is>
          <t>Materials and products in industry</t>
        </is>
      </c>
      <c r="E17" s="282">
        <f>SUMIFS('2a. Database N flows'!$N:$N,'2a. Database N flows'!$D:$D,'3.3a Time series N wasted'!$B17,'2a. Database N flows'!$G:$G,"&lt;&gt;"&amp;$B$20,'2a. Database N flows'!$M:$M,'3.3a Time series N wasted'!E$15,'2a. Database N flows'!$P:$P,E$14,'2a. Database N flows'!$U:$U,'3.3a Time series N wasted'!$D$14)</f>
        <v/>
      </c>
      <c r="F17" s="282">
        <f>SUMIFS('2a. Database N flows'!$N:$N,'2a. Database N flows'!$D:$D,'3.3a Time series N wasted'!$B17,'2a. Database N flows'!$G:$G,"&lt;&gt;"&amp;$B$20,'2a. Database N flows'!$M:$M,'3.3a Time series N wasted'!F$15,'2a. Database N flows'!$P:$P,F$14,'2a. Database N flows'!$U:$U,'3.3a Time series N wasted'!$D$14)</f>
        <v/>
      </c>
      <c r="G17" s="282">
        <f>SUMIFS('2a. Database N flows'!$N:$N,'2a. Database N flows'!$D:$D,'3.3a Time series N wasted'!$B17,'2a. Database N flows'!$G:$G,"&lt;&gt;"&amp;$B$20,'2a. Database N flows'!$M:$M,'3.3a Time series N wasted'!G$15,'2a. Database N flows'!$P:$P,G$14,'2a. Database N flows'!$U:$U,'3.3a Time series N wasted'!$D$14)</f>
        <v/>
      </c>
      <c r="H17" s="282">
        <f>SUMIFS('2a. Database N flows'!$N:$N,'2a. Database N flows'!$D:$D,'3.3a Time series N wasted'!$B17,'2a. Database N flows'!$G:$G,"&lt;&gt;"&amp;$B$20,'2a. Database N flows'!$M:$M,'3.3a Time series N wasted'!H$15,'2a. Database N flows'!$P:$P,H$14,'2a. Database N flows'!$U:$U,'3.3a Time series N wasted'!$D$14)</f>
        <v/>
      </c>
      <c r="I17" s="282">
        <f>SUMIFS('2a. Database N flows'!$N:$N,'2a. Database N flows'!$D:$D,'3.3a Time series N wasted'!$B17,'2a. Database N flows'!$G:$G,"&lt;&gt;"&amp;$B$20,'2a. Database N flows'!$M:$M,'3.3a Time series N wasted'!I$15,'2a. Database N flows'!$P:$P,I$14,'2a. Database N flows'!$U:$U,'3.3a Time series N wasted'!$D$14)</f>
        <v/>
      </c>
      <c r="J17" s="282">
        <f>SUMIFS('2a. Database N flows'!$N:$N,'2a. Database N flows'!$D:$D,'3.3a Time series N wasted'!$B17,'2a. Database N flows'!$G:$G,"&lt;&gt;"&amp;$B$20,'2a. Database N flows'!$M:$M,'3.3a Time series N wasted'!J$15,'2a. Database N flows'!$P:$P,J$14,'2a. Database N flows'!$U:$U,'3.3a Time series N wasted'!$D$14)</f>
        <v/>
      </c>
      <c r="K17" s="282">
        <f>SUMIFS('2a. Database N flows'!$N:$N,'2a. Database N flows'!$D:$D,'3.3a Time series N wasted'!$B17,'2a. Database N flows'!$G:$G,"&lt;&gt;"&amp;$B$20,'2a. Database N flows'!$M:$M,'3.3a Time series N wasted'!K$15,'2a. Database N flows'!$P:$P,K$14,'2a. Database N flows'!$U:$U,'3.3a Time series N wasted'!$D$14)</f>
        <v/>
      </c>
      <c r="L17" s="323">
        <f>SUM(E17:K17)</f>
        <v/>
      </c>
      <c r="M17" s="282">
        <f>SUMIFS('2a. Database N flows'!$N:$N,'2a. Database N flows'!$D:$D,'3.3a Time series N wasted'!$B17,'2a. Database N flows'!$G:$G,"&lt;&gt;"&amp;$B$20,'2a. Database N flows'!$M:$M,'3.3a Time series N wasted'!M$15,'2a. Database N flows'!$P:$P,M$14,'2a. Database N flows'!$U:$U,'3.3a Time series N wasted'!$D$14)</f>
        <v/>
      </c>
      <c r="N17" s="282">
        <f>SUMIFS('2a. Database N flows'!$N:$N,'2a. Database N flows'!$D:$D,'3.3a Time series N wasted'!$B17,'2a. Database N flows'!$G:$G,"&lt;&gt;"&amp;$B$20,'2a. Database N flows'!$M:$M,'3.3a Time series N wasted'!N$15,'2a. Database N flows'!$P:$P,N$14,'2a. Database N flows'!$U:$U,'3.3a Time series N wasted'!$D$14)</f>
        <v/>
      </c>
      <c r="O17" s="282">
        <f>SUMIFS('2a. Database N flows'!$N:$N,'2a. Database N flows'!$D:$D,'3.3a Time series N wasted'!$B17,'2a. Database N flows'!$G:$G,"&lt;&gt;"&amp;$B$20,'2a. Database N flows'!$M:$M,'3.3a Time series N wasted'!O$15,'2a. Database N flows'!$P:$P,O$14,'2a. Database N flows'!$U:$U,'3.3a Time series N wasted'!$D$14)</f>
        <v/>
      </c>
      <c r="P17" s="282">
        <f>SUMIFS('2a. Database N flows'!$N:$N,'2a. Database N flows'!$D:$D,'3.3a Time series N wasted'!$B17,'2a. Database N flows'!$G:$G,"&lt;&gt;"&amp;$B$20,'2a. Database N flows'!$M:$M,'3.3a Time series N wasted'!P$15,'2a. Database N flows'!$P:$P,P$14,'2a. Database N flows'!$U:$U,'3.3a Time series N wasted'!$D$14)</f>
        <v/>
      </c>
      <c r="Q17" s="282">
        <f>SUMIFS('2a. Database N flows'!$N:$N,'2a. Database N flows'!$D:$D,'3.3a Time series N wasted'!$B17,'2a. Database N flows'!$G:$G,"&lt;&gt;"&amp;$B$20,'2a. Database N flows'!$M:$M,'3.3a Time series N wasted'!Q$15,'2a. Database N flows'!$P:$P,Q$14,'2a. Database N flows'!$U:$U,'3.3a Time series N wasted'!$D$14)</f>
        <v/>
      </c>
      <c r="R17" s="282">
        <f>SUMIFS('2a. Database N flows'!$N:$N,'2a. Database N flows'!$D:$D,'3.3a Time series N wasted'!$B17,'2a. Database N flows'!$G:$G,"&lt;&gt;"&amp;$B$20,'2a. Database N flows'!$M:$M,'3.3a Time series N wasted'!R$15,'2a. Database N flows'!$P:$P,R$14,'2a. Database N flows'!$U:$U,'3.3a Time series N wasted'!$D$14)</f>
        <v/>
      </c>
      <c r="S17" s="282">
        <f>SUMIFS('2a. Database N flows'!$N:$N,'2a. Database N flows'!$D:$D,'3.3a Time series N wasted'!$B17,'2a. Database N flows'!$G:$G,"&lt;&gt;"&amp;$B$20,'2a. Database N flows'!$M:$M,'3.3a Time series N wasted'!S$15,'2a. Database N flows'!$P:$P,S$14,'2a. Database N flows'!$U:$U,'3.3a Time series N wasted'!$D$14)</f>
        <v/>
      </c>
      <c r="T17" s="323">
        <f>SUM(M17:S17)</f>
        <v/>
      </c>
      <c r="U17" s="282">
        <f>SUMIFS('2a. Database N flows'!$N:$N,'2a. Database N flows'!$D:$D,'3.3a Time series N wasted'!$B17,'2a. Database N flows'!$G:$G,"&lt;&gt;"&amp;$B$20,'2a. Database N flows'!$M:$M,'3.3a Time series N wasted'!U$15,'2a. Database N flows'!$P:$P,U$14,'2a. Database N flows'!$U:$U,'3.3a Time series N wasted'!$D$14)</f>
        <v/>
      </c>
      <c r="V17" s="282">
        <f>SUMIFS('2a. Database N flows'!$N:$N,'2a. Database N flows'!$D:$D,'3.3a Time series N wasted'!$B17,'2a. Database N flows'!$G:$G,"&lt;&gt;"&amp;$B$20,'2a. Database N flows'!$M:$M,'3.3a Time series N wasted'!V$15,'2a. Database N flows'!$P:$P,V$14,'2a. Database N flows'!$U:$U,'3.3a Time series N wasted'!$D$14)</f>
        <v/>
      </c>
      <c r="W17" s="282">
        <f>SUMIFS('2a. Database N flows'!$N:$N,'2a. Database N flows'!$D:$D,'3.3a Time series N wasted'!$B17,'2a. Database N flows'!$G:$G,"&lt;&gt;"&amp;$B$20,'2a. Database N flows'!$M:$M,'3.3a Time series N wasted'!W$15,'2a. Database N flows'!$P:$P,W$14,'2a. Database N flows'!$U:$U,'3.3a Time series N wasted'!$D$14)</f>
        <v/>
      </c>
      <c r="X17" s="282">
        <f>SUMIFS('2a. Database N flows'!$N:$N,'2a. Database N flows'!$D:$D,'3.3a Time series N wasted'!$B17,'2a. Database N flows'!$G:$G,"&lt;&gt;"&amp;$B$20,'2a. Database N flows'!$M:$M,'3.3a Time series N wasted'!X$15,'2a. Database N flows'!$P:$P,X$14,'2a. Database N flows'!$U:$U,'3.3a Time series N wasted'!$D$14)</f>
        <v/>
      </c>
      <c r="Y17" s="282">
        <f>SUMIFS('2a. Database N flows'!$N:$N,'2a. Database N flows'!$D:$D,'3.3a Time series N wasted'!$B17,'2a. Database N flows'!$G:$G,"&lt;&gt;"&amp;$B$20,'2a. Database N flows'!$M:$M,'3.3a Time series N wasted'!Y$15,'2a. Database N flows'!$P:$P,Y$14,'2a. Database N flows'!$U:$U,'3.3a Time series N wasted'!$D$14)</f>
        <v/>
      </c>
      <c r="Z17" s="282">
        <f>SUMIFS('2a. Database N flows'!$N:$N,'2a. Database N flows'!$D:$D,'3.3a Time series N wasted'!$B17,'2a. Database N flows'!$G:$G,"&lt;&gt;"&amp;$B$20,'2a. Database N flows'!$M:$M,'3.3a Time series N wasted'!Z$15,'2a. Database N flows'!$P:$P,Z$14,'2a. Database N flows'!$U:$U,'3.3a Time series N wasted'!$D$14)</f>
        <v/>
      </c>
      <c r="AA17" s="282">
        <f>SUMIFS('2a. Database N flows'!$N:$N,'2a. Database N flows'!$D:$D,'3.3a Time series N wasted'!$B17,'2a. Database N flows'!$G:$G,"&lt;&gt;"&amp;$B$20,'2a. Database N flows'!$M:$M,'3.3a Time series N wasted'!AA$15,'2a. Database N flows'!$P:$P,AA$14,'2a. Database N flows'!$U:$U,'3.3a Time series N wasted'!$D$14)</f>
        <v/>
      </c>
      <c r="AB17" s="323">
        <f>SUM(U17:AA17)</f>
        <v/>
      </c>
      <c r="AC17" s="282">
        <f>SUMIFS('2a. Database N flows'!$N:$N,'2a. Database N flows'!$D:$D,'3.3a Time series N wasted'!$B17,'2a. Database N flows'!$G:$G,"&lt;&gt;"&amp;$B$20,'2a. Database N flows'!$M:$M,'3.3a Time series N wasted'!AC$15,'2a. Database N flows'!$P:$P,AC$14,'2a. Database N flows'!$U:$U,'3.3a Time series N wasted'!$D$14)</f>
        <v/>
      </c>
      <c r="AD17" s="282">
        <f>SUMIFS('2a. Database N flows'!$N:$N,'2a. Database N flows'!$D:$D,'3.3a Time series N wasted'!$B17,'2a. Database N flows'!$G:$G,"&lt;&gt;"&amp;$B$20,'2a. Database N flows'!$M:$M,'3.3a Time series N wasted'!AD$15,'2a. Database N flows'!$P:$P,AD$14,'2a. Database N flows'!$U:$U,'3.3a Time series N wasted'!$D$14)</f>
        <v/>
      </c>
      <c r="AE17" s="282">
        <f>SUMIFS('2a. Database N flows'!$N:$N,'2a. Database N flows'!$D:$D,'3.3a Time series N wasted'!$B17,'2a. Database N flows'!$G:$G,"&lt;&gt;"&amp;$B$20,'2a. Database N flows'!$M:$M,'3.3a Time series N wasted'!AE$15,'2a. Database N flows'!$P:$P,AE$14,'2a. Database N flows'!$U:$U,'3.3a Time series N wasted'!$D$14)</f>
        <v/>
      </c>
      <c r="AF17" s="282">
        <f>SUMIFS('2a. Database N flows'!$N:$N,'2a. Database N flows'!$D:$D,'3.3a Time series N wasted'!$B17,'2a. Database N flows'!$G:$G,"&lt;&gt;"&amp;$B$20,'2a. Database N flows'!$M:$M,'3.3a Time series N wasted'!AF$15,'2a. Database N flows'!$P:$P,AF$14,'2a. Database N flows'!$U:$U,'3.3a Time series N wasted'!$D$14)</f>
        <v/>
      </c>
      <c r="AG17" s="282">
        <f>SUMIFS('2a. Database N flows'!$N:$N,'2a. Database N flows'!$D:$D,'3.3a Time series N wasted'!$B17,'2a. Database N flows'!$G:$G,"&lt;&gt;"&amp;$B$20,'2a. Database N flows'!$M:$M,'3.3a Time series N wasted'!AG$15,'2a. Database N flows'!$P:$P,AG$14,'2a. Database N flows'!$U:$U,'3.3a Time series N wasted'!$D$14)</f>
        <v/>
      </c>
      <c r="AH17" s="282">
        <f>SUMIFS('2a. Database N flows'!$N:$N,'2a. Database N flows'!$D:$D,'3.3a Time series N wasted'!$B17,'2a. Database N flows'!$G:$G,"&lt;&gt;"&amp;$B$20,'2a. Database N flows'!$M:$M,'3.3a Time series N wasted'!AH$15,'2a. Database N flows'!$P:$P,AH$14,'2a. Database N flows'!$U:$U,'3.3a Time series N wasted'!$D$14)</f>
        <v/>
      </c>
      <c r="AI17" s="282">
        <f>SUMIFS('2a. Database N flows'!$N:$N,'2a. Database N flows'!$D:$D,'3.3a Time series N wasted'!$B17,'2a. Database N flows'!$G:$G,"&lt;&gt;"&amp;$B$20,'2a. Database N flows'!$M:$M,'3.3a Time series N wasted'!AI$15,'2a. Database N flows'!$P:$P,AI$14,'2a. Database N flows'!$U:$U,'3.3a Time series N wasted'!$D$14)</f>
        <v/>
      </c>
      <c r="AJ17" s="323">
        <f>SUM(AC17:AI17)</f>
        <v/>
      </c>
      <c r="AK17" s="282">
        <f>SUMIFS('2a. Database N flows'!$N:$N,'2a. Database N flows'!$D:$D,'3.3a Time series N wasted'!$B17,'2a. Database N flows'!$G:$G,"&lt;&gt;"&amp;$B$20,'2a. Database N flows'!$M:$M,'3.3a Time series N wasted'!AK$15,'2a. Database N flows'!$P:$P,AK$14,'2a. Database N flows'!$U:$U,'3.3a Time series N wasted'!$D$14)</f>
        <v/>
      </c>
      <c r="AL17" s="282">
        <f>SUMIFS('2a. Database N flows'!$N:$N,'2a. Database N flows'!$D:$D,'3.3a Time series N wasted'!$B17,'2a. Database N flows'!$G:$G,"&lt;&gt;"&amp;$B$20,'2a. Database N flows'!$M:$M,'3.3a Time series N wasted'!AL$15,'2a. Database N flows'!$P:$P,AL$14,'2a. Database N flows'!$U:$U,'3.3a Time series N wasted'!$D$14)</f>
        <v/>
      </c>
      <c r="AM17" s="282">
        <f>SUMIFS('2a. Database N flows'!$N:$N,'2a. Database N flows'!$D:$D,'3.3a Time series N wasted'!$B17,'2a. Database N flows'!$G:$G,"&lt;&gt;"&amp;$B$20,'2a. Database N flows'!$M:$M,'3.3a Time series N wasted'!AM$15,'2a. Database N flows'!$P:$P,AM$14,'2a. Database N flows'!$U:$U,'3.3a Time series N wasted'!$D$14)</f>
        <v/>
      </c>
      <c r="AN17" s="282">
        <f>SUMIFS('2a. Database N flows'!$N:$N,'2a. Database N flows'!$D:$D,'3.3a Time series N wasted'!$B17,'2a. Database N flows'!$G:$G,"&lt;&gt;"&amp;$B$20,'2a. Database N flows'!$M:$M,'3.3a Time series N wasted'!AN$15,'2a. Database N flows'!$P:$P,AN$14,'2a. Database N flows'!$U:$U,'3.3a Time series N wasted'!$D$14)</f>
        <v/>
      </c>
      <c r="AO17" s="282">
        <f>SUMIFS('2a. Database N flows'!$N:$N,'2a. Database N flows'!$D:$D,'3.3a Time series N wasted'!$B17,'2a. Database N flows'!$G:$G,"&lt;&gt;"&amp;$B$20,'2a. Database N flows'!$M:$M,'3.3a Time series N wasted'!AO$15,'2a. Database N flows'!$P:$P,AO$14,'2a. Database N flows'!$U:$U,'3.3a Time series N wasted'!$D$14)</f>
        <v/>
      </c>
      <c r="AP17" s="282">
        <f>SUMIFS('2a. Database N flows'!$N:$N,'2a. Database N flows'!$D:$D,'3.3a Time series N wasted'!$B17,'2a. Database N flows'!$G:$G,"&lt;&gt;"&amp;$B$20,'2a. Database N flows'!$M:$M,'3.3a Time series N wasted'!AP$15,'2a. Database N flows'!$P:$P,AP$14,'2a. Database N flows'!$U:$U,'3.3a Time series N wasted'!$D$14)</f>
        <v/>
      </c>
      <c r="AQ17" s="282">
        <f>SUMIFS('2a. Database N flows'!$N:$N,'2a. Database N flows'!$D:$D,'3.3a Time series N wasted'!$B17,'2a. Database N flows'!$G:$G,"&lt;&gt;"&amp;$B$20,'2a. Database N flows'!$M:$M,'3.3a Time series N wasted'!AQ$15,'2a. Database N flows'!$P:$P,AQ$14,'2a. Database N flows'!$U:$U,'3.3a Time series N wasted'!$D$14)</f>
        <v/>
      </c>
      <c r="AR17" s="323">
        <f>SUM(AK17:AQ17)</f>
        <v/>
      </c>
      <c r="AS17" s="282">
        <f>SUMIFS('2a. Database N flows'!$N:$N,'2a. Database N flows'!$D:$D,'3.3a Time series N wasted'!$B17,'2a. Database N flows'!$G:$G,"&lt;&gt;"&amp;$B$20,'2a. Database N flows'!$M:$M,'3.3a Time series N wasted'!AS$15,'2a. Database N flows'!$P:$P,AS$14,'2a. Database N flows'!$U:$U,'3.3a Time series N wasted'!$D$14)</f>
        <v/>
      </c>
      <c r="AT17" s="282">
        <f>SUMIFS('2a. Database N flows'!$N:$N,'2a. Database N flows'!$D:$D,'3.3a Time series N wasted'!$B17,'2a. Database N flows'!$G:$G,"&lt;&gt;"&amp;$B$20,'2a. Database N flows'!$M:$M,'3.3a Time series N wasted'!AT$15,'2a. Database N flows'!$P:$P,AT$14,'2a. Database N flows'!$U:$U,'3.3a Time series N wasted'!$D$14)</f>
        <v/>
      </c>
      <c r="AU17" s="282">
        <f>SUMIFS('2a. Database N flows'!$N:$N,'2a. Database N flows'!$D:$D,'3.3a Time series N wasted'!$B17,'2a. Database N flows'!$G:$G,"&lt;&gt;"&amp;$B$20,'2a. Database N flows'!$M:$M,'3.3a Time series N wasted'!AU$15,'2a. Database N flows'!$P:$P,AU$14,'2a. Database N flows'!$U:$U,'3.3a Time series N wasted'!$D$14)</f>
        <v/>
      </c>
      <c r="AV17" s="282">
        <f>SUMIFS('2a. Database N flows'!$N:$N,'2a. Database N flows'!$D:$D,'3.3a Time series N wasted'!$B17,'2a. Database N flows'!$G:$G,"&lt;&gt;"&amp;$B$20,'2a. Database N flows'!$M:$M,'3.3a Time series N wasted'!AV$15,'2a. Database N flows'!$P:$P,AV$14,'2a. Database N flows'!$U:$U,'3.3a Time series N wasted'!$D$14)</f>
        <v/>
      </c>
      <c r="AW17" s="282">
        <f>SUMIFS('2a. Database N flows'!$N:$N,'2a. Database N flows'!$D:$D,'3.3a Time series N wasted'!$B17,'2a. Database N flows'!$G:$G,"&lt;&gt;"&amp;$B$20,'2a. Database N flows'!$M:$M,'3.3a Time series N wasted'!AW$15,'2a. Database N flows'!$P:$P,AW$14,'2a. Database N flows'!$U:$U,'3.3a Time series N wasted'!$D$14)</f>
        <v/>
      </c>
      <c r="AX17" s="282">
        <f>SUMIFS('2a. Database N flows'!$N:$N,'2a. Database N flows'!$D:$D,'3.3a Time series N wasted'!$B17,'2a. Database N flows'!$G:$G,"&lt;&gt;"&amp;$B$20,'2a. Database N flows'!$M:$M,'3.3a Time series N wasted'!AX$15,'2a. Database N flows'!$P:$P,AX$14,'2a. Database N flows'!$U:$U,'3.3a Time series N wasted'!$D$14)</f>
        <v/>
      </c>
      <c r="AY17" s="282">
        <f>SUMIFS('2a. Database N flows'!$N:$N,'2a. Database N flows'!$D:$D,'3.3a Time series N wasted'!$B17,'2a. Database N flows'!$G:$G,"&lt;&gt;"&amp;$B$20,'2a. Database N flows'!$M:$M,'3.3a Time series N wasted'!AY$15,'2a. Database N flows'!$P:$P,AY$14,'2a. Database N flows'!$U:$U,'3.3a Time series N wasted'!$D$14)</f>
        <v/>
      </c>
      <c r="AZ17" s="323">
        <f>SUM(AS17:AY17)</f>
        <v/>
      </c>
      <c r="BA17" s="282">
        <f>SUMIFS('2a. Database N flows'!$N:$N,'2a. Database N flows'!$D:$D,'3.3a Time series N wasted'!$B17,'2a. Database N flows'!$G:$G,"&lt;&gt;"&amp;$B$20,'2a. Database N flows'!$M:$M,'3.3a Time series N wasted'!BA$15,'2a. Database N flows'!$P:$P,BA$14,'2a. Database N flows'!$U:$U,'3.3a Time series N wasted'!$D$14)</f>
        <v/>
      </c>
      <c r="BB17" s="282">
        <f>SUMIFS('2a. Database N flows'!$N:$N,'2a. Database N flows'!$D:$D,'3.3a Time series N wasted'!$B17,'2a. Database N flows'!$G:$G,"&lt;&gt;"&amp;$B$20,'2a. Database N flows'!$M:$M,'3.3a Time series N wasted'!BB$15,'2a. Database N flows'!$P:$P,BB$14,'2a. Database N flows'!$U:$U,'3.3a Time series N wasted'!$D$14)</f>
        <v/>
      </c>
      <c r="BC17" s="282">
        <f>SUMIFS('2a. Database N flows'!$N:$N,'2a. Database N flows'!$D:$D,'3.3a Time series N wasted'!$B17,'2a. Database N flows'!$G:$G,"&lt;&gt;"&amp;$B$20,'2a. Database N flows'!$M:$M,'3.3a Time series N wasted'!BC$15,'2a. Database N flows'!$P:$P,BC$14,'2a. Database N flows'!$U:$U,'3.3a Time series N wasted'!$D$14)</f>
        <v/>
      </c>
      <c r="BD17" s="282">
        <f>SUMIFS('2a. Database N flows'!$N:$N,'2a. Database N flows'!$D:$D,'3.3a Time series N wasted'!$B17,'2a. Database N flows'!$G:$G,"&lt;&gt;"&amp;$B$20,'2a. Database N flows'!$M:$M,'3.3a Time series N wasted'!BD$15,'2a. Database N flows'!$P:$P,BD$14,'2a. Database N flows'!$U:$U,'3.3a Time series N wasted'!$D$14)</f>
        <v/>
      </c>
      <c r="BE17" s="282">
        <f>SUMIFS('2a. Database N flows'!$N:$N,'2a. Database N flows'!$D:$D,'3.3a Time series N wasted'!$B17,'2a. Database N flows'!$G:$G,"&lt;&gt;"&amp;$B$20,'2a. Database N flows'!$M:$M,'3.3a Time series N wasted'!BE$15,'2a. Database N flows'!$P:$P,BE$14,'2a. Database N flows'!$U:$U,'3.3a Time series N wasted'!$D$14)</f>
        <v/>
      </c>
      <c r="BF17" s="282">
        <f>SUMIFS('2a. Database N flows'!$N:$N,'2a. Database N flows'!$D:$D,'3.3a Time series N wasted'!$B17,'2a. Database N flows'!$G:$G,"&lt;&gt;"&amp;$B$20,'2a. Database N flows'!$M:$M,'3.3a Time series N wasted'!BF$15,'2a. Database N flows'!$P:$P,BF$14,'2a. Database N flows'!$U:$U,'3.3a Time series N wasted'!$D$14)</f>
        <v/>
      </c>
      <c r="BG17" s="282">
        <f>SUMIFS('2a. Database N flows'!$N:$N,'2a. Database N flows'!$D:$D,'3.3a Time series N wasted'!$B17,'2a. Database N flows'!$G:$G,"&lt;&gt;"&amp;$B$20,'2a. Database N flows'!$M:$M,'3.3a Time series N wasted'!BG$15,'2a. Database N flows'!$P:$P,BG$14,'2a. Database N flows'!$U:$U,'3.3a Time series N wasted'!$D$14)</f>
        <v/>
      </c>
      <c r="BH17" s="323">
        <f>SUM(BA17:BG17)</f>
        <v/>
      </c>
      <c r="BI17" s="282">
        <f>SUMIFS('2a. Database N flows'!$N:$N,'2a. Database N flows'!$D:$D,'3.3a Time series N wasted'!$B17,'2a. Database N flows'!$G:$G,"&lt;&gt;"&amp;$B$20,'2a. Database N flows'!$M:$M,'3.3a Time series N wasted'!BI$15,'2a. Database N flows'!$P:$P,BI$14,'2a. Database N flows'!$U:$U,'3.3a Time series N wasted'!$D$14)</f>
        <v/>
      </c>
      <c r="BJ17" s="282">
        <f>SUMIFS('2a. Database N flows'!$N:$N,'2a. Database N flows'!$D:$D,'3.3a Time series N wasted'!$B17,'2a. Database N flows'!$G:$G,"&lt;&gt;"&amp;$B$20,'2a. Database N flows'!$M:$M,'3.3a Time series N wasted'!BJ$15,'2a. Database N flows'!$P:$P,BJ$14,'2a. Database N flows'!$U:$U,'3.3a Time series N wasted'!$D$14)</f>
        <v/>
      </c>
      <c r="BK17" s="282">
        <f>SUMIFS('2a. Database N flows'!$N:$N,'2a. Database N flows'!$D:$D,'3.3a Time series N wasted'!$B17,'2a. Database N flows'!$G:$G,"&lt;&gt;"&amp;$B$20,'2a. Database N flows'!$M:$M,'3.3a Time series N wasted'!BK$15,'2a. Database N flows'!$P:$P,BK$14,'2a. Database N flows'!$U:$U,'3.3a Time series N wasted'!$D$14)</f>
        <v/>
      </c>
      <c r="BL17" s="282">
        <f>SUMIFS('2a. Database N flows'!$N:$N,'2a. Database N flows'!$D:$D,'3.3a Time series N wasted'!$B17,'2a. Database N flows'!$G:$G,"&lt;&gt;"&amp;$B$20,'2a. Database N flows'!$M:$M,'3.3a Time series N wasted'!BL$15,'2a. Database N flows'!$P:$P,BL$14,'2a. Database N flows'!$U:$U,'3.3a Time series N wasted'!$D$14)</f>
        <v/>
      </c>
      <c r="BM17" s="282">
        <f>SUMIFS('2a. Database N flows'!$N:$N,'2a. Database N flows'!$D:$D,'3.3a Time series N wasted'!$B17,'2a. Database N flows'!$G:$G,"&lt;&gt;"&amp;$B$20,'2a. Database N flows'!$M:$M,'3.3a Time series N wasted'!BM$15,'2a. Database N flows'!$P:$P,BM$14,'2a. Database N flows'!$U:$U,'3.3a Time series N wasted'!$D$14)</f>
        <v/>
      </c>
      <c r="BN17" s="282">
        <f>SUMIFS('2a. Database N flows'!$N:$N,'2a. Database N flows'!$D:$D,'3.3a Time series N wasted'!$B17,'2a. Database N flows'!$G:$G,"&lt;&gt;"&amp;$B$20,'2a. Database N flows'!$M:$M,'3.3a Time series N wasted'!BN$15,'2a. Database N flows'!$P:$P,BN$14,'2a. Database N flows'!$U:$U,'3.3a Time series N wasted'!$D$14)</f>
        <v/>
      </c>
      <c r="BO17" s="282">
        <f>SUMIFS('2a. Database N flows'!$N:$N,'2a. Database N flows'!$D:$D,'3.3a Time series N wasted'!$B17,'2a. Database N flows'!$G:$G,"&lt;&gt;"&amp;$B$20,'2a. Database N flows'!$M:$M,'3.3a Time series N wasted'!BO$15,'2a. Database N flows'!$P:$P,BO$14,'2a. Database N flows'!$U:$U,'3.3a Time series N wasted'!$D$14)</f>
        <v/>
      </c>
      <c r="BP17" s="323">
        <f>SUM(BI17:BO17)</f>
        <v/>
      </c>
      <c r="BQ17" s="282">
        <f>SUMIFS('2a. Database N flows'!$N:$N,'2a. Database N flows'!$D:$D,'3.3a Time series N wasted'!$B17,'2a. Database N flows'!$G:$G,"&lt;&gt;"&amp;$B$20,'2a. Database N flows'!$M:$M,'3.3a Time series N wasted'!BQ$15,'2a. Database N flows'!$P:$P,BQ$14,'2a. Database N flows'!$U:$U,'3.3a Time series N wasted'!$D$14)</f>
        <v/>
      </c>
      <c r="BR17" s="282">
        <f>SUMIFS('2a. Database N flows'!$N:$N,'2a. Database N flows'!$D:$D,'3.3a Time series N wasted'!$B17,'2a. Database N flows'!$G:$G,"&lt;&gt;"&amp;$B$20,'2a. Database N flows'!$M:$M,'3.3a Time series N wasted'!BR$15,'2a. Database N flows'!$P:$P,BR$14,'2a. Database N flows'!$U:$U,'3.3a Time series N wasted'!$D$14)</f>
        <v/>
      </c>
      <c r="BS17" s="282">
        <f>SUMIFS('2a. Database N flows'!$N:$N,'2a. Database N flows'!$D:$D,'3.3a Time series N wasted'!$B17,'2a. Database N flows'!$G:$G,"&lt;&gt;"&amp;$B$20,'2a. Database N flows'!$M:$M,'3.3a Time series N wasted'!BS$15,'2a. Database N flows'!$P:$P,BS$14,'2a. Database N flows'!$U:$U,'3.3a Time series N wasted'!$D$14)</f>
        <v/>
      </c>
      <c r="BT17" s="282">
        <f>SUMIFS('2a. Database N flows'!$N:$N,'2a. Database N flows'!$D:$D,'3.3a Time series N wasted'!$B17,'2a. Database N flows'!$G:$G,"&lt;&gt;"&amp;$B$20,'2a. Database N flows'!$M:$M,'3.3a Time series N wasted'!BT$15,'2a. Database N flows'!$P:$P,BT$14,'2a. Database N flows'!$U:$U,'3.3a Time series N wasted'!$D$14)</f>
        <v/>
      </c>
      <c r="BU17" s="282">
        <f>SUMIFS('2a. Database N flows'!$N:$N,'2a. Database N flows'!$D:$D,'3.3a Time series N wasted'!$B17,'2a. Database N flows'!$G:$G,"&lt;&gt;"&amp;$B$20,'2a. Database N flows'!$M:$M,'3.3a Time series N wasted'!BU$15,'2a. Database N flows'!$P:$P,BU$14,'2a. Database N flows'!$U:$U,'3.3a Time series N wasted'!$D$14)</f>
        <v/>
      </c>
      <c r="BV17" s="282">
        <f>SUMIFS('2a. Database N flows'!$N:$N,'2a. Database N flows'!$D:$D,'3.3a Time series N wasted'!$B17,'2a. Database N flows'!$G:$G,"&lt;&gt;"&amp;$B$20,'2a. Database N flows'!$M:$M,'3.3a Time series N wasted'!BV$15,'2a. Database N flows'!$P:$P,BV$14,'2a. Database N flows'!$U:$U,'3.3a Time series N wasted'!$D$14)</f>
        <v/>
      </c>
      <c r="BW17" s="282">
        <f>SUMIFS('2a. Database N flows'!$N:$N,'2a. Database N flows'!$D:$D,'3.3a Time series N wasted'!$B17,'2a. Database N flows'!$G:$G,"&lt;&gt;"&amp;$B$20,'2a. Database N flows'!$M:$M,'3.3a Time series N wasted'!BW$15,'2a. Database N flows'!$P:$P,BW$14,'2a. Database N flows'!$U:$U,'3.3a Time series N wasted'!$D$14)</f>
        <v/>
      </c>
      <c r="BX17" s="323">
        <f>SUM(BQ17:BW17)</f>
        <v/>
      </c>
      <c r="BY17" s="282">
        <f>SUMIFS('2a. Database N flows'!$N:$N,'2a. Database N flows'!$D:$D,'3.3a Time series N wasted'!$B17,'2a. Database N flows'!$G:$G,"&lt;&gt;"&amp;$B$20,'2a. Database N flows'!$M:$M,'3.3a Time series N wasted'!BY$15,'2a. Database N flows'!$P:$P,BY$14,'2a. Database N flows'!$U:$U,'3.3a Time series N wasted'!$D$14)</f>
        <v/>
      </c>
      <c r="BZ17" s="282">
        <f>SUMIFS('2a. Database N flows'!$N:$N,'2a. Database N flows'!$D:$D,'3.3a Time series N wasted'!$B17,'2a. Database N flows'!$G:$G,"&lt;&gt;"&amp;$B$20,'2a. Database N flows'!$M:$M,'3.3a Time series N wasted'!BZ$15,'2a. Database N flows'!$P:$P,BZ$14,'2a. Database N flows'!$U:$U,'3.3a Time series N wasted'!$D$14)</f>
        <v/>
      </c>
      <c r="CA17" s="282">
        <f>SUMIFS('2a. Database N flows'!$N:$N,'2a. Database N flows'!$D:$D,'3.3a Time series N wasted'!$B17,'2a. Database N flows'!$G:$G,"&lt;&gt;"&amp;$B$20,'2a. Database N flows'!$M:$M,'3.3a Time series N wasted'!CA$15,'2a. Database N flows'!$P:$P,CA$14,'2a. Database N flows'!$U:$U,'3.3a Time series N wasted'!$D$14)</f>
        <v/>
      </c>
      <c r="CB17" s="282">
        <f>SUMIFS('2a. Database N flows'!$N:$N,'2a. Database N flows'!$D:$D,'3.3a Time series N wasted'!$B17,'2a. Database N flows'!$G:$G,"&lt;&gt;"&amp;$B$20,'2a. Database N flows'!$M:$M,'3.3a Time series N wasted'!CB$15,'2a. Database N flows'!$P:$P,CB$14,'2a. Database N flows'!$U:$U,'3.3a Time series N wasted'!$D$14)</f>
        <v/>
      </c>
      <c r="CC17" s="282">
        <f>SUMIFS('2a. Database N flows'!$N:$N,'2a. Database N flows'!$D:$D,'3.3a Time series N wasted'!$B17,'2a. Database N flows'!$G:$G,"&lt;&gt;"&amp;$B$20,'2a. Database N flows'!$M:$M,'3.3a Time series N wasted'!CC$15,'2a. Database N flows'!$P:$P,CC$14,'2a. Database N flows'!$U:$U,'3.3a Time series N wasted'!$D$14)</f>
        <v/>
      </c>
      <c r="CD17" s="282">
        <f>SUMIFS('2a. Database N flows'!$N:$N,'2a. Database N flows'!$D:$D,'3.3a Time series N wasted'!$B17,'2a. Database N flows'!$G:$G,"&lt;&gt;"&amp;$B$20,'2a. Database N flows'!$M:$M,'3.3a Time series N wasted'!CD$15,'2a. Database N flows'!$P:$P,CD$14,'2a. Database N flows'!$U:$U,'3.3a Time series N wasted'!$D$14)</f>
        <v/>
      </c>
      <c r="CE17" s="282">
        <f>SUMIFS('2a. Database N flows'!$N:$N,'2a. Database N flows'!$D:$D,'3.3a Time series N wasted'!$B17,'2a. Database N flows'!$G:$G,"&lt;&gt;"&amp;$B$20,'2a. Database N flows'!$M:$M,'3.3a Time series N wasted'!CE$15,'2a. Database N flows'!$P:$P,CE$14,'2a. Database N flows'!$U:$U,'3.3a Time series N wasted'!$D$14)</f>
        <v/>
      </c>
      <c r="CF17" s="323">
        <f>SUM(BY17:CE17)</f>
        <v/>
      </c>
      <c r="CG17" s="282">
        <f>SUMIFS('2a. Database N flows'!$N:$N,'2a. Database N flows'!$D:$D,'3.3a Time series N wasted'!$B17,'2a. Database N flows'!$G:$G,"&lt;&gt;"&amp;$B$20,'2a. Database N flows'!$M:$M,'3.3a Time series N wasted'!CG$15,'2a. Database N flows'!$P:$P,CG$14,'2a. Database N flows'!$U:$U,'3.3a Time series N wasted'!$D$14)</f>
        <v/>
      </c>
      <c r="CH17" s="282">
        <f>SUMIFS('2a. Database N flows'!$N:$N,'2a. Database N flows'!$D:$D,'3.3a Time series N wasted'!$B17,'2a. Database N flows'!$G:$G,"&lt;&gt;"&amp;$B$20,'2a. Database N flows'!$M:$M,'3.3a Time series N wasted'!CH$15,'2a. Database N flows'!$P:$P,CH$14,'2a. Database N flows'!$U:$U,'3.3a Time series N wasted'!$D$14)</f>
        <v/>
      </c>
      <c r="CI17" s="282">
        <f>SUMIFS('2a. Database N flows'!$N:$N,'2a. Database N flows'!$D:$D,'3.3a Time series N wasted'!$B17,'2a. Database N flows'!$G:$G,"&lt;&gt;"&amp;$B$20,'2a. Database N flows'!$M:$M,'3.3a Time series N wasted'!CI$15,'2a. Database N flows'!$P:$P,CI$14,'2a. Database N flows'!$U:$U,'3.3a Time series N wasted'!$D$14)</f>
        <v/>
      </c>
      <c r="CJ17" s="282">
        <f>SUMIFS('2a. Database N flows'!$N:$N,'2a. Database N flows'!$D:$D,'3.3a Time series N wasted'!$B17,'2a. Database N flows'!$G:$G,"&lt;&gt;"&amp;$B$20,'2a. Database N flows'!$M:$M,'3.3a Time series N wasted'!CJ$15,'2a. Database N flows'!$P:$P,CJ$14,'2a. Database N flows'!$U:$U,'3.3a Time series N wasted'!$D$14)</f>
        <v/>
      </c>
      <c r="CK17" s="282">
        <f>SUMIFS('2a. Database N flows'!$N:$N,'2a. Database N flows'!$D:$D,'3.3a Time series N wasted'!$B17,'2a. Database N flows'!$G:$G,"&lt;&gt;"&amp;$B$20,'2a. Database N flows'!$M:$M,'3.3a Time series N wasted'!CK$15,'2a. Database N flows'!$P:$P,CK$14,'2a. Database N flows'!$U:$U,'3.3a Time series N wasted'!$D$14)</f>
        <v/>
      </c>
      <c r="CL17" s="282">
        <f>SUMIFS('2a. Database N flows'!$N:$N,'2a. Database N flows'!$D:$D,'3.3a Time series N wasted'!$B17,'2a. Database N flows'!$G:$G,"&lt;&gt;"&amp;$B$20,'2a. Database N flows'!$M:$M,'3.3a Time series N wasted'!CL$15,'2a. Database N flows'!$P:$P,CL$14,'2a. Database N flows'!$U:$U,'3.3a Time series N wasted'!$D$14)</f>
        <v/>
      </c>
      <c r="CM17" s="282">
        <f>SUMIFS('2a. Database N flows'!$N:$N,'2a. Database N flows'!$D:$D,'3.3a Time series N wasted'!$B17,'2a. Database N flows'!$G:$G,"&lt;&gt;"&amp;$B$20,'2a. Database N flows'!$M:$M,'3.3a Time series N wasted'!CM$15,'2a. Database N flows'!$P:$P,CM$14,'2a. Database N flows'!$U:$U,'3.3a Time series N wasted'!$D$14)</f>
        <v/>
      </c>
      <c r="CN17" s="323">
        <f>SUM(CG17:CM17)</f>
        <v/>
      </c>
      <c r="CO17" s="282">
        <f>SUMIFS('2a. Database N flows'!$N:$N,'2a. Database N flows'!$D:$D,'3.3a Time series N wasted'!$B17,'2a. Database N flows'!$G:$G,"&lt;&gt;"&amp;$B$20,'2a. Database N flows'!$M:$M,'3.3a Time series N wasted'!CO$15,'2a. Database N flows'!$P:$P,CO$14,'2a. Database N flows'!$U:$U,'3.3a Time series N wasted'!$D$14)</f>
        <v/>
      </c>
      <c r="CP17" s="282">
        <f>SUMIFS('2a. Database N flows'!$N:$N,'2a. Database N flows'!$D:$D,'3.3a Time series N wasted'!$B17,'2a. Database N flows'!$G:$G,"&lt;&gt;"&amp;$B$20,'2a. Database N flows'!$M:$M,'3.3a Time series N wasted'!CP$15,'2a. Database N flows'!$P:$P,CP$14,'2a. Database N flows'!$U:$U,'3.3a Time series N wasted'!$D$14)</f>
        <v/>
      </c>
      <c r="CQ17" s="282">
        <f>SUMIFS('2a. Database N flows'!$N:$N,'2a. Database N flows'!$D:$D,'3.3a Time series N wasted'!$B17,'2a. Database N flows'!$G:$G,"&lt;&gt;"&amp;$B$20,'2a. Database N flows'!$M:$M,'3.3a Time series N wasted'!CQ$15,'2a. Database N flows'!$P:$P,CQ$14,'2a. Database N flows'!$U:$U,'3.3a Time series N wasted'!$D$14)</f>
        <v/>
      </c>
      <c r="CR17" s="282">
        <f>SUMIFS('2a. Database N flows'!$N:$N,'2a. Database N flows'!$D:$D,'3.3a Time series N wasted'!$B17,'2a. Database N flows'!$G:$G,"&lt;&gt;"&amp;$B$20,'2a. Database N flows'!$M:$M,'3.3a Time series N wasted'!CR$15,'2a. Database N flows'!$P:$P,CR$14,'2a. Database N flows'!$U:$U,'3.3a Time series N wasted'!$D$14)</f>
        <v/>
      </c>
      <c r="CS17" s="282">
        <f>SUMIFS('2a. Database N flows'!$N:$N,'2a. Database N flows'!$D:$D,'3.3a Time series N wasted'!$B17,'2a. Database N flows'!$G:$G,"&lt;&gt;"&amp;$B$20,'2a. Database N flows'!$M:$M,'3.3a Time series N wasted'!CS$15,'2a. Database N flows'!$P:$P,CS$14,'2a. Database N flows'!$U:$U,'3.3a Time series N wasted'!$D$14)</f>
        <v/>
      </c>
      <c r="CT17" s="282">
        <f>SUMIFS('2a. Database N flows'!$N:$N,'2a. Database N flows'!$D:$D,'3.3a Time series N wasted'!$B17,'2a. Database N flows'!$G:$G,"&lt;&gt;"&amp;$B$20,'2a. Database N flows'!$M:$M,'3.3a Time series N wasted'!CT$15,'2a. Database N flows'!$P:$P,CT$14,'2a. Database N flows'!$U:$U,'3.3a Time series N wasted'!$D$14)</f>
        <v/>
      </c>
      <c r="CU17" s="282">
        <f>SUMIFS('2a. Database N flows'!$N:$N,'2a. Database N flows'!$D:$D,'3.3a Time series N wasted'!$B17,'2a. Database N flows'!$G:$G,"&lt;&gt;"&amp;$B$20,'2a. Database N flows'!$M:$M,'3.3a Time series N wasted'!CU$15,'2a. Database N flows'!$P:$P,CU$14,'2a. Database N flows'!$U:$U,'3.3a Time series N wasted'!$D$14)</f>
        <v/>
      </c>
      <c r="CV17" s="323">
        <f>SUM(CO17:CU17)</f>
        <v/>
      </c>
      <c r="CY17" s="268" t="n"/>
    </row>
    <row r="18" customFormat="1" s="535">
      <c r="A18" s="386" t="n"/>
      <c r="B18" s="386" t="inlineStr">
        <is>
          <t>AG</t>
        </is>
      </c>
      <c r="D18" s="281" t="inlineStr">
        <is>
          <t>Agriculture</t>
        </is>
      </c>
      <c r="E18" s="282">
        <f>SUMIFS('2a. Database N flows'!$N:$N,'2a. Database N flows'!$D:$D,'3.3a Time series N wasted'!$B18,'2a. Database N flows'!$G:$G,"&lt;&gt;"&amp;$B$20,'2a. Database N flows'!$M:$M,'3.3a Time series N wasted'!E$15,'2a. Database N flows'!$P:$P,E$14,'2a. Database N flows'!$U:$U,'3.3a Time series N wasted'!$D$14)</f>
        <v/>
      </c>
      <c r="F18" s="282">
        <f>SUMIFS('2a. Database N flows'!$N:$N,'2a. Database N flows'!$D:$D,'3.3a Time series N wasted'!$B18,'2a. Database N flows'!$G:$G,"&lt;&gt;"&amp;$B$20,'2a. Database N flows'!$M:$M,'3.3a Time series N wasted'!F$15,'2a. Database N flows'!$P:$P,F$14,'2a. Database N flows'!$U:$U,'3.3a Time series N wasted'!$D$14)</f>
        <v/>
      </c>
      <c r="G18" s="282">
        <f>SUMIFS('2a. Database N flows'!$N:$N,'2a. Database N flows'!$D:$D,'3.3a Time series N wasted'!$B18,'2a. Database N flows'!$G:$G,"&lt;&gt;"&amp;$B$20,'2a. Database N flows'!$M:$M,'3.3a Time series N wasted'!G$15,'2a. Database N flows'!$P:$P,G$14,'2a. Database N flows'!$U:$U,'3.3a Time series N wasted'!$D$14)</f>
        <v/>
      </c>
      <c r="H18" s="282">
        <f>SUMIFS('2a. Database N flows'!$N:$N,'2a. Database N flows'!$D:$D,'3.3a Time series N wasted'!$B18,'2a. Database N flows'!$G:$G,"&lt;&gt;"&amp;$B$20,'2a. Database N flows'!$M:$M,'3.3a Time series N wasted'!H$15,'2a. Database N flows'!$P:$P,H$14,'2a. Database N flows'!$U:$U,'3.3a Time series N wasted'!$D$14)</f>
        <v/>
      </c>
      <c r="I18" s="282">
        <f>SUMIFS('2a. Database N flows'!$N:$N,'2a. Database N flows'!$D:$D,'3.3a Time series N wasted'!$B18,'2a. Database N flows'!$G:$G,"&lt;&gt;"&amp;$B$20,'2a. Database N flows'!$M:$M,'3.3a Time series N wasted'!I$15,'2a. Database N flows'!$P:$P,I$14,'2a. Database N flows'!$U:$U,'3.3a Time series N wasted'!$D$14)</f>
        <v/>
      </c>
      <c r="J18" s="282">
        <f>SUMIFS('2a. Database N flows'!$N:$N,'2a. Database N flows'!$D:$D,'3.3a Time series N wasted'!$B18,'2a. Database N flows'!$G:$G,"&lt;&gt;"&amp;$B$20,'2a. Database N flows'!$M:$M,'3.3a Time series N wasted'!J$15,'2a. Database N flows'!$P:$P,J$14,'2a. Database N flows'!$U:$U,'3.3a Time series N wasted'!$D$14)</f>
        <v/>
      </c>
      <c r="K18" s="282">
        <f>SUMIFS('2a. Database N flows'!$N:$N,'2a. Database N flows'!$D:$D,'3.3a Time series N wasted'!$B18,'2a. Database N flows'!$G:$G,"&lt;&gt;"&amp;$B$20,'2a. Database N flows'!$M:$M,'3.3a Time series N wasted'!K$15,'2a. Database N flows'!$P:$P,K$14,'2a. Database N flows'!$U:$U,'3.3a Time series N wasted'!$D$14)</f>
        <v/>
      </c>
      <c r="L18" s="323">
        <f>SUM(E18:K18)</f>
        <v/>
      </c>
      <c r="M18" s="282">
        <f>SUMIFS('2a. Database N flows'!$N:$N,'2a. Database N flows'!$D:$D,'3.3a Time series N wasted'!$B18,'2a. Database N flows'!$G:$G,"&lt;&gt;"&amp;$B$20,'2a. Database N flows'!$M:$M,'3.3a Time series N wasted'!M$15,'2a. Database N flows'!$P:$P,M$14,'2a. Database N flows'!$U:$U,'3.3a Time series N wasted'!$D$14)</f>
        <v/>
      </c>
      <c r="N18" s="282">
        <f>SUMIFS('2a. Database N flows'!$N:$N,'2a. Database N flows'!$D:$D,'3.3a Time series N wasted'!$B18,'2a. Database N flows'!$G:$G,"&lt;&gt;"&amp;$B$20,'2a. Database N flows'!$M:$M,'3.3a Time series N wasted'!N$15,'2a. Database N flows'!$P:$P,N$14,'2a. Database N flows'!$U:$U,'3.3a Time series N wasted'!$D$14)</f>
        <v/>
      </c>
      <c r="O18" s="282">
        <f>SUMIFS('2a. Database N flows'!$N:$N,'2a. Database N flows'!$D:$D,'3.3a Time series N wasted'!$B18,'2a. Database N flows'!$G:$G,"&lt;&gt;"&amp;$B$20,'2a. Database N flows'!$M:$M,'3.3a Time series N wasted'!O$15,'2a. Database N flows'!$P:$P,O$14,'2a. Database N flows'!$U:$U,'3.3a Time series N wasted'!$D$14)</f>
        <v/>
      </c>
      <c r="P18" s="282">
        <f>SUMIFS('2a. Database N flows'!$N:$N,'2a. Database N flows'!$D:$D,'3.3a Time series N wasted'!$B18,'2a. Database N flows'!$G:$G,"&lt;&gt;"&amp;$B$20,'2a. Database N flows'!$M:$M,'3.3a Time series N wasted'!P$15,'2a. Database N flows'!$P:$P,P$14,'2a. Database N flows'!$U:$U,'3.3a Time series N wasted'!$D$14)</f>
        <v/>
      </c>
      <c r="Q18" s="282">
        <f>SUMIFS('2a. Database N flows'!$N:$N,'2a. Database N flows'!$D:$D,'3.3a Time series N wasted'!$B18,'2a. Database N flows'!$G:$G,"&lt;&gt;"&amp;$B$20,'2a. Database N flows'!$M:$M,'3.3a Time series N wasted'!Q$15,'2a. Database N flows'!$P:$P,Q$14,'2a. Database N flows'!$U:$U,'3.3a Time series N wasted'!$D$14)</f>
        <v/>
      </c>
      <c r="R18" s="282">
        <f>SUMIFS('2a. Database N flows'!$N:$N,'2a. Database N flows'!$D:$D,'3.3a Time series N wasted'!$B18,'2a. Database N flows'!$G:$G,"&lt;&gt;"&amp;$B$20,'2a. Database N flows'!$M:$M,'3.3a Time series N wasted'!R$15,'2a. Database N flows'!$P:$P,R$14,'2a. Database N flows'!$U:$U,'3.3a Time series N wasted'!$D$14)</f>
        <v/>
      </c>
      <c r="S18" s="282">
        <f>SUMIFS('2a. Database N flows'!$N:$N,'2a. Database N flows'!$D:$D,'3.3a Time series N wasted'!$B18,'2a. Database N flows'!$G:$G,"&lt;&gt;"&amp;$B$20,'2a. Database N flows'!$M:$M,'3.3a Time series N wasted'!S$15,'2a. Database N flows'!$P:$P,S$14,'2a. Database N flows'!$U:$U,'3.3a Time series N wasted'!$D$14)</f>
        <v/>
      </c>
      <c r="T18" s="323">
        <f>SUM(M18:S18)</f>
        <v/>
      </c>
      <c r="U18" s="282">
        <f>SUMIFS('2a. Database N flows'!$N:$N,'2a. Database N flows'!$D:$D,'3.3a Time series N wasted'!$B18,'2a. Database N flows'!$G:$G,"&lt;&gt;"&amp;$B$20,'2a. Database N flows'!$M:$M,'3.3a Time series N wasted'!U$15,'2a. Database N flows'!$P:$P,U$14,'2a. Database N flows'!$U:$U,'3.3a Time series N wasted'!$D$14)</f>
        <v/>
      </c>
      <c r="V18" s="282">
        <f>SUMIFS('2a. Database N flows'!$N:$N,'2a. Database N flows'!$D:$D,'3.3a Time series N wasted'!$B18,'2a. Database N flows'!$G:$G,"&lt;&gt;"&amp;$B$20,'2a. Database N flows'!$M:$M,'3.3a Time series N wasted'!V$15,'2a. Database N flows'!$P:$P,V$14,'2a. Database N flows'!$U:$U,'3.3a Time series N wasted'!$D$14)</f>
        <v/>
      </c>
      <c r="W18" s="282">
        <f>SUMIFS('2a. Database N flows'!$N:$N,'2a. Database N flows'!$D:$D,'3.3a Time series N wasted'!$B18,'2a. Database N flows'!$G:$G,"&lt;&gt;"&amp;$B$20,'2a. Database N flows'!$M:$M,'3.3a Time series N wasted'!W$15,'2a. Database N flows'!$P:$P,W$14,'2a. Database N flows'!$U:$U,'3.3a Time series N wasted'!$D$14)</f>
        <v/>
      </c>
      <c r="X18" s="282">
        <f>SUMIFS('2a. Database N flows'!$N:$N,'2a. Database N flows'!$D:$D,'3.3a Time series N wasted'!$B18,'2a. Database N flows'!$G:$G,"&lt;&gt;"&amp;$B$20,'2a. Database N flows'!$M:$M,'3.3a Time series N wasted'!X$15,'2a. Database N flows'!$P:$P,X$14,'2a. Database N flows'!$U:$U,'3.3a Time series N wasted'!$D$14)</f>
        <v/>
      </c>
      <c r="Y18" s="282">
        <f>SUMIFS('2a. Database N flows'!$N:$N,'2a. Database N flows'!$D:$D,'3.3a Time series N wasted'!$B18,'2a. Database N flows'!$G:$G,"&lt;&gt;"&amp;$B$20,'2a. Database N flows'!$M:$M,'3.3a Time series N wasted'!Y$15,'2a. Database N flows'!$P:$P,Y$14,'2a. Database N flows'!$U:$U,'3.3a Time series N wasted'!$D$14)</f>
        <v/>
      </c>
      <c r="Z18" s="282">
        <f>SUMIFS('2a. Database N flows'!$N:$N,'2a. Database N flows'!$D:$D,'3.3a Time series N wasted'!$B18,'2a. Database N flows'!$G:$G,"&lt;&gt;"&amp;$B$20,'2a. Database N flows'!$M:$M,'3.3a Time series N wasted'!Z$15,'2a. Database N flows'!$P:$P,Z$14,'2a. Database N flows'!$U:$U,'3.3a Time series N wasted'!$D$14)</f>
        <v/>
      </c>
      <c r="AA18" s="282">
        <f>SUMIFS('2a. Database N flows'!$N:$N,'2a. Database N flows'!$D:$D,'3.3a Time series N wasted'!$B18,'2a. Database N flows'!$G:$G,"&lt;&gt;"&amp;$B$20,'2a. Database N flows'!$M:$M,'3.3a Time series N wasted'!AA$15,'2a. Database N flows'!$P:$P,AA$14,'2a. Database N flows'!$U:$U,'3.3a Time series N wasted'!$D$14)</f>
        <v/>
      </c>
      <c r="AB18" s="323">
        <f>SUM(U18:AA18)</f>
        <v/>
      </c>
      <c r="AC18" s="282">
        <f>SUMIFS('2a. Database N flows'!$N:$N,'2a. Database N flows'!$D:$D,'3.3a Time series N wasted'!$B18,'2a. Database N flows'!$G:$G,"&lt;&gt;"&amp;$B$20,'2a. Database N flows'!$M:$M,'3.3a Time series N wasted'!AC$15,'2a. Database N flows'!$P:$P,AC$14,'2a. Database N flows'!$U:$U,'3.3a Time series N wasted'!$D$14)</f>
        <v/>
      </c>
      <c r="AD18" s="282">
        <f>SUMIFS('2a. Database N flows'!$N:$N,'2a. Database N flows'!$D:$D,'3.3a Time series N wasted'!$B18,'2a. Database N flows'!$G:$G,"&lt;&gt;"&amp;$B$20,'2a. Database N flows'!$M:$M,'3.3a Time series N wasted'!AD$15,'2a. Database N flows'!$P:$P,AD$14,'2a. Database N flows'!$U:$U,'3.3a Time series N wasted'!$D$14)</f>
        <v/>
      </c>
      <c r="AE18" s="282">
        <f>SUMIFS('2a. Database N flows'!$N:$N,'2a. Database N flows'!$D:$D,'3.3a Time series N wasted'!$B18,'2a. Database N flows'!$G:$G,"&lt;&gt;"&amp;$B$20,'2a. Database N flows'!$M:$M,'3.3a Time series N wasted'!AE$15,'2a. Database N flows'!$P:$P,AE$14,'2a. Database N flows'!$U:$U,'3.3a Time series N wasted'!$D$14)</f>
        <v/>
      </c>
      <c r="AF18" s="282">
        <f>SUMIFS('2a. Database N flows'!$N:$N,'2a. Database N flows'!$D:$D,'3.3a Time series N wasted'!$B18,'2a. Database N flows'!$G:$G,"&lt;&gt;"&amp;$B$20,'2a. Database N flows'!$M:$M,'3.3a Time series N wasted'!AF$15,'2a. Database N flows'!$P:$P,AF$14,'2a. Database N flows'!$U:$U,'3.3a Time series N wasted'!$D$14)</f>
        <v/>
      </c>
      <c r="AG18" s="282">
        <f>SUMIFS('2a. Database N flows'!$N:$N,'2a. Database N flows'!$D:$D,'3.3a Time series N wasted'!$B18,'2a. Database N flows'!$G:$G,"&lt;&gt;"&amp;$B$20,'2a. Database N flows'!$M:$M,'3.3a Time series N wasted'!AG$15,'2a. Database N flows'!$P:$P,AG$14,'2a. Database N flows'!$U:$U,'3.3a Time series N wasted'!$D$14)</f>
        <v/>
      </c>
      <c r="AH18" s="282">
        <f>SUMIFS('2a. Database N flows'!$N:$N,'2a. Database N flows'!$D:$D,'3.3a Time series N wasted'!$B18,'2a. Database N flows'!$G:$G,"&lt;&gt;"&amp;$B$20,'2a. Database N flows'!$M:$M,'3.3a Time series N wasted'!AH$15,'2a. Database N flows'!$P:$P,AH$14,'2a. Database N flows'!$U:$U,'3.3a Time series N wasted'!$D$14)</f>
        <v/>
      </c>
      <c r="AI18" s="282">
        <f>SUMIFS('2a. Database N flows'!$N:$N,'2a. Database N flows'!$D:$D,'3.3a Time series N wasted'!$B18,'2a. Database N flows'!$G:$G,"&lt;&gt;"&amp;$B$20,'2a. Database N flows'!$M:$M,'3.3a Time series N wasted'!AI$15,'2a. Database N flows'!$P:$P,AI$14,'2a. Database N flows'!$U:$U,'3.3a Time series N wasted'!$D$14)</f>
        <v/>
      </c>
      <c r="AJ18" s="323">
        <f>SUM(AC18:AI18)</f>
        <v/>
      </c>
      <c r="AK18" s="282">
        <f>SUMIFS('2a. Database N flows'!$N:$N,'2a. Database N flows'!$D:$D,'3.3a Time series N wasted'!$B18,'2a. Database N flows'!$G:$G,"&lt;&gt;"&amp;$B$20,'2a. Database N flows'!$M:$M,'3.3a Time series N wasted'!AK$15,'2a. Database N flows'!$P:$P,AK$14,'2a. Database N flows'!$U:$U,'3.3a Time series N wasted'!$D$14)</f>
        <v/>
      </c>
      <c r="AL18" s="282">
        <f>SUMIFS('2a. Database N flows'!$N:$N,'2a. Database N flows'!$D:$D,'3.3a Time series N wasted'!$B18,'2a. Database N flows'!$G:$G,"&lt;&gt;"&amp;$B$20,'2a. Database N flows'!$M:$M,'3.3a Time series N wasted'!AL$15,'2a. Database N flows'!$P:$P,AL$14,'2a. Database N flows'!$U:$U,'3.3a Time series N wasted'!$D$14)</f>
        <v/>
      </c>
      <c r="AM18" s="282">
        <f>SUMIFS('2a. Database N flows'!$N:$N,'2a. Database N flows'!$D:$D,'3.3a Time series N wasted'!$B18,'2a. Database N flows'!$G:$G,"&lt;&gt;"&amp;$B$20,'2a. Database N flows'!$M:$M,'3.3a Time series N wasted'!AM$15,'2a. Database N flows'!$P:$P,AM$14,'2a. Database N flows'!$U:$U,'3.3a Time series N wasted'!$D$14)</f>
        <v/>
      </c>
      <c r="AN18" s="282">
        <f>SUMIFS('2a. Database N flows'!$N:$N,'2a. Database N flows'!$D:$D,'3.3a Time series N wasted'!$B18,'2a. Database N flows'!$G:$G,"&lt;&gt;"&amp;$B$20,'2a. Database N flows'!$M:$M,'3.3a Time series N wasted'!AN$15,'2a. Database N flows'!$P:$P,AN$14,'2a. Database N flows'!$U:$U,'3.3a Time series N wasted'!$D$14)</f>
        <v/>
      </c>
      <c r="AO18" s="282">
        <f>SUMIFS('2a. Database N flows'!$N:$N,'2a. Database N flows'!$D:$D,'3.3a Time series N wasted'!$B18,'2a. Database N flows'!$G:$G,"&lt;&gt;"&amp;$B$20,'2a. Database N flows'!$M:$M,'3.3a Time series N wasted'!AO$15,'2a. Database N flows'!$P:$P,AO$14,'2a. Database N flows'!$U:$U,'3.3a Time series N wasted'!$D$14)</f>
        <v/>
      </c>
      <c r="AP18" s="282">
        <f>SUMIFS('2a. Database N flows'!$N:$N,'2a. Database N flows'!$D:$D,'3.3a Time series N wasted'!$B18,'2a. Database N flows'!$G:$G,"&lt;&gt;"&amp;$B$20,'2a. Database N flows'!$M:$M,'3.3a Time series N wasted'!AP$15,'2a. Database N flows'!$P:$P,AP$14,'2a. Database N flows'!$U:$U,'3.3a Time series N wasted'!$D$14)</f>
        <v/>
      </c>
      <c r="AQ18" s="282">
        <f>SUMIFS('2a. Database N flows'!$N:$N,'2a. Database N flows'!$D:$D,'3.3a Time series N wasted'!$B18,'2a. Database N flows'!$G:$G,"&lt;&gt;"&amp;$B$20,'2a. Database N flows'!$M:$M,'3.3a Time series N wasted'!AQ$15,'2a. Database N flows'!$P:$P,AQ$14,'2a. Database N flows'!$U:$U,'3.3a Time series N wasted'!$D$14)</f>
        <v/>
      </c>
      <c r="AR18" s="323">
        <f>SUM(AK18:AQ18)</f>
        <v/>
      </c>
      <c r="AS18" s="282">
        <f>SUMIFS('2a. Database N flows'!$N:$N,'2a. Database N flows'!$D:$D,'3.3a Time series N wasted'!$B18,'2a. Database N flows'!$G:$G,"&lt;&gt;"&amp;$B$20,'2a. Database N flows'!$M:$M,'3.3a Time series N wasted'!AS$15,'2a. Database N flows'!$P:$P,AS$14,'2a. Database N flows'!$U:$U,'3.3a Time series N wasted'!$D$14)</f>
        <v/>
      </c>
      <c r="AT18" s="282">
        <f>SUMIFS('2a. Database N flows'!$N:$N,'2a. Database N flows'!$D:$D,'3.3a Time series N wasted'!$B18,'2a. Database N flows'!$G:$G,"&lt;&gt;"&amp;$B$20,'2a. Database N flows'!$M:$M,'3.3a Time series N wasted'!AT$15,'2a. Database N flows'!$P:$P,AT$14,'2a. Database N flows'!$U:$U,'3.3a Time series N wasted'!$D$14)</f>
        <v/>
      </c>
      <c r="AU18" s="282">
        <f>SUMIFS('2a. Database N flows'!$N:$N,'2a. Database N flows'!$D:$D,'3.3a Time series N wasted'!$B18,'2a. Database N flows'!$G:$G,"&lt;&gt;"&amp;$B$20,'2a. Database N flows'!$M:$M,'3.3a Time series N wasted'!AU$15,'2a. Database N flows'!$P:$P,AU$14,'2a. Database N flows'!$U:$U,'3.3a Time series N wasted'!$D$14)</f>
        <v/>
      </c>
      <c r="AV18" s="282">
        <f>SUMIFS('2a. Database N flows'!$N:$N,'2a. Database N flows'!$D:$D,'3.3a Time series N wasted'!$B18,'2a. Database N flows'!$G:$G,"&lt;&gt;"&amp;$B$20,'2a. Database N flows'!$M:$M,'3.3a Time series N wasted'!AV$15,'2a. Database N flows'!$P:$P,AV$14,'2a. Database N flows'!$U:$U,'3.3a Time series N wasted'!$D$14)</f>
        <v/>
      </c>
      <c r="AW18" s="282">
        <f>SUMIFS('2a. Database N flows'!$N:$N,'2a. Database N flows'!$D:$D,'3.3a Time series N wasted'!$B18,'2a. Database N flows'!$G:$G,"&lt;&gt;"&amp;$B$20,'2a. Database N flows'!$M:$M,'3.3a Time series N wasted'!AW$15,'2a. Database N flows'!$P:$P,AW$14,'2a. Database N flows'!$U:$U,'3.3a Time series N wasted'!$D$14)</f>
        <v/>
      </c>
      <c r="AX18" s="282">
        <f>SUMIFS('2a. Database N flows'!$N:$N,'2a. Database N flows'!$D:$D,'3.3a Time series N wasted'!$B18,'2a. Database N flows'!$G:$G,"&lt;&gt;"&amp;$B$20,'2a. Database N flows'!$M:$M,'3.3a Time series N wasted'!AX$15,'2a. Database N flows'!$P:$P,AX$14,'2a. Database N flows'!$U:$U,'3.3a Time series N wasted'!$D$14)</f>
        <v/>
      </c>
      <c r="AY18" s="282">
        <f>SUMIFS('2a. Database N flows'!$N:$N,'2a. Database N flows'!$D:$D,'3.3a Time series N wasted'!$B18,'2a. Database N flows'!$G:$G,"&lt;&gt;"&amp;$B$20,'2a. Database N flows'!$M:$M,'3.3a Time series N wasted'!AY$15,'2a. Database N flows'!$P:$P,AY$14,'2a. Database N flows'!$U:$U,'3.3a Time series N wasted'!$D$14)</f>
        <v/>
      </c>
      <c r="AZ18" s="323">
        <f>SUM(AS18:AY18)</f>
        <v/>
      </c>
      <c r="BA18" s="282">
        <f>SUMIFS('2a. Database N flows'!$N:$N,'2a. Database N flows'!$D:$D,'3.3a Time series N wasted'!$B18,'2a. Database N flows'!$G:$G,"&lt;&gt;"&amp;$B$20,'2a. Database N flows'!$M:$M,'3.3a Time series N wasted'!BA$15,'2a. Database N flows'!$P:$P,BA$14,'2a. Database N flows'!$U:$U,'3.3a Time series N wasted'!$D$14)</f>
        <v/>
      </c>
      <c r="BB18" s="282">
        <f>SUMIFS('2a. Database N flows'!$N:$N,'2a. Database N flows'!$D:$D,'3.3a Time series N wasted'!$B18,'2a. Database N flows'!$G:$G,"&lt;&gt;"&amp;$B$20,'2a. Database N flows'!$M:$M,'3.3a Time series N wasted'!BB$15,'2a. Database N flows'!$P:$P,BB$14,'2a. Database N flows'!$U:$U,'3.3a Time series N wasted'!$D$14)</f>
        <v/>
      </c>
      <c r="BC18" s="282">
        <f>SUMIFS('2a. Database N flows'!$N:$N,'2a. Database N flows'!$D:$D,'3.3a Time series N wasted'!$B18,'2a. Database N flows'!$G:$G,"&lt;&gt;"&amp;$B$20,'2a. Database N flows'!$M:$M,'3.3a Time series N wasted'!BC$15,'2a. Database N flows'!$P:$P,BC$14,'2a. Database N flows'!$U:$U,'3.3a Time series N wasted'!$D$14)</f>
        <v/>
      </c>
      <c r="BD18" s="282">
        <f>SUMIFS('2a. Database N flows'!$N:$N,'2a. Database N flows'!$D:$D,'3.3a Time series N wasted'!$B18,'2a. Database N flows'!$G:$G,"&lt;&gt;"&amp;$B$20,'2a. Database N flows'!$M:$M,'3.3a Time series N wasted'!BD$15,'2a. Database N flows'!$P:$P,BD$14,'2a. Database N flows'!$U:$U,'3.3a Time series N wasted'!$D$14)</f>
        <v/>
      </c>
      <c r="BE18" s="282">
        <f>SUMIFS('2a. Database N flows'!$N:$N,'2a. Database N flows'!$D:$D,'3.3a Time series N wasted'!$B18,'2a. Database N flows'!$G:$G,"&lt;&gt;"&amp;$B$20,'2a. Database N flows'!$M:$M,'3.3a Time series N wasted'!BE$15,'2a. Database N flows'!$P:$P,BE$14,'2a. Database N flows'!$U:$U,'3.3a Time series N wasted'!$D$14)</f>
        <v/>
      </c>
      <c r="BF18" s="282">
        <f>SUMIFS('2a. Database N flows'!$N:$N,'2a. Database N flows'!$D:$D,'3.3a Time series N wasted'!$B18,'2a. Database N flows'!$G:$G,"&lt;&gt;"&amp;$B$20,'2a. Database N flows'!$M:$M,'3.3a Time series N wasted'!BF$15,'2a. Database N flows'!$P:$P,BF$14,'2a. Database N flows'!$U:$U,'3.3a Time series N wasted'!$D$14)</f>
        <v/>
      </c>
      <c r="BG18" s="282">
        <f>SUMIFS('2a. Database N flows'!$N:$N,'2a. Database N flows'!$D:$D,'3.3a Time series N wasted'!$B18,'2a. Database N flows'!$G:$G,"&lt;&gt;"&amp;$B$20,'2a. Database N flows'!$M:$M,'3.3a Time series N wasted'!BG$15,'2a. Database N flows'!$P:$P,BG$14,'2a. Database N flows'!$U:$U,'3.3a Time series N wasted'!$D$14)</f>
        <v/>
      </c>
      <c r="BH18" s="323">
        <f>SUM(BA18:BG18)</f>
        <v/>
      </c>
      <c r="BI18" s="282">
        <f>SUMIFS('2a. Database N flows'!$N:$N,'2a. Database N flows'!$D:$D,'3.3a Time series N wasted'!$B18,'2a. Database N flows'!$G:$G,"&lt;&gt;"&amp;$B$20,'2a. Database N flows'!$M:$M,'3.3a Time series N wasted'!BI$15,'2a. Database N flows'!$P:$P,BI$14,'2a. Database N flows'!$U:$U,'3.3a Time series N wasted'!$D$14)</f>
        <v/>
      </c>
      <c r="BJ18" s="282">
        <f>SUMIFS('2a. Database N flows'!$N:$N,'2a. Database N flows'!$D:$D,'3.3a Time series N wasted'!$B18,'2a. Database N flows'!$G:$G,"&lt;&gt;"&amp;$B$20,'2a. Database N flows'!$M:$M,'3.3a Time series N wasted'!BJ$15,'2a. Database N flows'!$P:$P,BJ$14,'2a. Database N flows'!$U:$U,'3.3a Time series N wasted'!$D$14)</f>
        <v/>
      </c>
      <c r="BK18" s="282">
        <f>SUMIFS('2a. Database N flows'!$N:$N,'2a. Database N flows'!$D:$D,'3.3a Time series N wasted'!$B18,'2a. Database N flows'!$G:$G,"&lt;&gt;"&amp;$B$20,'2a. Database N flows'!$M:$M,'3.3a Time series N wasted'!BK$15,'2a. Database N flows'!$P:$P,BK$14,'2a. Database N flows'!$U:$U,'3.3a Time series N wasted'!$D$14)</f>
        <v/>
      </c>
      <c r="BL18" s="282">
        <f>SUMIFS('2a. Database N flows'!$N:$N,'2a. Database N flows'!$D:$D,'3.3a Time series N wasted'!$B18,'2a. Database N flows'!$G:$G,"&lt;&gt;"&amp;$B$20,'2a. Database N flows'!$M:$M,'3.3a Time series N wasted'!BL$15,'2a. Database N flows'!$P:$P,BL$14,'2a. Database N flows'!$U:$U,'3.3a Time series N wasted'!$D$14)</f>
        <v/>
      </c>
      <c r="BM18" s="282">
        <f>SUMIFS('2a. Database N flows'!$N:$N,'2a. Database N flows'!$D:$D,'3.3a Time series N wasted'!$B18,'2a. Database N flows'!$G:$G,"&lt;&gt;"&amp;$B$20,'2a. Database N flows'!$M:$M,'3.3a Time series N wasted'!BM$15,'2a. Database N flows'!$P:$P,BM$14,'2a. Database N flows'!$U:$U,'3.3a Time series N wasted'!$D$14)</f>
        <v/>
      </c>
      <c r="BN18" s="282">
        <f>SUMIFS('2a. Database N flows'!$N:$N,'2a. Database N flows'!$D:$D,'3.3a Time series N wasted'!$B18,'2a. Database N flows'!$G:$G,"&lt;&gt;"&amp;$B$20,'2a. Database N flows'!$M:$M,'3.3a Time series N wasted'!BN$15,'2a. Database N flows'!$P:$P,BN$14,'2a. Database N flows'!$U:$U,'3.3a Time series N wasted'!$D$14)</f>
        <v/>
      </c>
      <c r="BO18" s="282">
        <f>SUMIFS('2a. Database N flows'!$N:$N,'2a. Database N flows'!$D:$D,'3.3a Time series N wasted'!$B18,'2a. Database N flows'!$G:$G,"&lt;&gt;"&amp;$B$20,'2a. Database N flows'!$M:$M,'3.3a Time series N wasted'!BO$15,'2a. Database N flows'!$P:$P,BO$14,'2a. Database N flows'!$U:$U,'3.3a Time series N wasted'!$D$14)</f>
        <v/>
      </c>
      <c r="BP18" s="323">
        <f>SUM(BI18:BO18)</f>
        <v/>
      </c>
      <c r="BQ18" s="282">
        <f>SUMIFS('2a. Database N flows'!$N:$N,'2a. Database N flows'!$D:$D,'3.3a Time series N wasted'!$B18,'2a. Database N flows'!$G:$G,"&lt;&gt;"&amp;$B$20,'2a. Database N flows'!$M:$M,'3.3a Time series N wasted'!BQ$15,'2a. Database N flows'!$P:$P,BQ$14,'2a. Database N flows'!$U:$U,'3.3a Time series N wasted'!$D$14)</f>
        <v/>
      </c>
      <c r="BR18" s="282">
        <f>SUMIFS('2a. Database N flows'!$N:$N,'2a. Database N flows'!$D:$D,'3.3a Time series N wasted'!$B18,'2a. Database N flows'!$G:$G,"&lt;&gt;"&amp;$B$20,'2a. Database N flows'!$M:$M,'3.3a Time series N wasted'!BR$15,'2a. Database N flows'!$P:$P,BR$14,'2a. Database N flows'!$U:$U,'3.3a Time series N wasted'!$D$14)</f>
        <v/>
      </c>
      <c r="BS18" s="282">
        <f>SUMIFS('2a. Database N flows'!$N:$N,'2a. Database N flows'!$D:$D,'3.3a Time series N wasted'!$B18,'2a. Database N flows'!$G:$G,"&lt;&gt;"&amp;$B$20,'2a. Database N flows'!$M:$M,'3.3a Time series N wasted'!BS$15,'2a. Database N flows'!$P:$P,BS$14,'2a. Database N flows'!$U:$U,'3.3a Time series N wasted'!$D$14)</f>
        <v/>
      </c>
      <c r="BT18" s="282">
        <f>SUMIFS('2a. Database N flows'!$N:$N,'2a. Database N flows'!$D:$D,'3.3a Time series N wasted'!$B18,'2a. Database N flows'!$G:$G,"&lt;&gt;"&amp;$B$20,'2a. Database N flows'!$M:$M,'3.3a Time series N wasted'!BT$15,'2a. Database N flows'!$P:$P,BT$14,'2a. Database N flows'!$U:$U,'3.3a Time series N wasted'!$D$14)</f>
        <v/>
      </c>
      <c r="BU18" s="282">
        <f>SUMIFS('2a. Database N flows'!$N:$N,'2a. Database N flows'!$D:$D,'3.3a Time series N wasted'!$B18,'2a. Database N flows'!$G:$G,"&lt;&gt;"&amp;$B$20,'2a. Database N flows'!$M:$M,'3.3a Time series N wasted'!BU$15,'2a. Database N flows'!$P:$P,BU$14,'2a. Database N flows'!$U:$U,'3.3a Time series N wasted'!$D$14)</f>
        <v/>
      </c>
      <c r="BV18" s="282">
        <f>SUMIFS('2a. Database N flows'!$N:$N,'2a. Database N flows'!$D:$D,'3.3a Time series N wasted'!$B18,'2a. Database N flows'!$G:$G,"&lt;&gt;"&amp;$B$20,'2a. Database N flows'!$M:$M,'3.3a Time series N wasted'!BV$15,'2a. Database N flows'!$P:$P,BV$14,'2a. Database N flows'!$U:$U,'3.3a Time series N wasted'!$D$14)</f>
        <v/>
      </c>
      <c r="BW18" s="282">
        <f>SUMIFS('2a. Database N flows'!$N:$N,'2a. Database N flows'!$D:$D,'3.3a Time series N wasted'!$B18,'2a. Database N flows'!$G:$G,"&lt;&gt;"&amp;$B$20,'2a. Database N flows'!$M:$M,'3.3a Time series N wasted'!BW$15,'2a. Database N flows'!$P:$P,BW$14,'2a. Database N flows'!$U:$U,'3.3a Time series N wasted'!$D$14)</f>
        <v/>
      </c>
      <c r="BX18" s="323">
        <f>SUM(BQ18:BW18)</f>
        <v/>
      </c>
      <c r="BY18" s="282">
        <f>SUMIFS('2a. Database N flows'!$N:$N,'2a. Database N flows'!$D:$D,'3.3a Time series N wasted'!$B18,'2a. Database N flows'!$G:$G,"&lt;&gt;"&amp;$B$20,'2a. Database N flows'!$M:$M,'3.3a Time series N wasted'!BY$15,'2a. Database N flows'!$P:$P,BY$14,'2a. Database N flows'!$U:$U,'3.3a Time series N wasted'!$D$14)</f>
        <v/>
      </c>
      <c r="BZ18" s="282">
        <f>SUMIFS('2a. Database N flows'!$N:$N,'2a. Database N flows'!$D:$D,'3.3a Time series N wasted'!$B18,'2a. Database N flows'!$G:$G,"&lt;&gt;"&amp;$B$20,'2a. Database N flows'!$M:$M,'3.3a Time series N wasted'!BZ$15,'2a. Database N flows'!$P:$P,BZ$14,'2a. Database N flows'!$U:$U,'3.3a Time series N wasted'!$D$14)</f>
        <v/>
      </c>
      <c r="CA18" s="282">
        <f>SUMIFS('2a. Database N flows'!$N:$N,'2a. Database N flows'!$D:$D,'3.3a Time series N wasted'!$B18,'2a. Database N flows'!$G:$G,"&lt;&gt;"&amp;$B$20,'2a. Database N flows'!$M:$M,'3.3a Time series N wasted'!CA$15,'2a. Database N flows'!$P:$P,CA$14,'2a. Database N flows'!$U:$U,'3.3a Time series N wasted'!$D$14)</f>
        <v/>
      </c>
      <c r="CB18" s="282">
        <f>SUMIFS('2a. Database N flows'!$N:$N,'2a. Database N flows'!$D:$D,'3.3a Time series N wasted'!$B18,'2a. Database N flows'!$G:$G,"&lt;&gt;"&amp;$B$20,'2a. Database N flows'!$M:$M,'3.3a Time series N wasted'!CB$15,'2a. Database N flows'!$P:$P,CB$14,'2a. Database N flows'!$U:$U,'3.3a Time series N wasted'!$D$14)</f>
        <v/>
      </c>
      <c r="CC18" s="282">
        <f>SUMIFS('2a. Database N flows'!$N:$N,'2a. Database N flows'!$D:$D,'3.3a Time series N wasted'!$B18,'2a. Database N flows'!$G:$G,"&lt;&gt;"&amp;$B$20,'2a. Database N flows'!$M:$M,'3.3a Time series N wasted'!CC$15,'2a. Database N flows'!$P:$P,CC$14,'2a. Database N flows'!$U:$U,'3.3a Time series N wasted'!$D$14)</f>
        <v/>
      </c>
      <c r="CD18" s="282">
        <f>SUMIFS('2a. Database N flows'!$N:$N,'2a. Database N flows'!$D:$D,'3.3a Time series N wasted'!$B18,'2a. Database N flows'!$G:$G,"&lt;&gt;"&amp;$B$20,'2a. Database N flows'!$M:$M,'3.3a Time series N wasted'!CD$15,'2a. Database N flows'!$P:$P,CD$14,'2a. Database N flows'!$U:$U,'3.3a Time series N wasted'!$D$14)</f>
        <v/>
      </c>
      <c r="CE18" s="282">
        <f>SUMIFS('2a. Database N flows'!$N:$N,'2a. Database N flows'!$D:$D,'3.3a Time series N wasted'!$B18,'2a. Database N flows'!$G:$G,"&lt;&gt;"&amp;$B$20,'2a. Database N flows'!$M:$M,'3.3a Time series N wasted'!CE$15,'2a. Database N flows'!$P:$P,CE$14,'2a. Database N flows'!$U:$U,'3.3a Time series N wasted'!$D$14)</f>
        <v/>
      </c>
      <c r="CF18" s="323">
        <f>SUM(BY18:CE18)</f>
        <v/>
      </c>
      <c r="CG18" s="282">
        <f>SUMIFS('2a. Database N flows'!$N:$N,'2a. Database N flows'!$D:$D,'3.3a Time series N wasted'!$B18,'2a. Database N flows'!$G:$G,"&lt;&gt;"&amp;$B$20,'2a. Database N flows'!$M:$M,'3.3a Time series N wasted'!CG$15,'2a. Database N flows'!$P:$P,CG$14,'2a. Database N flows'!$U:$U,'3.3a Time series N wasted'!$D$14)</f>
        <v/>
      </c>
      <c r="CH18" s="282">
        <f>SUMIFS('2a. Database N flows'!$N:$N,'2a. Database N flows'!$D:$D,'3.3a Time series N wasted'!$B18,'2a. Database N flows'!$G:$G,"&lt;&gt;"&amp;$B$20,'2a. Database N flows'!$M:$M,'3.3a Time series N wasted'!CH$15,'2a. Database N flows'!$P:$P,CH$14,'2a. Database N flows'!$U:$U,'3.3a Time series N wasted'!$D$14)</f>
        <v/>
      </c>
      <c r="CI18" s="282">
        <f>SUMIFS('2a. Database N flows'!$N:$N,'2a. Database N flows'!$D:$D,'3.3a Time series N wasted'!$B18,'2a. Database N flows'!$G:$G,"&lt;&gt;"&amp;$B$20,'2a. Database N flows'!$M:$M,'3.3a Time series N wasted'!CI$15,'2a. Database N flows'!$P:$P,CI$14,'2a. Database N flows'!$U:$U,'3.3a Time series N wasted'!$D$14)</f>
        <v/>
      </c>
      <c r="CJ18" s="282">
        <f>SUMIFS('2a. Database N flows'!$N:$N,'2a. Database N flows'!$D:$D,'3.3a Time series N wasted'!$B18,'2a. Database N flows'!$G:$G,"&lt;&gt;"&amp;$B$20,'2a. Database N flows'!$M:$M,'3.3a Time series N wasted'!CJ$15,'2a. Database N flows'!$P:$P,CJ$14,'2a. Database N flows'!$U:$U,'3.3a Time series N wasted'!$D$14)</f>
        <v/>
      </c>
      <c r="CK18" s="282">
        <f>SUMIFS('2a. Database N flows'!$N:$N,'2a. Database N flows'!$D:$D,'3.3a Time series N wasted'!$B18,'2a. Database N flows'!$G:$G,"&lt;&gt;"&amp;$B$20,'2a. Database N flows'!$M:$M,'3.3a Time series N wasted'!CK$15,'2a. Database N flows'!$P:$P,CK$14,'2a. Database N flows'!$U:$U,'3.3a Time series N wasted'!$D$14)</f>
        <v/>
      </c>
      <c r="CL18" s="282">
        <f>SUMIFS('2a. Database N flows'!$N:$N,'2a. Database N flows'!$D:$D,'3.3a Time series N wasted'!$B18,'2a. Database N flows'!$G:$G,"&lt;&gt;"&amp;$B$20,'2a. Database N flows'!$M:$M,'3.3a Time series N wasted'!CL$15,'2a. Database N flows'!$P:$P,CL$14,'2a. Database N flows'!$U:$U,'3.3a Time series N wasted'!$D$14)</f>
        <v/>
      </c>
      <c r="CM18" s="282">
        <f>SUMIFS('2a. Database N flows'!$N:$N,'2a. Database N flows'!$D:$D,'3.3a Time series N wasted'!$B18,'2a. Database N flows'!$G:$G,"&lt;&gt;"&amp;$B$20,'2a. Database N flows'!$M:$M,'3.3a Time series N wasted'!CM$15,'2a. Database N flows'!$P:$P,CM$14,'2a. Database N flows'!$U:$U,'3.3a Time series N wasted'!$D$14)</f>
        <v/>
      </c>
      <c r="CN18" s="323">
        <f>SUM(CG18:CM18)</f>
        <v/>
      </c>
      <c r="CO18" s="282">
        <f>SUMIFS('2a. Database N flows'!$N:$N,'2a. Database N flows'!$D:$D,'3.3a Time series N wasted'!$B18,'2a. Database N flows'!$G:$G,"&lt;&gt;"&amp;$B$20,'2a. Database N flows'!$M:$M,'3.3a Time series N wasted'!CO$15,'2a. Database N flows'!$P:$P,CO$14,'2a. Database N flows'!$U:$U,'3.3a Time series N wasted'!$D$14)</f>
        <v/>
      </c>
      <c r="CP18" s="282">
        <f>SUMIFS('2a. Database N flows'!$N:$N,'2a. Database N flows'!$D:$D,'3.3a Time series N wasted'!$B18,'2a. Database N flows'!$G:$G,"&lt;&gt;"&amp;$B$20,'2a. Database N flows'!$M:$M,'3.3a Time series N wasted'!CP$15,'2a. Database N flows'!$P:$P,CP$14,'2a. Database N flows'!$U:$U,'3.3a Time series N wasted'!$D$14)</f>
        <v/>
      </c>
      <c r="CQ18" s="282">
        <f>SUMIFS('2a. Database N flows'!$N:$N,'2a. Database N flows'!$D:$D,'3.3a Time series N wasted'!$B18,'2a. Database N flows'!$G:$G,"&lt;&gt;"&amp;$B$20,'2a. Database N flows'!$M:$M,'3.3a Time series N wasted'!CQ$15,'2a. Database N flows'!$P:$P,CQ$14,'2a. Database N flows'!$U:$U,'3.3a Time series N wasted'!$D$14)</f>
        <v/>
      </c>
      <c r="CR18" s="282">
        <f>SUMIFS('2a. Database N flows'!$N:$N,'2a. Database N flows'!$D:$D,'3.3a Time series N wasted'!$B18,'2a. Database N flows'!$G:$G,"&lt;&gt;"&amp;$B$20,'2a. Database N flows'!$M:$M,'3.3a Time series N wasted'!CR$15,'2a. Database N flows'!$P:$P,CR$14,'2a. Database N flows'!$U:$U,'3.3a Time series N wasted'!$D$14)</f>
        <v/>
      </c>
      <c r="CS18" s="282">
        <f>SUMIFS('2a. Database N flows'!$N:$N,'2a. Database N flows'!$D:$D,'3.3a Time series N wasted'!$B18,'2a. Database N flows'!$G:$G,"&lt;&gt;"&amp;$B$20,'2a. Database N flows'!$M:$M,'3.3a Time series N wasted'!CS$15,'2a. Database N flows'!$P:$P,CS$14,'2a. Database N flows'!$U:$U,'3.3a Time series N wasted'!$D$14)</f>
        <v/>
      </c>
      <c r="CT18" s="282">
        <f>SUMIFS('2a. Database N flows'!$N:$N,'2a. Database N flows'!$D:$D,'3.3a Time series N wasted'!$B18,'2a. Database N flows'!$G:$G,"&lt;&gt;"&amp;$B$20,'2a. Database N flows'!$M:$M,'3.3a Time series N wasted'!CT$15,'2a. Database N flows'!$P:$P,CT$14,'2a. Database N flows'!$U:$U,'3.3a Time series N wasted'!$D$14)</f>
        <v/>
      </c>
      <c r="CU18" s="282">
        <f>SUMIFS('2a. Database N flows'!$N:$N,'2a. Database N flows'!$D:$D,'3.3a Time series N wasted'!$B18,'2a. Database N flows'!$G:$G,"&lt;&gt;"&amp;$B$20,'2a. Database N flows'!$M:$M,'3.3a Time series N wasted'!CU$15,'2a. Database N flows'!$P:$P,CU$14,'2a. Database N flows'!$U:$U,'3.3a Time series N wasted'!$D$14)</f>
        <v/>
      </c>
      <c r="CV18" s="323">
        <f>SUM(CO18:CU18)</f>
        <v/>
      </c>
      <c r="CY18" s="268" t="n"/>
    </row>
    <row r="19" customFormat="1" s="535">
      <c r="A19" s="386" t="n"/>
      <c r="B19" s="386" t="inlineStr">
        <is>
          <t>PR</t>
        </is>
      </c>
      <c r="D19" s="281" t="inlineStr">
        <is>
          <t>Processing of residues</t>
        </is>
      </c>
      <c r="E19" s="282">
        <f>SUMIFS('2a. Database N flows'!$N:$N,'2a. Database N flows'!$D:$D,'3.3a Time series N wasted'!$B19,'2a. Database N flows'!$G:$G,"&lt;&gt;"&amp;$B$20,'2a. Database N flows'!$M:$M,'3.3a Time series N wasted'!E$15,'2a. Database N flows'!$P:$P,E$14,'2a. Database N flows'!$U:$U,'3.3a Time series N wasted'!$D$14)</f>
        <v/>
      </c>
      <c r="F19" s="282">
        <f>SUMIFS('2a. Database N flows'!$N:$N,'2a. Database N flows'!$D:$D,'3.3a Time series N wasted'!$B19,'2a. Database N flows'!$G:$G,"&lt;&gt;"&amp;$B$20,'2a. Database N flows'!$M:$M,'3.3a Time series N wasted'!F$15,'2a. Database N flows'!$P:$P,F$14,'2a. Database N flows'!$U:$U,'3.3a Time series N wasted'!$D$14)</f>
        <v/>
      </c>
      <c r="G19" s="282">
        <f>SUMIFS('2a. Database N flows'!$N:$N,'2a. Database N flows'!$D:$D,'3.3a Time series N wasted'!$B19,'2a. Database N flows'!$G:$G,"&lt;&gt;"&amp;$B$20,'2a. Database N flows'!$M:$M,'3.3a Time series N wasted'!G$15,'2a. Database N flows'!$P:$P,G$14,'2a. Database N flows'!$U:$U,'3.3a Time series N wasted'!$D$14)</f>
        <v/>
      </c>
      <c r="H19" s="282">
        <f>SUMIFS('2a. Database N flows'!$N:$N,'2a. Database N flows'!$D:$D,'3.3a Time series N wasted'!$B19,'2a. Database N flows'!$G:$G,"&lt;&gt;"&amp;$B$20,'2a. Database N flows'!$M:$M,'3.3a Time series N wasted'!H$15,'2a. Database N flows'!$P:$P,H$14,'2a. Database N flows'!$U:$U,'3.3a Time series N wasted'!$D$14)</f>
        <v/>
      </c>
      <c r="I19" s="282">
        <f>SUMIFS('2a. Database N flows'!$N:$N,'2a. Database N flows'!$D:$D,'3.3a Time series N wasted'!$B19,'2a. Database N flows'!$G:$G,"&lt;&gt;"&amp;$B$20,'2a. Database N flows'!$M:$M,'3.3a Time series N wasted'!I$15,'2a. Database N flows'!$P:$P,I$14,'2a. Database N flows'!$U:$U,'3.3a Time series N wasted'!$D$14)</f>
        <v/>
      </c>
      <c r="J19" s="282">
        <f>SUMIFS('2a. Database N flows'!$N:$N,'2a. Database N flows'!$D:$D,'3.3a Time series N wasted'!$B19,'2a. Database N flows'!$G:$G,"&lt;&gt;"&amp;$B$20,'2a. Database N flows'!$M:$M,'3.3a Time series N wasted'!J$15,'2a. Database N flows'!$P:$P,J$14,'2a. Database N flows'!$U:$U,'3.3a Time series N wasted'!$D$14)</f>
        <v/>
      </c>
      <c r="K19" s="282">
        <f>SUMIFS('2a. Database N flows'!$N:$N,'2a. Database N flows'!$D:$D,'3.3a Time series N wasted'!$B19,'2a. Database N flows'!$G:$G,"&lt;&gt;"&amp;$B$20,'2a. Database N flows'!$M:$M,'3.3a Time series N wasted'!K$15,'2a. Database N flows'!$P:$P,K$14,'2a. Database N flows'!$U:$U,'3.3a Time series N wasted'!$D$14)</f>
        <v/>
      </c>
      <c r="L19" s="323">
        <f>SUM(E19:K19)</f>
        <v/>
      </c>
      <c r="M19" s="282">
        <f>SUMIFS('2a. Database N flows'!$N:$N,'2a. Database N flows'!$D:$D,'3.3a Time series N wasted'!$B19,'2a. Database N flows'!$G:$G,"&lt;&gt;"&amp;$B$20,'2a. Database N flows'!$M:$M,'3.3a Time series N wasted'!M$15,'2a. Database N flows'!$P:$P,M$14,'2a. Database N flows'!$U:$U,'3.3a Time series N wasted'!$D$14)</f>
        <v/>
      </c>
      <c r="N19" s="282">
        <f>SUMIFS('2a. Database N flows'!$N:$N,'2a. Database N flows'!$D:$D,'3.3a Time series N wasted'!$B19,'2a. Database N flows'!$G:$G,"&lt;&gt;"&amp;$B$20,'2a. Database N flows'!$M:$M,'3.3a Time series N wasted'!N$15,'2a. Database N flows'!$P:$P,N$14,'2a. Database N flows'!$U:$U,'3.3a Time series N wasted'!$D$14)</f>
        <v/>
      </c>
      <c r="O19" s="282">
        <f>SUMIFS('2a. Database N flows'!$N:$N,'2a. Database N flows'!$D:$D,'3.3a Time series N wasted'!$B19,'2a. Database N flows'!$G:$G,"&lt;&gt;"&amp;$B$20,'2a. Database N flows'!$M:$M,'3.3a Time series N wasted'!O$15,'2a. Database N flows'!$P:$P,O$14,'2a. Database N flows'!$U:$U,'3.3a Time series N wasted'!$D$14)</f>
        <v/>
      </c>
      <c r="P19" s="282">
        <f>SUMIFS('2a. Database N flows'!$N:$N,'2a. Database N flows'!$D:$D,'3.3a Time series N wasted'!$B19,'2a. Database N flows'!$G:$G,"&lt;&gt;"&amp;$B$20,'2a. Database N flows'!$M:$M,'3.3a Time series N wasted'!P$15,'2a. Database N flows'!$P:$P,P$14,'2a. Database N flows'!$U:$U,'3.3a Time series N wasted'!$D$14)</f>
        <v/>
      </c>
      <c r="Q19" s="282">
        <f>SUMIFS('2a. Database N flows'!$N:$N,'2a. Database N flows'!$D:$D,'3.3a Time series N wasted'!$B19,'2a. Database N flows'!$G:$G,"&lt;&gt;"&amp;$B$20,'2a. Database N flows'!$M:$M,'3.3a Time series N wasted'!Q$15,'2a. Database N flows'!$P:$P,Q$14,'2a. Database N flows'!$U:$U,'3.3a Time series N wasted'!$D$14)</f>
        <v/>
      </c>
      <c r="R19" s="282">
        <f>SUMIFS('2a. Database N flows'!$N:$N,'2a. Database N flows'!$D:$D,'3.3a Time series N wasted'!$B19,'2a. Database N flows'!$G:$G,"&lt;&gt;"&amp;$B$20,'2a. Database N flows'!$M:$M,'3.3a Time series N wasted'!R$15,'2a. Database N flows'!$P:$P,R$14,'2a. Database N flows'!$U:$U,'3.3a Time series N wasted'!$D$14)</f>
        <v/>
      </c>
      <c r="S19" s="282">
        <f>SUMIFS('2a. Database N flows'!$N:$N,'2a. Database N flows'!$D:$D,'3.3a Time series N wasted'!$B19,'2a. Database N flows'!$G:$G,"&lt;&gt;"&amp;$B$20,'2a. Database N flows'!$M:$M,'3.3a Time series N wasted'!S$15,'2a. Database N flows'!$P:$P,S$14,'2a. Database N flows'!$U:$U,'3.3a Time series N wasted'!$D$14)</f>
        <v/>
      </c>
      <c r="T19" s="323">
        <f>SUM(M19:S19)</f>
        <v/>
      </c>
      <c r="U19" s="282">
        <f>SUMIFS('2a. Database N flows'!$N:$N,'2a. Database N flows'!$D:$D,'3.3a Time series N wasted'!$B19,'2a. Database N flows'!$G:$G,"&lt;&gt;"&amp;$B$20,'2a. Database N flows'!$M:$M,'3.3a Time series N wasted'!U$15,'2a. Database N flows'!$P:$P,U$14,'2a. Database N flows'!$U:$U,'3.3a Time series N wasted'!$D$14)</f>
        <v/>
      </c>
      <c r="V19" s="282">
        <f>SUMIFS('2a. Database N flows'!$N:$N,'2a. Database N flows'!$D:$D,'3.3a Time series N wasted'!$B19,'2a. Database N flows'!$G:$G,"&lt;&gt;"&amp;$B$20,'2a. Database N flows'!$M:$M,'3.3a Time series N wasted'!V$15,'2a. Database N flows'!$P:$P,V$14,'2a. Database N flows'!$U:$U,'3.3a Time series N wasted'!$D$14)</f>
        <v/>
      </c>
      <c r="W19" s="282">
        <f>SUMIFS('2a. Database N flows'!$N:$N,'2a. Database N flows'!$D:$D,'3.3a Time series N wasted'!$B19,'2a. Database N flows'!$G:$G,"&lt;&gt;"&amp;$B$20,'2a. Database N flows'!$M:$M,'3.3a Time series N wasted'!W$15,'2a. Database N flows'!$P:$P,W$14,'2a. Database N flows'!$U:$U,'3.3a Time series N wasted'!$D$14)</f>
        <v/>
      </c>
      <c r="X19" s="282">
        <f>SUMIFS('2a. Database N flows'!$N:$N,'2a. Database N flows'!$D:$D,'3.3a Time series N wasted'!$B19,'2a. Database N flows'!$G:$G,"&lt;&gt;"&amp;$B$20,'2a. Database N flows'!$M:$M,'3.3a Time series N wasted'!X$15,'2a. Database N flows'!$P:$P,X$14,'2a. Database N flows'!$U:$U,'3.3a Time series N wasted'!$D$14)</f>
        <v/>
      </c>
      <c r="Y19" s="282">
        <f>SUMIFS('2a. Database N flows'!$N:$N,'2a. Database N flows'!$D:$D,'3.3a Time series N wasted'!$B19,'2a. Database N flows'!$G:$G,"&lt;&gt;"&amp;$B$20,'2a. Database N flows'!$M:$M,'3.3a Time series N wasted'!Y$15,'2a. Database N flows'!$P:$P,Y$14,'2a. Database N flows'!$U:$U,'3.3a Time series N wasted'!$D$14)</f>
        <v/>
      </c>
      <c r="Z19" s="282">
        <f>SUMIFS('2a. Database N flows'!$N:$N,'2a. Database N flows'!$D:$D,'3.3a Time series N wasted'!$B19,'2a. Database N flows'!$G:$G,"&lt;&gt;"&amp;$B$20,'2a. Database N flows'!$M:$M,'3.3a Time series N wasted'!Z$15,'2a. Database N flows'!$P:$P,Z$14,'2a. Database N flows'!$U:$U,'3.3a Time series N wasted'!$D$14)</f>
        <v/>
      </c>
      <c r="AA19" s="282">
        <f>SUMIFS('2a. Database N flows'!$N:$N,'2a. Database N flows'!$D:$D,'3.3a Time series N wasted'!$B19,'2a. Database N flows'!$G:$G,"&lt;&gt;"&amp;$B$20,'2a. Database N flows'!$M:$M,'3.3a Time series N wasted'!AA$15,'2a. Database N flows'!$P:$P,AA$14,'2a. Database N flows'!$U:$U,'3.3a Time series N wasted'!$D$14)</f>
        <v/>
      </c>
      <c r="AB19" s="323">
        <f>SUM(U19:AA19)</f>
        <v/>
      </c>
      <c r="AC19" s="282">
        <f>SUMIFS('2a. Database N flows'!$N:$N,'2a. Database N flows'!$D:$D,'3.3a Time series N wasted'!$B19,'2a. Database N flows'!$G:$G,"&lt;&gt;"&amp;$B$20,'2a. Database N flows'!$M:$M,'3.3a Time series N wasted'!AC$15,'2a. Database N flows'!$P:$P,AC$14,'2a. Database N flows'!$U:$U,'3.3a Time series N wasted'!$D$14)</f>
        <v/>
      </c>
      <c r="AD19" s="282">
        <f>SUMIFS('2a. Database N flows'!$N:$N,'2a. Database N flows'!$D:$D,'3.3a Time series N wasted'!$B19,'2a. Database N flows'!$G:$G,"&lt;&gt;"&amp;$B$20,'2a. Database N flows'!$M:$M,'3.3a Time series N wasted'!AD$15,'2a. Database N flows'!$P:$P,AD$14,'2a. Database N flows'!$U:$U,'3.3a Time series N wasted'!$D$14)</f>
        <v/>
      </c>
      <c r="AE19" s="282">
        <f>SUMIFS('2a. Database N flows'!$N:$N,'2a. Database N flows'!$D:$D,'3.3a Time series N wasted'!$B19,'2a. Database N flows'!$G:$G,"&lt;&gt;"&amp;$B$20,'2a. Database N flows'!$M:$M,'3.3a Time series N wasted'!AE$15,'2a. Database N flows'!$P:$P,AE$14,'2a. Database N flows'!$U:$U,'3.3a Time series N wasted'!$D$14)</f>
        <v/>
      </c>
      <c r="AF19" s="282">
        <f>SUMIFS('2a. Database N flows'!$N:$N,'2a. Database N flows'!$D:$D,'3.3a Time series N wasted'!$B19,'2a. Database N flows'!$G:$G,"&lt;&gt;"&amp;$B$20,'2a. Database N flows'!$M:$M,'3.3a Time series N wasted'!AF$15,'2a. Database N flows'!$P:$P,AF$14,'2a. Database N flows'!$U:$U,'3.3a Time series N wasted'!$D$14)</f>
        <v/>
      </c>
      <c r="AG19" s="282">
        <f>SUMIFS('2a. Database N flows'!$N:$N,'2a. Database N flows'!$D:$D,'3.3a Time series N wasted'!$B19,'2a. Database N flows'!$G:$G,"&lt;&gt;"&amp;$B$20,'2a. Database N flows'!$M:$M,'3.3a Time series N wasted'!AG$15,'2a. Database N flows'!$P:$P,AG$14,'2a. Database N flows'!$U:$U,'3.3a Time series N wasted'!$D$14)</f>
        <v/>
      </c>
      <c r="AH19" s="282">
        <f>SUMIFS('2a. Database N flows'!$N:$N,'2a. Database N flows'!$D:$D,'3.3a Time series N wasted'!$B19,'2a. Database N flows'!$G:$G,"&lt;&gt;"&amp;$B$20,'2a. Database N flows'!$M:$M,'3.3a Time series N wasted'!AH$15,'2a. Database N flows'!$P:$P,AH$14,'2a. Database N flows'!$U:$U,'3.3a Time series N wasted'!$D$14)</f>
        <v/>
      </c>
      <c r="AI19" s="282">
        <f>SUMIFS('2a. Database N flows'!$N:$N,'2a. Database N flows'!$D:$D,'3.3a Time series N wasted'!$B19,'2a. Database N flows'!$G:$G,"&lt;&gt;"&amp;$B$20,'2a. Database N flows'!$M:$M,'3.3a Time series N wasted'!AI$15,'2a. Database N flows'!$P:$P,AI$14,'2a. Database N flows'!$U:$U,'3.3a Time series N wasted'!$D$14)</f>
        <v/>
      </c>
      <c r="AJ19" s="323">
        <f>SUM(AC19:AI19)</f>
        <v/>
      </c>
      <c r="AK19" s="282">
        <f>SUMIFS('2a. Database N flows'!$N:$N,'2a. Database N flows'!$D:$D,'3.3a Time series N wasted'!$B19,'2a. Database N flows'!$G:$G,"&lt;&gt;"&amp;$B$20,'2a. Database N flows'!$M:$M,'3.3a Time series N wasted'!AK$15,'2a. Database N flows'!$P:$P,AK$14,'2a. Database N flows'!$U:$U,'3.3a Time series N wasted'!$D$14)</f>
        <v/>
      </c>
      <c r="AL19" s="282">
        <f>SUMIFS('2a. Database N flows'!$N:$N,'2a. Database N flows'!$D:$D,'3.3a Time series N wasted'!$B19,'2a. Database N flows'!$G:$G,"&lt;&gt;"&amp;$B$20,'2a. Database N flows'!$M:$M,'3.3a Time series N wasted'!AL$15,'2a. Database N flows'!$P:$P,AL$14,'2a. Database N flows'!$U:$U,'3.3a Time series N wasted'!$D$14)</f>
        <v/>
      </c>
      <c r="AM19" s="282">
        <f>SUMIFS('2a. Database N flows'!$N:$N,'2a. Database N flows'!$D:$D,'3.3a Time series N wasted'!$B19,'2a. Database N flows'!$G:$G,"&lt;&gt;"&amp;$B$20,'2a. Database N flows'!$M:$M,'3.3a Time series N wasted'!AM$15,'2a. Database N flows'!$P:$P,AM$14,'2a. Database N flows'!$U:$U,'3.3a Time series N wasted'!$D$14)</f>
        <v/>
      </c>
      <c r="AN19" s="282">
        <f>SUMIFS('2a. Database N flows'!$N:$N,'2a. Database N flows'!$D:$D,'3.3a Time series N wasted'!$B19,'2a. Database N flows'!$G:$G,"&lt;&gt;"&amp;$B$20,'2a. Database N flows'!$M:$M,'3.3a Time series N wasted'!AN$15,'2a. Database N flows'!$P:$P,AN$14,'2a. Database N flows'!$U:$U,'3.3a Time series N wasted'!$D$14)</f>
        <v/>
      </c>
      <c r="AO19" s="282">
        <f>SUMIFS('2a. Database N flows'!$N:$N,'2a. Database N flows'!$D:$D,'3.3a Time series N wasted'!$B19,'2a. Database N flows'!$G:$G,"&lt;&gt;"&amp;$B$20,'2a. Database N flows'!$M:$M,'3.3a Time series N wasted'!AO$15,'2a. Database N flows'!$P:$P,AO$14,'2a. Database N flows'!$U:$U,'3.3a Time series N wasted'!$D$14)</f>
        <v/>
      </c>
      <c r="AP19" s="282">
        <f>SUMIFS('2a. Database N flows'!$N:$N,'2a. Database N flows'!$D:$D,'3.3a Time series N wasted'!$B19,'2a. Database N flows'!$G:$G,"&lt;&gt;"&amp;$B$20,'2a. Database N flows'!$M:$M,'3.3a Time series N wasted'!AP$15,'2a. Database N flows'!$P:$P,AP$14,'2a. Database N flows'!$U:$U,'3.3a Time series N wasted'!$D$14)</f>
        <v/>
      </c>
      <c r="AQ19" s="282">
        <f>SUMIFS('2a. Database N flows'!$N:$N,'2a. Database N flows'!$D:$D,'3.3a Time series N wasted'!$B19,'2a. Database N flows'!$G:$G,"&lt;&gt;"&amp;$B$20,'2a. Database N flows'!$M:$M,'3.3a Time series N wasted'!AQ$15,'2a. Database N flows'!$P:$P,AQ$14,'2a. Database N flows'!$U:$U,'3.3a Time series N wasted'!$D$14)</f>
        <v/>
      </c>
      <c r="AR19" s="323">
        <f>SUM(AK19:AQ19)</f>
        <v/>
      </c>
      <c r="AS19" s="282">
        <f>SUMIFS('2a. Database N flows'!$N:$N,'2a. Database N flows'!$D:$D,'3.3a Time series N wasted'!$B19,'2a. Database N flows'!$G:$G,"&lt;&gt;"&amp;$B$20,'2a. Database N flows'!$M:$M,'3.3a Time series N wasted'!AS$15,'2a. Database N flows'!$P:$P,AS$14,'2a. Database N flows'!$U:$U,'3.3a Time series N wasted'!$D$14)</f>
        <v/>
      </c>
      <c r="AT19" s="282">
        <f>SUMIFS('2a. Database N flows'!$N:$N,'2a. Database N flows'!$D:$D,'3.3a Time series N wasted'!$B19,'2a. Database N flows'!$G:$G,"&lt;&gt;"&amp;$B$20,'2a. Database N flows'!$M:$M,'3.3a Time series N wasted'!AT$15,'2a. Database N flows'!$P:$P,AT$14,'2a. Database N flows'!$U:$U,'3.3a Time series N wasted'!$D$14)</f>
        <v/>
      </c>
      <c r="AU19" s="282">
        <f>SUMIFS('2a. Database N flows'!$N:$N,'2a. Database N flows'!$D:$D,'3.3a Time series N wasted'!$B19,'2a. Database N flows'!$G:$G,"&lt;&gt;"&amp;$B$20,'2a. Database N flows'!$M:$M,'3.3a Time series N wasted'!AU$15,'2a. Database N flows'!$P:$P,AU$14,'2a. Database N flows'!$U:$U,'3.3a Time series N wasted'!$D$14)</f>
        <v/>
      </c>
      <c r="AV19" s="282">
        <f>SUMIFS('2a. Database N flows'!$N:$N,'2a. Database N flows'!$D:$D,'3.3a Time series N wasted'!$B19,'2a. Database N flows'!$G:$G,"&lt;&gt;"&amp;$B$20,'2a. Database N flows'!$M:$M,'3.3a Time series N wasted'!AV$15,'2a. Database N flows'!$P:$P,AV$14,'2a. Database N flows'!$U:$U,'3.3a Time series N wasted'!$D$14)</f>
        <v/>
      </c>
      <c r="AW19" s="282">
        <f>SUMIFS('2a. Database N flows'!$N:$N,'2a. Database N flows'!$D:$D,'3.3a Time series N wasted'!$B19,'2a. Database N flows'!$G:$G,"&lt;&gt;"&amp;$B$20,'2a. Database N flows'!$M:$M,'3.3a Time series N wasted'!AW$15,'2a. Database N flows'!$P:$P,AW$14,'2a. Database N flows'!$U:$U,'3.3a Time series N wasted'!$D$14)</f>
        <v/>
      </c>
      <c r="AX19" s="282">
        <f>SUMIFS('2a. Database N flows'!$N:$N,'2a. Database N flows'!$D:$D,'3.3a Time series N wasted'!$B19,'2a. Database N flows'!$G:$G,"&lt;&gt;"&amp;$B$20,'2a. Database N flows'!$M:$M,'3.3a Time series N wasted'!AX$15,'2a. Database N flows'!$P:$P,AX$14,'2a. Database N flows'!$U:$U,'3.3a Time series N wasted'!$D$14)</f>
        <v/>
      </c>
      <c r="AY19" s="282">
        <f>SUMIFS('2a. Database N flows'!$N:$N,'2a. Database N flows'!$D:$D,'3.3a Time series N wasted'!$B19,'2a. Database N flows'!$G:$G,"&lt;&gt;"&amp;$B$20,'2a. Database N flows'!$M:$M,'3.3a Time series N wasted'!AY$15,'2a. Database N flows'!$P:$P,AY$14,'2a. Database N flows'!$U:$U,'3.3a Time series N wasted'!$D$14)</f>
        <v/>
      </c>
      <c r="AZ19" s="323">
        <f>SUM(AS19:AY19)</f>
        <v/>
      </c>
      <c r="BA19" s="282">
        <f>SUMIFS('2a. Database N flows'!$N:$N,'2a. Database N flows'!$D:$D,'3.3a Time series N wasted'!$B19,'2a. Database N flows'!$G:$G,"&lt;&gt;"&amp;$B$20,'2a. Database N flows'!$M:$M,'3.3a Time series N wasted'!BA$15,'2a. Database N flows'!$P:$P,BA$14,'2a. Database N flows'!$U:$U,'3.3a Time series N wasted'!$D$14)</f>
        <v/>
      </c>
      <c r="BB19" s="282">
        <f>SUMIFS('2a. Database N flows'!$N:$N,'2a. Database N flows'!$D:$D,'3.3a Time series N wasted'!$B19,'2a. Database N flows'!$G:$G,"&lt;&gt;"&amp;$B$20,'2a. Database N flows'!$M:$M,'3.3a Time series N wasted'!BB$15,'2a. Database N flows'!$P:$P,BB$14,'2a. Database N flows'!$U:$U,'3.3a Time series N wasted'!$D$14)</f>
        <v/>
      </c>
      <c r="BC19" s="282">
        <f>SUMIFS('2a. Database N flows'!$N:$N,'2a. Database N flows'!$D:$D,'3.3a Time series N wasted'!$B19,'2a. Database N flows'!$G:$G,"&lt;&gt;"&amp;$B$20,'2a. Database N flows'!$M:$M,'3.3a Time series N wasted'!BC$15,'2a. Database N flows'!$P:$P,BC$14,'2a. Database N flows'!$U:$U,'3.3a Time series N wasted'!$D$14)</f>
        <v/>
      </c>
      <c r="BD19" s="282">
        <f>SUMIFS('2a. Database N flows'!$N:$N,'2a. Database N flows'!$D:$D,'3.3a Time series N wasted'!$B19,'2a. Database N flows'!$G:$G,"&lt;&gt;"&amp;$B$20,'2a. Database N flows'!$M:$M,'3.3a Time series N wasted'!BD$15,'2a. Database N flows'!$P:$P,BD$14,'2a. Database N flows'!$U:$U,'3.3a Time series N wasted'!$D$14)</f>
        <v/>
      </c>
      <c r="BE19" s="282">
        <f>SUMIFS('2a. Database N flows'!$N:$N,'2a. Database N flows'!$D:$D,'3.3a Time series N wasted'!$B19,'2a. Database N flows'!$G:$G,"&lt;&gt;"&amp;$B$20,'2a. Database N flows'!$M:$M,'3.3a Time series N wasted'!BE$15,'2a. Database N flows'!$P:$P,BE$14,'2a. Database N flows'!$U:$U,'3.3a Time series N wasted'!$D$14)</f>
        <v/>
      </c>
      <c r="BF19" s="282">
        <f>SUMIFS('2a. Database N flows'!$N:$N,'2a. Database N flows'!$D:$D,'3.3a Time series N wasted'!$B19,'2a. Database N flows'!$G:$G,"&lt;&gt;"&amp;$B$20,'2a. Database N flows'!$M:$M,'3.3a Time series N wasted'!BF$15,'2a. Database N flows'!$P:$P,BF$14,'2a. Database N flows'!$U:$U,'3.3a Time series N wasted'!$D$14)</f>
        <v/>
      </c>
      <c r="BG19" s="282">
        <f>SUMIFS('2a. Database N flows'!$N:$N,'2a. Database N flows'!$D:$D,'3.3a Time series N wasted'!$B19,'2a. Database N flows'!$G:$G,"&lt;&gt;"&amp;$B$20,'2a. Database N flows'!$M:$M,'3.3a Time series N wasted'!BG$15,'2a. Database N flows'!$P:$P,BG$14,'2a. Database N flows'!$U:$U,'3.3a Time series N wasted'!$D$14)</f>
        <v/>
      </c>
      <c r="BH19" s="323">
        <f>SUM(BA19:BG19)</f>
        <v/>
      </c>
      <c r="BI19" s="282">
        <f>SUMIFS('2a. Database N flows'!$N:$N,'2a. Database N flows'!$D:$D,'3.3a Time series N wasted'!$B19,'2a. Database N flows'!$G:$G,"&lt;&gt;"&amp;$B$20,'2a. Database N flows'!$M:$M,'3.3a Time series N wasted'!BI$15,'2a. Database N flows'!$P:$P,BI$14,'2a. Database N flows'!$U:$U,'3.3a Time series N wasted'!$D$14)</f>
        <v/>
      </c>
      <c r="BJ19" s="282">
        <f>SUMIFS('2a. Database N flows'!$N:$N,'2a. Database N flows'!$D:$D,'3.3a Time series N wasted'!$B19,'2a. Database N flows'!$G:$G,"&lt;&gt;"&amp;$B$20,'2a. Database N flows'!$M:$M,'3.3a Time series N wasted'!BJ$15,'2a. Database N flows'!$P:$P,BJ$14,'2a. Database N flows'!$U:$U,'3.3a Time series N wasted'!$D$14)</f>
        <v/>
      </c>
      <c r="BK19" s="282">
        <f>SUMIFS('2a. Database N flows'!$N:$N,'2a. Database N flows'!$D:$D,'3.3a Time series N wasted'!$B19,'2a. Database N flows'!$G:$G,"&lt;&gt;"&amp;$B$20,'2a. Database N flows'!$M:$M,'3.3a Time series N wasted'!BK$15,'2a. Database N flows'!$P:$P,BK$14,'2a. Database N flows'!$U:$U,'3.3a Time series N wasted'!$D$14)</f>
        <v/>
      </c>
      <c r="BL19" s="282">
        <f>SUMIFS('2a. Database N flows'!$N:$N,'2a. Database N flows'!$D:$D,'3.3a Time series N wasted'!$B19,'2a. Database N flows'!$G:$G,"&lt;&gt;"&amp;$B$20,'2a. Database N flows'!$M:$M,'3.3a Time series N wasted'!BL$15,'2a. Database N flows'!$P:$P,BL$14,'2a. Database N flows'!$U:$U,'3.3a Time series N wasted'!$D$14)</f>
        <v/>
      </c>
      <c r="BM19" s="282">
        <f>SUMIFS('2a. Database N flows'!$N:$N,'2a. Database N flows'!$D:$D,'3.3a Time series N wasted'!$B19,'2a. Database N flows'!$G:$G,"&lt;&gt;"&amp;$B$20,'2a. Database N flows'!$M:$M,'3.3a Time series N wasted'!BM$15,'2a. Database N flows'!$P:$P,BM$14,'2a. Database N flows'!$U:$U,'3.3a Time series N wasted'!$D$14)</f>
        <v/>
      </c>
      <c r="BN19" s="282">
        <f>SUMIFS('2a. Database N flows'!$N:$N,'2a. Database N flows'!$D:$D,'3.3a Time series N wasted'!$B19,'2a. Database N flows'!$G:$G,"&lt;&gt;"&amp;$B$20,'2a. Database N flows'!$M:$M,'3.3a Time series N wasted'!BN$15,'2a. Database N flows'!$P:$P,BN$14,'2a. Database N flows'!$U:$U,'3.3a Time series N wasted'!$D$14)</f>
        <v/>
      </c>
      <c r="BO19" s="282">
        <f>SUMIFS('2a. Database N flows'!$N:$N,'2a. Database N flows'!$D:$D,'3.3a Time series N wasted'!$B19,'2a. Database N flows'!$G:$G,"&lt;&gt;"&amp;$B$20,'2a. Database N flows'!$M:$M,'3.3a Time series N wasted'!BO$15,'2a. Database N flows'!$P:$P,BO$14,'2a. Database N flows'!$U:$U,'3.3a Time series N wasted'!$D$14)</f>
        <v/>
      </c>
      <c r="BP19" s="323">
        <f>SUM(BI19:BO19)</f>
        <v/>
      </c>
      <c r="BQ19" s="282">
        <f>SUMIFS('2a. Database N flows'!$N:$N,'2a. Database N flows'!$D:$D,'3.3a Time series N wasted'!$B19,'2a. Database N flows'!$G:$G,"&lt;&gt;"&amp;$B$20,'2a. Database N flows'!$M:$M,'3.3a Time series N wasted'!BQ$15,'2a. Database N flows'!$P:$P,BQ$14,'2a. Database N flows'!$U:$U,'3.3a Time series N wasted'!$D$14)</f>
        <v/>
      </c>
      <c r="BR19" s="282">
        <f>SUMIFS('2a. Database N flows'!$N:$N,'2a. Database N flows'!$D:$D,'3.3a Time series N wasted'!$B19,'2a. Database N flows'!$G:$G,"&lt;&gt;"&amp;$B$20,'2a. Database N flows'!$M:$M,'3.3a Time series N wasted'!BR$15,'2a. Database N flows'!$P:$P,BR$14,'2a. Database N flows'!$U:$U,'3.3a Time series N wasted'!$D$14)</f>
        <v/>
      </c>
      <c r="BS19" s="282">
        <f>SUMIFS('2a. Database N flows'!$N:$N,'2a. Database N flows'!$D:$D,'3.3a Time series N wasted'!$B19,'2a. Database N flows'!$G:$G,"&lt;&gt;"&amp;$B$20,'2a. Database N flows'!$M:$M,'3.3a Time series N wasted'!BS$15,'2a. Database N flows'!$P:$P,BS$14,'2a. Database N flows'!$U:$U,'3.3a Time series N wasted'!$D$14)</f>
        <v/>
      </c>
      <c r="BT19" s="282">
        <f>SUMIFS('2a. Database N flows'!$N:$N,'2a. Database N flows'!$D:$D,'3.3a Time series N wasted'!$B19,'2a. Database N flows'!$G:$G,"&lt;&gt;"&amp;$B$20,'2a. Database N flows'!$M:$M,'3.3a Time series N wasted'!BT$15,'2a. Database N flows'!$P:$P,BT$14,'2a. Database N flows'!$U:$U,'3.3a Time series N wasted'!$D$14)</f>
        <v/>
      </c>
      <c r="BU19" s="282">
        <f>SUMIFS('2a. Database N flows'!$N:$N,'2a. Database N flows'!$D:$D,'3.3a Time series N wasted'!$B19,'2a. Database N flows'!$G:$G,"&lt;&gt;"&amp;$B$20,'2a. Database N flows'!$M:$M,'3.3a Time series N wasted'!BU$15,'2a. Database N flows'!$P:$P,BU$14,'2a. Database N flows'!$U:$U,'3.3a Time series N wasted'!$D$14)</f>
        <v/>
      </c>
      <c r="BV19" s="282">
        <f>SUMIFS('2a. Database N flows'!$N:$N,'2a. Database N flows'!$D:$D,'3.3a Time series N wasted'!$B19,'2a. Database N flows'!$G:$G,"&lt;&gt;"&amp;$B$20,'2a. Database N flows'!$M:$M,'3.3a Time series N wasted'!BV$15,'2a. Database N flows'!$P:$P,BV$14,'2a. Database N flows'!$U:$U,'3.3a Time series N wasted'!$D$14)</f>
        <v/>
      </c>
      <c r="BW19" s="282">
        <f>SUMIFS('2a. Database N flows'!$N:$N,'2a. Database N flows'!$D:$D,'3.3a Time series N wasted'!$B19,'2a. Database N flows'!$G:$G,"&lt;&gt;"&amp;$B$20,'2a. Database N flows'!$M:$M,'3.3a Time series N wasted'!BW$15,'2a. Database N flows'!$P:$P,BW$14,'2a. Database N flows'!$U:$U,'3.3a Time series N wasted'!$D$14)</f>
        <v/>
      </c>
      <c r="BX19" s="323">
        <f>SUM(BQ19:BW19)</f>
        <v/>
      </c>
      <c r="BY19" s="282">
        <f>SUMIFS('2a. Database N flows'!$N:$N,'2a. Database N flows'!$D:$D,'3.3a Time series N wasted'!$B19,'2a. Database N flows'!$G:$G,"&lt;&gt;"&amp;$B$20,'2a. Database N flows'!$M:$M,'3.3a Time series N wasted'!BY$15,'2a. Database N flows'!$P:$P,BY$14,'2a. Database N flows'!$U:$U,'3.3a Time series N wasted'!$D$14)</f>
        <v/>
      </c>
      <c r="BZ19" s="282">
        <f>SUMIFS('2a. Database N flows'!$N:$N,'2a. Database N flows'!$D:$D,'3.3a Time series N wasted'!$B19,'2a. Database N flows'!$G:$G,"&lt;&gt;"&amp;$B$20,'2a. Database N flows'!$M:$M,'3.3a Time series N wasted'!BZ$15,'2a. Database N flows'!$P:$P,BZ$14,'2a. Database N flows'!$U:$U,'3.3a Time series N wasted'!$D$14)</f>
        <v/>
      </c>
      <c r="CA19" s="282">
        <f>SUMIFS('2a. Database N flows'!$N:$N,'2a. Database N flows'!$D:$D,'3.3a Time series N wasted'!$B19,'2a. Database N flows'!$G:$G,"&lt;&gt;"&amp;$B$20,'2a. Database N flows'!$M:$M,'3.3a Time series N wasted'!CA$15,'2a. Database N flows'!$P:$P,CA$14,'2a. Database N flows'!$U:$U,'3.3a Time series N wasted'!$D$14)</f>
        <v/>
      </c>
      <c r="CB19" s="282">
        <f>SUMIFS('2a. Database N flows'!$N:$N,'2a. Database N flows'!$D:$D,'3.3a Time series N wasted'!$B19,'2a. Database N flows'!$G:$G,"&lt;&gt;"&amp;$B$20,'2a. Database N flows'!$M:$M,'3.3a Time series N wasted'!CB$15,'2a. Database N flows'!$P:$P,CB$14,'2a. Database N flows'!$U:$U,'3.3a Time series N wasted'!$D$14)</f>
        <v/>
      </c>
      <c r="CC19" s="282">
        <f>SUMIFS('2a. Database N flows'!$N:$N,'2a. Database N flows'!$D:$D,'3.3a Time series N wasted'!$B19,'2a. Database N flows'!$G:$G,"&lt;&gt;"&amp;$B$20,'2a. Database N flows'!$M:$M,'3.3a Time series N wasted'!CC$15,'2a. Database N flows'!$P:$P,CC$14,'2a. Database N flows'!$U:$U,'3.3a Time series N wasted'!$D$14)</f>
        <v/>
      </c>
      <c r="CD19" s="282">
        <f>SUMIFS('2a. Database N flows'!$N:$N,'2a. Database N flows'!$D:$D,'3.3a Time series N wasted'!$B19,'2a. Database N flows'!$G:$G,"&lt;&gt;"&amp;$B$20,'2a. Database N flows'!$M:$M,'3.3a Time series N wasted'!CD$15,'2a. Database N flows'!$P:$P,CD$14,'2a. Database N flows'!$U:$U,'3.3a Time series N wasted'!$D$14)</f>
        <v/>
      </c>
      <c r="CE19" s="282">
        <f>SUMIFS('2a. Database N flows'!$N:$N,'2a. Database N flows'!$D:$D,'3.3a Time series N wasted'!$B19,'2a. Database N flows'!$G:$G,"&lt;&gt;"&amp;$B$20,'2a. Database N flows'!$M:$M,'3.3a Time series N wasted'!CE$15,'2a. Database N flows'!$P:$P,CE$14,'2a. Database N flows'!$U:$U,'3.3a Time series N wasted'!$D$14)</f>
        <v/>
      </c>
      <c r="CF19" s="323">
        <f>SUM(BY19:CE19)</f>
        <v/>
      </c>
      <c r="CG19" s="282">
        <f>SUMIFS('2a. Database N flows'!$N:$N,'2a. Database N flows'!$D:$D,'3.3a Time series N wasted'!$B19,'2a. Database N flows'!$G:$G,"&lt;&gt;"&amp;$B$20,'2a. Database N flows'!$M:$M,'3.3a Time series N wasted'!CG$15,'2a. Database N flows'!$P:$P,CG$14,'2a. Database N flows'!$U:$U,'3.3a Time series N wasted'!$D$14)</f>
        <v/>
      </c>
      <c r="CH19" s="282">
        <f>SUMIFS('2a. Database N flows'!$N:$N,'2a. Database N flows'!$D:$D,'3.3a Time series N wasted'!$B19,'2a. Database N flows'!$G:$G,"&lt;&gt;"&amp;$B$20,'2a. Database N flows'!$M:$M,'3.3a Time series N wasted'!CH$15,'2a. Database N flows'!$P:$P,CH$14,'2a. Database N flows'!$U:$U,'3.3a Time series N wasted'!$D$14)</f>
        <v/>
      </c>
      <c r="CI19" s="282">
        <f>SUMIFS('2a. Database N flows'!$N:$N,'2a. Database N flows'!$D:$D,'3.3a Time series N wasted'!$B19,'2a. Database N flows'!$G:$G,"&lt;&gt;"&amp;$B$20,'2a. Database N flows'!$M:$M,'3.3a Time series N wasted'!CI$15,'2a. Database N flows'!$P:$P,CI$14,'2a. Database N flows'!$U:$U,'3.3a Time series N wasted'!$D$14)</f>
        <v/>
      </c>
      <c r="CJ19" s="282">
        <f>SUMIFS('2a. Database N flows'!$N:$N,'2a. Database N flows'!$D:$D,'3.3a Time series N wasted'!$B19,'2a. Database N flows'!$G:$G,"&lt;&gt;"&amp;$B$20,'2a. Database N flows'!$M:$M,'3.3a Time series N wasted'!CJ$15,'2a. Database N flows'!$P:$P,CJ$14,'2a. Database N flows'!$U:$U,'3.3a Time series N wasted'!$D$14)</f>
        <v/>
      </c>
      <c r="CK19" s="282">
        <f>SUMIFS('2a. Database N flows'!$N:$N,'2a. Database N flows'!$D:$D,'3.3a Time series N wasted'!$B19,'2a. Database N flows'!$G:$G,"&lt;&gt;"&amp;$B$20,'2a. Database N flows'!$M:$M,'3.3a Time series N wasted'!CK$15,'2a. Database N flows'!$P:$P,CK$14,'2a. Database N flows'!$U:$U,'3.3a Time series N wasted'!$D$14)</f>
        <v/>
      </c>
      <c r="CL19" s="282">
        <f>SUMIFS('2a. Database N flows'!$N:$N,'2a. Database N flows'!$D:$D,'3.3a Time series N wasted'!$B19,'2a. Database N flows'!$G:$G,"&lt;&gt;"&amp;$B$20,'2a. Database N flows'!$M:$M,'3.3a Time series N wasted'!CL$15,'2a. Database N flows'!$P:$P,CL$14,'2a. Database N flows'!$U:$U,'3.3a Time series N wasted'!$D$14)</f>
        <v/>
      </c>
      <c r="CM19" s="282">
        <f>SUMIFS('2a. Database N flows'!$N:$N,'2a. Database N flows'!$D:$D,'3.3a Time series N wasted'!$B19,'2a. Database N flows'!$G:$G,"&lt;&gt;"&amp;$B$20,'2a. Database N flows'!$M:$M,'3.3a Time series N wasted'!CM$15,'2a. Database N flows'!$P:$P,CM$14,'2a. Database N flows'!$U:$U,'3.3a Time series N wasted'!$D$14)</f>
        <v/>
      </c>
      <c r="CN19" s="323">
        <f>SUM(CG19:CM19)</f>
        <v/>
      </c>
      <c r="CO19" s="282">
        <f>SUMIFS('2a. Database N flows'!$N:$N,'2a. Database N flows'!$D:$D,'3.3a Time series N wasted'!$B19,'2a. Database N flows'!$G:$G,"&lt;&gt;"&amp;$B$20,'2a. Database N flows'!$M:$M,'3.3a Time series N wasted'!CO$15,'2a. Database N flows'!$P:$P,CO$14,'2a. Database N flows'!$U:$U,'3.3a Time series N wasted'!$D$14)</f>
        <v/>
      </c>
      <c r="CP19" s="282">
        <f>SUMIFS('2a. Database N flows'!$N:$N,'2a. Database N flows'!$D:$D,'3.3a Time series N wasted'!$B19,'2a. Database N flows'!$G:$G,"&lt;&gt;"&amp;$B$20,'2a. Database N flows'!$M:$M,'3.3a Time series N wasted'!CP$15,'2a. Database N flows'!$P:$P,CP$14,'2a. Database N flows'!$U:$U,'3.3a Time series N wasted'!$D$14)</f>
        <v/>
      </c>
      <c r="CQ19" s="282">
        <f>SUMIFS('2a. Database N flows'!$N:$N,'2a. Database N flows'!$D:$D,'3.3a Time series N wasted'!$B19,'2a. Database N flows'!$G:$G,"&lt;&gt;"&amp;$B$20,'2a. Database N flows'!$M:$M,'3.3a Time series N wasted'!CQ$15,'2a. Database N flows'!$P:$P,CQ$14,'2a. Database N flows'!$U:$U,'3.3a Time series N wasted'!$D$14)</f>
        <v/>
      </c>
      <c r="CR19" s="282">
        <f>SUMIFS('2a. Database N flows'!$N:$N,'2a. Database N flows'!$D:$D,'3.3a Time series N wasted'!$B19,'2a. Database N flows'!$G:$G,"&lt;&gt;"&amp;$B$20,'2a. Database N flows'!$M:$M,'3.3a Time series N wasted'!CR$15,'2a. Database N flows'!$P:$P,CR$14,'2a. Database N flows'!$U:$U,'3.3a Time series N wasted'!$D$14)</f>
        <v/>
      </c>
      <c r="CS19" s="282">
        <f>SUMIFS('2a. Database N flows'!$N:$N,'2a. Database N flows'!$D:$D,'3.3a Time series N wasted'!$B19,'2a. Database N flows'!$G:$G,"&lt;&gt;"&amp;$B$20,'2a. Database N flows'!$M:$M,'3.3a Time series N wasted'!CS$15,'2a. Database N flows'!$P:$P,CS$14,'2a. Database N flows'!$U:$U,'3.3a Time series N wasted'!$D$14)</f>
        <v/>
      </c>
      <c r="CT19" s="282">
        <f>SUMIFS('2a. Database N flows'!$N:$N,'2a. Database N flows'!$D:$D,'3.3a Time series N wasted'!$B19,'2a. Database N flows'!$G:$G,"&lt;&gt;"&amp;$B$20,'2a. Database N flows'!$M:$M,'3.3a Time series N wasted'!CT$15,'2a. Database N flows'!$P:$P,CT$14,'2a. Database N flows'!$U:$U,'3.3a Time series N wasted'!$D$14)</f>
        <v/>
      </c>
      <c r="CU19" s="282">
        <f>SUMIFS('2a. Database N flows'!$N:$N,'2a. Database N flows'!$D:$D,'3.3a Time series N wasted'!$B19,'2a. Database N flows'!$G:$G,"&lt;&gt;"&amp;$B$20,'2a. Database N flows'!$M:$M,'3.3a Time series N wasted'!CU$15,'2a. Database N flows'!$P:$P,CU$14,'2a. Database N flows'!$U:$U,'3.3a Time series N wasted'!$D$14)</f>
        <v/>
      </c>
      <c r="CV19" s="323">
        <f>SUM(CO19:CU19)</f>
        <v/>
      </c>
      <c r="CY19" s="268" t="n"/>
    </row>
    <row r="20" customFormat="1" s="535">
      <c r="A20" s="386" t="n"/>
      <c r="B20" s="386" t="inlineStr">
        <is>
          <t>HS</t>
        </is>
      </c>
      <c r="D20" s="281" t="inlineStr">
        <is>
          <t>Humans and settlements</t>
        </is>
      </c>
      <c r="E20" s="282">
        <f>SUMIFS('2a. Database N flows'!$N:$N,'2a. Database N flows'!$D:$D,'3.3a Time series N wasted'!$B20,'2a. Database N flows'!$G:$G,"&lt;&gt;"&amp;$B$20,'2a. Database N flows'!$M:$M,'3.3a Time series N wasted'!E$15,'2a. Database N flows'!$P:$P,E$14,'2a. Database N flows'!$U:$U,'3.3a Time series N wasted'!$D$14)</f>
        <v/>
      </c>
      <c r="F20" s="282">
        <f>SUMIFS('2a. Database N flows'!$N:$N,'2a. Database N flows'!$D:$D,'3.3a Time series N wasted'!$B20,'2a. Database N flows'!$G:$G,"&lt;&gt;"&amp;$B$20,'2a. Database N flows'!$M:$M,'3.3a Time series N wasted'!F$15,'2a. Database N flows'!$P:$P,F$14,'2a. Database N flows'!$U:$U,'3.3a Time series N wasted'!$D$14)</f>
        <v/>
      </c>
      <c r="G20" s="282">
        <f>SUMIFS('2a. Database N flows'!$N:$N,'2a. Database N flows'!$D:$D,'3.3a Time series N wasted'!$B20,'2a. Database N flows'!$G:$G,"&lt;&gt;"&amp;$B$20,'2a. Database N flows'!$M:$M,'3.3a Time series N wasted'!G$15,'2a. Database N flows'!$P:$P,G$14,'2a. Database N flows'!$U:$U,'3.3a Time series N wasted'!$D$14)</f>
        <v/>
      </c>
      <c r="H20" s="282">
        <f>SUMIFS('2a. Database N flows'!$N:$N,'2a. Database N flows'!$D:$D,'3.3a Time series N wasted'!$B20,'2a. Database N flows'!$G:$G,"&lt;&gt;"&amp;$B$20,'2a. Database N flows'!$M:$M,'3.3a Time series N wasted'!H$15,'2a. Database N flows'!$P:$P,H$14,'2a. Database N flows'!$U:$U,'3.3a Time series N wasted'!$D$14)</f>
        <v/>
      </c>
      <c r="I20" s="282">
        <f>SUMIFS('2a. Database N flows'!$N:$N,'2a. Database N flows'!$D:$D,'3.3a Time series N wasted'!$B20,'2a. Database N flows'!$G:$G,"&lt;&gt;"&amp;$B$20,'2a. Database N flows'!$M:$M,'3.3a Time series N wasted'!I$15,'2a. Database N flows'!$P:$P,I$14,'2a. Database N flows'!$U:$U,'3.3a Time series N wasted'!$D$14)</f>
        <v/>
      </c>
      <c r="J20" s="282">
        <f>SUMIFS('2a. Database N flows'!$N:$N,'2a. Database N flows'!$D:$D,'3.3a Time series N wasted'!$B20,'2a. Database N flows'!$G:$G,"&lt;&gt;"&amp;$B$20,'2a. Database N flows'!$M:$M,'3.3a Time series N wasted'!J$15,'2a. Database N flows'!$P:$P,J$14,'2a. Database N flows'!$U:$U,'3.3a Time series N wasted'!$D$14)</f>
        <v/>
      </c>
      <c r="K20" s="282">
        <f>SUMIFS('2a. Database N flows'!$N:$N,'2a. Database N flows'!$D:$D,'3.3a Time series N wasted'!$B20,'2a. Database N flows'!$G:$G,"&lt;&gt;"&amp;$B$20,'2a. Database N flows'!$M:$M,'3.3a Time series N wasted'!K$15,'2a. Database N flows'!$P:$P,K$14,'2a. Database N flows'!$U:$U,'3.3a Time series N wasted'!$D$14)</f>
        <v/>
      </c>
      <c r="L20" s="323">
        <f>SUM(E20:K20)</f>
        <v/>
      </c>
      <c r="M20" s="282">
        <f>SUMIFS('2a. Database N flows'!$N:$N,'2a. Database N flows'!$D:$D,'3.3a Time series N wasted'!$B20,'2a. Database N flows'!$G:$G,"&lt;&gt;"&amp;$B$20,'2a. Database N flows'!$M:$M,'3.3a Time series N wasted'!M$15,'2a. Database N flows'!$P:$P,M$14,'2a. Database N flows'!$U:$U,'3.3a Time series N wasted'!$D$14)</f>
        <v/>
      </c>
      <c r="N20" s="282">
        <f>SUMIFS('2a. Database N flows'!$N:$N,'2a. Database N flows'!$D:$D,'3.3a Time series N wasted'!$B20,'2a. Database N flows'!$G:$G,"&lt;&gt;"&amp;$B$20,'2a. Database N flows'!$M:$M,'3.3a Time series N wasted'!N$15,'2a. Database N flows'!$P:$P,N$14,'2a. Database N flows'!$U:$U,'3.3a Time series N wasted'!$D$14)</f>
        <v/>
      </c>
      <c r="O20" s="282">
        <f>SUMIFS('2a. Database N flows'!$N:$N,'2a. Database N flows'!$D:$D,'3.3a Time series N wasted'!$B20,'2a. Database N flows'!$G:$G,"&lt;&gt;"&amp;$B$20,'2a. Database N flows'!$M:$M,'3.3a Time series N wasted'!O$15,'2a. Database N flows'!$P:$P,O$14,'2a. Database N flows'!$U:$U,'3.3a Time series N wasted'!$D$14)</f>
        <v/>
      </c>
      <c r="P20" s="282">
        <f>SUMIFS('2a. Database N flows'!$N:$N,'2a. Database N flows'!$D:$D,'3.3a Time series N wasted'!$B20,'2a. Database N flows'!$G:$G,"&lt;&gt;"&amp;$B$20,'2a. Database N flows'!$M:$M,'3.3a Time series N wasted'!P$15,'2a. Database N flows'!$P:$P,P$14,'2a. Database N flows'!$U:$U,'3.3a Time series N wasted'!$D$14)</f>
        <v/>
      </c>
      <c r="Q20" s="282">
        <f>SUMIFS('2a. Database N flows'!$N:$N,'2a. Database N flows'!$D:$D,'3.3a Time series N wasted'!$B20,'2a. Database N flows'!$G:$G,"&lt;&gt;"&amp;$B$20,'2a. Database N flows'!$M:$M,'3.3a Time series N wasted'!Q$15,'2a. Database N flows'!$P:$P,Q$14,'2a. Database N flows'!$U:$U,'3.3a Time series N wasted'!$D$14)</f>
        <v/>
      </c>
      <c r="R20" s="282">
        <f>SUMIFS('2a. Database N flows'!$N:$N,'2a. Database N flows'!$D:$D,'3.3a Time series N wasted'!$B20,'2a. Database N flows'!$G:$G,"&lt;&gt;"&amp;$B$20,'2a. Database N flows'!$M:$M,'3.3a Time series N wasted'!R$15,'2a. Database N flows'!$P:$P,R$14,'2a. Database N flows'!$U:$U,'3.3a Time series N wasted'!$D$14)</f>
        <v/>
      </c>
      <c r="S20" s="282">
        <f>SUMIFS('2a. Database N flows'!$N:$N,'2a. Database N flows'!$D:$D,'3.3a Time series N wasted'!$B20,'2a. Database N flows'!$G:$G,"&lt;&gt;"&amp;$B$20,'2a. Database N flows'!$M:$M,'3.3a Time series N wasted'!S$15,'2a. Database N flows'!$P:$P,S$14,'2a. Database N flows'!$U:$U,'3.3a Time series N wasted'!$D$14)</f>
        <v/>
      </c>
      <c r="T20" s="323">
        <f>SUM(M20:S20)</f>
        <v/>
      </c>
      <c r="U20" s="282">
        <f>SUMIFS('2a. Database N flows'!$N:$N,'2a. Database N flows'!$D:$D,'3.3a Time series N wasted'!$B20,'2a. Database N flows'!$G:$G,"&lt;&gt;"&amp;$B$20,'2a. Database N flows'!$M:$M,'3.3a Time series N wasted'!U$15,'2a. Database N flows'!$P:$P,U$14,'2a. Database N flows'!$U:$U,'3.3a Time series N wasted'!$D$14)</f>
        <v/>
      </c>
      <c r="V20" s="282">
        <f>SUMIFS('2a. Database N flows'!$N:$N,'2a. Database N flows'!$D:$D,'3.3a Time series N wasted'!$B20,'2a. Database N flows'!$G:$G,"&lt;&gt;"&amp;$B$20,'2a. Database N flows'!$M:$M,'3.3a Time series N wasted'!V$15,'2a. Database N flows'!$P:$P,V$14,'2a. Database N flows'!$U:$U,'3.3a Time series N wasted'!$D$14)</f>
        <v/>
      </c>
      <c r="W20" s="282">
        <f>SUMIFS('2a. Database N flows'!$N:$N,'2a. Database N flows'!$D:$D,'3.3a Time series N wasted'!$B20,'2a. Database N flows'!$G:$G,"&lt;&gt;"&amp;$B$20,'2a. Database N flows'!$M:$M,'3.3a Time series N wasted'!W$15,'2a. Database N flows'!$P:$P,W$14,'2a. Database N flows'!$U:$U,'3.3a Time series N wasted'!$D$14)</f>
        <v/>
      </c>
      <c r="X20" s="282">
        <f>SUMIFS('2a. Database N flows'!$N:$N,'2a. Database N flows'!$D:$D,'3.3a Time series N wasted'!$B20,'2a. Database N flows'!$G:$G,"&lt;&gt;"&amp;$B$20,'2a. Database N flows'!$M:$M,'3.3a Time series N wasted'!X$15,'2a. Database N flows'!$P:$P,X$14,'2a. Database N flows'!$U:$U,'3.3a Time series N wasted'!$D$14)</f>
        <v/>
      </c>
      <c r="Y20" s="282">
        <f>SUMIFS('2a. Database N flows'!$N:$N,'2a. Database N flows'!$D:$D,'3.3a Time series N wasted'!$B20,'2a. Database N flows'!$G:$G,"&lt;&gt;"&amp;$B$20,'2a. Database N flows'!$M:$M,'3.3a Time series N wasted'!Y$15,'2a. Database N flows'!$P:$P,Y$14,'2a. Database N flows'!$U:$U,'3.3a Time series N wasted'!$D$14)</f>
        <v/>
      </c>
      <c r="Z20" s="282">
        <f>SUMIFS('2a. Database N flows'!$N:$N,'2a. Database N flows'!$D:$D,'3.3a Time series N wasted'!$B20,'2a. Database N flows'!$G:$G,"&lt;&gt;"&amp;$B$20,'2a. Database N flows'!$M:$M,'3.3a Time series N wasted'!Z$15,'2a. Database N flows'!$P:$P,Z$14,'2a. Database N flows'!$U:$U,'3.3a Time series N wasted'!$D$14)</f>
        <v/>
      </c>
      <c r="AA20" s="282">
        <f>SUMIFS('2a. Database N flows'!$N:$N,'2a. Database N flows'!$D:$D,'3.3a Time series N wasted'!$B20,'2a. Database N flows'!$G:$G,"&lt;&gt;"&amp;$B$20,'2a. Database N flows'!$M:$M,'3.3a Time series N wasted'!AA$15,'2a. Database N flows'!$P:$P,AA$14,'2a. Database N flows'!$U:$U,'3.3a Time series N wasted'!$D$14)</f>
        <v/>
      </c>
      <c r="AB20" s="323">
        <f>SUM(U20:AA20)</f>
        <v/>
      </c>
      <c r="AC20" s="282">
        <f>SUMIFS('2a. Database N flows'!$N:$N,'2a. Database N flows'!$D:$D,'3.3a Time series N wasted'!$B20,'2a. Database N flows'!$G:$G,"&lt;&gt;"&amp;$B$20,'2a. Database N flows'!$M:$M,'3.3a Time series N wasted'!AC$15,'2a. Database N flows'!$P:$P,AC$14,'2a. Database N flows'!$U:$U,'3.3a Time series N wasted'!$D$14)</f>
        <v/>
      </c>
      <c r="AD20" s="282">
        <f>SUMIFS('2a. Database N flows'!$N:$N,'2a. Database N flows'!$D:$D,'3.3a Time series N wasted'!$B20,'2a. Database N flows'!$G:$G,"&lt;&gt;"&amp;$B$20,'2a. Database N flows'!$M:$M,'3.3a Time series N wasted'!AD$15,'2a. Database N flows'!$P:$P,AD$14,'2a. Database N flows'!$U:$U,'3.3a Time series N wasted'!$D$14)</f>
        <v/>
      </c>
      <c r="AE20" s="282">
        <f>SUMIFS('2a. Database N flows'!$N:$N,'2a. Database N flows'!$D:$D,'3.3a Time series N wasted'!$B20,'2a. Database N flows'!$G:$G,"&lt;&gt;"&amp;$B$20,'2a. Database N flows'!$M:$M,'3.3a Time series N wasted'!AE$15,'2a. Database N flows'!$P:$P,AE$14,'2a. Database N flows'!$U:$U,'3.3a Time series N wasted'!$D$14)</f>
        <v/>
      </c>
      <c r="AF20" s="282">
        <f>SUMIFS('2a. Database N flows'!$N:$N,'2a. Database N flows'!$D:$D,'3.3a Time series N wasted'!$B20,'2a. Database N flows'!$G:$G,"&lt;&gt;"&amp;$B$20,'2a. Database N flows'!$M:$M,'3.3a Time series N wasted'!AF$15,'2a. Database N flows'!$P:$P,AF$14,'2a. Database N flows'!$U:$U,'3.3a Time series N wasted'!$D$14)</f>
        <v/>
      </c>
      <c r="AG20" s="282">
        <f>SUMIFS('2a. Database N flows'!$N:$N,'2a. Database N flows'!$D:$D,'3.3a Time series N wasted'!$B20,'2a. Database N flows'!$G:$G,"&lt;&gt;"&amp;$B$20,'2a. Database N flows'!$M:$M,'3.3a Time series N wasted'!AG$15,'2a. Database N flows'!$P:$P,AG$14,'2a. Database N flows'!$U:$U,'3.3a Time series N wasted'!$D$14)</f>
        <v/>
      </c>
      <c r="AH20" s="282">
        <f>SUMIFS('2a. Database N flows'!$N:$N,'2a. Database N flows'!$D:$D,'3.3a Time series N wasted'!$B20,'2a. Database N flows'!$G:$G,"&lt;&gt;"&amp;$B$20,'2a. Database N flows'!$M:$M,'3.3a Time series N wasted'!AH$15,'2a. Database N flows'!$P:$P,AH$14,'2a. Database N flows'!$U:$U,'3.3a Time series N wasted'!$D$14)</f>
        <v/>
      </c>
      <c r="AI20" s="282">
        <f>SUMIFS('2a. Database N flows'!$N:$N,'2a. Database N flows'!$D:$D,'3.3a Time series N wasted'!$B20,'2a. Database N flows'!$G:$G,"&lt;&gt;"&amp;$B$20,'2a. Database N flows'!$M:$M,'3.3a Time series N wasted'!AI$15,'2a. Database N flows'!$P:$P,AI$14,'2a. Database N flows'!$U:$U,'3.3a Time series N wasted'!$D$14)</f>
        <v/>
      </c>
      <c r="AJ20" s="323">
        <f>SUM(AC20:AI20)</f>
        <v/>
      </c>
      <c r="AK20" s="282">
        <f>SUMIFS('2a. Database N flows'!$N:$N,'2a. Database N flows'!$D:$D,'3.3a Time series N wasted'!$B20,'2a. Database N flows'!$G:$G,"&lt;&gt;"&amp;$B$20,'2a. Database N flows'!$M:$M,'3.3a Time series N wasted'!AK$15,'2a. Database N flows'!$P:$P,AK$14,'2a. Database N flows'!$U:$U,'3.3a Time series N wasted'!$D$14)</f>
        <v/>
      </c>
      <c r="AL20" s="282">
        <f>SUMIFS('2a. Database N flows'!$N:$N,'2a. Database N flows'!$D:$D,'3.3a Time series N wasted'!$B20,'2a. Database N flows'!$G:$G,"&lt;&gt;"&amp;$B$20,'2a. Database N flows'!$M:$M,'3.3a Time series N wasted'!AL$15,'2a. Database N flows'!$P:$P,AL$14,'2a. Database N flows'!$U:$U,'3.3a Time series N wasted'!$D$14)</f>
        <v/>
      </c>
      <c r="AM20" s="282">
        <f>SUMIFS('2a. Database N flows'!$N:$N,'2a. Database N flows'!$D:$D,'3.3a Time series N wasted'!$B20,'2a. Database N flows'!$G:$G,"&lt;&gt;"&amp;$B$20,'2a. Database N flows'!$M:$M,'3.3a Time series N wasted'!AM$15,'2a. Database N flows'!$P:$P,AM$14,'2a. Database N flows'!$U:$U,'3.3a Time series N wasted'!$D$14)</f>
        <v/>
      </c>
      <c r="AN20" s="282">
        <f>SUMIFS('2a. Database N flows'!$N:$N,'2a. Database N flows'!$D:$D,'3.3a Time series N wasted'!$B20,'2a. Database N flows'!$G:$G,"&lt;&gt;"&amp;$B$20,'2a. Database N flows'!$M:$M,'3.3a Time series N wasted'!AN$15,'2a. Database N flows'!$P:$P,AN$14,'2a. Database N flows'!$U:$U,'3.3a Time series N wasted'!$D$14)</f>
        <v/>
      </c>
      <c r="AO20" s="282">
        <f>SUMIFS('2a. Database N flows'!$N:$N,'2a. Database N flows'!$D:$D,'3.3a Time series N wasted'!$B20,'2a. Database N flows'!$G:$G,"&lt;&gt;"&amp;$B$20,'2a. Database N flows'!$M:$M,'3.3a Time series N wasted'!AO$15,'2a. Database N flows'!$P:$P,AO$14,'2a. Database N flows'!$U:$U,'3.3a Time series N wasted'!$D$14)</f>
        <v/>
      </c>
      <c r="AP20" s="282">
        <f>SUMIFS('2a. Database N flows'!$N:$N,'2a. Database N flows'!$D:$D,'3.3a Time series N wasted'!$B20,'2a. Database N flows'!$G:$G,"&lt;&gt;"&amp;$B$20,'2a. Database N flows'!$M:$M,'3.3a Time series N wasted'!AP$15,'2a. Database N flows'!$P:$P,AP$14,'2a. Database N flows'!$U:$U,'3.3a Time series N wasted'!$D$14)</f>
        <v/>
      </c>
      <c r="AQ20" s="282">
        <f>SUMIFS('2a. Database N flows'!$N:$N,'2a. Database N flows'!$D:$D,'3.3a Time series N wasted'!$B20,'2a. Database N flows'!$G:$G,"&lt;&gt;"&amp;$B$20,'2a. Database N flows'!$M:$M,'3.3a Time series N wasted'!AQ$15,'2a. Database N flows'!$P:$P,AQ$14,'2a. Database N flows'!$U:$U,'3.3a Time series N wasted'!$D$14)</f>
        <v/>
      </c>
      <c r="AR20" s="323">
        <f>SUM(AK20:AQ20)</f>
        <v/>
      </c>
      <c r="AS20" s="282">
        <f>SUMIFS('2a. Database N flows'!$N:$N,'2a. Database N flows'!$D:$D,'3.3a Time series N wasted'!$B20,'2a. Database N flows'!$G:$G,"&lt;&gt;"&amp;$B$20,'2a. Database N flows'!$M:$M,'3.3a Time series N wasted'!AS$15,'2a. Database N flows'!$P:$P,AS$14,'2a. Database N flows'!$U:$U,'3.3a Time series N wasted'!$D$14)</f>
        <v/>
      </c>
      <c r="AT20" s="282">
        <f>SUMIFS('2a. Database N flows'!$N:$N,'2a. Database N flows'!$D:$D,'3.3a Time series N wasted'!$B20,'2a. Database N flows'!$G:$G,"&lt;&gt;"&amp;$B$20,'2a. Database N flows'!$M:$M,'3.3a Time series N wasted'!AT$15,'2a. Database N flows'!$P:$P,AT$14,'2a. Database N flows'!$U:$U,'3.3a Time series N wasted'!$D$14)</f>
        <v/>
      </c>
      <c r="AU20" s="282">
        <f>SUMIFS('2a. Database N flows'!$N:$N,'2a. Database N flows'!$D:$D,'3.3a Time series N wasted'!$B20,'2a. Database N flows'!$G:$G,"&lt;&gt;"&amp;$B$20,'2a. Database N flows'!$M:$M,'3.3a Time series N wasted'!AU$15,'2a. Database N flows'!$P:$P,AU$14,'2a. Database N flows'!$U:$U,'3.3a Time series N wasted'!$D$14)</f>
        <v/>
      </c>
      <c r="AV20" s="282">
        <f>SUMIFS('2a. Database N flows'!$N:$N,'2a. Database N flows'!$D:$D,'3.3a Time series N wasted'!$B20,'2a. Database N flows'!$G:$G,"&lt;&gt;"&amp;$B$20,'2a. Database N flows'!$M:$M,'3.3a Time series N wasted'!AV$15,'2a. Database N flows'!$P:$P,AV$14,'2a. Database N flows'!$U:$U,'3.3a Time series N wasted'!$D$14)</f>
        <v/>
      </c>
      <c r="AW20" s="282">
        <f>SUMIFS('2a. Database N flows'!$N:$N,'2a. Database N flows'!$D:$D,'3.3a Time series N wasted'!$B20,'2a. Database N flows'!$G:$G,"&lt;&gt;"&amp;$B$20,'2a. Database N flows'!$M:$M,'3.3a Time series N wasted'!AW$15,'2a. Database N flows'!$P:$P,AW$14,'2a. Database N flows'!$U:$U,'3.3a Time series N wasted'!$D$14)</f>
        <v/>
      </c>
      <c r="AX20" s="282">
        <f>SUMIFS('2a. Database N flows'!$N:$N,'2a. Database N flows'!$D:$D,'3.3a Time series N wasted'!$B20,'2a. Database N flows'!$G:$G,"&lt;&gt;"&amp;$B$20,'2a. Database N flows'!$M:$M,'3.3a Time series N wasted'!AX$15,'2a. Database N flows'!$P:$P,AX$14,'2a. Database N flows'!$U:$U,'3.3a Time series N wasted'!$D$14)</f>
        <v/>
      </c>
      <c r="AY20" s="282">
        <f>SUMIFS('2a. Database N flows'!$N:$N,'2a. Database N flows'!$D:$D,'3.3a Time series N wasted'!$B20,'2a. Database N flows'!$G:$G,"&lt;&gt;"&amp;$B$20,'2a. Database N flows'!$M:$M,'3.3a Time series N wasted'!AY$15,'2a. Database N flows'!$P:$P,AY$14,'2a. Database N flows'!$U:$U,'3.3a Time series N wasted'!$D$14)</f>
        <v/>
      </c>
      <c r="AZ20" s="323">
        <f>SUM(AS20:AY20)</f>
        <v/>
      </c>
      <c r="BA20" s="282">
        <f>SUMIFS('2a. Database N flows'!$N:$N,'2a. Database N flows'!$D:$D,'3.3a Time series N wasted'!$B20,'2a. Database N flows'!$G:$G,"&lt;&gt;"&amp;$B$20,'2a. Database N flows'!$M:$M,'3.3a Time series N wasted'!BA$15,'2a. Database N flows'!$P:$P,BA$14,'2a. Database N flows'!$U:$U,'3.3a Time series N wasted'!$D$14)</f>
        <v/>
      </c>
      <c r="BB20" s="282">
        <f>SUMIFS('2a. Database N flows'!$N:$N,'2a. Database N flows'!$D:$D,'3.3a Time series N wasted'!$B20,'2a. Database N flows'!$G:$G,"&lt;&gt;"&amp;$B$20,'2a. Database N flows'!$M:$M,'3.3a Time series N wasted'!BB$15,'2a. Database N flows'!$P:$P,BB$14,'2a. Database N flows'!$U:$U,'3.3a Time series N wasted'!$D$14)</f>
        <v/>
      </c>
      <c r="BC20" s="282">
        <f>SUMIFS('2a. Database N flows'!$N:$N,'2a. Database N flows'!$D:$D,'3.3a Time series N wasted'!$B20,'2a. Database N flows'!$G:$G,"&lt;&gt;"&amp;$B$20,'2a. Database N flows'!$M:$M,'3.3a Time series N wasted'!BC$15,'2a. Database N flows'!$P:$P,BC$14,'2a. Database N flows'!$U:$U,'3.3a Time series N wasted'!$D$14)</f>
        <v/>
      </c>
      <c r="BD20" s="282">
        <f>SUMIFS('2a. Database N flows'!$N:$N,'2a. Database N flows'!$D:$D,'3.3a Time series N wasted'!$B20,'2a. Database N flows'!$G:$G,"&lt;&gt;"&amp;$B$20,'2a. Database N flows'!$M:$M,'3.3a Time series N wasted'!BD$15,'2a. Database N flows'!$P:$P,BD$14,'2a. Database N flows'!$U:$U,'3.3a Time series N wasted'!$D$14)</f>
        <v/>
      </c>
      <c r="BE20" s="282">
        <f>SUMIFS('2a. Database N flows'!$N:$N,'2a. Database N flows'!$D:$D,'3.3a Time series N wasted'!$B20,'2a. Database N flows'!$G:$G,"&lt;&gt;"&amp;$B$20,'2a. Database N flows'!$M:$M,'3.3a Time series N wasted'!BE$15,'2a. Database N flows'!$P:$P,BE$14,'2a. Database N flows'!$U:$U,'3.3a Time series N wasted'!$D$14)</f>
        <v/>
      </c>
      <c r="BF20" s="282">
        <f>SUMIFS('2a. Database N flows'!$N:$N,'2a. Database N flows'!$D:$D,'3.3a Time series N wasted'!$B20,'2a. Database N flows'!$G:$G,"&lt;&gt;"&amp;$B$20,'2a. Database N flows'!$M:$M,'3.3a Time series N wasted'!BF$15,'2a. Database N flows'!$P:$P,BF$14,'2a. Database N flows'!$U:$U,'3.3a Time series N wasted'!$D$14)</f>
        <v/>
      </c>
      <c r="BG20" s="282">
        <f>SUMIFS('2a. Database N flows'!$N:$N,'2a. Database N flows'!$D:$D,'3.3a Time series N wasted'!$B20,'2a. Database N flows'!$G:$G,"&lt;&gt;"&amp;$B$20,'2a. Database N flows'!$M:$M,'3.3a Time series N wasted'!BG$15,'2a. Database N flows'!$P:$P,BG$14,'2a. Database N flows'!$U:$U,'3.3a Time series N wasted'!$D$14)</f>
        <v/>
      </c>
      <c r="BH20" s="323">
        <f>SUM(BA20:BG20)</f>
        <v/>
      </c>
      <c r="BI20" s="282">
        <f>SUMIFS('2a. Database N flows'!$N:$N,'2a. Database N flows'!$D:$D,'3.3a Time series N wasted'!$B20,'2a. Database N flows'!$G:$G,"&lt;&gt;"&amp;$B$20,'2a. Database N flows'!$M:$M,'3.3a Time series N wasted'!BI$15,'2a. Database N flows'!$P:$P,BI$14,'2a. Database N flows'!$U:$U,'3.3a Time series N wasted'!$D$14)</f>
        <v/>
      </c>
      <c r="BJ20" s="282">
        <f>SUMIFS('2a. Database N flows'!$N:$N,'2a. Database N flows'!$D:$D,'3.3a Time series N wasted'!$B20,'2a. Database N flows'!$G:$G,"&lt;&gt;"&amp;$B$20,'2a. Database N flows'!$M:$M,'3.3a Time series N wasted'!BJ$15,'2a. Database N flows'!$P:$P,BJ$14,'2a. Database N flows'!$U:$U,'3.3a Time series N wasted'!$D$14)</f>
        <v/>
      </c>
      <c r="BK20" s="282">
        <f>SUMIFS('2a. Database N flows'!$N:$N,'2a. Database N flows'!$D:$D,'3.3a Time series N wasted'!$B20,'2a. Database N flows'!$G:$G,"&lt;&gt;"&amp;$B$20,'2a. Database N flows'!$M:$M,'3.3a Time series N wasted'!BK$15,'2a. Database N flows'!$P:$P,BK$14,'2a. Database N flows'!$U:$U,'3.3a Time series N wasted'!$D$14)</f>
        <v/>
      </c>
      <c r="BL20" s="282">
        <f>SUMIFS('2a. Database N flows'!$N:$N,'2a. Database N flows'!$D:$D,'3.3a Time series N wasted'!$B20,'2a. Database N flows'!$G:$G,"&lt;&gt;"&amp;$B$20,'2a. Database N flows'!$M:$M,'3.3a Time series N wasted'!BL$15,'2a. Database N flows'!$P:$P,BL$14,'2a. Database N flows'!$U:$U,'3.3a Time series N wasted'!$D$14)</f>
        <v/>
      </c>
      <c r="BM20" s="282">
        <f>SUMIFS('2a. Database N flows'!$N:$N,'2a. Database N flows'!$D:$D,'3.3a Time series N wasted'!$B20,'2a. Database N flows'!$G:$G,"&lt;&gt;"&amp;$B$20,'2a. Database N flows'!$M:$M,'3.3a Time series N wasted'!BM$15,'2a. Database N flows'!$P:$P,BM$14,'2a. Database N flows'!$U:$U,'3.3a Time series N wasted'!$D$14)</f>
        <v/>
      </c>
      <c r="BN20" s="282">
        <f>SUMIFS('2a. Database N flows'!$N:$N,'2a. Database N flows'!$D:$D,'3.3a Time series N wasted'!$B20,'2a. Database N flows'!$G:$G,"&lt;&gt;"&amp;$B$20,'2a. Database N flows'!$M:$M,'3.3a Time series N wasted'!BN$15,'2a. Database N flows'!$P:$P,BN$14,'2a. Database N flows'!$U:$U,'3.3a Time series N wasted'!$D$14)</f>
        <v/>
      </c>
      <c r="BO20" s="282">
        <f>SUMIFS('2a. Database N flows'!$N:$N,'2a. Database N flows'!$D:$D,'3.3a Time series N wasted'!$B20,'2a. Database N flows'!$G:$G,"&lt;&gt;"&amp;$B$20,'2a. Database N flows'!$M:$M,'3.3a Time series N wasted'!BO$15,'2a. Database N flows'!$P:$P,BO$14,'2a. Database N flows'!$U:$U,'3.3a Time series N wasted'!$D$14)</f>
        <v/>
      </c>
      <c r="BP20" s="323">
        <f>SUM(BI20:BO20)</f>
        <v/>
      </c>
      <c r="BQ20" s="282">
        <f>SUMIFS('2a. Database N flows'!$N:$N,'2a. Database N flows'!$D:$D,'3.3a Time series N wasted'!$B20,'2a. Database N flows'!$G:$G,"&lt;&gt;"&amp;$B$20,'2a. Database N flows'!$M:$M,'3.3a Time series N wasted'!BQ$15,'2a. Database N flows'!$P:$P,BQ$14,'2a. Database N flows'!$U:$U,'3.3a Time series N wasted'!$D$14)</f>
        <v/>
      </c>
      <c r="BR20" s="282">
        <f>SUMIFS('2a. Database N flows'!$N:$N,'2a. Database N flows'!$D:$D,'3.3a Time series N wasted'!$B20,'2a. Database N flows'!$G:$G,"&lt;&gt;"&amp;$B$20,'2a. Database N flows'!$M:$M,'3.3a Time series N wasted'!BR$15,'2a. Database N flows'!$P:$P,BR$14,'2a. Database N flows'!$U:$U,'3.3a Time series N wasted'!$D$14)</f>
        <v/>
      </c>
      <c r="BS20" s="282">
        <f>SUMIFS('2a. Database N flows'!$N:$N,'2a. Database N flows'!$D:$D,'3.3a Time series N wasted'!$B20,'2a. Database N flows'!$G:$G,"&lt;&gt;"&amp;$B$20,'2a. Database N flows'!$M:$M,'3.3a Time series N wasted'!BS$15,'2a. Database N flows'!$P:$P,BS$14,'2a. Database N flows'!$U:$U,'3.3a Time series N wasted'!$D$14)</f>
        <v/>
      </c>
      <c r="BT20" s="282">
        <f>SUMIFS('2a. Database N flows'!$N:$N,'2a. Database N flows'!$D:$D,'3.3a Time series N wasted'!$B20,'2a. Database N flows'!$G:$G,"&lt;&gt;"&amp;$B$20,'2a. Database N flows'!$M:$M,'3.3a Time series N wasted'!BT$15,'2a. Database N flows'!$P:$P,BT$14,'2a. Database N flows'!$U:$U,'3.3a Time series N wasted'!$D$14)</f>
        <v/>
      </c>
      <c r="BU20" s="282">
        <f>SUMIFS('2a. Database N flows'!$N:$N,'2a. Database N flows'!$D:$D,'3.3a Time series N wasted'!$B20,'2a. Database N flows'!$G:$G,"&lt;&gt;"&amp;$B$20,'2a. Database N flows'!$M:$M,'3.3a Time series N wasted'!BU$15,'2a. Database N flows'!$P:$P,BU$14,'2a. Database N flows'!$U:$U,'3.3a Time series N wasted'!$D$14)</f>
        <v/>
      </c>
      <c r="BV20" s="282">
        <f>SUMIFS('2a. Database N flows'!$N:$N,'2a. Database N flows'!$D:$D,'3.3a Time series N wasted'!$B20,'2a. Database N flows'!$G:$G,"&lt;&gt;"&amp;$B$20,'2a. Database N flows'!$M:$M,'3.3a Time series N wasted'!BV$15,'2a. Database N flows'!$P:$P,BV$14,'2a. Database N flows'!$U:$U,'3.3a Time series N wasted'!$D$14)</f>
        <v/>
      </c>
      <c r="BW20" s="282">
        <f>SUMIFS('2a. Database N flows'!$N:$N,'2a. Database N flows'!$D:$D,'3.3a Time series N wasted'!$B20,'2a. Database N flows'!$G:$G,"&lt;&gt;"&amp;$B$20,'2a. Database N flows'!$M:$M,'3.3a Time series N wasted'!BW$15,'2a. Database N flows'!$P:$P,BW$14,'2a. Database N flows'!$U:$U,'3.3a Time series N wasted'!$D$14)</f>
        <v/>
      </c>
      <c r="BX20" s="323">
        <f>SUM(BQ20:BW20)</f>
        <v/>
      </c>
      <c r="BY20" s="282">
        <f>SUMIFS('2a. Database N flows'!$N:$N,'2a. Database N flows'!$D:$D,'3.3a Time series N wasted'!$B20,'2a. Database N flows'!$G:$G,"&lt;&gt;"&amp;$B$20,'2a. Database N flows'!$M:$M,'3.3a Time series N wasted'!BY$15,'2a. Database N flows'!$P:$P,BY$14,'2a. Database N flows'!$U:$U,'3.3a Time series N wasted'!$D$14)</f>
        <v/>
      </c>
      <c r="BZ20" s="282">
        <f>SUMIFS('2a. Database N flows'!$N:$N,'2a. Database N flows'!$D:$D,'3.3a Time series N wasted'!$B20,'2a. Database N flows'!$G:$G,"&lt;&gt;"&amp;$B$20,'2a. Database N flows'!$M:$M,'3.3a Time series N wasted'!BZ$15,'2a. Database N flows'!$P:$P,BZ$14,'2a. Database N flows'!$U:$U,'3.3a Time series N wasted'!$D$14)</f>
        <v/>
      </c>
      <c r="CA20" s="282">
        <f>SUMIFS('2a. Database N flows'!$N:$N,'2a. Database N flows'!$D:$D,'3.3a Time series N wasted'!$B20,'2a. Database N flows'!$G:$G,"&lt;&gt;"&amp;$B$20,'2a. Database N flows'!$M:$M,'3.3a Time series N wasted'!CA$15,'2a. Database N flows'!$P:$P,CA$14,'2a. Database N flows'!$U:$U,'3.3a Time series N wasted'!$D$14)</f>
        <v/>
      </c>
      <c r="CB20" s="282">
        <f>SUMIFS('2a. Database N flows'!$N:$N,'2a. Database N flows'!$D:$D,'3.3a Time series N wasted'!$B20,'2a. Database N flows'!$G:$G,"&lt;&gt;"&amp;$B$20,'2a. Database N flows'!$M:$M,'3.3a Time series N wasted'!CB$15,'2a. Database N flows'!$P:$P,CB$14,'2a. Database N flows'!$U:$U,'3.3a Time series N wasted'!$D$14)</f>
        <v/>
      </c>
      <c r="CC20" s="282">
        <f>SUMIFS('2a. Database N flows'!$N:$N,'2a. Database N flows'!$D:$D,'3.3a Time series N wasted'!$B20,'2a. Database N flows'!$G:$G,"&lt;&gt;"&amp;$B$20,'2a. Database N flows'!$M:$M,'3.3a Time series N wasted'!CC$15,'2a. Database N flows'!$P:$P,CC$14,'2a. Database N flows'!$U:$U,'3.3a Time series N wasted'!$D$14)</f>
        <v/>
      </c>
      <c r="CD20" s="282">
        <f>SUMIFS('2a. Database N flows'!$N:$N,'2a. Database N flows'!$D:$D,'3.3a Time series N wasted'!$B20,'2a. Database N flows'!$G:$G,"&lt;&gt;"&amp;$B$20,'2a. Database N flows'!$M:$M,'3.3a Time series N wasted'!CD$15,'2a. Database N flows'!$P:$P,CD$14,'2a. Database N flows'!$U:$U,'3.3a Time series N wasted'!$D$14)</f>
        <v/>
      </c>
      <c r="CE20" s="282">
        <f>SUMIFS('2a. Database N flows'!$N:$N,'2a. Database N flows'!$D:$D,'3.3a Time series N wasted'!$B20,'2a. Database N flows'!$G:$G,"&lt;&gt;"&amp;$B$20,'2a. Database N flows'!$M:$M,'3.3a Time series N wasted'!CE$15,'2a. Database N flows'!$P:$P,CE$14,'2a. Database N flows'!$U:$U,'3.3a Time series N wasted'!$D$14)</f>
        <v/>
      </c>
      <c r="CF20" s="323">
        <f>SUM(BY20:CE20)</f>
        <v/>
      </c>
      <c r="CG20" s="282">
        <f>SUMIFS('2a. Database N flows'!$N:$N,'2a. Database N flows'!$D:$D,'3.3a Time series N wasted'!$B20,'2a. Database N flows'!$G:$G,"&lt;&gt;"&amp;$B$20,'2a. Database N flows'!$M:$M,'3.3a Time series N wasted'!CG$15,'2a. Database N flows'!$P:$P,CG$14,'2a. Database N flows'!$U:$U,'3.3a Time series N wasted'!$D$14)</f>
        <v/>
      </c>
      <c r="CH20" s="282">
        <f>SUMIFS('2a. Database N flows'!$N:$N,'2a. Database N flows'!$D:$D,'3.3a Time series N wasted'!$B20,'2a. Database N flows'!$G:$G,"&lt;&gt;"&amp;$B$20,'2a. Database N flows'!$M:$M,'3.3a Time series N wasted'!CH$15,'2a. Database N flows'!$P:$P,CH$14,'2a. Database N flows'!$U:$U,'3.3a Time series N wasted'!$D$14)</f>
        <v/>
      </c>
      <c r="CI20" s="282">
        <f>SUMIFS('2a. Database N flows'!$N:$N,'2a. Database N flows'!$D:$D,'3.3a Time series N wasted'!$B20,'2a. Database N flows'!$G:$G,"&lt;&gt;"&amp;$B$20,'2a. Database N flows'!$M:$M,'3.3a Time series N wasted'!CI$15,'2a. Database N flows'!$P:$P,CI$14,'2a. Database N flows'!$U:$U,'3.3a Time series N wasted'!$D$14)</f>
        <v/>
      </c>
      <c r="CJ20" s="282">
        <f>SUMIFS('2a. Database N flows'!$N:$N,'2a. Database N flows'!$D:$D,'3.3a Time series N wasted'!$B20,'2a. Database N flows'!$G:$G,"&lt;&gt;"&amp;$B$20,'2a. Database N flows'!$M:$M,'3.3a Time series N wasted'!CJ$15,'2a. Database N flows'!$P:$P,CJ$14,'2a. Database N flows'!$U:$U,'3.3a Time series N wasted'!$D$14)</f>
        <v/>
      </c>
      <c r="CK20" s="282">
        <f>SUMIFS('2a. Database N flows'!$N:$N,'2a. Database N flows'!$D:$D,'3.3a Time series N wasted'!$B20,'2a. Database N flows'!$G:$G,"&lt;&gt;"&amp;$B$20,'2a. Database N flows'!$M:$M,'3.3a Time series N wasted'!CK$15,'2a. Database N flows'!$P:$P,CK$14,'2a. Database N flows'!$U:$U,'3.3a Time series N wasted'!$D$14)</f>
        <v/>
      </c>
      <c r="CL20" s="282">
        <f>SUMIFS('2a. Database N flows'!$N:$N,'2a. Database N flows'!$D:$D,'3.3a Time series N wasted'!$B20,'2a. Database N flows'!$G:$G,"&lt;&gt;"&amp;$B$20,'2a. Database N flows'!$M:$M,'3.3a Time series N wasted'!CL$15,'2a. Database N flows'!$P:$P,CL$14,'2a. Database N flows'!$U:$U,'3.3a Time series N wasted'!$D$14)</f>
        <v/>
      </c>
      <c r="CM20" s="282">
        <f>SUMIFS('2a. Database N flows'!$N:$N,'2a. Database N flows'!$D:$D,'3.3a Time series N wasted'!$B20,'2a. Database N flows'!$G:$G,"&lt;&gt;"&amp;$B$20,'2a. Database N flows'!$M:$M,'3.3a Time series N wasted'!CM$15,'2a. Database N flows'!$P:$P,CM$14,'2a. Database N flows'!$U:$U,'3.3a Time series N wasted'!$D$14)</f>
        <v/>
      </c>
      <c r="CN20" s="323">
        <f>SUM(CG20:CM20)</f>
        <v/>
      </c>
      <c r="CO20" s="282">
        <f>SUMIFS('2a. Database N flows'!$N:$N,'2a. Database N flows'!$D:$D,'3.3a Time series N wasted'!$B20,'2a. Database N flows'!$G:$G,"&lt;&gt;"&amp;$B$20,'2a. Database N flows'!$M:$M,'3.3a Time series N wasted'!CO$15,'2a. Database N flows'!$P:$P,CO$14,'2a. Database N flows'!$U:$U,'3.3a Time series N wasted'!$D$14)</f>
        <v/>
      </c>
      <c r="CP20" s="282">
        <f>SUMIFS('2a. Database N flows'!$N:$N,'2a. Database N flows'!$D:$D,'3.3a Time series N wasted'!$B20,'2a. Database N flows'!$G:$G,"&lt;&gt;"&amp;$B$20,'2a. Database N flows'!$M:$M,'3.3a Time series N wasted'!CP$15,'2a. Database N flows'!$P:$P,CP$14,'2a. Database N flows'!$U:$U,'3.3a Time series N wasted'!$D$14)</f>
        <v/>
      </c>
      <c r="CQ20" s="282">
        <f>SUMIFS('2a. Database N flows'!$N:$N,'2a. Database N flows'!$D:$D,'3.3a Time series N wasted'!$B20,'2a. Database N flows'!$G:$G,"&lt;&gt;"&amp;$B$20,'2a. Database N flows'!$M:$M,'3.3a Time series N wasted'!CQ$15,'2a. Database N flows'!$P:$P,CQ$14,'2a. Database N flows'!$U:$U,'3.3a Time series N wasted'!$D$14)</f>
        <v/>
      </c>
      <c r="CR20" s="282">
        <f>SUMIFS('2a. Database N flows'!$N:$N,'2a. Database N flows'!$D:$D,'3.3a Time series N wasted'!$B20,'2a. Database N flows'!$G:$G,"&lt;&gt;"&amp;$B$20,'2a. Database N flows'!$M:$M,'3.3a Time series N wasted'!CR$15,'2a. Database N flows'!$P:$P,CR$14,'2a. Database N flows'!$U:$U,'3.3a Time series N wasted'!$D$14)</f>
        <v/>
      </c>
      <c r="CS20" s="282">
        <f>SUMIFS('2a. Database N flows'!$N:$N,'2a. Database N flows'!$D:$D,'3.3a Time series N wasted'!$B20,'2a. Database N flows'!$G:$G,"&lt;&gt;"&amp;$B$20,'2a. Database N flows'!$M:$M,'3.3a Time series N wasted'!CS$15,'2a. Database N flows'!$P:$P,CS$14,'2a. Database N flows'!$U:$U,'3.3a Time series N wasted'!$D$14)</f>
        <v/>
      </c>
      <c r="CT20" s="282">
        <f>SUMIFS('2a. Database N flows'!$N:$N,'2a. Database N flows'!$D:$D,'3.3a Time series N wasted'!$B20,'2a. Database N flows'!$G:$G,"&lt;&gt;"&amp;$B$20,'2a. Database N flows'!$M:$M,'3.3a Time series N wasted'!CT$15,'2a. Database N flows'!$P:$P,CT$14,'2a. Database N flows'!$U:$U,'3.3a Time series N wasted'!$D$14)</f>
        <v/>
      </c>
      <c r="CU20" s="282">
        <f>SUMIFS('2a. Database N flows'!$N:$N,'2a. Database N flows'!$D:$D,'3.3a Time series N wasted'!$B20,'2a. Database N flows'!$G:$G,"&lt;&gt;"&amp;$B$20,'2a. Database N flows'!$M:$M,'3.3a Time series N wasted'!CU$15,'2a. Database N flows'!$P:$P,CU$14,'2a. Database N flows'!$U:$U,'3.3a Time series N wasted'!$D$14)</f>
        <v/>
      </c>
      <c r="CV20" s="323">
        <f>SUM(CO20:CU20)</f>
        <v/>
      </c>
      <c r="CY20" s="268" t="n"/>
    </row>
    <row r="21" hidden="1" outlineLevel="1" customFormat="1" s="535">
      <c r="A21" s="386" t="n"/>
      <c r="B21" s="386" t="inlineStr">
        <is>
          <t>FS</t>
        </is>
      </c>
      <c r="D21" s="281" t="inlineStr">
        <is>
          <t>Forests and Semi-natural vegetation</t>
        </is>
      </c>
      <c r="E21" s="282">
        <f>SUMIFS('2a. Database N flows'!$N:$N,'2a. Database N flows'!$D:$D,'3.3a Time series N wasted'!$B21,'2a. Database N flows'!$G:$G,"&lt;&gt;"&amp;$B$20,'2a. Database N flows'!$M:$M,'3.3a Time series N wasted'!E$15,'2a. Database N flows'!$P:$P,E$14,'2a. Database N flows'!$U:$U,'3.3a Time series N wasted'!$D$14)</f>
        <v/>
      </c>
      <c r="F21" s="282">
        <f>SUMIFS('2a. Database N flows'!$N:$N,'2a. Database N flows'!$D:$D,'3.3a Time series N wasted'!$B21,'2a. Database N flows'!$G:$G,"&lt;&gt;"&amp;$B$20,'2a. Database N flows'!$M:$M,'3.3a Time series N wasted'!F$15,'2a. Database N flows'!$P:$P,F$14,'2a. Database N flows'!$U:$U,'3.3a Time series N wasted'!$D$14)</f>
        <v/>
      </c>
      <c r="G21" s="282">
        <f>SUMIFS('2a. Database N flows'!$N:$N,'2a. Database N flows'!$D:$D,'3.3a Time series N wasted'!$B21,'2a. Database N flows'!$G:$G,"&lt;&gt;"&amp;$B$20,'2a. Database N flows'!$M:$M,'3.3a Time series N wasted'!G$15,'2a. Database N flows'!$P:$P,G$14,'2a. Database N flows'!$U:$U,'3.3a Time series N wasted'!$D$14)</f>
        <v/>
      </c>
      <c r="H21" s="282">
        <f>SUMIFS('2a. Database N flows'!$N:$N,'2a. Database N flows'!$D:$D,'3.3a Time series N wasted'!$B21,'2a. Database N flows'!$G:$G,"&lt;&gt;"&amp;$B$20,'2a. Database N flows'!$M:$M,'3.3a Time series N wasted'!H$15,'2a. Database N flows'!$P:$P,H$14,'2a. Database N flows'!$U:$U,'3.3a Time series N wasted'!$D$14)</f>
        <v/>
      </c>
      <c r="I21" s="282">
        <f>SUMIFS('2a. Database N flows'!$N:$N,'2a. Database N flows'!$D:$D,'3.3a Time series N wasted'!$B21,'2a. Database N flows'!$G:$G,"&lt;&gt;"&amp;$B$20,'2a. Database N flows'!$M:$M,'3.3a Time series N wasted'!I$15,'2a. Database N flows'!$P:$P,I$14,'2a. Database N flows'!$U:$U,'3.3a Time series N wasted'!$D$14)</f>
        <v/>
      </c>
      <c r="J21" s="282">
        <f>SUMIFS('2a. Database N flows'!$N:$N,'2a. Database N flows'!$D:$D,'3.3a Time series N wasted'!$B21,'2a. Database N flows'!$G:$G,"&lt;&gt;"&amp;$B$20,'2a. Database N flows'!$M:$M,'3.3a Time series N wasted'!J$15,'2a. Database N flows'!$P:$P,J$14,'2a. Database N flows'!$U:$U,'3.3a Time series N wasted'!$D$14)</f>
        <v/>
      </c>
      <c r="K21" s="282">
        <f>SUMIFS('2a. Database N flows'!$N:$N,'2a. Database N flows'!$D:$D,'3.3a Time series N wasted'!$B21,'2a. Database N flows'!$G:$G,"&lt;&gt;"&amp;$B$20,'2a. Database N flows'!$M:$M,'3.3a Time series N wasted'!K$15,'2a. Database N flows'!$P:$P,K$14,'2a. Database N flows'!$U:$U,'3.3a Time series N wasted'!$D$14)</f>
        <v/>
      </c>
      <c r="L21" s="323">
        <f>SUM(E21:K21)</f>
        <v/>
      </c>
      <c r="M21" s="282">
        <f>SUMIFS('2a. Database N flows'!$N:$N,'2a. Database N flows'!$D:$D,'3.3a Time series N wasted'!$B21,'2a. Database N flows'!$G:$G,"&lt;&gt;"&amp;$B$20,'2a. Database N flows'!$M:$M,'3.3a Time series N wasted'!M$15,'2a. Database N flows'!$P:$P,M$14,'2a. Database N flows'!$U:$U,'3.3a Time series N wasted'!$D$14)</f>
        <v/>
      </c>
      <c r="N21" s="282">
        <f>SUMIFS('2a. Database N flows'!$N:$N,'2a. Database N flows'!$D:$D,'3.3a Time series N wasted'!$B21,'2a. Database N flows'!$G:$G,"&lt;&gt;"&amp;$B$20,'2a. Database N flows'!$M:$M,'3.3a Time series N wasted'!N$15,'2a. Database N flows'!$P:$P,N$14,'2a. Database N flows'!$U:$U,'3.3a Time series N wasted'!$D$14)</f>
        <v/>
      </c>
      <c r="O21" s="282">
        <f>SUMIFS('2a. Database N flows'!$N:$N,'2a. Database N flows'!$D:$D,'3.3a Time series N wasted'!$B21,'2a. Database N flows'!$G:$G,"&lt;&gt;"&amp;$B$20,'2a. Database N flows'!$M:$M,'3.3a Time series N wasted'!O$15,'2a. Database N flows'!$P:$P,O$14,'2a. Database N flows'!$U:$U,'3.3a Time series N wasted'!$D$14)</f>
        <v/>
      </c>
      <c r="P21" s="282">
        <f>SUMIFS('2a. Database N flows'!$N:$N,'2a. Database N flows'!$D:$D,'3.3a Time series N wasted'!$B21,'2a. Database N flows'!$G:$G,"&lt;&gt;"&amp;$B$20,'2a. Database N flows'!$M:$M,'3.3a Time series N wasted'!P$15,'2a. Database N flows'!$P:$P,P$14,'2a. Database N flows'!$U:$U,'3.3a Time series N wasted'!$D$14)</f>
        <v/>
      </c>
      <c r="Q21" s="282">
        <f>SUMIFS('2a. Database N flows'!$N:$N,'2a. Database N flows'!$D:$D,'3.3a Time series N wasted'!$B21,'2a. Database N flows'!$G:$G,"&lt;&gt;"&amp;$B$20,'2a. Database N flows'!$M:$M,'3.3a Time series N wasted'!Q$15,'2a. Database N flows'!$P:$P,Q$14,'2a. Database N flows'!$U:$U,'3.3a Time series N wasted'!$D$14)</f>
        <v/>
      </c>
      <c r="R21" s="282">
        <f>SUMIFS('2a. Database N flows'!$N:$N,'2a. Database N flows'!$D:$D,'3.3a Time series N wasted'!$B21,'2a. Database N flows'!$G:$G,"&lt;&gt;"&amp;$B$20,'2a. Database N flows'!$M:$M,'3.3a Time series N wasted'!R$15,'2a. Database N flows'!$P:$P,R$14,'2a. Database N flows'!$U:$U,'3.3a Time series N wasted'!$D$14)</f>
        <v/>
      </c>
      <c r="S21" s="282">
        <f>SUMIFS('2a. Database N flows'!$N:$N,'2a. Database N flows'!$D:$D,'3.3a Time series N wasted'!$B21,'2a. Database N flows'!$G:$G,"&lt;&gt;"&amp;$B$20,'2a. Database N flows'!$M:$M,'3.3a Time series N wasted'!S$15,'2a. Database N flows'!$P:$P,S$14,'2a. Database N flows'!$U:$U,'3.3a Time series N wasted'!$D$14)</f>
        <v/>
      </c>
      <c r="T21" s="323">
        <f>SUM(M21:S21)</f>
        <v/>
      </c>
      <c r="U21" s="282">
        <f>SUMIFS('2a. Database N flows'!$N:$N,'2a. Database N flows'!$D:$D,'3.3a Time series N wasted'!$B21,'2a. Database N flows'!$G:$G,"&lt;&gt;"&amp;$B$20,'2a. Database N flows'!$M:$M,'3.3a Time series N wasted'!U$15,'2a. Database N flows'!$P:$P,U$14,'2a. Database N flows'!$U:$U,'3.3a Time series N wasted'!$D$14)</f>
        <v/>
      </c>
      <c r="V21" s="282">
        <f>SUMIFS('2a. Database N flows'!$N:$N,'2a. Database N flows'!$D:$D,'3.3a Time series N wasted'!$B21,'2a. Database N flows'!$G:$G,"&lt;&gt;"&amp;$B$20,'2a. Database N flows'!$M:$M,'3.3a Time series N wasted'!V$15,'2a. Database N flows'!$P:$P,V$14,'2a. Database N flows'!$U:$U,'3.3a Time series N wasted'!$D$14)</f>
        <v/>
      </c>
      <c r="W21" s="282">
        <f>SUMIFS('2a. Database N flows'!$N:$N,'2a. Database N flows'!$D:$D,'3.3a Time series N wasted'!$B21,'2a. Database N flows'!$G:$G,"&lt;&gt;"&amp;$B$20,'2a. Database N flows'!$M:$M,'3.3a Time series N wasted'!W$15,'2a. Database N flows'!$P:$P,W$14,'2a. Database N flows'!$U:$U,'3.3a Time series N wasted'!$D$14)</f>
        <v/>
      </c>
      <c r="X21" s="282">
        <f>SUMIFS('2a. Database N flows'!$N:$N,'2a. Database N flows'!$D:$D,'3.3a Time series N wasted'!$B21,'2a. Database N flows'!$G:$G,"&lt;&gt;"&amp;$B$20,'2a. Database N flows'!$M:$M,'3.3a Time series N wasted'!X$15,'2a. Database N flows'!$P:$P,X$14,'2a. Database N flows'!$U:$U,'3.3a Time series N wasted'!$D$14)</f>
        <v/>
      </c>
      <c r="Y21" s="282">
        <f>SUMIFS('2a. Database N flows'!$N:$N,'2a. Database N flows'!$D:$D,'3.3a Time series N wasted'!$B21,'2a. Database N flows'!$G:$G,"&lt;&gt;"&amp;$B$20,'2a. Database N flows'!$M:$M,'3.3a Time series N wasted'!Y$15,'2a. Database N flows'!$P:$P,Y$14,'2a. Database N flows'!$U:$U,'3.3a Time series N wasted'!$D$14)</f>
        <v/>
      </c>
      <c r="Z21" s="282">
        <f>SUMIFS('2a. Database N flows'!$N:$N,'2a. Database N flows'!$D:$D,'3.3a Time series N wasted'!$B21,'2a. Database N flows'!$G:$G,"&lt;&gt;"&amp;$B$20,'2a. Database N flows'!$M:$M,'3.3a Time series N wasted'!Z$15,'2a. Database N flows'!$P:$P,Z$14,'2a. Database N flows'!$U:$U,'3.3a Time series N wasted'!$D$14)</f>
        <v/>
      </c>
      <c r="AA21" s="282">
        <f>SUMIFS('2a. Database N flows'!$N:$N,'2a. Database N flows'!$D:$D,'3.3a Time series N wasted'!$B21,'2a. Database N flows'!$G:$G,"&lt;&gt;"&amp;$B$20,'2a. Database N flows'!$M:$M,'3.3a Time series N wasted'!AA$15,'2a. Database N flows'!$P:$P,AA$14,'2a. Database N flows'!$U:$U,'3.3a Time series N wasted'!$D$14)</f>
        <v/>
      </c>
      <c r="AB21" s="323">
        <f>SUM(U21:AA21)</f>
        <v/>
      </c>
      <c r="AC21" s="282">
        <f>SUMIFS('2a. Database N flows'!$N:$N,'2a. Database N flows'!$D:$D,'3.3a Time series N wasted'!$B21,'2a. Database N flows'!$G:$G,"&lt;&gt;"&amp;$B$20,'2a. Database N flows'!$M:$M,'3.3a Time series N wasted'!AC$15,'2a. Database N flows'!$P:$P,AC$14,'2a. Database N flows'!$U:$U,'3.3a Time series N wasted'!$D$14)</f>
        <v/>
      </c>
      <c r="AD21" s="282">
        <f>SUMIFS('2a. Database N flows'!$N:$N,'2a. Database N flows'!$D:$D,'3.3a Time series N wasted'!$B21,'2a. Database N flows'!$G:$G,"&lt;&gt;"&amp;$B$20,'2a. Database N flows'!$M:$M,'3.3a Time series N wasted'!AD$15,'2a. Database N flows'!$P:$P,AD$14,'2a. Database N flows'!$U:$U,'3.3a Time series N wasted'!$D$14)</f>
        <v/>
      </c>
      <c r="AE21" s="282">
        <f>SUMIFS('2a. Database N flows'!$N:$N,'2a. Database N flows'!$D:$D,'3.3a Time series N wasted'!$B21,'2a. Database N flows'!$G:$G,"&lt;&gt;"&amp;$B$20,'2a. Database N flows'!$M:$M,'3.3a Time series N wasted'!AE$15,'2a. Database N flows'!$P:$P,AE$14,'2a. Database N flows'!$U:$U,'3.3a Time series N wasted'!$D$14)</f>
        <v/>
      </c>
      <c r="AF21" s="282">
        <f>SUMIFS('2a. Database N flows'!$N:$N,'2a. Database N flows'!$D:$D,'3.3a Time series N wasted'!$B21,'2a. Database N flows'!$G:$G,"&lt;&gt;"&amp;$B$20,'2a. Database N flows'!$M:$M,'3.3a Time series N wasted'!AF$15,'2a. Database N flows'!$P:$P,AF$14,'2a. Database N flows'!$U:$U,'3.3a Time series N wasted'!$D$14)</f>
        <v/>
      </c>
      <c r="AG21" s="282">
        <f>SUMIFS('2a. Database N flows'!$N:$N,'2a. Database N flows'!$D:$D,'3.3a Time series N wasted'!$B21,'2a. Database N flows'!$G:$G,"&lt;&gt;"&amp;$B$20,'2a. Database N flows'!$M:$M,'3.3a Time series N wasted'!AG$15,'2a. Database N flows'!$P:$P,AG$14,'2a. Database N flows'!$U:$U,'3.3a Time series N wasted'!$D$14)</f>
        <v/>
      </c>
      <c r="AH21" s="282">
        <f>SUMIFS('2a. Database N flows'!$N:$N,'2a. Database N flows'!$D:$D,'3.3a Time series N wasted'!$B21,'2a. Database N flows'!$G:$G,"&lt;&gt;"&amp;$B$20,'2a. Database N flows'!$M:$M,'3.3a Time series N wasted'!AH$15,'2a. Database N flows'!$P:$P,AH$14,'2a. Database N flows'!$U:$U,'3.3a Time series N wasted'!$D$14)</f>
        <v/>
      </c>
      <c r="AI21" s="282">
        <f>SUMIFS('2a. Database N flows'!$N:$N,'2a. Database N flows'!$D:$D,'3.3a Time series N wasted'!$B21,'2a. Database N flows'!$G:$G,"&lt;&gt;"&amp;$B$20,'2a. Database N flows'!$M:$M,'3.3a Time series N wasted'!AI$15,'2a. Database N flows'!$P:$P,AI$14,'2a. Database N flows'!$U:$U,'3.3a Time series N wasted'!$D$14)</f>
        <v/>
      </c>
      <c r="AJ21" s="323">
        <f>SUM(AC21:AI21)</f>
        <v/>
      </c>
      <c r="AK21" s="282">
        <f>SUMIFS('2a. Database N flows'!$N:$N,'2a. Database N flows'!$D:$D,'3.3a Time series N wasted'!$B21,'2a. Database N flows'!$G:$G,"&lt;&gt;"&amp;$B$20,'2a. Database N flows'!$M:$M,'3.3a Time series N wasted'!AK$15,'2a. Database N flows'!$P:$P,AK$14,'2a. Database N flows'!$U:$U,'3.3a Time series N wasted'!$D$14)</f>
        <v/>
      </c>
      <c r="AL21" s="282">
        <f>SUMIFS('2a. Database N flows'!$N:$N,'2a. Database N flows'!$D:$D,'3.3a Time series N wasted'!$B21,'2a. Database N flows'!$G:$G,"&lt;&gt;"&amp;$B$20,'2a. Database N flows'!$M:$M,'3.3a Time series N wasted'!AL$15,'2a. Database N flows'!$P:$P,AL$14,'2a. Database N flows'!$U:$U,'3.3a Time series N wasted'!$D$14)</f>
        <v/>
      </c>
      <c r="AM21" s="282">
        <f>SUMIFS('2a. Database N flows'!$N:$N,'2a. Database N flows'!$D:$D,'3.3a Time series N wasted'!$B21,'2a. Database N flows'!$G:$G,"&lt;&gt;"&amp;$B$20,'2a. Database N flows'!$M:$M,'3.3a Time series N wasted'!AM$15,'2a. Database N flows'!$P:$P,AM$14,'2a. Database N flows'!$U:$U,'3.3a Time series N wasted'!$D$14)</f>
        <v/>
      </c>
      <c r="AN21" s="282">
        <f>SUMIFS('2a. Database N flows'!$N:$N,'2a. Database N flows'!$D:$D,'3.3a Time series N wasted'!$B21,'2a. Database N flows'!$G:$G,"&lt;&gt;"&amp;$B$20,'2a. Database N flows'!$M:$M,'3.3a Time series N wasted'!AN$15,'2a. Database N flows'!$P:$P,AN$14,'2a. Database N flows'!$U:$U,'3.3a Time series N wasted'!$D$14)</f>
        <v/>
      </c>
      <c r="AO21" s="282">
        <f>SUMIFS('2a. Database N flows'!$N:$N,'2a. Database N flows'!$D:$D,'3.3a Time series N wasted'!$B21,'2a. Database N flows'!$G:$G,"&lt;&gt;"&amp;$B$20,'2a. Database N flows'!$M:$M,'3.3a Time series N wasted'!AO$15,'2a. Database N flows'!$P:$P,AO$14,'2a. Database N flows'!$U:$U,'3.3a Time series N wasted'!$D$14)</f>
        <v/>
      </c>
      <c r="AP21" s="282">
        <f>SUMIFS('2a. Database N flows'!$N:$N,'2a. Database N flows'!$D:$D,'3.3a Time series N wasted'!$B21,'2a. Database N flows'!$G:$G,"&lt;&gt;"&amp;$B$20,'2a. Database N flows'!$M:$M,'3.3a Time series N wasted'!AP$15,'2a. Database N flows'!$P:$P,AP$14,'2a. Database N flows'!$U:$U,'3.3a Time series N wasted'!$D$14)</f>
        <v/>
      </c>
      <c r="AQ21" s="282">
        <f>SUMIFS('2a. Database N flows'!$N:$N,'2a. Database N flows'!$D:$D,'3.3a Time series N wasted'!$B21,'2a. Database N flows'!$G:$G,"&lt;&gt;"&amp;$B$20,'2a. Database N flows'!$M:$M,'3.3a Time series N wasted'!AQ$15,'2a. Database N flows'!$P:$P,AQ$14,'2a. Database N flows'!$U:$U,'3.3a Time series N wasted'!$D$14)</f>
        <v/>
      </c>
      <c r="AR21" s="323">
        <f>SUM(AK21:AQ21)</f>
        <v/>
      </c>
      <c r="AS21" s="282">
        <f>SUMIFS('2a. Database N flows'!$N:$N,'2a. Database N flows'!$D:$D,'3.3a Time series N wasted'!$B21,'2a. Database N flows'!$G:$G,"&lt;&gt;"&amp;$B$20,'2a. Database N flows'!$M:$M,'3.3a Time series N wasted'!AS$15,'2a. Database N flows'!$P:$P,AS$14,'2a. Database N flows'!$U:$U,'3.3a Time series N wasted'!$D$14)</f>
        <v/>
      </c>
      <c r="AT21" s="282">
        <f>SUMIFS('2a. Database N flows'!$N:$N,'2a. Database N flows'!$D:$D,'3.3a Time series N wasted'!$B21,'2a. Database N flows'!$G:$G,"&lt;&gt;"&amp;$B$20,'2a. Database N flows'!$M:$M,'3.3a Time series N wasted'!AT$15,'2a. Database N flows'!$P:$P,AT$14,'2a. Database N flows'!$U:$U,'3.3a Time series N wasted'!$D$14)</f>
        <v/>
      </c>
      <c r="AU21" s="282">
        <f>SUMIFS('2a. Database N flows'!$N:$N,'2a. Database N flows'!$D:$D,'3.3a Time series N wasted'!$B21,'2a. Database N flows'!$G:$G,"&lt;&gt;"&amp;$B$20,'2a. Database N flows'!$M:$M,'3.3a Time series N wasted'!AU$15,'2a. Database N flows'!$P:$P,AU$14,'2a. Database N flows'!$U:$U,'3.3a Time series N wasted'!$D$14)</f>
        <v/>
      </c>
      <c r="AV21" s="282">
        <f>SUMIFS('2a. Database N flows'!$N:$N,'2a. Database N flows'!$D:$D,'3.3a Time series N wasted'!$B21,'2a. Database N flows'!$G:$G,"&lt;&gt;"&amp;$B$20,'2a. Database N flows'!$M:$M,'3.3a Time series N wasted'!AV$15,'2a. Database N flows'!$P:$P,AV$14,'2a. Database N flows'!$U:$U,'3.3a Time series N wasted'!$D$14)</f>
        <v/>
      </c>
      <c r="AW21" s="282">
        <f>SUMIFS('2a. Database N flows'!$N:$N,'2a. Database N flows'!$D:$D,'3.3a Time series N wasted'!$B21,'2a. Database N flows'!$G:$G,"&lt;&gt;"&amp;$B$20,'2a. Database N flows'!$M:$M,'3.3a Time series N wasted'!AW$15,'2a. Database N flows'!$P:$P,AW$14,'2a. Database N flows'!$U:$U,'3.3a Time series N wasted'!$D$14)</f>
        <v/>
      </c>
      <c r="AX21" s="282">
        <f>SUMIFS('2a. Database N flows'!$N:$N,'2a. Database N flows'!$D:$D,'3.3a Time series N wasted'!$B21,'2a. Database N flows'!$G:$G,"&lt;&gt;"&amp;$B$20,'2a. Database N flows'!$M:$M,'3.3a Time series N wasted'!AX$15,'2a. Database N flows'!$P:$P,AX$14,'2a. Database N flows'!$U:$U,'3.3a Time series N wasted'!$D$14)</f>
        <v/>
      </c>
      <c r="AY21" s="282">
        <f>SUMIFS('2a. Database N flows'!$N:$N,'2a. Database N flows'!$D:$D,'3.3a Time series N wasted'!$B21,'2a. Database N flows'!$G:$G,"&lt;&gt;"&amp;$B$20,'2a. Database N flows'!$M:$M,'3.3a Time series N wasted'!AY$15,'2a. Database N flows'!$P:$P,AY$14,'2a. Database N flows'!$U:$U,'3.3a Time series N wasted'!$D$14)</f>
        <v/>
      </c>
      <c r="AZ21" s="323">
        <f>SUM(AS21:AY21)</f>
        <v/>
      </c>
      <c r="BA21" s="282">
        <f>SUMIFS('2a. Database N flows'!$N:$N,'2a. Database N flows'!$D:$D,'3.3a Time series N wasted'!$B21,'2a. Database N flows'!$G:$G,"&lt;&gt;"&amp;$B$20,'2a. Database N flows'!$M:$M,'3.3a Time series N wasted'!BA$15,'2a. Database N flows'!$P:$P,BA$14,'2a. Database N flows'!$U:$U,'3.3a Time series N wasted'!$D$14)</f>
        <v/>
      </c>
      <c r="BB21" s="282">
        <f>SUMIFS('2a. Database N flows'!$N:$N,'2a. Database N flows'!$D:$D,'3.3a Time series N wasted'!$B21,'2a. Database N flows'!$G:$G,"&lt;&gt;"&amp;$B$20,'2a. Database N flows'!$M:$M,'3.3a Time series N wasted'!BB$15,'2a. Database N flows'!$P:$P,BB$14,'2a. Database N flows'!$U:$U,'3.3a Time series N wasted'!$D$14)</f>
        <v/>
      </c>
      <c r="BC21" s="282">
        <f>SUMIFS('2a. Database N flows'!$N:$N,'2a. Database N flows'!$D:$D,'3.3a Time series N wasted'!$B21,'2a. Database N flows'!$G:$G,"&lt;&gt;"&amp;$B$20,'2a. Database N flows'!$M:$M,'3.3a Time series N wasted'!BC$15,'2a. Database N flows'!$P:$P,BC$14,'2a. Database N flows'!$U:$U,'3.3a Time series N wasted'!$D$14)</f>
        <v/>
      </c>
      <c r="BD21" s="282">
        <f>SUMIFS('2a. Database N flows'!$N:$N,'2a. Database N flows'!$D:$D,'3.3a Time series N wasted'!$B21,'2a. Database N flows'!$G:$G,"&lt;&gt;"&amp;$B$20,'2a. Database N flows'!$M:$M,'3.3a Time series N wasted'!BD$15,'2a. Database N flows'!$P:$P,BD$14,'2a. Database N flows'!$U:$U,'3.3a Time series N wasted'!$D$14)</f>
        <v/>
      </c>
      <c r="BE21" s="282">
        <f>SUMIFS('2a. Database N flows'!$N:$N,'2a. Database N flows'!$D:$D,'3.3a Time series N wasted'!$B21,'2a. Database N flows'!$G:$G,"&lt;&gt;"&amp;$B$20,'2a. Database N flows'!$M:$M,'3.3a Time series N wasted'!BE$15,'2a. Database N flows'!$P:$P,BE$14,'2a. Database N flows'!$U:$U,'3.3a Time series N wasted'!$D$14)</f>
        <v/>
      </c>
      <c r="BF21" s="282">
        <f>SUMIFS('2a. Database N flows'!$N:$N,'2a. Database N flows'!$D:$D,'3.3a Time series N wasted'!$B21,'2a. Database N flows'!$G:$G,"&lt;&gt;"&amp;$B$20,'2a. Database N flows'!$M:$M,'3.3a Time series N wasted'!BF$15,'2a. Database N flows'!$P:$P,BF$14,'2a. Database N flows'!$U:$U,'3.3a Time series N wasted'!$D$14)</f>
        <v/>
      </c>
      <c r="BG21" s="282">
        <f>SUMIFS('2a. Database N flows'!$N:$N,'2a. Database N flows'!$D:$D,'3.3a Time series N wasted'!$B21,'2a. Database N flows'!$G:$G,"&lt;&gt;"&amp;$B$20,'2a. Database N flows'!$M:$M,'3.3a Time series N wasted'!BG$15,'2a. Database N flows'!$P:$P,BG$14,'2a. Database N flows'!$U:$U,'3.3a Time series N wasted'!$D$14)</f>
        <v/>
      </c>
      <c r="BH21" s="323">
        <f>SUM(BA21:BG21)</f>
        <v/>
      </c>
      <c r="BI21" s="282">
        <f>SUMIFS('2a. Database N flows'!$N:$N,'2a. Database N flows'!$D:$D,'3.3a Time series N wasted'!$B21,'2a. Database N flows'!$G:$G,"&lt;&gt;"&amp;$B$20,'2a. Database N flows'!$M:$M,'3.3a Time series N wasted'!BI$15,'2a. Database N flows'!$P:$P,BI$14,'2a. Database N flows'!$U:$U,'3.3a Time series N wasted'!$D$14)</f>
        <v/>
      </c>
      <c r="BJ21" s="282">
        <f>SUMIFS('2a. Database N flows'!$N:$N,'2a. Database N flows'!$D:$D,'3.3a Time series N wasted'!$B21,'2a. Database N flows'!$G:$G,"&lt;&gt;"&amp;$B$20,'2a. Database N flows'!$M:$M,'3.3a Time series N wasted'!BJ$15,'2a. Database N flows'!$P:$P,BJ$14,'2a. Database N flows'!$U:$U,'3.3a Time series N wasted'!$D$14)</f>
        <v/>
      </c>
      <c r="BK21" s="282">
        <f>SUMIFS('2a. Database N flows'!$N:$N,'2a. Database N flows'!$D:$D,'3.3a Time series N wasted'!$B21,'2a. Database N flows'!$G:$G,"&lt;&gt;"&amp;$B$20,'2a. Database N flows'!$M:$M,'3.3a Time series N wasted'!BK$15,'2a. Database N flows'!$P:$P,BK$14,'2a. Database N flows'!$U:$U,'3.3a Time series N wasted'!$D$14)</f>
        <v/>
      </c>
      <c r="BL21" s="282">
        <f>SUMIFS('2a. Database N flows'!$N:$N,'2a. Database N flows'!$D:$D,'3.3a Time series N wasted'!$B21,'2a. Database N flows'!$G:$G,"&lt;&gt;"&amp;$B$20,'2a. Database N flows'!$M:$M,'3.3a Time series N wasted'!BL$15,'2a. Database N flows'!$P:$P,BL$14,'2a. Database N flows'!$U:$U,'3.3a Time series N wasted'!$D$14)</f>
        <v/>
      </c>
      <c r="BM21" s="282">
        <f>SUMIFS('2a. Database N flows'!$N:$N,'2a. Database N flows'!$D:$D,'3.3a Time series N wasted'!$B21,'2a. Database N flows'!$G:$G,"&lt;&gt;"&amp;$B$20,'2a. Database N flows'!$M:$M,'3.3a Time series N wasted'!BM$15,'2a. Database N flows'!$P:$P,BM$14,'2a. Database N flows'!$U:$U,'3.3a Time series N wasted'!$D$14)</f>
        <v/>
      </c>
      <c r="BN21" s="282">
        <f>SUMIFS('2a. Database N flows'!$N:$N,'2a. Database N flows'!$D:$D,'3.3a Time series N wasted'!$B21,'2a. Database N flows'!$G:$G,"&lt;&gt;"&amp;$B$20,'2a. Database N flows'!$M:$M,'3.3a Time series N wasted'!BN$15,'2a. Database N flows'!$P:$P,BN$14,'2a. Database N flows'!$U:$U,'3.3a Time series N wasted'!$D$14)</f>
        <v/>
      </c>
      <c r="BO21" s="282">
        <f>SUMIFS('2a. Database N flows'!$N:$N,'2a. Database N flows'!$D:$D,'3.3a Time series N wasted'!$B21,'2a. Database N flows'!$G:$G,"&lt;&gt;"&amp;$B$20,'2a. Database N flows'!$M:$M,'3.3a Time series N wasted'!BO$15,'2a. Database N flows'!$P:$P,BO$14,'2a. Database N flows'!$U:$U,'3.3a Time series N wasted'!$D$14)</f>
        <v/>
      </c>
      <c r="BP21" s="323">
        <f>SUM(BI21:BO21)</f>
        <v/>
      </c>
      <c r="BQ21" s="282">
        <f>SUMIFS('2a. Database N flows'!$N:$N,'2a. Database N flows'!$D:$D,'3.3a Time series N wasted'!$B21,'2a. Database N flows'!$G:$G,"&lt;&gt;"&amp;$B$20,'2a. Database N flows'!$M:$M,'3.3a Time series N wasted'!BQ$15,'2a. Database N flows'!$P:$P,BQ$14,'2a. Database N flows'!$U:$U,'3.3a Time series N wasted'!$D$14)</f>
        <v/>
      </c>
      <c r="BR21" s="282">
        <f>SUMIFS('2a. Database N flows'!$N:$N,'2a. Database N flows'!$D:$D,'3.3a Time series N wasted'!$B21,'2a. Database N flows'!$G:$G,"&lt;&gt;"&amp;$B$20,'2a. Database N flows'!$M:$M,'3.3a Time series N wasted'!BR$15,'2a. Database N flows'!$P:$P,BR$14,'2a. Database N flows'!$U:$U,'3.3a Time series N wasted'!$D$14)</f>
        <v/>
      </c>
      <c r="BS21" s="282">
        <f>SUMIFS('2a. Database N flows'!$N:$N,'2a. Database N flows'!$D:$D,'3.3a Time series N wasted'!$B21,'2a. Database N flows'!$G:$G,"&lt;&gt;"&amp;$B$20,'2a. Database N flows'!$M:$M,'3.3a Time series N wasted'!BS$15,'2a. Database N flows'!$P:$P,BS$14,'2a. Database N flows'!$U:$U,'3.3a Time series N wasted'!$D$14)</f>
        <v/>
      </c>
      <c r="BT21" s="282">
        <f>SUMIFS('2a. Database N flows'!$N:$N,'2a. Database N flows'!$D:$D,'3.3a Time series N wasted'!$B21,'2a. Database N flows'!$G:$G,"&lt;&gt;"&amp;$B$20,'2a. Database N flows'!$M:$M,'3.3a Time series N wasted'!BT$15,'2a. Database N flows'!$P:$P,BT$14,'2a. Database N flows'!$U:$U,'3.3a Time series N wasted'!$D$14)</f>
        <v/>
      </c>
      <c r="BU21" s="282">
        <f>SUMIFS('2a. Database N flows'!$N:$N,'2a. Database N flows'!$D:$D,'3.3a Time series N wasted'!$B21,'2a. Database N flows'!$G:$G,"&lt;&gt;"&amp;$B$20,'2a. Database N flows'!$M:$M,'3.3a Time series N wasted'!BU$15,'2a. Database N flows'!$P:$P,BU$14,'2a. Database N flows'!$U:$U,'3.3a Time series N wasted'!$D$14)</f>
        <v/>
      </c>
      <c r="BV21" s="282">
        <f>SUMIFS('2a. Database N flows'!$N:$N,'2a. Database N flows'!$D:$D,'3.3a Time series N wasted'!$B21,'2a. Database N flows'!$G:$G,"&lt;&gt;"&amp;$B$20,'2a. Database N flows'!$M:$M,'3.3a Time series N wasted'!BV$15,'2a. Database N flows'!$P:$P,BV$14,'2a. Database N flows'!$U:$U,'3.3a Time series N wasted'!$D$14)</f>
        <v/>
      </c>
      <c r="BW21" s="282">
        <f>SUMIFS('2a. Database N flows'!$N:$N,'2a. Database N flows'!$D:$D,'3.3a Time series N wasted'!$B21,'2a. Database N flows'!$G:$G,"&lt;&gt;"&amp;$B$20,'2a. Database N flows'!$M:$M,'3.3a Time series N wasted'!BW$15,'2a. Database N flows'!$P:$P,BW$14,'2a. Database N flows'!$U:$U,'3.3a Time series N wasted'!$D$14)</f>
        <v/>
      </c>
      <c r="BX21" s="323">
        <f>SUM(BQ21:BW21)</f>
        <v/>
      </c>
      <c r="BY21" s="282">
        <f>SUMIFS('2a. Database N flows'!$N:$N,'2a. Database N flows'!$D:$D,'3.3a Time series N wasted'!$B21,'2a. Database N flows'!$G:$G,"&lt;&gt;"&amp;$B$20,'2a. Database N flows'!$M:$M,'3.3a Time series N wasted'!BY$15,'2a. Database N flows'!$P:$P,BY$14,'2a. Database N flows'!$U:$U,'3.3a Time series N wasted'!$D$14)</f>
        <v/>
      </c>
      <c r="BZ21" s="282">
        <f>SUMIFS('2a. Database N flows'!$N:$N,'2a. Database N flows'!$D:$D,'3.3a Time series N wasted'!$B21,'2a. Database N flows'!$G:$G,"&lt;&gt;"&amp;$B$20,'2a. Database N flows'!$M:$M,'3.3a Time series N wasted'!BZ$15,'2a. Database N flows'!$P:$P,BZ$14,'2a. Database N flows'!$U:$U,'3.3a Time series N wasted'!$D$14)</f>
        <v/>
      </c>
      <c r="CA21" s="282">
        <f>SUMIFS('2a. Database N flows'!$N:$N,'2a. Database N flows'!$D:$D,'3.3a Time series N wasted'!$B21,'2a. Database N flows'!$G:$G,"&lt;&gt;"&amp;$B$20,'2a. Database N flows'!$M:$M,'3.3a Time series N wasted'!CA$15,'2a. Database N flows'!$P:$P,CA$14,'2a. Database N flows'!$U:$U,'3.3a Time series N wasted'!$D$14)</f>
        <v/>
      </c>
      <c r="CB21" s="282">
        <f>SUMIFS('2a. Database N flows'!$N:$N,'2a. Database N flows'!$D:$D,'3.3a Time series N wasted'!$B21,'2a. Database N flows'!$G:$G,"&lt;&gt;"&amp;$B$20,'2a. Database N flows'!$M:$M,'3.3a Time series N wasted'!CB$15,'2a. Database N flows'!$P:$P,CB$14,'2a. Database N flows'!$U:$U,'3.3a Time series N wasted'!$D$14)</f>
        <v/>
      </c>
      <c r="CC21" s="282">
        <f>SUMIFS('2a. Database N flows'!$N:$N,'2a. Database N flows'!$D:$D,'3.3a Time series N wasted'!$B21,'2a. Database N flows'!$G:$G,"&lt;&gt;"&amp;$B$20,'2a. Database N flows'!$M:$M,'3.3a Time series N wasted'!CC$15,'2a. Database N flows'!$P:$P,CC$14,'2a. Database N flows'!$U:$U,'3.3a Time series N wasted'!$D$14)</f>
        <v/>
      </c>
      <c r="CD21" s="282">
        <f>SUMIFS('2a. Database N flows'!$N:$N,'2a. Database N flows'!$D:$D,'3.3a Time series N wasted'!$B21,'2a. Database N flows'!$G:$G,"&lt;&gt;"&amp;$B$20,'2a. Database N flows'!$M:$M,'3.3a Time series N wasted'!CD$15,'2a. Database N flows'!$P:$P,CD$14,'2a. Database N flows'!$U:$U,'3.3a Time series N wasted'!$D$14)</f>
        <v/>
      </c>
      <c r="CE21" s="282">
        <f>SUMIFS('2a. Database N flows'!$N:$N,'2a. Database N flows'!$D:$D,'3.3a Time series N wasted'!$B21,'2a. Database N flows'!$G:$G,"&lt;&gt;"&amp;$B$20,'2a. Database N flows'!$M:$M,'3.3a Time series N wasted'!CE$15,'2a. Database N flows'!$P:$P,CE$14,'2a. Database N flows'!$U:$U,'3.3a Time series N wasted'!$D$14)</f>
        <v/>
      </c>
      <c r="CF21" s="323">
        <f>SUM(BY21:CE21)</f>
        <v/>
      </c>
      <c r="CG21" s="282">
        <f>SUMIFS('2a. Database N flows'!$N:$N,'2a. Database N flows'!$D:$D,'3.3a Time series N wasted'!$B21,'2a. Database N flows'!$G:$G,"&lt;&gt;"&amp;$B$20,'2a. Database N flows'!$M:$M,'3.3a Time series N wasted'!CG$15,'2a. Database N flows'!$P:$P,CG$14,'2a. Database N flows'!$U:$U,'3.3a Time series N wasted'!$D$14)</f>
        <v/>
      </c>
      <c r="CH21" s="282">
        <f>SUMIFS('2a. Database N flows'!$N:$N,'2a. Database N flows'!$D:$D,'3.3a Time series N wasted'!$B21,'2a. Database N flows'!$G:$G,"&lt;&gt;"&amp;$B$20,'2a. Database N flows'!$M:$M,'3.3a Time series N wasted'!CH$15,'2a. Database N flows'!$P:$P,CH$14,'2a. Database N flows'!$U:$U,'3.3a Time series N wasted'!$D$14)</f>
        <v/>
      </c>
      <c r="CI21" s="282">
        <f>SUMIFS('2a. Database N flows'!$N:$N,'2a. Database N flows'!$D:$D,'3.3a Time series N wasted'!$B21,'2a. Database N flows'!$G:$G,"&lt;&gt;"&amp;$B$20,'2a. Database N flows'!$M:$M,'3.3a Time series N wasted'!CI$15,'2a. Database N flows'!$P:$P,CI$14,'2a. Database N flows'!$U:$U,'3.3a Time series N wasted'!$D$14)</f>
        <v/>
      </c>
      <c r="CJ21" s="282">
        <f>SUMIFS('2a. Database N flows'!$N:$N,'2a. Database N flows'!$D:$D,'3.3a Time series N wasted'!$B21,'2a. Database N flows'!$G:$G,"&lt;&gt;"&amp;$B$20,'2a. Database N flows'!$M:$M,'3.3a Time series N wasted'!CJ$15,'2a. Database N flows'!$P:$P,CJ$14,'2a. Database N flows'!$U:$U,'3.3a Time series N wasted'!$D$14)</f>
        <v/>
      </c>
      <c r="CK21" s="282">
        <f>SUMIFS('2a. Database N flows'!$N:$N,'2a. Database N flows'!$D:$D,'3.3a Time series N wasted'!$B21,'2a. Database N flows'!$G:$G,"&lt;&gt;"&amp;$B$20,'2a. Database N flows'!$M:$M,'3.3a Time series N wasted'!CK$15,'2a. Database N flows'!$P:$P,CK$14,'2a. Database N flows'!$U:$U,'3.3a Time series N wasted'!$D$14)</f>
        <v/>
      </c>
      <c r="CL21" s="282">
        <f>SUMIFS('2a. Database N flows'!$N:$N,'2a. Database N flows'!$D:$D,'3.3a Time series N wasted'!$B21,'2a. Database N flows'!$G:$G,"&lt;&gt;"&amp;$B$20,'2a. Database N flows'!$M:$M,'3.3a Time series N wasted'!CL$15,'2a. Database N flows'!$P:$P,CL$14,'2a. Database N flows'!$U:$U,'3.3a Time series N wasted'!$D$14)</f>
        <v/>
      </c>
      <c r="CM21" s="282">
        <f>SUMIFS('2a. Database N flows'!$N:$N,'2a. Database N flows'!$D:$D,'3.3a Time series N wasted'!$B21,'2a. Database N flows'!$G:$G,"&lt;&gt;"&amp;$B$20,'2a. Database N flows'!$M:$M,'3.3a Time series N wasted'!CM$15,'2a. Database N flows'!$P:$P,CM$14,'2a. Database N flows'!$U:$U,'3.3a Time series N wasted'!$D$14)</f>
        <v/>
      </c>
      <c r="CN21" s="323">
        <f>SUM(CG21:CM21)</f>
        <v/>
      </c>
      <c r="CO21" s="282">
        <f>SUMIFS('2a. Database N flows'!$N:$N,'2a. Database N flows'!$D:$D,'3.3a Time series N wasted'!$B21,'2a. Database N flows'!$G:$G,"&lt;&gt;"&amp;$B$20,'2a. Database N flows'!$M:$M,'3.3a Time series N wasted'!CO$15,'2a. Database N flows'!$P:$P,CO$14,'2a. Database N flows'!$U:$U,'3.3a Time series N wasted'!$D$14)</f>
        <v/>
      </c>
      <c r="CP21" s="282">
        <f>SUMIFS('2a. Database N flows'!$N:$N,'2a. Database N flows'!$D:$D,'3.3a Time series N wasted'!$B21,'2a. Database N flows'!$G:$G,"&lt;&gt;"&amp;$B$20,'2a. Database N flows'!$M:$M,'3.3a Time series N wasted'!CP$15,'2a. Database N flows'!$P:$P,CP$14,'2a. Database N flows'!$U:$U,'3.3a Time series N wasted'!$D$14)</f>
        <v/>
      </c>
      <c r="CQ21" s="282">
        <f>SUMIFS('2a. Database N flows'!$N:$N,'2a. Database N flows'!$D:$D,'3.3a Time series N wasted'!$B21,'2a. Database N flows'!$G:$G,"&lt;&gt;"&amp;$B$20,'2a. Database N flows'!$M:$M,'3.3a Time series N wasted'!CQ$15,'2a. Database N flows'!$P:$P,CQ$14,'2a. Database N flows'!$U:$U,'3.3a Time series N wasted'!$D$14)</f>
        <v/>
      </c>
      <c r="CR21" s="282">
        <f>SUMIFS('2a. Database N flows'!$N:$N,'2a. Database N flows'!$D:$D,'3.3a Time series N wasted'!$B21,'2a. Database N flows'!$G:$G,"&lt;&gt;"&amp;$B$20,'2a. Database N flows'!$M:$M,'3.3a Time series N wasted'!CR$15,'2a. Database N flows'!$P:$P,CR$14,'2a. Database N flows'!$U:$U,'3.3a Time series N wasted'!$D$14)</f>
        <v/>
      </c>
      <c r="CS21" s="282">
        <f>SUMIFS('2a. Database N flows'!$N:$N,'2a. Database N flows'!$D:$D,'3.3a Time series N wasted'!$B21,'2a. Database N flows'!$G:$G,"&lt;&gt;"&amp;$B$20,'2a. Database N flows'!$M:$M,'3.3a Time series N wasted'!CS$15,'2a. Database N flows'!$P:$P,CS$14,'2a. Database N flows'!$U:$U,'3.3a Time series N wasted'!$D$14)</f>
        <v/>
      </c>
      <c r="CT21" s="282">
        <f>SUMIFS('2a. Database N flows'!$N:$N,'2a. Database N flows'!$D:$D,'3.3a Time series N wasted'!$B21,'2a. Database N flows'!$G:$G,"&lt;&gt;"&amp;$B$20,'2a. Database N flows'!$M:$M,'3.3a Time series N wasted'!CT$15,'2a. Database N flows'!$P:$P,CT$14,'2a. Database N flows'!$U:$U,'3.3a Time series N wasted'!$D$14)</f>
        <v/>
      </c>
      <c r="CU21" s="282">
        <f>SUMIFS('2a. Database N flows'!$N:$N,'2a. Database N flows'!$D:$D,'3.3a Time series N wasted'!$B21,'2a. Database N flows'!$G:$G,"&lt;&gt;"&amp;$B$20,'2a. Database N flows'!$M:$M,'3.3a Time series N wasted'!CU$15,'2a. Database N flows'!$P:$P,CU$14,'2a. Database N flows'!$U:$U,'3.3a Time series N wasted'!$D$14)</f>
        <v/>
      </c>
      <c r="CV21" s="323">
        <f>SUM(CO21:CU21)</f>
        <v/>
      </c>
      <c r="CY21" s="268" t="n"/>
    </row>
    <row r="22" hidden="1" outlineLevel="1" customFormat="1" s="535">
      <c r="A22" s="386" t="n"/>
      <c r="B22" s="386" t="inlineStr">
        <is>
          <t>AT</t>
        </is>
      </c>
      <c r="D22" s="281" t="inlineStr">
        <is>
          <t>Atmosphere</t>
        </is>
      </c>
      <c r="E22" s="282">
        <f>SUMIFS('2a. Database N flows'!$N:$N,'2a. Database N flows'!$D:$D,'3.3a Time series N wasted'!$B22,'2a. Database N flows'!$G:$G,"&lt;&gt;"&amp;$B$20,'2a. Database N flows'!$M:$M,'3.3a Time series N wasted'!E$15,'2a. Database N flows'!$P:$P,E$14,'2a. Database N flows'!$U:$U,'3.3a Time series N wasted'!$D$14)</f>
        <v/>
      </c>
      <c r="F22" s="282">
        <f>SUMIFS('2a. Database N flows'!$N:$N,'2a. Database N flows'!$D:$D,'3.3a Time series N wasted'!$B22,'2a. Database N flows'!$G:$G,"&lt;&gt;"&amp;$B$20,'2a. Database N flows'!$M:$M,'3.3a Time series N wasted'!F$15,'2a. Database N flows'!$P:$P,F$14,'2a. Database N flows'!$U:$U,'3.3a Time series N wasted'!$D$14)</f>
        <v/>
      </c>
      <c r="G22" s="282">
        <f>SUMIFS('2a. Database N flows'!$N:$N,'2a. Database N flows'!$D:$D,'3.3a Time series N wasted'!$B22,'2a. Database N flows'!$G:$G,"&lt;&gt;"&amp;$B$20,'2a. Database N flows'!$M:$M,'3.3a Time series N wasted'!G$15,'2a. Database N flows'!$P:$P,G$14,'2a. Database N flows'!$U:$U,'3.3a Time series N wasted'!$D$14)</f>
        <v/>
      </c>
      <c r="H22" s="282">
        <f>SUMIFS('2a. Database N flows'!$N:$N,'2a. Database N flows'!$D:$D,'3.3a Time series N wasted'!$B22,'2a. Database N flows'!$G:$G,"&lt;&gt;"&amp;$B$20,'2a. Database N flows'!$M:$M,'3.3a Time series N wasted'!H$15,'2a. Database N flows'!$P:$P,H$14,'2a. Database N flows'!$U:$U,'3.3a Time series N wasted'!$D$14)</f>
        <v/>
      </c>
      <c r="I22" s="282">
        <f>SUMIFS('2a. Database N flows'!$N:$N,'2a. Database N flows'!$D:$D,'3.3a Time series N wasted'!$B22,'2a. Database N flows'!$G:$G,"&lt;&gt;"&amp;$B$20,'2a. Database N flows'!$M:$M,'3.3a Time series N wasted'!I$15,'2a. Database N flows'!$P:$P,I$14,'2a. Database N flows'!$U:$U,'3.3a Time series N wasted'!$D$14)</f>
        <v/>
      </c>
      <c r="J22" s="282">
        <f>SUMIFS('2a. Database N flows'!$N:$N,'2a. Database N flows'!$D:$D,'3.3a Time series N wasted'!$B22,'2a. Database N flows'!$G:$G,"&lt;&gt;"&amp;$B$20,'2a. Database N flows'!$M:$M,'3.3a Time series N wasted'!J$15,'2a. Database N flows'!$P:$P,J$14,'2a. Database N flows'!$U:$U,'3.3a Time series N wasted'!$D$14)</f>
        <v/>
      </c>
      <c r="K22" s="282">
        <f>SUMIFS('2a. Database N flows'!$N:$N,'2a. Database N flows'!$D:$D,'3.3a Time series N wasted'!$B22,'2a. Database N flows'!$G:$G,"&lt;&gt;"&amp;$B$20,'2a. Database N flows'!$M:$M,'3.3a Time series N wasted'!K$15,'2a. Database N flows'!$P:$P,K$14,'2a. Database N flows'!$U:$U,'3.3a Time series N wasted'!$D$14)</f>
        <v/>
      </c>
      <c r="L22" s="323">
        <f>SUM(E22:K22)</f>
        <v/>
      </c>
      <c r="M22" s="282">
        <f>SUMIFS('2a. Database N flows'!$N:$N,'2a. Database N flows'!$D:$D,'3.3a Time series N wasted'!$B22,'2a. Database N flows'!$G:$G,"&lt;&gt;"&amp;$B$20,'2a. Database N flows'!$M:$M,'3.3a Time series N wasted'!M$15,'2a. Database N flows'!$P:$P,M$14,'2a. Database N flows'!$U:$U,'3.3a Time series N wasted'!$D$14)</f>
        <v/>
      </c>
      <c r="N22" s="282">
        <f>SUMIFS('2a. Database N flows'!$N:$N,'2a. Database N flows'!$D:$D,'3.3a Time series N wasted'!$B22,'2a. Database N flows'!$G:$G,"&lt;&gt;"&amp;$B$20,'2a. Database N flows'!$M:$M,'3.3a Time series N wasted'!N$15,'2a. Database N flows'!$P:$P,N$14,'2a. Database N flows'!$U:$U,'3.3a Time series N wasted'!$D$14)</f>
        <v/>
      </c>
      <c r="O22" s="282">
        <f>SUMIFS('2a. Database N flows'!$N:$N,'2a. Database N flows'!$D:$D,'3.3a Time series N wasted'!$B22,'2a. Database N flows'!$G:$G,"&lt;&gt;"&amp;$B$20,'2a. Database N flows'!$M:$M,'3.3a Time series N wasted'!O$15,'2a. Database N flows'!$P:$P,O$14,'2a. Database N flows'!$U:$U,'3.3a Time series N wasted'!$D$14)</f>
        <v/>
      </c>
      <c r="P22" s="282">
        <f>SUMIFS('2a. Database N flows'!$N:$N,'2a. Database N flows'!$D:$D,'3.3a Time series N wasted'!$B22,'2a. Database N flows'!$G:$G,"&lt;&gt;"&amp;$B$20,'2a. Database N flows'!$M:$M,'3.3a Time series N wasted'!P$15,'2a. Database N flows'!$P:$P,P$14,'2a. Database N flows'!$U:$U,'3.3a Time series N wasted'!$D$14)</f>
        <v/>
      </c>
      <c r="Q22" s="282">
        <f>SUMIFS('2a. Database N flows'!$N:$N,'2a. Database N flows'!$D:$D,'3.3a Time series N wasted'!$B22,'2a. Database N flows'!$G:$G,"&lt;&gt;"&amp;$B$20,'2a. Database N flows'!$M:$M,'3.3a Time series N wasted'!Q$15,'2a. Database N flows'!$P:$P,Q$14,'2a. Database N flows'!$U:$U,'3.3a Time series N wasted'!$D$14)</f>
        <v/>
      </c>
      <c r="R22" s="282">
        <f>SUMIFS('2a. Database N flows'!$N:$N,'2a. Database N flows'!$D:$D,'3.3a Time series N wasted'!$B22,'2a. Database N flows'!$G:$G,"&lt;&gt;"&amp;$B$20,'2a. Database N flows'!$M:$M,'3.3a Time series N wasted'!R$15,'2a. Database N flows'!$P:$P,R$14,'2a. Database N flows'!$U:$U,'3.3a Time series N wasted'!$D$14)</f>
        <v/>
      </c>
      <c r="S22" s="282">
        <f>SUMIFS('2a. Database N flows'!$N:$N,'2a. Database N flows'!$D:$D,'3.3a Time series N wasted'!$B22,'2a. Database N flows'!$G:$G,"&lt;&gt;"&amp;$B$20,'2a. Database N flows'!$M:$M,'3.3a Time series N wasted'!S$15,'2a. Database N flows'!$P:$P,S$14,'2a. Database N flows'!$U:$U,'3.3a Time series N wasted'!$D$14)</f>
        <v/>
      </c>
      <c r="T22" s="323">
        <f>SUM(M22:S22)</f>
        <v/>
      </c>
      <c r="U22" s="282">
        <f>SUMIFS('2a. Database N flows'!$N:$N,'2a. Database N flows'!$D:$D,'3.3a Time series N wasted'!$B22,'2a. Database N flows'!$G:$G,"&lt;&gt;"&amp;$B$20,'2a. Database N flows'!$M:$M,'3.3a Time series N wasted'!U$15,'2a. Database N flows'!$P:$P,U$14,'2a. Database N flows'!$U:$U,'3.3a Time series N wasted'!$D$14)</f>
        <v/>
      </c>
      <c r="V22" s="282">
        <f>SUMIFS('2a. Database N flows'!$N:$N,'2a. Database N flows'!$D:$D,'3.3a Time series N wasted'!$B22,'2a. Database N flows'!$G:$G,"&lt;&gt;"&amp;$B$20,'2a. Database N flows'!$M:$M,'3.3a Time series N wasted'!V$15,'2a. Database N flows'!$P:$P,V$14,'2a. Database N flows'!$U:$U,'3.3a Time series N wasted'!$D$14)</f>
        <v/>
      </c>
      <c r="W22" s="282">
        <f>SUMIFS('2a. Database N flows'!$N:$N,'2a. Database N flows'!$D:$D,'3.3a Time series N wasted'!$B22,'2a. Database N flows'!$G:$G,"&lt;&gt;"&amp;$B$20,'2a. Database N flows'!$M:$M,'3.3a Time series N wasted'!W$15,'2a. Database N flows'!$P:$P,W$14,'2a. Database N flows'!$U:$U,'3.3a Time series N wasted'!$D$14)</f>
        <v/>
      </c>
      <c r="X22" s="282">
        <f>SUMIFS('2a. Database N flows'!$N:$N,'2a. Database N flows'!$D:$D,'3.3a Time series N wasted'!$B22,'2a. Database N flows'!$G:$G,"&lt;&gt;"&amp;$B$20,'2a. Database N flows'!$M:$M,'3.3a Time series N wasted'!X$15,'2a. Database N flows'!$P:$P,X$14,'2a. Database N flows'!$U:$U,'3.3a Time series N wasted'!$D$14)</f>
        <v/>
      </c>
      <c r="Y22" s="282">
        <f>SUMIFS('2a. Database N flows'!$N:$N,'2a. Database N flows'!$D:$D,'3.3a Time series N wasted'!$B22,'2a. Database N flows'!$G:$G,"&lt;&gt;"&amp;$B$20,'2a. Database N flows'!$M:$M,'3.3a Time series N wasted'!Y$15,'2a. Database N flows'!$P:$P,Y$14,'2a. Database N flows'!$U:$U,'3.3a Time series N wasted'!$D$14)</f>
        <v/>
      </c>
      <c r="Z22" s="282">
        <f>SUMIFS('2a. Database N flows'!$N:$N,'2a. Database N flows'!$D:$D,'3.3a Time series N wasted'!$B22,'2a. Database N flows'!$G:$G,"&lt;&gt;"&amp;$B$20,'2a. Database N flows'!$M:$M,'3.3a Time series N wasted'!Z$15,'2a. Database N flows'!$P:$P,Z$14,'2a. Database N flows'!$U:$U,'3.3a Time series N wasted'!$D$14)</f>
        <v/>
      </c>
      <c r="AA22" s="282">
        <f>SUMIFS('2a. Database N flows'!$N:$N,'2a. Database N flows'!$D:$D,'3.3a Time series N wasted'!$B22,'2a. Database N flows'!$G:$G,"&lt;&gt;"&amp;$B$20,'2a. Database N flows'!$M:$M,'3.3a Time series N wasted'!AA$15,'2a. Database N flows'!$P:$P,AA$14,'2a. Database N flows'!$U:$U,'3.3a Time series N wasted'!$D$14)</f>
        <v/>
      </c>
      <c r="AB22" s="323">
        <f>SUM(U22:AA22)</f>
        <v/>
      </c>
      <c r="AC22" s="282">
        <f>SUMIFS('2a. Database N flows'!$N:$N,'2a. Database N flows'!$D:$D,'3.3a Time series N wasted'!$B22,'2a. Database N flows'!$G:$G,"&lt;&gt;"&amp;$B$20,'2a. Database N flows'!$M:$M,'3.3a Time series N wasted'!AC$15,'2a. Database N flows'!$P:$P,AC$14,'2a. Database N flows'!$U:$U,'3.3a Time series N wasted'!$D$14)</f>
        <v/>
      </c>
      <c r="AD22" s="282">
        <f>SUMIFS('2a. Database N flows'!$N:$N,'2a. Database N flows'!$D:$D,'3.3a Time series N wasted'!$B22,'2a. Database N flows'!$G:$G,"&lt;&gt;"&amp;$B$20,'2a. Database N flows'!$M:$M,'3.3a Time series N wasted'!AD$15,'2a. Database N flows'!$P:$P,AD$14,'2a. Database N flows'!$U:$U,'3.3a Time series N wasted'!$D$14)</f>
        <v/>
      </c>
      <c r="AE22" s="282">
        <f>SUMIFS('2a. Database N flows'!$N:$N,'2a. Database N flows'!$D:$D,'3.3a Time series N wasted'!$B22,'2a. Database N flows'!$G:$G,"&lt;&gt;"&amp;$B$20,'2a. Database N flows'!$M:$M,'3.3a Time series N wasted'!AE$15,'2a. Database N flows'!$P:$P,AE$14,'2a. Database N flows'!$U:$U,'3.3a Time series N wasted'!$D$14)</f>
        <v/>
      </c>
      <c r="AF22" s="282">
        <f>SUMIFS('2a. Database N flows'!$N:$N,'2a. Database N flows'!$D:$D,'3.3a Time series N wasted'!$B22,'2a. Database N flows'!$G:$G,"&lt;&gt;"&amp;$B$20,'2a. Database N flows'!$M:$M,'3.3a Time series N wasted'!AF$15,'2a. Database N flows'!$P:$P,AF$14,'2a. Database N flows'!$U:$U,'3.3a Time series N wasted'!$D$14)</f>
        <v/>
      </c>
      <c r="AG22" s="282">
        <f>SUMIFS('2a. Database N flows'!$N:$N,'2a. Database N flows'!$D:$D,'3.3a Time series N wasted'!$B22,'2a. Database N flows'!$G:$G,"&lt;&gt;"&amp;$B$20,'2a. Database N flows'!$M:$M,'3.3a Time series N wasted'!AG$15,'2a. Database N flows'!$P:$P,AG$14,'2a. Database N flows'!$U:$U,'3.3a Time series N wasted'!$D$14)</f>
        <v/>
      </c>
      <c r="AH22" s="282">
        <f>SUMIFS('2a. Database N flows'!$N:$N,'2a. Database N flows'!$D:$D,'3.3a Time series N wasted'!$B22,'2a. Database N flows'!$G:$G,"&lt;&gt;"&amp;$B$20,'2a. Database N flows'!$M:$M,'3.3a Time series N wasted'!AH$15,'2a. Database N flows'!$P:$P,AH$14,'2a. Database N flows'!$U:$U,'3.3a Time series N wasted'!$D$14)</f>
        <v/>
      </c>
      <c r="AI22" s="282">
        <f>SUMIFS('2a. Database N flows'!$N:$N,'2a. Database N flows'!$D:$D,'3.3a Time series N wasted'!$B22,'2a. Database N flows'!$G:$G,"&lt;&gt;"&amp;$B$20,'2a. Database N flows'!$M:$M,'3.3a Time series N wasted'!AI$15,'2a. Database N flows'!$P:$P,AI$14,'2a. Database N flows'!$U:$U,'3.3a Time series N wasted'!$D$14)</f>
        <v/>
      </c>
      <c r="AJ22" s="323">
        <f>SUM(AC22:AI22)</f>
        <v/>
      </c>
      <c r="AK22" s="282">
        <f>SUMIFS('2a. Database N flows'!$N:$N,'2a. Database N flows'!$D:$D,'3.3a Time series N wasted'!$B22,'2a. Database N flows'!$G:$G,"&lt;&gt;"&amp;$B$20,'2a. Database N flows'!$M:$M,'3.3a Time series N wasted'!AK$15,'2a. Database N flows'!$P:$P,AK$14,'2a. Database N flows'!$U:$U,'3.3a Time series N wasted'!$D$14)</f>
        <v/>
      </c>
      <c r="AL22" s="282">
        <f>SUMIFS('2a. Database N flows'!$N:$N,'2a. Database N flows'!$D:$D,'3.3a Time series N wasted'!$B22,'2a. Database N flows'!$G:$G,"&lt;&gt;"&amp;$B$20,'2a. Database N flows'!$M:$M,'3.3a Time series N wasted'!AL$15,'2a. Database N flows'!$P:$P,AL$14,'2a. Database N flows'!$U:$U,'3.3a Time series N wasted'!$D$14)</f>
        <v/>
      </c>
      <c r="AM22" s="282">
        <f>SUMIFS('2a. Database N flows'!$N:$N,'2a. Database N flows'!$D:$D,'3.3a Time series N wasted'!$B22,'2a. Database N flows'!$G:$G,"&lt;&gt;"&amp;$B$20,'2a. Database N flows'!$M:$M,'3.3a Time series N wasted'!AM$15,'2a. Database N flows'!$P:$P,AM$14,'2a. Database N flows'!$U:$U,'3.3a Time series N wasted'!$D$14)</f>
        <v/>
      </c>
      <c r="AN22" s="282">
        <f>SUMIFS('2a. Database N flows'!$N:$N,'2a. Database N flows'!$D:$D,'3.3a Time series N wasted'!$B22,'2a. Database N flows'!$G:$G,"&lt;&gt;"&amp;$B$20,'2a. Database N flows'!$M:$M,'3.3a Time series N wasted'!AN$15,'2a. Database N flows'!$P:$P,AN$14,'2a. Database N flows'!$U:$U,'3.3a Time series N wasted'!$D$14)</f>
        <v/>
      </c>
      <c r="AO22" s="282">
        <f>SUMIFS('2a. Database N flows'!$N:$N,'2a. Database N flows'!$D:$D,'3.3a Time series N wasted'!$B22,'2a. Database N flows'!$G:$G,"&lt;&gt;"&amp;$B$20,'2a. Database N flows'!$M:$M,'3.3a Time series N wasted'!AO$15,'2a. Database N flows'!$P:$P,AO$14,'2a. Database N flows'!$U:$U,'3.3a Time series N wasted'!$D$14)</f>
        <v/>
      </c>
      <c r="AP22" s="282">
        <f>SUMIFS('2a. Database N flows'!$N:$N,'2a. Database N flows'!$D:$D,'3.3a Time series N wasted'!$B22,'2a. Database N flows'!$G:$G,"&lt;&gt;"&amp;$B$20,'2a. Database N flows'!$M:$M,'3.3a Time series N wasted'!AP$15,'2a. Database N flows'!$P:$P,AP$14,'2a. Database N flows'!$U:$U,'3.3a Time series N wasted'!$D$14)</f>
        <v/>
      </c>
      <c r="AQ22" s="282">
        <f>SUMIFS('2a. Database N flows'!$N:$N,'2a. Database N flows'!$D:$D,'3.3a Time series N wasted'!$B22,'2a. Database N flows'!$G:$G,"&lt;&gt;"&amp;$B$20,'2a. Database N flows'!$M:$M,'3.3a Time series N wasted'!AQ$15,'2a. Database N flows'!$P:$P,AQ$14,'2a. Database N flows'!$U:$U,'3.3a Time series N wasted'!$D$14)</f>
        <v/>
      </c>
      <c r="AR22" s="323">
        <f>SUM(AK22:AQ22)</f>
        <v/>
      </c>
      <c r="AS22" s="282">
        <f>SUMIFS('2a. Database N flows'!$N:$N,'2a. Database N flows'!$D:$D,'3.3a Time series N wasted'!$B22,'2a. Database N flows'!$G:$G,"&lt;&gt;"&amp;$B$20,'2a. Database N flows'!$M:$M,'3.3a Time series N wasted'!AS$15,'2a. Database N flows'!$P:$P,AS$14,'2a. Database N flows'!$U:$U,'3.3a Time series N wasted'!$D$14)</f>
        <v/>
      </c>
      <c r="AT22" s="282">
        <f>SUMIFS('2a. Database N flows'!$N:$N,'2a. Database N flows'!$D:$D,'3.3a Time series N wasted'!$B22,'2a. Database N flows'!$G:$G,"&lt;&gt;"&amp;$B$20,'2a. Database N flows'!$M:$M,'3.3a Time series N wasted'!AT$15,'2a. Database N flows'!$P:$P,AT$14,'2a. Database N flows'!$U:$U,'3.3a Time series N wasted'!$D$14)</f>
        <v/>
      </c>
      <c r="AU22" s="282">
        <f>SUMIFS('2a. Database N flows'!$N:$N,'2a. Database N flows'!$D:$D,'3.3a Time series N wasted'!$B22,'2a. Database N flows'!$G:$G,"&lt;&gt;"&amp;$B$20,'2a. Database N flows'!$M:$M,'3.3a Time series N wasted'!AU$15,'2a. Database N flows'!$P:$P,AU$14,'2a. Database N flows'!$U:$U,'3.3a Time series N wasted'!$D$14)</f>
        <v/>
      </c>
      <c r="AV22" s="282">
        <f>SUMIFS('2a. Database N flows'!$N:$N,'2a. Database N flows'!$D:$D,'3.3a Time series N wasted'!$B22,'2a. Database N flows'!$G:$G,"&lt;&gt;"&amp;$B$20,'2a. Database N flows'!$M:$M,'3.3a Time series N wasted'!AV$15,'2a. Database N flows'!$P:$P,AV$14,'2a. Database N flows'!$U:$U,'3.3a Time series N wasted'!$D$14)</f>
        <v/>
      </c>
      <c r="AW22" s="282">
        <f>SUMIFS('2a. Database N flows'!$N:$N,'2a. Database N flows'!$D:$D,'3.3a Time series N wasted'!$B22,'2a. Database N flows'!$G:$G,"&lt;&gt;"&amp;$B$20,'2a. Database N flows'!$M:$M,'3.3a Time series N wasted'!AW$15,'2a. Database N flows'!$P:$P,AW$14,'2a. Database N flows'!$U:$U,'3.3a Time series N wasted'!$D$14)</f>
        <v/>
      </c>
      <c r="AX22" s="282">
        <f>SUMIFS('2a. Database N flows'!$N:$N,'2a. Database N flows'!$D:$D,'3.3a Time series N wasted'!$B22,'2a. Database N flows'!$G:$G,"&lt;&gt;"&amp;$B$20,'2a. Database N flows'!$M:$M,'3.3a Time series N wasted'!AX$15,'2a. Database N flows'!$P:$P,AX$14,'2a. Database N flows'!$U:$U,'3.3a Time series N wasted'!$D$14)</f>
        <v/>
      </c>
      <c r="AY22" s="282">
        <f>SUMIFS('2a. Database N flows'!$N:$N,'2a. Database N flows'!$D:$D,'3.3a Time series N wasted'!$B22,'2a. Database N flows'!$G:$G,"&lt;&gt;"&amp;$B$20,'2a. Database N flows'!$M:$M,'3.3a Time series N wasted'!AY$15,'2a. Database N flows'!$P:$P,AY$14,'2a. Database N flows'!$U:$U,'3.3a Time series N wasted'!$D$14)</f>
        <v/>
      </c>
      <c r="AZ22" s="323">
        <f>SUM(AS22:AY22)</f>
        <v/>
      </c>
      <c r="BA22" s="282">
        <f>SUMIFS('2a. Database N flows'!$N:$N,'2a. Database N flows'!$D:$D,'3.3a Time series N wasted'!$B22,'2a. Database N flows'!$G:$G,"&lt;&gt;"&amp;$B$20,'2a. Database N flows'!$M:$M,'3.3a Time series N wasted'!BA$15,'2a. Database N flows'!$P:$P,BA$14,'2a. Database N flows'!$U:$U,'3.3a Time series N wasted'!$D$14)</f>
        <v/>
      </c>
      <c r="BB22" s="282">
        <f>SUMIFS('2a. Database N flows'!$N:$N,'2a. Database N flows'!$D:$D,'3.3a Time series N wasted'!$B22,'2a. Database N flows'!$G:$G,"&lt;&gt;"&amp;$B$20,'2a. Database N flows'!$M:$M,'3.3a Time series N wasted'!BB$15,'2a. Database N flows'!$P:$P,BB$14,'2a. Database N flows'!$U:$U,'3.3a Time series N wasted'!$D$14)</f>
        <v/>
      </c>
      <c r="BC22" s="282">
        <f>SUMIFS('2a. Database N flows'!$N:$N,'2a. Database N flows'!$D:$D,'3.3a Time series N wasted'!$B22,'2a. Database N flows'!$G:$G,"&lt;&gt;"&amp;$B$20,'2a. Database N flows'!$M:$M,'3.3a Time series N wasted'!BC$15,'2a. Database N flows'!$P:$P,BC$14,'2a. Database N flows'!$U:$U,'3.3a Time series N wasted'!$D$14)</f>
        <v/>
      </c>
      <c r="BD22" s="282">
        <f>SUMIFS('2a. Database N flows'!$N:$N,'2a. Database N flows'!$D:$D,'3.3a Time series N wasted'!$B22,'2a. Database N flows'!$G:$G,"&lt;&gt;"&amp;$B$20,'2a. Database N flows'!$M:$M,'3.3a Time series N wasted'!BD$15,'2a. Database N flows'!$P:$P,BD$14,'2a. Database N flows'!$U:$U,'3.3a Time series N wasted'!$D$14)</f>
        <v/>
      </c>
      <c r="BE22" s="282">
        <f>SUMIFS('2a. Database N flows'!$N:$N,'2a. Database N flows'!$D:$D,'3.3a Time series N wasted'!$B22,'2a. Database N flows'!$G:$G,"&lt;&gt;"&amp;$B$20,'2a. Database N flows'!$M:$M,'3.3a Time series N wasted'!BE$15,'2a. Database N flows'!$P:$P,BE$14,'2a. Database N flows'!$U:$U,'3.3a Time series N wasted'!$D$14)</f>
        <v/>
      </c>
      <c r="BF22" s="282">
        <f>SUMIFS('2a. Database N flows'!$N:$N,'2a. Database N flows'!$D:$D,'3.3a Time series N wasted'!$B22,'2a. Database N flows'!$G:$G,"&lt;&gt;"&amp;$B$20,'2a. Database N flows'!$M:$M,'3.3a Time series N wasted'!BF$15,'2a. Database N flows'!$P:$P,BF$14,'2a. Database N flows'!$U:$U,'3.3a Time series N wasted'!$D$14)</f>
        <v/>
      </c>
      <c r="BG22" s="282">
        <f>SUMIFS('2a. Database N flows'!$N:$N,'2a. Database N flows'!$D:$D,'3.3a Time series N wasted'!$B22,'2a. Database N flows'!$G:$G,"&lt;&gt;"&amp;$B$20,'2a. Database N flows'!$M:$M,'3.3a Time series N wasted'!BG$15,'2a. Database N flows'!$P:$P,BG$14,'2a. Database N flows'!$U:$U,'3.3a Time series N wasted'!$D$14)</f>
        <v/>
      </c>
      <c r="BH22" s="323">
        <f>SUM(BA22:BG22)</f>
        <v/>
      </c>
      <c r="BI22" s="282">
        <f>SUMIFS('2a. Database N flows'!$N:$N,'2a. Database N flows'!$D:$D,'3.3a Time series N wasted'!$B22,'2a. Database N flows'!$G:$G,"&lt;&gt;"&amp;$B$20,'2a. Database N flows'!$M:$M,'3.3a Time series N wasted'!BI$15,'2a. Database N flows'!$P:$P,BI$14,'2a. Database N flows'!$U:$U,'3.3a Time series N wasted'!$D$14)</f>
        <v/>
      </c>
      <c r="BJ22" s="282">
        <f>SUMIFS('2a. Database N flows'!$N:$N,'2a. Database N flows'!$D:$D,'3.3a Time series N wasted'!$B22,'2a. Database N flows'!$G:$G,"&lt;&gt;"&amp;$B$20,'2a. Database N flows'!$M:$M,'3.3a Time series N wasted'!BJ$15,'2a. Database N flows'!$P:$P,BJ$14,'2a. Database N flows'!$U:$U,'3.3a Time series N wasted'!$D$14)</f>
        <v/>
      </c>
      <c r="BK22" s="282">
        <f>SUMIFS('2a. Database N flows'!$N:$N,'2a. Database N flows'!$D:$D,'3.3a Time series N wasted'!$B22,'2a. Database N flows'!$G:$G,"&lt;&gt;"&amp;$B$20,'2a. Database N flows'!$M:$M,'3.3a Time series N wasted'!BK$15,'2a. Database N flows'!$P:$P,BK$14,'2a. Database N flows'!$U:$U,'3.3a Time series N wasted'!$D$14)</f>
        <v/>
      </c>
      <c r="BL22" s="282">
        <f>SUMIFS('2a. Database N flows'!$N:$N,'2a. Database N flows'!$D:$D,'3.3a Time series N wasted'!$B22,'2a. Database N flows'!$G:$G,"&lt;&gt;"&amp;$B$20,'2a. Database N flows'!$M:$M,'3.3a Time series N wasted'!BL$15,'2a. Database N flows'!$P:$P,BL$14,'2a. Database N flows'!$U:$U,'3.3a Time series N wasted'!$D$14)</f>
        <v/>
      </c>
      <c r="BM22" s="282">
        <f>SUMIFS('2a. Database N flows'!$N:$N,'2a. Database N flows'!$D:$D,'3.3a Time series N wasted'!$B22,'2a. Database N flows'!$G:$G,"&lt;&gt;"&amp;$B$20,'2a. Database N flows'!$M:$M,'3.3a Time series N wasted'!BM$15,'2a. Database N flows'!$P:$P,BM$14,'2a. Database N flows'!$U:$U,'3.3a Time series N wasted'!$D$14)</f>
        <v/>
      </c>
      <c r="BN22" s="282">
        <f>SUMIFS('2a. Database N flows'!$N:$N,'2a. Database N flows'!$D:$D,'3.3a Time series N wasted'!$B22,'2a. Database N flows'!$G:$G,"&lt;&gt;"&amp;$B$20,'2a. Database N flows'!$M:$M,'3.3a Time series N wasted'!BN$15,'2a. Database N flows'!$P:$P,BN$14,'2a. Database N flows'!$U:$U,'3.3a Time series N wasted'!$D$14)</f>
        <v/>
      </c>
      <c r="BO22" s="282">
        <f>SUMIFS('2a. Database N flows'!$N:$N,'2a. Database N flows'!$D:$D,'3.3a Time series N wasted'!$B22,'2a. Database N flows'!$G:$G,"&lt;&gt;"&amp;$B$20,'2a. Database N flows'!$M:$M,'3.3a Time series N wasted'!BO$15,'2a. Database N flows'!$P:$P,BO$14,'2a. Database N flows'!$U:$U,'3.3a Time series N wasted'!$D$14)</f>
        <v/>
      </c>
      <c r="BP22" s="323">
        <f>SUM(BI22:BO22)</f>
        <v/>
      </c>
      <c r="BQ22" s="282">
        <f>SUMIFS('2a. Database N flows'!$N:$N,'2a. Database N flows'!$D:$D,'3.3a Time series N wasted'!$B22,'2a. Database N flows'!$G:$G,"&lt;&gt;"&amp;$B$20,'2a. Database N flows'!$M:$M,'3.3a Time series N wasted'!BQ$15,'2a. Database N flows'!$P:$P,BQ$14,'2a. Database N flows'!$U:$U,'3.3a Time series N wasted'!$D$14)</f>
        <v/>
      </c>
      <c r="BR22" s="282">
        <f>SUMIFS('2a. Database N flows'!$N:$N,'2a. Database N flows'!$D:$D,'3.3a Time series N wasted'!$B22,'2a. Database N flows'!$G:$G,"&lt;&gt;"&amp;$B$20,'2a. Database N flows'!$M:$M,'3.3a Time series N wasted'!BR$15,'2a. Database N flows'!$P:$P,BR$14,'2a. Database N flows'!$U:$U,'3.3a Time series N wasted'!$D$14)</f>
        <v/>
      </c>
      <c r="BS22" s="282">
        <f>SUMIFS('2a. Database N flows'!$N:$N,'2a. Database N flows'!$D:$D,'3.3a Time series N wasted'!$B22,'2a. Database N flows'!$G:$G,"&lt;&gt;"&amp;$B$20,'2a. Database N flows'!$M:$M,'3.3a Time series N wasted'!BS$15,'2a. Database N flows'!$P:$P,BS$14,'2a. Database N flows'!$U:$U,'3.3a Time series N wasted'!$D$14)</f>
        <v/>
      </c>
      <c r="BT22" s="282">
        <f>SUMIFS('2a. Database N flows'!$N:$N,'2a. Database N flows'!$D:$D,'3.3a Time series N wasted'!$B22,'2a. Database N flows'!$G:$G,"&lt;&gt;"&amp;$B$20,'2a. Database N flows'!$M:$M,'3.3a Time series N wasted'!BT$15,'2a. Database N flows'!$P:$P,BT$14,'2a. Database N flows'!$U:$U,'3.3a Time series N wasted'!$D$14)</f>
        <v/>
      </c>
      <c r="BU22" s="282">
        <f>SUMIFS('2a. Database N flows'!$N:$N,'2a. Database N flows'!$D:$D,'3.3a Time series N wasted'!$B22,'2a. Database N flows'!$G:$G,"&lt;&gt;"&amp;$B$20,'2a. Database N flows'!$M:$M,'3.3a Time series N wasted'!BU$15,'2a. Database N flows'!$P:$P,BU$14,'2a. Database N flows'!$U:$U,'3.3a Time series N wasted'!$D$14)</f>
        <v/>
      </c>
      <c r="BV22" s="282">
        <f>SUMIFS('2a. Database N flows'!$N:$N,'2a. Database N flows'!$D:$D,'3.3a Time series N wasted'!$B22,'2a. Database N flows'!$G:$G,"&lt;&gt;"&amp;$B$20,'2a. Database N flows'!$M:$M,'3.3a Time series N wasted'!BV$15,'2a. Database N flows'!$P:$P,BV$14,'2a. Database N flows'!$U:$U,'3.3a Time series N wasted'!$D$14)</f>
        <v/>
      </c>
      <c r="BW22" s="282">
        <f>SUMIFS('2a. Database N flows'!$N:$N,'2a. Database N flows'!$D:$D,'3.3a Time series N wasted'!$B22,'2a. Database N flows'!$G:$G,"&lt;&gt;"&amp;$B$20,'2a. Database N flows'!$M:$M,'3.3a Time series N wasted'!BW$15,'2a. Database N flows'!$P:$P,BW$14,'2a. Database N flows'!$U:$U,'3.3a Time series N wasted'!$D$14)</f>
        <v/>
      </c>
      <c r="BX22" s="323">
        <f>SUM(BQ22:BW22)</f>
        <v/>
      </c>
      <c r="BY22" s="282">
        <f>SUMIFS('2a. Database N flows'!$N:$N,'2a. Database N flows'!$D:$D,'3.3a Time series N wasted'!$B22,'2a. Database N flows'!$G:$G,"&lt;&gt;"&amp;$B$20,'2a. Database N flows'!$M:$M,'3.3a Time series N wasted'!BY$15,'2a. Database N flows'!$P:$P,BY$14,'2a. Database N flows'!$U:$U,'3.3a Time series N wasted'!$D$14)</f>
        <v/>
      </c>
      <c r="BZ22" s="282">
        <f>SUMIFS('2a. Database N flows'!$N:$N,'2a. Database N flows'!$D:$D,'3.3a Time series N wasted'!$B22,'2a. Database N flows'!$G:$G,"&lt;&gt;"&amp;$B$20,'2a. Database N flows'!$M:$M,'3.3a Time series N wasted'!BZ$15,'2a. Database N flows'!$P:$P,BZ$14,'2a. Database N flows'!$U:$U,'3.3a Time series N wasted'!$D$14)</f>
        <v/>
      </c>
      <c r="CA22" s="282">
        <f>SUMIFS('2a. Database N flows'!$N:$N,'2a. Database N flows'!$D:$D,'3.3a Time series N wasted'!$B22,'2a. Database N flows'!$G:$G,"&lt;&gt;"&amp;$B$20,'2a. Database N flows'!$M:$M,'3.3a Time series N wasted'!CA$15,'2a. Database N flows'!$P:$P,CA$14,'2a. Database N flows'!$U:$U,'3.3a Time series N wasted'!$D$14)</f>
        <v/>
      </c>
      <c r="CB22" s="282">
        <f>SUMIFS('2a. Database N flows'!$N:$N,'2a. Database N flows'!$D:$D,'3.3a Time series N wasted'!$B22,'2a. Database N flows'!$G:$G,"&lt;&gt;"&amp;$B$20,'2a. Database N flows'!$M:$M,'3.3a Time series N wasted'!CB$15,'2a. Database N flows'!$P:$P,CB$14,'2a. Database N flows'!$U:$U,'3.3a Time series N wasted'!$D$14)</f>
        <v/>
      </c>
      <c r="CC22" s="282">
        <f>SUMIFS('2a. Database N flows'!$N:$N,'2a. Database N flows'!$D:$D,'3.3a Time series N wasted'!$B22,'2a. Database N flows'!$G:$G,"&lt;&gt;"&amp;$B$20,'2a. Database N flows'!$M:$M,'3.3a Time series N wasted'!CC$15,'2a. Database N flows'!$P:$P,CC$14,'2a. Database N flows'!$U:$U,'3.3a Time series N wasted'!$D$14)</f>
        <v/>
      </c>
      <c r="CD22" s="282">
        <f>SUMIFS('2a. Database N flows'!$N:$N,'2a. Database N flows'!$D:$D,'3.3a Time series N wasted'!$B22,'2a. Database N flows'!$G:$G,"&lt;&gt;"&amp;$B$20,'2a. Database N flows'!$M:$M,'3.3a Time series N wasted'!CD$15,'2a. Database N flows'!$P:$P,CD$14,'2a. Database N flows'!$U:$U,'3.3a Time series N wasted'!$D$14)</f>
        <v/>
      </c>
      <c r="CE22" s="282">
        <f>SUMIFS('2a. Database N flows'!$N:$N,'2a. Database N flows'!$D:$D,'3.3a Time series N wasted'!$B22,'2a. Database N flows'!$G:$G,"&lt;&gt;"&amp;$B$20,'2a. Database N flows'!$M:$M,'3.3a Time series N wasted'!CE$15,'2a. Database N flows'!$P:$P,CE$14,'2a. Database N flows'!$U:$U,'3.3a Time series N wasted'!$D$14)</f>
        <v/>
      </c>
      <c r="CF22" s="323">
        <f>SUM(BY22:CE22)</f>
        <v/>
      </c>
      <c r="CG22" s="282">
        <f>SUMIFS('2a. Database N flows'!$N:$N,'2a. Database N flows'!$D:$D,'3.3a Time series N wasted'!$B22,'2a. Database N flows'!$G:$G,"&lt;&gt;"&amp;$B$20,'2a. Database N flows'!$M:$M,'3.3a Time series N wasted'!CG$15,'2a. Database N flows'!$P:$P,CG$14,'2a. Database N flows'!$U:$U,'3.3a Time series N wasted'!$D$14)</f>
        <v/>
      </c>
      <c r="CH22" s="282">
        <f>SUMIFS('2a. Database N flows'!$N:$N,'2a. Database N flows'!$D:$D,'3.3a Time series N wasted'!$B22,'2a. Database N flows'!$G:$G,"&lt;&gt;"&amp;$B$20,'2a. Database N flows'!$M:$M,'3.3a Time series N wasted'!CH$15,'2a. Database N flows'!$P:$P,CH$14,'2a. Database N flows'!$U:$U,'3.3a Time series N wasted'!$D$14)</f>
        <v/>
      </c>
      <c r="CI22" s="282">
        <f>SUMIFS('2a. Database N flows'!$N:$N,'2a. Database N flows'!$D:$D,'3.3a Time series N wasted'!$B22,'2a. Database N flows'!$G:$G,"&lt;&gt;"&amp;$B$20,'2a. Database N flows'!$M:$M,'3.3a Time series N wasted'!CI$15,'2a. Database N flows'!$P:$P,CI$14,'2a. Database N flows'!$U:$U,'3.3a Time series N wasted'!$D$14)</f>
        <v/>
      </c>
      <c r="CJ22" s="282">
        <f>SUMIFS('2a. Database N flows'!$N:$N,'2a. Database N flows'!$D:$D,'3.3a Time series N wasted'!$B22,'2a. Database N flows'!$G:$G,"&lt;&gt;"&amp;$B$20,'2a. Database N flows'!$M:$M,'3.3a Time series N wasted'!CJ$15,'2a. Database N flows'!$P:$P,CJ$14,'2a. Database N flows'!$U:$U,'3.3a Time series N wasted'!$D$14)</f>
        <v/>
      </c>
      <c r="CK22" s="282">
        <f>SUMIFS('2a. Database N flows'!$N:$N,'2a. Database N flows'!$D:$D,'3.3a Time series N wasted'!$B22,'2a. Database N flows'!$G:$G,"&lt;&gt;"&amp;$B$20,'2a. Database N flows'!$M:$M,'3.3a Time series N wasted'!CK$15,'2a. Database N flows'!$P:$P,CK$14,'2a. Database N flows'!$U:$U,'3.3a Time series N wasted'!$D$14)</f>
        <v/>
      </c>
      <c r="CL22" s="282">
        <f>SUMIFS('2a. Database N flows'!$N:$N,'2a. Database N flows'!$D:$D,'3.3a Time series N wasted'!$B22,'2a. Database N flows'!$G:$G,"&lt;&gt;"&amp;$B$20,'2a. Database N flows'!$M:$M,'3.3a Time series N wasted'!CL$15,'2a. Database N flows'!$P:$P,CL$14,'2a. Database N flows'!$U:$U,'3.3a Time series N wasted'!$D$14)</f>
        <v/>
      </c>
      <c r="CM22" s="282">
        <f>SUMIFS('2a. Database N flows'!$N:$N,'2a. Database N flows'!$D:$D,'3.3a Time series N wasted'!$B22,'2a. Database N flows'!$G:$G,"&lt;&gt;"&amp;$B$20,'2a. Database N flows'!$M:$M,'3.3a Time series N wasted'!CM$15,'2a. Database N flows'!$P:$P,CM$14,'2a. Database N flows'!$U:$U,'3.3a Time series N wasted'!$D$14)</f>
        <v/>
      </c>
      <c r="CN22" s="323">
        <f>SUM(CG22:CM22)</f>
        <v/>
      </c>
      <c r="CO22" s="282">
        <f>SUMIFS('2a. Database N flows'!$N:$N,'2a. Database N flows'!$D:$D,'3.3a Time series N wasted'!$B22,'2a. Database N flows'!$G:$G,"&lt;&gt;"&amp;$B$20,'2a. Database N flows'!$M:$M,'3.3a Time series N wasted'!CO$15,'2a. Database N flows'!$P:$P,CO$14,'2a. Database N flows'!$U:$U,'3.3a Time series N wasted'!$D$14)</f>
        <v/>
      </c>
      <c r="CP22" s="282">
        <f>SUMIFS('2a. Database N flows'!$N:$N,'2a. Database N flows'!$D:$D,'3.3a Time series N wasted'!$B22,'2a. Database N flows'!$G:$G,"&lt;&gt;"&amp;$B$20,'2a. Database N flows'!$M:$M,'3.3a Time series N wasted'!CP$15,'2a. Database N flows'!$P:$P,CP$14,'2a. Database N flows'!$U:$U,'3.3a Time series N wasted'!$D$14)</f>
        <v/>
      </c>
      <c r="CQ22" s="282">
        <f>SUMIFS('2a. Database N flows'!$N:$N,'2a. Database N flows'!$D:$D,'3.3a Time series N wasted'!$B22,'2a. Database N flows'!$G:$G,"&lt;&gt;"&amp;$B$20,'2a. Database N flows'!$M:$M,'3.3a Time series N wasted'!CQ$15,'2a. Database N flows'!$P:$P,CQ$14,'2a. Database N flows'!$U:$U,'3.3a Time series N wasted'!$D$14)</f>
        <v/>
      </c>
      <c r="CR22" s="282">
        <f>SUMIFS('2a. Database N flows'!$N:$N,'2a. Database N flows'!$D:$D,'3.3a Time series N wasted'!$B22,'2a. Database N flows'!$G:$G,"&lt;&gt;"&amp;$B$20,'2a. Database N flows'!$M:$M,'3.3a Time series N wasted'!CR$15,'2a. Database N flows'!$P:$P,CR$14,'2a. Database N flows'!$U:$U,'3.3a Time series N wasted'!$D$14)</f>
        <v/>
      </c>
      <c r="CS22" s="282">
        <f>SUMIFS('2a. Database N flows'!$N:$N,'2a. Database N flows'!$D:$D,'3.3a Time series N wasted'!$B22,'2a. Database N flows'!$G:$G,"&lt;&gt;"&amp;$B$20,'2a. Database N flows'!$M:$M,'3.3a Time series N wasted'!CS$15,'2a. Database N flows'!$P:$P,CS$14,'2a. Database N flows'!$U:$U,'3.3a Time series N wasted'!$D$14)</f>
        <v/>
      </c>
      <c r="CT22" s="282">
        <f>SUMIFS('2a. Database N flows'!$N:$N,'2a. Database N flows'!$D:$D,'3.3a Time series N wasted'!$B22,'2a. Database N flows'!$G:$G,"&lt;&gt;"&amp;$B$20,'2a. Database N flows'!$M:$M,'3.3a Time series N wasted'!CT$15,'2a. Database N flows'!$P:$P,CT$14,'2a. Database N flows'!$U:$U,'3.3a Time series N wasted'!$D$14)</f>
        <v/>
      </c>
      <c r="CU22" s="282">
        <f>SUMIFS('2a. Database N flows'!$N:$N,'2a. Database N flows'!$D:$D,'3.3a Time series N wasted'!$B22,'2a. Database N flows'!$G:$G,"&lt;&gt;"&amp;$B$20,'2a. Database N flows'!$M:$M,'3.3a Time series N wasted'!CU$15,'2a. Database N flows'!$P:$P,CU$14,'2a. Database N flows'!$U:$U,'3.3a Time series N wasted'!$D$14)</f>
        <v/>
      </c>
      <c r="CV22" s="323">
        <f>SUM(CO22:CU22)</f>
        <v/>
      </c>
      <c r="CY22" s="268" t="n"/>
    </row>
    <row r="23" hidden="1" outlineLevel="1" customFormat="1" s="535">
      <c r="A23" s="386" t="n"/>
      <c r="B23" s="386" t="inlineStr">
        <is>
          <t>HY</t>
        </is>
      </c>
      <c r="D23" s="281" t="inlineStr">
        <is>
          <t>Hydrosphere</t>
        </is>
      </c>
      <c r="E23" s="282">
        <f>SUMIFS('2a. Database N flows'!$N:$N,'2a. Database N flows'!$D:$D,'3.3a Time series N wasted'!$B23,'2a. Database N flows'!$G:$G,"&lt;&gt;"&amp;$B$20,'2a. Database N flows'!$M:$M,'3.3a Time series N wasted'!E$15,'2a. Database N flows'!$P:$P,E$14,'2a. Database N flows'!$U:$U,'3.3a Time series N wasted'!$D$14)</f>
        <v/>
      </c>
      <c r="F23" s="282">
        <f>SUMIFS('2a. Database N flows'!$N:$N,'2a. Database N flows'!$D:$D,'3.3a Time series N wasted'!$B23,'2a. Database N flows'!$G:$G,"&lt;&gt;"&amp;$B$20,'2a. Database N flows'!$M:$M,'3.3a Time series N wasted'!F$15,'2a. Database N flows'!$P:$P,F$14,'2a. Database N flows'!$U:$U,'3.3a Time series N wasted'!$D$14)</f>
        <v/>
      </c>
      <c r="G23" s="282">
        <f>SUMIFS('2a. Database N flows'!$N:$N,'2a. Database N flows'!$D:$D,'3.3a Time series N wasted'!$B23,'2a. Database N flows'!$G:$G,"&lt;&gt;"&amp;$B$20,'2a. Database N flows'!$M:$M,'3.3a Time series N wasted'!G$15,'2a. Database N flows'!$P:$P,G$14,'2a. Database N flows'!$U:$U,'3.3a Time series N wasted'!$D$14)</f>
        <v/>
      </c>
      <c r="H23" s="282">
        <f>SUMIFS('2a. Database N flows'!$N:$N,'2a. Database N flows'!$D:$D,'3.3a Time series N wasted'!$B23,'2a. Database N flows'!$G:$G,"&lt;&gt;"&amp;$B$20,'2a. Database N flows'!$M:$M,'3.3a Time series N wasted'!H$15,'2a. Database N flows'!$P:$P,H$14,'2a. Database N flows'!$U:$U,'3.3a Time series N wasted'!$D$14)</f>
        <v/>
      </c>
      <c r="I23" s="282">
        <f>SUMIFS('2a. Database N flows'!$N:$N,'2a. Database N flows'!$D:$D,'3.3a Time series N wasted'!$B23,'2a. Database N flows'!$G:$G,"&lt;&gt;"&amp;$B$20,'2a. Database N flows'!$M:$M,'3.3a Time series N wasted'!I$15,'2a. Database N flows'!$P:$P,I$14,'2a. Database N flows'!$U:$U,'3.3a Time series N wasted'!$D$14)</f>
        <v/>
      </c>
      <c r="J23" s="282">
        <f>SUMIFS('2a. Database N flows'!$N:$N,'2a. Database N flows'!$D:$D,'3.3a Time series N wasted'!$B23,'2a. Database N flows'!$G:$G,"&lt;&gt;"&amp;$B$20,'2a. Database N flows'!$M:$M,'3.3a Time series N wasted'!J$15,'2a. Database N flows'!$P:$P,J$14,'2a. Database N flows'!$U:$U,'3.3a Time series N wasted'!$D$14)</f>
        <v/>
      </c>
      <c r="K23" s="282">
        <f>SUMIFS('2a. Database N flows'!$N:$N,'2a. Database N flows'!$D:$D,'3.3a Time series N wasted'!$B23,'2a. Database N flows'!$G:$G,"&lt;&gt;"&amp;$B$20,'2a. Database N flows'!$M:$M,'3.3a Time series N wasted'!K$15,'2a. Database N flows'!$P:$P,K$14,'2a. Database N flows'!$U:$U,'3.3a Time series N wasted'!$D$14)</f>
        <v/>
      </c>
      <c r="L23" s="323">
        <f>SUM(E23:K23)</f>
        <v/>
      </c>
      <c r="M23" s="282">
        <f>SUMIFS('2a. Database N flows'!$N:$N,'2a. Database N flows'!$D:$D,'3.3a Time series N wasted'!$B23,'2a. Database N flows'!$G:$G,"&lt;&gt;"&amp;$B$20,'2a. Database N flows'!$M:$M,'3.3a Time series N wasted'!M$15,'2a. Database N flows'!$P:$P,M$14,'2a. Database N flows'!$U:$U,'3.3a Time series N wasted'!$D$14)</f>
        <v/>
      </c>
      <c r="N23" s="282">
        <f>SUMIFS('2a. Database N flows'!$N:$N,'2a. Database N flows'!$D:$D,'3.3a Time series N wasted'!$B23,'2a. Database N flows'!$G:$G,"&lt;&gt;"&amp;$B$20,'2a. Database N flows'!$M:$M,'3.3a Time series N wasted'!N$15,'2a. Database N flows'!$P:$P,N$14,'2a. Database N flows'!$U:$U,'3.3a Time series N wasted'!$D$14)</f>
        <v/>
      </c>
      <c r="O23" s="282">
        <f>SUMIFS('2a. Database N flows'!$N:$N,'2a. Database N flows'!$D:$D,'3.3a Time series N wasted'!$B23,'2a. Database N flows'!$G:$G,"&lt;&gt;"&amp;$B$20,'2a. Database N flows'!$M:$M,'3.3a Time series N wasted'!O$15,'2a. Database N flows'!$P:$P,O$14,'2a. Database N flows'!$U:$U,'3.3a Time series N wasted'!$D$14)</f>
        <v/>
      </c>
      <c r="P23" s="282">
        <f>SUMIFS('2a. Database N flows'!$N:$N,'2a. Database N flows'!$D:$D,'3.3a Time series N wasted'!$B23,'2a. Database N flows'!$G:$G,"&lt;&gt;"&amp;$B$20,'2a. Database N flows'!$M:$M,'3.3a Time series N wasted'!P$15,'2a. Database N flows'!$P:$P,P$14,'2a. Database N flows'!$U:$U,'3.3a Time series N wasted'!$D$14)</f>
        <v/>
      </c>
      <c r="Q23" s="282">
        <f>SUMIFS('2a. Database N flows'!$N:$N,'2a. Database N flows'!$D:$D,'3.3a Time series N wasted'!$B23,'2a. Database N flows'!$G:$G,"&lt;&gt;"&amp;$B$20,'2a. Database N flows'!$M:$M,'3.3a Time series N wasted'!Q$15,'2a. Database N flows'!$P:$P,Q$14,'2a. Database N flows'!$U:$U,'3.3a Time series N wasted'!$D$14)</f>
        <v/>
      </c>
      <c r="R23" s="282">
        <f>SUMIFS('2a. Database N flows'!$N:$N,'2a. Database N flows'!$D:$D,'3.3a Time series N wasted'!$B23,'2a. Database N flows'!$G:$G,"&lt;&gt;"&amp;$B$20,'2a. Database N flows'!$M:$M,'3.3a Time series N wasted'!R$15,'2a. Database N flows'!$P:$P,R$14,'2a. Database N flows'!$U:$U,'3.3a Time series N wasted'!$D$14)</f>
        <v/>
      </c>
      <c r="S23" s="282">
        <f>SUMIFS('2a. Database N flows'!$N:$N,'2a. Database N flows'!$D:$D,'3.3a Time series N wasted'!$B23,'2a. Database N flows'!$G:$G,"&lt;&gt;"&amp;$B$20,'2a. Database N flows'!$M:$M,'3.3a Time series N wasted'!S$15,'2a. Database N flows'!$P:$P,S$14,'2a. Database N flows'!$U:$U,'3.3a Time series N wasted'!$D$14)</f>
        <v/>
      </c>
      <c r="T23" s="323">
        <f>SUM(M23:S23)</f>
        <v/>
      </c>
      <c r="U23" s="282">
        <f>SUMIFS('2a. Database N flows'!$N:$N,'2a. Database N flows'!$D:$D,'3.3a Time series N wasted'!$B23,'2a. Database N flows'!$G:$G,"&lt;&gt;"&amp;$B$20,'2a. Database N flows'!$M:$M,'3.3a Time series N wasted'!U$15,'2a. Database N flows'!$P:$P,U$14,'2a. Database N flows'!$U:$U,'3.3a Time series N wasted'!$D$14)</f>
        <v/>
      </c>
      <c r="V23" s="282">
        <f>SUMIFS('2a. Database N flows'!$N:$N,'2a. Database N flows'!$D:$D,'3.3a Time series N wasted'!$B23,'2a. Database N flows'!$G:$G,"&lt;&gt;"&amp;$B$20,'2a. Database N flows'!$M:$M,'3.3a Time series N wasted'!V$15,'2a. Database N flows'!$P:$P,V$14,'2a. Database N flows'!$U:$U,'3.3a Time series N wasted'!$D$14)</f>
        <v/>
      </c>
      <c r="W23" s="282">
        <f>SUMIFS('2a. Database N flows'!$N:$N,'2a. Database N flows'!$D:$D,'3.3a Time series N wasted'!$B23,'2a. Database N flows'!$G:$G,"&lt;&gt;"&amp;$B$20,'2a. Database N flows'!$M:$M,'3.3a Time series N wasted'!W$15,'2a. Database N flows'!$P:$P,W$14,'2a. Database N flows'!$U:$U,'3.3a Time series N wasted'!$D$14)</f>
        <v/>
      </c>
      <c r="X23" s="282">
        <f>SUMIFS('2a. Database N flows'!$N:$N,'2a. Database N flows'!$D:$D,'3.3a Time series N wasted'!$B23,'2a. Database N flows'!$G:$G,"&lt;&gt;"&amp;$B$20,'2a. Database N flows'!$M:$M,'3.3a Time series N wasted'!X$15,'2a. Database N flows'!$P:$P,X$14,'2a. Database N flows'!$U:$U,'3.3a Time series N wasted'!$D$14)</f>
        <v/>
      </c>
      <c r="Y23" s="282">
        <f>SUMIFS('2a. Database N flows'!$N:$N,'2a. Database N flows'!$D:$D,'3.3a Time series N wasted'!$B23,'2a. Database N flows'!$G:$G,"&lt;&gt;"&amp;$B$20,'2a. Database N flows'!$M:$M,'3.3a Time series N wasted'!Y$15,'2a. Database N flows'!$P:$P,Y$14,'2a. Database N flows'!$U:$U,'3.3a Time series N wasted'!$D$14)</f>
        <v/>
      </c>
      <c r="Z23" s="282">
        <f>SUMIFS('2a. Database N flows'!$N:$N,'2a. Database N flows'!$D:$D,'3.3a Time series N wasted'!$B23,'2a. Database N flows'!$G:$G,"&lt;&gt;"&amp;$B$20,'2a. Database N flows'!$M:$M,'3.3a Time series N wasted'!Z$15,'2a. Database N flows'!$P:$P,Z$14,'2a. Database N flows'!$U:$U,'3.3a Time series N wasted'!$D$14)</f>
        <v/>
      </c>
      <c r="AA23" s="282">
        <f>SUMIFS('2a. Database N flows'!$N:$N,'2a. Database N flows'!$D:$D,'3.3a Time series N wasted'!$B23,'2a. Database N flows'!$G:$G,"&lt;&gt;"&amp;$B$20,'2a. Database N flows'!$M:$M,'3.3a Time series N wasted'!AA$15,'2a. Database N flows'!$P:$P,AA$14,'2a. Database N flows'!$U:$U,'3.3a Time series N wasted'!$D$14)</f>
        <v/>
      </c>
      <c r="AB23" s="323">
        <f>SUM(U23:AA23)</f>
        <v/>
      </c>
      <c r="AC23" s="282">
        <f>SUMIFS('2a. Database N flows'!$N:$N,'2a. Database N flows'!$D:$D,'3.3a Time series N wasted'!$B23,'2a. Database N flows'!$G:$G,"&lt;&gt;"&amp;$B$20,'2a. Database N flows'!$M:$M,'3.3a Time series N wasted'!AC$15,'2a. Database N flows'!$P:$P,AC$14,'2a. Database N flows'!$U:$U,'3.3a Time series N wasted'!$D$14)</f>
        <v/>
      </c>
      <c r="AD23" s="282">
        <f>SUMIFS('2a. Database N flows'!$N:$N,'2a. Database N flows'!$D:$D,'3.3a Time series N wasted'!$B23,'2a. Database N flows'!$G:$G,"&lt;&gt;"&amp;$B$20,'2a. Database N flows'!$M:$M,'3.3a Time series N wasted'!AD$15,'2a. Database N flows'!$P:$P,AD$14,'2a. Database N flows'!$U:$U,'3.3a Time series N wasted'!$D$14)</f>
        <v/>
      </c>
      <c r="AE23" s="282">
        <f>SUMIFS('2a. Database N flows'!$N:$N,'2a. Database N flows'!$D:$D,'3.3a Time series N wasted'!$B23,'2a. Database N flows'!$G:$G,"&lt;&gt;"&amp;$B$20,'2a. Database N flows'!$M:$M,'3.3a Time series N wasted'!AE$15,'2a. Database N flows'!$P:$P,AE$14,'2a. Database N flows'!$U:$U,'3.3a Time series N wasted'!$D$14)</f>
        <v/>
      </c>
      <c r="AF23" s="282">
        <f>SUMIFS('2a. Database N flows'!$N:$N,'2a. Database N flows'!$D:$D,'3.3a Time series N wasted'!$B23,'2a. Database N flows'!$G:$G,"&lt;&gt;"&amp;$B$20,'2a. Database N flows'!$M:$M,'3.3a Time series N wasted'!AF$15,'2a. Database N flows'!$P:$P,AF$14,'2a. Database N flows'!$U:$U,'3.3a Time series N wasted'!$D$14)</f>
        <v/>
      </c>
      <c r="AG23" s="282">
        <f>SUMIFS('2a. Database N flows'!$N:$N,'2a. Database N flows'!$D:$D,'3.3a Time series N wasted'!$B23,'2a. Database N flows'!$G:$G,"&lt;&gt;"&amp;$B$20,'2a. Database N flows'!$M:$M,'3.3a Time series N wasted'!AG$15,'2a. Database N flows'!$P:$P,AG$14,'2a. Database N flows'!$U:$U,'3.3a Time series N wasted'!$D$14)</f>
        <v/>
      </c>
      <c r="AH23" s="282">
        <f>SUMIFS('2a. Database N flows'!$N:$N,'2a. Database N flows'!$D:$D,'3.3a Time series N wasted'!$B23,'2a. Database N flows'!$G:$G,"&lt;&gt;"&amp;$B$20,'2a. Database N flows'!$M:$M,'3.3a Time series N wasted'!AH$15,'2a. Database N flows'!$P:$P,AH$14,'2a. Database N flows'!$U:$U,'3.3a Time series N wasted'!$D$14)</f>
        <v/>
      </c>
      <c r="AI23" s="282">
        <f>SUMIFS('2a. Database N flows'!$N:$N,'2a. Database N flows'!$D:$D,'3.3a Time series N wasted'!$B23,'2a. Database N flows'!$G:$G,"&lt;&gt;"&amp;$B$20,'2a. Database N flows'!$M:$M,'3.3a Time series N wasted'!AI$15,'2a. Database N flows'!$P:$P,AI$14,'2a. Database N flows'!$U:$U,'3.3a Time series N wasted'!$D$14)</f>
        <v/>
      </c>
      <c r="AJ23" s="323">
        <f>SUM(AC23:AI23)</f>
        <v/>
      </c>
      <c r="AK23" s="282">
        <f>SUMIFS('2a. Database N flows'!$N:$N,'2a. Database N flows'!$D:$D,'3.3a Time series N wasted'!$B23,'2a. Database N flows'!$G:$G,"&lt;&gt;"&amp;$B$20,'2a. Database N flows'!$M:$M,'3.3a Time series N wasted'!AK$15,'2a. Database N flows'!$P:$P,AK$14,'2a. Database N flows'!$U:$U,'3.3a Time series N wasted'!$D$14)</f>
        <v/>
      </c>
      <c r="AL23" s="282">
        <f>SUMIFS('2a. Database N flows'!$N:$N,'2a. Database N flows'!$D:$D,'3.3a Time series N wasted'!$B23,'2a. Database N flows'!$G:$G,"&lt;&gt;"&amp;$B$20,'2a. Database N flows'!$M:$M,'3.3a Time series N wasted'!AL$15,'2a. Database N flows'!$P:$P,AL$14,'2a. Database N flows'!$U:$U,'3.3a Time series N wasted'!$D$14)</f>
        <v/>
      </c>
      <c r="AM23" s="282">
        <f>SUMIFS('2a. Database N flows'!$N:$N,'2a. Database N flows'!$D:$D,'3.3a Time series N wasted'!$B23,'2a. Database N flows'!$G:$G,"&lt;&gt;"&amp;$B$20,'2a. Database N flows'!$M:$M,'3.3a Time series N wasted'!AM$15,'2a. Database N flows'!$P:$P,AM$14,'2a. Database N flows'!$U:$U,'3.3a Time series N wasted'!$D$14)</f>
        <v/>
      </c>
      <c r="AN23" s="282">
        <f>SUMIFS('2a. Database N flows'!$N:$N,'2a. Database N flows'!$D:$D,'3.3a Time series N wasted'!$B23,'2a. Database N flows'!$G:$G,"&lt;&gt;"&amp;$B$20,'2a. Database N flows'!$M:$M,'3.3a Time series N wasted'!AN$15,'2a. Database N flows'!$P:$P,AN$14,'2a. Database N flows'!$U:$U,'3.3a Time series N wasted'!$D$14)</f>
        <v/>
      </c>
      <c r="AO23" s="282">
        <f>SUMIFS('2a. Database N flows'!$N:$N,'2a. Database N flows'!$D:$D,'3.3a Time series N wasted'!$B23,'2a. Database N flows'!$G:$G,"&lt;&gt;"&amp;$B$20,'2a. Database N flows'!$M:$M,'3.3a Time series N wasted'!AO$15,'2a. Database N flows'!$P:$P,AO$14,'2a. Database N flows'!$U:$U,'3.3a Time series N wasted'!$D$14)</f>
        <v/>
      </c>
      <c r="AP23" s="282">
        <f>SUMIFS('2a. Database N flows'!$N:$N,'2a. Database N flows'!$D:$D,'3.3a Time series N wasted'!$B23,'2a. Database N flows'!$G:$G,"&lt;&gt;"&amp;$B$20,'2a. Database N flows'!$M:$M,'3.3a Time series N wasted'!AP$15,'2a. Database N flows'!$P:$P,AP$14,'2a. Database N flows'!$U:$U,'3.3a Time series N wasted'!$D$14)</f>
        <v/>
      </c>
      <c r="AQ23" s="282">
        <f>SUMIFS('2a. Database N flows'!$N:$N,'2a. Database N flows'!$D:$D,'3.3a Time series N wasted'!$B23,'2a. Database N flows'!$G:$G,"&lt;&gt;"&amp;$B$20,'2a. Database N flows'!$M:$M,'3.3a Time series N wasted'!AQ$15,'2a. Database N flows'!$P:$P,AQ$14,'2a. Database N flows'!$U:$U,'3.3a Time series N wasted'!$D$14)</f>
        <v/>
      </c>
      <c r="AR23" s="323">
        <f>SUM(AK23:AQ23)</f>
        <v/>
      </c>
      <c r="AS23" s="282">
        <f>SUMIFS('2a. Database N flows'!$N:$N,'2a. Database N flows'!$D:$D,'3.3a Time series N wasted'!$B23,'2a. Database N flows'!$G:$G,"&lt;&gt;"&amp;$B$20,'2a. Database N flows'!$M:$M,'3.3a Time series N wasted'!AS$15,'2a. Database N flows'!$P:$P,AS$14,'2a. Database N flows'!$U:$U,'3.3a Time series N wasted'!$D$14)</f>
        <v/>
      </c>
      <c r="AT23" s="282">
        <f>SUMIFS('2a. Database N flows'!$N:$N,'2a. Database N flows'!$D:$D,'3.3a Time series N wasted'!$B23,'2a. Database N flows'!$G:$G,"&lt;&gt;"&amp;$B$20,'2a. Database N flows'!$M:$M,'3.3a Time series N wasted'!AT$15,'2a. Database N flows'!$P:$P,AT$14,'2a. Database N flows'!$U:$U,'3.3a Time series N wasted'!$D$14)</f>
        <v/>
      </c>
      <c r="AU23" s="282">
        <f>SUMIFS('2a. Database N flows'!$N:$N,'2a. Database N flows'!$D:$D,'3.3a Time series N wasted'!$B23,'2a. Database N flows'!$G:$G,"&lt;&gt;"&amp;$B$20,'2a. Database N flows'!$M:$M,'3.3a Time series N wasted'!AU$15,'2a. Database N flows'!$P:$P,AU$14,'2a. Database N flows'!$U:$U,'3.3a Time series N wasted'!$D$14)</f>
        <v/>
      </c>
      <c r="AV23" s="282">
        <f>SUMIFS('2a. Database N flows'!$N:$N,'2a. Database N flows'!$D:$D,'3.3a Time series N wasted'!$B23,'2a. Database N flows'!$G:$G,"&lt;&gt;"&amp;$B$20,'2a. Database N flows'!$M:$M,'3.3a Time series N wasted'!AV$15,'2a. Database N flows'!$P:$P,AV$14,'2a. Database N flows'!$U:$U,'3.3a Time series N wasted'!$D$14)</f>
        <v/>
      </c>
      <c r="AW23" s="282">
        <f>SUMIFS('2a. Database N flows'!$N:$N,'2a. Database N flows'!$D:$D,'3.3a Time series N wasted'!$B23,'2a. Database N flows'!$G:$G,"&lt;&gt;"&amp;$B$20,'2a. Database N flows'!$M:$M,'3.3a Time series N wasted'!AW$15,'2a. Database N flows'!$P:$P,AW$14,'2a. Database N flows'!$U:$U,'3.3a Time series N wasted'!$D$14)</f>
        <v/>
      </c>
      <c r="AX23" s="282">
        <f>SUMIFS('2a. Database N flows'!$N:$N,'2a. Database N flows'!$D:$D,'3.3a Time series N wasted'!$B23,'2a. Database N flows'!$G:$G,"&lt;&gt;"&amp;$B$20,'2a. Database N flows'!$M:$M,'3.3a Time series N wasted'!AX$15,'2a. Database N flows'!$P:$P,AX$14,'2a. Database N flows'!$U:$U,'3.3a Time series N wasted'!$D$14)</f>
        <v/>
      </c>
      <c r="AY23" s="282">
        <f>SUMIFS('2a. Database N flows'!$N:$N,'2a. Database N flows'!$D:$D,'3.3a Time series N wasted'!$B23,'2a. Database N flows'!$G:$G,"&lt;&gt;"&amp;$B$20,'2a. Database N flows'!$M:$M,'3.3a Time series N wasted'!AY$15,'2a. Database N flows'!$P:$P,AY$14,'2a. Database N flows'!$U:$U,'3.3a Time series N wasted'!$D$14)</f>
        <v/>
      </c>
      <c r="AZ23" s="323">
        <f>SUM(AS23:AY23)</f>
        <v/>
      </c>
      <c r="BA23" s="282">
        <f>SUMIFS('2a. Database N flows'!$N:$N,'2a. Database N flows'!$D:$D,'3.3a Time series N wasted'!$B23,'2a. Database N flows'!$G:$G,"&lt;&gt;"&amp;$B$20,'2a. Database N flows'!$M:$M,'3.3a Time series N wasted'!BA$15,'2a. Database N flows'!$P:$P,BA$14,'2a. Database N flows'!$U:$U,'3.3a Time series N wasted'!$D$14)</f>
        <v/>
      </c>
      <c r="BB23" s="282">
        <f>SUMIFS('2a. Database N flows'!$N:$N,'2a. Database N flows'!$D:$D,'3.3a Time series N wasted'!$B23,'2a. Database N flows'!$G:$G,"&lt;&gt;"&amp;$B$20,'2a. Database N flows'!$M:$M,'3.3a Time series N wasted'!BB$15,'2a. Database N flows'!$P:$P,BB$14,'2a. Database N flows'!$U:$U,'3.3a Time series N wasted'!$D$14)</f>
        <v/>
      </c>
      <c r="BC23" s="282">
        <f>SUMIFS('2a. Database N flows'!$N:$N,'2a. Database N flows'!$D:$D,'3.3a Time series N wasted'!$B23,'2a. Database N flows'!$G:$G,"&lt;&gt;"&amp;$B$20,'2a. Database N flows'!$M:$M,'3.3a Time series N wasted'!BC$15,'2a. Database N flows'!$P:$P,BC$14,'2a. Database N flows'!$U:$U,'3.3a Time series N wasted'!$D$14)</f>
        <v/>
      </c>
      <c r="BD23" s="282">
        <f>SUMIFS('2a. Database N flows'!$N:$N,'2a. Database N flows'!$D:$D,'3.3a Time series N wasted'!$B23,'2a. Database N flows'!$G:$G,"&lt;&gt;"&amp;$B$20,'2a. Database N flows'!$M:$M,'3.3a Time series N wasted'!BD$15,'2a. Database N flows'!$P:$P,BD$14,'2a. Database N flows'!$U:$U,'3.3a Time series N wasted'!$D$14)</f>
        <v/>
      </c>
      <c r="BE23" s="282">
        <f>SUMIFS('2a. Database N flows'!$N:$N,'2a. Database N flows'!$D:$D,'3.3a Time series N wasted'!$B23,'2a. Database N flows'!$G:$G,"&lt;&gt;"&amp;$B$20,'2a. Database N flows'!$M:$M,'3.3a Time series N wasted'!BE$15,'2a. Database N flows'!$P:$P,BE$14,'2a. Database N flows'!$U:$U,'3.3a Time series N wasted'!$D$14)</f>
        <v/>
      </c>
      <c r="BF23" s="282">
        <f>SUMIFS('2a. Database N flows'!$N:$N,'2a. Database N flows'!$D:$D,'3.3a Time series N wasted'!$B23,'2a. Database N flows'!$G:$G,"&lt;&gt;"&amp;$B$20,'2a. Database N flows'!$M:$M,'3.3a Time series N wasted'!BF$15,'2a. Database N flows'!$P:$P,BF$14,'2a. Database N flows'!$U:$U,'3.3a Time series N wasted'!$D$14)</f>
        <v/>
      </c>
      <c r="BG23" s="282">
        <f>SUMIFS('2a. Database N flows'!$N:$N,'2a. Database N flows'!$D:$D,'3.3a Time series N wasted'!$B23,'2a. Database N flows'!$G:$G,"&lt;&gt;"&amp;$B$20,'2a. Database N flows'!$M:$M,'3.3a Time series N wasted'!BG$15,'2a. Database N flows'!$P:$P,BG$14,'2a. Database N flows'!$U:$U,'3.3a Time series N wasted'!$D$14)</f>
        <v/>
      </c>
      <c r="BH23" s="323">
        <f>SUM(BA23:BG23)</f>
        <v/>
      </c>
      <c r="BI23" s="282">
        <f>SUMIFS('2a. Database N flows'!$N:$N,'2a. Database N flows'!$D:$D,'3.3a Time series N wasted'!$B23,'2a. Database N flows'!$G:$G,"&lt;&gt;"&amp;$B$20,'2a. Database N flows'!$M:$M,'3.3a Time series N wasted'!BI$15,'2a. Database N flows'!$P:$P,BI$14,'2a. Database N flows'!$U:$U,'3.3a Time series N wasted'!$D$14)</f>
        <v/>
      </c>
      <c r="BJ23" s="282">
        <f>SUMIFS('2a. Database N flows'!$N:$N,'2a. Database N flows'!$D:$D,'3.3a Time series N wasted'!$B23,'2a. Database N flows'!$G:$G,"&lt;&gt;"&amp;$B$20,'2a. Database N flows'!$M:$M,'3.3a Time series N wasted'!BJ$15,'2a. Database N flows'!$P:$P,BJ$14,'2a. Database N flows'!$U:$U,'3.3a Time series N wasted'!$D$14)</f>
        <v/>
      </c>
      <c r="BK23" s="282">
        <f>SUMIFS('2a. Database N flows'!$N:$N,'2a. Database N flows'!$D:$D,'3.3a Time series N wasted'!$B23,'2a. Database N flows'!$G:$G,"&lt;&gt;"&amp;$B$20,'2a. Database N flows'!$M:$M,'3.3a Time series N wasted'!BK$15,'2a. Database N flows'!$P:$P,BK$14,'2a. Database N flows'!$U:$U,'3.3a Time series N wasted'!$D$14)</f>
        <v/>
      </c>
      <c r="BL23" s="282">
        <f>SUMIFS('2a. Database N flows'!$N:$N,'2a. Database N flows'!$D:$D,'3.3a Time series N wasted'!$B23,'2a. Database N flows'!$G:$G,"&lt;&gt;"&amp;$B$20,'2a. Database N flows'!$M:$M,'3.3a Time series N wasted'!BL$15,'2a. Database N flows'!$P:$P,BL$14,'2a. Database N flows'!$U:$U,'3.3a Time series N wasted'!$D$14)</f>
        <v/>
      </c>
      <c r="BM23" s="282">
        <f>SUMIFS('2a. Database N flows'!$N:$N,'2a. Database N flows'!$D:$D,'3.3a Time series N wasted'!$B23,'2a. Database N flows'!$G:$G,"&lt;&gt;"&amp;$B$20,'2a. Database N flows'!$M:$M,'3.3a Time series N wasted'!BM$15,'2a. Database N flows'!$P:$P,BM$14,'2a. Database N flows'!$U:$U,'3.3a Time series N wasted'!$D$14)</f>
        <v/>
      </c>
      <c r="BN23" s="282">
        <f>SUMIFS('2a. Database N flows'!$N:$N,'2a. Database N flows'!$D:$D,'3.3a Time series N wasted'!$B23,'2a. Database N flows'!$G:$G,"&lt;&gt;"&amp;$B$20,'2a. Database N flows'!$M:$M,'3.3a Time series N wasted'!BN$15,'2a. Database N flows'!$P:$P,BN$14,'2a. Database N flows'!$U:$U,'3.3a Time series N wasted'!$D$14)</f>
        <v/>
      </c>
      <c r="BO23" s="282">
        <f>SUMIFS('2a. Database N flows'!$N:$N,'2a. Database N flows'!$D:$D,'3.3a Time series N wasted'!$B23,'2a. Database N flows'!$G:$G,"&lt;&gt;"&amp;$B$20,'2a. Database N flows'!$M:$M,'3.3a Time series N wasted'!BO$15,'2a. Database N flows'!$P:$P,BO$14,'2a. Database N flows'!$U:$U,'3.3a Time series N wasted'!$D$14)</f>
        <v/>
      </c>
      <c r="BP23" s="323">
        <f>SUM(BI23:BO23)</f>
        <v/>
      </c>
      <c r="BQ23" s="282">
        <f>SUMIFS('2a. Database N flows'!$N:$N,'2a. Database N flows'!$D:$D,'3.3a Time series N wasted'!$B23,'2a. Database N flows'!$G:$G,"&lt;&gt;"&amp;$B$20,'2a. Database N flows'!$M:$M,'3.3a Time series N wasted'!BQ$15,'2a. Database N flows'!$P:$P,BQ$14,'2a. Database N flows'!$U:$U,'3.3a Time series N wasted'!$D$14)</f>
        <v/>
      </c>
      <c r="BR23" s="282">
        <f>SUMIFS('2a. Database N flows'!$N:$N,'2a. Database N flows'!$D:$D,'3.3a Time series N wasted'!$B23,'2a. Database N flows'!$G:$G,"&lt;&gt;"&amp;$B$20,'2a. Database N flows'!$M:$M,'3.3a Time series N wasted'!BR$15,'2a. Database N flows'!$P:$P,BR$14,'2a. Database N flows'!$U:$U,'3.3a Time series N wasted'!$D$14)</f>
        <v/>
      </c>
      <c r="BS23" s="282">
        <f>SUMIFS('2a. Database N flows'!$N:$N,'2a. Database N flows'!$D:$D,'3.3a Time series N wasted'!$B23,'2a. Database N flows'!$G:$G,"&lt;&gt;"&amp;$B$20,'2a. Database N flows'!$M:$M,'3.3a Time series N wasted'!BS$15,'2a. Database N flows'!$P:$P,BS$14,'2a. Database N flows'!$U:$U,'3.3a Time series N wasted'!$D$14)</f>
        <v/>
      </c>
      <c r="BT23" s="282">
        <f>SUMIFS('2a. Database N flows'!$N:$N,'2a. Database N flows'!$D:$D,'3.3a Time series N wasted'!$B23,'2a. Database N flows'!$G:$G,"&lt;&gt;"&amp;$B$20,'2a. Database N flows'!$M:$M,'3.3a Time series N wasted'!BT$15,'2a. Database N flows'!$P:$P,BT$14,'2a. Database N flows'!$U:$U,'3.3a Time series N wasted'!$D$14)</f>
        <v/>
      </c>
      <c r="BU23" s="282">
        <f>SUMIFS('2a. Database N flows'!$N:$N,'2a. Database N flows'!$D:$D,'3.3a Time series N wasted'!$B23,'2a. Database N flows'!$G:$G,"&lt;&gt;"&amp;$B$20,'2a. Database N flows'!$M:$M,'3.3a Time series N wasted'!BU$15,'2a. Database N flows'!$P:$P,BU$14,'2a. Database N flows'!$U:$U,'3.3a Time series N wasted'!$D$14)</f>
        <v/>
      </c>
      <c r="BV23" s="282">
        <f>SUMIFS('2a. Database N flows'!$N:$N,'2a. Database N flows'!$D:$D,'3.3a Time series N wasted'!$B23,'2a. Database N flows'!$G:$G,"&lt;&gt;"&amp;$B$20,'2a. Database N flows'!$M:$M,'3.3a Time series N wasted'!BV$15,'2a. Database N flows'!$P:$P,BV$14,'2a. Database N flows'!$U:$U,'3.3a Time series N wasted'!$D$14)</f>
        <v/>
      </c>
      <c r="BW23" s="282">
        <f>SUMIFS('2a. Database N flows'!$N:$N,'2a. Database N flows'!$D:$D,'3.3a Time series N wasted'!$B23,'2a. Database N flows'!$G:$G,"&lt;&gt;"&amp;$B$20,'2a. Database N flows'!$M:$M,'3.3a Time series N wasted'!BW$15,'2a. Database N flows'!$P:$P,BW$14,'2a. Database N flows'!$U:$U,'3.3a Time series N wasted'!$D$14)</f>
        <v/>
      </c>
      <c r="BX23" s="323">
        <f>SUM(BQ23:BW23)</f>
        <v/>
      </c>
      <c r="BY23" s="282">
        <f>SUMIFS('2a. Database N flows'!$N:$N,'2a. Database N flows'!$D:$D,'3.3a Time series N wasted'!$B23,'2a. Database N flows'!$G:$G,"&lt;&gt;"&amp;$B$20,'2a. Database N flows'!$M:$M,'3.3a Time series N wasted'!BY$15,'2a. Database N flows'!$P:$P,BY$14,'2a. Database N flows'!$U:$U,'3.3a Time series N wasted'!$D$14)</f>
        <v/>
      </c>
      <c r="BZ23" s="282">
        <f>SUMIFS('2a. Database N flows'!$N:$N,'2a. Database N flows'!$D:$D,'3.3a Time series N wasted'!$B23,'2a. Database N flows'!$G:$G,"&lt;&gt;"&amp;$B$20,'2a. Database N flows'!$M:$M,'3.3a Time series N wasted'!BZ$15,'2a. Database N flows'!$P:$P,BZ$14,'2a. Database N flows'!$U:$U,'3.3a Time series N wasted'!$D$14)</f>
        <v/>
      </c>
      <c r="CA23" s="282">
        <f>SUMIFS('2a. Database N flows'!$N:$N,'2a. Database N flows'!$D:$D,'3.3a Time series N wasted'!$B23,'2a. Database N flows'!$G:$G,"&lt;&gt;"&amp;$B$20,'2a. Database N flows'!$M:$M,'3.3a Time series N wasted'!CA$15,'2a. Database N flows'!$P:$P,CA$14,'2a. Database N flows'!$U:$U,'3.3a Time series N wasted'!$D$14)</f>
        <v/>
      </c>
      <c r="CB23" s="282">
        <f>SUMIFS('2a. Database N flows'!$N:$N,'2a. Database N flows'!$D:$D,'3.3a Time series N wasted'!$B23,'2a. Database N flows'!$G:$G,"&lt;&gt;"&amp;$B$20,'2a. Database N flows'!$M:$M,'3.3a Time series N wasted'!CB$15,'2a. Database N flows'!$P:$P,CB$14,'2a. Database N flows'!$U:$U,'3.3a Time series N wasted'!$D$14)</f>
        <v/>
      </c>
      <c r="CC23" s="282">
        <f>SUMIFS('2a. Database N flows'!$N:$N,'2a. Database N flows'!$D:$D,'3.3a Time series N wasted'!$B23,'2a. Database N flows'!$G:$G,"&lt;&gt;"&amp;$B$20,'2a. Database N flows'!$M:$M,'3.3a Time series N wasted'!CC$15,'2a. Database N flows'!$P:$P,CC$14,'2a. Database N flows'!$U:$U,'3.3a Time series N wasted'!$D$14)</f>
        <v/>
      </c>
      <c r="CD23" s="282">
        <f>SUMIFS('2a. Database N flows'!$N:$N,'2a. Database N flows'!$D:$D,'3.3a Time series N wasted'!$B23,'2a. Database N flows'!$G:$G,"&lt;&gt;"&amp;$B$20,'2a. Database N flows'!$M:$M,'3.3a Time series N wasted'!CD$15,'2a. Database N flows'!$P:$P,CD$14,'2a. Database N flows'!$U:$U,'3.3a Time series N wasted'!$D$14)</f>
        <v/>
      </c>
      <c r="CE23" s="282">
        <f>SUMIFS('2a. Database N flows'!$N:$N,'2a. Database N flows'!$D:$D,'3.3a Time series N wasted'!$B23,'2a. Database N flows'!$G:$G,"&lt;&gt;"&amp;$B$20,'2a. Database N flows'!$M:$M,'3.3a Time series N wasted'!CE$15,'2a. Database N flows'!$P:$P,CE$14,'2a. Database N flows'!$U:$U,'3.3a Time series N wasted'!$D$14)</f>
        <v/>
      </c>
      <c r="CF23" s="323">
        <f>SUM(BY23:CE23)</f>
        <v/>
      </c>
      <c r="CG23" s="282">
        <f>SUMIFS('2a. Database N flows'!$N:$N,'2a. Database N flows'!$D:$D,'3.3a Time series N wasted'!$B23,'2a. Database N flows'!$G:$G,"&lt;&gt;"&amp;$B$20,'2a. Database N flows'!$M:$M,'3.3a Time series N wasted'!CG$15,'2a. Database N flows'!$P:$P,CG$14,'2a. Database N flows'!$U:$U,'3.3a Time series N wasted'!$D$14)</f>
        <v/>
      </c>
      <c r="CH23" s="282">
        <f>SUMIFS('2a. Database N flows'!$N:$N,'2a. Database N flows'!$D:$D,'3.3a Time series N wasted'!$B23,'2a. Database N flows'!$G:$G,"&lt;&gt;"&amp;$B$20,'2a. Database N flows'!$M:$M,'3.3a Time series N wasted'!CH$15,'2a. Database N flows'!$P:$P,CH$14,'2a. Database N flows'!$U:$U,'3.3a Time series N wasted'!$D$14)</f>
        <v/>
      </c>
      <c r="CI23" s="282">
        <f>SUMIFS('2a. Database N flows'!$N:$N,'2a. Database N flows'!$D:$D,'3.3a Time series N wasted'!$B23,'2a. Database N flows'!$G:$G,"&lt;&gt;"&amp;$B$20,'2a. Database N flows'!$M:$M,'3.3a Time series N wasted'!CI$15,'2a. Database N flows'!$P:$P,CI$14,'2a. Database N flows'!$U:$U,'3.3a Time series N wasted'!$D$14)</f>
        <v/>
      </c>
      <c r="CJ23" s="282">
        <f>SUMIFS('2a. Database N flows'!$N:$N,'2a. Database N flows'!$D:$D,'3.3a Time series N wasted'!$B23,'2a. Database N flows'!$G:$G,"&lt;&gt;"&amp;$B$20,'2a. Database N flows'!$M:$M,'3.3a Time series N wasted'!CJ$15,'2a. Database N flows'!$P:$P,CJ$14,'2a. Database N flows'!$U:$U,'3.3a Time series N wasted'!$D$14)</f>
        <v/>
      </c>
      <c r="CK23" s="282">
        <f>SUMIFS('2a. Database N flows'!$N:$N,'2a. Database N flows'!$D:$D,'3.3a Time series N wasted'!$B23,'2a. Database N flows'!$G:$G,"&lt;&gt;"&amp;$B$20,'2a. Database N flows'!$M:$M,'3.3a Time series N wasted'!CK$15,'2a. Database N flows'!$P:$P,CK$14,'2a. Database N flows'!$U:$U,'3.3a Time series N wasted'!$D$14)</f>
        <v/>
      </c>
      <c r="CL23" s="282">
        <f>SUMIFS('2a. Database N flows'!$N:$N,'2a. Database N flows'!$D:$D,'3.3a Time series N wasted'!$B23,'2a. Database N flows'!$G:$G,"&lt;&gt;"&amp;$B$20,'2a. Database N flows'!$M:$M,'3.3a Time series N wasted'!CL$15,'2a. Database N flows'!$P:$P,CL$14,'2a. Database N flows'!$U:$U,'3.3a Time series N wasted'!$D$14)</f>
        <v/>
      </c>
      <c r="CM23" s="282">
        <f>SUMIFS('2a. Database N flows'!$N:$N,'2a. Database N flows'!$D:$D,'3.3a Time series N wasted'!$B23,'2a. Database N flows'!$G:$G,"&lt;&gt;"&amp;$B$20,'2a. Database N flows'!$M:$M,'3.3a Time series N wasted'!CM$15,'2a. Database N flows'!$P:$P,CM$14,'2a. Database N flows'!$U:$U,'3.3a Time series N wasted'!$D$14)</f>
        <v/>
      </c>
      <c r="CN23" s="323">
        <f>SUM(CG23:CM23)</f>
        <v/>
      </c>
      <c r="CO23" s="282">
        <f>SUMIFS('2a. Database N flows'!$N:$N,'2a. Database N flows'!$D:$D,'3.3a Time series N wasted'!$B23,'2a. Database N flows'!$G:$G,"&lt;&gt;"&amp;$B$20,'2a. Database N flows'!$M:$M,'3.3a Time series N wasted'!CO$15,'2a. Database N flows'!$P:$P,CO$14,'2a. Database N flows'!$U:$U,'3.3a Time series N wasted'!$D$14)</f>
        <v/>
      </c>
      <c r="CP23" s="282">
        <f>SUMIFS('2a. Database N flows'!$N:$N,'2a. Database N flows'!$D:$D,'3.3a Time series N wasted'!$B23,'2a. Database N flows'!$G:$G,"&lt;&gt;"&amp;$B$20,'2a. Database N flows'!$M:$M,'3.3a Time series N wasted'!CP$15,'2a. Database N flows'!$P:$P,CP$14,'2a. Database N flows'!$U:$U,'3.3a Time series N wasted'!$D$14)</f>
        <v/>
      </c>
      <c r="CQ23" s="282">
        <f>SUMIFS('2a. Database N flows'!$N:$N,'2a. Database N flows'!$D:$D,'3.3a Time series N wasted'!$B23,'2a. Database N flows'!$G:$G,"&lt;&gt;"&amp;$B$20,'2a. Database N flows'!$M:$M,'3.3a Time series N wasted'!CQ$15,'2a. Database N flows'!$P:$P,CQ$14,'2a. Database N flows'!$U:$U,'3.3a Time series N wasted'!$D$14)</f>
        <v/>
      </c>
      <c r="CR23" s="282">
        <f>SUMIFS('2a. Database N flows'!$N:$N,'2a. Database N flows'!$D:$D,'3.3a Time series N wasted'!$B23,'2a. Database N flows'!$G:$G,"&lt;&gt;"&amp;$B$20,'2a. Database N flows'!$M:$M,'3.3a Time series N wasted'!CR$15,'2a. Database N flows'!$P:$P,CR$14,'2a. Database N flows'!$U:$U,'3.3a Time series N wasted'!$D$14)</f>
        <v/>
      </c>
      <c r="CS23" s="282">
        <f>SUMIFS('2a. Database N flows'!$N:$N,'2a. Database N flows'!$D:$D,'3.3a Time series N wasted'!$B23,'2a. Database N flows'!$G:$G,"&lt;&gt;"&amp;$B$20,'2a. Database N flows'!$M:$M,'3.3a Time series N wasted'!CS$15,'2a. Database N flows'!$P:$P,CS$14,'2a. Database N flows'!$U:$U,'3.3a Time series N wasted'!$D$14)</f>
        <v/>
      </c>
      <c r="CT23" s="282">
        <f>SUMIFS('2a. Database N flows'!$N:$N,'2a. Database N flows'!$D:$D,'3.3a Time series N wasted'!$B23,'2a. Database N flows'!$G:$G,"&lt;&gt;"&amp;$B$20,'2a. Database N flows'!$M:$M,'3.3a Time series N wasted'!CT$15,'2a. Database N flows'!$P:$P,CT$14,'2a. Database N flows'!$U:$U,'3.3a Time series N wasted'!$D$14)</f>
        <v/>
      </c>
      <c r="CU23" s="282">
        <f>SUMIFS('2a. Database N flows'!$N:$N,'2a. Database N flows'!$D:$D,'3.3a Time series N wasted'!$B23,'2a. Database N flows'!$G:$G,"&lt;&gt;"&amp;$B$20,'2a. Database N flows'!$M:$M,'3.3a Time series N wasted'!CU$15,'2a. Database N flows'!$P:$P,CU$14,'2a. Database N flows'!$U:$U,'3.3a Time series N wasted'!$D$14)</f>
        <v/>
      </c>
      <c r="CV23" s="323">
        <f>SUM(CO23:CU23)</f>
        <v/>
      </c>
      <c r="CY23" s="268" t="n"/>
    </row>
    <row r="24" hidden="1" outlineLevel="1" customFormat="1" s="535">
      <c r="A24" s="386" t="n"/>
      <c r="B24" s="386" t="inlineStr">
        <is>
          <t>RW</t>
        </is>
      </c>
      <c r="D24" s="281" t="inlineStr">
        <is>
          <t>Rest of the World</t>
        </is>
      </c>
      <c r="E24" s="282">
        <f>SUMIFS('2a. Database N flows'!$N:$N,'2a. Database N flows'!$D:$D,'3.3a Time series N wasted'!$B24,'2a. Database N flows'!$G:$G,"&lt;&gt;"&amp;$B$20,'2a. Database N flows'!$M:$M,'3.3a Time series N wasted'!E$15,'2a. Database N flows'!$P:$P,E$14,'2a. Database N flows'!$U:$U,'3.3a Time series N wasted'!$D$14)</f>
        <v/>
      </c>
      <c r="F24" s="282">
        <f>SUMIFS('2a. Database N flows'!$N:$N,'2a. Database N flows'!$D:$D,'3.3a Time series N wasted'!$B24,'2a. Database N flows'!$G:$G,"&lt;&gt;"&amp;$B$20,'2a. Database N flows'!$M:$M,'3.3a Time series N wasted'!F$15,'2a. Database N flows'!$P:$P,F$14,'2a. Database N flows'!$U:$U,'3.3a Time series N wasted'!$D$14)</f>
        <v/>
      </c>
      <c r="G24" s="282">
        <f>SUMIFS('2a. Database N flows'!$N:$N,'2a. Database N flows'!$D:$D,'3.3a Time series N wasted'!$B24,'2a. Database N flows'!$G:$G,"&lt;&gt;"&amp;$B$20,'2a. Database N flows'!$M:$M,'3.3a Time series N wasted'!G$15,'2a. Database N flows'!$P:$P,G$14,'2a. Database N flows'!$U:$U,'3.3a Time series N wasted'!$D$14)</f>
        <v/>
      </c>
      <c r="H24" s="282">
        <f>SUMIFS('2a. Database N flows'!$N:$N,'2a. Database N flows'!$D:$D,'3.3a Time series N wasted'!$B24,'2a. Database N flows'!$G:$G,"&lt;&gt;"&amp;$B$20,'2a. Database N flows'!$M:$M,'3.3a Time series N wasted'!H$15,'2a. Database N flows'!$P:$P,H$14,'2a. Database N flows'!$U:$U,'3.3a Time series N wasted'!$D$14)</f>
        <v/>
      </c>
      <c r="I24" s="282">
        <f>SUMIFS('2a. Database N flows'!$N:$N,'2a. Database N flows'!$D:$D,'3.3a Time series N wasted'!$B24,'2a. Database N flows'!$G:$G,"&lt;&gt;"&amp;$B$20,'2a. Database N flows'!$M:$M,'3.3a Time series N wasted'!I$15,'2a. Database N flows'!$P:$P,I$14,'2a. Database N flows'!$U:$U,'3.3a Time series N wasted'!$D$14)</f>
        <v/>
      </c>
      <c r="J24" s="282">
        <f>SUMIFS('2a. Database N flows'!$N:$N,'2a. Database N flows'!$D:$D,'3.3a Time series N wasted'!$B24,'2a. Database N flows'!$G:$G,"&lt;&gt;"&amp;$B$20,'2a. Database N flows'!$M:$M,'3.3a Time series N wasted'!J$15,'2a. Database N flows'!$P:$P,J$14,'2a. Database N flows'!$U:$U,'3.3a Time series N wasted'!$D$14)</f>
        <v/>
      </c>
      <c r="K24" s="282">
        <f>SUMIFS('2a. Database N flows'!$N:$N,'2a. Database N flows'!$D:$D,'3.3a Time series N wasted'!$B24,'2a. Database N flows'!$G:$G,"&lt;&gt;"&amp;$B$20,'2a. Database N flows'!$M:$M,'3.3a Time series N wasted'!K$15,'2a. Database N flows'!$P:$P,K$14,'2a. Database N flows'!$U:$U,'3.3a Time series N wasted'!$D$14)</f>
        <v/>
      </c>
      <c r="L24" s="323">
        <f>SUM(E24:K24)</f>
        <v/>
      </c>
      <c r="M24" s="282">
        <f>SUMIFS('2a. Database N flows'!$N:$N,'2a. Database N flows'!$D:$D,'3.3a Time series N wasted'!$B24,'2a. Database N flows'!$G:$G,"&lt;&gt;"&amp;$B$20,'2a. Database N flows'!$M:$M,'3.3a Time series N wasted'!M$15,'2a. Database N flows'!$P:$P,M$14,'2a. Database N flows'!$U:$U,'3.3a Time series N wasted'!$D$14)</f>
        <v/>
      </c>
      <c r="N24" s="282">
        <f>SUMIFS('2a. Database N flows'!$N:$N,'2a. Database N flows'!$D:$D,'3.3a Time series N wasted'!$B24,'2a. Database N flows'!$G:$G,"&lt;&gt;"&amp;$B$20,'2a. Database N flows'!$M:$M,'3.3a Time series N wasted'!N$15,'2a. Database N flows'!$P:$P,N$14,'2a. Database N flows'!$U:$U,'3.3a Time series N wasted'!$D$14)</f>
        <v/>
      </c>
      <c r="O24" s="282">
        <f>SUMIFS('2a. Database N flows'!$N:$N,'2a. Database N flows'!$D:$D,'3.3a Time series N wasted'!$B24,'2a. Database N flows'!$G:$G,"&lt;&gt;"&amp;$B$20,'2a. Database N flows'!$M:$M,'3.3a Time series N wasted'!O$15,'2a. Database N flows'!$P:$P,O$14,'2a. Database N flows'!$U:$U,'3.3a Time series N wasted'!$D$14)</f>
        <v/>
      </c>
      <c r="P24" s="282">
        <f>SUMIFS('2a. Database N flows'!$N:$N,'2a. Database N flows'!$D:$D,'3.3a Time series N wasted'!$B24,'2a. Database N flows'!$G:$G,"&lt;&gt;"&amp;$B$20,'2a. Database N flows'!$M:$M,'3.3a Time series N wasted'!P$15,'2a. Database N flows'!$P:$P,P$14,'2a. Database N flows'!$U:$U,'3.3a Time series N wasted'!$D$14)</f>
        <v/>
      </c>
      <c r="Q24" s="282">
        <f>SUMIFS('2a. Database N flows'!$N:$N,'2a. Database N flows'!$D:$D,'3.3a Time series N wasted'!$B24,'2a. Database N flows'!$G:$G,"&lt;&gt;"&amp;$B$20,'2a. Database N flows'!$M:$M,'3.3a Time series N wasted'!Q$15,'2a. Database N flows'!$P:$P,Q$14,'2a. Database N flows'!$U:$U,'3.3a Time series N wasted'!$D$14)</f>
        <v/>
      </c>
      <c r="R24" s="282">
        <f>SUMIFS('2a. Database N flows'!$N:$N,'2a. Database N flows'!$D:$D,'3.3a Time series N wasted'!$B24,'2a. Database N flows'!$G:$G,"&lt;&gt;"&amp;$B$20,'2a. Database N flows'!$M:$M,'3.3a Time series N wasted'!R$15,'2a. Database N flows'!$P:$P,R$14,'2a. Database N flows'!$U:$U,'3.3a Time series N wasted'!$D$14)</f>
        <v/>
      </c>
      <c r="S24" s="282">
        <f>SUMIFS('2a. Database N flows'!$N:$N,'2a. Database N flows'!$D:$D,'3.3a Time series N wasted'!$B24,'2a. Database N flows'!$G:$G,"&lt;&gt;"&amp;$B$20,'2a. Database N flows'!$M:$M,'3.3a Time series N wasted'!S$15,'2a. Database N flows'!$P:$P,S$14,'2a. Database N flows'!$U:$U,'3.3a Time series N wasted'!$D$14)</f>
        <v/>
      </c>
      <c r="T24" s="323">
        <f>SUM(M24:S24)</f>
        <v/>
      </c>
      <c r="U24" s="282">
        <f>SUMIFS('2a. Database N flows'!$N:$N,'2a. Database N flows'!$D:$D,'3.3a Time series N wasted'!$B24,'2a. Database N flows'!$G:$G,"&lt;&gt;"&amp;$B$20,'2a. Database N flows'!$M:$M,'3.3a Time series N wasted'!U$15,'2a. Database N flows'!$P:$P,U$14,'2a. Database N flows'!$U:$U,'3.3a Time series N wasted'!$D$14)</f>
        <v/>
      </c>
      <c r="V24" s="282">
        <f>SUMIFS('2a. Database N flows'!$N:$N,'2a. Database N flows'!$D:$D,'3.3a Time series N wasted'!$B24,'2a. Database N flows'!$G:$G,"&lt;&gt;"&amp;$B$20,'2a. Database N flows'!$M:$M,'3.3a Time series N wasted'!V$15,'2a. Database N flows'!$P:$P,V$14,'2a. Database N flows'!$U:$U,'3.3a Time series N wasted'!$D$14)</f>
        <v/>
      </c>
      <c r="W24" s="282">
        <f>SUMIFS('2a. Database N flows'!$N:$N,'2a. Database N flows'!$D:$D,'3.3a Time series N wasted'!$B24,'2a. Database N flows'!$G:$G,"&lt;&gt;"&amp;$B$20,'2a. Database N flows'!$M:$M,'3.3a Time series N wasted'!W$15,'2a. Database N flows'!$P:$P,W$14,'2a. Database N flows'!$U:$U,'3.3a Time series N wasted'!$D$14)</f>
        <v/>
      </c>
      <c r="X24" s="282">
        <f>SUMIFS('2a. Database N flows'!$N:$N,'2a. Database N flows'!$D:$D,'3.3a Time series N wasted'!$B24,'2a. Database N flows'!$G:$G,"&lt;&gt;"&amp;$B$20,'2a. Database N flows'!$M:$M,'3.3a Time series N wasted'!X$15,'2a. Database N flows'!$P:$P,X$14,'2a. Database N flows'!$U:$U,'3.3a Time series N wasted'!$D$14)</f>
        <v/>
      </c>
      <c r="Y24" s="282">
        <f>SUMIFS('2a. Database N flows'!$N:$N,'2a. Database N flows'!$D:$D,'3.3a Time series N wasted'!$B24,'2a. Database N flows'!$G:$G,"&lt;&gt;"&amp;$B$20,'2a. Database N flows'!$M:$M,'3.3a Time series N wasted'!Y$15,'2a. Database N flows'!$P:$P,Y$14,'2a. Database N flows'!$U:$U,'3.3a Time series N wasted'!$D$14)</f>
        <v/>
      </c>
      <c r="Z24" s="282">
        <f>SUMIFS('2a. Database N flows'!$N:$N,'2a. Database N flows'!$D:$D,'3.3a Time series N wasted'!$B24,'2a. Database N flows'!$G:$G,"&lt;&gt;"&amp;$B$20,'2a. Database N flows'!$M:$M,'3.3a Time series N wasted'!Z$15,'2a. Database N flows'!$P:$P,Z$14,'2a. Database N flows'!$U:$U,'3.3a Time series N wasted'!$D$14)</f>
        <v/>
      </c>
      <c r="AA24" s="282">
        <f>SUMIFS('2a. Database N flows'!$N:$N,'2a. Database N flows'!$D:$D,'3.3a Time series N wasted'!$B24,'2a. Database N flows'!$G:$G,"&lt;&gt;"&amp;$B$20,'2a. Database N flows'!$M:$M,'3.3a Time series N wasted'!AA$15,'2a. Database N flows'!$P:$P,AA$14,'2a. Database N flows'!$U:$U,'3.3a Time series N wasted'!$D$14)</f>
        <v/>
      </c>
      <c r="AB24" s="323">
        <f>SUM(U24:AA24)</f>
        <v/>
      </c>
      <c r="AC24" s="282">
        <f>SUMIFS('2a. Database N flows'!$N:$N,'2a. Database N flows'!$D:$D,'3.3a Time series N wasted'!$B24,'2a. Database N flows'!$G:$G,"&lt;&gt;"&amp;$B$20,'2a. Database N flows'!$M:$M,'3.3a Time series N wasted'!AC$15,'2a. Database N flows'!$P:$P,AC$14,'2a. Database N flows'!$U:$U,'3.3a Time series N wasted'!$D$14)</f>
        <v/>
      </c>
      <c r="AD24" s="282">
        <f>SUMIFS('2a. Database N flows'!$N:$N,'2a. Database N flows'!$D:$D,'3.3a Time series N wasted'!$B24,'2a. Database N flows'!$G:$G,"&lt;&gt;"&amp;$B$20,'2a. Database N flows'!$M:$M,'3.3a Time series N wasted'!AD$15,'2a. Database N flows'!$P:$P,AD$14,'2a. Database N flows'!$U:$U,'3.3a Time series N wasted'!$D$14)</f>
        <v/>
      </c>
      <c r="AE24" s="282">
        <f>SUMIFS('2a. Database N flows'!$N:$N,'2a. Database N flows'!$D:$D,'3.3a Time series N wasted'!$B24,'2a. Database N flows'!$G:$G,"&lt;&gt;"&amp;$B$20,'2a. Database N flows'!$M:$M,'3.3a Time series N wasted'!AE$15,'2a. Database N flows'!$P:$P,AE$14,'2a. Database N flows'!$U:$U,'3.3a Time series N wasted'!$D$14)</f>
        <v/>
      </c>
      <c r="AF24" s="282">
        <f>SUMIFS('2a. Database N flows'!$N:$N,'2a. Database N flows'!$D:$D,'3.3a Time series N wasted'!$B24,'2a. Database N flows'!$G:$G,"&lt;&gt;"&amp;$B$20,'2a. Database N flows'!$M:$M,'3.3a Time series N wasted'!AF$15,'2a. Database N flows'!$P:$P,AF$14,'2a. Database N flows'!$U:$U,'3.3a Time series N wasted'!$D$14)</f>
        <v/>
      </c>
      <c r="AG24" s="282">
        <f>SUMIFS('2a. Database N flows'!$N:$N,'2a. Database N flows'!$D:$D,'3.3a Time series N wasted'!$B24,'2a. Database N flows'!$G:$G,"&lt;&gt;"&amp;$B$20,'2a. Database N flows'!$M:$M,'3.3a Time series N wasted'!AG$15,'2a. Database N flows'!$P:$P,AG$14,'2a. Database N flows'!$U:$U,'3.3a Time series N wasted'!$D$14)</f>
        <v/>
      </c>
      <c r="AH24" s="282">
        <f>SUMIFS('2a. Database N flows'!$N:$N,'2a. Database N flows'!$D:$D,'3.3a Time series N wasted'!$B24,'2a. Database N flows'!$G:$G,"&lt;&gt;"&amp;$B$20,'2a. Database N flows'!$M:$M,'3.3a Time series N wasted'!AH$15,'2a. Database N flows'!$P:$P,AH$14,'2a. Database N flows'!$U:$U,'3.3a Time series N wasted'!$D$14)</f>
        <v/>
      </c>
      <c r="AI24" s="282">
        <f>SUMIFS('2a. Database N flows'!$N:$N,'2a. Database N flows'!$D:$D,'3.3a Time series N wasted'!$B24,'2a. Database N flows'!$G:$G,"&lt;&gt;"&amp;$B$20,'2a. Database N flows'!$M:$M,'3.3a Time series N wasted'!AI$15,'2a. Database N flows'!$P:$P,AI$14,'2a. Database N flows'!$U:$U,'3.3a Time series N wasted'!$D$14)</f>
        <v/>
      </c>
      <c r="AJ24" s="323">
        <f>SUM(AC24:AI24)</f>
        <v/>
      </c>
      <c r="AK24" s="282">
        <f>SUMIFS('2a. Database N flows'!$N:$N,'2a. Database N flows'!$D:$D,'3.3a Time series N wasted'!$B24,'2a. Database N flows'!$G:$G,"&lt;&gt;"&amp;$B$20,'2a. Database N flows'!$M:$M,'3.3a Time series N wasted'!AK$15,'2a. Database N flows'!$P:$P,AK$14,'2a. Database N flows'!$U:$U,'3.3a Time series N wasted'!$D$14)</f>
        <v/>
      </c>
      <c r="AL24" s="282">
        <f>SUMIFS('2a. Database N flows'!$N:$N,'2a. Database N flows'!$D:$D,'3.3a Time series N wasted'!$B24,'2a. Database N flows'!$G:$G,"&lt;&gt;"&amp;$B$20,'2a. Database N flows'!$M:$M,'3.3a Time series N wasted'!AL$15,'2a. Database N flows'!$P:$P,AL$14,'2a. Database N flows'!$U:$U,'3.3a Time series N wasted'!$D$14)</f>
        <v/>
      </c>
      <c r="AM24" s="282">
        <f>SUMIFS('2a. Database N flows'!$N:$N,'2a. Database N flows'!$D:$D,'3.3a Time series N wasted'!$B24,'2a. Database N flows'!$G:$G,"&lt;&gt;"&amp;$B$20,'2a. Database N flows'!$M:$M,'3.3a Time series N wasted'!AM$15,'2a. Database N flows'!$P:$P,AM$14,'2a. Database N flows'!$U:$U,'3.3a Time series N wasted'!$D$14)</f>
        <v/>
      </c>
      <c r="AN24" s="282">
        <f>SUMIFS('2a. Database N flows'!$N:$N,'2a. Database N flows'!$D:$D,'3.3a Time series N wasted'!$B24,'2a. Database N flows'!$G:$G,"&lt;&gt;"&amp;$B$20,'2a. Database N flows'!$M:$M,'3.3a Time series N wasted'!AN$15,'2a. Database N flows'!$P:$P,AN$14,'2a. Database N flows'!$U:$U,'3.3a Time series N wasted'!$D$14)</f>
        <v/>
      </c>
      <c r="AO24" s="282">
        <f>SUMIFS('2a. Database N flows'!$N:$N,'2a. Database N flows'!$D:$D,'3.3a Time series N wasted'!$B24,'2a. Database N flows'!$G:$G,"&lt;&gt;"&amp;$B$20,'2a. Database N flows'!$M:$M,'3.3a Time series N wasted'!AO$15,'2a. Database N flows'!$P:$P,AO$14,'2a. Database N flows'!$U:$U,'3.3a Time series N wasted'!$D$14)</f>
        <v/>
      </c>
      <c r="AP24" s="282">
        <f>SUMIFS('2a. Database N flows'!$N:$N,'2a. Database N flows'!$D:$D,'3.3a Time series N wasted'!$B24,'2a. Database N flows'!$G:$G,"&lt;&gt;"&amp;$B$20,'2a. Database N flows'!$M:$M,'3.3a Time series N wasted'!AP$15,'2a. Database N flows'!$P:$P,AP$14,'2a. Database N flows'!$U:$U,'3.3a Time series N wasted'!$D$14)</f>
        <v/>
      </c>
      <c r="AQ24" s="282">
        <f>SUMIFS('2a. Database N flows'!$N:$N,'2a. Database N flows'!$D:$D,'3.3a Time series N wasted'!$B24,'2a. Database N flows'!$G:$G,"&lt;&gt;"&amp;$B$20,'2a. Database N flows'!$M:$M,'3.3a Time series N wasted'!AQ$15,'2a. Database N flows'!$P:$P,AQ$14,'2a. Database N flows'!$U:$U,'3.3a Time series N wasted'!$D$14)</f>
        <v/>
      </c>
      <c r="AR24" s="323">
        <f>SUM(AK24:AQ24)</f>
        <v/>
      </c>
      <c r="AS24" s="282">
        <f>SUMIFS('2a. Database N flows'!$N:$N,'2a. Database N flows'!$D:$D,'3.3a Time series N wasted'!$B24,'2a. Database N flows'!$G:$G,"&lt;&gt;"&amp;$B$20,'2a. Database N flows'!$M:$M,'3.3a Time series N wasted'!AS$15,'2a. Database N flows'!$P:$P,AS$14,'2a. Database N flows'!$U:$U,'3.3a Time series N wasted'!$D$14)</f>
        <v/>
      </c>
      <c r="AT24" s="282">
        <f>SUMIFS('2a. Database N flows'!$N:$N,'2a. Database N flows'!$D:$D,'3.3a Time series N wasted'!$B24,'2a. Database N flows'!$G:$G,"&lt;&gt;"&amp;$B$20,'2a. Database N flows'!$M:$M,'3.3a Time series N wasted'!AT$15,'2a. Database N flows'!$P:$P,AT$14,'2a. Database N flows'!$U:$U,'3.3a Time series N wasted'!$D$14)</f>
        <v/>
      </c>
      <c r="AU24" s="282">
        <f>SUMIFS('2a. Database N flows'!$N:$N,'2a. Database N flows'!$D:$D,'3.3a Time series N wasted'!$B24,'2a. Database N flows'!$G:$G,"&lt;&gt;"&amp;$B$20,'2a. Database N flows'!$M:$M,'3.3a Time series N wasted'!AU$15,'2a. Database N flows'!$P:$P,AU$14,'2a. Database N flows'!$U:$U,'3.3a Time series N wasted'!$D$14)</f>
        <v/>
      </c>
      <c r="AV24" s="282">
        <f>SUMIFS('2a. Database N flows'!$N:$N,'2a. Database N flows'!$D:$D,'3.3a Time series N wasted'!$B24,'2a. Database N flows'!$G:$G,"&lt;&gt;"&amp;$B$20,'2a. Database N flows'!$M:$M,'3.3a Time series N wasted'!AV$15,'2a. Database N flows'!$P:$P,AV$14,'2a. Database N flows'!$U:$U,'3.3a Time series N wasted'!$D$14)</f>
        <v/>
      </c>
      <c r="AW24" s="282">
        <f>SUMIFS('2a. Database N flows'!$N:$N,'2a. Database N flows'!$D:$D,'3.3a Time series N wasted'!$B24,'2a. Database N flows'!$G:$G,"&lt;&gt;"&amp;$B$20,'2a. Database N flows'!$M:$M,'3.3a Time series N wasted'!AW$15,'2a. Database N flows'!$P:$P,AW$14,'2a. Database N flows'!$U:$U,'3.3a Time series N wasted'!$D$14)</f>
        <v/>
      </c>
      <c r="AX24" s="282">
        <f>SUMIFS('2a. Database N flows'!$N:$N,'2a. Database N flows'!$D:$D,'3.3a Time series N wasted'!$B24,'2a. Database N flows'!$G:$G,"&lt;&gt;"&amp;$B$20,'2a. Database N flows'!$M:$M,'3.3a Time series N wasted'!AX$15,'2a. Database N flows'!$P:$P,AX$14,'2a. Database N flows'!$U:$U,'3.3a Time series N wasted'!$D$14)</f>
        <v/>
      </c>
      <c r="AY24" s="282">
        <f>SUMIFS('2a. Database N flows'!$N:$N,'2a. Database N flows'!$D:$D,'3.3a Time series N wasted'!$B24,'2a. Database N flows'!$G:$G,"&lt;&gt;"&amp;$B$20,'2a. Database N flows'!$M:$M,'3.3a Time series N wasted'!AY$15,'2a. Database N flows'!$P:$P,AY$14,'2a. Database N flows'!$U:$U,'3.3a Time series N wasted'!$D$14)</f>
        <v/>
      </c>
      <c r="AZ24" s="323">
        <f>SUM(AS24:AY24)</f>
        <v/>
      </c>
      <c r="BA24" s="282">
        <f>SUMIFS('2a. Database N flows'!$N:$N,'2a. Database N flows'!$D:$D,'3.3a Time series N wasted'!$B24,'2a. Database N flows'!$G:$G,"&lt;&gt;"&amp;$B$20,'2a. Database N flows'!$M:$M,'3.3a Time series N wasted'!BA$15,'2a. Database N flows'!$P:$P,BA$14,'2a. Database N flows'!$U:$U,'3.3a Time series N wasted'!$D$14)</f>
        <v/>
      </c>
      <c r="BB24" s="282">
        <f>SUMIFS('2a. Database N flows'!$N:$N,'2a. Database N flows'!$D:$D,'3.3a Time series N wasted'!$B24,'2a. Database N flows'!$G:$G,"&lt;&gt;"&amp;$B$20,'2a. Database N flows'!$M:$M,'3.3a Time series N wasted'!BB$15,'2a. Database N flows'!$P:$P,BB$14,'2a. Database N flows'!$U:$U,'3.3a Time series N wasted'!$D$14)</f>
        <v/>
      </c>
      <c r="BC24" s="282">
        <f>SUMIFS('2a. Database N flows'!$N:$N,'2a. Database N flows'!$D:$D,'3.3a Time series N wasted'!$B24,'2a. Database N flows'!$G:$G,"&lt;&gt;"&amp;$B$20,'2a. Database N flows'!$M:$M,'3.3a Time series N wasted'!BC$15,'2a. Database N flows'!$P:$P,BC$14,'2a. Database N flows'!$U:$U,'3.3a Time series N wasted'!$D$14)</f>
        <v/>
      </c>
      <c r="BD24" s="282">
        <f>SUMIFS('2a. Database N flows'!$N:$N,'2a. Database N flows'!$D:$D,'3.3a Time series N wasted'!$B24,'2a. Database N flows'!$G:$G,"&lt;&gt;"&amp;$B$20,'2a. Database N flows'!$M:$M,'3.3a Time series N wasted'!BD$15,'2a. Database N flows'!$P:$P,BD$14,'2a. Database N flows'!$U:$U,'3.3a Time series N wasted'!$D$14)</f>
        <v/>
      </c>
      <c r="BE24" s="282">
        <f>SUMIFS('2a. Database N flows'!$N:$N,'2a. Database N flows'!$D:$D,'3.3a Time series N wasted'!$B24,'2a. Database N flows'!$G:$G,"&lt;&gt;"&amp;$B$20,'2a. Database N flows'!$M:$M,'3.3a Time series N wasted'!BE$15,'2a. Database N flows'!$P:$P,BE$14,'2a. Database N flows'!$U:$U,'3.3a Time series N wasted'!$D$14)</f>
        <v/>
      </c>
      <c r="BF24" s="282">
        <f>SUMIFS('2a. Database N flows'!$N:$N,'2a. Database N flows'!$D:$D,'3.3a Time series N wasted'!$B24,'2a. Database N flows'!$G:$G,"&lt;&gt;"&amp;$B$20,'2a. Database N flows'!$M:$M,'3.3a Time series N wasted'!BF$15,'2a. Database N flows'!$P:$P,BF$14,'2a. Database N flows'!$U:$U,'3.3a Time series N wasted'!$D$14)</f>
        <v/>
      </c>
      <c r="BG24" s="282">
        <f>SUMIFS('2a. Database N flows'!$N:$N,'2a. Database N flows'!$D:$D,'3.3a Time series N wasted'!$B24,'2a. Database N flows'!$G:$G,"&lt;&gt;"&amp;$B$20,'2a. Database N flows'!$M:$M,'3.3a Time series N wasted'!BG$15,'2a. Database N flows'!$P:$P,BG$14,'2a. Database N flows'!$U:$U,'3.3a Time series N wasted'!$D$14)</f>
        <v/>
      </c>
      <c r="BH24" s="323">
        <f>SUM(BA24:BG24)</f>
        <v/>
      </c>
      <c r="BI24" s="282">
        <f>SUMIFS('2a. Database N flows'!$N:$N,'2a. Database N flows'!$D:$D,'3.3a Time series N wasted'!$B24,'2a. Database N flows'!$G:$G,"&lt;&gt;"&amp;$B$20,'2a. Database N flows'!$M:$M,'3.3a Time series N wasted'!BI$15,'2a. Database N flows'!$P:$P,BI$14,'2a. Database N flows'!$U:$U,'3.3a Time series N wasted'!$D$14)</f>
        <v/>
      </c>
      <c r="BJ24" s="282">
        <f>SUMIFS('2a. Database N flows'!$N:$N,'2a. Database N flows'!$D:$D,'3.3a Time series N wasted'!$B24,'2a. Database N flows'!$G:$G,"&lt;&gt;"&amp;$B$20,'2a. Database N flows'!$M:$M,'3.3a Time series N wasted'!BJ$15,'2a. Database N flows'!$P:$P,BJ$14,'2a. Database N flows'!$U:$U,'3.3a Time series N wasted'!$D$14)</f>
        <v/>
      </c>
      <c r="BK24" s="282">
        <f>SUMIFS('2a. Database N flows'!$N:$N,'2a. Database N flows'!$D:$D,'3.3a Time series N wasted'!$B24,'2a. Database N flows'!$G:$G,"&lt;&gt;"&amp;$B$20,'2a. Database N flows'!$M:$M,'3.3a Time series N wasted'!BK$15,'2a. Database N flows'!$P:$P,BK$14,'2a. Database N flows'!$U:$U,'3.3a Time series N wasted'!$D$14)</f>
        <v/>
      </c>
      <c r="BL24" s="282">
        <f>SUMIFS('2a. Database N flows'!$N:$N,'2a. Database N flows'!$D:$D,'3.3a Time series N wasted'!$B24,'2a. Database N flows'!$G:$G,"&lt;&gt;"&amp;$B$20,'2a. Database N flows'!$M:$M,'3.3a Time series N wasted'!BL$15,'2a. Database N flows'!$P:$P,BL$14,'2a. Database N flows'!$U:$U,'3.3a Time series N wasted'!$D$14)</f>
        <v/>
      </c>
      <c r="BM24" s="282">
        <f>SUMIFS('2a. Database N flows'!$N:$N,'2a. Database N flows'!$D:$D,'3.3a Time series N wasted'!$B24,'2a. Database N flows'!$G:$G,"&lt;&gt;"&amp;$B$20,'2a. Database N flows'!$M:$M,'3.3a Time series N wasted'!BM$15,'2a. Database N flows'!$P:$P,BM$14,'2a. Database N flows'!$U:$U,'3.3a Time series N wasted'!$D$14)</f>
        <v/>
      </c>
      <c r="BN24" s="282">
        <f>SUMIFS('2a. Database N flows'!$N:$N,'2a. Database N flows'!$D:$D,'3.3a Time series N wasted'!$B24,'2a. Database N flows'!$G:$G,"&lt;&gt;"&amp;$B$20,'2a. Database N flows'!$M:$M,'3.3a Time series N wasted'!BN$15,'2a. Database N flows'!$P:$P,BN$14,'2a. Database N flows'!$U:$U,'3.3a Time series N wasted'!$D$14)</f>
        <v/>
      </c>
      <c r="BO24" s="282">
        <f>SUMIFS('2a. Database N flows'!$N:$N,'2a. Database N flows'!$D:$D,'3.3a Time series N wasted'!$B24,'2a. Database N flows'!$G:$G,"&lt;&gt;"&amp;$B$20,'2a. Database N flows'!$M:$M,'3.3a Time series N wasted'!BO$15,'2a. Database N flows'!$P:$P,BO$14,'2a. Database N flows'!$U:$U,'3.3a Time series N wasted'!$D$14)</f>
        <v/>
      </c>
      <c r="BP24" s="323">
        <f>SUM(BI24:BO24)</f>
        <v/>
      </c>
      <c r="BQ24" s="282">
        <f>SUMIFS('2a. Database N flows'!$N:$N,'2a. Database N flows'!$D:$D,'3.3a Time series N wasted'!$B24,'2a. Database N flows'!$G:$G,"&lt;&gt;"&amp;$B$20,'2a. Database N flows'!$M:$M,'3.3a Time series N wasted'!BQ$15,'2a. Database N flows'!$P:$P,BQ$14,'2a. Database N flows'!$U:$U,'3.3a Time series N wasted'!$D$14)</f>
        <v/>
      </c>
      <c r="BR24" s="282">
        <f>SUMIFS('2a. Database N flows'!$N:$N,'2a. Database N flows'!$D:$D,'3.3a Time series N wasted'!$B24,'2a. Database N flows'!$G:$G,"&lt;&gt;"&amp;$B$20,'2a. Database N flows'!$M:$M,'3.3a Time series N wasted'!BR$15,'2a. Database N flows'!$P:$P,BR$14,'2a. Database N flows'!$U:$U,'3.3a Time series N wasted'!$D$14)</f>
        <v/>
      </c>
      <c r="BS24" s="282">
        <f>SUMIFS('2a. Database N flows'!$N:$N,'2a. Database N flows'!$D:$D,'3.3a Time series N wasted'!$B24,'2a. Database N flows'!$G:$G,"&lt;&gt;"&amp;$B$20,'2a. Database N flows'!$M:$M,'3.3a Time series N wasted'!BS$15,'2a. Database N flows'!$P:$P,BS$14,'2a. Database N flows'!$U:$U,'3.3a Time series N wasted'!$D$14)</f>
        <v/>
      </c>
      <c r="BT24" s="282">
        <f>SUMIFS('2a. Database N flows'!$N:$N,'2a. Database N flows'!$D:$D,'3.3a Time series N wasted'!$B24,'2a. Database N flows'!$G:$G,"&lt;&gt;"&amp;$B$20,'2a. Database N flows'!$M:$M,'3.3a Time series N wasted'!BT$15,'2a. Database N flows'!$P:$P,BT$14,'2a. Database N flows'!$U:$U,'3.3a Time series N wasted'!$D$14)</f>
        <v/>
      </c>
      <c r="BU24" s="282">
        <f>SUMIFS('2a. Database N flows'!$N:$N,'2a. Database N flows'!$D:$D,'3.3a Time series N wasted'!$B24,'2a. Database N flows'!$G:$G,"&lt;&gt;"&amp;$B$20,'2a. Database N flows'!$M:$M,'3.3a Time series N wasted'!BU$15,'2a. Database N flows'!$P:$P,BU$14,'2a. Database N flows'!$U:$U,'3.3a Time series N wasted'!$D$14)</f>
        <v/>
      </c>
      <c r="BV24" s="282">
        <f>SUMIFS('2a. Database N flows'!$N:$N,'2a. Database N flows'!$D:$D,'3.3a Time series N wasted'!$B24,'2a. Database N flows'!$G:$G,"&lt;&gt;"&amp;$B$20,'2a. Database N flows'!$M:$M,'3.3a Time series N wasted'!BV$15,'2a. Database N flows'!$P:$P,BV$14,'2a. Database N flows'!$U:$U,'3.3a Time series N wasted'!$D$14)</f>
        <v/>
      </c>
      <c r="BW24" s="282">
        <f>SUMIFS('2a. Database N flows'!$N:$N,'2a. Database N flows'!$D:$D,'3.3a Time series N wasted'!$B24,'2a. Database N flows'!$G:$G,"&lt;&gt;"&amp;$B$20,'2a. Database N flows'!$M:$M,'3.3a Time series N wasted'!BW$15,'2a. Database N flows'!$P:$P,BW$14,'2a. Database N flows'!$U:$U,'3.3a Time series N wasted'!$D$14)</f>
        <v/>
      </c>
      <c r="BX24" s="323">
        <f>SUM(BQ24:BW24)</f>
        <v/>
      </c>
      <c r="BY24" s="282">
        <f>SUMIFS('2a. Database N flows'!$N:$N,'2a. Database N flows'!$D:$D,'3.3a Time series N wasted'!$B24,'2a. Database N flows'!$G:$G,"&lt;&gt;"&amp;$B$20,'2a. Database N flows'!$M:$M,'3.3a Time series N wasted'!BY$15,'2a. Database N flows'!$P:$P,BY$14,'2a. Database N flows'!$U:$U,'3.3a Time series N wasted'!$D$14)</f>
        <v/>
      </c>
      <c r="BZ24" s="282">
        <f>SUMIFS('2a. Database N flows'!$N:$N,'2a. Database N flows'!$D:$D,'3.3a Time series N wasted'!$B24,'2a. Database N flows'!$G:$G,"&lt;&gt;"&amp;$B$20,'2a. Database N flows'!$M:$M,'3.3a Time series N wasted'!BZ$15,'2a. Database N flows'!$P:$P,BZ$14,'2a. Database N flows'!$U:$U,'3.3a Time series N wasted'!$D$14)</f>
        <v/>
      </c>
      <c r="CA24" s="282">
        <f>SUMIFS('2a. Database N flows'!$N:$N,'2a. Database N flows'!$D:$D,'3.3a Time series N wasted'!$B24,'2a. Database N flows'!$G:$G,"&lt;&gt;"&amp;$B$20,'2a. Database N flows'!$M:$M,'3.3a Time series N wasted'!CA$15,'2a. Database N flows'!$P:$P,CA$14,'2a. Database N flows'!$U:$U,'3.3a Time series N wasted'!$D$14)</f>
        <v/>
      </c>
      <c r="CB24" s="282">
        <f>SUMIFS('2a. Database N flows'!$N:$N,'2a. Database N flows'!$D:$D,'3.3a Time series N wasted'!$B24,'2a. Database N flows'!$G:$G,"&lt;&gt;"&amp;$B$20,'2a. Database N flows'!$M:$M,'3.3a Time series N wasted'!CB$15,'2a. Database N flows'!$P:$P,CB$14,'2a. Database N flows'!$U:$U,'3.3a Time series N wasted'!$D$14)</f>
        <v/>
      </c>
      <c r="CC24" s="282">
        <f>SUMIFS('2a. Database N flows'!$N:$N,'2a. Database N flows'!$D:$D,'3.3a Time series N wasted'!$B24,'2a. Database N flows'!$G:$G,"&lt;&gt;"&amp;$B$20,'2a. Database N flows'!$M:$M,'3.3a Time series N wasted'!CC$15,'2a. Database N flows'!$P:$P,CC$14,'2a. Database N flows'!$U:$U,'3.3a Time series N wasted'!$D$14)</f>
        <v/>
      </c>
      <c r="CD24" s="282">
        <f>SUMIFS('2a. Database N flows'!$N:$N,'2a. Database N flows'!$D:$D,'3.3a Time series N wasted'!$B24,'2a. Database N flows'!$G:$G,"&lt;&gt;"&amp;$B$20,'2a. Database N flows'!$M:$M,'3.3a Time series N wasted'!CD$15,'2a. Database N flows'!$P:$P,CD$14,'2a. Database N flows'!$U:$U,'3.3a Time series N wasted'!$D$14)</f>
        <v/>
      </c>
      <c r="CE24" s="282">
        <f>SUMIFS('2a. Database N flows'!$N:$N,'2a. Database N flows'!$D:$D,'3.3a Time series N wasted'!$B24,'2a. Database N flows'!$G:$G,"&lt;&gt;"&amp;$B$20,'2a. Database N flows'!$M:$M,'3.3a Time series N wasted'!CE$15,'2a. Database N flows'!$P:$P,CE$14,'2a. Database N flows'!$U:$U,'3.3a Time series N wasted'!$D$14)</f>
        <v/>
      </c>
      <c r="CF24" s="323">
        <f>SUM(BY24:CE24)</f>
        <v/>
      </c>
      <c r="CG24" s="282">
        <f>SUMIFS('2a. Database N flows'!$N:$N,'2a. Database N flows'!$D:$D,'3.3a Time series N wasted'!$B24,'2a. Database N flows'!$G:$G,"&lt;&gt;"&amp;$B$20,'2a. Database N flows'!$M:$M,'3.3a Time series N wasted'!CG$15,'2a. Database N flows'!$P:$P,CG$14,'2a. Database N flows'!$U:$U,'3.3a Time series N wasted'!$D$14)</f>
        <v/>
      </c>
      <c r="CH24" s="282">
        <f>SUMIFS('2a. Database N flows'!$N:$N,'2a. Database N flows'!$D:$D,'3.3a Time series N wasted'!$B24,'2a. Database N flows'!$G:$G,"&lt;&gt;"&amp;$B$20,'2a. Database N flows'!$M:$M,'3.3a Time series N wasted'!CH$15,'2a. Database N flows'!$P:$P,CH$14,'2a. Database N flows'!$U:$U,'3.3a Time series N wasted'!$D$14)</f>
        <v/>
      </c>
      <c r="CI24" s="282">
        <f>SUMIFS('2a. Database N flows'!$N:$N,'2a. Database N flows'!$D:$D,'3.3a Time series N wasted'!$B24,'2a. Database N flows'!$G:$G,"&lt;&gt;"&amp;$B$20,'2a. Database N flows'!$M:$M,'3.3a Time series N wasted'!CI$15,'2a. Database N flows'!$P:$P,CI$14,'2a. Database N flows'!$U:$U,'3.3a Time series N wasted'!$D$14)</f>
        <v/>
      </c>
      <c r="CJ24" s="282">
        <f>SUMIFS('2a. Database N flows'!$N:$N,'2a. Database N flows'!$D:$D,'3.3a Time series N wasted'!$B24,'2a. Database N flows'!$G:$G,"&lt;&gt;"&amp;$B$20,'2a. Database N flows'!$M:$M,'3.3a Time series N wasted'!CJ$15,'2a. Database N flows'!$P:$P,CJ$14,'2a. Database N flows'!$U:$U,'3.3a Time series N wasted'!$D$14)</f>
        <v/>
      </c>
      <c r="CK24" s="282">
        <f>SUMIFS('2a. Database N flows'!$N:$N,'2a. Database N flows'!$D:$D,'3.3a Time series N wasted'!$B24,'2a. Database N flows'!$G:$G,"&lt;&gt;"&amp;$B$20,'2a. Database N flows'!$M:$M,'3.3a Time series N wasted'!CK$15,'2a. Database N flows'!$P:$P,CK$14,'2a. Database N flows'!$U:$U,'3.3a Time series N wasted'!$D$14)</f>
        <v/>
      </c>
      <c r="CL24" s="282">
        <f>SUMIFS('2a. Database N flows'!$N:$N,'2a. Database N flows'!$D:$D,'3.3a Time series N wasted'!$B24,'2a. Database N flows'!$G:$G,"&lt;&gt;"&amp;$B$20,'2a. Database N flows'!$M:$M,'3.3a Time series N wasted'!CL$15,'2a. Database N flows'!$P:$P,CL$14,'2a. Database N flows'!$U:$U,'3.3a Time series N wasted'!$D$14)</f>
        <v/>
      </c>
      <c r="CM24" s="282">
        <f>SUMIFS('2a. Database N flows'!$N:$N,'2a. Database N flows'!$D:$D,'3.3a Time series N wasted'!$B24,'2a. Database N flows'!$G:$G,"&lt;&gt;"&amp;$B$20,'2a. Database N flows'!$M:$M,'3.3a Time series N wasted'!CM$15,'2a. Database N flows'!$P:$P,CM$14,'2a. Database N flows'!$U:$U,'3.3a Time series N wasted'!$D$14)</f>
        <v/>
      </c>
      <c r="CN24" s="323">
        <f>SUM(CG24:CM24)</f>
        <v/>
      </c>
      <c r="CO24" s="282">
        <f>SUMIFS('2a. Database N flows'!$N:$N,'2a. Database N flows'!$D:$D,'3.3a Time series N wasted'!$B24,'2a. Database N flows'!$G:$G,"&lt;&gt;"&amp;$B$20,'2a. Database N flows'!$M:$M,'3.3a Time series N wasted'!CO$15,'2a. Database N flows'!$P:$P,CO$14,'2a. Database N flows'!$U:$U,'3.3a Time series N wasted'!$D$14)</f>
        <v/>
      </c>
      <c r="CP24" s="282">
        <f>SUMIFS('2a. Database N flows'!$N:$N,'2a. Database N flows'!$D:$D,'3.3a Time series N wasted'!$B24,'2a. Database N flows'!$G:$G,"&lt;&gt;"&amp;$B$20,'2a. Database N flows'!$M:$M,'3.3a Time series N wasted'!CP$15,'2a. Database N flows'!$P:$P,CP$14,'2a. Database N flows'!$U:$U,'3.3a Time series N wasted'!$D$14)</f>
        <v/>
      </c>
      <c r="CQ24" s="282">
        <f>SUMIFS('2a. Database N flows'!$N:$N,'2a. Database N flows'!$D:$D,'3.3a Time series N wasted'!$B24,'2a. Database N flows'!$G:$G,"&lt;&gt;"&amp;$B$20,'2a. Database N flows'!$M:$M,'3.3a Time series N wasted'!CQ$15,'2a. Database N flows'!$P:$P,CQ$14,'2a. Database N flows'!$U:$U,'3.3a Time series N wasted'!$D$14)</f>
        <v/>
      </c>
      <c r="CR24" s="282">
        <f>SUMIFS('2a. Database N flows'!$N:$N,'2a. Database N flows'!$D:$D,'3.3a Time series N wasted'!$B24,'2a. Database N flows'!$G:$G,"&lt;&gt;"&amp;$B$20,'2a. Database N flows'!$M:$M,'3.3a Time series N wasted'!CR$15,'2a. Database N flows'!$P:$P,CR$14,'2a. Database N flows'!$U:$U,'3.3a Time series N wasted'!$D$14)</f>
        <v/>
      </c>
      <c r="CS24" s="282">
        <f>SUMIFS('2a. Database N flows'!$N:$N,'2a. Database N flows'!$D:$D,'3.3a Time series N wasted'!$B24,'2a. Database N flows'!$G:$G,"&lt;&gt;"&amp;$B$20,'2a. Database N flows'!$M:$M,'3.3a Time series N wasted'!CS$15,'2a. Database N flows'!$P:$P,CS$14,'2a. Database N flows'!$U:$U,'3.3a Time series N wasted'!$D$14)</f>
        <v/>
      </c>
      <c r="CT24" s="282">
        <f>SUMIFS('2a. Database N flows'!$N:$N,'2a. Database N flows'!$D:$D,'3.3a Time series N wasted'!$B24,'2a. Database N flows'!$G:$G,"&lt;&gt;"&amp;$B$20,'2a. Database N flows'!$M:$M,'3.3a Time series N wasted'!CT$15,'2a. Database N flows'!$P:$P,CT$14,'2a. Database N flows'!$U:$U,'3.3a Time series N wasted'!$D$14)</f>
        <v/>
      </c>
      <c r="CU24" s="282">
        <f>SUMIFS('2a. Database N flows'!$N:$N,'2a. Database N flows'!$D:$D,'3.3a Time series N wasted'!$B24,'2a. Database N flows'!$G:$G,"&lt;&gt;"&amp;$B$20,'2a. Database N flows'!$M:$M,'3.3a Time series N wasted'!CU$15,'2a. Database N flows'!$P:$P,CU$14,'2a. Database N flows'!$U:$U,'3.3a Time series N wasted'!$D$14)</f>
        <v/>
      </c>
      <c r="CV24" s="323">
        <f>SUM(CO24:CU24)</f>
        <v/>
      </c>
      <c r="CY24" s="268" t="n"/>
    </row>
    <row r="25" collapsed="1" customFormat="1" s="535">
      <c r="A25" s="386" t="n"/>
      <c r="B25" s="386" t="n"/>
      <c r="D25" s="284" t="n"/>
      <c r="E25" s="284" t="n"/>
      <c r="F25" s="284" t="n"/>
      <c r="G25" s="284" t="n"/>
      <c r="H25" s="284" t="n"/>
      <c r="I25" s="284" t="n"/>
      <c r="J25" s="284" t="n"/>
      <c r="K25" s="284" t="n"/>
      <c r="L25" s="324" t="n"/>
      <c r="M25" s="324">
        <f>M15</f>
        <v/>
      </c>
      <c r="N25" s="324">
        <f>N15</f>
        <v/>
      </c>
      <c r="O25" s="324">
        <f>O15</f>
        <v/>
      </c>
      <c r="P25" s="324">
        <f>P15</f>
        <v/>
      </c>
      <c r="Q25" s="324">
        <f>Q15</f>
        <v/>
      </c>
      <c r="R25" s="324">
        <f>R15</f>
        <v/>
      </c>
      <c r="S25" s="324">
        <f>S15</f>
        <v/>
      </c>
      <c r="T25" s="324" t="n"/>
      <c r="U25" s="324">
        <f>U15</f>
        <v/>
      </c>
      <c r="V25" s="324">
        <f>V15</f>
        <v/>
      </c>
      <c r="W25" s="324">
        <f>W15</f>
        <v/>
      </c>
      <c r="X25" s="324">
        <f>X15</f>
        <v/>
      </c>
      <c r="Y25" s="324">
        <f>Y15</f>
        <v/>
      </c>
      <c r="Z25" s="324">
        <f>Z15</f>
        <v/>
      </c>
      <c r="AA25" s="324">
        <f>AA15</f>
        <v/>
      </c>
      <c r="AB25" s="324" t="n"/>
      <c r="AC25" s="325">
        <f>U25</f>
        <v/>
      </c>
      <c r="AD25" s="325">
        <f>V25</f>
        <v/>
      </c>
      <c r="AE25" s="325">
        <f>W25</f>
        <v/>
      </c>
      <c r="AF25" s="325">
        <f>X25</f>
        <v/>
      </c>
      <c r="AG25" s="325">
        <f>Y25</f>
        <v/>
      </c>
      <c r="AH25" s="325">
        <f>Z25</f>
        <v/>
      </c>
      <c r="AI25" s="325">
        <f>AA25</f>
        <v/>
      </c>
      <c r="AJ25" s="324" t="n"/>
      <c r="AK25" s="325">
        <f>AC25</f>
        <v/>
      </c>
      <c r="AL25" s="325">
        <f>AD25</f>
        <v/>
      </c>
      <c r="AM25" s="325">
        <f>AE25</f>
        <v/>
      </c>
      <c r="AN25" s="325">
        <f>AF25</f>
        <v/>
      </c>
      <c r="AO25" s="325">
        <f>AG25</f>
        <v/>
      </c>
      <c r="AP25" s="325">
        <f>AH25</f>
        <v/>
      </c>
      <c r="AQ25" s="325">
        <f>AI25</f>
        <v/>
      </c>
      <c r="AR25" s="324" t="n"/>
      <c r="AS25" s="325">
        <f>AK25</f>
        <v/>
      </c>
      <c r="AT25" s="325">
        <f>AL25</f>
        <v/>
      </c>
      <c r="AU25" s="325">
        <f>AM25</f>
        <v/>
      </c>
      <c r="AV25" s="325">
        <f>AN25</f>
        <v/>
      </c>
      <c r="AW25" s="325">
        <f>AO25</f>
        <v/>
      </c>
      <c r="AX25" s="325">
        <f>AP25</f>
        <v/>
      </c>
      <c r="AY25" s="325">
        <f>AQ25</f>
        <v/>
      </c>
      <c r="AZ25" s="324" t="n"/>
      <c r="BA25" s="325">
        <f>AS25</f>
        <v/>
      </c>
      <c r="BB25" s="325">
        <f>AT25</f>
        <v/>
      </c>
      <c r="BC25" s="325">
        <f>AU25</f>
        <v/>
      </c>
      <c r="BD25" s="325">
        <f>AV25</f>
        <v/>
      </c>
      <c r="BE25" s="325">
        <f>AW25</f>
        <v/>
      </c>
      <c r="BF25" s="325">
        <f>AX25</f>
        <v/>
      </c>
      <c r="BG25" s="325">
        <f>AY25</f>
        <v/>
      </c>
      <c r="BH25" s="324" t="n"/>
      <c r="BI25" s="325">
        <f>BA25</f>
        <v/>
      </c>
      <c r="BJ25" s="325">
        <f>BB25</f>
        <v/>
      </c>
      <c r="BK25" s="325">
        <f>BC25</f>
        <v/>
      </c>
      <c r="BL25" s="325">
        <f>BD25</f>
        <v/>
      </c>
      <c r="BM25" s="325">
        <f>BE25</f>
        <v/>
      </c>
      <c r="BN25" s="325">
        <f>BF25</f>
        <v/>
      </c>
      <c r="BO25" s="325">
        <f>BG25</f>
        <v/>
      </c>
      <c r="BP25" s="324" t="n"/>
      <c r="BQ25" s="325">
        <f>BI25</f>
        <v/>
      </c>
      <c r="BR25" s="325">
        <f>BJ25</f>
        <v/>
      </c>
      <c r="BS25" s="325">
        <f>BK25</f>
        <v/>
      </c>
      <c r="BT25" s="325">
        <f>BL25</f>
        <v/>
      </c>
      <c r="BU25" s="325">
        <f>BM25</f>
        <v/>
      </c>
      <c r="BV25" s="325">
        <f>BN25</f>
        <v/>
      </c>
      <c r="BW25" s="325">
        <f>BO25</f>
        <v/>
      </c>
      <c r="BX25" s="324" t="n"/>
      <c r="BY25" s="325">
        <f>BQ25</f>
        <v/>
      </c>
      <c r="BZ25" s="325">
        <f>BR25</f>
        <v/>
      </c>
      <c r="CA25" s="325">
        <f>BS25</f>
        <v/>
      </c>
      <c r="CB25" s="325">
        <f>BT25</f>
        <v/>
      </c>
      <c r="CC25" s="325">
        <f>BU25</f>
        <v/>
      </c>
      <c r="CD25" s="325">
        <f>BV25</f>
        <v/>
      </c>
      <c r="CE25" s="325">
        <f>BW25</f>
        <v/>
      </c>
      <c r="CF25" s="324" t="n"/>
      <c r="CG25" s="325">
        <f>BY25</f>
        <v/>
      </c>
      <c r="CH25" s="325">
        <f>BZ25</f>
        <v/>
      </c>
      <c r="CI25" s="325">
        <f>CA25</f>
        <v/>
      </c>
      <c r="CJ25" s="325">
        <f>CB25</f>
        <v/>
      </c>
      <c r="CK25" s="325">
        <f>CC25</f>
        <v/>
      </c>
      <c r="CL25" s="325">
        <f>CD25</f>
        <v/>
      </c>
      <c r="CM25" s="325">
        <f>CE25</f>
        <v/>
      </c>
      <c r="CN25" s="324" t="n"/>
      <c r="CO25" s="325">
        <f>CG25</f>
        <v/>
      </c>
      <c r="CP25" s="325">
        <f>CH25</f>
        <v/>
      </c>
      <c r="CQ25" s="325">
        <f>CI25</f>
        <v/>
      </c>
      <c r="CR25" s="325">
        <f>CJ25</f>
        <v/>
      </c>
      <c r="CS25" s="325">
        <f>CK25</f>
        <v/>
      </c>
      <c r="CT25" s="325">
        <f>CL25</f>
        <v/>
      </c>
      <c r="CU25" s="325">
        <f>CM25</f>
        <v/>
      </c>
      <c r="CV25" s="324" t="n"/>
      <c r="CY25" s="268" t="n"/>
    </row>
    <row r="26" customFormat="1" s="535">
      <c r="A26" s="386" t="n"/>
      <c r="B26" s="386" t="n"/>
      <c r="D26" s="283" t="inlineStr">
        <is>
          <t>Total N wasted per Year</t>
        </is>
      </c>
      <c r="E26" s="284" t="n"/>
      <c r="F26" s="284" t="n"/>
      <c r="G26" s="284" t="n"/>
      <c r="H26" s="284" t="n"/>
      <c r="I26" s="284" t="n"/>
      <c r="J26" s="284" t="n"/>
      <c r="K26" s="284" t="n"/>
      <c r="L26" s="326">
        <f>SUM(L16:L24)</f>
        <v/>
      </c>
      <c r="M26" s="323">
        <f>SUM(M16:M24)</f>
        <v/>
      </c>
      <c r="N26" s="327">
        <f>SUM(N16:N24)</f>
        <v/>
      </c>
      <c r="O26" s="327">
        <f>SUM(O16:O24)</f>
        <v/>
      </c>
      <c r="P26" s="327">
        <f>SUM(P16:P24)</f>
        <v/>
      </c>
      <c r="Q26" s="327">
        <f>SUM(Q16:Q24)</f>
        <v/>
      </c>
      <c r="R26" s="327">
        <f>SUM(R16:R24)</f>
        <v/>
      </c>
      <c r="S26" s="327">
        <f>SUM(S16:S24)</f>
        <v/>
      </c>
      <c r="T26" s="328">
        <f>SUM(T16:T24)</f>
        <v/>
      </c>
      <c r="U26" s="329">
        <f>SUM(U16:U24)</f>
        <v/>
      </c>
      <c r="V26" s="329">
        <f>SUM(V16:V24)</f>
        <v/>
      </c>
      <c r="W26" s="329">
        <f>SUM(W16:W24)</f>
        <v/>
      </c>
      <c r="X26" s="329">
        <f>SUM(X16:X24)</f>
        <v/>
      </c>
      <c r="Y26" s="329">
        <f>SUM(Y16:Y24)</f>
        <v/>
      </c>
      <c r="Z26" s="329">
        <f>SUM(Z16:Z24)</f>
        <v/>
      </c>
      <c r="AA26" s="329">
        <f>SUM(AA16:AA24)</f>
        <v/>
      </c>
      <c r="AB26" s="326">
        <f>SUM(AB16:AB24)</f>
        <v/>
      </c>
      <c r="AC26" s="329">
        <f>SUM(AC16:AC24)</f>
        <v/>
      </c>
      <c r="AD26" s="329">
        <f>SUM(AD16:AD24)</f>
        <v/>
      </c>
      <c r="AE26" s="329">
        <f>SUM(AE16:AE24)</f>
        <v/>
      </c>
      <c r="AF26" s="329">
        <f>SUM(AF16:AF24)</f>
        <v/>
      </c>
      <c r="AG26" s="329">
        <f>SUM(AG16:AG24)</f>
        <v/>
      </c>
      <c r="AH26" s="329">
        <f>SUM(AH16:AH24)</f>
        <v/>
      </c>
      <c r="AI26" s="329">
        <f>SUM(AI16:AI24)</f>
        <v/>
      </c>
      <c r="AJ26" s="326">
        <f>SUM(AJ16:AJ24)</f>
        <v/>
      </c>
      <c r="AK26" s="329">
        <f>SUM(AK16:AK24)</f>
        <v/>
      </c>
      <c r="AL26" s="329">
        <f>SUM(AL16:AL24)</f>
        <v/>
      </c>
      <c r="AM26" s="329">
        <f>SUM(AM16:AM24)</f>
        <v/>
      </c>
      <c r="AN26" s="329">
        <f>SUM(AN16:AN24)</f>
        <v/>
      </c>
      <c r="AO26" s="329">
        <f>SUM(AO16:AO24)</f>
        <v/>
      </c>
      <c r="AP26" s="329">
        <f>SUM(AP16:AP24)</f>
        <v/>
      </c>
      <c r="AQ26" s="329">
        <f>SUM(AQ16:AQ24)</f>
        <v/>
      </c>
      <c r="AR26" s="326">
        <f>SUM(AR16:AR24)</f>
        <v/>
      </c>
      <c r="AS26" s="329">
        <f>SUM(AS16:AS24)</f>
        <v/>
      </c>
      <c r="AT26" s="329">
        <f>SUM(AT16:AT24)</f>
        <v/>
      </c>
      <c r="AU26" s="329">
        <f>SUM(AU16:AU24)</f>
        <v/>
      </c>
      <c r="AV26" s="329">
        <f>SUM(AV16:AV24)</f>
        <v/>
      </c>
      <c r="AW26" s="329">
        <f>SUM(AW16:AW24)</f>
        <v/>
      </c>
      <c r="AX26" s="329">
        <f>SUM(AX16:AX24)</f>
        <v/>
      </c>
      <c r="AY26" s="329">
        <f>SUM(AY16:AY24)</f>
        <v/>
      </c>
      <c r="AZ26" s="326">
        <f>SUM(AZ16:AZ24)</f>
        <v/>
      </c>
      <c r="BA26" s="329">
        <f>SUM(BA16:BA24)</f>
        <v/>
      </c>
      <c r="BB26" s="329">
        <f>SUM(BB16:BB24)</f>
        <v/>
      </c>
      <c r="BC26" s="329">
        <f>SUM(BC16:BC24)</f>
        <v/>
      </c>
      <c r="BD26" s="329">
        <f>SUM(BD16:BD24)</f>
        <v/>
      </c>
      <c r="BE26" s="329">
        <f>SUM(BE16:BE24)</f>
        <v/>
      </c>
      <c r="BF26" s="329">
        <f>SUM(BF16:BF24)</f>
        <v/>
      </c>
      <c r="BG26" s="329">
        <f>SUM(BG16:BG24)</f>
        <v/>
      </c>
      <c r="BH26" s="326">
        <f>SUM(BH16:BH24)</f>
        <v/>
      </c>
      <c r="BI26" s="329">
        <f>SUM(BI16:BI24)</f>
        <v/>
      </c>
      <c r="BJ26" s="329">
        <f>SUM(BJ16:BJ24)</f>
        <v/>
      </c>
      <c r="BK26" s="329">
        <f>SUM(BK16:BK24)</f>
        <v/>
      </c>
      <c r="BL26" s="329">
        <f>SUM(BL16:BL24)</f>
        <v/>
      </c>
      <c r="BM26" s="329">
        <f>SUM(BM16:BM24)</f>
        <v/>
      </c>
      <c r="BN26" s="329">
        <f>SUM(BN16:BN24)</f>
        <v/>
      </c>
      <c r="BO26" s="329">
        <f>SUM(BO16:BO24)</f>
        <v/>
      </c>
      <c r="BP26" s="326">
        <f>SUM(BP16:BP24)</f>
        <v/>
      </c>
      <c r="BQ26" s="329">
        <f>SUM(BQ16:BQ24)</f>
        <v/>
      </c>
      <c r="BR26" s="329">
        <f>SUM(BR16:BR24)</f>
        <v/>
      </c>
      <c r="BS26" s="329">
        <f>SUM(BS16:BS24)</f>
        <v/>
      </c>
      <c r="BT26" s="329">
        <f>SUM(BT16:BT24)</f>
        <v/>
      </c>
      <c r="BU26" s="329">
        <f>SUM(BU16:BU24)</f>
        <v/>
      </c>
      <c r="BV26" s="329">
        <f>SUM(BV16:BV24)</f>
        <v/>
      </c>
      <c r="BW26" s="329">
        <f>SUM(BW16:BW24)</f>
        <v/>
      </c>
      <c r="BX26" s="326">
        <f>SUM(BX16:BX24)</f>
        <v/>
      </c>
      <c r="BY26" s="329">
        <f>SUM(BY16:BY24)</f>
        <v/>
      </c>
      <c r="BZ26" s="329">
        <f>SUM(BZ16:BZ24)</f>
        <v/>
      </c>
      <c r="CA26" s="329">
        <f>SUM(CA16:CA24)</f>
        <v/>
      </c>
      <c r="CB26" s="329">
        <f>SUM(CB16:CB24)</f>
        <v/>
      </c>
      <c r="CC26" s="329">
        <f>SUM(CC16:CC24)</f>
        <v/>
      </c>
      <c r="CD26" s="329">
        <f>SUM(CD16:CD24)</f>
        <v/>
      </c>
      <c r="CE26" s="329">
        <f>SUM(CE16:CE24)</f>
        <v/>
      </c>
      <c r="CF26" s="326">
        <f>SUM(CF16:CF24)</f>
        <v/>
      </c>
      <c r="CG26" s="329">
        <f>SUM(CG16:CG24)</f>
        <v/>
      </c>
      <c r="CH26" s="329">
        <f>SUM(CH16:CH24)</f>
        <v/>
      </c>
      <c r="CI26" s="329">
        <f>SUM(CI16:CI24)</f>
        <v/>
      </c>
      <c r="CJ26" s="329">
        <f>SUM(CJ16:CJ24)</f>
        <v/>
      </c>
      <c r="CK26" s="329">
        <f>SUM(CK16:CK24)</f>
        <v/>
      </c>
      <c r="CL26" s="329">
        <f>SUM(CL16:CL24)</f>
        <v/>
      </c>
      <c r="CM26" s="329">
        <f>SUM(CM16:CM24)</f>
        <v/>
      </c>
      <c r="CN26" s="326">
        <f>SUM(CN16:CN24)</f>
        <v/>
      </c>
      <c r="CO26" s="329">
        <f>SUM(CO16:CO24)</f>
        <v/>
      </c>
      <c r="CP26" s="329">
        <f>SUM(CP16:CP24)</f>
        <v/>
      </c>
      <c r="CQ26" s="329">
        <f>SUM(CQ16:CQ24)</f>
        <v/>
      </c>
      <c r="CR26" s="329">
        <f>SUM(CR16:CR24)</f>
        <v/>
      </c>
      <c r="CS26" s="329">
        <f>SUM(CS16:CS24)</f>
        <v/>
      </c>
      <c r="CT26" s="329">
        <f>SUM(CT16:CT24)</f>
        <v/>
      </c>
      <c r="CU26" s="329">
        <f>SUM(CU16:CU24)</f>
        <v/>
      </c>
      <c r="CV26" s="326">
        <f>SUM(CV16:CV24)</f>
        <v/>
      </c>
      <c r="CY26" s="268" t="n"/>
    </row>
    <row r="27" customFormat="1" s="535">
      <c r="A27" s="386" t="n"/>
      <c r="B27" s="386" t="n"/>
      <c r="D27" s="268" t="n"/>
      <c r="E27" s="284" t="n"/>
      <c r="F27" s="284" t="n"/>
      <c r="G27" s="284" t="n"/>
      <c r="H27" s="284" t="n"/>
      <c r="I27" s="284" t="n"/>
      <c r="J27" s="284" t="n"/>
      <c r="K27" s="284" t="n"/>
      <c r="L27" s="330" t="n"/>
      <c r="M27" s="330" t="n"/>
      <c r="N27" s="330" t="n"/>
      <c r="O27" s="330" t="n"/>
      <c r="P27" s="330" t="n"/>
      <c r="Q27" s="330" t="n"/>
      <c r="R27" s="330" t="n"/>
      <c r="S27" s="330" t="n"/>
      <c r="T27" s="330" t="n"/>
      <c r="U27" s="330" t="n"/>
      <c r="V27" s="330" t="n"/>
      <c r="W27" s="330" t="n"/>
      <c r="X27" s="330" t="n"/>
      <c r="Y27" s="330" t="n"/>
      <c r="Z27" s="330" t="n"/>
      <c r="AA27" s="330" t="n"/>
      <c r="AB27" s="330" t="n"/>
      <c r="AC27" s="324" t="n"/>
      <c r="AD27" s="324" t="n"/>
      <c r="AE27" s="324" t="n"/>
      <c r="AF27" s="324" t="n"/>
      <c r="AG27" s="324" t="n"/>
      <c r="AH27" s="324" t="n"/>
      <c r="AI27" s="324" t="n"/>
      <c r="AJ27" s="330" t="n"/>
      <c r="AK27" s="324" t="n"/>
      <c r="AL27" s="324" t="n"/>
      <c r="AM27" s="324" t="n"/>
      <c r="AN27" s="324" t="n"/>
      <c r="AO27" s="324" t="n"/>
      <c r="AP27" s="324" t="n"/>
      <c r="AQ27" s="324" t="n"/>
      <c r="AR27" s="330" t="n"/>
      <c r="AS27" s="324" t="n"/>
      <c r="AT27" s="324" t="n"/>
      <c r="AU27" s="324" t="n"/>
      <c r="AV27" s="324" t="n"/>
      <c r="AW27" s="324" t="n"/>
      <c r="AX27" s="324" t="n"/>
      <c r="AY27" s="324" t="n"/>
      <c r="AZ27" s="330" t="n"/>
      <c r="BA27" s="324" t="n"/>
      <c r="BB27" s="324" t="n"/>
      <c r="BC27" s="324" t="n"/>
      <c r="BD27" s="324" t="n"/>
      <c r="BE27" s="324" t="n"/>
      <c r="BF27" s="324" t="n"/>
      <c r="BG27" s="324" t="n"/>
      <c r="BH27" s="330" t="n"/>
      <c r="BI27" s="324" t="n"/>
      <c r="BJ27" s="324" t="n"/>
      <c r="BK27" s="324" t="n"/>
      <c r="BL27" s="324" t="n"/>
      <c r="BM27" s="324" t="n"/>
      <c r="BN27" s="324" t="n"/>
      <c r="BO27" s="324" t="n"/>
      <c r="BP27" s="330" t="n"/>
      <c r="BQ27" s="324" t="n"/>
      <c r="BR27" s="324" t="n"/>
      <c r="BS27" s="324" t="n"/>
      <c r="BT27" s="324" t="n"/>
      <c r="BU27" s="324" t="n"/>
      <c r="BV27" s="324" t="n"/>
      <c r="BW27" s="324" t="n"/>
      <c r="BX27" s="330" t="n"/>
      <c r="BY27" s="324" t="n"/>
      <c r="BZ27" s="324" t="n"/>
      <c r="CA27" s="324" t="n"/>
      <c r="CB27" s="324" t="n"/>
      <c r="CC27" s="324" t="n"/>
      <c r="CD27" s="324" t="n"/>
      <c r="CE27" s="324" t="n"/>
      <c r="CF27" s="330" t="n"/>
      <c r="CG27" s="324" t="n"/>
      <c r="CH27" s="324" t="n"/>
      <c r="CI27" s="324" t="n"/>
      <c r="CJ27" s="324" t="n"/>
      <c r="CK27" s="324" t="n"/>
      <c r="CL27" s="324" t="n"/>
      <c r="CM27" s="324" t="n"/>
      <c r="CN27" s="330" t="n"/>
      <c r="CO27" s="324" t="n"/>
      <c r="CP27" s="324" t="n"/>
      <c r="CQ27" s="324" t="n"/>
      <c r="CR27" s="324" t="n"/>
      <c r="CS27" s="324" t="n"/>
      <c r="CT27" s="324" t="n"/>
      <c r="CU27" s="324" t="n"/>
      <c r="CV27" s="330" t="n"/>
      <c r="CY27" s="268" t="n"/>
    </row>
    <row r="28" ht="16" customFormat="1" customHeight="1" s="535" thickBot="1">
      <c r="A28" s="387" t="n"/>
      <c r="B28" s="387" t="n"/>
      <c r="C28" s="270" t="n"/>
      <c r="D28" s="265" t="n"/>
      <c r="E28" s="286" t="n"/>
      <c r="F28" s="286" t="n"/>
      <c r="G28" s="286" t="n"/>
      <c r="H28" s="286" t="n"/>
      <c r="I28" s="286" t="n"/>
      <c r="J28" s="286" t="n"/>
      <c r="K28" s="286" t="n"/>
      <c r="L28" s="331" t="n"/>
      <c r="M28" s="332" t="n"/>
      <c r="N28" s="332" t="n"/>
      <c r="O28" s="332" t="n"/>
      <c r="P28" s="332" t="n"/>
      <c r="Q28" s="332" t="n"/>
      <c r="R28" s="332" t="n"/>
      <c r="S28" s="332" t="n"/>
      <c r="T28" s="331" t="n"/>
      <c r="U28" s="332" t="n"/>
      <c r="V28" s="332" t="n"/>
      <c r="W28" s="332" t="n"/>
      <c r="X28" s="332" t="n"/>
      <c r="Y28" s="332" t="n"/>
      <c r="Z28" s="332" t="n"/>
      <c r="AA28" s="332" t="n"/>
      <c r="AB28" s="331" t="n"/>
      <c r="AC28" s="332" t="n"/>
      <c r="AD28" s="332" t="n"/>
      <c r="AE28" s="332" t="n"/>
      <c r="AF28" s="332" t="n"/>
      <c r="AG28" s="332" t="n"/>
      <c r="AH28" s="332" t="n"/>
      <c r="AI28" s="332" t="n"/>
      <c r="AJ28" s="331" t="n"/>
      <c r="AK28" s="332" t="n"/>
      <c r="AL28" s="332" t="n"/>
      <c r="AM28" s="332" t="n"/>
      <c r="AN28" s="332" t="n"/>
      <c r="AO28" s="332" t="n"/>
      <c r="AP28" s="332" t="n"/>
      <c r="AQ28" s="332" t="n"/>
      <c r="AR28" s="331" t="n"/>
      <c r="AS28" s="332" t="n"/>
      <c r="AT28" s="332" t="n"/>
      <c r="AU28" s="332" t="n"/>
      <c r="AV28" s="332" t="n"/>
      <c r="AW28" s="332" t="n"/>
      <c r="AX28" s="332" t="n"/>
      <c r="AY28" s="332" t="n"/>
      <c r="AZ28" s="331" t="n"/>
      <c r="BA28" s="332" t="n"/>
      <c r="BB28" s="332" t="n"/>
      <c r="BC28" s="332" t="n"/>
      <c r="BD28" s="332" t="n"/>
      <c r="BE28" s="332" t="n"/>
      <c r="BF28" s="332" t="n"/>
      <c r="BG28" s="332" t="n"/>
      <c r="BH28" s="331" t="n"/>
      <c r="BI28" s="332" t="n"/>
      <c r="BJ28" s="332" t="n"/>
      <c r="BK28" s="332" t="n"/>
      <c r="BL28" s="332" t="n"/>
      <c r="BM28" s="332" t="n"/>
      <c r="BN28" s="332" t="n"/>
      <c r="BO28" s="332" t="n"/>
      <c r="BP28" s="331" t="n"/>
      <c r="BQ28" s="332" t="n"/>
      <c r="BR28" s="332" t="n"/>
      <c r="BS28" s="332" t="n"/>
      <c r="BT28" s="332" t="n"/>
      <c r="BU28" s="332" t="n"/>
      <c r="BV28" s="332" t="n"/>
      <c r="BW28" s="332" t="n"/>
      <c r="BX28" s="331" t="n"/>
      <c r="BY28" s="332" t="n"/>
      <c r="BZ28" s="332" t="n"/>
      <c r="CA28" s="332" t="n"/>
      <c r="CB28" s="332" t="n"/>
      <c r="CC28" s="332" t="n"/>
      <c r="CD28" s="332" t="n"/>
      <c r="CE28" s="332" t="n"/>
      <c r="CF28" s="331" t="n"/>
      <c r="CG28" s="332" t="n"/>
      <c r="CH28" s="332" t="n"/>
      <c r="CI28" s="332" t="n"/>
      <c r="CJ28" s="332" t="n"/>
      <c r="CK28" s="332" t="n"/>
      <c r="CL28" s="332" t="n"/>
      <c r="CM28" s="332" t="n"/>
      <c r="CN28" s="331" t="n"/>
      <c r="CO28" s="332" t="n"/>
      <c r="CP28" s="332" t="n"/>
      <c r="CQ28" s="332" t="n"/>
      <c r="CR28" s="332" t="n"/>
      <c r="CS28" s="332" t="n"/>
      <c r="CT28" s="332" t="n"/>
      <c r="CU28" s="332" t="n"/>
      <c r="CV28" s="331" t="n"/>
      <c r="CW28" s="270" t="n"/>
      <c r="CX28" s="270" t="n"/>
      <c r="CY28" s="265" t="n"/>
      <c r="CZ28" s="270" t="n"/>
      <c r="DA28" s="270" t="n"/>
      <c r="DB28" s="270" t="n"/>
    </row>
    <row r="29" customFormat="1" s="535">
      <c r="A29" s="386" t="n"/>
      <c r="B29" s="386" t="n"/>
      <c r="C29" s="268" t="inlineStr">
        <is>
          <t>Total N wasted and target</t>
        </is>
      </c>
      <c r="E29" s="287" t="n"/>
      <c r="L29" s="324" t="n"/>
      <c r="M29" s="324" t="n"/>
      <c r="N29" s="324" t="n"/>
      <c r="O29" s="324" t="n"/>
      <c r="P29" s="324" t="n"/>
      <c r="Q29" s="324" t="n"/>
      <c r="R29" s="324" t="n"/>
      <c r="S29" s="324" t="n"/>
      <c r="T29" s="324" t="n"/>
      <c r="U29" s="324" t="n"/>
      <c r="V29" s="324" t="n"/>
      <c r="W29" s="324" t="n"/>
      <c r="X29" s="324" t="n"/>
      <c r="Y29" s="324" t="n"/>
      <c r="Z29" s="324" t="n"/>
      <c r="AA29" s="324" t="n"/>
      <c r="AB29" s="324" t="n"/>
      <c r="AC29" s="324" t="n"/>
      <c r="AD29" s="324" t="n"/>
      <c r="AE29" s="324" t="n"/>
      <c r="AF29" s="324" t="n"/>
      <c r="AG29" s="324" t="n"/>
      <c r="AH29" s="324" t="n"/>
      <c r="AI29" s="324" t="n"/>
      <c r="AJ29" s="324" t="n"/>
      <c r="AK29" s="324" t="n"/>
      <c r="AL29" s="324" t="n"/>
      <c r="AM29" s="324" t="n"/>
      <c r="AN29" s="324" t="n"/>
      <c r="AO29" s="324" t="n"/>
      <c r="AP29" s="324" t="n"/>
      <c r="AQ29" s="324" t="n"/>
      <c r="AR29" s="324" t="n"/>
      <c r="AS29" s="324" t="n"/>
      <c r="AT29" s="324" t="n"/>
      <c r="AU29" s="324" t="n"/>
      <c r="AV29" s="324" t="n"/>
      <c r="AW29" s="324" t="n"/>
      <c r="AX29" s="324" t="n"/>
      <c r="AY29" s="324" t="n"/>
      <c r="AZ29" s="324" t="n"/>
      <c r="BA29" s="324" t="n"/>
      <c r="BB29" s="324" t="n"/>
      <c r="BC29" s="324" t="n"/>
      <c r="BD29" s="324" t="n"/>
      <c r="BE29" s="324" t="n"/>
      <c r="BF29" s="324" t="n"/>
      <c r="BG29" s="324" t="n"/>
      <c r="BH29" s="324" t="n"/>
      <c r="BI29" s="324" t="n"/>
      <c r="BJ29" s="324" t="n"/>
      <c r="BK29" s="324" t="n"/>
      <c r="BL29" s="324" t="n"/>
      <c r="BM29" s="324" t="n"/>
      <c r="BN29" s="324" t="n"/>
      <c r="BO29" s="324" t="n"/>
      <c r="BP29" s="324" t="n"/>
      <c r="BQ29" s="324" t="n"/>
      <c r="BR29" s="324" t="n"/>
      <c r="BS29" s="324" t="n"/>
      <c r="BT29" s="324" t="n"/>
      <c r="BU29" s="324" t="n"/>
      <c r="BV29" s="324" t="n"/>
      <c r="BW29" s="324" t="n"/>
      <c r="BX29" s="324" t="n"/>
      <c r="BY29" s="324" t="n"/>
      <c r="BZ29" s="324" t="n"/>
      <c r="CA29" s="324" t="n"/>
      <c r="CB29" s="324" t="n"/>
      <c r="CC29" s="324" t="n"/>
      <c r="CD29" s="324" t="n"/>
      <c r="CE29" s="324" t="n"/>
      <c r="CF29" s="324" t="n"/>
      <c r="CG29" s="324" t="n"/>
      <c r="CH29" s="324" t="n"/>
      <c r="CI29" s="324" t="n"/>
      <c r="CJ29" s="324" t="n"/>
      <c r="CK29" s="324" t="n"/>
      <c r="CL29" s="324" t="n"/>
      <c r="CM29" s="324" t="n"/>
      <c r="CN29" s="324" t="n"/>
      <c r="CO29" s="324" t="n"/>
      <c r="CP29" s="324" t="n"/>
      <c r="CQ29" s="324" t="n"/>
      <c r="CR29" s="324" t="n"/>
      <c r="CS29" s="324" t="n"/>
      <c r="CT29" s="324" t="n"/>
      <c r="CU29" s="324" t="n"/>
      <c r="CV29" s="324" t="n"/>
    </row>
    <row r="30" customFormat="1" s="535">
      <c r="A30" s="386" t="n"/>
      <c r="B30" s="386" t="n"/>
      <c r="C30" s="268" t="n"/>
      <c r="L30" s="324" t="n"/>
      <c r="M30" s="324" t="n"/>
      <c r="N30" s="324" t="n"/>
      <c r="O30" s="324" t="n"/>
      <c r="P30" s="324" t="n"/>
      <c r="Q30" s="324" t="n"/>
      <c r="R30" s="324" t="n"/>
      <c r="S30" s="324" t="n"/>
      <c r="T30" s="324" t="n"/>
      <c r="U30" s="324" t="n"/>
      <c r="V30" s="324" t="n"/>
      <c r="W30" s="324" t="n"/>
      <c r="X30" s="324" t="n"/>
      <c r="Y30" s="324" t="n"/>
      <c r="Z30" s="324" t="n"/>
      <c r="AA30" s="324" t="n"/>
      <c r="AB30" s="324" t="n"/>
      <c r="AC30" s="324" t="n"/>
      <c r="AD30" s="324" t="n"/>
      <c r="AE30" s="324" t="n"/>
      <c r="AF30" s="324" t="n"/>
      <c r="AG30" s="324" t="n"/>
      <c r="AH30" s="324" t="n"/>
      <c r="AI30" s="324" t="n"/>
      <c r="AJ30" s="324" t="n"/>
      <c r="AK30" s="324" t="n"/>
      <c r="AL30" s="324" t="n"/>
      <c r="AM30" s="324" t="n"/>
      <c r="AN30" s="324" t="n"/>
      <c r="AO30" s="324" t="n"/>
      <c r="AP30" s="324" t="n"/>
      <c r="AQ30" s="324" t="n"/>
      <c r="AR30" s="324" t="n"/>
      <c r="AS30" s="324" t="n"/>
      <c r="AT30" s="324" t="n"/>
      <c r="AU30" s="324" t="n"/>
      <c r="AV30" s="324" t="n"/>
      <c r="AW30" s="324" t="n"/>
      <c r="AX30" s="324" t="n"/>
      <c r="AY30" s="324" t="n"/>
      <c r="AZ30" s="324" t="n"/>
      <c r="BA30" s="324" t="n"/>
      <c r="BB30" s="324" t="n"/>
      <c r="BC30" s="324" t="n"/>
      <c r="BD30" s="324" t="n"/>
      <c r="BE30" s="324" t="n"/>
      <c r="BF30" s="324" t="n"/>
      <c r="BG30" s="324" t="n"/>
      <c r="BH30" s="324" t="n"/>
      <c r="BI30" s="324" t="n"/>
      <c r="BJ30" s="324" t="n"/>
      <c r="BK30" s="324" t="n"/>
      <c r="BL30" s="324" t="n"/>
      <c r="BM30" s="324" t="n"/>
      <c r="BN30" s="324" t="n"/>
      <c r="BO30" s="324" t="n"/>
      <c r="BP30" s="324" t="n"/>
      <c r="BQ30" s="324" t="n"/>
      <c r="BR30" s="324" t="n"/>
      <c r="BS30" s="324" t="n"/>
      <c r="BT30" s="324" t="n"/>
      <c r="BU30" s="324" t="n"/>
      <c r="BV30" s="324" t="n"/>
      <c r="BW30" s="324" t="n"/>
      <c r="BX30" s="324" t="n"/>
      <c r="BY30" s="324" t="n"/>
      <c r="BZ30" s="324" t="n"/>
      <c r="CA30" s="324" t="n"/>
      <c r="CB30" s="324" t="n"/>
      <c r="CC30" s="324" t="n"/>
      <c r="CD30" s="324" t="n"/>
      <c r="CE30" s="324" t="n"/>
      <c r="CF30" s="324" t="n"/>
      <c r="CG30" s="324" t="n"/>
      <c r="CH30" s="324" t="n"/>
      <c r="CI30" s="324" t="n"/>
      <c r="CJ30" s="324" t="n"/>
      <c r="CK30" s="324" t="n"/>
      <c r="CL30" s="324" t="n"/>
      <c r="CM30" s="324" t="n"/>
      <c r="CN30" s="324" t="n"/>
      <c r="CO30" s="324" t="n"/>
      <c r="CP30" s="324" t="n"/>
      <c r="CQ30" s="324" t="n"/>
      <c r="CR30" s="324" t="n"/>
      <c r="CS30" s="324" t="n"/>
      <c r="CT30" s="324" t="n"/>
      <c r="CU30" s="324" t="n"/>
      <c r="CV30" s="324" t="n"/>
    </row>
    <row r="31" customFormat="1" s="535">
      <c r="A31" s="386" t="n"/>
      <c r="B31" s="386" t="n"/>
      <c r="C31" s="268" t="n"/>
      <c r="D31" s="288" t="inlineStr">
        <is>
          <t>Year</t>
        </is>
      </c>
      <c r="E31" s="273">
        <f>E15</f>
        <v/>
      </c>
      <c r="F31" s="273">
        <f>F15</f>
        <v/>
      </c>
      <c r="G31" s="273">
        <f>G15</f>
        <v/>
      </c>
      <c r="H31" s="273">
        <f>H15</f>
        <v/>
      </c>
      <c r="I31" s="273">
        <f>I15</f>
        <v/>
      </c>
      <c r="J31" s="273">
        <f>J15</f>
        <v/>
      </c>
      <c r="K31" s="273">
        <f>K15</f>
        <v/>
      </c>
      <c r="L31" s="333" t="inlineStr">
        <is>
          <t>N wasted</t>
        </is>
      </c>
      <c r="M31" s="334" t="n"/>
      <c r="N31" s="334" t="n"/>
      <c r="O31" s="334" t="n"/>
      <c r="P31" s="334" t="n"/>
      <c r="Q31" s="334" t="n"/>
      <c r="R31" s="334" t="n"/>
      <c r="S31" s="334" t="n"/>
      <c r="T31" s="407" t="inlineStr">
        <is>
          <t>Reduction in total N wasted</t>
        </is>
      </c>
      <c r="AB31" s="390" t="inlineStr">
        <is>
          <t>Target "halving N waste"</t>
        </is>
      </c>
      <c r="AC31" s="324" t="n"/>
      <c r="AD31" s="324" t="n"/>
      <c r="AE31" s="324" t="n"/>
      <c r="AF31" s="324" t="n"/>
      <c r="AG31" s="324" t="n"/>
      <c r="AH31" s="324" t="n"/>
      <c r="AI31" s="324" t="n"/>
      <c r="AK31" s="324" t="n"/>
      <c r="AL31" s="324" t="n"/>
      <c r="AM31" s="324" t="n"/>
      <c r="AN31" s="324" t="n"/>
      <c r="AO31" s="324" t="n"/>
      <c r="AP31" s="324" t="n"/>
      <c r="AQ31" s="324" t="n"/>
      <c r="AR31" s="324" t="n"/>
      <c r="AS31" s="324" t="n"/>
      <c r="AT31" s="324" t="n"/>
      <c r="AU31" s="324" t="n"/>
      <c r="AV31" s="324" t="n"/>
      <c r="AW31" s="324" t="n"/>
      <c r="AX31" s="324" t="n"/>
      <c r="AY31" s="324" t="n"/>
      <c r="AZ31" s="324" t="n"/>
      <c r="BA31" s="324" t="n"/>
      <c r="BB31" s="324" t="n"/>
      <c r="BC31" s="324" t="n"/>
      <c r="BD31" s="324" t="n"/>
      <c r="BE31" s="324" t="n"/>
      <c r="BF31" s="324" t="n"/>
      <c r="BG31" s="324" t="n"/>
      <c r="BH31" s="324" t="n"/>
      <c r="BI31" s="324" t="n"/>
      <c r="BJ31" s="324" t="n"/>
      <c r="BK31" s="324" t="n"/>
      <c r="BL31" s="324" t="n"/>
      <c r="BM31" s="324" t="n"/>
      <c r="BN31" s="324" t="n"/>
      <c r="BO31" s="324" t="n"/>
      <c r="BP31" s="324" t="n"/>
      <c r="BQ31" s="324" t="n"/>
      <c r="BR31" s="324" t="n"/>
      <c r="BS31" s="324" t="n"/>
      <c r="BT31" s="324" t="n"/>
      <c r="BU31" s="324" t="n"/>
      <c r="BV31" s="324" t="n"/>
      <c r="BW31" s="324" t="n"/>
      <c r="BX31" s="324" t="n"/>
      <c r="BY31" s="324" t="n"/>
      <c r="BZ31" s="324" t="n"/>
      <c r="CA31" s="324" t="n"/>
      <c r="CB31" s="324" t="n"/>
      <c r="CC31" s="324" t="n"/>
      <c r="CD31" s="324" t="n"/>
      <c r="CE31" s="324" t="n"/>
      <c r="CF31" s="324" t="n"/>
      <c r="CG31" s="324" t="n"/>
      <c r="CH31" s="324" t="n"/>
      <c r="CI31" s="324" t="n"/>
      <c r="CJ31" s="324" t="n"/>
      <c r="CK31" s="324" t="n"/>
      <c r="CL31" s="324" t="n"/>
      <c r="CM31" s="324" t="n"/>
      <c r="CN31" s="324" t="n"/>
      <c r="CO31" s="324" t="n"/>
      <c r="CP31" s="324" t="n"/>
      <c r="CQ31" s="324" t="n"/>
      <c r="CR31" s="324" t="n"/>
      <c r="CS31" s="324" t="n"/>
      <c r="CT31" s="324" t="n"/>
      <c r="CU31" s="324" t="n"/>
      <c r="CV31" s="324" t="n"/>
    </row>
    <row r="32" customFormat="1" s="535">
      <c r="A32" s="386" t="n"/>
      <c r="B32" s="386" t="n"/>
      <c r="C32" s="268" t="n"/>
      <c r="D32" s="290" t="n"/>
      <c r="E32" s="273" t="n"/>
      <c r="F32" s="291" t="n"/>
      <c r="G32" s="291" t="n"/>
      <c r="H32" s="291" t="n"/>
      <c r="I32" s="291" t="n"/>
      <c r="J32" s="291" t="n"/>
      <c r="K32" s="291" t="n"/>
      <c r="L32" s="335" t="inlineStr">
        <is>
          <t>kt N</t>
        </is>
      </c>
      <c r="M32" s="336" t="n"/>
      <c r="N32" s="336" t="n"/>
      <c r="O32" s="336" t="n"/>
      <c r="P32" s="336" t="n"/>
      <c r="Q32" s="336" t="n"/>
      <c r="R32" s="336" t="n"/>
      <c r="S32" s="336" t="n"/>
      <c r="T32" s="408" t="inlineStr">
        <is>
          <t>in %</t>
        </is>
      </c>
      <c r="AB32" s="391" t="inlineStr">
        <is>
          <t>kt N</t>
        </is>
      </c>
      <c r="AC32" s="324" t="n"/>
      <c r="AD32" s="324" t="n"/>
      <c r="AE32" s="324" t="n"/>
      <c r="AF32" s="324" t="n"/>
      <c r="AG32" s="324" t="n"/>
      <c r="AH32" s="324" t="n"/>
      <c r="AI32" s="324" t="n"/>
      <c r="AK32" s="324" t="n"/>
      <c r="AL32" s="324" t="n"/>
      <c r="AM32" s="324" t="n"/>
      <c r="AN32" s="324" t="n"/>
      <c r="AO32" s="324" t="n"/>
      <c r="AP32" s="324" t="n"/>
      <c r="AQ32" s="324" t="n"/>
      <c r="AR32" s="324" t="n"/>
      <c r="AS32" s="324" t="n"/>
      <c r="AT32" s="324" t="n"/>
      <c r="AU32" s="324" t="n"/>
      <c r="AV32" s="324" t="n"/>
      <c r="AW32" s="324" t="n"/>
      <c r="AX32" s="324" t="n"/>
      <c r="AY32" s="324" t="n"/>
      <c r="AZ32" s="324" t="n"/>
      <c r="BA32" s="324" t="n"/>
      <c r="BB32" s="324" t="n"/>
      <c r="BC32" s="324" t="n"/>
      <c r="BD32" s="324" t="n"/>
      <c r="BE32" s="324" t="n"/>
      <c r="BF32" s="324" t="n"/>
      <c r="BG32" s="324" t="n"/>
      <c r="BH32" s="324" t="n"/>
      <c r="BI32" s="324" t="n"/>
      <c r="BJ32" s="324" t="n"/>
      <c r="BK32" s="324" t="n"/>
      <c r="BL32" s="324" t="n"/>
      <c r="BM32" s="324" t="n"/>
      <c r="BN32" s="324" t="n"/>
      <c r="BO32" s="324" t="n"/>
      <c r="BP32" s="324" t="n"/>
      <c r="BQ32" s="324" t="n"/>
      <c r="BR32" s="324" t="n"/>
      <c r="BS32" s="324" t="n"/>
      <c r="BT32" s="324" t="n"/>
      <c r="BU32" s="324" t="n"/>
      <c r="BV32" s="324" t="n"/>
      <c r="BW32" s="324" t="n"/>
      <c r="BX32" s="324" t="n"/>
      <c r="BY32" s="324" t="n"/>
      <c r="BZ32" s="324" t="n"/>
      <c r="CA32" s="324" t="n"/>
      <c r="CB32" s="324" t="n"/>
      <c r="CC32" s="324" t="n"/>
      <c r="CD32" s="324" t="n"/>
      <c r="CE32" s="324" t="n"/>
      <c r="CF32" s="324" t="n"/>
      <c r="CG32" s="324" t="n"/>
      <c r="CH32" s="324" t="n"/>
      <c r="CI32" s="324" t="n"/>
      <c r="CJ32" s="324" t="n"/>
      <c r="CK32" s="324" t="n"/>
      <c r="CL32" s="324" t="n"/>
      <c r="CM32" s="324" t="n"/>
      <c r="CN32" s="324" t="n"/>
      <c r="CO32" s="324" t="n"/>
      <c r="CP32" s="324" t="n"/>
      <c r="CQ32" s="324" t="n"/>
      <c r="CR32" s="324" t="n"/>
      <c r="CS32" s="324" t="n"/>
      <c r="CT32" s="324" t="n"/>
      <c r="CU32" s="324" t="n"/>
      <c r="CV32" s="324" t="n"/>
    </row>
    <row r="33" customFormat="1" s="535">
      <c r="A33" s="386" t="n"/>
      <c r="B33" s="386" t="n"/>
      <c r="D33" s="290">
        <f>E14</f>
        <v/>
      </c>
      <c r="E33" s="282">
        <f>SUM(E16:E24)</f>
        <v/>
      </c>
      <c r="F33" s="282">
        <f>SUM(F16:F24)</f>
        <v/>
      </c>
      <c r="G33" s="282">
        <f>SUM(G16:G24)</f>
        <v/>
      </c>
      <c r="H33" s="282">
        <f>SUM(H16:H24)</f>
        <v/>
      </c>
      <c r="I33" s="282">
        <f>SUM(I16:I24)</f>
        <v/>
      </c>
      <c r="J33" s="282">
        <f>SUM(J16:J24)</f>
        <v/>
      </c>
      <c r="K33" s="282">
        <f>SUM(K16:K24)</f>
        <v/>
      </c>
      <c r="L33" s="329">
        <f>L26</f>
        <v/>
      </c>
      <c r="M33" s="324" t="n"/>
      <c r="N33" s="324" t="n"/>
      <c r="O33" s="324" t="n"/>
      <c r="P33" s="324" t="n"/>
      <c r="Q33" s="324" t="n"/>
      <c r="R33" s="324" t="n"/>
      <c r="S33" s="324" t="n"/>
      <c r="T33" s="409" t="n"/>
      <c r="AB33" s="392">
        <f>0.5*L33</f>
        <v/>
      </c>
      <c r="AC33" s="324" t="n"/>
      <c r="AD33" s="324" t="n"/>
      <c r="AE33" s="324" t="n"/>
      <c r="AF33" s="324" t="n"/>
      <c r="AG33" s="324" t="n"/>
      <c r="AH33" s="324" t="n"/>
      <c r="AI33" s="324" t="n"/>
      <c r="AK33" s="324" t="n"/>
      <c r="AL33" s="324" t="n"/>
      <c r="AM33" s="324" t="n"/>
      <c r="AN33" s="324" t="n"/>
      <c r="AO33" s="324" t="n"/>
      <c r="AP33" s="324" t="n"/>
      <c r="AQ33" s="324" t="n"/>
      <c r="AR33" s="324" t="n"/>
      <c r="AS33" s="324" t="n"/>
      <c r="AT33" s="324" t="n"/>
      <c r="AU33" s="324" t="n"/>
      <c r="AV33" s="324" t="n"/>
      <c r="AW33" s="324" t="n"/>
      <c r="AX33" s="324" t="n"/>
      <c r="AY33" s="324" t="n"/>
      <c r="AZ33" s="324" t="n"/>
      <c r="BA33" s="324" t="n"/>
      <c r="BB33" s="324" t="n"/>
      <c r="BC33" s="324" t="n"/>
      <c r="BD33" s="324" t="n"/>
      <c r="BE33" s="324" t="n"/>
      <c r="BF33" s="324" t="n"/>
      <c r="BG33" s="324" t="n"/>
      <c r="BH33" s="324" t="n"/>
      <c r="BI33" s="324" t="n"/>
      <c r="BJ33" s="324" t="n"/>
      <c r="BK33" s="324" t="n"/>
      <c r="BL33" s="324" t="n"/>
      <c r="BM33" s="324" t="n"/>
      <c r="BN33" s="324" t="n"/>
      <c r="BO33" s="324" t="n"/>
      <c r="BP33" s="324" t="n"/>
      <c r="BQ33" s="324" t="n"/>
      <c r="BR33" s="324" t="n"/>
      <c r="BS33" s="324" t="n"/>
      <c r="BT33" s="324" t="n"/>
      <c r="BU33" s="324" t="n"/>
      <c r="BV33" s="324" t="n"/>
      <c r="BW33" s="324" t="n"/>
      <c r="BX33" s="324" t="n"/>
      <c r="BY33" s="324" t="n"/>
      <c r="BZ33" s="324" t="n"/>
      <c r="CA33" s="324" t="n"/>
      <c r="CB33" s="324" t="n"/>
      <c r="CC33" s="324" t="n"/>
      <c r="CD33" s="324" t="n"/>
      <c r="CE33" s="324" t="n"/>
      <c r="CF33" s="324" t="n"/>
      <c r="CG33" s="324" t="n"/>
      <c r="CH33" s="324" t="n"/>
      <c r="CI33" s="324" t="n"/>
      <c r="CJ33" s="324" t="n"/>
      <c r="CK33" s="324" t="n"/>
      <c r="CL33" s="324" t="n"/>
      <c r="CM33" s="324" t="n"/>
      <c r="CN33" s="324" t="n"/>
      <c r="CO33" s="324" t="n"/>
      <c r="CP33" s="324" t="n"/>
      <c r="CQ33" s="324" t="n"/>
      <c r="CR33" s="324" t="n"/>
      <c r="CS33" s="324" t="n"/>
      <c r="CT33" s="324" t="n"/>
      <c r="CU33" s="324" t="n"/>
      <c r="CV33" s="324" t="n"/>
    </row>
    <row r="34" customFormat="1" s="535">
      <c r="A34" s="386" t="n"/>
      <c r="B34" s="386" t="n"/>
      <c r="D34" s="290">
        <f>M14</f>
        <v/>
      </c>
      <c r="E34" s="293">
        <f>M26</f>
        <v/>
      </c>
      <c r="F34" s="293">
        <f>N26</f>
        <v/>
      </c>
      <c r="G34" s="293">
        <f>O26</f>
        <v/>
      </c>
      <c r="H34" s="293">
        <f>P26</f>
        <v/>
      </c>
      <c r="I34" s="293">
        <f>Q26</f>
        <v/>
      </c>
      <c r="J34" s="293">
        <f>R26</f>
        <v/>
      </c>
      <c r="K34" s="293">
        <f>S26</f>
        <v/>
      </c>
      <c r="L34" s="329">
        <f>T26</f>
        <v/>
      </c>
      <c r="M34" s="324" t="n"/>
      <c r="N34" s="324" t="n"/>
      <c r="O34" s="324" t="n"/>
      <c r="P34" s="324" t="n"/>
      <c r="Q34" s="324" t="n"/>
      <c r="R34" s="324" t="n"/>
      <c r="S34" s="324" t="n"/>
      <c r="T34" s="409">
        <f>IF(L34&gt;0,($L$33-L34)/$L$33,"")</f>
        <v/>
      </c>
      <c r="AB34" s="392">
        <f>AB33</f>
        <v/>
      </c>
      <c r="AC34" s="324" t="n"/>
      <c r="AD34" s="324" t="n"/>
      <c r="AE34" s="324" t="n"/>
      <c r="AF34" s="324" t="n"/>
      <c r="AG34" s="324" t="n"/>
      <c r="AH34" s="324" t="n"/>
      <c r="AI34" s="324" t="n"/>
      <c r="AK34" s="324" t="n"/>
      <c r="AL34" s="324" t="n"/>
      <c r="AM34" s="324" t="n"/>
      <c r="AN34" s="324" t="n"/>
      <c r="AO34" s="324" t="n"/>
      <c r="AP34" s="324" t="n"/>
      <c r="AQ34" s="324" t="n"/>
      <c r="AR34" s="324" t="n"/>
      <c r="AS34" s="324" t="n"/>
      <c r="AT34" s="324" t="n"/>
      <c r="AU34" s="324" t="n"/>
      <c r="AV34" s="324" t="n"/>
      <c r="AW34" s="324" t="n"/>
      <c r="AX34" s="324" t="n"/>
      <c r="AY34" s="324" t="n"/>
      <c r="AZ34" s="324" t="n"/>
      <c r="BA34" s="324" t="n"/>
      <c r="BB34" s="324" t="n"/>
      <c r="BC34" s="324" t="n"/>
      <c r="BD34" s="324" t="n"/>
      <c r="BE34" s="324" t="n"/>
      <c r="BF34" s="324" t="n"/>
      <c r="BG34" s="324" t="n"/>
      <c r="BH34" s="324" t="n"/>
      <c r="BI34" s="324" t="n"/>
      <c r="BJ34" s="324" t="n"/>
      <c r="BK34" s="324" t="n"/>
      <c r="BL34" s="324" t="n"/>
      <c r="BM34" s="324" t="n"/>
      <c r="BN34" s="324" t="n"/>
      <c r="BO34" s="324" t="n"/>
      <c r="BP34" s="324" t="n"/>
      <c r="BQ34" s="324" t="n"/>
      <c r="BR34" s="324" t="n"/>
      <c r="BS34" s="324" t="n"/>
      <c r="BT34" s="324" t="n"/>
      <c r="BU34" s="324" t="n"/>
      <c r="BV34" s="324" t="n"/>
      <c r="BW34" s="324" t="n"/>
      <c r="BX34" s="324" t="n"/>
      <c r="BY34" s="324" t="n"/>
      <c r="BZ34" s="324" t="n"/>
      <c r="CA34" s="324" t="n"/>
      <c r="CB34" s="324" t="n"/>
      <c r="CC34" s="324" t="n"/>
      <c r="CD34" s="324" t="n"/>
      <c r="CE34" s="324" t="n"/>
      <c r="CF34" s="324" t="n"/>
      <c r="CG34" s="324" t="n"/>
      <c r="CH34" s="324" t="n"/>
      <c r="CI34" s="324" t="n"/>
      <c r="CJ34" s="324" t="n"/>
      <c r="CK34" s="324" t="n"/>
      <c r="CL34" s="324" t="n"/>
      <c r="CM34" s="324" t="n"/>
      <c r="CN34" s="324" t="n"/>
      <c r="CO34" s="324" t="n"/>
      <c r="CP34" s="324" t="n"/>
      <c r="CQ34" s="324" t="n"/>
      <c r="CR34" s="324" t="n"/>
      <c r="CS34" s="324" t="n"/>
      <c r="CT34" s="324" t="n"/>
      <c r="CU34" s="324" t="n"/>
      <c r="CV34" s="324" t="n"/>
      <c r="CY34" s="268" t="n"/>
    </row>
    <row r="35" customFormat="1" s="535">
      <c r="A35" s="386" t="n"/>
      <c r="B35" s="386" t="n"/>
      <c r="D35" s="290">
        <f>U14</f>
        <v/>
      </c>
      <c r="E35" s="282">
        <f>U26</f>
        <v/>
      </c>
      <c r="F35" s="282">
        <f>V26</f>
        <v/>
      </c>
      <c r="G35" s="282">
        <f>W26</f>
        <v/>
      </c>
      <c r="H35" s="282">
        <f>X26</f>
        <v/>
      </c>
      <c r="I35" s="282">
        <f>Y26</f>
        <v/>
      </c>
      <c r="J35" s="282">
        <f>Z26</f>
        <v/>
      </c>
      <c r="K35" s="282">
        <f>AA26</f>
        <v/>
      </c>
      <c r="L35" s="329">
        <f>AB26</f>
        <v/>
      </c>
      <c r="M35" s="324" t="n"/>
      <c r="N35" s="324" t="n"/>
      <c r="O35" s="324" t="n"/>
      <c r="P35" s="324" t="n"/>
      <c r="Q35" s="324" t="n"/>
      <c r="R35" s="324" t="n"/>
      <c r="S35" s="324" t="n"/>
      <c r="T35" s="409">
        <f>IF(L35&gt;0,($L$33-L35)/$L$33,"")</f>
        <v/>
      </c>
      <c r="AB35" s="392">
        <f>AB34</f>
        <v/>
      </c>
      <c r="AC35" s="324" t="n"/>
      <c r="AD35" s="324" t="n"/>
      <c r="AE35" s="324" t="n"/>
      <c r="AF35" s="324" t="n"/>
      <c r="AG35" s="324" t="n"/>
      <c r="AH35" s="324" t="n"/>
      <c r="AI35" s="324" t="n"/>
      <c r="AK35" s="324" t="n"/>
      <c r="AL35" s="324" t="n"/>
      <c r="AM35" s="324" t="n"/>
      <c r="AN35" s="324" t="n"/>
      <c r="AO35" s="324" t="n"/>
      <c r="AP35" s="324" t="n"/>
      <c r="AQ35" s="324" t="n"/>
      <c r="AR35" s="324" t="n"/>
      <c r="AS35" s="324" t="n"/>
      <c r="AT35" s="324" t="n"/>
      <c r="AU35" s="324" t="n"/>
      <c r="AV35" s="324" t="n"/>
      <c r="AW35" s="324" t="n"/>
      <c r="AX35" s="324" t="n"/>
      <c r="AY35" s="324" t="n"/>
      <c r="AZ35" s="324" t="n"/>
      <c r="BA35" s="324" t="n"/>
      <c r="BB35" s="324" t="n"/>
      <c r="BC35" s="324" t="n"/>
      <c r="BD35" s="324" t="n"/>
      <c r="BE35" s="324" t="n"/>
      <c r="BF35" s="324" t="n"/>
      <c r="BG35" s="324" t="n"/>
      <c r="BH35" s="324" t="n"/>
      <c r="BI35" s="324" t="n"/>
      <c r="BJ35" s="324" t="n"/>
      <c r="BK35" s="324" t="n"/>
      <c r="BL35" s="324" t="n"/>
      <c r="BM35" s="324" t="n"/>
      <c r="BN35" s="324" t="n"/>
      <c r="BO35" s="324" t="n"/>
      <c r="BP35" s="324" t="n"/>
      <c r="BQ35" s="324" t="n"/>
      <c r="BR35" s="324" t="n"/>
      <c r="BS35" s="324" t="n"/>
      <c r="BT35" s="324" t="n"/>
      <c r="BU35" s="324" t="n"/>
      <c r="BV35" s="324" t="n"/>
      <c r="BW35" s="324" t="n"/>
      <c r="BX35" s="324" t="n"/>
      <c r="BY35" s="324" t="n"/>
      <c r="BZ35" s="324" t="n"/>
      <c r="CA35" s="324" t="n"/>
      <c r="CB35" s="324" t="n"/>
      <c r="CC35" s="324" t="n"/>
      <c r="CD35" s="324" t="n"/>
      <c r="CE35" s="324" t="n"/>
      <c r="CF35" s="324" t="n"/>
      <c r="CG35" s="324" t="n"/>
      <c r="CH35" s="324" t="n"/>
      <c r="CI35" s="324" t="n"/>
      <c r="CJ35" s="324" t="n"/>
      <c r="CK35" s="324" t="n"/>
      <c r="CL35" s="324" t="n"/>
      <c r="CM35" s="324" t="n"/>
      <c r="CN35" s="324" t="n"/>
      <c r="CO35" s="324" t="n"/>
      <c r="CP35" s="324" t="n"/>
      <c r="CQ35" s="324" t="n"/>
      <c r="CR35" s="324" t="n"/>
      <c r="CS35" s="324" t="n"/>
      <c r="CT35" s="324" t="n"/>
      <c r="CU35" s="324" t="n"/>
      <c r="CV35" s="324" t="n"/>
      <c r="CY35" s="268" t="n"/>
    </row>
    <row r="36" customFormat="1" s="535">
      <c r="A36" s="386" t="n"/>
      <c r="B36" s="386" t="n"/>
      <c r="D36" s="290">
        <f>AJ14</f>
        <v/>
      </c>
      <c r="E36" s="294">
        <f>AC26</f>
        <v/>
      </c>
      <c r="F36" s="294">
        <f>AD26</f>
        <v/>
      </c>
      <c r="G36" s="294">
        <f>AE26</f>
        <v/>
      </c>
      <c r="H36" s="294">
        <f>AF26</f>
        <v/>
      </c>
      <c r="I36" s="294">
        <f>AG26</f>
        <v/>
      </c>
      <c r="J36" s="294">
        <f>AH26</f>
        <v/>
      </c>
      <c r="K36" s="294">
        <f>AI26</f>
        <v/>
      </c>
      <c r="L36" s="329">
        <f>AJ26</f>
        <v/>
      </c>
      <c r="M36" s="324" t="n"/>
      <c r="N36" s="324" t="n"/>
      <c r="O36" s="324" t="n"/>
      <c r="P36" s="324" t="n"/>
      <c r="Q36" s="324" t="n"/>
      <c r="R36" s="324" t="n"/>
      <c r="S36" s="324" t="n"/>
      <c r="T36" s="409">
        <f>IF(L36&gt;0,($L$33-L36)/$L$33,"")</f>
        <v/>
      </c>
      <c r="AB36" s="392">
        <f>AB35</f>
        <v/>
      </c>
      <c r="AC36" s="324" t="n"/>
      <c r="AD36" s="324" t="n"/>
      <c r="AE36" s="324" t="n"/>
      <c r="AF36" s="324" t="n"/>
      <c r="AG36" s="324" t="n"/>
      <c r="AH36" s="324" t="n"/>
      <c r="AI36" s="324" t="n"/>
      <c r="AK36" s="324" t="n"/>
      <c r="AL36" s="324" t="n"/>
      <c r="AM36" s="324" t="n"/>
      <c r="AN36" s="324" t="n"/>
      <c r="AO36" s="324" t="n"/>
      <c r="AP36" s="324" t="n"/>
      <c r="AQ36" s="324" t="n"/>
      <c r="AR36" s="324" t="n"/>
      <c r="AS36" s="324" t="n"/>
      <c r="AT36" s="324" t="n"/>
      <c r="AU36" s="324" t="n"/>
      <c r="AV36" s="324" t="n"/>
      <c r="AW36" s="324" t="n"/>
      <c r="AX36" s="324" t="n"/>
      <c r="AY36" s="324" t="n"/>
      <c r="AZ36" s="324" t="n"/>
      <c r="BA36" s="324" t="n"/>
      <c r="BB36" s="324" t="n"/>
      <c r="BC36" s="324" t="n"/>
      <c r="BD36" s="324" t="n"/>
      <c r="BE36" s="324" t="n"/>
      <c r="BF36" s="324" t="n"/>
      <c r="BG36" s="324" t="n"/>
      <c r="BH36" s="324" t="n"/>
      <c r="BI36" s="324" t="n"/>
      <c r="BJ36" s="324" t="n"/>
      <c r="BK36" s="324" t="n"/>
      <c r="BL36" s="324" t="n"/>
      <c r="BM36" s="324" t="n"/>
      <c r="BN36" s="324" t="n"/>
      <c r="BO36" s="324" t="n"/>
      <c r="BP36" s="324" t="n"/>
      <c r="BQ36" s="324" t="n"/>
      <c r="BR36" s="324" t="n"/>
      <c r="BS36" s="324" t="n"/>
      <c r="BT36" s="324" t="n"/>
      <c r="BU36" s="324" t="n"/>
      <c r="BV36" s="324" t="n"/>
      <c r="BW36" s="324" t="n"/>
      <c r="BX36" s="324" t="n"/>
      <c r="BY36" s="324" t="n"/>
      <c r="BZ36" s="324" t="n"/>
      <c r="CA36" s="324" t="n"/>
      <c r="CB36" s="324" t="n"/>
      <c r="CC36" s="324" t="n"/>
      <c r="CD36" s="324" t="n"/>
      <c r="CE36" s="324" t="n"/>
      <c r="CF36" s="324" t="n"/>
      <c r="CG36" s="324" t="n"/>
      <c r="CH36" s="324" t="n"/>
      <c r="CI36" s="324" t="n"/>
      <c r="CJ36" s="324" t="n"/>
      <c r="CK36" s="324" t="n"/>
      <c r="CL36" s="324" t="n"/>
      <c r="CM36" s="324" t="n"/>
      <c r="CN36" s="324" t="n"/>
      <c r="CO36" s="324" t="n"/>
      <c r="CP36" s="324" t="n"/>
      <c r="CQ36" s="324" t="n"/>
      <c r="CR36" s="324" t="n"/>
      <c r="CS36" s="324" t="n"/>
      <c r="CT36" s="324" t="n"/>
      <c r="CU36" s="324" t="n"/>
      <c r="CV36" s="324" t="n"/>
      <c r="CY36" s="268" t="n"/>
    </row>
    <row r="37" customFormat="1" s="535">
      <c r="A37" s="386" t="n"/>
      <c r="B37" s="386" t="n"/>
      <c r="D37" s="290">
        <f>AR14</f>
        <v/>
      </c>
      <c r="E37" s="282">
        <f>AK26</f>
        <v/>
      </c>
      <c r="F37" s="282">
        <f>AL26</f>
        <v/>
      </c>
      <c r="G37" s="282">
        <f>AM26</f>
        <v/>
      </c>
      <c r="H37" s="282">
        <f>AN26</f>
        <v/>
      </c>
      <c r="I37" s="282">
        <f>AO26</f>
        <v/>
      </c>
      <c r="J37" s="282">
        <f>AP26</f>
        <v/>
      </c>
      <c r="K37" s="282">
        <f>AQ26</f>
        <v/>
      </c>
      <c r="L37" s="329">
        <f>AR26</f>
        <v/>
      </c>
      <c r="M37" s="324" t="n"/>
      <c r="N37" s="324" t="n"/>
      <c r="O37" s="324" t="n"/>
      <c r="P37" s="324" t="n"/>
      <c r="Q37" s="324" t="n"/>
      <c r="R37" s="324" t="n"/>
      <c r="S37" s="324" t="n"/>
      <c r="T37" s="409">
        <f>IF(L37&gt;0,($L$33-L37)/$L$33,"")</f>
        <v/>
      </c>
      <c r="AB37" s="392">
        <f>AB36</f>
        <v/>
      </c>
      <c r="AC37" s="324" t="n"/>
      <c r="AD37" s="324" t="n"/>
      <c r="AE37" s="324" t="n"/>
      <c r="AF37" s="324" t="n"/>
      <c r="AG37" s="324" t="n"/>
      <c r="AH37" s="324" t="n"/>
      <c r="AI37" s="324" t="n"/>
      <c r="AK37" s="324" t="n"/>
      <c r="AL37" s="324" t="n"/>
      <c r="AM37" s="324" t="n"/>
      <c r="AN37" s="324" t="n"/>
      <c r="AO37" s="324" t="n"/>
      <c r="AP37" s="324" t="n"/>
      <c r="AQ37" s="324" t="n"/>
      <c r="AR37" s="324" t="n"/>
      <c r="AS37" s="324" t="n"/>
      <c r="AT37" s="324" t="n"/>
      <c r="AU37" s="324" t="n"/>
      <c r="AV37" s="324" t="n"/>
      <c r="AW37" s="324" t="n"/>
      <c r="AX37" s="324" t="n"/>
      <c r="AY37" s="324" t="n"/>
      <c r="AZ37" s="324" t="n"/>
      <c r="BA37" s="324" t="n"/>
      <c r="BB37" s="324" t="n"/>
      <c r="BC37" s="324" t="n"/>
      <c r="BD37" s="324" t="n"/>
      <c r="BE37" s="324" t="n"/>
      <c r="BF37" s="324" t="n"/>
      <c r="BG37" s="324" t="n"/>
      <c r="BH37" s="324" t="n"/>
      <c r="BI37" s="324" t="n"/>
      <c r="BJ37" s="324" t="n"/>
      <c r="BK37" s="324" t="n"/>
      <c r="BL37" s="324" t="n"/>
      <c r="BM37" s="324" t="n"/>
      <c r="BN37" s="324" t="n"/>
      <c r="BO37" s="324" t="n"/>
      <c r="BP37" s="324" t="n"/>
      <c r="BQ37" s="324" t="n"/>
      <c r="BR37" s="324" t="n"/>
      <c r="BS37" s="324" t="n"/>
      <c r="BT37" s="324" t="n"/>
      <c r="BU37" s="324" t="n"/>
      <c r="BV37" s="324" t="n"/>
      <c r="BW37" s="324" t="n"/>
      <c r="BX37" s="324" t="n"/>
      <c r="BY37" s="324" t="n"/>
      <c r="BZ37" s="324" t="n"/>
      <c r="CA37" s="324" t="n"/>
      <c r="CB37" s="324" t="n"/>
      <c r="CC37" s="324" t="n"/>
      <c r="CD37" s="324" t="n"/>
      <c r="CE37" s="324" t="n"/>
      <c r="CF37" s="324" t="n"/>
      <c r="CG37" s="324" t="n"/>
      <c r="CH37" s="324" t="n"/>
      <c r="CI37" s="324" t="n"/>
      <c r="CJ37" s="324" t="n"/>
      <c r="CK37" s="324" t="n"/>
      <c r="CL37" s="324" t="n"/>
      <c r="CM37" s="324" t="n"/>
      <c r="CN37" s="324" t="n"/>
      <c r="CO37" s="324" t="n"/>
      <c r="CP37" s="324" t="n"/>
      <c r="CQ37" s="324" t="n"/>
      <c r="CR37" s="324" t="n"/>
      <c r="CS37" s="324" t="n"/>
      <c r="CT37" s="324" t="n"/>
      <c r="CU37" s="324" t="n"/>
      <c r="CV37" s="324" t="n"/>
      <c r="CY37" s="268" t="n"/>
    </row>
    <row r="38" customFormat="1" s="535">
      <c r="A38" s="386" t="n"/>
      <c r="B38" s="386" t="n"/>
      <c r="D38" s="290">
        <f>AZ14</f>
        <v/>
      </c>
      <c r="E38" s="282">
        <f>AS26</f>
        <v/>
      </c>
      <c r="F38" s="282">
        <f>AT26</f>
        <v/>
      </c>
      <c r="G38" s="282">
        <f>AU26</f>
        <v/>
      </c>
      <c r="H38" s="282">
        <f>AV26</f>
        <v/>
      </c>
      <c r="I38" s="282">
        <f>AW26</f>
        <v/>
      </c>
      <c r="J38" s="282">
        <f>AX26</f>
        <v/>
      </c>
      <c r="K38" s="282">
        <f>AY26</f>
        <v/>
      </c>
      <c r="L38" s="329">
        <f>AZ26</f>
        <v/>
      </c>
      <c r="M38" s="324" t="n"/>
      <c r="N38" s="324" t="n"/>
      <c r="O38" s="324" t="n"/>
      <c r="P38" s="324" t="n"/>
      <c r="Q38" s="324" t="n"/>
      <c r="R38" s="324" t="n"/>
      <c r="S38" s="324" t="n"/>
      <c r="T38" s="409">
        <f>IF(L38&gt;0,($L$33-L38)/$L$33,"")</f>
        <v/>
      </c>
      <c r="AB38" s="392">
        <f>AB37</f>
        <v/>
      </c>
      <c r="AC38" s="324" t="n"/>
      <c r="AD38" s="324" t="n"/>
      <c r="AE38" s="324" t="n"/>
      <c r="AF38" s="324" t="n"/>
      <c r="AG38" s="324" t="n"/>
      <c r="AH38" s="324" t="n"/>
      <c r="AI38" s="324" t="n"/>
      <c r="AK38" s="324" t="n"/>
      <c r="AL38" s="324" t="n"/>
      <c r="AM38" s="324" t="n"/>
      <c r="AN38" s="324" t="n"/>
      <c r="AO38" s="324" t="n"/>
      <c r="AP38" s="324" t="n"/>
      <c r="AQ38" s="324" t="n"/>
      <c r="AR38" s="324" t="n"/>
      <c r="AS38" s="324" t="n"/>
      <c r="AT38" s="324" t="n"/>
      <c r="AU38" s="324" t="n"/>
      <c r="AV38" s="324" t="n"/>
      <c r="AW38" s="324" t="n"/>
      <c r="AX38" s="324" t="n"/>
      <c r="AY38" s="324" t="n"/>
      <c r="AZ38" s="324" t="n"/>
      <c r="BA38" s="324" t="n"/>
      <c r="BB38" s="324" t="n"/>
      <c r="BC38" s="324" t="n"/>
      <c r="BD38" s="324" t="n"/>
      <c r="BE38" s="324" t="n"/>
      <c r="BF38" s="324" t="n"/>
      <c r="BG38" s="324" t="n"/>
      <c r="BH38" s="324" t="n"/>
      <c r="BI38" s="324" t="n"/>
      <c r="BJ38" s="324" t="n"/>
      <c r="BK38" s="324" t="n"/>
      <c r="BL38" s="324" t="n"/>
      <c r="BM38" s="324" t="n"/>
      <c r="BN38" s="324" t="n"/>
      <c r="BO38" s="324" t="n"/>
      <c r="BP38" s="324" t="n"/>
      <c r="BQ38" s="324" t="n"/>
      <c r="BR38" s="324" t="n"/>
      <c r="BS38" s="324" t="n"/>
      <c r="BT38" s="324" t="n"/>
      <c r="BU38" s="324" t="n"/>
      <c r="BV38" s="324" t="n"/>
      <c r="BW38" s="324" t="n"/>
      <c r="BX38" s="324" t="n"/>
      <c r="BY38" s="324" t="n"/>
      <c r="BZ38" s="324" t="n"/>
      <c r="CA38" s="324" t="n"/>
      <c r="CB38" s="324" t="n"/>
      <c r="CC38" s="324" t="n"/>
      <c r="CD38" s="324" t="n"/>
      <c r="CE38" s="324" t="n"/>
      <c r="CF38" s="324" t="n"/>
      <c r="CG38" s="324" t="n"/>
      <c r="CH38" s="324" t="n"/>
      <c r="CI38" s="324" t="n"/>
      <c r="CJ38" s="324" t="n"/>
      <c r="CK38" s="324" t="n"/>
      <c r="CL38" s="324" t="n"/>
      <c r="CM38" s="324" t="n"/>
      <c r="CN38" s="324" t="n"/>
      <c r="CO38" s="324" t="n"/>
      <c r="CP38" s="324" t="n"/>
      <c r="CQ38" s="324" t="n"/>
      <c r="CR38" s="324" t="n"/>
      <c r="CS38" s="324" t="n"/>
      <c r="CT38" s="324" t="n"/>
      <c r="CU38" s="324" t="n"/>
      <c r="CV38" s="324" t="n"/>
      <c r="CY38" s="268" t="n"/>
    </row>
    <row r="39" customFormat="1" s="535">
      <c r="A39" s="386" t="n"/>
      <c r="B39" s="386" t="n"/>
      <c r="D39" s="290">
        <f>BH14</f>
        <v/>
      </c>
      <c r="E39" s="282">
        <f>BA26</f>
        <v/>
      </c>
      <c r="F39" s="282">
        <f>BB26</f>
        <v/>
      </c>
      <c r="G39" s="282">
        <f>BC26</f>
        <v/>
      </c>
      <c r="H39" s="282">
        <f>BD26</f>
        <v/>
      </c>
      <c r="I39" s="282">
        <f>BE26</f>
        <v/>
      </c>
      <c r="J39" s="282">
        <f>BF26</f>
        <v/>
      </c>
      <c r="K39" s="282">
        <f>BG26</f>
        <v/>
      </c>
      <c r="L39" s="329">
        <f>BH26</f>
        <v/>
      </c>
      <c r="M39" s="324" t="n"/>
      <c r="N39" s="324" t="n"/>
      <c r="O39" s="324" t="n"/>
      <c r="P39" s="324" t="n"/>
      <c r="Q39" s="324" t="n"/>
      <c r="R39" s="324" t="n"/>
      <c r="S39" s="324" t="n"/>
      <c r="T39" s="409">
        <f>IF(L39&gt;0,($L$33-L39)/$L$33,"")</f>
        <v/>
      </c>
      <c r="AB39" s="392">
        <f>AB38</f>
        <v/>
      </c>
      <c r="AC39" s="324" t="n"/>
      <c r="AD39" s="324" t="n"/>
      <c r="AE39" s="324" t="n"/>
      <c r="AF39" s="324" t="n"/>
      <c r="AG39" s="324" t="n"/>
      <c r="AH39" s="324" t="n"/>
      <c r="AI39" s="324" t="n"/>
      <c r="AK39" s="324" t="n"/>
      <c r="AL39" s="324" t="n"/>
      <c r="AM39" s="324" t="n"/>
      <c r="AN39" s="324" t="n"/>
      <c r="AO39" s="324" t="n"/>
      <c r="AP39" s="324" t="n"/>
      <c r="AQ39" s="324" t="n"/>
      <c r="AR39" s="324" t="n"/>
      <c r="AS39" s="324" t="n"/>
      <c r="AT39" s="324" t="n"/>
      <c r="AU39" s="324" t="n"/>
      <c r="AV39" s="324" t="n"/>
      <c r="AW39" s="324" t="n"/>
      <c r="AX39" s="324" t="n"/>
      <c r="AY39" s="324" t="n"/>
      <c r="AZ39" s="324" t="n"/>
      <c r="BA39" s="324" t="n"/>
      <c r="BB39" s="324" t="n"/>
      <c r="BC39" s="324" t="n"/>
      <c r="BD39" s="324" t="n"/>
      <c r="BE39" s="324" t="n"/>
      <c r="BF39" s="324" t="n"/>
      <c r="BG39" s="324" t="n"/>
      <c r="BH39" s="324" t="n"/>
      <c r="BI39" s="324" t="n"/>
      <c r="BJ39" s="324" t="n"/>
      <c r="BK39" s="324" t="n"/>
      <c r="BL39" s="324" t="n"/>
      <c r="BM39" s="324" t="n"/>
      <c r="BN39" s="324" t="n"/>
      <c r="BO39" s="324" t="n"/>
      <c r="BP39" s="324" t="n"/>
      <c r="BQ39" s="324" t="n"/>
      <c r="BR39" s="324" t="n"/>
      <c r="BS39" s="324" t="n"/>
      <c r="BT39" s="324" t="n"/>
      <c r="BU39" s="324" t="n"/>
      <c r="BV39" s="324" t="n"/>
      <c r="BW39" s="324" t="n"/>
      <c r="BX39" s="324" t="n"/>
      <c r="BY39" s="324" t="n"/>
      <c r="BZ39" s="324" t="n"/>
      <c r="CA39" s="324" t="n"/>
      <c r="CB39" s="324" t="n"/>
      <c r="CC39" s="324" t="n"/>
      <c r="CD39" s="324" t="n"/>
      <c r="CE39" s="324" t="n"/>
      <c r="CF39" s="324" t="n"/>
      <c r="CG39" s="324" t="n"/>
      <c r="CH39" s="324" t="n"/>
      <c r="CI39" s="324" t="n"/>
      <c r="CJ39" s="324" t="n"/>
      <c r="CK39" s="324" t="n"/>
      <c r="CL39" s="324" t="n"/>
      <c r="CM39" s="324" t="n"/>
      <c r="CN39" s="324" t="n"/>
      <c r="CO39" s="324" t="n"/>
      <c r="CP39" s="324" t="n"/>
      <c r="CQ39" s="324" t="n"/>
      <c r="CR39" s="324" t="n"/>
      <c r="CS39" s="324" t="n"/>
      <c r="CT39" s="324" t="n"/>
      <c r="CU39" s="324" t="n"/>
      <c r="CV39" s="324" t="n"/>
      <c r="CY39" s="268" t="n"/>
    </row>
    <row r="40" customFormat="1" s="535">
      <c r="A40" s="386" t="n"/>
      <c r="B40" s="386" t="n"/>
      <c r="D40" s="290">
        <f>BP14</f>
        <v/>
      </c>
      <c r="E40" s="282">
        <f>BI26</f>
        <v/>
      </c>
      <c r="F40" s="282">
        <f>BJ26</f>
        <v/>
      </c>
      <c r="G40" s="282">
        <f>BK26</f>
        <v/>
      </c>
      <c r="H40" s="282">
        <f>BL26</f>
        <v/>
      </c>
      <c r="I40" s="282">
        <f>BM26</f>
        <v/>
      </c>
      <c r="J40" s="282">
        <f>BN26</f>
        <v/>
      </c>
      <c r="K40" s="282">
        <f>BO26</f>
        <v/>
      </c>
      <c r="L40" s="329">
        <f>BP26</f>
        <v/>
      </c>
      <c r="M40" s="324" t="n"/>
      <c r="N40" s="330" t="n"/>
      <c r="O40" s="324" t="n"/>
      <c r="P40" s="324" t="n"/>
      <c r="Q40" s="324" t="n"/>
      <c r="R40" s="324" t="n"/>
      <c r="S40" s="324" t="n"/>
      <c r="T40" s="409">
        <f>IF(L40&gt;0,($L$33-L40)/$L$33,"")</f>
        <v/>
      </c>
      <c r="AB40" s="392">
        <f>AB39</f>
        <v/>
      </c>
      <c r="AC40" s="324" t="n"/>
      <c r="AD40" s="324" t="n"/>
      <c r="AE40" s="324" t="n"/>
      <c r="AF40" s="324" t="n"/>
      <c r="AG40" s="324" t="n"/>
      <c r="AH40" s="324" t="n"/>
      <c r="AI40" s="324" t="n"/>
      <c r="AK40" s="324" t="n"/>
      <c r="AL40" s="324" t="n"/>
      <c r="AM40" s="324" t="n"/>
      <c r="AN40" s="324" t="n"/>
      <c r="AO40" s="324" t="n"/>
      <c r="AP40" s="324" t="n"/>
      <c r="AQ40" s="324" t="n"/>
      <c r="AR40" s="324" t="n"/>
      <c r="AS40" s="324" t="n"/>
      <c r="AT40" s="324" t="n"/>
      <c r="AU40" s="324" t="n"/>
      <c r="AV40" s="324" t="n"/>
      <c r="AW40" s="324" t="n"/>
      <c r="AX40" s="324" t="n"/>
      <c r="AY40" s="324" t="n"/>
      <c r="AZ40" s="324" t="n"/>
      <c r="BA40" s="324" t="n"/>
      <c r="BB40" s="324" t="n"/>
      <c r="BC40" s="324" t="n"/>
      <c r="BD40" s="324" t="n"/>
      <c r="BE40" s="324" t="n"/>
      <c r="BF40" s="324" t="n"/>
      <c r="BG40" s="324" t="n"/>
      <c r="BH40" s="324" t="n"/>
      <c r="BI40" s="324" t="n"/>
      <c r="BJ40" s="324" t="n"/>
      <c r="BK40" s="324" t="n"/>
      <c r="BL40" s="324" t="n"/>
      <c r="BM40" s="324" t="n"/>
      <c r="BN40" s="324" t="n"/>
      <c r="BO40" s="324" t="n"/>
      <c r="BP40" s="324" t="n"/>
      <c r="BQ40" s="324" t="n"/>
      <c r="BR40" s="324" t="n"/>
      <c r="BS40" s="324" t="n"/>
      <c r="BT40" s="324" t="n"/>
      <c r="BU40" s="324" t="n"/>
      <c r="BV40" s="324" t="n"/>
      <c r="BW40" s="324" t="n"/>
      <c r="BX40" s="324" t="n"/>
      <c r="BY40" s="324" t="n"/>
      <c r="BZ40" s="324" t="n"/>
      <c r="CA40" s="324" t="n"/>
      <c r="CB40" s="324" t="n"/>
      <c r="CC40" s="324" t="n"/>
      <c r="CD40" s="324" t="n"/>
      <c r="CE40" s="324" t="n"/>
      <c r="CF40" s="324" t="n"/>
      <c r="CG40" s="324" t="n"/>
      <c r="CH40" s="324" t="n"/>
      <c r="CI40" s="324" t="n"/>
      <c r="CJ40" s="324" t="n"/>
      <c r="CK40" s="324" t="n"/>
      <c r="CL40" s="324" t="n"/>
      <c r="CM40" s="324" t="n"/>
      <c r="CN40" s="324" t="n"/>
      <c r="CO40" s="324" t="n"/>
      <c r="CP40" s="324" t="n"/>
      <c r="CQ40" s="324" t="n"/>
      <c r="CR40" s="324" t="n"/>
      <c r="CS40" s="324" t="n"/>
      <c r="CT40" s="324" t="n"/>
      <c r="CU40" s="324" t="n"/>
      <c r="CV40" s="324" t="n"/>
      <c r="CY40" s="268" t="n"/>
    </row>
    <row r="41" customFormat="1" s="535">
      <c r="A41" s="386" t="n"/>
      <c r="B41" s="386" t="n"/>
      <c r="D41" s="290">
        <f>BX14</f>
        <v/>
      </c>
      <c r="E41" s="282">
        <f>BQ26</f>
        <v/>
      </c>
      <c r="F41" s="282">
        <f>BR26</f>
        <v/>
      </c>
      <c r="G41" s="282">
        <f>BS26</f>
        <v/>
      </c>
      <c r="H41" s="282">
        <f>BT26</f>
        <v/>
      </c>
      <c r="I41" s="282">
        <f>BU26</f>
        <v/>
      </c>
      <c r="J41" s="282">
        <f>BV26</f>
        <v/>
      </c>
      <c r="K41" s="282">
        <f>BW26</f>
        <v/>
      </c>
      <c r="L41" s="329">
        <f>BX26</f>
        <v/>
      </c>
      <c r="M41" s="324" t="n"/>
      <c r="N41" s="324" t="n"/>
      <c r="O41" s="324" t="n"/>
      <c r="P41" s="324" t="n"/>
      <c r="Q41" s="324" t="n"/>
      <c r="R41" s="324" t="n"/>
      <c r="S41" s="324" t="n"/>
      <c r="T41" s="409">
        <f>IF(L41&gt;0,($L$33-L41)/$L$33,"")</f>
        <v/>
      </c>
      <c r="AB41" s="392">
        <f>AB40</f>
        <v/>
      </c>
      <c r="AC41" s="324" t="n"/>
      <c r="AD41" s="324" t="n"/>
      <c r="AE41" s="324" t="n"/>
      <c r="AF41" s="324" t="n"/>
      <c r="AG41" s="324" t="n"/>
      <c r="AH41" s="324" t="n"/>
      <c r="AI41" s="324" t="n"/>
      <c r="AK41" s="324" t="n"/>
      <c r="AL41" s="324" t="n"/>
      <c r="AM41" s="324" t="n"/>
      <c r="AN41" s="324" t="n"/>
      <c r="AO41" s="324" t="n"/>
      <c r="AP41" s="324" t="n"/>
      <c r="AQ41" s="324" t="n"/>
      <c r="AR41" s="324" t="n"/>
      <c r="AS41" s="324" t="n"/>
      <c r="AT41" s="324" t="n"/>
      <c r="AU41" s="324" t="n"/>
      <c r="AV41" s="324" t="n"/>
      <c r="AW41" s="324" t="n"/>
      <c r="AX41" s="324" t="n"/>
      <c r="AY41" s="324" t="n"/>
      <c r="AZ41" s="324" t="n"/>
      <c r="BA41" s="324" t="n"/>
      <c r="BB41" s="324" t="n"/>
      <c r="BC41" s="324" t="n"/>
      <c r="BD41" s="324" t="n"/>
      <c r="BE41" s="324" t="n"/>
      <c r="BF41" s="324" t="n"/>
      <c r="BG41" s="324" t="n"/>
      <c r="BH41" s="324" t="n"/>
      <c r="BI41" s="324" t="n"/>
      <c r="BJ41" s="324" t="n"/>
      <c r="BK41" s="324" t="n"/>
      <c r="BL41" s="324" t="n"/>
      <c r="BM41" s="324" t="n"/>
      <c r="BN41" s="324" t="n"/>
      <c r="BO41" s="324" t="n"/>
      <c r="BP41" s="324" t="n"/>
      <c r="BQ41" s="324" t="n"/>
      <c r="BR41" s="324" t="n"/>
      <c r="BS41" s="324" t="n"/>
      <c r="BT41" s="324" t="n"/>
      <c r="BU41" s="324" t="n"/>
      <c r="BV41" s="324" t="n"/>
      <c r="BW41" s="324" t="n"/>
      <c r="BX41" s="324" t="n"/>
      <c r="BY41" s="324" t="n"/>
      <c r="BZ41" s="324" t="n"/>
      <c r="CA41" s="324" t="n"/>
      <c r="CB41" s="324" t="n"/>
      <c r="CC41" s="324" t="n"/>
      <c r="CD41" s="324" t="n"/>
      <c r="CE41" s="324" t="n"/>
      <c r="CF41" s="324" t="n"/>
      <c r="CG41" s="324" t="n"/>
      <c r="CH41" s="324" t="n"/>
      <c r="CI41" s="324" t="n"/>
      <c r="CJ41" s="324" t="n"/>
      <c r="CK41" s="324" t="n"/>
      <c r="CL41" s="324" t="n"/>
      <c r="CM41" s="324" t="n"/>
      <c r="CN41" s="324" t="n"/>
      <c r="CO41" s="324" t="n"/>
      <c r="CP41" s="324" t="n"/>
      <c r="CQ41" s="324" t="n"/>
      <c r="CR41" s="324" t="n"/>
      <c r="CS41" s="324" t="n"/>
      <c r="CT41" s="324" t="n"/>
      <c r="CU41" s="324" t="n"/>
      <c r="CV41" s="324" t="n"/>
      <c r="CY41" s="268" t="n"/>
    </row>
    <row r="42" customFormat="1" s="535">
      <c r="A42" s="386" t="n"/>
      <c r="B42" s="386" t="n"/>
      <c r="D42" s="290">
        <f>CF14</f>
        <v/>
      </c>
      <c r="E42" s="282">
        <f>BY26</f>
        <v/>
      </c>
      <c r="F42" s="282">
        <f>BZ26</f>
        <v/>
      </c>
      <c r="G42" s="282">
        <f>CA26</f>
        <v/>
      </c>
      <c r="H42" s="282">
        <f>CB26</f>
        <v/>
      </c>
      <c r="I42" s="282">
        <f>CC26</f>
        <v/>
      </c>
      <c r="J42" s="282">
        <f>CD26</f>
        <v/>
      </c>
      <c r="K42" s="282">
        <f>CE26</f>
        <v/>
      </c>
      <c r="L42" s="329">
        <f>CF26</f>
        <v/>
      </c>
      <c r="M42" s="324" t="n"/>
      <c r="N42" s="324" t="n"/>
      <c r="O42" s="324" t="n"/>
      <c r="P42" s="324" t="n"/>
      <c r="Q42" s="324" t="n"/>
      <c r="R42" s="324" t="n"/>
      <c r="S42" s="324" t="n"/>
      <c r="T42" s="409">
        <f>IF(L42&gt;0,($L$33-L42)/$L$33,"")</f>
        <v/>
      </c>
      <c r="AB42" s="392">
        <f>AB41</f>
        <v/>
      </c>
      <c r="AC42" s="324" t="n"/>
      <c r="AD42" s="324" t="n"/>
      <c r="AE42" s="324" t="n"/>
      <c r="AF42" s="324" t="n"/>
      <c r="AG42" s="324" t="n"/>
      <c r="AH42" s="324" t="n"/>
      <c r="AI42" s="324" t="n"/>
      <c r="AK42" s="324" t="n"/>
      <c r="AL42" s="324" t="n"/>
      <c r="AM42" s="324" t="n"/>
      <c r="AN42" s="324" t="n"/>
      <c r="AO42" s="324" t="n"/>
      <c r="AP42" s="324" t="n"/>
      <c r="AQ42" s="324" t="n"/>
      <c r="AR42" s="324" t="n"/>
      <c r="AS42" s="324" t="n"/>
      <c r="AT42" s="324" t="n"/>
      <c r="AU42" s="324" t="n"/>
      <c r="AV42" s="324" t="n"/>
      <c r="AW42" s="324" t="n"/>
      <c r="AX42" s="324" t="n"/>
      <c r="AY42" s="324" t="n"/>
      <c r="AZ42" s="324" t="n"/>
      <c r="BA42" s="324" t="n"/>
      <c r="BB42" s="324" t="n"/>
      <c r="BC42" s="324" t="n"/>
      <c r="BD42" s="324" t="n"/>
      <c r="BE42" s="324" t="n"/>
      <c r="BF42" s="324" t="n"/>
      <c r="BG42" s="324" t="n"/>
      <c r="BH42" s="324" t="n"/>
      <c r="BI42" s="324" t="n"/>
      <c r="BJ42" s="324" t="n"/>
      <c r="BK42" s="324" t="n"/>
      <c r="BL42" s="324" t="n"/>
      <c r="BM42" s="324" t="n"/>
      <c r="BN42" s="324" t="n"/>
      <c r="BO42" s="324" t="n"/>
      <c r="BP42" s="324" t="n"/>
      <c r="BQ42" s="324" t="n"/>
      <c r="BR42" s="324" t="n"/>
      <c r="BS42" s="324" t="n"/>
      <c r="BT42" s="324" t="n"/>
      <c r="BU42" s="324" t="n"/>
      <c r="BV42" s="324" t="n"/>
      <c r="BW42" s="324" t="n"/>
      <c r="BX42" s="324" t="n"/>
      <c r="BY42" s="324" t="n"/>
      <c r="BZ42" s="324" t="n"/>
      <c r="CA42" s="324" t="n"/>
      <c r="CB42" s="324" t="n"/>
      <c r="CC42" s="324" t="n"/>
      <c r="CD42" s="324" t="n"/>
      <c r="CE42" s="324" t="n"/>
      <c r="CF42" s="324" t="n"/>
      <c r="CG42" s="324" t="n"/>
      <c r="CH42" s="324" t="n"/>
      <c r="CI42" s="324" t="n"/>
      <c r="CJ42" s="324" t="n"/>
      <c r="CK42" s="324" t="n"/>
      <c r="CL42" s="324" t="n"/>
      <c r="CM42" s="324" t="n"/>
      <c r="CN42" s="324" t="n"/>
      <c r="CO42" s="324" t="n"/>
      <c r="CP42" s="324" t="n"/>
      <c r="CQ42" s="324" t="n"/>
      <c r="CR42" s="324" t="n"/>
      <c r="CS42" s="324" t="n"/>
      <c r="CT42" s="324" t="n"/>
      <c r="CU42" s="324" t="n"/>
      <c r="CV42" s="324" t="n"/>
      <c r="CY42" s="268" t="n"/>
    </row>
    <row r="43" customFormat="1" s="535">
      <c r="A43" s="386" t="n"/>
      <c r="B43" s="386" t="n"/>
      <c r="D43" s="288">
        <f>CN14</f>
        <v/>
      </c>
      <c r="E43" s="282">
        <f>CG26</f>
        <v/>
      </c>
      <c r="F43" s="282">
        <f>CH26</f>
        <v/>
      </c>
      <c r="G43" s="282">
        <f>CI26</f>
        <v/>
      </c>
      <c r="H43" s="282">
        <f>CJ26</f>
        <v/>
      </c>
      <c r="I43" s="282">
        <f>CK26</f>
        <v/>
      </c>
      <c r="J43" s="282">
        <f>CL26</f>
        <v/>
      </c>
      <c r="K43" s="282">
        <f>CM26</f>
        <v/>
      </c>
      <c r="L43" s="329">
        <f>CN26</f>
        <v/>
      </c>
      <c r="M43" s="324" t="n"/>
      <c r="N43" s="324" t="n"/>
      <c r="O43" s="324" t="n"/>
      <c r="P43" s="324" t="n"/>
      <c r="Q43" s="324" t="n"/>
      <c r="R43" s="324" t="n"/>
      <c r="S43" s="324" t="n"/>
      <c r="T43" s="409">
        <f>IF(L43&gt;0,($L$33-L43)/$L$33,"")</f>
        <v/>
      </c>
      <c r="AB43" s="392">
        <f>AB42</f>
        <v/>
      </c>
      <c r="AC43" s="324" t="n"/>
      <c r="AD43" s="324" t="n"/>
      <c r="AE43" s="324" t="n"/>
      <c r="AF43" s="324" t="n"/>
      <c r="AG43" s="324" t="n"/>
      <c r="AH43" s="324" t="n"/>
      <c r="AI43" s="324" t="n"/>
      <c r="AK43" s="324" t="n"/>
      <c r="AL43" s="324" t="n"/>
      <c r="AM43" s="324" t="n"/>
      <c r="AN43" s="324" t="n"/>
      <c r="AO43" s="324" t="n"/>
      <c r="AP43" s="324" t="n"/>
      <c r="AQ43" s="324" t="n"/>
      <c r="AR43" s="324" t="n"/>
      <c r="AS43" s="324" t="n"/>
      <c r="AT43" s="324" t="n"/>
      <c r="AU43" s="324" t="n"/>
      <c r="AV43" s="324" t="n"/>
      <c r="AW43" s="324" t="n"/>
      <c r="AX43" s="324" t="n"/>
      <c r="AY43" s="324" t="n"/>
      <c r="AZ43" s="324" t="n"/>
      <c r="BA43" s="324" t="n"/>
      <c r="BB43" s="324" t="n"/>
      <c r="BC43" s="324" t="n"/>
      <c r="BD43" s="324" t="n"/>
      <c r="BE43" s="324" t="n"/>
      <c r="BF43" s="324" t="n"/>
      <c r="BG43" s="324" t="n"/>
      <c r="BH43" s="324" t="n"/>
      <c r="BI43" s="324" t="n"/>
      <c r="BJ43" s="324" t="n"/>
      <c r="BK43" s="324" t="n"/>
      <c r="BL43" s="324" t="n"/>
      <c r="BM43" s="324" t="n"/>
      <c r="BN43" s="324" t="n"/>
      <c r="BO43" s="324" t="n"/>
      <c r="BP43" s="324" t="n"/>
      <c r="BQ43" s="324" t="n"/>
      <c r="BR43" s="324" t="n"/>
      <c r="BS43" s="324" t="n"/>
      <c r="BT43" s="324" t="n"/>
      <c r="BU43" s="324" t="n"/>
      <c r="BV43" s="324" t="n"/>
      <c r="BW43" s="324" t="n"/>
      <c r="BX43" s="324" t="n"/>
      <c r="BY43" s="324" t="n"/>
      <c r="BZ43" s="324" t="n"/>
      <c r="CA43" s="324" t="n"/>
      <c r="CB43" s="324" t="n"/>
      <c r="CC43" s="324" t="n"/>
      <c r="CD43" s="324" t="n"/>
      <c r="CE43" s="324" t="n"/>
      <c r="CF43" s="324" t="n"/>
      <c r="CG43" s="324" t="n"/>
      <c r="CH43" s="324" t="n"/>
      <c r="CI43" s="324" t="n"/>
      <c r="CJ43" s="324" t="n"/>
      <c r="CK43" s="324" t="n"/>
      <c r="CL43" s="324" t="n"/>
      <c r="CM43" s="324" t="n"/>
      <c r="CN43" s="324" t="n"/>
      <c r="CO43" s="324" t="n"/>
      <c r="CP43" s="324" t="n"/>
      <c r="CQ43" s="324" t="n"/>
      <c r="CR43" s="324" t="n"/>
      <c r="CS43" s="324" t="n"/>
      <c r="CT43" s="324" t="n"/>
      <c r="CU43" s="324" t="n"/>
      <c r="CV43" s="324" t="n"/>
      <c r="CY43" s="268" t="n"/>
    </row>
    <row r="44" customFormat="1" s="535">
      <c r="A44" s="386" t="n"/>
      <c r="B44" s="386" t="n"/>
      <c r="D44" s="288">
        <f>CV14</f>
        <v/>
      </c>
      <c r="E44" s="282">
        <f>CO26</f>
        <v/>
      </c>
      <c r="F44" s="282">
        <f>CP26</f>
        <v/>
      </c>
      <c r="G44" s="282">
        <f>CQ26</f>
        <v/>
      </c>
      <c r="H44" s="282">
        <f>CR26</f>
        <v/>
      </c>
      <c r="I44" s="282">
        <f>CS26</f>
        <v/>
      </c>
      <c r="J44" s="282">
        <f>CT26</f>
        <v/>
      </c>
      <c r="K44" s="282">
        <f>CU26</f>
        <v/>
      </c>
      <c r="L44" s="329">
        <f>CV26</f>
        <v/>
      </c>
      <c r="M44" s="324" t="n"/>
      <c r="N44" s="324" t="n"/>
      <c r="O44" s="324" t="n"/>
      <c r="P44" s="324" t="n"/>
      <c r="Q44" s="324" t="n"/>
      <c r="R44" s="324" t="n"/>
      <c r="S44" s="324" t="n"/>
      <c r="T44" s="409">
        <f>IF(L44&gt;0,($L$33-L44)/$L$33,"")</f>
        <v/>
      </c>
      <c r="AB44" s="392">
        <f>AB43</f>
        <v/>
      </c>
      <c r="AC44" s="324" t="n"/>
      <c r="AD44" s="324" t="n"/>
      <c r="AE44" s="324" t="n"/>
      <c r="AF44" s="324" t="n"/>
      <c r="AG44" s="324" t="n"/>
      <c r="AH44" s="324" t="n"/>
      <c r="AI44" s="324" t="n"/>
      <c r="AK44" s="324" t="n"/>
      <c r="AL44" s="324" t="n"/>
      <c r="AM44" s="324" t="n"/>
      <c r="AN44" s="324" t="n"/>
      <c r="AO44" s="324" t="n"/>
      <c r="AP44" s="324" t="n"/>
      <c r="AQ44" s="324" t="n"/>
      <c r="AR44" s="324" t="n"/>
      <c r="AS44" s="324" t="n"/>
      <c r="AT44" s="324" t="n"/>
      <c r="AU44" s="324" t="n"/>
      <c r="AV44" s="324" t="n"/>
      <c r="AW44" s="324" t="n"/>
      <c r="AX44" s="324" t="n"/>
      <c r="AY44" s="324" t="n"/>
      <c r="AZ44" s="324" t="n"/>
      <c r="BA44" s="324" t="n"/>
      <c r="BB44" s="324" t="n"/>
      <c r="BC44" s="324" t="n"/>
      <c r="BD44" s="324" t="n"/>
      <c r="BE44" s="324" t="n"/>
      <c r="BF44" s="324" t="n"/>
      <c r="BG44" s="324" t="n"/>
      <c r="BH44" s="324" t="n"/>
      <c r="BI44" s="324" t="n"/>
      <c r="BJ44" s="324" t="n"/>
      <c r="BK44" s="324" t="n"/>
      <c r="BL44" s="324" t="n"/>
      <c r="BM44" s="324" t="n"/>
      <c r="BN44" s="324" t="n"/>
      <c r="BO44" s="324" t="n"/>
      <c r="BP44" s="324" t="n"/>
      <c r="BQ44" s="324" t="n"/>
      <c r="BR44" s="324" t="n"/>
      <c r="BS44" s="324" t="n"/>
      <c r="BT44" s="324" t="n"/>
      <c r="BU44" s="324" t="n"/>
      <c r="BV44" s="324" t="n"/>
      <c r="BW44" s="324" t="n"/>
      <c r="BX44" s="324" t="n"/>
      <c r="BY44" s="324" t="n"/>
      <c r="BZ44" s="324" t="n"/>
      <c r="CA44" s="324" t="n"/>
      <c r="CB44" s="324" t="n"/>
      <c r="CC44" s="324" t="n"/>
      <c r="CD44" s="324" t="n"/>
      <c r="CE44" s="324" t="n"/>
      <c r="CF44" s="324" t="n"/>
      <c r="CG44" s="324" t="n"/>
      <c r="CH44" s="324" t="n"/>
      <c r="CI44" s="324" t="n"/>
      <c r="CJ44" s="324" t="n"/>
      <c r="CK44" s="324" t="n"/>
      <c r="CL44" s="324" t="n"/>
      <c r="CM44" s="324" t="n"/>
      <c r="CN44" s="324" t="n"/>
      <c r="CO44" s="324" t="n"/>
      <c r="CP44" s="324" t="n"/>
      <c r="CQ44" s="324" t="n"/>
      <c r="CR44" s="324" t="n"/>
      <c r="CS44" s="324" t="n"/>
      <c r="CT44" s="324" t="n"/>
      <c r="CU44" s="324" t="n"/>
      <c r="CV44" s="324" t="n"/>
      <c r="CY44" s="268" t="n"/>
    </row>
    <row r="45" customFormat="1" s="535">
      <c r="A45" s="386" t="n"/>
      <c r="B45" s="386" t="n"/>
      <c r="L45" s="324" t="n"/>
      <c r="M45" s="324" t="n"/>
      <c r="N45" s="324" t="n"/>
      <c r="O45" s="324" t="n"/>
      <c r="P45" s="324" t="n"/>
      <c r="Q45" s="324" t="n"/>
      <c r="R45" s="324" t="n"/>
      <c r="S45" s="324" t="n"/>
      <c r="T45" s="324" t="n"/>
      <c r="U45" s="324" t="n"/>
      <c r="V45" s="324" t="n"/>
      <c r="W45" s="324" t="n"/>
      <c r="X45" s="324" t="n"/>
      <c r="Y45" s="324" t="n"/>
      <c r="Z45" s="324" t="n"/>
      <c r="AA45" s="324" t="n"/>
      <c r="AB45" s="324" t="n"/>
      <c r="AC45" s="324" t="n"/>
      <c r="AD45" s="324" t="n"/>
      <c r="AE45" s="324" t="n"/>
      <c r="AF45" s="324" t="n"/>
      <c r="AG45" s="324" t="n"/>
      <c r="AH45" s="324" t="n"/>
      <c r="AI45" s="324" t="n"/>
      <c r="AJ45" s="324" t="n"/>
      <c r="AK45" s="324" t="n"/>
      <c r="AL45" s="324" t="n"/>
      <c r="AM45" s="324" t="n"/>
      <c r="AN45" s="324" t="n"/>
      <c r="AO45" s="324" t="n"/>
      <c r="AP45" s="324" t="n"/>
      <c r="AQ45" s="324" t="n"/>
      <c r="AR45" s="324" t="n"/>
      <c r="AS45" s="324" t="n"/>
      <c r="AT45" s="324" t="n"/>
      <c r="AU45" s="324" t="n"/>
      <c r="AV45" s="324" t="n"/>
      <c r="AW45" s="324" t="n"/>
      <c r="AX45" s="324" t="n"/>
      <c r="AY45" s="324" t="n"/>
      <c r="AZ45" s="324" t="n"/>
      <c r="BA45" s="324" t="n"/>
      <c r="BB45" s="324" t="n"/>
      <c r="BC45" s="324" t="n"/>
      <c r="BD45" s="324" t="n"/>
      <c r="BE45" s="324" t="n"/>
      <c r="BF45" s="324" t="n"/>
      <c r="BG45" s="324" t="n"/>
      <c r="BH45" s="324" t="n"/>
      <c r="BI45" s="324" t="n"/>
      <c r="BJ45" s="324" t="n"/>
      <c r="BK45" s="324" t="n"/>
      <c r="BL45" s="324" t="n"/>
      <c r="BM45" s="324" t="n"/>
      <c r="BN45" s="324" t="n"/>
      <c r="BO45" s="324" t="n"/>
      <c r="BP45" s="324" t="n"/>
      <c r="BQ45" s="324" t="n"/>
      <c r="BR45" s="324" t="n"/>
      <c r="BS45" s="324" t="n"/>
      <c r="BT45" s="324" t="n"/>
      <c r="BU45" s="324" t="n"/>
      <c r="BV45" s="324" t="n"/>
      <c r="BW45" s="324" t="n"/>
      <c r="BX45" s="324" t="n"/>
      <c r="BY45" s="324" t="n"/>
      <c r="BZ45" s="324" t="n"/>
      <c r="CA45" s="324" t="n"/>
      <c r="CB45" s="324" t="n"/>
      <c r="CC45" s="324" t="n"/>
      <c r="CD45" s="324" t="n"/>
      <c r="CE45" s="324" t="n"/>
      <c r="CF45" s="324" t="n"/>
      <c r="CG45" s="324" t="n"/>
      <c r="CH45" s="324" t="n"/>
      <c r="CI45" s="324" t="n"/>
      <c r="CJ45" s="324" t="n"/>
      <c r="CK45" s="324" t="n"/>
      <c r="CL45" s="324" t="n"/>
      <c r="CM45" s="324" t="n"/>
      <c r="CN45" s="324" t="n"/>
      <c r="CO45" s="324" t="n"/>
      <c r="CP45" s="324" t="n"/>
      <c r="CQ45" s="324" t="n"/>
      <c r="CR45" s="324" t="n"/>
      <c r="CS45" s="324" t="n"/>
      <c r="CT45" s="324" t="n"/>
      <c r="CU45" s="324" t="n"/>
      <c r="CV45" s="324" t="n"/>
      <c r="CY45" s="268" t="n"/>
    </row>
    <row r="46" outlineLevel="1" customFormat="1" s="535">
      <c r="A46" s="386" t="n"/>
      <c r="B46" s="386" t="n"/>
      <c r="L46" s="324">
        <f>"Achievement of target in "&amp;L47&amp;"              (Halving N waste)"</f>
        <v/>
      </c>
      <c r="M46" s="324">
        <f>"Achievement of target in "&amp;M47&amp;"              (Halving N waste)"</f>
        <v/>
      </c>
      <c r="N46" s="324">
        <f>"Achievement of target in "&amp;N47&amp;"              (Halving N waste)"</f>
        <v/>
      </c>
      <c r="O46" s="324">
        <f>"Achievement of target in "&amp;O47&amp;"              (Halving N waste)"</f>
        <v/>
      </c>
      <c r="P46" s="324">
        <f>"Achievement of target in "&amp;P47&amp;"              (Halving N waste)"</f>
        <v/>
      </c>
      <c r="Q46" s="324">
        <f>"Achievement of target in "&amp;Q47&amp;"              (Halving N waste)"</f>
        <v/>
      </c>
      <c r="R46" s="324">
        <f>"Achievement of target in "&amp;R47&amp;"              (Halving N waste)"</f>
        <v/>
      </c>
      <c r="S46" s="324">
        <f>"Achievement of target in "&amp;S47&amp;"              (Halving N waste)"</f>
        <v/>
      </c>
      <c r="T46" s="324">
        <f>"Achievement of target in "&amp;T47&amp;"              (Halving N waste)"</f>
        <v/>
      </c>
      <c r="U46" s="324">
        <f>"Achievement of target in "&amp;U47&amp;"              (Halving N waste)"</f>
        <v/>
      </c>
      <c r="V46" s="324">
        <f>"Achievement of target in "&amp;V47&amp;"              (Halving N waste)"</f>
        <v/>
      </c>
      <c r="W46" s="324">
        <f>"Achievement of target in "&amp;W47&amp;"              (Halving N waste)"</f>
        <v/>
      </c>
      <c r="X46" s="324">
        <f>"Achievement of target in "&amp;X47&amp;"              (Halving N waste)"</f>
        <v/>
      </c>
      <c r="Y46" s="324">
        <f>"Achievement of target in "&amp;Y47&amp;"              (Halving N waste)"</f>
        <v/>
      </c>
      <c r="Z46" s="324">
        <f>"Achievement of target in "&amp;Z47&amp;"              (Halving N waste)"</f>
        <v/>
      </c>
      <c r="AA46" s="324">
        <f>"Achievement of target in "&amp;AA47&amp;"              (Halving N waste)"</f>
        <v/>
      </c>
      <c r="AB46" s="324">
        <f>"Achievement of target in "&amp;AB47&amp;"              (Halving N waste)"</f>
        <v/>
      </c>
      <c r="AC46" s="324">
        <f>"Achievement of target in "&amp;AC47&amp;"              (Halving N waste)"</f>
        <v/>
      </c>
      <c r="AD46" s="324">
        <f>"Achievement of target in "&amp;AD47&amp;"              (Halving N waste)"</f>
        <v/>
      </c>
      <c r="AE46" s="324">
        <f>"Achievement of target in "&amp;AE47&amp;"              (Halving N waste)"</f>
        <v/>
      </c>
      <c r="AF46" s="324">
        <f>"Achievement of target in "&amp;AF47&amp;"              (Halving N waste)"</f>
        <v/>
      </c>
      <c r="AG46" s="324">
        <f>"Achievement of target in "&amp;AG47&amp;"              (Halving N waste)"</f>
        <v/>
      </c>
      <c r="AH46" s="324">
        <f>"Achievement of target in "&amp;AH47&amp;"              (Halving N waste)"</f>
        <v/>
      </c>
      <c r="AI46" s="324">
        <f>"Achievement of target in "&amp;AI47&amp;"              (Halving N waste)"</f>
        <v/>
      </c>
      <c r="AJ46" s="324">
        <f>"Achievement of target in "&amp;AJ47&amp;"              (Halving N waste)"</f>
        <v/>
      </c>
      <c r="AK46" s="324">
        <f>"Achievement of target in "&amp;AK47&amp;"              (Halving N waste)"</f>
        <v/>
      </c>
      <c r="AL46" s="324">
        <f>"Achievement of target in "&amp;AL47&amp;"              (Halving N waste)"</f>
        <v/>
      </c>
      <c r="AM46" s="324">
        <f>"Achievement of target in "&amp;AM47&amp;"              (Halving N waste)"</f>
        <v/>
      </c>
      <c r="AN46" s="324">
        <f>"Achievement of target in "&amp;AN47&amp;"              (Halving N waste)"</f>
        <v/>
      </c>
      <c r="AO46" s="324">
        <f>"Achievement of target in "&amp;AO47&amp;"              (Halving N waste)"</f>
        <v/>
      </c>
      <c r="AP46" s="324">
        <f>"Achievement of target in "&amp;AP47&amp;"              (Halving N waste)"</f>
        <v/>
      </c>
      <c r="AQ46" s="324">
        <f>"Achievement of target in "&amp;AQ47&amp;"              (Halving N waste)"</f>
        <v/>
      </c>
      <c r="AR46" s="324">
        <f>"Achievement of target in "&amp;AR47&amp;"              (Halving N waste)"</f>
        <v/>
      </c>
      <c r="AS46" s="324">
        <f>"Achievement of target in "&amp;AS47&amp;"              (Halving N waste)"</f>
        <v/>
      </c>
      <c r="AT46" s="324">
        <f>"Achievement of target in "&amp;AT47&amp;"              (Halving N waste)"</f>
        <v/>
      </c>
      <c r="AU46" s="324">
        <f>"Achievement of target in "&amp;AU47&amp;"              (Halving N waste)"</f>
        <v/>
      </c>
      <c r="AV46" s="324">
        <f>"Achievement of target in "&amp;AV47&amp;"              (Halving N waste)"</f>
        <v/>
      </c>
      <c r="AW46" s="324">
        <f>"Achievement of target in "&amp;AW47&amp;"              (Halving N waste)"</f>
        <v/>
      </c>
      <c r="AX46" s="324">
        <f>"Achievement of target in "&amp;AX47&amp;"              (Halving N waste)"</f>
        <v/>
      </c>
      <c r="AY46" s="324">
        <f>"Achievement of target in "&amp;AY47&amp;"              (Halving N waste)"</f>
        <v/>
      </c>
      <c r="AZ46" s="324">
        <f>"Achievement of target in "&amp;AZ47&amp;"              (Halving N waste)"</f>
        <v/>
      </c>
      <c r="BA46" s="324">
        <f>"Achievement of target in "&amp;BA47&amp;"              (Halving N waste)"</f>
        <v/>
      </c>
      <c r="BB46" s="324">
        <f>"Achievement of target in "&amp;BB47&amp;"              (Halving N waste)"</f>
        <v/>
      </c>
      <c r="BC46" s="324">
        <f>"Achievement of target in "&amp;BC47&amp;"              (Halving N waste)"</f>
        <v/>
      </c>
      <c r="BD46" s="324">
        <f>"Achievement of target in "&amp;BD47&amp;"              (Halving N waste)"</f>
        <v/>
      </c>
      <c r="BE46" s="324">
        <f>"Achievement of target in "&amp;BE47&amp;"              (Halving N waste)"</f>
        <v/>
      </c>
      <c r="BF46" s="324">
        <f>"Achievement of target in "&amp;BF47&amp;"              (Halving N waste)"</f>
        <v/>
      </c>
      <c r="BG46" s="324">
        <f>"Achievement of target in "&amp;BG47&amp;"              (Halving N waste)"</f>
        <v/>
      </c>
      <c r="BH46" s="324">
        <f>"Achievement of target in "&amp;BH47&amp;"              (Halving N waste)"</f>
        <v/>
      </c>
      <c r="BI46" s="324">
        <f>"Achievement of target in "&amp;BI47&amp;"              (Halving N waste)"</f>
        <v/>
      </c>
      <c r="BJ46" s="324">
        <f>"Achievement of target in "&amp;BJ47&amp;"              (Halving N waste)"</f>
        <v/>
      </c>
      <c r="BK46" s="324">
        <f>"Achievement of target in "&amp;BK47&amp;"              (Halving N waste)"</f>
        <v/>
      </c>
      <c r="BL46" s="324">
        <f>"Achievement of target in "&amp;BL47&amp;"              (Halving N waste)"</f>
        <v/>
      </c>
      <c r="BM46" s="324">
        <f>"Achievement of target in "&amp;BM47&amp;"              (Halving N waste)"</f>
        <v/>
      </c>
      <c r="BN46" s="324">
        <f>"Achievement of target in "&amp;BN47&amp;"              (Halving N waste)"</f>
        <v/>
      </c>
      <c r="BO46" s="324">
        <f>"Achievement of target in "&amp;BO47&amp;"              (Halving N waste)"</f>
        <v/>
      </c>
      <c r="BP46" s="324">
        <f>"Achievement of target in "&amp;BP47&amp;"              (Halving N waste)"</f>
        <v/>
      </c>
      <c r="BQ46" s="324">
        <f>"Achievement of target in "&amp;BQ47&amp;"              (Halving N waste)"</f>
        <v/>
      </c>
      <c r="BR46" s="324">
        <f>"Achievement of target in "&amp;BR47&amp;"              (Halving N waste)"</f>
        <v/>
      </c>
      <c r="BS46" s="324">
        <f>"Achievement of target in "&amp;BS47&amp;"              (Halving N waste)"</f>
        <v/>
      </c>
      <c r="BT46" s="324">
        <f>"Achievement of target in "&amp;BT47&amp;"              (Halving N waste)"</f>
        <v/>
      </c>
      <c r="BU46" s="324">
        <f>"Achievement of target in "&amp;BU47&amp;"              (Halving N waste)"</f>
        <v/>
      </c>
      <c r="BV46" s="324">
        <f>"Achievement of target in "&amp;BV47&amp;"              (Halving N waste)"</f>
        <v/>
      </c>
      <c r="BW46" s="324">
        <f>"Achievement of target in "&amp;BW47&amp;"              (Halving N waste)"</f>
        <v/>
      </c>
      <c r="BX46" s="324">
        <f>"Achievement of target in "&amp;BX47&amp;"              (Halving N waste)"</f>
        <v/>
      </c>
      <c r="BY46" s="324">
        <f>"Achievement of target in "&amp;BY47&amp;"              (Halving N waste)"</f>
        <v/>
      </c>
      <c r="BZ46" s="324">
        <f>"Achievement of target in "&amp;BZ47&amp;"              (Halving N waste)"</f>
        <v/>
      </c>
      <c r="CA46" s="324">
        <f>"Achievement of target in "&amp;CA47&amp;"              (Halving N waste)"</f>
        <v/>
      </c>
      <c r="CB46" s="324">
        <f>"Achievement of target in "&amp;CB47&amp;"              (Halving N waste)"</f>
        <v/>
      </c>
      <c r="CC46" s="324">
        <f>"Achievement of target in "&amp;CC47&amp;"              (Halving N waste)"</f>
        <v/>
      </c>
      <c r="CD46" s="324">
        <f>"Achievement of target in "&amp;CD47&amp;"              (Halving N waste)"</f>
        <v/>
      </c>
      <c r="CE46" s="324">
        <f>"Achievement of target in "&amp;CE47&amp;"              (Halving N waste)"</f>
        <v/>
      </c>
      <c r="CF46" s="324">
        <f>"Achievement of target in "&amp;CF47&amp;"              (Halving N waste)"</f>
        <v/>
      </c>
      <c r="CG46" s="324">
        <f>"Achievement of target in "&amp;CG47&amp;"              (Halving N waste)"</f>
        <v/>
      </c>
      <c r="CH46" s="324">
        <f>"Achievement of target in "&amp;CH47&amp;"              (Halving N waste)"</f>
        <v/>
      </c>
      <c r="CI46" s="324">
        <f>"Achievement of target in "&amp;CI47&amp;"              (Halving N waste)"</f>
        <v/>
      </c>
      <c r="CJ46" s="324">
        <f>"Achievement of target in "&amp;CJ47&amp;"              (Halving N waste)"</f>
        <v/>
      </c>
      <c r="CK46" s="324">
        <f>"Achievement of target in "&amp;CK47&amp;"              (Halving N waste)"</f>
        <v/>
      </c>
      <c r="CL46" s="324">
        <f>"Achievement of target in "&amp;CL47&amp;"              (Halving N waste)"</f>
        <v/>
      </c>
      <c r="CM46" s="324">
        <f>"Achievement of target in "&amp;CM47&amp;"              (Halving N waste)"</f>
        <v/>
      </c>
      <c r="CN46" s="324">
        <f>"Achievement of target in "&amp;CN47&amp;"              (Halving N waste)"</f>
        <v/>
      </c>
      <c r="CO46" s="324">
        <f>"Achievement of target in "&amp;CO47&amp;"              (Halving N waste)"</f>
        <v/>
      </c>
      <c r="CP46" s="324">
        <f>"Achievement of target in "&amp;CP47&amp;"              (Halving N waste)"</f>
        <v/>
      </c>
      <c r="CQ46" s="324">
        <f>"Achievement of target in "&amp;CQ47&amp;"              (Halving N waste)"</f>
        <v/>
      </c>
      <c r="CR46" s="324">
        <f>"Achievement of target in "&amp;CR47&amp;"              (Halving N waste)"</f>
        <v/>
      </c>
      <c r="CS46" s="324">
        <f>"Achievement of target in "&amp;CS47&amp;"              (Halving N waste)"</f>
        <v/>
      </c>
      <c r="CT46" s="324">
        <f>"Achievement of target in "&amp;CT47&amp;"              (Halving N waste)"</f>
        <v/>
      </c>
      <c r="CU46" s="324">
        <f>"Achievement of target in "&amp;CU47&amp;"              (Halving N waste)"</f>
        <v/>
      </c>
      <c r="CV46" s="324">
        <f>"Achievement of target in "&amp;CV47&amp;"              (Halving N waste)"</f>
        <v/>
      </c>
      <c r="CY46" s="268" t="n"/>
    </row>
    <row r="47" customFormat="1" s="342">
      <c r="A47" s="388" t="n"/>
      <c r="B47" s="388" t="n"/>
      <c r="D47" s="338" t="inlineStr">
        <is>
          <t>Year</t>
        </is>
      </c>
      <c r="E47" s="339" t="n"/>
      <c r="F47" s="339" t="n"/>
      <c r="G47" s="339" t="n"/>
      <c r="H47" s="339" t="n"/>
      <c r="I47" s="339" t="n"/>
      <c r="J47" s="339" t="n"/>
      <c r="K47" s="339" t="n"/>
      <c r="L47" s="340" t="n">
        <v>2018</v>
      </c>
      <c r="M47" s="341" t="n"/>
      <c r="N47" s="341" t="n"/>
      <c r="O47" s="341" t="n"/>
      <c r="P47" s="341" t="n"/>
      <c r="Q47" s="341" t="n"/>
      <c r="R47" s="341" t="n"/>
      <c r="S47" s="341" t="n"/>
      <c r="T47" s="340">
        <f>T14</f>
        <v/>
      </c>
      <c r="U47" s="340" t="n"/>
      <c r="V47" s="340" t="n"/>
      <c r="W47" s="340" t="n"/>
      <c r="X47" s="340" t="n"/>
      <c r="Y47" s="340" t="n"/>
      <c r="Z47" s="340" t="n"/>
      <c r="AA47" s="340" t="n"/>
      <c r="AB47" s="340">
        <f>AB14</f>
        <v/>
      </c>
      <c r="AC47" s="341" t="n"/>
      <c r="AD47" s="341" t="n"/>
      <c r="AE47" s="341" t="n"/>
      <c r="AF47" s="341" t="n"/>
      <c r="AG47" s="341" t="n"/>
      <c r="AH47" s="341" t="n"/>
      <c r="AI47" s="341" t="n"/>
      <c r="AJ47" s="340">
        <f>AJ14</f>
        <v/>
      </c>
      <c r="AK47" s="341" t="n"/>
      <c r="AL47" s="341" t="n"/>
      <c r="AM47" s="341" t="n"/>
      <c r="AN47" s="341" t="n"/>
      <c r="AO47" s="341" t="n"/>
      <c r="AP47" s="341" t="n"/>
      <c r="AQ47" s="341" t="n"/>
      <c r="AR47" s="340">
        <f>AR14</f>
        <v/>
      </c>
      <c r="AS47" s="341" t="n"/>
      <c r="AT47" s="341" t="n"/>
      <c r="AU47" s="341" t="n"/>
      <c r="AV47" s="341" t="n"/>
      <c r="AW47" s="341" t="n"/>
      <c r="AX47" s="341" t="n"/>
      <c r="AY47" s="341" t="n"/>
      <c r="AZ47" s="340">
        <f>AZ14</f>
        <v/>
      </c>
      <c r="BA47" s="341" t="n"/>
      <c r="BB47" s="341" t="n"/>
      <c r="BC47" s="341" t="n"/>
      <c r="BD47" s="341" t="n"/>
      <c r="BE47" s="341" t="n"/>
      <c r="BF47" s="341" t="n"/>
      <c r="BG47" s="341" t="n"/>
      <c r="BH47" s="340">
        <f>BH14</f>
        <v/>
      </c>
      <c r="BI47" s="341" t="n"/>
      <c r="BJ47" s="341" t="n"/>
      <c r="BK47" s="341" t="n"/>
      <c r="BL47" s="341" t="n"/>
      <c r="BM47" s="341" t="n"/>
      <c r="BN47" s="341" t="n"/>
      <c r="BO47" s="341" t="n"/>
      <c r="BP47" s="340">
        <f>BP14</f>
        <v/>
      </c>
      <c r="BQ47" s="341" t="n"/>
      <c r="BR47" s="341" t="n"/>
      <c r="BS47" s="341" t="n"/>
      <c r="BT47" s="341" t="n"/>
      <c r="BU47" s="341" t="n"/>
      <c r="BV47" s="341" t="n"/>
      <c r="BW47" s="341" t="n"/>
      <c r="BX47" s="340">
        <f>BX14</f>
        <v/>
      </c>
      <c r="BY47" s="341" t="n"/>
      <c r="BZ47" s="341" t="n"/>
      <c r="CA47" s="341" t="n"/>
      <c r="CB47" s="341" t="n"/>
      <c r="CC47" s="341" t="n"/>
      <c r="CD47" s="341" t="n"/>
      <c r="CE47" s="341" t="n"/>
      <c r="CF47" s="340">
        <f>CF14</f>
        <v/>
      </c>
      <c r="CG47" s="341" t="n"/>
      <c r="CH47" s="341" t="n"/>
      <c r="CI47" s="341" t="n"/>
      <c r="CJ47" s="341" t="n"/>
      <c r="CK47" s="341" t="n"/>
      <c r="CL47" s="341" t="n"/>
      <c r="CM47" s="341" t="n"/>
      <c r="CN47" s="340">
        <f>CN14</f>
        <v/>
      </c>
      <c r="CO47" s="341" t="n"/>
      <c r="CP47" s="341" t="n"/>
      <c r="CQ47" s="341" t="n"/>
      <c r="CR47" s="341" t="n"/>
      <c r="CS47" s="341" t="n"/>
      <c r="CT47" s="341" t="n"/>
      <c r="CU47" s="341" t="n"/>
      <c r="CV47" s="340">
        <f>CV14</f>
        <v/>
      </c>
      <c r="CY47" s="343" t="n"/>
    </row>
    <row r="48" customFormat="1" s="535">
      <c r="A48" s="386" t="n"/>
      <c r="B48" s="386" t="n"/>
      <c r="D48" s="285" t="n"/>
      <c r="E48" s="285" t="n"/>
      <c r="F48" s="285" t="n"/>
      <c r="G48" s="285" t="n"/>
      <c r="H48" s="285" t="n"/>
      <c r="I48" s="285" t="n"/>
      <c r="J48" s="285" t="n"/>
      <c r="K48" s="285" t="n"/>
      <c r="L48" s="337" t="inlineStr">
        <is>
          <t>kt N</t>
        </is>
      </c>
      <c r="M48" s="337" t="n"/>
      <c r="N48" s="337" t="n"/>
      <c r="O48" s="337" t="n"/>
      <c r="P48" s="337" t="n"/>
      <c r="Q48" s="337" t="n"/>
      <c r="R48" s="337" t="n"/>
      <c r="S48" s="337" t="n"/>
      <c r="T48" s="337" t="inlineStr">
        <is>
          <t>kt N</t>
        </is>
      </c>
      <c r="U48" s="337" t="n"/>
      <c r="V48" s="337" t="n"/>
      <c r="W48" s="337" t="n"/>
      <c r="X48" s="337" t="n"/>
      <c r="Y48" s="337" t="n"/>
      <c r="Z48" s="337" t="n"/>
      <c r="AA48" s="337" t="n"/>
      <c r="AB48" s="337" t="inlineStr">
        <is>
          <t>kt N</t>
        </is>
      </c>
      <c r="AC48" s="337" t="n"/>
      <c r="AD48" s="337" t="n"/>
      <c r="AE48" s="337" t="n"/>
      <c r="AF48" s="337" t="n"/>
      <c r="AG48" s="337" t="n"/>
      <c r="AH48" s="337" t="n"/>
      <c r="AI48" s="337" t="n"/>
      <c r="AJ48" s="337" t="inlineStr">
        <is>
          <t>kt N</t>
        </is>
      </c>
      <c r="AK48" s="337" t="n"/>
      <c r="AL48" s="337" t="n"/>
      <c r="AM48" s="337" t="n"/>
      <c r="AN48" s="337" t="n"/>
      <c r="AO48" s="337" t="n"/>
      <c r="AP48" s="337" t="n"/>
      <c r="AQ48" s="337" t="n"/>
      <c r="AR48" s="337" t="inlineStr">
        <is>
          <t>kt N</t>
        </is>
      </c>
      <c r="AS48" s="337" t="n"/>
      <c r="AT48" s="337" t="n"/>
      <c r="AU48" s="337" t="n"/>
      <c r="AV48" s="337" t="n"/>
      <c r="AW48" s="337" t="n"/>
      <c r="AX48" s="337" t="n"/>
      <c r="AY48" s="337" t="n"/>
      <c r="AZ48" s="337" t="inlineStr">
        <is>
          <t>kt N</t>
        </is>
      </c>
      <c r="BA48" s="337" t="n"/>
      <c r="BB48" s="337" t="n"/>
      <c r="BC48" s="337" t="n"/>
      <c r="BD48" s="337" t="n"/>
      <c r="BE48" s="337" t="n"/>
      <c r="BF48" s="337" t="n"/>
      <c r="BG48" s="337" t="n"/>
      <c r="BH48" s="337" t="inlineStr">
        <is>
          <t>kt N</t>
        </is>
      </c>
      <c r="BI48" s="337" t="n"/>
      <c r="BJ48" s="337" t="n"/>
      <c r="BK48" s="337" t="n"/>
      <c r="BL48" s="337" t="n"/>
      <c r="BM48" s="337" t="n"/>
      <c r="BN48" s="337" t="n"/>
      <c r="BO48" s="337" t="n"/>
      <c r="BP48" s="337" t="inlineStr">
        <is>
          <t>kt N</t>
        </is>
      </c>
      <c r="BQ48" s="337" t="inlineStr">
        <is>
          <t>kt N</t>
        </is>
      </c>
      <c r="BR48" s="337" t="inlineStr">
        <is>
          <t>kt N</t>
        </is>
      </c>
      <c r="BS48" s="337" t="inlineStr">
        <is>
          <t>kt N</t>
        </is>
      </c>
      <c r="BT48" s="337" t="inlineStr">
        <is>
          <t>kt N</t>
        </is>
      </c>
      <c r="BU48" s="337" t="inlineStr">
        <is>
          <t>kt N</t>
        </is>
      </c>
      <c r="BV48" s="337" t="inlineStr">
        <is>
          <t>kt N</t>
        </is>
      </c>
      <c r="BW48" s="337" t="inlineStr">
        <is>
          <t>kt N</t>
        </is>
      </c>
      <c r="BX48" s="337" t="inlineStr">
        <is>
          <t>kt N</t>
        </is>
      </c>
      <c r="BY48" s="337" t="inlineStr">
        <is>
          <t>kt N</t>
        </is>
      </c>
      <c r="BZ48" s="337" t="inlineStr">
        <is>
          <t>kt N</t>
        </is>
      </c>
      <c r="CA48" s="337" t="inlineStr">
        <is>
          <t>kt N</t>
        </is>
      </c>
      <c r="CB48" s="337" t="inlineStr">
        <is>
          <t>kt N</t>
        </is>
      </c>
      <c r="CC48" s="337" t="inlineStr">
        <is>
          <t>kt N</t>
        </is>
      </c>
      <c r="CD48" s="337" t="inlineStr">
        <is>
          <t>kt N</t>
        </is>
      </c>
      <c r="CE48" s="337" t="inlineStr">
        <is>
          <t>kt N</t>
        </is>
      </c>
      <c r="CF48" s="337" t="inlineStr">
        <is>
          <t>kt N</t>
        </is>
      </c>
      <c r="CG48" s="337" t="inlineStr">
        <is>
          <t>kt N</t>
        </is>
      </c>
      <c r="CH48" s="337" t="inlineStr">
        <is>
          <t>kt N</t>
        </is>
      </c>
      <c r="CI48" s="337" t="inlineStr">
        <is>
          <t>kt N</t>
        </is>
      </c>
      <c r="CJ48" s="337" t="inlineStr">
        <is>
          <t>kt N</t>
        </is>
      </c>
      <c r="CK48" s="337" t="inlineStr">
        <is>
          <t>kt N</t>
        </is>
      </c>
      <c r="CL48" s="337" t="inlineStr">
        <is>
          <t>kt N</t>
        </is>
      </c>
      <c r="CM48" s="337" t="inlineStr">
        <is>
          <t>kt N</t>
        </is>
      </c>
      <c r="CN48" s="337" t="inlineStr">
        <is>
          <t>kt N</t>
        </is>
      </c>
      <c r="CO48" s="337" t="inlineStr">
        <is>
          <t>kt N</t>
        </is>
      </c>
      <c r="CP48" s="337" t="inlineStr">
        <is>
          <t>kt N</t>
        </is>
      </c>
      <c r="CQ48" s="337" t="inlineStr">
        <is>
          <t>kt N</t>
        </is>
      </c>
      <c r="CR48" s="337" t="inlineStr">
        <is>
          <t>kt N</t>
        </is>
      </c>
      <c r="CS48" s="337" t="inlineStr">
        <is>
          <t>kt N</t>
        </is>
      </c>
      <c r="CT48" s="337" t="inlineStr">
        <is>
          <t>kt N</t>
        </is>
      </c>
      <c r="CU48" s="337" t="inlineStr">
        <is>
          <t>kt N</t>
        </is>
      </c>
      <c r="CV48" s="337" t="inlineStr">
        <is>
          <t>kt N</t>
        </is>
      </c>
      <c r="CY48" s="268" t="n"/>
    </row>
    <row r="49" customFormat="1" s="535">
      <c r="A49" s="386" t="n"/>
      <c r="B49" s="386" t="n"/>
      <c r="D49" s="395" t="inlineStr">
        <is>
          <t>Target (Halving N waste)</t>
        </is>
      </c>
      <c r="E49" s="395" t="n"/>
      <c r="F49" s="395" t="n"/>
      <c r="G49" s="395" t="n"/>
      <c r="H49" s="395" t="n"/>
      <c r="I49" s="395" t="n"/>
      <c r="J49" s="395" t="n"/>
      <c r="K49" s="395" t="n"/>
      <c r="L49" s="392">
        <f>$AB$33</f>
        <v/>
      </c>
      <c r="M49" s="392" t="n"/>
      <c r="N49" s="392" t="n"/>
      <c r="O49" s="392" t="n"/>
      <c r="P49" s="392" t="n"/>
      <c r="Q49" s="392" t="n"/>
      <c r="R49" s="392" t="n"/>
      <c r="S49" s="392" t="n"/>
      <c r="T49" s="392">
        <f>$AB$33</f>
        <v/>
      </c>
      <c r="U49" s="392" t="n"/>
      <c r="V49" s="392" t="n"/>
      <c r="W49" s="392" t="n"/>
      <c r="X49" s="392" t="n"/>
      <c r="Y49" s="392" t="n"/>
      <c r="Z49" s="392" t="n"/>
      <c r="AA49" s="392" t="n"/>
      <c r="AB49" s="392">
        <f>$AB$33</f>
        <v/>
      </c>
      <c r="AC49" s="392" t="n"/>
      <c r="AD49" s="392" t="n"/>
      <c r="AE49" s="392" t="n"/>
      <c r="AF49" s="392" t="n"/>
      <c r="AG49" s="392" t="n"/>
      <c r="AH49" s="392" t="n"/>
      <c r="AI49" s="392" t="n"/>
      <c r="AJ49" s="392">
        <f>IF(L33&gt;0,$AB$33,"")</f>
        <v/>
      </c>
      <c r="AK49" s="392" t="n"/>
      <c r="AL49" s="392" t="n"/>
      <c r="AM49" s="392" t="n"/>
      <c r="AN49" s="392" t="n"/>
      <c r="AO49" s="392" t="n"/>
      <c r="AP49" s="392" t="n"/>
      <c r="AQ49" s="392" t="n"/>
      <c r="AR49" s="392">
        <f>$AB$33</f>
        <v/>
      </c>
      <c r="AS49" s="392" t="n"/>
      <c r="AT49" s="392" t="n"/>
      <c r="AU49" s="392" t="n"/>
      <c r="AV49" s="392" t="n"/>
      <c r="AW49" s="392" t="n"/>
      <c r="AX49" s="392" t="n"/>
      <c r="AY49" s="392" t="n"/>
      <c r="AZ49" s="392">
        <f>$AB$33</f>
        <v/>
      </c>
      <c r="BA49" s="392" t="n"/>
      <c r="BB49" s="392" t="n"/>
      <c r="BC49" s="392" t="n"/>
      <c r="BD49" s="392" t="n"/>
      <c r="BE49" s="392" t="n"/>
      <c r="BF49" s="392" t="n"/>
      <c r="BG49" s="392" t="n"/>
      <c r="BH49" s="392">
        <f>$AB$33</f>
        <v/>
      </c>
      <c r="BI49" s="392" t="n"/>
      <c r="BJ49" s="392" t="n"/>
      <c r="BK49" s="392" t="n"/>
      <c r="BL49" s="392" t="n"/>
      <c r="BM49" s="392" t="n"/>
      <c r="BN49" s="392" t="n"/>
      <c r="BO49" s="392" t="n"/>
      <c r="BP49" s="392">
        <f>$AB$33</f>
        <v/>
      </c>
      <c r="BQ49" s="392" t="n"/>
      <c r="BR49" s="392" t="n"/>
      <c r="BS49" s="392" t="n"/>
      <c r="BT49" s="392" t="n"/>
      <c r="BU49" s="392" t="n"/>
      <c r="BV49" s="392" t="n"/>
      <c r="BW49" s="392" t="n"/>
      <c r="BX49" s="392">
        <f>$AB$33</f>
        <v/>
      </c>
      <c r="BY49" s="392" t="n"/>
      <c r="BZ49" s="392" t="n"/>
      <c r="CA49" s="392" t="n"/>
      <c r="CB49" s="392" t="n"/>
      <c r="CC49" s="392" t="n"/>
      <c r="CD49" s="392" t="n"/>
      <c r="CE49" s="392" t="n"/>
      <c r="CF49" s="392">
        <f>$AB$33</f>
        <v/>
      </c>
      <c r="CG49" s="392" t="n"/>
      <c r="CH49" s="392" t="n"/>
      <c r="CI49" s="392" t="n"/>
      <c r="CJ49" s="392" t="n"/>
      <c r="CK49" s="392" t="n"/>
      <c r="CL49" s="392" t="n"/>
      <c r="CM49" s="392" t="n"/>
      <c r="CN49" s="392">
        <f>$AB$33</f>
        <v/>
      </c>
      <c r="CO49" s="392" t="n"/>
      <c r="CP49" s="392" t="n"/>
      <c r="CQ49" s="392" t="n"/>
      <c r="CR49" s="392" t="n"/>
      <c r="CS49" s="392" t="n"/>
      <c r="CT49" s="392" t="n"/>
      <c r="CU49" s="392" t="n"/>
      <c r="CV49" s="392">
        <f>$AB$33</f>
        <v/>
      </c>
      <c r="CY49" s="268" t="n"/>
    </row>
    <row r="50" customFormat="1" s="535">
      <c r="A50" s="386" t="n"/>
      <c r="B50" s="386" t="n"/>
      <c r="D50" s="285" t="inlineStr">
        <is>
          <t>Reduction achieved</t>
        </is>
      </c>
      <c r="E50" s="285" t="n"/>
      <c r="F50" s="285" t="n"/>
      <c r="G50" s="285" t="n"/>
      <c r="H50" s="285" t="n"/>
      <c r="I50" s="285" t="n"/>
      <c r="J50" s="285" t="n"/>
      <c r="K50" s="285" t="n"/>
      <c r="L50" s="329">
        <f>IFERROR(L49-L51,"")</f>
        <v/>
      </c>
      <c r="M50" s="329" t="n"/>
      <c r="N50" s="329" t="n"/>
      <c r="O50" s="329" t="n"/>
      <c r="P50" s="329" t="n"/>
      <c r="Q50" s="329" t="n"/>
      <c r="R50" s="329" t="n"/>
      <c r="S50" s="329" t="n"/>
      <c r="T50" s="329">
        <f>IFERROR(T49-T51,"")</f>
        <v/>
      </c>
      <c r="U50" s="329" t="n"/>
      <c r="V50" s="329" t="n"/>
      <c r="W50" s="329" t="n"/>
      <c r="X50" s="329" t="n"/>
      <c r="Y50" s="329" t="n"/>
      <c r="Z50" s="329" t="n"/>
      <c r="AA50" s="329" t="n"/>
      <c r="AB50" s="329">
        <f>IFERROR(AB49-AB51,"")</f>
        <v/>
      </c>
      <c r="AC50" s="329" t="n"/>
      <c r="AD50" s="329" t="n"/>
      <c r="AE50" s="329" t="n"/>
      <c r="AF50" s="329" t="n"/>
      <c r="AG50" s="329" t="n"/>
      <c r="AH50" s="329" t="n"/>
      <c r="AI50" s="329" t="n"/>
      <c r="AJ50" s="329">
        <f>IFERROR(AJ49-AJ51,"")</f>
        <v/>
      </c>
      <c r="AK50" s="329" t="n"/>
      <c r="AL50" s="329" t="n"/>
      <c r="AM50" s="329" t="n"/>
      <c r="AN50" s="329" t="n"/>
      <c r="AO50" s="329" t="n"/>
      <c r="AP50" s="329" t="n"/>
      <c r="AQ50" s="329" t="n"/>
      <c r="AR50" s="329">
        <f>IFERROR(AR49-AR51,"")</f>
        <v/>
      </c>
      <c r="AS50" s="329" t="n"/>
      <c r="AT50" s="329" t="n"/>
      <c r="AU50" s="329" t="n"/>
      <c r="AV50" s="329" t="n"/>
      <c r="AW50" s="329" t="n"/>
      <c r="AX50" s="329" t="n"/>
      <c r="AY50" s="329" t="n"/>
      <c r="AZ50" s="329">
        <f>IFERROR(AZ49-AZ51,"")</f>
        <v/>
      </c>
      <c r="BA50" s="329" t="n"/>
      <c r="BB50" s="329" t="n"/>
      <c r="BC50" s="329" t="n"/>
      <c r="BD50" s="329" t="n"/>
      <c r="BE50" s="329" t="n"/>
      <c r="BF50" s="329" t="n"/>
      <c r="BG50" s="329" t="n"/>
      <c r="BH50" s="329">
        <f>IFERROR(BH49-BH51,"")</f>
        <v/>
      </c>
      <c r="BI50" s="329" t="n"/>
      <c r="BJ50" s="329" t="n"/>
      <c r="BK50" s="329" t="n"/>
      <c r="BL50" s="329" t="n"/>
      <c r="BM50" s="329" t="n"/>
      <c r="BN50" s="329" t="n"/>
      <c r="BO50" s="329" t="n"/>
      <c r="BP50" s="329">
        <f>IFERROR(BP49-BP51,"")</f>
        <v/>
      </c>
      <c r="BQ50" s="329">
        <f>IFERROR(BQ49-BQ51,"")</f>
        <v/>
      </c>
      <c r="BR50" s="329">
        <f>IFERROR(BR49-BR51,"")</f>
        <v/>
      </c>
      <c r="BS50" s="329">
        <f>IFERROR(BS49-BS51,"")</f>
        <v/>
      </c>
      <c r="BT50" s="329">
        <f>IFERROR(BT49-BT51,"")</f>
        <v/>
      </c>
      <c r="BU50" s="329">
        <f>IFERROR(BU49-BU51,"")</f>
        <v/>
      </c>
      <c r="BV50" s="329">
        <f>IFERROR(BV49-BV51,"")</f>
        <v/>
      </c>
      <c r="BW50" s="329">
        <f>IFERROR(BW49-BW51,"")</f>
        <v/>
      </c>
      <c r="BX50" s="329">
        <f>IFERROR(BX49-BX51,"")</f>
        <v/>
      </c>
      <c r="BY50" s="329">
        <f>IFERROR(BY49-BY51,"")</f>
        <v/>
      </c>
      <c r="BZ50" s="329">
        <f>IFERROR(BZ49-BZ51,"")</f>
        <v/>
      </c>
      <c r="CA50" s="329">
        <f>IFERROR(CA49-CA51,"")</f>
        <v/>
      </c>
      <c r="CB50" s="329">
        <f>IFERROR(CB49-CB51,"")</f>
        <v/>
      </c>
      <c r="CC50" s="329">
        <f>IFERROR(CC49-CC51,"")</f>
        <v/>
      </c>
      <c r="CD50" s="329">
        <f>IFERROR(CD49-CD51,"")</f>
        <v/>
      </c>
      <c r="CE50" s="329">
        <f>IFERROR(CE49-CE51,"")</f>
        <v/>
      </c>
      <c r="CF50" s="329">
        <f>IFERROR(CF49-CF51,"")</f>
        <v/>
      </c>
      <c r="CG50" s="329">
        <f>IFERROR(CG49-CG51,"")</f>
        <v/>
      </c>
      <c r="CH50" s="329">
        <f>IFERROR(CH49-CH51,"")</f>
        <v/>
      </c>
      <c r="CI50" s="329">
        <f>IFERROR(CI49-CI51,"")</f>
        <v/>
      </c>
      <c r="CJ50" s="329">
        <f>IFERROR(CJ49-CJ51,"")</f>
        <v/>
      </c>
      <c r="CK50" s="329">
        <f>IFERROR(CK49-CK51,"")</f>
        <v/>
      </c>
      <c r="CL50" s="329">
        <f>IFERROR(CL49-CL51,"")</f>
        <v/>
      </c>
      <c r="CM50" s="329">
        <f>IFERROR(CM49-CM51,"")</f>
        <v/>
      </c>
      <c r="CN50" s="329">
        <f>IFERROR(CN49-CN51,"")</f>
        <v/>
      </c>
      <c r="CO50" s="329">
        <f>IFERROR(CO49-CO51,"")</f>
        <v/>
      </c>
      <c r="CP50" s="329">
        <f>IFERROR(CP49-CP51,"")</f>
        <v/>
      </c>
      <c r="CQ50" s="329">
        <f>IFERROR(CQ49-CQ51,"")</f>
        <v/>
      </c>
      <c r="CR50" s="329">
        <f>IFERROR(CR49-CR51,"")</f>
        <v/>
      </c>
      <c r="CS50" s="329">
        <f>IFERROR(CS49-CS51,"")</f>
        <v/>
      </c>
      <c r="CT50" s="329">
        <f>IFERROR(CT49-CT51,"")</f>
        <v/>
      </c>
      <c r="CU50" s="329">
        <f>IFERROR(CU49-CU51,"")</f>
        <v/>
      </c>
      <c r="CV50" s="329">
        <f>IFERROR(CV49-CV51,"")</f>
        <v/>
      </c>
      <c r="CY50" s="268" t="n"/>
    </row>
    <row r="51" customFormat="1" s="535">
      <c r="A51" s="386" t="n"/>
      <c r="B51" s="386" t="n"/>
      <c r="D51" s="285" t="inlineStr">
        <is>
          <t>Reduction required to meet target</t>
        </is>
      </c>
      <c r="E51" s="285" t="n"/>
      <c r="F51" s="285" t="n"/>
      <c r="G51" s="285" t="n"/>
      <c r="H51" s="285" t="n"/>
      <c r="I51" s="285" t="n"/>
      <c r="J51" s="285" t="n"/>
      <c r="K51" s="285" t="n"/>
      <c r="L51" s="329">
        <f>IF(L26&gt;0,L26-$AB$33,"")</f>
        <v/>
      </c>
      <c r="M51" s="329" t="n"/>
      <c r="N51" s="329" t="n"/>
      <c r="O51" s="329" t="n"/>
      <c r="P51" s="329" t="n"/>
      <c r="Q51" s="329" t="n"/>
      <c r="R51" s="329" t="n"/>
      <c r="S51" s="329" t="n"/>
      <c r="T51" s="329">
        <f>IF(T26&gt;0,T26-$AB$33,"")</f>
        <v/>
      </c>
      <c r="U51" s="329" t="n"/>
      <c r="V51" s="329" t="n"/>
      <c r="W51" s="329" t="n"/>
      <c r="X51" s="329" t="n"/>
      <c r="Y51" s="329" t="n"/>
      <c r="Z51" s="329" t="n"/>
      <c r="AA51" s="329" t="n"/>
      <c r="AB51" s="329">
        <f>IF(AB26&gt;0,AB26-$AB$33,"")</f>
        <v/>
      </c>
      <c r="AC51" s="329" t="n"/>
      <c r="AD51" s="329" t="n"/>
      <c r="AE51" s="329" t="n"/>
      <c r="AF51" s="329" t="n"/>
      <c r="AG51" s="329" t="n"/>
      <c r="AH51" s="329" t="n"/>
      <c r="AI51" s="329" t="n"/>
      <c r="AJ51" s="329">
        <f>IF(AJ26&gt;0,AJ26-$AB$33,"")</f>
        <v/>
      </c>
      <c r="AK51" s="329" t="n"/>
      <c r="AL51" s="329" t="n"/>
      <c r="AM51" s="329" t="n"/>
      <c r="AN51" s="329" t="n"/>
      <c r="AO51" s="329" t="n"/>
      <c r="AP51" s="329" t="n"/>
      <c r="AQ51" s="329" t="n"/>
      <c r="AR51" s="329">
        <f>IF(AR26&gt;0,AR26-$AB$33,"")</f>
        <v/>
      </c>
      <c r="AS51" s="329" t="n"/>
      <c r="AT51" s="329" t="n"/>
      <c r="AU51" s="329" t="n"/>
      <c r="AV51" s="329" t="n"/>
      <c r="AW51" s="329" t="n"/>
      <c r="AX51" s="329" t="n"/>
      <c r="AY51" s="329" t="n"/>
      <c r="AZ51" s="329">
        <f>IF(AZ26&gt;0,AZ26-$AB$33,"")</f>
        <v/>
      </c>
      <c r="BA51" s="329" t="n"/>
      <c r="BB51" s="329" t="n"/>
      <c r="BC51" s="329" t="n"/>
      <c r="BD51" s="329" t="n"/>
      <c r="BE51" s="329" t="n"/>
      <c r="BF51" s="329" t="n"/>
      <c r="BG51" s="329" t="n"/>
      <c r="BH51" s="329">
        <f>IF(BH26&gt;0,BH26-$AB$33,"")</f>
        <v/>
      </c>
      <c r="BI51" s="329" t="n"/>
      <c r="BJ51" s="329" t="n"/>
      <c r="BK51" s="329" t="n"/>
      <c r="BL51" s="329" t="n"/>
      <c r="BM51" s="329" t="n"/>
      <c r="BN51" s="329" t="n"/>
      <c r="BO51" s="329" t="n"/>
      <c r="BP51" s="329">
        <f>IF(BP26&gt;0,BP26-$AB$33,"")</f>
        <v/>
      </c>
      <c r="BQ51" s="329">
        <f>IF(BQ26&gt;0,BQ26-$AB$33,"")</f>
        <v/>
      </c>
      <c r="BR51" s="329">
        <f>IF(BR26&gt;0,BR26-$AB$33,"")</f>
        <v/>
      </c>
      <c r="BS51" s="329">
        <f>IF(BS26&gt;0,BS26-$AB$33,"")</f>
        <v/>
      </c>
      <c r="BT51" s="329">
        <f>IF(BT26&gt;0,BT26-$AB$33,"")</f>
        <v/>
      </c>
      <c r="BU51" s="329">
        <f>IF(BU26&gt;0,BU26-$AB$33,"")</f>
        <v/>
      </c>
      <c r="BV51" s="329">
        <f>IF(BV26&gt;0,BV26-$AB$33,"")</f>
        <v/>
      </c>
      <c r="BW51" s="329">
        <f>IF(BW26&gt;0,BW26-$AB$33,"")</f>
        <v/>
      </c>
      <c r="BX51" s="329">
        <f>IF(BX26&gt;0,BX26-$AB$33,"")</f>
        <v/>
      </c>
      <c r="BY51" s="329">
        <f>IF(BY26&gt;0,BY26-$AB$33,"")</f>
        <v/>
      </c>
      <c r="BZ51" s="329">
        <f>IF(BZ26&gt;0,BZ26-$AB$33,"")</f>
        <v/>
      </c>
      <c r="CA51" s="329">
        <f>IF(CA26&gt;0,CA26-$AB$33,"")</f>
        <v/>
      </c>
      <c r="CB51" s="329">
        <f>IF(CB26&gt;0,CB26-$AB$33,"")</f>
        <v/>
      </c>
      <c r="CC51" s="329">
        <f>IF(CC26&gt;0,CC26-$AB$33,"")</f>
        <v/>
      </c>
      <c r="CD51" s="329">
        <f>IF(CD26&gt;0,CD26-$AB$33,"")</f>
        <v/>
      </c>
      <c r="CE51" s="329">
        <f>IF(CE26&gt;0,CE26-$AB$33,"")</f>
        <v/>
      </c>
      <c r="CF51" s="329">
        <f>IF(CF26&gt;0,CF26-$AB$33,"")</f>
        <v/>
      </c>
      <c r="CG51" s="329">
        <f>IF(CG26&gt;0,CG26-$AB$33,"")</f>
        <v/>
      </c>
      <c r="CH51" s="329">
        <f>IF(CH26&gt;0,CH26-$AB$33,"")</f>
        <v/>
      </c>
      <c r="CI51" s="329">
        <f>IF(CI26&gt;0,CI26-$AB$33,"")</f>
        <v/>
      </c>
      <c r="CJ51" s="329">
        <f>IF(CJ26&gt;0,CJ26-$AB$33,"")</f>
        <v/>
      </c>
      <c r="CK51" s="329">
        <f>IF(CK26&gt;0,CK26-$AB$33,"")</f>
        <v/>
      </c>
      <c r="CL51" s="329">
        <f>IF(CL26&gt;0,CL26-$AB$33,"")</f>
        <v/>
      </c>
      <c r="CM51" s="329">
        <f>IF(CM26&gt;0,CM26-$AB$33,"")</f>
        <v/>
      </c>
      <c r="CN51" s="329">
        <f>IF(CN26&gt;0,CN26-$AB$33,"")</f>
        <v/>
      </c>
      <c r="CO51" s="329">
        <f>IF(CO26&gt;0,CO26-$AB$33,"")</f>
        <v/>
      </c>
      <c r="CP51" s="329">
        <f>IF(CP26&gt;0,CP26-$AB$33,"")</f>
        <v/>
      </c>
      <c r="CQ51" s="329">
        <f>IF(CQ26&gt;0,CQ26-$AB$33,"")</f>
        <v/>
      </c>
      <c r="CR51" s="329">
        <f>IF(CR26&gt;0,CR26-$AB$33,"")</f>
        <v/>
      </c>
      <c r="CS51" s="329">
        <f>IF(CS26&gt;0,CS26-$AB$33,"")</f>
        <v/>
      </c>
      <c r="CT51" s="329">
        <f>IF(CT26&gt;0,CT26-$AB$33,"")</f>
        <v/>
      </c>
      <c r="CU51" s="329">
        <f>IF(CU26&gt;0,CU26-$AB$33,"")</f>
        <v/>
      </c>
      <c r="CV51" s="329">
        <f>IF(CV26&gt;0,CV26-$AB$33,"")</f>
        <v/>
      </c>
      <c r="CY51" s="268" t="n"/>
    </row>
    <row r="52" customFormat="1" s="535">
      <c r="A52" s="386" t="n"/>
      <c r="B52" s="386" t="n"/>
      <c r="CY52" s="268" t="n"/>
    </row>
    <row r="53" customFormat="1" s="535">
      <c r="A53" s="386" t="n"/>
      <c r="B53" s="386" t="n"/>
      <c r="D53" s="285" t="inlineStr">
        <is>
          <t>Reduction achieved</t>
        </is>
      </c>
      <c r="E53" s="285" t="n"/>
      <c r="F53" s="285" t="n"/>
      <c r="G53" s="285" t="n"/>
      <c r="H53" s="285" t="n"/>
      <c r="I53" s="285" t="n"/>
      <c r="J53" s="285" t="n"/>
      <c r="K53" s="285" t="n"/>
      <c r="L53" s="295">
        <f>IFERROR(1-L54,"")</f>
        <v/>
      </c>
      <c r="M53" s="295" t="n"/>
      <c r="N53" s="295" t="n"/>
      <c r="O53" s="295" t="n"/>
      <c r="P53" s="295" t="n"/>
      <c r="Q53" s="295" t="n"/>
      <c r="R53" s="295" t="n"/>
      <c r="S53" s="295" t="n"/>
      <c r="T53" s="295">
        <f>IFERROR(1-T54,"")</f>
        <v/>
      </c>
      <c r="U53" s="295" t="n"/>
      <c r="V53" s="295" t="n"/>
      <c r="W53" s="295" t="n"/>
      <c r="X53" s="295" t="n"/>
      <c r="Y53" s="295" t="n"/>
      <c r="Z53" s="295" t="n"/>
      <c r="AA53" s="295" t="n"/>
      <c r="AB53" s="295">
        <f>IFERROR(1-AB54,"")</f>
        <v/>
      </c>
      <c r="AC53" s="295" t="n"/>
      <c r="AD53" s="295" t="n"/>
      <c r="AE53" s="295" t="n"/>
      <c r="AF53" s="295" t="n"/>
      <c r="AG53" s="295" t="n"/>
      <c r="AH53" s="295" t="n"/>
      <c r="AI53" s="295" t="n"/>
      <c r="AJ53" s="295">
        <f>IFERROR(1-AJ54,"")</f>
        <v/>
      </c>
      <c r="AK53" s="295" t="n"/>
      <c r="AL53" s="295" t="n"/>
      <c r="AM53" s="295" t="n"/>
      <c r="AN53" s="295" t="n"/>
      <c r="AO53" s="295" t="n"/>
      <c r="AP53" s="295" t="n"/>
      <c r="AQ53" s="295" t="n"/>
      <c r="AR53" s="295">
        <f>IFERROR(1-AR54,"")</f>
        <v/>
      </c>
      <c r="AS53" s="295" t="n"/>
      <c r="AT53" s="295" t="n"/>
      <c r="AU53" s="295" t="n"/>
      <c r="AV53" s="295" t="n"/>
      <c r="AW53" s="295" t="n"/>
      <c r="AX53" s="295" t="n"/>
      <c r="AY53" s="295" t="n"/>
      <c r="AZ53" s="295">
        <f>IFERROR(1-AZ54,"")</f>
        <v/>
      </c>
      <c r="BA53" s="295" t="n"/>
      <c r="BB53" s="295" t="n"/>
      <c r="BC53" s="295" t="n"/>
      <c r="BD53" s="295" t="n"/>
      <c r="BE53" s="295" t="n"/>
      <c r="BF53" s="295" t="n"/>
      <c r="BG53" s="295" t="n"/>
      <c r="BH53" s="295">
        <f>IFERROR(1-BH54,"")</f>
        <v/>
      </c>
      <c r="BI53" s="295" t="n"/>
      <c r="BJ53" s="295" t="n"/>
      <c r="BK53" s="295" t="n"/>
      <c r="BL53" s="295" t="n"/>
      <c r="BM53" s="295" t="n"/>
      <c r="BN53" s="295" t="n"/>
      <c r="BO53" s="295" t="n"/>
      <c r="BP53" s="295">
        <f>IFERROR(1-BP54,"")</f>
        <v/>
      </c>
      <c r="BQ53" s="295">
        <f>IFERROR(1-BQ54,"")</f>
        <v/>
      </c>
      <c r="BR53" s="295">
        <f>IFERROR(1-BR54,"")</f>
        <v/>
      </c>
      <c r="BS53" s="295">
        <f>IFERROR(1-BS54,"")</f>
        <v/>
      </c>
      <c r="BT53" s="295">
        <f>IFERROR(1-BT54,"")</f>
        <v/>
      </c>
      <c r="BU53" s="295">
        <f>IFERROR(1-BU54,"")</f>
        <v/>
      </c>
      <c r="BV53" s="295">
        <f>IFERROR(1-BV54,"")</f>
        <v/>
      </c>
      <c r="BW53" s="295">
        <f>IFERROR(1-BW54,"")</f>
        <v/>
      </c>
      <c r="BX53" s="295">
        <f>IFERROR(1-BX54,"")</f>
        <v/>
      </c>
      <c r="BY53" s="295">
        <f>IFERROR(1-BY54,"")</f>
        <v/>
      </c>
      <c r="BZ53" s="295">
        <f>IFERROR(1-BZ54,"")</f>
        <v/>
      </c>
      <c r="CA53" s="295">
        <f>IFERROR(1-CA54,"")</f>
        <v/>
      </c>
      <c r="CB53" s="295">
        <f>IFERROR(1-CB54,"")</f>
        <v/>
      </c>
      <c r="CC53" s="295">
        <f>IFERROR(1-CC54,"")</f>
        <v/>
      </c>
      <c r="CD53" s="295">
        <f>IFERROR(1-CD54,"")</f>
        <v/>
      </c>
      <c r="CE53" s="295">
        <f>IFERROR(1-CE54,"")</f>
        <v/>
      </c>
      <c r="CF53" s="295">
        <f>IFERROR(1-CF54,"")</f>
        <v/>
      </c>
      <c r="CG53" s="295">
        <f>IFERROR(1-CG54,"")</f>
        <v/>
      </c>
      <c r="CH53" s="295">
        <f>IFERROR(1-CH54,"")</f>
        <v/>
      </c>
      <c r="CI53" s="295">
        <f>IFERROR(1-CI54,"")</f>
        <v/>
      </c>
      <c r="CJ53" s="295">
        <f>IFERROR(1-CJ54,"")</f>
        <v/>
      </c>
      <c r="CK53" s="295">
        <f>IFERROR(1-CK54,"")</f>
        <v/>
      </c>
      <c r="CL53" s="295">
        <f>IFERROR(1-CL54,"")</f>
        <v/>
      </c>
      <c r="CM53" s="295">
        <f>IFERROR(1-CM54,"")</f>
        <v/>
      </c>
      <c r="CN53" s="295">
        <f>IFERROR(1-CN54,"")</f>
        <v/>
      </c>
      <c r="CO53" s="295">
        <f>IFERROR(1-CO54,"")</f>
        <v/>
      </c>
      <c r="CP53" s="295">
        <f>IFERROR(1-CP54,"")</f>
        <v/>
      </c>
      <c r="CQ53" s="295">
        <f>IFERROR(1-CQ54,"")</f>
        <v/>
      </c>
      <c r="CR53" s="295">
        <f>IFERROR(1-CR54,"")</f>
        <v/>
      </c>
      <c r="CS53" s="295">
        <f>IFERROR(1-CS54,"")</f>
        <v/>
      </c>
      <c r="CT53" s="295">
        <f>IFERROR(1-CT54,"")</f>
        <v/>
      </c>
      <c r="CU53" s="295">
        <f>IFERROR(1-CU54,"")</f>
        <v/>
      </c>
      <c r="CV53" s="295">
        <f>IFERROR(1-CV54,"")</f>
        <v/>
      </c>
      <c r="CY53" s="268" t="n"/>
    </row>
    <row r="54" customFormat="1" s="535">
      <c r="A54" s="386" t="n"/>
      <c r="B54" s="386" t="n"/>
      <c r="D54" s="285" t="inlineStr">
        <is>
          <t>Reduction required to meet target</t>
        </is>
      </c>
      <c r="E54" s="285" t="n"/>
      <c r="F54" s="285" t="n"/>
      <c r="G54" s="285" t="n"/>
      <c r="H54" s="285" t="n"/>
      <c r="I54" s="285" t="n"/>
      <c r="J54" s="285" t="n"/>
      <c r="K54" s="285" t="n"/>
      <c r="L54" s="296">
        <f>IFERROR(L51/L49,"")</f>
        <v/>
      </c>
      <c r="M54" s="296" t="n"/>
      <c r="N54" s="296" t="n"/>
      <c r="O54" s="296" t="n"/>
      <c r="P54" s="296" t="n"/>
      <c r="Q54" s="296" t="n"/>
      <c r="R54" s="296" t="n"/>
      <c r="S54" s="296" t="n"/>
      <c r="T54" s="296">
        <f>IFERROR(T51/T49,"")</f>
        <v/>
      </c>
      <c r="U54" s="296" t="n"/>
      <c r="V54" s="296" t="n"/>
      <c r="W54" s="296" t="n"/>
      <c r="X54" s="296" t="n"/>
      <c r="Y54" s="296" t="n"/>
      <c r="Z54" s="296" t="n"/>
      <c r="AA54" s="296" t="n"/>
      <c r="AB54" s="296">
        <f>IFERROR(AB51/AB49,"")</f>
        <v/>
      </c>
      <c r="AC54" s="296" t="n"/>
      <c r="AD54" s="296" t="n"/>
      <c r="AE54" s="296" t="n"/>
      <c r="AF54" s="296" t="n"/>
      <c r="AG54" s="296" t="n"/>
      <c r="AH54" s="296" t="n"/>
      <c r="AI54" s="296" t="n"/>
      <c r="AJ54" s="296">
        <f>IFERROR(AJ51/AJ49,"")</f>
        <v/>
      </c>
      <c r="AK54" s="296" t="n"/>
      <c r="AL54" s="296" t="n"/>
      <c r="AM54" s="296" t="n"/>
      <c r="AN54" s="296" t="n"/>
      <c r="AO54" s="296" t="n"/>
      <c r="AP54" s="296" t="n"/>
      <c r="AQ54" s="296" t="n"/>
      <c r="AR54" s="296">
        <f>IFERROR(AR51/AR49,"")</f>
        <v/>
      </c>
      <c r="AS54" s="296" t="n"/>
      <c r="AT54" s="296" t="n"/>
      <c r="AU54" s="296" t="n"/>
      <c r="AV54" s="296" t="n"/>
      <c r="AW54" s="296" t="n"/>
      <c r="AX54" s="296" t="n"/>
      <c r="AY54" s="296" t="n"/>
      <c r="AZ54" s="296">
        <f>IFERROR(AZ51/AZ49,"")</f>
        <v/>
      </c>
      <c r="BA54" s="296" t="n"/>
      <c r="BB54" s="296" t="n"/>
      <c r="BC54" s="296" t="n"/>
      <c r="BD54" s="296" t="n"/>
      <c r="BE54" s="296" t="n"/>
      <c r="BF54" s="296" t="n"/>
      <c r="BG54" s="296" t="n"/>
      <c r="BH54" s="296">
        <f>IFERROR(BH51/BH49,"")</f>
        <v/>
      </c>
      <c r="BI54" s="296" t="n"/>
      <c r="BJ54" s="296" t="n"/>
      <c r="BK54" s="296" t="n"/>
      <c r="BL54" s="296" t="n"/>
      <c r="BM54" s="296" t="n"/>
      <c r="BN54" s="296" t="n"/>
      <c r="BO54" s="296" t="n"/>
      <c r="BP54" s="296">
        <f>IFERROR(BP51/BP49,"")</f>
        <v/>
      </c>
      <c r="BQ54" s="296">
        <f>IFERROR(BQ51/BQ49,"")</f>
        <v/>
      </c>
      <c r="BR54" s="296">
        <f>IFERROR(BR51/BR49,"")</f>
        <v/>
      </c>
      <c r="BS54" s="296">
        <f>IFERROR(BS51/BS49,"")</f>
        <v/>
      </c>
      <c r="BT54" s="296">
        <f>IFERROR(BT51/BT49,"")</f>
        <v/>
      </c>
      <c r="BU54" s="296">
        <f>IFERROR(BU51/BU49,"")</f>
        <v/>
      </c>
      <c r="BV54" s="296">
        <f>IFERROR(BV51/BV49,"")</f>
        <v/>
      </c>
      <c r="BW54" s="296">
        <f>IFERROR(BW51/BW49,"")</f>
        <v/>
      </c>
      <c r="BX54" s="296">
        <f>IFERROR(BX51/BX49,"")</f>
        <v/>
      </c>
      <c r="BY54" s="296">
        <f>IFERROR(BY51/BY49,"")</f>
        <v/>
      </c>
      <c r="BZ54" s="296">
        <f>IFERROR(BZ51/BZ49,"")</f>
        <v/>
      </c>
      <c r="CA54" s="296">
        <f>IFERROR(CA51/CA49,"")</f>
        <v/>
      </c>
      <c r="CB54" s="296">
        <f>IFERROR(CB51/CB49,"")</f>
        <v/>
      </c>
      <c r="CC54" s="296">
        <f>IFERROR(CC51/CC49,"")</f>
        <v/>
      </c>
      <c r="CD54" s="296">
        <f>IFERROR(CD51/CD49,"")</f>
        <v/>
      </c>
      <c r="CE54" s="296">
        <f>IFERROR(CE51/CE49,"")</f>
        <v/>
      </c>
      <c r="CF54" s="296">
        <f>IFERROR(CF51/CF49,"")</f>
        <v/>
      </c>
      <c r="CG54" s="296">
        <f>IFERROR(CG51/CG49,"")</f>
        <v/>
      </c>
      <c r="CH54" s="296">
        <f>IFERROR(CH51/CH49,"")</f>
        <v/>
      </c>
      <c r="CI54" s="296">
        <f>IFERROR(CI51/CI49,"")</f>
        <v/>
      </c>
      <c r="CJ54" s="296">
        <f>IFERROR(CJ51/CJ49,"")</f>
        <v/>
      </c>
      <c r="CK54" s="296">
        <f>IFERROR(CK51/CK49,"")</f>
        <v/>
      </c>
      <c r="CL54" s="296">
        <f>IFERROR(CL51/CL49,"")</f>
        <v/>
      </c>
      <c r="CM54" s="296">
        <f>IFERROR(CM51/CM49,"")</f>
        <v/>
      </c>
      <c r="CN54" s="296">
        <f>IFERROR(CN51/CN49,"")</f>
        <v/>
      </c>
      <c r="CO54" s="296">
        <f>IFERROR(CO51/CO49,"")</f>
        <v/>
      </c>
      <c r="CP54" s="296">
        <f>IFERROR(CP51/CP49,"")</f>
        <v/>
      </c>
      <c r="CQ54" s="296">
        <f>IFERROR(CQ51/CQ49,"")</f>
        <v/>
      </c>
      <c r="CR54" s="296">
        <f>IFERROR(CR51/CR49,"")</f>
        <v/>
      </c>
      <c r="CS54" s="296">
        <f>IFERROR(CS51/CS49,"")</f>
        <v/>
      </c>
      <c r="CT54" s="296">
        <f>IFERROR(CT51/CT49,"")</f>
        <v/>
      </c>
      <c r="CU54" s="296">
        <f>IFERROR(CU51/CU49,"")</f>
        <v/>
      </c>
      <c r="CV54" s="296">
        <f>IFERROR(CV51/CV49,"")</f>
        <v/>
      </c>
      <c r="CY54" s="268" t="n"/>
    </row>
    <row r="55" ht="16" customFormat="1" customHeight="1" s="535" thickBot="1">
      <c r="A55" s="387" t="n"/>
      <c r="B55" s="387" t="n"/>
      <c r="C55" s="270" t="n"/>
      <c r="D55" s="270" t="n"/>
      <c r="E55" s="270" t="n"/>
      <c r="F55" s="270" t="n"/>
      <c r="G55" s="270" t="n"/>
      <c r="H55" s="270" t="n"/>
      <c r="I55" s="270" t="n"/>
      <c r="J55" s="270" t="n"/>
      <c r="K55" s="270" t="n"/>
      <c r="L55" s="270" t="n"/>
      <c r="M55" s="270" t="n"/>
      <c r="N55" s="270" t="n"/>
      <c r="O55" s="270" t="n"/>
      <c r="P55" s="270" t="n"/>
      <c r="Q55" s="270" t="n"/>
      <c r="R55" s="270" t="n"/>
      <c r="S55" s="270" t="n"/>
      <c r="T55" s="270" t="n"/>
      <c r="U55" s="270" t="n"/>
      <c r="V55" s="270" t="n"/>
      <c r="W55" s="270" t="n"/>
      <c r="X55" s="270" t="n"/>
      <c r="Y55" s="270" t="n"/>
      <c r="Z55" s="270" t="n"/>
      <c r="AA55" s="270" t="n"/>
      <c r="AB55" s="270" t="n"/>
      <c r="AC55" s="270" t="n"/>
      <c r="AD55" s="270" t="n"/>
      <c r="AE55" s="270" t="n"/>
      <c r="AF55" s="270" t="n"/>
      <c r="AG55" s="270" t="n"/>
      <c r="AH55" s="270" t="n"/>
      <c r="AI55" s="270" t="n"/>
      <c r="AJ55" s="270" t="n"/>
      <c r="AK55" s="270" t="n"/>
      <c r="AL55" s="270" t="n"/>
      <c r="AM55" s="270" t="n"/>
      <c r="AN55" s="270" t="n"/>
      <c r="AO55" s="270" t="n"/>
      <c r="AP55" s="270" t="n"/>
      <c r="AQ55" s="270" t="n"/>
      <c r="AR55" s="270" t="n"/>
      <c r="AS55" s="270" t="n"/>
      <c r="AT55" s="270" t="n"/>
      <c r="AU55" s="270" t="n"/>
      <c r="AV55" s="270" t="n"/>
      <c r="AW55" s="270" t="n"/>
      <c r="AX55" s="270" t="n"/>
      <c r="AY55" s="270" t="n"/>
      <c r="AZ55" s="270" t="n"/>
      <c r="BA55" s="270" t="n"/>
      <c r="BB55" s="270" t="n"/>
      <c r="BC55" s="270" t="n"/>
      <c r="BD55" s="270" t="n"/>
      <c r="BE55" s="270" t="n"/>
      <c r="BF55" s="270" t="n"/>
      <c r="BG55" s="270" t="n"/>
      <c r="BH55" s="270" t="n"/>
      <c r="BI55" s="270" t="n"/>
      <c r="BJ55" s="270" t="n"/>
      <c r="BK55" s="270" t="n"/>
      <c r="BL55" s="270" t="n"/>
      <c r="BM55" s="270" t="n"/>
      <c r="BN55" s="270" t="n"/>
      <c r="BO55" s="270" t="n"/>
      <c r="BP55" s="270" t="n"/>
      <c r="BQ55" s="270" t="n"/>
      <c r="BR55" s="270" t="n"/>
      <c r="BS55" s="270" t="n"/>
      <c r="BT55" s="270" t="n"/>
      <c r="BU55" s="270" t="n"/>
      <c r="BV55" s="270" t="n"/>
      <c r="BW55" s="270" t="n"/>
      <c r="BX55" s="270" t="n"/>
      <c r="BY55" s="270" t="n"/>
      <c r="BZ55" s="270" t="n"/>
      <c r="CA55" s="270" t="n"/>
      <c r="CB55" s="270" t="n"/>
      <c r="CC55" s="270" t="n"/>
      <c r="CD55" s="270" t="n"/>
      <c r="CE55" s="270" t="n"/>
      <c r="CF55" s="270" t="n"/>
      <c r="CG55" s="270" t="n"/>
      <c r="CH55" s="270" t="n"/>
      <c r="CI55" s="270" t="n"/>
      <c r="CJ55" s="270" t="n"/>
      <c r="CK55" s="270" t="n"/>
      <c r="CL55" s="270" t="n"/>
      <c r="CM55" s="270" t="n"/>
      <c r="CN55" s="270" t="n"/>
      <c r="CO55" s="270" t="n"/>
      <c r="CP55" s="270" t="n"/>
      <c r="CQ55" s="270" t="n"/>
      <c r="CR55" s="270" t="n"/>
      <c r="CS55" s="270" t="n"/>
      <c r="CT55" s="270" t="n"/>
      <c r="CU55" s="270" t="n"/>
      <c r="CV55" s="270" t="n"/>
      <c r="CW55" s="270" t="n"/>
      <c r="CX55" s="270" t="n"/>
      <c r="CY55" s="265" t="n"/>
      <c r="CZ55" s="270" t="n"/>
      <c r="DA55" s="270" t="n"/>
      <c r="DB55" s="270" t="n"/>
    </row>
    <row r="56" ht="16" customFormat="1" customHeight="1" s="268">
      <c r="A56" s="389" t="n"/>
      <c r="B56" s="389" t="n"/>
      <c r="C56" s="297" t="inlineStr">
        <is>
          <t>Comparison with target value "halving of N waste"</t>
        </is>
      </c>
    </row>
    <row r="57" customFormat="1" s="535">
      <c r="A57" s="386" t="n"/>
      <c r="B57" s="386" t="n"/>
      <c r="CY57" s="268" t="n"/>
    </row>
    <row r="58" customFormat="1" s="535">
      <c r="A58" s="386" t="n"/>
      <c r="B58" s="386" t="n"/>
      <c r="CY58" s="268" t="n"/>
    </row>
    <row r="59" customFormat="1" s="535">
      <c r="A59" s="386" t="n"/>
      <c r="B59" s="386" t="n"/>
      <c r="CY59" s="268" t="n"/>
    </row>
    <row r="60" customFormat="1" s="535">
      <c r="A60" s="386" t="n"/>
      <c r="B60" s="386" t="n"/>
      <c r="CY60" s="268" t="n"/>
    </row>
    <row r="61" customFormat="1" s="535">
      <c r="A61" s="386" t="n"/>
      <c r="B61" s="386" t="n"/>
      <c r="CY61" s="268" t="n"/>
    </row>
    <row r="62" customFormat="1" s="535">
      <c r="A62" s="386" t="n"/>
      <c r="B62" s="386" t="n"/>
      <c r="CY62" s="268" t="n"/>
    </row>
    <row r="63" customFormat="1" s="535">
      <c r="A63" s="386" t="n"/>
      <c r="B63" s="386" t="n"/>
      <c r="CY63" s="268" t="n"/>
    </row>
    <row r="64" customFormat="1" s="535">
      <c r="A64" s="386" t="n"/>
      <c r="B64" s="386" t="n"/>
      <c r="CY64" s="268" t="n"/>
    </row>
    <row r="65" customFormat="1" s="535">
      <c r="A65" s="386" t="n"/>
      <c r="B65" s="386" t="n"/>
      <c r="CY65" s="268" t="n"/>
    </row>
    <row r="66" customFormat="1" s="535">
      <c r="A66" s="386" t="n"/>
      <c r="B66" s="386" t="n"/>
      <c r="CY66" s="268" t="n"/>
    </row>
    <row r="67" customFormat="1" s="535">
      <c r="A67" s="386" t="n"/>
      <c r="B67" s="386" t="n"/>
      <c r="CY67" s="268" t="n"/>
    </row>
    <row r="68" customFormat="1" s="535">
      <c r="A68" s="386" t="n"/>
      <c r="B68" s="386" t="n"/>
      <c r="CY68" s="268" t="n"/>
    </row>
    <row r="69" customFormat="1" s="535">
      <c r="A69" s="386" t="n"/>
      <c r="B69" s="386" t="n"/>
      <c r="CY69" s="268" t="n"/>
    </row>
    <row r="70" customFormat="1" s="535">
      <c r="A70" s="386" t="n"/>
      <c r="B70" s="386" t="n"/>
      <c r="CY70" s="268" t="n"/>
    </row>
    <row r="71" customFormat="1" s="535">
      <c r="A71" s="386" t="n"/>
      <c r="B71" s="386" t="n"/>
      <c r="CY71" s="268" t="n"/>
    </row>
    <row r="72" customFormat="1" s="535">
      <c r="A72" s="386" t="n"/>
      <c r="B72" s="386" t="n"/>
      <c r="CY72" s="268" t="n"/>
    </row>
    <row r="73" customFormat="1" s="535">
      <c r="A73" s="386" t="n"/>
      <c r="B73" s="386" t="n"/>
      <c r="CY73" s="268" t="n"/>
    </row>
    <row r="74" ht="16" customFormat="1" customHeight="1" s="535" thickBot="1">
      <c r="A74" s="387" t="n"/>
      <c r="B74" s="387" t="n"/>
      <c r="C74" s="270" t="n"/>
      <c r="D74" s="270" t="n"/>
      <c r="E74" s="270" t="n"/>
      <c r="F74" s="270" t="n"/>
      <c r="G74" s="270" t="n"/>
      <c r="H74" s="270" t="n"/>
      <c r="I74" s="270" t="n"/>
      <c r="J74" s="270" t="n"/>
      <c r="K74" s="270" t="n"/>
      <c r="L74" s="270" t="n"/>
      <c r="M74" s="270" t="n"/>
      <c r="N74" s="270" t="n"/>
      <c r="O74" s="270" t="n"/>
      <c r="P74" s="270" t="n"/>
      <c r="Q74" s="270" t="n"/>
      <c r="R74" s="270" t="n"/>
      <c r="S74" s="270" t="n"/>
      <c r="T74" s="270" t="n"/>
      <c r="U74" s="270" t="n"/>
      <c r="V74" s="270" t="n"/>
      <c r="W74" s="270" t="n"/>
      <c r="X74" s="270" t="n"/>
      <c r="Y74" s="270" t="n"/>
      <c r="Z74" s="270" t="n"/>
      <c r="AA74" s="270" t="n"/>
      <c r="AB74" s="270" t="n"/>
      <c r="AC74" s="270" t="n"/>
      <c r="AD74" s="270" t="n"/>
      <c r="AE74" s="270" t="n"/>
      <c r="AF74" s="270" t="n"/>
      <c r="AG74" s="270" t="n"/>
      <c r="AH74" s="270" t="n"/>
      <c r="AI74" s="270" t="n"/>
      <c r="AJ74" s="270" t="n"/>
      <c r="AK74" s="270" t="n"/>
      <c r="AL74" s="270" t="n"/>
      <c r="AM74" s="270" t="n"/>
      <c r="AN74" s="270" t="n"/>
      <c r="AO74" s="270" t="n"/>
      <c r="AP74" s="270" t="n"/>
      <c r="AQ74" s="270" t="n"/>
      <c r="AR74" s="270" t="n"/>
      <c r="AS74" s="270" t="n"/>
      <c r="AT74" s="270" t="n"/>
      <c r="AU74" s="270" t="n"/>
      <c r="AV74" s="270" t="n"/>
      <c r="AW74" s="270" t="n"/>
      <c r="AX74" s="270" t="n"/>
      <c r="AY74" s="270" t="n"/>
      <c r="AZ74" s="270" t="n"/>
      <c r="BA74" s="270" t="n"/>
      <c r="BB74" s="270" t="n"/>
      <c r="BC74" s="270" t="n"/>
      <c r="BD74" s="270" t="n"/>
      <c r="BE74" s="270" t="n"/>
      <c r="BF74" s="270" t="n"/>
      <c r="BG74" s="270" t="n"/>
      <c r="BH74" s="270" t="n"/>
      <c r="BI74" s="270" t="n"/>
      <c r="BJ74" s="270" t="n"/>
      <c r="BK74" s="270" t="n"/>
      <c r="BL74" s="270" t="n"/>
      <c r="BM74" s="270" t="n"/>
      <c r="BN74" s="270" t="n"/>
      <c r="BO74" s="270" t="n"/>
      <c r="BP74" s="270" t="n"/>
      <c r="BQ74" s="270" t="n"/>
      <c r="BR74" s="270" t="n"/>
      <c r="BS74" s="270" t="n"/>
      <c r="BT74" s="270" t="n"/>
      <c r="BU74" s="270" t="n"/>
      <c r="BV74" s="270" t="n"/>
      <c r="BW74" s="270" t="n"/>
      <c r="BX74" s="270" t="n"/>
      <c r="BY74" s="270" t="n"/>
      <c r="BZ74" s="270" t="n"/>
      <c r="CA74" s="270" t="n"/>
      <c r="CB74" s="270" t="n"/>
      <c r="CC74" s="270" t="n"/>
      <c r="CD74" s="270" t="n"/>
      <c r="CE74" s="270" t="n"/>
      <c r="CF74" s="270" t="n"/>
      <c r="CG74" s="270" t="n"/>
      <c r="CH74" s="270" t="n"/>
      <c r="CI74" s="270" t="n"/>
      <c r="CJ74" s="270" t="n"/>
      <c r="CK74" s="270" t="n"/>
      <c r="CL74" s="270" t="n"/>
      <c r="CM74" s="270" t="n"/>
      <c r="CN74" s="270" t="n"/>
      <c r="CO74" s="270" t="n"/>
      <c r="CP74" s="270" t="n"/>
      <c r="CQ74" s="270" t="n"/>
      <c r="CR74" s="270" t="n"/>
      <c r="CS74" s="270" t="n"/>
      <c r="CT74" s="270" t="n"/>
      <c r="CU74" s="270" t="n"/>
      <c r="CV74" s="270" t="n"/>
      <c r="CW74" s="270" t="n"/>
      <c r="CX74" s="270" t="n"/>
      <c r="CY74" s="265" t="n"/>
      <c r="CZ74" s="270" t="n"/>
      <c r="DA74" s="270" t="n"/>
      <c r="DB74" s="270" t="n"/>
    </row>
    <row r="75" ht="16" customFormat="1" customHeight="1" s="268">
      <c r="A75" s="389" t="n"/>
      <c r="B75" s="389" t="n"/>
      <c r="C75" s="297" t="inlineStr">
        <is>
          <t>N wasted and target value (Halving N waste)</t>
        </is>
      </c>
    </row>
    <row r="76" customFormat="1" s="535">
      <c r="A76" s="386" t="n"/>
      <c r="B76" s="386" t="n"/>
      <c r="CY76" s="268" t="n"/>
    </row>
    <row r="77" customFormat="1" s="535">
      <c r="A77" s="386" t="n"/>
      <c r="B77" s="386" t="n"/>
      <c r="CY77" s="268" t="n"/>
    </row>
    <row r="78" customFormat="1" s="535">
      <c r="A78" s="386" t="n"/>
      <c r="B78" s="386" t="n"/>
      <c r="CY78" s="268" t="n"/>
    </row>
    <row r="79" customFormat="1" s="535">
      <c r="A79" s="386" t="n"/>
      <c r="B79" s="386" t="n"/>
      <c r="CY79" s="268" t="n"/>
    </row>
    <row r="80" customFormat="1" s="535">
      <c r="A80" s="386" t="n"/>
      <c r="B80" s="386" t="n"/>
      <c r="CY80" s="268" t="n"/>
    </row>
    <row r="81" customFormat="1" s="535">
      <c r="A81" s="386" t="n"/>
      <c r="B81" s="386" t="n"/>
      <c r="CY81" s="268" t="n"/>
    </row>
    <row r="82" customFormat="1" s="535">
      <c r="A82" s="386" t="n"/>
      <c r="B82" s="386" t="n"/>
      <c r="CY82" s="268" t="n"/>
    </row>
    <row r="83" customFormat="1" s="535">
      <c r="A83" s="386" t="n"/>
      <c r="B83" s="386" t="n"/>
      <c r="CY83" s="268" t="n"/>
    </row>
    <row r="84" customFormat="1" s="535">
      <c r="A84" s="386" t="n"/>
      <c r="B84" s="386" t="n"/>
      <c r="CY84" s="268" t="n"/>
    </row>
    <row r="85" customFormat="1" s="535">
      <c r="A85" s="386" t="n"/>
      <c r="B85" s="386" t="n"/>
      <c r="CY85" s="268" t="n"/>
    </row>
    <row r="86" customFormat="1" s="535">
      <c r="A86" s="386" t="n"/>
      <c r="B86" s="386" t="n"/>
      <c r="CY86" s="268" t="n"/>
    </row>
    <row r="87" customFormat="1" s="535">
      <c r="A87" s="386" t="n"/>
      <c r="B87" s="386" t="n"/>
      <c r="CY87" s="268" t="n"/>
    </row>
    <row r="88" customFormat="1" s="535">
      <c r="A88" s="386" t="n"/>
      <c r="B88" s="386" t="n"/>
      <c r="CY88" s="268" t="n"/>
    </row>
    <row r="89" customFormat="1" s="535">
      <c r="A89" s="386" t="n"/>
      <c r="B89" s="386" t="n"/>
      <c r="CY89" s="268" t="n"/>
    </row>
    <row r="90" customFormat="1" s="535">
      <c r="A90" s="386" t="n"/>
      <c r="B90" s="386" t="n"/>
      <c r="CY90" s="268" t="n"/>
    </row>
    <row r="91" customFormat="1" s="535">
      <c r="A91" s="386" t="n"/>
      <c r="B91" s="386" t="n"/>
      <c r="CY91" s="268" t="n"/>
    </row>
    <row r="92" customFormat="1" s="535">
      <c r="A92" s="386" t="n"/>
      <c r="B92" s="386" t="n"/>
      <c r="CY92" s="268" t="n"/>
    </row>
    <row r="93" customFormat="1" s="535">
      <c r="A93" s="386" t="n"/>
      <c r="B93" s="386" t="n"/>
      <c r="CY93" s="268" t="n"/>
    </row>
    <row r="94" customFormat="1" s="535">
      <c r="A94" s="386" t="n"/>
      <c r="B94" s="386" t="n"/>
      <c r="CY94" s="268" t="n"/>
    </row>
    <row r="95" customFormat="1" s="535">
      <c r="A95" s="386" t="n"/>
      <c r="B95" s="386" t="n"/>
      <c r="CY95" s="268" t="n"/>
    </row>
    <row r="96" customFormat="1" s="535">
      <c r="A96" s="386" t="n"/>
      <c r="B96" s="386" t="n"/>
      <c r="CY96" s="268" t="n"/>
    </row>
    <row r="97" customFormat="1" s="535">
      <c r="A97" s="386" t="n"/>
      <c r="B97" s="386" t="n"/>
      <c r="CY97" s="268" t="n"/>
    </row>
    <row r="98" customFormat="1" s="535">
      <c r="A98" s="386" t="n"/>
      <c r="B98" s="386" t="n"/>
      <c r="CY98" s="268" t="n"/>
    </row>
    <row r="99" customFormat="1" s="535">
      <c r="A99" s="386" t="n"/>
      <c r="B99" s="386" t="n"/>
      <c r="CY99" s="268" t="n"/>
    </row>
    <row r="100" customFormat="1" s="535">
      <c r="A100" s="386" t="n"/>
      <c r="B100" s="386" t="n"/>
      <c r="CY100" s="268" t="n"/>
    </row>
    <row r="101" customFormat="1" s="535">
      <c r="A101" s="386" t="n"/>
      <c r="B101" s="386" t="n"/>
      <c r="CY101" s="268" t="n"/>
    </row>
    <row r="102" customFormat="1" s="535">
      <c r="A102" s="386" t="n"/>
      <c r="B102" s="386" t="n"/>
      <c r="CY102" s="268" t="n"/>
    </row>
    <row r="103" customFormat="1" s="535">
      <c r="A103" s="386" t="n"/>
      <c r="B103" s="386" t="n"/>
      <c r="CY103" s="268" t="n"/>
    </row>
    <row r="104" customFormat="1" s="535">
      <c r="A104" s="386" t="n"/>
      <c r="B104" s="386" t="n"/>
      <c r="CY104" s="268" t="n"/>
    </row>
    <row r="105" customFormat="1" s="535">
      <c r="A105" s="386" t="n"/>
      <c r="B105" s="386" t="n"/>
      <c r="CY105" s="268" t="n"/>
    </row>
    <row r="106" customFormat="1" s="535">
      <c r="A106" s="386" t="n"/>
      <c r="B106" s="386" t="n"/>
      <c r="C106" s="268" t="n"/>
      <c r="CY106" s="268" t="n"/>
    </row>
    <row r="107" customFormat="1" s="535">
      <c r="A107" s="386" t="n"/>
      <c r="B107" s="386" t="n"/>
      <c r="CY107" s="268" t="n"/>
    </row>
    <row r="108" customFormat="1" s="535">
      <c r="A108" s="386" t="n"/>
      <c r="B108" s="386" t="n"/>
      <c r="CY108" s="268" t="n"/>
    </row>
    <row r="109" customFormat="1" s="535">
      <c r="A109" s="386" t="n"/>
      <c r="B109" s="386" t="n"/>
      <c r="CY109" s="268" t="n"/>
    </row>
    <row r="110" customFormat="1" s="535">
      <c r="A110" s="386" t="n"/>
      <c r="B110" s="386" t="n"/>
      <c r="CY110" s="268" t="n"/>
    </row>
    <row r="111" customFormat="1" s="535">
      <c r="A111" s="386" t="n"/>
      <c r="B111" s="386" t="n"/>
      <c r="CY111" s="268" t="n"/>
    </row>
    <row r="112" customFormat="1" s="535">
      <c r="A112" s="386" t="n"/>
      <c r="B112" s="386" t="n"/>
      <c r="CY112" s="268" t="n"/>
    </row>
    <row r="113" customFormat="1" s="535">
      <c r="A113" s="386" t="n"/>
      <c r="B113" s="386" t="n"/>
      <c r="CY113" s="268" t="n"/>
    </row>
    <row r="114" customFormat="1" s="535">
      <c r="A114" s="386" t="n"/>
      <c r="B114" s="386" t="n"/>
      <c r="CY114" s="268" t="n"/>
    </row>
    <row r="115" customFormat="1" s="535">
      <c r="A115" s="386" t="n"/>
      <c r="B115" s="386" t="n"/>
      <c r="CY115" s="268" t="n"/>
    </row>
    <row r="116" customFormat="1" s="535">
      <c r="A116" s="386" t="n"/>
      <c r="B116" s="386" t="n"/>
      <c r="CY116" s="268" t="n"/>
    </row>
    <row r="117" customFormat="1" s="535">
      <c r="A117" s="386" t="n"/>
      <c r="B117" s="386" t="n"/>
      <c r="CY117" s="268" t="n"/>
    </row>
    <row r="118" customFormat="1" s="535">
      <c r="A118" s="386" t="n"/>
      <c r="B118" s="386" t="n"/>
      <c r="CY118" s="268" t="n"/>
    </row>
    <row r="119" customFormat="1" s="535">
      <c r="A119" s="386" t="n"/>
      <c r="B119" s="386" t="n"/>
      <c r="CY119" s="268" t="n"/>
    </row>
    <row r="120" customFormat="1" s="535">
      <c r="A120" s="386" t="n"/>
      <c r="B120" s="386" t="n"/>
      <c r="CY120" s="268" t="n"/>
    </row>
    <row r="121" customFormat="1" s="535">
      <c r="A121" s="386" t="n"/>
      <c r="B121" s="386" t="n"/>
      <c r="CY121" s="268" t="n"/>
    </row>
    <row r="122" ht="16" customFormat="1" customHeight="1" s="535" thickBot="1">
      <c r="A122" s="387" t="n"/>
      <c r="B122" s="387" t="n"/>
      <c r="C122" s="270" t="n"/>
      <c r="D122" s="270" t="n"/>
      <c r="E122" s="270" t="n"/>
      <c r="F122" s="270" t="n"/>
      <c r="G122" s="270" t="n"/>
      <c r="H122" s="270" t="n"/>
      <c r="I122" s="270" t="n"/>
      <c r="J122" s="270" t="n"/>
      <c r="K122" s="270" t="n"/>
      <c r="L122" s="270" t="n"/>
      <c r="M122" s="270" t="n"/>
      <c r="N122" s="270" t="n"/>
      <c r="O122" s="270" t="n"/>
      <c r="P122" s="270" t="n"/>
      <c r="Q122" s="270" t="n"/>
      <c r="R122" s="270" t="n"/>
      <c r="S122" s="270" t="n"/>
      <c r="T122" s="270" t="n"/>
      <c r="U122" s="270" t="n"/>
      <c r="V122" s="270" t="n"/>
      <c r="W122" s="270" t="n"/>
      <c r="X122" s="270" t="n"/>
      <c r="Y122" s="270" t="n"/>
      <c r="Z122" s="270" t="n"/>
      <c r="AA122" s="270" t="n"/>
      <c r="AB122" s="270" t="n"/>
      <c r="AC122" s="270" t="n"/>
      <c r="AD122" s="270" t="n"/>
      <c r="AE122" s="270" t="n"/>
      <c r="AF122" s="270" t="n"/>
      <c r="AG122" s="270" t="n"/>
      <c r="AH122" s="270" t="n"/>
      <c r="AI122" s="270" t="n"/>
      <c r="AJ122" s="270" t="n"/>
      <c r="AK122" s="270" t="n"/>
      <c r="AL122" s="270" t="n"/>
      <c r="AM122" s="270" t="n"/>
      <c r="AN122" s="270" t="n"/>
      <c r="AO122" s="270" t="n"/>
      <c r="AP122" s="270" t="n"/>
      <c r="AQ122" s="270" t="n"/>
      <c r="AR122" s="270" t="n"/>
      <c r="AS122" s="270" t="n"/>
      <c r="AT122" s="270" t="n"/>
      <c r="AU122" s="270" t="n"/>
      <c r="AV122" s="270" t="n"/>
      <c r="AW122" s="270" t="n"/>
      <c r="AX122" s="270" t="n"/>
      <c r="AY122" s="270" t="n"/>
      <c r="AZ122" s="270" t="n"/>
      <c r="BA122" s="270" t="n"/>
      <c r="BB122" s="270" t="n"/>
      <c r="BC122" s="270" t="n"/>
      <c r="BD122" s="270" t="n"/>
      <c r="BE122" s="270" t="n"/>
      <c r="BF122" s="270" t="n"/>
      <c r="BG122" s="270" t="n"/>
      <c r="BH122" s="270" t="n"/>
      <c r="BI122" s="270" t="n"/>
      <c r="BJ122" s="270" t="n"/>
      <c r="BK122" s="270" t="n"/>
      <c r="BL122" s="270" t="n"/>
      <c r="BM122" s="270" t="n"/>
      <c r="BN122" s="270" t="n"/>
      <c r="BO122" s="270" t="n"/>
      <c r="BP122" s="270" t="n"/>
      <c r="BQ122" s="270" t="n"/>
      <c r="BR122" s="270" t="n"/>
      <c r="BS122" s="270" t="n"/>
      <c r="BT122" s="270" t="n"/>
      <c r="BU122" s="270" t="n"/>
      <c r="BV122" s="270" t="n"/>
      <c r="BW122" s="270" t="n"/>
      <c r="BX122" s="270" t="n"/>
      <c r="BY122" s="270" t="n"/>
      <c r="BZ122" s="270" t="n"/>
      <c r="CA122" s="270" t="n"/>
      <c r="CB122" s="270" t="n"/>
      <c r="CC122" s="270" t="n"/>
      <c r="CD122" s="270" t="n"/>
      <c r="CE122" s="270" t="n"/>
      <c r="CF122" s="270" t="n"/>
      <c r="CG122" s="270" t="n"/>
      <c r="CH122" s="270" t="n"/>
      <c r="CI122" s="270" t="n"/>
      <c r="CJ122" s="270" t="n"/>
      <c r="CK122" s="270" t="n"/>
      <c r="CL122" s="270" t="n"/>
      <c r="CM122" s="270" t="n"/>
      <c r="CN122" s="270" t="n"/>
      <c r="CO122" s="270" t="n"/>
      <c r="CP122" s="270" t="n"/>
      <c r="CQ122" s="270" t="n"/>
      <c r="CR122" s="270" t="n"/>
      <c r="CS122" s="270" t="n"/>
      <c r="CT122" s="270" t="n"/>
      <c r="CU122" s="270" t="n"/>
      <c r="CV122" s="270" t="n"/>
      <c r="CW122" s="270" t="n"/>
      <c r="CX122" s="270" t="n"/>
      <c r="CY122" s="265" t="n"/>
      <c r="CZ122" s="270" t="n"/>
      <c r="DA122" s="270" t="n"/>
      <c r="DB122" s="270" t="n"/>
    </row>
    <row r="123" ht="16" customFormat="1" customHeight="1" s="535">
      <c r="A123" s="386" t="n"/>
      <c r="B123" s="386" t="n"/>
      <c r="C123" s="297">
        <f>"Time series of N wasted from pool: "&amp;D128</f>
        <v/>
      </c>
      <c r="CY123" s="268" t="n"/>
    </row>
    <row r="124" customFormat="1" s="535">
      <c r="A124" s="386" t="n"/>
      <c r="B124" s="386" t="n"/>
      <c r="CY124" s="268" t="n"/>
    </row>
    <row r="125" ht="54.5" customFormat="1" customHeight="1" s="535">
      <c r="A125" s="386" t="n"/>
      <c r="B125" s="386" t="n"/>
      <c r="C125" s="534" t="inlineStr">
        <is>
          <t>Notes:
- For quantification of N wasted per pool, the N flows to the pool processing of residues are included (to illustrate that the pool is causing the N waste, even tough it is not lost to the enviroment directly, but via pool PR). 
- No N wasted is assumed to be generated by the pools that are dominated by natural processes (e.g. FS, HY, AT). Those pools receive N waste from the pools that cause N wasted (e.g. EF, MP, HS, AG and PR)</t>
        </is>
      </c>
      <c r="CY125" s="268" t="n"/>
    </row>
    <row r="126" customFormat="1" s="535">
      <c r="A126" s="386" t="n"/>
      <c r="B126" s="386" t="n"/>
      <c r="C126" s="298" t="n"/>
      <c r="CY126" s="268" t="n"/>
    </row>
    <row r="127" customFormat="1" s="535">
      <c r="A127" s="386" t="n"/>
      <c r="B127" s="386" t="n"/>
      <c r="CY127" s="268" t="n"/>
    </row>
    <row r="128" customFormat="1" s="535">
      <c r="A128" s="386">
        <f>_xlfn.XLOOKUP(D128,$D$16:$D$24,$B$16:$B$24,FALSE)</f>
        <v/>
      </c>
      <c r="B128" s="386" t="n"/>
      <c r="C128" s="284" t="inlineStr">
        <is>
          <t>select pool</t>
        </is>
      </c>
      <c r="D128" s="299" t="inlineStr">
        <is>
          <t>Energy and fuels</t>
        </is>
      </c>
      <c r="CY128" s="268" t="n"/>
    </row>
    <row r="129" customFormat="1" s="535">
      <c r="A129" s="386" t="n"/>
      <c r="B129" s="386" t="n"/>
      <c r="C129" s="268" t="n"/>
      <c r="D129" s="272" t="n"/>
      <c r="CY129" s="268" t="n"/>
    </row>
    <row r="130" hidden="1" outlineLevel="1" customFormat="1" s="535">
      <c r="A130" s="386" t="n"/>
      <c r="B130" s="386" t="n"/>
      <c r="C130" s="535">
        <f>"N wasted from "&amp;D128</f>
        <v/>
      </c>
      <c r="CY130" s="268" t="n"/>
    </row>
    <row r="131" collapsed="1" customFormat="1" s="535">
      <c r="A131" s="386" t="n"/>
      <c r="B131" s="386" t="n"/>
      <c r="D131" s="273" t="inlineStr">
        <is>
          <t>N wasted</t>
        </is>
      </c>
      <c r="E131" s="274">
        <f>$D$4</f>
        <v/>
      </c>
      <c r="F131" s="275">
        <f>$D$4</f>
        <v/>
      </c>
      <c r="G131" s="275">
        <f>$D$4</f>
        <v/>
      </c>
      <c r="H131" s="275">
        <f>$D$4</f>
        <v/>
      </c>
      <c r="I131" s="275">
        <f>$D$4</f>
        <v/>
      </c>
      <c r="J131" s="275">
        <f>$D$4</f>
        <v/>
      </c>
      <c r="K131" s="275">
        <f>$D$4</f>
        <v/>
      </c>
      <c r="L131" s="276" t="n"/>
      <c r="M131" s="269" t="n"/>
      <c r="N131" s="269" t="n"/>
      <c r="O131" s="269" t="n"/>
      <c r="P131" s="269" t="n"/>
      <c r="Q131" s="269" t="n"/>
      <c r="R131" s="269" t="n"/>
      <c r="S131" s="269" t="n"/>
      <c r="T131" s="269" t="n"/>
      <c r="U131" s="269" t="n"/>
      <c r="V131" s="269" t="n"/>
      <c r="W131" s="269" t="n"/>
      <c r="X131" s="269" t="n"/>
      <c r="Y131" s="269" t="n"/>
      <c r="Z131" s="269" t="n"/>
      <c r="AA131" s="269" t="n"/>
      <c r="AB131" s="269" t="n"/>
      <c r="AC131" s="269" t="n"/>
      <c r="AD131" s="269" t="n"/>
      <c r="AE131" s="269" t="n"/>
      <c r="AF131" s="269" t="n"/>
      <c r="AG131" s="269" t="n"/>
      <c r="AH131" s="269" t="n"/>
      <c r="AI131" s="269" t="n"/>
      <c r="AJ131" s="269" t="n"/>
      <c r="AK131" s="269" t="n"/>
      <c r="AL131" s="269" t="n"/>
      <c r="AM131" s="269" t="n"/>
      <c r="AN131" s="269" t="n"/>
      <c r="AO131" s="269" t="n"/>
      <c r="AP131" s="269" t="n"/>
      <c r="AQ131" s="269" t="n"/>
      <c r="AR131" s="269" t="n"/>
      <c r="AS131" s="269" t="n"/>
      <c r="AT131" s="269" t="n"/>
      <c r="AU131" s="269" t="n"/>
      <c r="AV131" s="269" t="n"/>
      <c r="AW131" s="269" t="n"/>
      <c r="AX131" s="269" t="n"/>
      <c r="AY131" s="269" t="n"/>
      <c r="AZ131" s="269" t="n"/>
      <c r="BA131" s="269" t="n"/>
      <c r="BB131" s="269" t="n"/>
      <c r="BC131" s="269" t="n"/>
      <c r="BD131" s="269" t="n"/>
      <c r="BE131" s="269" t="n"/>
      <c r="BF131" s="269" t="n"/>
      <c r="BG131" s="269" t="n"/>
      <c r="BH131" s="269" t="n"/>
      <c r="BI131" s="269" t="n"/>
      <c r="BJ131" s="269" t="n"/>
      <c r="BK131" s="269" t="n"/>
      <c r="BL131" s="269" t="n"/>
      <c r="BM131" s="269" t="n"/>
      <c r="BN131" s="269" t="n"/>
      <c r="BO131" s="269" t="n"/>
      <c r="BP131" s="269" t="n"/>
      <c r="BQ131" s="269" t="n"/>
      <c r="BR131" s="269" t="n"/>
      <c r="BS131" s="269" t="n"/>
      <c r="BT131" s="269" t="n"/>
      <c r="BU131" s="269" t="n"/>
      <c r="BV131" s="269" t="n"/>
      <c r="BW131" s="269" t="n"/>
      <c r="BX131" s="269" t="n"/>
      <c r="BY131" s="269" t="n"/>
      <c r="BZ131" s="269" t="n"/>
      <c r="CA131" s="269" t="n"/>
      <c r="CB131" s="269" t="n"/>
      <c r="CC131" s="269" t="n"/>
      <c r="CD131" s="269" t="n"/>
      <c r="CE131" s="269" t="n"/>
      <c r="CF131" s="269" t="n"/>
      <c r="CG131" s="269" t="n"/>
      <c r="CH131" s="269" t="n"/>
      <c r="CI131" s="269" t="n"/>
      <c r="CJ131" s="269" t="n"/>
      <c r="CK131" s="269" t="n"/>
      <c r="CL131" s="269" t="n"/>
      <c r="CM131" s="269" t="n"/>
      <c r="CN131" s="269" t="n"/>
      <c r="CO131" s="269" t="n"/>
      <c r="CP131" s="269" t="n"/>
      <c r="CQ131" s="269" t="n"/>
      <c r="CR131" s="269" t="n"/>
      <c r="CS131" s="269" t="n"/>
      <c r="CT131" s="269" t="n"/>
      <c r="CU131" s="269" t="n"/>
      <c r="CV131" s="269" t="n"/>
      <c r="CY131" s="268" t="n"/>
    </row>
    <row r="132" customFormat="1" s="535">
      <c r="A132" s="386" t="n"/>
      <c r="B132" s="386" t="n"/>
      <c r="D132" s="277" t="n"/>
      <c r="E132" s="268" t="inlineStr">
        <is>
          <t>NOx</t>
        </is>
      </c>
      <c r="F132" s="268" t="inlineStr">
        <is>
          <t>NH3</t>
        </is>
      </c>
      <c r="G132" s="268" t="inlineStr">
        <is>
          <t>N2O</t>
        </is>
      </c>
      <c r="H132" s="268" t="inlineStr">
        <is>
          <t>Nmix</t>
        </is>
      </c>
      <c r="I132" s="268" t="inlineStr">
        <is>
          <t>N2</t>
        </is>
      </c>
      <c r="J132" s="268" t="inlineStr">
        <is>
          <t>OXN</t>
        </is>
      </c>
      <c r="K132" s="268" t="inlineStr">
        <is>
          <t>RDN</t>
        </is>
      </c>
      <c r="L132" s="278" t="inlineStr">
        <is>
          <t>Total kt N</t>
        </is>
      </c>
      <c r="M132" s="280" t="n"/>
      <c r="N132" s="280" t="n"/>
      <c r="O132" s="280" t="n"/>
      <c r="P132" s="280" t="n"/>
      <c r="Q132" s="280" t="n"/>
      <c r="R132" s="280" t="n"/>
      <c r="S132" s="280" t="n"/>
      <c r="T132" s="280" t="n"/>
      <c r="U132" s="280" t="n"/>
      <c r="V132" s="280" t="n"/>
      <c r="W132" s="280" t="n"/>
      <c r="X132" s="280" t="n"/>
      <c r="Y132" s="280" t="n"/>
      <c r="Z132" s="280" t="n"/>
      <c r="AA132" s="280" t="n"/>
      <c r="AB132" s="280" t="n"/>
      <c r="AC132" s="280" t="n"/>
      <c r="AD132" s="280" t="n"/>
      <c r="AE132" s="280" t="n"/>
      <c r="AF132" s="280" t="n"/>
      <c r="AG132" s="280" t="n"/>
      <c r="AH132" s="280" t="n"/>
      <c r="AI132" s="280" t="n"/>
      <c r="AJ132" s="280" t="n"/>
      <c r="AK132" s="280" t="n"/>
      <c r="AL132" s="280" t="n"/>
      <c r="AM132" s="280" t="n"/>
      <c r="AN132" s="280" t="n"/>
      <c r="AO132" s="280" t="n"/>
      <c r="AP132" s="280" t="n"/>
      <c r="AQ132" s="280" t="n"/>
      <c r="AR132" s="280" t="n"/>
      <c r="AS132" s="280" t="n"/>
      <c r="AT132" s="280" t="n"/>
      <c r="AU132" s="280" t="n"/>
      <c r="AV132" s="280" t="n"/>
      <c r="AW132" s="280" t="n"/>
      <c r="AX132" s="280" t="n"/>
      <c r="AY132" s="280" t="n"/>
      <c r="AZ132" s="280" t="n"/>
      <c r="BA132" s="280" t="n"/>
      <c r="BB132" s="280" t="n"/>
      <c r="BC132" s="280" t="n"/>
      <c r="BD132" s="280" t="n"/>
      <c r="BE132" s="280" t="n"/>
      <c r="BF132" s="280" t="n"/>
      <c r="BG132" s="280" t="n"/>
      <c r="BH132" s="280" t="n"/>
      <c r="BI132" s="280" t="n"/>
      <c r="BJ132" s="280" t="n"/>
      <c r="BK132" s="280" t="n"/>
      <c r="BL132" s="280" t="n"/>
      <c r="BM132" s="280" t="n"/>
      <c r="BN132" s="280" t="n"/>
      <c r="BO132" s="280" t="n"/>
      <c r="BP132" s="280" t="n"/>
      <c r="BQ132" s="280" t="n"/>
      <c r="BR132" s="280" t="n"/>
      <c r="BS132" s="280" t="n"/>
      <c r="BT132" s="280" t="n"/>
      <c r="BU132" s="280" t="n"/>
      <c r="BV132" s="280" t="n"/>
      <c r="BW132" s="280" t="n"/>
      <c r="BX132" s="280" t="n"/>
      <c r="BY132" s="280" t="n"/>
      <c r="BZ132" s="280" t="n"/>
      <c r="CA132" s="280" t="n"/>
      <c r="CB132" s="280" t="n"/>
      <c r="CC132" s="280" t="n"/>
      <c r="CD132" s="280" t="n"/>
      <c r="CE132" s="280" t="n"/>
      <c r="CF132" s="280" t="n"/>
      <c r="CG132" s="280" t="n"/>
      <c r="CH132" s="280" t="n"/>
      <c r="CI132" s="280" t="n"/>
      <c r="CJ132" s="280" t="n"/>
      <c r="CK132" s="280" t="n"/>
      <c r="CL132" s="280" t="n"/>
      <c r="CM132" s="280" t="n"/>
      <c r="CN132" s="280" t="n"/>
      <c r="CO132" s="280" t="n"/>
      <c r="CP132" s="280" t="n"/>
      <c r="CQ132" s="280" t="n"/>
      <c r="CR132" s="280" t="n"/>
      <c r="CS132" s="280" t="n"/>
      <c r="CT132" s="280" t="n"/>
      <c r="CU132" s="280" t="n"/>
      <c r="CV132" s="280" t="n"/>
      <c r="CY132" s="268" t="n"/>
    </row>
    <row r="133" customFormat="1" s="535">
      <c r="A133" s="386" t="n"/>
      <c r="B133" s="386" t="n"/>
      <c r="D133" s="285" t="n">
        <v>2018</v>
      </c>
      <c r="E133" s="282">
        <f>SUMIFS('2a. Database N flows'!$N:$N,'2a. Database N flows'!$D:$D,$A$128,'2a. Database N flows'!$G:$G,"&lt;&gt;"&amp;$A$128,'2a. Database N flows'!$M:$M,E$132,'2a. Database N flows'!$P:$P,$D133,'2a. Database N flows'!$U:$U,$D$131)</f>
        <v/>
      </c>
      <c r="F133" s="282">
        <f>SUMIFS('2a. Database N flows'!$N:$N,'2a. Database N flows'!$D:$D,$A$128,'2a. Database N flows'!$G:$G,"&lt;&gt;"&amp;$A$128,'2a. Database N flows'!$M:$M,F$132,'2a. Database N flows'!$P:$P,$D133,'2a. Database N flows'!$U:$U,$D$131)</f>
        <v/>
      </c>
      <c r="G133" s="282">
        <f>SUMIFS('2a. Database N flows'!$N:$N,'2a. Database N flows'!$D:$D,$A$128,'2a. Database N flows'!$G:$G,"&lt;&gt;"&amp;$A$128,'2a. Database N flows'!$M:$M,G$132,'2a. Database N flows'!$P:$P,$D133,'2a. Database N flows'!$U:$U,$D$131)</f>
        <v/>
      </c>
      <c r="H133" s="282">
        <f>SUMIFS('2a. Database N flows'!$N:$N,'2a. Database N flows'!$D:$D,$A$128,'2a. Database N flows'!$G:$G,"&lt;&gt;"&amp;$A$128,'2a. Database N flows'!$M:$M,H$132,'2a. Database N flows'!$P:$P,$D133,'2a. Database N flows'!$U:$U,$D$131)</f>
        <v/>
      </c>
      <c r="I133" s="282">
        <f>SUMIFS('2a. Database N flows'!$N:$N,'2a. Database N flows'!$D:$D,$A$128,'2a. Database N flows'!$G:$G,"&lt;&gt;"&amp;$A$128,'2a. Database N flows'!$M:$M,I$132,'2a. Database N flows'!$P:$P,$D133,'2a. Database N flows'!$U:$U,$D$131)</f>
        <v/>
      </c>
      <c r="J133" s="282">
        <f>SUMIFS('2a. Database N flows'!$N:$N,'2a. Database N flows'!$D:$D,$A$128,'2a. Database N flows'!$G:$G,"&lt;&gt;"&amp;$A$128,'2a. Database N flows'!$M:$M,J$132,'2a. Database N flows'!$P:$P,$D133,'2a. Database N flows'!$U:$U,$D$131)</f>
        <v/>
      </c>
      <c r="K133" s="282">
        <f>SUMIFS('2a. Database N flows'!$N:$N,'2a. Database N flows'!$D:$D,$A$128,'2a. Database N flows'!$G:$G,"&lt;&gt;"&amp;$A$128,'2a. Database N flows'!$M:$M,K$132,'2a. Database N flows'!$P:$P,$D133,'2a. Database N flows'!$U:$U,$D$131)</f>
        <v/>
      </c>
      <c r="L133" s="285">
        <f>SUM(E133:K133)</f>
        <v/>
      </c>
      <c r="M133" s="280" t="n"/>
      <c r="N133" s="280" t="n"/>
      <c r="O133" s="280" t="n"/>
      <c r="P133" s="280" t="n"/>
      <c r="Q133" s="280" t="n"/>
      <c r="R133" s="280" t="n"/>
      <c r="S133" s="280" t="n"/>
      <c r="CY133" s="268" t="n"/>
    </row>
    <row r="134" customFormat="1" s="535">
      <c r="A134" s="386" t="n"/>
      <c r="B134" s="386" t="n">
        <v>8</v>
      </c>
      <c r="D134" s="285" t="n">
        <v>2020</v>
      </c>
      <c r="E134" s="282">
        <f>SUMIFS('2a. Database N flows'!$N:$N,'2a. Database N flows'!$D:$D,$A$128,'2a. Database N flows'!$G:$G,"&lt;&gt;"&amp;$A$128,'2a. Database N flows'!$M:$M,E$132,'2a. Database N flows'!$P:$P,$D134,'2a. Database N flows'!$U:$U,$D$131)</f>
        <v/>
      </c>
      <c r="F134" s="282">
        <f>SUMIFS('2a. Database N flows'!$N:$N,'2a. Database N flows'!$D:$D,$A$128,'2a. Database N flows'!$G:$G,"&lt;&gt;"&amp;$A$128,'2a. Database N flows'!$M:$M,F$132,'2a. Database N flows'!$P:$P,$D134,'2a. Database N flows'!$U:$U,$D$131)</f>
        <v/>
      </c>
      <c r="G134" s="282">
        <f>SUMIFS('2a. Database N flows'!$N:$N,'2a. Database N flows'!$D:$D,$A$128,'2a. Database N flows'!$G:$G,"&lt;&gt;"&amp;$A$128,'2a. Database N flows'!$M:$M,G$132,'2a. Database N flows'!$P:$P,$D134,'2a. Database N flows'!$U:$U,$D$131)</f>
        <v/>
      </c>
      <c r="H134" s="282">
        <f>SUMIFS('2a. Database N flows'!$N:$N,'2a. Database N flows'!$D:$D,$A$128,'2a. Database N flows'!$G:$G,"&lt;&gt;"&amp;$A$128,'2a. Database N flows'!$M:$M,H$132,'2a. Database N flows'!$P:$P,$D134,'2a. Database N flows'!$U:$U,$D$131)</f>
        <v/>
      </c>
      <c r="I134" s="282">
        <f>SUMIFS('2a. Database N flows'!$N:$N,'2a. Database N flows'!$D:$D,$A$128,'2a. Database N flows'!$G:$G,"&lt;&gt;"&amp;$A$128,'2a. Database N flows'!$M:$M,I$132,'2a. Database N flows'!$P:$P,$D134,'2a. Database N flows'!$U:$U,$D$131)</f>
        <v/>
      </c>
      <c r="J134" s="282">
        <f>SUMIFS('2a. Database N flows'!$N:$N,'2a. Database N flows'!$D:$D,$A$128,'2a. Database N flows'!$G:$G,"&lt;&gt;"&amp;$A$128,'2a. Database N flows'!$M:$M,J$132,'2a. Database N flows'!$P:$P,$D134,'2a. Database N flows'!$U:$U,$D$131)</f>
        <v/>
      </c>
      <c r="K134" s="282">
        <f>SUMIFS('2a. Database N flows'!$N:$N,'2a. Database N flows'!$D:$D,$A$128,'2a. Database N flows'!$G:$G,"&lt;&gt;"&amp;$A$128,'2a. Database N flows'!$M:$M,K$132,'2a. Database N flows'!$P:$P,$D134,'2a. Database N flows'!$U:$U,$D$131)</f>
        <v/>
      </c>
      <c r="L134" s="285">
        <f>SUM(E134:K134)</f>
        <v/>
      </c>
      <c r="M134" s="280" t="n"/>
      <c r="N134" s="280" t="n"/>
      <c r="O134" s="280" t="n"/>
      <c r="P134" s="280" t="n"/>
      <c r="Q134" s="280" t="n"/>
      <c r="R134" s="280" t="n"/>
      <c r="S134" s="280" t="n"/>
      <c r="AC134" s="269" t="n"/>
      <c r="AD134" s="269" t="n"/>
      <c r="AE134" s="269" t="n"/>
      <c r="AF134" s="269" t="n"/>
      <c r="AG134" s="269" t="n"/>
      <c r="AH134" s="269" t="n"/>
      <c r="AI134" s="269" t="n"/>
      <c r="AK134" s="269" t="n"/>
      <c r="AL134" s="269" t="n"/>
      <c r="AM134" s="269" t="n"/>
      <c r="AN134" s="269" t="n"/>
      <c r="AO134" s="269" t="n"/>
      <c r="AP134" s="269" t="n"/>
      <c r="AQ134" s="269" t="n"/>
      <c r="AS134" s="269" t="n"/>
      <c r="AT134" s="269" t="n"/>
      <c r="AU134" s="269" t="n"/>
      <c r="AV134" s="269" t="n"/>
      <c r="AW134" s="269" t="n"/>
      <c r="AX134" s="269" t="n"/>
      <c r="AY134" s="269" t="n"/>
      <c r="BA134" s="269" t="n"/>
      <c r="BB134" s="269" t="n"/>
      <c r="BC134" s="269" t="n"/>
      <c r="BD134" s="269" t="n"/>
      <c r="BE134" s="269" t="n"/>
      <c r="BF134" s="269" t="n"/>
      <c r="BG134" s="269" t="n"/>
      <c r="BI134" s="269" t="n"/>
      <c r="BJ134" s="269" t="n"/>
      <c r="BK134" s="269" t="n"/>
      <c r="BL134" s="269" t="n"/>
      <c r="BM134" s="269" t="n"/>
      <c r="BN134" s="269" t="n"/>
      <c r="BO134" s="269" t="n"/>
      <c r="BQ134" s="269" t="n"/>
      <c r="BR134" s="269" t="n"/>
      <c r="BS134" s="269" t="n"/>
      <c r="BT134" s="269" t="n"/>
      <c r="BU134" s="269" t="n"/>
      <c r="BV134" s="269" t="n"/>
      <c r="BW134" s="269" t="n"/>
      <c r="BY134" s="269" t="n"/>
      <c r="BZ134" s="269" t="n"/>
      <c r="CA134" s="269" t="n"/>
      <c r="CB134" s="269" t="n"/>
      <c r="CC134" s="269" t="n"/>
      <c r="CD134" s="269" t="n"/>
      <c r="CE134" s="269" t="n"/>
      <c r="CG134" s="269" t="n"/>
      <c r="CH134" s="269" t="n"/>
      <c r="CI134" s="269" t="n"/>
      <c r="CJ134" s="269" t="n"/>
      <c r="CK134" s="269" t="n"/>
      <c r="CL134" s="269" t="n"/>
      <c r="CM134" s="269" t="n"/>
      <c r="CO134" s="269" t="n"/>
      <c r="CP134" s="269" t="n"/>
      <c r="CQ134" s="269" t="n"/>
      <c r="CR134" s="269" t="n"/>
      <c r="CS134" s="269" t="n"/>
      <c r="CT134" s="269" t="n"/>
      <c r="CU134" s="269" t="n"/>
      <c r="CY134" s="268" t="n"/>
    </row>
    <row r="135" customFormat="1" s="535">
      <c r="A135" s="386" t="n"/>
      <c r="B135" s="386">
        <f>B134+8</f>
        <v/>
      </c>
      <c r="D135" s="285" t="n">
        <v>2022</v>
      </c>
      <c r="E135" s="282">
        <f>SUMIFS('2a. Database N flows'!$N:$N,'2a. Database N flows'!$D:$D,$A$128,'2a. Database N flows'!$G:$G,"&lt;&gt;"&amp;$A$128,'2a. Database N flows'!$M:$M,E$132,'2a. Database N flows'!$P:$P,$D135,'2a. Database N flows'!$U:$U,$D$131)</f>
        <v/>
      </c>
      <c r="F135" s="282">
        <f>SUMIFS('2a. Database N flows'!$N:$N,'2a. Database N flows'!$D:$D,$A$128,'2a. Database N flows'!$G:$G,"&lt;&gt;"&amp;$A$128,'2a. Database N flows'!$M:$M,F$132,'2a. Database N flows'!$P:$P,$D135,'2a. Database N flows'!$U:$U,$D$131)</f>
        <v/>
      </c>
      <c r="G135" s="282">
        <f>SUMIFS('2a. Database N flows'!$N:$N,'2a. Database N flows'!$D:$D,$A$128,'2a. Database N flows'!$G:$G,"&lt;&gt;"&amp;$A$128,'2a. Database N flows'!$M:$M,G$132,'2a. Database N flows'!$P:$P,$D135,'2a. Database N flows'!$U:$U,$D$131)</f>
        <v/>
      </c>
      <c r="H135" s="282">
        <f>SUMIFS('2a. Database N flows'!$N:$N,'2a. Database N flows'!$D:$D,$A$128,'2a. Database N flows'!$G:$G,"&lt;&gt;"&amp;$A$128,'2a. Database N flows'!$M:$M,H$132,'2a. Database N flows'!$P:$P,$D135,'2a. Database N flows'!$U:$U,$D$131)</f>
        <v/>
      </c>
      <c r="I135" s="282">
        <f>SUMIFS('2a. Database N flows'!$N:$N,'2a. Database N flows'!$D:$D,$A$128,'2a. Database N flows'!$G:$G,"&lt;&gt;"&amp;$A$128,'2a. Database N flows'!$M:$M,I$132,'2a. Database N flows'!$P:$P,$D135,'2a. Database N flows'!$U:$U,$D$131)</f>
        <v/>
      </c>
      <c r="J135" s="282">
        <f>SUMIFS('2a. Database N flows'!$N:$N,'2a. Database N flows'!$D:$D,$A$128,'2a. Database N flows'!$G:$G,"&lt;&gt;"&amp;$A$128,'2a. Database N flows'!$M:$M,J$132,'2a. Database N flows'!$P:$P,$D135,'2a. Database N flows'!$U:$U,$D$131)</f>
        <v/>
      </c>
      <c r="K135" s="282">
        <f>SUMIFS('2a. Database N flows'!$N:$N,'2a. Database N flows'!$D:$D,$A$128,'2a. Database N flows'!$G:$G,"&lt;&gt;"&amp;$A$128,'2a. Database N flows'!$M:$M,K$132,'2a. Database N flows'!$P:$P,$D135,'2a. Database N flows'!$U:$U,$D$131)</f>
        <v/>
      </c>
      <c r="L135" s="285">
        <f>SUM(E135:K135)</f>
        <v/>
      </c>
      <c r="CY135" s="268" t="n"/>
    </row>
    <row r="136" customFormat="1" s="535">
      <c r="A136" s="386" t="n"/>
      <c r="B136" s="386">
        <f>B135+8</f>
        <v/>
      </c>
      <c r="D136" s="285" t="n">
        <v>2024</v>
      </c>
      <c r="E136" s="282">
        <f>SUMIFS('2a. Database N flows'!$N:$N,'2a. Database N flows'!$D:$D,$A$128,'2a. Database N flows'!$G:$G,"&lt;&gt;"&amp;$A$128,'2a. Database N flows'!$M:$M,E$132,'2a. Database N flows'!$P:$P,$D136,'2a. Database N flows'!$U:$U,$D$131)</f>
        <v/>
      </c>
      <c r="F136" s="282">
        <f>SUMIFS('2a. Database N flows'!$N:$N,'2a. Database N flows'!$D:$D,$A$128,'2a. Database N flows'!$G:$G,"&lt;&gt;"&amp;$A$128,'2a. Database N flows'!$M:$M,F$132,'2a. Database N flows'!$P:$P,$D136,'2a. Database N flows'!$U:$U,$D$131)</f>
        <v/>
      </c>
      <c r="G136" s="282">
        <f>SUMIFS('2a. Database N flows'!$N:$N,'2a. Database N flows'!$D:$D,$A$128,'2a. Database N flows'!$G:$G,"&lt;&gt;"&amp;$A$128,'2a. Database N flows'!$M:$M,G$132,'2a. Database N flows'!$P:$P,$D136,'2a. Database N flows'!$U:$U,$D$131)</f>
        <v/>
      </c>
      <c r="H136" s="282">
        <f>SUMIFS('2a. Database N flows'!$N:$N,'2a. Database N flows'!$D:$D,$A$128,'2a. Database N flows'!$G:$G,"&lt;&gt;"&amp;$A$128,'2a. Database N flows'!$M:$M,H$132,'2a. Database N flows'!$P:$P,$D136,'2a. Database N flows'!$U:$U,$D$131)</f>
        <v/>
      </c>
      <c r="I136" s="282">
        <f>SUMIFS('2a. Database N flows'!$N:$N,'2a. Database N flows'!$D:$D,$A$128,'2a. Database N flows'!$G:$G,"&lt;&gt;"&amp;$A$128,'2a. Database N flows'!$M:$M,I$132,'2a. Database N flows'!$P:$P,$D136,'2a. Database N flows'!$U:$U,$D$131)</f>
        <v/>
      </c>
      <c r="J136" s="282">
        <f>SUMIFS('2a. Database N flows'!$N:$N,'2a. Database N flows'!$D:$D,$A$128,'2a. Database N flows'!$G:$G,"&lt;&gt;"&amp;$A$128,'2a. Database N flows'!$M:$M,J$132,'2a. Database N flows'!$P:$P,$D136,'2a. Database N flows'!$U:$U,$D$131)</f>
        <v/>
      </c>
      <c r="K136" s="282">
        <f>SUMIFS('2a. Database N flows'!$N:$N,'2a. Database N flows'!$D:$D,$A$128,'2a. Database N flows'!$G:$G,"&lt;&gt;"&amp;$A$128,'2a. Database N flows'!$M:$M,K$132,'2a. Database N flows'!$P:$P,$D136,'2a. Database N flows'!$U:$U,$D$131)</f>
        <v/>
      </c>
      <c r="L136" s="285">
        <f>SUM(E136:K136)</f>
        <v/>
      </c>
      <c r="CY136" s="268" t="n"/>
    </row>
    <row r="137" customFormat="1" s="535">
      <c r="A137" s="386" t="n"/>
      <c r="B137" s="386">
        <f>B136+8</f>
        <v/>
      </c>
      <c r="D137" s="285" t="n">
        <v>2026</v>
      </c>
      <c r="E137" s="282">
        <f>SUMIFS('2a. Database N flows'!$N:$N,'2a. Database N flows'!$D:$D,$A$128,'2a. Database N flows'!$G:$G,"&lt;&gt;"&amp;$A$128,'2a. Database N flows'!$M:$M,E$132,'2a. Database N flows'!$P:$P,$D137,'2a. Database N flows'!$U:$U,$D$131)</f>
        <v/>
      </c>
      <c r="F137" s="282">
        <f>SUMIFS('2a. Database N flows'!$N:$N,'2a. Database N flows'!$D:$D,$A$128,'2a. Database N flows'!$G:$G,"&lt;&gt;"&amp;$A$128,'2a. Database N flows'!$M:$M,F$132,'2a. Database N flows'!$P:$P,$D137,'2a. Database N flows'!$U:$U,$D$131)</f>
        <v/>
      </c>
      <c r="G137" s="282">
        <f>SUMIFS('2a. Database N flows'!$N:$N,'2a. Database N flows'!$D:$D,$A$128,'2a. Database N flows'!$G:$G,"&lt;&gt;"&amp;$A$128,'2a. Database N flows'!$M:$M,G$132,'2a. Database N flows'!$P:$P,$D137,'2a. Database N flows'!$U:$U,$D$131)</f>
        <v/>
      </c>
      <c r="H137" s="282">
        <f>SUMIFS('2a. Database N flows'!$N:$N,'2a. Database N flows'!$D:$D,$A$128,'2a. Database N flows'!$G:$G,"&lt;&gt;"&amp;$A$128,'2a. Database N flows'!$M:$M,H$132,'2a. Database N flows'!$P:$P,$D137,'2a. Database N flows'!$U:$U,$D$131)</f>
        <v/>
      </c>
      <c r="I137" s="282">
        <f>SUMIFS('2a. Database N flows'!$N:$N,'2a. Database N flows'!$D:$D,$A$128,'2a. Database N flows'!$G:$G,"&lt;&gt;"&amp;$A$128,'2a. Database N flows'!$M:$M,I$132,'2a. Database N flows'!$P:$P,$D137,'2a. Database N flows'!$U:$U,$D$131)</f>
        <v/>
      </c>
      <c r="J137" s="282">
        <f>SUMIFS('2a. Database N flows'!$N:$N,'2a. Database N flows'!$D:$D,$A$128,'2a. Database N flows'!$G:$G,"&lt;&gt;"&amp;$A$128,'2a. Database N flows'!$M:$M,J$132,'2a. Database N flows'!$P:$P,$D137,'2a. Database N flows'!$U:$U,$D$131)</f>
        <v/>
      </c>
      <c r="K137" s="282">
        <f>SUMIFS('2a. Database N flows'!$N:$N,'2a. Database N flows'!$D:$D,$A$128,'2a. Database N flows'!$G:$G,"&lt;&gt;"&amp;$A$128,'2a. Database N flows'!$M:$M,K$132,'2a. Database N flows'!$P:$P,$D137,'2a. Database N flows'!$U:$U,$D$131)</f>
        <v/>
      </c>
      <c r="L137" s="285">
        <f>SUM(E137:K137)</f>
        <v/>
      </c>
      <c r="CY137" s="268" t="n"/>
    </row>
    <row r="138" customFormat="1" s="535">
      <c r="A138" s="386" t="n"/>
      <c r="B138" s="386">
        <f>B137+8</f>
        <v/>
      </c>
      <c r="D138" s="285" t="n">
        <v>2028</v>
      </c>
      <c r="E138" s="282">
        <f>SUMIFS('2a. Database N flows'!$N:$N,'2a. Database N flows'!$D:$D,$A$128,'2a. Database N flows'!$G:$G,"&lt;&gt;"&amp;$A$128,'2a. Database N flows'!$M:$M,E$132,'2a. Database N flows'!$P:$P,$D138,'2a. Database N flows'!$U:$U,$D$131)</f>
        <v/>
      </c>
      <c r="F138" s="282">
        <f>SUMIFS('2a. Database N flows'!$N:$N,'2a. Database N flows'!$D:$D,$A$128,'2a. Database N flows'!$G:$G,"&lt;&gt;"&amp;$A$128,'2a. Database N flows'!$M:$M,F$132,'2a. Database N flows'!$P:$P,$D138,'2a. Database N flows'!$U:$U,$D$131)</f>
        <v/>
      </c>
      <c r="G138" s="282">
        <f>SUMIFS('2a. Database N flows'!$N:$N,'2a. Database N flows'!$D:$D,$A$128,'2a. Database N flows'!$G:$G,"&lt;&gt;"&amp;$A$128,'2a. Database N flows'!$M:$M,G$132,'2a. Database N flows'!$P:$P,$D138,'2a. Database N flows'!$U:$U,$D$131)</f>
        <v/>
      </c>
      <c r="H138" s="282">
        <f>SUMIFS('2a. Database N flows'!$N:$N,'2a. Database N flows'!$D:$D,$A$128,'2a. Database N flows'!$G:$G,"&lt;&gt;"&amp;$A$128,'2a. Database N flows'!$M:$M,H$132,'2a. Database N flows'!$P:$P,$D138,'2a. Database N flows'!$U:$U,$D$131)</f>
        <v/>
      </c>
      <c r="I138" s="282">
        <f>SUMIFS('2a. Database N flows'!$N:$N,'2a. Database N flows'!$D:$D,$A$128,'2a. Database N flows'!$G:$G,"&lt;&gt;"&amp;$A$128,'2a. Database N flows'!$M:$M,I$132,'2a. Database N flows'!$P:$P,$D138,'2a. Database N flows'!$U:$U,$D$131)</f>
        <v/>
      </c>
      <c r="J138" s="282">
        <f>SUMIFS('2a. Database N flows'!$N:$N,'2a. Database N flows'!$D:$D,$A$128,'2a. Database N flows'!$G:$G,"&lt;&gt;"&amp;$A$128,'2a. Database N flows'!$M:$M,J$132,'2a. Database N flows'!$P:$P,$D138,'2a. Database N flows'!$U:$U,$D$131)</f>
        <v/>
      </c>
      <c r="K138" s="282">
        <f>SUMIFS('2a. Database N flows'!$N:$N,'2a. Database N flows'!$D:$D,$A$128,'2a. Database N flows'!$G:$G,"&lt;&gt;"&amp;$A$128,'2a. Database N flows'!$M:$M,K$132,'2a. Database N flows'!$P:$P,$D138,'2a. Database N flows'!$U:$U,$D$131)</f>
        <v/>
      </c>
      <c r="L138" s="285">
        <f>SUM(E138:K138)</f>
        <v/>
      </c>
      <c r="CY138" s="268" t="n"/>
    </row>
    <row r="139" customFormat="1" s="535">
      <c r="A139" s="386" t="n"/>
      <c r="B139" s="386">
        <f>B138+8</f>
        <v/>
      </c>
      <c r="D139" s="285" t="n">
        <v>2030</v>
      </c>
      <c r="E139" s="282">
        <f>SUMIFS('2a. Database N flows'!$N:$N,'2a. Database N flows'!$D:$D,$A$128,'2a. Database N flows'!$G:$G,"&lt;&gt;"&amp;$A$128,'2a. Database N flows'!$M:$M,E$132,'2a. Database N flows'!$P:$P,$D139,'2a. Database N flows'!$U:$U,$D$131)</f>
        <v/>
      </c>
      <c r="F139" s="282">
        <f>SUMIFS('2a. Database N flows'!$N:$N,'2a. Database N flows'!$D:$D,$A$128,'2a. Database N flows'!$G:$G,"&lt;&gt;"&amp;$A$128,'2a. Database N flows'!$M:$M,F$132,'2a. Database N flows'!$P:$P,$D139,'2a. Database N flows'!$U:$U,$D$131)</f>
        <v/>
      </c>
      <c r="G139" s="282">
        <f>SUMIFS('2a. Database N flows'!$N:$N,'2a. Database N flows'!$D:$D,$A$128,'2a. Database N flows'!$G:$G,"&lt;&gt;"&amp;$A$128,'2a. Database N flows'!$M:$M,G$132,'2a. Database N flows'!$P:$P,$D139,'2a. Database N flows'!$U:$U,$D$131)</f>
        <v/>
      </c>
      <c r="H139" s="282">
        <f>SUMIFS('2a. Database N flows'!$N:$N,'2a. Database N flows'!$D:$D,$A$128,'2a. Database N flows'!$G:$G,"&lt;&gt;"&amp;$A$128,'2a. Database N flows'!$M:$M,H$132,'2a. Database N flows'!$P:$P,$D139,'2a. Database N flows'!$U:$U,$D$131)</f>
        <v/>
      </c>
      <c r="I139" s="282">
        <f>SUMIFS('2a. Database N flows'!$N:$N,'2a. Database N flows'!$D:$D,$A$128,'2a. Database N flows'!$G:$G,"&lt;&gt;"&amp;$A$128,'2a. Database N flows'!$M:$M,I$132,'2a. Database N flows'!$P:$P,$D139,'2a. Database N flows'!$U:$U,$D$131)</f>
        <v/>
      </c>
      <c r="J139" s="282">
        <f>SUMIFS('2a. Database N flows'!$N:$N,'2a. Database N flows'!$D:$D,$A$128,'2a. Database N flows'!$G:$G,"&lt;&gt;"&amp;$A$128,'2a. Database N flows'!$M:$M,J$132,'2a. Database N flows'!$P:$P,$D139,'2a. Database N flows'!$U:$U,$D$131)</f>
        <v/>
      </c>
      <c r="K139" s="282">
        <f>SUMIFS('2a. Database N flows'!$N:$N,'2a. Database N flows'!$D:$D,$A$128,'2a. Database N flows'!$G:$G,"&lt;&gt;"&amp;$A$128,'2a. Database N flows'!$M:$M,K$132,'2a. Database N flows'!$P:$P,$D139,'2a. Database N flows'!$U:$U,$D$131)</f>
        <v/>
      </c>
      <c r="L139" s="285">
        <f>SUM(E139:K139)</f>
        <v/>
      </c>
      <c r="CY139" s="268" t="n"/>
    </row>
    <row r="140" customFormat="1" s="535">
      <c r="A140" s="386" t="n"/>
      <c r="B140" s="386">
        <f>B139+8</f>
        <v/>
      </c>
      <c r="D140" s="285" t="n">
        <v>2032</v>
      </c>
      <c r="E140" s="282">
        <f>SUMIFS('2a. Database N flows'!$N:$N,'2a. Database N flows'!$D:$D,$A$128,'2a. Database N flows'!$G:$G,"&lt;&gt;"&amp;$A$128,'2a. Database N flows'!$M:$M,E$132,'2a. Database N flows'!$P:$P,$D140,'2a. Database N flows'!$U:$U,$D$131)</f>
        <v/>
      </c>
      <c r="F140" s="282">
        <f>SUMIFS('2a. Database N flows'!$N:$N,'2a. Database N flows'!$D:$D,$A$128,'2a. Database N flows'!$G:$G,"&lt;&gt;"&amp;$A$128,'2a. Database N flows'!$M:$M,F$132,'2a. Database N flows'!$P:$P,$D140,'2a. Database N flows'!$U:$U,$D$131)</f>
        <v/>
      </c>
      <c r="G140" s="282">
        <f>SUMIFS('2a. Database N flows'!$N:$N,'2a. Database N flows'!$D:$D,$A$128,'2a. Database N flows'!$G:$G,"&lt;&gt;"&amp;$A$128,'2a. Database N flows'!$M:$M,G$132,'2a. Database N flows'!$P:$P,$D140,'2a. Database N flows'!$U:$U,$D$131)</f>
        <v/>
      </c>
      <c r="H140" s="282">
        <f>SUMIFS('2a. Database N flows'!$N:$N,'2a. Database N flows'!$D:$D,$A$128,'2a. Database N flows'!$G:$G,"&lt;&gt;"&amp;$A$128,'2a. Database N flows'!$M:$M,H$132,'2a. Database N flows'!$P:$P,$D140,'2a. Database N flows'!$U:$U,$D$131)</f>
        <v/>
      </c>
      <c r="I140" s="282">
        <f>SUMIFS('2a. Database N flows'!$N:$N,'2a. Database N flows'!$D:$D,$A$128,'2a. Database N flows'!$G:$G,"&lt;&gt;"&amp;$A$128,'2a. Database N flows'!$M:$M,I$132,'2a. Database N flows'!$P:$P,$D140,'2a. Database N flows'!$U:$U,$D$131)</f>
        <v/>
      </c>
      <c r="J140" s="282">
        <f>SUMIFS('2a. Database N flows'!$N:$N,'2a. Database N flows'!$D:$D,$A$128,'2a. Database N flows'!$G:$G,"&lt;&gt;"&amp;$A$128,'2a. Database N flows'!$M:$M,J$132,'2a. Database N flows'!$P:$P,$D140,'2a. Database N flows'!$U:$U,$D$131)</f>
        <v/>
      </c>
      <c r="K140" s="282">
        <f>SUMIFS('2a. Database N flows'!$N:$N,'2a. Database N flows'!$D:$D,$A$128,'2a. Database N flows'!$G:$G,"&lt;&gt;"&amp;$A$128,'2a. Database N flows'!$M:$M,K$132,'2a. Database N flows'!$P:$P,$D140,'2a. Database N flows'!$U:$U,$D$131)</f>
        <v/>
      </c>
      <c r="L140" s="285">
        <f>SUM(E140:K140)</f>
        <v/>
      </c>
      <c r="CY140" s="268" t="n"/>
    </row>
    <row r="141" customFormat="1" s="535">
      <c r="A141" s="386" t="n"/>
      <c r="B141" s="386">
        <f>B140+8</f>
        <v/>
      </c>
      <c r="D141" s="285" t="n">
        <v>2034</v>
      </c>
      <c r="E141" s="282">
        <f>SUMIFS('2a. Database N flows'!$N:$N,'2a. Database N flows'!$D:$D,$A$128,'2a. Database N flows'!$G:$G,"&lt;&gt;"&amp;$A$128,'2a. Database N flows'!$M:$M,E$132,'2a. Database N flows'!$P:$P,$D141,'2a. Database N flows'!$U:$U,$D$131)</f>
        <v/>
      </c>
      <c r="F141" s="282">
        <f>SUMIFS('2a. Database N flows'!$N:$N,'2a. Database N flows'!$D:$D,$A$128,'2a. Database N flows'!$G:$G,"&lt;&gt;"&amp;$A$128,'2a. Database N flows'!$M:$M,F$132,'2a. Database N flows'!$P:$P,$D141,'2a. Database N flows'!$U:$U,$D$131)</f>
        <v/>
      </c>
      <c r="G141" s="282">
        <f>SUMIFS('2a. Database N flows'!$N:$N,'2a. Database N flows'!$D:$D,$A$128,'2a. Database N flows'!$G:$G,"&lt;&gt;"&amp;$A$128,'2a. Database N flows'!$M:$M,G$132,'2a. Database N flows'!$P:$P,$D141,'2a. Database N flows'!$U:$U,$D$131)</f>
        <v/>
      </c>
      <c r="H141" s="282">
        <f>SUMIFS('2a. Database N flows'!$N:$N,'2a. Database N flows'!$D:$D,$A$128,'2a. Database N flows'!$G:$G,"&lt;&gt;"&amp;$A$128,'2a. Database N flows'!$M:$M,H$132,'2a. Database N flows'!$P:$P,$D141,'2a. Database N flows'!$U:$U,$D$131)</f>
        <v/>
      </c>
      <c r="I141" s="282">
        <f>SUMIFS('2a. Database N flows'!$N:$N,'2a. Database N flows'!$D:$D,$A$128,'2a. Database N flows'!$G:$G,"&lt;&gt;"&amp;$A$128,'2a. Database N flows'!$M:$M,I$132,'2a. Database N flows'!$P:$P,$D141,'2a. Database N flows'!$U:$U,$D$131)</f>
        <v/>
      </c>
      <c r="J141" s="282">
        <f>SUMIFS('2a. Database N flows'!$N:$N,'2a. Database N flows'!$D:$D,$A$128,'2a. Database N flows'!$G:$G,"&lt;&gt;"&amp;$A$128,'2a. Database N flows'!$M:$M,J$132,'2a. Database N flows'!$P:$P,$D141,'2a. Database N flows'!$U:$U,$D$131)</f>
        <v/>
      </c>
      <c r="K141" s="282">
        <f>SUMIFS('2a. Database N flows'!$N:$N,'2a. Database N flows'!$D:$D,$A$128,'2a. Database N flows'!$G:$G,"&lt;&gt;"&amp;$A$128,'2a. Database N flows'!$M:$M,K$132,'2a. Database N flows'!$P:$P,$D141,'2a. Database N flows'!$U:$U,$D$131)</f>
        <v/>
      </c>
      <c r="L141" s="285">
        <f>SUM(E141:K141)</f>
        <v/>
      </c>
      <c r="CY141" s="268" t="n"/>
    </row>
    <row r="142" customFormat="1" s="535">
      <c r="A142" s="386" t="n"/>
      <c r="B142" s="386">
        <f>B141+8</f>
        <v/>
      </c>
      <c r="D142" s="285" t="n">
        <v>2036</v>
      </c>
      <c r="E142" s="282">
        <f>SUMIFS('2a. Database N flows'!$N:$N,'2a. Database N flows'!$D:$D,$A$128,'2a. Database N flows'!$G:$G,"&lt;&gt;"&amp;$A$128,'2a. Database N flows'!$M:$M,E$132,'2a. Database N flows'!$P:$P,$D142,'2a. Database N flows'!$U:$U,$D$131)</f>
        <v/>
      </c>
      <c r="F142" s="282">
        <f>SUMIFS('2a. Database N flows'!$N:$N,'2a. Database N flows'!$D:$D,$A$128,'2a. Database N flows'!$G:$G,"&lt;&gt;"&amp;$A$128,'2a. Database N flows'!$M:$M,F$132,'2a. Database N flows'!$P:$P,$D142,'2a. Database N flows'!$U:$U,$D$131)</f>
        <v/>
      </c>
      <c r="G142" s="282">
        <f>SUMIFS('2a. Database N flows'!$N:$N,'2a. Database N flows'!$D:$D,$A$128,'2a. Database N flows'!$G:$G,"&lt;&gt;"&amp;$A$128,'2a. Database N flows'!$M:$M,G$132,'2a. Database N flows'!$P:$P,$D142,'2a. Database N flows'!$U:$U,$D$131)</f>
        <v/>
      </c>
      <c r="H142" s="282">
        <f>SUMIFS('2a. Database N flows'!$N:$N,'2a. Database N flows'!$D:$D,$A$128,'2a. Database N flows'!$G:$G,"&lt;&gt;"&amp;$A$128,'2a. Database N flows'!$M:$M,H$132,'2a. Database N flows'!$P:$P,$D142,'2a. Database N flows'!$U:$U,$D$131)</f>
        <v/>
      </c>
      <c r="I142" s="282">
        <f>SUMIFS('2a. Database N flows'!$N:$N,'2a. Database N flows'!$D:$D,$A$128,'2a. Database N flows'!$G:$G,"&lt;&gt;"&amp;$A$128,'2a. Database N flows'!$M:$M,I$132,'2a. Database N flows'!$P:$P,$D142,'2a. Database N flows'!$U:$U,$D$131)</f>
        <v/>
      </c>
      <c r="J142" s="282">
        <f>SUMIFS('2a. Database N flows'!$N:$N,'2a. Database N flows'!$D:$D,$A$128,'2a. Database N flows'!$G:$G,"&lt;&gt;"&amp;$A$128,'2a. Database N flows'!$M:$M,J$132,'2a. Database N flows'!$P:$P,$D142,'2a. Database N flows'!$U:$U,$D$131)</f>
        <v/>
      </c>
      <c r="K142" s="282">
        <f>SUMIFS('2a. Database N flows'!$N:$N,'2a. Database N flows'!$D:$D,$A$128,'2a. Database N flows'!$G:$G,"&lt;&gt;"&amp;$A$128,'2a. Database N flows'!$M:$M,K$132,'2a. Database N flows'!$P:$P,$D142,'2a. Database N flows'!$U:$U,$D$131)</f>
        <v/>
      </c>
      <c r="L142" s="285">
        <f>SUM(E142:K142)</f>
        <v/>
      </c>
      <c r="CY142" s="268" t="n"/>
    </row>
    <row r="143" customFormat="1" s="535">
      <c r="A143" s="386" t="n"/>
      <c r="B143" s="386">
        <f>B142+8</f>
        <v/>
      </c>
      <c r="D143" s="285" t="n">
        <v>2038</v>
      </c>
      <c r="E143" s="282">
        <f>SUMIFS('2a. Database N flows'!$N:$N,'2a. Database N flows'!$D:$D,$A$128,'2a. Database N flows'!$G:$G,"&lt;&gt;"&amp;$A$128,'2a. Database N flows'!$M:$M,E$132,'2a. Database N flows'!$P:$P,$D143,'2a. Database N flows'!$U:$U,$D$131)</f>
        <v/>
      </c>
      <c r="F143" s="282">
        <f>SUMIFS('2a. Database N flows'!$N:$N,'2a. Database N flows'!$D:$D,$A$128,'2a. Database N flows'!$G:$G,"&lt;&gt;"&amp;$A$128,'2a. Database N flows'!$M:$M,F$132,'2a. Database N flows'!$P:$P,$D143,'2a. Database N flows'!$U:$U,$D$131)</f>
        <v/>
      </c>
      <c r="G143" s="282">
        <f>SUMIFS('2a. Database N flows'!$N:$N,'2a. Database N flows'!$D:$D,$A$128,'2a. Database N flows'!$G:$G,"&lt;&gt;"&amp;$A$128,'2a. Database N flows'!$M:$M,G$132,'2a. Database N flows'!$P:$P,$D143,'2a. Database N flows'!$U:$U,$D$131)</f>
        <v/>
      </c>
      <c r="H143" s="282">
        <f>SUMIFS('2a. Database N flows'!$N:$N,'2a. Database N flows'!$D:$D,$A$128,'2a. Database N flows'!$G:$G,"&lt;&gt;"&amp;$A$128,'2a. Database N flows'!$M:$M,H$132,'2a. Database N flows'!$P:$P,$D143,'2a. Database N flows'!$U:$U,$D$131)</f>
        <v/>
      </c>
      <c r="I143" s="282">
        <f>SUMIFS('2a. Database N flows'!$N:$N,'2a. Database N flows'!$D:$D,$A$128,'2a. Database N flows'!$G:$G,"&lt;&gt;"&amp;$A$128,'2a. Database N flows'!$M:$M,I$132,'2a. Database N flows'!$P:$P,$D143,'2a. Database N flows'!$U:$U,$D$131)</f>
        <v/>
      </c>
      <c r="J143" s="282">
        <f>SUMIFS('2a. Database N flows'!$N:$N,'2a. Database N flows'!$D:$D,$A$128,'2a. Database N flows'!$G:$G,"&lt;&gt;"&amp;$A$128,'2a. Database N flows'!$M:$M,J$132,'2a. Database N flows'!$P:$P,$D143,'2a. Database N flows'!$U:$U,$D$131)</f>
        <v/>
      </c>
      <c r="K143" s="282">
        <f>SUMIFS('2a. Database N flows'!$N:$N,'2a. Database N flows'!$D:$D,$A$128,'2a. Database N flows'!$G:$G,"&lt;&gt;"&amp;$A$128,'2a. Database N flows'!$M:$M,K$132,'2a. Database N flows'!$P:$P,$D143,'2a. Database N flows'!$U:$U,$D$131)</f>
        <v/>
      </c>
      <c r="L143" s="285">
        <f>SUM(E143:K143)</f>
        <v/>
      </c>
      <c r="CY143" s="268" t="n"/>
    </row>
    <row r="144" customFormat="1" s="535">
      <c r="A144" s="386" t="n"/>
      <c r="B144" s="386">
        <f>B143+8</f>
        <v/>
      </c>
      <c r="D144" s="285" t="n">
        <v>2040</v>
      </c>
      <c r="E144" s="282">
        <f>SUMIFS('2a. Database N flows'!$N:$N,'2a. Database N flows'!$D:$D,$A$128,'2a. Database N flows'!$G:$G,"&lt;&gt;"&amp;$A$128,'2a. Database N flows'!$M:$M,E$132,'2a. Database N flows'!$P:$P,$D144,'2a. Database N flows'!$U:$U,$D$131)</f>
        <v/>
      </c>
      <c r="F144" s="282">
        <f>SUMIFS('2a. Database N flows'!$N:$N,'2a. Database N flows'!$D:$D,$A$128,'2a. Database N flows'!$G:$G,"&lt;&gt;"&amp;$A$128,'2a. Database N flows'!$M:$M,F$132,'2a. Database N flows'!$P:$P,$D144,'2a. Database N flows'!$U:$U,$D$131)</f>
        <v/>
      </c>
      <c r="G144" s="282">
        <f>SUMIFS('2a. Database N flows'!$N:$N,'2a. Database N flows'!$D:$D,$A$128,'2a. Database N flows'!$G:$G,"&lt;&gt;"&amp;$A$128,'2a. Database N flows'!$M:$M,G$132,'2a. Database N flows'!$P:$P,$D144,'2a. Database N flows'!$U:$U,$D$131)</f>
        <v/>
      </c>
      <c r="H144" s="282">
        <f>SUMIFS('2a. Database N flows'!$N:$N,'2a. Database N flows'!$D:$D,$A$128,'2a. Database N flows'!$G:$G,"&lt;&gt;"&amp;$A$128,'2a. Database N flows'!$M:$M,H$132,'2a. Database N flows'!$P:$P,$D144,'2a. Database N flows'!$U:$U,$D$131)</f>
        <v/>
      </c>
      <c r="I144" s="282">
        <f>SUMIFS('2a. Database N flows'!$N:$N,'2a. Database N flows'!$D:$D,$A$128,'2a. Database N flows'!$G:$G,"&lt;&gt;"&amp;$A$128,'2a. Database N flows'!$M:$M,I$132,'2a. Database N flows'!$P:$P,$D144,'2a. Database N flows'!$U:$U,$D$131)</f>
        <v/>
      </c>
      <c r="J144" s="282">
        <f>SUMIFS('2a. Database N flows'!$N:$N,'2a. Database N flows'!$D:$D,$A$128,'2a. Database N flows'!$G:$G,"&lt;&gt;"&amp;$A$128,'2a. Database N flows'!$M:$M,J$132,'2a. Database N flows'!$P:$P,$D144,'2a. Database N flows'!$U:$U,$D$131)</f>
        <v/>
      </c>
      <c r="K144" s="282">
        <f>SUMIFS('2a. Database N flows'!$N:$N,'2a. Database N flows'!$D:$D,$A$128,'2a. Database N flows'!$G:$G,"&lt;&gt;"&amp;$A$128,'2a. Database N flows'!$M:$M,K$132,'2a. Database N flows'!$P:$P,$D144,'2a. Database N flows'!$U:$U,$D$131)</f>
        <v/>
      </c>
      <c r="L144" s="285">
        <f>SUM(E144:K144)</f>
        <v/>
      </c>
      <c r="CY144" s="268" t="n"/>
    </row>
    <row r="145" customFormat="1" s="535">
      <c r="A145" s="386" t="n"/>
      <c r="B145" s="386" t="n"/>
      <c r="CY145" s="268" t="n"/>
    </row>
    <row r="146" customFormat="1" s="535">
      <c r="A146" s="386" t="n"/>
      <c r="B146" s="386" t="n"/>
      <c r="CY146" s="268" t="n"/>
    </row>
    <row r="147" customFormat="1" s="535">
      <c r="A147" s="386" t="n"/>
      <c r="B147" s="386" t="n"/>
      <c r="CY147" s="268" t="n"/>
    </row>
    <row r="148" customFormat="1" s="535">
      <c r="A148" s="386" t="n"/>
      <c r="B148" s="386" t="n"/>
      <c r="CY148" s="268" t="n"/>
    </row>
    <row r="149" customFormat="1" s="535">
      <c r="A149" s="386" t="n"/>
      <c r="B149" s="386" t="n"/>
      <c r="CY149" s="268" t="n"/>
    </row>
    <row r="150" customFormat="1" s="535">
      <c r="A150" s="386" t="n"/>
      <c r="B150" s="386" t="n"/>
      <c r="E150" s="383" t="n"/>
      <c r="CY150" s="268" t="n"/>
    </row>
    <row r="151" customFormat="1" s="535">
      <c r="A151" s="386" t="n"/>
      <c r="B151" s="386" t="n"/>
      <c r="CY151" s="268" t="n"/>
    </row>
    <row r="152" customFormat="1" s="535">
      <c r="A152" s="386" t="n"/>
      <c r="B152" s="386" t="n"/>
      <c r="CY152" s="268" t="n"/>
    </row>
    <row r="153" customFormat="1" s="535">
      <c r="A153" s="386" t="n"/>
      <c r="B153" s="386" t="n"/>
      <c r="CY153" s="268" t="n"/>
    </row>
    <row r="154" customFormat="1" s="535">
      <c r="A154" s="386" t="n"/>
      <c r="B154" s="386" t="n"/>
      <c r="CY154" s="268" t="n"/>
    </row>
    <row r="155" customFormat="1" s="535">
      <c r="A155" s="386" t="n"/>
      <c r="B155" s="386" t="n"/>
      <c r="CY155" s="268" t="n"/>
    </row>
    <row r="156" customFormat="1" s="535">
      <c r="A156" s="386" t="n"/>
      <c r="B156" s="386" t="n"/>
      <c r="CY156" s="268" t="n"/>
    </row>
    <row r="157" customFormat="1" s="535">
      <c r="A157" s="386" t="n"/>
      <c r="B157" s="386" t="n"/>
      <c r="CY157" s="268" t="n"/>
    </row>
    <row r="158" customFormat="1" s="535">
      <c r="A158" s="386" t="n"/>
      <c r="B158" s="386" t="n"/>
      <c r="CY158" s="268" t="n"/>
    </row>
    <row r="159" customFormat="1" s="535">
      <c r="A159" s="386" t="n"/>
      <c r="B159" s="386" t="n"/>
      <c r="CY159" s="268" t="n"/>
    </row>
    <row r="160" customFormat="1" s="535">
      <c r="A160" s="386" t="n"/>
      <c r="B160" s="386" t="n"/>
      <c r="CY160" s="268" t="n"/>
    </row>
    <row r="161" customFormat="1" s="535">
      <c r="A161" s="386" t="n"/>
      <c r="B161" s="386" t="n"/>
      <c r="CY161" s="268" t="n"/>
    </row>
    <row r="162" customFormat="1" s="535">
      <c r="A162" s="386" t="n"/>
      <c r="B162" s="386" t="n"/>
      <c r="CY162" s="268" t="n"/>
    </row>
    <row r="163" customFormat="1" s="535">
      <c r="A163" s="386" t="n"/>
      <c r="B163" s="386" t="n"/>
      <c r="CY163" s="268" t="n"/>
    </row>
    <row r="164" customFormat="1" s="535">
      <c r="A164" s="386" t="n"/>
      <c r="B164" s="386" t="n"/>
      <c r="CY164" s="268" t="n"/>
    </row>
    <row r="165" customFormat="1" s="535">
      <c r="A165" s="386" t="n"/>
      <c r="B165" s="386" t="n"/>
      <c r="CY165" s="268" t="n"/>
    </row>
    <row r="166" customFormat="1" s="535">
      <c r="A166" s="386" t="n"/>
      <c r="B166" s="386" t="n"/>
      <c r="CY166" s="268" t="n"/>
    </row>
    <row r="167" customFormat="1" s="535">
      <c r="A167" s="386" t="n"/>
      <c r="B167" s="386" t="n"/>
      <c r="CY167" s="268" t="n"/>
    </row>
    <row r="168" customFormat="1" s="535">
      <c r="A168" s="386" t="n"/>
      <c r="B168" s="386" t="n"/>
      <c r="CY168" s="268" t="n"/>
    </row>
    <row r="169" customFormat="1" s="535">
      <c r="A169" s="386" t="n"/>
      <c r="B169" s="386" t="n"/>
      <c r="CY169" s="268" t="n"/>
    </row>
    <row r="170" customFormat="1" s="535">
      <c r="A170" s="386" t="n"/>
      <c r="B170" s="386" t="n"/>
      <c r="CY170" s="268" t="n"/>
    </row>
    <row r="171" customFormat="1" s="535">
      <c r="A171" s="386" t="n"/>
      <c r="B171" s="386" t="n"/>
      <c r="CY171" s="268" t="n"/>
    </row>
    <row r="172" ht="16" customFormat="1" customHeight="1" s="535" thickBot="1">
      <c r="A172" s="387" t="n"/>
      <c r="B172" s="387" t="n"/>
      <c r="C172" s="270" t="n"/>
      <c r="D172" s="270" t="n"/>
      <c r="E172" s="270" t="n"/>
      <c r="F172" s="270" t="n"/>
      <c r="G172" s="270" t="n"/>
      <c r="H172" s="270" t="n"/>
      <c r="I172" s="270" t="n"/>
      <c r="J172" s="270" t="n"/>
      <c r="K172" s="270" t="n"/>
      <c r="L172" s="270" t="n"/>
      <c r="M172" s="270" t="n"/>
      <c r="N172" s="270" t="n"/>
      <c r="O172" s="270" t="n"/>
      <c r="P172" s="270" t="n"/>
      <c r="Q172" s="270" t="n"/>
      <c r="R172" s="270" t="n"/>
      <c r="S172" s="270" t="n"/>
      <c r="T172" s="270" t="n"/>
      <c r="U172" s="270" t="n"/>
      <c r="V172" s="270" t="n"/>
      <c r="W172" s="270" t="n"/>
      <c r="X172" s="270" t="n"/>
      <c r="Y172" s="270" t="n"/>
      <c r="Z172" s="270" t="n"/>
      <c r="AA172" s="270" t="n"/>
      <c r="AB172" s="270" t="n"/>
      <c r="AC172" s="270" t="n"/>
      <c r="AD172" s="270" t="n"/>
      <c r="AE172" s="270" t="n"/>
      <c r="AF172" s="270" t="n"/>
      <c r="AG172" s="270" t="n"/>
      <c r="AH172" s="270" t="n"/>
      <c r="AI172" s="270" t="n"/>
      <c r="AJ172" s="270" t="n"/>
      <c r="AK172" s="270" t="n"/>
      <c r="AL172" s="270" t="n"/>
      <c r="AM172" s="270" t="n"/>
      <c r="AN172" s="270" t="n"/>
      <c r="AO172" s="270" t="n"/>
      <c r="AP172" s="270" t="n"/>
      <c r="AQ172" s="270" t="n"/>
      <c r="AR172" s="270" t="n"/>
      <c r="AS172" s="270" t="n"/>
      <c r="AT172" s="270" t="n"/>
      <c r="AU172" s="270" t="n"/>
      <c r="AV172" s="270" t="n"/>
      <c r="AW172" s="270" t="n"/>
      <c r="AX172" s="270" t="n"/>
      <c r="AY172" s="270" t="n"/>
      <c r="AZ172" s="270" t="n"/>
      <c r="BA172" s="270" t="n"/>
      <c r="BB172" s="270" t="n"/>
      <c r="BC172" s="270" t="n"/>
      <c r="BD172" s="270" t="n"/>
      <c r="BE172" s="270" t="n"/>
      <c r="BF172" s="270" t="n"/>
      <c r="BG172" s="270" t="n"/>
      <c r="BH172" s="270" t="n"/>
      <c r="BI172" s="270" t="n"/>
      <c r="BJ172" s="270" t="n"/>
      <c r="BK172" s="270" t="n"/>
      <c r="BL172" s="270" t="n"/>
      <c r="BM172" s="270" t="n"/>
      <c r="BN172" s="270" t="n"/>
      <c r="BO172" s="270" t="n"/>
      <c r="BP172" s="270" t="n"/>
      <c r="BQ172" s="270" t="n"/>
      <c r="BR172" s="270" t="n"/>
      <c r="BS172" s="270" t="n"/>
      <c r="BT172" s="270" t="n"/>
      <c r="BU172" s="270" t="n"/>
      <c r="BV172" s="270" t="n"/>
      <c r="BW172" s="270" t="n"/>
      <c r="BX172" s="270" t="n"/>
      <c r="BY172" s="270" t="n"/>
      <c r="BZ172" s="270" t="n"/>
      <c r="CA172" s="270" t="n"/>
      <c r="CB172" s="270" t="n"/>
      <c r="CC172" s="270" t="n"/>
      <c r="CD172" s="270" t="n"/>
      <c r="CE172" s="270" t="n"/>
      <c r="CF172" s="270" t="n"/>
      <c r="CG172" s="270" t="n"/>
      <c r="CH172" s="270" t="n"/>
      <c r="CI172" s="270" t="n"/>
      <c r="CJ172" s="270" t="n"/>
      <c r="CK172" s="270" t="n"/>
      <c r="CL172" s="270" t="n"/>
      <c r="CM172" s="270" t="n"/>
      <c r="CN172" s="270" t="n"/>
      <c r="CO172" s="270" t="n"/>
      <c r="CP172" s="270" t="n"/>
      <c r="CQ172" s="270" t="n"/>
      <c r="CR172" s="270" t="n"/>
      <c r="CS172" s="270" t="n"/>
      <c r="CT172" s="270" t="n"/>
      <c r="CU172" s="270" t="n"/>
      <c r="CV172" s="270" t="n"/>
      <c r="CW172" s="270" t="n"/>
      <c r="CX172" s="270" t="n"/>
      <c r="CY172" s="265" t="n"/>
      <c r="CZ172" s="270" t="n"/>
      <c r="DA172" s="270" t="n"/>
      <c r="DB172" s="270" t="n"/>
    </row>
  </sheetData>
  <sheetProtection selectLockedCells="0" selectUnlockedCells="0" sheet="1" objects="1" insertRows="1" insertHyperlinks="1" autoFilter="1" scenarios="1" formatColumns="1" deleteColumns="1" insertColumns="1" pivotTables="1" deleteRows="1" formatCells="1" formatRows="1" sort="1"/>
  <mergeCells count="2">
    <mergeCell ref="C125:CV125"/>
    <mergeCell ref="C13:CV13"/>
  </mergeCells>
  <dataValidations count="3">
    <dataValidation sqref="D6" showDropDown="0" showInputMessage="1" showErrorMessage="1" allowBlank="1" error="Enter a number" type="decimal" operator="greaterThan">
      <formula1>0</formula1>
    </dataValidation>
    <dataValidation sqref="D4:D5" showDropDown="0" showInputMessage="1" showErrorMessage="1" allowBlank="1" type="list">
      <formula1>INDIRECT("Year")</formula1>
    </dataValidation>
    <dataValidation sqref="D128" showDropDown="0" showInputMessage="1" showErrorMessage="1" allowBlank="1" type="list">
      <formula1>$D$16:$D$20</formula1>
    </dataValidation>
  </dataValidations>
  <pageMargins left="0.7" right="0.7" top="0.787401575" bottom="0.787401575" header="0.3" footer="0.3"/>
  <pageSetup orientation="portrait" paperSize="9"/>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codeName="Tabelle10">
    <tabColor theme="9" tint="0.3999755851924192"/>
    <outlinePr summaryBelow="1" summaryRight="1"/>
    <pageSetUpPr/>
  </sheetPr>
  <dimension ref="A1:CY187"/>
  <sheetViews>
    <sheetView showGridLines="0" topLeftCell="C1" zoomScale="85" zoomScaleNormal="85" workbookViewId="0">
      <selection activeCell="D4" sqref="D4"/>
    </sheetView>
  </sheetViews>
  <sheetFormatPr baseColWidth="10" defaultColWidth="0" defaultRowHeight="15" zeroHeight="1" outlineLevelRow="1"/>
  <cols>
    <col hidden="1" outlineLevel="1" width="11.5" customWidth="1" style="386" min="1" max="1"/>
    <col hidden="1" outlineLevel="1" width="11" customWidth="1" style="386" min="2" max="2"/>
    <col collapsed="1" width="16.5" customWidth="1" style="535" min="3" max="3"/>
    <col width="40.33203125" customWidth="1" style="535" min="4" max="4"/>
    <col hidden="1" outlineLevel="1" width="13.5" customWidth="1" style="535" min="5" max="7"/>
    <col hidden="1" outlineLevel="1" width="12" customWidth="1" style="535" min="8" max="8"/>
    <col hidden="1" outlineLevel="1" width="10.6640625" customWidth="1" style="535" min="9" max="11"/>
    <col collapsed="1" width="16.5" customWidth="1" style="535" min="12" max="12"/>
    <col hidden="1" outlineLevel="1" width="7.33203125" customWidth="1" style="535" min="13" max="14"/>
    <col hidden="1" outlineLevel="1" width="7.5" customWidth="1" style="535" min="15" max="16"/>
    <col hidden="1" outlineLevel="1" width="7.33203125" customWidth="1" style="535" min="17" max="17"/>
    <col hidden="1" outlineLevel="1" width="11.6640625" customWidth="1" style="535" min="18" max="18"/>
    <col hidden="1" outlineLevel="1" width="11.5" customWidth="1" style="535" min="19" max="19"/>
    <col collapsed="1" width="20.5" bestFit="1" customWidth="1" style="535" min="20" max="20"/>
    <col hidden="1" outlineLevel="1" width="7.33203125" customWidth="1" style="535" min="21" max="22"/>
    <col hidden="1" outlineLevel="1" width="7.5" customWidth="1" style="535" min="23" max="24"/>
    <col hidden="1" outlineLevel="1" width="7.33203125" customWidth="1" style="535" min="25" max="25"/>
    <col hidden="1" outlineLevel="1" width="11.6640625" customWidth="1" style="535" min="26" max="26"/>
    <col hidden="1" outlineLevel="1" width="11.5" customWidth="1" style="535" min="27" max="27"/>
    <col collapsed="1" width="16.5" bestFit="1" customWidth="1" style="535" min="28" max="28"/>
    <col hidden="1" outlineLevel="1" width="7.33203125" customWidth="1" style="535" min="29" max="30"/>
    <col hidden="1" outlineLevel="1" width="7.5" customWidth="1" style="535" min="31" max="32"/>
    <col hidden="1" outlineLevel="1" width="7.33203125" customWidth="1" style="535" min="33" max="33"/>
    <col hidden="1" outlineLevel="1" width="11.6640625" customWidth="1" style="535" min="34" max="34"/>
    <col hidden="1" outlineLevel="1" width="11.5" customWidth="1" style="535" min="35" max="35"/>
    <col collapsed="1" width="18.5" bestFit="1" customWidth="1" style="535" min="36" max="36"/>
    <col hidden="1" outlineLevel="1" width="7.33203125" customWidth="1" style="535" min="37" max="38"/>
    <col hidden="1" outlineLevel="1" width="7.5" customWidth="1" style="535" min="39" max="40"/>
    <col hidden="1" outlineLevel="1" width="7.33203125" customWidth="1" style="535" min="41" max="41"/>
    <col hidden="1" outlineLevel="1" width="11.6640625" customWidth="1" style="535" min="42" max="42"/>
    <col hidden="1" outlineLevel="1" width="11.5" customWidth="1" style="535" min="43" max="43"/>
    <col collapsed="1" width="21" customWidth="1" style="535" min="44" max="44"/>
    <col hidden="1" outlineLevel="1" width="7.33203125" customWidth="1" style="535" min="45" max="46"/>
    <col hidden="1" outlineLevel="1" width="7.5" customWidth="1" style="535" min="47" max="48"/>
    <col hidden="1" outlineLevel="1" width="7.33203125" customWidth="1" style="535" min="49" max="49"/>
    <col hidden="1" outlineLevel="1" width="11.6640625" customWidth="1" style="535" min="50" max="50"/>
    <col hidden="1" outlineLevel="1" width="11.5" customWidth="1" style="535" min="51" max="51"/>
    <col collapsed="1" width="20.33203125" bestFit="1" customWidth="1" style="535" min="52" max="52"/>
    <col hidden="1" outlineLevel="1" width="11.5" customWidth="1" style="535" min="53" max="59"/>
    <col collapsed="1" width="15.6640625" customWidth="1" style="535" min="60" max="60"/>
    <col hidden="1" outlineLevel="1" width="11.5" customWidth="1" style="535" min="61" max="67"/>
    <col collapsed="1" width="15.6640625" customWidth="1" style="535" min="68" max="68"/>
    <col hidden="1" outlineLevel="1" width="11.5" customWidth="1" style="535" min="69" max="75"/>
    <col collapsed="1" width="15.6640625" customWidth="1" style="535" min="76" max="76"/>
    <col hidden="1" outlineLevel="1" width="11.5" customWidth="1" style="535" min="77" max="83"/>
    <col collapsed="1" width="15.6640625" customWidth="1" style="535" min="84" max="84"/>
    <col hidden="1" outlineLevel="1" width="11.5" customWidth="1" style="535" min="85" max="91"/>
    <col collapsed="1" width="15.6640625" customWidth="1" style="535" min="92" max="92"/>
    <col hidden="1" outlineLevel="1" width="11.5" customWidth="1" style="535" min="93" max="99"/>
    <col collapsed="1" width="15.6640625" customWidth="1" style="535" min="100" max="100"/>
    <col width="11.5" customWidth="1" style="535" min="101" max="114"/>
    <col hidden="1" width="11.5" customWidth="1" style="535" min="115" max="155"/>
    <col hidden="1" width="5.5" customWidth="1" style="535" min="156" max="244"/>
    <col hidden="1" width="5.5" customWidth="1" style="535" min="245" max="16384"/>
  </cols>
  <sheetData>
    <row r="1" ht="22" customFormat="1" customHeight="1" s="265" thickBot="1">
      <c r="A1" s="384" t="n"/>
      <c r="B1" s="385" t="n"/>
      <c r="C1" s="263" t="inlineStr">
        <is>
          <t>3.3.b Time series: Nr losses per pool</t>
        </is>
      </c>
      <c r="D1" s="263" t="n"/>
      <c r="E1" s="263" t="n"/>
      <c r="F1" s="263" t="n"/>
      <c r="G1" s="263" t="n"/>
      <c r="H1" s="263" t="n"/>
      <c r="I1" s="263" t="n"/>
      <c r="J1" s="263" t="n"/>
      <c r="K1" s="263" t="n"/>
      <c r="L1" s="264" t="inlineStr">
        <is>
          <t>Inputs/Waste by species (top: select [+] to open and [-] to close)</t>
        </is>
      </c>
      <c r="M1" s="263" t="n"/>
      <c r="N1" s="263" t="n"/>
      <c r="O1" s="263" t="n"/>
      <c r="P1" s="263" t="n"/>
      <c r="Q1" s="263" t="n"/>
      <c r="S1" s="263" t="n"/>
      <c r="T1" s="263" t="n"/>
      <c r="U1" s="263" t="n"/>
      <c r="V1" s="263" t="n"/>
      <c r="W1" s="263" t="n"/>
      <c r="X1" s="263" t="n"/>
      <c r="Y1" s="263" t="n"/>
      <c r="Z1" s="263" t="n"/>
      <c r="AA1" s="263" t="n"/>
    </row>
    <row r="2">
      <c r="C2" s="267" t="inlineStr">
        <is>
          <t>Data selection</t>
        </is>
      </c>
      <c r="CY2" s="268" t="n"/>
    </row>
    <row r="3">
      <c r="C3" s="269" t="n"/>
      <c r="I3" s="5" t="n"/>
      <c r="CY3" s="268" t="n"/>
    </row>
    <row r="4">
      <c r="C4" s="268" t="inlineStr">
        <is>
          <t xml:space="preserve">Start Year </t>
        </is>
      </c>
      <c r="D4" s="434" t="n">
        <v>2019</v>
      </c>
      <c r="I4" s="5" t="n"/>
      <c r="CY4" s="268" t="n"/>
    </row>
    <row r="5">
      <c r="C5" s="535" t="inlineStr">
        <is>
          <t>End Year</t>
        </is>
      </c>
      <c r="D5" s="434" t="n">
        <v>2024</v>
      </c>
      <c r="CY5" s="268" t="n"/>
    </row>
    <row r="6">
      <c r="C6" s="535" t="inlineStr">
        <is>
          <t>Interval</t>
        </is>
      </c>
      <c r="D6" s="434" t="n">
        <v>2</v>
      </c>
      <c r="CY6" s="268" t="n"/>
    </row>
    <row r="7">
      <c r="CY7" s="268" t="n"/>
    </row>
    <row r="8">
      <c r="CY8" s="268" t="n"/>
    </row>
    <row r="9">
      <c r="C9" s="535" t="inlineStr">
        <is>
          <t>Definition: Losses of reactive nitrogen occur in the form of gaseous emissions to the atmosphere (NOx, NH3, N2O), in dissolved forms to the hydrosphere summarized as Nmix (NO3-, NH4+, organic forms of nitrogen) and in the form of deposition of reduced and oxidized species (RDN, OXN) to land ecosystems (semi-natural vegetation). The following figures visualize the total Nr losses per pool, differentiated according to N species</t>
        </is>
      </c>
      <c r="CY9" s="268" t="n"/>
    </row>
    <row r="10" ht="16" customFormat="1" customHeight="1" s="270" thickBot="1">
      <c r="A10" s="387" t="n"/>
      <c r="B10" s="387" t="n"/>
      <c r="CY10" s="265" t="n"/>
    </row>
    <row r="11" hidden="1" outlineLevel="1" ht="19" customHeight="1">
      <c r="C11" s="300" t="inlineStr">
        <is>
          <t>Time series of N inputs per pool</t>
        </is>
      </c>
      <c r="CY11" s="268" t="n"/>
    </row>
    <row r="12" hidden="1" outlineLevel="1">
      <c r="D12" s="272" t="n"/>
      <c r="CY12" s="268" t="n"/>
    </row>
    <row r="13" hidden="1" outlineLevel="1">
      <c r="C13" s="268" t="inlineStr">
        <is>
          <t>Inputs per Pool and year</t>
        </is>
      </c>
      <c r="CY13" s="268" t="n"/>
    </row>
    <row r="14" hidden="1" outlineLevel="1">
      <c r="C14" s="268" t="n"/>
      <c r="CY14" s="268" t="n"/>
    </row>
    <row r="15" hidden="1" outlineLevel="1">
      <c r="D15" s="294" t="inlineStr">
        <is>
          <t>Inputs</t>
        </is>
      </c>
      <c r="E15" s="274">
        <f>$D$4</f>
        <v/>
      </c>
      <c r="F15" s="275">
        <f>$D$4</f>
        <v/>
      </c>
      <c r="G15" s="275">
        <f>$D$4</f>
        <v/>
      </c>
      <c r="H15" s="275">
        <f>$D$4</f>
        <v/>
      </c>
      <c r="I15" s="275">
        <f>$D$4</f>
        <v/>
      </c>
      <c r="J15" s="275">
        <f>$D$4</f>
        <v/>
      </c>
      <c r="K15" s="275">
        <f>$D$4</f>
        <v/>
      </c>
      <c r="L15" s="276">
        <f>$D$4</f>
        <v/>
      </c>
      <c r="M15" s="274">
        <f>IFERROR(IF(E15+$D$6&lt;=$D$5,E15+$D$6,""),"")</f>
        <v/>
      </c>
      <c r="N15" s="274">
        <f>IFERROR(IF(F15+$D$6&lt;=$D$5,F15+$D$6,""),"")</f>
        <v/>
      </c>
      <c r="O15" s="274">
        <f>IFERROR(IF(G15+$D$6&lt;=$D$5,G15+$D$6,""),"")</f>
        <v/>
      </c>
      <c r="P15" s="274">
        <f>IFERROR(IF(H15+$D$6&lt;=$D$5,H15+$D$6,""),"")</f>
        <v/>
      </c>
      <c r="Q15" s="274">
        <f>IFERROR(IF(I15+$D$6&lt;=$D$5,I15+$D$6,""),"")</f>
        <v/>
      </c>
      <c r="R15" s="274">
        <f>IFERROR(IF(J15+$D$6&lt;=$D$5,J15+$D$6,""),"")</f>
        <v/>
      </c>
      <c r="S15" s="274">
        <f>IFERROR(IF(K15+$D$6&lt;=$D$5,K15+$D$6,""),"")</f>
        <v/>
      </c>
      <c r="T15" s="274">
        <f>IFERROR(IF(L15+$D$6&lt;=$D$5,L15+$D$6,""),"")</f>
        <v/>
      </c>
      <c r="U15" s="274">
        <f>IFERROR(IF(M15+$D$6&lt;=$D$5,M15+$D$6,""),"")</f>
        <v/>
      </c>
      <c r="V15" s="274">
        <f>IFERROR(IF(N15+$D$6&lt;=$D$5,N15+$D$6,""),"")</f>
        <v/>
      </c>
      <c r="W15" s="274">
        <f>IFERROR(IF(O15+$D$6&lt;=$D$5,O15+$D$6,""),"")</f>
        <v/>
      </c>
      <c r="X15" s="274">
        <f>IFERROR(IF(P15+$D$6&lt;=$D$5,P15+$D$6,""),"")</f>
        <v/>
      </c>
      <c r="Y15" s="274">
        <f>IFERROR(IF(Q15+$D$6&lt;=$D$5,Q15+$D$6,""),"")</f>
        <v/>
      </c>
      <c r="Z15" s="274">
        <f>IFERROR(IF(R15+$D$6&lt;=$D$5,R15+$D$6,""),"")</f>
        <v/>
      </c>
      <c r="AA15" s="274">
        <f>IFERROR(IF(S15+$D$6&lt;=$D$5,S15+$D$6,""),"")</f>
        <v/>
      </c>
      <c r="AB15" s="274">
        <f>IFERROR(IF(T15+$D$6&lt;=$D$5,T15+$D$6,""),"")</f>
        <v/>
      </c>
      <c r="AC15" s="274">
        <f>IFERROR(IF(U15+$D$6&lt;=$D$5,U15+$D$6,""),"")</f>
        <v/>
      </c>
      <c r="AD15" s="274">
        <f>IFERROR(IF(V15+$D$6&lt;=$D$5,V15+$D$6,""),"")</f>
        <v/>
      </c>
      <c r="AE15" s="274">
        <f>IFERROR(IF(W15+$D$6&lt;=$D$5,W15+$D$6,""),"")</f>
        <v/>
      </c>
      <c r="AF15" s="274">
        <f>IFERROR(IF(X15+$D$6&lt;=$D$5,X15+$D$6,""),"")</f>
        <v/>
      </c>
      <c r="AG15" s="274">
        <f>IFERROR(IF(Y15+$D$6&lt;=$D$5,Y15+$D$6,""),"")</f>
        <v/>
      </c>
      <c r="AH15" s="274">
        <f>IFERROR(IF(Z15+$D$6&lt;=$D$5,Z15+$D$6,""),"")</f>
        <v/>
      </c>
      <c r="AI15" s="274">
        <f>IFERROR(IF(AA15+$D$6&lt;=$D$5,AA15+$D$6,""),"")</f>
        <v/>
      </c>
      <c r="AJ15" s="274">
        <f>IFERROR(IF(AB15+$D$6&lt;=$D$5,AB15+$D$6,""),"")</f>
        <v/>
      </c>
      <c r="AK15" s="274">
        <f>IFERROR(IF(AC15+$D$6&lt;=$D$5,AC15+$D$6,""),"")</f>
        <v/>
      </c>
      <c r="AL15" s="274">
        <f>IFERROR(IF(AD15+$D$6&lt;=$D$5,AD15+$D$6,""),"")</f>
        <v/>
      </c>
      <c r="AM15" s="274">
        <f>IFERROR(IF(AE15+$D$6&lt;=$D$5,AE15+$D$6,""),"")</f>
        <v/>
      </c>
      <c r="AN15" s="274">
        <f>IFERROR(IF(AF15+$D$6&lt;=$D$5,AF15+$D$6,""),"")</f>
        <v/>
      </c>
      <c r="AO15" s="274">
        <f>IFERROR(IF(AG15+$D$6&lt;=$D$5,AG15+$D$6,""),"")</f>
        <v/>
      </c>
      <c r="AP15" s="274">
        <f>IFERROR(IF(AH15+$D$6&lt;=$D$5,AH15+$D$6,""),"")</f>
        <v/>
      </c>
      <c r="AQ15" s="274">
        <f>IFERROR(IF(AI15+$D$6&lt;=$D$5,AI15+$D$6,""),"")</f>
        <v/>
      </c>
      <c r="AR15" s="274">
        <f>IFERROR(IF(AJ15+$D$6&lt;=$D$5,AJ15+$D$6,""),"")</f>
        <v/>
      </c>
      <c r="AS15" s="274">
        <f>IFERROR(IF(AK15+$D$6&lt;=$D$5,AK15+$D$6,""),"")</f>
        <v/>
      </c>
      <c r="AT15" s="274">
        <f>IFERROR(IF(AL15+$D$6&lt;=$D$5,AL15+$D$6,""),"")</f>
        <v/>
      </c>
      <c r="AU15" s="274">
        <f>IFERROR(IF(AM15+$D$6&lt;=$D$5,AM15+$D$6,""),"")</f>
        <v/>
      </c>
      <c r="AV15" s="274">
        <f>IFERROR(IF(AN15+$D$6&lt;=$D$5,AN15+$D$6,""),"")</f>
        <v/>
      </c>
      <c r="AW15" s="274">
        <f>IFERROR(IF(AO15+$D$6&lt;=$D$5,AO15+$D$6,""),"")</f>
        <v/>
      </c>
      <c r="AX15" s="274">
        <f>IFERROR(IF(AP15+$D$6&lt;=$D$5,AP15+$D$6,""),"")</f>
        <v/>
      </c>
      <c r="AY15" s="274">
        <f>IFERROR(IF(AQ15+$D$6&lt;=$D$5,AQ15+$D$6,""),"")</f>
        <v/>
      </c>
      <c r="AZ15" s="274">
        <f>IFERROR(IF(AR15+$D$6&lt;=$D$5,AR15+$D$6,""),"")</f>
        <v/>
      </c>
      <c r="BA15" s="274">
        <f>IFERROR(IF(AS15+$D$6&lt;=$D$5,AS15+$D$6,""),"")</f>
        <v/>
      </c>
      <c r="BB15" s="274">
        <f>IFERROR(IF(AT15+$D$6&lt;=$D$5,AT15+$D$6,""),"")</f>
        <v/>
      </c>
      <c r="BC15" s="274">
        <f>IFERROR(IF(AU15+$D$6&lt;=$D$5,AU15+$D$6,""),"")</f>
        <v/>
      </c>
      <c r="BD15" s="274">
        <f>IFERROR(IF(AV15+$D$6&lt;=$D$5,AV15+$D$6,""),"")</f>
        <v/>
      </c>
      <c r="BE15" s="274">
        <f>IFERROR(IF(AW15+$D$6&lt;=$D$5,AW15+$D$6,""),"")</f>
        <v/>
      </c>
      <c r="BF15" s="274">
        <f>IFERROR(IF(AX15+$D$6&lt;=$D$5,AX15+$D$6,""),"")</f>
        <v/>
      </c>
      <c r="BG15" s="274">
        <f>IFERROR(IF(AY15+$D$6&lt;=$D$5,AY15+$D$6,""),"")</f>
        <v/>
      </c>
      <c r="BH15" s="274">
        <f>IFERROR(IF(AZ15+$D$6&lt;=$D$5,AZ15+$D$6,""),"")</f>
        <v/>
      </c>
      <c r="BI15" s="274">
        <f>IFERROR(IF(BA15+$D$6&lt;=$D$5,BA15+$D$6,""),"")</f>
        <v/>
      </c>
      <c r="BJ15" s="274">
        <f>IFERROR(IF(BB15+$D$6&lt;=$D$5,BB15+$D$6,""),"")</f>
        <v/>
      </c>
      <c r="BK15" s="274">
        <f>IFERROR(IF(BC15+$D$6&lt;=$D$5,BC15+$D$6,""),"")</f>
        <v/>
      </c>
      <c r="BL15" s="274">
        <f>IFERROR(IF(BD15+$D$6&lt;=$D$5,BD15+$D$6,""),"")</f>
        <v/>
      </c>
      <c r="BM15" s="274">
        <f>IFERROR(IF(BE15+$D$6&lt;=$D$5,BE15+$D$6,""),"")</f>
        <v/>
      </c>
      <c r="BN15" s="274">
        <f>IFERROR(IF(BF15+$D$6&lt;=$D$5,BF15+$D$6,""),"")</f>
        <v/>
      </c>
      <c r="BO15" s="274">
        <f>IFERROR(IF(BG15+$D$6&lt;=$D$5,BG15+$D$6,""),"")</f>
        <v/>
      </c>
      <c r="BP15" s="274">
        <f>IFERROR(IF(BH15+$D$6&lt;=$D$5,BH15+$D$6,""),"")</f>
        <v/>
      </c>
      <c r="BQ15" s="274">
        <f>IFERROR(IF(BI15+$D$6&lt;=$D$5,BI15+$D$6,""),"")</f>
        <v/>
      </c>
      <c r="BR15" s="274">
        <f>IFERROR(IF(BJ15+$D$6&lt;=$D$5,BJ15+$D$6,""),"")</f>
        <v/>
      </c>
      <c r="BS15" s="274">
        <f>IFERROR(IF(BK15+$D$6&lt;=$D$5,BK15+$D$6,""),"")</f>
        <v/>
      </c>
      <c r="BT15" s="274">
        <f>IFERROR(IF(BL15+$D$6&lt;=$D$5,BL15+$D$6,""),"")</f>
        <v/>
      </c>
      <c r="BU15" s="274">
        <f>IFERROR(IF(BM15+$D$6&lt;=$D$5,BM15+$D$6,""),"")</f>
        <v/>
      </c>
      <c r="BV15" s="274">
        <f>IFERROR(IF(BN15+$D$6&lt;=$D$5,BN15+$D$6,""),"")</f>
        <v/>
      </c>
      <c r="BW15" s="274">
        <f>IFERROR(IF(BO15+$D$6&lt;=$D$5,BO15+$D$6,""),"")</f>
        <v/>
      </c>
      <c r="BX15" s="274">
        <f>IFERROR(IF(BP15+$D$6&lt;=$D$5,BP15+$D$6,""),"")</f>
        <v/>
      </c>
      <c r="BY15" s="274">
        <f>IFERROR(IF(BQ15+$D$6&lt;=$D$5,BQ15+$D$6,""),"")</f>
        <v/>
      </c>
      <c r="BZ15" s="274">
        <f>IFERROR(IF(BR15+$D$6&lt;=$D$5,BR15+$D$6,""),"")</f>
        <v/>
      </c>
      <c r="CA15" s="274">
        <f>IFERROR(IF(BS15+$D$6&lt;=$D$5,BS15+$D$6,""),"")</f>
        <v/>
      </c>
      <c r="CB15" s="274">
        <f>IFERROR(IF(BT15+$D$6&lt;=$D$5,BT15+$D$6,""),"")</f>
        <v/>
      </c>
      <c r="CC15" s="274">
        <f>IFERROR(IF(BU15+$D$6&lt;=$D$5,BU15+$D$6,""),"")</f>
        <v/>
      </c>
      <c r="CD15" s="274">
        <f>IFERROR(IF(BV15+$D$6&lt;=$D$5,BV15+$D$6,""),"")</f>
        <v/>
      </c>
      <c r="CE15" s="274">
        <f>IFERROR(IF(BW15+$D$6&lt;=$D$5,BW15+$D$6,""),"")</f>
        <v/>
      </c>
      <c r="CF15" s="274">
        <f>IFERROR(IF(BX15+$D$6&lt;=$D$5,BX15+$D$6,""),"")</f>
        <v/>
      </c>
      <c r="CG15" s="274">
        <f>IFERROR(IF(BY15+$D$6&lt;=$D$5,BY15+$D$6,""),"")</f>
        <v/>
      </c>
      <c r="CH15" s="274">
        <f>IFERROR(IF(BZ15+$D$6&lt;=$D$5,BZ15+$D$6,""),"")</f>
        <v/>
      </c>
      <c r="CI15" s="274">
        <f>IFERROR(IF(CA15+$D$6&lt;=$D$5,CA15+$D$6,""),"")</f>
        <v/>
      </c>
      <c r="CJ15" s="274">
        <f>IFERROR(IF(CB15+$D$6&lt;=$D$5,CB15+$D$6,""),"")</f>
        <v/>
      </c>
      <c r="CK15" s="274">
        <f>IFERROR(IF(CC15+$D$6&lt;=$D$5,CC15+$D$6,""),"")</f>
        <v/>
      </c>
      <c r="CL15" s="274">
        <f>IFERROR(IF(CD15+$D$6&lt;=$D$5,CD15+$D$6,""),"")</f>
        <v/>
      </c>
      <c r="CM15" s="274">
        <f>IFERROR(IF(CE15+$D$6&lt;=$D$5,CE15+$D$6,""),"")</f>
        <v/>
      </c>
      <c r="CN15" s="274">
        <f>IFERROR(IF(CF15+$D$6&lt;=$D$5,CF15+$D$6,""),"")</f>
        <v/>
      </c>
      <c r="CO15" s="274">
        <f>IFERROR(IF(CG15+$D$6&lt;=$D$5,CG15+$D$6,""),"")</f>
        <v/>
      </c>
      <c r="CP15" s="274">
        <f>IFERROR(IF(CH15+$D$6&lt;=$D$5,CH15+$D$6,""),"")</f>
        <v/>
      </c>
      <c r="CQ15" s="274">
        <f>IFERROR(IF(CI15+$D$6&lt;=$D$5,CI15+$D$6,""),"")</f>
        <v/>
      </c>
      <c r="CR15" s="274">
        <f>IFERROR(IF(CJ15+$D$6&lt;=$D$5,CJ15+$D$6,""),"")</f>
        <v/>
      </c>
      <c r="CS15" s="274">
        <f>IFERROR(IF(CK15+$D$6&lt;=$D$5,CK15+$D$6,""),"")</f>
        <v/>
      </c>
      <c r="CT15" s="274">
        <f>IFERROR(IF(CL15+$D$6&lt;=$D$5,CL15+$D$6,""),"")</f>
        <v/>
      </c>
      <c r="CU15" s="274">
        <f>IFERROR(IF(CM15+$D$6&lt;=$D$5,CM15+$D$6,""),"")</f>
        <v/>
      </c>
      <c r="CV15" s="276">
        <f>IFERROR(IF(CN15+$D$6&lt;=$D$5,CN15+$D$6,""),"")</f>
        <v/>
      </c>
      <c r="CY15" s="268" t="n"/>
    </row>
    <row r="16" hidden="1" outlineLevel="1">
      <c r="D16" s="277" t="n"/>
      <c r="E16" s="268" t="inlineStr">
        <is>
          <t>NOx</t>
        </is>
      </c>
      <c r="F16" s="268" t="inlineStr">
        <is>
          <t>NH3</t>
        </is>
      </c>
      <c r="G16" s="268" t="inlineStr">
        <is>
          <t>N2O</t>
        </is>
      </c>
      <c r="H16" s="268" t="inlineStr">
        <is>
          <t>Nmix</t>
        </is>
      </c>
      <c r="I16" s="268" t="inlineStr">
        <is>
          <t>N2</t>
        </is>
      </c>
      <c r="J16" s="268" t="inlineStr">
        <is>
          <t>OXN</t>
        </is>
      </c>
      <c r="K16" s="268" t="inlineStr">
        <is>
          <t>RDN</t>
        </is>
      </c>
      <c r="L16" s="278" t="inlineStr">
        <is>
          <t>Total kt N</t>
        </is>
      </c>
      <c r="M16" s="279">
        <f>E16</f>
        <v/>
      </c>
      <c r="N16" s="280">
        <f>F16</f>
        <v/>
      </c>
      <c r="O16" s="280">
        <f>G16</f>
        <v/>
      </c>
      <c r="P16" s="280">
        <f>H16</f>
        <v/>
      </c>
      <c r="Q16" s="280">
        <f>I16</f>
        <v/>
      </c>
      <c r="R16" s="280">
        <f>J16</f>
        <v/>
      </c>
      <c r="S16" s="280">
        <f>K16</f>
        <v/>
      </c>
      <c r="T16" s="278" t="inlineStr">
        <is>
          <t>Total kt N</t>
        </is>
      </c>
      <c r="U16" s="279">
        <f>M16</f>
        <v/>
      </c>
      <c r="V16" s="280">
        <f>N16</f>
        <v/>
      </c>
      <c r="W16" s="280">
        <f>O16</f>
        <v/>
      </c>
      <c r="X16" s="280">
        <f>P16</f>
        <v/>
      </c>
      <c r="Y16" s="280">
        <f>Q16</f>
        <v/>
      </c>
      <c r="Z16" s="280">
        <f>R16</f>
        <v/>
      </c>
      <c r="AA16" s="280">
        <f>S16</f>
        <v/>
      </c>
      <c r="AB16" s="278" t="inlineStr">
        <is>
          <t>Total kt N</t>
        </is>
      </c>
      <c r="AC16" s="279">
        <f>U16</f>
        <v/>
      </c>
      <c r="AD16" s="280">
        <f>V16</f>
        <v/>
      </c>
      <c r="AE16" s="280">
        <f>W16</f>
        <v/>
      </c>
      <c r="AF16" s="280">
        <f>X16</f>
        <v/>
      </c>
      <c r="AG16" s="280">
        <f>Y16</f>
        <v/>
      </c>
      <c r="AH16" s="280">
        <f>Z16</f>
        <v/>
      </c>
      <c r="AI16" s="280">
        <f>AA16</f>
        <v/>
      </c>
      <c r="AJ16" s="278" t="inlineStr">
        <is>
          <t>Total kt N</t>
        </is>
      </c>
      <c r="AK16" s="279">
        <f>AC16</f>
        <v/>
      </c>
      <c r="AL16" s="280">
        <f>AD16</f>
        <v/>
      </c>
      <c r="AM16" s="280">
        <f>AE16</f>
        <v/>
      </c>
      <c r="AN16" s="280">
        <f>AF16</f>
        <v/>
      </c>
      <c r="AO16" s="280">
        <f>AG16</f>
        <v/>
      </c>
      <c r="AP16" s="280">
        <f>AH16</f>
        <v/>
      </c>
      <c r="AQ16" s="280">
        <f>AI16</f>
        <v/>
      </c>
      <c r="AR16" s="278" t="inlineStr">
        <is>
          <t>Total kt N</t>
        </is>
      </c>
      <c r="AS16" s="279">
        <f>AK16</f>
        <v/>
      </c>
      <c r="AT16" s="280">
        <f>AL16</f>
        <v/>
      </c>
      <c r="AU16" s="280">
        <f>AM16</f>
        <v/>
      </c>
      <c r="AV16" s="280">
        <f>AN16</f>
        <v/>
      </c>
      <c r="AW16" s="280">
        <f>AO16</f>
        <v/>
      </c>
      <c r="AX16" s="280">
        <f>AP16</f>
        <v/>
      </c>
      <c r="AY16" s="280">
        <f>AQ16</f>
        <v/>
      </c>
      <c r="AZ16" s="278" t="inlineStr">
        <is>
          <t>Total kt N</t>
        </is>
      </c>
      <c r="BA16" s="279">
        <f>AS16</f>
        <v/>
      </c>
      <c r="BB16" s="280">
        <f>AT16</f>
        <v/>
      </c>
      <c r="BC16" s="280">
        <f>AU16</f>
        <v/>
      </c>
      <c r="BD16" s="280">
        <f>AV16</f>
        <v/>
      </c>
      <c r="BE16" s="280">
        <f>AW16</f>
        <v/>
      </c>
      <c r="BF16" s="280">
        <f>AX16</f>
        <v/>
      </c>
      <c r="BG16" s="280">
        <f>AY16</f>
        <v/>
      </c>
      <c r="BH16" s="278" t="inlineStr">
        <is>
          <t>Total kt N</t>
        </is>
      </c>
      <c r="BI16" s="279">
        <f>BA16</f>
        <v/>
      </c>
      <c r="BJ16" s="280">
        <f>BB16</f>
        <v/>
      </c>
      <c r="BK16" s="280">
        <f>BC16</f>
        <v/>
      </c>
      <c r="BL16" s="280">
        <f>BD16</f>
        <v/>
      </c>
      <c r="BM16" s="280">
        <f>BE16</f>
        <v/>
      </c>
      <c r="BN16" s="280">
        <f>BF16</f>
        <v/>
      </c>
      <c r="BO16" s="280">
        <f>BG16</f>
        <v/>
      </c>
      <c r="BP16" s="278" t="inlineStr">
        <is>
          <t>Total kt N</t>
        </is>
      </c>
      <c r="BQ16" s="279">
        <f>BI16</f>
        <v/>
      </c>
      <c r="BR16" s="280">
        <f>BJ16</f>
        <v/>
      </c>
      <c r="BS16" s="280">
        <f>BK16</f>
        <v/>
      </c>
      <c r="BT16" s="280">
        <f>BL16</f>
        <v/>
      </c>
      <c r="BU16" s="280">
        <f>BM16</f>
        <v/>
      </c>
      <c r="BV16" s="280">
        <f>BN16</f>
        <v/>
      </c>
      <c r="BW16" s="280">
        <f>BO16</f>
        <v/>
      </c>
      <c r="BX16" s="278" t="inlineStr">
        <is>
          <t>Total kt N</t>
        </is>
      </c>
      <c r="BY16" s="279">
        <f>BQ16</f>
        <v/>
      </c>
      <c r="BZ16" s="280">
        <f>BR16</f>
        <v/>
      </c>
      <c r="CA16" s="280">
        <f>BS16</f>
        <v/>
      </c>
      <c r="CB16" s="280">
        <f>BT16</f>
        <v/>
      </c>
      <c r="CC16" s="280">
        <f>BU16</f>
        <v/>
      </c>
      <c r="CD16" s="280">
        <f>BV16</f>
        <v/>
      </c>
      <c r="CE16" s="280">
        <f>BW16</f>
        <v/>
      </c>
      <c r="CF16" s="278" t="inlineStr">
        <is>
          <t>Total kt N</t>
        </is>
      </c>
      <c r="CG16" s="279">
        <f>BY16</f>
        <v/>
      </c>
      <c r="CH16" s="280">
        <f>BZ16</f>
        <v/>
      </c>
      <c r="CI16" s="280">
        <f>CA16</f>
        <v/>
      </c>
      <c r="CJ16" s="280">
        <f>CB16</f>
        <v/>
      </c>
      <c r="CK16" s="280">
        <f>CC16</f>
        <v/>
      </c>
      <c r="CL16" s="280">
        <f>CD16</f>
        <v/>
      </c>
      <c r="CM16" s="280">
        <f>CE16</f>
        <v/>
      </c>
      <c r="CN16" s="278" t="inlineStr">
        <is>
          <t>Total kt N</t>
        </is>
      </c>
      <c r="CO16" s="279">
        <f>CG16</f>
        <v/>
      </c>
      <c r="CP16" s="280">
        <f>CH16</f>
        <v/>
      </c>
      <c r="CQ16" s="280">
        <f>CI16</f>
        <v/>
      </c>
      <c r="CR16" s="280">
        <f>CJ16</f>
        <v/>
      </c>
      <c r="CS16" s="280">
        <f>CK16</f>
        <v/>
      </c>
      <c r="CT16" s="280">
        <f>CL16</f>
        <v/>
      </c>
      <c r="CU16" s="280">
        <f>CM16</f>
        <v/>
      </c>
      <c r="CV16" s="278" t="inlineStr">
        <is>
          <t>Total kt N</t>
        </is>
      </c>
      <c r="CY16" s="268" t="n"/>
    </row>
    <row r="17" hidden="1" outlineLevel="1">
      <c r="B17" s="386" t="inlineStr">
        <is>
          <t>EF</t>
        </is>
      </c>
      <c r="D17" s="281" t="inlineStr">
        <is>
          <t>Energy and fuels</t>
        </is>
      </c>
      <c r="E17" s="282">
        <f>SUMIFS('2a. Database N flows'!$N:$N,'2a. Database N flows'!$G:$G,$B17,'2a. Database N flows'!$D:$D,"&lt;&gt;"&amp;$B17,'2a. Database N flows'!$M:$M,E$16,'2a. Database N flows'!$P:$P,E$15)</f>
        <v/>
      </c>
      <c r="F17" s="282">
        <f>SUMIFS('2a. Database N flows'!$N:$N,'2a. Database N flows'!$G:$G,$B17,'2a. Database N flows'!$D:$D,"&lt;&gt;"&amp;$B17,'2a. Database N flows'!$M:$M,F$16,'2a. Database N flows'!$P:$P,F$15)</f>
        <v/>
      </c>
      <c r="G17" s="282">
        <f>SUMIFS('2a. Database N flows'!$N:$N,'2a. Database N flows'!$G:$G,$B17,'2a. Database N flows'!$D:$D,"&lt;&gt;"&amp;$B17,'2a. Database N flows'!$M:$M,G$16,'2a. Database N flows'!$P:$P,G$15)</f>
        <v/>
      </c>
      <c r="H17" s="282">
        <f>SUMIFS('2a. Database N flows'!$N:$N,'2a. Database N flows'!$G:$G,$B17,'2a. Database N flows'!$D:$D,"&lt;&gt;"&amp;$B17,'2a. Database N flows'!$M:$M,H$16,'2a. Database N flows'!$P:$P,H$15)</f>
        <v/>
      </c>
      <c r="I17" s="282">
        <f>SUMIFS('2a. Database N flows'!$N:$N,'2a. Database N flows'!$G:$G,$B17,'2a. Database N flows'!$D:$D,"&lt;&gt;"&amp;$B17,'2a. Database N flows'!$M:$M,I$16,'2a. Database N flows'!$P:$P,I$15)</f>
        <v/>
      </c>
      <c r="J17" s="282">
        <f>SUMIFS('2a. Database N flows'!$N:$N,'2a. Database N flows'!$G:$G,$B17,'2a. Database N flows'!$D:$D,"&lt;&gt;"&amp;$B17,'2a. Database N flows'!$M:$M,J$16,'2a. Database N flows'!$P:$P,J$15)</f>
        <v/>
      </c>
      <c r="K17" s="282">
        <f>SUMIFS('2a. Database N flows'!$N:$N,'2a. Database N flows'!$G:$G,$B17,'2a. Database N flows'!$D:$D,"&lt;&gt;"&amp;$B17,'2a. Database N flows'!$M:$M,K$16,'2a. Database N flows'!$P:$P,K$15)</f>
        <v/>
      </c>
      <c r="L17" s="285">
        <f>SUMIFS('2a. Database N flows'!$N:$N,'2a. Database N flows'!$G:$G,$B17,'2a. Database N flows'!$D:$D,"&lt;&gt;"&amp;$B17,'2a. Database N flows'!$P:$P,L$15)</f>
        <v/>
      </c>
      <c r="M17" s="282">
        <f>SUMIFS('2a. Database N flows'!$N:$N,'2a. Database N flows'!$G:$G,$B17,'2a. Database N flows'!$D:$D,"&lt;&gt;"&amp;$B17,'2a. Database N flows'!$M:$M,M$16,'2a. Database N flows'!$P:$P,M$15)</f>
        <v/>
      </c>
      <c r="N17" s="282">
        <f>SUMIFS('2a. Database N flows'!$N:$N,'2a. Database N flows'!$G:$G,$B17,'2a. Database N flows'!$D:$D,"&lt;&gt;"&amp;$B17,'2a. Database N flows'!$M:$M,N$16,'2a. Database N flows'!$P:$P,N$15)</f>
        <v/>
      </c>
      <c r="O17" s="282">
        <f>SUMIFS('2a. Database N flows'!$N:$N,'2a. Database N flows'!$G:$G,$B17,'2a. Database N flows'!$D:$D,"&lt;&gt;"&amp;$B17,'2a. Database N flows'!$M:$M,O$16,'2a. Database N flows'!$P:$P,O$15)</f>
        <v/>
      </c>
      <c r="P17" s="282">
        <f>SUMIFS('2a. Database N flows'!$N:$N,'2a. Database N flows'!$G:$G,$B17,'2a. Database N flows'!$D:$D,"&lt;&gt;"&amp;$B17,'2a. Database N flows'!$M:$M,P$16,'2a. Database N flows'!$P:$P,P$15)</f>
        <v/>
      </c>
      <c r="Q17" s="282">
        <f>SUMIFS('2a. Database N flows'!$N:$N,'2a. Database N flows'!$G:$G,$B17,'2a. Database N flows'!$D:$D,"&lt;&gt;"&amp;$B17,'2a. Database N flows'!$M:$M,Q$16,'2a. Database N flows'!$P:$P,Q$15)</f>
        <v/>
      </c>
      <c r="R17" s="282">
        <f>SUMIFS('2a. Database N flows'!$N:$N,'2a. Database N flows'!$G:$G,$B17,'2a. Database N flows'!$D:$D,"&lt;&gt;"&amp;$B17,'2a. Database N flows'!$M:$M,R$16,'2a. Database N flows'!$P:$P,R$15)</f>
        <v/>
      </c>
      <c r="S17" s="282">
        <f>SUMIFS('2a. Database N flows'!$N:$N,'2a. Database N flows'!$G:$G,$B17,'2a. Database N flows'!$D:$D,"&lt;&gt;"&amp;$B17,'2a. Database N flows'!$M:$M,S$16,'2a. Database N flows'!$P:$P,S$15)</f>
        <v/>
      </c>
      <c r="T17" s="285">
        <f>SUMIFS('2a. Database N flows'!$N:$N,'2a. Database N flows'!$G:$G,$B17,'2a. Database N flows'!$D:$D,"&lt;&gt;"&amp;$B17,'2a. Database N flows'!$P:$P,T$15)</f>
        <v/>
      </c>
      <c r="U17" s="282">
        <f>SUMIFS('2a. Database N flows'!$N:$N,'2a. Database N flows'!$G:$G,$B17,'2a. Database N flows'!$D:$D,"&lt;&gt;"&amp;$B17,'2a. Database N flows'!$M:$M,U$16,'2a. Database N flows'!$P:$P,U$15)</f>
        <v/>
      </c>
      <c r="V17" s="282">
        <f>SUMIFS('2a. Database N flows'!$N:$N,'2a. Database N flows'!$G:$G,$B17,'2a. Database N flows'!$D:$D,"&lt;&gt;"&amp;$B17,'2a. Database N flows'!$M:$M,V$16,'2a. Database N flows'!$P:$P,V$15)</f>
        <v/>
      </c>
      <c r="W17" s="282">
        <f>SUMIFS('2a. Database N flows'!$N:$N,'2a. Database N flows'!$G:$G,$B17,'2a. Database N flows'!$D:$D,"&lt;&gt;"&amp;$B17,'2a. Database N flows'!$M:$M,W$16,'2a. Database N flows'!$P:$P,W$15)</f>
        <v/>
      </c>
      <c r="X17" s="282">
        <f>SUMIFS('2a. Database N flows'!$N:$N,'2a. Database N flows'!$G:$G,$B17,'2a. Database N flows'!$D:$D,"&lt;&gt;"&amp;$B17,'2a. Database N flows'!$M:$M,X$16,'2a. Database N flows'!$P:$P,X$15)</f>
        <v/>
      </c>
      <c r="Y17" s="282">
        <f>SUMIFS('2a. Database N flows'!$N:$N,'2a. Database N flows'!$G:$G,$B17,'2a. Database N flows'!$D:$D,"&lt;&gt;"&amp;$B17,'2a. Database N flows'!$M:$M,Y$16,'2a. Database N flows'!$P:$P,Y$15)</f>
        <v/>
      </c>
      <c r="Z17" s="282">
        <f>SUMIFS('2a. Database N flows'!$N:$N,'2a. Database N flows'!$G:$G,$B17,'2a. Database N flows'!$D:$D,"&lt;&gt;"&amp;$B17,'2a. Database N flows'!$M:$M,Z$16,'2a. Database N flows'!$P:$P,Z$15)</f>
        <v/>
      </c>
      <c r="AA17" s="282">
        <f>SUMIFS('2a. Database N flows'!$N:$N,'2a. Database N flows'!$G:$G,$B17,'2a. Database N flows'!$D:$D,"&lt;&gt;"&amp;$B17,'2a. Database N flows'!$M:$M,AA$16,'2a. Database N flows'!$P:$P,AA$15)</f>
        <v/>
      </c>
      <c r="AB17" s="285">
        <f>SUMIFS('2a. Database N flows'!$N:$N,'2a. Database N flows'!$G:$G,$B17,'2a. Database N flows'!$D:$D,"&lt;&gt;"&amp;$B17,'2a. Database N flows'!$P:$P,AB$15)</f>
        <v/>
      </c>
      <c r="AC17" s="282">
        <f>SUMIFS('2a. Database N flows'!$N:$N,'2a. Database N flows'!$G:$G,$B17,'2a. Database N flows'!$D:$D,"&lt;&gt;"&amp;$B17,'2a. Database N flows'!$M:$M,AC$16,'2a. Database N flows'!$P:$P,AC$15)</f>
        <v/>
      </c>
      <c r="AD17" s="282">
        <f>SUMIFS('2a. Database N flows'!$N:$N,'2a. Database N flows'!$G:$G,$B17,'2a. Database N flows'!$D:$D,"&lt;&gt;"&amp;$B17,'2a. Database N flows'!$M:$M,AD$16,'2a. Database N flows'!$P:$P,AD$15)</f>
        <v/>
      </c>
      <c r="AE17" s="282">
        <f>SUMIFS('2a. Database N flows'!$N:$N,'2a. Database N flows'!$G:$G,$B17,'2a. Database N flows'!$D:$D,"&lt;&gt;"&amp;$B17,'2a. Database N flows'!$M:$M,AE$16,'2a. Database N flows'!$P:$P,AE$15)</f>
        <v/>
      </c>
      <c r="AF17" s="282">
        <f>SUMIFS('2a. Database N flows'!$N:$N,'2a. Database N flows'!$G:$G,$B17,'2a. Database N flows'!$D:$D,"&lt;&gt;"&amp;$B17,'2a. Database N flows'!$M:$M,AF$16,'2a. Database N flows'!$P:$P,AF$15)</f>
        <v/>
      </c>
      <c r="AG17" s="282">
        <f>SUMIFS('2a. Database N flows'!$N:$N,'2a. Database N flows'!$G:$G,$B17,'2a. Database N flows'!$D:$D,"&lt;&gt;"&amp;$B17,'2a. Database N flows'!$M:$M,AG$16,'2a. Database N flows'!$P:$P,AG$15)</f>
        <v/>
      </c>
      <c r="AH17" s="282">
        <f>SUMIFS('2a. Database N flows'!$N:$N,'2a. Database N flows'!$G:$G,$B17,'2a. Database N flows'!$D:$D,"&lt;&gt;"&amp;$B17,'2a. Database N flows'!$M:$M,AH$16,'2a. Database N flows'!$P:$P,AH$15)</f>
        <v/>
      </c>
      <c r="AI17" s="282">
        <f>SUMIFS('2a. Database N flows'!$N:$N,'2a. Database N flows'!$G:$G,$B17,'2a. Database N flows'!$D:$D,"&lt;&gt;"&amp;$B17,'2a. Database N flows'!$M:$M,AI$16,'2a. Database N flows'!$P:$P,AI$15)</f>
        <v/>
      </c>
      <c r="AJ17" s="285">
        <f>SUMIFS('2a. Database N flows'!$N:$N,'2a. Database N flows'!$G:$G,$B17,'2a. Database N flows'!$D:$D,"&lt;&gt;"&amp;$B17,'2a. Database N flows'!$P:$P,AJ$15)</f>
        <v/>
      </c>
      <c r="AK17" s="282">
        <f>SUMIFS('2a. Database N flows'!$N:$N,'2a. Database N flows'!$G:$G,$B17,'2a. Database N flows'!$D:$D,"&lt;&gt;"&amp;$B17,'2a. Database N flows'!$M:$M,AK$16,'2a. Database N flows'!$P:$P,AK$15)</f>
        <v/>
      </c>
      <c r="AL17" s="282">
        <f>SUMIFS('2a. Database N flows'!$N:$N,'2a. Database N flows'!$G:$G,$B17,'2a. Database N flows'!$D:$D,"&lt;&gt;"&amp;$B17,'2a. Database N flows'!$M:$M,AL$16,'2a. Database N flows'!$P:$P,AL$15)</f>
        <v/>
      </c>
      <c r="AM17" s="282">
        <f>SUMIFS('2a. Database N flows'!$N:$N,'2a. Database N flows'!$G:$G,$B17,'2a. Database N flows'!$D:$D,"&lt;&gt;"&amp;$B17,'2a. Database N flows'!$M:$M,AM$16,'2a. Database N flows'!$P:$P,AM$15)</f>
        <v/>
      </c>
      <c r="AN17" s="282">
        <f>SUMIFS('2a. Database N flows'!$N:$N,'2a. Database N flows'!$G:$G,$B17,'2a. Database N flows'!$D:$D,"&lt;&gt;"&amp;$B17,'2a. Database N flows'!$M:$M,AN$16,'2a. Database N flows'!$P:$P,AN$15)</f>
        <v/>
      </c>
      <c r="AO17" s="282">
        <f>SUMIFS('2a. Database N flows'!$N:$N,'2a. Database N flows'!$G:$G,$B17,'2a. Database N flows'!$D:$D,"&lt;&gt;"&amp;$B17,'2a. Database N flows'!$M:$M,AO$16,'2a. Database N flows'!$P:$P,AO$15)</f>
        <v/>
      </c>
      <c r="AP17" s="282">
        <f>SUMIFS('2a. Database N flows'!$N:$N,'2a. Database N flows'!$G:$G,$B17,'2a. Database N flows'!$D:$D,"&lt;&gt;"&amp;$B17,'2a. Database N flows'!$M:$M,AP$16,'2a. Database N flows'!$P:$P,AP$15)</f>
        <v/>
      </c>
      <c r="AQ17" s="282">
        <f>SUMIFS('2a. Database N flows'!$N:$N,'2a. Database N flows'!$G:$G,$B17,'2a. Database N flows'!$D:$D,"&lt;&gt;"&amp;$B17,'2a. Database N flows'!$M:$M,AQ$16,'2a. Database N flows'!$P:$P,AQ$15)</f>
        <v/>
      </c>
      <c r="AR17" s="285">
        <f>SUMIFS('2a. Database N flows'!$N:$N,'2a. Database N flows'!$G:$G,$B17,'2a. Database N flows'!$D:$D,"&lt;&gt;"&amp;$B17,'2a. Database N flows'!$P:$P,AR$15)</f>
        <v/>
      </c>
      <c r="AS17" s="282">
        <f>SUMIFS('2a. Database N flows'!$N:$N,'2a. Database N flows'!$G:$G,$B17,'2a. Database N flows'!$D:$D,"&lt;&gt;"&amp;$B17,'2a. Database N flows'!$M:$M,AS$16,'2a. Database N flows'!$P:$P,AS$15)</f>
        <v/>
      </c>
      <c r="AT17" s="282">
        <f>SUMIFS('2a. Database N flows'!$N:$N,'2a. Database N flows'!$G:$G,$B17,'2a. Database N flows'!$D:$D,"&lt;&gt;"&amp;$B17,'2a. Database N flows'!$M:$M,AT$16,'2a. Database N flows'!$P:$P,AT$15)</f>
        <v/>
      </c>
      <c r="AU17" s="282">
        <f>SUMIFS('2a. Database N flows'!$N:$N,'2a. Database N flows'!$G:$G,$B17,'2a. Database N flows'!$D:$D,"&lt;&gt;"&amp;$B17,'2a. Database N flows'!$M:$M,AU$16,'2a. Database N flows'!$P:$P,AU$15)</f>
        <v/>
      </c>
      <c r="AV17" s="282">
        <f>SUMIFS('2a. Database N flows'!$N:$N,'2a. Database N flows'!$G:$G,$B17,'2a. Database N flows'!$D:$D,"&lt;&gt;"&amp;$B17,'2a. Database N flows'!$M:$M,AV$16,'2a. Database N flows'!$P:$P,AV$15)</f>
        <v/>
      </c>
      <c r="AW17" s="282">
        <f>SUMIFS('2a. Database N flows'!$N:$N,'2a. Database N flows'!$G:$G,$B17,'2a. Database N flows'!$D:$D,"&lt;&gt;"&amp;$B17,'2a. Database N flows'!$M:$M,AW$16,'2a. Database N flows'!$P:$P,AW$15)</f>
        <v/>
      </c>
      <c r="AX17" s="282">
        <f>SUMIFS('2a. Database N flows'!$N:$N,'2a. Database N flows'!$G:$G,$B17,'2a. Database N flows'!$D:$D,"&lt;&gt;"&amp;$B17,'2a. Database N flows'!$M:$M,AX$16,'2a. Database N flows'!$P:$P,AX$15)</f>
        <v/>
      </c>
      <c r="AY17" s="282">
        <f>SUMIFS('2a. Database N flows'!$N:$N,'2a. Database N flows'!$G:$G,$B17,'2a. Database N flows'!$D:$D,"&lt;&gt;"&amp;$B17,'2a. Database N flows'!$M:$M,AY$16,'2a. Database N flows'!$P:$P,AY$15)</f>
        <v/>
      </c>
      <c r="AZ17" s="285">
        <f>SUMIFS('2a. Database N flows'!$N:$N,'2a. Database N flows'!$G:$G,$B17,'2a. Database N flows'!$D:$D,"&lt;&gt;"&amp;$B17,'2a. Database N flows'!$P:$P,AZ$15)</f>
        <v/>
      </c>
      <c r="BA17" s="282">
        <f>SUMIFS('2a. Database N flows'!$N:$N,'2a. Database N flows'!$G:$G,$B17,'2a. Database N flows'!$D:$D,"&lt;&gt;"&amp;$B17,'2a. Database N flows'!$M:$M,BA$16,'2a. Database N flows'!$P:$P,BA$15)</f>
        <v/>
      </c>
      <c r="BB17" s="282">
        <f>SUMIFS('2a. Database N flows'!$N:$N,'2a. Database N flows'!$G:$G,$B17,'2a. Database N flows'!$D:$D,"&lt;&gt;"&amp;$B17,'2a. Database N flows'!$M:$M,BB$16,'2a. Database N flows'!$P:$P,BB$15)</f>
        <v/>
      </c>
      <c r="BC17" s="282">
        <f>SUMIFS('2a. Database N flows'!$N:$N,'2a. Database N flows'!$G:$G,$B17,'2a. Database N flows'!$D:$D,"&lt;&gt;"&amp;$B17,'2a. Database N flows'!$M:$M,BC$16,'2a. Database N flows'!$P:$P,BC$15)</f>
        <v/>
      </c>
      <c r="BD17" s="282">
        <f>SUMIFS('2a. Database N flows'!$N:$N,'2a. Database N flows'!$G:$G,$B17,'2a. Database N flows'!$D:$D,"&lt;&gt;"&amp;$B17,'2a. Database N flows'!$M:$M,BD$16,'2a. Database N flows'!$P:$P,BD$15)</f>
        <v/>
      </c>
      <c r="BE17" s="282">
        <f>SUMIFS('2a. Database N flows'!$N:$N,'2a. Database N flows'!$G:$G,$B17,'2a. Database N flows'!$D:$D,"&lt;&gt;"&amp;$B17,'2a. Database N flows'!$M:$M,BE$16,'2a. Database N flows'!$P:$P,BE$15)</f>
        <v/>
      </c>
      <c r="BF17" s="282">
        <f>SUMIFS('2a. Database N flows'!$N:$N,'2a. Database N flows'!$G:$G,$B17,'2a. Database N flows'!$D:$D,"&lt;&gt;"&amp;$B17,'2a. Database N flows'!$M:$M,BF$16,'2a. Database N flows'!$P:$P,BF$15)</f>
        <v/>
      </c>
      <c r="BG17" s="282">
        <f>SUMIFS('2a. Database N flows'!$N:$N,'2a. Database N flows'!$G:$G,$B17,'2a. Database N flows'!$D:$D,"&lt;&gt;"&amp;$B17,'2a. Database N flows'!$M:$M,BG$16,'2a. Database N flows'!$P:$P,BG$15)</f>
        <v/>
      </c>
      <c r="BH17" s="285">
        <f>SUMIFS('2a. Database N flows'!$N:$N,'2a. Database N flows'!$G:$G,$B17,'2a. Database N flows'!$D:$D,"&lt;&gt;"&amp;$B17,'2a. Database N flows'!$P:$P,BH$15)</f>
        <v/>
      </c>
      <c r="BI17" s="282">
        <f>SUMIFS('2a. Database N flows'!$N:$N,'2a. Database N flows'!$G:$G,$B17,'2a. Database N flows'!$D:$D,"&lt;&gt;"&amp;$B17,'2a. Database N flows'!$M:$M,BI$16,'2a. Database N flows'!$P:$P,BI$15)</f>
        <v/>
      </c>
      <c r="BJ17" s="282">
        <f>SUMIFS('2a. Database N flows'!$N:$N,'2a. Database N flows'!$G:$G,$B17,'2a. Database N flows'!$D:$D,"&lt;&gt;"&amp;$B17,'2a. Database N flows'!$M:$M,BJ$16,'2a. Database N flows'!$P:$P,BJ$15)</f>
        <v/>
      </c>
      <c r="BK17" s="282">
        <f>SUMIFS('2a. Database N flows'!$N:$N,'2a. Database N flows'!$G:$G,$B17,'2a. Database N flows'!$D:$D,"&lt;&gt;"&amp;$B17,'2a. Database N flows'!$M:$M,BK$16,'2a. Database N flows'!$P:$P,BK$15)</f>
        <v/>
      </c>
      <c r="BL17" s="282">
        <f>SUMIFS('2a. Database N flows'!$N:$N,'2a. Database N flows'!$G:$G,$B17,'2a. Database N flows'!$D:$D,"&lt;&gt;"&amp;$B17,'2a. Database N flows'!$M:$M,BL$16,'2a. Database N flows'!$P:$P,BL$15)</f>
        <v/>
      </c>
      <c r="BM17" s="282">
        <f>SUMIFS('2a. Database N flows'!$N:$N,'2a. Database N flows'!$G:$G,$B17,'2a. Database N flows'!$D:$D,"&lt;&gt;"&amp;$B17,'2a. Database N flows'!$M:$M,BM$16,'2a. Database N flows'!$P:$P,BM$15)</f>
        <v/>
      </c>
      <c r="BN17" s="282">
        <f>SUMIFS('2a. Database N flows'!$N:$N,'2a. Database N flows'!$G:$G,$B17,'2a. Database N flows'!$D:$D,"&lt;&gt;"&amp;$B17,'2a. Database N flows'!$M:$M,BN$16,'2a. Database N flows'!$P:$P,BN$15)</f>
        <v/>
      </c>
      <c r="BO17" s="282">
        <f>SUMIFS('2a. Database N flows'!$N:$N,'2a. Database N flows'!$G:$G,$B17,'2a. Database N flows'!$D:$D,"&lt;&gt;"&amp;$B17,'2a. Database N flows'!$M:$M,BO$16,'2a. Database N flows'!$P:$P,BO$15)</f>
        <v/>
      </c>
      <c r="BP17" s="285">
        <f>SUMIFS('2a. Database N flows'!$N:$N,'2a. Database N flows'!$G:$G,$B17,'2a. Database N flows'!$D:$D,"&lt;&gt;"&amp;$B17,'2a. Database N flows'!$P:$P,BP$15)</f>
        <v/>
      </c>
      <c r="BQ17" s="282">
        <f>SUMIFS('2a. Database N flows'!$N:$N,'2a. Database N flows'!$G:$G,$B17,'2a. Database N flows'!$D:$D,"&lt;&gt;"&amp;$B17,'2a. Database N flows'!$M:$M,BQ$16,'2a. Database N flows'!$P:$P,BQ$15)</f>
        <v/>
      </c>
      <c r="BR17" s="282">
        <f>SUMIFS('2a. Database N flows'!$N:$N,'2a. Database N flows'!$G:$G,$B17,'2a. Database N flows'!$D:$D,"&lt;&gt;"&amp;$B17,'2a. Database N flows'!$M:$M,BR$16,'2a. Database N flows'!$P:$P,BR$15)</f>
        <v/>
      </c>
      <c r="BS17" s="282">
        <f>SUMIFS('2a. Database N flows'!$N:$N,'2a. Database N flows'!$G:$G,$B17,'2a. Database N flows'!$D:$D,"&lt;&gt;"&amp;$B17,'2a. Database N flows'!$M:$M,BS$16,'2a. Database N flows'!$P:$P,BS$15)</f>
        <v/>
      </c>
      <c r="BT17" s="282">
        <f>SUMIFS('2a. Database N flows'!$N:$N,'2a. Database N flows'!$G:$G,$B17,'2a. Database N flows'!$D:$D,"&lt;&gt;"&amp;$B17,'2a. Database N flows'!$M:$M,BT$16,'2a. Database N flows'!$P:$P,BT$15)</f>
        <v/>
      </c>
      <c r="BU17" s="282">
        <f>SUMIFS('2a. Database N flows'!$N:$N,'2a. Database N flows'!$G:$G,$B17,'2a. Database N flows'!$D:$D,"&lt;&gt;"&amp;$B17,'2a. Database N flows'!$M:$M,BU$16,'2a. Database N flows'!$P:$P,BU$15)</f>
        <v/>
      </c>
      <c r="BV17" s="282">
        <f>SUMIFS('2a. Database N flows'!$N:$N,'2a. Database N flows'!$G:$G,$B17,'2a. Database N flows'!$D:$D,"&lt;&gt;"&amp;$B17,'2a. Database N flows'!$M:$M,BV$16,'2a. Database N flows'!$P:$P,BV$15)</f>
        <v/>
      </c>
      <c r="BW17" s="282">
        <f>SUMIFS('2a. Database N flows'!$N:$N,'2a. Database N flows'!$G:$G,$B17,'2a. Database N flows'!$D:$D,"&lt;&gt;"&amp;$B17,'2a. Database N flows'!$M:$M,BW$16,'2a. Database N flows'!$P:$P,BW$15)</f>
        <v/>
      </c>
      <c r="BX17" s="285">
        <f>SUMIFS('2a. Database N flows'!$N:$N,'2a. Database N flows'!$G:$G,$B17,'2a. Database N flows'!$D:$D,"&lt;&gt;"&amp;$B17,'2a. Database N flows'!$P:$P,BX$15)</f>
        <v/>
      </c>
      <c r="BY17" s="282">
        <f>SUMIFS('2a. Database N flows'!$N:$N,'2a. Database N flows'!$G:$G,$B17,'2a. Database N flows'!$D:$D,"&lt;&gt;"&amp;$B17,'2a. Database N flows'!$M:$M,BY$16,'2a. Database N flows'!$P:$P,BY$15)</f>
        <v/>
      </c>
      <c r="BZ17" s="282">
        <f>SUMIFS('2a. Database N flows'!$N:$N,'2a. Database N flows'!$G:$G,$B17,'2a. Database N flows'!$D:$D,"&lt;&gt;"&amp;$B17,'2a. Database N flows'!$M:$M,BZ$16,'2a. Database N flows'!$P:$P,BZ$15)</f>
        <v/>
      </c>
      <c r="CA17" s="282">
        <f>SUMIFS('2a. Database N flows'!$N:$N,'2a. Database N flows'!$G:$G,$B17,'2a. Database N flows'!$D:$D,"&lt;&gt;"&amp;$B17,'2a. Database N flows'!$M:$M,CA$16,'2a. Database N flows'!$P:$P,CA$15)</f>
        <v/>
      </c>
      <c r="CB17" s="282">
        <f>SUMIFS('2a. Database N flows'!$N:$N,'2a. Database N flows'!$G:$G,$B17,'2a. Database N flows'!$D:$D,"&lt;&gt;"&amp;$B17,'2a. Database N flows'!$M:$M,CB$16,'2a. Database N flows'!$P:$P,CB$15)</f>
        <v/>
      </c>
      <c r="CC17" s="282">
        <f>SUMIFS('2a. Database N flows'!$N:$N,'2a. Database N flows'!$G:$G,$B17,'2a. Database N flows'!$D:$D,"&lt;&gt;"&amp;$B17,'2a. Database N flows'!$M:$M,CC$16,'2a. Database N flows'!$P:$P,CC$15)</f>
        <v/>
      </c>
      <c r="CD17" s="282">
        <f>SUMIFS('2a. Database N flows'!$N:$N,'2a. Database N flows'!$G:$G,$B17,'2a. Database N flows'!$D:$D,"&lt;&gt;"&amp;$B17,'2a. Database N flows'!$M:$M,CD$16,'2a. Database N flows'!$P:$P,CD$15)</f>
        <v/>
      </c>
      <c r="CE17" s="282">
        <f>SUMIFS('2a. Database N flows'!$N:$N,'2a. Database N flows'!$G:$G,$B17,'2a. Database N flows'!$D:$D,"&lt;&gt;"&amp;$B17,'2a. Database N flows'!$M:$M,CE$16,'2a. Database N flows'!$P:$P,CE$15)</f>
        <v/>
      </c>
      <c r="CF17" s="285">
        <f>SUMIFS('2a. Database N flows'!$N:$N,'2a. Database N flows'!$G:$G,$B17,'2a. Database N flows'!$D:$D,"&lt;&gt;"&amp;$B17,'2a. Database N flows'!$P:$P,CF$15)</f>
        <v/>
      </c>
      <c r="CG17" s="282">
        <f>SUMIFS('2a. Database N flows'!$N:$N,'2a. Database N flows'!$G:$G,$B17,'2a. Database N flows'!$D:$D,"&lt;&gt;"&amp;$B17,'2a. Database N flows'!$M:$M,CG$16,'2a. Database N flows'!$P:$P,CG$15)</f>
        <v/>
      </c>
      <c r="CH17" s="282">
        <f>SUMIFS('2a. Database N flows'!$N:$N,'2a. Database N flows'!$G:$G,$B17,'2a. Database N flows'!$D:$D,"&lt;&gt;"&amp;$B17,'2a. Database N flows'!$M:$M,CH$16,'2a. Database N flows'!$P:$P,CH$15)</f>
        <v/>
      </c>
      <c r="CI17" s="282">
        <f>SUMIFS('2a. Database N flows'!$N:$N,'2a. Database N flows'!$G:$G,$B17,'2a. Database N flows'!$D:$D,"&lt;&gt;"&amp;$B17,'2a. Database N flows'!$M:$M,CI$16,'2a. Database N flows'!$P:$P,CI$15)</f>
        <v/>
      </c>
      <c r="CJ17" s="282">
        <f>SUMIFS('2a. Database N flows'!$N:$N,'2a. Database N flows'!$G:$G,$B17,'2a. Database N flows'!$D:$D,"&lt;&gt;"&amp;$B17,'2a. Database N flows'!$M:$M,CJ$16,'2a. Database N flows'!$P:$P,CJ$15)</f>
        <v/>
      </c>
      <c r="CK17" s="282">
        <f>SUMIFS('2a. Database N flows'!$N:$N,'2a. Database N flows'!$G:$G,$B17,'2a. Database N flows'!$D:$D,"&lt;&gt;"&amp;$B17,'2a. Database N flows'!$M:$M,CK$16,'2a. Database N flows'!$P:$P,CK$15)</f>
        <v/>
      </c>
      <c r="CL17" s="282">
        <f>SUMIFS('2a. Database N flows'!$N:$N,'2a. Database N flows'!$G:$G,$B17,'2a. Database N flows'!$D:$D,"&lt;&gt;"&amp;$B17,'2a. Database N flows'!$M:$M,CL$16,'2a. Database N flows'!$P:$P,CL$15)</f>
        <v/>
      </c>
      <c r="CM17" s="282">
        <f>SUMIFS('2a. Database N flows'!$N:$N,'2a. Database N flows'!$G:$G,$B17,'2a. Database N flows'!$D:$D,"&lt;&gt;"&amp;$B17,'2a. Database N flows'!$M:$M,CM$16,'2a. Database N flows'!$P:$P,CM$15)</f>
        <v/>
      </c>
      <c r="CN17" s="285">
        <f>SUMIFS('2a. Database N flows'!$N:$N,'2a. Database N flows'!$G:$G,$B17,'2a. Database N flows'!$D:$D,"&lt;&gt;"&amp;$B17,'2a. Database N flows'!$P:$P,CN$15)</f>
        <v/>
      </c>
      <c r="CO17" s="282">
        <f>SUMIFS('2a. Database N flows'!$N:$N,'2a. Database N flows'!$G:$G,$B17,'2a. Database N flows'!$D:$D,"&lt;&gt;"&amp;$B17,'2a. Database N flows'!$M:$M,CO$16,'2a. Database N flows'!$P:$P,CO$15)</f>
        <v/>
      </c>
      <c r="CP17" s="282">
        <f>SUMIFS('2a. Database N flows'!$N:$N,'2a. Database N flows'!$G:$G,$B17,'2a. Database N flows'!$D:$D,"&lt;&gt;"&amp;$B17,'2a. Database N flows'!$M:$M,CP$16,'2a. Database N flows'!$P:$P,CP$15)</f>
        <v/>
      </c>
      <c r="CQ17" s="282">
        <f>SUMIFS('2a. Database N flows'!$N:$N,'2a. Database N flows'!$G:$G,$B17,'2a. Database N flows'!$D:$D,"&lt;&gt;"&amp;$B17,'2a. Database N flows'!$M:$M,CQ$16,'2a. Database N flows'!$P:$P,CQ$15)</f>
        <v/>
      </c>
      <c r="CR17" s="282">
        <f>SUMIFS('2a. Database N flows'!$N:$N,'2a. Database N flows'!$G:$G,$B17,'2a. Database N flows'!$D:$D,"&lt;&gt;"&amp;$B17,'2a. Database N flows'!$M:$M,CR$16,'2a. Database N flows'!$P:$P,CR$15)</f>
        <v/>
      </c>
      <c r="CS17" s="282">
        <f>SUMIFS('2a. Database N flows'!$N:$N,'2a. Database N flows'!$G:$G,$B17,'2a. Database N flows'!$D:$D,"&lt;&gt;"&amp;$B17,'2a. Database N flows'!$M:$M,CS$16,'2a. Database N flows'!$P:$P,CS$15)</f>
        <v/>
      </c>
      <c r="CT17" s="282">
        <f>SUMIFS('2a. Database N flows'!$N:$N,'2a. Database N flows'!$G:$G,$B17,'2a. Database N flows'!$D:$D,"&lt;&gt;"&amp;$B17,'2a. Database N flows'!$M:$M,CT$16,'2a. Database N flows'!$P:$P,CT$15)</f>
        <v/>
      </c>
      <c r="CU17" s="282">
        <f>SUMIFS('2a. Database N flows'!$N:$N,'2a. Database N flows'!$G:$G,$B17,'2a. Database N flows'!$D:$D,"&lt;&gt;"&amp;$B17,'2a. Database N flows'!$M:$M,CU$16,'2a. Database N flows'!$P:$P,CU$15)</f>
        <v/>
      </c>
      <c r="CV17" s="285">
        <f>SUMIFS('2a. Database N flows'!$N:$N,'2a. Database N flows'!$G:$G,$B17,'2a. Database N flows'!$D:$D,"&lt;&gt;"&amp;$B17,'2a. Database N flows'!$P:$P,CV$15)</f>
        <v/>
      </c>
      <c r="CY17" s="393" t="n"/>
    </row>
    <row r="18" hidden="1" outlineLevel="1">
      <c r="B18" s="386" t="inlineStr">
        <is>
          <t>MP</t>
        </is>
      </c>
      <c r="D18" s="281" t="inlineStr">
        <is>
          <t>Materials and products in industry</t>
        </is>
      </c>
      <c r="E18" s="282">
        <f>SUMIFS('2a. Database N flows'!$N:$N,'2a. Database N flows'!$G:$G,$B18,'2a. Database N flows'!$D:$D,"&lt;&gt;"&amp;$B18,'2a. Database N flows'!$M:$M,E$16,'2a. Database N flows'!$P:$P,E$15)</f>
        <v/>
      </c>
      <c r="F18" s="282">
        <f>SUMIFS('2a. Database N flows'!$N:$N,'2a. Database N flows'!$G:$G,$B18,'2a. Database N flows'!$D:$D,"&lt;&gt;"&amp;$B18,'2a. Database N flows'!$M:$M,F$16,'2a. Database N flows'!$P:$P,F$15)</f>
        <v/>
      </c>
      <c r="G18" s="282">
        <f>SUMIFS('2a. Database N flows'!$N:$N,'2a. Database N flows'!$G:$G,$B18,'2a. Database N flows'!$D:$D,"&lt;&gt;"&amp;$B18,'2a. Database N flows'!$M:$M,G$16,'2a. Database N flows'!$P:$P,G$15)</f>
        <v/>
      </c>
      <c r="H18" s="282">
        <f>SUMIFS('2a. Database N flows'!$N:$N,'2a. Database N flows'!$G:$G,$B18,'2a. Database N flows'!$D:$D,"&lt;&gt;"&amp;$B18,'2a. Database N flows'!$M:$M,H$16,'2a. Database N flows'!$P:$P,H$15)</f>
        <v/>
      </c>
      <c r="I18" s="282">
        <f>SUMIFS('2a. Database N flows'!$N:$N,'2a. Database N flows'!$G:$G,$B18,'2a. Database N flows'!$D:$D,"&lt;&gt;"&amp;$B18,'2a. Database N flows'!$M:$M,I$16,'2a. Database N flows'!$P:$P,I$15)</f>
        <v/>
      </c>
      <c r="J18" s="282">
        <f>SUMIFS('2a. Database N flows'!$N:$N,'2a. Database N flows'!$G:$G,$B18,'2a. Database N flows'!$D:$D,"&lt;&gt;"&amp;$B18,'2a. Database N flows'!$M:$M,J$16,'2a. Database N flows'!$P:$P,J$15)</f>
        <v/>
      </c>
      <c r="K18" s="282">
        <f>SUMIFS('2a. Database N flows'!$N:$N,'2a. Database N flows'!$G:$G,$B18,'2a. Database N flows'!$D:$D,"&lt;&gt;"&amp;$B18,'2a. Database N flows'!$M:$M,K$16,'2a. Database N flows'!$P:$P,K$15)</f>
        <v/>
      </c>
      <c r="L18" s="285">
        <f>SUMIFS('2a. Database N flows'!$N:$N,'2a. Database N flows'!$G:$G,$B18,'2a. Database N flows'!$D:$D,"&lt;&gt;"&amp;$B18,'2a. Database N flows'!$P:$P,L$15)</f>
        <v/>
      </c>
      <c r="M18" s="282">
        <f>SUMIFS('2a. Database N flows'!$N:$N,'2a. Database N flows'!$G:$G,$B18,'2a. Database N flows'!$D:$D,"&lt;&gt;"&amp;$B18,'2a. Database N flows'!$M:$M,M$16,'2a. Database N flows'!$P:$P,M$15)</f>
        <v/>
      </c>
      <c r="N18" s="282">
        <f>SUMIFS('2a. Database N flows'!$N:$N,'2a. Database N flows'!$G:$G,$B18,'2a. Database N flows'!$D:$D,"&lt;&gt;"&amp;$B18,'2a. Database N flows'!$M:$M,N$16,'2a. Database N flows'!$P:$P,N$15)</f>
        <v/>
      </c>
      <c r="O18" s="282">
        <f>SUMIFS('2a. Database N flows'!$N:$N,'2a. Database N flows'!$G:$G,$B18,'2a. Database N flows'!$D:$D,"&lt;&gt;"&amp;$B18,'2a. Database N flows'!$M:$M,O$16,'2a. Database N flows'!$P:$P,O$15)</f>
        <v/>
      </c>
      <c r="P18" s="282">
        <f>SUMIFS('2a. Database N flows'!$N:$N,'2a. Database N flows'!$G:$G,$B18,'2a. Database N flows'!$D:$D,"&lt;&gt;"&amp;$B18,'2a. Database N flows'!$M:$M,P$16,'2a. Database N flows'!$P:$P,P$15)</f>
        <v/>
      </c>
      <c r="Q18" s="282">
        <f>SUMIFS('2a. Database N flows'!$N:$N,'2a. Database N flows'!$G:$G,$B18,'2a. Database N flows'!$D:$D,"&lt;&gt;"&amp;$B18,'2a. Database N flows'!$M:$M,Q$16,'2a. Database N flows'!$P:$P,Q$15)</f>
        <v/>
      </c>
      <c r="R18" s="282">
        <f>SUMIFS('2a. Database N flows'!$N:$N,'2a. Database N flows'!$G:$G,$B18,'2a. Database N flows'!$D:$D,"&lt;&gt;"&amp;$B18,'2a. Database N flows'!$M:$M,R$16,'2a. Database N flows'!$P:$P,R$15)</f>
        <v/>
      </c>
      <c r="S18" s="282">
        <f>SUMIFS('2a. Database N flows'!$N:$N,'2a. Database N flows'!$G:$G,$B18,'2a. Database N flows'!$D:$D,"&lt;&gt;"&amp;$B18,'2a. Database N flows'!$M:$M,S$16,'2a. Database N flows'!$P:$P,S$15)</f>
        <v/>
      </c>
      <c r="T18" s="285">
        <f>SUMIFS('2a. Database N flows'!$N:$N,'2a. Database N flows'!$G:$G,$B18,'2a. Database N flows'!$D:$D,"&lt;&gt;"&amp;$B18,'2a. Database N flows'!$P:$P,T$15)</f>
        <v/>
      </c>
      <c r="U18" s="282">
        <f>SUMIFS('2a. Database N flows'!$N:$N,'2a. Database N flows'!$G:$G,$B18,'2a. Database N flows'!$D:$D,"&lt;&gt;"&amp;$B18,'2a. Database N flows'!$M:$M,U$16,'2a. Database N flows'!$P:$P,U$15)</f>
        <v/>
      </c>
      <c r="V18" s="282">
        <f>SUMIFS('2a. Database N flows'!$N:$N,'2a. Database N flows'!$G:$G,$B18,'2a. Database N flows'!$D:$D,"&lt;&gt;"&amp;$B18,'2a. Database N flows'!$M:$M,V$16,'2a. Database N flows'!$P:$P,V$15)</f>
        <v/>
      </c>
      <c r="W18" s="282">
        <f>SUMIFS('2a. Database N flows'!$N:$N,'2a. Database N flows'!$G:$G,$B18,'2a. Database N flows'!$D:$D,"&lt;&gt;"&amp;$B18,'2a. Database N flows'!$M:$M,W$16,'2a. Database N flows'!$P:$P,W$15)</f>
        <v/>
      </c>
      <c r="X18" s="282">
        <f>SUMIFS('2a. Database N flows'!$N:$N,'2a. Database N flows'!$G:$G,$B18,'2a. Database N flows'!$D:$D,"&lt;&gt;"&amp;$B18,'2a. Database N flows'!$M:$M,X$16,'2a. Database N flows'!$P:$P,X$15)</f>
        <v/>
      </c>
      <c r="Y18" s="282">
        <f>SUMIFS('2a. Database N flows'!$N:$N,'2a. Database N flows'!$G:$G,$B18,'2a. Database N flows'!$D:$D,"&lt;&gt;"&amp;$B18,'2a. Database N flows'!$M:$M,Y$16,'2a. Database N flows'!$P:$P,Y$15)</f>
        <v/>
      </c>
      <c r="Z18" s="282">
        <f>SUMIFS('2a. Database N flows'!$N:$N,'2a. Database N flows'!$G:$G,$B18,'2a. Database N flows'!$D:$D,"&lt;&gt;"&amp;$B18,'2a. Database N flows'!$M:$M,Z$16,'2a. Database N flows'!$P:$P,Z$15)</f>
        <v/>
      </c>
      <c r="AA18" s="282">
        <f>SUMIFS('2a. Database N flows'!$N:$N,'2a. Database N flows'!$G:$G,$B18,'2a. Database N flows'!$D:$D,"&lt;&gt;"&amp;$B18,'2a. Database N flows'!$M:$M,AA$16,'2a. Database N flows'!$P:$P,AA$15)</f>
        <v/>
      </c>
      <c r="AB18" s="285">
        <f>SUMIFS('2a. Database N flows'!$N:$N,'2a. Database N flows'!$G:$G,$B18,'2a. Database N flows'!$D:$D,"&lt;&gt;"&amp;$B18,'2a. Database N flows'!$P:$P,AB$15)</f>
        <v/>
      </c>
      <c r="AC18" s="282">
        <f>SUMIFS('2a. Database N flows'!$N:$N,'2a. Database N flows'!$G:$G,$B18,'2a. Database N flows'!$D:$D,"&lt;&gt;"&amp;$B18,'2a. Database N flows'!$M:$M,AC$16,'2a. Database N flows'!$P:$P,AC$15)</f>
        <v/>
      </c>
      <c r="AD18" s="282">
        <f>SUMIFS('2a. Database N flows'!$N:$N,'2a. Database N flows'!$G:$G,$B18,'2a. Database N flows'!$D:$D,"&lt;&gt;"&amp;$B18,'2a. Database N flows'!$M:$M,AD$16,'2a. Database N flows'!$P:$P,AD$15)</f>
        <v/>
      </c>
      <c r="AE18" s="282">
        <f>SUMIFS('2a. Database N flows'!$N:$N,'2a. Database N flows'!$G:$G,$B18,'2a. Database N flows'!$D:$D,"&lt;&gt;"&amp;$B18,'2a. Database N flows'!$M:$M,AE$16,'2a. Database N flows'!$P:$P,AE$15)</f>
        <v/>
      </c>
      <c r="AF18" s="282">
        <f>SUMIFS('2a. Database N flows'!$N:$N,'2a. Database N flows'!$G:$G,$B18,'2a. Database N flows'!$D:$D,"&lt;&gt;"&amp;$B18,'2a. Database N flows'!$M:$M,AF$16,'2a. Database N flows'!$P:$P,AF$15)</f>
        <v/>
      </c>
      <c r="AG18" s="282">
        <f>SUMIFS('2a. Database N flows'!$N:$N,'2a. Database N flows'!$G:$G,$B18,'2a. Database N flows'!$D:$D,"&lt;&gt;"&amp;$B18,'2a. Database N flows'!$M:$M,AG$16,'2a. Database N flows'!$P:$P,AG$15)</f>
        <v/>
      </c>
      <c r="AH18" s="282">
        <f>SUMIFS('2a. Database N flows'!$N:$N,'2a. Database N flows'!$G:$G,$B18,'2a. Database N flows'!$D:$D,"&lt;&gt;"&amp;$B18,'2a. Database N flows'!$M:$M,AH$16,'2a. Database N flows'!$P:$P,AH$15)</f>
        <v/>
      </c>
      <c r="AI18" s="282">
        <f>SUMIFS('2a. Database N flows'!$N:$N,'2a. Database N flows'!$G:$G,$B18,'2a. Database N flows'!$D:$D,"&lt;&gt;"&amp;$B18,'2a. Database N flows'!$M:$M,AI$16,'2a. Database N flows'!$P:$P,AI$15)</f>
        <v/>
      </c>
      <c r="AJ18" s="285">
        <f>SUMIFS('2a. Database N flows'!$N:$N,'2a. Database N flows'!$G:$G,$B18,'2a. Database N flows'!$D:$D,"&lt;&gt;"&amp;$B18,'2a. Database N flows'!$P:$P,AJ$15)</f>
        <v/>
      </c>
      <c r="AK18" s="282">
        <f>SUMIFS('2a. Database N flows'!$N:$N,'2a. Database N flows'!$G:$G,$B18,'2a. Database N flows'!$D:$D,"&lt;&gt;"&amp;$B18,'2a. Database N flows'!$M:$M,AK$16,'2a. Database N flows'!$P:$P,AK$15)</f>
        <v/>
      </c>
      <c r="AL18" s="282">
        <f>SUMIFS('2a. Database N flows'!$N:$N,'2a. Database N flows'!$G:$G,$B18,'2a. Database N flows'!$D:$D,"&lt;&gt;"&amp;$B18,'2a. Database N flows'!$M:$M,AL$16,'2a. Database N flows'!$P:$P,AL$15)</f>
        <v/>
      </c>
      <c r="AM18" s="282">
        <f>SUMIFS('2a. Database N flows'!$N:$N,'2a. Database N flows'!$G:$G,$B18,'2a. Database N flows'!$D:$D,"&lt;&gt;"&amp;$B18,'2a. Database N flows'!$M:$M,AM$16,'2a. Database N flows'!$P:$P,AM$15)</f>
        <v/>
      </c>
      <c r="AN18" s="282">
        <f>SUMIFS('2a. Database N flows'!$N:$N,'2a. Database N flows'!$G:$G,$B18,'2a. Database N flows'!$D:$D,"&lt;&gt;"&amp;$B18,'2a. Database N flows'!$M:$M,AN$16,'2a. Database N flows'!$P:$P,AN$15)</f>
        <v/>
      </c>
      <c r="AO18" s="282">
        <f>SUMIFS('2a. Database N flows'!$N:$N,'2a. Database N flows'!$G:$G,$B18,'2a. Database N flows'!$D:$D,"&lt;&gt;"&amp;$B18,'2a. Database N flows'!$M:$M,AO$16,'2a. Database N flows'!$P:$P,AO$15)</f>
        <v/>
      </c>
      <c r="AP18" s="282">
        <f>SUMIFS('2a. Database N flows'!$N:$N,'2a. Database N flows'!$G:$G,$B18,'2a. Database N flows'!$D:$D,"&lt;&gt;"&amp;$B18,'2a. Database N flows'!$M:$M,AP$16,'2a. Database N flows'!$P:$P,AP$15)</f>
        <v/>
      </c>
      <c r="AQ18" s="282">
        <f>SUMIFS('2a. Database N flows'!$N:$N,'2a. Database N flows'!$G:$G,$B18,'2a. Database N flows'!$D:$D,"&lt;&gt;"&amp;$B18,'2a. Database N flows'!$M:$M,AQ$16,'2a. Database N flows'!$P:$P,AQ$15)</f>
        <v/>
      </c>
      <c r="AR18" s="285">
        <f>SUMIFS('2a. Database N flows'!$N:$N,'2a. Database N flows'!$G:$G,$B18,'2a. Database N flows'!$D:$D,"&lt;&gt;"&amp;$B18,'2a. Database N flows'!$P:$P,AR$15)</f>
        <v/>
      </c>
      <c r="AS18" s="282">
        <f>SUMIFS('2a. Database N flows'!$N:$N,'2a. Database N flows'!$G:$G,$B18,'2a. Database N flows'!$D:$D,"&lt;&gt;"&amp;$B18,'2a. Database N flows'!$M:$M,AS$16,'2a. Database N flows'!$P:$P,AS$15)</f>
        <v/>
      </c>
      <c r="AT18" s="282">
        <f>SUMIFS('2a. Database N flows'!$N:$N,'2a. Database N flows'!$G:$G,$B18,'2a. Database N flows'!$D:$D,"&lt;&gt;"&amp;$B18,'2a. Database N flows'!$M:$M,AT$16,'2a. Database N flows'!$P:$P,AT$15)</f>
        <v/>
      </c>
      <c r="AU18" s="282">
        <f>SUMIFS('2a. Database N flows'!$N:$N,'2a. Database N flows'!$G:$G,$B18,'2a. Database N flows'!$D:$D,"&lt;&gt;"&amp;$B18,'2a. Database N flows'!$M:$M,AU$16,'2a. Database N flows'!$P:$P,AU$15)</f>
        <v/>
      </c>
      <c r="AV18" s="282">
        <f>SUMIFS('2a. Database N flows'!$N:$N,'2a. Database N flows'!$G:$G,$B18,'2a. Database N flows'!$D:$D,"&lt;&gt;"&amp;$B18,'2a. Database N flows'!$M:$M,AV$16,'2a. Database N flows'!$P:$P,AV$15)</f>
        <v/>
      </c>
      <c r="AW18" s="282">
        <f>SUMIFS('2a. Database N flows'!$N:$N,'2a. Database N flows'!$G:$G,$B18,'2a. Database N flows'!$D:$D,"&lt;&gt;"&amp;$B18,'2a. Database N flows'!$M:$M,AW$16,'2a. Database N flows'!$P:$P,AW$15)</f>
        <v/>
      </c>
      <c r="AX18" s="282">
        <f>SUMIFS('2a. Database N flows'!$N:$N,'2a. Database N flows'!$G:$G,$B18,'2a. Database N flows'!$D:$D,"&lt;&gt;"&amp;$B18,'2a. Database N flows'!$M:$M,AX$16,'2a. Database N flows'!$P:$P,AX$15)</f>
        <v/>
      </c>
      <c r="AY18" s="282">
        <f>SUMIFS('2a. Database N flows'!$N:$N,'2a. Database N flows'!$G:$G,$B18,'2a. Database N flows'!$D:$D,"&lt;&gt;"&amp;$B18,'2a. Database N flows'!$M:$M,AY$16,'2a. Database N flows'!$P:$P,AY$15)</f>
        <v/>
      </c>
      <c r="AZ18" s="285">
        <f>SUMIFS('2a. Database N flows'!$N:$N,'2a. Database N flows'!$G:$G,$B18,'2a. Database N flows'!$D:$D,"&lt;&gt;"&amp;$B18,'2a. Database N flows'!$P:$P,AZ$15)</f>
        <v/>
      </c>
      <c r="BA18" s="282">
        <f>SUMIFS('2a. Database N flows'!$N:$N,'2a. Database N flows'!$G:$G,$B18,'2a. Database N flows'!$D:$D,"&lt;&gt;"&amp;$B18,'2a. Database N flows'!$M:$M,BA$16,'2a. Database N flows'!$P:$P,BA$15)</f>
        <v/>
      </c>
      <c r="BB18" s="282">
        <f>SUMIFS('2a. Database N flows'!$N:$N,'2a. Database N flows'!$G:$G,$B18,'2a. Database N flows'!$D:$D,"&lt;&gt;"&amp;$B18,'2a. Database N flows'!$M:$M,BB$16,'2a. Database N flows'!$P:$P,BB$15)</f>
        <v/>
      </c>
      <c r="BC18" s="282">
        <f>SUMIFS('2a. Database N flows'!$N:$N,'2a. Database N flows'!$G:$G,$B18,'2a. Database N flows'!$D:$D,"&lt;&gt;"&amp;$B18,'2a. Database N flows'!$M:$M,BC$16,'2a. Database N flows'!$P:$P,BC$15)</f>
        <v/>
      </c>
      <c r="BD18" s="282">
        <f>SUMIFS('2a. Database N flows'!$N:$N,'2a. Database N flows'!$G:$G,$B18,'2a. Database N flows'!$D:$D,"&lt;&gt;"&amp;$B18,'2a. Database N flows'!$M:$M,BD$16,'2a. Database N flows'!$P:$P,BD$15)</f>
        <v/>
      </c>
      <c r="BE18" s="282">
        <f>SUMIFS('2a. Database N flows'!$N:$N,'2a. Database N flows'!$G:$G,$B18,'2a. Database N flows'!$D:$D,"&lt;&gt;"&amp;$B18,'2a. Database N flows'!$M:$M,BE$16,'2a. Database N flows'!$P:$P,BE$15)</f>
        <v/>
      </c>
      <c r="BF18" s="282">
        <f>SUMIFS('2a. Database N flows'!$N:$N,'2a. Database N flows'!$G:$G,$B18,'2a. Database N flows'!$D:$D,"&lt;&gt;"&amp;$B18,'2a. Database N flows'!$M:$M,BF$16,'2a. Database N flows'!$P:$P,BF$15)</f>
        <v/>
      </c>
      <c r="BG18" s="282">
        <f>SUMIFS('2a. Database N flows'!$N:$N,'2a. Database N flows'!$G:$G,$B18,'2a. Database N flows'!$D:$D,"&lt;&gt;"&amp;$B18,'2a. Database N flows'!$M:$M,BG$16,'2a. Database N flows'!$P:$P,BG$15)</f>
        <v/>
      </c>
      <c r="BH18" s="285">
        <f>SUMIFS('2a. Database N flows'!$N:$N,'2a. Database N flows'!$G:$G,$B18,'2a. Database N flows'!$D:$D,"&lt;&gt;"&amp;$B18,'2a. Database N flows'!$P:$P,BH$15)</f>
        <v/>
      </c>
      <c r="BI18" s="282">
        <f>SUMIFS('2a. Database N flows'!$N:$N,'2a. Database N flows'!$G:$G,$B18,'2a. Database N flows'!$D:$D,"&lt;&gt;"&amp;$B18,'2a. Database N flows'!$M:$M,BI$16,'2a. Database N flows'!$P:$P,BI$15)</f>
        <v/>
      </c>
      <c r="BJ18" s="282">
        <f>SUMIFS('2a. Database N flows'!$N:$N,'2a. Database N flows'!$G:$G,$B18,'2a. Database N flows'!$D:$D,"&lt;&gt;"&amp;$B18,'2a. Database N flows'!$M:$M,BJ$16,'2a. Database N flows'!$P:$P,BJ$15)</f>
        <v/>
      </c>
      <c r="BK18" s="282">
        <f>SUMIFS('2a. Database N flows'!$N:$N,'2a. Database N flows'!$G:$G,$B18,'2a. Database N flows'!$D:$D,"&lt;&gt;"&amp;$B18,'2a. Database N flows'!$M:$M,BK$16,'2a. Database N flows'!$P:$P,BK$15)</f>
        <v/>
      </c>
      <c r="BL18" s="282">
        <f>SUMIFS('2a. Database N flows'!$N:$N,'2a. Database N flows'!$G:$G,$B18,'2a. Database N flows'!$D:$D,"&lt;&gt;"&amp;$B18,'2a. Database N flows'!$M:$M,BL$16,'2a. Database N flows'!$P:$P,BL$15)</f>
        <v/>
      </c>
      <c r="BM18" s="282">
        <f>SUMIFS('2a. Database N flows'!$N:$N,'2a. Database N flows'!$G:$G,$B18,'2a. Database N flows'!$D:$D,"&lt;&gt;"&amp;$B18,'2a. Database N flows'!$M:$M,BM$16,'2a. Database N flows'!$P:$P,BM$15)</f>
        <v/>
      </c>
      <c r="BN18" s="282">
        <f>SUMIFS('2a. Database N flows'!$N:$N,'2a. Database N flows'!$G:$G,$B18,'2a. Database N flows'!$D:$D,"&lt;&gt;"&amp;$B18,'2a. Database N flows'!$M:$M,BN$16,'2a. Database N flows'!$P:$P,BN$15)</f>
        <v/>
      </c>
      <c r="BO18" s="282">
        <f>SUMIFS('2a. Database N flows'!$N:$N,'2a. Database N flows'!$G:$G,$B18,'2a. Database N flows'!$D:$D,"&lt;&gt;"&amp;$B18,'2a. Database N flows'!$M:$M,BO$16,'2a. Database N flows'!$P:$P,BO$15)</f>
        <v/>
      </c>
      <c r="BP18" s="285">
        <f>SUMIFS('2a. Database N flows'!$N:$N,'2a. Database N flows'!$G:$G,$B18,'2a. Database N flows'!$D:$D,"&lt;&gt;"&amp;$B18,'2a. Database N flows'!$P:$P,BP$15)</f>
        <v/>
      </c>
      <c r="BQ18" s="282">
        <f>SUMIFS('2a. Database N flows'!$N:$N,'2a. Database N flows'!$G:$G,$B18,'2a. Database N flows'!$D:$D,"&lt;&gt;"&amp;$B18,'2a. Database N flows'!$M:$M,BQ$16,'2a. Database N flows'!$P:$P,BQ$15)</f>
        <v/>
      </c>
      <c r="BR18" s="282">
        <f>SUMIFS('2a. Database N flows'!$N:$N,'2a. Database N flows'!$G:$G,$B18,'2a. Database N flows'!$D:$D,"&lt;&gt;"&amp;$B18,'2a. Database N flows'!$M:$M,BR$16,'2a. Database N flows'!$P:$P,BR$15)</f>
        <v/>
      </c>
      <c r="BS18" s="282">
        <f>SUMIFS('2a. Database N flows'!$N:$N,'2a. Database N flows'!$G:$G,$B18,'2a. Database N flows'!$D:$D,"&lt;&gt;"&amp;$B18,'2a. Database N flows'!$M:$M,BS$16,'2a. Database N flows'!$P:$P,BS$15)</f>
        <v/>
      </c>
      <c r="BT18" s="282">
        <f>SUMIFS('2a. Database N flows'!$N:$N,'2a. Database N flows'!$G:$G,$B18,'2a. Database N flows'!$D:$D,"&lt;&gt;"&amp;$B18,'2a. Database N flows'!$M:$M,BT$16,'2a. Database N flows'!$P:$P,BT$15)</f>
        <v/>
      </c>
      <c r="BU18" s="282">
        <f>SUMIFS('2a. Database N flows'!$N:$N,'2a. Database N flows'!$G:$G,$B18,'2a. Database N flows'!$D:$D,"&lt;&gt;"&amp;$B18,'2a. Database N flows'!$M:$M,BU$16,'2a. Database N flows'!$P:$P,BU$15)</f>
        <v/>
      </c>
      <c r="BV18" s="282">
        <f>SUMIFS('2a. Database N flows'!$N:$N,'2a. Database N flows'!$G:$G,$B18,'2a. Database N flows'!$D:$D,"&lt;&gt;"&amp;$B18,'2a. Database N flows'!$M:$M,BV$16,'2a. Database N flows'!$P:$P,BV$15)</f>
        <v/>
      </c>
      <c r="BW18" s="282">
        <f>SUMIFS('2a. Database N flows'!$N:$N,'2a. Database N flows'!$G:$G,$B18,'2a. Database N flows'!$D:$D,"&lt;&gt;"&amp;$B18,'2a. Database N flows'!$M:$M,BW$16,'2a. Database N flows'!$P:$P,BW$15)</f>
        <v/>
      </c>
      <c r="BX18" s="285">
        <f>SUMIFS('2a. Database N flows'!$N:$N,'2a. Database N flows'!$G:$G,$B18,'2a. Database N flows'!$D:$D,"&lt;&gt;"&amp;$B18,'2a. Database N flows'!$P:$P,BX$15)</f>
        <v/>
      </c>
      <c r="BY18" s="282">
        <f>SUMIFS('2a. Database N flows'!$N:$N,'2a. Database N flows'!$G:$G,$B18,'2a. Database N flows'!$D:$D,"&lt;&gt;"&amp;$B18,'2a. Database N flows'!$M:$M,BY$16,'2a. Database N flows'!$P:$P,BY$15)</f>
        <v/>
      </c>
      <c r="BZ18" s="282">
        <f>SUMIFS('2a. Database N flows'!$N:$N,'2a. Database N flows'!$G:$G,$B18,'2a. Database N flows'!$D:$D,"&lt;&gt;"&amp;$B18,'2a. Database N flows'!$M:$M,BZ$16,'2a. Database N flows'!$P:$P,BZ$15)</f>
        <v/>
      </c>
      <c r="CA18" s="282">
        <f>SUMIFS('2a. Database N flows'!$N:$N,'2a. Database N flows'!$G:$G,$B18,'2a. Database N flows'!$D:$D,"&lt;&gt;"&amp;$B18,'2a. Database N flows'!$M:$M,CA$16,'2a. Database N flows'!$P:$P,CA$15)</f>
        <v/>
      </c>
      <c r="CB18" s="282">
        <f>SUMIFS('2a. Database N flows'!$N:$N,'2a. Database N flows'!$G:$G,$B18,'2a. Database N flows'!$D:$D,"&lt;&gt;"&amp;$B18,'2a. Database N flows'!$M:$M,CB$16,'2a. Database N flows'!$P:$P,CB$15)</f>
        <v/>
      </c>
      <c r="CC18" s="282">
        <f>SUMIFS('2a. Database N flows'!$N:$N,'2a. Database N flows'!$G:$G,$B18,'2a. Database N flows'!$D:$D,"&lt;&gt;"&amp;$B18,'2a. Database N flows'!$M:$M,CC$16,'2a. Database N flows'!$P:$P,CC$15)</f>
        <v/>
      </c>
      <c r="CD18" s="282">
        <f>SUMIFS('2a. Database N flows'!$N:$N,'2a. Database N flows'!$G:$G,$B18,'2a. Database N flows'!$D:$D,"&lt;&gt;"&amp;$B18,'2a. Database N flows'!$M:$M,CD$16,'2a. Database N flows'!$P:$P,CD$15)</f>
        <v/>
      </c>
      <c r="CE18" s="282">
        <f>SUMIFS('2a. Database N flows'!$N:$N,'2a. Database N flows'!$G:$G,$B18,'2a. Database N flows'!$D:$D,"&lt;&gt;"&amp;$B18,'2a. Database N flows'!$M:$M,CE$16,'2a. Database N flows'!$P:$P,CE$15)</f>
        <v/>
      </c>
      <c r="CF18" s="285">
        <f>SUMIFS('2a. Database N flows'!$N:$N,'2a. Database N flows'!$G:$G,$B18,'2a. Database N flows'!$D:$D,"&lt;&gt;"&amp;$B18,'2a. Database N flows'!$P:$P,CF$15)</f>
        <v/>
      </c>
      <c r="CG18" s="282">
        <f>SUMIFS('2a. Database N flows'!$N:$N,'2a. Database N flows'!$G:$G,$B18,'2a. Database N flows'!$D:$D,"&lt;&gt;"&amp;$B18,'2a. Database N flows'!$M:$M,CG$16,'2a. Database N flows'!$P:$P,CG$15)</f>
        <v/>
      </c>
      <c r="CH18" s="282">
        <f>SUMIFS('2a. Database N flows'!$N:$N,'2a. Database N flows'!$G:$G,$B18,'2a. Database N flows'!$D:$D,"&lt;&gt;"&amp;$B18,'2a. Database N flows'!$M:$M,CH$16,'2a. Database N flows'!$P:$P,CH$15)</f>
        <v/>
      </c>
      <c r="CI18" s="282">
        <f>SUMIFS('2a. Database N flows'!$N:$N,'2a. Database N flows'!$G:$G,$B18,'2a. Database N flows'!$D:$D,"&lt;&gt;"&amp;$B18,'2a. Database N flows'!$M:$M,CI$16,'2a. Database N flows'!$P:$P,CI$15)</f>
        <v/>
      </c>
      <c r="CJ18" s="282">
        <f>SUMIFS('2a. Database N flows'!$N:$N,'2a. Database N flows'!$G:$G,$B18,'2a. Database N flows'!$D:$D,"&lt;&gt;"&amp;$B18,'2a. Database N flows'!$M:$M,CJ$16,'2a. Database N flows'!$P:$P,CJ$15)</f>
        <v/>
      </c>
      <c r="CK18" s="282">
        <f>SUMIFS('2a. Database N flows'!$N:$N,'2a. Database N flows'!$G:$G,$B18,'2a. Database N flows'!$D:$D,"&lt;&gt;"&amp;$B18,'2a. Database N flows'!$M:$M,CK$16,'2a. Database N flows'!$P:$P,CK$15)</f>
        <v/>
      </c>
      <c r="CL18" s="282">
        <f>SUMIFS('2a. Database N flows'!$N:$N,'2a. Database N flows'!$G:$G,$B18,'2a. Database N flows'!$D:$D,"&lt;&gt;"&amp;$B18,'2a. Database N flows'!$M:$M,CL$16,'2a. Database N flows'!$P:$P,CL$15)</f>
        <v/>
      </c>
      <c r="CM18" s="282">
        <f>SUMIFS('2a. Database N flows'!$N:$N,'2a. Database N flows'!$G:$G,$B18,'2a. Database N flows'!$D:$D,"&lt;&gt;"&amp;$B18,'2a. Database N flows'!$M:$M,CM$16,'2a. Database N flows'!$P:$P,CM$15)</f>
        <v/>
      </c>
      <c r="CN18" s="285">
        <f>SUMIFS('2a. Database N flows'!$N:$N,'2a. Database N flows'!$G:$G,$B18,'2a. Database N flows'!$D:$D,"&lt;&gt;"&amp;$B18,'2a. Database N flows'!$P:$P,CN$15)</f>
        <v/>
      </c>
      <c r="CO18" s="282">
        <f>SUMIFS('2a. Database N flows'!$N:$N,'2a. Database N flows'!$G:$G,$B18,'2a. Database N flows'!$D:$D,"&lt;&gt;"&amp;$B18,'2a. Database N flows'!$M:$M,CO$16,'2a. Database N flows'!$P:$P,CO$15)</f>
        <v/>
      </c>
      <c r="CP18" s="282">
        <f>SUMIFS('2a. Database N flows'!$N:$N,'2a. Database N flows'!$G:$G,$B18,'2a. Database N flows'!$D:$D,"&lt;&gt;"&amp;$B18,'2a. Database N flows'!$M:$M,CP$16,'2a. Database N flows'!$P:$P,CP$15)</f>
        <v/>
      </c>
      <c r="CQ18" s="282">
        <f>SUMIFS('2a. Database N flows'!$N:$N,'2a. Database N flows'!$G:$G,$B18,'2a. Database N flows'!$D:$D,"&lt;&gt;"&amp;$B18,'2a. Database N flows'!$M:$M,CQ$16,'2a. Database N flows'!$P:$P,CQ$15)</f>
        <v/>
      </c>
      <c r="CR18" s="282">
        <f>SUMIFS('2a. Database N flows'!$N:$N,'2a. Database N flows'!$G:$G,$B18,'2a. Database N flows'!$D:$D,"&lt;&gt;"&amp;$B18,'2a. Database N flows'!$M:$M,CR$16,'2a. Database N flows'!$P:$P,CR$15)</f>
        <v/>
      </c>
      <c r="CS18" s="282">
        <f>SUMIFS('2a. Database N flows'!$N:$N,'2a. Database N flows'!$G:$G,$B18,'2a. Database N flows'!$D:$D,"&lt;&gt;"&amp;$B18,'2a. Database N flows'!$M:$M,CS$16,'2a. Database N flows'!$P:$P,CS$15)</f>
        <v/>
      </c>
      <c r="CT18" s="282">
        <f>SUMIFS('2a. Database N flows'!$N:$N,'2a. Database N flows'!$G:$G,$B18,'2a. Database N flows'!$D:$D,"&lt;&gt;"&amp;$B18,'2a. Database N flows'!$M:$M,CT$16,'2a. Database N flows'!$P:$P,CT$15)</f>
        <v/>
      </c>
      <c r="CU18" s="282">
        <f>SUMIFS('2a. Database N flows'!$N:$N,'2a. Database N flows'!$G:$G,$B18,'2a. Database N flows'!$D:$D,"&lt;&gt;"&amp;$B18,'2a. Database N flows'!$M:$M,CU$16,'2a. Database N flows'!$P:$P,CU$15)</f>
        <v/>
      </c>
      <c r="CV18" s="285">
        <f>SUMIFS('2a. Database N flows'!$N:$N,'2a. Database N flows'!$G:$G,$B18,'2a. Database N flows'!$D:$D,"&lt;&gt;"&amp;$B18,'2a. Database N flows'!$P:$P,CV$15)</f>
        <v/>
      </c>
      <c r="CY18" s="393" t="n"/>
    </row>
    <row r="19" hidden="1" outlineLevel="1">
      <c r="B19" s="386" t="inlineStr">
        <is>
          <t>HS</t>
        </is>
      </c>
      <c r="D19" s="281" t="inlineStr">
        <is>
          <t>Humans and settlements</t>
        </is>
      </c>
      <c r="E19" s="282">
        <f>SUMIFS('2a. Database N flows'!$N:$N,'2a. Database N flows'!$G:$G,$B19,'2a. Database N flows'!$D:$D,"&lt;&gt;"&amp;$B19,'2a. Database N flows'!$M:$M,E$16,'2a. Database N flows'!$P:$P,E$15)</f>
        <v/>
      </c>
      <c r="F19" s="282">
        <f>SUMIFS('2a. Database N flows'!$N:$N,'2a. Database N flows'!$G:$G,$B19,'2a. Database N flows'!$D:$D,"&lt;&gt;"&amp;$B19,'2a. Database N flows'!$M:$M,F$16,'2a. Database N flows'!$P:$P,F$15)</f>
        <v/>
      </c>
      <c r="G19" s="282">
        <f>SUMIFS('2a. Database N flows'!$N:$N,'2a. Database N flows'!$G:$G,$B19,'2a. Database N flows'!$D:$D,"&lt;&gt;"&amp;$B19,'2a. Database N flows'!$M:$M,G$16,'2a. Database N flows'!$P:$P,G$15)</f>
        <v/>
      </c>
      <c r="H19" s="282">
        <f>SUMIFS('2a. Database N flows'!$N:$N,'2a. Database N flows'!$G:$G,$B19,'2a. Database N flows'!$D:$D,"&lt;&gt;"&amp;$B19,'2a. Database N flows'!$M:$M,H$16,'2a. Database N flows'!$P:$P,H$15)</f>
        <v/>
      </c>
      <c r="I19" s="282">
        <f>SUMIFS('2a. Database N flows'!$N:$N,'2a. Database N flows'!$G:$G,$B19,'2a. Database N flows'!$D:$D,"&lt;&gt;"&amp;$B19,'2a. Database N flows'!$M:$M,I$16,'2a. Database N flows'!$P:$P,I$15)</f>
        <v/>
      </c>
      <c r="J19" s="282">
        <f>SUMIFS('2a. Database N flows'!$N:$N,'2a. Database N flows'!$G:$G,$B19,'2a. Database N flows'!$D:$D,"&lt;&gt;"&amp;$B19,'2a. Database N flows'!$M:$M,J$16,'2a. Database N flows'!$P:$P,J$15)</f>
        <v/>
      </c>
      <c r="K19" s="282">
        <f>SUMIFS('2a. Database N flows'!$N:$N,'2a. Database N flows'!$G:$G,$B19,'2a. Database N flows'!$D:$D,"&lt;&gt;"&amp;$B19,'2a. Database N flows'!$M:$M,K$16,'2a. Database N flows'!$P:$P,K$15)</f>
        <v/>
      </c>
      <c r="L19" s="285">
        <f>SUMIFS('2a. Database N flows'!$N:$N,'2a. Database N flows'!$G:$G,$B19,'2a. Database N flows'!$D:$D,"&lt;&gt;"&amp;$B19,'2a. Database N flows'!$P:$P,L$15)</f>
        <v/>
      </c>
      <c r="M19" s="282">
        <f>SUMIFS('2a. Database N flows'!$N:$N,'2a. Database N flows'!$G:$G,$B19,'2a. Database N flows'!$D:$D,"&lt;&gt;"&amp;$B19,'2a. Database N flows'!$M:$M,M$16,'2a. Database N flows'!$P:$P,M$15)</f>
        <v/>
      </c>
      <c r="N19" s="282">
        <f>SUMIFS('2a. Database N flows'!$N:$N,'2a. Database N flows'!$G:$G,$B19,'2a. Database N flows'!$D:$D,"&lt;&gt;"&amp;$B19,'2a. Database N flows'!$M:$M,N$16,'2a. Database N flows'!$P:$P,N$15)</f>
        <v/>
      </c>
      <c r="O19" s="282">
        <f>SUMIFS('2a. Database N flows'!$N:$N,'2a. Database N flows'!$G:$G,$B19,'2a. Database N flows'!$D:$D,"&lt;&gt;"&amp;$B19,'2a. Database N flows'!$M:$M,O$16,'2a. Database N flows'!$P:$P,O$15)</f>
        <v/>
      </c>
      <c r="P19" s="282">
        <f>SUMIFS('2a. Database N flows'!$N:$N,'2a. Database N flows'!$G:$G,$B19,'2a. Database N flows'!$D:$D,"&lt;&gt;"&amp;$B19,'2a. Database N flows'!$M:$M,P$16,'2a. Database N flows'!$P:$P,P$15)</f>
        <v/>
      </c>
      <c r="Q19" s="282">
        <f>SUMIFS('2a. Database N flows'!$N:$N,'2a. Database N flows'!$G:$G,$B19,'2a. Database N flows'!$D:$D,"&lt;&gt;"&amp;$B19,'2a. Database N flows'!$M:$M,Q$16,'2a. Database N flows'!$P:$P,Q$15)</f>
        <v/>
      </c>
      <c r="R19" s="282">
        <f>SUMIFS('2a. Database N flows'!$N:$N,'2a. Database N flows'!$G:$G,$B19,'2a. Database N flows'!$D:$D,"&lt;&gt;"&amp;$B19,'2a. Database N flows'!$M:$M,R$16,'2a. Database N flows'!$P:$P,R$15)</f>
        <v/>
      </c>
      <c r="S19" s="282">
        <f>SUMIFS('2a. Database N flows'!$N:$N,'2a. Database N flows'!$G:$G,$B19,'2a. Database N flows'!$D:$D,"&lt;&gt;"&amp;$B19,'2a. Database N flows'!$M:$M,S$16,'2a. Database N flows'!$P:$P,S$15)</f>
        <v/>
      </c>
      <c r="T19" s="285">
        <f>SUMIFS('2a. Database N flows'!$N:$N,'2a. Database N flows'!$G:$G,$B19,'2a. Database N flows'!$D:$D,"&lt;&gt;"&amp;$B19,'2a. Database N flows'!$P:$P,T$15)</f>
        <v/>
      </c>
      <c r="U19" s="282">
        <f>SUMIFS('2a. Database N flows'!$N:$N,'2a. Database N flows'!$G:$G,$B19,'2a. Database N flows'!$D:$D,"&lt;&gt;"&amp;$B19,'2a. Database N flows'!$M:$M,U$16,'2a. Database N flows'!$P:$P,U$15)</f>
        <v/>
      </c>
      <c r="V19" s="282">
        <f>SUMIFS('2a. Database N flows'!$N:$N,'2a. Database N flows'!$G:$G,$B19,'2a. Database N flows'!$D:$D,"&lt;&gt;"&amp;$B19,'2a. Database N flows'!$M:$M,V$16,'2a. Database N flows'!$P:$P,V$15)</f>
        <v/>
      </c>
      <c r="W19" s="282">
        <f>SUMIFS('2a. Database N flows'!$N:$N,'2a. Database N flows'!$G:$G,$B19,'2a. Database N flows'!$D:$D,"&lt;&gt;"&amp;$B19,'2a. Database N flows'!$M:$M,W$16,'2a. Database N flows'!$P:$P,W$15)</f>
        <v/>
      </c>
      <c r="X19" s="282">
        <f>SUMIFS('2a. Database N flows'!$N:$N,'2a. Database N flows'!$G:$G,$B19,'2a. Database N flows'!$D:$D,"&lt;&gt;"&amp;$B19,'2a. Database N flows'!$M:$M,X$16,'2a. Database N flows'!$P:$P,X$15)</f>
        <v/>
      </c>
      <c r="Y19" s="282">
        <f>SUMIFS('2a. Database N flows'!$N:$N,'2a. Database N flows'!$G:$G,$B19,'2a. Database N flows'!$D:$D,"&lt;&gt;"&amp;$B19,'2a. Database N flows'!$M:$M,Y$16,'2a. Database N flows'!$P:$P,Y$15)</f>
        <v/>
      </c>
      <c r="Z19" s="282">
        <f>SUMIFS('2a. Database N flows'!$N:$N,'2a. Database N flows'!$G:$G,$B19,'2a. Database N flows'!$D:$D,"&lt;&gt;"&amp;$B19,'2a. Database N flows'!$M:$M,Z$16,'2a. Database N flows'!$P:$P,Z$15)</f>
        <v/>
      </c>
      <c r="AA19" s="282">
        <f>SUMIFS('2a. Database N flows'!$N:$N,'2a. Database N flows'!$G:$G,$B19,'2a. Database N flows'!$D:$D,"&lt;&gt;"&amp;$B19,'2a. Database N flows'!$M:$M,AA$16,'2a. Database N flows'!$P:$P,AA$15)</f>
        <v/>
      </c>
      <c r="AB19" s="285">
        <f>SUMIFS('2a. Database N flows'!$N:$N,'2a. Database N flows'!$G:$G,$B19,'2a. Database N flows'!$D:$D,"&lt;&gt;"&amp;$B19,'2a. Database N flows'!$P:$P,AB$15)</f>
        <v/>
      </c>
      <c r="AC19" s="282">
        <f>SUMIFS('2a. Database N flows'!$N:$N,'2a. Database N flows'!$G:$G,$B19,'2a. Database N flows'!$D:$D,"&lt;&gt;"&amp;$B19,'2a. Database N flows'!$M:$M,AC$16,'2a. Database N flows'!$P:$P,AC$15)</f>
        <v/>
      </c>
      <c r="AD19" s="282">
        <f>SUMIFS('2a. Database N flows'!$N:$N,'2a. Database N flows'!$G:$G,$B19,'2a. Database N flows'!$D:$D,"&lt;&gt;"&amp;$B19,'2a. Database N flows'!$M:$M,AD$16,'2a. Database N flows'!$P:$P,AD$15)</f>
        <v/>
      </c>
      <c r="AE19" s="282">
        <f>SUMIFS('2a. Database N flows'!$N:$N,'2a. Database N flows'!$G:$G,$B19,'2a. Database N flows'!$D:$D,"&lt;&gt;"&amp;$B19,'2a. Database N flows'!$M:$M,AE$16,'2a. Database N flows'!$P:$P,AE$15)</f>
        <v/>
      </c>
      <c r="AF19" s="282">
        <f>SUMIFS('2a. Database N flows'!$N:$N,'2a. Database N flows'!$G:$G,$B19,'2a. Database N flows'!$D:$D,"&lt;&gt;"&amp;$B19,'2a. Database N flows'!$M:$M,AF$16,'2a. Database N flows'!$P:$P,AF$15)</f>
        <v/>
      </c>
      <c r="AG19" s="282">
        <f>SUMIFS('2a. Database N flows'!$N:$N,'2a. Database N flows'!$G:$G,$B19,'2a. Database N flows'!$D:$D,"&lt;&gt;"&amp;$B19,'2a. Database N flows'!$M:$M,AG$16,'2a. Database N flows'!$P:$P,AG$15)</f>
        <v/>
      </c>
      <c r="AH19" s="282">
        <f>SUMIFS('2a. Database N flows'!$N:$N,'2a. Database N flows'!$G:$G,$B19,'2a. Database N flows'!$D:$D,"&lt;&gt;"&amp;$B19,'2a. Database N flows'!$M:$M,AH$16,'2a. Database N flows'!$P:$P,AH$15)</f>
        <v/>
      </c>
      <c r="AI19" s="282">
        <f>SUMIFS('2a. Database N flows'!$N:$N,'2a. Database N flows'!$G:$G,$B19,'2a. Database N flows'!$D:$D,"&lt;&gt;"&amp;$B19,'2a. Database N flows'!$M:$M,AI$16,'2a. Database N flows'!$P:$P,AI$15)</f>
        <v/>
      </c>
      <c r="AJ19" s="285">
        <f>SUMIFS('2a. Database N flows'!$N:$N,'2a. Database N flows'!$G:$G,$B19,'2a. Database N flows'!$D:$D,"&lt;&gt;"&amp;$B19,'2a. Database N flows'!$P:$P,AJ$15)</f>
        <v/>
      </c>
      <c r="AK19" s="282">
        <f>SUMIFS('2a. Database N flows'!$N:$N,'2a. Database N flows'!$G:$G,$B19,'2a. Database N flows'!$D:$D,"&lt;&gt;"&amp;$B19,'2a. Database N flows'!$M:$M,AK$16,'2a. Database N flows'!$P:$P,AK$15)</f>
        <v/>
      </c>
      <c r="AL19" s="282">
        <f>SUMIFS('2a. Database N flows'!$N:$N,'2a. Database N flows'!$G:$G,$B19,'2a. Database N flows'!$D:$D,"&lt;&gt;"&amp;$B19,'2a. Database N flows'!$M:$M,AL$16,'2a. Database N flows'!$P:$P,AL$15)</f>
        <v/>
      </c>
      <c r="AM19" s="282">
        <f>SUMIFS('2a. Database N flows'!$N:$N,'2a. Database N flows'!$G:$G,$B19,'2a. Database N flows'!$D:$D,"&lt;&gt;"&amp;$B19,'2a. Database N flows'!$M:$M,AM$16,'2a. Database N flows'!$P:$P,AM$15)</f>
        <v/>
      </c>
      <c r="AN19" s="282">
        <f>SUMIFS('2a. Database N flows'!$N:$N,'2a. Database N flows'!$G:$G,$B19,'2a. Database N flows'!$D:$D,"&lt;&gt;"&amp;$B19,'2a. Database N flows'!$M:$M,AN$16,'2a. Database N flows'!$P:$P,AN$15)</f>
        <v/>
      </c>
      <c r="AO19" s="282">
        <f>SUMIFS('2a. Database N flows'!$N:$N,'2a. Database N flows'!$G:$G,$B19,'2a. Database N flows'!$D:$D,"&lt;&gt;"&amp;$B19,'2a. Database N flows'!$M:$M,AO$16,'2a. Database N flows'!$P:$P,AO$15)</f>
        <v/>
      </c>
      <c r="AP19" s="282">
        <f>SUMIFS('2a. Database N flows'!$N:$N,'2a. Database N flows'!$G:$G,$B19,'2a. Database N flows'!$D:$D,"&lt;&gt;"&amp;$B19,'2a. Database N flows'!$M:$M,AP$16,'2a. Database N flows'!$P:$P,AP$15)</f>
        <v/>
      </c>
      <c r="AQ19" s="282">
        <f>SUMIFS('2a. Database N flows'!$N:$N,'2a. Database N flows'!$G:$G,$B19,'2a. Database N flows'!$D:$D,"&lt;&gt;"&amp;$B19,'2a. Database N flows'!$M:$M,AQ$16,'2a. Database N flows'!$P:$P,AQ$15)</f>
        <v/>
      </c>
      <c r="AR19" s="285">
        <f>SUMIFS('2a. Database N flows'!$N:$N,'2a. Database N flows'!$G:$G,$B19,'2a. Database N flows'!$D:$D,"&lt;&gt;"&amp;$B19,'2a. Database N flows'!$P:$P,AR$15)</f>
        <v/>
      </c>
      <c r="AS19" s="282">
        <f>SUMIFS('2a. Database N flows'!$N:$N,'2a. Database N flows'!$G:$G,$B19,'2a. Database N flows'!$D:$D,"&lt;&gt;"&amp;$B19,'2a. Database N flows'!$M:$M,AS$16,'2a. Database N flows'!$P:$P,AS$15)</f>
        <v/>
      </c>
      <c r="AT19" s="282">
        <f>SUMIFS('2a. Database N flows'!$N:$N,'2a. Database N flows'!$G:$G,$B19,'2a. Database N flows'!$D:$D,"&lt;&gt;"&amp;$B19,'2a. Database N flows'!$M:$M,AT$16,'2a. Database N flows'!$P:$P,AT$15)</f>
        <v/>
      </c>
      <c r="AU19" s="282">
        <f>SUMIFS('2a. Database N flows'!$N:$N,'2a. Database N flows'!$G:$G,$B19,'2a. Database N flows'!$D:$D,"&lt;&gt;"&amp;$B19,'2a. Database N flows'!$M:$M,AU$16,'2a. Database N flows'!$P:$P,AU$15)</f>
        <v/>
      </c>
      <c r="AV19" s="282">
        <f>SUMIFS('2a. Database N flows'!$N:$N,'2a. Database N flows'!$G:$G,$B19,'2a. Database N flows'!$D:$D,"&lt;&gt;"&amp;$B19,'2a. Database N flows'!$M:$M,AV$16,'2a. Database N flows'!$P:$P,AV$15)</f>
        <v/>
      </c>
      <c r="AW19" s="282">
        <f>SUMIFS('2a. Database N flows'!$N:$N,'2a. Database N flows'!$G:$G,$B19,'2a. Database N flows'!$D:$D,"&lt;&gt;"&amp;$B19,'2a. Database N flows'!$M:$M,AW$16,'2a. Database N flows'!$P:$P,AW$15)</f>
        <v/>
      </c>
      <c r="AX19" s="282">
        <f>SUMIFS('2a. Database N flows'!$N:$N,'2a. Database N flows'!$G:$G,$B19,'2a. Database N flows'!$D:$D,"&lt;&gt;"&amp;$B19,'2a. Database N flows'!$M:$M,AX$16,'2a. Database N flows'!$P:$P,AX$15)</f>
        <v/>
      </c>
      <c r="AY19" s="282">
        <f>SUMIFS('2a. Database N flows'!$N:$N,'2a. Database N flows'!$G:$G,$B19,'2a. Database N flows'!$D:$D,"&lt;&gt;"&amp;$B19,'2a. Database N flows'!$M:$M,AY$16,'2a. Database N flows'!$P:$P,AY$15)</f>
        <v/>
      </c>
      <c r="AZ19" s="285">
        <f>SUMIFS('2a. Database N flows'!$N:$N,'2a. Database N flows'!$G:$G,$B19,'2a. Database N flows'!$D:$D,"&lt;&gt;"&amp;$B19,'2a. Database N flows'!$P:$P,AZ$15)</f>
        <v/>
      </c>
      <c r="BA19" s="282">
        <f>SUMIFS('2a. Database N flows'!$N:$N,'2a. Database N flows'!$G:$G,$B19,'2a. Database N flows'!$D:$D,"&lt;&gt;"&amp;$B19,'2a. Database N flows'!$M:$M,BA$16,'2a. Database N flows'!$P:$P,BA$15)</f>
        <v/>
      </c>
      <c r="BB19" s="282">
        <f>SUMIFS('2a. Database N flows'!$N:$N,'2a. Database N flows'!$G:$G,$B19,'2a. Database N flows'!$D:$D,"&lt;&gt;"&amp;$B19,'2a. Database N flows'!$M:$M,BB$16,'2a. Database N flows'!$P:$P,BB$15)</f>
        <v/>
      </c>
      <c r="BC19" s="282">
        <f>SUMIFS('2a. Database N flows'!$N:$N,'2a. Database N flows'!$G:$G,$B19,'2a. Database N flows'!$D:$D,"&lt;&gt;"&amp;$B19,'2a. Database N flows'!$M:$M,BC$16,'2a. Database N flows'!$P:$P,BC$15)</f>
        <v/>
      </c>
      <c r="BD19" s="282">
        <f>SUMIFS('2a. Database N flows'!$N:$N,'2a. Database N flows'!$G:$G,$B19,'2a. Database N flows'!$D:$D,"&lt;&gt;"&amp;$B19,'2a. Database N flows'!$M:$M,BD$16,'2a. Database N flows'!$P:$P,BD$15)</f>
        <v/>
      </c>
      <c r="BE19" s="282">
        <f>SUMIFS('2a. Database N flows'!$N:$N,'2a. Database N flows'!$G:$G,$B19,'2a. Database N flows'!$D:$D,"&lt;&gt;"&amp;$B19,'2a. Database N flows'!$M:$M,BE$16,'2a. Database N flows'!$P:$P,BE$15)</f>
        <v/>
      </c>
      <c r="BF19" s="282">
        <f>SUMIFS('2a. Database N flows'!$N:$N,'2a. Database N flows'!$G:$G,$B19,'2a. Database N flows'!$D:$D,"&lt;&gt;"&amp;$B19,'2a. Database N flows'!$M:$M,BF$16,'2a. Database N flows'!$P:$P,BF$15)</f>
        <v/>
      </c>
      <c r="BG19" s="282">
        <f>SUMIFS('2a. Database N flows'!$N:$N,'2a. Database N flows'!$G:$G,$B19,'2a. Database N flows'!$D:$D,"&lt;&gt;"&amp;$B19,'2a. Database N flows'!$M:$M,BG$16,'2a. Database N flows'!$P:$P,BG$15)</f>
        <v/>
      </c>
      <c r="BH19" s="285">
        <f>SUMIFS('2a. Database N flows'!$N:$N,'2a. Database N flows'!$G:$G,$B19,'2a. Database N flows'!$D:$D,"&lt;&gt;"&amp;$B19,'2a. Database N flows'!$P:$P,BH$15)</f>
        <v/>
      </c>
      <c r="BI19" s="282">
        <f>SUMIFS('2a. Database N flows'!$N:$N,'2a. Database N flows'!$G:$G,$B19,'2a. Database N flows'!$D:$D,"&lt;&gt;"&amp;$B19,'2a. Database N flows'!$M:$M,BI$16,'2a. Database N flows'!$P:$P,BI$15)</f>
        <v/>
      </c>
      <c r="BJ19" s="282">
        <f>SUMIFS('2a. Database N flows'!$N:$N,'2a. Database N flows'!$G:$G,$B19,'2a. Database N flows'!$D:$D,"&lt;&gt;"&amp;$B19,'2a. Database N flows'!$M:$M,BJ$16,'2a. Database N flows'!$P:$P,BJ$15)</f>
        <v/>
      </c>
      <c r="BK19" s="282">
        <f>SUMIFS('2a. Database N flows'!$N:$N,'2a. Database N flows'!$G:$G,$B19,'2a. Database N flows'!$D:$D,"&lt;&gt;"&amp;$B19,'2a. Database N flows'!$M:$M,BK$16,'2a. Database N flows'!$P:$P,BK$15)</f>
        <v/>
      </c>
      <c r="BL19" s="282">
        <f>SUMIFS('2a. Database N flows'!$N:$N,'2a. Database N flows'!$G:$G,$B19,'2a. Database N flows'!$D:$D,"&lt;&gt;"&amp;$B19,'2a. Database N flows'!$M:$M,BL$16,'2a. Database N flows'!$P:$P,BL$15)</f>
        <v/>
      </c>
      <c r="BM19" s="282">
        <f>SUMIFS('2a. Database N flows'!$N:$N,'2a. Database N flows'!$G:$G,$B19,'2a. Database N flows'!$D:$D,"&lt;&gt;"&amp;$B19,'2a. Database N flows'!$M:$M,BM$16,'2a. Database N flows'!$P:$P,BM$15)</f>
        <v/>
      </c>
      <c r="BN19" s="282">
        <f>SUMIFS('2a. Database N flows'!$N:$N,'2a. Database N flows'!$G:$G,$B19,'2a. Database N flows'!$D:$D,"&lt;&gt;"&amp;$B19,'2a. Database N flows'!$M:$M,BN$16,'2a. Database N flows'!$P:$P,BN$15)</f>
        <v/>
      </c>
      <c r="BO19" s="282">
        <f>SUMIFS('2a. Database N flows'!$N:$N,'2a. Database N flows'!$G:$G,$B19,'2a. Database N flows'!$D:$D,"&lt;&gt;"&amp;$B19,'2a. Database N flows'!$M:$M,BO$16,'2a. Database N flows'!$P:$P,BO$15)</f>
        <v/>
      </c>
      <c r="BP19" s="285">
        <f>SUMIFS('2a. Database N flows'!$N:$N,'2a. Database N flows'!$G:$G,$B19,'2a. Database N flows'!$D:$D,"&lt;&gt;"&amp;$B19,'2a. Database N flows'!$P:$P,BP$15)</f>
        <v/>
      </c>
      <c r="BQ19" s="282">
        <f>SUMIFS('2a. Database N flows'!$N:$N,'2a. Database N flows'!$G:$G,$B19,'2a. Database N flows'!$D:$D,"&lt;&gt;"&amp;$B19,'2a. Database N flows'!$M:$M,BQ$16,'2a. Database N flows'!$P:$P,BQ$15)</f>
        <v/>
      </c>
      <c r="BR19" s="282">
        <f>SUMIFS('2a. Database N flows'!$N:$N,'2a. Database N flows'!$G:$G,$B19,'2a. Database N flows'!$D:$D,"&lt;&gt;"&amp;$B19,'2a. Database N flows'!$M:$M,BR$16,'2a. Database N flows'!$P:$P,BR$15)</f>
        <v/>
      </c>
      <c r="BS19" s="282">
        <f>SUMIFS('2a. Database N flows'!$N:$N,'2a. Database N flows'!$G:$G,$B19,'2a. Database N flows'!$D:$D,"&lt;&gt;"&amp;$B19,'2a. Database N flows'!$M:$M,BS$16,'2a. Database N flows'!$P:$P,BS$15)</f>
        <v/>
      </c>
      <c r="BT19" s="282">
        <f>SUMIFS('2a. Database N flows'!$N:$N,'2a. Database N flows'!$G:$G,$B19,'2a. Database N flows'!$D:$D,"&lt;&gt;"&amp;$B19,'2a. Database N flows'!$M:$M,BT$16,'2a. Database N flows'!$P:$P,BT$15)</f>
        <v/>
      </c>
      <c r="BU19" s="282">
        <f>SUMIFS('2a. Database N flows'!$N:$N,'2a. Database N flows'!$G:$G,$B19,'2a. Database N flows'!$D:$D,"&lt;&gt;"&amp;$B19,'2a. Database N flows'!$M:$M,BU$16,'2a. Database N flows'!$P:$P,BU$15)</f>
        <v/>
      </c>
      <c r="BV19" s="282">
        <f>SUMIFS('2a. Database N flows'!$N:$N,'2a. Database N flows'!$G:$G,$B19,'2a. Database N flows'!$D:$D,"&lt;&gt;"&amp;$B19,'2a. Database N flows'!$M:$M,BV$16,'2a. Database N flows'!$P:$P,BV$15)</f>
        <v/>
      </c>
      <c r="BW19" s="282">
        <f>SUMIFS('2a. Database N flows'!$N:$N,'2a. Database N flows'!$G:$G,$B19,'2a. Database N flows'!$D:$D,"&lt;&gt;"&amp;$B19,'2a. Database N flows'!$M:$M,BW$16,'2a. Database N flows'!$P:$P,BW$15)</f>
        <v/>
      </c>
      <c r="BX19" s="285">
        <f>SUMIFS('2a. Database N flows'!$N:$N,'2a. Database N flows'!$G:$G,$B19,'2a. Database N flows'!$D:$D,"&lt;&gt;"&amp;$B19,'2a. Database N flows'!$P:$P,BX$15)</f>
        <v/>
      </c>
      <c r="BY19" s="282">
        <f>SUMIFS('2a. Database N flows'!$N:$N,'2a. Database N flows'!$G:$G,$B19,'2a. Database N flows'!$D:$D,"&lt;&gt;"&amp;$B19,'2a. Database N flows'!$M:$M,BY$16,'2a. Database N flows'!$P:$P,BY$15)</f>
        <v/>
      </c>
      <c r="BZ19" s="282">
        <f>SUMIFS('2a. Database N flows'!$N:$N,'2a. Database N flows'!$G:$G,$B19,'2a. Database N flows'!$D:$D,"&lt;&gt;"&amp;$B19,'2a. Database N flows'!$M:$M,BZ$16,'2a. Database N flows'!$P:$P,BZ$15)</f>
        <v/>
      </c>
      <c r="CA19" s="282">
        <f>SUMIFS('2a. Database N flows'!$N:$N,'2a. Database N flows'!$G:$G,$B19,'2a. Database N flows'!$D:$D,"&lt;&gt;"&amp;$B19,'2a. Database N flows'!$M:$M,CA$16,'2a. Database N flows'!$P:$P,CA$15)</f>
        <v/>
      </c>
      <c r="CB19" s="282">
        <f>SUMIFS('2a. Database N flows'!$N:$N,'2a. Database N flows'!$G:$G,$B19,'2a. Database N flows'!$D:$D,"&lt;&gt;"&amp;$B19,'2a. Database N flows'!$M:$M,CB$16,'2a. Database N flows'!$P:$P,CB$15)</f>
        <v/>
      </c>
      <c r="CC19" s="282">
        <f>SUMIFS('2a. Database N flows'!$N:$N,'2a. Database N flows'!$G:$G,$B19,'2a. Database N flows'!$D:$D,"&lt;&gt;"&amp;$B19,'2a. Database N flows'!$M:$M,CC$16,'2a. Database N flows'!$P:$P,CC$15)</f>
        <v/>
      </c>
      <c r="CD19" s="282">
        <f>SUMIFS('2a. Database N flows'!$N:$N,'2a. Database N flows'!$G:$G,$B19,'2a. Database N flows'!$D:$D,"&lt;&gt;"&amp;$B19,'2a. Database N flows'!$M:$M,CD$16,'2a. Database N flows'!$P:$P,CD$15)</f>
        <v/>
      </c>
      <c r="CE19" s="282">
        <f>SUMIFS('2a. Database N flows'!$N:$N,'2a. Database N flows'!$G:$G,$B19,'2a. Database N flows'!$D:$D,"&lt;&gt;"&amp;$B19,'2a. Database N flows'!$M:$M,CE$16,'2a. Database N flows'!$P:$P,CE$15)</f>
        <v/>
      </c>
      <c r="CF19" s="285">
        <f>SUMIFS('2a. Database N flows'!$N:$N,'2a. Database N flows'!$G:$G,$B19,'2a. Database N flows'!$D:$D,"&lt;&gt;"&amp;$B19,'2a. Database N flows'!$P:$P,CF$15)</f>
        <v/>
      </c>
      <c r="CG19" s="282">
        <f>SUMIFS('2a. Database N flows'!$N:$N,'2a. Database N flows'!$G:$G,$B19,'2a. Database N flows'!$D:$D,"&lt;&gt;"&amp;$B19,'2a. Database N flows'!$M:$M,CG$16,'2a. Database N flows'!$P:$P,CG$15)</f>
        <v/>
      </c>
      <c r="CH19" s="282">
        <f>SUMIFS('2a. Database N flows'!$N:$N,'2a. Database N flows'!$G:$G,$B19,'2a. Database N flows'!$D:$D,"&lt;&gt;"&amp;$B19,'2a. Database N flows'!$M:$M,CH$16,'2a. Database N flows'!$P:$P,CH$15)</f>
        <v/>
      </c>
      <c r="CI19" s="282">
        <f>SUMIFS('2a. Database N flows'!$N:$N,'2a. Database N flows'!$G:$G,$B19,'2a. Database N flows'!$D:$D,"&lt;&gt;"&amp;$B19,'2a. Database N flows'!$M:$M,CI$16,'2a. Database N flows'!$P:$P,CI$15)</f>
        <v/>
      </c>
      <c r="CJ19" s="282">
        <f>SUMIFS('2a. Database N flows'!$N:$N,'2a. Database N flows'!$G:$G,$B19,'2a. Database N flows'!$D:$D,"&lt;&gt;"&amp;$B19,'2a. Database N flows'!$M:$M,CJ$16,'2a. Database N flows'!$P:$P,CJ$15)</f>
        <v/>
      </c>
      <c r="CK19" s="282">
        <f>SUMIFS('2a. Database N flows'!$N:$N,'2a. Database N flows'!$G:$G,$B19,'2a. Database N flows'!$D:$D,"&lt;&gt;"&amp;$B19,'2a. Database N flows'!$M:$M,CK$16,'2a. Database N flows'!$P:$P,CK$15)</f>
        <v/>
      </c>
      <c r="CL19" s="282">
        <f>SUMIFS('2a. Database N flows'!$N:$N,'2a. Database N flows'!$G:$G,$B19,'2a. Database N flows'!$D:$D,"&lt;&gt;"&amp;$B19,'2a. Database N flows'!$M:$M,CL$16,'2a. Database N flows'!$P:$P,CL$15)</f>
        <v/>
      </c>
      <c r="CM19" s="282">
        <f>SUMIFS('2a. Database N flows'!$N:$N,'2a. Database N flows'!$G:$G,$B19,'2a. Database N flows'!$D:$D,"&lt;&gt;"&amp;$B19,'2a. Database N flows'!$M:$M,CM$16,'2a. Database N flows'!$P:$P,CM$15)</f>
        <v/>
      </c>
      <c r="CN19" s="285">
        <f>SUMIFS('2a. Database N flows'!$N:$N,'2a. Database N flows'!$G:$G,$B19,'2a. Database N flows'!$D:$D,"&lt;&gt;"&amp;$B19,'2a. Database N flows'!$P:$P,CN$15)</f>
        <v/>
      </c>
      <c r="CO19" s="282">
        <f>SUMIFS('2a. Database N flows'!$N:$N,'2a. Database N flows'!$G:$G,$B19,'2a. Database N flows'!$D:$D,"&lt;&gt;"&amp;$B19,'2a. Database N flows'!$M:$M,CO$16,'2a. Database N flows'!$P:$P,CO$15)</f>
        <v/>
      </c>
      <c r="CP19" s="282">
        <f>SUMIFS('2a. Database N flows'!$N:$N,'2a. Database N flows'!$G:$G,$B19,'2a. Database N flows'!$D:$D,"&lt;&gt;"&amp;$B19,'2a. Database N flows'!$M:$M,CP$16,'2a. Database N flows'!$P:$P,CP$15)</f>
        <v/>
      </c>
      <c r="CQ19" s="282">
        <f>SUMIFS('2a. Database N flows'!$N:$N,'2a. Database N flows'!$G:$G,$B19,'2a. Database N flows'!$D:$D,"&lt;&gt;"&amp;$B19,'2a. Database N flows'!$M:$M,CQ$16,'2a. Database N flows'!$P:$P,CQ$15)</f>
        <v/>
      </c>
      <c r="CR19" s="282">
        <f>SUMIFS('2a. Database N flows'!$N:$N,'2a. Database N flows'!$G:$G,$B19,'2a. Database N flows'!$D:$D,"&lt;&gt;"&amp;$B19,'2a. Database N flows'!$M:$M,CR$16,'2a. Database N flows'!$P:$P,CR$15)</f>
        <v/>
      </c>
      <c r="CS19" s="282">
        <f>SUMIFS('2a. Database N flows'!$N:$N,'2a. Database N flows'!$G:$G,$B19,'2a. Database N flows'!$D:$D,"&lt;&gt;"&amp;$B19,'2a. Database N flows'!$M:$M,CS$16,'2a. Database N flows'!$P:$P,CS$15)</f>
        <v/>
      </c>
      <c r="CT19" s="282">
        <f>SUMIFS('2a. Database N flows'!$N:$N,'2a. Database N flows'!$G:$G,$B19,'2a. Database N flows'!$D:$D,"&lt;&gt;"&amp;$B19,'2a. Database N flows'!$M:$M,CT$16,'2a. Database N flows'!$P:$P,CT$15)</f>
        <v/>
      </c>
      <c r="CU19" s="282">
        <f>SUMIFS('2a. Database N flows'!$N:$N,'2a. Database N flows'!$G:$G,$B19,'2a. Database N flows'!$D:$D,"&lt;&gt;"&amp;$B19,'2a. Database N flows'!$M:$M,CU$16,'2a. Database N flows'!$P:$P,CU$15)</f>
        <v/>
      </c>
      <c r="CV19" s="285">
        <f>SUMIFS('2a. Database N flows'!$N:$N,'2a. Database N flows'!$G:$G,$B19,'2a. Database N flows'!$D:$D,"&lt;&gt;"&amp;$B19,'2a. Database N flows'!$P:$P,CV$15)</f>
        <v/>
      </c>
      <c r="CY19" s="393" t="n"/>
    </row>
    <row r="20" hidden="1" outlineLevel="1">
      <c r="B20" s="386" t="inlineStr">
        <is>
          <t>AG</t>
        </is>
      </c>
      <c r="D20" s="281" t="inlineStr">
        <is>
          <t>Agriculture</t>
        </is>
      </c>
      <c r="E20" s="282">
        <f>SUMIFS('2a. Database N flows'!$N:$N,'2a. Database N flows'!$G:$G,$B20,'2a. Database N flows'!$D:$D,"&lt;&gt;"&amp;$B20,'2a. Database N flows'!$M:$M,E$16,'2a. Database N flows'!$P:$P,E$15)</f>
        <v/>
      </c>
      <c r="F20" s="282">
        <f>SUMIFS('2a. Database N flows'!$N:$N,'2a. Database N flows'!$G:$G,$B20,'2a. Database N flows'!$D:$D,"&lt;&gt;"&amp;$B20,'2a. Database N flows'!$M:$M,F$16,'2a. Database N flows'!$P:$P,F$15)</f>
        <v/>
      </c>
      <c r="G20" s="282">
        <f>SUMIFS('2a. Database N flows'!$N:$N,'2a. Database N flows'!$G:$G,$B20,'2a. Database N flows'!$D:$D,"&lt;&gt;"&amp;$B20,'2a. Database N flows'!$M:$M,G$16,'2a. Database N flows'!$P:$P,G$15)</f>
        <v/>
      </c>
      <c r="H20" s="282">
        <f>SUMIFS('2a. Database N flows'!$N:$N,'2a. Database N flows'!$G:$G,$B20,'2a. Database N flows'!$D:$D,"&lt;&gt;"&amp;$B20,'2a. Database N flows'!$M:$M,H$16,'2a. Database N flows'!$P:$P,H$15)</f>
        <v/>
      </c>
      <c r="I20" s="282">
        <f>SUMIFS('2a. Database N flows'!$N:$N,'2a. Database N flows'!$G:$G,$B20,'2a. Database N flows'!$D:$D,"&lt;&gt;"&amp;$B20,'2a. Database N flows'!$M:$M,I$16,'2a. Database N flows'!$P:$P,I$15)</f>
        <v/>
      </c>
      <c r="J20" s="282">
        <f>SUMIFS('2a. Database N flows'!$N:$N,'2a. Database N flows'!$G:$G,$B20,'2a. Database N flows'!$D:$D,"&lt;&gt;"&amp;$B20,'2a. Database N flows'!$M:$M,J$16,'2a. Database N flows'!$P:$P,J$15)</f>
        <v/>
      </c>
      <c r="K20" s="282">
        <f>SUMIFS('2a. Database N flows'!$N:$N,'2a. Database N flows'!$G:$G,$B20,'2a. Database N flows'!$D:$D,"&lt;&gt;"&amp;$B20,'2a. Database N flows'!$M:$M,K$16,'2a. Database N flows'!$P:$P,K$15)</f>
        <v/>
      </c>
      <c r="L20" s="285">
        <f>SUMIFS('2a. Database N flows'!$N:$N,'2a. Database N flows'!$G:$G,$B20,'2a. Database N flows'!$D:$D,"&lt;&gt;"&amp;$B20,'2a. Database N flows'!$P:$P,L$15)</f>
        <v/>
      </c>
      <c r="M20" s="282">
        <f>SUMIFS('2a. Database N flows'!$N:$N,'2a. Database N flows'!$G:$G,$B20,'2a. Database N flows'!$D:$D,"&lt;&gt;"&amp;$B20,'2a. Database N flows'!$M:$M,M$16,'2a. Database N flows'!$P:$P,M$15)</f>
        <v/>
      </c>
      <c r="N20" s="282">
        <f>SUMIFS('2a. Database N flows'!$N:$N,'2a. Database N flows'!$G:$G,$B20,'2a. Database N flows'!$D:$D,"&lt;&gt;"&amp;$B20,'2a. Database N flows'!$M:$M,N$16,'2a. Database N flows'!$P:$P,N$15)</f>
        <v/>
      </c>
      <c r="O20" s="282">
        <f>SUMIFS('2a. Database N flows'!$N:$N,'2a. Database N flows'!$G:$G,$B20,'2a. Database N flows'!$D:$D,"&lt;&gt;"&amp;$B20,'2a. Database N flows'!$M:$M,O$16,'2a. Database N flows'!$P:$P,O$15)</f>
        <v/>
      </c>
      <c r="P20" s="282">
        <f>SUMIFS('2a. Database N flows'!$N:$N,'2a. Database N flows'!$G:$G,$B20,'2a. Database N flows'!$D:$D,"&lt;&gt;"&amp;$B20,'2a. Database N flows'!$M:$M,P$16,'2a. Database N flows'!$P:$P,P$15)</f>
        <v/>
      </c>
      <c r="Q20" s="282">
        <f>SUMIFS('2a. Database N flows'!$N:$N,'2a. Database N flows'!$G:$G,$B20,'2a. Database N flows'!$D:$D,"&lt;&gt;"&amp;$B20,'2a. Database N flows'!$M:$M,Q$16,'2a. Database N flows'!$P:$P,Q$15)</f>
        <v/>
      </c>
      <c r="R20" s="282">
        <f>SUMIFS('2a. Database N flows'!$N:$N,'2a. Database N flows'!$G:$G,$B20,'2a. Database N flows'!$D:$D,"&lt;&gt;"&amp;$B20,'2a. Database N flows'!$M:$M,R$16,'2a. Database N flows'!$P:$P,R$15)</f>
        <v/>
      </c>
      <c r="S20" s="282">
        <f>SUMIFS('2a. Database N flows'!$N:$N,'2a. Database N flows'!$G:$G,$B20,'2a. Database N flows'!$D:$D,"&lt;&gt;"&amp;$B20,'2a. Database N flows'!$M:$M,S$16,'2a. Database N flows'!$P:$P,S$15)</f>
        <v/>
      </c>
      <c r="T20" s="285">
        <f>SUMIFS('2a. Database N flows'!$N:$N,'2a. Database N flows'!$G:$G,$B20,'2a. Database N flows'!$D:$D,"&lt;&gt;"&amp;$B20,'2a. Database N flows'!$P:$P,T$15)</f>
        <v/>
      </c>
      <c r="U20" s="282">
        <f>SUMIFS('2a. Database N flows'!$N:$N,'2a. Database N flows'!$G:$G,$B20,'2a. Database N flows'!$D:$D,"&lt;&gt;"&amp;$B20,'2a. Database N flows'!$M:$M,U$16,'2a. Database N flows'!$P:$P,U$15)</f>
        <v/>
      </c>
      <c r="V20" s="282">
        <f>SUMIFS('2a. Database N flows'!$N:$N,'2a. Database N flows'!$G:$G,$B20,'2a. Database N flows'!$D:$D,"&lt;&gt;"&amp;$B20,'2a. Database N flows'!$M:$M,V$16,'2a. Database N flows'!$P:$P,V$15)</f>
        <v/>
      </c>
      <c r="W20" s="282">
        <f>SUMIFS('2a. Database N flows'!$N:$N,'2a. Database N flows'!$G:$G,$B20,'2a. Database N flows'!$D:$D,"&lt;&gt;"&amp;$B20,'2a. Database N flows'!$M:$M,W$16,'2a. Database N flows'!$P:$P,W$15)</f>
        <v/>
      </c>
      <c r="X20" s="282">
        <f>SUMIFS('2a. Database N flows'!$N:$N,'2a. Database N flows'!$G:$G,$B20,'2a. Database N flows'!$D:$D,"&lt;&gt;"&amp;$B20,'2a. Database N flows'!$M:$M,X$16,'2a. Database N flows'!$P:$P,X$15)</f>
        <v/>
      </c>
      <c r="Y20" s="282">
        <f>SUMIFS('2a. Database N flows'!$N:$N,'2a. Database N flows'!$G:$G,$B20,'2a. Database N flows'!$D:$D,"&lt;&gt;"&amp;$B20,'2a. Database N flows'!$M:$M,Y$16,'2a. Database N flows'!$P:$P,Y$15)</f>
        <v/>
      </c>
      <c r="Z20" s="282">
        <f>SUMIFS('2a. Database N flows'!$N:$N,'2a. Database N flows'!$G:$G,$B20,'2a. Database N flows'!$D:$D,"&lt;&gt;"&amp;$B20,'2a. Database N flows'!$M:$M,Z$16,'2a. Database N flows'!$P:$P,Z$15)</f>
        <v/>
      </c>
      <c r="AA20" s="282">
        <f>SUMIFS('2a. Database N flows'!$N:$N,'2a. Database N flows'!$G:$G,$B20,'2a. Database N flows'!$D:$D,"&lt;&gt;"&amp;$B20,'2a. Database N flows'!$M:$M,AA$16,'2a. Database N flows'!$P:$P,AA$15)</f>
        <v/>
      </c>
      <c r="AB20" s="285">
        <f>SUMIFS('2a. Database N flows'!$N:$N,'2a. Database N flows'!$G:$G,$B20,'2a. Database N flows'!$D:$D,"&lt;&gt;"&amp;$B20,'2a. Database N flows'!$P:$P,AB$15)</f>
        <v/>
      </c>
      <c r="AC20" s="282">
        <f>SUMIFS('2a. Database N flows'!$N:$N,'2a. Database N flows'!$G:$G,$B20,'2a. Database N flows'!$D:$D,"&lt;&gt;"&amp;$B20,'2a. Database N flows'!$M:$M,AC$16,'2a. Database N flows'!$P:$P,AC$15)</f>
        <v/>
      </c>
      <c r="AD20" s="282">
        <f>SUMIFS('2a. Database N flows'!$N:$N,'2a. Database N flows'!$G:$G,$B20,'2a. Database N flows'!$D:$D,"&lt;&gt;"&amp;$B20,'2a. Database N flows'!$M:$M,AD$16,'2a. Database N flows'!$P:$P,AD$15)</f>
        <v/>
      </c>
      <c r="AE20" s="282">
        <f>SUMIFS('2a. Database N flows'!$N:$N,'2a. Database N flows'!$G:$G,$B20,'2a. Database N flows'!$D:$D,"&lt;&gt;"&amp;$B20,'2a. Database N flows'!$M:$M,AE$16,'2a. Database N flows'!$P:$P,AE$15)</f>
        <v/>
      </c>
      <c r="AF20" s="282">
        <f>SUMIFS('2a. Database N flows'!$N:$N,'2a. Database N flows'!$G:$G,$B20,'2a. Database N flows'!$D:$D,"&lt;&gt;"&amp;$B20,'2a. Database N flows'!$M:$M,AF$16,'2a. Database N flows'!$P:$P,AF$15)</f>
        <v/>
      </c>
      <c r="AG20" s="282">
        <f>SUMIFS('2a. Database N flows'!$N:$N,'2a. Database N flows'!$G:$G,$B20,'2a. Database N flows'!$D:$D,"&lt;&gt;"&amp;$B20,'2a. Database N flows'!$M:$M,AG$16,'2a. Database N flows'!$P:$P,AG$15)</f>
        <v/>
      </c>
      <c r="AH20" s="282">
        <f>SUMIFS('2a. Database N flows'!$N:$N,'2a. Database N flows'!$G:$G,$B20,'2a. Database N flows'!$D:$D,"&lt;&gt;"&amp;$B20,'2a. Database N flows'!$M:$M,AH$16,'2a. Database N flows'!$P:$P,AH$15)</f>
        <v/>
      </c>
      <c r="AI20" s="282">
        <f>SUMIFS('2a. Database N flows'!$N:$N,'2a. Database N flows'!$G:$G,$B20,'2a. Database N flows'!$D:$D,"&lt;&gt;"&amp;$B20,'2a. Database N flows'!$M:$M,AI$16,'2a. Database N flows'!$P:$P,AI$15)</f>
        <v/>
      </c>
      <c r="AJ20" s="285">
        <f>SUMIFS('2a. Database N flows'!$N:$N,'2a. Database N flows'!$G:$G,$B20,'2a. Database N flows'!$D:$D,"&lt;&gt;"&amp;$B20,'2a. Database N flows'!$P:$P,AJ$15)</f>
        <v/>
      </c>
      <c r="AK20" s="282">
        <f>SUMIFS('2a. Database N flows'!$N:$N,'2a. Database N flows'!$G:$G,$B20,'2a. Database N flows'!$D:$D,"&lt;&gt;"&amp;$B20,'2a. Database N flows'!$M:$M,AK$16,'2a. Database N flows'!$P:$P,AK$15)</f>
        <v/>
      </c>
      <c r="AL20" s="282">
        <f>SUMIFS('2a. Database N flows'!$N:$N,'2a. Database N flows'!$G:$G,$B20,'2a. Database N flows'!$D:$D,"&lt;&gt;"&amp;$B20,'2a. Database N flows'!$M:$M,AL$16,'2a. Database N flows'!$P:$P,AL$15)</f>
        <v/>
      </c>
      <c r="AM20" s="282">
        <f>SUMIFS('2a. Database N flows'!$N:$N,'2a. Database N flows'!$G:$G,$B20,'2a. Database N flows'!$D:$D,"&lt;&gt;"&amp;$B20,'2a. Database N flows'!$M:$M,AM$16,'2a. Database N flows'!$P:$P,AM$15)</f>
        <v/>
      </c>
      <c r="AN20" s="282">
        <f>SUMIFS('2a. Database N flows'!$N:$N,'2a. Database N flows'!$G:$G,$B20,'2a. Database N flows'!$D:$D,"&lt;&gt;"&amp;$B20,'2a. Database N flows'!$M:$M,AN$16,'2a. Database N flows'!$P:$P,AN$15)</f>
        <v/>
      </c>
      <c r="AO20" s="282">
        <f>SUMIFS('2a. Database N flows'!$N:$N,'2a. Database N flows'!$G:$G,$B20,'2a. Database N flows'!$D:$D,"&lt;&gt;"&amp;$B20,'2a. Database N flows'!$M:$M,AO$16,'2a. Database N flows'!$P:$P,AO$15)</f>
        <v/>
      </c>
      <c r="AP20" s="282">
        <f>SUMIFS('2a. Database N flows'!$N:$N,'2a. Database N flows'!$G:$G,$B20,'2a. Database N flows'!$D:$D,"&lt;&gt;"&amp;$B20,'2a. Database N flows'!$M:$M,AP$16,'2a. Database N flows'!$P:$P,AP$15)</f>
        <v/>
      </c>
      <c r="AQ20" s="282">
        <f>SUMIFS('2a. Database N flows'!$N:$N,'2a. Database N flows'!$G:$G,$B20,'2a. Database N flows'!$D:$D,"&lt;&gt;"&amp;$B20,'2a. Database N flows'!$M:$M,AQ$16,'2a. Database N flows'!$P:$P,AQ$15)</f>
        <v/>
      </c>
      <c r="AR20" s="285">
        <f>SUMIFS('2a. Database N flows'!$N:$N,'2a. Database N flows'!$G:$G,$B20,'2a. Database N flows'!$D:$D,"&lt;&gt;"&amp;$B20,'2a. Database N flows'!$P:$P,AR$15)</f>
        <v/>
      </c>
      <c r="AS20" s="282">
        <f>SUMIFS('2a. Database N flows'!$N:$N,'2a. Database N flows'!$G:$G,$B20,'2a. Database N flows'!$D:$D,"&lt;&gt;"&amp;$B20,'2a. Database N flows'!$M:$M,AS$16,'2a. Database N flows'!$P:$P,AS$15)</f>
        <v/>
      </c>
      <c r="AT20" s="282">
        <f>SUMIFS('2a. Database N flows'!$N:$N,'2a. Database N flows'!$G:$G,$B20,'2a. Database N flows'!$D:$D,"&lt;&gt;"&amp;$B20,'2a. Database N flows'!$M:$M,AT$16,'2a. Database N flows'!$P:$P,AT$15)</f>
        <v/>
      </c>
      <c r="AU20" s="282">
        <f>SUMIFS('2a. Database N flows'!$N:$N,'2a. Database N flows'!$G:$G,$B20,'2a. Database N flows'!$D:$D,"&lt;&gt;"&amp;$B20,'2a. Database N flows'!$M:$M,AU$16,'2a. Database N flows'!$P:$P,AU$15)</f>
        <v/>
      </c>
      <c r="AV20" s="282">
        <f>SUMIFS('2a. Database N flows'!$N:$N,'2a. Database N flows'!$G:$G,$B20,'2a. Database N flows'!$D:$D,"&lt;&gt;"&amp;$B20,'2a. Database N flows'!$M:$M,AV$16,'2a. Database N flows'!$P:$P,AV$15)</f>
        <v/>
      </c>
      <c r="AW20" s="282">
        <f>SUMIFS('2a. Database N flows'!$N:$N,'2a. Database N flows'!$G:$G,$B20,'2a. Database N flows'!$D:$D,"&lt;&gt;"&amp;$B20,'2a. Database N flows'!$M:$M,AW$16,'2a. Database N flows'!$P:$P,AW$15)</f>
        <v/>
      </c>
      <c r="AX20" s="282">
        <f>SUMIFS('2a. Database N flows'!$N:$N,'2a. Database N flows'!$G:$G,$B20,'2a. Database N flows'!$D:$D,"&lt;&gt;"&amp;$B20,'2a. Database N flows'!$M:$M,AX$16,'2a. Database N flows'!$P:$P,AX$15)</f>
        <v/>
      </c>
      <c r="AY20" s="282">
        <f>SUMIFS('2a. Database N flows'!$N:$N,'2a. Database N flows'!$G:$G,$B20,'2a. Database N flows'!$D:$D,"&lt;&gt;"&amp;$B20,'2a. Database N flows'!$M:$M,AY$16,'2a. Database N flows'!$P:$P,AY$15)</f>
        <v/>
      </c>
      <c r="AZ20" s="285">
        <f>SUMIFS('2a. Database N flows'!$N:$N,'2a. Database N flows'!$G:$G,$B20,'2a. Database N flows'!$D:$D,"&lt;&gt;"&amp;$B20,'2a. Database N flows'!$P:$P,AZ$15)</f>
        <v/>
      </c>
      <c r="BA20" s="282">
        <f>SUMIFS('2a. Database N flows'!$N:$N,'2a. Database N flows'!$G:$G,$B20,'2a. Database N flows'!$D:$D,"&lt;&gt;"&amp;$B20,'2a. Database N flows'!$M:$M,BA$16,'2a. Database N flows'!$P:$P,BA$15)</f>
        <v/>
      </c>
      <c r="BB20" s="282">
        <f>SUMIFS('2a. Database N flows'!$N:$N,'2a. Database N flows'!$G:$G,$B20,'2a. Database N flows'!$D:$D,"&lt;&gt;"&amp;$B20,'2a. Database N flows'!$M:$M,BB$16,'2a. Database N flows'!$P:$P,BB$15)</f>
        <v/>
      </c>
      <c r="BC20" s="282">
        <f>SUMIFS('2a. Database N flows'!$N:$N,'2a. Database N flows'!$G:$G,$B20,'2a. Database N flows'!$D:$D,"&lt;&gt;"&amp;$B20,'2a. Database N flows'!$M:$M,BC$16,'2a. Database N flows'!$P:$P,BC$15)</f>
        <v/>
      </c>
      <c r="BD20" s="282">
        <f>SUMIFS('2a. Database N flows'!$N:$N,'2a. Database N flows'!$G:$G,$B20,'2a. Database N flows'!$D:$D,"&lt;&gt;"&amp;$B20,'2a. Database N flows'!$M:$M,BD$16,'2a. Database N flows'!$P:$P,BD$15)</f>
        <v/>
      </c>
      <c r="BE20" s="282">
        <f>SUMIFS('2a. Database N flows'!$N:$N,'2a. Database N flows'!$G:$G,$B20,'2a. Database N flows'!$D:$D,"&lt;&gt;"&amp;$B20,'2a. Database N flows'!$M:$M,BE$16,'2a. Database N flows'!$P:$P,BE$15)</f>
        <v/>
      </c>
      <c r="BF20" s="282">
        <f>SUMIFS('2a. Database N flows'!$N:$N,'2a. Database N flows'!$G:$G,$B20,'2a. Database N flows'!$D:$D,"&lt;&gt;"&amp;$B20,'2a. Database N flows'!$M:$M,BF$16,'2a. Database N flows'!$P:$P,BF$15)</f>
        <v/>
      </c>
      <c r="BG20" s="282">
        <f>SUMIFS('2a. Database N flows'!$N:$N,'2a. Database N flows'!$G:$G,$B20,'2a. Database N flows'!$D:$D,"&lt;&gt;"&amp;$B20,'2a. Database N flows'!$M:$M,BG$16,'2a. Database N flows'!$P:$P,BG$15)</f>
        <v/>
      </c>
      <c r="BH20" s="285">
        <f>SUMIFS('2a. Database N flows'!$N:$N,'2a. Database N flows'!$G:$G,$B20,'2a. Database N flows'!$D:$D,"&lt;&gt;"&amp;$B20,'2a. Database N flows'!$P:$P,BH$15)</f>
        <v/>
      </c>
      <c r="BI20" s="282">
        <f>SUMIFS('2a. Database N flows'!$N:$N,'2a. Database N flows'!$G:$G,$B20,'2a. Database N flows'!$D:$D,"&lt;&gt;"&amp;$B20,'2a. Database N flows'!$M:$M,BI$16,'2a. Database N flows'!$P:$P,BI$15)</f>
        <v/>
      </c>
      <c r="BJ20" s="282">
        <f>SUMIFS('2a. Database N flows'!$N:$N,'2a. Database N flows'!$G:$G,$B20,'2a. Database N flows'!$D:$D,"&lt;&gt;"&amp;$B20,'2a. Database N flows'!$M:$M,BJ$16,'2a. Database N flows'!$P:$P,BJ$15)</f>
        <v/>
      </c>
      <c r="BK20" s="282">
        <f>SUMIFS('2a. Database N flows'!$N:$N,'2a. Database N flows'!$G:$G,$B20,'2a. Database N flows'!$D:$D,"&lt;&gt;"&amp;$B20,'2a. Database N flows'!$M:$M,BK$16,'2a. Database N flows'!$P:$P,BK$15)</f>
        <v/>
      </c>
      <c r="BL20" s="282">
        <f>SUMIFS('2a. Database N flows'!$N:$N,'2a. Database N flows'!$G:$G,$B20,'2a. Database N flows'!$D:$D,"&lt;&gt;"&amp;$B20,'2a. Database N flows'!$M:$M,BL$16,'2a. Database N flows'!$P:$P,BL$15)</f>
        <v/>
      </c>
      <c r="BM20" s="282">
        <f>SUMIFS('2a. Database N flows'!$N:$N,'2a. Database N flows'!$G:$G,$B20,'2a. Database N flows'!$D:$D,"&lt;&gt;"&amp;$B20,'2a. Database N flows'!$M:$M,BM$16,'2a. Database N flows'!$P:$P,BM$15)</f>
        <v/>
      </c>
      <c r="BN20" s="282">
        <f>SUMIFS('2a. Database N flows'!$N:$N,'2a. Database N flows'!$G:$G,$B20,'2a. Database N flows'!$D:$D,"&lt;&gt;"&amp;$B20,'2a. Database N flows'!$M:$M,BN$16,'2a. Database N flows'!$P:$P,BN$15)</f>
        <v/>
      </c>
      <c r="BO20" s="282">
        <f>SUMIFS('2a. Database N flows'!$N:$N,'2a. Database N flows'!$G:$G,$B20,'2a. Database N flows'!$D:$D,"&lt;&gt;"&amp;$B20,'2a. Database N flows'!$M:$M,BO$16,'2a. Database N flows'!$P:$P,BO$15)</f>
        <v/>
      </c>
      <c r="BP20" s="285">
        <f>SUMIFS('2a. Database N flows'!$N:$N,'2a. Database N flows'!$G:$G,$B20,'2a. Database N flows'!$D:$D,"&lt;&gt;"&amp;$B20,'2a. Database N flows'!$P:$P,BP$15)</f>
        <v/>
      </c>
      <c r="BQ20" s="282">
        <f>SUMIFS('2a. Database N flows'!$N:$N,'2a. Database N flows'!$G:$G,$B20,'2a. Database N flows'!$D:$D,"&lt;&gt;"&amp;$B20,'2a. Database N flows'!$M:$M,BQ$16,'2a. Database N flows'!$P:$P,BQ$15)</f>
        <v/>
      </c>
      <c r="BR20" s="282">
        <f>SUMIFS('2a. Database N flows'!$N:$N,'2a. Database N flows'!$G:$G,$B20,'2a. Database N flows'!$D:$D,"&lt;&gt;"&amp;$B20,'2a. Database N flows'!$M:$M,BR$16,'2a. Database N flows'!$P:$P,BR$15)</f>
        <v/>
      </c>
      <c r="BS20" s="282">
        <f>SUMIFS('2a. Database N flows'!$N:$N,'2a. Database N flows'!$G:$G,$B20,'2a. Database N flows'!$D:$D,"&lt;&gt;"&amp;$B20,'2a. Database N flows'!$M:$M,BS$16,'2a. Database N flows'!$P:$P,BS$15)</f>
        <v/>
      </c>
      <c r="BT20" s="282">
        <f>SUMIFS('2a. Database N flows'!$N:$N,'2a. Database N flows'!$G:$G,$B20,'2a. Database N flows'!$D:$D,"&lt;&gt;"&amp;$B20,'2a. Database N flows'!$M:$M,BT$16,'2a. Database N flows'!$P:$P,BT$15)</f>
        <v/>
      </c>
      <c r="BU20" s="282">
        <f>SUMIFS('2a. Database N flows'!$N:$N,'2a. Database N flows'!$G:$G,$B20,'2a. Database N flows'!$D:$D,"&lt;&gt;"&amp;$B20,'2a. Database N flows'!$M:$M,BU$16,'2a. Database N flows'!$P:$P,BU$15)</f>
        <v/>
      </c>
      <c r="BV20" s="282">
        <f>SUMIFS('2a. Database N flows'!$N:$N,'2a. Database N flows'!$G:$G,$B20,'2a. Database N flows'!$D:$D,"&lt;&gt;"&amp;$B20,'2a. Database N flows'!$M:$M,BV$16,'2a. Database N flows'!$P:$P,BV$15)</f>
        <v/>
      </c>
      <c r="BW20" s="282">
        <f>SUMIFS('2a. Database N flows'!$N:$N,'2a. Database N flows'!$G:$G,$B20,'2a. Database N flows'!$D:$D,"&lt;&gt;"&amp;$B20,'2a. Database N flows'!$M:$M,BW$16,'2a. Database N flows'!$P:$P,BW$15)</f>
        <v/>
      </c>
      <c r="BX20" s="285">
        <f>SUMIFS('2a. Database N flows'!$N:$N,'2a. Database N flows'!$G:$G,$B20,'2a. Database N flows'!$D:$D,"&lt;&gt;"&amp;$B20,'2a. Database N flows'!$P:$P,BX$15)</f>
        <v/>
      </c>
      <c r="BY20" s="282">
        <f>SUMIFS('2a. Database N flows'!$N:$N,'2a. Database N flows'!$G:$G,$B20,'2a. Database N flows'!$D:$D,"&lt;&gt;"&amp;$B20,'2a. Database N flows'!$M:$M,BY$16,'2a. Database N flows'!$P:$P,BY$15)</f>
        <v/>
      </c>
      <c r="BZ20" s="282">
        <f>SUMIFS('2a. Database N flows'!$N:$N,'2a. Database N flows'!$G:$G,$B20,'2a. Database N flows'!$D:$D,"&lt;&gt;"&amp;$B20,'2a. Database N flows'!$M:$M,BZ$16,'2a. Database N flows'!$P:$P,BZ$15)</f>
        <v/>
      </c>
      <c r="CA20" s="282">
        <f>SUMIFS('2a. Database N flows'!$N:$N,'2a. Database N flows'!$G:$G,$B20,'2a. Database N flows'!$D:$D,"&lt;&gt;"&amp;$B20,'2a. Database N flows'!$M:$M,CA$16,'2a. Database N flows'!$P:$P,CA$15)</f>
        <v/>
      </c>
      <c r="CB20" s="282">
        <f>SUMIFS('2a. Database N flows'!$N:$N,'2a. Database N flows'!$G:$G,$B20,'2a. Database N flows'!$D:$D,"&lt;&gt;"&amp;$B20,'2a. Database N flows'!$M:$M,CB$16,'2a. Database N flows'!$P:$P,CB$15)</f>
        <v/>
      </c>
      <c r="CC20" s="282">
        <f>SUMIFS('2a. Database N flows'!$N:$N,'2a. Database N flows'!$G:$G,$B20,'2a. Database N flows'!$D:$D,"&lt;&gt;"&amp;$B20,'2a. Database N flows'!$M:$M,CC$16,'2a. Database N flows'!$P:$P,CC$15)</f>
        <v/>
      </c>
      <c r="CD20" s="282">
        <f>SUMIFS('2a. Database N flows'!$N:$N,'2a. Database N flows'!$G:$G,$B20,'2a. Database N flows'!$D:$D,"&lt;&gt;"&amp;$B20,'2a. Database N flows'!$M:$M,CD$16,'2a. Database N flows'!$P:$P,CD$15)</f>
        <v/>
      </c>
      <c r="CE20" s="282">
        <f>SUMIFS('2a. Database N flows'!$N:$N,'2a. Database N flows'!$G:$G,$B20,'2a. Database N flows'!$D:$D,"&lt;&gt;"&amp;$B20,'2a. Database N flows'!$M:$M,CE$16,'2a. Database N flows'!$P:$P,CE$15)</f>
        <v/>
      </c>
      <c r="CF20" s="285">
        <f>SUMIFS('2a. Database N flows'!$N:$N,'2a. Database N flows'!$G:$G,$B20,'2a. Database N flows'!$D:$D,"&lt;&gt;"&amp;$B20,'2a. Database N flows'!$P:$P,CF$15)</f>
        <v/>
      </c>
      <c r="CG20" s="282">
        <f>SUMIFS('2a. Database N flows'!$N:$N,'2a. Database N flows'!$G:$G,$B20,'2a. Database N flows'!$D:$D,"&lt;&gt;"&amp;$B20,'2a. Database N flows'!$M:$M,CG$16,'2a. Database N flows'!$P:$P,CG$15)</f>
        <v/>
      </c>
      <c r="CH20" s="282">
        <f>SUMIFS('2a. Database N flows'!$N:$N,'2a. Database N flows'!$G:$G,$B20,'2a. Database N flows'!$D:$D,"&lt;&gt;"&amp;$B20,'2a. Database N flows'!$M:$M,CH$16,'2a. Database N flows'!$P:$P,CH$15)</f>
        <v/>
      </c>
      <c r="CI20" s="282">
        <f>SUMIFS('2a. Database N flows'!$N:$N,'2a. Database N flows'!$G:$G,$B20,'2a. Database N flows'!$D:$D,"&lt;&gt;"&amp;$B20,'2a. Database N flows'!$M:$M,CI$16,'2a. Database N flows'!$P:$P,CI$15)</f>
        <v/>
      </c>
      <c r="CJ20" s="282">
        <f>SUMIFS('2a. Database N flows'!$N:$N,'2a. Database N flows'!$G:$G,$B20,'2a. Database N flows'!$D:$D,"&lt;&gt;"&amp;$B20,'2a. Database N flows'!$M:$M,CJ$16,'2a. Database N flows'!$P:$P,CJ$15)</f>
        <v/>
      </c>
      <c r="CK20" s="282">
        <f>SUMIFS('2a. Database N flows'!$N:$N,'2a. Database N flows'!$G:$G,$B20,'2a. Database N flows'!$D:$D,"&lt;&gt;"&amp;$B20,'2a. Database N flows'!$M:$M,CK$16,'2a. Database N flows'!$P:$P,CK$15)</f>
        <v/>
      </c>
      <c r="CL20" s="282">
        <f>SUMIFS('2a. Database N flows'!$N:$N,'2a. Database N flows'!$G:$G,$B20,'2a. Database N flows'!$D:$D,"&lt;&gt;"&amp;$B20,'2a. Database N flows'!$M:$M,CL$16,'2a. Database N flows'!$P:$P,CL$15)</f>
        <v/>
      </c>
      <c r="CM20" s="282">
        <f>SUMIFS('2a. Database N flows'!$N:$N,'2a. Database N flows'!$G:$G,$B20,'2a. Database N flows'!$D:$D,"&lt;&gt;"&amp;$B20,'2a. Database N flows'!$M:$M,CM$16,'2a. Database N flows'!$P:$P,CM$15)</f>
        <v/>
      </c>
      <c r="CN20" s="285">
        <f>SUMIFS('2a. Database N flows'!$N:$N,'2a. Database N flows'!$G:$G,$B20,'2a. Database N flows'!$D:$D,"&lt;&gt;"&amp;$B20,'2a. Database N flows'!$P:$P,CN$15)</f>
        <v/>
      </c>
      <c r="CO20" s="282">
        <f>SUMIFS('2a. Database N flows'!$N:$N,'2a. Database N flows'!$G:$G,$B20,'2a. Database N flows'!$D:$D,"&lt;&gt;"&amp;$B20,'2a. Database N flows'!$M:$M,CO$16,'2a. Database N flows'!$P:$P,CO$15)</f>
        <v/>
      </c>
      <c r="CP20" s="282">
        <f>SUMIFS('2a. Database N flows'!$N:$N,'2a. Database N flows'!$G:$G,$B20,'2a. Database N flows'!$D:$D,"&lt;&gt;"&amp;$B20,'2a. Database N flows'!$M:$M,CP$16,'2a. Database N flows'!$P:$P,CP$15)</f>
        <v/>
      </c>
      <c r="CQ20" s="282">
        <f>SUMIFS('2a. Database N flows'!$N:$N,'2a. Database N flows'!$G:$G,$B20,'2a. Database N flows'!$D:$D,"&lt;&gt;"&amp;$B20,'2a. Database N flows'!$M:$M,CQ$16,'2a. Database N flows'!$P:$P,CQ$15)</f>
        <v/>
      </c>
      <c r="CR20" s="282">
        <f>SUMIFS('2a. Database N flows'!$N:$N,'2a. Database N flows'!$G:$G,$B20,'2a. Database N flows'!$D:$D,"&lt;&gt;"&amp;$B20,'2a. Database N flows'!$M:$M,CR$16,'2a. Database N flows'!$P:$P,CR$15)</f>
        <v/>
      </c>
      <c r="CS20" s="282">
        <f>SUMIFS('2a. Database N flows'!$N:$N,'2a. Database N flows'!$G:$G,$B20,'2a. Database N flows'!$D:$D,"&lt;&gt;"&amp;$B20,'2a. Database N flows'!$M:$M,CS$16,'2a. Database N flows'!$P:$P,CS$15)</f>
        <v/>
      </c>
      <c r="CT20" s="282">
        <f>SUMIFS('2a. Database N flows'!$N:$N,'2a. Database N flows'!$G:$G,$B20,'2a. Database N flows'!$D:$D,"&lt;&gt;"&amp;$B20,'2a. Database N flows'!$M:$M,CT$16,'2a. Database N flows'!$P:$P,CT$15)</f>
        <v/>
      </c>
      <c r="CU20" s="282">
        <f>SUMIFS('2a. Database N flows'!$N:$N,'2a. Database N flows'!$G:$G,$B20,'2a. Database N flows'!$D:$D,"&lt;&gt;"&amp;$B20,'2a. Database N flows'!$M:$M,CU$16,'2a. Database N flows'!$P:$P,CU$15)</f>
        <v/>
      </c>
      <c r="CV20" s="285">
        <f>SUMIFS('2a. Database N flows'!$N:$N,'2a. Database N flows'!$G:$G,$B20,'2a. Database N flows'!$D:$D,"&lt;&gt;"&amp;$B20,'2a. Database N flows'!$P:$P,CV$15)</f>
        <v/>
      </c>
      <c r="CY20" s="393" t="n"/>
    </row>
    <row r="21" hidden="1" outlineLevel="1">
      <c r="B21" s="386" t="inlineStr">
        <is>
          <t>WS</t>
        </is>
      </c>
      <c r="D21" s="281" t="inlineStr">
        <is>
          <t>Processing of residues</t>
        </is>
      </c>
      <c r="E21" s="282">
        <f>SUMIFS('2a. Database N flows'!$N:$N,'2a. Database N flows'!$G:$G,$B21,'2a. Database N flows'!$D:$D,"&lt;&gt;"&amp;$B21,'2a. Database N flows'!$M:$M,E$16,'2a. Database N flows'!$P:$P,E$15)</f>
        <v/>
      </c>
      <c r="F21" s="282">
        <f>SUMIFS('2a. Database N flows'!$N:$N,'2a. Database N flows'!$G:$G,$B21,'2a. Database N flows'!$D:$D,"&lt;&gt;"&amp;$B21,'2a. Database N flows'!$M:$M,F$16,'2a. Database N flows'!$P:$P,F$15)</f>
        <v/>
      </c>
      <c r="G21" s="282">
        <f>SUMIFS('2a. Database N flows'!$N:$N,'2a. Database N flows'!$G:$G,$B21,'2a. Database N flows'!$D:$D,"&lt;&gt;"&amp;$B21,'2a. Database N flows'!$M:$M,G$16,'2a. Database N flows'!$P:$P,G$15)</f>
        <v/>
      </c>
      <c r="H21" s="282">
        <f>SUMIFS('2a. Database N flows'!$N:$N,'2a. Database N flows'!$G:$G,$B21,'2a. Database N flows'!$D:$D,"&lt;&gt;"&amp;$B21,'2a. Database N flows'!$M:$M,H$16,'2a. Database N flows'!$P:$P,H$15)</f>
        <v/>
      </c>
      <c r="I21" s="282">
        <f>SUMIFS('2a. Database N flows'!$N:$N,'2a. Database N flows'!$G:$G,$B21,'2a. Database N flows'!$D:$D,"&lt;&gt;"&amp;$B21,'2a. Database N flows'!$M:$M,I$16,'2a. Database N flows'!$P:$P,I$15)</f>
        <v/>
      </c>
      <c r="J21" s="282">
        <f>SUMIFS('2a. Database N flows'!$N:$N,'2a. Database N flows'!$G:$G,$B21,'2a. Database N flows'!$D:$D,"&lt;&gt;"&amp;$B21,'2a. Database N flows'!$M:$M,J$16,'2a. Database N flows'!$P:$P,J$15)</f>
        <v/>
      </c>
      <c r="K21" s="282">
        <f>SUMIFS('2a. Database N flows'!$N:$N,'2a. Database N flows'!$G:$G,$B21,'2a. Database N flows'!$D:$D,"&lt;&gt;"&amp;$B21,'2a. Database N flows'!$M:$M,K$16,'2a. Database N flows'!$P:$P,K$15)</f>
        <v/>
      </c>
      <c r="L21" s="285">
        <f>SUMIFS('2a. Database N flows'!$N:$N,'2a. Database N flows'!$G:$G,$B21,'2a. Database N flows'!$D:$D,"&lt;&gt;"&amp;$B21,'2a. Database N flows'!$P:$P,L$15)</f>
        <v/>
      </c>
      <c r="M21" s="282">
        <f>SUMIFS('2a. Database N flows'!$N:$N,'2a. Database N flows'!$G:$G,$B21,'2a. Database N flows'!$D:$D,"&lt;&gt;"&amp;$B21,'2a. Database N flows'!$M:$M,M$16,'2a. Database N flows'!$P:$P,M$15)</f>
        <v/>
      </c>
      <c r="N21" s="282">
        <f>SUMIFS('2a. Database N flows'!$N:$N,'2a. Database N flows'!$G:$G,$B21,'2a. Database N flows'!$D:$D,"&lt;&gt;"&amp;$B21,'2a. Database N flows'!$M:$M,N$16,'2a. Database N flows'!$P:$P,N$15)</f>
        <v/>
      </c>
      <c r="O21" s="282">
        <f>SUMIFS('2a. Database N flows'!$N:$N,'2a. Database N flows'!$G:$G,$B21,'2a. Database N flows'!$D:$D,"&lt;&gt;"&amp;$B21,'2a. Database N flows'!$M:$M,O$16,'2a. Database N flows'!$P:$P,O$15)</f>
        <v/>
      </c>
      <c r="P21" s="282">
        <f>SUMIFS('2a. Database N flows'!$N:$N,'2a. Database N flows'!$G:$G,$B21,'2a. Database N flows'!$D:$D,"&lt;&gt;"&amp;$B21,'2a. Database N flows'!$M:$M,P$16,'2a. Database N flows'!$P:$P,P$15)</f>
        <v/>
      </c>
      <c r="Q21" s="282">
        <f>SUMIFS('2a. Database N flows'!$N:$N,'2a. Database N flows'!$G:$G,$B21,'2a. Database N flows'!$D:$D,"&lt;&gt;"&amp;$B21,'2a. Database N flows'!$M:$M,Q$16,'2a. Database N flows'!$P:$P,Q$15)</f>
        <v/>
      </c>
      <c r="R21" s="282">
        <f>SUMIFS('2a. Database N flows'!$N:$N,'2a. Database N flows'!$G:$G,$B21,'2a. Database N flows'!$D:$D,"&lt;&gt;"&amp;$B21,'2a. Database N flows'!$M:$M,R$16,'2a. Database N flows'!$P:$P,R$15)</f>
        <v/>
      </c>
      <c r="S21" s="282">
        <f>SUMIFS('2a. Database N flows'!$N:$N,'2a. Database N flows'!$G:$G,$B21,'2a. Database N flows'!$D:$D,"&lt;&gt;"&amp;$B21,'2a. Database N flows'!$M:$M,S$16,'2a. Database N flows'!$P:$P,S$15)</f>
        <v/>
      </c>
      <c r="T21" s="285">
        <f>SUMIFS('2a. Database N flows'!$N:$N,'2a. Database N flows'!$G:$G,$B21,'2a. Database N flows'!$D:$D,"&lt;&gt;"&amp;$B21,'2a. Database N flows'!$P:$P,T$15)</f>
        <v/>
      </c>
      <c r="U21" s="282">
        <f>SUMIFS('2a. Database N flows'!$N:$N,'2a. Database N flows'!$G:$G,$B21,'2a. Database N flows'!$D:$D,"&lt;&gt;"&amp;$B21,'2a. Database N flows'!$M:$M,U$16,'2a. Database N flows'!$P:$P,U$15)</f>
        <v/>
      </c>
      <c r="V21" s="282">
        <f>SUMIFS('2a. Database N flows'!$N:$N,'2a. Database N flows'!$G:$G,$B21,'2a. Database N flows'!$D:$D,"&lt;&gt;"&amp;$B21,'2a. Database N flows'!$M:$M,V$16,'2a. Database N flows'!$P:$P,V$15)</f>
        <v/>
      </c>
      <c r="W21" s="282">
        <f>SUMIFS('2a. Database N flows'!$N:$N,'2a. Database N flows'!$G:$G,$B21,'2a. Database N flows'!$D:$D,"&lt;&gt;"&amp;$B21,'2a. Database N flows'!$M:$M,W$16,'2a. Database N flows'!$P:$P,W$15)</f>
        <v/>
      </c>
      <c r="X21" s="282">
        <f>SUMIFS('2a. Database N flows'!$N:$N,'2a. Database N flows'!$G:$G,$B21,'2a. Database N flows'!$D:$D,"&lt;&gt;"&amp;$B21,'2a. Database N flows'!$M:$M,X$16,'2a. Database N flows'!$P:$P,X$15)</f>
        <v/>
      </c>
      <c r="Y21" s="282">
        <f>SUMIFS('2a. Database N flows'!$N:$N,'2a. Database N flows'!$G:$G,$B21,'2a. Database N flows'!$D:$D,"&lt;&gt;"&amp;$B21,'2a. Database N flows'!$M:$M,Y$16,'2a. Database N flows'!$P:$P,Y$15)</f>
        <v/>
      </c>
      <c r="Z21" s="282">
        <f>SUMIFS('2a. Database N flows'!$N:$N,'2a. Database N flows'!$G:$G,$B21,'2a. Database N flows'!$D:$D,"&lt;&gt;"&amp;$B21,'2a. Database N flows'!$M:$M,Z$16,'2a. Database N flows'!$P:$P,Z$15)</f>
        <v/>
      </c>
      <c r="AA21" s="282">
        <f>SUMIFS('2a. Database N flows'!$N:$N,'2a. Database N flows'!$G:$G,$B21,'2a. Database N flows'!$D:$D,"&lt;&gt;"&amp;$B21,'2a. Database N flows'!$M:$M,AA$16,'2a. Database N flows'!$P:$P,AA$15)</f>
        <v/>
      </c>
      <c r="AB21" s="285">
        <f>SUMIFS('2a. Database N flows'!$N:$N,'2a. Database N flows'!$G:$G,$B21,'2a. Database N flows'!$D:$D,"&lt;&gt;"&amp;$B21,'2a. Database N flows'!$P:$P,AB$15)</f>
        <v/>
      </c>
      <c r="AC21" s="282">
        <f>SUMIFS('2a. Database N flows'!$N:$N,'2a. Database N flows'!$G:$G,$B21,'2a. Database N flows'!$D:$D,"&lt;&gt;"&amp;$B21,'2a. Database N flows'!$M:$M,AC$16,'2a. Database N flows'!$P:$P,AC$15)</f>
        <v/>
      </c>
      <c r="AD21" s="282">
        <f>SUMIFS('2a. Database N flows'!$N:$N,'2a. Database N flows'!$G:$G,$B21,'2a. Database N flows'!$D:$D,"&lt;&gt;"&amp;$B21,'2a. Database N flows'!$M:$M,AD$16,'2a. Database N flows'!$P:$P,AD$15)</f>
        <v/>
      </c>
      <c r="AE21" s="282">
        <f>SUMIFS('2a. Database N flows'!$N:$N,'2a. Database N flows'!$G:$G,$B21,'2a. Database N flows'!$D:$D,"&lt;&gt;"&amp;$B21,'2a. Database N flows'!$M:$M,AE$16,'2a. Database N flows'!$P:$P,AE$15)</f>
        <v/>
      </c>
      <c r="AF21" s="282">
        <f>SUMIFS('2a. Database N flows'!$N:$N,'2a. Database N flows'!$G:$G,$B21,'2a. Database N flows'!$D:$D,"&lt;&gt;"&amp;$B21,'2a. Database N flows'!$M:$M,AF$16,'2a. Database N flows'!$P:$P,AF$15)</f>
        <v/>
      </c>
      <c r="AG21" s="282">
        <f>SUMIFS('2a. Database N flows'!$N:$N,'2a. Database N flows'!$G:$G,$B21,'2a. Database N flows'!$D:$D,"&lt;&gt;"&amp;$B21,'2a. Database N flows'!$M:$M,AG$16,'2a. Database N flows'!$P:$P,AG$15)</f>
        <v/>
      </c>
      <c r="AH21" s="282">
        <f>SUMIFS('2a. Database N flows'!$N:$N,'2a. Database N flows'!$G:$G,$B21,'2a. Database N flows'!$D:$D,"&lt;&gt;"&amp;$B21,'2a. Database N flows'!$M:$M,AH$16,'2a. Database N flows'!$P:$P,AH$15)</f>
        <v/>
      </c>
      <c r="AI21" s="282">
        <f>SUMIFS('2a. Database N flows'!$N:$N,'2a. Database N flows'!$G:$G,$B21,'2a. Database N flows'!$D:$D,"&lt;&gt;"&amp;$B21,'2a. Database N flows'!$M:$M,AI$16,'2a. Database N flows'!$P:$P,AI$15)</f>
        <v/>
      </c>
      <c r="AJ21" s="285">
        <f>SUMIFS('2a. Database N flows'!$N:$N,'2a. Database N flows'!$G:$G,$B21,'2a. Database N flows'!$D:$D,"&lt;&gt;"&amp;$B21,'2a. Database N flows'!$P:$P,AJ$15)</f>
        <v/>
      </c>
      <c r="AK21" s="282">
        <f>SUMIFS('2a. Database N flows'!$N:$N,'2a. Database N flows'!$G:$G,$B21,'2a. Database N flows'!$D:$D,"&lt;&gt;"&amp;$B21,'2a. Database N flows'!$M:$M,AK$16,'2a. Database N flows'!$P:$P,AK$15)</f>
        <v/>
      </c>
      <c r="AL21" s="282">
        <f>SUMIFS('2a. Database N flows'!$N:$N,'2a. Database N flows'!$G:$G,$B21,'2a. Database N flows'!$D:$D,"&lt;&gt;"&amp;$B21,'2a. Database N flows'!$M:$M,AL$16,'2a. Database N flows'!$P:$P,AL$15)</f>
        <v/>
      </c>
      <c r="AM21" s="282">
        <f>SUMIFS('2a. Database N flows'!$N:$N,'2a. Database N flows'!$G:$G,$B21,'2a. Database N flows'!$D:$D,"&lt;&gt;"&amp;$B21,'2a. Database N flows'!$M:$M,AM$16,'2a. Database N flows'!$P:$P,AM$15)</f>
        <v/>
      </c>
      <c r="AN21" s="282">
        <f>SUMIFS('2a. Database N flows'!$N:$N,'2a. Database N flows'!$G:$G,$B21,'2a. Database N flows'!$D:$D,"&lt;&gt;"&amp;$B21,'2a. Database N flows'!$M:$M,AN$16,'2a. Database N flows'!$P:$P,AN$15)</f>
        <v/>
      </c>
      <c r="AO21" s="282">
        <f>SUMIFS('2a. Database N flows'!$N:$N,'2a. Database N flows'!$G:$G,$B21,'2a. Database N flows'!$D:$D,"&lt;&gt;"&amp;$B21,'2a. Database N flows'!$M:$M,AO$16,'2a. Database N flows'!$P:$P,AO$15)</f>
        <v/>
      </c>
      <c r="AP21" s="282">
        <f>SUMIFS('2a. Database N flows'!$N:$N,'2a. Database N flows'!$G:$G,$B21,'2a. Database N flows'!$D:$D,"&lt;&gt;"&amp;$B21,'2a. Database N flows'!$M:$M,AP$16,'2a. Database N flows'!$P:$P,AP$15)</f>
        <v/>
      </c>
      <c r="AQ21" s="282">
        <f>SUMIFS('2a. Database N flows'!$N:$N,'2a. Database N flows'!$G:$G,$B21,'2a. Database N flows'!$D:$D,"&lt;&gt;"&amp;$B21,'2a. Database N flows'!$M:$M,AQ$16,'2a. Database N flows'!$P:$P,AQ$15)</f>
        <v/>
      </c>
      <c r="AR21" s="285">
        <f>SUMIFS('2a. Database N flows'!$N:$N,'2a. Database N flows'!$G:$G,$B21,'2a. Database N flows'!$D:$D,"&lt;&gt;"&amp;$B21,'2a. Database N flows'!$P:$P,AR$15)</f>
        <v/>
      </c>
      <c r="AS21" s="282">
        <f>SUMIFS('2a. Database N flows'!$N:$N,'2a. Database N flows'!$G:$G,$B21,'2a. Database N flows'!$D:$D,"&lt;&gt;"&amp;$B21,'2a. Database N flows'!$M:$M,AS$16,'2a. Database N flows'!$P:$P,AS$15)</f>
        <v/>
      </c>
      <c r="AT21" s="282">
        <f>SUMIFS('2a. Database N flows'!$N:$N,'2a. Database N flows'!$G:$G,$B21,'2a. Database N flows'!$D:$D,"&lt;&gt;"&amp;$B21,'2a. Database N flows'!$M:$M,AT$16,'2a. Database N flows'!$P:$P,AT$15)</f>
        <v/>
      </c>
      <c r="AU21" s="282">
        <f>SUMIFS('2a. Database N flows'!$N:$N,'2a. Database N flows'!$G:$G,$B21,'2a. Database N flows'!$D:$D,"&lt;&gt;"&amp;$B21,'2a. Database N flows'!$M:$M,AU$16,'2a. Database N flows'!$P:$P,AU$15)</f>
        <v/>
      </c>
      <c r="AV21" s="282">
        <f>SUMIFS('2a. Database N flows'!$N:$N,'2a. Database N flows'!$G:$G,$B21,'2a. Database N flows'!$D:$D,"&lt;&gt;"&amp;$B21,'2a. Database N flows'!$M:$M,AV$16,'2a. Database N flows'!$P:$P,AV$15)</f>
        <v/>
      </c>
      <c r="AW21" s="282">
        <f>SUMIFS('2a. Database N flows'!$N:$N,'2a. Database N flows'!$G:$G,$B21,'2a. Database N flows'!$D:$D,"&lt;&gt;"&amp;$B21,'2a. Database N flows'!$M:$M,AW$16,'2a. Database N flows'!$P:$P,AW$15)</f>
        <v/>
      </c>
      <c r="AX21" s="282">
        <f>SUMIFS('2a. Database N flows'!$N:$N,'2a. Database N flows'!$G:$G,$B21,'2a. Database N flows'!$D:$D,"&lt;&gt;"&amp;$B21,'2a. Database N flows'!$M:$M,AX$16,'2a. Database N flows'!$P:$P,AX$15)</f>
        <v/>
      </c>
      <c r="AY21" s="282">
        <f>SUMIFS('2a. Database N flows'!$N:$N,'2a. Database N flows'!$G:$G,$B21,'2a. Database N flows'!$D:$D,"&lt;&gt;"&amp;$B21,'2a. Database N flows'!$M:$M,AY$16,'2a. Database N flows'!$P:$P,AY$15)</f>
        <v/>
      </c>
      <c r="AZ21" s="285">
        <f>SUMIFS('2a. Database N flows'!$N:$N,'2a. Database N flows'!$G:$G,$B21,'2a. Database N flows'!$D:$D,"&lt;&gt;"&amp;$B21,'2a. Database N flows'!$P:$P,AZ$15)</f>
        <v/>
      </c>
      <c r="BA21" s="282">
        <f>SUMIFS('2a. Database N flows'!$N:$N,'2a. Database N flows'!$G:$G,$B21,'2a. Database N flows'!$D:$D,"&lt;&gt;"&amp;$B21,'2a. Database N flows'!$M:$M,BA$16,'2a. Database N flows'!$P:$P,BA$15)</f>
        <v/>
      </c>
      <c r="BB21" s="282">
        <f>SUMIFS('2a. Database N flows'!$N:$N,'2a. Database N flows'!$G:$G,$B21,'2a. Database N flows'!$D:$D,"&lt;&gt;"&amp;$B21,'2a. Database N flows'!$M:$M,BB$16,'2a. Database N flows'!$P:$P,BB$15)</f>
        <v/>
      </c>
      <c r="BC21" s="282">
        <f>SUMIFS('2a. Database N flows'!$N:$N,'2a. Database N flows'!$G:$G,$B21,'2a. Database N flows'!$D:$D,"&lt;&gt;"&amp;$B21,'2a. Database N flows'!$M:$M,BC$16,'2a. Database N flows'!$P:$P,BC$15)</f>
        <v/>
      </c>
      <c r="BD21" s="282">
        <f>SUMIFS('2a. Database N flows'!$N:$N,'2a. Database N flows'!$G:$G,$B21,'2a. Database N flows'!$D:$D,"&lt;&gt;"&amp;$B21,'2a. Database N flows'!$M:$M,BD$16,'2a. Database N flows'!$P:$P,BD$15)</f>
        <v/>
      </c>
      <c r="BE21" s="282">
        <f>SUMIFS('2a. Database N flows'!$N:$N,'2a. Database N flows'!$G:$G,$B21,'2a. Database N flows'!$D:$D,"&lt;&gt;"&amp;$B21,'2a. Database N flows'!$M:$M,BE$16,'2a. Database N flows'!$P:$P,BE$15)</f>
        <v/>
      </c>
      <c r="BF21" s="282">
        <f>SUMIFS('2a. Database N flows'!$N:$N,'2a. Database N flows'!$G:$G,$B21,'2a. Database N flows'!$D:$D,"&lt;&gt;"&amp;$B21,'2a. Database N flows'!$M:$M,BF$16,'2a. Database N flows'!$P:$P,BF$15)</f>
        <v/>
      </c>
      <c r="BG21" s="282">
        <f>SUMIFS('2a. Database N flows'!$N:$N,'2a. Database N flows'!$G:$G,$B21,'2a. Database N flows'!$D:$D,"&lt;&gt;"&amp;$B21,'2a. Database N flows'!$M:$M,BG$16,'2a. Database N flows'!$P:$P,BG$15)</f>
        <v/>
      </c>
      <c r="BH21" s="285">
        <f>SUMIFS('2a. Database N flows'!$N:$N,'2a. Database N flows'!$G:$G,$B21,'2a. Database N flows'!$D:$D,"&lt;&gt;"&amp;$B21,'2a. Database N flows'!$P:$P,BH$15)</f>
        <v/>
      </c>
      <c r="BI21" s="282">
        <f>SUMIFS('2a. Database N flows'!$N:$N,'2a. Database N flows'!$G:$G,$B21,'2a. Database N flows'!$D:$D,"&lt;&gt;"&amp;$B21,'2a. Database N flows'!$M:$M,BI$16,'2a. Database N flows'!$P:$P,BI$15)</f>
        <v/>
      </c>
      <c r="BJ21" s="282">
        <f>SUMIFS('2a. Database N flows'!$N:$N,'2a. Database N flows'!$G:$G,$B21,'2a. Database N flows'!$D:$D,"&lt;&gt;"&amp;$B21,'2a. Database N flows'!$M:$M,BJ$16,'2a. Database N flows'!$P:$P,BJ$15)</f>
        <v/>
      </c>
      <c r="BK21" s="282">
        <f>SUMIFS('2a. Database N flows'!$N:$N,'2a. Database N flows'!$G:$G,$B21,'2a. Database N flows'!$D:$D,"&lt;&gt;"&amp;$B21,'2a. Database N flows'!$M:$M,BK$16,'2a. Database N flows'!$P:$P,BK$15)</f>
        <v/>
      </c>
      <c r="BL21" s="282">
        <f>SUMIFS('2a. Database N flows'!$N:$N,'2a. Database N flows'!$G:$G,$B21,'2a. Database N flows'!$D:$D,"&lt;&gt;"&amp;$B21,'2a. Database N flows'!$M:$M,BL$16,'2a. Database N flows'!$P:$P,BL$15)</f>
        <v/>
      </c>
      <c r="BM21" s="282">
        <f>SUMIFS('2a. Database N flows'!$N:$N,'2a. Database N flows'!$G:$G,$B21,'2a. Database N flows'!$D:$D,"&lt;&gt;"&amp;$B21,'2a. Database N flows'!$M:$M,BM$16,'2a. Database N flows'!$P:$P,BM$15)</f>
        <v/>
      </c>
      <c r="BN21" s="282">
        <f>SUMIFS('2a. Database N flows'!$N:$N,'2a. Database N flows'!$G:$G,$B21,'2a. Database N flows'!$D:$D,"&lt;&gt;"&amp;$B21,'2a. Database N flows'!$M:$M,BN$16,'2a. Database N flows'!$P:$P,BN$15)</f>
        <v/>
      </c>
      <c r="BO21" s="282">
        <f>SUMIFS('2a. Database N flows'!$N:$N,'2a. Database N flows'!$G:$G,$B21,'2a. Database N flows'!$D:$D,"&lt;&gt;"&amp;$B21,'2a. Database N flows'!$M:$M,BO$16,'2a. Database N flows'!$P:$P,BO$15)</f>
        <v/>
      </c>
      <c r="BP21" s="285">
        <f>SUMIFS('2a. Database N flows'!$N:$N,'2a. Database N flows'!$G:$G,$B21,'2a. Database N flows'!$D:$D,"&lt;&gt;"&amp;$B21,'2a. Database N flows'!$P:$P,BP$15)</f>
        <v/>
      </c>
      <c r="BQ21" s="282">
        <f>SUMIFS('2a. Database N flows'!$N:$N,'2a. Database N flows'!$G:$G,$B21,'2a. Database N flows'!$D:$D,"&lt;&gt;"&amp;$B21,'2a. Database N flows'!$M:$M,BQ$16,'2a. Database N flows'!$P:$P,BQ$15)</f>
        <v/>
      </c>
      <c r="BR21" s="282">
        <f>SUMIFS('2a. Database N flows'!$N:$N,'2a. Database N flows'!$G:$G,$B21,'2a. Database N flows'!$D:$D,"&lt;&gt;"&amp;$B21,'2a. Database N flows'!$M:$M,BR$16,'2a. Database N flows'!$P:$P,BR$15)</f>
        <v/>
      </c>
      <c r="BS21" s="282">
        <f>SUMIFS('2a. Database N flows'!$N:$N,'2a. Database N flows'!$G:$G,$B21,'2a. Database N flows'!$D:$D,"&lt;&gt;"&amp;$B21,'2a. Database N flows'!$M:$M,BS$16,'2a. Database N flows'!$P:$P,BS$15)</f>
        <v/>
      </c>
      <c r="BT21" s="282">
        <f>SUMIFS('2a. Database N flows'!$N:$N,'2a. Database N flows'!$G:$G,$B21,'2a. Database N flows'!$D:$D,"&lt;&gt;"&amp;$B21,'2a. Database N flows'!$M:$M,BT$16,'2a. Database N flows'!$P:$P,BT$15)</f>
        <v/>
      </c>
      <c r="BU21" s="282">
        <f>SUMIFS('2a. Database N flows'!$N:$N,'2a. Database N flows'!$G:$G,$B21,'2a. Database N flows'!$D:$D,"&lt;&gt;"&amp;$B21,'2a. Database N flows'!$M:$M,BU$16,'2a. Database N flows'!$P:$P,BU$15)</f>
        <v/>
      </c>
      <c r="BV21" s="282">
        <f>SUMIFS('2a. Database N flows'!$N:$N,'2a. Database N flows'!$G:$G,$B21,'2a. Database N flows'!$D:$D,"&lt;&gt;"&amp;$B21,'2a. Database N flows'!$M:$M,BV$16,'2a. Database N flows'!$P:$P,BV$15)</f>
        <v/>
      </c>
      <c r="BW21" s="282">
        <f>SUMIFS('2a. Database N flows'!$N:$N,'2a. Database N flows'!$G:$G,$B21,'2a. Database N flows'!$D:$D,"&lt;&gt;"&amp;$B21,'2a. Database N flows'!$M:$M,BW$16,'2a. Database N flows'!$P:$P,BW$15)</f>
        <v/>
      </c>
      <c r="BX21" s="285">
        <f>SUMIFS('2a. Database N flows'!$N:$N,'2a. Database N flows'!$G:$G,$B21,'2a. Database N flows'!$D:$D,"&lt;&gt;"&amp;$B21,'2a. Database N flows'!$P:$P,BX$15)</f>
        <v/>
      </c>
      <c r="BY21" s="282">
        <f>SUMIFS('2a. Database N flows'!$N:$N,'2a. Database N flows'!$G:$G,$B21,'2a. Database N flows'!$D:$D,"&lt;&gt;"&amp;$B21,'2a. Database N flows'!$M:$M,BY$16,'2a. Database N flows'!$P:$P,BY$15)</f>
        <v/>
      </c>
      <c r="BZ21" s="282">
        <f>SUMIFS('2a. Database N flows'!$N:$N,'2a. Database N flows'!$G:$G,$B21,'2a. Database N flows'!$D:$D,"&lt;&gt;"&amp;$B21,'2a. Database N flows'!$M:$M,BZ$16,'2a. Database N flows'!$P:$P,BZ$15)</f>
        <v/>
      </c>
      <c r="CA21" s="282">
        <f>SUMIFS('2a. Database N flows'!$N:$N,'2a. Database N flows'!$G:$G,$B21,'2a. Database N flows'!$D:$D,"&lt;&gt;"&amp;$B21,'2a. Database N flows'!$M:$M,CA$16,'2a. Database N flows'!$P:$P,CA$15)</f>
        <v/>
      </c>
      <c r="CB21" s="282">
        <f>SUMIFS('2a. Database N flows'!$N:$N,'2a. Database N flows'!$G:$G,$B21,'2a. Database N flows'!$D:$D,"&lt;&gt;"&amp;$B21,'2a. Database N flows'!$M:$M,CB$16,'2a. Database N flows'!$P:$P,CB$15)</f>
        <v/>
      </c>
      <c r="CC21" s="282">
        <f>SUMIFS('2a. Database N flows'!$N:$N,'2a. Database N flows'!$G:$G,$B21,'2a. Database N flows'!$D:$D,"&lt;&gt;"&amp;$B21,'2a. Database N flows'!$M:$M,CC$16,'2a. Database N flows'!$P:$P,CC$15)</f>
        <v/>
      </c>
      <c r="CD21" s="282">
        <f>SUMIFS('2a. Database N flows'!$N:$N,'2a. Database N flows'!$G:$G,$B21,'2a. Database N flows'!$D:$D,"&lt;&gt;"&amp;$B21,'2a. Database N flows'!$M:$M,CD$16,'2a. Database N flows'!$P:$P,CD$15)</f>
        <v/>
      </c>
      <c r="CE21" s="282">
        <f>SUMIFS('2a. Database N flows'!$N:$N,'2a. Database N flows'!$G:$G,$B21,'2a. Database N flows'!$D:$D,"&lt;&gt;"&amp;$B21,'2a. Database N flows'!$M:$M,CE$16,'2a. Database N flows'!$P:$P,CE$15)</f>
        <v/>
      </c>
      <c r="CF21" s="285">
        <f>SUMIFS('2a. Database N flows'!$N:$N,'2a. Database N flows'!$G:$G,$B21,'2a. Database N flows'!$D:$D,"&lt;&gt;"&amp;$B21,'2a. Database N flows'!$P:$P,CF$15)</f>
        <v/>
      </c>
      <c r="CG21" s="282">
        <f>SUMIFS('2a. Database N flows'!$N:$N,'2a. Database N flows'!$G:$G,$B21,'2a. Database N flows'!$D:$D,"&lt;&gt;"&amp;$B21,'2a. Database N flows'!$M:$M,CG$16,'2a. Database N flows'!$P:$P,CG$15)</f>
        <v/>
      </c>
      <c r="CH21" s="282">
        <f>SUMIFS('2a. Database N flows'!$N:$N,'2a. Database N flows'!$G:$G,$B21,'2a. Database N flows'!$D:$D,"&lt;&gt;"&amp;$B21,'2a. Database N flows'!$M:$M,CH$16,'2a. Database N flows'!$P:$P,CH$15)</f>
        <v/>
      </c>
      <c r="CI21" s="282">
        <f>SUMIFS('2a. Database N flows'!$N:$N,'2a. Database N flows'!$G:$G,$B21,'2a. Database N flows'!$D:$D,"&lt;&gt;"&amp;$B21,'2a. Database N flows'!$M:$M,CI$16,'2a. Database N flows'!$P:$P,CI$15)</f>
        <v/>
      </c>
      <c r="CJ21" s="282">
        <f>SUMIFS('2a. Database N flows'!$N:$N,'2a. Database N flows'!$G:$G,$B21,'2a. Database N flows'!$D:$D,"&lt;&gt;"&amp;$B21,'2a. Database N flows'!$M:$M,CJ$16,'2a. Database N flows'!$P:$P,CJ$15)</f>
        <v/>
      </c>
      <c r="CK21" s="282">
        <f>SUMIFS('2a. Database N flows'!$N:$N,'2a. Database N flows'!$G:$G,$B21,'2a. Database N flows'!$D:$D,"&lt;&gt;"&amp;$B21,'2a. Database N flows'!$M:$M,CK$16,'2a. Database N flows'!$P:$P,CK$15)</f>
        <v/>
      </c>
      <c r="CL21" s="282">
        <f>SUMIFS('2a. Database N flows'!$N:$N,'2a. Database N flows'!$G:$G,$B21,'2a. Database N flows'!$D:$D,"&lt;&gt;"&amp;$B21,'2a. Database N flows'!$M:$M,CL$16,'2a. Database N flows'!$P:$P,CL$15)</f>
        <v/>
      </c>
      <c r="CM21" s="282">
        <f>SUMIFS('2a. Database N flows'!$N:$N,'2a. Database N flows'!$G:$G,$B21,'2a. Database N flows'!$D:$D,"&lt;&gt;"&amp;$B21,'2a. Database N flows'!$M:$M,CM$16,'2a. Database N flows'!$P:$P,CM$15)</f>
        <v/>
      </c>
      <c r="CN21" s="285">
        <f>SUMIFS('2a. Database N flows'!$N:$N,'2a. Database N flows'!$G:$G,$B21,'2a. Database N flows'!$D:$D,"&lt;&gt;"&amp;$B21,'2a. Database N flows'!$P:$P,CN$15)</f>
        <v/>
      </c>
      <c r="CO21" s="282">
        <f>SUMIFS('2a. Database N flows'!$N:$N,'2a. Database N flows'!$G:$G,$B21,'2a. Database N flows'!$D:$D,"&lt;&gt;"&amp;$B21,'2a. Database N flows'!$M:$M,CO$16,'2a. Database N flows'!$P:$P,CO$15)</f>
        <v/>
      </c>
      <c r="CP21" s="282">
        <f>SUMIFS('2a. Database N flows'!$N:$N,'2a. Database N flows'!$G:$G,$B21,'2a. Database N flows'!$D:$D,"&lt;&gt;"&amp;$B21,'2a. Database N flows'!$M:$M,CP$16,'2a. Database N flows'!$P:$P,CP$15)</f>
        <v/>
      </c>
      <c r="CQ21" s="282">
        <f>SUMIFS('2a. Database N flows'!$N:$N,'2a. Database N flows'!$G:$G,$B21,'2a. Database N flows'!$D:$D,"&lt;&gt;"&amp;$B21,'2a. Database N flows'!$M:$M,CQ$16,'2a. Database N flows'!$P:$P,CQ$15)</f>
        <v/>
      </c>
      <c r="CR21" s="282">
        <f>SUMIFS('2a. Database N flows'!$N:$N,'2a. Database N flows'!$G:$G,$B21,'2a. Database N flows'!$D:$D,"&lt;&gt;"&amp;$B21,'2a. Database N flows'!$M:$M,CR$16,'2a. Database N flows'!$P:$P,CR$15)</f>
        <v/>
      </c>
      <c r="CS21" s="282">
        <f>SUMIFS('2a. Database N flows'!$N:$N,'2a. Database N flows'!$G:$G,$B21,'2a. Database N flows'!$D:$D,"&lt;&gt;"&amp;$B21,'2a. Database N flows'!$M:$M,CS$16,'2a. Database N flows'!$P:$P,CS$15)</f>
        <v/>
      </c>
      <c r="CT21" s="282">
        <f>SUMIFS('2a. Database N flows'!$N:$N,'2a. Database N flows'!$G:$G,$B21,'2a. Database N flows'!$D:$D,"&lt;&gt;"&amp;$B21,'2a. Database N flows'!$M:$M,CT$16,'2a. Database N flows'!$P:$P,CT$15)</f>
        <v/>
      </c>
      <c r="CU21" s="282">
        <f>SUMIFS('2a. Database N flows'!$N:$N,'2a. Database N flows'!$G:$G,$B21,'2a. Database N flows'!$D:$D,"&lt;&gt;"&amp;$B21,'2a. Database N flows'!$M:$M,CU$16,'2a. Database N flows'!$P:$P,CU$15)</f>
        <v/>
      </c>
      <c r="CV21" s="285">
        <f>SUMIFS('2a. Database N flows'!$N:$N,'2a. Database N flows'!$G:$G,$B21,'2a. Database N flows'!$D:$D,"&lt;&gt;"&amp;$B21,'2a. Database N flows'!$P:$P,CV$15)</f>
        <v/>
      </c>
      <c r="CY21" s="393" t="n"/>
    </row>
    <row r="22" hidden="1" outlineLevel="1">
      <c r="B22" s="386" t="inlineStr">
        <is>
          <t>FS</t>
        </is>
      </c>
      <c r="D22" s="281" t="inlineStr">
        <is>
          <t>Forests and semi-natural vegetation</t>
        </is>
      </c>
      <c r="E22" s="282">
        <f>SUMIFS('2a. Database N flows'!$N:$N,'2a. Database N flows'!$G:$G,$B22,'2a. Database N flows'!$D:$D,"&lt;&gt;"&amp;$B22,'2a. Database N flows'!$M:$M,E$16,'2a. Database N flows'!$P:$P,E$15)</f>
        <v/>
      </c>
      <c r="F22" s="282">
        <f>SUMIFS('2a. Database N flows'!$N:$N,'2a. Database N flows'!$G:$G,$B22,'2a. Database N flows'!$D:$D,"&lt;&gt;"&amp;$B22,'2a. Database N flows'!$M:$M,F$16,'2a. Database N flows'!$P:$P,F$15)</f>
        <v/>
      </c>
      <c r="G22" s="282">
        <f>SUMIFS('2a. Database N flows'!$N:$N,'2a. Database N flows'!$G:$G,$B22,'2a. Database N flows'!$D:$D,"&lt;&gt;"&amp;$B22,'2a. Database N flows'!$M:$M,G$16,'2a. Database N flows'!$P:$P,G$15)</f>
        <v/>
      </c>
      <c r="H22" s="282">
        <f>SUMIFS('2a. Database N flows'!$N:$N,'2a. Database N flows'!$G:$G,$B22,'2a. Database N flows'!$D:$D,"&lt;&gt;"&amp;$B22,'2a. Database N flows'!$M:$M,H$16,'2a. Database N flows'!$P:$P,H$15)</f>
        <v/>
      </c>
      <c r="I22" s="282">
        <f>SUMIFS('2a. Database N flows'!$N:$N,'2a. Database N flows'!$G:$G,$B22,'2a. Database N flows'!$D:$D,"&lt;&gt;"&amp;$B22,'2a. Database N flows'!$M:$M,I$16,'2a. Database N flows'!$P:$P,I$15)</f>
        <v/>
      </c>
      <c r="J22" s="282">
        <f>SUMIFS('2a. Database N flows'!$N:$N,'2a. Database N flows'!$G:$G,$B22,'2a. Database N flows'!$D:$D,"&lt;&gt;"&amp;$B22,'2a. Database N flows'!$M:$M,J$16,'2a. Database N flows'!$P:$P,J$15)</f>
        <v/>
      </c>
      <c r="K22" s="282">
        <f>SUMIFS('2a. Database N flows'!$N:$N,'2a. Database N flows'!$G:$G,$B22,'2a. Database N flows'!$D:$D,"&lt;&gt;"&amp;$B22,'2a. Database N flows'!$M:$M,K$16,'2a. Database N flows'!$P:$P,K$15)</f>
        <v/>
      </c>
      <c r="L22" s="285">
        <f>SUMIFS('2a. Database N flows'!$N:$N,'2a. Database N flows'!$G:$G,$B22,'2a. Database N flows'!$D:$D,"&lt;&gt;"&amp;$B22,'2a. Database N flows'!$P:$P,L$15)</f>
        <v/>
      </c>
      <c r="M22" s="282">
        <f>SUMIFS('2a. Database N flows'!$N:$N,'2a. Database N flows'!$G:$G,$B22,'2a. Database N flows'!$D:$D,"&lt;&gt;"&amp;$B22,'2a. Database N flows'!$M:$M,M$16,'2a. Database N flows'!$P:$P,M$15)</f>
        <v/>
      </c>
      <c r="N22" s="282">
        <f>SUMIFS('2a. Database N flows'!$N:$N,'2a. Database N flows'!$G:$G,$B22,'2a. Database N flows'!$D:$D,"&lt;&gt;"&amp;$B22,'2a. Database N flows'!$M:$M,N$16,'2a. Database N flows'!$P:$P,N$15)</f>
        <v/>
      </c>
      <c r="O22" s="282">
        <f>SUMIFS('2a. Database N flows'!$N:$N,'2a. Database N flows'!$G:$G,$B22,'2a. Database N flows'!$D:$D,"&lt;&gt;"&amp;$B22,'2a. Database N flows'!$M:$M,O$16,'2a. Database N flows'!$P:$P,O$15)</f>
        <v/>
      </c>
      <c r="P22" s="282">
        <f>SUMIFS('2a. Database N flows'!$N:$N,'2a. Database N flows'!$G:$G,$B22,'2a. Database N flows'!$D:$D,"&lt;&gt;"&amp;$B22,'2a. Database N flows'!$M:$M,P$16,'2a. Database N flows'!$P:$P,P$15)</f>
        <v/>
      </c>
      <c r="Q22" s="282">
        <f>SUMIFS('2a. Database N flows'!$N:$N,'2a. Database N flows'!$G:$G,$B22,'2a. Database N flows'!$D:$D,"&lt;&gt;"&amp;$B22,'2a. Database N flows'!$M:$M,Q$16,'2a. Database N flows'!$P:$P,Q$15)</f>
        <v/>
      </c>
      <c r="R22" s="282">
        <f>SUMIFS('2a. Database N flows'!$N:$N,'2a. Database N flows'!$G:$G,$B22,'2a. Database N flows'!$D:$D,"&lt;&gt;"&amp;$B22,'2a. Database N flows'!$M:$M,R$16,'2a. Database N flows'!$P:$P,R$15)</f>
        <v/>
      </c>
      <c r="S22" s="282">
        <f>SUMIFS('2a. Database N flows'!$N:$N,'2a. Database N flows'!$G:$G,$B22,'2a. Database N flows'!$D:$D,"&lt;&gt;"&amp;$B22,'2a. Database N flows'!$M:$M,S$16,'2a. Database N flows'!$P:$P,S$15)</f>
        <v/>
      </c>
      <c r="T22" s="285">
        <f>SUMIFS('2a. Database N flows'!$N:$N,'2a. Database N flows'!$G:$G,$B22,'2a. Database N flows'!$D:$D,"&lt;&gt;"&amp;$B22,'2a. Database N flows'!$P:$P,T$15)</f>
        <v/>
      </c>
      <c r="U22" s="282">
        <f>SUMIFS('2a. Database N flows'!$N:$N,'2a. Database N flows'!$G:$G,$B22,'2a. Database N flows'!$D:$D,"&lt;&gt;"&amp;$B22,'2a. Database N flows'!$M:$M,U$16,'2a. Database N flows'!$P:$P,U$15)</f>
        <v/>
      </c>
      <c r="V22" s="282">
        <f>SUMIFS('2a. Database N flows'!$N:$N,'2a. Database N flows'!$G:$G,$B22,'2a. Database N flows'!$D:$D,"&lt;&gt;"&amp;$B22,'2a. Database N flows'!$M:$M,V$16,'2a. Database N flows'!$P:$P,V$15)</f>
        <v/>
      </c>
      <c r="W22" s="282">
        <f>SUMIFS('2a. Database N flows'!$N:$N,'2a. Database N flows'!$G:$G,$B22,'2a. Database N flows'!$D:$D,"&lt;&gt;"&amp;$B22,'2a. Database N flows'!$M:$M,W$16,'2a. Database N flows'!$P:$P,W$15)</f>
        <v/>
      </c>
      <c r="X22" s="282">
        <f>SUMIFS('2a. Database N flows'!$N:$N,'2a. Database N flows'!$G:$G,$B22,'2a. Database N flows'!$D:$D,"&lt;&gt;"&amp;$B22,'2a. Database N flows'!$M:$M,X$16,'2a. Database N flows'!$P:$P,X$15)</f>
        <v/>
      </c>
      <c r="Y22" s="282">
        <f>SUMIFS('2a. Database N flows'!$N:$N,'2a. Database N flows'!$G:$G,$B22,'2a. Database N flows'!$D:$D,"&lt;&gt;"&amp;$B22,'2a. Database N flows'!$M:$M,Y$16,'2a. Database N flows'!$P:$P,Y$15)</f>
        <v/>
      </c>
      <c r="Z22" s="282">
        <f>SUMIFS('2a. Database N flows'!$N:$N,'2a. Database N flows'!$G:$G,$B22,'2a. Database N flows'!$D:$D,"&lt;&gt;"&amp;$B22,'2a. Database N flows'!$M:$M,Z$16,'2a. Database N flows'!$P:$P,Z$15)</f>
        <v/>
      </c>
      <c r="AA22" s="282">
        <f>SUMIFS('2a. Database N flows'!$N:$N,'2a. Database N flows'!$G:$G,$B22,'2a. Database N flows'!$D:$D,"&lt;&gt;"&amp;$B22,'2a. Database N flows'!$M:$M,AA$16,'2a. Database N flows'!$P:$P,AA$15)</f>
        <v/>
      </c>
      <c r="AB22" s="285">
        <f>SUMIFS('2a. Database N flows'!$N:$N,'2a. Database N flows'!$G:$G,$B22,'2a. Database N flows'!$D:$D,"&lt;&gt;"&amp;$B22,'2a. Database N flows'!$P:$P,AB$15)</f>
        <v/>
      </c>
      <c r="AC22" s="282">
        <f>SUMIFS('2a. Database N flows'!$N:$N,'2a. Database N flows'!$G:$G,$B22,'2a. Database N flows'!$D:$D,"&lt;&gt;"&amp;$B22,'2a. Database N flows'!$M:$M,AC$16,'2a. Database N flows'!$P:$P,AC$15)</f>
        <v/>
      </c>
      <c r="AD22" s="282">
        <f>SUMIFS('2a. Database N flows'!$N:$N,'2a. Database N flows'!$G:$G,$B22,'2a. Database N flows'!$D:$D,"&lt;&gt;"&amp;$B22,'2a. Database N flows'!$M:$M,AD$16,'2a. Database N flows'!$P:$P,AD$15)</f>
        <v/>
      </c>
      <c r="AE22" s="282">
        <f>SUMIFS('2a. Database N flows'!$N:$N,'2a. Database N flows'!$G:$G,$B22,'2a. Database N flows'!$D:$D,"&lt;&gt;"&amp;$B22,'2a. Database N flows'!$M:$M,AE$16,'2a. Database N flows'!$P:$P,AE$15)</f>
        <v/>
      </c>
      <c r="AF22" s="282">
        <f>SUMIFS('2a. Database N flows'!$N:$N,'2a. Database N flows'!$G:$G,$B22,'2a. Database N flows'!$D:$D,"&lt;&gt;"&amp;$B22,'2a. Database N flows'!$M:$M,AF$16,'2a. Database N flows'!$P:$P,AF$15)</f>
        <v/>
      </c>
      <c r="AG22" s="282">
        <f>SUMIFS('2a. Database N flows'!$N:$N,'2a. Database N flows'!$G:$G,$B22,'2a. Database N flows'!$D:$D,"&lt;&gt;"&amp;$B22,'2a. Database N flows'!$M:$M,AG$16,'2a. Database N flows'!$P:$P,AG$15)</f>
        <v/>
      </c>
      <c r="AH22" s="282">
        <f>SUMIFS('2a. Database N flows'!$N:$N,'2a. Database N flows'!$G:$G,$B22,'2a. Database N flows'!$D:$D,"&lt;&gt;"&amp;$B22,'2a. Database N flows'!$M:$M,AH$16,'2a. Database N flows'!$P:$P,AH$15)</f>
        <v/>
      </c>
      <c r="AI22" s="282">
        <f>SUMIFS('2a. Database N flows'!$N:$N,'2a. Database N flows'!$G:$G,$B22,'2a. Database N flows'!$D:$D,"&lt;&gt;"&amp;$B22,'2a. Database N flows'!$M:$M,AI$16,'2a. Database N flows'!$P:$P,AI$15)</f>
        <v/>
      </c>
      <c r="AJ22" s="285">
        <f>SUMIFS('2a. Database N flows'!$N:$N,'2a. Database N flows'!$G:$G,$B22,'2a. Database N flows'!$D:$D,"&lt;&gt;"&amp;$B22,'2a. Database N flows'!$P:$P,AJ$15)</f>
        <v/>
      </c>
      <c r="AK22" s="282">
        <f>SUMIFS('2a. Database N flows'!$N:$N,'2a. Database N flows'!$G:$G,$B22,'2a. Database N flows'!$D:$D,"&lt;&gt;"&amp;$B22,'2a. Database N flows'!$M:$M,AK$16,'2a. Database N flows'!$P:$P,AK$15)</f>
        <v/>
      </c>
      <c r="AL22" s="282">
        <f>SUMIFS('2a. Database N flows'!$N:$N,'2a. Database N flows'!$G:$G,$B22,'2a. Database N flows'!$D:$D,"&lt;&gt;"&amp;$B22,'2a. Database N flows'!$M:$M,AL$16,'2a. Database N flows'!$P:$P,AL$15)</f>
        <v/>
      </c>
      <c r="AM22" s="282">
        <f>SUMIFS('2a. Database N flows'!$N:$N,'2a. Database N flows'!$G:$G,$B22,'2a. Database N flows'!$D:$D,"&lt;&gt;"&amp;$B22,'2a. Database N flows'!$M:$M,AM$16,'2a. Database N flows'!$P:$P,AM$15)</f>
        <v/>
      </c>
      <c r="AN22" s="282">
        <f>SUMIFS('2a. Database N flows'!$N:$N,'2a. Database N flows'!$G:$G,$B22,'2a. Database N flows'!$D:$D,"&lt;&gt;"&amp;$B22,'2a. Database N flows'!$M:$M,AN$16,'2a. Database N flows'!$P:$P,AN$15)</f>
        <v/>
      </c>
      <c r="AO22" s="282">
        <f>SUMIFS('2a. Database N flows'!$N:$N,'2a. Database N flows'!$G:$G,$B22,'2a. Database N flows'!$D:$D,"&lt;&gt;"&amp;$B22,'2a. Database N flows'!$M:$M,AO$16,'2a. Database N flows'!$P:$P,AO$15)</f>
        <v/>
      </c>
      <c r="AP22" s="282">
        <f>SUMIFS('2a. Database N flows'!$N:$N,'2a. Database N flows'!$G:$G,$B22,'2a. Database N flows'!$D:$D,"&lt;&gt;"&amp;$B22,'2a. Database N flows'!$M:$M,AP$16,'2a. Database N flows'!$P:$P,AP$15)</f>
        <v/>
      </c>
      <c r="AQ22" s="282">
        <f>SUMIFS('2a. Database N flows'!$N:$N,'2a. Database N flows'!$G:$G,$B22,'2a. Database N flows'!$D:$D,"&lt;&gt;"&amp;$B22,'2a. Database N flows'!$M:$M,AQ$16,'2a. Database N flows'!$P:$P,AQ$15)</f>
        <v/>
      </c>
      <c r="AR22" s="285">
        <f>SUMIFS('2a. Database N flows'!$N:$N,'2a. Database N flows'!$G:$G,$B22,'2a. Database N flows'!$D:$D,"&lt;&gt;"&amp;$B22,'2a. Database N flows'!$P:$P,AR$15)</f>
        <v/>
      </c>
      <c r="AS22" s="282">
        <f>SUMIFS('2a. Database N flows'!$N:$N,'2a. Database N flows'!$G:$G,$B22,'2a. Database N flows'!$D:$D,"&lt;&gt;"&amp;$B22,'2a. Database N flows'!$M:$M,AS$16,'2a. Database N flows'!$P:$P,AS$15)</f>
        <v/>
      </c>
      <c r="AT22" s="282">
        <f>SUMIFS('2a. Database N flows'!$N:$N,'2a. Database N flows'!$G:$G,$B22,'2a. Database N flows'!$D:$D,"&lt;&gt;"&amp;$B22,'2a. Database N flows'!$M:$M,AT$16,'2a. Database N flows'!$P:$P,AT$15)</f>
        <v/>
      </c>
      <c r="AU22" s="282">
        <f>SUMIFS('2a. Database N flows'!$N:$N,'2a. Database N flows'!$G:$G,$B22,'2a. Database N flows'!$D:$D,"&lt;&gt;"&amp;$B22,'2a. Database N flows'!$M:$M,AU$16,'2a. Database N flows'!$P:$P,AU$15)</f>
        <v/>
      </c>
      <c r="AV22" s="282">
        <f>SUMIFS('2a. Database N flows'!$N:$N,'2a. Database N flows'!$G:$G,$B22,'2a. Database N flows'!$D:$D,"&lt;&gt;"&amp;$B22,'2a. Database N flows'!$M:$M,AV$16,'2a. Database N flows'!$P:$P,AV$15)</f>
        <v/>
      </c>
      <c r="AW22" s="282">
        <f>SUMIFS('2a. Database N flows'!$N:$N,'2a. Database N flows'!$G:$G,$B22,'2a. Database N flows'!$D:$D,"&lt;&gt;"&amp;$B22,'2a. Database N flows'!$M:$M,AW$16,'2a. Database N flows'!$P:$P,AW$15)</f>
        <v/>
      </c>
      <c r="AX22" s="282">
        <f>SUMIFS('2a. Database N flows'!$N:$N,'2a. Database N flows'!$G:$G,$B22,'2a. Database N flows'!$D:$D,"&lt;&gt;"&amp;$B22,'2a. Database N flows'!$M:$M,AX$16,'2a. Database N flows'!$P:$P,AX$15)</f>
        <v/>
      </c>
      <c r="AY22" s="282">
        <f>SUMIFS('2a. Database N flows'!$N:$N,'2a. Database N flows'!$G:$G,$B22,'2a. Database N flows'!$D:$D,"&lt;&gt;"&amp;$B22,'2a. Database N flows'!$M:$M,AY$16,'2a. Database N flows'!$P:$P,AY$15)</f>
        <v/>
      </c>
      <c r="AZ22" s="285">
        <f>SUMIFS('2a. Database N flows'!$N:$N,'2a. Database N flows'!$G:$G,$B22,'2a. Database N flows'!$D:$D,"&lt;&gt;"&amp;$B22,'2a. Database N flows'!$P:$P,AZ$15)</f>
        <v/>
      </c>
      <c r="BA22" s="282">
        <f>SUMIFS('2a. Database N flows'!$N:$N,'2a. Database N flows'!$G:$G,$B22,'2a. Database N flows'!$D:$D,"&lt;&gt;"&amp;$B22,'2a. Database N flows'!$M:$M,BA$16,'2a. Database N flows'!$P:$P,BA$15)</f>
        <v/>
      </c>
      <c r="BB22" s="282">
        <f>SUMIFS('2a. Database N flows'!$N:$N,'2a. Database N flows'!$G:$G,$B22,'2a. Database N flows'!$D:$D,"&lt;&gt;"&amp;$B22,'2a. Database N flows'!$M:$M,BB$16,'2a. Database N flows'!$P:$P,BB$15)</f>
        <v/>
      </c>
      <c r="BC22" s="282">
        <f>SUMIFS('2a. Database N flows'!$N:$N,'2a. Database N flows'!$G:$G,$B22,'2a. Database N flows'!$D:$D,"&lt;&gt;"&amp;$B22,'2a. Database N flows'!$M:$M,BC$16,'2a. Database N flows'!$P:$P,BC$15)</f>
        <v/>
      </c>
      <c r="BD22" s="282">
        <f>SUMIFS('2a. Database N flows'!$N:$N,'2a. Database N flows'!$G:$G,$B22,'2a. Database N flows'!$D:$D,"&lt;&gt;"&amp;$B22,'2a. Database N flows'!$M:$M,BD$16,'2a. Database N flows'!$P:$P,BD$15)</f>
        <v/>
      </c>
      <c r="BE22" s="282">
        <f>SUMIFS('2a. Database N flows'!$N:$N,'2a. Database N flows'!$G:$G,$B22,'2a. Database N flows'!$D:$D,"&lt;&gt;"&amp;$B22,'2a. Database N flows'!$M:$M,BE$16,'2a. Database N flows'!$P:$P,BE$15)</f>
        <v/>
      </c>
      <c r="BF22" s="282">
        <f>SUMIFS('2a. Database N flows'!$N:$N,'2a. Database N flows'!$G:$G,$B22,'2a. Database N flows'!$D:$D,"&lt;&gt;"&amp;$B22,'2a. Database N flows'!$M:$M,BF$16,'2a. Database N flows'!$P:$P,BF$15)</f>
        <v/>
      </c>
      <c r="BG22" s="282">
        <f>SUMIFS('2a. Database N flows'!$N:$N,'2a. Database N flows'!$G:$G,$B22,'2a. Database N flows'!$D:$D,"&lt;&gt;"&amp;$B22,'2a. Database N flows'!$M:$M,BG$16,'2a. Database N flows'!$P:$P,BG$15)</f>
        <v/>
      </c>
      <c r="BH22" s="285">
        <f>SUMIFS('2a. Database N flows'!$N:$N,'2a. Database N flows'!$G:$G,$B22,'2a. Database N flows'!$D:$D,"&lt;&gt;"&amp;$B22,'2a. Database N flows'!$P:$P,BH$15)</f>
        <v/>
      </c>
      <c r="BI22" s="282">
        <f>SUMIFS('2a. Database N flows'!$N:$N,'2a. Database N flows'!$G:$G,$B22,'2a. Database N flows'!$D:$D,"&lt;&gt;"&amp;$B22,'2a. Database N flows'!$M:$M,BI$16,'2a. Database N flows'!$P:$P,BI$15)</f>
        <v/>
      </c>
      <c r="BJ22" s="282">
        <f>SUMIFS('2a. Database N flows'!$N:$N,'2a. Database N flows'!$G:$G,$B22,'2a. Database N flows'!$D:$D,"&lt;&gt;"&amp;$B22,'2a. Database N flows'!$M:$M,BJ$16,'2a. Database N flows'!$P:$P,BJ$15)</f>
        <v/>
      </c>
      <c r="BK22" s="282">
        <f>SUMIFS('2a. Database N flows'!$N:$N,'2a. Database N flows'!$G:$G,$B22,'2a. Database N flows'!$D:$D,"&lt;&gt;"&amp;$B22,'2a. Database N flows'!$M:$M,BK$16,'2a. Database N flows'!$P:$P,BK$15)</f>
        <v/>
      </c>
      <c r="BL22" s="282">
        <f>SUMIFS('2a. Database N flows'!$N:$N,'2a. Database N flows'!$G:$G,$B22,'2a. Database N flows'!$D:$D,"&lt;&gt;"&amp;$B22,'2a. Database N flows'!$M:$M,BL$16,'2a. Database N flows'!$P:$P,BL$15)</f>
        <v/>
      </c>
      <c r="BM22" s="282">
        <f>SUMIFS('2a. Database N flows'!$N:$N,'2a. Database N flows'!$G:$G,$B22,'2a. Database N flows'!$D:$D,"&lt;&gt;"&amp;$B22,'2a. Database N flows'!$M:$M,BM$16,'2a. Database N flows'!$P:$P,BM$15)</f>
        <v/>
      </c>
      <c r="BN22" s="282">
        <f>SUMIFS('2a. Database N flows'!$N:$N,'2a. Database N flows'!$G:$G,$B22,'2a. Database N flows'!$D:$D,"&lt;&gt;"&amp;$B22,'2a. Database N flows'!$M:$M,BN$16,'2a. Database N flows'!$P:$P,BN$15)</f>
        <v/>
      </c>
      <c r="BO22" s="282">
        <f>SUMIFS('2a. Database N flows'!$N:$N,'2a. Database N flows'!$G:$G,$B22,'2a. Database N flows'!$D:$D,"&lt;&gt;"&amp;$B22,'2a. Database N flows'!$M:$M,BO$16,'2a. Database N flows'!$P:$P,BO$15)</f>
        <v/>
      </c>
      <c r="BP22" s="285">
        <f>SUMIFS('2a. Database N flows'!$N:$N,'2a. Database N flows'!$G:$G,$B22,'2a. Database N flows'!$D:$D,"&lt;&gt;"&amp;$B22,'2a. Database N flows'!$P:$P,BP$15)</f>
        <v/>
      </c>
      <c r="BQ22" s="282">
        <f>SUMIFS('2a. Database N flows'!$N:$N,'2a. Database N flows'!$G:$G,$B22,'2a. Database N flows'!$D:$D,"&lt;&gt;"&amp;$B22,'2a. Database N flows'!$M:$M,BQ$16,'2a. Database N flows'!$P:$P,BQ$15)</f>
        <v/>
      </c>
      <c r="BR22" s="282">
        <f>SUMIFS('2a. Database N flows'!$N:$N,'2a. Database N flows'!$G:$G,$B22,'2a. Database N flows'!$D:$D,"&lt;&gt;"&amp;$B22,'2a. Database N flows'!$M:$M,BR$16,'2a. Database N flows'!$P:$P,BR$15)</f>
        <v/>
      </c>
      <c r="BS22" s="282">
        <f>SUMIFS('2a. Database N flows'!$N:$N,'2a. Database N flows'!$G:$G,$B22,'2a. Database N flows'!$D:$D,"&lt;&gt;"&amp;$B22,'2a. Database N flows'!$M:$M,BS$16,'2a. Database N flows'!$P:$P,BS$15)</f>
        <v/>
      </c>
      <c r="BT22" s="282">
        <f>SUMIFS('2a. Database N flows'!$N:$N,'2a. Database N flows'!$G:$G,$B22,'2a. Database N flows'!$D:$D,"&lt;&gt;"&amp;$B22,'2a. Database N flows'!$M:$M,BT$16,'2a. Database N flows'!$P:$P,BT$15)</f>
        <v/>
      </c>
      <c r="BU22" s="282">
        <f>SUMIFS('2a. Database N flows'!$N:$N,'2a. Database N flows'!$G:$G,$B22,'2a. Database N flows'!$D:$D,"&lt;&gt;"&amp;$B22,'2a. Database N flows'!$M:$M,BU$16,'2a. Database N flows'!$P:$P,BU$15)</f>
        <v/>
      </c>
      <c r="BV22" s="282">
        <f>SUMIFS('2a. Database N flows'!$N:$N,'2a. Database N flows'!$G:$G,$B22,'2a. Database N flows'!$D:$D,"&lt;&gt;"&amp;$B22,'2a. Database N flows'!$M:$M,BV$16,'2a. Database N flows'!$P:$P,BV$15)</f>
        <v/>
      </c>
      <c r="BW22" s="282">
        <f>SUMIFS('2a. Database N flows'!$N:$N,'2a. Database N flows'!$G:$G,$B22,'2a. Database N flows'!$D:$D,"&lt;&gt;"&amp;$B22,'2a. Database N flows'!$M:$M,BW$16,'2a. Database N flows'!$P:$P,BW$15)</f>
        <v/>
      </c>
      <c r="BX22" s="285">
        <f>SUMIFS('2a. Database N flows'!$N:$N,'2a. Database N flows'!$G:$G,$B22,'2a. Database N flows'!$D:$D,"&lt;&gt;"&amp;$B22,'2a. Database N flows'!$P:$P,BX$15)</f>
        <v/>
      </c>
      <c r="BY22" s="282">
        <f>SUMIFS('2a. Database N flows'!$N:$N,'2a. Database N flows'!$G:$G,$B22,'2a. Database N flows'!$D:$D,"&lt;&gt;"&amp;$B22,'2a. Database N flows'!$M:$M,BY$16,'2a. Database N flows'!$P:$P,BY$15)</f>
        <v/>
      </c>
      <c r="BZ22" s="282">
        <f>SUMIFS('2a. Database N flows'!$N:$N,'2a. Database N flows'!$G:$G,$B22,'2a. Database N flows'!$D:$D,"&lt;&gt;"&amp;$B22,'2a. Database N flows'!$M:$M,BZ$16,'2a. Database N flows'!$P:$P,BZ$15)</f>
        <v/>
      </c>
      <c r="CA22" s="282">
        <f>SUMIFS('2a. Database N flows'!$N:$N,'2a. Database N flows'!$G:$G,$B22,'2a. Database N flows'!$D:$D,"&lt;&gt;"&amp;$B22,'2a. Database N flows'!$M:$M,CA$16,'2a. Database N flows'!$P:$P,CA$15)</f>
        <v/>
      </c>
      <c r="CB22" s="282">
        <f>SUMIFS('2a. Database N flows'!$N:$N,'2a. Database N flows'!$G:$G,$B22,'2a. Database N flows'!$D:$D,"&lt;&gt;"&amp;$B22,'2a. Database N flows'!$M:$M,CB$16,'2a. Database N flows'!$P:$P,CB$15)</f>
        <v/>
      </c>
      <c r="CC22" s="282">
        <f>SUMIFS('2a. Database N flows'!$N:$N,'2a. Database N flows'!$G:$G,$B22,'2a. Database N flows'!$D:$D,"&lt;&gt;"&amp;$B22,'2a. Database N flows'!$M:$M,CC$16,'2a. Database N flows'!$P:$P,CC$15)</f>
        <v/>
      </c>
      <c r="CD22" s="282">
        <f>SUMIFS('2a. Database N flows'!$N:$N,'2a. Database N flows'!$G:$G,$B22,'2a. Database N flows'!$D:$D,"&lt;&gt;"&amp;$B22,'2a. Database N flows'!$M:$M,CD$16,'2a. Database N flows'!$P:$P,CD$15)</f>
        <v/>
      </c>
      <c r="CE22" s="282">
        <f>SUMIFS('2a. Database N flows'!$N:$N,'2a. Database N flows'!$G:$G,$B22,'2a. Database N flows'!$D:$D,"&lt;&gt;"&amp;$B22,'2a. Database N flows'!$M:$M,CE$16,'2a. Database N flows'!$P:$P,CE$15)</f>
        <v/>
      </c>
      <c r="CF22" s="285">
        <f>SUMIFS('2a. Database N flows'!$N:$N,'2a. Database N flows'!$G:$G,$B22,'2a. Database N flows'!$D:$D,"&lt;&gt;"&amp;$B22,'2a. Database N flows'!$P:$P,CF$15)</f>
        <v/>
      </c>
      <c r="CG22" s="282">
        <f>SUMIFS('2a. Database N flows'!$N:$N,'2a. Database N flows'!$G:$G,$B22,'2a. Database N flows'!$D:$D,"&lt;&gt;"&amp;$B22,'2a. Database N flows'!$M:$M,CG$16,'2a. Database N flows'!$P:$P,CG$15)</f>
        <v/>
      </c>
      <c r="CH22" s="282">
        <f>SUMIFS('2a. Database N flows'!$N:$N,'2a. Database N flows'!$G:$G,$B22,'2a. Database N flows'!$D:$D,"&lt;&gt;"&amp;$B22,'2a. Database N flows'!$M:$M,CH$16,'2a. Database N flows'!$P:$P,CH$15)</f>
        <v/>
      </c>
      <c r="CI22" s="282">
        <f>SUMIFS('2a. Database N flows'!$N:$N,'2a. Database N flows'!$G:$G,$B22,'2a. Database N flows'!$D:$D,"&lt;&gt;"&amp;$B22,'2a. Database N flows'!$M:$M,CI$16,'2a. Database N flows'!$P:$P,CI$15)</f>
        <v/>
      </c>
      <c r="CJ22" s="282">
        <f>SUMIFS('2a. Database N flows'!$N:$N,'2a. Database N flows'!$G:$G,$B22,'2a. Database N flows'!$D:$D,"&lt;&gt;"&amp;$B22,'2a. Database N flows'!$M:$M,CJ$16,'2a. Database N flows'!$P:$P,CJ$15)</f>
        <v/>
      </c>
      <c r="CK22" s="282">
        <f>SUMIFS('2a. Database N flows'!$N:$N,'2a. Database N flows'!$G:$G,$B22,'2a. Database N flows'!$D:$D,"&lt;&gt;"&amp;$B22,'2a. Database N flows'!$M:$M,CK$16,'2a. Database N flows'!$P:$P,CK$15)</f>
        <v/>
      </c>
      <c r="CL22" s="282">
        <f>SUMIFS('2a. Database N flows'!$N:$N,'2a. Database N flows'!$G:$G,$B22,'2a. Database N flows'!$D:$D,"&lt;&gt;"&amp;$B22,'2a. Database N flows'!$M:$M,CL$16,'2a. Database N flows'!$P:$P,CL$15)</f>
        <v/>
      </c>
      <c r="CM22" s="282">
        <f>SUMIFS('2a. Database N flows'!$N:$N,'2a. Database N flows'!$G:$G,$B22,'2a. Database N flows'!$D:$D,"&lt;&gt;"&amp;$B22,'2a. Database N flows'!$M:$M,CM$16,'2a. Database N flows'!$P:$P,CM$15)</f>
        <v/>
      </c>
      <c r="CN22" s="285">
        <f>SUMIFS('2a. Database N flows'!$N:$N,'2a. Database N flows'!$G:$G,$B22,'2a. Database N flows'!$D:$D,"&lt;&gt;"&amp;$B22,'2a. Database N flows'!$P:$P,CN$15)</f>
        <v/>
      </c>
      <c r="CO22" s="282">
        <f>SUMIFS('2a. Database N flows'!$N:$N,'2a. Database N flows'!$G:$G,$B22,'2a. Database N flows'!$D:$D,"&lt;&gt;"&amp;$B22,'2a. Database N flows'!$M:$M,CO$16,'2a. Database N flows'!$P:$P,CO$15)</f>
        <v/>
      </c>
      <c r="CP22" s="282">
        <f>SUMIFS('2a. Database N flows'!$N:$N,'2a. Database N flows'!$G:$G,$B22,'2a. Database N flows'!$D:$D,"&lt;&gt;"&amp;$B22,'2a. Database N flows'!$M:$M,CP$16,'2a. Database N flows'!$P:$P,CP$15)</f>
        <v/>
      </c>
      <c r="CQ22" s="282">
        <f>SUMIFS('2a. Database N flows'!$N:$N,'2a. Database N flows'!$G:$G,$B22,'2a. Database N flows'!$D:$D,"&lt;&gt;"&amp;$B22,'2a. Database N flows'!$M:$M,CQ$16,'2a. Database N flows'!$P:$P,CQ$15)</f>
        <v/>
      </c>
      <c r="CR22" s="282">
        <f>SUMIFS('2a. Database N flows'!$N:$N,'2a. Database N flows'!$G:$G,$B22,'2a. Database N flows'!$D:$D,"&lt;&gt;"&amp;$B22,'2a. Database N flows'!$M:$M,CR$16,'2a. Database N flows'!$P:$P,CR$15)</f>
        <v/>
      </c>
      <c r="CS22" s="282">
        <f>SUMIFS('2a. Database N flows'!$N:$N,'2a. Database N flows'!$G:$G,$B22,'2a. Database N flows'!$D:$D,"&lt;&gt;"&amp;$B22,'2a. Database N flows'!$M:$M,CS$16,'2a. Database N flows'!$P:$P,CS$15)</f>
        <v/>
      </c>
      <c r="CT22" s="282">
        <f>SUMIFS('2a. Database N flows'!$N:$N,'2a. Database N flows'!$G:$G,$B22,'2a. Database N flows'!$D:$D,"&lt;&gt;"&amp;$B22,'2a. Database N flows'!$M:$M,CT$16,'2a. Database N flows'!$P:$P,CT$15)</f>
        <v/>
      </c>
      <c r="CU22" s="282">
        <f>SUMIFS('2a. Database N flows'!$N:$N,'2a. Database N flows'!$G:$G,$B22,'2a. Database N flows'!$D:$D,"&lt;&gt;"&amp;$B22,'2a. Database N flows'!$M:$M,CU$16,'2a. Database N flows'!$P:$P,CU$15)</f>
        <v/>
      </c>
      <c r="CV22" s="285">
        <f>SUMIFS('2a. Database N flows'!$N:$N,'2a. Database N flows'!$G:$G,$B22,'2a. Database N flows'!$D:$D,"&lt;&gt;"&amp;$B22,'2a. Database N flows'!$P:$P,CV$15)</f>
        <v/>
      </c>
      <c r="CY22" s="393" t="n"/>
    </row>
    <row r="23" hidden="1" outlineLevel="1">
      <c r="B23" s="386" t="inlineStr">
        <is>
          <t>AT</t>
        </is>
      </c>
      <c r="D23" s="281" t="inlineStr">
        <is>
          <t>Atmosphere</t>
        </is>
      </c>
      <c r="E23" s="282">
        <f>SUMIFS('2a. Database N flows'!$N:$N,'2a. Database N flows'!$G:$G,$B23,'2a. Database N flows'!$D:$D,"&lt;&gt;"&amp;$B23,'2a. Database N flows'!$M:$M,E$16,'2a. Database N flows'!$P:$P,E$15)</f>
        <v/>
      </c>
      <c r="F23" s="282">
        <f>SUMIFS('2a. Database N flows'!$N:$N,'2a. Database N flows'!$G:$G,$B23,'2a. Database N flows'!$D:$D,"&lt;&gt;"&amp;$B23,'2a. Database N flows'!$M:$M,F$16,'2a. Database N flows'!$P:$P,F$15)</f>
        <v/>
      </c>
      <c r="G23" s="282">
        <f>SUMIFS('2a. Database N flows'!$N:$N,'2a. Database N flows'!$G:$G,$B23,'2a. Database N flows'!$D:$D,"&lt;&gt;"&amp;$B23,'2a. Database N flows'!$M:$M,G$16,'2a. Database N flows'!$P:$P,G$15)</f>
        <v/>
      </c>
      <c r="H23" s="282">
        <f>SUMIFS('2a. Database N flows'!$N:$N,'2a. Database N flows'!$G:$G,$B23,'2a. Database N flows'!$D:$D,"&lt;&gt;"&amp;$B23,'2a. Database N flows'!$M:$M,H$16,'2a. Database N flows'!$P:$P,H$15)</f>
        <v/>
      </c>
      <c r="I23" s="282">
        <f>SUMIFS('2a. Database N flows'!$N:$N,'2a. Database N flows'!$G:$G,$B23,'2a. Database N flows'!$D:$D,"&lt;&gt;"&amp;$B23,'2a. Database N flows'!$M:$M,I$16,'2a. Database N flows'!$P:$P,I$15)</f>
        <v/>
      </c>
      <c r="J23" s="282">
        <f>SUMIFS('2a. Database N flows'!$N:$N,'2a. Database N flows'!$G:$G,$B23,'2a. Database N flows'!$D:$D,"&lt;&gt;"&amp;$B23,'2a. Database N flows'!$M:$M,J$16,'2a. Database N flows'!$P:$P,J$15)</f>
        <v/>
      </c>
      <c r="K23" s="282">
        <f>SUMIFS('2a. Database N flows'!$N:$N,'2a. Database N flows'!$G:$G,$B23,'2a. Database N flows'!$D:$D,"&lt;&gt;"&amp;$B23,'2a. Database N flows'!$M:$M,K$16,'2a. Database N flows'!$P:$P,K$15)</f>
        <v/>
      </c>
      <c r="L23" s="285">
        <f>SUMIFS('2a. Database N flows'!$N:$N,'2a. Database N flows'!$G:$G,$B23,'2a. Database N flows'!$D:$D,"&lt;&gt;"&amp;$B23,'2a. Database N flows'!$P:$P,L$15)</f>
        <v/>
      </c>
      <c r="M23" s="282">
        <f>SUMIFS('2a. Database N flows'!$N:$N,'2a. Database N flows'!$G:$G,$B23,'2a. Database N flows'!$D:$D,"&lt;&gt;"&amp;$B23,'2a. Database N flows'!$M:$M,M$16,'2a. Database N flows'!$P:$P,M$15)</f>
        <v/>
      </c>
      <c r="N23" s="282">
        <f>SUMIFS('2a. Database N flows'!$N:$N,'2a. Database N flows'!$G:$G,$B23,'2a. Database N flows'!$D:$D,"&lt;&gt;"&amp;$B23,'2a. Database N flows'!$M:$M,N$16,'2a. Database N flows'!$P:$P,N$15)</f>
        <v/>
      </c>
      <c r="O23" s="282">
        <f>SUMIFS('2a. Database N flows'!$N:$N,'2a. Database N flows'!$G:$G,$B23,'2a. Database N flows'!$D:$D,"&lt;&gt;"&amp;$B23,'2a. Database N flows'!$M:$M,O$16,'2a. Database N flows'!$P:$P,O$15)</f>
        <v/>
      </c>
      <c r="P23" s="282">
        <f>SUMIFS('2a. Database N flows'!$N:$N,'2a. Database N flows'!$G:$G,$B23,'2a. Database N flows'!$D:$D,"&lt;&gt;"&amp;$B23,'2a. Database N flows'!$M:$M,P$16,'2a. Database N flows'!$P:$P,P$15)</f>
        <v/>
      </c>
      <c r="Q23" s="282">
        <f>SUMIFS('2a. Database N flows'!$N:$N,'2a. Database N flows'!$G:$G,$B23,'2a. Database N flows'!$D:$D,"&lt;&gt;"&amp;$B23,'2a. Database N flows'!$M:$M,Q$16,'2a. Database N flows'!$P:$P,Q$15)</f>
        <v/>
      </c>
      <c r="R23" s="282">
        <f>SUMIFS('2a. Database N flows'!$N:$N,'2a. Database N flows'!$G:$G,$B23,'2a. Database N flows'!$D:$D,"&lt;&gt;"&amp;$B23,'2a. Database N flows'!$M:$M,R$16,'2a. Database N flows'!$P:$P,R$15)</f>
        <v/>
      </c>
      <c r="S23" s="282">
        <f>SUMIFS('2a. Database N flows'!$N:$N,'2a. Database N flows'!$G:$G,$B23,'2a. Database N flows'!$D:$D,"&lt;&gt;"&amp;$B23,'2a. Database N flows'!$M:$M,S$16,'2a. Database N flows'!$P:$P,S$15)</f>
        <v/>
      </c>
      <c r="T23" s="285">
        <f>SUMIFS('2a. Database N flows'!$N:$N,'2a. Database N flows'!$G:$G,$B23,'2a. Database N flows'!$D:$D,"&lt;&gt;"&amp;$B23,'2a. Database N flows'!$P:$P,T$15)</f>
        <v/>
      </c>
      <c r="U23" s="282">
        <f>SUMIFS('2a. Database N flows'!$N:$N,'2a. Database N flows'!$G:$G,$B23,'2a. Database N flows'!$D:$D,"&lt;&gt;"&amp;$B23,'2a. Database N flows'!$M:$M,U$16,'2a. Database N flows'!$P:$P,U$15)</f>
        <v/>
      </c>
      <c r="V23" s="282">
        <f>SUMIFS('2a. Database N flows'!$N:$N,'2a. Database N flows'!$G:$G,$B23,'2a. Database N flows'!$D:$D,"&lt;&gt;"&amp;$B23,'2a. Database N flows'!$M:$M,V$16,'2a. Database N flows'!$P:$P,V$15)</f>
        <v/>
      </c>
      <c r="W23" s="282">
        <f>SUMIFS('2a. Database N flows'!$N:$N,'2a. Database N flows'!$G:$G,$B23,'2a. Database N flows'!$D:$D,"&lt;&gt;"&amp;$B23,'2a. Database N flows'!$M:$M,W$16,'2a. Database N flows'!$P:$P,W$15)</f>
        <v/>
      </c>
      <c r="X23" s="282">
        <f>SUMIFS('2a. Database N flows'!$N:$N,'2a. Database N flows'!$G:$G,$B23,'2a. Database N flows'!$D:$D,"&lt;&gt;"&amp;$B23,'2a. Database N flows'!$M:$M,X$16,'2a. Database N flows'!$P:$P,X$15)</f>
        <v/>
      </c>
      <c r="Y23" s="282">
        <f>SUMIFS('2a. Database N flows'!$N:$N,'2a. Database N flows'!$G:$G,$B23,'2a. Database N flows'!$D:$D,"&lt;&gt;"&amp;$B23,'2a. Database N flows'!$M:$M,Y$16,'2a. Database N flows'!$P:$P,Y$15)</f>
        <v/>
      </c>
      <c r="Z23" s="282">
        <f>SUMIFS('2a. Database N flows'!$N:$N,'2a. Database N flows'!$G:$G,$B23,'2a. Database N flows'!$D:$D,"&lt;&gt;"&amp;$B23,'2a. Database N flows'!$M:$M,Z$16,'2a. Database N flows'!$P:$P,Z$15)</f>
        <v/>
      </c>
      <c r="AA23" s="282">
        <f>SUMIFS('2a. Database N flows'!$N:$N,'2a. Database N flows'!$G:$G,$B23,'2a. Database N flows'!$D:$D,"&lt;&gt;"&amp;$B23,'2a. Database N flows'!$M:$M,AA$16,'2a. Database N flows'!$P:$P,AA$15)</f>
        <v/>
      </c>
      <c r="AB23" s="285">
        <f>SUMIFS('2a. Database N flows'!$N:$N,'2a. Database N flows'!$G:$G,$B23,'2a. Database N flows'!$D:$D,"&lt;&gt;"&amp;$B23,'2a. Database N flows'!$P:$P,AB$15)</f>
        <v/>
      </c>
      <c r="AC23" s="282">
        <f>SUMIFS('2a. Database N flows'!$N:$N,'2a. Database N flows'!$G:$G,$B23,'2a. Database N flows'!$D:$D,"&lt;&gt;"&amp;$B23,'2a. Database N flows'!$M:$M,AC$16,'2a. Database N flows'!$P:$P,AC$15)</f>
        <v/>
      </c>
      <c r="AD23" s="282">
        <f>SUMIFS('2a. Database N flows'!$N:$N,'2a. Database N flows'!$G:$G,$B23,'2a. Database N flows'!$D:$D,"&lt;&gt;"&amp;$B23,'2a. Database N flows'!$M:$M,AD$16,'2a. Database N flows'!$P:$P,AD$15)</f>
        <v/>
      </c>
      <c r="AE23" s="282">
        <f>SUMIFS('2a. Database N flows'!$N:$N,'2a. Database N flows'!$G:$G,$B23,'2a. Database N flows'!$D:$D,"&lt;&gt;"&amp;$B23,'2a. Database N flows'!$M:$M,AE$16,'2a. Database N flows'!$P:$P,AE$15)</f>
        <v/>
      </c>
      <c r="AF23" s="282">
        <f>SUMIFS('2a. Database N flows'!$N:$N,'2a. Database N flows'!$G:$G,$B23,'2a. Database N flows'!$D:$D,"&lt;&gt;"&amp;$B23,'2a. Database N flows'!$M:$M,AF$16,'2a. Database N flows'!$P:$P,AF$15)</f>
        <v/>
      </c>
      <c r="AG23" s="282">
        <f>SUMIFS('2a. Database N flows'!$N:$N,'2a. Database N flows'!$G:$G,$B23,'2a. Database N flows'!$D:$D,"&lt;&gt;"&amp;$B23,'2a. Database N flows'!$M:$M,AG$16,'2a. Database N flows'!$P:$P,AG$15)</f>
        <v/>
      </c>
      <c r="AH23" s="282">
        <f>SUMIFS('2a. Database N flows'!$N:$N,'2a. Database N flows'!$G:$G,$B23,'2a. Database N flows'!$D:$D,"&lt;&gt;"&amp;$B23,'2a. Database N flows'!$M:$M,AH$16,'2a. Database N flows'!$P:$P,AH$15)</f>
        <v/>
      </c>
      <c r="AI23" s="282">
        <f>SUMIFS('2a. Database N flows'!$N:$N,'2a. Database N flows'!$G:$G,$B23,'2a. Database N flows'!$D:$D,"&lt;&gt;"&amp;$B23,'2a. Database N flows'!$M:$M,AI$16,'2a. Database N flows'!$P:$P,AI$15)</f>
        <v/>
      </c>
      <c r="AJ23" s="285">
        <f>SUMIFS('2a. Database N flows'!$N:$N,'2a. Database N flows'!$G:$G,$B23,'2a. Database N flows'!$D:$D,"&lt;&gt;"&amp;$B23,'2a. Database N flows'!$P:$P,AJ$15)</f>
        <v/>
      </c>
      <c r="AK23" s="282">
        <f>SUMIFS('2a. Database N flows'!$N:$N,'2a. Database N flows'!$G:$G,$B23,'2a. Database N flows'!$D:$D,"&lt;&gt;"&amp;$B23,'2a. Database N flows'!$M:$M,AK$16,'2a. Database N flows'!$P:$P,AK$15)</f>
        <v/>
      </c>
      <c r="AL23" s="282">
        <f>SUMIFS('2a. Database N flows'!$N:$N,'2a. Database N flows'!$G:$G,$B23,'2a. Database N flows'!$D:$D,"&lt;&gt;"&amp;$B23,'2a. Database N flows'!$M:$M,AL$16,'2a. Database N flows'!$P:$P,AL$15)</f>
        <v/>
      </c>
      <c r="AM23" s="282">
        <f>SUMIFS('2a. Database N flows'!$N:$N,'2a. Database N flows'!$G:$G,$B23,'2a. Database N flows'!$D:$D,"&lt;&gt;"&amp;$B23,'2a. Database N flows'!$M:$M,AM$16,'2a. Database N flows'!$P:$P,AM$15)</f>
        <v/>
      </c>
      <c r="AN23" s="282">
        <f>SUMIFS('2a. Database N flows'!$N:$N,'2a. Database N flows'!$G:$G,$B23,'2a. Database N flows'!$D:$D,"&lt;&gt;"&amp;$B23,'2a. Database N flows'!$M:$M,AN$16,'2a. Database N flows'!$P:$P,AN$15)</f>
        <v/>
      </c>
      <c r="AO23" s="282">
        <f>SUMIFS('2a. Database N flows'!$N:$N,'2a. Database N flows'!$G:$G,$B23,'2a. Database N flows'!$D:$D,"&lt;&gt;"&amp;$B23,'2a. Database N flows'!$M:$M,AO$16,'2a. Database N flows'!$P:$P,AO$15)</f>
        <v/>
      </c>
      <c r="AP23" s="282">
        <f>SUMIFS('2a. Database N flows'!$N:$N,'2a. Database N flows'!$G:$G,$B23,'2a. Database N flows'!$D:$D,"&lt;&gt;"&amp;$B23,'2a. Database N flows'!$M:$M,AP$16,'2a. Database N flows'!$P:$P,AP$15)</f>
        <v/>
      </c>
      <c r="AQ23" s="282">
        <f>SUMIFS('2a. Database N flows'!$N:$N,'2a. Database N flows'!$G:$G,$B23,'2a. Database N flows'!$D:$D,"&lt;&gt;"&amp;$B23,'2a. Database N flows'!$M:$M,AQ$16,'2a. Database N flows'!$P:$P,AQ$15)</f>
        <v/>
      </c>
      <c r="AR23" s="285">
        <f>SUMIFS('2a. Database N flows'!$N:$N,'2a. Database N flows'!$G:$G,$B23,'2a. Database N flows'!$D:$D,"&lt;&gt;"&amp;$B23,'2a. Database N flows'!$P:$P,AR$15)</f>
        <v/>
      </c>
      <c r="AS23" s="282">
        <f>SUMIFS('2a. Database N flows'!$N:$N,'2a. Database N flows'!$G:$G,$B23,'2a. Database N flows'!$D:$D,"&lt;&gt;"&amp;$B23,'2a. Database N flows'!$M:$M,AS$16,'2a. Database N flows'!$P:$P,AS$15)</f>
        <v/>
      </c>
      <c r="AT23" s="282">
        <f>SUMIFS('2a. Database N flows'!$N:$N,'2a. Database N flows'!$G:$G,$B23,'2a. Database N flows'!$D:$D,"&lt;&gt;"&amp;$B23,'2a. Database N flows'!$M:$M,AT$16,'2a. Database N flows'!$P:$P,AT$15)</f>
        <v/>
      </c>
      <c r="AU23" s="282">
        <f>SUMIFS('2a. Database N flows'!$N:$N,'2a. Database N flows'!$G:$G,$B23,'2a. Database N flows'!$D:$D,"&lt;&gt;"&amp;$B23,'2a. Database N flows'!$M:$M,AU$16,'2a. Database N flows'!$P:$P,AU$15)</f>
        <v/>
      </c>
      <c r="AV23" s="282">
        <f>SUMIFS('2a. Database N flows'!$N:$N,'2a. Database N flows'!$G:$G,$B23,'2a. Database N flows'!$D:$D,"&lt;&gt;"&amp;$B23,'2a. Database N flows'!$M:$M,AV$16,'2a. Database N flows'!$P:$P,AV$15)</f>
        <v/>
      </c>
      <c r="AW23" s="282">
        <f>SUMIFS('2a. Database N flows'!$N:$N,'2a. Database N flows'!$G:$G,$B23,'2a. Database N flows'!$D:$D,"&lt;&gt;"&amp;$B23,'2a. Database N flows'!$M:$M,AW$16,'2a. Database N flows'!$P:$P,AW$15)</f>
        <v/>
      </c>
      <c r="AX23" s="282">
        <f>SUMIFS('2a. Database N flows'!$N:$N,'2a. Database N flows'!$G:$G,$B23,'2a. Database N flows'!$D:$D,"&lt;&gt;"&amp;$B23,'2a. Database N flows'!$M:$M,AX$16,'2a. Database N flows'!$P:$P,AX$15)</f>
        <v/>
      </c>
      <c r="AY23" s="282">
        <f>SUMIFS('2a. Database N flows'!$N:$N,'2a. Database N flows'!$G:$G,$B23,'2a. Database N flows'!$D:$D,"&lt;&gt;"&amp;$B23,'2a. Database N flows'!$M:$M,AY$16,'2a. Database N flows'!$P:$P,AY$15)</f>
        <v/>
      </c>
      <c r="AZ23" s="285">
        <f>SUMIFS('2a. Database N flows'!$N:$N,'2a. Database N flows'!$G:$G,$B23,'2a. Database N flows'!$D:$D,"&lt;&gt;"&amp;$B23,'2a. Database N flows'!$P:$P,AZ$15)</f>
        <v/>
      </c>
      <c r="BA23" s="282">
        <f>SUMIFS('2a. Database N flows'!$N:$N,'2a. Database N flows'!$G:$G,$B23,'2a. Database N flows'!$D:$D,"&lt;&gt;"&amp;$B23,'2a. Database N flows'!$M:$M,BA$16,'2a. Database N flows'!$P:$P,BA$15)</f>
        <v/>
      </c>
      <c r="BB23" s="282">
        <f>SUMIFS('2a. Database N flows'!$N:$N,'2a. Database N flows'!$G:$G,$B23,'2a. Database N flows'!$D:$D,"&lt;&gt;"&amp;$B23,'2a. Database N flows'!$M:$M,BB$16,'2a. Database N flows'!$P:$P,BB$15)</f>
        <v/>
      </c>
      <c r="BC23" s="282">
        <f>SUMIFS('2a. Database N flows'!$N:$N,'2a. Database N flows'!$G:$G,$B23,'2a. Database N flows'!$D:$D,"&lt;&gt;"&amp;$B23,'2a. Database N flows'!$M:$M,BC$16,'2a. Database N flows'!$P:$P,BC$15)</f>
        <v/>
      </c>
      <c r="BD23" s="282">
        <f>SUMIFS('2a. Database N flows'!$N:$N,'2a. Database N flows'!$G:$G,$B23,'2a. Database N flows'!$D:$D,"&lt;&gt;"&amp;$B23,'2a. Database N flows'!$M:$M,BD$16,'2a. Database N flows'!$P:$P,BD$15)</f>
        <v/>
      </c>
      <c r="BE23" s="282">
        <f>SUMIFS('2a. Database N flows'!$N:$N,'2a. Database N flows'!$G:$G,$B23,'2a. Database N flows'!$D:$D,"&lt;&gt;"&amp;$B23,'2a. Database N flows'!$M:$M,BE$16,'2a. Database N flows'!$P:$P,BE$15)</f>
        <v/>
      </c>
      <c r="BF23" s="282">
        <f>SUMIFS('2a. Database N flows'!$N:$N,'2a. Database N flows'!$G:$G,$B23,'2a. Database N flows'!$D:$D,"&lt;&gt;"&amp;$B23,'2a. Database N flows'!$M:$M,BF$16,'2a. Database N flows'!$P:$P,BF$15)</f>
        <v/>
      </c>
      <c r="BG23" s="282">
        <f>SUMIFS('2a. Database N flows'!$N:$N,'2a. Database N flows'!$G:$G,$B23,'2a. Database N flows'!$D:$D,"&lt;&gt;"&amp;$B23,'2a. Database N flows'!$M:$M,BG$16,'2a. Database N flows'!$P:$P,BG$15)</f>
        <v/>
      </c>
      <c r="BH23" s="285">
        <f>SUMIFS('2a. Database N flows'!$N:$N,'2a. Database N flows'!$G:$G,$B23,'2a. Database N flows'!$D:$D,"&lt;&gt;"&amp;$B23,'2a. Database N flows'!$P:$P,BH$15)</f>
        <v/>
      </c>
      <c r="BI23" s="282">
        <f>SUMIFS('2a. Database N flows'!$N:$N,'2a. Database N flows'!$G:$G,$B23,'2a. Database N flows'!$D:$D,"&lt;&gt;"&amp;$B23,'2a. Database N flows'!$M:$M,BI$16,'2a. Database N flows'!$P:$P,BI$15)</f>
        <v/>
      </c>
      <c r="BJ23" s="282">
        <f>SUMIFS('2a. Database N flows'!$N:$N,'2a. Database N flows'!$G:$G,$B23,'2a. Database N flows'!$D:$D,"&lt;&gt;"&amp;$B23,'2a. Database N flows'!$M:$M,BJ$16,'2a. Database N flows'!$P:$P,BJ$15)</f>
        <v/>
      </c>
      <c r="BK23" s="282">
        <f>SUMIFS('2a. Database N flows'!$N:$N,'2a. Database N flows'!$G:$G,$B23,'2a. Database N flows'!$D:$D,"&lt;&gt;"&amp;$B23,'2a. Database N flows'!$M:$M,BK$16,'2a. Database N flows'!$P:$P,BK$15)</f>
        <v/>
      </c>
      <c r="BL23" s="282">
        <f>SUMIFS('2a. Database N flows'!$N:$N,'2a. Database N flows'!$G:$G,$B23,'2a. Database N flows'!$D:$D,"&lt;&gt;"&amp;$B23,'2a. Database N flows'!$M:$M,BL$16,'2a. Database N flows'!$P:$P,BL$15)</f>
        <v/>
      </c>
      <c r="BM23" s="282">
        <f>SUMIFS('2a. Database N flows'!$N:$N,'2a. Database N flows'!$G:$G,$B23,'2a. Database N flows'!$D:$D,"&lt;&gt;"&amp;$B23,'2a. Database N flows'!$M:$M,BM$16,'2a. Database N flows'!$P:$P,BM$15)</f>
        <v/>
      </c>
      <c r="BN23" s="282">
        <f>SUMIFS('2a. Database N flows'!$N:$N,'2a. Database N flows'!$G:$G,$B23,'2a. Database N flows'!$D:$D,"&lt;&gt;"&amp;$B23,'2a. Database N flows'!$M:$M,BN$16,'2a. Database N flows'!$P:$P,BN$15)</f>
        <v/>
      </c>
      <c r="BO23" s="282">
        <f>SUMIFS('2a. Database N flows'!$N:$N,'2a. Database N flows'!$G:$G,$B23,'2a. Database N flows'!$D:$D,"&lt;&gt;"&amp;$B23,'2a. Database N flows'!$M:$M,BO$16,'2a. Database N flows'!$P:$P,BO$15)</f>
        <v/>
      </c>
      <c r="BP23" s="285">
        <f>SUMIFS('2a. Database N flows'!$N:$N,'2a. Database N flows'!$G:$G,$B23,'2a. Database N flows'!$D:$D,"&lt;&gt;"&amp;$B23,'2a. Database N flows'!$P:$P,BP$15)</f>
        <v/>
      </c>
      <c r="BQ23" s="282">
        <f>SUMIFS('2a. Database N flows'!$N:$N,'2a. Database N flows'!$G:$G,$B23,'2a. Database N flows'!$D:$D,"&lt;&gt;"&amp;$B23,'2a. Database N flows'!$M:$M,BQ$16,'2a. Database N flows'!$P:$P,BQ$15)</f>
        <v/>
      </c>
      <c r="BR23" s="282">
        <f>SUMIFS('2a. Database N flows'!$N:$N,'2a. Database N flows'!$G:$G,$B23,'2a. Database N flows'!$D:$D,"&lt;&gt;"&amp;$B23,'2a. Database N flows'!$M:$M,BR$16,'2a. Database N flows'!$P:$P,BR$15)</f>
        <v/>
      </c>
      <c r="BS23" s="282">
        <f>SUMIFS('2a. Database N flows'!$N:$N,'2a. Database N flows'!$G:$G,$B23,'2a. Database N flows'!$D:$D,"&lt;&gt;"&amp;$B23,'2a. Database N flows'!$M:$M,BS$16,'2a. Database N flows'!$P:$P,BS$15)</f>
        <v/>
      </c>
      <c r="BT23" s="282">
        <f>SUMIFS('2a. Database N flows'!$N:$N,'2a. Database N flows'!$G:$G,$B23,'2a. Database N flows'!$D:$D,"&lt;&gt;"&amp;$B23,'2a. Database N flows'!$M:$M,BT$16,'2a. Database N flows'!$P:$P,BT$15)</f>
        <v/>
      </c>
      <c r="BU23" s="282">
        <f>SUMIFS('2a. Database N flows'!$N:$N,'2a. Database N flows'!$G:$G,$B23,'2a. Database N flows'!$D:$D,"&lt;&gt;"&amp;$B23,'2a. Database N flows'!$M:$M,BU$16,'2a. Database N flows'!$P:$P,BU$15)</f>
        <v/>
      </c>
      <c r="BV23" s="282">
        <f>SUMIFS('2a. Database N flows'!$N:$N,'2a. Database N flows'!$G:$G,$B23,'2a. Database N flows'!$D:$D,"&lt;&gt;"&amp;$B23,'2a. Database N flows'!$M:$M,BV$16,'2a. Database N flows'!$P:$P,BV$15)</f>
        <v/>
      </c>
      <c r="BW23" s="282">
        <f>SUMIFS('2a. Database N flows'!$N:$N,'2a. Database N flows'!$G:$G,$B23,'2a. Database N flows'!$D:$D,"&lt;&gt;"&amp;$B23,'2a. Database N flows'!$M:$M,BW$16,'2a. Database N flows'!$P:$P,BW$15)</f>
        <v/>
      </c>
      <c r="BX23" s="285">
        <f>SUMIFS('2a. Database N flows'!$N:$N,'2a. Database N flows'!$G:$G,$B23,'2a. Database N flows'!$D:$D,"&lt;&gt;"&amp;$B23,'2a. Database N flows'!$P:$P,BX$15)</f>
        <v/>
      </c>
      <c r="BY23" s="282">
        <f>SUMIFS('2a. Database N flows'!$N:$N,'2a. Database N flows'!$G:$G,$B23,'2a. Database N flows'!$D:$D,"&lt;&gt;"&amp;$B23,'2a. Database N flows'!$M:$M,BY$16,'2a. Database N flows'!$P:$P,BY$15)</f>
        <v/>
      </c>
      <c r="BZ23" s="282">
        <f>SUMIFS('2a. Database N flows'!$N:$N,'2a. Database N flows'!$G:$G,$B23,'2a. Database N flows'!$D:$D,"&lt;&gt;"&amp;$B23,'2a. Database N flows'!$M:$M,BZ$16,'2a. Database N flows'!$P:$P,BZ$15)</f>
        <v/>
      </c>
      <c r="CA23" s="282">
        <f>SUMIFS('2a. Database N flows'!$N:$N,'2a. Database N flows'!$G:$G,$B23,'2a. Database N flows'!$D:$D,"&lt;&gt;"&amp;$B23,'2a. Database N flows'!$M:$M,CA$16,'2a. Database N flows'!$P:$P,CA$15)</f>
        <v/>
      </c>
      <c r="CB23" s="282">
        <f>SUMIFS('2a. Database N flows'!$N:$N,'2a. Database N flows'!$G:$G,$B23,'2a. Database N flows'!$D:$D,"&lt;&gt;"&amp;$B23,'2a. Database N flows'!$M:$M,CB$16,'2a. Database N flows'!$P:$P,CB$15)</f>
        <v/>
      </c>
      <c r="CC23" s="282">
        <f>SUMIFS('2a. Database N flows'!$N:$N,'2a. Database N flows'!$G:$G,$B23,'2a. Database N flows'!$D:$D,"&lt;&gt;"&amp;$B23,'2a. Database N flows'!$M:$M,CC$16,'2a. Database N flows'!$P:$P,CC$15)</f>
        <v/>
      </c>
      <c r="CD23" s="282">
        <f>SUMIFS('2a. Database N flows'!$N:$N,'2a. Database N flows'!$G:$G,$B23,'2a. Database N flows'!$D:$D,"&lt;&gt;"&amp;$B23,'2a. Database N flows'!$M:$M,CD$16,'2a. Database N flows'!$P:$P,CD$15)</f>
        <v/>
      </c>
      <c r="CE23" s="282">
        <f>SUMIFS('2a. Database N flows'!$N:$N,'2a. Database N flows'!$G:$G,$B23,'2a. Database N flows'!$D:$D,"&lt;&gt;"&amp;$B23,'2a. Database N flows'!$M:$M,CE$16,'2a. Database N flows'!$P:$P,CE$15)</f>
        <v/>
      </c>
      <c r="CF23" s="285">
        <f>SUMIFS('2a. Database N flows'!$N:$N,'2a. Database N flows'!$G:$G,$B23,'2a. Database N flows'!$D:$D,"&lt;&gt;"&amp;$B23,'2a. Database N flows'!$P:$P,CF$15)</f>
        <v/>
      </c>
      <c r="CG23" s="282">
        <f>SUMIFS('2a. Database N flows'!$N:$N,'2a. Database N flows'!$G:$G,$B23,'2a. Database N flows'!$D:$D,"&lt;&gt;"&amp;$B23,'2a. Database N flows'!$M:$M,CG$16,'2a. Database N flows'!$P:$P,CG$15)</f>
        <v/>
      </c>
      <c r="CH23" s="282">
        <f>SUMIFS('2a. Database N flows'!$N:$N,'2a. Database N flows'!$G:$G,$B23,'2a. Database N flows'!$D:$D,"&lt;&gt;"&amp;$B23,'2a. Database N flows'!$M:$M,CH$16,'2a. Database N flows'!$P:$P,CH$15)</f>
        <v/>
      </c>
      <c r="CI23" s="282">
        <f>SUMIFS('2a. Database N flows'!$N:$N,'2a. Database N flows'!$G:$G,$B23,'2a. Database N flows'!$D:$D,"&lt;&gt;"&amp;$B23,'2a. Database N flows'!$M:$M,CI$16,'2a. Database N flows'!$P:$P,CI$15)</f>
        <v/>
      </c>
      <c r="CJ23" s="282">
        <f>SUMIFS('2a. Database N flows'!$N:$N,'2a. Database N flows'!$G:$G,$B23,'2a. Database N flows'!$D:$D,"&lt;&gt;"&amp;$B23,'2a. Database N flows'!$M:$M,CJ$16,'2a. Database N flows'!$P:$P,CJ$15)</f>
        <v/>
      </c>
      <c r="CK23" s="282">
        <f>SUMIFS('2a. Database N flows'!$N:$N,'2a. Database N flows'!$G:$G,$B23,'2a. Database N flows'!$D:$D,"&lt;&gt;"&amp;$B23,'2a. Database N flows'!$M:$M,CK$16,'2a. Database N flows'!$P:$P,CK$15)</f>
        <v/>
      </c>
      <c r="CL23" s="282">
        <f>SUMIFS('2a. Database N flows'!$N:$N,'2a. Database N flows'!$G:$G,$B23,'2a. Database N flows'!$D:$D,"&lt;&gt;"&amp;$B23,'2a. Database N flows'!$M:$M,CL$16,'2a. Database N flows'!$P:$P,CL$15)</f>
        <v/>
      </c>
      <c r="CM23" s="282">
        <f>SUMIFS('2a. Database N flows'!$N:$N,'2a. Database N flows'!$G:$G,$B23,'2a. Database N flows'!$D:$D,"&lt;&gt;"&amp;$B23,'2a. Database N flows'!$M:$M,CM$16,'2a. Database N flows'!$P:$P,CM$15)</f>
        <v/>
      </c>
      <c r="CN23" s="285">
        <f>SUMIFS('2a. Database N flows'!$N:$N,'2a. Database N flows'!$G:$G,$B23,'2a. Database N flows'!$D:$D,"&lt;&gt;"&amp;$B23,'2a. Database N flows'!$P:$P,CN$15)</f>
        <v/>
      </c>
      <c r="CO23" s="282">
        <f>SUMIFS('2a. Database N flows'!$N:$N,'2a. Database N flows'!$G:$G,$B23,'2a. Database N flows'!$D:$D,"&lt;&gt;"&amp;$B23,'2a. Database N flows'!$M:$M,CO$16,'2a. Database N flows'!$P:$P,CO$15)</f>
        <v/>
      </c>
      <c r="CP23" s="282">
        <f>SUMIFS('2a. Database N flows'!$N:$N,'2a. Database N flows'!$G:$G,$B23,'2a. Database N flows'!$D:$D,"&lt;&gt;"&amp;$B23,'2a. Database N flows'!$M:$M,CP$16,'2a. Database N flows'!$P:$P,CP$15)</f>
        <v/>
      </c>
      <c r="CQ23" s="282">
        <f>SUMIFS('2a. Database N flows'!$N:$N,'2a. Database N flows'!$G:$G,$B23,'2a. Database N flows'!$D:$D,"&lt;&gt;"&amp;$B23,'2a. Database N flows'!$M:$M,CQ$16,'2a. Database N flows'!$P:$P,CQ$15)</f>
        <v/>
      </c>
      <c r="CR23" s="282">
        <f>SUMIFS('2a. Database N flows'!$N:$N,'2a. Database N flows'!$G:$G,$B23,'2a. Database N flows'!$D:$D,"&lt;&gt;"&amp;$B23,'2a. Database N flows'!$M:$M,CR$16,'2a. Database N flows'!$P:$P,CR$15)</f>
        <v/>
      </c>
      <c r="CS23" s="282">
        <f>SUMIFS('2a. Database N flows'!$N:$N,'2a. Database N flows'!$G:$G,$B23,'2a. Database N flows'!$D:$D,"&lt;&gt;"&amp;$B23,'2a. Database N flows'!$M:$M,CS$16,'2a. Database N flows'!$P:$P,CS$15)</f>
        <v/>
      </c>
      <c r="CT23" s="282">
        <f>SUMIFS('2a. Database N flows'!$N:$N,'2a. Database N flows'!$G:$G,$B23,'2a. Database N flows'!$D:$D,"&lt;&gt;"&amp;$B23,'2a. Database N flows'!$M:$M,CT$16,'2a. Database N flows'!$P:$P,CT$15)</f>
        <v/>
      </c>
      <c r="CU23" s="282">
        <f>SUMIFS('2a. Database N flows'!$N:$N,'2a. Database N flows'!$G:$G,$B23,'2a. Database N flows'!$D:$D,"&lt;&gt;"&amp;$B23,'2a. Database N flows'!$M:$M,CU$16,'2a. Database N flows'!$P:$P,CU$15)</f>
        <v/>
      </c>
      <c r="CV23" s="285">
        <f>SUMIFS('2a. Database N flows'!$N:$N,'2a. Database N flows'!$G:$G,$B23,'2a. Database N flows'!$D:$D,"&lt;&gt;"&amp;$B23,'2a. Database N flows'!$P:$P,CV$15)</f>
        <v/>
      </c>
      <c r="CY23" s="393" t="n"/>
    </row>
    <row r="24" hidden="1" outlineLevel="1">
      <c r="B24" s="386" t="inlineStr">
        <is>
          <t>HY</t>
        </is>
      </c>
      <c r="D24" s="281" t="inlineStr">
        <is>
          <t>Hydrosphere</t>
        </is>
      </c>
      <c r="E24" s="282">
        <f>SUMIFS('2a. Database N flows'!$N:$N,'2a. Database N flows'!$G:$G,$B24,'2a. Database N flows'!$D:$D,"&lt;&gt;"&amp;$B24,'2a. Database N flows'!$M:$M,E$16,'2a. Database N flows'!$P:$P,E$15)</f>
        <v/>
      </c>
      <c r="F24" s="282">
        <f>SUMIFS('2a. Database N flows'!$N:$N,'2a. Database N flows'!$G:$G,$B24,'2a. Database N flows'!$D:$D,"&lt;&gt;"&amp;$B24,'2a. Database N flows'!$M:$M,F$16,'2a. Database N flows'!$P:$P,F$15)</f>
        <v/>
      </c>
      <c r="G24" s="282">
        <f>SUMIFS('2a. Database N flows'!$N:$N,'2a. Database N flows'!$G:$G,$B24,'2a. Database N flows'!$D:$D,"&lt;&gt;"&amp;$B24,'2a. Database N flows'!$M:$M,G$16,'2a. Database N flows'!$P:$P,G$15)</f>
        <v/>
      </c>
      <c r="H24" s="282">
        <f>SUMIFS('2a. Database N flows'!$N:$N,'2a. Database N flows'!$G:$G,$B24,'2a. Database N flows'!$D:$D,"&lt;&gt;"&amp;$B24,'2a. Database N flows'!$M:$M,H$16,'2a. Database N flows'!$P:$P,H$15)</f>
        <v/>
      </c>
      <c r="I24" s="282">
        <f>SUMIFS('2a. Database N flows'!$N:$N,'2a. Database N flows'!$G:$G,$B24,'2a. Database N flows'!$D:$D,"&lt;&gt;"&amp;$B24,'2a. Database N flows'!$M:$M,I$16,'2a. Database N flows'!$P:$P,I$15)</f>
        <v/>
      </c>
      <c r="J24" s="282">
        <f>SUMIFS('2a. Database N flows'!$N:$N,'2a. Database N flows'!$G:$G,$B24,'2a. Database N flows'!$D:$D,"&lt;&gt;"&amp;$B24,'2a. Database N flows'!$M:$M,J$16,'2a. Database N flows'!$P:$P,J$15)</f>
        <v/>
      </c>
      <c r="K24" s="282">
        <f>SUMIFS('2a. Database N flows'!$N:$N,'2a. Database N flows'!$G:$G,$B24,'2a. Database N flows'!$D:$D,"&lt;&gt;"&amp;$B24,'2a. Database N flows'!$M:$M,K$16,'2a. Database N flows'!$P:$P,K$15)</f>
        <v/>
      </c>
      <c r="L24" s="285">
        <f>SUMIFS('2a. Database N flows'!$N:$N,'2a. Database N flows'!$G:$G,$B24,'2a. Database N flows'!$D:$D,"&lt;&gt;"&amp;$B24,'2a. Database N flows'!$P:$P,L$15)</f>
        <v/>
      </c>
      <c r="M24" s="282">
        <f>SUMIFS('2a. Database N flows'!$N:$N,'2a. Database N flows'!$G:$G,$B24,'2a. Database N flows'!$D:$D,"&lt;&gt;"&amp;$B24,'2a. Database N flows'!$M:$M,M$16,'2a. Database N flows'!$P:$P,M$15)</f>
        <v/>
      </c>
      <c r="N24" s="282">
        <f>SUMIFS('2a. Database N flows'!$N:$N,'2a. Database N flows'!$G:$G,$B24,'2a. Database N flows'!$D:$D,"&lt;&gt;"&amp;$B24,'2a. Database N flows'!$M:$M,N$16,'2a. Database N flows'!$P:$P,N$15)</f>
        <v/>
      </c>
      <c r="O24" s="282">
        <f>SUMIFS('2a. Database N flows'!$N:$N,'2a. Database N flows'!$G:$G,$B24,'2a. Database N flows'!$D:$D,"&lt;&gt;"&amp;$B24,'2a. Database N flows'!$M:$M,O$16,'2a. Database N flows'!$P:$P,O$15)</f>
        <v/>
      </c>
      <c r="P24" s="282">
        <f>SUMIFS('2a. Database N flows'!$N:$N,'2a. Database N flows'!$G:$G,$B24,'2a. Database N flows'!$D:$D,"&lt;&gt;"&amp;$B24,'2a. Database N flows'!$M:$M,P$16,'2a. Database N flows'!$P:$P,P$15)</f>
        <v/>
      </c>
      <c r="Q24" s="282">
        <f>SUMIFS('2a. Database N flows'!$N:$N,'2a. Database N flows'!$G:$G,$B24,'2a. Database N flows'!$D:$D,"&lt;&gt;"&amp;$B24,'2a. Database N flows'!$M:$M,Q$16,'2a. Database N flows'!$P:$P,Q$15)</f>
        <v/>
      </c>
      <c r="R24" s="282">
        <f>SUMIFS('2a. Database N flows'!$N:$N,'2a. Database N flows'!$G:$G,$B24,'2a. Database N flows'!$D:$D,"&lt;&gt;"&amp;$B24,'2a. Database N flows'!$M:$M,R$16,'2a. Database N flows'!$P:$P,R$15)</f>
        <v/>
      </c>
      <c r="S24" s="282">
        <f>SUMIFS('2a. Database N flows'!$N:$N,'2a. Database N flows'!$G:$G,$B24,'2a. Database N flows'!$D:$D,"&lt;&gt;"&amp;$B24,'2a. Database N flows'!$M:$M,S$16,'2a. Database N flows'!$P:$P,S$15)</f>
        <v/>
      </c>
      <c r="T24" s="285">
        <f>SUMIFS('2a. Database N flows'!$N:$N,'2a. Database N flows'!$G:$G,$B24,'2a. Database N flows'!$D:$D,"&lt;&gt;"&amp;$B24,'2a. Database N flows'!$P:$P,T$15)</f>
        <v/>
      </c>
      <c r="U24" s="282">
        <f>SUMIFS('2a. Database N flows'!$N:$N,'2a. Database N flows'!$G:$G,$B24,'2a. Database N flows'!$D:$D,"&lt;&gt;"&amp;$B24,'2a. Database N flows'!$M:$M,U$16,'2a. Database N flows'!$P:$P,U$15)</f>
        <v/>
      </c>
      <c r="V24" s="282">
        <f>SUMIFS('2a. Database N flows'!$N:$N,'2a. Database N flows'!$G:$G,$B24,'2a. Database N flows'!$D:$D,"&lt;&gt;"&amp;$B24,'2a. Database N flows'!$M:$M,V$16,'2a. Database N flows'!$P:$P,V$15)</f>
        <v/>
      </c>
      <c r="W24" s="282">
        <f>SUMIFS('2a. Database N flows'!$N:$N,'2a. Database N flows'!$G:$G,$B24,'2a. Database N flows'!$D:$D,"&lt;&gt;"&amp;$B24,'2a. Database N flows'!$M:$M,W$16,'2a. Database N flows'!$P:$P,W$15)</f>
        <v/>
      </c>
      <c r="X24" s="282">
        <f>SUMIFS('2a. Database N flows'!$N:$N,'2a. Database N flows'!$G:$G,$B24,'2a. Database N flows'!$D:$D,"&lt;&gt;"&amp;$B24,'2a. Database N flows'!$M:$M,X$16,'2a. Database N flows'!$P:$P,X$15)</f>
        <v/>
      </c>
      <c r="Y24" s="282">
        <f>SUMIFS('2a. Database N flows'!$N:$N,'2a. Database N flows'!$G:$G,$B24,'2a. Database N flows'!$D:$D,"&lt;&gt;"&amp;$B24,'2a. Database N flows'!$M:$M,Y$16,'2a. Database N flows'!$P:$P,Y$15)</f>
        <v/>
      </c>
      <c r="Z24" s="282">
        <f>SUMIFS('2a. Database N flows'!$N:$N,'2a. Database N flows'!$G:$G,$B24,'2a. Database N flows'!$D:$D,"&lt;&gt;"&amp;$B24,'2a. Database N flows'!$M:$M,Z$16,'2a. Database N flows'!$P:$P,Z$15)</f>
        <v/>
      </c>
      <c r="AA24" s="282">
        <f>SUMIFS('2a. Database N flows'!$N:$N,'2a. Database N flows'!$G:$G,$B24,'2a. Database N flows'!$D:$D,"&lt;&gt;"&amp;$B24,'2a. Database N flows'!$M:$M,AA$16,'2a. Database N flows'!$P:$P,AA$15)</f>
        <v/>
      </c>
      <c r="AB24" s="285">
        <f>SUMIFS('2a. Database N flows'!$N:$N,'2a. Database N flows'!$G:$G,$B24,'2a. Database N flows'!$D:$D,"&lt;&gt;"&amp;$B24,'2a. Database N flows'!$P:$P,AB$15)</f>
        <v/>
      </c>
      <c r="AC24" s="282">
        <f>SUMIFS('2a. Database N flows'!$N:$N,'2a. Database N flows'!$G:$G,$B24,'2a. Database N flows'!$D:$D,"&lt;&gt;"&amp;$B24,'2a. Database N flows'!$M:$M,AC$16,'2a. Database N flows'!$P:$P,AC$15)</f>
        <v/>
      </c>
      <c r="AD24" s="282">
        <f>SUMIFS('2a. Database N flows'!$N:$N,'2a. Database N flows'!$G:$G,$B24,'2a. Database N flows'!$D:$D,"&lt;&gt;"&amp;$B24,'2a. Database N flows'!$M:$M,AD$16,'2a. Database N flows'!$P:$P,AD$15)</f>
        <v/>
      </c>
      <c r="AE24" s="282">
        <f>SUMIFS('2a. Database N flows'!$N:$N,'2a. Database N flows'!$G:$G,$B24,'2a. Database N flows'!$D:$D,"&lt;&gt;"&amp;$B24,'2a. Database N flows'!$M:$M,AE$16,'2a. Database N flows'!$P:$P,AE$15)</f>
        <v/>
      </c>
      <c r="AF24" s="282">
        <f>SUMIFS('2a. Database N flows'!$N:$N,'2a. Database N flows'!$G:$G,$B24,'2a. Database N flows'!$D:$D,"&lt;&gt;"&amp;$B24,'2a. Database N flows'!$M:$M,AF$16,'2a. Database N flows'!$P:$P,AF$15)</f>
        <v/>
      </c>
      <c r="AG24" s="282">
        <f>SUMIFS('2a. Database N flows'!$N:$N,'2a. Database N flows'!$G:$G,$B24,'2a. Database N flows'!$D:$D,"&lt;&gt;"&amp;$B24,'2a. Database N flows'!$M:$M,AG$16,'2a. Database N flows'!$P:$P,AG$15)</f>
        <v/>
      </c>
      <c r="AH24" s="282">
        <f>SUMIFS('2a. Database N flows'!$N:$N,'2a. Database N flows'!$G:$G,$B24,'2a. Database N flows'!$D:$D,"&lt;&gt;"&amp;$B24,'2a. Database N flows'!$M:$M,AH$16,'2a. Database N flows'!$P:$P,AH$15)</f>
        <v/>
      </c>
      <c r="AI24" s="282">
        <f>SUMIFS('2a. Database N flows'!$N:$N,'2a. Database N flows'!$G:$G,$B24,'2a. Database N flows'!$D:$D,"&lt;&gt;"&amp;$B24,'2a. Database N flows'!$M:$M,AI$16,'2a. Database N flows'!$P:$P,AI$15)</f>
        <v/>
      </c>
      <c r="AJ24" s="285">
        <f>SUMIFS('2a. Database N flows'!$N:$N,'2a. Database N flows'!$G:$G,$B24,'2a. Database N flows'!$D:$D,"&lt;&gt;"&amp;$B24,'2a. Database N flows'!$P:$P,AJ$15)</f>
        <v/>
      </c>
      <c r="AK24" s="282">
        <f>SUMIFS('2a. Database N flows'!$N:$N,'2a. Database N flows'!$G:$G,$B24,'2a. Database N flows'!$D:$D,"&lt;&gt;"&amp;$B24,'2a. Database N flows'!$M:$M,AK$16,'2a. Database N flows'!$P:$P,AK$15)</f>
        <v/>
      </c>
      <c r="AL24" s="282">
        <f>SUMIFS('2a. Database N flows'!$N:$N,'2a. Database N flows'!$G:$G,$B24,'2a. Database N flows'!$D:$D,"&lt;&gt;"&amp;$B24,'2a. Database N flows'!$M:$M,AL$16,'2a. Database N flows'!$P:$P,AL$15)</f>
        <v/>
      </c>
      <c r="AM24" s="282">
        <f>SUMIFS('2a. Database N flows'!$N:$N,'2a. Database N flows'!$G:$G,$B24,'2a. Database N flows'!$D:$D,"&lt;&gt;"&amp;$B24,'2a. Database N flows'!$M:$M,AM$16,'2a. Database N flows'!$P:$P,AM$15)</f>
        <v/>
      </c>
      <c r="AN24" s="282">
        <f>SUMIFS('2a. Database N flows'!$N:$N,'2a. Database N flows'!$G:$G,$B24,'2a. Database N flows'!$D:$D,"&lt;&gt;"&amp;$B24,'2a. Database N flows'!$M:$M,AN$16,'2a. Database N flows'!$P:$P,AN$15)</f>
        <v/>
      </c>
      <c r="AO24" s="282">
        <f>SUMIFS('2a. Database N flows'!$N:$N,'2a. Database N flows'!$G:$G,$B24,'2a. Database N flows'!$D:$D,"&lt;&gt;"&amp;$B24,'2a. Database N flows'!$M:$M,AO$16,'2a. Database N flows'!$P:$P,AO$15)</f>
        <v/>
      </c>
      <c r="AP24" s="282">
        <f>SUMIFS('2a. Database N flows'!$N:$N,'2a. Database N flows'!$G:$G,$B24,'2a. Database N flows'!$D:$D,"&lt;&gt;"&amp;$B24,'2a. Database N flows'!$M:$M,AP$16,'2a. Database N flows'!$P:$P,AP$15)</f>
        <v/>
      </c>
      <c r="AQ24" s="282">
        <f>SUMIFS('2a. Database N flows'!$N:$N,'2a. Database N flows'!$G:$G,$B24,'2a. Database N flows'!$D:$D,"&lt;&gt;"&amp;$B24,'2a. Database N flows'!$M:$M,AQ$16,'2a. Database N flows'!$P:$P,AQ$15)</f>
        <v/>
      </c>
      <c r="AR24" s="285">
        <f>SUMIFS('2a. Database N flows'!$N:$N,'2a. Database N flows'!$G:$G,$B24,'2a. Database N flows'!$D:$D,"&lt;&gt;"&amp;$B24,'2a. Database N flows'!$P:$P,AR$15)</f>
        <v/>
      </c>
      <c r="AS24" s="282">
        <f>SUMIFS('2a. Database N flows'!$N:$N,'2a. Database N flows'!$G:$G,$B24,'2a. Database N flows'!$D:$D,"&lt;&gt;"&amp;$B24,'2a. Database N flows'!$M:$M,AS$16,'2a. Database N flows'!$P:$P,AS$15)</f>
        <v/>
      </c>
      <c r="AT24" s="282">
        <f>SUMIFS('2a. Database N flows'!$N:$N,'2a. Database N flows'!$G:$G,$B24,'2a. Database N flows'!$D:$D,"&lt;&gt;"&amp;$B24,'2a. Database N flows'!$M:$M,AT$16,'2a. Database N flows'!$P:$P,AT$15)</f>
        <v/>
      </c>
      <c r="AU24" s="282">
        <f>SUMIFS('2a. Database N flows'!$N:$N,'2a. Database N flows'!$G:$G,$B24,'2a. Database N flows'!$D:$D,"&lt;&gt;"&amp;$B24,'2a. Database N flows'!$M:$M,AU$16,'2a. Database N flows'!$P:$P,AU$15)</f>
        <v/>
      </c>
      <c r="AV24" s="282">
        <f>SUMIFS('2a. Database N flows'!$N:$N,'2a. Database N flows'!$G:$G,$B24,'2a. Database N flows'!$D:$D,"&lt;&gt;"&amp;$B24,'2a. Database N flows'!$M:$M,AV$16,'2a. Database N flows'!$P:$P,AV$15)</f>
        <v/>
      </c>
      <c r="AW24" s="282">
        <f>SUMIFS('2a. Database N flows'!$N:$N,'2a. Database N flows'!$G:$G,$B24,'2a. Database N flows'!$D:$D,"&lt;&gt;"&amp;$B24,'2a. Database N flows'!$M:$M,AW$16,'2a. Database N flows'!$P:$P,AW$15)</f>
        <v/>
      </c>
      <c r="AX24" s="282">
        <f>SUMIFS('2a. Database N flows'!$N:$N,'2a. Database N flows'!$G:$G,$B24,'2a. Database N flows'!$D:$D,"&lt;&gt;"&amp;$B24,'2a. Database N flows'!$M:$M,AX$16,'2a. Database N flows'!$P:$P,AX$15)</f>
        <v/>
      </c>
      <c r="AY24" s="282">
        <f>SUMIFS('2a. Database N flows'!$N:$N,'2a. Database N flows'!$G:$G,$B24,'2a. Database N flows'!$D:$D,"&lt;&gt;"&amp;$B24,'2a. Database N flows'!$M:$M,AY$16,'2a. Database N flows'!$P:$P,AY$15)</f>
        <v/>
      </c>
      <c r="AZ24" s="285">
        <f>SUMIFS('2a. Database N flows'!$N:$N,'2a. Database N flows'!$G:$G,$B24,'2a. Database N flows'!$D:$D,"&lt;&gt;"&amp;$B24,'2a. Database N flows'!$P:$P,AZ$15)</f>
        <v/>
      </c>
      <c r="BA24" s="282">
        <f>SUMIFS('2a. Database N flows'!$N:$N,'2a. Database N flows'!$G:$G,$B24,'2a. Database N flows'!$D:$D,"&lt;&gt;"&amp;$B24,'2a. Database N flows'!$M:$M,BA$16,'2a. Database N flows'!$P:$P,BA$15)</f>
        <v/>
      </c>
      <c r="BB24" s="282">
        <f>SUMIFS('2a. Database N flows'!$N:$N,'2a. Database N flows'!$G:$G,$B24,'2a. Database N flows'!$D:$D,"&lt;&gt;"&amp;$B24,'2a. Database N flows'!$M:$M,BB$16,'2a. Database N flows'!$P:$P,BB$15)</f>
        <v/>
      </c>
      <c r="BC24" s="282">
        <f>SUMIFS('2a. Database N flows'!$N:$N,'2a. Database N flows'!$G:$G,$B24,'2a. Database N flows'!$D:$D,"&lt;&gt;"&amp;$B24,'2a. Database N flows'!$M:$M,BC$16,'2a. Database N flows'!$P:$P,BC$15)</f>
        <v/>
      </c>
      <c r="BD24" s="282">
        <f>SUMIFS('2a. Database N flows'!$N:$N,'2a. Database N flows'!$G:$G,$B24,'2a. Database N flows'!$D:$D,"&lt;&gt;"&amp;$B24,'2a. Database N flows'!$M:$M,BD$16,'2a. Database N flows'!$P:$P,BD$15)</f>
        <v/>
      </c>
      <c r="BE24" s="282">
        <f>SUMIFS('2a. Database N flows'!$N:$N,'2a. Database N flows'!$G:$G,$B24,'2a. Database N flows'!$D:$D,"&lt;&gt;"&amp;$B24,'2a. Database N flows'!$M:$M,BE$16,'2a. Database N flows'!$P:$P,BE$15)</f>
        <v/>
      </c>
      <c r="BF24" s="282">
        <f>SUMIFS('2a. Database N flows'!$N:$N,'2a. Database N flows'!$G:$G,$B24,'2a. Database N flows'!$D:$D,"&lt;&gt;"&amp;$B24,'2a. Database N flows'!$M:$M,BF$16,'2a. Database N flows'!$P:$P,BF$15)</f>
        <v/>
      </c>
      <c r="BG24" s="282">
        <f>SUMIFS('2a. Database N flows'!$N:$N,'2a. Database N flows'!$G:$G,$B24,'2a. Database N flows'!$D:$D,"&lt;&gt;"&amp;$B24,'2a. Database N flows'!$M:$M,BG$16,'2a. Database N flows'!$P:$P,BG$15)</f>
        <v/>
      </c>
      <c r="BH24" s="285">
        <f>SUMIFS('2a. Database N flows'!$N:$N,'2a. Database N flows'!$G:$G,$B24,'2a. Database N flows'!$D:$D,"&lt;&gt;"&amp;$B24,'2a. Database N flows'!$P:$P,BH$15)</f>
        <v/>
      </c>
      <c r="BI24" s="282">
        <f>SUMIFS('2a. Database N flows'!$N:$N,'2a. Database N flows'!$G:$G,$B24,'2a. Database N flows'!$D:$D,"&lt;&gt;"&amp;$B24,'2a. Database N flows'!$M:$M,BI$16,'2a. Database N flows'!$P:$P,BI$15)</f>
        <v/>
      </c>
      <c r="BJ24" s="282">
        <f>SUMIFS('2a. Database N flows'!$N:$N,'2a. Database N flows'!$G:$G,$B24,'2a. Database N flows'!$D:$D,"&lt;&gt;"&amp;$B24,'2a. Database N flows'!$M:$M,BJ$16,'2a. Database N flows'!$P:$P,BJ$15)</f>
        <v/>
      </c>
      <c r="BK24" s="282">
        <f>SUMIFS('2a. Database N flows'!$N:$N,'2a. Database N flows'!$G:$G,$B24,'2a. Database N flows'!$D:$D,"&lt;&gt;"&amp;$B24,'2a. Database N flows'!$M:$M,BK$16,'2a. Database N flows'!$P:$P,BK$15)</f>
        <v/>
      </c>
      <c r="BL24" s="282">
        <f>SUMIFS('2a. Database N flows'!$N:$N,'2a. Database N flows'!$G:$G,$B24,'2a. Database N flows'!$D:$D,"&lt;&gt;"&amp;$B24,'2a. Database N flows'!$M:$M,BL$16,'2a. Database N flows'!$P:$P,BL$15)</f>
        <v/>
      </c>
      <c r="BM24" s="282">
        <f>SUMIFS('2a. Database N flows'!$N:$N,'2a. Database N flows'!$G:$G,$B24,'2a. Database N flows'!$D:$D,"&lt;&gt;"&amp;$B24,'2a. Database N flows'!$M:$M,BM$16,'2a. Database N flows'!$P:$P,BM$15)</f>
        <v/>
      </c>
      <c r="BN24" s="282">
        <f>SUMIFS('2a. Database N flows'!$N:$N,'2a. Database N flows'!$G:$G,$B24,'2a. Database N flows'!$D:$D,"&lt;&gt;"&amp;$B24,'2a. Database N flows'!$M:$M,BN$16,'2a. Database N flows'!$P:$P,BN$15)</f>
        <v/>
      </c>
      <c r="BO24" s="282">
        <f>SUMIFS('2a. Database N flows'!$N:$N,'2a. Database N flows'!$G:$G,$B24,'2a. Database N flows'!$D:$D,"&lt;&gt;"&amp;$B24,'2a. Database N flows'!$M:$M,BO$16,'2a. Database N flows'!$P:$P,BO$15)</f>
        <v/>
      </c>
      <c r="BP24" s="285">
        <f>SUMIFS('2a. Database N flows'!$N:$N,'2a. Database N flows'!$G:$G,$B24,'2a. Database N flows'!$D:$D,"&lt;&gt;"&amp;$B24,'2a. Database N flows'!$P:$P,BP$15)</f>
        <v/>
      </c>
      <c r="BQ24" s="282">
        <f>SUMIFS('2a. Database N flows'!$N:$N,'2a. Database N flows'!$G:$G,$B24,'2a. Database N flows'!$D:$D,"&lt;&gt;"&amp;$B24,'2a. Database N flows'!$M:$M,BQ$16,'2a. Database N flows'!$P:$P,BQ$15)</f>
        <v/>
      </c>
      <c r="BR24" s="282">
        <f>SUMIFS('2a. Database N flows'!$N:$N,'2a. Database N flows'!$G:$G,$B24,'2a. Database N flows'!$D:$D,"&lt;&gt;"&amp;$B24,'2a. Database N flows'!$M:$M,BR$16,'2a. Database N flows'!$P:$P,BR$15)</f>
        <v/>
      </c>
      <c r="BS24" s="282">
        <f>SUMIFS('2a. Database N flows'!$N:$N,'2a. Database N flows'!$G:$G,$B24,'2a. Database N flows'!$D:$D,"&lt;&gt;"&amp;$B24,'2a. Database N flows'!$M:$M,BS$16,'2a. Database N flows'!$P:$P,BS$15)</f>
        <v/>
      </c>
      <c r="BT24" s="282">
        <f>SUMIFS('2a. Database N flows'!$N:$N,'2a. Database N flows'!$G:$G,$B24,'2a. Database N flows'!$D:$D,"&lt;&gt;"&amp;$B24,'2a. Database N flows'!$M:$M,BT$16,'2a. Database N flows'!$P:$P,BT$15)</f>
        <v/>
      </c>
      <c r="BU24" s="282">
        <f>SUMIFS('2a. Database N flows'!$N:$N,'2a. Database N flows'!$G:$G,$B24,'2a. Database N flows'!$D:$D,"&lt;&gt;"&amp;$B24,'2a. Database N flows'!$M:$M,BU$16,'2a. Database N flows'!$P:$P,BU$15)</f>
        <v/>
      </c>
      <c r="BV24" s="282">
        <f>SUMIFS('2a. Database N flows'!$N:$N,'2a. Database N flows'!$G:$G,$B24,'2a. Database N flows'!$D:$D,"&lt;&gt;"&amp;$B24,'2a. Database N flows'!$M:$M,BV$16,'2a. Database N flows'!$P:$P,BV$15)</f>
        <v/>
      </c>
      <c r="BW24" s="282">
        <f>SUMIFS('2a. Database N flows'!$N:$N,'2a. Database N flows'!$G:$G,$B24,'2a. Database N flows'!$D:$D,"&lt;&gt;"&amp;$B24,'2a. Database N flows'!$M:$M,BW$16,'2a. Database N flows'!$P:$P,BW$15)</f>
        <v/>
      </c>
      <c r="BX24" s="285">
        <f>SUMIFS('2a. Database N flows'!$N:$N,'2a. Database N flows'!$G:$G,$B24,'2a. Database N flows'!$D:$D,"&lt;&gt;"&amp;$B24,'2a. Database N flows'!$P:$P,BX$15)</f>
        <v/>
      </c>
      <c r="BY24" s="282">
        <f>SUMIFS('2a. Database N flows'!$N:$N,'2a. Database N flows'!$G:$G,$B24,'2a. Database N flows'!$D:$D,"&lt;&gt;"&amp;$B24,'2a. Database N flows'!$M:$M,BY$16,'2a. Database N flows'!$P:$P,BY$15)</f>
        <v/>
      </c>
      <c r="BZ24" s="282">
        <f>SUMIFS('2a. Database N flows'!$N:$N,'2a. Database N flows'!$G:$G,$B24,'2a. Database N flows'!$D:$D,"&lt;&gt;"&amp;$B24,'2a. Database N flows'!$M:$M,BZ$16,'2a. Database N flows'!$P:$P,BZ$15)</f>
        <v/>
      </c>
      <c r="CA24" s="282">
        <f>SUMIFS('2a. Database N flows'!$N:$N,'2a. Database N flows'!$G:$G,$B24,'2a. Database N flows'!$D:$D,"&lt;&gt;"&amp;$B24,'2a. Database N flows'!$M:$M,CA$16,'2a. Database N flows'!$P:$P,CA$15)</f>
        <v/>
      </c>
      <c r="CB24" s="282">
        <f>SUMIFS('2a. Database N flows'!$N:$N,'2a. Database N flows'!$G:$G,$B24,'2a. Database N flows'!$D:$D,"&lt;&gt;"&amp;$B24,'2a. Database N flows'!$M:$M,CB$16,'2a. Database N flows'!$P:$P,CB$15)</f>
        <v/>
      </c>
      <c r="CC24" s="282">
        <f>SUMIFS('2a. Database N flows'!$N:$N,'2a. Database N flows'!$G:$G,$B24,'2a. Database N flows'!$D:$D,"&lt;&gt;"&amp;$B24,'2a. Database N flows'!$M:$M,CC$16,'2a. Database N flows'!$P:$P,CC$15)</f>
        <v/>
      </c>
      <c r="CD24" s="282">
        <f>SUMIFS('2a. Database N flows'!$N:$N,'2a. Database N flows'!$G:$G,$B24,'2a. Database N flows'!$D:$D,"&lt;&gt;"&amp;$B24,'2a. Database N flows'!$M:$M,CD$16,'2a. Database N flows'!$P:$P,CD$15)</f>
        <v/>
      </c>
      <c r="CE24" s="282">
        <f>SUMIFS('2a. Database N flows'!$N:$N,'2a. Database N flows'!$G:$G,$B24,'2a. Database N flows'!$D:$D,"&lt;&gt;"&amp;$B24,'2a. Database N flows'!$M:$M,CE$16,'2a. Database N flows'!$P:$P,CE$15)</f>
        <v/>
      </c>
      <c r="CF24" s="285">
        <f>SUMIFS('2a. Database N flows'!$N:$N,'2a. Database N flows'!$G:$G,$B24,'2a. Database N flows'!$D:$D,"&lt;&gt;"&amp;$B24,'2a. Database N flows'!$P:$P,CF$15)</f>
        <v/>
      </c>
      <c r="CG24" s="282">
        <f>SUMIFS('2a. Database N flows'!$N:$N,'2a. Database N flows'!$G:$G,$B24,'2a. Database N flows'!$D:$D,"&lt;&gt;"&amp;$B24,'2a. Database N flows'!$M:$M,CG$16,'2a. Database N flows'!$P:$P,CG$15)</f>
        <v/>
      </c>
      <c r="CH24" s="282">
        <f>SUMIFS('2a. Database N flows'!$N:$N,'2a. Database N flows'!$G:$G,$B24,'2a. Database N flows'!$D:$D,"&lt;&gt;"&amp;$B24,'2a. Database N flows'!$M:$M,CH$16,'2a. Database N flows'!$P:$P,CH$15)</f>
        <v/>
      </c>
      <c r="CI24" s="282">
        <f>SUMIFS('2a. Database N flows'!$N:$N,'2a. Database N flows'!$G:$G,$B24,'2a. Database N flows'!$D:$D,"&lt;&gt;"&amp;$B24,'2a. Database N flows'!$M:$M,CI$16,'2a. Database N flows'!$P:$P,CI$15)</f>
        <v/>
      </c>
      <c r="CJ24" s="282">
        <f>SUMIFS('2a. Database N flows'!$N:$N,'2a. Database N flows'!$G:$G,$B24,'2a. Database N flows'!$D:$D,"&lt;&gt;"&amp;$B24,'2a. Database N flows'!$M:$M,CJ$16,'2a. Database N flows'!$P:$P,CJ$15)</f>
        <v/>
      </c>
      <c r="CK24" s="282">
        <f>SUMIFS('2a. Database N flows'!$N:$N,'2a. Database N flows'!$G:$G,$B24,'2a. Database N flows'!$D:$D,"&lt;&gt;"&amp;$B24,'2a. Database N flows'!$M:$M,CK$16,'2a. Database N flows'!$P:$P,CK$15)</f>
        <v/>
      </c>
      <c r="CL24" s="282">
        <f>SUMIFS('2a. Database N flows'!$N:$N,'2a. Database N flows'!$G:$G,$B24,'2a. Database N flows'!$D:$D,"&lt;&gt;"&amp;$B24,'2a. Database N flows'!$M:$M,CL$16,'2a. Database N flows'!$P:$P,CL$15)</f>
        <v/>
      </c>
      <c r="CM24" s="282">
        <f>SUMIFS('2a. Database N flows'!$N:$N,'2a. Database N flows'!$G:$G,$B24,'2a. Database N flows'!$D:$D,"&lt;&gt;"&amp;$B24,'2a. Database N flows'!$M:$M,CM$16,'2a. Database N flows'!$P:$P,CM$15)</f>
        <v/>
      </c>
      <c r="CN24" s="285">
        <f>SUMIFS('2a. Database N flows'!$N:$N,'2a. Database N flows'!$G:$G,$B24,'2a. Database N flows'!$D:$D,"&lt;&gt;"&amp;$B24,'2a. Database N flows'!$P:$P,CN$15)</f>
        <v/>
      </c>
      <c r="CO24" s="282">
        <f>SUMIFS('2a. Database N flows'!$N:$N,'2a. Database N flows'!$G:$G,$B24,'2a. Database N flows'!$D:$D,"&lt;&gt;"&amp;$B24,'2a. Database N flows'!$M:$M,CO$16,'2a. Database N flows'!$P:$P,CO$15)</f>
        <v/>
      </c>
      <c r="CP24" s="282">
        <f>SUMIFS('2a. Database N flows'!$N:$N,'2a. Database N flows'!$G:$G,$B24,'2a. Database N flows'!$D:$D,"&lt;&gt;"&amp;$B24,'2a. Database N flows'!$M:$M,CP$16,'2a. Database N flows'!$P:$P,CP$15)</f>
        <v/>
      </c>
      <c r="CQ24" s="282">
        <f>SUMIFS('2a. Database N flows'!$N:$N,'2a. Database N flows'!$G:$G,$B24,'2a. Database N flows'!$D:$D,"&lt;&gt;"&amp;$B24,'2a. Database N flows'!$M:$M,CQ$16,'2a. Database N flows'!$P:$P,CQ$15)</f>
        <v/>
      </c>
      <c r="CR24" s="282">
        <f>SUMIFS('2a. Database N flows'!$N:$N,'2a. Database N flows'!$G:$G,$B24,'2a. Database N flows'!$D:$D,"&lt;&gt;"&amp;$B24,'2a. Database N flows'!$M:$M,CR$16,'2a. Database N flows'!$P:$P,CR$15)</f>
        <v/>
      </c>
      <c r="CS24" s="282">
        <f>SUMIFS('2a. Database N flows'!$N:$N,'2a. Database N flows'!$G:$G,$B24,'2a. Database N flows'!$D:$D,"&lt;&gt;"&amp;$B24,'2a. Database N flows'!$M:$M,CS$16,'2a. Database N flows'!$P:$P,CS$15)</f>
        <v/>
      </c>
      <c r="CT24" s="282">
        <f>SUMIFS('2a. Database N flows'!$N:$N,'2a. Database N flows'!$G:$G,$B24,'2a. Database N flows'!$D:$D,"&lt;&gt;"&amp;$B24,'2a. Database N flows'!$M:$M,CT$16,'2a. Database N flows'!$P:$P,CT$15)</f>
        <v/>
      </c>
      <c r="CU24" s="282">
        <f>SUMIFS('2a. Database N flows'!$N:$N,'2a. Database N flows'!$G:$G,$B24,'2a. Database N flows'!$D:$D,"&lt;&gt;"&amp;$B24,'2a. Database N flows'!$M:$M,CU$16,'2a. Database N flows'!$P:$P,CU$15)</f>
        <v/>
      </c>
      <c r="CV24" s="285">
        <f>SUMIFS('2a. Database N flows'!$N:$N,'2a. Database N flows'!$G:$G,$B24,'2a. Database N flows'!$D:$D,"&lt;&gt;"&amp;$B24,'2a. Database N flows'!$P:$P,CV$15)</f>
        <v/>
      </c>
      <c r="CY24" s="393" t="n"/>
    </row>
    <row r="25" hidden="1" outlineLevel="1">
      <c r="B25" s="386" t="inlineStr">
        <is>
          <t>RW</t>
        </is>
      </c>
      <c r="D25" s="281" t="inlineStr">
        <is>
          <t>Rest of the world</t>
        </is>
      </c>
      <c r="E25" s="282">
        <f>SUMIFS('2a. Database N flows'!$N:$N,'2a. Database N flows'!$G:$G,$B25,'2a. Database N flows'!$D:$D,"&lt;&gt;"&amp;$B25,'2a. Database N flows'!$M:$M,E$16,'2a. Database N flows'!$P:$P,E$15)</f>
        <v/>
      </c>
      <c r="F25" s="282">
        <f>SUMIFS('2a. Database N flows'!$N:$N,'2a. Database N flows'!$G:$G,$B25,'2a. Database N flows'!$D:$D,"&lt;&gt;"&amp;$B25,'2a. Database N flows'!$M:$M,F$16,'2a. Database N flows'!$P:$P,F$15)</f>
        <v/>
      </c>
      <c r="G25" s="282">
        <f>SUMIFS('2a. Database N flows'!$N:$N,'2a. Database N flows'!$G:$G,$B25,'2a. Database N flows'!$D:$D,"&lt;&gt;"&amp;$B25,'2a. Database N flows'!$M:$M,G$16,'2a. Database N flows'!$P:$P,G$15)</f>
        <v/>
      </c>
      <c r="H25" s="282">
        <f>SUMIFS('2a. Database N flows'!$N:$N,'2a. Database N flows'!$G:$G,$B25,'2a. Database N flows'!$D:$D,"&lt;&gt;"&amp;$B25,'2a. Database N flows'!$M:$M,H$16,'2a. Database N flows'!$P:$P,H$15)</f>
        <v/>
      </c>
      <c r="I25" s="282">
        <f>SUMIFS('2a. Database N flows'!$N:$N,'2a. Database N flows'!$G:$G,$B25,'2a. Database N flows'!$D:$D,"&lt;&gt;"&amp;$B25,'2a. Database N flows'!$M:$M,I$16,'2a. Database N flows'!$P:$P,I$15)</f>
        <v/>
      </c>
      <c r="J25" s="282">
        <f>SUMIFS('2a. Database N flows'!$N:$N,'2a. Database N flows'!$G:$G,$B25,'2a. Database N flows'!$D:$D,"&lt;&gt;"&amp;$B25,'2a. Database N flows'!$M:$M,J$16,'2a. Database N flows'!$P:$P,J$15)</f>
        <v/>
      </c>
      <c r="K25" s="282">
        <f>SUMIFS('2a. Database N flows'!$N:$N,'2a. Database N flows'!$G:$G,$B25,'2a. Database N flows'!$D:$D,"&lt;&gt;"&amp;$B25,'2a. Database N flows'!$M:$M,K$16,'2a. Database N flows'!$P:$P,K$15)</f>
        <v/>
      </c>
      <c r="L25" s="285">
        <f>SUMIFS('2a. Database N flows'!$N:$N,'2a. Database N flows'!$G:$G,$B25,'2a. Database N flows'!$D:$D,"&lt;&gt;"&amp;$B25,'2a. Database N flows'!$P:$P,L$15)</f>
        <v/>
      </c>
      <c r="M25" s="282">
        <f>SUMIFS('2a. Database N flows'!$N:$N,'2a. Database N flows'!$G:$G,$B25,'2a. Database N flows'!$D:$D,"&lt;&gt;"&amp;$B25,'2a. Database N flows'!$M:$M,M$16,'2a. Database N flows'!$P:$P,M$15)</f>
        <v/>
      </c>
      <c r="N25" s="282">
        <f>SUMIFS('2a. Database N flows'!$N:$N,'2a. Database N flows'!$G:$G,$B25,'2a. Database N flows'!$D:$D,"&lt;&gt;"&amp;$B25,'2a. Database N flows'!$M:$M,N$16,'2a. Database N flows'!$P:$P,N$15)</f>
        <v/>
      </c>
      <c r="O25" s="282">
        <f>SUMIFS('2a. Database N flows'!$N:$N,'2a. Database N flows'!$G:$G,$B25,'2a. Database N flows'!$D:$D,"&lt;&gt;"&amp;$B25,'2a. Database N flows'!$M:$M,O$16,'2a. Database N flows'!$P:$P,O$15)</f>
        <v/>
      </c>
      <c r="P25" s="282">
        <f>SUMIFS('2a. Database N flows'!$N:$N,'2a. Database N flows'!$G:$G,$B25,'2a. Database N flows'!$D:$D,"&lt;&gt;"&amp;$B25,'2a. Database N flows'!$M:$M,P$16,'2a. Database N flows'!$P:$P,P$15)</f>
        <v/>
      </c>
      <c r="Q25" s="282">
        <f>SUMIFS('2a. Database N flows'!$N:$N,'2a. Database N flows'!$G:$G,$B25,'2a. Database N flows'!$D:$D,"&lt;&gt;"&amp;$B25,'2a. Database N flows'!$M:$M,Q$16,'2a. Database N flows'!$P:$P,Q$15)</f>
        <v/>
      </c>
      <c r="R25" s="282">
        <f>SUMIFS('2a. Database N flows'!$N:$N,'2a. Database N flows'!$G:$G,$B25,'2a. Database N flows'!$D:$D,"&lt;&gt;"&amp;$B25,'2a. Database N flows'!$M:$M,R$16,'2a. Database N flows'!$P:$P,R$15)</f>
        <v/>
      </c>
      <c r="S25" s="282">
        <f>SUMIFS('2a. Database N flows'!$N:$N,'2a. Database N flows'!$G:$G,$B25,'2a. Database N flows'!$D:$D,"&lt;&gt;"&amp;$B25,'2a. Database N flows'!$M:$M,S$16,'2a. Database N flows'!$P:$P,S$15)</f>
        <v/>
      </c>
      <c r="T25" s="285">
        <f>SUMIFS('2a. Database N flows'!$N:$N,'2a. Database N flows'!$G:$G,$B25,'2a. Database N flows'!$D:$D,"&lt;&gt;"&amp;$B25,'2a. Database N flows'!$P:$P,T$15)</f>
        <v/>
      </c>
      <c r="U25" s="282">
        <f>SUMIFS('2a. Database N flows'!$N:$N,'2a. Database N flows'!$G:$G,$B25,'2a. Database N flows'!$D:$D,"&lt;&gt;"&amp;$B25,'2a. Database N flows'!$M:$M,U$16,'2a. Database N flows'!$P:$P,U$15)</f>
        <v/>
      </c>
      <c r="V25" s="282">
        <f>SUMIFS('2a. Database N flows'!$N:$N,'2a. Database N flows'!$G:$G,$B25,'2a. Database N flows'!$D:$D,"&lt;&gt;"&amp;$B25,'2a. Database N flows'!$M:$M,V$16,'2a. Database N flows'!$P:$P,V$15)</f>
        <v/>
      </c>
      <c r="W25" s="282">
        <f>SUMIFS('2a. Database N flows'!$N:$N,'2a. Database N flows'!$G:$G,$B25,'2a. Database N flows'!$D:$D,"&lt;&gt;"&amp;$B25,'2a. Database N flows'!$M:$M,W$16,'2a. Database N flows'!$P:$P,W$15)</f>
        <v/>
      </c>
      <c r="X25" s="282">
        <f>SUMIFS('2a. Database N flows'!$N:$N,'2a. Database N flows'!$G:$G,$B25,'2a. Database N flows'!$D:$D,"&lt;&gt;"&amp;$B25,'2a. Database N flows'!$M:$M,X$16,'2a. Database N flows'!$P:$P,X$15)</f>
        <v/>
      </c>
      <c r="Y25" s="282">
        <f>SUMIFS('2a. Database N flows'!$N:$N,'2a. Database N flows'!$G:$G,$B25,'2a. Database N flows'!$D:$D,"&lt;&gt;"&amp;$B25,'2a. Database N flows'!$M:$M,Y$16,'2a. Database N flows'!$P:$P,Y$15)</f>
        <v/>
      </c>
      <c r="Z25" s="282">
        <f>SUMIFS('2a. Database N flows'!$N:$N,'2a. Database N flows'!$G:$G,$B25,'2a. Database N flows'!$D:$D,"&lt;&gt;"&amp;$B25,'2a. Database N flows'!$M:$M,Z$16,'2a. Database N flows'!$P:$P,Z$15)</f>
        <v/>
      </c>
      <c r="AA25" s="282">
        <f>SUMIFS('2a. Database N flows'!$N:$N,'2a. Database N flows'!$G:$G,$B25,'2a. Database N flows'!$D:$D,"&lt;&gt;"&amp;$B25,'2a. Database N flows'!$M:$M,AA$16,'2a. Database N flows'!$P:$P,AA$15)</f>
        <v/>
      </c>
      <c r="AB25" s="285">
        <f>SUMIFS('2a. Database N flows'!$N:$N,'2a. Database N flows'!$G:$G,$B25,'2a. Database N flows'!$D:$D,"&lt;&gt;"&amp;$B25,'2a. Database N flows'!$P:$P,AB$15)</f>
        <v/>
      </c>
      <c r="AC25" s="282">
        <f>SUMIFS('2a. Database N flows'!$N:$N,'2a. Database N flows'!$G:$G,$B25,'2a. Database N flows'!$D:$D,"&lt;&gt;"&amp;$B25,'2a. Database N flows'!$M:$M,AC$16,'2a. Database N flows'!$P:$P,AC$15)</f>
        <v/>
      </c>
      <c r="AD25" s="282">
        <f>SUMIFS('2a. Database N flows'!$N:$N,'2a. Database N flows'!$G:$G,$B25,'2a. Database N flows'!$D:$D,"&lt;&gt;"&amp;$B25,'2a. Database N flows'!$M:$M,AD$16,'2a. Database N flows'!$P:$P,AD$15)</f>
        <v/>
      </c>
      <c r="AE25" s="282">
        <f>SUMIFS('2a. Database N flows'!$N:$N,'2a. Database N flows'!$G:$G,$B25,'2a. Database N flows'!$D:$D,"&lt;&gt;"&amp;$B25,'2a. Database N flows'!$M:$M,AE$16,'2a. Database N flows'!$P:$P,AE$15)</f>
        <v/>
      </c>
      <c r="AF25" s="282">
        <f>SUMIFS('2a. Database N flows'!$N:$N,'2a. Database N flows'!$G:$G,$B25,'2a. Database N flows'!$D:$D,"&lt;&gt;"&amp;$B25,'2a. Database N flows'!$M:$M,AF$16,'2a. Database N flows'!$P:$P,AF$15)</f>
        <v/>
      </c>
      <c r="AG25" s="282">
        <f>SUMIFS('2a. Database N flows'!$N:$N,'2a. Database N flows'!$G:$G,$B25,'2a. Database N flows'!$D:$D,"&lt;&gt;"&amp;$B25,'2a. Database N flows'!$M:$M,AG$16,'2a. Database N flows'!$P:$P,AG$15)</f>
        <v/>
      </c>
      <c r="AH25" s="282">
        <f>SUMIFS('2a. Database N flows'!$N:$N,'2a. Database N flows'!$G:$G,$B25,'2a. Database N flows'!$D:$D,"&lt;&gt;"&amp;$B25,'2a. Database N flows'!$M:$M,AH$16,'2a. Database N flows'!$P:$P,AH$15)</f>
        <v/>
      </c>
      <c r="AI25" s="282">
        <f>SUMIFS('2a. Database N flows'!$N:$N,'2a. Database N flows'!$G:$G,$B25,'2a. Database N flows'!$D:$D,"&lt;&gt;"&amp;$B25,'2a. Database N flows'!$M:$M,AI$16,'2a. Database N flows'!$P:$P,AI$15)</f>
        <v/>
      </c>
      <c r="AJ25" s="285">
        <f>SUMIFS('2a. Database N flows'!$N:$N,'2a. Database N flows'!$G:$G,$B25,'2a. Database N flows'!$D:$D,"&lt;&gt;"&amp;$B25,'2a. Database N flows'!$P:$P,AJ$15)</f>
        <v/>
      </c>
      <c r="AK25" s="282">
        <f>SUMIFS('2a. Database N flows'!$N:$N,'2a. Database N flows'!$G:$G,$B25,'2a. Database N flows'!$D:$D,"&lt;&gt;"&amp;$B25,'2a. Database N flows'!$M:$M,AK$16,'2a. Database N flows'!$P:$P,AK$15)</f>
        <v/>
      </c>
      <c r="AL25" s="282">
        <f>SUMIFS('2a. Database N flows'!$N:$N,'2a. Database N flows'!$G:$G,$B25,'2a. Database N flows'!$D:$D,"&lt;&gt;"&amp;$B25,'2a. Database N flows'!$M:$M,AL$16,'2a. Database N flows'!$P:$P,AL$15)</f>
        <v/>
      </c>
      <c r="AM25" s="282">
        <f>SUMIFS('2a. Database N flows'!$N:$N,'2a. Database N flows'!$G:$G,$B25,'2a. Database N flows'!$D:$D,"&lt;&gt;"&amp;$B25,'2a. Database N flows'!$M:$M,AM$16,'2a. Database N flows'!$P:$P,AM$15)</f>
        <v/>
      </c>
      <c r="AN25" s="282">
        <f>SUMIFS('2a. Database N flows'!$N:$N,'2a. Database N flows'!$G:$G,$B25,'2a. Database N flows'!$D:$D,"&lt;&gt;"&amp;$B25,'2a. Database N flows'!$M:$M,AN$16,'2a. Database N flows'!$P:$P,AN$15)</f>
        <v/>
      </c>
      <c r="AO25" s="282">
        <f>SUMIFS('2a. Database N flows'!$N:$N,'2a. Database N flows'!$G:$G,$B25,'2a. Database N flows'!$D:$D,"&lt;&gt;"&amp;$B25,'2a. Database N flows'!$M:$M,AO$16,'2a. Database N flows'!$P:$P,AO$15)</f>
        <v/>
      </c>
      <c r="AP25" s="282">
        <f>SUMIFS('2a. Database N flows'!$N:$N,'2a. Database N flows'!$G:$G,$B25,'2a. Database N flows'!$D:$D,"&lt;&gt;"&amp;$B25,'2a. Database N flows'!$M:$M,AP$16,'2a. Database N flows'!$P:$P,AP$15)</f>
        <v/>
      </c>
      <c r="AQ25" s="282">
        <f>SUMIFS('2a. Database N flows'!$N:$N,'2a. Database N flows'!$G:$G,$B25,'2a. Database N flows'!$D:$D,"&lt;&gt;"&amp;$B25,'2a. Database N flows'!$M:$M,AQ$16,'2a. Database N flows'!$P:$P,AQ$15)</f>
        <v/>
      </c>
      <c r="AR25" s="285">
        <f>SUMIFS('2a. Database N flows'!$N:$N,'2a. Database N flows'!$G:$G,$B25,'2a. Database N flows'!$D:$D,"&lt;&gt;"&amp;$B25,'2a. Database N flows'!$P:$P,AR$15)</f>
        <v/>
      </c>
      <c r="AS25" s="282">
        <f>SUMIFS('2a. Database N flows'!$N:$N,'2a. Database N flows'!$G:$G,$B25,'2a. Database N flows'!$D:$D,"&lt;&gt;"&amp;$B25,'2a. Database N flows'!$M:$M,AS$16,'2a. Database N flows'!$P:$P,AS$15)</f>
        <v/>
      </c>
      <c r="AT25" s="282">
        <f>SUMIFS('2a. Database N flows'!$N:$N,'2a. Database N flows'!$G:$G,$B25,'2a. Database N flows'!$D:$D,"&lt;&gt;"&amp;$B25,'2a. Database N flows'!$M:$M,AT$16,'2a. Database N flows'!$P:$P,AT$15)</f>
        <v/>
      </c>
      <c r="AU25" s="282">
        <f>SUMIFS('2a. Database N flows'!$N:$N,'2a. Database N flows'!$G:$G,$B25,'2a. Database N flows'!$D:$D,"&lt;&gt;"&amp;$B25,'2a. Database N flows'!$M:$M,AU$16,'2a. Database N flows'!$P:$P,AU$15)</f>
        <v/>
      </c>
      <c r="AV25" s="282">
        <f>SUMIFS('2a. Database N flows'!$N:$N,'2a. Database N flows'!$G:$G,$B25,'2a. Database N flows'!$D:$D,"&lt;&gt;"&amp;$B25,'2a. Database N flows'!$M:$M,AV$16,'2a. Database N flows'!$P:$P,AV$15)</f>
        <v/>
      </c>
      <c r="AW25" s="282">
        <f>SUMIFS('2a. Database N flows'!$N:$N,'2a. Database N flows'!$G:$G,$B25,'2a. Database N flows'!$D:$D,"&lt;&gt;"&amp;$B25,'2a. Database N flows'!$M:$M,AW$16,'2a. Database N flows'!$P:$P,AW$15)</f>
        <v/>
      </c>
      <c r="AX25" s="282">
        <f>SUMIFS('2a. Database N flows'!$N:$N,'2a. Database N flows'!$G:$G,$B25,'2a. Database N flows'!$D:$D,"&lt;&gt;"&amp;$B25,'2a. Database N flows'!$M:$M,AX$16,'2a. Database N flows'!$P:$P,AX$15)</f>
        <v/>
      </c>
      <c r="AY25" s="282">
        <f>SUMIFS('2a. Database N flows'!$N:$N,'2a. Database N flows'!$G:$G,$B25,'2a. Database N flows'!$D:$D,"&lt;&gt;"&amp;$B25,'2a. Database N flows'!$M:$M,AY$16,'2a. Database N flows'!$P:$P,AY$15)</f>
        <v/>
      </c>
      <c r="AZ25" s="285">
        <f>SUMIFS('2a. Database N flows'!$N:$N,'2a. Database N flows'!$G:$G,$B25,'2a. Database N flows'!$D:$D,"&lt;&gt;"&amp;$B25,'2a. Database N flows'!$P:$P,AZ$15)</f>
        <v/>
      </c>
      <c r="BA25" s="282">
        <f>SUMIFS('2a. Database N flows'!$N:$N,'2a. Database N flows'!$G:$G,$B25,'2a. Database N flows'!$D:$D,"&lt;&gt;"&amp;$B25,'2a. Database N flows'!$M:$M,BA$16,'2a. Database N flows'!$P:$P,BA$15)</f>
        <v/>
      </c>
      <c r="BB25" s="282">
        <f>SUMIFS('2a. Database N flows'!$N:$N,'2a. Database N flows'!$G:$G,$B25,'2a. Database N flows'!$D:$D,"&lt;&gt;"&amp;$B25,'2a. Database N flows'!$M:$M,BB$16,'2a. Database N flows'!$P:$P,BB$15)</f>
        <v/>
      </c>
      <c r="BC25" s="282">
        <f>SUMIFS('2a. Database N flows'!$N:$N,'2a. Database N flows'!$G:$G,$B25,'2a. Database N flows'!$D:$D,"&lt;&gt;"&amp;$B25,'2a. Database N flows'!$M:$M,BC$16,'2a. Database N flows'!$P:$P,BC$15)</f>
        <v/>
      </c>
      <c r="BD25" s="282">
        <f>SUMIFS('2a. Database N flows'!$N:$N,'2a. Database N flows'!$G:$G,$B25,'2a. Database N flows'!$D:$D,"&lt;&gt;"&amp;$B25,'2a. Database N flows'!$M:$M,BD$16,'2a. Database N flows'!$P:$P,BD$15)</f>
        <v/>
      </c>
      <c r="BE25" s="282">
        <f>SUMIFS('2a. Database N flows'!$N:$N,'2a. Database N flows'!$G:$G,$B25,'2a. Database N flows'!$D:$D,"&lt;&gt;"&amp;$B25,'2a. Database N flows'!$M:$M,BE$16,'2a. Database N flows'!$P:$P,BE$15)</f>
        <v/>
      </c>
      <c r="BF25" s="282">
        <f>SUMIFS('2a. Database N flows'!$N:$N,'2a. Database N flows'!$G:$G,$B25,'2a. Database N flows'!$D:$D,"&lt;&gt;"&amp;$B25,'2a. Database N flows'!$M:$M,BF$16,'2a. Database N flows'!$P:$P,BF$15)</f>
        <v/>
      </c>
      <c r="BG25" s="282">
        <f>SUMIFS('2a. Database N flows'!$N:$N,'2a. Database N flows'!$G:$G,$B25,'2a. Database N flows'!$D:$D,"&lt;&gt;"&amp;$B25,'2a. Database N flows'!$M:$M,BG$16,'2a. Database N flows'!$P:$P,BG$15)</f>
        <v/>
      </c>
      <c r="BH25" s="285">
        <f>SUMIFS('2a. Database N flows'!$N:$N,'2a. Database N flows'!$G:$G,$B25,'2a. Database N flows'!$D:$D,"&lt;&gt;"&amp;$B25,'2a. Database N flows'!$P:$P,BH$15)</f>
        <v/>
      </c>
      <c r="BI25" s="282">
        <f>SUMIFS('2a. Database N flows'!$N:$N,'2a. Database N flows'!$G:$G,$B25,'2a. Database N flows'!$D:$D,"&lt;&gt;"&amp;$B25,'2a. Database N flows'!$M:$M,BI$16,'2a. Database N flows'!$P:$P,BI$15)</f>
        <v/>
      </c>
      <c r="BJ25" s="282">
        <f>SUMIFS('2a. Database N flows'!$N:$N,'2a. Database N flows'!$G:$G,$B25,'2a. Database N flows'!$D:$D,"&lt;&gt;"&amp;$B25,'2a. Database N flows'!$M:$M,BJ$16,'2a. Database N flows'!$P:$P,BJ$15)</f>
        <v/>
      </c>
      <c r="BK25" s="282">
        <f>SUMIFS('2a. Database N flows'!$N:$N,'2a. Database N flows'!$G:$G,$B25,'2a. Database N flows'!$D:$D,"&lt;&gt;"&amp;$B25,'2a. Database N flows'!$M:$M,BK$16,'2a. Database N flows'!$P:$P,BK$15)</f>
        <v/>
      </c>
      <c r="BL25" s="282">
        <f>SUMIFS('2a. Database N flows'!$N:$N,'2a. Database N flows'!$G:$G,$B25,'2a. Database N flows'!$D:$D,"&lt;&gt;"&amp;$B25,'2a. Database N flows'!$M:$M,BL$16,'2a. Database N flows'!$P:$P,BL$15)</f>
        <v/>
      </c>
      <c r="BM25" s="282">
        <f>SUMIFS('2a. Database N flows'!$N:$N,'2a. Database N flows'!$G:$G,$B25,'2a. Database N flows'!$D:$D,"&lt;&gt;"&amp;$B25,'2a. Database N flows'!$M:$M,BM$16,'2a. Database N flows'!$P:$P,BM$15)</f>
        <v/>
      </c>
      <c r="BN25" s="282">
        <f>SUMIFS('2a. Database N flows'!$N:$N,'2a. Database N flows'!$G:$G,$B25,'2a. Database N flows'!$D:$D,"&lt;&gt;"&amp;$B25,'2a. Database N flows'!$M:$M,BN$16,'2a. Database N flows'!$P:$P,BN$15)</f>
        <v/>
      </c>
      <c r="BO25" s="282">
        <f>SUMIFS('2a. Database N flows'!$N:$N,'2a. Database N flows'!$G:$G,$B25,'2a. Database N flows'!$D:$D,"&lt;&gt;"&amp;$B25,'2a. Database N flows'!$M:$M,BO$16,'2a. Database N flows'!$P:$P,BO$15)</f>
        <v/>
      </c>
      <c r="BP25" s="285">
        <f>SUMIFS('2a. Database N flows'!$N:$N,'2a. Database N flows'!$G:$G,$B25,'2a. Database N flows'!$D:$D,"&lt;&gt;"&amp;$B25,'2a. Database N flows'!$P:$P,BP$15)</f>
        <v/>
      </c>
      <c r="BQ25" s="282">
        <f>SUMIFS('2a. Database N flows'!$N:$N,'2a. Database N flows'!$G:$G,$B25,'2a. Database N flows'!$D:$D,"&lt;&gt;"&amp;$B25,'2a. Database N flows'!$M:$M,BQ$16,'2a. Database N flows'!$P:$P,BQ$15)</f>
        <v/>
      </c>
      <c r="BR25" s="282">
        <f>SUMIFS('2a. Database N flows'!$N:$N,'2a. Database N flows'!$G:$G,$B25,'2a. Database N flows'!$D:$D,"&lt;&gt;"&amp;$B25,'2a. Database N flows'!$M:$M,BR$16,'2a. Database N flows'!$P:$P,BR$15)</f>
        <v/>
      </c>
      <c r="BS25" s="282">
        <f>SUMIFS('2a. Database N flows'!$N:$N,'2a. Database N flows'!$G:$G,$B25,'2a. Database N flows'!$D:$D,"&lt;&gt;"&amp;$B25,'2a. Database N flows'!$M:$M,BS$16,'2a. Database N flows'!$P:$P,BS$15)</f>
        <v/>
      </c>
      <c r="BT25" s="282">
        <f>SUMIFS('2a. Database N flows'!$N:$N,'2a. Database N flows'!$G:$G,$B25,'2a. Database N flows'!$D:$D,"&lt;&gt;"&amp;$B25,'2a. Database N flows'!$M:$M,BT$16,'2a. Database N flows'!$P:$P,BT$15)</f>
        <v/>
      </c>
      <c r="BU25" s="282">
        <f>SUMIFS('2a. Database N flows'!$N:$N,'2a. Database N flows'!$G:$G,$B25,'2a. Database N flows'!$D:$D,"&lt;&gt;"&amp;$B25,'2a. Database N flows'!$M:$M,BU$16,'2a. Database N flows'!$P:$P,BU$15)</f>
        <v/>
      </c>
      <c r="BV25" s="282">
        <f>SUMIFS('2a. Database N flows'!$N:$N,'2a. Database N flows'!$G:$G,$B25,'2a. Database N flows'!$D:$D,"&lt;&gt;"&amp;$B25,'2a. Database N flows'!$M:$M,BV$16,'2a. Database N flows'!$P:$P,BV$15)</f>
        <v/>
      </c>
      <c r="BW25" s="282">
        <f>SUMIFS('2a. Database N flows'!$N:$N,'2a. Database N flows'!$G:$G,$B25,'2a. Database N flows'!$D:$D,"&lt;&gt;"&amp;$B25,'2a. Database N flows'!$M:$M,BW$16,'2a. Database N flows'!$P:$P,BW$15)</f>
        <v/>
      </c>
      <c r="BX25" s="285">
        <f>SUMIFS('2a. Database N flows'!$N:$N,'2a. Database N flows'!$G:$G,$B25,'2a. Database N flows'!$D:$D,"&lt;&gt;"&amp;$B25,'2a. Database N flows'!$P:$P,BX$15)</f>
        <v/>
      </c>
      <c r="BY25" s="282">
        <f>SUMIFS('2a. Database N flows'!$N:$N,'2a. Database N flows'!$G:$G,$B25,'2a. Database N flows'!$D:$D,"&lt;&gt;"&amp;$B25,'2a. Database N flows'!$M:$M,BY$16,'2a. Database N flows'!$P:$P,BY$15)</f>
        <v/>
      </c>
      <c r="BZ25" s="282">
        <f>SUMIFS('2a. Database N flows'!$N:$N,'2a. Database N flows'!$G:$G,$B25,'2a. Database N flows'!$D:$D,"&lt;&gt;"&amp;$B25,'2a. Database N flows'!$M:$M,BZ$16,'2a. Database N flows'!$P:$P,BZ$15)</f>
        <v/>
      </c>
      <c r="CA25" s="282">
        <f>SUMIFS('2a. Database N flows'!$N:$N,'2a. Database N flows'!$G:$G,$B25,'2a. Database N flows'!$D:$D,"&lt;&gt;"&amp;$B25,'2a. Database N flows'!$M:$M,CA$16,'2a. Database N flows'!$P:$P,CA$15)</f>
        <v/>
      </c>
      <c r="CB25" s="282">
        <f>SUMIFS('2a. Database N flows'!$N:$N,'2a. Database N flows'!$G:$G,$B25,'2a. Database N flows'!$D:$D,"&lt;&gt;"&amp;$B25,'2a. Database N flows'!$M:$M,CB$16,'2a. Database N flows'!$P:$P,CB$15)</f>
        <v/>
      </c>
      <c r="CC25" s="282">
        <f>SUMIFS('2a. Database N flows'!$N:$N,'2a. Database N flows'!$G:$G,$B25,'2a. Database N flows'!$D:$D,"&lt;&gt;"&amp;$B25,'2a. Database N flows'!$M:$M,CC$16,'2a. Database N flows'!$P:$P,CC$15)</f>
        <v/>
      </c>
      <c r="CD25" s="282">
        <f>SUMIFS('2a. Database N flows'!$N:$N,'2a. Database N flows'!$G:$G,$B25,'2a. Database N flows'!$D:$D,"&lt;&gt;"&amp;$B25,'2a. Database N flows'!$M:$M,CD$16,'2a. Database N flows'!$P:$P,CD$15)</f>
        <v/>
      </c>
      <c r="CE25" s="282">
        <f>SUMIFS('2a. Database N flows'!$N:$N,'2a. Database N flows'!$G:$G,$B25,'2a. Database N flows'!$D:$D,"&lt;&gt;"&amp;$B25,'2a. Database N flows'!$M:$M,CE$16,'2a. Database N flows'!$P:$P,CE$15)</f>
        <v/>
      </c>
      <c r="CF25" s="285">
        <f>SUMIFS('2a. Database N flows'!$N:$N,'2a. Database N flows'!$G:$G,$B25,'2a. Database N flows'!$D:$D,"&lt;&gt;"&amp;$B25,'2a. Database N flows'!$P:$P,CF$15)</f>
        <v/>
      </c>
      <c r="CG25" s="282">
        <f>SUMIFS('2a. Database N flows'!$N:$N,'2a. Database N flows'!$G:$G,$B25,'2a. Database N flows'!$D:$D,"&lt;&gt;"&amp;$B25,'2a. Database N flows'!$M:$M,CG$16,'2a. Database N flows'!$P:$P,CG$15)</f>
        <v/>
      </c>
      <c r="CH25" s="282">
        <f>SUMIFS('2a. Database N flows'!$N:$N,'2a. Database N flows'!$G:$G,$B25,'2a. Database N flows'!$D:$D,"&lt;&gt;"&amp;$B25,'2a. Database N flows'!$M:$M,CH$16,'2a. Database N flows'!$P:$P,CH$15)</f>
        <v/>
      </c>
      <c r="CI25" s="282">
        <f>SUMIFS('2a. Database N flows'!$N:$N,'2a. Database N flows'!$G:$G,$B25,'2a. Database N flows'!$D:$D,"&lt;&gt;"&amp;$B25,'2a. Database N flows'!$M:$M,CI$16,'2a. Database N flows'!$P:$P,CI$15)</f>
        <v/>
      </c>
      <c r="CJ25" s="282">
        <f>SUMIFS('2a. Database N flows'!$N:$N,'2a. Database N flows'!$G:$G,$B25,'2a. Database N flows'!$D:$D,"&lt;&gt;"&amp;$B25,'2a. Database N flows'!$M:$M,CJ$16,'2a. Database N flows'!$P:$P,CJ$15)</f>
        <v/>
      </c>
      <c r="CK25" s="282">
        <f>SUMIFS('2a. Database N flows'!$N:$N,'2a. Database N flows'!$G:$G,$B25,'2a. Database N flows'!$D:$D,"&lt;&gt;"&amp;$B25,'2a. Database N flows'!$M:$M,CK$16,'2a. Database N flows'!$P:$P,CK$15)</f>
        <v/>
      </c>
      <c r="CL25" s="282">
        <f>SUMIFS('2a. Database N flows'!$N:$N,'2a. Database N flows'!$G:$G,$B25,'2a. Database N flows'!$D:$D,"&lt;&gt;"&amp;$B25,'2a. Database N flows'!$M:$M,CL$16,'2a. Database N flows'!$P:$P,CL$15)</f>
        <v/>
      </c>
      <c r="CM25" s="282">
        <f>SUMIFS('2a. Database N flows'!$N:$N,'2a. Database N flows'!$G:$G,$B25,'2a. Database N flows'!$D:$D,"&lt;&gt;"&amp;$B25,'2a. Database N flows'!$M:$M,CM$16,'2a. Database N flows'!$P:$P,CM$15)</f>
        <v/>
      </c>
      <c r="CN25" s="285">
        <f>SUMIFS('2a. Database N flows'!$N:$N,'2a. Database N flows'!$G:$G,$B25,'2a. Database N flows'!$D:$D,"&lt;&gt;"&amp;$B25,'2a. Database N flows'!$P:$P,CN$15)</f>
        <v/>
      </c>
      <c r="CO25" s="282">
        <f>SUMIFS('2a. Database N flows'!$N:$N,'2a. Database N flows'!$G:$G,$B25,'2a. Database N flows'!$D:$D,"&lt;&gt;"&amp;$B25,'2a. Database N flows'!$M:$M,CO$16,'2a. Database N flows'!$P:$P,CO$15)</f>
        <v/>
      </c>
      <c r="CP25" s="282">
        <f>SUMIFS('2a. Database N flows'!$N:$N,'2a. Database N flows'!$G:$G,$B25,'2a. Database N flows'!$D:$D,"&lt;&gt;"&amp;$B25,'2a. Database N flows'!$M:$M,CP$16,'2a. Database N flows'!$P:$P,CP$15)</f>
        <v/>
      </c>
      <c r="CQ25" s="282">
        <f>SUMIFS('2a. Database N flows'!$N:$N,'2a. Database N flows'!$G:$G,$B25,'2a. Database N flows'!$D:$D,"&lt;&gt;"&amp;$B25,'2a. Database N flows'!$M:$M,CQ$16,'2a. Database N flows'!$P:$P,CQ$15)</f>
        <v/>
      </c>
      <c r="CR25" s="282">
        <f>SUMIFS('2a. Database N flows'!$N:$N,'2a. Database N flows'!$G:$G,$B25,'2a. Database N flows'!$D:$D,"&lt;&gt;"&amp;$B25,'2a. Database N flows'!$M:$M,CR$16,'2a. Database N flows'!$P:$P,CR$15)</f>
        <v/>
      </c>
      <c r="CS25" s="282">
        <f>SUMIFS('2a. Database N flows'!$N:$N,'2a. Database N flows'!$G:$G,$B25,'2a. Database N flows'!$D:$D,"&lt;&gt;"&amp;$B25,'2a. Database N flows'!$M:$M,CS$16,'2a. Database N flows'!$P:$P,CS$15)</f>
        <v/>
      </c>
      <c r="CT25" s="282">
        <f>SUMIFS('2a. Database N flows'!$N:$N,'2a. Database N flows'!$G:$G,$B25,'2a. Database N flows'!$D:$D,"&lt;&gt;"&amp;$B25,'2a. Database N flows'!$M:$M,CT$16,'2a. Database N flows'!$P:$P,CT$15)</f>
        <v/>
      </c>
      <c r="CU25" s="282">
        <f>SUMIFS('2a. Database N flows'!$N:$N,'2a. Database N flows'!$G:$G,$B25,'2a. Database N flows'!$D:$D,"&lt;&gt;"&amp;$B25,'2a. Database N flows'!$M:$M,CU$16,'2a. Database N flows'!$P:$P,CU$15)</f>
        <v/>
      </c>
      <c r="CV25" s="285">
        <f>SUMIFS('2a. Database N flows'!$N:$N,'2a. Database N flows'!$G:$G,$B25,'2a. Database N flows'!$D:$D,"&lt;&gt;"&amp;$B25,'2a. Database N flows'!$P:$P,CV$15)</f>
        <v/>
      </c>
      <c r="CY25" s="393" t="n"/>
    </row>
    <row r="26" hidden="1" outlineLevel="1">
      <c r="D26" s="268" t="n"/>
      <c r="AC26" s="535">
        <f>AC15</f>
        <v/>
      </c>
      <c r="AD26" s="535">
        <f>AD15</f>
        <v/>
      </c>
      <c r="AE26" s="535">
        <f>AE15</f>
        <v/>
      </c>
      <c r="AF26" s="535">
        <f>AF15</f>
        <v/>
      </c>
      <c r="AG26" s="535">
        <f>AG15</f>
        <v/>
      </c>
      <c r="AH26" s="535">
        <f>AH15</f>
        <v/>
      </c>
      <c r="AI26" s="535">
        <f>AI15</f>
        <v/>
      </c>
      <c r="CY26" s="268" t="n"/>
    </row>
    <row r="27" hidden="1" outlineLevel="1">
      <c r="D27" s="285" t="inlineStr">
        <is>
          <t>Total N-Inputs</t>
        </is>
      </c>
      <c r="E27" s="285" t="n"/>
      <c r="F27" s="285" t="n"/>
      <c r="G27" s="285" t="n"/>
      <c r="H27" s="285" t="n"/>
      <c r="I27" s="285" t="n"/>
      <c r="J27" s="285" t="n"/>
      <c r="K27" s="285" t="n"/>
      <c r="L27" s="283">
        <f>SUM(L17:L25)</f>
        <v/>
      </c>
      <c r="M27" s="285">
        <f>SUM(M17:M25)</f>
        <v/>
      </c>
      <c r="N27" s="285">
        <f>SUM(N17:N25)</f>
        <v/>
      </c>
      <c r="O27" s="285">
        <f>SUM(O17:O25)</f>
        <v/>
      </c>
      <c r="P27" s="285">
        <f>SUM(P17:P25)</f>
        <v/>
      </c>
      <c r="Q27" s="285">
        <f>SUM(Q17:Q25)</f>
        <v/>
      </c>
      <c r="R27" s="285">
        <f>SUM(R17:R25)</f>
        <v/>
      </c>
      <c r="S27" s="285">
        <f>SUM(S17:S25)</f>
        <v/>
      </c>
      <c r="T27" s="283">
        <f>SUM(T17:T25)</f>
        <v/>
      </c>
      <c r="U27" s="285">
        <f>SUM(U17:U25)</f>
        <v/>
      </c>
      <c r="V27" s="285">
        <f>SUM(V17:V25)</f>
        <v/>
      </c>
      <c r="W27" s="285">
        <f>SUM(W17:W25)</f>
        <v/>
      </c>
      <c r="X27" s="285">
        <f>SUM(X17:X25)</f>
        <v/>
      </c>
      <c r="Y27" s="285">
        <f>SUM(Y17:Y25)</f>
        <v/>
      </c>
      <c r="Z27" s="285">
        <f>SUM(Z17:Z25)</f>
        <v/>
      </c>
      <c r="AA27" s="285">
        <f>SUM(AA17:AA25)</f>
        <v/>
      </c>
      <c r="AB27" s="283">
        <f>SUM(AB17:AB25)</f>
        <v/>
      </c>
      <c r="AC27" s="285">
        <f>SUM(AC17:AC25)</f>
        <v/>
      </c>
      <c r="AD27" s="285">
        <f>SUM(AD17:AD25)</f>
        <v/>
      </c>
      <c r="AE27" s="285">
        <f>SUM(AE17:AE25)</f>
        <v/>
      </c>
      <c r="AF27" s="285">
        <f>SUM(AF17:AF25)</f>
        <v/>
      </c>
      <c r="AG27" s="285">
        <f>SUM(AG17:AG25)</f>
        <v/>
      </c>
      <c r="AH27" s="285">
        <f>SUM(AH17:AH25)</f>
        <v/>
      </c>
      <c r="AI27" s="285">
        <f>SUM(AI17:AI25)</f>
        <v/>
      </c>
      <c r="AJ27" s="283">
        <f>SUM(AJ17:AJ25)</f>
        <v/>
      </c>
      <c r="AK27" s="285">
        <f>SUM(AK17:AK25)</f>
        <v/>
      </c>
      <c r="AL27" s="285">
        <f>SUM(AL17:AL25)</f>
        <v/>
      </c>
      <c r="AM27" s="285">
        <f>SUM(AM17:AM25)</f>
        <v/>
      </c>
      <c r="AN27" s="285">
        <f>SUM(AN17:AN25)</f>
        <v/>
      </c>
      <c r="AO27" s="285">
        <f>SUM(AO17:AO25)</f>
        <v/>
      </c>
      <c r="AP27" s="285">
        <f>SUM(AP17:AP25)</f>
        <v/>
      </c>
      <c r="AQ27" s="285">
        <f>SUM(AQ17:AQ25)</f>
        <v/>
      </c>
      <c r="AR27" s="283">
        <f>SUM(AR17:AR25)</f>
        <v/>
      </c>
      <c r="AS27" s="285">
        <f>SUM(AS17:AS25)</f>
        <v/>
      </c>
      <c r="AT27" s="285">
        <f>SUM(AT17:AT25)</f>
        <v/>
      </c>
      <c r="AU27" s="285">
        <f>SUM(AU17:AU25)</f>
        <v/>
      </c>
      <c r="AV27" s="285">
        <f>SUM(AV17:AV25)</f>
        <v/>
      </c>
      <c r="AW27" s="285">
        <f>SUM(AW17:AW25)</f>
        <v/>
      </c>
      <c r="AX27" s="285">
        <f>SUM(AX17:AX25)</f>
        <v/>
      </c>
      <c r="AY27" s="285">
        <f>SUM(AY17:AY25)</f>
        <v/>
      </c>
      <c r="AZ27" s="283">
        <f>SUM(AZ17:AZ25)</f>
        <v/>
      </c>
      <c r="BA27" s="285">
        <f>SUM(BA17:BA25)</f>
        <v/>
      </c>
      <c r="BB27" s="285">
        <f>SUM(BB17:BB25)</f>
        <v/>
      </c>
      <c r="BC27" s="285">
        <f>SUM(BC17:BC25)</f>
        <v/>
      </c>
      <c r="BD27" s="285">
        <f>SUM(BD17:BD25)</f>
        <v/>
      </c>
      <c r="BE27" s="285">
        <f>SUM(BE17:BE25)</f>
        <v/>
      </c>
      <c r="BF27" s="285">
        <f>SUM(BF17:BF25)</f>
        <v/>
      </c>
      <c r="BG27" s="285">
        <f>SUM(BG17:BG25)</f>
        <v/>
      </c>
      <c r="BH27" s="283">
        <f>SUM(BH17:BH25)</f>
        <v/>
      </c>
      <c r="BI27" s="285">
        <f>SUM(BI17:BI25)</f>
        <v/>
      </c>
      <c r="BJ27" s="285">
        <f>SUM(BJ17:BJ25)</f>
        <v/>
      </c>
      <c r="BK27" s="285">
        <f>SUM(BK17:BK25)</f>
        <v/>
      </c>
      <c r="BL27" s="285">
        <f>SUM(BL17:BL25)</f>
        <v/>
      </c>
      <c r="BM27" s="285">
        <f>SUM(BM17:BM25)</f>
        <v/>
      </c>
      <c r="BN27" s="285">
        <f>SUM(BN17:BN25)</f>
        <v/>
      </c>
      <c r="BO27" s="285">
        <f>SUM(BO17:BO25)</f>
        <v/>
      </c>
      <c r="BP27" s="283">
        <f>SUM(BP17:BP25)</f>
        <v/>
      </c>
      <c r="BQ27" s="285">
        <f>SUM(BQ17:BQ25)</f>
        <v/>
      </c>
      <c r="BR27" s="285">
        <f>SUM(BR17:BR25)</f>
        <v/>
      </c>
      <c r="BS27" s="285">
        <f>SUM(BS17:BS25)</f>
        <v/>
      </c>
      <c r="BT27" s="285">
        <f>SUM(BT17:BT25)</f>
        <v/>
      </c>
      <c r="BU27" s="285">
        <f>SUM(BU17:BU25)</f>
        <v/>
      </c>
      <c r="BV27" s="285">
        <f>SUM(BV17:BV25)</f>
        <v/>
      </c>
      <c r="BW27" s="285">
        <f>SUM(BW17:BW25)</f>
        <v/>
      </c>
      <c r="BX27" s="283">
        <f>SUM(BX17:BX25)</f>
        <v/>
      </c>
      <c r="BY27" s="285">
        <f>SUM(BY17:BY25)</f>
        <v/>
      </c>
      <c r="BZ27" s="285">
        <f>SUM(BZ17:BZ25)</f>
        <v/>
      </c>
      <c r="CA27" s="285">
        <f>SUM(CA17:CA25)</f>
        <v/>
      </c>
      <c r="CB27" s="285">
        <f>SUM(CB17:CB25)</f>
        <v/>
      </c>
      <c r="CC27" s="285">
        <f>SUM(CC17:CC25)</f>
        <v/>
      </c>
      <c r="CD27" s="285">
        <f>SUM(CD17:CD25)</f>
        <v/>
      </c>
      <c r="CE27" s="285">
        <f>SUM(CE17:CE25)</f>
        <v/>
      </c>
      <c r="CF27" s="283">
        <f>SUM(CF17:CF25)</f>
        <v/>
      </c>
      <c r="CG27" s="285">
        <f>SUM(CG17:CG25)</f>
        <v/>
      </c>
      <c r="CH27" s="285">
        <f>SUM(CH17:CH25)</f>
        <v/>
      </c>
      <c r="CI27" s="285">
        <f>SUM(CI17:CI25)</f>
        <v/>
      </c>
      <c r="CJ27" s="285">
        <f>SUM(CJ17:CJ25)</f>
        <v/>
      </c>
      <c r="CK27" s="285">
        <f>SUM(CK17:CK25)</f>
        <v/>
      </c>
      <c r="CL27" s="285">
        <f>SUM(CL17:CL25)</f>
        <v/>
      </c>
      <c r="CM27" s="285">
        <f>SUM(CM17:CM25)</f>
        <v/>
      </c>
      <c r="CN27" s="283">
        <f>SUM(CN17:CN25)</f>
        <v/>
      </c>
      <c r="CO27" s="285">
        <f>SUM(CO17:CO25)</f>
        <v/>
      </c>
      <c r="CP27" s="285">
        <f>SUM(CP17:CP25)</f>
        <v/>
      </c>
      <c r="CQ27" s="285">
        <f>SUM(CQ17:CQ25)</f>
        <v/>
      </c>
      <c r="CR27" s="285">
        <f>SUM(CR17:CR25)</f>
        <v/>
      </c>
      <c r="CS27" s="285">
        <f>SUM(CS17:CS25)</f>
        <v/>
      </c>
      <c r="CT27" s="285">
        <f>SUM(CT17:CT25)</f>
        <v/>
      </c>
      <c r="CU27" s="285">
        <f>SUM(CU17:CU25)</f>
        <v/>
      </c>
      <c r="CV27" s="283">
        <f>SUM(CV17:CV25)</f>
        <v/>
      </c>
      <c r="CY27" s="268" t="n"/>
    </row>
    <row r="28" hidden="1" outlineLevel="1">
      <c r="L28" s="268" t="n"/>
      <c r="T28" s="268" t="n"/>
      <c r="AB28" s="268" t="n"/>
      <c r="AJ28" s="268" t="n"/>
      <c r="AR28" s="268" t="n"/>
      <c r="AZ28" s="268" t="n"/>
      <c r="BH28" s="268" t="n"/>
      <c r="BP28" s="268" t="n"/>
      <c r="BX28" s="268" t="n"/>
      <c r="CF28" s="268" t="n"/>
      <c r="CN28" s="268" t="n"/>
      <c r="CV28" s="268" t="n"/>
      <c r="CY28" s="268" t="n"/>
    </row>
    <row r="29" hidden="1" outlineLevel="1">
      <c r="D29" s="288" t="inlineStr">
        <is>
          <t>Year</t>
        </is>
      </c>
      <c r="E29" s="285">
        <f>E16</f>
        <v/>
      </c>
      <c r="F29" s="285">
        <f>F16</f>
        <v/>
      </c>
      <c r="G29" s="285">
        <f>G16</f>
        <v/>
      </c>
      <c r="H29" s="285">
        <f>H16</f>
        <v/>
      </c>
      <c r="I29" s="285">
        <f>I16</f>
        <v/>
      </c>
      <c r="J29" s="285">
        <f>J16</f>
        <v/>
      </c>
      <c r="K29" s="285">
        <f>K16</f>
        <v/>
      </c>
      <c r="L29" s="289" t="inlineStr">
        <is>
          <t>N-inputs</t>
        </is>
      </c>
      <c r="T29" s="268" t="n"/>
      <c r="AB29" s="268" t="n"/>
      <c r="AJ29" s="268" t="n"/>
      <c r="AR29" s="268" t="n"/>
      <c r="AZ29" s="268" t="n"/>
      <c r="BH29" s="268" t="n"/>
      <c r="BP29" s="268" t="n"/>
      <c r="BX29" s="268" t="n"/>
      <c r="CF29" s="268" t="n"/>
      <c r="CN29" s="268" t="n"/>
      <c r="CV29" s="268" t="n"/>
      <c r="CY29" s="268" t="n"/>
    </row>
    <row r="30" hidden="1" outlineLevel="1">
      <c r="D30" s="285" t="n"/>
      <c r="E30" s="285" t="n"/>
      <c r="F30" s="285" t="n"/>
      <c r="G30" s="285" t="n"/>
      <c r="H30" s="285" t="n"/>
      <c r="I30" s="285" t="n"/>
      <c r="J30" s="285" t="n"/>
      <c r="K30" s="285" t="n"/>
      <c r="L30" s="292" t="inlineStr">
        <is>
          <t>kt N</t>
        </is>
      </c>
      <c r="T30" s="268" t="n"/>
      <c r="AB30" s="268" t="n"/>
      <c r="AJ30" s="268" t="n"/>
      <c r="AR30" s="268" t="n"/>
      <c r="AZ30" s="268" t="n"/>
      <c r="BH30" s="268" t="n"/>
      <c r="BP30" s="268" t="n"/>
      <c r="BX30" s="268" t="n"/>
      <c r="CF30" s="268" t="n"/>
      <c r="CN30" s="268" t="n"/>
      <c r="CV30" s="268" t="n"/>
      <c r="CY30" s="268" t="n"/>
    </row>
    <row r="31" hidden="1" outlineLevel="1">
      <c r="D31" s="288">
        <f>E15</f>
        <v/>
      </c>
      <c r="E31" s="285">
        <f>SUM(E17:E25)</f>
        <v/>
      </c>
      <c r="F31" s="285">
        <f>SUM(F17:F25)</f>
        <v/>
      </c>
      <c r="G31" s="285">
        <f>SUM(G17:G25)</f>
        <v/>
      </c>
      <c r="H31" s="285">
        <f>SUM(H17:H25)</f>
        <v/>
      </c>
      <c r="I31" s="285">
        <f>SUM(I17:I25)</f>
        <v/>
      </c>
      <c r="J31" s="285">
        <f>SUM(J17:J25)</f>
        <v/>
      </c>
      <c r="K31" s="285">
        <f>SUM(K17:K25)</f>
        <v/>
      </c>
      <c r="L31" s="285">
        <f>L27</f>
        <v/>
      </c>
      <c r="CY31" s="268" t="n"/>
    </row>
    <row r="32" hidden="1" outlineLevel="1">
      <c r="D32" s="288">
        <f>M15</f>
        <v/>
      </c>
      <c r="E32" s="285">
        <f>M27</f>
        <v/>
      </c>
      <c r="F32" s="285">
        <f>N27</f>
        <v/>
      </c>
      <c r="G32" s="285">
        <f>O27</f>
        <v/>
      </c>
      <c r="H32" s="285">
        <f>P27</f>
        <v/>
      </c>
      <c r="I32" s="285">
        <f>Q27</f>
        <v/>
      </c>
      <c r="J32" s="285">
        <f>R27</f>
        <v/>
      </c>
      <c r="K32" s="285">
        <f>S27</f>
        <v/>
      </c>
      <c r="L32" s="285">
        <f>T27</f>
        <v/>
      </c>
      <c r="CY32" s="268" t="n"/>
    </row>
    <row r="33" hidden="1" outlineLevel="1">
      <c r="D33" s="288">
        <f>U15</f>
        <v/>
      </c>
      <c r="E33" s="285">
        <f>U27</f>
        <v/>
      </c>
      <c r="F33" s="285">
        <f>V27</f>
        <v/>
      </c>
      <c r="G33" s="285">
        <f>W27</f>
        <v/>
      </c>
      <c r="H33" s="285">
        <f>X27</f>
        <v/>
      </c>
      <c r="I33" s="285">
        <f>Y27</f>
        <v/>
      </c>
      <c r="J33" s="285">
        <f>Z27</f>
        <v/>
      </c>
      <c r="K33" s="285">
        <f>AA27</f>
        <v/>
      </c>
      <c r="L33" s="285">
        <f>AB27</f>
        <v/>
      </c>
      <c r="CY33" s="268" t="n"/>
    </row>
    <row r="34" hidden="1" outlineLevel="1">
      <c r="D34" s="288">
        <f>AC15</f>
        <v/>
      </c>
      <c r="E34" s="285">
        <f>AC27</f>
        <v/>
      </c>
      <c r="F34" s="285">
        <f>AD27</f>
        <v/>
      </c>
      <c r="G34" s="285">
        <f>AE27</f>
        <v/>
      </c>
      <c r="H34" s="285">
        <f>AF27</f>
        <v/>
      </c>
      <c r="I34" s="285">
        <f>AG27</f>
        <v/>
      </c>
      <c r="J34" s="285">
        <f>AH27</f>
        <v/>
      </c>
      <c r="K34" s="285">
        <f>AI27</f>
        <v/>
      </c>
      <c r="L34" s="285">
        <f>AJ27</f>
        <v/>
      </c>
      <c r="CY34" s="268" t="n"/>
    </row>
    <row r="35" hidden="1" outlineLevel="1">
      <c r="D35" s="288">
        <f>AK15</f>
        <v/>
      </c>
      <c r="E35" s="285">
        <f>AK25</f>
        <v/>
      </c>
      <c r="F35" s="285">
        <f>AL25</f>
        <v/>
      </c>
      <c r="G35" s="285">
        <f>AM25</f>
        <v/>
      </c>
      <c r="H35" s="285">
        <f>AN25</f>
        <v/>
      </c>
      <c r="I35" s="285">
        <f>AO25</f>
        <v/>
      </c>
      <c r="J35" s="285">
        <f>AP25</f>
        <v/>
      </c>
      <c r="K35" s="285">
        <f>AQ25</f>
        <v/>
      </c>
      <c r="L35" s="285">
        <f>AR27</f>
        <v/>
      </c>
      <c r="CY35" s="268" t="n"/>
    </row>
    <row r="36" hidden="1" outlineLevel="1">
      <c r="D36" s="288">
        <f>AS15</f>
        <v/>
      </c>
      <c r="E36" s="285">
        <f>AS27</f>
        <v/>
      </c>
      <c r="F36" s="285">
        <f>AT27</f>
        <v/>
      </c>
      <c r="G36" s="285">
        <f>AU27</f>
        <v/>
      </c>
      <c r="H36" s="285">
        <f>AV27</f>
        <v/>
      </c>
      <c r="I36" s="285">
        <f>AW27</f>
        <v/>
      </c>
      <c r="J36" s="285">
        <f>AX27</f>
        <v/>
      </c>
      <c r="K36" s="285">
        <f>AY27</f>
        <v/>
      </c>
      <c r="L36" s="285">
        <f>AZ27</f>
        <v/>
      </c>
      <c r="CY36" s="268" t="n"/>
    </row>
    <row r="37" hidden="1" outlineLevel="1">
      <c r="D37" s="288">
        <f>BA15</f>
        <v/>
      </c>
      <c r="E37" s="285">
        <f>AS28</f>
        <v/>
      </c>
      <c r="F37" s="285">
        <f>AT28</f>
        <v/>
      </c>
      <c r="G37" s="285">
        <f>AU28</f>
        <v/>
      </c>
      <c r="H37" s="285">
        <f>AV28</f>
        <v/>
      </c>
      <c r="I37" s="285">
        <f>AW28</f>
        <v/>
      </c>
      <c r="J37" s="285">
        <f>AX28</f>
        <v/>
      </c>
      <c r="K37" s="285">
        <f>AY28</f>
        <v/>
      </c>
      <c r="L37" s="285">
        <f>AZ28</f>
        <v/>
      </c>
      <c r="CY37" s="268" t="n"/>
    </row>
    <row r="38" hidden="1" outlineLevel="1">
      <c r="D38" s="288">
        <f>BI15</f>
        <v/>
      </c>
      <c r="E38" s="285">
        <f>AS29</f>
        <v/>
      </c>
      <c r="F38" s="285">
        <f>AT29</f>
        <v/>
      </c>
      <c r="G38" s="285">
        <f>AU29</f>
        <v/>
      </c>
      <c r="H38" s="285">
        <f>AV29</f>
        <v/>
      </c>
      <c r="I38" s="285">
        <f>AW29</f>
        <v/>
      </c>
      <c r="J38" s="285">
        <f>AX29</f>
        <v/>
      </c>
      <c r="K38" s="285">
        <f>AY29</f>
        <v/>
      </c>
      <c r="L38" s="285">
        <f>AZ29</f>
        <v/>
      </c>
      <c r="CY38" s="268" t="n"/>
    </row>
    <row r="39" hidden="1" outlineLevel="1">
      <c r="D39" s="288">
        <f>BQ15</f>
        <v/>
      </c>
      <c r="E39" s="285">
        <f>BQ27</f>
        <v/>
      </c>
      <c r="F39" s="285">
        <f>BR27</f>
        <v/>
      </c>
      <c r="G39" s="285">
        <f>BS27</f>
        <v/>
      </c>
      <c r="H39" s="285">
        <f>BT27</f>
        <v/>
      </c>
      <c r="I39" s="285">
        <f>BU27</f>
        <v/>
      </c>
      <c r="J39" s="285">
        <f>BV27</f>
        <v/>
      </c>
      <c r="K39" s="285">
        <f>BW27</f>
        <v/>
      </c>
      <c r="L39" s="285">
        <f>BX27</f>
        <v/>
      </c>
      <c r="CY39" s="268" t="n"/>
    </row>
    <row r="40" hidden="1" outlineLevel="1">
      <c r="D40" s="288">
        <f>BY15</f>
        <v/>
      </c>
      <c r="E40" s="285">
        <f>BY27</f>
        <v/>
      </c>
      <c r="F40" s="285">
        <f>BZ27</f>
        <v/>
      </c>
      <c r="G40" s="285">
        <f>CA27</f>
        <v/>
      </c>
      <c r="H40" s="285">
        <f>CB27</f>
        <v/>
      </c>
      <c r="I40" s="285">
        <f>CC27</f>
        <v/>
      </c>
      <c r="J40" s="285">
        <f>CD27</f>
        <v/>
      </c>
      <c r="K40" s="285">
        <f>CE27</f>
        <v/>
      </c>
      <c r="L40" s="285">
        <f>CF27</f>
        <v/>
      </c>
      <c r="N40" s="268" t="n"/>
      <c r="CY40" s="268" t="n"/>
    </row>
    <row r="41" hidden="1" outlineLevel="1">
      <c r="D41" s="288">
        <f>CG15</f>
        <v/>
      </c>
      <c r="E41" s="285">
        <f>CG27</f>
        <v/>
      </c>
      <c r="F41" s="285">
        <f>CH27</f>
        <v/>
      </c>
      <c r="G41" s="285">
        <f>CI27</f>
        <v/>
      </c>
      <c r="H41" s="285">
        <f>CJ27</f>
        <v/>
      </c>
      <c r="I41" s="285">
        <f>CK27</f>
        <v/>
      </c>
      <c r="J41" s="285">
        <f>CL27</f>
        <v/>
      </c>
      <c r="K41" s="285">
        <f>CM27</f>
        <v/>
      </c>
      <c r="L41" s="285">
        <f>CN27</f>
        <v/>
      </c>
      <c r="CY41" s="268" t="n"/>
    </row>
    <row r="42" hidden="1" outlineLevel="1">
      <c r="D42" s="288">
        <f>CO15</f>
        <v/>
      </c>
      <c r="E42" s="285">
        <f>CO27</f>
        <v/>
      </c>
      <c r="F42" s="285">
        <f>CP27</f>
        <v/>
      </c>
      <c r="G42" s="285">
        <f>CQ27</f>
        <v/>
      </c>
      <c r="H42" s="285">
        <f>CR27</f>
        <v/>
      </c>
      <c r="I42" s="285">
        <f>CS27</f>
        <v/>
      </c>
      <c r="J42" s="285">
        <f>CT27</f>
        <v/>
      </c>
      <c r="K42" s="285">
        <f>CU27</f>
        <v/>
      </c>
      <c r="L42" s="285">
        <f>CV27</f>
        <v/>
      </c>
      <c r="CY42" s="268" t="n"/>
    </row>
    <row r="43" hidden="1" outlineLevel="1">
      <c r="D43" s="301" t="n"/>
      <c r="CY43" s="268" t="n"/>
    </row>
    <row r="44" collapsed="1" ht="16" customHeight="1">
      <c r="C44" s="297" t="inlineStr">
        <is>
          <t>Losses of reactive N to "atmosphere"</t>
        </is>
      </c>
      <c r="CY44" s="268" t="n"/>
    </row>
    <row r="45">
      <c r="C45" s="268" t="n"/>
      <c r="CY45" s="268" t="n"/>
    </row>
    <row r="46">
      <c r="CY46" s="268" t="n"/>
    </row>
    <row r="47">
      <c r="C47" s="302" t="n"/>
      <c r="D47" s="303" t="inlineStr">
        <is>
          <t>Atmosphere</t>
        </is>
      </c>
      <c r="CY47" s="268" t="n"/>
    </row>
    <row r="48">
      <c r="C48" s="268" t="n"/>
      <c r="D48" s="272" t="n"/>
      <c r="CY48" s="268" t="n"/>
    </row>
    <row r="49" hidden="1" outlineLevel="1">
      <c r="C49" s="535">
        <f>"Time series of N-inputs to "&amp;D47</f>
        <v/>
      </c>
      <c r="D49" s="535" t="n">
        <v>1</v>
      </c>
      <c r="E49" s="535">
        <f>D49+1</f>
        <v/>
      </c>
      <c r="F49" s="535">
        <f>E49+1</f>
        <v/>
      </c>
      <c r="G49" s="535">
        <f>F49+1</f>
        <v/>
      </c>
      <c r="CY49" s="268" t="n"/>
    </row>
    <row r="50" collapsed="1">
      <c r="D50" s="273" t="n"/>
      <c r="E50" s="274">
        <f>$D$4</f>
        <v/>
      </c>
      <c r="F50" s="275">
        <f>$D$4</f>
        <v/>
      </c>
      <c r="G50" s="275">
        <f>$D$4</f>
        <v/>
      </c>
      <c r="L50" s="276" t="n"/>
      <c r="M50" s="269" t="n"/>
      <c r="N50" s="269" t="n"/>
      <c r="O50" s="269" t="n"/>
      <c r="P50" s="269" t="n"/>
      <c r="Q50" s="269" t="n"/>
      <c r="R50" s="269" t="n"/>
      <c r="S50" s="269" t="n"/>
      <c r="T50" s="269" t="n"/>
      <c r="U50" s="269" t="n"/>
      <c r="V50" s="269" t="n"/>
      <c r="W50" s="269" t="n"/>
      <c r="X50" s="269" t="n"/>
      <c r="Y50" s="269" t="n"/>
      <c r="Z50" s="269" t="n"/>
      <c r="AA50" s="269" t="n"/>
      <c r="AB50" s="269" t="n"/>
      <c r="AC50" s="269" t="n"/>
      <c r="AD50" s="269" t="n"/>
      <c r="AE50" s="269" t="n"/>
      <c r="AF50" s="269" t="n"/>
      <c r="AG50" s="269" t="n"/>
      <c r="AH50" s="269" t="n"/>
      <c r="AI50" s="269" t="n"/>
      <c r="AJ50" s="269" t="n"/>
      <c r="AK50" s="269" t="n"/>
      <c r="AL50" s="269" t="n"/>
      <c r="AM50" s="269" t="n"/>
      <c r="AN50" s="269" t="n"/>
      <c r="AO50" s="269" t="n"/>
      <c r="AP50" s="269" t="n"/>
      <c r="AQ50" s="269" t="n"/>
      <c r="AR50" s="269" t="n"/>
      <c r="AS50" s="269" t="n"/>
      <c r="AT50" s="269" t="n"/>
      <c r="AU50" s="269" t="n"/>
      <c r="AV50" s="269" t="n"/>
      <c r="AW50" s="269" t="n"/>
      <c r="AX50" s="269" t="n"/>
      <c r="AY50" s="269" t="n"/>
      <c r="AZ50" s="269" t="n"/>
      <c r="BA50" s="269" t="n"/>
      <c r="BB50" s="269" t="n"/>
      <c r="BC50" s="269" t="n"/>
      <c r="BD50" s="269" t="n"/>
      <c r="BE50" s="269" t="n"/>
      <c r="BF50" s="269" t="n"/>
      <c r="BG50" s="269" t="n"/>
      <c r="BH50" s="269" t="n"/>
      <c r="BI50" s="269" t="n"/>
      <c r="BJ50" s="269" t="n"/>
      <c r="BK50" s="269" t="n"/>
      <c r="BL50" s="269" t="n"/>
      <c r="BM50" s="269" t="n"/>
      <c r="BN50" s="269" t="n"/>
      <c r="BO50" s="269" t="n"/>
      <c r="BP50" s="269" t="n"/>
      <c r="BQ50" s="269" t="n"/>
      <c r="BR50" s="269" t="n"/>
      <c r="BS50" s="269" t="n"/>
      <c r="BT50" s="269" t="n"/>
      <c r="BU50" s="269" t="n"/>
      <c r="BV50" s="269" t="n"/>
      <c r="BW50" s="269" t="n"/>
      <c r="BX50" s="269" t="n"/>
      <c r="BY50" s="269" t="n"/>
      <c r="BZ50" s="269" t="n"/>
      <c r="CA50" s="269" t="n"/>
      <c r="CB50" s="269" t="n"/>
      <c r="CC50" s="269" t="n"/>
      <c r="CD50" s="269" t="n"/>
      <c r="CE50" s="269" t="n"/>
      <c r="CF50" s="269" t="n"/>
      <c r="CG50" s="269" t="n"/>
      <c r="CH50" s="269" t="n"/>
      <c r="CI50" s="269" t="n"/>
      <c r="CJ50" s="269" t="n"/>
      <c r="CK50" s="269" t="n"/>
      <c r="CL50" s="269" t="n"/>
      <c r="CM50" s="269" t="n"/>
      <c r="CN50" s="269" t="n"/>
      <c r="CO50" s="269" t="n"/>
      <c r="CP50" s="269" t="n"/>
      <c r="CQ50" s="269" t="n"/>
      <c r="CR50" s="269" t="n"/>
      <c r="CS50" s="269" t="n"/>
      <c r="CT50" s="269" t="n"/>
      <c r="CU50" s="269" t="n"/>
      <c r="CV50" s="269" t="n"/>
      <c r="CY50" s="268" t="n"/>
    </row>
    <row r="51">
      <c r="D51" s="277" t="n"/>
      <c r="E51" s="268" t="inlineStr">
        <is>
          <t>NOx</t>
        </is>
      </c>
      <c r="F51" s="268" t="inlineStr">
        <is>
          <t>NH3</t>
        </is>
      </c>
      <c r="G51" s="268" t="inlineStr">
        <is>
          <t>N2O</t>
        </is>
      </c>
      <c r="L51" s="278" t="inlineStr">
        <is>
          <t>Total kt N</t>
        </is>
      </c>
      <c r="M51" s="280" t="n"/>
      <c r="N51" s="280" t="n"/>
      <c r="O51" s="280" t="n"/>
      <c r="P51" s="280" t="n"/>
      <c r="Q51" s="280" t="n"/>
      <c r="R51" s="280" t="n"/>
      <c r="S51" s="280" t="n"/>
      <c r="T51" s="280" t="n"/>
      <c r="U51" s="280" t="n"/>
      <c r="V51" s="280" t="n"/>
      <c r="W51" s="280" t="n"/>
      <c r="X51" s="280" t="n"/>
      <c r="Y51" s="280" t="n"/>
      <c r="Z51" s="280" t="n"/>
      <c r="AA51" s="280" t="n"/>
      <c r="AB51" s="280" t="n"/>
      <c r="AC51" s="280" t="n"/>
      <c r="AD51" s="280" t="n"/>
      <c r="AE51" s="280" t="n"/>
      <c r="AF51" s="280" t="n"/>
      <c r="AG51" s="280" t="n"/>
      <c r="AH51" s="280" t="n"/>
      <c r="AI51" s="280" t="n"/>
      <c r="AJ51" s="280" t="n"/>
      <c r="AK51" s="280" t="n"/>
      <c r="AL51" s="280" t="n"/>
      <c r="AM51" s="280" t="n"/>
      <c r="AN51" s="280" t="n"/>
      <c r="AO51" s="280" t="n"/>
      <c r="AP51" s="280" t="n"/>
      <c r="AQ51" s="280" t="n"/>
      <c r="AR51" s="280" t="n"/>
      <c r="AS51" s="280" t="n"/>
      <c r="AT51" s="280" t="n"/>
      <c r="AU51" s="280" t="n"/>
      <c r="AV51" s="280" t="n"/>
      <c r="AW51" s="280" t="n"/>
      <c r="AX51" s="280" t="n"/>
      <c r="AY51" s="280" t="n"/>
      <c r="AZ51" s="280" t="n"/>
      <c r="BA51" s="280" t="n"/>
      <c r="BB51" s="280" t="n"/>
      <c r="BC51" s="280" t="n"/>
      <c r="BD51" s="280" t="n"/>
      <c r="BE51" s="280" t="n"/>
      <c r="BF51" s="280" t="n"/>
      <c r="BG51" s="280" t="n"/>
      <c r="BH51" s="280" t="n"/>
      <c r="BI51" s="280" t="n"/>
      <c r="BJ51" s="280" t="n"/>
      <c r="BK51" s="280" t="n"/>
      <c r="BL51" s="280" t="n"/>
      <c r="BM51" s="280" t="n"/>
      <c r="BN51" s="280" t="n"/>
      <c r="BO51" s="280" t="n"/>
      <c r="BP51" s="280" t="n"/>
      <c r="BQ51" s="280" t="n"/>
      <c r="BR51" s="280" t="n"/>
      <c r="BS51" s="280" t="n"/>
      <c r="BT51" s="280" t="n"/>
      <c r="BU51" s="280" t="n"/>
      <c r="BV51" s="280" t="n"/>
      <c r="BW51" s="280" t="n"/>
      <c r="BX51" s="280" t="n"/>
      <c r="BY51" s="280" t="n"/>
      <c r="BZ51" s="280" t="n"/>
      <c r="CA51" s="280" t="n"/>
      <c r="CB51" s="280" t="n"/>
      <c r="CC51" s="280" t="n"/>
      <c r="CD51" s="280" t="n"/>
      <c r="CE51" s="280" t="n"/>
      <c r="CF51" s="280" t="n"/>
      <c r="CG51" s="280" t="n"/>
      <c r="CH51" s="280" t="n"/>
      <c r="CI51" s="280" t="n"/>
      <c r="CJ51" s="280" t="n"/>
      <c r="CK51" s="280" t="n"/>
      <c r="CL51" s="280" t="n"/>
      <c r="CM51" s="280" t="n"/>
      <c r="CN51" s="280" t="n"/>
      <c r="CO51" s="280" t="n"/>
      <c r="CP51" s="280" t="n"/>
      <c r="CQ51" s="280" t="n"/>
      <c r="CR51" s="280" t="n"/>
      <c r="CS51" s="280" t="n"/>
      <c r="CT51" s="280" t="n"/>
      <c r="CU51" s="280" t="n"/>
      <c r="CV51" s="280" t="n"/>
      <c r="CY51" s="268" t="n"/>
    </row>
    <row r="52">
      <c r="D52" s="285" t="n">
        <v>2018</v>
      </c>
      <c r="E52" s="282">
        <f>VLOOKUP($D$47,$D$17:$CV$25,E$49,FALSE)</f>
        <v/>
      </c>
      <c r="F52" s="282">
        <f>VLOOKUP($D$47,$D$17:$CV$25,F$49,FALSE)</f>
        <v/>
      </c>
      <c r="G52" s="282">
        <f>VLOOKUP($D$47,$D$17:$CV$25,G$49,FALSE)</f>
        <v/>
      </c>
      <c r="L52" s="285">
        <f>SUM(E52:K52)</f>
        <v/>
      </c>
      <c r="CY52" s="268" t="n"/>
    </row>
    <row r="53">
      <c r="B53" s="386" t="n">
        <v>8</v>
      </c>
      <c r="D53" s="285" t="n">
        <v>2020</v>
      </c>
      <c r="E53" s="282">
        <f>VLOOKUP($D$47,$D$17:$CV$25,$B53+E$49,FALSE)</f>
        <v/>
      </c>
      <c r="F53" s="282">
        <f>VLOOKUP($D$47,$D$17:$CV$25,$B53+F$49,FALSE)</f>
        <v/>
      </c>
      <c r="G53" s="282">
        <f>VLOOKUP($D$47,$D$17:$CV$25,$B53+G$49,FALSE)</f>
        <v/>
      </c>
      <c r="L53" s="285">
        <f>SUM(E53:K53)</f>
        <v/>
      </c>
      <c r="AC53" s="269" t="n"/>
      <c r="AD53" s="269" t="n"/>
      <c r="AE53" s="269" t="n"/>
      <c r="AF53" s="269" t="n"/>
      <c r="AG53" s="269" t="n"/>
      <c r="AH53" s="269" t="n"/>
      <c r="AI53" s="269" t="n"/>
      <c r="AK53" s="269" t="n"/>
      <c r="AL53" s="269" t="n"/>
      <c r="AM53" s="269" t="n"/>
      <c r="AN53" s="269" t="n"/>
      <c r="AO53" s="269" t="n"/>
      <c r="AP53" s="269" t="n"/>
      <c r="AQ53" s="269" t="n"/>
      <c r="AS53" s="269" t="n"/>
      <c r="AT53" s="269" t="n"/>
      <c r="AU53" s="269" t="n"/>
      <c r="AV53" s="269" t="n"/>
      <c r="AW53" s="269" t="n"/>
      <c r="AX53" s="269" t="n"/>
      <c r="AY53" s="269" t="n"/>
      <c r="BA53" s="269" t="n"/>
      <c r="BB53" s="269" t="n"/>
      <c r="BC53" s="269" t="n"/>
      <c r="BD53" s="269" t="n"/>
      <c r="BE53" s="269" t="n"/>
      <c r="BF53" s="269" t="n"/>
      <c r="BG53" s="269" t="n"/>
      <c r="BI53" s="269" t="n"/>
      <c r="BJ53" s="269" t="n"/>
      <c r="BK53" s="269" t="n"/>
      <c r="BL53" s="269" t="n"/>
      <c r="BM53" s="269" t="n"/>
      <c r="BN53" s="269" t="n"/>
      <c r="BO53" s="269" t="n"/>
      <c r="BQ53" s="269" t="n"/>
      <c r="BR53" s="269" t="n"/>
      <c r="BS53" s="269" t="n"/>
      <c r="BT53" s="269" t="n"/>
      <c r="BU53" s="269" t="n"/>
      <c r="BV53" s="269" t="n"/>
      <c r="BW53" s="269" t="n"/>
      <c r="BY53" s="269" t="n"/>
      <c r="BZ53" s="269" t="n"/>
      <c r="CA53" s="269" t="n"/>
      <c r="CB53" s="269" t="n"/>
      <c r="CC53" s="269" t="n"/>
      <c r="CD53" s="269" t="n"/>
      <c r="CE53" s="269" t="n"/>
      <c r="CG53" s="269" t="n"/>
      <c r="CH53" s="269" t="n"/>
      <c r="CI53" s="269" t="n"/>
      <c r="CJ53" s="269" t="n"/>
      <c r="CK53" s="269" t="n"/>
      <c r="CL53" s="269" t="n"/>
      <c r="CM53" s="269" t="n"/>
      <c r="CO53" s="269" t="n"/>
      <c r="CP53" s="269" t="n"/>
      <c r="CQ53" s="269" t="n"/>
      <c r="CR53" s="269" t="n"/>
      <c r="CS53" s="269" t="n"/>
      <c r="CT53" s="269" t="n"/>
      <c r="CU53" s="269" t="n"/>
      <c r="CY53" s="268" t="n"/>
    </row>
    <row r="54">
      <c r="B54" s="386">
        <f>B53+8</f>
        <v/>
      </c>
      <c r="D54" s="285" t="n">
        <v>2022</v>
      </c>
      <c r="E54" s="282">
        <f>VLOOKUP($D$47,$D$17:$CV$25,$B54+E$49,FALSE)</f>
        <v/>
      </c>
      <c r="F54" s="282">
        <f>VLOOKUP($D$47,$D$17:$CV$25,$B54+F$49,FALSE)</f>
        <v/>
      </c>
      <c r="G54" s="282">
        <f>VLOOKUP($D$47,$D$17:$CV$25,$B54+G$49,FALSE)</f>
        <v/>
      </c>
      <c r="L54" s="285">
        <f>SUM(E54:K54)</f>
        <v/>
      </c>
      <c r="CY54" s="268" t="n"/>
    </row>
    <row r="55">
      <c r="B55" s="386">
        <f>B54+8</f>
        <v/>
      </c>
      <c r="D55" s="285" t="n">
        <v>2024</v>
      </c>
      <c r="E55" s="282">
        <f>VLOOKUP($D$47,$D$17:$CV$25,$B55+E$49,FALSE)</f>
        <v/>
      </c>
      <c r="F55" s="282">
        <f>VLOOKUP($D$47,$D$17:$CV$25,$B55+F$49,FALSE)</f>
        <v/>
      </c>
      <c r="G55" s="282">
        <f>VLOOKUP($D$47,$D$17:$CV$25,$B55+G$49,FALSE)</f>
        <v/>
      </c>
      <c r="L55" s="285">
        <f>SUM(E55:K55)</f>
        <v/>
      </c>
      <c r="CY55" s="268" t="n"/>
    </row>
    <row r="56">
      <c r="B56" s="386">
        <f>B55+8</f>
        <v/>
      </c>
      <c r="D56" s="285" t="n">
        <v>2026</v>
      </c>
      <c r="E56" s="282">
        <f>VLOOKUP($D$47,$D$17:$CV$25,$B56+E$49,FALSE)</f>
        <v/>
      </c>
      <c r="F56" s="282">
        <f>VLOOKUP($D$47,$D$17:$CV$25,$B56+F$49,FALSE)</f>
        <v/>
      </c>
      <c r="G56" s="282">
        <f>VLOOKUP($D$47,$D$17:$CV$25,$B56+G$49,FALSE)</f>
        <v/>
      </c>
      <c r="L56" s="285">
        <f>SUM(E56:K56)</f>
        <v/>
      </c>
      <c r="CY56" s="268" t="n"/>
    </row>
    <row r="57">
      <c r="B57" s="386">
        <f>B56+8</f>
        <v/>
      </c>
      <c r="D57" s="285" t="n">
        <v>2028</v>
      </c>
      <c r="E57" s="282">
        <f>VLOOKUP($D$47,$D$17:$CV$25,$B57+E$49,FALSE)</f>
        <v/>
      </c>
      <c r="F57" s="282">
        <f>VLOOKUP($D$47,$D$17:$CV$25,$B57+F$49,FALSE)</f>
        <v/>
      </c>
      <c r="G57" s="282">
        <f>VLOOKUP($D$47,$D$17:$CV$25,$B57+G$49,FALSE)</f>
        <v/>
      </c>
      <c r="L57" s="285">
        <f>SUM(E57:K57)</f>
        <v/>
      </c>
      <c r="CY57" s="268" t="n"/>
    </row>
    <row r="58">
      <c r="B58" s="386">
        <f>B57+8</f>
        <v/>
      </c>
      <c r="D58" s="285" t="n">
        <v>2030</v>
      </c>
      <c r="E58" s="282">
        <f>VLOOKUP($D$47,$D$17:$CV$25,$B58+E$49,FALSE)</f>
        <v/>
      </c>
      <c r="F58" s="282">
        <f>VLOOKUP($D$47,$D$17:$CV$25,$B58+F$49,FALSE)</f>
        <v/>
      </c>
      <c r="G58" s="282">
        <f>VLOOKUP($D$47,$D$17:$CV$25,$B58+G$49,FALSE)</f>
        <v/>
      </c>
      <c r="L58" s="285">
        <f>SUM(E58:K58)</f>
        <v/>
      </c>
      <c r="CY58" s="268" t="n"/>
    </row>
    <row r="59">
      <c r="B59" s="386">
        <f>B58+8</f>
        <v/>
      </c>
      <c r="D59" s="285" t="n">
        <v>2032</v>
      </c>
      <c r="E59" s="282">
        <f>VLOOKUP($D$47,$D$17:$CV$25,$B59+E$49,FALSE)</f>
        <v/>
      </c>
      <c r="F59" s="282">
        <f>VLOOKUP($D$47,$D$17:$CV$25,$B59+F$49,FALSE)</f>
        <v/>
      </c>
      <c r="G59" s="282">
        <f>VLOOKUP($D$47,$D$17:$CV$25,$B59+G$49,FALSE)</f>
        <v/>
      </c>
      <c r="L59" s="285">
        <f>SUM(E59:K59)</f>
        <v/>
      </c>
      <c r="CY59" s="268" t="n"/>
    </row>
    <row r="60">
      <c r="B60" s="386">
        <f>B59+8</f>
        <v/>
      </c>
      <c r="D60" s="285" t="n">
        <v>2034</v>
      </c>
      <c r="E60" s="282">
        <f>VLOOKUP($D$47,$D$17:$CV$25,$B60+E$49,FALSE)</f>
        <v/>
      </c>
      <c r="F60" s="282">
        <f>VLOOKUP($D$47,$D$17:$CV$25,$B60+F$49,FALSE)</f>
        <v/>
      </c>
      <c r="G60" s="282">
        <f>VLOOKUP($D$47,$D$17:$CV$25,$B60+G$49,FALSE)</f>
        <v/>
      </c>
      <c r="L60" s="285">
        <f>SUM(E60:K60)</f>
        <v/>
      </c>
      <c r="CY60" s="268" t="n"/>
    </row>
    <row r="61">
      <c r="B61" s="386">
        <f>B60+8</f>
        <v/>
      </c>
      <c r="D61" s="285" t="n">
        <v>2036</v>
      </c>
      <c r="E61" s="282">
        <f>VLOOKUP($D$47,$D$17:$CV$25,$B61+E$49,FALSE)</f>
        <v/>
      </c>
      <c r="F61" s="282">
        <f>VLOOKUP($D$47,$D$17:$CV$25,$B61+F$49,FALSE)</f>
        <v/>
      </c>
      <c r="G61" s="282">
        <f>VLOOKUP($D$47,$D$17:$CV$25,$B61+G$49,FALSE)</f>
        <v/>
      </c>
      <c r="L61" s="285">
        <f>SUM(E61:K61)</f>
        <v/>
      </c>
      <c r="CY61" s="268" t="n"/>
    </row>
    <row r="62">
      <c r="B62" s="386">
        <f>B61+8</f>
        <v/>
      </c>
      <c r="D62" s="285" t="n">
        <v>2038</v>
      </c>
      <c r="E62" s="282">
        <f>VLOOKUP($D$47,$D$17:$CV$25,$B62+E$49,FALSE)</f>
        <v/>
      </c>
      <c r="F62" s="282">
        <f>VLOOKUP($D$47,$D$17:$CV$25,$B62+F$49,FALSE)</f>
        <v/>
      </c>
      <c r="G62" s="282">
        <f>VLOOKUP($D$47,$D$17:$CV$25,$B62+G$49,FALSE)</f>
        <v/>
      </c>
      <c r="L62" s="285">
        <f>SUM(E62:K62)</f>
        <v/>
      </c>
      <c r="CY62" s="268" t="n"/>
    </row>
    <row r="63">
      <c r="B63" s="386">
        <f>B62+8</f>
        <v/>
      </c>
      <c r="D63" s="285" t="n">
        <v>2040</v>
      </c>
      <c r="E63" s="282">
        <f>VLOOKUP($D$47,$D$17:$CV$25,$B63+E$49,FALSE)</f>
        <v/>
      </c>
      <c r="F63" s="282">
        <f>VLOOKUP($D$47,$D$17:$CV$25,$B63+F$49,FALSE)</f>
        <v/>
      </c>
      <c r="G63" s="282">
        <f>VLOOKUP($D$47,$D$17:$CV$25,$B63+G$49,FALSE)</f>
        <v/>
      </c>
      <c r="L63" s="285">
        <f>SUM(E63:K63)</f>
        <v/>
      </c>
      <c r="CY63" s="268" t="n"/>
    </row>
    <row r="64">
      <c r="CY64" s="268" t="n"/>
    </row>
    <row r="65">
      <c r="CY65" s="268" t="n"/>
    </row>
    <row r="66">
      <c r="CY66" s="268" t="n"/>
    </row>
    <row r="67">
      <c r="CY67" s="268" t="n"/>
    </row>
    <row r="68">
      <c r="CY68" s="268" t="n"/>
    </row>
    <row r="69">
      <c r="CY69" s="268" t="n"/>
    </row>
    <row r="70">
      <c r="CY70" s="268" t="n"/>
    </row>
    <row r="71">
      <c r="CY71" s="268" t="n"/>
    </row>
    <row r="72">
      <c r="CY72" s="268" t="n"/>
    </row>
    <row r="73">
      <c r="CY73" s="268" t="n"/>
    </row>
    <row r="74">
      <c r="CY74" s="268" t="n"/>
    </row>
    <row r="75">
      <c r="CY75" s="268" t="n"/>
    </row>
    <row r="76">
      <c r="CY76" s="268" t="n"/>
    </row>
    <row r="77">
      <c r="CY77" s="268" t="n"/>
    </row>
    <row r="78">
      <c r="CY78" s="268" t="n"/>
    </row>
    <row r="79">
      <c r="CY79" s="268" t="n"/>
    </row>
    <row r="80">
      <c r="CY80" s="268" t="n"/>
    </row>
    <row r="81">
      <c r="CY81" s="268" t="n"/>
    </row>
    <row r="82">
      <c r="CY82" s="268" t="n"/>
    </row>
    <row r="83">
      <c r="CY83" s="268" t="n"/>
    </row>
    <row r="84">
      <c r="CY84" s="268" t="n"/>
    </row>
    <row r="85">
      <c r="CY85" s="268" t="n"/>
    </row>
    <row r="86">
      <c r="CY86" s="268" t="n"/>
    </row>
    <row r="87">
      <c r="CY87" s="268" t="n"/>
    </row>
    <row r="88">
      <c r="CY88" s="268" t="n"/>
    </row>
    <row r="89">
      <c r="CY89" s="268" t="n"/>
    </row>
    <row r="90">
      <c r="CY90" s="268" t="n"/>
    </row>
    <row r="91" ht="16" customFormat="1" customHeight="1" s="270" thickBot="1">
      <c r="A91" s="387" t="n"/>
      <c r="B91" s="387" t="n"/>
      <c r="CY91" s="265" t="n"/>
    </row>
    <row r="92" ht="16" customHeight="1">
      <c r="C92" s="297" t="inlineStr">
        <is>
          <t>Losses of reactive N to "hydrosphere"</t>
        </is>
      </c>
      <c r="CY92" s="268" t="n"/>
    </row>
    <row r="93">
      <c r="C93" s="268" t="n"/>
      <c r="CY93" s="268" t="n"/>
    </row>
    <row r="94">
      <c r="CY94" s="268" t="n"/>
    </row>
    <row r="95">
      <c r="C95" s="302" t="n"/>
      <c r="D95" s="303" t="inlineStr">
        <is>
          <t>Hydrosphere</t>
        </is>
      </c>
      <c r="CY95" s="268" t="n"/>
    </row>
    <row r="96">
      <c r="C96" s="268" t="n"/>
      <c r="D96" s="272" t="n"/>
      <c r="CY96" s="268" t="n"/>
    </row>
    <row r="97" hidden="1" outlineLevel="1">
      <c r="C97" s="535">
        <f>"Time series of N-inputs to "&amp;D95</f>
        <v/>
      </c>
      <c r="E97" s="535" t="n">
        <v>5</v>
      </c>
      <c r="F97" s="535" t="n">
        <v>7</v>
      </c>
      <c r="G97" s="535" t="n">
        <v>8</v>
      </c>
      <c r="CY97" s="268" t="n"/>
    </row>
    <row r="98" collapsed="1">
      <c r="D98" s="273" t="n"/>
      <c r="E98" s="275" t="n"/>
      <c r="F98" s="275" t="n"/>
      <c r="G98" s="275" t="n"/>
      <c r="L98" s="276" t="n"/>
      <c r="M98" s="269" t="n"/>
      <c r="N98" s="269" t="n"/>
      <c r="O98" s="269" t="n"/>
      <c r="P98" s="269" t="n"/>
      <c r="Q98" s="269" t="n"/>
      <c r="R98" s="269" t="n"/>
      <c r="S98" s="269" t="n"/>
      <c r="T98" s="269" t="n"/>
      <c r="U98" s="269" t="n"/>
      <c r="V98" s="269" t="n"/>
      <c r="W98" s="269" t="n"/>
      <c r="X98" s="269" t="n"/>
      <c r="Y98" s="269" t="n"/>
      <c r="Z98" s="269" t="n"/>
      <c r="AA98" s="269" t="n"/>
      <c r="AB98" s="269" t="n"/>
      <c r="AC98" s="269" t="n"/>
      <c r="AD98" s="269" t="n"/>
      <c r="AE98" s="269" t="n"/>
      <c r="AF98" s="269" t="n"/>
      <c r="AG98" s="269" t="n"/>
      <c r="AH98" s="269" t="n"/>
      <c r="AI98" s="269" t="n"/>
      <c r="AJ98" s="269" t="n"/>
      <c r="AK98" s="269" t="n"/>
      <c r="AL98" s="269" t="n"/>
      <c r="AM98" s="269" t="n"/>
      <c r="AN98" s="269" t="n"/>
      <c r="AO98" s="269" t="n"/>
      <c r="AP98" s="269" t="n"/>
      <c r="AQ98" s="269" t="n"/>
      <c r="AR98" s="269" t="n"/>
      <c r="AS98" s="269" t="n"/>
      <c r="AT98" s="269" t="n"/>
      <c r="AU98" s="269" t="n"/>
      <c r="AV98" s="269" t="n"/>
      <c r="AW98" s="269" t="n"/>
      <c r="AX98" s="269" t="n"/>
      <c r="AY98" s="269" t="n"/>
      <c r="AZ98" s="269" t="n"/>
      <c r="BA98" s="269" t="n"/>
      <c r="BB98" s="269" t="n"/>
      <c r="BC98" s="269" t="n"/>
      <c r="BD98" s="269" t="n"/>
      <c r="BE98" s="269" t="n"/>
      <c r="BF98" s="269" t="n"/>
      <c r="BG98" s="269" t="n"/>
      <c r="BH98" s="269" t="n"/>
      <c r="BI98" s="269" t="n"/>
      <c r="BJ98" s="269" t="n"/>
      <c r="BK98" s="269" t="n"/>
      <c r="BL98" s="269" t="n"/>
      <c r="BM98" s="269" t="n"/>
      <c r="BN98" s="269" t="n"/>
      <c r="BO98" s="269" t="n"/>
      <c r="BP98" s="269" t="n"/>
      <c r="BQ98" s="269" t="n"/>
      <c r="BR98" s="269" t="n"/>
      <c r="BS98" s="269" t="n"/>
      <c r="BT98" s="269" t="n"/>
      <c r="BU98" s="269" t="n"/>
      <c r="BV98" s="269" t="n"/>
      <c r="BW98" s="269" t="n"/>
      <c r="BX98" s="269" t="n"/>
      <c r="BY98" s="269" t="n"/>
      <c r="BZ98" s="269" t="n"/>
      <c r="CA98" s="269" t="n"/>
      <c r="CB98" s="269" t="n"/>
      <c r="CC98" s="269" t="n"/>
      <c r="CD98" s="269" t="n"/>
      <c r="CE98" s="269" t="n"/>
      <c r="CF98" s="269" t="n"/>
      <c r="CG98" s="269" t="n"/>
      <c r="CH98" s="269" t="n"/>
      <c r="CI98" s="269" t="n"/>
      <c r="CJ98" s="269" t="n"/>
      <c r="CK98" s="269" t="n"/>
      <c r="CL98" s="269" t="n"/>
      <c r="CM98" s="269" t="n"/>
      <c r="CN98" s="269" t="n"/>
      <c r="CO98" s="269" t="n"/>
      <c r="CP98" s="269" t="n"/>
      <c r="CQ98" s="269" t="n"/>
      <c r="CR98" s="269" t="n"/>
      <c r="CS98" s="269" t="n"/>
      <c r="CT98" s="269" t="n"/>
      <c r="CU98" s="269" t="n"/>
      <c r="CV98" s="269" t="n"/>
      <c r="CY98" s="268" t="n"/>
    </row>
    <row r="99">
      <c r="D99" s="277" t="n"/>
      <c r="E99" s="268" t="inlineStr">
        <is>
          <t>Nmix</t>
        </is>
      </c>
      <c r="F99" s="268" t="inlineStr">
        <is>
          <t>OXN</t>
        </is>
      </c>
      <c r="G99" s="268" t="inlineStr">
        <is>
          <t>RDN</t>
        </is>
      </c>
      <c r="L99" s="278" t="inlineStr">
        <is>
          <t>Total kt N</t>
        </is>
      </c>
      <c r="M99" s="280" t="n"/>
      <c r="N99" s="280" t="n"/>
      <c r="O99" s="280" t="n"/>
      <c r="P99" s="280" t="n"/>
      <c r="Q99" s="280" t="n"/>
      <c r="R99" s="280" t="n"/>
      <c r="S99" s="280" t="n"/>
      <c r="T99" s="280" t="n"/>
      <c r="U99" s="280" t="n"/>
      <c r="V99" s="280" t="n"/>
      <c r="W99" s="280" t="n"/>
      <c r="X99" s="280" t="n"/>
      <c r="Y99" s="280" t="n"/>
      <c r="Z99" s="280" t="n"/>
      <c r="AA99" s="280" t="n"/>
      <c r="AB99" s="280" t="n"/>
      <c r="AC99" s="280" t="n"/>
      <c r="AD99" s="280" t="n"/>
      <c r="AE99" s="280" t="n"/>
      <c r="AF99" s="280" t="n"/>
      <c r="AG99" s="280" t="n"/>
      <c r="AH99" s="280" t="n"/>
      <c r="AI99" s="280" t="n"/>
      <c r="AJ99" s="280" t="n"/>
      <c r="AK99" s="280" t="n"/>
      <c r="AL99" s="280" t="n"/>
      <c r="AM99" s="280" t="n"/>
      <c r="AN99" s="280" t="n"/>
      <c r="AO99" s="280" t="n"/>
      <c r="AP99" s="280" t="n"/>
      <c r="AQ99" s="280" t="n"/>
      <c r="AR99" s="280" t="n"/>
      <c r="AS99" s="280" t="n"/>
      <c r="AT99" s="280" t="n"/>
      <c r="AU99" s="280" t="n"/>
      <c r="AV99" s="280" t="n"/>
      <c r="AW99" s="280" t="n"/>
      <c r="AX99" s="280" t="n"/>
      <c r="AY99" s="280" t="n"/>
      <c r="AZ99" s="280" t="n"/>
      <c r="BA99" s="280" t="n"/>
      <c r="BB99" s="280" t="n"/>
      <c r="BC99" s="280" t="n"/>
      <c r="BD99" s="280" t="n"/>
      <c r="BE99" s="280" t="n"/>
      <c r="BF99" s="280" t="n"/>
      <c r="BG99" s="280" t="n"/>
      <c r="BH99" s="280" t="n"/>
      <c r="BI99" s="280" t="n"/>
      <c r="BJ99" s="280" t="n"/>
      <c r="BK99" s="280" t="n"/>
      <c r="BL99" s="280" t="n"/>
      <c r="BM99" s="280" t="n"/>
      <c r="BN99" s="280" t="n"/>
      <c r="BO99" s="280" t="n"/>
      <c r="BP99" s="280" t="n"/>
      <c r="BQ99" s="280" t="n"/>
      <c r="BR99" s="280" t="n"/>
      <c r="BS99" s="280" t="n"/>
      <c r="BT99" s="280" t="n"/>
      <c r="BU99" s="280" t="n"/>
      <c r="BV99" s="280" t="n"/>
      <c r="BW99" s="280" t="n"/>
      <c r="BX99" s="280" t="n"/>
      <c r="BY99" s="280" t="n"/>
      <c r="BZ99" s="280" t="n"/>
      <c r="CA99" s="280" t="n"/>
      <c r="CB99" s="280" t="n"/>
      <c r="CC99" s="280" t="n"/>
      <c r="CD99" s="280" t="n"/>
      <c r="CE99" s="280" t="n"/>
      <c r="CF99" s="280" t="n"/>
      <c r="CG99" s="280" t="n"/>
      <c r="CH99" s="280" t="n"/>
      <c r="CI99" s="280" t="n"/>
      <c r="CJ99" s="280" t="n"/>
      <c r="CK99" s="280" t="n"/>
      <c r="CL99" s="280" t="n"/>
      <c r="CM99" s="280" t="n"/>
      <c r="CN99" s="280" t="n"/>
      <c r="CO99" s="280" t="n"/>
      <c r="CP99" s="280" t="n"/>
      <c r="CQ99" s="280" t="n"/>
      <c r="CR99" s="280" t="n"/>
      <c r="CS99" s="280" t="n"/>
      <c r="CT99" s="280" t="n"/>
      <c r="CU99" s="280" t="n"/>
      <c r="CV99" s="280" t="n"/>
      <c r="CY99" s="268" t="n"/>
    </row>
    <row r="100">
      <c r="D100" s="285" t="n">
        <v>2018</v>
      </c>
      <c r="E100" s="282">
        <f>VLOOKUP($D$95,$D$17:$CV$25,E$97,FALSE)</f>
        <v/>
      </c>
      <c r="F100" s="282">
        <f>VLOOKUP($D$95,$D$17:$CV$25,F$97,FALSE)</f>
        <v/>
      </c>
      <c r="G100" s="282">
        <f>VLOOKUP($D$95,$D$17:$CV$25,G$97,FALSE)</f>
        <v/>
      </c>
      <c r="L100" s="285">
        <f>SUM(E100:K100)</f>
        <v/>
      </c>
      <c r="CY100" s="268" t="n"/>
    </row>
    <row r="101">
      <c r="B101" s="386" t="n">
        <v>8</v>
      </c>
      <c r="D101" s="285" t="n">
        <v>2020</v>
      </c>
      <c r="E101" s="282">
        <f>VLOOKUP($D$95,$D$17:$CV$25,$B101+E$97,FALSE)</f>
        <v/>
      </c>
      <c r="F101" s="282">
        <f>VLOOKUP($D$95,$D$17:$CV$25,$B101+F$97,FALSE)</f>
        <v/>
      </c>
      <c r="G101" s="282">
        <f>VLOOKUP($D$95,$D$17:$CV$25,$B101+G$97,FALSE)</f>
        <v/>
      </c>
      <c r="L101" s="285">
        <f>SUM(E101:K101)</f>
        <v/>
      </c>
      <c r="AC101" s="269" t="n"/>
      <c r="AD101" s="269" t="n"/>
      <c r="AE101" s="269" t="n"/>
      <c r="AF101" s="269" t="n"/>
      <c r="AG101" s="269" t="n"/>
      <c r="AH101" s="269" t="n"/>
      <c r="AI101" s="269" t="n"/>
      <c r="AK101" s="269" t="n"/>
      <c r="AL101" s="269" t="n"/>
      <c r="AM101" s="269" t="n"/>
      <c r="AN101" s="269" t="n"/>
      <c r="AO101" s="269" t="n"/>
      <c r="AP101" s="269" t="n"/>
      <c r="AQ101" s="269" t="n"/>
      <c r="AS101" s="269" t="n"/>
      <c r="AT101" s="269" t="n"/>
      <c r="AU101" s="269" t="n"/>
      <c r="AV101" s="269" t="n"/>
      <c r="AW101" s="269" t="n"/>
      <c r="AX101" s="269" t="n"/>
      <c r="AY101" s="269" t="n"/>
      <c r="BA101" s="269" t="n"/>
      <c r="BB101" s="269" t="n"/>
      <c r="BC101" s="269" t="n"/>
      <c r="BD101" s="269" t="n"/>
      <c r="BE101" s="269" t="n"/>
      <c r="BF101" s="269" t="n"/>
      <c r="BG101" s="269" t="n"/>
      <c r="BI101" s="269" t="n"/>
      <c r="BJ101" s="269" t="n"/>
      <c r="BK101" s="269" t="n"/>
      <c r="BL101" s="269" t="n"/>
      <c r="BM101" s="269" t="n"/>
      <c r="BN101" s="269" t="n"/>
      <c r="BO101" s="269" t="n"/>
      <c r="BQ101" s="269" t="n"/>
      <c r="BR101" s="269" t="n"/>
      <c r="BS101" s="269" t="n"/>
      <c r="BT101" s="269" t="n"/>
      <c r="BU101" s="269" t="n"/>
      <c r="BV101" s="269" t="n"/>
      <c r="BW101" s="269" t="n"/>
      <c r="BY101" s="269" t="n"/>
      <c r="BZ101" s="269" t="n"/>
      <c r="CA101" s="269" t="n"/>
      <c r="CB101" s="269" t="n"/>
      <c r="CC101" s="269" t="n"/>
      <c r="CD101" s="269" t="n"/>
      <c r="CE101" s="269" t="n"/>
      <c r="CG101" s="269" t="n"/>
      <c r="CH101" s="269" t="n"/>
      <c r="CI101" s="269" t="n"/>
      <c r="CJ101" s="269" t="n"/>
      <c r="CK101" s="269" t="n"/>
      <c r="CL101" s="269" t="n"/>
      <c r="CM101" s="269" t="n"/>
      <c r="CO101" s="269" t="n"/>
      <c r="CP101" s="269" t="n"/>
      <c r="CQ101" s="269" t="n"/>
      <c r="CR101" s="269" t="n"/>
      <c r="CS101" s="269" t="n"/>
      <c r="CT101" s="269" t="n"/>
      <c r="CU101" s="269" t="n"/>
      <c r="CY101" s="268" t="n"/>
    </row>
    <row r="102">
      <c r="B102" s="386">
        <f>B101+8</f>
        <v/>
      </c>
      <c r="D102" s="285" t="n">
        <v>2022</v>
      </c>
      <c r="E102" s="282">
        <f>VLOOKUP($D$95,$D$17:$CV$25,$B102+E$97,FALSE)</f>
        <v/>
      </c>
      <c r="F102" s="282">
        <f>VLOOKUP($D$95,$D$17:$CV$25,$B102+F$97,FALSE)</f>
        <v/>
      </c>
      <c r="G102" s="282">
        <f>VLOOKUP($D$95,$D$17:$CV$25,$B102+G$97,FALSE)</f>
        <v/>
      </c>
      <c r="L102" s="285">
        <f>SUM(E102:K102)</f>
        <v/>
      </c>
      <c r="CY102" s="268" t="n"/>
    </row>
    <row r="103">
      <c r="B103" s="386">
        <f>B102+8</f>
        <v/>
      </c>
      <c r="D103" s="285" t="n">
        <v>2024</v>
      </c>
      <c r="E103" s="282">
        <f>VLOOKUP($D$95,$D$17:$CV$25,$B103+E$97,FALSE)</f>
        <v/>
      </c>
      <c r="F103" s="282">
        <f>VLOOKUP($D$95,$D$17:$CV$25,$B103+F$97,FALSE)</f>
        <v/>
      </c>
      <c r="G103" s="282">
        <f>VLOOKUP($D$95,$D$17:$CV$25,$B103+G$97,FALSE)</f>
        <v/>
      </c>
      <c r="L103" s="285">
        <f>SUM(E103:K103)</f>
        <v/>
      </c>
      <c r="CY103" s="268" t="n"/>
    </row>
    <row r="104">
      <c r="B104" s="386">
        <f>B103+8</f>
        <v/>
      </c>
      <c r="D104" s="285" t="n">
        <v>2026</v>
      </c>
      <c r="E104" s="282">
        <f>VLOOKUP($D$95,$D$17:$CV$25,$B104+E$97,FALSE)</f>
        <v/>
      </c>
      <c r="F104" s="282">
        <f>VLOOKUP($D$95,$D$17:$CV$25,$B104+F$97,FALSE)</f>
        <v/>
      </c>
      <c r="G104" s="282">
        <f>VLOOKUP($D$95,$D$17:$CV$25,$B104+G$97,FALSE)</f>
        <v/>
      </c>
      <c r="L104" s="285">
        <f>SUM(E104:K104)</f>
        <v/>
      </c>
      <c r="CY104" s="268" t="n"/>
    </row>
    <row r="105">
      <c r="B105" s="386">
        <f>B104+8</f>
        <v/>
      </c>
      <c r="D105" s="285" t="n">
        <v>2028</v>
      </c>
      <c r="E105" s="282">
        <f>VLOOKUP($D$95,$D$17:$CV$25,$B105+E$97,FALSE)</f>
        <v/>
      </c>
      <c r="F105" s="282">
        <f>VLOOKUP($D$95,$D$17:$CV$25,$B105+F$97,FALSE)</f>
        <v/>
      </c>
      <c r="G105" s="282">
        <f>VLOOKUP($D$95,$D$17:$CV$25,$B105+G$97,FALSE)</f>
        <v/>
      </c>
      <c r="L105" s="285">
        <f>SUM(E105:K105)</f>
        <v/>
      </c>
      <c r="CY105" s="268" t="n"/>
    </row>
    <row r="106">
      <c r="B106" s="386">
        <f>B105+8</f>
        <v/>
      </c>
      <c r="D106" s="285" t="n">
        <v>2030</v>
      </c>
      <c r="E106" s="282">
        <f>VLOOKUP($D$95,$D$17:$CV$25,$B106+E$97,FALSE)</f>
        <v/>
      </c>
      <c r="F106" s="282">
        <f>VLOOKUP($D$95,$D$17:$CV$25,$B106+F$97,FALSE)</f>
        <v/>
      </c>
      <c r="G106" s="282">
        <f>VLOOKUP($D$95,$D$17:$CV$25,$B106+G$97,FALSE)</f>
        <v/>
      </c>
      <c r="L106" s="285">
        <f>SUM(E106:K106)</f>
        <v/>
      </c>
      <c r="CY106" s="268" t="n"/>
    </row>
    <row r="107">
      <c r="B107" s="386">
        <f>B106+8</f>
        <v/>
      </c>
      <c r="D107" s="285" t="n">
        <v>2032</v>
      </c>
      <c r="E107" s="282">
        <f>VLOOKUP($D$95,$D$17:$CV$25,$B107+E$97,FALSE)</f>
        <v/>
      </c>
      <c r="F107" s="282">
        <f>VLOOKUP($D$95,$D$17:$CV$25,$B107+F$97,FALSE)</f>
        <v/>
      </c>
      <c r="G107" s="282">
        <f>VLOOKUP($D$95,$D$17:$CV$25,$B107+G$97,FALSE)</f>
        <v/>
      </c>
      <c r="L107" s="285">
        <f>SUM(E107:K107)</f>
        <v/>
      </c>
      <c r="CY107" s="268" t="n"/>
    </row>
    <row r="108">
      <c r="B108" s="386">
        <f>B107+8</f>
        <v/>
      </c>
      <c r="D108" s="285" t="n">
        <v>2034</v>
      </c>
      <c r="E108" s="282">
        <f>VLOOKUP($D$95,$D$17:$CV$25,$B108+E$97,FALSE)</f>
        <v/>
      </c>
      <c r="F108" s="282">
        <f>VLOOKUP($D$95,$D$17:$CV$25,$B108+F$97,FALSE)</f>
        <v/>
      </c>
      <c r="G108" s="282">
        <f>VLOOKUP($D$95,$D$17:$CV$25,$B108+G$97,FALSE)</f>
        <v/>
      </c>
      <c r="L108" s="285">
        <f>SUM(E108:K108)</f>
        <v/>
      </c>
      <c r="CY108" s="268" t="n"/>
    </row>
    <row r="109">
      <c r="B109" s="386">
        <f>B108+8</f>
        <v/>
      </c>
      <c r="D109" s="285" t="n">
        <v>2036</v>
      </c>
      <c r="E109" s="282">
        <f>VLOOKUP($D$95,$D$17:$CV$25,$B109+E$97,FALSE)</f>
        <v/>
      </c>
      <c r="F109" s="282">
        <f>VLOOKUP($D$95,$D$17:$CV$25,$B109+F$97,FALSE)</f>
        <v/>
      </c>
      <c r="G109" s="282">
        <f>VLOOKUP($D$95,$D$17:$CV$25,$B109+G$97,FALSE)</f>
        <v/>
      </c>
      <c r="L109" s="285">
        <f>SUM(E109:K109)</f>
        <v/>
      </c>
      <c r="CY109" s="268" t="n"/>
    </row>
    <row r="110">
      <c r="B110" s="386">
        <f>B109+8</f>
        <v/>
      </c>
      <c r="D110" s="285" t="n">
        <v>2038</v>
      </c>
      <c r="E110" s="282">
        <f>VLOOKUP($D$95,$D$17:$CV$25,$B110+E$97,FALSE)</f>
        <v/>
      </c>
      <c r="F110" s="282">
        <f>VLOOKUP($D$95,$D$17:$CV$25,$B110+F$97,FALSE)</f>
        <v/>
      </c>
      <c r="G110" s="282">
        <f>VLOOKUP($D$95,$D$17:$CV$25,$B110+G$97,FALSE)</f>
        <v/>
      </c>
      <c r="L110" s="285">
        <f>SUM(E110:K110)</f>
        <v/>
      </c>
      <c r="CY110" s="268" t="n"/>
    </row>
    <row r="111">
      <c r="B111" s="386">
        <f>B110+8</f>
        <v/>
      </c>
      <c r="D111" s="285" t="n">
        <v>2040</v>
      </c>
      <c r="E111" s="282">
        <f>VLOOKUP($D$95,$D$17:$CV$25,$B111+E$97,FALSE)</f>
        <v/>
      </c>
      <c r="F111" s="282">
        <f>VLOOKUP($D$95,$D$17:$CV$25,$B111+F$97,FALSE)</f>
        <v/>
      </c>
      <c r="G111" s="282">
        <f>VLOOKUP($D$95,$D$17:$CV$25,$B111+G$97,FALSE)</f>
        <v/>
      </c>
      <c r="L111" s="285">
        <f>SUM(E111:K111)</f>
        <v/>
      </c>
      <c r="CY111" s="268" t="n"/>
    </row>
    <row r="112">
      <c r="CY112" s="268" t="n"/>
    </row>
    <row r="113">
      <c r="CY113" s="268" t="n"/>
    </row>
    <row r="114">
      <c r="CY114" s="268" t="n"/>
    </row>
    <row r="115">
      <c r="CY115" s="268" t="n"/>
    </row>
    <row r="116">
      <c r="CY116" s="268" t="n"/>
    </row>
    <row r="117">
      <c r="CY117" s="268" t="n"/>
    </row>
    <row r="118">
      <c r="CY118" s="268" t="n"/>
    </row>
    <row r="119">
      <c r="CY119" s="268" t="n"/>
    </row>
    <row r="120">
      <c r="CY120" s="268" t="n"/>
    </row>
    <row r="121">
      <c r="CY121" s="268" t="n"/>
    </row>
    <row r="122">
      <c r="CY122" s="268" t="n"/>
    </row>
    <row r="123">
      <c r="CY123" s="268" t="n"/>
    </row>
    <row r="124">
      <c r="CY124" s="268" t="n"/>
    </row>
    <row r="125">
      <c r="CY125" s="268" t="n"/>
    </row>
    <row r="126">
      <c r="CY126" s="268" t="n"/>
    </row>
    <row r="127">
      <c r="CY127" s="268" t="n"/>
    </row>
    <row r="128">
      <c r="CY128" s="268" t="n"/>
    </row>
    <row r="129">
      <c r="CY129" s="268" t="n"/>
    </row>
    <row r="130">
      <c r="CY130" s="268" t="n"/>
    </row>
    <row r="131">
      <c r="CY131" s="268" t="n"/>
    </row>
    <row r="132">
      <c r="CY132" s="268" t="n"/>
    </row>
    <row r="133">
      <c r="CY133" s="268" t="n"/>
    </row>
    <row r="134">
      <c r="CY134" s="268" t="n"/>
    </row>
    <row r="135">
      <c r="CY135" s="268" t="n"/>
    </row>
    <row r="136">
      <c r="CY136" s="268" t="n"/>
    </row>
    <row r="137">
      <c r="CY137" s="268" t="n"/>
    </row>
    <row r="138">
      <c r="CY138" s="268" t="n"/>
    </row>
    <row r="139" ht="16" customFormat="1" customHeight="1" s="270" thickBot="1">
      <c r="A139" s="387" t="n"/>
      <c r="B139" s="387" t="n"/>
      <c r="CY139" s="265" t="n"/>
    </row>
    <row r="140" ht="16" customHeight="1">
      <c r="C140" s="297" t="inlineStr">
        <is>
          <t>Inputs of Nr to "forests and semi-natural vegetation"</t>
        </is>
      </c>
      <c r="CY140" s="268" t="n"/>
    </row>
    <row r="141">
      <c r="C141" s="268" t="n"/>
      <c r="CY141" s="268" t="n"/>
    </row>
    <row r="142">
      <c r="CY142" s="268" t="n"/>
    </row>
    <row r="143">
      <c r="C143" s="302" t="n"/>
      <c r="D143" s="303" t="inlineStr">
        <is>
          <t>Forests and semi-natural vegetation</t>
        </is>
      </c>
      <c r="CY143" s="268" t="n"/>
    </row>
    <row r="144">
      <c r="C144" s="268" t="n"/>
      <c r="D144" s="272" t="n"/>
      <c r="CY144" s="268" t="n"/>
    </row>
    <row r="145" hidden="1" outlineLevel="1">
      <c r="C145" s="535">
        <f>"Time series of N-inputs to "&amp;D143</f>
        <v/>
      </c>
      <c r="E145" s="535" t="n">
        <v>5</v>
      </c>
      <c r="F145" s="535" t="n">
        <v>7</v>
      </c>
      <c r="G145" s="535" t="n">
        <v>8</v>
      </c>
      <c r="CY145" s="268" t="n"/>
    </row>
    <row r="146" collapsed="1">
      <c r="D146" s="273" t="n"/>
      <c r="E146" s="275" t="n"/>
      <c r="F146" s="275" t="n"/>
      <c r="G146" s="275" t="n"/>
      <c r="L146" s="276" t="n"/>
      <c r="M146" s="269" t="n"/>
      <c r="N146" s="269" t="n"/>
      <c r="O146" s="269" t="n"/>
      <c r="P146" s="269" t="n"/>
      <c r="Q146" s="269" t="n"/>
      <c r="R146" s="269" t="n"/>
      <c r="S146" s="269" t="n"/>
      <c r="T146" s="269" t="n"/>
      <c r="U146" s="269" t="n"/>
      <c r="V146" s="269" t="n"/>
      <c r="W146" s="269" t="n"/>
      <c r="X146" s="269" t="n"/>
      <c r="Y146" s="269" t="n"/>
      <c r="Z146" s="269" t="n"/>
      <c r="AA146" s="269" t="n"/>
      <c r="AB146" s="269" t="n"/>
      <c r="AC146" s="269" t="n"/>
      <c r="AD146" s="269" t="n"/>
      <c r="AE146" s="269" t="n"/>
      <c r="AF146" s="269" t="n"/>
      <c r="AG146" s="269" t="n"/>
      <c r="AH146" s="269" t="n"/>
      <c r="AI146" s="269" t="n"/>
      <c r="AJ146" s="269" t="n"/>
      <c r="AK146" s="269" t="n"/>
      <c r="AL146" s="269" t="n"/>
      <c r="AM146" s="269" t="n"/>
      <c r="AN146" s="269" t="n"/>
      <c r="AO146" s="269" t="n"/>
      <c r="AP146" s="269" t="n"/>
      <c r="AQ146" s="269" t="n"/>
      <c r="AR146" s="269" t="n"/>
      <c r="AS146" s="269" t="n"/>
      <c r="AT146" s="269" t="n"/>
      <c r="AU146" s="269" t="n"/>
      <c r="AV146" s="269" t="n"/>
      <c r="AW146" s="269" t="n"/>
      <c r="AX146" s="269" t="n"/>
      <c r="AY146" s="269" t="n"/>
      <c r="AZ146" s="269" t="n"/>
      <c r="BA146" s="269" t="n"/>
      <c r="BB146" s="269" t="n"/>
      <c r="BC146" s="269" t="n"/>
      <c r="BD146" s="269" t="n"/>
      <c r="BE146" s="269" t="n"/>
      <c r="BF146" s="269" t="n"/>
      <c r="BG146" s="269" t="n"/>
      <c r="BH146" s="269" t="n"/>
      <c r="BI146" s="269" t="n"/>
      <c r="BJ146" s="269" t="n"/>
      <c r="BK146" s="269" t="n"/>
      <c r="BL146" s="269" t="n"/>
      <c r="BM146" s="269" t="n"/>
      <c r="BN146" s="269" t="n"/>
      <c r="BO146" s="269" t="n"/>
      <c r="BP146" s="269" t="n"/>
      <c r="BQ146" s="269" t="n"/>
      <c r="BR146" s="269" t="n"/>
      <c r="BS146" s="269" t="n"/>
      <c r="BT146" s="269" t="n"/>
      <c r="BU146" s="269" t="n"/>
      <c r="BV146" s="269" t="n"/>
      <c r="BW146" s="269" t="n"/>
      <c r="BX146" s="269" t="n"/>
      <c r="BY146" s="269" t="n"/>
      <c r="BZ146" s="269" t="n"/>
      <c r="CA146" s="269" t="n"/>
      <c r="CB146" s="269" t="n"/>
      <c r="CC146" s="269" t="n"/>
      <c r="CD146" s="269" t="n"/>
      <c r="CE146" s="269" t="n"/>
      <c r="CF146" s="269" t="n"/>
      <c r="CG146" s="269" t="n"/>
      <c r="CH146" s="269" t="n"/>
      <c r="CI146" s="269" t="n"/>
      <c r="CJ146" s="269" t="n"/>
      <c r="CK146" s="269" t="n"/>
      <c r="CL146" s="269" t="n"/>
      <c r="CM146" s="269" t="n"/>
      <c r="CN146" s="269" t="n"/>
      <c r="CO146" s="269" t="n"/>
      <c r="CP146" s="269" t="n"/>
      <c r="CQ146" s="269" t="n"/>
      <c r="CR146" s="269" t="n"/>
      <c r="CS146" s="269" t="n"/>
      <c r="CT146" s="269" t="n"/>
      <c r="CU146" s="269" t="n"/>
      <c r="CV146" s="269" t="n"/>
      <c r="CY146" s="268" t="n"/>
    </row>
    <row r="147">
      <c r="D147" s="277" t="n"/>
      <c r="E147" s="268" t="inlineStr">
        <is>
          <t>Nmix</t>
        </is>
      </c>
      <c r="F147" s="268" t="inlineStr">
        <is>
          <t>OXN</t>
        </is>
      </c>
      <c r="G147" s="268" t="inlineStr">
        <is>
          <t>RDN</t>
        </is>
      </c>
      <c r="L147" s="278" t="inlineStr">
        <is>
          <t>Total kt N</t>
        </is>
      </c>
      <c r="M147" s="280" t="n"/>
      <c r="N147" s="280" t="n"/>
      <c r="O147" s="280" t="n"/>
      <c r="P147" s="280" t="n"/>
      <c r="Q147" s="280" t="n"/>
      <c r="R147" s="280" t="n"/>
      <c r="S147" s="280" t="n"/>
      <c r="T147" s="280" t="n"/>
      <c r="U147" s="280" t="n"/>
      <c r="V147" s="280" t="n"/>
      <c r="W147" s="280" t="n"/>
      <c r="X147" s="280" t="n"/>
      <c r="Y147" s="280" t="n"/>
      <c r="Z147" s="280" t="n"/>
      <c r="AA147" s="280" t="n"/>
      <c r="AB147" s="280" t="n"/>
      <c r="AC147" s="280" t="n"/>
      <c r="AD147" s="280" t="n"/>
      <c r="AE147" s="280" t="n"/>
      <c r="AF147" s="280" t="n"/>
      <c r="AG147" s="280" t="n"/>
      <c r="AH147" s="280" t="n"/>
      <c r="AI147" s="280" t="n"/>
      <c r="AJ147" s="280" t="n"/>
      <c r="AK147" s="280" t="n"/>
      <c r="AL147" s="280" t="n"/>
      <c r="AM147" s="280" t="n"/>
      <c r="AN147" s="280" t="n"/>
      <c r="AO147" s="280" t="n"/>
      <c r="AP147" s="280" t="n"/>
      <c r="AQ147" s="280" t="n"/>
      <c r="AR147" s="280" t="n"/>
      <c r="AS147" s="280" t="n"/>
      <c r="AT147" s="280" t="n"/>
      <c r="AU147" s="280" t="n"/>
      <c r="AV147" s="280" t="n"/>
      <c r="AW147" s="280" t="n"/>
      <c r="AX147" s="280" t="n"/>
      <c r="AY147" s="280" t="n"/>
      <c r="AZ147" s="280" t="n"/>
      <c r="BA147" s="280" t="n"/>
      <c r="BB147" s="280" t="n"/>
      <c r="BC147" s="280" t="n"/>
      <c r="BD147" s="280" t="n"/>
      <c r="BE147" s="280" t="n"/>
      <c r="BF147" s="280" t="n"/>
      <c r="BG147" s="280" t="n"/>
      <c r="BH147" s="280" t="n"/>
      <c r="BI147" s="280" t="n"/>
      <c r="BJ147" s="280" t="n"/>
      <c r="BK147" s="280" t="n"/>
      <c r="BL147" s="280" t="n"/>
      <c r="BM147" s="280" t="n"/>
      <c r="BN147" s="280" t="n"/>
      <c r="BO147" s="280" t="n"/>
      <c r="BP147" s="280" t="n"/>
      <c r="BQ147" s="280" t="n"/>
      <c r="BR147" s="280" t="n"/>
      <c r="BS147" s="280" t="n"/>
      <c r="BT147" s="280" t="n"/>
      <c r="BU147" s="280" t="n"/>
      <c r="BV147" s="280" t="n"/>
      <c r="BW147" s="280" t="n"/>
      <c r="BX147" s="280" t="n"/>
      <c r="BY147" s="280" t="n"/>
      <c r="BZ147" s="280" t="n"/>
      <c r="CA147" s="280" t="n"/>
      <c r="CB147" s="280" t="n"/>
      <c r="CC147" s="280" t="n"/>
      <c r="CD147" s="280" t="n"/>
      <c r="CE147" s="280" t="n"/>
      <c r="CF147" s="280" t="n"/>
      <c r="CG147" s="280" t="n"/>
      <c r="CH147" s="280" t="n"/>
      <c r="CI147" s="280" t="n"/>
      <c r="CJ147" s="280" t="n"/>
      <c r="CK147" s="280" t="n"/>
      <c r="CL147" s="280" t="n"/>
      <c r="CM147" s="280" t="n"/>
      <c r="CN147" s="280" t="n"/>
      <c r="CO147" s="280" t="n"/>
      <c r="CP147" s="280" t="n"/>
      <c r="CQ147" s="280" t="n"/>
      <c r="CR147" s="280" t="n"/>
      <c r="CS147" s="280" t="n"/>
      <c r="CT147" s="280" t="n"/>
      <c r="CU147" s="280" t="n"/>
      <c r="CV147" s="280" t="n"/>
      <c r="CY147" s="268" t="n"/>
    </row>
    <row r="148">
      <c r="D148" s="285" t="n">
        <v>2018</v>
      </c>
      <c r="E148" s="282">
        <f>VLOOKUP($D$143,$D$17:$CV$25,E$145,FALSE)</f>
        <v/>
      </c>
      <c r="F148" s="282">
        <f>VLOOKUP($D$143,$D$17:$CV$25,F$145,FALSE)</f>
        <v/>
      </c>
      <c r="G148" s="282">
        <f>VLOOKUP($D$143,$D$17:$CV$25,G$145,FALSE)</f>
        <v/>
      </c>
      <c r="L148" s="285">
        <f>SUM(E148:K148)</f>
        <v/>
      </c>
      <c r="CY148" s="268" t="n"/>
    </row>
    <row r="149">
      <c r="B149" s="386" t="n">
        <v>8</v>
      </c>
      <c r="D149" s="285" t="n">
        <v>2020</v>
      </c>
      <c r="E149" s="282">
        <f>VLOOKUP($D$143,$D$17:$CV$25,$B149+E$145,FALSE)</f>
        <v/>
      </c>
      <c r="F149" s="282">
        <f>VLOOKUP($D$143,$D$17:$CV$25,$B149+F$145,FALSE)</f>
        <v/>
      </c>
      <c r="G149" s="282">
        <f>VLOOKUP($D$143,$D$17:$CV$25,$B149+G$145,FALSE)</f>
        <v/>
      </c>
      <c r="L149" s="285">
        <f>SUM(E149:K149)</f>
        <v/>
      </c>
      <c r="AC149" s="269" t="n"/>
      <c r="AD149" s="269" t="n"/>
      <c r="AE149" s="269" t="n"/>
      <c r="AF149" s="269" t="n"/>
      <c r="AG149" s="269" t="n"/>
      <c r="AH149" s="269" t="n"/>
      <c r="AI149" s="269" t="n"/>
      <c r="AK149" s="269" t="n"/>
      <c r="AL149" s="269" t="n"/>
      <c r="AM149" s="269" t="n"/>
      <c r="AN149" s="269" t="n"/>
      <c r="AO149" s="269" t="n"/>
      <c r="AP149" s="269" t="n"/>
      <c r="AQ149" s="269" t="n"/>
      <c r="AS149" s="269" t="n"/>
      <c r="AT149" s="269" t="n"/>
      <c r="AU149" s="269" t="n"/>
      <c r="AV149" s="269" t="n"/>
      <c r="AW149" s="269" t="n"/>
      <c r="AX149" s="269" t="n"/>
      <c r="AY149" s="269" t="n"/>
      <c r="BA149" s="269" t="n"/>
      <c r="BB149" s="269" t="n"/>
      <c r="BC149" s="269" t="n"/>
      <c r="BD149" s="269" t="n"/>
      <c r="BE149" s="269" t="n"/>
      <c r="BF149" s="269" t="n"/>
      <c r="BG149" s="269" t="n"/>
      <c r="BI149" s="269" t="n"/>
      <c r="BJ149" s="269" t="n"/>
      <c r="BK149" s="269" t="n"/>
      <c r="BL149" s="269" t="n"/>
      <c r="BM149" s="269" t="n"/>
      <c r="BN149" s="269" t="n"/>
      <c r="BO149" s="269" t="n"/>
      <c r="BQ149" s="269" t="n"/>
      <c r="BR149" s="269" t="n"/>
      <c r="BS149" s="269" t="n"/>
      <c r="BT149" s="269" t="n"/>
      <c r="BU149" s="269" t="n"/>
      <c r="BV149" s="269" t="n"/>
      <c r="BW149" s="269" t="n"/>
      <c r="BY149" s="269" t="n"/>
      <c r="BZ149" s="269" t="n"/>
      <c r="CA149" s="269" t="n"/>
      <c r="CB149" s="269" t="n"/>
      <c r="CC149" s="269" t="n"/>
      <c r="CD149" s="269" t="n"/>
      <c r="CE149" s="269" t="n"/>
      <c r="CG149" s="269" t="n"/>
      <c r="CH149" s="269" t="n"/>
      <c r="CI149" s="269" t="n"/>
      <c r="CJ149" s="269" t="n"/>
      <c r="CK149" s="269" t="n"/>
      <c r="CL149" s="269" t="n"/>
      <c r="CM149" s="269" t="n"/>
      <c r="CO149" s="269" t="n"/>
      <c r="CP149" s="269" t="n"/>
      <c r="CQ149" s="269" t="n"/>
      <c r="CR149" s="269" t="n"/>
      <c r="CS149" s="269" t="n"/>
      <c r="CT149" s="269" t="n"/>
      <c r="CU149" s="269" t="n"/>
      <c r="CY149" s="268" t="n"/>
    </row>
    <row r="150">
      <c r="B150" s="386">
        <f>B149+8</f>
        <v/>
      </c>
      <c r="D150" s="285" t="n">
        <v>2022</v>
      </c>
      <c r="E150" s="282">
        <f>VLOOKUP($D$143,$D$17:$CV$25,$B150+E$145,FALSE)</f>
        <v/>
      </c>
      <c r="F150" s="282">
        <f>VLOOKUP($D$143,$D$17:$CV$25,$B150+F$145,FALSE)</f>
        <v/>
      </c>
      <c r="G150" s="282">
        <f>VLOOKUP($D$143,$D$17:$CV$25,$B150+G$145,FALSE)</f>
        <v/>
      </c>
      <c r="L150" s="285">
        <f>SUM(E150:K150)</f>
        <v/>
      </c>
      <c r="CY150" s="268" t="n"/>
    </row>
    <row r="151">
      <c r="B151" s="386">
        <f>B150+8</f>
        <v/>
      </c>
      <c r="D151" s="285" t="n">
        <v>2024</v>
      </c>
      <c r="E151" s="282">
        <f>VLOOKUP($D$143,$D$17:$CV$25,$B151+E$145,FALSE)</f>
        <v/>
      </c>
      <c r="F151" s="282">
        <f>VLOOKUP($D$143,$D$17:$CV$25,$B151+F$145,FALSE)</f>
        <v/>
      </c>
      <c r="G151" s="282">
        <f>VLOOKUP($D$143,$D$17:$CV$25,$B151+G$145,FALSE)</f>
        <v/>
      </c>
      <c r="L151" s="285">
        <f>SUM(E151:K151)</f>
        <v/>
      </c>
      <c r="CY151" s="268" t="n"/>
    </row>
    <row r="152">
      <c r="B152" s="386">
        <f>B151+8</f>
        <v/>
      </c>
      <c r="D152" s="285" t="n">
        <v>2026</v>
      </c>
      <c r="E152" s="282">
        <f>VLOOKUP($D$143,$D$17:$CV$25,$B152+E$145,FALSE)</f>
        <v/>
      </c>
      <c r="F152" s="282">
        <f>VLOOKUP($D$143,$D$17:$CV$25,$B152+F$145,FALSE)</f>
        <v/>
      </c>
      <c r="G152" s="282">
        <f>VLOOKUP($D$143,$D$17:$CV$25,$B152+G$145,FALSE)</f>
        <v/>
      </c>
      <c r="L152" s="285">
        <f>SUM(E152:K152)</f>
        <v/>
      </c>
      <c r="CY152" s="268" t="n"/>
    </row>
    <row r="153">
      <c r="B153" s="386">
        <f>B152+8</f>
        <v/>
      </c>
      <c r="D153" s="285" t="n">
        <v>2028</v>
      </c>
      <c r="E153" s="282">
        <f>VLOOKUP($D$143,$D$17:$CV$25,$B153+E$145,FALSE)</f>
        <v/>
      </c>
      <c r="F153" s="282">
        <f>VLOOKUP($D$143,$D$17:$CV$25,$B153+F$145,FALSE)</f>
        <v/>
      </c>
      <c r="G153" s="282">
        <f>VLOOKUP($D$143,$D$17:$CV$25,$B153+G$145,FALSE)</f>
        <v/>
      </c>
      <c r="L153" s="285">
        <f>SUM(E153:K153)</f>
        <v/>
      </c>
      <c r="CY153" s="268" t="n"/>
    </row>
    <row r="154">
      <c r="B154" s="386">
        <f>B153+8</f>
        <v/>
      </c>
      <c r="D154" s="285" t="n">
        <v>2030</v>
      </c>
      <c r="E154" s="282">
        <f>VLOOKUP($D$143,$D$17:$CV$25,$B154+E$145,FALSE)</f>
        <v/>
      </c>
      <c r="F154" s="282">
        <f>VLOOKUP($D$143,$D$17:$CV$25,$B154+F$145,FALSE)</f>
        <v/>
      </c>
      <c r="G154" s="282">
        <f>VLOOKUP($D$143,$D$17:$CV$25,$B154+G$145,FALSE)</f>
        <v/>
      </c>
      <c r="L154" s="285">
        <f>SUM(E154:K154)</f>
        <v/>
      </c>
      <c r="CY154" s="268" t="n"/>
    </row>
    <row r="155">
      <c r="B155" s="386">
        <f>B154+8</f>
        <v/>
      </c>
      <c r="D155" s="285" t="n">
        <v>2032</v>
      </c>
      <c r="E155" s="282">
        <f>VLOOKUP($D$143,$D$17:$CV$25,$B155+E$145,FALSE)</f>
        <v/>
      </c>
      <c r="F155" s="282">
        <f>VLOOKUP($D$143,$D$17:$CV$25,$B155+F$145,FALSE)</f>
        <v/>
      </c>
      <c r="G155" s="282">
        <f>VLOOKUP($D$143,$D$17:$CV$25,$B155+G$145,FALSE)</f>
        <v/>
      </c>
      <c r="L155" s="285">
        <f>SUM(E155:K155)</f>
        <v/>
      </c>
      <c r="CY155" s="268" t="n"/>
    </row>
    <row r="156">
      <c r="B156" s="386">
        <f>B155+8</f>
        <v/>
      </c>
      <c r="D156" s="285" t="n">
        <v>2034</v>
      </c>
      <c r="E156" s="282">
        <f>VLOOKUP($D$143,$D$17:$CV$25,$B156+E$145,FALSE)</f>
        <v/>
      </c>
      <c r="F156" s="282">
        <f>VLOOKUP($D$143,$D$17:$CV$25,$B156+F$145,FALSE)</f>
        <v/>
      </c>
      <c r="G156" s="282">
        <f>VLOOKUP($D$143,$D$17:$CV$25,$B156+G$145,FALSE)</f>
        <v/>
      </c>
      <c r="L156" s="285">
        <f>SUM(E156:K156)</f>
        <v/>
      </c>
      <c r="CY156" s="268" t="n"/>
    </row>
    <row r="157">
      <c r="B157" s="386">
        <f>B156+8</f>
        <v/>
      </c>
      <c r="D157" s="285" t="n">
        <v>2036</v>
      </c>
      <c r="E157" s="282">
        <f>VLOOKUP($D$143,$D$17:$CV$25,$B157+E$145,FALSE)</f>
        <v/>
      </c>
      <c r="F157" s="282">
        <f>VLOOKUP($D$143,$D$17:$CV$25,$B157+F$145,FALSE)</f>
        <v/>
      </c>
      <c r="G157" s="282">
        <f>VLOOKUP($D$143,$D$17:$CV$25,$B157+G$145,FALSE)</f>
        <v/>
      </c>
      <c r="L157" s="285">
        <f>SUM(E157:K157)</f>
        <v/>
      </c>
      <c r="CY157" s="268" t="n"/>
    </row>
    <row r="158">
      <c r="B158" s="386">
        <f>B157+8</f>
        <v/>
      </c>
      <c r="D158" s="285" t="n">
        <v>2038</v>
      </c>
      <c r="E158" s="282">
        <f>VLOOKUP($D$143,$D$17:$CV$25,$B158+E$145,FALSE)</f>
        <v/>
      </c>
      <c r="F158" s="282">
        <f>VLOOKUP($D$143,$D$17:$CV$25,$B158+F$145,FALSE)</f>
        <v/>
      </c>
      <c r="G158" s="282">
        <f>VLOOKUP($D$143,$D$17:$CV$25,$B158+G$145,FALSE)</f>
        <v/>
      </c>
      <c r="L158" s="285">
        <f>SUM(E158:K158)</f>
        <v/>
      </c>
      <c r="CY158" s="268" t="n"/>
    </row>
    <row r="159">
      <c r="B159" s="386">
        <f>B158+8</f>
        <v/>
      </c>
      <c r="D159" s="285" t="n">
        <v>2040</v>
      </c>
      <c r="E159" s="282">
        <f>VLOOKUP($D$143,$D$17:$CV$25,$B159+E$145,FALSE)</f>
        <v/>
      </c>
      <c r="F159" s="282">
        <f>VLOOKUP($D$143,$D$17:$CV$25,$B159+F$145,FALSE)</f>
        <v/>
      </c>
      <c r="G159" s="282">
        <f>VLOOKUP($D$143,$D$17:$CV$25,$B159+G$145,FALSE)</f>
        <v/>
      </c>
      <c r="L159" s="285">
        <f>SUM(E159:K159)</f>
        <v/>
      </c>
      <c r="CY159" s="268" t="n"/>
    </row>
    <row r="160">
      <c r="CY160" s="268" t="n"/>
    </row>
    <row r="161">
      <c r="CY161" s="268" t="n"/>
    </row>
    <row r="162">
      <c r="CY162" s="268" t="n"/>
    </row>
    <row r="163">
      <c r="CY163" s="268" t="n"/>
    </row>
    <row r="164">
      <c r="CY164" s="268" t="n"/>
    </row>
    <row r="165">
      <c r="CY165" s="268" t="n"/>
    </row>
    <row r="166">
      <c r="CY166" s="268" t="n"/>
    </row>
    <row r="167">
      <c r="CY167" s="268" t="n"/>
    </row>
    <row r="168">
      <c r="CY168" s="268" t="n"/>
    </row>
    <row r="169">
      <c r="CY169" s="268" t="n"/>
    </row>
    <row r="170">
      <c r="CY170" s="268" t="n"/>
    </row>
    <row r="171">
      <c r="CY171" s="268" t="n"/>
    </row>
    <row r="172">
      <c r="CY172" s="268" t="n"/>
    </row>
    <row r="173">
      <c r="CY173" s="268" t="n"/>
    </row>
    <row r="174">
      <c r="CY174" s="268" t="n"/>
    </row>
    <row r="175">
      <c r="CY175" s="268" t="n"/>
    </row>
    <row r="176">
      <c r="CY176" s="268" t="n"/>
    </row>
    <row r="177">
      <c r="CY177" s="268" t="n"/>
    </row>
    <row r="178">
      <c r="CY178" s="268" t="n"/>
    </row>
    <row r="179">
      <c r="CY179" s="268" t="n"/>
    </row>
    <row r="180">
      <c r="CY180" s="268" t="n"/>
    </row>
    <row r="181">
      <c r="CY181" s="268" t="n"/>
    </row>
    <row r="182">
      <c r="CY182" s="268" t="n"/>
    </row>
    <row r="183">
      <c r="CY183" s="268" t="n"/>
    </row>
    <row r="184">
      <c r="CY184" s="268" t="n"/>
    </row>
    <row r="185">
      <c r="CY185" s="268" t="n"/>
    </row>
    <row r="186">
      <c r="CY186" s="268" t="n"/>
    </row>
    <row r="187" ht="16" customFormat="1" customHeight="1" s="270" thickBot="1">
      <c r="A187" s="387" t="n"/>
      <c r="B187" s="387" t="n"/>
      <c r="CY187" s="265" t="n"/>
    </row>
  </sheetData>
  <sheetProtection selectLockedCells="0" selectUnlockedCells="0" sheet="1" objects="1" insertRows="1" insertHyperlinks="1" autoFilter="1" scenarios="1" formatColumns="1" deleteColumns="1" insertColumns="1" pivotTables="1" deleteRows="1" formatCells="1" formatRows="1" sort="1"/>
  <dataValidations count="2">
    <dataValidation sqref="D4:D5" showDropDown="0" showInputMessage="1" showErrorMessage="1" allowBlank="1" type="list">
      <formula1>INDIRECT("Year")</formula1>
    </dataValidation>
    <dataValidation sqref="D6" showDropDown="0" showInputMessage="1" showErrorMessage="1" allowBlank="1" error="Enter a number" type="decimal" operator="greaterThan">
      <formula1>0</formula1>
    </dataValidation>
  </dataValidations>
  <pageMargins left="0.7" right="0.7" top="0.787401575" bottom="0.787401575" header="0.3" footer="0.3"/>
  <pageSetup orientation="portrait" paperSize="9"/>
  <drawing xmlns:r="http://schemas.openxmlformats.org/officeDocument/2006/relationships" r:id="rId1"/>
</worksheet>
</file>

<file path=xl/worksheets/sheet12.xml><?xml version="1.0" encoding="utf-8"?>
<worksheet xmlns="http://schemas.openxmlformats.org/spreadsheetml/2006/main">
  <sheetPr codeName="Tabelle11">
    <tabColor theme="9" tint="0.3999755851924192"/>
    <outlinePr summaryBelow="1" summaryRight="1"/>
    <pageSetUpPr/>
  </sheetPr>
  <dimension ref="A1:CY166"/>
  <sheetViews>
    <sheetView showGridLines="0" topLeftCell="C32" zoomScale="85" zoomScaleNormal="85" workbookViewId="0">
      <selection activeCell="D4" sqref="D4"/>
    </sheetView>
  </sheetViews>
  <sheetFormatPr baseColWidth="10" defaultColWidth="0" defaultRowHeight="15" customHeight="1" zeroHeight="1" outlineLevelRow="1"/>
  <cols>
    <col hidden="1" outlineLevel="1" width="11.5" customWidth="1" style="386" min="1" max="1"/>
    <col hidden="1" outlineLevel="1" width="11" customWidth="1" style="386" min="2" max="2"/>
    <col collapsed="1" width="16.5" customWidth="1" style="535" min="3" max="3"/>
    <col width="40.33203125" customWidth="1" style="535" min="4" max="4"/>
    <col hidden="1" outlineLevel="1" width="13.5" customWidth="1" style="535" min="5" max="7"/>
    <col hidden="1" outlineLevel="1" width="12" customWidth="1" style="535" min="8" max="8"/>
    <col hidden="1" outlineLevel="1" width="10.6640625" customWidth="1" style="535" min="9" max="11"/>
    <col collapsed="1" width="16.5" customWidth="1" style="535" min="12" max="12"/>
    <col hidden="1" outlineLevel="1" width="7.33203125" customWidth="1" style="535" min="13" max="14"/>
    <col hidden="1" outlineLevel="1" width="7.5" customWidth="1" style="535" min="15" max="16"/>
    <col hidden="1" outlineLevel="1" width="7.33203125" customWidth="1" style="535" min="17" max="17"/>
    <col hidden="1" outlineLevel="1" width="11.6640625" customWidth="1" style="535" min="18" max="18"/>
    <col hidden="1" outlineLevel="1" width="11.5" customWidth="1" style="535" min="19" max="19"/>
    <col collapsed="1" width="20.5" bestFit="1" customWidth="1" style="535" min="20" max="20"/>
    <col hidden="1" outlineLevel="1" width="7.33203125" customWidth="1" style="535" min="21" max="22"/>
    <col hidden="1" outlineLevel="1" width="7.5" customWidth="1" style="535" min="23" max="24"/>
    <col hidden="1" outlineLevel="1" width="7.33203125" customWidth="1" style="535" min="25" max="25"/>
    <col hidden="1" outlineLevel="1" width="11.6640625" customWidth="1" style="535" min="26" max="26"/>
    <col hidden="1" outlineLevel="1" width="11.5" customWidth="1" style="535" min="27" max="27"/>
    <col collapsed="1" width="16.5" bestFit="1" customWidth="1" style="535" min="28" max="28"/>
    <col hidden="1" outlineLevel="1" width="7.33203125" customWidth="1" style="535" min="29" max="30"/>
    <col hidden="1" outlineLevel="1" width="7.5" customWidth="1" style="535" min="31" max="32"/>
    <col hidden="1" outlineLevel="1" width="7.33203125" customWidth="1" style="535" min="33" max="33"/>
    <col hidden="1" outlineLevel="1" width="11.6640625" customWidth="1" style="535" min="34" max="34"/>
    <col hidden="1" outlineLevel="1" width="11.5" customWidth="1" style="535" min="35" max="35"/>
    <col collapsed="1" width="18.5" bestFit="1" customWidth="1" style="535" min="36" max="36"/>
    <col hidden="1" outlineLevel="1" width="7.33203125" customWidth="1" style="535" min="37" max="38"/>
    <col hidden="1" outlineLevel="1" width="7.5" customWidth="1" style="535" min="39" max="40"/>
    <col hidden="1" outlineLevel="1" width="7.33203125" customWidth="1" style="535" min="41" max="41"/>
    <col hidden="1" outlineLevel="1" width="11.6640625" customWidth="1" style="535" min="42" max="42"/>
    <col hidden="1" outlineLevel="1" width="11.5" customWidth="1" style="535" min="43" max="43"/>
    <col collapsed="1" width="21" customWidth="1" style="535" min="44" max="44"/>
    <col hidden="1" outlineLevel="1" width="7.33203125" customWidth="1" style="535" min="45" max="46"/>
    <col hidden="1" outlineLevel="1" width="7.5" customWidth="1" style="535" min="47" max="48"/>
    <col hidden="1" outlineLevel="1" width="7.33203125" customWidth="1" style="535" min="49" max="49"/>
    <col hidden="1" outlineLevel="1" width="11.6640625" customWidth="1" style="535" min="50" max="50"/>
    <col hidden="1" outlineLevel="1" width="11.5" customWidth="1" style="535" min="51" max="51"/>
    <col collapsed="1" width="20.33203125" bestFit="1" customWidth="1" style="535" min="52" max="52"/>
    <col hidden="1" outlineLevel="1" width="11.5" customWidth="1" style="535" min="53" max="59"/>
    <col collapsed="1" width="15.6640625" customWidth="1" style="535" min="60" max="60"/>
    <col hidden="1" outlineLevel="1" width="11.5" customWidth="1" style="535" min="61" max="67"/>
    <col collapsed="1" width="15.6640625" customWidth="1" style="535" min="68" max="68"/>
    <col hidden="1" outlineLevel="1" width="11.5" customWidth="1" style="535" min="69" max="75"/>
    <col collapsed="1" width="15.6640625" customWidth="1" style="535" min="76" max="76"/>
    <col hidden="1" outlineLevel="1" width="11.5" customWidth="1" style="535" min="77" max="83"/>
    <col collapsed="1" width="15.6640625" customWidth="1" style="535" min="84" max="84"/>
    <col hidden="1" outlineLevel="1" width="11.5" customWidth="1" style="535" min="85" max="91"/>
    <col collapsed="1" width="15.6640625" customWidth="1" style="535" min="92" max="92"/>
    <col hidden="1" outlineLevel="1" width="11.5" customWidth="1" style="535" min="93" max="99"/>
    <col collapsed="1" width="15.6640625" customWidth="1" style="535" min="100" max="100"/>
    <col width="11.5" customWidth="1" style="535" min="101" max="114"/>
    <col hidden="1" width="11.5" customWidth="1" style="535" min="115" max="155"/>
    <col hidden="1" width="5.5" customWidth="1" style="535" min="156" max="244"/>
    <col hidden="1" width="5.5" customWidth="1" style="535" min="245" max="16384"/>
  </cols>
  <sheetData>
    <row r="1" ht="22" customFormat="1" customHeight="1" s="265" thickBot="1">
      <c r="A1" s="384" t="n"/>
      <c r="B1" s="385" t="n"/>
      <c r="C1" s="263" t="inlineStr">
        <is>
          <t>3.3.b Time series: Nr losses &amp; inputs per pool</t>
        </is>
      </c>
      <c r="D1" s="263" t="n"/>
      <c r="E1" s="263" t="n"/>
      <c r="F1" s="263" t="n"/>
      <c r="G1" s="263" t="n"/>
      <c r="H1" s="263" t="n"/>
      <c r="I1" s="263" t="n"/>
      <c r="J1" s="263" t="n"/>
      <c r="K1" s="263" t="n"/>
      <c r="L1" s="264" t="inlineStr">
        <is>
          <t>Inputs/Waste by species (top: select [+] to open and [-] to close)</t>
        </is>
      </c>
      <c r="M1" s="263" t="n"/>
      <c r="N1" s="263" t="n"/>
      <c r="O1" s="263" t="n"/>
      <c r="P1" s="263" t="n"/>
      <c r="Q1" s="263" t="n"/>
      <c r="S1" s="263" t="n"/>
      <c r="T1" s="263" t="n"/>
      <c r="U1" s="263" t="n"/>
      <c r="V1" s="263" t="n"/>
      <c r="W1" s="263" t="n"/>
      <c r="X1" s="263" t="n"/>
      <c r="Y1" s="263" t="n"/>
      <c r="Z1" s="263" t="n"/>
      <c r="AA1" s="263" t="n"/>
    </row>
    <row r="2">
      <c r="C2" s="267" t="inlineStr">
        <is>
          <t>Data selection</t>
        </is>
      </c>
      <c r="CY2" s="268" t="n"/>
    </row>
    <row r="3">
      <c r="C3" s="269" t="n"/>
      <c r="I3" s="5" t="n"/>
      <c r="CY3" s="268" t="n"/>
    </row>
    <row r="4">
      <c r="C4" s="268" t="inlineStr">
        <is>
          <t xml:space="preserve">Start Year </t>
        </is>
      </c>
      <c r="D4" s="434" t="n">
        <v>2018</v>
      </c>
      <c r="I4" s="5" t="n"/>
      <c r="CY4" s="268" t="n"/>
    </row>
    <row r="5">
      <c r="C5" s="535" t="inlineStr">
        <is>
          <t>End Year</t>
        </is>
      </c>
      <c r="D5" s="434" t="n">
        <v>2023</v>
      </c>
      <c r="CY5" s="268" t="n"/>
    </row>
    <row r="6">
      <c r="C6" s="535" t="inlineStr">
        <is>
          <t>Interval</t>
        </is>
      </c>
      <c r="D6" s="434" t="n">
        <v>2</v>
      </c>
      <c r="CY6" s="268" t="n"/>
    </row>
    <row r="7">
      <c r="CY7" s="268" t="n"/>
    </row>
    <row r="8">
      <c r="CY8" s="268" t="n"/>
    </row>
    <row r="9">
      <c r="CY9" s="268" t="n"/>
    </row>
    <row r="10" ht="16" customFormat="1" customHeight="1" s="270" thickBot="1">
      <c r="A10" s="387" t="n"/>
      <c r="B10" s="387" t="n"/>
      <c r="CY10" s="265" t="n"/>
    </row>
    <row r="11" ht="19" customHeight="1">
      <c r="C11" s="300" t="inlineStr">
        <is>
          <t>Time series of N inputs per pool</t>
        </is>
      </c>
      <c r="CY11" s="268" t="n"/>
    </row>
    <row r="12">
      <c r="D12" s="272" t="n"/>
      <c r="CY12" s="268" t="n"/>
    </row>
    <row r="13">
      <c r="C13" s="268" t="inlineStr">
        <is>
          <t>Inputs per Pool and year</t>
        </is>
      </c>
      <c r="CY13" s="268" t="n"/>
    </row>
    <row r="14">
      <c r="C14" s="268" t="n"/>
      <c r="CY14" s="268" t="n"/>
    </row>
    <row r="15">
      <c r="D15" s="294" t="inlineStr">
        <is>
          <t>Inputs</t>
        </is>
      </c>
      <c r="E15" s="274">
        <f>$D$4</f>
        <v/>
      </c>
      <c r="F15" s="275">
        <f>$D$4</f>
        <v/>
      </c>
      <c r="G15" s="275">
        <f>$D$4</f>
        <v/>
      </c>
      <c r="H15" s="275">
        <f>$D$4</f>
        <v/>
      </c>
      <c r="I15" s="275">
        <f>$D$4</f>
        <v/>
      </c>
      <c r="J15" s="275">
        <f>$D$4</f>
        <v/>
      </c>
      <c r="K15" s="275">
        <f>$D$4</f>
        <v/>
      </c>
      <c r="L15" s="276">
        <f>$D$4</f>
        <v/>
      </c>
      <c r="M15" s="274">
        <f>IFERROR(IF(E15+$D$6&lt;=$D$5,E15+$D$6,""),"")</f>
        <v/>
      </c>
      <c r="N15" s="274">
        <f>IFERROR(IF(F15+$D$6&lt;=$D$5,F15+$D$6,""),"")</f>
        <v/>
      </c>
      <c r="O15" s="274">
        <f>IFERROR(IF(G15+$D$6&lt;=$D$5,G15+$D$6,""),"")</f>
        <v/>
      </c>
      <c r="P15" s="274">
        <f>IFERROR(IF(H15+$D$6&lt;=$D$5,H15+$D$6,""),"")</f>
        <v/>
      </c>
      <c r="Q15" s="274">
        <f>IFERROR(IF(I15+$D$6&lt;=$D$5,I15+$D$6,""),"")</f>
        <v/>
      </c>
      <c r="R15" s="274">
        <f>IFERROR(IF(J15+$D$6&lt;=$D$5,J15+$D$6,""),"")</f>
        <v/>
      </c>
      <c r="S15" s="274">
        <f>IFERROR(IF(K15+$D$6&lt;=$D$5,K15+$D$6,""),"")</f>
        <v/>
      </c>
      <c r="T15" s="274">
        <f>IFERROR(IF(L15+$D$6&lt;=$D$5,L15+$D$6,""),"")</f>
        <v/>
      </c>
      <c r="U15" s="274">
        <f>IFERROR(IF(M15+$D$6&lt;=$D$5,M15+$D$6,""),"")</f>
        <v/>
      </c>
      <c r="V15" s="274">
        <f>IFERROR(IF(N15+$D$6&lt;=$D$5,N15+$D$6,""),"")</f>
        <v/>
      </c>
      <c r="W15" s="274">
        <f>IFERROR(IF(O15+$D$6&lt;=$D$5,O15+$D$6,""),"")</f>
        <v/>
      </c>
      <c r="X15" s="274">
        <f>IFERROR(IF(P15+$D$6&lt;=$D$5,P15+$D$6,""),"")</f>
        <v/>
      </c>
      <c r="Y15" s="274">
        <f>IFERROR(IF(Q15+$D$6&lt;=$D$5,Q15+$D$6,""),"")</f>
        <v/>
      </c>
      <c r="Z15" s="274">
        <f>IFERROR(IF(R15+$D$6&lt;=$D$5,R15+$D$6,""),"")</f>
        <v/>
      </c>
      <c r="AA15" s="274">
        <f>IFERROR(IF(S15+$D$6&lt;=$D$5,S15+$D$6,""),"")</f>
        <v/>
      </c>
      <c r="AB15" s="274">
        <f>IFERROR(IF(T15+$D$6&lt;=$D$5,T15+$D$6,""),"")</f>
        <v/>
      </c>
      <c r="AC15" s="274">
        <f>IFERROR(IF(U15+$D$6&lt;=$D$5,U15+$D$6,""),"")</f>
        <v/>
      </c>
      <c r="AD15" s="274">
        <f>IFERROR(IF(V15+$D$6&lt;=$D$5,V15+$D$6,""),"")</f>
        <v/>
      </c>
      <c r="AE15" s="274">
        <f>IFERROR(IF(W15+$D$6&lt;=$D$5,W15+$D$6,""),"")</f>
        <v/>
      </c>
      <c r="AF15" s="274">
        <f>IFERROR(IF(X15+$D$6&lt;=$D$5,X15+$D$6,""),"")</f>
        <v/>
      </c>
      <c r="AG15" s="274">
        <f>IFERROR(IF(Y15+$D$6&lt;=$D$5,Y15+$D$6,""),"")</f>
        <v/>
      </c>
      <c r="AH15" s="274">
        <f>IFERROR(IF(Z15+$D$6&lt;=$D$5,Z15+$D$6,""),"")</f>
        <v/>
      </c>
      <c r="AI15" s="274">
        <f>IFERROR(IF(AA15+$D$6&lt;=$D$5,AA15+$D$6,""),"")</f>
        <v/>
      </c>
      <c r="AJ15" s="274">
        <f>IFERROR(IF(AB15+$D$6&lt;=$D$5,AB15+$D$6,""),"")</f>
        <v/>
      </c>
      <c r="AK15" s="274">
        <f>IFERROR(IF(AC15+$D$6&lt;=$D$5,AC15+$D$6,""),"")</f>
        <v/>
      </c>
      <c r="AL15" s="274">
        <f>IFERROR(IF(AD15+$D$6&lt;=$D$5,AD15+$D$6,""),"")</f>
        <v/>
      </c>
      <c r="AM15" s="274">
        <f>IFERROR(IF(AE15+$D$6&lt;=$D$5,AE15+$D$6,""),"")</f>
        <v/>
      </c>
      <c r="AN15" s="274">
        <f>IFERROR(IF(AF15+$D$6&lt;=$D$5,AF15+$D$6,""),"")</f>
        <v/>
      </c>
      <c r="AO15" s="274">
        <f>IFERROR(IF(AG15+$D$6&lt;=$D$5,AG15+$D$6,""),"")</f>
        <v/>
      </c>
      <c r="AP15" s="274">
        <f>IFERROR(IF(AH15+$D$6&lt;=$D$5,AH15+$D$6,""),"")</f>
        <v/>
      </c>
      <c r="AQ15" s="274">
        <f>IFERROR(IF(AI15+$D$6&lt;=$D$5,AI15+$D$6,""),"")</f>
        <v/>
      </c>
      <c r="AR15" s="274">
        <f>IFERROR(IF(AJ15+$D$6&lt;=$D$5,AJ15+$D$6,""),"")</f>
        <v/>
      </c>
      <c r="AS15" s="274">
        <f>IFERROR(IF(AK15+$D$6&lt;=$D$5,AK15+$D$6,""),"")</f>
        <v/>
      </c>
      <c r="AT15" s="274">
        <f>IFERROR(IF(AL15+$D$6&lt;=$D$5,AL15+$D$6,""),"")</f>
        <v/>
      </c>
      <c r="AU15" s="274">
        <f>IFERROR(IF(AM15+$D$6&lt;=$D$5,AM15+$D$6,""),"")</f>
        <v/>
      </c>
      <c r="AV15" s="274">
        <f>IFERROR(IF(AN15+$D$6&lt;=$D$5,AN15+$D$6,""),"")</f>
        <v/>
      </c>
      <c r="AW15" s="274">
        <f>IFERROR(IF(AO15+$D$6&lt;=$D$5,AO15+$D$6,""),"")</f>
        <v/>
      </c>
      <c r="AX15" s="274">
        <f>IFERROR(IF(AP15+$D$6&lt;=$D$5,AP15+$D$6,""),"")</f>
        <v/>
      </c>
      <c r="AY15" s="274">
        <f>IFERROR(IF(AQ15+$D$6&lt;=$D$5,AQ15+$D$6,""),"")</f>
        <v/>
      </c>
      <c r="AZ15" s="274">
        <f>IFERROR(IF(AR15+$D$6&lt;=$D$5,AR15+$D$6,""),"")</f>
        <v/>
      </c>
      <c r="BA15" s="274">
        <f>IFERROR(IF(AS15+$D$6&lt;=$D$5,AS15+$D$6,""),"")</f>
        <v/>
      </c>
      <c r="BB15" s="274">
        <f>IFERROR(IF(AT15+$D$6&lt;=$D$5,AT15+$D$6,""),"")</f>
        <v/>
      </c>
      <c r="BC15" s="274">
        <f>IFERROR(IF(AU15+$D$6&lt;=$D$5,AU15+$D$6,""),"")</f>
        <v/>
      </c>
      <c r="BD15" s="274">
        <f>IFERROR(IF(AV15+$D$6&lt;=$D$5,AV15+$D$6,""),"")</f>
        <v/>
      </c>
      <c r="BE15" s="274">
        <f>IFERROR(IF(AW15+$D$6&lt;=$D$5,AW15+$D$6,""),"")</f>
        <v/>
      </c>
      <c r="BF15" s="274">
        <f>IFERROR(IF(AX15+$D$6&lt;=$D$5,AX15+$D$6,""),"")</f>
        <v/>
      </c>
      <c r="BG15" s="274">
        <f>IFERROR(IF(AY15+$D$6&lt;=$D$5,AY15+$D$6,""),"")</f>
        <v/>
      </c>
      <c r="BH15" s="274">
        <f>IFERROR(IF(AZ15+$D$6&lt;=$D$5,AZ15+$D$6,""),"")</f>
        <v/>
      </c>
      <c r="BI15" s="274">
        <f>IFERROR(IF(BA15+$D$6&lt;=$D$5,BA15+$D$6,""),"")</f>
        <v/>
      </c>
      <c r="BJ15" s="274">
        <f>IFERROR(IF(BB15+$D$6&lt;=$D$5,BB15+$D$6,""),"")</f>
        <v/>
      </c>
      <c r="BK15" s="274">
        <f>IFERROR(IF(BC15+$D$6&lt;=$D$5,BC15+$D$6,""),"")</f>
        <v/>
      </c>
      <c r="BL15" s="274">
        <f>IFERROR(IF(BD15+$D$6&lt;=$D$5,BD15+$D$6,""),"")</f>
        <v/>
      </c>
      <c r="BM15" s="274">
        <f>IFERROR(IF(BE15+$D$6&lt;=$D$5,BE15+$D$6,""),"")</f>
        <v/>
      </c>
      <c r="BN15" s="274">
        <f>IFERROR(IF(BF15+$D$6&lt;=$D$5,BF15+$D$6,""),"")</f>
        <v/>
      </c>
      <c r="BO15" s="274">
        <f>IFERROR(IF(BG15+$D$6&lt;=$D$5,BG15+$D$6,""),"")</f>
        <v/>
      </c>
      <c r="BP15" s="274">
        <f>IFERROR(IF(BH15+$D$6&lt;=$D$5,BH15+$D$6,""),"")</f>
        <v/>
      </c>
      <c r="BQ15" s="274">
        <f>IFERROR(IF(BI15+$D$6&lt;=$D$5,BI15+$D$6,""),"")</f>
        <v/>
      </c>
      <c r="BR15" s="274">
        <f>IFERROR(IF(BJ15+$D$6&lt;=$D$5,BJ15+$D$6,""),"")</f>
        <v/>
      </c>
      <c r="BS15" s="274">
        <f>IFERROR(IF(BK15+$D$6&lt;=$D$5,BK15+$D$6,""),"")</f>
        <v/>
      </c>
      <c r="BT15" s="274">
        <f>IFERROR(IF(BL15+$D$6&lt;=$D$5,BL15+$D$6,""),"")</f>
        <v/>
      </c>
      <c r="BU15" s="274">
        <f>IFERROR(IF(BM15+$D$6&lt;=$D$5,BM15+$D$6,""),"")</f>
        <v/>
      </c>
      <c r="BV15" s="274">
        <f>IFERROR(IF(BN15+$D$6&lt;=$D$5,BN15+$D$6,""),"")</f>
        <v/>
      </c>
      <c r="BW15" s="274">
        <f>IFERROR(IF(BO15+$D$6&lt;=$D$5,BO15+$D$6,""),"")</f>
        <v/>
      </c>
      <c r="BX15" s="274">
        <f>IFERROR(IF(BP15+$D$6&lt;=$D$5,BP15+$D$6,""),"")</f>
        <v/>
      </c>
      <c r="BY15" s="274">
        <f>IFERROR(IF(BQ15+$D$6&lt;=$D$5,BQ15+$D$6,""),"")</f>
        <v/>
      </c>
      <c r="BZ15" s="274">
        <f>IFERROR(IF(BR15+$D$6&lt;=$D$5,BR15+$D$6,""),"")</f>
        <v/>
      </c>
      <c r="CA15" s="274">
        <f>IFERROR(IF(BS15+$D$6&lt;=$D$5,BS15+$D$6,""),"")</f>
        <v/>
      </c>
      <c r="CB15" s="274">
        <f>IFERROR(IF(BT15+$D$6&lt;=$D$5,BT15+$D$6,""),"")</f>
        <v/>
      </c>
      <c r="CC15" s="274">
        <f>IFERROR(IF(BU15+$D$6&lt;=$D$5,BU15+$D$6,""),"")</f>
        <v/>
      </c>
      <c r="CD15" s="274">
        <f>IFERROR(IF(BV15+$D$6&lt;=$D$5,BV15+$D$6,""),"")</f>
        <v/>
      </c>
      <c r="CE15" s="274">
        <f>IFERROR(IF(BW15+$D$6&lt;=$D$5,BW15+$D$6,""),"")</f>
        <v/>
      </c>
      <c r="CF15" s="274">
        <f>IFERROR(IF(BX15+$D$6&lt;=$D$5,BX15+$D$6,""),"")</f>
        <v/>
      </c>
      <c r="CG15" s="274">
        <f>IFERROR(IF(BY15+$D$6&lt;=$D$5,BY15+$D$6,""),"")</f>
        <v/>
      </c>
      <c r="CH15" s="274">
        <f>IFERROR(IF(BZ15+$D$6&lt;=$D$5,BZ15+$D$6,""),"")</f>
        <v/>
      </c>
      <c r="CI15" s="274">
        <f>IFERROR(IF(CA15+$D$6&lt;=$D$5,CA15+$D$6,""),"")</f>
        <v/>
      </c>
      <c r="CJ15" s="274">
        <f>IFERROR(IF(CB15+$D$6&lt;=$D$5,CB15+$D$6,""),"")</f>
        <v/>
      </c>
      <c r="CK15" s="274">
        <f>IFERROR(IF(CC15+$D$6&lt;=$D$5,CC15+$D$6,""),"")</f>
        <v/>
      </c>
      <c r="CL15" s="274">
        <f>IFERROR(IF(CD15+$D$6&lt;=$D$5,CD15+$D$6,""),"")</f>
        <v/>
      </c>
      <c r="CM15" s="274">
        <f>IFERROR(IF(CE15+$D$6&lt;=$D$5,CE15+$D$6,""),"")</f>
        <v/>
      </c>
      <c r="CN15" s="274">
        <f>IFERROR(IF(CF15+$D$6&lt;=$D$5,CF15+$D$6,""),"")</f>
        <v/>
      </c>
      <c r="CO15" s="274">
        <f>IFERROR(IF(CG15+$D$6&lt;=$D$5,CG15+$D$6,""),"")</f>
        <v/>
      </c>
      <c r="CP15" s="274">
        <f>IFERROR(IF(CH15+$D$6&lt;=$D$5,CH15+$D$6,""),"")</f>
        <v/>
      </c>
      <c r="CQ15" s="274">
        <f>IFERROR(IF(CI15+$D$6&lt;=$D$5,CI15+$D$6,""),"")</f>
        <v/>
      </c>
      <c r="CR15" s="274">
        <f>IFERROR(IF(CJ15+$D$6&lt;=$D$5,CJ15+$D$6,""),"")</f>
        <v/>
      </c>
      <c r="CS15" s="274">
        <f>IFERROR(IF(CK15+$D$6&lt;=$D$5,CK15+$D$6,""),"")</f>
        <v/>
      </c>
      <c r="CT15" s="274">
        <f>IFERROR(IF(CL15+$D$6&lt;=$D$5,CL15+$D$6,""),"")</f>
        <v/>
      </c>
      <c r="CU15" s="274">
        <f>IFERROR(IF(CM15+$D$6&lt;=$D$5,CM15+$D$6,""),"")</f>
        <v/>
      </c>
      <c r="CV15" s="276">
        <f>IFERROR(IF(CN15+$D$6&lt;=$D$5,CN15+$D$6,""),"")</f>
        <v/>
      </c>
      <c r="CY15" s="268" t="n"/>
    </row>
    <row r="16">
      <c r="D16" s="277" t="n"/>
      <c r="E16" s="268" t="inlineStr">
        <is>
          <t>NOx</t>
        </is>
      </c>
      <c r="F16" s="268" t="inlineStr">
        <is>
          <t>NH3</t>
        </is>
      </c>
      <c r="G16" s="268" t="inlineStr">
        <is>
          <t>N2O</t>
        </is>
      </c>
      <c r="H16" s="268" t="inlineStr">
        <is>
          <t>Nmix</t>
        </is>
      </c>
      <c r="I16" s="268" t="inlineStr">
        <is>
          <t>N2</t>
        </is>
      </c>
      <c r="J16" s="268" t="inlineStr">
        <is>
          <t>OXN</t>
        </is>
      </c>
      <c r="K16" s="268" t="inlineStr">
        <is>
          <t>RDN</t>
        </is>
      </c>
      <c r="L16" s="278" t="inlineStr">
        <is>
          <t>Total kt N</t>
        </is>
      </c>
      <c r="M16" s="279">
        <f>E16</f>
        <v/>
      </c>
      <c r="N16" s="280">
        <f>F16</f>
        <v/>
      </c>
      <c r="O16" s="280">
        <f>G16</f>
        <v/>
      </c>
      <c r="P16" s="280">
        <f>H16</f>
        <v/>
      </c>
      <c r="Q16" s="280">
        <f>I16</f>
        <v/>
      </c>
      <c r="R16" s="280">
        <f>J16</f>
        <v/>
      </c>
      <c r="S16" s="280">
        <f>K16</f>
        <v/>
      </c>
      <c r="T16" s="278" t="inlineStr">
        <is>
          <t>Total kt N</t>
        </is>
      </c>
      <c r="U16" s="279">
        <f>M16</f>
        <v/>
      </c>
      <c r="V16" s="280">
        <f>N16</f>
        <v/>
      </c>
      <c r="W16" s="280">
        <f>O16</f>
        <v/>
      </c>
      <c r="X16" s="280">
        <f>P16</f>
        <v/>
      </c>
      <c r="Y16" s="280">
        <f>Q16</f>
        <v/>
      </c>
      <c r="Z16" s="280">
        <f>R16</f>
        <v/>
      </c>
      <c r="AA16" s="280">
        <f>S16</f>
        <v/>
      </c>
      <c r="AB16" s="278" t="inlineStr">
        <is>
          <t>Total kt N</t>
        </is>
      </c>
      <c r="AC16" s="279">
        <f>U16</f>
        <v/>
      </c>
      <c r="AD16" s="280">
        <f>V16</f>
        <v/>
      </c>
      <c r="AE16" s="280">
        <f>W16</f>
        <v/>
      </c>
      <c r="AF16" s="280">
        <f>X16</f>
        <v/>
      </c>
      <c r="AG16" s="280">
        <f>Y16</f>
        <v/>
      </c>
      <c r="AH16" s="280">
        <f>Z16</f>
        <v/>
      </c>
      <c r="AI16" s="280">
        <f>AA16</f>
        <v/>
      </c>
      <c r="AJ16" s="278" t="inlineStr">
        <is>
          <t>Total kt N</t>
        </is>
      </c>
      <c r="AK16" s="279">
        <f>AC16</f>
        <v/>
      </c>
      <c r="AL16" s="280">
        <f>AD16</f>
        <v/>
      </c>
      <c r="AM16" s="280">
        <f>AE16</f>
        <v/>
      </c>
      <c r="AN16" s="280">
        <f>AF16</f>
        <v/>
      </c>
      <c r="AO16" s="280">
        <f>AG16</f>
        <v/>
      </c>
      <c r="AP16" s="280">
        <f>AH16</f>
        <v/>
      </c>
      <c r="AQ16" s="280">
        <f>AI16</f>
        <v/>
      </c>
      <c r="AR16" s="278" t="inlineStr">
        <is>
          <t>Total kt N</t>
        </is>
      </c>
      <c r="AS16" s="279">
        <f>AK16</f>
        <v/>
      </c>
      <c r="AT16" s="280">
        <f>AL16</f>
        <v/>
      </c>
      <c r="AU16" s="280">
        <f>AM16</f>
        <v/>
      </c>
      <c r="AV16" s="280">
        <f>AN16</f>
        <v/>
      </c>
      <c r="AW16" s="280">
        <f>AO16</f>
        <v/>
      </c>
      <c r="AX16" s="280">
        <f>AP16</f>
        <v/>
      </c>
      <c r="AY16" s="280">
        <f>AQ16</f>
        <v/>
      </c>
      <c r="AZ16" s="278" t="inlineStr">
        <is>
          <t>Total kt N</t>
        </is>
      </c>
      <c r="BA16" s="279">
        <f>AS16</f>
        <v/>
      </c>
      <c r="BB16" s="280">
        <f>AT16</f>
        <v/>
      </c>
      <c r="BC16" s="280">
        <f>AU16</f>
        <v/>
      </c>
      <c r="BD16" s="280">
        <f>AV16</f>
        <v/>
      </c>
      <c r="BE16" s="280">
        <f>AW16</f>
        <v/>
      </c>
      <c r="BF16" s="280">
        <f>AX16</f>
        <v/>
      </c>
      <c r="BG16" s="280">
        <f>AY16</f>
        <v/>
      </c>
      <c r="BH16" s="278" t="inlineStr">
        <is>
          <t>Total kt N</t>
        </is>
      </c>
      <c r="BI16" s="279">
        <f>BA16</f>
        <v/>
      </c>
      <c r="BJ16" s="280">
        <f>BB16</f>
        <v/>
      </c>
      <c r="BK16" s="280">
        <f>BC16</f>
        <v/>
      </c>
      <c r="BL16" s="280">
        <f>BD16</f>
        <v/>
      </c>
      <c r="BM16" s="280">
        <f>BE16</f>
        <v/>
      </c>
      <c r="BN16" s="280">
        <f>BF16</f>
        <v/>
      </c>
      <c r="BO16" s="280">
        <f>BG16</f>
        <v/>
      </c>
      <c r="BP16" s="278" t="inlineStr">
        <is>
          <t>Total kt N</t>
        </is>
      </c>
      <c r="BQ16" s="279">
        <f>BI16</f>
        <v/>
      </c>
      <c r="BR16" s="280">
        <f>BJ16</f>
        <v/>
      </c>
      <c r="BS16" s="280">
        <f>BK16</f>
        <v/>
      </c>
      <c r="BT16" s="280">
        <f>BL16</f>
        <v/>
      </c>
      <c r="BU16" s="280">
        <f>BM16</f>
        <v/>
      </c>
      <c r="BV16" s="280">
        <f>BN16</f>
        <v/>
      </c>
      <c r="BW16" s="280">
        <f>BO16</f>
        <v/>
      </c>
      <c r="BX16" s="278" t="inlineStr">
        <is>
          <t>Total kt N</t>
        </is>
      </c>
      <c r="BY16" s="279">
        <f>BQ16</f>
        <v/>
      </c>
      <c r="BZ16" s="280">
        <f>BR16</f>
        <v/>
      </c>
      <c r="CA16" s="280">
        <f>BS16</f>
        <v/>
      </c>
      <c r="CB16" s="280">
        <f>BT16</f>
        <v/>
      </c>
      <c r="CC16" s="280">
        <f>BU16</f>
        <v/>
      </c>
      <c r="CD16" s="280">
        <f>BV16</f>
        <v/>
      </c>
      <c r="CE16" s="280">
        <f>BW16</f>
        <v/>
      </c>
      <c r="CF16" s="278" t="inlineStr">
        <is>
          <t>Total kt N</t>
        </is>
      </c>
      <c r="CG16" s="279">
        <f>BY16</f>
        <v/>
      </c>
      <c r="CH16" s="280">
        <f>BZ16</f>
        <v/>
      </c>
      <c r="CI16" s="280">
        <f>CA16</f>
        <v/>
      </c>
      <c r="CJ16" s="280">
        <f>CB16</f>
        <v/>
      </c>
      <c r="CK16" s="280">
        <f>CC16</f>
        <v/>
      </c>
      <c r="CL16" s="280">
        <f>CD16</f>
        <v/>
      </c>
      <c r="CM16" s="280">
        <f>CE16</f>
        <v/>
      </c>
      <c r="CN16" s="278" t="inlineStr">
        <is>
          <t>Total kt N</t>
        </is>
      </c>
      <c r="CO16" s="279">
        <f>CG16</f>
        <v/>
      </c>
      <c r="CP16" s="280">
        <f>CH16</f>
        <v/>
      </c>
      <c r="CQ16" s="280">
        <f>CI16</f>
        <v/>
      </c>
      <c r="CR16" s="280">
        <f>CJ16</f>
        <v/>
      </c>
      <c r="CS16" s="280">
        <f>CK16</f>
        <v/>
      </c>
      <c r="CT16" s="280">
        <f>CL16</f>
        <v/>
      </c>
      <c r="CU16" s="280">
        <f>CM16</f>
        <v/>
      </c>
      <c r="CV16" s="278" t="inlineStr">
        <is>
          <t>Total kt N</t>
        </is>
      </c>
      <c r="CY16" s="268" t="n"/>
    </row>
    <row r="17">
      <c r="B17" s="386" t="inlineStr">
        <is>
          <t>EF</t>
        </is>
      </c>
      <c r="D17" s="281" t="inlineStr">
        <is>
          <t>Energy and fuels</t>
        </is>
      </c>
      <c r="E17" s="282">
        <f>SUMIFS('2a. Database N flows'!$N:$N,'2a. Database N flows'!$G:$G,$B17,'2a. Database N flows'!$D:$D,"&lt;&gt;"&amp;$B17,'2a. Database N flows'!$M:$M,E$16,'2a. Database N flows'!$P:$P,E$15)</f>
        <v/>
      </c>
      <c r="F17" s="282">
        <f>SUMIFS('2a. Database N flows'!$N:$N,'2a. Database N flows'!$G:$G,$B17,'2a. Database N flows'!$D:$D,"&lt;&gt;"&amp;$B17,'2a. Database N flows'!$M:$M,F$16,'2a. Database N flows'!$P:$P,F$15)</f>
        <v/>
      </c>
      <c r="G17" s="282">
        <f>SUMIFS('2a. Database N flows'!$N:$N,'2a. Database N flows'!$G:$G,$B17,'2a. Database N flows'!$D:$D,"&lt;&gt;"&amp;$B17,'2a. Database N flows'!$M:$M,G$16,'2a. Database N flows'!$P:$P,G$15)</f>
        <v/>
      </c>
      <c r="H17" s="282">
        <f>SUMIFS('2a. Database N flows'!$N:$N,'2a. Database N flows'!$G:$G,$B17,'2a. Database N flows'!$D:$D,"&lt;&gt;"&amp;$B17,'2a. Database N flows'!$M:$M,H$16,'2a. Database N flows'!$P:$P,H$15)</f>
        <v/>
      </c>
      <c r="I17" s="282">
        <f>SUMIFS('2a. Database N flows'!$N:$N,'2a. Database N flows'!$G:$G,$B17,'2a. Database N flows'!$D:$D,"&lt;&gt;"&amp;$B17,'2a. Database N flows'!$M:$M,I$16,'2a. Database N flows'!$P:$P,I$15)</f>
        <v/>
      </c>
      <c r="J17" s="282">
        <f>SUMIFS('2a. Database N flows'!$N:$N,'2a. Database N flows'!$G:$G,$B17,'2a. Database N flows'!$D:$D,"&lt;&gt;"&amp;$B17,'2a. Database N flows'!$M:$M,J$16,'2a. Database N flows'!$P:$P,J$15)</f>
        <v/>
      </c>
      <c r="K17" s="282">
        <f>SUMIFS('2a. Database N flows'!$N:$N,'2a. Database N flows'!$G:$G,$B17,'2a. Database N flows'!$D:$D,"&lt;&gt;"&amp;$B17,'2a. Database N flows'!$M:$M,K$16,'2a. Database N flows'!$P:$P,K$15)</f>
        <v/>
      </c>
      <c r="L17" s="285">
        <f>SUMIFS('2a. Database N flows'!$N:$N,'2a. Database N flows'!$G:$G,$B17,'2a. Database N flows'!$D:$D,"&lt;&gt;"&amp;$B17,'2a. Database N flows'!$P:$P,L$15)</f>
        <v/>
      </c>
      <c r="M17" s="282">
        <f>SUMIFS('2a. Database N flows'!$N:$N,'2a. Database N flows'!$G:$G,$B17,'2a. Database N flows'!$D:$D,"&lt;&gt;"&amp;$B17,'2a. Database N flows'!$M:$M,M$16,'2a. Database N flows'!$P:$P,M$15)</f>
        <v/>
      </c>
      <c r="N17" s="282">
        <f>SUMIFS('2a. Database N flows'!$N:$N,'2a. Database N flows'!$G:$G,$B17,'2a. Database N flows'!$D:$D,"&lt;&gt;"&amp;$B17,'2a. Database N flows'!$M:$M,N$16,'2a. Database N flows'!$P:$P,N$15)</f>
        <v/>
      </c>
      <c r="O17" s="282">
        <f>SUMIFS('2a. Database N flows'!$N:$N,'2a. Database N flows'!$G:$G,$B17,'2a. Database N flows'!$D:$D,"&lt;&gt;"&amp;$B17,'2a. Database N flows'!$M:$M,O$16,'2a. Database N flows'!$P:$P,O$15)</f>
        <v/>
      </c>
      <c r="P17" s="282">
        <f>SUMIFS('2a. Database N flows'!$N:$N,'2a. Database N flows'!$G:$G,$B17,'2a. Database N flows'!$D:$D,"&lt;&gt;"&amp;$B17,'2a. Database N flows'!$M:$M,P$16,'2a. Database N flows'!$P:$P,P$15)</f>
        <v/>
      </c>
      <c r="Q17" s="282">
        <f>SUMIFS('2a. Database N flows'!$N:$N,'2a. Database N flows'!$G:$G,$B17,'2a. Database N flows'!$D:$D,"&lt;&gt;"&amp;$B17,'2a. Database N flows'!$M:$M,Q$16,'2a. Database N flows'!$P:$P,Q$15)</f>
        <v/>
      </c>
      <c r="R17" s="282">
        <f>SUMIFS('2a. Database N flows'!$N:$N,'2a. Database N flows'!$G:$G,$B17,'2a. Database N flows'!$D:$D,"&lt;&gt;"&amp;$B17,'2a. Database N flows'!$M:$M,R$16,'2a. Database N flows'!$P:$P,R$15)</f>
        <v/>
      </c>
      <c r="S17" s="282">
        <f>SUMIFS('2a. Database N flows'!$N:$N,'2a. Database N flows'!$G:$G,$B17,'2a. Database N flows'!$D:$D,"&lt;&gt;"&amp;$B17,'2a. Database N flows'!$M:$M,S$16,'2a. Database N flows'!$P:$P,S$15)</f>
        <v/>
      </c>
      <c r="T17" s="285">
        <f>SUMIFS('2a. Database N flows'!$N:$N,'2a. Database N flows'!$G:$G,$B17,'2a. Database N flows'!$D:$D,"&lt;&gt;"&amp;$B17,'2a. Database N flows'!$P:$P,T$15)</f>
        <v/>
      </c>
      <c r="U17" s="282">
        <f>SUMIFS('2a. Database N flows'!$N:$N,'2a. Database N flows'!$G:$G,$B17,'2a. Database N flows'!$D:$D,"&lt;&gt;"&amp;$B17,'2a. Database N flows'!$M:$M,U$16,'2a. Database N flows'!$P:$P,U$15)</f>
        <v/>
      </c>
      <c r="V17" s="282">
        <f>SUMIFS('2a. Database N flows'!$N:$N,'2a. Database N flows'!$G:$G,$B17,'2a. Database N flows'!$D:$D,"&lt;&gt;"&amp;$B17,'2a. Database N flows'!$M:$M,V$16,'2a. Database N flows'!$P:$P,V$15)</f>
        <v/>
      </c>
      <c r="W17" s="282">
        <f>SUMIFS('2a. Database N flows'!$N:$N,'2a. Database N flows'!$G:$G,$B17,'2a. Database N flows'!$D:$D,"&lt;&gt;"&amp;$B17,'2a. Database N flows'!$M:$M,W$16,'2a. Database N flows'!$P:$P,W$15)</f>
        <v/>
      </c>
      <c r="X17" s="282">
        <f>SUMIFS('2a. Database N flows'!$N:$N,'2a. Database N flows'!$G:$G,$B17,'2a. Database N flows'!$D:$D,"&lt;&gt;"&amp;$B17,'2a. Database N flows'!$M:$M,X$16,'2a. Database N flows'!$P:$P,X$15)</f>
        <v/>
      </c>
      <c r="Y17" s="282">
        <f>SUMIFS('2a. Database N flows'!$N:$N,'2a. Database N flows'!$G:$G,$B17,'2a. Database N flows'!$D:$D,"&lt;&gt;"&amp;$B17,'2a. Database N flows'!$M:$M,Y$16,'2a. Database N flows'!$P:$P,Y$15)</f>
        <v/>
      </c>
      <c r="Z17" s="282">
        <f>SUMIFS('2a. Database N flows'!$N:$N,'2a. Database N flows'!$G:$G,$B17,'2a. Database N flows'!$D:$D,"&lt;&gt;"&amp;$B17,'2a. Database N flows'!$M:$M,Z$16,'2a. Database N flows'!$P:$P,Z$15)</f>
        <v/>
      </c>
      <c r="AA17" s="282">
        <f>SUMIFS('2a. Database N flows'!$N:$N,'2a. Database N flows'!$G:$G,$B17,'2a. Database N flows'!$D:$D,"&lt;&gt;"&amp;$B17,'2a. Database N flows'!$M:$M,AA$16,'2a. Database N flows'!$P:$P,AA$15)</f>
        <v/>
      </c>
      <c r="AB17" s="285">
        <f>SUMIFS('2a. Database N flows'!$N:$N,'2a. Database N flows'!$G:$G,$B17,'2a. Database N flows'!$D:$D,"&lt;&gt;"&amp;$B17,'2a. Database N flows'!$P:$P,AB$15)</f>
        <v/>
      </c>
      <c r="AC17" s="282">
        <f>SUMIFS('2a. Database N flows'!$N:$N,'2a. Database N flows'!$G:$G,$B17,'2a. Database N flows'!$D:$D,"&lt;&gt;"&amp;$B17,'2a. Database N flows'!$M:$M,AC$16,'2a. Database N flows'!$P:$P,AC$15)</f>
        <v/>
      </c>
      <c r="AD17" s="282">
        <f>SUMIFS('2a. Database N flows'!$N:$N,'2a. Database N flows'!$G:$G,$B17,'2a. Database N flows'!$D:$D,"&lt;&gt;"&amp;$B17,'2a. Database N flows'!$M:$M,AD$16,'2a. Database N flows'!$P:$P,AD$15)</f>
        <v/>
      </c>
      <c r="AE17" s="282">
        <f>SUMIFS('2a. Database N flows'!$N:$N,'2a. Database N flows'!$G:$G,$B17,'2a. Database N flows'!$D:$D,"&lt;&gt;"&amp;$B17,'2a. Database N flows'!$M:$M,AE$16,'2a. Database N flows'!$P:$P,AE$15)</f>
        <v/>
      </c>
      <c r="AF17" s="282">
        <f>SUMIFS('2a. Database N flows'!$N:$N,'2a. Database N flows'!$G:$G,$B17,'2a. Database N flows'!$D:$D,"&lt;&gt;"&amp;$B17,'2a. Database N flows'!$M:$M,AF$16,'2a. Database N flows'!$P:$P,AF$15)</f>
        <v/>
      </c>
      <c r="AG17" s="282">
        <f>SUMIFS('2a. Database N flows'!$N:$N,'2a. Database N flows'!$G:$G,$B17,'2a. Database N flows'!$D:$D,"&lt;&gt;"&amp;$B17,'2a. Database N flows'!$M:$M,AG$16,'2a. Database N flows'!$P:$P,AG$15)</f>
        <v/>
      </c>
      <c r="AH17" s="282">
        <f>SUMIFS('2a. Database N flows'!$N:$N,'2a. Database N flows'!$G:$G,$B17,'2a. Database N flows'!$D:$D,"&lt;&gt;"&amp;$B17,'2a. Database N flows'!$M:$M,AH$16,'2a. Database N flows'!$P:$P,AH$15)</f>
        <v/>
      </c>
      <c r="AI17" s="282">
        <f>SUMIFS('2a. Database N flows'!$N:$N,'2a. Database N flows'!$G:$G,$B17,'2a. Database N flows'!$D:$D,"&lt;&gt;"&amp;$B17,'2a. Database N flows'!$M:$M,AI$16,'2a. Database N flows'!$P:$P,AI$15)</f>
        <v/>
      </c>
      <c r="AJ17" s="285">
        <f>SUMIFS('2a. Database N flows'!$N:$N,'2a. Database N flows'!$G:$G,$B17,'2a. Database N flows'!$D:$D,"&lt;&gt;"&amp;$B17,'2a. Database N flows'!$P:$P,AJ$15)</f>
        <v/>
      </c>
      <c r="AK17" s="282">
        <f>SUMIFS('2a. Database N flows'!$N:$N,'2a. Database N flows'!$G:$G,$B17,'2a. Database N flows'!$D:$D,"&lt;&gt;"&amp;$B17,'2a. Database N flows'!$M:$M,AK$16,'2a. Database N flows'!$P:$P,AK$15)</f>
        <v/>
      </c>
      <c r="AL17" s="282">
        <f>SUMIFS('2a. Database N flows'!$N:$N,'2a. Database N flows'!$G:$G,$B17,'2a. Database N flows'!$D:$D,"&lt;&gt;"&amp;$B17,'2a. Database N flows'!$M:$M,AL$16,'2a. Database N flows'!$P:$P,AL$15)</f>
        <v/>
      </c>
      <c r="AM17" s="282">
        <f>SUMIFS('2a. Database N flows'!$N:$N,'2a. Database N flows'!$G:$G,$B17,'2a. Database N flows'!$D:$D,"&lt;&gt;"&amp;$B17,'2a. Database N flows'!$M:$M,AM$16,'2a. Database N flows'!$P:$P,AM$15)</f>
        <v/>
      </c>
      <c r="AN17" s="282">
        <f>SUMIFS('2a. Database N flows'!$N:$N,'2a. Database N flows'!$G:$G,$B17,'2a. Database N flows'!$D:$D,"&lt;&gt;"&amp;$B17,'2a. Database N flows'!$M:$M,AN$16,'2a. Database N flows'!$P:$P,AN$15)</f>
        <v/>
      </c>
      <c r="AO17" s="282">
        <f>SUMIFS('2a. Database N flows'!$N:$N,'2a. Database N flows'!$G:$G,$B17,'2a. Database N flows'!$D:$D,"&lt;&gt;"&amp;$B17,'2a. Database N flows'!$M:$M,AO$16,'2a. Database N flows'!$P:$P,AO$15)</f>
        <v/>
      </c>
      <c r="AP17" s="282">
        <f>SUMIFS('2a. Database N flows'!$N:$N,'2a. Database N flows'!$G:$G,$B17,'2a. Database N flows'!$D:$D,"&lt;&gt;"&amp;$B17,'2a. Database N flows'!$M:$M,AP$16,'2a. Database N flows'!$P:$P,AP$15)</f>
        <v/>
      </c>
      <c r="AQ17" s="282">
        <f>SUMIFS('2a. Database N flows'!$N:$N,'2a. Database N flows'!$G:$G,$B17,'2a. Database N flows'!$D:$D,"&lt;&gt;"&amp;$B17,'2a. Database N flows'!$M:$M,AQ$16,'2a. Database N flows'!$P:$P,AQ$15)</f>
        <v/>
      </c>
      <c r="AR17" s="285">
        <f>SUMIFS('2a. Database N flows'!$N:$N,'2a. Database N flows'!$G:$G,$B17,'2a. Database N flows'!$D:$D,"&lt;&gt;"&amp;$B17,'2a. Database N flows'!$P:$P,AR$15)</f>
        <v/>
      </c>
      <c r="AS17" s="282">
        <f>SUMIFS('2a. Database N flows'!$N:$N,'2a. Database N flows'!$G:$G,$B17,'2a. Database N flows'!$D:$D,"&lt;&gt;"&amp;$B17,'2a. Database N flows'!$M:$M,AS$16,'2a. Database N flows'!$P:$P,AS$15)</f>
        <v/>
      </c>
      <c r="AT17" s="282">
        <f>SUMIFS('2a. Database N flows'!$N:$N,'2a. Database N flows'!$G:$G,$B17,'2a. Database N flows'!$D:$D,"&lt;&gt;"&amp;$B17,'2a. Database N flows'!$M:$M,AT$16,'2a. Database N flows'!$P:$P,AT$15)</f>
        <v/>
      </c>
      <c r="AU17" s="282">
        <f>SUMIFS('2a. Database N flows'!$N:$N,'2a. Database N flows'!$G:$G,$B17,'2a. Database N flows'!$D:$D,"&lt;&gt;"&amp;$B17,'2a. Database N flows'!$M:$M,AU$16,'2a. Database N flows'!$P:$P,AU$15)</f>
        <v/>
      </c>
      <c r="AV17" s="282">
        <f>SUMIFS('2a. Database N flows'!$N:$N,'2a. Database N flows'!$G:$G,$B17,'2a. Database N flows'!$D:$D,"&lt;&gt;"&amp;$B17,'2a. Database N flows'!$M:$M,AV$16,'2a. Database N flows'!$P:$P,AV$15)</f>
        <v/>
      </c>
      <c r="AW17" s="282">
        <f>SUMIFS('2a. Database N flows'!$N:$N,'2a. Database N flows'!$G:$G,$B17,'2a. Database N flows'!$D:$D,"&lt;&gt;"&amp;$B17,'2a. Database N flows'!$M:$M,AW$16,'2a. Database N flows'!$P:$P,AW$15)</f>
        <v/>
      </c>
      <c r="AX17" s="282">
        <f>SUMIFS('2a. Database N flows'!$N:$N,'2a. Database N flows'!$G:$G,$B17,'2a. Database N flows'!$D:$D,"&lt;&gt;"&amp;$B17,'2a. Database N flows'!$M:$M,AX$16,'2a. Database N flows'!$P:$P,AX$15)</f>
        <v/>
      </c>
      <c r="AY17" s="282">
        <f>SUMIFS('2a. Database N flows'!$N:$N,'2a. Database N flows'!$G:$G,$B17,'2a. Database N flows'!$D:$D,"&lt;&gt;"&amp;$B17,'2a. Database N flows'!$M:$M,AY$16,'2a. Database N flows'!$P:$P,AY$15)</f>
        <v/>
      </c>
      <c r="AZ17" s="285">
        <f>SUMIFS('2a. Database N flows'!$N:$N,'2a. Database N flows'!$G:$G,$B17,'2a. Database N flows'!$D:$D,"&lt;&gt;"&amp;$B17,'2a. Database N flows'!$P:$P,AZ$15)</f>
        <v/>
      </c>
      <c r="BA17" s="282">
        <f>SUMIFS('2a. Database N flows'!$N:$N,'2a. Database N flows'!$G:$G,$B17,'2a. Database N flows'!$D:$D,"&lt;&gt;"&amp;$B17,'2a. Database N flows'!$M:$M,BA$16,'2a. Database N flows'!$P:$P,BA$15)</f>
        <v/>
      </c>
      <c r="BB17" s="282">
        <f>SUMIFS('2a. Database N flows'!$N:$N,'2a. Database N flows'!$G:$G,$B17,'2a. Database N flows'!$D:$D,"&lt;&gt;"&amp;$B17,'2a. Database N flows'!$M:$M,BB$16,'2a. Database N flows'!$P:$P,BB$15)</f>
        <v/>
      </c>
      <c r="BC17" s="282">
        <f>SUMIFS('2a. Database N flows'!$N:$N,'2a. Database N flows'!$G:$G,$B17,'2a. Database N flows'!$D:$D,"&lt;&gt;"&amp;$B17,'2a. Database N flows'!$M:$M,BC$16,'2a. Database N flows'!$P:$P,BC$15)</f>
        <v/>
      </c>
      <c r="BD17" s="282">
        <f>SUMIFS('2a. Database N flows'!$N:$N,'2a. Database N flows'!$G:$G,$B17,'2a. Database N flows'!$D:$D,"&lt;&gt;"&amp;$B17,'2a. Database N flows'!$M:$M,BD$16,'2a. Database N flows'!$P:$P,BD$15)</f>
        <v/>
      </c>
      <c r="BE17" s="282">
        <f>SUMIFS('2a. Database N flows'!$N:$N,'2a. Database N flows'!$G:$G,$B17,'2a. Database N flows'!$D:$D,"&lt;&gt;"&amp;$B17,'2a. Database N flows'!$M:$M,BE$16,'2a. Database N flows'!$P:$P,BE$15)</f>
        <v/>
      </c>
      <c r="BF17" s="282">
        <f>SUMIFS('2a. Database N flows'!$N:$N,'2a. Database N flows'!$G:$G,$B17,'2a. Database N flows'!$D:$D,"&lt;&gt;"&amp;$B17,'2a. Database N flows'!$M:$M,BF$16,'2a. Database N flows'!$P:$P,BF$15)</f>
        <v/>
      </c>
      <c r="BG17" s="282">
        <f>SUMIFS('2a. Database N flows'!$N:$N,'2a. Database N flows'!$G:$G,$B17,'2a. Database N flows'!$D:$D,"&lt;&gt;"&amp;$B17,'2a. Database N flows'!$M:$M,BG$16,'2a. Database N flows'!$P:$P,BG$15)</f>
        <v/>
      </c>
      <c r="BH17" s="285">
        <f>SUMIFS('2a. Database N flows'!$N:$N,'2a. Database N flows'!$G:$G,$B17,'2a. Database N flows'!$D:$D,"&lt;&gt;"&amp;$B17,'2a. Database N flows'!$P:$P,BH$15)</f>
        <v/>
      </c>
      <c r="BI17" s="282">
        <f>SUMIFS('2a. Database N flows'!$N:$N,'2a. Database N flows'!$G:$G,$B17,'2a. Database N flows'!$D:$D,"&lt;&gt;"&amp;$B17,'2a. Database N flows'!$M:$M,BI$16,'2a. Database N flows'!$P:$P,BI$15)</f>
        <v/>
      </c>
      <c r="BJ17" s="282">
        <f>SUMIFS('2a. Database N flows'!$N:$N,'2a. Database N flows'!$G:$G,$B17,'2a. Database N flows'!$D:$D,"&lt;&gt;"&amp;$B17,'2a. Database N flows'!$M:$M,BJ$16,'2a. Database N flows'!$P:$P,BJ$15)</f>
        <v/>
      </c>
      <c r="BK17" s="282">
        <f>SUMIFS('2a. Database N flows'!$N:$N,'2a. Database N flows'!$G:$G,$B17,'2a. Database N flows'!$D:$D,"&lt;&gt;"&amp;$B17,'2a. Database N flows'!$M:$M,BK$16,'2a. Database N flows'!$P:$P,BK$15)</f>
        <v/>
      </c>
      <c r="BL17" s="282">
        <f>SUMIFS('2a. Database N flows'!$N:$N,'2a. Database N flows'!$G:$G,$B17,'2a. Database N flows'!$D:$D,"&lt;&gt;"&amp;$B17,'2a. Database N flows'!$M:$M,BL$16,'2a. Database N flows'!$P:$P,BL$15)</f>
        <v/>
      </c>
      <c r="BM17" s="282">
        <f>SUMIFS('2a. Database N flows'!$N:$N,'2a. Database N flows'!$G:$G,$B17,'2a. Database N flows'!$D:$D,"&lt;&gt;"&amp;$B17,'2a. Database N flows'!$M:$M,BM$16,'2a. Database N flows'!$P:$P,BM$15)</f>
        <v/>
      </c>
      <c r="BN17" s="282">
        <f>SUMIFS('2a. Database N flows'!$N:$N,'2a. Database N flows'!$G:$G,$B17,'2a. Database N flows'!$D:$D,"&lt;&gt;"&amp;$B17,'2a. Database N flows'!$M:$M,BN$16,'2a. Database N flows'!$P:$P,BN$15)</f>
        <v/>
      </c>
      <c r="BO17" s="282">
        <f>SUMIFS('2a. Database N flows'!$N:$N,'2a. Database N flows'!$G:$G,$B17,'2a. Database N flows'!$D:$D,"&lt;&gt;"&amp;$B17,'2a. Database N flows'!$M:$M,BO$16,'2a. Database N flows'!$P:$P,BO$15)</f>
        <v/>
      </c>
      <c r="BP17" s="285">
        <f>SUMIFS('2a. Database N flows'!$N:$N,'2a. Database N flows'!$G:$G,$B17,'2a. Database N flows'!$D:$D,"&lt;&gt;"&amp;$B17,'2a. Database N flows'!$P:$P,BP$15)</f>
        <v/>
      </c>
      <c r="BQ17" s="282">
        <f>SUMIFS('2a. Database N flows'!$N:$N,'2a. Database N flows'!$G:$G,$B17,'2a. Database N flows'!$D:$D,"&lt;&gt;"&amp;$B17,'2a. Database N flows'!$M:$M,BQ$16,'2a. Database N flows'!$P:$P,BQ$15)</f>
        <v/>
      </c>
      <c r="BR17" s="282">
        <f>SUMIFS('2a. Database N flows'!$N:$N,'2a. Database N flows'!$G:$G,$B17,'2a. Database N flows'!$D:$D,"&lt;&gt;"&amp;$B17,'2a. Database N flows'!$M:$M,BR$16,'2a. Database N flows'!$P:$P,BR$15)</f>
        <v/>
      </c>
      <c r="BS17" s="282">
        <f>SUMIFS('2a. Database N flows'!$N:$N,'2a. Database N flows'!$G:$G,$B17,'2a. Database N flows'!$D:$D,"&lt;&gt;"&amp;$B17,'2a. Database N flows'!$M:$M,BS$16,'2a. Database N flows'!$P:$P,BS$15)</f>
        <v/>
      </c>
      <c r="BT17" s="282">
        <f>SUMIFS('2a. Database N flows'!$N:$N,'2a. Database N flows'!$G:$G,$B17,'2a. Database N flows'!$D:$D,"&lt;&gt;"&amp;$B17,'2a. Database N flows'!$M:$M,BT$16,'2a. Database N flows'!$P:$P,BT$15)</f>
        <v/>
      </c>
      <c r="BU17" s="282">
        <f>SUMIFS('2a. Database N flows'!$N:$N,'2a. Database N flows'!$G:$G,$B17,'2a. Database N flows'!$D:$D,"&lt;&gt;"&amp;$B17,'2a. Database N flows'!$M:$M,BU$16,'2a. Database N flows'!$P:$P,BU$15)</f>
        <v/>
      </c>
      <c r="BV17" s="282">
        <f>SUMIFS('2a. Database N flows'!$N:$N,'2a. Database N flows'!$G:$G,$B17,'2a. Database N flows'!$D:$D,"&lt;&gt;"&amp;$B17,'2a. Database N flows'!$M:$M,BV$16,'2a. Database N flows'!$P:$P,BV$15)</f>
        <v/>
      </c>
      <c r="BW17" s="282">
        <f>SUMIFS('2a. Database N flows'!$N:$N,'2a. Database N flows'!$G:$G,$B17,'2a. Database N flows'!$D:$D,"&lt;&gt;"&amp;$B17,'2a. Database N flows'!$M:$M,BW$16,'2a. Database N flows'!$P:$P,BW$15)</f>
        <v/>
      </c>
      <c r="BX17" s="285">
        <f>SUMIFS('2a. Database N flows'!$N:$N,'2a. Database N flows'!$G:$G,$B17,'2a. Database N flows'!$D:$D,"&lt;&gt;"&amp;$B17,'2a. Database N flows'!$P:$P,BX$15)</f>
        <v/>
      </c>
      <c r="BY17" s="282">
        <f>SUMIFS('2a. Database N flows'!$N:$N,'2a. Database N flows'!$G:$G,$B17,'2a. Database N flows'!$D:$D,"&lt;&gt;"&amp;$B17,'2a. Database N flows'!$M:$M,BY$16,'2a. Database N flows'!$P:$P,BY$15)</f>
        <v/>
      </c>
      <c r="BZ17" s="282">
        <f>SUMIFS('2a. Database N flows'!$N:$N,'2a. Database N flows'!$G:$G,$B17,'2a. Database N flows'!$D:$D,"&lt;&gt;"&amp;$B17,'2a. Database N flows'!$M:$M,BZ$16,'2a. Database N flows'!$P:$P,BZ$15)</f>
        <v/>
      </c>
      <c r="CA17" s="282">
        <f>SUMIFS('2a. Database N flows'!$N:$N,'2a. Database N flows'!$G:$G,$B17,'2a. Database N flows'!$D:$D,"&lt;&gt;"&amp;$B17,'2a. Database N flows'!$M:$M,CA$16,'2a. Database N flows'!$P:$P,CA$15)</f>
        <v/>
      </c>
      <c r="CB17" s="282">
        <f>SUMIFS('2a. Database N flows'!$N:$N,'2a. Database N flows'!$G:$G,$B17,'2a. Database N flows'!$D:$D,"&lt;&gt;"&amp;$B17,'2a. Database N flows'!$M:$M,CB$16,'2a. Database N flows'!$P:$P,CB$15)</f>
        <v/>
      </c>
      <c r="CC17" s="282">
        <f>SUMIFS('2a. Database N flows'!$N:$N,'2a. Database N flows'!$G:$G,$B17,'2a. Database N flows'!$D:$D,"&lt;&gt;"&amp;$B17,'2a. Database N flows'!$M:$M,CC$16,'2a. Database N flows'!$P:$P,CC$15)</f>
        <v/>
      </c>
      <c r="CD17" s="282">
        <f>SUMIFS('2a. Database N flows'!$N:$N,'2a. Database N flows'!$G:$G,$B17,'2a. Database N flows'!$D:$D,"&lt;&gt;"&amp;$B17,'2a. Database N flows'!$M:$M,CD$16,'2a. Database N flows'!$P:$P,CD$15)</f>
        <v/>
      </c>
      <c r="CE17" s="282">
        <f>SUMIFS('2a. Database N flows'!$N:$N,'2a. Database N flows'!$G:$G,$B17,'2a. Database N flows'!$D:$D,"&lt;&gt;"&amp;$B17,'2a. Database N flows'!$M:$M,CE$16,'2a. Database N flows'!$P:$P,CE$15)</f>
        <v/>
      </c>
      <c r="CF17" s="285">
        <f>SUMIFS('2a. Database N flows'!$N:$N,'2a. Database N flows'!$G:$G,$B17,'2a. Database N flows'!$D:$D,"&lt;&gt;"&amp;$B17,'2a. Database N flows'!$P:$P,CF$15)</f>
        <v/>
      </c>
      <c r="CG17" s="282">
        <f>SUMIFS('2a. Database N flows'!$N:$N,'2a. Database N flows'!$G:$G,$B17,'2a. Database N flows'!$D:$D,"&lt;&gt;"&amp;$B17,'2a. Database N flows'!$M:$M,CG$16,'2a. Database N flows'!$P:$P,CG$15)</f>
        <v/>
      </c>
      <c r="CH17" s="282">
        <f>SUMIFS('2a. Database N flows'!$N:$N,'2a. Database N flows'!$G:$G,$B17,'2a. Database N flows'!$D:$D,"&lt;&gt;"&amp;$B17,'2a. Database N flows'!$M:$M,CH$16,'2a. Database N flows'!$P:$P,CH$15)</f>
        <v/>
      </c>
      <c r="CI17" s="282">
        <f>SUMIFS('2a. Database N flows'!$N:$N,'2a. Database N flows'!$G:$G,$B17,'2a. Database N flows'!$D:$D,"&lt;&gt;"&amp;$B17,'2a. Database N flows'!$M:$M,CI$16,'2a. Database N flows'!$P:$P,CI$15)</f>
        <v/>
      </c>
      <c r="CJ17" s="282">
        <f>SUMIFS('2a. Database N flows'!$N:$N,'2a. Database N flows'!$G:$G,$B17,'2a. Database N flows'!$D:$D,"&lt;&gt;"&amp;$B17,'2a. Database N flows'!$M:$M,CJ$16,'2a. Database N flows'!$P:$P,CJ$15)</f>
        <v/>
      </c>
      <c r="CK17" s="282">
        <f>SUMIFS('2a. Database N flows'!$N:$N,'2a. Database N flows'!$G:$G,$B17,'2a. Database N flows'!$D:$D,"&lt;&gt;"&amp;$B17,'2a. Database N flows'!$M:$M,CK$16,'2a. Database N flows'!$P:$P,CK$15)</f>
        <v/>
      </c>
      <c r="CL17" s="282">
        <f>SUMIFS('2a. Database N flows'!$N:$N,'2a. Database N flows'!$G:$G,$B17,'2a. Database N flows'!$D:$D,"&lt;&gt;"&amp;$B17,'2a. Database N flows'!$M:$M,CL$16,'2a. Database N flows'!$P:$P,CL$15)</f>
        <v/>
      </c>
      <c r="CM17" s="282">
        <f>SUMIFS('2a. Database N flows'!$N:$N,'2a. Database N flows'!$G:$G,$B17,'2a. Database N flows'!$D:$D,"&lt;&gt;"&amp;$B17,'2a. Database N flows'!$M:$M,CM$16,'2a. Database N flows'!$P:$P,CM$15)</f>
        <v/>
      </c>
      <c r="CN17" s="285">
        <f>SUMIFS('2a. Database N flows'!$N:$N,'2a. Database N flows'!$G:$G,$B17,'2a. Database N flows'!$D:$D,"&lt;&gt;"&amp;$B17,'2a. Database N flows'!$P:$P,CN$15)</f>
        <v/>
      </c>
      <c r="CO17" s="282">
        <f>SUMIFS('2a. Database N flows'!$N:$N,'2a. Database N flows'!$G:$G,$B17,'2a. Database N flows'!$D:$D,"&lt;&gt;"&amp;$B17,'2a. Database N flows'!$M:$M,CO$16,'2a. Database N flows'!$P:$P,CO$15)</f>
        <v/>
      </c>
      <c r="CP17" s="282">
        <f>SUMIFS('2a. Database N flows'!$N:$N,'2a. Database N flows'!$G:$G,$B17,'2a. Database N flows'!$D:$D,"&lt;&gt;"&amp;$B17,'2a. Database N flows'!$M:$M,CP$16,'2a. Database N flows'!$P:$P,CP$15)</f>
        <v/>
      </c>
      <c r="CQ17" s="282">
        <f>SUMIFS('2a. Database N flows'!$N:$N,'2a. Database N flows'!$G:$G,$B17,'2a. Database N flows'!$D:$D,"&lt;&gt;"&amp;$B17,'2a. Database N flows'!$M:$M,CQ$16,'2a. Database N flows'!$P:$P,CQ$15)</f>
        <v/>
      </c>
      <c r="CR17" s="282">
        <f>SUMIFS('2a. Database N flows'!$N:$N,'2a. Database N flows'!$G:$G,$B17,'2a. Database N flows'!$D:$D,"&lt;&gt;"&amp;$B17,'2a. Database N flows'!$M:$M,CR$16,'2a. Database N flows'!$P:$P,CR$15)</f>
        <v/>
      </c>
      <c r="CS17" s="282">
        <f>SUMIFS('2a. Database N flows'!$N:$N,'2a. Database N flows'!$G:$G,$B17,'2a. Database N flows'!$D:$D,"&lt;&gt;"&amp;$B17,'2a. Database N flows'!$M:$M,CS$16,'2a. Database N flows'!$P:$P,CS$15)</f>
        <v/>
      </c>
      <c r="CT17" s="282">
        <f>SUMIFS('2a. Database N flows'!$N:$N,'2a. Database N flows'!$G:$G,$B17,'2a. Database N flows'!$D:$D,"&lt;&gt;"&amp;$B17,'2a. Database N flows'!$M:$M,CT$16,'2a. Database N flows'!$P:$P,CT$15)</f>
        <v/>
      </c>
      <c r="CU17" s="282">
        <f>SUMIFS('2a. Database N flows'!$N:$N,'2a. Database N flows'!$G:$G,$B17,'2a. Database N flows'!$D:$D,"&lt;&gt;"&amp;$B17,'2a. Database N flows'!$M:$M,CU$16,'2a. Database N flows'!$P:$P,CU$15)</f>
        <v/>
      </c>
      <c r="CV17" s="285">
        <f>SUMIFS('2a. Database N flows'!$N:$N,'2a. Database N flows'!$G:$G,$B17,'2a. Database N flows'!$D:$D,"&lt;&gt;"&amp;$B17,'2a. Database N flows'!$P:$P,CV$15)</f>
        <v/>
      </c>
      <c r="CY17" s="393" t="n"/>
    </row>
    <row r="18">
      <c r="B18" s="386" t="inlineStr">
        <is>
          <t>MP</t>
        </is>
      </c>
      <c r="D18" s="281" t="inlineStr">
        <is>
          <t>Materials and products in industry</t>
        </is>
      </c>
      <c r="E18" s="282">
        <f>SUMIFS('2a. Database N flows'!$N:$N,'2a. Database N flows'!$G:$G,$B18,'2a. Database N flows'!$D:$D,"&lt;&gt;"&amp;$B18,'2a. Database N flows'!$M:$M,E$16,'2a. Database N flows'!$P:$P,E$15)</f>
        <v/>
      </c>
      <c r="F18" s="282">
        <f>SUMIFS('2a. Database N flows'!$N:$N,'2a. Database N flows'!$G:$G,$B18,'2a. Database N flows'!$D:$D,"&lt;&gt;"&amp;$B18,'2a. Database N flows'!$M:$M,F$16,'2a. Database N flows'!$P:$P,F$15)</f>
        <v/>
      </c>
      <c r="G18" s="282">
        <f>SUMIFS('2a. Database N flows'!$N:$N,'2a. Database N flows'!$G:$G,$B18,'2a. Database N flows'!$D:$D,"&lt;&gt;"&amp;$B18,'2a. Database N flows'!$M:$M,G$16,'2a. Database N flows'!$P:$P,G$15)</f>
        <v/>
      </c>
      <c r="H18" s="282">
        <f>SUMIFS('2a. Database N flows'!$N:$N,'2a. Database N flows'!$G:$G,$B18,'2a. Database N flows'!$D:$D,"&lt;&gt;"&amp;$B18,'2a. Database N flows'!$M:$M,H$16,'2a. Database N flows'!$P:$P,H$15)</f>
        <v/>
      </c>
      <c r="I18" s="282">
        <f>SUMIFS('2a. Database N flows'!$N:$N,'2a. Database N flows'!$G:$G,$B18,'2a. Database N flows'!$D:$D,"&lt;&gt;"&amp;$B18,'2a. Database N flows'!$M:$M,I$16,'2a. Database N flows'!$P:$P,I$15)</f>
        <v/>
      </c>
      <c r="J18" s="282">
        <f>SUMIFS('2a. Database N flows'!$N:$N,'2a. Database N flows'!$G:$G,$B18,'2a. Database N flows'!$D:$D,"&lt;&gt;"&amp;$B18,'2a. Database N flows'!$M:$M,J$16,'2a. Database N flows'!$P:$P,J$15)</f>
        <v/>
      </c>
      <c r="K18" s="282">
        <f>SUMIFS('2a. Database N flows'!$N:$N,'2a. Database N flows'!$G:$G,$B18,'2a. Database N flows'!$D:$D,"&lt;&gt;"&amp;$B18,'2a. Database N flows'!$M:$M,K$16,'2a. Database N flows'!$P:$P,K$15)</f>
        <v/>
      </c>
      <c r="L18" s="285">
        <f>SUMIFS('2a. Database N flows'!$N:$N,'2a. Database N flows'!$G:$G,$B18,'2a. Database N flows'!$D:$D,"&lt;&gt;"&amp;$B18,'2a. Database N flows'!$P:$P,L$15)</f>
        <v/>
      </c>
      <c r="M18" s="282">
        <f>SUMIFS('2a. Database N flows'!$N:$N,'2a. Database N flows'!$G:$G,$B18,'2a. Database N flows'!$D:$D,"&lt;&gt;"&amp;$B18,'2a. Database N flows'!$M:$M,M$16,'2a. Database N flows'!$P:$P,M$15)</f>
        <v/>
      </c>
      <c r="N18" s="282">
        <f>SUMIFS('2a. Database N flows'!$N:$N,'2a. Database N flows'!$G:$G,$B18,'2a. Database N flows'!$D:$D,"&lt;&gt;"&amp;$B18,'2a. Database N flows'!$M:$M,N$16,'2a. Database N flows'!$P:$P,N$15)</f>
        <v/>
      </c>
      <c r="O18" s="282">
        <f>SUMIFS('2a. Database N flows'!$N:$N,'2a. Database N flows'!$G:$G,$B18,'2a. Database N flows'!$D:$D,"&lt;&gt;"&amp;$B18,'2a. Database N flows'!$M:$M,O$16,'2a. Database N flows'!$P:$P,O$15)</f>
        <v/>
      </c>
      <c r="P18" s="282">
        <f>SUMIFS('2a. Database N flows'!$N:$N,'2a. Database N flows'!$G:$G,$B18,'2a. Database N flows'!$D:$D,"&lt;&gt;"&amp;$B18,'2a. Database N flows'!$M:$M,P$16,'2a. Database N flows'!$P:$P,P$15)</f>
        <v/>
      </c>
      <c r="Q18" s="282">
        <f>SUMIFS('2a. Database N flows'!$N:$N,'2a. Database N flows'!$G:$G,$B18,'2a. Database N flows'!$D:$D,"&lt;&gt;"&amp;$B18,'2a. Database N flows'!$M:$M,Q$16,'2a. Database N flows'!$P:$P,Q$15)</f>
        <v/>
      </c>
      <c r="R18" s="282">
        <f>SUMIFS('2a. Database N flows'!$N:$N,'2a. Database N flows'!$G:$G,$B18,'2a. Database N flows'!$D:$D,"&lt;&gt;"&amp;$B18,'2a. Database N flows'!$M:$M,R$16,'2a. Database N flows'!$P:$P,R$15)</f>
        <v/>
      </c>
      <c r="S18" s="282">
        <f>SUMIFS('2a. Database N flows'!$N:$N,'2a. Database N flows'!$G:$G,$B18,'2a. Database N flows'!$D:$D,"&lt;&gt;"&amp;$B18,'2a. Database N flows'!$M:$M,S$16,'2a. Database N flows'!$P:$P,S$15)</f>
        <v/>
      </c>
      <c r="T18" s="285">
        <f>SUMIFS('2a. Database N flows'!$N:$N,'2a. Database N flows'!$G:$G,$B18,'2a. Database N flows'!$D:$D,"&lt;&gt;"&amp;$B18,'2a. Database N flows'!$P:$P,T$15)</f>
        <v/>
      </c>
      <c r="U18" s="282">
        <f>SUMIFS('2a. Database N flows'!$N:$N,'2a. Database N flows'!$G:$G,$B18,'2a. Database N flows'!$D:$D,"&lt;&gt;"&amp;$B18,'2a. Database N flows'!$M:$M,U$16,'2a. Database N flows'!$P:$P,U$15)</f>
        <v/>
      </c>
      <c r="V18" s="282">
        <f>SUMIFS('2a. Database N flows'!$N:$N,'2a. Database N flows'!$G:$G,$B18,'2a. Database N flows'!$D:$D,"&lt;&gt;"&amp;$B18,'2a. Database N flows'!$M:$M,V$16,'2a. Database N flows'!$P:$P,V$15)</f>
        <v/>
      </c>
      <c r="W18" s="282">
        <f>SUMIFS('2a. Database N flows'!$N:$N,'2a. Database N flows'!$G:$G,$B18,'2a. Database N flows'!$D:$D,"&lt;&gt;"&amp;$B18,'2a. Database N flows'!$M:$M,W$16,'2a. Database N flows'!$P:$P,W$15)</f>
        <v/>
      </c>
      <c r="X18" s="282">
        <f>SUMIFS('2a. Database N flows'!$N:$N,'2a. Database N flows'!$G:$G,$B18,'2a. Database N flows'!$D:$D,"&lt;&gt;"&amp;$B18,'2a. Database N flows'!$M:$M,X$16,'2a. Database N flows'!$P:$P,X$15)</f>
        <v/>
      </c>
      <c r="Y18" s="282">
        <f>SUMIFS('2a. Database N flows'!$N:$N,'2a. Database N flows'!$G:$G,$B18,'2a. Database N flows'!$D:$D,"&lt;&gt;"&amp;$B18,'2a. Database N flows'!$M:$M,Y$16,'2a. Database N flows'!$P:$P,Y$15)</f>
        <v/>
      </c>
      <c r="Z18" s="282">
        <f>SUMIFS('2a. Database N flows'!$N:$N,'2a. Database N flows'!$G:$G,$B18,'2a. Database N flows'!$D:$D,"&lt;&gt;"&amp;$B18,'2a. Database N flows'!$M:$M,Z$16,'2a. Database N flows'!$P:$P,Z$15)</f>
        <v/>
      </c>
      <c r="AA18" s="282">
        <f>SUMIFS('2a. Database N flows'!$N:$N,'2a. Database N flows'!$G:$G,$B18,'2a. Database N flows'!$D:$D,"&lt;&gt;"&amp;$B18,'2a. Database N flows'!$M:$M,AA$16,'2a. Database N flows'!$P:$P,AA$15)</f>
        <v/>
      </c>
      <c r="AB18" s="285">
        <f>SUMIFS('2a. Database N flows'!$N:$N,'2a. Database N flows'!$G:$G,$B18,'2a. Database N flows'!$D:$D,"&lt;&gt;"&amp;$B18,'2a. Database N flows'!$P:$P,AB$15)</f>
        <v/>
      </c>
      <c r="AC18" s="282">
        <f>SUMIFS('2a. Database N flows'!$N:$N,'2a. Database N flows'!$G:$G,$B18,'2a. Database N flows'!$D:$D,"&lt;&gt;"&amp;$B18,'2a. Database N flows'!$M:$M,AC$16,'2a. Database N flows'!$P:$P,AC$15)</f>
        <v/>
      </c>
      <c r="AD18" s="282">
        <f>SUMIFS('2a. Database N flows'!$N:$N,'2a. Database N flows'!$G:$G,$B18,'2a. Database N flows'!$D:$D,"&lt;&gt;"&amp;$B18,'2a. Database N flows'!$M:$M,AD$16,'2a. Database N flows'!$P:$P,AD$15)</f>
        <v/>
      </c>
      <c r="AE18" s="282">
        <f>SUMIFS('2a. Database N flows'!$N:$N,'2a. Database N flows'!$G:$G,$B18,'2a. Database N flows'!$D:$D,"&lt;&gt;"&amp;$B18,'2a. Database N flows'!$M:$M,AE$16,'2a. Database N flows'!$P:$P,AE$15)</f>
        <v/>
      </c>
      <c r="AF18" s="282">
        <f>SUMIFS('2a. Database N flows'!$N:$N,'2a. Database N flows'!$G:$G,$B18,'2a. Database N flows'!$D:$D,"&lt;&gt;"&amp;$B18,'2a. Database N flows'!$M:$M,AF$16,'2a. Database N flows'!$P:$P,AF$15)</f>
        <v/>
      </c>
      <c r="AG18" s="282">
        <f>SUMIFS('2a. Database N flows'!$N:$N,'2a. Database N flows'!$G:$G,$B18,'2a. Database N flows'!$D:$D,"&lt;&gt;"&amp;$B18,'2a. Database N flows'!$M:$M,AG$16,'2a. Database N flows'!$P:$P,AG$15)</f>
        <v/>
      </c>
      <c r="AH18" s="282">
        <f>SUMIFS('2a. Database N flows'!$N:$N,'2a. Database N flows'!$G:$G,$B18,'2a. Database N flows'!$D:$D,"&lt;&gt;"&amp;$B18,'2a. Database N flows'!$M:$M,AH$16,'2a. Database N flows'!$P:$P,AH$15)</f>
        <v/>
      </c>
      <c r="AI18" s="282">
        <f>SUMIFS('2a. Database N flows'!$N:$N,'2a. Database N flows'!$G:$G,$B18,'2a. Database N flows'!$D:$D,"&lt;&gt;"&amp;$B18,'2a. Database N flows'!$M:$M,AI$16,'2a. Database N flows'!$P:$P,AI$15)</f>
        <v/>
      </c>
      <c r="AJ18" s="285">
        <f>SUMIFS('2a. Database N flows'!$N:$N,'2a. Database N flows'!$G:$G,$B18,'2a. Database N flows'!$D:$D,"&lt;&gt;"&amp;$B18,'2a. Database N flows'!$P:$P,AJ$15)</f>
        <v/>
      </c>
      <c r="AK18" s="282">
        <f>SUMIFS('2a. Database N flows'!$N:$N,'2a. Database N flows'!$G:$G,$B18,'2a. Database N flows'!$D:$D,"&lt;&gt;"&amp;$B18,'2a. Database N flows'!$M:$M,AK$16,'2a. Database N flows'!$P:$P,AK$15)</f>
        <v/>
      </c>
      <c r="AL18" s="282">
        <f>SUMIFS('2a. Database N flows'!$N:$N,'2a. Database N flows'!$G:$G,$B18,'2a. Database N flows'!$D:$D,"&lt;&gt;"&amp;$B18,'2a. Database N flows'!$M:$M,AL$16,'2a. Database N flows'!$P:$P,AL$15)</f>
        <v/>
      </c>
      <c r="AM18" s="282">
        <f>SUMIFS('2a. Database N flows'!$N:$N,'2a. Database N flows'!$G:$G,$B18,'2a. Database N flows'!$D:$D,"&lt;&gt;"&amp;$B18,'2a. Database N flows'!$M:$M,AM$16,'2a. Database N flows'!$P:$P,AM$15)</f>
        <v/>
      </c>
      <c r="AN18" s="282">
        <f>SUMIFS('2a. Database N flows'!$N:$N,'2a. Database N flows'!$G:$G,$B18,'2a. Database N flows'!$D:$D,"&lt;&gt;"&amp;$B18,'2a. Database N flows'!$M:$M,AN$16,'2a. Database N flows'!$P:$P,AN$15)</f>
        <v/>
      </c>
      <c r="AO18" s="282">
        <f>SUMIFS('2a. Database N flows'!$N:$N,'2a. Database N flows'!$G:$G,$B18,'2a. Database N flows'!$D:$D,"&lt;&gt;"&amp;$B18,'2a. Database N flows'!$M:$M,AO$16,'2a. Database N flows'!$P:$P,AO$15)</f>
        <v/>
      </c>
      <c r="AP18" s="282">
        <f>SUMIFS('2a. Database N flows'!$N:$N,'2a. Database N flows'!$G:$G,$B18,'2a. Database N flows'!$D:$D,"&lt;&gt;"&amp;$B18,'2a. Database N flows'!$M:$M,AP$16,'2a. Database N flows'!$P:$P,AP$15)</f>
        <v/>
      </c>
      <c r="AQ18" s="282">
        <f>SUMIFS('2a. Database N flows'!$N:$N,'2a. Database N flows'!$G:$G,$B18,'2a. Database N flows'!$D:$D,"&lt;&gt;"&amp;$B18,'2a. Database N flows'!$M:$M,AQ$16,'2a. Database N flows'!$P:$P,AQ$15)</f>
        <v/>
      </c>
      <c r="AR18" s="285">
        <f>SUMIFS('2a. Database N flows'!$N:$N,'2a. Database N flows'!$G:$G,$B18,'2a. Database N flows'!$D:$D,"&lt;&gt;"&amp;$B18,'2a. Database N flows'!$P:$P,AR$15)</f>
        <v/>
      </c>
      <c r="AS18" s="282">
        <f>SUMIFS('2a. Database N flows'!$N:$N,'2a. Database N flows'!$G:$G,$B18,'2a. Database N flows'!$D:$D,"&lt;&gt;"&amp;$B18,'2a. Database N flows'!$M:$M,AS$16,'2a. Database N flows'!$P:$P,AS$15)</f>
        <v/>
      </c>
      <c r="AT18" s="282">
        <f>SUMIFS('2a. Database N flows'!$N:$N,'2a. Database N flows'!$G:$G,$B18,'2a. Database N flows'!$D:$D,"&lt;&gt;"&amp;$B18,'2a. Database N flows'!$M:$M,AT$16,'2a. Database N flows'!$P:$P,AT$15)</f>
        <v/>
      </c>
      <c r="AU18" s="282">
        <f>SUMIFS('2a. Database N flows'!$N:$N,'2a. Database N flows'!$G:$G,$B18,'2a. Database N flows'!$D:$D,"&lt;&gt;"&amp;$B18,'2a. Database N flows'!$M:$M,AU$16,'2a. Database N flows'!$P:$P,AU$15)</f>
        <v/>
      </c>
      <c r="AV18" s="282">
        <f>SUMIFS('2a. Database N flows'!$N:$N,'2a. Database N flows'!$G:$G,$B18,'2a. Database N flows'!$D:$D,"&lt;&gt;"&amp;$B18,'2a. Database N flows'!$M:$M,AV$16,'2a. Database N flows'!$P:$P,AV$15)</f>
        <v/>
      </c>
      <c r="AW18" s="282">
        <f>SUMIFS('2a. Database N flows'!$N:$N,'2a. Database N flows'!$G:$G,$B18,'2a. Database N flows'!$D:$D,"&lt;&gt;"&amp;$B18,'2a. Database N flows'!$M:$M,AW$16,'2a. Database N flows'!$P:$P,AW$15)</f>
        <v/>
      </c>
      <c r="AX18" s="282">
        <f>SUMIFS('2a. Database N flows'!$N:$N,'2a. Database N flows'!$G:$G,$B18,'2a. Database N flows'!$D:$D,"&lt;&gt;"&amp;$B18,'2a. Database N flows'!$M:$M,AX$16,'2a. Database N flows'!$P:$P,AX$15)</f>
        <v/>
      </c>
      <c r="AY18" s="282">
        <f>SUMIFS('2a. Database N flows'!$N:$N,'2a. Database N flows'!$G:$G,$B18,'2a. Database N flows'!$D:$D,"&lt;&gt;"&amp;$B18,'2a. Database N flows'!$M:$M,AY$16,'2a. Database N flows'!$P:$P,AY$15)</f>
        <v/>
      </c>
      <c r="AZ18" s="285">
        <f>SUMIFS('2a. Database N flows'!$N:$N,'2a. Database N flows'!$G:$G,$B18,'2a. Database N flows'!$D:$D,"&lt;&gt;"&amp;$B18,'2a. Database N flows'!$P:$P,AZ$15)</f>
        <v/>
      </c>
      <c r="BA18" s="282">
        <f>SUMIFS('2a. Database N flows'!$N:$N,'2a. Database N flows'!$G:$G,$B18,'2a. Database N flows'!$D:$D,"&lt;&gt;"&amp;$B18,'2a. Database N flows'!$M:$M,BA$16,'2a. Database N flows'!$P:$P,BA$15)</f>
        <v/>
      </c>
      <c r="BB18" s="282">
        <f>SUMIFS('2a. Database N flows'!$N:$N,'2a. Database N flows'!$G:$G,$B18,'2a. Database N flows'!$D:$D,"&lt;&gt;"&amp;$B18,'2a. Database N flows'!$M:$M,BB$16,'2a. Database N flows'!$P:$P,BB$15)</f>
        <v/>
      </c>
      <c r="BC18" s="282">
        <f>SUMIFS('2a. Database N flows'!$N:$N,'2a. Database N flows'!$G:$G,$B18,'2a. Database N flows'!$D:$D,"&lt;&gt;"&amp;$B18,'2a. Database N flows'!$M:$M,BC$16,'2a. Database N flows'!$P:$P,BC$15)</f>
        <v/>
      </c>
      <c r="BD18" s="282">
        <f>SUMIFS('2a. Database N flows'!$N:$N,'2a. Database N flows'!$G:$G,$B18,'2a. Database N flows'!$D:$D,"&lt;&gt;"&amp;$B18,'2a. Database N flows'!$M:$M,BD$16,'2a. Database N flows'!$P:$P,BD$15)</f>
        <v/>
      </c>
      <c r="BE18" s="282">
        <f>SUMIFS('2a. Database N flows'!$N:$N,'2a. Database N flows'!$G:$G,$B18,'2a. Database N flows'!$D:$D,"&lt;&gt;"&amp;$B18,'2a. Database N flows'!$M:$M,BE$16,'2a. Database N flows'!$P:$P,BE$15)</f>
        <v/>
      </c>
      <c r="BF18" s="282">
        <f>SUMIFS('2a. Database N flows'!$N:$N,'2a. Database N flows'!$G:$G,$B18,'2a. Database N flows'!$D:$D,"&lt;&gt;"&amp;$B18,'2a. Database N flows'!$M:$M,BF$16,'2a. Database N flows'!$P:$P,BF$15)</f>
        <v/>
      </c>
      <c r="BG18" s="282">
        <f>SUMIFS('2a. Database N flows'!$N:$N,'2a. Database N flows'!$G:$G,$B18,'2a. Database N flows'!$D:$D,"&lt;&gt;"&amp;$B18,'2a. Database N flows'!$M:$M,BG$16,'2a. Database N flows'!$P:$P,BG$15)</f>
        <v/>
      </c>
      <c r="BH18" s="285">
        <f>SUMIFS('2a. Database N flows'!$N:$N,'2a. Database N flows'!$G:$G,$B18,'2a. Database N flows'!$D:$D,"&lt;&gt;"&amp;$B18,'2a. Database N flows'!$P:$P,BH$15)</f>
        <v/>
      </c>
      <c r="BI18" s="282">
        <f>SUMIFS('2a. Database N flows'!$N:$N,'2a. Database N flows'!$G:$G,$B18,'2a. Database N flows'!$D:$D,"&lt;&gt;"&amp;$B18,'2a. Database N flows'!$M:$M,BI$16,'2a. Database N flows'!$P:$P,BI$15)</f>
        <v/>
      </c>
      <c r="BJ18" s="282">
        <f>SUMIFS('2a. Database N flows'!$N:$N,'2a. Database N flows'!$G:$G,$B18,'2a. Database N flows'!$D:$D,"&lt;&gt;"&amp;$B18,'2a. Database N flows'!$M:$M,BJ$16,'2a. Database N flows'!$P:$P,BJ$15)</f>
        <v/>
      </c>
      <c r="BK18" s="282">
        <f>SUMIFS('2a. Database N flows'!$N:$N,'2a. Database N flows'!$G:$G,$B18,'2a. Database N flows'!$D:$D,"&lt;&gt;"&amp;$B18,'2a. Database N flows'!$M:$M,BK$16,'2a. Database N flows'!$P:$P,BK$15)</f>
        <v/>
      </c>
      <c r="BL18" s="282">
        <f>SUMIFS('2a. Database N flows'!$N:$N,'2a. Database N flows'!$G:$G,$B18,'2a. Database N flows'!$D:$D,"&lt;&gt;"&amp;$B18,'2a. Database N flows'!$M:$M,BL$16,'2a. Database N flows'!$P:$P,BL$15)</f>
        <v/>
      </c>
      <c r="BM18" s="282">
        <f>SUMIFS('2a. Database N flows'!$N:$N,'2a. Database N flows'!$G:$G,$B18,'2a. Database N flows'!$D:$D,"&lt;&gt;"&amp;$B18,'2a. Database N flows'!$M:$M,BM$16,'2a. Database N flows'!$P:$P,BM$15)</f>
        <v/>
      </c>
      <c r="BN18" s="282">
        <f>SUMIFS('2a. Database N flows'!$N:$N,'2a. Database N flows'!$G:$G,$B18,'2a. Database N flows'!$D:$D,"&lt;&gt;"&amp;$B18,'2a. Database N flows'!$M:$M,BN$16,'2a. Database N flows'!$P:$P,BN$15)</f>
        <v/>
      </c>
      <c r="BO18" s="282">
        <f>SUMIFS('2a. Database N flows'!$N:$N,'2a. Database N flows'!$G:$G,$B18,'2a. Database N flows'!$D:$D,"&lt;&gt;"&amp;$B18,'2a. Database N flows'!$M:$M,BO$16,'2a. Database N flows'!$P:$P,BO$15)</f>
        <v/>
      </c>
      <c r="BP18" s="285">
        <f>SUMIFS('2a. Database N flows'!$N:$N,'2a. Database N flows'!$G:$G,$B18,'2a. Database N flows'!$D:$D,"&lt;&gt;"&amp;$B18,'2a. Database N flows'!$P:$P,BP$15)</f>
        <v/>
      </c>
      <c r="BQ18" s="282">
        <f>SUMIFS('2a. Database N flows'!$N:$N,'2a. Database N flows'!$G:$G,$B18,'2a. Database N flows'!$D:$D,"&lt;&gt;"&amp;$B18,'2a. Database N flows'!$M:$M,BQ$16,'2a. Database N flows'!$P:$P,BQ$15)</f>
        <v/>
      </c>
      <c r="BR18" s="282">
        <f>SUMIFS('2a. Database N flows'!$N:$N,'2a. Database N flows'!$G:$G,$B18,'2a. Database N flows'!$D:$D,"&lt;&gt;"&amp;$B18,'2a. Database N flows'!$M:$M,BR$16,'2a. Database N flows'!$P:$P,BR$15)</f>
        <v/>
      </c>
      <c r="BS18" s="282">
        <f>SUMIFS('2a. Database N flows'!$N:$N,'2a. Database N flows'!$G:$G,$B18,'2a. Database N flows'!$D:$D,"&lt;&gt;"&amp;$B18,'2a. Database N flows'!$M:$M,BS$16,'2a. Database N flows'!$P:$P,BS$15)</f>
        <v/>
      </c>
      <c r="BT18" s="282">
        <f>SUMIFS('2a. Database N flows'!$N:$N,'2a. Database N flows'!$G:$G,$B18,'2a. Database N flows'!$D:$D,"&lt;&gt;"&amp;$B18,'2a. Database N flows'!$M:$M,BT$16,'2a. Database N flows'!$P:$P,BT$15)</f>
        <v/>
      </c>
      <c r="BU18" s="282">
        <f>SUMIFS('2a. Database N flows'!$N:$N,'2a. Database N flows'!$G:$G,$B18,'2a. Database N flows'!$D:$D,"&lt;&gt;"&amp;$B18,'2a. Database N flows'!$M:$M,BU$16,'2a. Database N flows'!$P:$P,BU$15)</f>
        <v/>
      </c>
      <c r="BV18" s="282">
        <f>SUMIFS('2a. Database N flows'!$N:$N,'2a. Database N flows'!$G:$G,$B18,'2a. Database N flows'!$D:$D,"&lt;&gt;"&amp;$B18,'2a. Database N flows'!$M:$M,BV$16,'2a. Database N flows'!$P:$P,BV$15)</f>
        <v/>
      </c>
      <c r="BW18" s="282">
        <f>SUMIFS('2a. Database N flows'!$N:$N,'2a. Database N flows'!$G:$G,$B18,'2a. Database N flows'!$D:$D,"&lt;&gt;"&amp;$B18,'2a. Database N flows'!$M:$M,BW$16,'2a. Database N flows'!$P:$P,BW$15)</f>
        <v/>
      </c>
      <c r="BX18" s="285">
        <f>SUMIFS('2a. Database N flows'!$N:$N,'2a. Database N flows'!$G:$G,$B18,'2a. Database N flows'!$D:$D,"&lt;&gt;"&amp;$B18,'2a. Database N flows'!$P:$P,BX$15)</f>
        <v/>
      </c>
      <c r="BY18" s="282">
        <f>SUMIFS('2a. Database N flows'!$N:$N,'2a. Database N flows'!$G:$G,$B18,'2a. Database N flows'!$D:$D,"&lt;&gt;"&amp;$B18,'2a. Database N flows'!$M:$M,BY$16,'2a. Database N flows'!$P:$P,BY$15)</f>
        <v/>
      </c>
      <c r="BZ18" s="282">
        <f>SUMIFS('2a. Database N flows'!$N:$N,'2a. Database N flows'!$G:$G,$B18,'2a. Database N flows'!$D:$D,"&lt;&gt;"&amp;$B18,'2a. Database N flows'!$M:$M,BZ$16,'2a. Database N flows'!$P:$P,BZ$15)</f>
        <v/>
      </c>
      <c r="CA18" s="282">
        <f>SUMIFS('2a. Database N flows'!$N:$N,'2a. Database N flows'!$G:$G,$B18,'2a. Database N flows'!$D:$D,"&lt;&gt;"&amp;$B18,'2a. Database N flows'!$M:$M,CA$16,'2a. Database N flows'!$P:$P,CA$15)</f>
        <v/>
      </c>
      <c r="CB18" s="282">
        <f>SUMIFS('2a. Database N flows'!$N:$N,'2a. Database N flows'!$G:$G,$B18,'2a. Database N flows'!$D:$D,"&lt;&gt;"&amp;$B18,'2a. Database N flows'!$M:$M,CB$16,'2a. Database N flows'!$P:$P,CB$15)</f>
        <v/>
      </c>
      <c r="CC18" s="282">
        <f>SUMIFS('2a. Database N flows'!$N:$N,'2a. Database N flows'!$G:$G,$B18,'2a. Database N flows'!$D:$D,"&lt;&gt;"&amp;$B18,'2a. Database N flows'!$M:$M,CC$16,'2a. Database N flows'!$P:$P,CC$15)</f>
        <v/>
      </c>
      <c r="CD18" s="282">
        <f>SUMIFS('2a. Database N flows'!$N:$N,'2a. Database N flows'!$G:$G,$B18,'2a. Database N flows'!$D:$D,"&lt;&gt;"&amp;$B18,'2a. Database N flows'!$M:$M,CD$16,'2a. Database N flows'!$P:$P,CD$15)</f>
        <v/>
      </c>
      <c r="CE18" s="282">
        <f>SUMIFS('2a. Database N flows'!$N:$N,'2a. Database N flows'!$G:$G,$B18,'2a. Database N flows'!$D:$D,"&lt;&gt;"&amp;$B18,'2a. Database N flows'!$M:$M,CE$16,'2a. Database N flows'!$P:$P,CE$15)</f>
        <v/>
      </c>
      <c r="CF18" s="285">
        <f>SUMIFS('2a. Database N flows'!$N:$N,'2a. Database N flows'!$G:$G,$B18,'2a. Database N flows'!$D:$D,"&lt;&gt;"&amp;$B18,'2a. Database N flows'!$P:$P,CF$15)</f>
        <v/>
      </c>
      <c r="CG18" s="282">
        <f>SUMIFS('2a. Database N flows'!$N:$N,'2a. Database N flows'!$G:$G,$B18,'2a. Database N flows'!$D:$D,"&lt;&gt;"&amp;$B18,'2a. Database N flows'!$M:$M,CG$16,'2a. Database N flows'!$P:$P,CG$15)</f>
        <v/>
      </c>
      <c r="CH18" s="282">
        <f>SUMIFS('2a. Database N flows'!$N:$N,'2a. Database N flows'!$G:$G,$B18,'2a. Database N flows'!$D:$D,"&lt;&gt;"&amp;$B18,'2a. Database N flows'!$M:$M,CH$16,'2a. Database N flows'!$P:$P,CH$15)</f>
        <v/>
      </c>
      <c r="CI18" s="282">
        <f>SUMIFS('2a. Database N flows'!$N:$N,'2a. Database N flows'!$G:$G,$B18,'2a. Database N flows'!$D:$D,"&lt;&gt;"&amp;$B18,'2a. Database N flows'!$M:$M,CI$16,'2a. Database N flows'!$P:$P,CI$15)</f>
        <v/>
      </c>
      <c r="CJ18" s="282">
        <f>SUMIFS('2a. Database N flows'!$N:$N,'2a. Database N flows'!$G:$G,$B18,'2a. Database N flows'!$D:$D,"&lt;&gt;"&amp;$B18,'2a. Database N flows'!$M:$M,CJ$16,'2a. Database N flows'!$P:$P,CJ$15)</f>
        <v/>
      </c>
      <c r="CK18" s="282">
        <f>SUMIFS('2a. Database N flows'!$N:$N,'2a. Database N flows'!$G:$G,$B18,'2a. Database N flows'!$D:$D,"&lt;&gt;"&amp;$B18,'2a. Database N flows'!$M:$M,CK$16,'2a. Database N flows'!$P:$P,CK$15)</f>
        <v/>
      </c>
      <c r="CL18" s="282">
        <f>SUMIFS('2a. Database N flows'!$N:$N,'2a. Database N flows'!$G:$G,$B18,'2a. Database N flows'!$D:$D,"&lt;&gt;"&amp;$B18,'2a. Database N flows'!$M:$M,CL$16,'2a. Database N flows'!$P:$P,CL$15)</f>
        <v/>
      </c>
      <c r="CM18" s="282">
        <f>SUMIFS('2a. Database N flows'!$N:$N,'2a. Database N flows'!$G:$G,$B18,'2a. Database N flows'!$D:$D,"&lt;&gt;"&amp;$B18,'2a. Database N flows'!$M:$M,CM$16,'2a. Database N flows'!$P:$P,CM$15)</f>
        <v/>
      </c>
      <c r="CN18" s="285">
        <f>SUMIFS('2a. Database N flows'!$N:$N,'2a. Database N flows'!$G:$G,$B18,'2a. Database N flows'!$D:$D,"&lt;&gt;"&amp;$B18,'2a. Database N flows'!$P:$P,CN$15)</f>
        <v/>
      </c>
      <c r="CO18" s="282">
        <f>SUMIFS('2a. Database N flows'!$N:$N,'2a. Database N flows'!$G:$G,$B18,'2a. Database N flows'!$D:$D,"&lt;&gt;"&amp;$B18,'2a. Database N flows'!$M:$M,CO$16,'2a. Database N flows'!$P:$P,CO$15)</f>
        <v/>
      </c>
      <c r="CP18" s="282">
        <f>SUMIFS('2a. Database N flows'!$N:$N,'2a. Database N flows'!$G:$G,$B18,'2a. Database N flows'!$D:$D,"&lt;&gt;"&amp;$B18,'2a. Database N flows'!$M:$M,CP$16,'2a. Database N flows'!$P:$P,CP$15)</f>
        <v/>
      </c>
      <c r="CQ18" s="282">
        <f>SUMIFS('2a. Database N flows'!$N:$N,'2a. Database N flows'!$G:$G,$B18,'2a. Database N flows'!$D:$D,"&lt;&gt;"&amp;$B18,'2a. Database N flows'!$M:$M,CQ$16,'2a. Database N flows'!$P:$P,CQ$15)</f>
        <v/>
      </c>
      <c r="CR18" s="282">
        <f>SUMIFS('2a. Database N flows'!$N:$N,'2a. Database N flows'!$G:$G,$B18,'2a. Database N flows'!$D:$D,"&lt;&gt;"&amp;$B18,'2a. Database N flows'!$M:$M,CR$16,'2a. Database N flows'!$P:$P,CR$15)</f>
        <v/>
      </c>
      <c r="CS18" s="282">
        <f>SUMIFS('2a. Database N flows'!$N:$N,'2a. Database N flows'!$G:$G,$B18,'2a. Database N flows'!$D:$D,"&lt;&gt;"&amp;$B18,'2a. Database N flows'!$M:$M,CS$16,'2a. Database N flows'!$P:$P,CS$15)</f>
        <v/>
      </c>
      <c r="CT18" s="282">
        <f>SUMIFS('2a. Database N flows'!$N:$N,'2a. Database N flows'!$G:$G,$B18,'2a. Database N flows'!$D:$D,"&lt;&gt;"&amp;$B18,'2a. Database N flows'!$M:$M,CT$16,'2a. Database N flows'!$P:$P,CT$15)</f>
        <v/>
      </c>
      <c r="CU18" s="282">
        <f>SUMIFS('2a. Database N flows'!$N:$N,'2a. Database N flows'!$G:$G,$B18,'2a. Database N flows'!$D:$D,"&lt;&gt;"&amp;$B18,'2a. Database N flows'!$M:$M,CU$16,'2a. Database N flows'!$P:$P,CU$15)</f>
        <v/>
      </c>
      <c r="CV18" s="285">
        <f>SUMIFS('2a. Database N flows'!$N:$N,'2a. Database N flows'!$G:$G,$B18,'2a. Database N flows'!$D:$D,"&lt;&gt;"&amp;$B18,'2a. Database N flows'!$P:$P,CV$15)</f>
        <v/>
      </c>
      <c r="CY18" s="393" t="n"/>
    </row>
    <row r="19">
      <c r="B19" s="386" t="inlineStr">
        <is>
          <t>AG</t>
        </is>
      </c>
      <c r="D19" s="281" t="inlineStr">
        <is>
          <t>Agriculture</t>
        </is>
      </c>
      <c r="E19" s="282">
        <f>SUMIFS('2a. Database N flows'!$N:$N,'2a. Database N flows'!$G:$G,$B19,'2a. Database N flows'!$D:$D,"&lt;&gt;"&amp;$B19,'2a. Database N flows'!$M:$M,E$16,'2a. Database N flows'!$P:$P,E$15)</f>
        <v/>
      </c>
      <c r="F19" s="282">
        <f>SUMIFS('2a. Database N flows'!$N:$N,'2a. Database N flows'!$G:$G,$B19,'2a. Database N flows'!$D:$D,"&lt;&gt;"&amp;$B19,'2a. Database N flows'!$M:$M,F$16,'2a. Database N flows'!$P:$P,F$15)</f>
        <v/>
      </c>
      <c r="G19" s="282">
        <f>SUMIFS('2a. Database N flows'!$N:$N,'2a. Database N flows'!$G:$G,$B19,'2a. Database N flows'!$D:$D,"&lt;&gt;"&amp;$B19,'2a. Database N flows'!$M:$M,G$16,'2a. Database N flows'!$P:$P,G$15)</f>
        <v/>
      </c>
      <c r="H19" s="282">
        <f>SUMIFS('2a. Database N flows'!$N:$N,'2a. Database N flows'!$G:$G,$B19,'2a. Database N flows'!$D:$D,"&lt;&gt;"&amp;$B19,'2a. Database N flows'!$M:$M,H$16,'2a. Database N flows'!$P:$P,H$15)</f>
        <v/>
      </c>
      <c r="I19" s="282">
        <f>SUMIFS('2a. Database N flows'!$N:$N,'2a. Database N flows'!$G:$G,$B19,'2a. Database N flows'!$D:$D,"&lt;&gt;"&amp;$B19,'2a. Database N flows'!$M:$M,I$16,'2a. Database N flows'!$P:$P,I$15)</f>
        <v/>
      </c>
      <c r="J19" s="282">
        <f>SUMIFS('2a. Database N flows'!$N:$N,'2a. Database N flows'!$G:$G,$B19,'2a. Database N flows'!$D:$D,"&lt;&gt;"&amp;$B19,'2a. Database N flows'!$M:$M,J$16,'2a. Database N flows'!$P:$P,J$15)</f>
        <v/>
      </c>
      <c r="K19" s="282">
        <f>SUMIFS('2a. Database N flows'!$N:$N,'2a. Database N flows'!$G:$G,$B19,'2a. Database N flows'!$D:$D,"&lt;&gt;"&amp;$B19,'2a. Database N flows'!$M:$M,K$16,'2a. Database N flows'!$P:$P,K$15)</f>
        <v/>
      </c>
      <c r="L19" s="285">
        <f>SUMIFS('2a. Database N flows'!$N:$N,'2a. Database N flows'!$G:$G,$B19,'2a. Database N flows'!$D:$D,"&lt;&gt;"&amp;$B19,'2a. Database N flows'!$P:$P,L$15)</f>
        <v/>
      </c>
      <c r="M19" s="282">
        <f>SUMIFS('2a. Database N flows'!$N:$N,'2a. Database N flows'!$G:$G,$B19,'2a. Database N flows'!$D:$D,"&lt;&gt;"&amp;$B19,'2a. Database N flows'!$M:$M,M$16,'2a. Database N flows'!$P:$P,M$15)</f>
        <v/>
      </c>
      <c r="N19" s="282">
        <f>SUMIFS('2a. Database N flows'!$N:$N,'2a. Database N flows'!$G:$G,$B19,'2a. Database N flows'!$D:$D,"&lt;&gt;"&amp;$B19,'2a. Database N flows'!$M:$M,N$16,'2a. Database N flows'!$P:$P,N$15)</f>
        <v/>
      </c>
      <c r="O19" s="282">
        <f>SUMIFS('2a. Database N flows'!$N:$N,'2a. Database N flows'!$G:$G,$B19,'2a. Database N flows'!$D:$D,"&lt;&gt;"&amp;$B19,'2a. Database N flows'!$M:$M,O$16,'2a. Database N flows'!$P:$P,O$15)</f>
        <v/>
      </c>
      <c r="P19" s="282">
        <f>SUMIFS('2a. Database N flows'!$N:$N,'2a. Database N flows'!$G:$G,$B19,'2a. Database N flows'!$D:$D,"&lt;&gt;"&amp;$B19,'2a. Database N flows'!$M:$M,P$16,'2a. Database N flows'!$P:$P,P$15)</f>
        <v/>
      </c>
      <c r="Q19" s="282">
        <f>SUMIFS('2a. Database N flows'!$N:$N,'2a. Database N flows'!$G:$G,$B19,'2a. Database N flows'!$D:$D,"&lt;&gt;"&amp;$B19,'2a. Database N flows'!$M:$M,Q$16,'2a. Database N flows'!$P:$P,Q$15)</f>
        <v/>
      </c>
      <c r="R19" s="282">
        <f>SUMIFS('2a. Database N flows'!$N:$N,'2a. Database N flows'!$G:$G,$B19,'2a. Database N flows'!$D:$D,"&lt;&gt;"&amp;$B19,'2a. Database N flows'!$M:$M,R$16,'2a. Database N flows'!$P:$P,R$15)</f>
        <v/>
      </c>
      <c r="S19" s="282">
        <f>SUMIFS('2a. Database N flows'!$N:$N,'2a. Database N flows'!$G:$G,$B19,'2a. Database N flows'!$D:$D,"&lt;&gt;"&amp;$B19,'2a. Database N flows'!$M:$M,S$16,'2a. Database N flows'!$P:$P,S$15)</f>
        <v/>
      </c>
      <c r="T19" s="285">
        <f>SUMIFS('2a. Database N flows'!$N:$N,'2a. Database N flows'!$G:$G,$B19,'2a. Database N flows'!$D:$D,"&lt;&gt;"&amp;$B19,'2a. Database N flows'!$P:$P,T$15)</f>
        <v/>
      </c>
      <c r="U19" s="282">
        <f>SUMIFS('2a. Database N flows'!$N:$N,'2a. Database N flows'!$G:$G,$B19,'2a. Database N flows'!$D:$D,"&lt;&gt;"&amp;$B19,'2a. Database N flows'!$M:$M,U$16,'2a. Database N flows'!$P:$P,U$15)</f>
        <v/>
      </c>
      <c r="V19" s="282">
        <f>SUMIFS('2a. Database N flows'!$N:$N,'2a. Database N flows'!$G:$G,$B19,'2a. Database N flows'!$D:$D,"&lt;&gt;"&amp;$B19,'2a. Database N flows'!$M:$M,V$16,'2a. Database N flows'!$P:$P,V$15)</f>
        <v/>
      </c>
      <c r="W19" s="282">
        <f>SUMIFS('2a. Database N flows'!$N:$N,'2a. Database N flows'!$G:$G,$B19,'2a. Database N flows'!$D:$D,"&lt;&gt;"&amp;$B19,'2a. Database N flows'!$M:$M,W$16,'2a. Database N flows'!$P:$P,W$15)</f>
        <v/>
      </c>
      <c r="X19" s="282">
        <f>SUMIFS('2a. Database N flows'!$N:$N,'2a. Database N flows'!$G:$G,$B19,'2a. Database N flows'!$D:$D,"&lt;&gt;"&amp;$B19,'2a. Database N flows'!$M:$M,X$16,'2a. Database N flows'!$P:$P,X$15)</f>
        <v/>
      </c>
      <c r="Y19" s="282">
        <f>SUMIFS('2a. Database N flows'!$N:$N,'2a. Database N flows'!$G:$G,$B19,'2a. Database N flows'!$D:$D,"&lt;&gt;"&amp;$B19,'2a. Database N flows'!$M:$M,Y$16,'2a. Database N flows'!$P:$P,Y$15)</f>
        <v/>
      </c>
      <c r="Z19" s="282">
        <f>SUMIFS('2a. Database N flows'!$N:$N,'2a. Database N flows'!$G:$G,$B19,'2a. Database N flows'!$D:$D,"&lt;&gt;"&amp;$B19,'2a. Database N flows'!$M:$M,Z$16,'2a. Database N flows'!$P:$P,Z$15)</f>
        <v/>
      </c>
      <c r="AA19" s="282">
        <f>SUMIFS('2a. Database N flows'!$N:$N,'2a. Database N flows'!$G:$G,$B19,'2a. Database N flows'!$D:$D,"&lt;&gt;"&amp;$B19,'2a. Database N flows'!$M:$M,AA$16,'2a. Database N flows'!$P:$P,AA$15)</f>
        <v/>
      </c>
      <c r="AB19" s="285">
        <f>SUMIFS('2a. Database N flows'!$N:$N,'2a. Database N flows'!$G:$G,$B19,'2a. Database N flows'!$D:$D,"&lt;&gt;"&amp;$B19,'2a. Database N flows'!$P:$P,AB$15)</f>
        <v/>
      </c>
      <c r="AC19" s="282">
        <f>SUMIFS('2a. Database N flows'!$N:$N,'2a. Database N flows'!$G:$G,$B19,'2a. Database N flows'!$D:$D,"&lt;&gt;"&amp;$B19,'2a. Database N flows'!$M:$M,AC$16,'2a. Database N flows'!$P:$P,AC$15)</f>
        <v/>
      </c>
      <c r="AD19" s="282">
        <f>SUMIFS('2a. Database N flows'!$N:$N,'2a. Database N flows'!$G:$G,$B19,'2a. Database N flows'!$D:$D,"&lt;&gt;"&amp;$B19,'2a. Database N flows'!$M:$M,AD$16,'2a. Database N flows'!$P:$P,AD$15)</f>
        <v/>
      </c>
      <c r="AE19" s="282">
        <f>SUMIFS('2a. Database N flows'!$N:$N,'2a. Database N flows'!$G:$G,$B19,'2a. Database N flows'!$D:$D,"&lt;&gt;"&amp;$B19,'2a. Database N flows'!$M:$M,AE$16,'2a. Database N flows'!$P:$P,AE$15)</f>
        <v/>
      </c>
      <c r="AF19" s="282">
        <f>SUMIFS('2a. Database N flows'!$N:$N,'2a. Database N flows'!$G:$G,$B19,'2a. Database N flows'!$D:$D,"&lt;&gt;"&amp;$B19,'2a. Database N flows'!$M:$M,AF$16,'2a. Database N flows'!$P:$P,AF$15)</f>
        <v/>
      </c>
      <c r="AG19" s="282">
        <f>SUMIFS('2a. Database N flows'!$N:$N,'2a. Database N flows'!$G:$G,$B19,'2a. Database N flows'!$D:$D,"&lt;&gt;"&amp;$B19,'2a. Database N flows'!$M:$M,AG$16,'2a. Database N flows'!$P:$P,AG$15)</f>
        <v/>
      </c>
      <c r="AH19" s="282">
        <f>SUMIFS('2a. Database N flows'!$N:$N,'2a. Database N flows'!$G:$G,$B19,'2a. Database N flows'!$D:$D,"&lt;&gt;"&amp;$B19,'2a. Database N flows'!$M:$M,AH$16,'2a. Database N flows'!$P:$P,AH$15)</f>
        <v/>
      </c>
      <c r="AI19" s="282">
        <f>SUMIFS('2a. Database N flows'!$N:$N,'2a. Database N flows'!$G:$G,$B19,'2a. Database N flows'!$D:$D,"&lt;&gt;"&amp;$B19,'2a. Database N flows'!$M:$M,AI$16,'2a. Database N flows'!$P:$P,AI$15)</f>
        <v/>
      </c>
      <c r="AJ19" s="285">
        <f>SUMIFS('2a. Database N flows'!$N:$N,'2a. Database N flows'!$G:$G,$B19,'2a. Database N flows'!$D:$D,"&lt;&gt;"&amp;$B19,'2a. Database N flows'!$P:$P,AJ$15)</f>
        <v/>
      </c>
      <c r="AK19" s="282">
        <f>SUMIFS('2a. Database N flows'!$N:$N,'2a. Database N flows'!$G:$G,$B19,'2a. Database N flows'!$D:$D,"&lt;&gt;"&amp;$B19,'2a. Database N flows'!$M:$M,AK$16,'2a. Database N flows'!$P:$P,AK$15)</f>
        <v/>
      </c>
      <c r="AL19" s="282">
        <f>SUMIFS('2a. Database N flows'!$N:$N,'2a. Database N flows'!$G:$G,$B19,'2a. Database N flows'!$D:$D,"&lt;&gt;"&amp;$B19,'2a. Database N flows'!$M:$M,AL$16,'2a. Database N flows'!$P:$P,AL$15)</f>
        <v/>
      </c>
      <c r="AM19" s="282">
        <f>SUMIFS('2a. Database N flows'!$N:$N,'2a. Database N flows'!$G:$G,$B19,'2a. Database N flows'!$D:$D,"&lt;&gt;"&amp;$B19,'2a. Database N flows'!$M:$M,AM$16,'2a. Database N flows'!$P:$P,AM$15)</f>
        <v/>
      </c>
      <c r="AN19" s="282">
        <f>SUMIFS('2a. Database N flows'!$N:$N,'2a. Database N flows'!$G:$G,$B19,'2a. Database N flows'!$D:$D,"&lt;&gt;"&amp;$B19,'2a. Database N flows'!$M:$M,AN$16,'2a. Database N flows'!$P:$P,AN$15)</f>
        <v/>
      </c>
      <c r="AO19" s="282">
        <f>SUMIFS('2a. Database N flows'!$N:$N,'2a. Database N flows'!$G:$G,$B19,'2a. Database N flows'!$D:$D,"&lt;&gt;"&amp;$B19,'2a. Database N flows'!$M:$M,AO$16,'2a. Database N flows'!$P:$P,AO$15)</f>
        <v/>
      </c>
      <c r="AP19" s="282">
        <f>SUMIFS('2a. Database N flows'!$N:$N,'2a. Database N flows'!$G:$G,$B19,'2a. Database N flows'!$D:$D,"&lt;&gt;"&amp;$B19,'2a. Database N flows'!$M:$M,AP$16,'2a. Database N flows'!$P:$P,AP$15)</f>
        <v/>
      </c>
      <c r="AQ19" s="282">
        <f>SUMIFS('2a. Database N flows'!$N:$N,'2a. Database N flows'!$G:$G,$B19,'2a. Database N flows'!$D:$D,"&lt;&gt;"&amp;$B19,'2a. Database N flows'!$M:$M,AQ$16,'2a. Database N flows'!$P:$P,AQ$15)</f>
        <v/>
      </c>
      <c r="AR19" s="285">
        <f>SUMIFS('2a. Database N flows'!$N:$N,'2a. Database N flows'!$G:$G,$B19,'2a. Database N flows'!$D:$D,"&lt;&gt;"&amp;$B19,'2a. Database N flows'!$P:$P,AR$15)</f>
        <v/>
      </c>
      <c r="AS19" s="282">
        <f>SUMIFS('2a. Database N flows'!$N:$N,'2a. Database N flows'!$G:$G,$B19,'2a. Database N flows'!$D:$D,"&lt;&gt;"&amp;$B19,'2a. Database N flows'!$M:$M,AS$16,'2a. Database N flows'!$P:$P,AS$15)</f>
        <v/>
      </c>
      <c r="AT19" s="282">
        <f>SUMIFS('2a. Database N flows'!$N:$N,'2a. Database N flows'!$G:$G,$B19,'2a. Database N flows'!$D:$D,"&lt;&gt;"&amp;$B19,'2a. Database N flows'!$M:$M,AT$16,'2a. Database N flows'!$P:$P,AT$15)</f>
        <v/>
      </c>
      <c r="AU19" s="282">
        <f>SUMIFS('2a. Database N flows'!$N:$N,'2a. Database N flows'!$G:$G,$B19,'2a. Database N flows'!$D:$D,"&lt;&gt;"&amp;$B19,'2a. Database N flows'!$M:$M,AU$16,'2a. Database N flows'!$P:$P,AU$15)</f>
        <v/>
      </c>
      <c r="AV19" s="282">
        <f>SUMIFS('2a. Database N flows'!$N:$N,'2a. Database N flows'!$G:$G,$B19,'2a. Database N flows'!$D:$D,"&lt;&gt;"&amp;$B19,'2a. Database N flows'!$M:$M,AV$16,'2a. Database N flows'!$P:$P,AV$15)</f>
        <v/>
      </c>
      <c r="AW19" s="282">
        <f>SUMIFS('2a. Database N flows'!$N:$N,'2a. Database N flows'!$G:$G,$B19,'2a. Database N flows'!$D:$D,"&lt;&gt;"&amp;$B19,'2a. Database N flows'!$M:$M,AW$16,'2a. Database N flows'!$P:$P,AW$15)</f>
        <v/>
      </c>
      <c r="AX19" s="282">
        <f>SUMIFS('2a. Database N flows'!$N:$N,'2a. Database N flows'!$G:$G,$B19,'2a. Database N flows'!$D:$D,"&lt;&gt;"&amp;$B19,'2a. Database N flows'!$M:$M,AX$16,'2a. Database N flows'!$P:$P,AX$15)</f>
        <v/>
      </c>
      <c r="AY19" s="282">
        <f>SUMIFS('2a. Database N flows'!$N:$N,'2a. Database N flows'!$G:$G,$B19,'2a. Database N flows'!$D:$D,"&lt;&gt;"&amp;$B19,'2a. Database N flows'!$M:$M,AY$16,'2a. Database N flows'!$P:$P,AY$15)</f>
        <v/>
      </c>
      <c r="AZ19" s="285">
        <f>SUMIFS('2a. Database N flows'!$N:$N,'2a. Database N flows'!$G:$G,$B19,'2a. Database N flows'!$D:$D,"&lt;&gt;"&amp;$B19,'2a. Database N flows'!$P:$P,AZ$15)</f>
        <v/>
      </c>
      <c r="BA19" s="282">
        <f>SUMIFS('2a. Database N flows'!$N:$N,'2a. Database N flows'!$G:$G,$B19,'2a. Database N flows'!$D:$D,"&lt;&gt;"&amp;$B19,'2a. Database N flows'!$M:$M,BA$16,'2a. Database N flows'!$P:$P,BA$15)</f>
        <v/>
      </c>
      <c r="BB19" s="282">
        <f>SUMIFS('2a. Database N flows'!$N:$N,'2a. Database N flows'!$G:$G,$B19,'2a. Database N flows'!$D:$D,"&lt;&gt;"&amp;$B19,'2a. Database N flows'!$M:$M,BB$16,'2a. Database N flows'!$P:$P,BB$15)</f>
        <v/>
      </c>
      <c r="BC19" s="282">
        <f>SUMIFS('2a. Database N flows'!$N:$N,'2a. Database N flows'!$G:$G,$B19,'2a. Database N flows'!$D:$D,"&lt;&gt;"&amp;$B19,'2a. Database N flows'!$M:$M,BC$16,'2a. Database N flows'!$P:$P,BC$15)</f>
        <v/>
      </c>
      <c r="BD19" s="282">
        <f>SUMIFS('2a. Database N flows'!$N:$N,'2a. Database N flows'!$G:$G,$B19,'2a. Database N flows'!$D:$D,"&lt;&gt;"&amp;$B19,'2a. Database N flows'!$M:$M,BD$16,'2a. Database N flows'!$P:$P,BD$15)</f>
        <v/>
      </c>
      <c r="BE19" s="282">
        <f>SUMIFS('2a. Database N flows'!$N:$N,'2a. Database N flows'!$G:$G,$B19,'2a. Database N flows'!$D:$D,"&lt;&gt;"&amp;$B19,'2a. Database N flows'!$M:$M,BE$16,'2a. Database N flows'!$P:$P,BE$15)</f>
        <v/>
      </c>
      <c r="BF19" s="282">
        <f>SUMIFS('2a. Database N flows'!$N:$N,'2a. Database N flows'!$G:$G,$B19,'2a. Database N flows'!$D:$D,"&lt;&gt;"&amp;$B19,'2a. Database N flows'!$M:$M,BF$16,'2a. Database N flows'!$P:$P,BF$15)</f>
        <v/>
      </c>
      <c r="BG19" s="282">
        <f>SUMIFS('2a. Database N flows'!$N:$N,'2a. Database N flows'!$G:$G,$B19,'2a. Database N flows'!$D:$D,"&lt;&gt;"&amp;$B19,'2a. Database N flows'!$M:$M,BG$16,'2a. Database N flows'!$P:$P,BG$15)</f>
        <v/>
      </c>
      <c r="BH19" s="285">
        <f>SUMIFS('2a. Database N flows'!$N:$N,'2a. Database N flows'!$G:$G,$B19,'2a. Database N flows'!$D:$D,"&lt;&gt;"&amp;$B19,'2a. Database N flows'!$P:$P,BH$15)</f>
        <v/>
      </c>
      <c r="BI19" s="282">
        <f>SUMIFS('2a. Database N flows'!$N:$N,'2a. Database N flows'!$G:$G,$B19,'2a. Database N flows'!$D:$D,"&lt;&gt;"&amp;$B19,'2a. Database N flows'!$M:$M,BI$16,'2a. Database N flows'!$P:$P,BI$15)</f>
        <v/>
      </c>
      <c r="BJ19" s="282">
        <f>SUMIFS('2a. Database N flows'!$N:$N,'2a. Database N flows'!$G:$G,$B19,'2a. Database N flows'!$D:$D,"&lt;&gt;"&amp;$B19,'2a. Database N flows'!$M:$M,BJ$16,'2a. Database N flows'!$P:$P,BJ$15)</f>
        <v/>
      </c>
      <c r="BK19" s="282">
        <f>SUMIFS('2a. Database N flows'!$N:$N,'2a. Database N flows'!$G:$G,$B19,'2a. Database N flows'!$D:$D,"&lt;&gt;"&amp;$B19,'2a. Database N flows'!$M:$M,BK$16,'2a. Database N flows'!$P:$P,BK$15)</f>
        <v/>
      </c>
      <c r="BL19" s="282">
        <f>SUMIFS('2a. Database N flows'!$N:$N,'2a. Database N flows'!$G:$G,$B19,'2a. Database N flows'!$D:$D,"&lt;&gt;"&amp;$B19,'2a. Database N flows'!$M:$M,BL$16,'2a. Database N flows'!$P:$P,BL$15)</f>
        <v/>
      </c>
      <c r="BM19" s="282">
        <f>SUMIFS('2a. Database N flows'!$N:$N,'2a. Database N flows'!$G:$G,$B19,'2a. Database N flows'!$D:$D,"&lt;&gt;"&amp;$B19,'2a. Database N flows'!$M:$M,BM$16,'2a. Database N flows'!$P:$P,BM$15)</f>
        <v/>
      </c>
      <c r="BN19" s="282">
        <f>SUMIFS('2a. Database N flows'!$N:$N,'2a. Database N flows'!$G:$G,$B19,'2a. Database N flows'!$D:$D,"&lt;&gt;"&amp;$B19,'2a. Database N flows'!$M:$M,BN$16,'2a. Database N flows'!$P:$P,BN$15)</f>
        <v/>
      </c>
      <c r="BO19" s="282">
        <f>SUMIFS('2a. Database N flows'!$N:$N,'2a. Database N flows'!$G:$G,$B19,'2a. Database N flows'!$D:$D,"&lt;&gt;"&amp;$B19,'2a. Database N flows'!$M:$M,BO$16,'2a. Database N flows'!$P:$P,BO$15)</f>
        <v/>
      </c>
      <c r="BP19" s="285">
        <f>SUMIFS('2a. Database N flows'!$N:$N,'2a. Database N flows'!$G:$G,$B19,'2a. Database N flows'!$D:$D,"&lt;&gt;"&amp;$B19,'2a. Database N flows'!$P:$P,BP$15)</f>
        <v/>
      </c>
      <c r="BQ19" s="282">
        <f>SUMIFS('2a. Database N flows'!$N:$N,'2a. Database N flows'!$G:$G,$B19,'2a. Database N flows'!$D:$D,"&lt;&gt;"&amp;$B19,'2a. Database N flows'!$M:$M,BQ$16,'2a. Database N flows'!$P:$P,BQ$15)</f>
        <v/>
      </c>
      <c r="BR19" s="282">
        <f>SUMIFS('2a. Database N flows'!$N:$N,'2a. Database N flows'!$G:$G,$B19,'2a. Database N flows'!$D:$D,"&lt;&gt;"&amp;$B19,'2a. Database N flows'!$M:$M,BR$16,'2a. Database N flows'!$P:$P,BR$15)</f>
        <v/>
      </c>
      <c r="BS19" s="282">
        <f>SUMIFS('2a. Database N flows'!$N:$N,'2a. Database N flows'!$G:$G,$B19,'2a. Database N flows'!$D:$D,"&lt;&gt;"&amp;$B19,'2a. Database N flows'!$M:$M,BS$16,'2a. Database N flows'!$P:$P,BS$15)</f>
        <v/>
      </c>
      <c r="BT19" s="282">
        <f>SUMIFS('2a. Database N flows'!$N:$N,'2a. Database N flows'!$G:$G,$B19,'2a. Database N flows'!$D:$D,"&lt;&gt;"&amp;$B19,'2a. Database N flows'!$M:$M,BT$16,'2a. Database N flows'!$P:$P,BT$15)</f>
        <v/>
      </c>
      <c r="BU19" s="282">
        <f>SUMIFS('2a. Database N flows'!$N:$N,'2a. Database N flows'!$G:$G,$B19,'2a. Database N flows'!$D:$D,"&lt;&gt;"&amp;$B19,'2a. Database N flows'!$M:$M,BU$16,'2a. Database N flows'!$P:$P,BU$15)</f>
        <v/>
      </c>
      <c r="BV19" s="282">
        <f>SUMIFS('2a. Database N flows'!$N:$N,'2a. Database N flows'!$G:$G,$B19,'2a. Database N flows'!$D:$D,"&lt;&gt;"&amp;$B19,'2a. Database N flows'!$M:$M,BV$16,'2a. Database N flows'!$P:$P,BV$15)</f>
        <v/>
      </c>
      <c r="BW19" s="282">
        <f>SUMIFS('2a. Database N flows'!$N:$N,'2a. Database N flows'!$G:$G,$B19,'2a. Database N flows'!$D:$D,"&lt;&gt;"&amp;$B19,'2a. Database N flows'!$M:$M,BW$16,'2a. Database N flows'!$P:$P,BW$15)</f>
        <v/>
      </c>
      <c r="BX19" s="285">
        <f>SUMIFS('2a. Database N flows'!$N:$N,'2a. Database N flows'!$G:$G,$B19,'2a. Database N flows'!$D:$D,"&lt;&gt;"&amp;$B19,'2a. Database N flows'!$P:$P,BX$15)</f>
        <v/>
      </c>
      <c r="BY19" s="282">
        <f>SUMIFS('2a. Database N flows'!$N:$N,'2a. Database N flows'!$G:$G,$B19,'2a. Database N flows'!$D:$D,"&lt;&gt;"&amp;$B19,'2a. Database N flows'!$M:$M,BY$16,'2a. Database N flows'!$P:$P,BY$15)</f>
        <v/>
      </c>
      <c r="BZ19" s="282">
        <f>SUMIFS('2a. Database N flows'!$N:$N,'2a. Database N flows'!$G:$G,$B19,'2a. Database N flows'!$D:$D,"&lt;&gt;"&amp;$B19,'2a. Database N flows'!$M:$M,BZ$16,'2a. Database N flows'!$P:$P,BZ$15)</f>
        <v/>
      </c>
      <c r="CA19" s="282">
        <f>SUMIFS('2a. Database N flows'!$N:$N,'2a. Database N flows'!$G:$G,$B19,'2a. Database N flows'!$D:$D,"&lt;&gt;"&amp;$B19,'2a. Database N flows'!$M:$M,CA$16,'2a. Database N flows'!$P:$P,CA$15)</f>
        <v/>
      </c>
      <c r="CB19" s="282">
        <f>SUMIFS('2a. Database N flows'!$N:$N,'2a. Database N flows'!$G:$G,$B19,'2a. Database N flows'!$D:$D,"&lt;&gt;"&amp;$B19,'2a. Database N flows'!$M:$M,CB$16,'2a. Database N flows'!$P:$P,CB$15)</f>
        <v/>
      </c>
      <c r="CC19" s="282">
        <f>SUMIFS('2a. Database N flows'!$N:$N,'2a. Database N flows'!$G:$G,$B19,'2a. Database N flows'!$D:$D,"&lt;&gt;"&amp;$B19,'2a. Database N flows'!$M:$M,CC$16,'2a. Database N flows'!$P:$P,CC$15)</f>
        <v/>
      </c>
      <c r="CD19" s="282">
        <f>SUMIFS('2a. Database N flows'!$N:$N,'2a. Database N flows'!$G:$G,$B19,'2a. Database N flows'!$D:$D,"&lt;&gt;"&amp;$B19,'2a. Database N flows'!$M:$M,CD$16,'2a. Database N flows'!$P:$P,CD$15)</f>
        <v/>
      </c>
      <c r="CE19" s="282">
        <f>SUMIFS('2a. Database N flows'!$N:$N,'2a. Database N flows'!$G:$G,$B19,'2a. Database N flows'!$D:$D,"&lt;&gt;"&amp;$B19,'2a. Database N flows'!$M:$M,CE$16,'2a. Database N flows'!$P:$P,CE$15)</f>
        <v/>
      </c>
      <c r="CF19" s="285">
        <f>SUMIFS('2a. Database N flows'!$N:$N,'2a. Database N flows'!$G:$G,$B19,'2a. Database N flows'!$D:$D,"&lt;&gt;"&amp;$B19,'2a. Database N flows'!$P:$P,CF$15)</f>
        <v/>
      </c>
      <c r="CG19" s="282">
        <f>SUMIFS('2a. Database N flows'!$N:$N,'2a. Database N flows'!$G:$G,$B19,'2a. Database N flows'!$D:$D,"&lt;&gt;"&amp;$B19,'2a. Database N flows'!$M:$M,CG$16,'2a. Database N flows'!$P:$P,CG$15)</f>
        <v/>
      </c>
      <c r="CH19" s="282">
        <f>SUMIFS('2a. Database N flows'!$N:$N,'2a. Database N flows'!$G:$G,$B19,'2a. Database N flows'!$D:$D,"&lt;&gt;"&amp;$B19,'2a. Database N flows'!$M:$M,CH$16,'2a. Database N flows'!$P:$P,CH$15)</f>
        <v/>
      </c>
      <c r="CI19" s="282">
        <f>SUMIFS('2a. Database N flows'!$N:$N,'2a. Database N flows'!$G:$G,$B19,'2a. Database N flows'!$D:$D,"&lt;&gt;"&amp;$B19,'2a. Database N flows'!$M:$M,CI$16,'2a. Database N flows'!$P:$P,CI$15)</f>
        <v/>
      </c>
      <c r="CJ19" s="282">
        <f>SUMIFS('2a. Database N flows'!$N:$N,'2a. Database N flows'!$G:$G,$B19,'2a. Database N flows'!$D:$D,"&lt;&gt;"&amp;$B19,'2a. Database N flows'!$M:$M,CJ$16,'2a. Database N flows'!$P:$P,CJ$15)</f>
        <v/>
      </c>
      <c r="CK19" s="282">
        <f>SUMIFS('2a. Database N flows'!$N:$N,'2a. Database N flows'!$G:$G,$B19,'2a. Database N flows'!$D:$D,"&lt;&gt;"&amp;$B19,'2a. Database N flows'!$M:$M,CK$16,'2a. Database N flows'!$P:$P,CK$15)</f>
        <v/>
      </c>
      <c r="CL19" s="282">
        <f>SUMIFS('2a. Database N flows'!$N:$N,'2a. Database N flows'!$G:$G,$B19,'2a. Database N flows'!$D:$D,"&lt;&gt;"&amp;$B19,'2a. Database N flows'!$M:$M,CL$16,'2a. Database N flows'!$P:$P,CL$15)</f>
        <v/>
      </c>
      <c r="CM19" s="282">
        <f>SUMIFS('2a. Database N flows'!$N:$N,'2a. Database N flows'!$G:$G,$B19,'2a. Database N flows'!$D:$D,"&lt;&gt;"&amp;$B19,'2a. Database N flows'!$M:$M,CM$16,'2a. Database N flows'!$P:$P,CM$15)</f>
        <v/>
      </c>
      <c r="CN19" s="285">
        <f>SUMIFS('2a. Database N flows'!$N:$N,'2a. Database N flows'!$G:$G,$B19,'2a. Database N flows'!$D:$D,"&lt;&gt;"&amp;$B19,'2a. Database N flows'!$P:$P,CN$15)</f>
        <v/>
      </c>
      <c r="CO19" s="282">
        <f>SUMIFS('2a. Database N flows'!$N:$N,'2a. Database N flows'!$G:$G,$B19,'2a. Database N flows'!$D:$D,"&lt;&gt;"&amp;$B19,'2a. Database N flows'!$M:$M,CO$16,'2a. Database N flows'!$P:$P,CO$15)</f>
        <v/>
      </c>
      <c r="CP19" s="282">
        <f>SUMIFS('2a. Database N flows'!$N:$N,'2a. Database N flows'!$G:$G,$B19,'2a. Database N flows'!$D:$D,"&lt;&gt;"&amp;$B19,'2a. Database N flows'!$M:$M,CP$16,'2a. Database N flows'!$P:$P,CP$15)</f>
        <v/>
      </c>
      <c r="CQ19" s="282">
        <f>SUMIFS('2a. Database N flows'!$N:$N,'2a. Database N flows'!$G:$G,$B19,'2a. Database N flows'!$D:$D,"&lt;&gt;"&amp;$B19,'2a. Database N flows'!$M:$M,CQ$16,'2a. Database N flows'!$P:$P,CQ$15)</f>
        <v/>
      </c>
      <c r="CR19" s="282">
        <f>SUMIFS('2a. Database N flows'!$N:$N,'2a. Database N flows'!$G:$G,$B19,'2a. Database N flows'!$D:$D,"&lt;&gt;"&amp;$B19,'2a. Database N flows'!$M:$M,CR$16,'2a. Database N flows'!$P:$P,CR$15)</f>
        <v/>
      </c>
      <c r="CS19" s="282">
        <f>SUMIFS('2a. Database N flows'!$N:$N,'2a. Database N flows'!$G:$G,$B19,'2a. Database N flows'!$D:$D,"&lt;&gt;"&amp;$B19,'2a. Database N flows'!$M:$M,CS$16,'2a. Database N flows'!$P:$P,CS$15)</f>
        <v/>
      </c>
      <c r="CT19" s="282">
        <f>SUMIFS('2a. Database N flows'!$N:$N,'2a. Database N flows'!$G:$G,$B19,'2a. Database N flows'!$D:$D,"&lt;&gt;"&amp;$B19,'2a. Database N flows'!$M:$M,CT$16,'2a. Database N flows'!$P:$P,CT$15)</f>
        <v/>
      </c>
      <c r="CU19" s="282">
        <f>SUMIFS('2a. Database N flows'!$N:$N,'2a. Database N flows'!$G:$G,$B19,'2a. Database N flows'!$D:$D,"&lt;&gt;"&amp;$B19,'2a. Database N flows'!$M:$M,CU$16,'2a. Database N flows'!$P:$P,CU$15)</f>
        <v/>
      </c>
      <c r="CV19" s="285">
        <f>SUMIFS('2a. Database N flows'!$N:$N,'2a. Database N flows'!$G:$G,$B19,'2a. Database N flows'!$D:$D,"&lt;&gt;"&amp;$B19,'2a. Database N flows'!$P:$P,CV$15)</f>
        <v/>
      </c>
      <c r="CY19" s="393" t="n"/>
    </row>
    <row r="20">
      <c r="B20" s="386" t="inlineStr">
        <is>
          <t>FS</t>
        </is>
      </c>
      <c r="D20" s="281" t="inlineStr">
        <is>
          <t>Forests and semi-natural vegetation</t>
        </is>
      </c>
      <c r="E20" s="282">
        <f>SUMIFS('2a. Database N flows'!$N:$N,'2a. Database N flows'!$G:$G,$B20,'2a. Database N flows'!$D:$D,"&lt;&gt;"&amp;$B20,'2a. Database N flows'!$M:$M,E$16,'2a. Database N flows'!$P:$P,E$15)</f>
        <v/>
      </c>
      <c r="F20" s="282">
        <f>SUMIFS('2a. Database N flows'!$N:$N,'2a. Database N flows'!$G:$G,$B20,'2a. Database N flows'!$D:$D,"&lt;&gt;"&amp;$B20,'2a. Database N flows'!$M:$M,F$16,'2a. Database N flows'!$P:$P,F$15)</f>
        <v/>
      </c>
      <c r="G20" s="282">
        <f>SUMIFS('2a. Database N flows'!$N:$N,'2a. Database N flows'!$G:$G,$B20,'2a. Database N flows'!$D:$D,"&lt;&gt;"&amp;$B20,'2a. Database N flows'!$M:$M,G$16,'2a. Database N flows'!$P:$P,G$15)</f>
        <v/>
      </c>
      <c r="H20" s="282">
        <f>SUMIFS('2a. Database N flows'!$N:$N,'2a. Database N flows'!$G:$G,$B20,'2a. Database N flows'!$D:$D,"&lt;&gt;"&amp;$B20,'2a. Database N flows'!$M:$M,H$16,'2a. Database N flows'!$P:$P,H$15)</f>
        <v/>
      </c>
      <c r="I20" s="282">
        <f>SUMIFS('2a. Database N flows'!$N:$N,'2a. Database N flows'!$G:$G,$B20,'2a. Database N flows'!$D:$D,"&lt;&gt;"&amp;$B20,'2a. Database N flows'!$M:$M,I$16,'2a. Database N flows'!$P:$P,I$15)</f>
        <v/>
      </c>
      <c r="J20" s="282">
        <f>SUMIFS('2a. Database N flows'!$N:$N,'2a. Database N flows'!$G:$G,$B20,'2a. Database N flows'!$D:$D,"&lt;&gt;"&amp;$B20,'2a. Database N flows'!$M:$M,J$16,'2a. Database N flows'!$P:$P,J$15)</f>
        <v/>
      </c>
      <c r="K20" s="282">
        <f>SUMIFS('2a. Database N flows'!$N:$N,'2a. Database N flows'!$G:$G,$B20,'2a. Database N flows'!$D:$D,"&lt;&gt;"&amp;$B20,'2a. Database N flows'!$M:$M,K$16,'2a. Database N flows'!$P:$P,K$15)</f>
        <v/>
      </c>
      <c r="L20" s="285">
        <f>SUMIFS('2a. Database N flows'!$N:$N,'2a. Database N flows'!$G:$G,$B20,'2a. Database N flows'!$D:$D,"&lt;&gt;"&amp;$B20,'2a. Database N flows'!$P:$P,L$15)</f>
        <v/>
      </c>
      <c r="M20" s="282">
        <f>SUMIFS('2a. Database N flows'!$N:$N,'2a. Database N flows'!$G:$G,$B20,'2a. Database N flows'!$D:$D,"&lt;&gt;"&amp;$B20,'2a. Database N flows'!$M:$M,M$16,'2a. Database N flows'!$P:$P,M$15)</f>
        <v/>
      </c>
      <c r="N20" s="282">
        <f>SUMIFS('2a. Database N flows'!$N:$N,'2a. Database N flows'!$G:$G,$B20,'2a. Database N flows'!$D:$D,"&lt;&gt;"&amp;$B20,'2a. Database N flows'!$M:$M,N$16,'2a. Database N flows'!$P:$P,N$15)</f>
        <v/>
      </c>
      <c r="O20" s="282">
        <f>SUMIFS('2a. Database N flows'!$N:$N,'2a. Database N flows'!$G:$G,$B20,'2a. Database N flows'!$D:$D,"&lt;&gt;"&amp;$B20,'2a. Database N flows'!$M:$M,O$16,'2a. Database N flows'!$P:$P,O$15)</f>
        <v/>
      </c>
      <c r="P20" s="282">
        <f>SUMIFS('2a. Database N flows'!$N:$N,'2a. Database N flows'!$G:$G,$B20,'2a. Database N flows'!$D:$D,"&lt;&gt;"&amp;$B20,'2a. Database N flows'!$M:$M,P$16,'2a. Database N flows'!$P:$P,P$15)</f>
        <v/>
      </c>
      <c r="Q20" s="282">
        <f>SUMIFS('2a. Database N flows'!$N:$N,'2a. Database N flows'!$G:$G,$B20,'2a. Database N flows'!$D:$D,"&lt;&gt;"&amp;$B20,'2a. Database N flows'!$M:$M,Q$16,'2a. Database N flows'!$P:$P,Q$15)</f>
        <v/>
      </c>
      <c r="R20" s="282">
        <f>SUMIFS('2a. Database N flows'!$N:$N,'2a. Database N flows'!$G:$G,$B20,'2a. Database N flows'!$D:$D,"&lt;&gt;"&amp;$B20,'2a. Database N flows'!$M:$M,R$16,'2a. Database N flows'!$P:$P,R$15)</f>
        <v/>
      </c>
      <c r="S20" s="282">
        <f>SUMIFS('2a. Database N flows'!$N:$N,'2a. Database N flows'!$G:$G,$B20,'2a. Database N flows'!$D:$D,"&lt;&gt;"&amp;$B20,'2a. Database N flows'!$M:$M,S$16,'2a. Database N flows'!$P:$P,S$15)</f>
        <v/>
      </c>
      <c r="T20" s="285">
        <f>SUMIFS('2a. Database N flows'!$N:$N,'2a. Database N flows'!$G:$G,$B20,'2a. Database N flows'!$D:$D,"&lt;&gt;"&amp;$B20,'2a. Database N flows'!$P:$P,T$15)</f>
        <v/>
      </c>
      <c r="U20" s="282">
        <f>SUMIFS('2a. Database N flows'!$N:$N,'2a. Database N flows'!$G:$G,$B20,'2a. Database N flows'!$D:$D,"&lt;&gt;"&amp;$B20,'2a. Database N flows'!$M:$M,U$16,'2a. Database N flows'!$P:$P,U$15)</f>
        <v/>
      </c>
      <c r="V20" s="282">
        <f>SUMIFS('2a. Database N flows'!$N:$N,'2a. Database N flows'!$G:$G,$B20,'2a. Database N flows'!$D:$D,"&lt;&gt;"&amp;$B20,'2a. Database N flows'!$M:$M,V$16,'2a. Database N flows'!$P:$P,V$15)</f>
        <v/>
      </c>
      <c r="W20" s="282">
        <f>SUMIFS('2a. Database N flows'!$N:$N,'2a. Database N flows'!$G:$G,$B20,'2a. Database N flows'!$D:$D,"&lt;&gt;"&amp;$B20,'2a. Database N flows'!$M:$M,W$16,'2a. Database N flows'!$P:$P,W$15)</f>
        <v/>
      </c>
      <c r="X20" s="282">
        <f>SUMIFS('2a. Database N flows'!$N:$N,'2a. Database N flows'!$G:$G,$B20,'2a. Database N flows'!$D:$D,"&lt;&gt;"&amp;$B20,'2a. Database N flows'!$M:$M,X$16,'2a. Database N flows'!$P:$P,X$15)</f>
        <v/>
      </c>
      <c r="Y20" s="282">
        <f>SUMIFS('2a. Database N flows'!$N:$N,'2a. Database N flows'!$G:$G,$B20,'2a. Database N flows'!$D:$D,"&lt;&gt;"&amp;$B20,'2a. Database N flows'!$M:$M,Y$16,'2a. Database N flows'!$P:$P,Y$15)</f>
        <v/>
      </c>
      <c r="Z20" s="282">
        <f>SUMIFS('2a. Database N flows'!$N:$N,'2a. Database N flows'!$G:$G,$B20,'2a. Database N flows'!$D:$D,"&lt;&gt;"&amp;$B20,'2a. Database N flows'!$M:$M,Z$16,'2a. Database N flows'!$P:$P,Z$15)</f>
        <v/>
      </c>
      <c r="AA20" s="282">
        <f>SUMIFS('2a. Database N flows'!$N:$N,'2a. Database N flows'!$G:$G,$B20,'2a. Database N flows'!$D:$D,"&lt;&gt;"&amp;$B20,'2a. Database N flows'!$M:$M,AA$16,'2a. Database N flows'!$P:$P,AA$15)</f>
        <v/>
      </c>
      <c r="AB20" s="285">
        <f>SUMIFS('2a. Database N flows'!$N:$N,'2a. Database N flows'!$G:$G,$B20,'2a. Database N flows'!$D:$D,"&lt;&gt;"&amp;$B20,'2a. Database N flows'!$P:$P,AB$15)</f>
        <v/>
      </c>
      <c r="AC20" s="282">
        <f>SUMIFS('2a. Database N flows'!$N:$N,'2a. Database N flows'!$G:$G,$B20,'2a. Database N flows'!$D:$D,"&lt;&gt;"&amp;$B20,'2a. Database N flows'!$M:$M,AC$16,'2a. Database N flows'!$P:$P,AC$15)</f>
        <v/>
      </c>
      <c r="AD20" s="282">
        <f>SUMIFS('2a. Database N flows'!$N:$N,'2a. Database N flows'!$G:$G,$B20,'2a. Database N flows'!$D:$D,"&lt;&gt;"&amp;$B20,'2a. Database N flows'!$M:$M,AD$16,'2a. Database N flows'!$P:$P,AD$15)</f>
        <v/>
      </c>
      <c r="AE20" s="282">
        <f>SUMIFS('2a. Database N flows'!$N:$N,'2a. Database N flows'!$G:$G,$B20,'2a. Database N flows'!$D:$D,"&lt;&gt;"&amp;$B20,'2a. Database N flows'!$M:$M,AE$16,'2a. Database N flows'!$P:$P,AE$15)</f>
        <v/>
      </c>
      <c r="AF20" s="282">
        <f>SUMIFS('2a. Database N flows'!$N:$N,'2a. Database N flows'!$G:$G,$B20,'2a. Database N flows'!$D:$D,"&lt;&gt;"&amp;$B20,'2a. Database N flows'!$M:$M,AF$16,'2a. Database N flows'!$P:$P,AF$15)</f>
        <v/>
      </c>
      <c r="AG20" s="282">
        <f>SUMIFS('2a. Database N flows'!$N:$N,'2a. Database N flows'!$G:$G,$B20,'2a. Database N flows'!$D:$D,"&lt;&gt;"&amp;$B20,'2a. Database N flows'!$M:$M,AG$16,'2a. Database N flows'!$P:$P,AG$15)</f>
        <v/>
      </c>
      <c r="AH20" s="282">
        <f>SUMIFS('2a. Database N flows'!$N:$N,'2a. Database N flows'!$G:$G,$B20,'2a. Database N flows'!$D:$D,"&lt;&gt;"&amp;$B20,'2a. Database N flows'!$M:$M,AH$16,'2a. Database N flows'!$P:$P,AH$15)</f>
        <v/>
      </c>
      <c r="AI20" s="282">
        <f>SUMIFS('2a. Database N flows'!$N:$N,'2a. Database N flows'!$G:$G,$B20,'2a. Database N flows'!$D:$D,"&lt;&gt;"&amp;$B20,'2a. Database N flows'!$M:$M,AI$16,'2a. Database N flows'!$P:$P,AI$15)</f>
        <v/>
      </c>
      <c r="AJ20" s="285">
        <f>SUMIFS('2a. Database N flows'!$N:$N,'2a. Database N flows'!$G:$G,$B20,'2a. Database N flows'!$D:$D,"&lt;&gt;"&amp;$B20,'2a. Database N flows'!$P:$P,AJ$15)</f>
        <v/>
      </c>
      <c r="AK20" s="282">
        <f>SUMIFS('2a. Database N flows'!$N:$N,'2a. Database N flows'!$G:$G,$B20,'2a. Database N flows'!$D:$D,"&lt;&gt;"&amp;$B20,'2a. Database N flows'!$M:$M,AK$16,'2a. Database N flows'!$P:$P,AK$15)</f>
        <v/>
      </c>
      <c r="AL20" s="282">
        <f>SUMIFS('2a. Database N flows'!$N:$N,'2a. Database N flows'!$G:$G,$B20,'2a. Database N flows'!$D:$D,"&lt;&gt;"&amp;$B20,'2a. Database N flows'!$M:$M,AL$16,'2a. Database N flows'!$P:$P,AL$15)</f>
        <v/>
      </c>
      <c r="AM20" s="282">
        <f>SUMIFS('2a. Database N flows'!$N:$N,'2a. Database N flows'!$G:$G,$B20,'2a. Database N flows'!$D:$D,"&lt;&gt;"&amp;$B20,'2a. Database N flows'!$M:$M,AM$16,'2a. Database N flows'!$P:$P,AM$15)</f>
        <v/>
      </c>
      <c r="AN20" s="282">
        <f>SUMIFS('2a. Database N flows'!$N:$N,'2a. Database N flows'!$G:$G,$B20,'2a. Database N flows'!$D:$D,"&lt;&gt;"&amp;$B20,'2a. Database N flows'!$M:$M,AN$16,'2a. Database N flows'!$P:$P,AN$15)</f>
        <v/>
      </c>
      <c r="AO20" s="282">
        <f>SUMIFS('2a. Database N flows'!$N:$N,'2a. Database N flows'!$G:$G,$B20,'2a. Database N flows'!$D:$D,"&lt;&gt;"&amp;$B20,'2a. Database N flows'!$M:$M,AO$16,'2a. Database N flows'!$P:$P,AO$15)</f>
        <v/>
      </c>
      <c r="AP20" s="282">
        <f>SUMIFS('2a. Database N flows'!$N:$N,'2a. Database N flows'!$G:$G,$B20,'2a. Database N flows'!$D:$D,"&lt;&gt;"&amp;$B20,'2a. Database N flows'!$M:$M,AP$16,'2a. Database N flows'!$P:$P,AP$15)</f>
        <v/>
      </c>
      <c r="AQ20" s="282">
        <f>SUMIFS('2a. Database N flows'!$N:$N,'2a. Database N flows'!$G:$G,$B20,'2a. Database N flows'!$D:$D,"&lt;&gt;"&amp;$B20,'2a. Database N flows'!$M:$M,AQ$16,'2a. Database N flows'!$P:$P,AQ$15)</f>
        <v/>
      </c>
      <c r="AR20" s="285">
        <f>SUMIFS('2a. Database N flows'!$N:$N,'2a. Database N flows'!$G:$G,$B20,'2a. Database N flows'!$D:$D,"&lt;&gt;"&amp;$B20,'2a. Database N flows'!$P:$P,AR$15)</f>
        <v/>
      </c>
      <c r="AS20" s="282">
        <f>SUMIFS('2a. Database N flows'!$N:$N,'2a. Database N flows'!$G:$G,$B20,'2a. Database N flows'!$D:$D,"&lt;&gt;"&amp;$B20,'2a. Database N flows'!$M:$M,AS$16,'2a. Database N flows'!$P:$P,AS$15)</f>
        <v/>
      </c>
      <c r="AT20" s="282">
        <f>SUMIFS('2a. Database N flows'!$N:$N,'2a. Database N flows'!$G:$G,$B20,'2a. Database N flows'!$D:$D,"&lt;&gt;"&amp;$B20,'2a. Database N flows'!$M:$M,AT$16,'2a. Database N flows'!$P:$P,AT$15)</f>
        <v/>
      </c>
      <c r="AU20" s="282">
        <f>SUMIFS('2a. Database N flows'!$N:$N,'2a. Database N flows'!$G:$G,$B20,'2a. Database N flows'!$D:$D,"&lt;&gt;"&amp;$B20,'2a. Database N flows'!$M:$M,AU$16,'2a. Database N flows'!$P:$P,AU$15)</f>
        <v/>
      </c>
      <c r="AV20" s="282">
        <f>SUMIFS('2a. Database N flows'!$N:$N,'2a. Database N flows'!$G:$G,$B20,'2a. Database N flows'!$D:$D,"&lt;&gt;"&amp;$B20,'2a. Database N flows'!$M:$M,AV$16,'2a. Database N flows'!$P:$P,AV$15)</f>
        <v/>
      </c>
      <c r="AW20" s="282">
        <f>SUMIFS('2a. Database N flows'!$N:$N,'2a. Database N flows'!$G:$G,$B20,'2a. Database N flows'!$D:$D,"&lt;&gt;"&amp;$B20,'2a. Database N flows'!$M:$M,AW$16,'2a. Database N flows'!$P:$P,AW$15)</f>
        <v/>
      </c>
      <c r="AX20" s="282">
        <f>SUMIFS('2a. Database N flows'!$N:$N,'2a. Database N flows'!$G:$G,$B20,'2a. Database N flows'!$D:$D,"&lt;&gt;"&amp;$B20,'2a. Database N flows'!$M:$M,AX$16,'2a. Database N flows'!$P:$P,AX$15)</f>
        <v/>
      </c>
      <c r="AY20" s="282">
        <f>SUMIFS('2a. Database N flows'!$N:$N,'2a. Database N flows'!$G:$G,$B20,'2a. Database N flows'!$D:$D,"&lt;&gt;"&amp;$B20,'2a. Database N flows'!$M:$M,AY$16,'2a. Database N flows'!$P:$P,AY$15)</f>
        <v/>
      </c>
      <c r="AZ20" s="285">
        <f>SUMIFS('2a. Database N flows'!$N:$N,'2a. Database N flows'!$G:$G,$B20,'2a. Database N flows'!$D:$D,"&lt;&gt;"&amp;$B20,'2a. Database N flows'!$P:$P,AZ$15)</f>
        <v/>
      </c>
      <c r="BA20" s="282">
        <f>SUMIFS('2a. Database N flows'!$N:$N,'2a. Database N flows'!$G:$G,$B20,'2a. Database N flows'!$D:$D,"&lt;&gt;"&amp;$B20,'2a. Database N flows'!$M:$M,BA$16,'2a. Database N flows'!$P:$P,BA$15)</f>
        <v/>
      </c>
      <c r="BB20" s="282">
        <f>SUMIFS('2a. Database N flows'!$N:$N,'2a. Database N flows'!$G:$G,$B20,'2a. Database N flows'!$D:$D,"&lt;&gt;"&amp;$B20,'2a. Database N flows'!$M:$M,BB$16,'2a. Database N flows'!$P:$P,BB$15)</f>
        <v/>
      </c>
      <c r="BC20" s="282">
        <f>SUMIFS('2a. Database N flows'!$N:$N,'2a. Database N flows'!$G:$G,$B20,'2a. Database N flows'!$D:$D,"&lt;&gt;"&amp;$B20,'2a. Database N flows'!$M:$M,BC$16,'2a. Database N flows'!$P:$P,BC$15)</f>
        <v/>
      </c>
      <c r="BD20" s="282">
        <f>SUMIFS('2a. Database N flows'!$N:$N,'2a. Database N flows'!$G:$G,$B20,'2a. Database N flows'!$D:$D,"&lt;&gt;"&amp;$B20,'2a. Database N flows'!$M:$M,BD$16,'2a. Database N flows'!$P:$P,BD$15)</f>
        <v/>
      </c>
      <c r="BE20" s="282">
        <f>SUMIFS('2a. Database N flows'!$N:$N,'2a. Database N flows'!$G:$G,$B20,'2a. Database N flows'!$D:$D,"&lt;&gt;"&amp;$B20,'2a. Database N flows'!$M:$M,BE$16,'2a. Database N flows'!$P:$P,BE$15)</f>
        <v/>
      </c>
      <c r="BF20" s="282">
        <f>SUMIFS('2a. Database N flows'!$N:$N,'2a. Database N flows'!$G:$G,$B20,'2a. Database N flows'!$D:$D,"&lt;&gt;"&amp;$B20,'2a. Database N flows'!$M:$M,BF$16,'2a. Database N flows'!$P:$P,BF$15)</f>
        <v/>
      </c>
      <c r="BG20" s="282">
        <f>SUMIFS('2a. Database N flows'!$N:$N,'2a. Database N flows'!$G:$G,$B20,'2a. Database N flows'!$D:$D,"&lt;&gt;"&amp;$B20,'2a. Database N flows'!$M:$M,BG$16,'2a. Database N flows'!$P:$P,BG$15)</f>
        <v/>
      </c>
      <c r="BH20" s="285">
        <f>SUMIFS('2a. Database N flows'!$N:$N,'2a. Database N flows'!$G:$G,$B20,'2a. Database N flows'!$D:$D,"&lt;&gt;"&amp;$B20,'2a. Database N flows'!$P:$P,BH$15)</f>
        <v/>
      </c>
      <c r="BI20" s="282">
        <f>SUMIFS('2a. Database N flows'!$N:$N,'2a. Database N flows'!$G:$G,$B20,'2a. Database N flows'!$D:$D,"&lt;&gt;"&amp;$B20,'2a. Database N flows'!$M:$M,BI$16,'2a. Database N flows'!$P:$P,BI$15)</f>
        <v/>
      </c>
      <c r="BJ20" s="282">
        <f>SUMIFS('2a. Database N flows'!$N:$N,'2a. Database N flows'!$G:$G,$B20,'2a. Database N flows'!$D:$D,"&lt;&gt;"&amp;$B20,'2a. Database N flows'!$M:$M,BJ$16,'2a. Database N flows'!$P:$P,BJ$15)</f>
        <v/>
      </c>
      <c r="BK20" s="282">
        <f>SUMIFS('2a. Database N flows'!$N:$N,'2a. Database N flows'!$G:$G,$B20,'2a. Database N flows'!$D:$D,"&lt;&gt;"&amp;$B20,'2a. Database N flows'!$M:$M,BK$16,'2a. Database N flows'!$P:$P,BK$15)</f>
        <v/>
      </c>
      <c r="BL20" s="282">
        <f>SUMIFS('2a. Database N flows'!$N:$N,'2a. Database N flows'!$G:$G,$B20,'2a. Database N flows'!$D:$D,"&lt;&gt;"&amp;$B20,'2a. Database N flows'!$M:$M,BL$16,'2a. Database N flows'!$P:$P,BL$15)</f>
        <v/>
      </c>
      <c r="BM20" s="282">
        <f>SUMIFS('2a. Database N flows'!$N:$N,'2a. Database N flows'!$G:$G,$B20,'2a. Database N flows'!$D:$D,"&lt;&gt;"&amp;$B20,'2a. Database N flows'!$M:$M,BM$16,'2a. Database N flows'!$P:$P,BM$15)</f>
        <v/>
      </c>
      <c r="BN20" s="282">
        <f>SUMIFS('2a. Database N flows'!$N:$N,'2a. Database N flows'!$G:$G,$B20,'2a. Database N flows'!$D:$D,"&lt;&gt;"&amp;$B20,'2a. Database N flows'!$M:$M,BN$16,'2a. Database N flows'!$P:$P,BN$15)</f>
        <v/>
      </c>
      <c r="BO20" s="282">
        <f>SUMIFS('2a. Database N flows'!$N:$N,'2a. Database N flows'!$G:$G,$B20,'2a. Database N flows'!$D:$D,"&lt;&gt;"&amp;$B20,'2a. Database N flows'!$M:$M,BO$16,'2a. Database N flows'!$P:$P,BO$15)</f>
        <v/>
      </c>
      <c r="BP20" s="285">
        <f>SUMIFS('2a. Database N flows'!$N:$N,'2a. Database N flows'!$G:$G,$B20,'2a. Database N flows'!$D:$D,"&lt;&gt;"&amp;$B20,'2a. Database N flows'!$P:$P,BP$15)</f>
        <v/>
      </c>
      <c r="BQ20" s="282">
        <f>SUMIFS('2a. Database N flows'!$N:$N,'2a. Database N flows'!$G:$G,$B20,'2a. Database N flows'!$D:$D,"&lt;&gt;"&amp;$B20,'2a. Database N flows'!$M:$M,BQ$16,'2a. Database N flows'!$P:$P,BQ$15)</f>
        <v/>
      </c>
      <c r="BR20" s="282">
        <f>SUMIFS('2a. Database N flows'!$N:$N,'2a. Database N flows'!$G:$G,$B20,'2a. Database N flows'!$D:$D,"&lt;&gt;"&amp;$B20,'2a. Database N flows'!$M:$M,BR$16,'2a. Database N flows'!$P:$P,BR$15)</f>
        <v/>
      </c>
      <c r="BS20" s="282">
        <f>SUMIFS('2a. Database N flows'!$N:$N,'2a. Database N flows'!$G:$G,$B20,'2a. Database N flows'!$D:$D,"&lt;&gt;"&amp;$B20,'2a. Database N flows'!$M:$M,BS$16,'2a. Database N flows'!$P:$P,BS$15)</f>
        <v/>
      </c>
      <c r="BT20" s="282">
        <f>SUMIFS('2a. Database N flows'!$N:$N,'2a. Database N flows'!$G:$G,$B20,'2a. Database N flows'!$D:$D,"&lt;&gt;"&amp;$B20,'2a. Database N flows'!$M:$M,BT$16,'2a. Database N flows'!$P:$P,BT$15)</f>
        <v/>
      </c>
      <c r="BU20" s="282">
        <f>SUMIFS('2a. Database N flows'!$N:$N,'2a. Database N flows'!$G:$G,$B20,'2a. Database N flows'!$D:$D,"&lt;&gt;"&amp;$B20,'2a. Database N flows'!$M:$M,BU$16,'2a. Database N flows'!$P:$P,BU$15)</f>
        <v/>
      </c>
      <c r="BV20" s="282">
        <f>SUMIFS('2a. Database N flows'!$N:$N,'2a. Database N flows'!$G:$G,$B20,'2a. Database N flows'!$D:$D,"&lt;&gt;"&amp;$B20,'2a. Database N flows'!$M:$M,BV$16,'2a. Database N flows'!$P:$P,BV$15)</f>
        <v/>
      </c>
      <c r="BW20" s="282">
        <f>SUMIFS('2a. Database N flows'!$N:$N,'2a. Database N flows'!$G:$G,$B20,'2a. Database N flows'!$D:$D,"&lt;&gt;"&amp;$B20,'2a. Database N flows'!$M:$M,BW$16,'2a. Database N flows'!$P:$P,BW$15)</f>
        <v/>
      </c>
      <c r="BX20" s="285">
        <f>SUMIFS('2a. Database N flows'!$N:$N,'2a. Database N flows'!$G:$G,$B20,'2a. Database N flows'!$D:$D,"&lt;&gt;"&amp;$B20,'2a. Database N flows'!$P:$P,BX$15)</f>
        <v/>
      </c>
      <c r="BY20" s="282">
        <f>SUMIFS('2a. Database N flows'!$N:$N,'2a. Database N flows'!$G:$G,$B20,'2a. Database N flows'!$D:$D,"&lt;&gt;"&amp;$B20,'2a. Database N flows'!$M:$M,BY$16,'2a. Database N flows'!$P:$P,BY$15)</f>
        <v/>
      </c>
      <c r="BZ20" s="282">
        <f>SUMIFS('2a. Database N flows'!$N:$N,'2a. Database N flows'!$G:$G,$B20,'2a. Database N flows'!$D:$D,"&lt;&gt;"&amp;$B20,'2a. Database N flows'!$M:$M,BZ$16,'2a. Database N flows'!$P:$P,BZ$15)</f>
        <v/>
      </c>
      <c r="CA20" s="282">
        <f>SUMIFS('2a. Database N flows'!$N:$N,'2a. Database N flows'!$G:$G,$B20,'2a. Database N flows'!$D:$D,"&lt;&gt;"&amp;$B20,'2a. Database N flows'!$M:$M,CA$16,'2a. Database N flows'!$P:$P,CA$15)</f>
        <v/>
      </c>
      <c r="CB20" s="282">
        <f>SUMIFS('2a. Database N flows'!$N:$N,'2a. Database N flows'!$G:$G,$B20,'2a. Database N flows'!$D:$D,"&lt;&gt;"&amp;$B20,'2a. Database N flows'!$M:$M,CB$16,'2a. Database N flows'!$P:$P,CB$15)</f>
        <v/>
      </c>
      <c r="CC20" s="282">
        <f>SUMIFS('2a. Database N flows'!$N:$N,'2a. Database N flows'!$G:$G,$B20,'2a. Database N flows'!$D:$D,"&lt;&gt;"&amp;$B20,'2a. Database N flows'!$M:$M,CC$16,'2a. Database N flows'!$P:$P,CC$15)</f>
        <v/>
      </c>
      <c r="CD20" s="282">
        <f>SUMIFS('2a. Database N flows'!$N:$N,'2a. Database N flows'!$G:$G,$B20,'2a. Database N flows'!$D:$D,"&lt;&gt;"&amp;$B20,'2a. Database N flows'!$M:$M,CD$16,'2a. Database N flows'!$P:$P,CD$15)</f>
        <v/>
      </c>
      <c r="CE20" s="282">
        <f>SUMIFS('2a. Database N flows'!$N:$N,'2a. Database N flows'!$G:$G,$B20,'2a. Database N flows'!$D:$D,"&lt;&gt;"&amp;$B20,'2a. Database N flows'!$M:$M,CE$16,'2a. Database N flows'!$P:$P,CE$15)</f>
        <v/>
      </c>
      <c r="CF20" s="285">
        <f>SUMIFS('2a. Database N flows'!$N:$N,'2a. Database N flows'!$G:$G,$B20,'2a. Database N flows'!$D:$D,"&lt;&gt;"&amp;$B20,'2a. Database N flows'!$P:$P,CF$15)</f>
        <v/>
      </c>
      <c r="CG20" s="282">
        <f>SUMIFS('2a. Database N flows'!$N:$N,'2a. Database N flows'!$G:$G,$B20,'2a. Database N flows'!$D:$D,"&lt;&gt;"&amp;$B20,'2a. Database N flows'!$M:$M,CG$16,'2a. Database N flows'!$P:$P,CG$15)</f>
        <v/>
      </c>
      <c r="CH20" s="282">
        <f>SUMIFS('2a. Database N flows'!$N:$N,'2a. Database N flows'!$G:$G,$B20,'2a. Database N flows'!$D:$D,"&lt;&gt;"&amp;$B20,'2a. Database N flows'!$M:$M,CH$16,'2a. Database N flows'!$P:$P,CH$15)</f>
        <v/>
      </c>
      <c r="CI20" s="282">
        <f>SUMIFS('2a. Database N flows'!$N:$N,'2a. Database N flows'!$G:$G,$B20,'2a. Database N flows'!$D:$D,"&lt;&gt;"&amp;$B20,'2a. Database N flows'!$M:$M,CI$16,'2a. Database N flows'!$P:$P,CI$15)</f>
        <v/>
      </c>
      <c r="CJ20" s="282">
        <f>SUMIFS('2a. Database N flows'!$N:$N,'2a. Database N flows'!$G:$G,$B20,'2a. Database N flows'!$D:$D,"&lt;&gt;"&amp;$B20,'2a. Database N flows'!$M:$M,CJ$16,'2a. Database N flows'!$P:$P,CJ$15)</f>
        <v/>
      </c>
      <c r="CK20" s="282">
        <f>SUMIFS('2a. Database N flows'!$N:$N,'2a. Database N flows'!$G:$G,$B20,'2a. Database N flows'!$D:$D,"&lt;&gt;"&amp;$B20,'2a. Database N flows'!$M:$M,CK$16,'2a. Database N flows'!$P:$P,CK$15)</f>
        <v/>
      </c>
      <c r="CL20" s="282">
        <f>SUMIFS('2a. Database N flows'!$N:$N,'2a. Database N flows'!$G:$G,$B20,'2a. Database N flows'!$D:$D,"&lt;&gt;"&amp;$B20,'2a. Database N flows'!$M:$M,CL$16,'2a. Database N flows'!$P:$P,CL$15)</f>
        <v/>
      </c>
      <c r="CM20" s="282">
        <f>SUMIFS('2a. Database N flows'!$N:$N,'2a. Database N flows'!$G:$G,$B20,'2a. Database N flows'!$D:$D,"&lt;&gt;"&amp;$B20,'2a. Database N flows'!$M:$M,CM$16,'2a. Database N flows'!$P:$P,CM$15)</f>
        <v/>
      </c>
      <c r="CN20" s="285">
        <f>SUMIFS('2a. Database N flows'!$N:$N,'2a. Database N flows'!$G:$G,$B20,'2a. Database N flows'!$D:$D,"&lt;&gt;"&amp;$B20,'2a. Database N flows'!$P:$P,CN$15)</f>
        <v/>
      </c>
      <c r="CO20" s="282">
        <f>SUMIFS('2a. Database N flows'!$N:$N,'2a. Database N flows'!$G:$G,$B20,'2a. Database N flows'!$D:$D,"&lt;&gt;"&amp;$B20,'2a. Database N flows'!$M:$M,CO$16,'2a. Database N flows'!$P:$P,CO$15)</f>
        <v/>
      </c>
      <c r="CP20" s="282">
        <f>SUMIFS('2a. Database N flows'!$N:$N,'2a. Database N flows'!$G:$G,$B20,'2a. Database N flows'!$D:$D,"&lt;&gt;"&amp;$B20,'2a. Database N flows'!$M:$M,CP$16,'2a. Database N flows'!$P:$P,CP$15)</f>
        <v/>
      </c>
      <c r="CQ20" s="282">
        <f>SUMIFS('2a. Database N flows'!$N:$N,'2a. Database N flows'!$G:$G,$B20,'2a. Database N flows'!$D:$D,"&lt;&gt;"&amp;$B20,'2a. Database N flows'!$M:$M,CQ$16,'2a. Database N flows'!$P:$P,CQ$15)</f>
        <v/>
      </c>
      <c r="CR20" s="282">
        <f>SUMIFS('2a. Database N flows'!$N:$N,'2a. Database N flows'!$G:$G,$B20,'2a. Database N flows'!$D:$D,"&lt;&gt;"&amp;$B20,'2a. Database N flows'!$M:$M,CR$16,'2a. Database N flows'!$P:$P,CR$15)</f>
        <v/>
      </c>
      <c r="CS20" s="282">
        <f>SUMIFS('2a. Database N flows'!$N:$N,'2a. Database N flows'!$G:$G,$B20,'2a. Database N flows'!$D:$D,"&lt;&gt;"&amp;$B20,'2a. Database N flows'!$M:$M,CS$16,'2a. Database N flows'!$P:$P,CS$15)</f>
        <v/>
      </c>
      <c r="CT20" s="282">
        <f>SUMIFS('2a. Database N flows'!$N:$N,'2a. Database N flows'!$G:$G,$B20,'2a. Database N flows'!$D:$D,"&lt;&gt;"&amp;$B20,'2a. Database N flows'!$M:$M,CT$16,'2a. Database N flows'!$P:$P,CT$15)</f>
        <v/>
      </c>
      <c r="CU20" s="282">
        <f>SUMIFS('2a. Database N flows'!$N:$N,'2a. Database N flows'!$G:$G,$B20,'2a. Database N flows'!$D:$D,"&lt;&gt;"&amp;$B20,'2a. Database N flows'!$M:$M,CU$16,'2a. Database N flows'!$P:$P,CU$15)</f>
        <v/>
      </c>
      <c r="CV20" s="285">
        <f>SUMIFS('2a. Database N flows'!$N:$N,'2a. Database N flows'!$G:$G,$B20,'2a. Database N flows'!$D:$D,"&lt;&gt;"&amp;$B20,'2a. Database N flows'!$P:$P,CV$15)</f>
        <v/>
      </c>
      <c r="CY20" s="393" t="n"/>
    </row>
    <row r="21">
      <c r="B21" s="386" t="inlineStr">
        <is>
          <t>PR</t>
        </is>
      </c>
      <c r="D21" s="281" t="inlineStr">
        <is>
          <t>Processing of residues</t>
        </is>
      </c>
      <c r="E21" s="282">
        <f>SUMIFS('2a. Database N flows'!$N:$N,'2a. Database N flows'!$G:$G,$B21,'2a. Database N flows'!$D:$D,"&lt;&gt;"&amp;$B21,'2a. Database N flows'!$M:$M,E$16,'2a. Database N flows'!$P:$P,E$15)</f>
        <v/>
      </c>
      <c r="F21" s="282">
        <f>SUMIFS('2a. Database N flows'!$N:$N,'2a. Database N flows'!$G:$G,$B21,'2a. Database N flows'!$D:$D,"&lt;&gt;"&amp;$B21,'2a. Database N flows'!$M:$M,F$16,'2a. Database N flows'!$P:$P,F$15)</f>
        <v/>
      </c>
      <c r="G21" s="282">
        <f>SUMIFS('2a. Database N flows'!$N:$N,'2a. Database N flows'!$G:$G,$B21,'2a. Database N flows'!$D:$D,"&lt;&gt;"&amp;$B21,'2a. Database N flows'!$M:$M,G$16,'2a. Database N flows'!$P:$P,G$15)</f>
        <v/>
      </c>
      <c r="H21" s="282">
        <f>SUMIFS('2a. Database N flows'!$N:$N,'2a. Database N flows'!$G:$G,$B21,'2a. Database N flows'!$D:$D,"&lt;&gt;"&amp;$B21,'2a. Database N flows'!$M:$M,H$16,'2a. Database N flows'!$P:$P,H$15)</f>
        <v/>
      </c>
      <c r="I21" s="282">
        <f>SUMIFS('2a. Database N flows'!$N:$N,'2a. Database N flows'!$G:$G,$B21,'2a. Database N flows'!$D:$D,"&lt;&gt;"&amp;$B21,'2a. Database N flows'!$M:$M,I$16,'2a. Database N flows'!$P:$P,I$15)</f>
        <v/>
      </c>
      <c r="J21" s="282">
        <f>SUMIFS('2a. Database N flows'!$N:$N,'2a. Database N flows'!$G:$G,$B21,'2a. Database N flows'!$D:$D,"&lt;&gt;"&amp;$B21,'2a. Database N flows'!$M:$M,J$16,'2a. Database N flows'!$P:$P,J$15)</f>
        <v/>
      </c>
      <c r="K21" s="282">
        <f>SUMIFS('2a. Database N flows'!$N:$N,'2a. Database N flows'!$G:$G,$B21,'2a. Database N flows'!$D:$D,"&lt;&gt;"&amp;$B21,'2a. Database N flows'!$M:$M,K$16,'2a. Database N flows'!$P:$P,K$15)</f>
        <v/>
      </c>
      <c r="L21" s="285">
        <f>SUMIFS('2a. Database N flows'!$N:$N,'2a. Database N flows'!$G:$G,$B21,'2a. Database N flows'!$D:$D,"&lt;&gt;"&amp;$B21,'2a. Database N flows'!$P:$P,L$15)</f>
        <v/>
      </c>
      <c r="M21" s="282">
        <f>SUMIFS('2a. Database N flows'!$N:$N,'2a. Database N flows'!$G:$G,$B21,'2a. Database N flows'!$D:$D,"&lt;&gt;"&amp;$B21,'2a. Database N flows'!$M:$M,M$16,'2a. Database N flows'!$P:$P,M$15)</f>
        <v/>
      </c>
      <c r="N21" s="282">
        <f>SUMIFS('2a. Database N flows'!$N:$N,'2a. Database N flows'!$G:$G,$B21,'2a. Database N flows'!$D:$D,"&lt;&gt;"&amp;$B21,'2a. Database N flows'!$M:$M,N$16,'2a. Database N flows'!$P:$P,N$15)</f>
        <v/>
      </c>
      <c r="O21" s="282">
        <f>SUMIFS('2a. Database N flows'!$N:$N,'2a. Database N flows'!$G:$G,$B21,'2a. Database N flows'!$D:$D,"&lt;&gt;"&amp;$B21,'2a. Database N flows'!$M:$M,O$16,'2a. Database N flows'!$P:$P,O$15)</f>
        <v/>
      </c>
      <c r="P21" s="282">
        <f>SUMIFS('2a. Database N flows'!$N:$N,'2a. Database N flows'!$G:$G,$B21,'2a. Database N flows'!$D:$D,"&lt;&gt;"&amp;$B21,'2a. Database N flows'!$M:$M,P$16,'2a. Database N flows'!$P:$P,P$15)</f>
        <v/>
      </c>
      <c r="Q21" s="282">
        <f>SUMIFS('2a. Database N flows'!$N:$N,'2a. Database N flows'!$G:$G,$B21,'2a. Database N flows'!$D:$D,"&lt;&gt;"&amp;$B21,'2a. Database N flows'!$M:$M,Q$16,'2a. Database N flows'!$P:$P,Q$15)</f>
        <v/>
      </c>
      <c r="R21" s="282">
        <f>SUMIFS('2a. Database N flows'!$N:$N,'2a. Database N flows'!$G:$G,$B21,'2a. Database N flows'!$D:$D,"&lt;&gt;"&amp;$B21,'2a. Database N flows'!$M:$M,R$16,'2a. Database N flows'!$P:$P,R$15)</f>
        <v/>
      </c>
      <c r="S21" s="282">
        <f>SUMIFS('2a. Database N flows'!$N:$N,'2a. Database N flows'!$G:$G,$B21,'2a. Database N flows'!$D:$D,"&lt;&gt;"&amp;$B21,'2a. Database N flows'!$M:$M,S$16,'2a. Database N flows'!$P:$P,S$15)</f>
        <v/>
      </c>
      <c r="T21" s="285">
        <f>SUMIFS('2a. Database N flows'!$N:$N,'2a. Database N flows'!$G:$G,$B21,'2a. Database N flows'!$D:$D,"&lt;&gt;"&amp;$B21,'2a. Database N flows'!$P:$P,T$15)</f>
        <v/>
      </c>
      <c r="U21" s="282">
        <f>SUMIFS('2a. Database N flows'!$N:$N,'2a. Database N flows'!$G:$G,$B21,'2a. Database N flows'!$D:$D,"&lt;&gt;"&amp;$B21,'2a. Database N flows'!$M:$M,U$16,'2a. Database N flows'!$P:$P,U$15)</f>
        <v/>
      </c>
      <c r="V21" s="282">
        <f>SUMIFS('2a. Database N flows'!$N:$N,'2a. Database N flows'!$G:$G,$B21,'2a. Database N flows'!$D:$D,"&lt;&gt;"&amp;$B21,'2a. Database N flows'!$M:$M,V$16,'2a. Database N flows'!$P:$P,V$15)</f>
        <v/>
      </c>
      <c r="W21" s="282">
        <f>SUMIFS('2a. Database N flows'!$N:$N,'2a. Database N flows'!$G:$G,$B21,'2a. Database N flows'!$D:$D,"&lt;&gt;"&amp;$B21,'2a. Database N flows'!$M:$M,W$16,'2a. Database N flows'!$P:$P,W$15)</f>
        <v/>
      </c>
      <c r="X21" s="282">
        <f>SUMIFS('2a. Database N flows'!$N:$N,'2a. Database N flows'!$G:$G,$B21,'2a. Database N flows'!$D:$D,"&lt;&gt;"&amp;$B21,'2a. Database N flows'!$M:$M,X$16,'2a. Database N flows'!$P:$P,X$15)</f>
        <v/>
      </c>
      <c r="Y21" s="282">
        <f>SUMIFS('2a. Database N flows'!$N:$N,'2a. Database N flows'!$G:$G,$B21,'2a. Database N flows'!$D:$D,"&lt;&gt;"&amp;$B21,'2a. Database N flows'!$M:$M,Y$16,'2a. Database N flows'!$P:$P,Y$15)</f>
        <v/>
      </c>
      <c r="Z21" s="282">
        <f>SUMIFS('2a. Database N flows'!$N:$N,'2a. Database N flows'!$G:$G,$B21,'2a. Database N flows'!$D:$D,"&lt;&gt;"&amp;$B21,'2a. Database N flows'!$M:$M,Z$16,'2a. Database N flows'!$P:$P,Z$15)</f>
        <v/>
      </c>
      <c r="AA21" s="282">
        <f>SUMIFS('2a. Database N flows'!$N:$N,'2a. Database N flows'!$G:$G,$B21,'2a. Database N flows'!$D:$D,"&lt;&gt;"&amp;$B21,'2a. Database N flows'!$M:$M,AA$16,'2a. Database N flows'!$P:$P,AA$15)</f>
        <v/>
      </c>
      <c r="AB21" s="285">
        <f>SUMIFS('2a. Database N flows'!$N:$N,'2a. Database N flows'!$G:$G,$B21,'2a. Database N flows'!$D:$D,"&lt;&gt;"&amp;$B21,'2a. Database N flows'!$P:$P,AB$15)</f>
        <v/>
      </c>
      <c r="AC21" s="282">
        <f>SUMIFS('2a. Database N flows'!$N:$N,'2a. Database N flows'!$G:$G,$B21,'2a. Database N flows'!$D:$D,"&lt;&gt;"&amp;$B21,'2a. Database N flows'!$M:$M,AC$16,'2a. Database N flows'!$P:$P,AC$15)</f>
        <v/>
      </c>
      <c r="AD21" s="282">
        <f>SUMIFS('2a. Database N flows'!$N:$N,'2a. Database N flows'!$G:$G,$B21,'2a. Database N flows'!$D:$D,"&lt;&gt;"&amp;$B21,'2a. Database N flows'!$M:$M,AD$16,'2a. Database N flows'!$P:$P,AD$15)</f>
        <v/>
      </c>
      <c r="AE21" s="282">
        <f>SUMIFS('2a. Database N flows'!$N:$N,'2a. Database N flows'!$G:$G,$B21,'2a. Database N flows'!$D:$D,"&lt;&gt;"&amp;$B21,'2a. Database N flows'!$M:$M,AE$16,'2a. Database N flows'!$P:$P,AE$15)</f>
        <v/>
      </c>
      <c r="AF21" s="282">
        <f>SUMIFS('2a. Database N flows'!$N:$N,'2a. Database N flows'!$G:$G,$B21,'2a. Database N flows'!$D:$D,"&lt;&gt;"&amp;$B21,'2a. Database N flows'!$M:$M,AF$16,'2a. Database N flows'!$P:$P,AF$15)</f>
        <v/>
      </c>
      <c r="AG21" s="282">
        <f>SUMIFS('2a. Database N flows'!$N:$N,'2a. Database N flows'!$G:$G,$B21,'2a. Database N flows'!$D:$D,"&lt;&gt;"&amp;$B21,'2a. Database N flows'!$M:$M,AG$16,'2a. Database N flows'!$P:$P,AG$15)</f>
        <v/>
      </c>
      <c r="AH21" s="282">
        <f>SUMIFS('2a. Database N flows'!$N:$N,'2a. Database N flows'!$G:$G,$B21,'2a. Database N flows'!$D:$D,"&lt;&gt;"&amp;$B21,'2a. Database N flows'!$M:$M,AH$16,'2a. Database N flows'!$P:$P,AH$15)</f>
        <v/>
      </c>
      <c r="AI21" s="282">
        <f>SUMIFS('2a. Database N flows'!$N:$N,'2a. Database N flows'!$G:$G,$B21,'2a. Database N flows'!$D:$D,"&lt;&gt;"&amp;$B21,'2a. Database N flows'!$M:$M,AI$16,'2a. Database N flows'!$P:$P,AI$15)</f>
        <v/>
      </c>
      <c r="AJ21" s="285">
        <f>SUMIFS('2a. Database N flows'!$N:$N,'2a. Database N flows'!$G:$G,$B21,'2a. Database N flows'!$D:$D,"&lt;&gt;"&amp;$B21,'2a. Database N flows'!$P:$P,AJ$15)</f>
        <v/>
      </c>
      <c r="AK21" s="282">
        <f>SUMIFS('2a. Database N flows'!$N:$N,'2a. Database N flows'!$G:$G,$B21,'2a. Database N flows'!$D:$D,"&lt;&gt;"&amp;$B21,'2a. Database N flows'!$M:$M,AK$16,'2a. Database N flows'!$P:$P,AK$15)</f>
        <v/>
      </c>
      <c r="AL21" s="282">
        <f>SUMIFS('2a. Database N flows'!$N:$N,'2a. Database N flows'!$G:$G,$B21,'2a. Database N flows'!$D:$D,"&lt;&gt;"&amp;$B21,'2a. Database N flows'!$M:$M,AL$16,'2a. Database N flows'!$P:$P,AL$15)</f>
        <v/>
      </c>
      <c r="AM21" s="282">
        <f>SUMIFS('2a. Database N flows'!$N:$N,'2a. Database N flows'!$G:$G,$B21,'2a. Database N flows'!$D:$D,"&lt;&gt;"&amp;$B21,'2a. Database N flows'!$M:$M,AM$16,'2a. Database N flows'!$P:$P,AM$15)</f>
        <v/>
      </c>
      <c r="AN21" s="282">
        <f>SUMIFS('2a. Database N flows'!$N:$N,'2a. Database N flows'!$G:$G,$B21,'2a. Database N flows'!$D:$D,"&lt;&gt;"&amp;$B21,'2a. Database N flows'!$M:$M,AN$16,'2a. Database N flows'!$P:$P,AN$15)</f>
        <v/>
      </c>
      <c r="AO21" s="282">
        <f>SUMIFS('2a. Database N flows'!$N:$N,'2a. Database N flows'!$G:$G,$B21,'2a. Database N flows'!$D:$D,"&lt;&gt;"&amp;$B21,'2a. Database N flows'!$M:$M,AO$16,'2a. Database N flows'!$P:$P,AO$15)</f>
        <v/>
      </c>
      <c r="AP21" s="282">
        <f>SUMIFS('2a. Database N flows'!$N:$N,'2a. Database N flows'!$G:$G,$B21,'2a. Database N flows'!$D:$D,"&lt;&gt;"&amp;$B21,'2a. Database N flows'!$M:$M,AP$16,'2a. Database N flows'!$P:$P,AP$15)</f>
        <v/>
      </c>
      <c r="AQ21" s="282">
        <f>SUMIFS('2a. Database N flows'!$N:$N,'2a. Database N flows'!$G:$G,$B21,'2a. Database N flows'!$D:$D,"&lt;&gt;"&amp;$B21,'2a. Database N flows'!$M:$M,AQ$16,'2a. Database N flows'!$P:$P,AQ$15)</f>
        <v/>
      </c>
      <c r="AR21" s="285">
        <f>SUMIFS('2a. Database N flows'!$N:$N,'2a. Database N flows'!$G:$G,$B21,'2a. Database N flows'!$D:$D,"&lt;&gt;"&amp;$B21,'2a. Database N flows'!$P:$P,AR$15)</f>
        <v/>
      </c>
      <c r="AS21" s="282">
        <f>SUMIFS('2a. Database N flows'!$N:$N,'2a. Database N flows'!$G:$G,$B21,'2a. Database N flows'!$D:$D,"&lt;&gt;"&amp;$B21,'2a. Database N flows'!$M:$M,AS$16,'2a. Database N flows'!$P:$P,AS$15)</f>
        <v/>
      </c>
      <c r="AT21" s="282">
        <f>SUMIFS('2a. Database N flows'!$N:$N,'2a. Database N flows'!$G:$G,$B21,'2a. Database N flows'!$D:$D,"&lt;&gt;"&amp;$B21,'2a. Database N flows'!$M:$M,AT$16,'2a. Database N flows'!$P:$P,AT$15)</f>
        <v/>
      </c>
      <c r="AU21" s="282">
        <f>SUMIFS('2a. Database N flows'!$N:$N,'2a. Database N flows'!$G:$G,$B21,'2a. Database N flows'!$D:$D,"&lt;&gt;"&amp;$B21,'2a. Database N flows'!$M:$M,AU$16,'2a. Database N flows'!$P:$P,AU$15)</f>
        <v/>
      </c>
      <c r="AV21" s="282">
        <f>SUMIFS('2a. Database N flows'!$N:$N,'2a. Database N flows'!$G:$G,$B21,'2a. Database N flows'!$D:$D,"&lt;&gt;"&amp;$B21,'2a. Database N flows'!$M:$M,AV$16,'2a. Database N flows'!$P:$P,AV$15)</f>
        <v/>
      </c>
      <c r="AW21" s="282">
        <f>SUMIFS('2a. Database N flows'!$N:$N,'2a. Database N flows'!$G:$G,$B21,'2a. Database N flows'!$D:$D,"&lt;&gt;"&amp;$B21,'2a. Database N flows'!$M:$M,AW$16,'2a. Database N flows'!$P:$P,AW$15)</f>
        <v/>
      </c>
      <c r="AX21" s="282">
        <f>SUMIFS('2a. Database N flows'!$N:$N,'2a. Database N flows'!$G:$G,$B21,'2a. Database N flows'!$D:$D,"&lt;&gt;"&amp;$B21,'2a. Database N flows'!$M:$M,AX$16,'2a. Database N flows'!$P:$P,AX$15)</f>
        <v/>
      </c>
      <c r="AY21" s="282">
        <f>SUMIFS('2a. Database N flows'!$N:$N,'2a. Database N flows'!$G:$G,$B21,'2a. Database N flows'!$D:$D,"&lt;&gt;"&amp;$B21,'2a. Database N flows'!$M:$M,AY$16,'2a. Database N flows'!$P:$P,AY$15)</f>
        <v/>
      </c>
      <c r="AZ21" s="285">
        <f>SUMIFS('2a. Database N flows'!$N:$N,'2a. Database N flows'!$G:$G,$B21,'2a. Database N flows'!$D:$D,"&lt;&gt;"&amp;$B21,'2a. Database N flows'!$P:$P,AZ$15)</f>
        <v/>
      </c>
      <c r="BA21" s="282">
        <f>SUMIFS('2a. Database N flows'!$N:$N,'2a. Database N flows'!$G:$G,$B21,'2a. Database N flows'!$D:$D,"&lt;&gt;"&amp;$B21,'2a. Database N flows'!$M:$M,BA$16,'2a. Database N flows'!$P:$P,BA$15)</f>
        <v/>
      </c>
      <c r="BB21" s="282">
        <f>SUMIFS('2a. Database N flows'!$N:$N,'2a. Database N flows'!$G:$G,$B21,'2a. Database N flows'!$D:$D,"&lt;&gt;"&amp;$B21,'2a. Database N flows'!$M:$M,BB$16,'2a. Database N flows'!$P:$P,BB$15)</f>
        <v/>
      </c>
      <c r="BC21" s="282">
        <f>SUMIFS('2a. Database N flows'!$N:$N,'2a. Database N flows'!$G:$G,$B21,'2a. Database N flows'!$D:$D,"&lt;&gt;"&amp;$B21,'2a. Database N flows'!$M:$M,BC$16,'2a. Database N flows'!$P:$P,BC$15)</f>
        <v/>
      </c>
      <c r="BD21" s="282">
        <f>SUMIFS('2a. Database N flows'!$N:$N,'2a. Database N flows'!$G:$G,$B21,'2a. Database N flows'!$D:$D,"&lt;&gt;"&amp;$B21,'2a. Database N flows'!$M:$M,BD$16,'2a. Database N flows'!$P:$P,BD$15)</f>
        <v/>
      </c>
      <c r="BE21" s="282">
        <f>SUMIFS('2a. Database N flows'!$N:$N,'2a. Database N flows'!$G:$G,$B21,'2a. Database N flows'!$D:$D,"&lt;&gt;"&amp;$B21,'2a. Database N flows'!$M:$M,BE$16,'2a. Database N flows'!$P:$P,BE$15)</f>
        <v/>
      </c>
      <c r="BF21" s="282">
        <f>SUMIFS('2a. Database N flows'!$N:$N,'2a. Database N flows'!$G:$G,$B21,'2a. Database N flows'!$D:$D,"&lt;&gt;"&amp;$B21,'2a. Database N flows'!$M:$M,BF$16,'2a. Database N flows'!$P:$P,BF$15)</f>
        <v/>
      </c>
      <c r="BG21" s="282">
        <f>SUMIFS('2a. Database N flows'!$N:$N,'2a. Database N flows'!$G:$G,$B21,'2a. Database N flows'!$D:$D,"&lt;&gt;"&amp;$B21,'2a. Database N flows'!$M:$M,BG$16,'2a. Database N flows'!$P:$P,BG$15)</f>
        <v/>
      </c>
      <c r="BH21" s="285">
        <f>SUMIFS('2a. Database N flows'!$N:$N,'2a. Database N flows'!$G:$G,$B21,'2a. Database N flows'!$D:$D,"&lt;&gt;"&amp;$B21,'2a. Database N flows'!$P:$P,BH$15)</f>
        <v/>
      </c>
      <c r="BI21" s="282">
        <f>SUMIFS('2a. Database N flows'!$N:$N,'2a. Database N flows'!$G:$G,$B21,'2a. Database N flows'!$D:$D,"&lt;&gt;"&amp;$B21,'2a. Database N flows'!$M:$M,BI$16,'2a. Database N flows'!$P:$P,BI$15)</f>
        <v/>
      </c>
      <c r="BJ21" s="282">
        <f>SUMIFS('2a. Database N flows'!$N:$N,'2a. Database N flows'!$G:$G,$B21,'2a. Database N flows'!$D:$D,"&lt;&gt;"&amp;$B21,'2a. Database N flows'!$M:$M,BJ$16,'2a. Database N flows'!$P:$P,BJ$15)</f>
        <v/>
      </c>
      <c r="BK21" s="282">
        <f>SUMIFS('2a. Database N flows'!$N:$N,'2a. Database N flows'!$G:$G,$B21,'2a. Database N flows'!$D:$D,"&lt;&gt;"&amp;$B21,'2a. Database N flows'!$M:$M,BK$16,'2a. Database N flows'!$P:$P,BK$15)</f>
        <v/>
      </c>
      <c r="BL21" s="282">
        <f>SUMIFS('2a. Database N flows'!$N:$N,'2a. Database N flows'!$G:$G,$B21,'2a. Database N flows'!$D:$D,"&lt;&gt;"&amp;$B21,'2a. Database N flows'!$M:$M,BL$16,'2a. Database N flows'!$P:$P,BL$15)</f>
        <v/>
      </c>
      <c r="BM21" s="282">
        <f>SUMIFS('2a. Database N flows'!$N:$N,'2a. Database N flows'!$G:$G,$B21,'2a. Database N flows'!$D:$D,"&lt;&gt;"&amp;$B21,'2a. Database N flows'!$M:$M,BM$16,'2a. Database N flows'!$P:$P,BM$15)</f>
        <v/>
      </c>
      <c r="BN21" s="282">
        <f>SUMIFS('2a. Database N flows'!$N:$N,'2a. Database N flows'!$G:$G,$B21,'2a. Database N flows'!$D:$D,"&lt;&gt;"&amp;$B21,'2a. Database N flows'!$M:$M,BN$16,'2a. Database N flows'!$P:$P,BN$15)</f>
        <v/>
      </c>
      <c r="BO21" s="282">
        <f>SUMIFS('2a. Database N flows'!$N:$N,'2a. Database N flows'!$G:$G,$B21,'2a. Database N flows'!$D:$D,"&lt;&gt;"&amp;$B21,'2a. Database N flows'!$M:$M,BO$16,'2a. Database N flows'!$P:$P,BO$15)</f>
        <v/>
      </c>
      <c r="BP21" s="285">
        <f>SUMIFS('2a. Database N flows'!$N:$N,'2a. Database N flows'!$G:$G,$B21,'2a. Database N flows'!$D:$D,"&lt;&gt;"&amp;$B21,'2a. Database N flows'!$P:$P,BP$15)</f>
        <v/>
      </c>
      <c r="BQ21" s="282">
        <f>SUMIFS('2a. Database N flows'!$N:$N,'2a. Database N flows'!$G:$G,$B21,'2a. Database N flows'!$D:$D,"&lt;&gt;"&amp;$B21,'2a. Database N flows'!$M:$M,BQ$16,'2a. Database N flows'!$P:$P,BQ$15)</f>
        <v/>
      </c>
      <c r="BR21" s="282">
        <f>SUMIFS('2a. Database N flows'!$N:$N,'2a. Database N flows'!$G:$G,$B21,'2a. Database N flows'!$D:$D,"&lt;&gt;"&amp;$B21,'2a. Database N flows'!$M:$M,BR$16,'2a. Database N flows'!$P:$P,BR$15)</f>
        <v/>
      </c>
      <c r="BS21" s="282">
        <f>SUMIFS('2a. Database N flows'!$N:$N,'2a. Database N flows'!$G:$G,$B21,'2a. Database N flows'!$D:$D,"&lt;&gt;"&amp;$B21,'2a. Database N flows'!$M:$M,BS$16,'2a. Database N flows'!$P:$P,BS$15)</f>
        <v/>
      </c>
      <c r="BT21" s="282">
        <f>SUMIFS('2a. Database N flows'!$N:$N,'2a. Database N flows'!$G:$G,$B21,'2a. Database N flows'!$D:$D,"&lt;&gt;"&amp;$B21,'2a. Database N flows'!$M:$M,BT$16,'2a. Database N flows'!$P:$P,BT$15)</f>
        <v/>
      </c>
      <c r="BU21" s="282">
        <f>SUMIFS('2a. Database N flows'!$N:$N,'2a. Database N flows'!$G:$G,$B21,'2a. Database N flows'!$D:$D,"&lt;&gt;"&amp;$B21,'2a. Database N flows'!$M:$M,BU$16,'2a. Database N flows'!$P:$P,BU$15)</f>
        <v/>
      </c>
      <c r="BV21" s="282">
        <f>SUMIFS('2a. Database N flows'!$N:$N,'2a. Database N flows'!$G:$G,$B21,'2a. Database N flows'!$D:$D,"&lt;&gt;"&amp;$B21,'2a. Database N flows'!$M:$M,BV$16,'2a. Database N flows'!$P:$P,BV$15)</f>
        <v/>
      </c>
      <c r="BW21" s="282">
        <f>SUMIFS('2a. Database N flows'!$N:$N,'2a. Database N flows'!$G:$G,$B21,'2a. Database N flows'!$D:$D,"&lt;&gt;"&amp;$B21,'2a. Database N flows'!$M:$M,BW$16,'2a. Database N flows'!$P:$P,BW$15)</f>
        <v/>
      </c>
      <c r="BX21" s="285">
        <f>SUMIFS('2a. Database N flows'!$N:$N,'2a. Database N flows'!$G:$G,$B21,'2a. Database N flows'!$D:$D,"&lt;&gt;"&amp;$B21,'2a. Database N flows'!$P:$P,BX$15)</f>
        <v/>
      </c>
      <c r="BY21" s="282">
        <f>SUMIFS('2a. Database N flows'!$N:$N,'2a. Database N flows'!$G:$G,$B21,'2a. Database N flows'!$D:$D,"&lt;&gt;"&amp;$B21,'2a. Database N flows'!$M:$M,BY$16,'2a. Database N flows'!$P:$P,BY$15)</f>
        <v/>
      </c>
      <c r="BZ21" s="282">
        <f>SUMIFS('2a. Database N flows'!$N:$N,'2a. Database N flows'!$G:$G,$B21,'2a. Database N flows'!$D:$D,"&lt;&gt;"&amp;$B21,'2a. Database N flows'!$M:$M,BZ$16,'2a. Database N flows'!$P:$P,BZ$15)</f>
        <v/>
      </c>
      <c r="CA21" s="282">
        <f>SUMIFS('2a. Database N flows'!$N:$N,'2a. Database N flows'!$G:$G,$B21,'2a. Database N flows'!$D:$D,"&lt;&gt;"&amp;$B21,'2a. Database N flows'!$M:$M,CA$16,'2a. Database N flows'!$P:$P,CA$15)</f>
        <v/>
      </c>
      <c r="CB21" s="282">
        <f>SUMIFS('2a. Database N flows'!$N:$N,'2a. Database N flows'!$G:$G,$B21,'2a. Database N flows'!$D:$D,"&lt;&gt;"&amp;$B21,'2a. Database N flows'!$M:$M,CB$16,'2a. Database N flows'!$P:$P,CB$15)</f>
        <v/>
      </c>
      <c r="CC21" s="282">
        <f>SUMIFS('2a. Database N flows'!$N:$N,'2a. Database N flows'!$G:$G,$B21,'2a. Database N flows'!$D:$D,"&lt;&gt;"&amp;$B21,'2a. Database N flows'!$M:$M,CC$16,'2a. Database N flows'!$P:$P,CC$15)</f>
        <v/>
      </c>
      <c r="CD21" s="282">
        <f>SUMIFS('2a. Database N flows'!$N:$N,'2a. Database N flows'!$G:$G,$B21,'2a. Database N flows'!$D:$D,"&lt;&gt;"&amp;$B21,'2a. Database N flows'!$M:$M,CD$16,'2a. Database N flows'!$P:$P,CD$15)</f>
        <v/>
      </c>
      <c r="CE21" s="282">
        <f>SUMIFS('2a. Database N flows'!$N:$N,'2a. Database N flows'!$G:$G,$B21,'2a. Database N flows'!$D:$D,"&lt;&gt;"&amp;$B21,'2a. Database N flows'!$M:$M,CE$16,'2a. Database N flows'!$P:$P,CE$15)</f>
        <v/>
      </c>
      <c r="CF21" s="285">
        <f>SUMIFS('2a. Database N flows'!$N:$N,'2a. Database N flows'!$G:$G,$B21,'2a. Database N flows'!$D:$D,"&lt;&gt;"&amp;$B21,'2a. Database N flows'!$P:$P,CF$15)</f>
        <v/>
      </c>
      <c r="CG21" s="282">
        <f>SUMIFS('2a. Database N flows'!$N:$N,'2a. Database N flows'!$G:$G,$B21,'2a. Database N flows'!$D:$D,"&lt;&gt;"&amp;$B21,'2a. Database N flows'!$M:$M,CG$16,'2a. Database N flows'!$P:$P,CG$15)</f>
        <v/>
      </c>
      <c r="CH21" s="282">
        <f>SUMIFS('2a. Database N flows'!$N:$N,'2a. Database N flows'!$G:$G,$B21,'2a. Database N flows'!$D:$D,"&lt;&gt;"&amp;$B21,'2a. Database N flows'!$M:$M,CH$16,'2a. Database N flows'!$P:$P,CH$15)</f>
        <v/>
      </c>
      <c r="CI21" s="282">
        <f>SUMIFS('2a. Database N flows'!$N:$N,'2a. Database N flows'!$G:$G,$B21,'2a. Database N flows'!$D:$D,"&lt;&gt;"&amp;$B21,'2a. Database N flows'!$M:$M,CI$16,'2a. Database N flows'!$P:$P,CI$15)</f>
        <v/>
      </c>
      <c r="CJ21" s="282">
        <f>SUMIFS('2a. Database N flows'!$N:$N,'2a. Database N flows'!$G:$G,$B21,'2a. Database N flows'!$D:$D,"&lt;&gt;"&amp;$B21,'2a. Database N flows'!$M:$M,CJ$16,'2a. Database N flows'!$P:$P,CJ$15)</f>
        <v/>
      </c>
      <c r="CK21" s="282">
        <f>SUMIFS('2a. Database N flows'!$N:$N,'2a. Database N flows'!$G:$G,$B21,'2a. Database N flows'!$D:$D,"&lt;&gt;"&amp;$B21,'2a. Database N flows'!$M:$M,CK$16,'2a. Database N flows'!$P:$P,CK$15)</f>
        <v/>
      </c>
      <c r="CL21" s="282">
        <f>SUMIFS('2a. Database N flows'!$N:$N,'2a. Database N flows'!$G:$G,$B21,'2a. Database N flows'!$D:$D,"&lt;&gt;"&amp;$B21,'2a. Database N flows'!$M:$M,CL$16,'2a. Database N flows'!$P:$P,CL$15)</f>
        <v/>
      </c>
      <c r="CM21" s="282">
        <f>SUMIFS('2a. Database N flows'!$N:$N,'2a. Database N flows'!$G:$G,$B21,'2a. Database N flows'!$D:$D,"&lt;&gt;"&amp;$B21,'2a. Database N flows'!$M:$M,CM$16,'2a. Database N flows'!$P:$P,CM$15)</f>
        <v/>
      </c>
      <c r="CN21" s="285">
        <f>SUMIFS('2a. Database N flows'!$N:$N,'2a. Database N flows'!$G:$G,$B21,'2a. Database N flows'!$D:$D,"&lt;&gt;"&amp;$B21,'2a. Database N flows'!$P:$P,CN$15)</f>
        <v/>
      </c>
      <c r="CO21" s="282">
        <f>SUMIFS('2a. Database N flows'!$N:$N,'2a. Database N flows'!$G:$G,$B21,'2a. Database N flows'!$D:$D,"&lt;&gt;"&amp;$B21,'2a. Database N flows'!$M:$M,CO$16,'2a. Database N flows'!$P:$P,CO$15)</f>
        <v/>
      </c>
      <c r="CP21" s="282">
        <f>SUMIFS('2a. Database N flows'!$N:$N,'2a. Database N flows'!$G:$G,$B21,'2a. Database N flows'!$D:$D,"&lt;&gt;"&amp;$B21,'2a. Database N flows'!$M:$M,CP$16,'2a. Database N flows'!$P:$P,CP$15)</f>
        <v/>
      </c>
      <c r="CQ21" s="282">
        <f>SUMIFS('2a. Database N flows'!$N:$N,'2a. Database N flows'!$G:$G,$B21,'2a. Database N flows'!$D:$D,"&lt;&gt;"&amp;$B21,'2a. Database N flows'!$M:$M,CQ$16,'2a. Database N flows'!$P:$P,CQ$15)</f>
        <v/>
      </c>
      <c r="CR21" s="282">
        <f>SUMIFS('2a. Database N flows'!$N:$N,'2a. Database N flows'!$G:$G,$B21,'2a. Database N flows'!$D:$D,"&lt;&gt;"&amp;$B21,'2a. Database N flows'!$M:$M,CR$16,'2a. Database N flows'!$P:$P,CR$15)</f>
        <v/>
      </c>
      <c r="CS21" s="282">
        <f>SUMIFS('2a. Database N flows'!$N:$N,'2a. Database N flows'!$G:$G,$B21,'2a. Database N flows'!$D:$D,"&lt;&gt;"&amp;$B21,'2a. Database N flows'!$M:$M,CS$16,'2a. Database N flows'!$P:$P,CS$15)</f>
        <v/>
      </c>
      <c r="CT21" s="282">
        <f>SUMIFS('2a. Database N flows'!$N:$N,'2a. Database N flows'!$G:$G,$B21,'2a. Database N flows'!$D:$D,"&lt;&gt;"&amp;$B21,'2a. Database N flows'!$M:$M,CT$16,'2a. Database N flows'!$P:$P,CT$15)</f>
        <v/>
      </c>
      <c r="CU21" s="282">
        <f>SUMIFS('2a. Database N flows'!$N:$N,'2a. Database N flows'!$G:$G,$B21,'2a. Database N flows'!$D:$D,"&lt;&gt;"&amp;$B21,'2a. Database N flows'!$M:$M,CU$16,'2a. Database N flows'!$P:$P,CU$15)</f>
        <v/>
      </c>
      <c r="CV21" s="285">
        <f>SUMIFS('2a. Database N flows'!$N:$N,'2a. Database N flows'!$G:$G,$B21,'2a. Database N flows'!$D:$D,"&lt;&gt;"&amp;$B21,'2a. Database N flows'!$P:$P,CV$15)</f>
        <v/>
      </c>
      <c r="CY21" s="393" t="n"/>
    </row>
    <row r="22">
      <c r="B22" s="386" t="inlineStr">
        <is>
          <t>HS</t>
        </is>
      </c>
      <c r="D22" s="281" t="inlineStr">
        <is>
          <t>Humans and settlements</t>
        </is>
      </c>
      <c r="E22" s="282">
        <f>SUMIFS('2a. Database N flows'!$N:$N,'2a. Database N flows'!$G:$G,$B22,'2a. Database N flows'!$D:$D,"&lt;&gt;"&amp;$B22,'2a. Database N flows'!$M:$M,E$16,'2a. Database N flows'!$P:$P,E$15)</f>
        <v/>
      </c>
      <c r="F22" s="282">
        <f>SUMIFS('2a. Database N flows'!$N:$N,'2a. Database N flows'!$G:$G,$B22,'2a. Database N flows'!$D:$D,"&lt;&gt;"&amp;$B22,'2a. Database N flows'!$M:$M,F$16,'2a. Database N flows'!$P:$P,F$15)</f>
        <v/>
      </c>
      <c r="G22" s="282">
        <f>SUMIFS('2a. Database N flows'!$N:$N,'2a. Database N flows'!$G:$G,$B22,'2a. Database N flows'!$D:$D,"&lt;&gt;"&amp;$B22,'2a. Database N flows'!$M:$M,G$16,'2a. Database N flows'!$P:$P,G$15)</f>
        <v/>
      </c>
      <c r="H22" s="282">
        <f>SUMIFS('2a. Database N flows'!$N:$N,'2a. Database N flows'!$G:$G,$B22,'2a. Database N flows'!$D:$D,"&lt;&gt;"&amp;$B22,'2a. Database N flows'!$M:$M,H$16,'2a. Database N flows'!$P:$P,H$15)</f>
        <v/>
      </c>
      <c r="I22" s="282">
        <f>SUMIFS('2a. Database N flows'!$N:$N,'2a. Database N flows'!$G:$G,$B22,'2a. Database N flows'!$D:$D,"&lt;&gt;"&amp;$B22,'2a. Database N flows'!$M:$M,I$16,'2a. Database N flows'!$P:$P,I$15)</f>
        <v/>
      </c>
      <c r="J22" s="282">
        <f>SUMIFS('2a. Database N flows'!$N:$N,'2a. Database N flows'!$G:$G,$B22,'2a. Database N flows'!$D:$D,"&lt;&gt;"&amp;$B22,'2a. Database N flows'!$M:$M,J$16,'2a. Database N flows'!$P:$P,J$15)</f>
        <v/>
      </c>
      <c r="K22" s="282">
        <f>SUMIFS('2a. Database N flows'!$N:$N,'2a. Database N flows'!$G:$G,$B22,'2a. Database N flows'!$D:$D,"&lt;&gt;"&amp;$B22,'2a. Database N flows'!$M:$M,K$16,'2a. Database N flows'!$P:$P,K$15)</f>
        <v/>
      </c>
      <c r="L22" s="285">
        <f>SUMIFS('2a. Database N flows'!$N:$N,'2a. Database N flows'!$G:$G,$B22,'2a. Database N flows'!$D:$D,"&lt;&gt;"&amp;$B22,'2a. Database N flows'!$P:$P,L$15)</f>
        <v/>
      </c>
      <c r="M22" s="282">
        <f>SUMIFS('2a. Database N flows'!$N:$N,'2a. Database N flows'!$G:$G,$B22,'2a. Database N flows'!$D:$D,"&lt;&gt;"&amp;$B22,'2a. Database N flows'!$M:$M,M$16,'2a. Database N flows'!$P:$P,M$15)</f>
        <v/>
      </c>
      <c r="N22" s="282">
        <f>SUMIFS('2a. Database N flows'!$N:$N,'2a. Database N flows'!$G:$G,$B22,'2a. Database N flows'!$D:$D,"&lt;&gt;"&amp;$B22,'2a. Database N flows'!$M:$M,N$16,'2a. Database N flows'!$P:$P,N$15)</f>
        <v/>
      </c>
      <c r="O22" s="282">
        <f>SUMIFS('2a. Database N flows'!$N:$N,'2a. Database N flows'!$G:$G,$B22,'2a. Database N flows'!$D:$D,"&lt;&gt;"&amp;$B22,'2a. Database N flows'!$M:$M,O$16,'2a. Database N flows'!$P:$P,O$15)</f>
        <v/>
      </c>
      <c r="P22" s="282">
        <f>SUMIFS('2a. Database N flows'!$N:$N,'2a. Database N flows'!$G:$G,$B22,'2a. Database N flows'!$D:$D,"&lt;&gt;"&amp;$B22,'2a. Database N flows'!$M:$M,P$16,'2a. Database N flows'!$P:$P,P$15)</f>
        <v/>
      </c>
      <c r="Q22" s="282">
        <f>SUMIFS('2a. Database N flows'!$N:$N,'2a. Database N flows'!$G:$G,$B22,'2a. Database N flows'!$D:$D,"&lt;&gt;"&amp;$B22,'2a. Database N flows'!$M:$M,Q$16,'2a. Database N flows'!$P:$P,Q$15)</f>
        <v/>
      </c>
      <c r="R22" s="282">
        <f>SUMIFS('2a. Database N flows'!$N:$N,'2a. Database N flows'!$G:$G,$B22,'2a. Database N flows'!$D:$D,"&lt;&gt;"&amp;$B22,'2a. Database N flows'!$M:$M,R$16,'2a. Database N flows'!$P:$P,R$15)</f>
        <v/>
      </c>
      <c r="S22" s="282">
        <f>SUMIFS('2a. Database N flows'!$N:$N,'2a. Database N flows'!$G:$G,$B22,'2a. Database N flows'!$D:$D,"&lt;&gt;"&amp;$B22,'2a. Database N flows'!$M:$M,S$16,'2a. Database N flows'!$P:$P,S$15)</f>
        <v/>
      </c>
      <c r="T22" s="285">
        <f>SUMIFS('2a. Database N flows'!$N:$N,'2a. Database N flows'!$G:$G,$B22,'2a. Database N flows'!$D:$D,"&lt;&gt;"&amp;$B22,'2a. Database N flows'!$P:$P,T$15)</f>
        <v/>
      </c>
      <c r="U22" s="282">
        <f>SUMIFS('2a. Database N flows'!$N:$N,'2a. Database N flows'!$G:$G,$B22,'2a. Database N flows'!$D:$D,"&lt;&gt;"&amp;$B22,'2a. Database N flows'!$M:$M,U$16,'2a. Database N flows'!$P:$P,U$15)</f>
        <v/>
      </c>
      <c r="V22" s="282">
        <f>SUMIFS('2a. Database N flows'!$N:$N,'2a. Database N flows'!$G:$G,$B22,'2a. Database N flows'!$D:$D,"&lt;&gt;"&amp;$B22,'2a. Database N flows'!$M:$M,V$16,'2a. Database N flows'!$P:$P,V$15)</f>
        <v/>
      </c>
      <c r="W22" s="282">
        <f>SUMIFS('2a. Database N flows'!$N:$N,'2a. Database N flows'!$G:$G,$B22,'2a. Database N flows'!$D:$D,"&lt;&gt;"&amp;$B22,'2a. Database N flows'!$M:$M,W$16,'2a. Database N flows'!$P:$P,W$15)</f>
        <v/>
      </c>
      <c r="X22" s="282">
        <f>SUMIFS('2a. Database N flows'!$N:$N,'2a. Database N flows'!$G:$G,$B22,'2a. Database N flows'!$D:$D,"&lt;&gt;"&amp;$B22,'2a. Database N flows'!$M:$M,X$16,'2a. Database N flows'!$P:$P,X$15)</f>
        <v/>
      </c>
      <c r="Y22" s="282">
        <f>SUMIFS('2a. Database N flows'!$N:$N,'2a. Database N flows'!$G:$G,$B22,'2a. Database N flows'!$D:$D,"&lt;&gt;"&amp;$B22,'2a. Database N flows'!$M:$M,Y$16,'2a. Database N flows'!$P:$P,Y$15)</f>
        <v/>
      </c>
      <c r="Z22" s="282">
        <f>SUMIFS('2a. Database N flows'!$N:$N,'2a. Database N flows'!$G:$G,$B22,'2a. Database N flows'!$D:$D,"&lt;&gt;"&amp;$B22,'2a. Database N flows'!$M:$M,Z$16,'2a. Database N flows'!$P:$P,Z$15)</f>
        <v/>
      </c>
      <c r="AA22" s="282">
        <f>SUMIFS('2a. Database N flows'!$N:$N,'2a. Database N flows'!$G:$G,$B22,'2a. Database N flows'!$D:$D,"&lt;&gt;"&amp;$B22,'2a. Database N flows'!$M:$M,AA$16,'2a. Database N flows'!$P:$P,AA$15)</f>
        <v/>
      </c>
      <c r="AB22" s="285">
        <f>SUMIFS('2a. Database N flows'!$N:$N,'2a. Database N flows'!$G:$G,$B22,'2a. Database N flows'!$D:$D,"&lt;&gt;"&amp;$B22,'2a. Database N flows'!$P:$P,AB$15)</f>
        <v/>
      </c>
      <c r="AC22" s="282">
        <f>SUMIFS('2a. Database N flows'!$N:$N,'2a. Database N flows'!$G:$G,$B22,'2a. Database N flows'!$D:$D,"&lt;&gt;"&amp;$B22,'2a. Database N flows'!$M:$M,AC$16,'2a. Database N flows'!$P:$P,AC$15)</f>
        <v/>
      </c>
      <c r="AD22" s="282">
        <f>SUMIFS('2a. Database N flows'!$N:$N,'2a. Database N flows'!$G:$G,$B22,'2a. Database N flows'!$D:$D,"&lt;&gt;"&amp;$B22,'2a. Database N flows'!$M:$M,AD$16,'2a. Database N flows'!$P:$P,AD$15)</f>
        <v/>
      </c>
      <c r="AE22" s="282">
        <f>SUMIFS('2a. Database N flows'!$N:$N,'2a. Database N flows'!$G:$G,$B22,'2a. Database N flows'!$D:$D,"&lt;&gt;"&amp;$B22,'2a. Database N flows'!$M:$M,AE$16,'2a. Database N flows'!$P:$P,AE$15)</f>
        <v/>
      </c>
      <c r="AF22" s="282">
        <f>SUMIFS('2a. Database N flows'!$N:$N,'2a. Database N flows'!$G:$G,$B22,'2a. Database N flows'!$D:$D,"&lt;&gt;"&amp;$B22,'2a. Database N flows'!$M:$M,AF$16,'2a. Database N flows'!$P:$P,AF$15)</f>
        <v/>
      </c>
      <c r="AG22" s="282">
        <f>SUMIFS('2a. Database N flows'!$N:$N,'2a. Database N flows'!$G:$G,$B22,'2a. Database N flows'!$D:$D,"&lt;&gt;"&amp;$B22,'2a. Database N flows'!$M:$M,AG$16,'2a. Database N flows'!$P:$P,AG$15)</f>
        <v/>
      </c>
      <c r="AH22" s="282">
        <f>SUMIFS('2a. Database N flows'!$N:$N,'2a. Database N flows'!$G:$G,$B22,'2a. Database N flows'!$D:$D,"&lt;&gt;"&amp;$B22,'2a. Database N flows'!$M:$M,AH$16,'2a. Database N flows'!$P:$P,AH$15)</f>
        <v/>
      </c>
      <c r="AI22" s="282">
        <f>SUMIFS('2a. Database N flows'!$N:$N,'2a. Database N flows'!$G:$G,$B22,'2a. Database N flows'!$D:$D,"&lt;&gt;"&amp;$B22,'2a. Database N flows'!$M:$M,AI$16,'2a. Database N flows'!$P:$P,AI$15)</f>
        <v/>
      </c>
      <c r="AJ22" s="285">
        <f>SUMIFS('2a. Database N flows'!$N:$N,'2a. Database N flows'!$G:$G,$B22,'2a. Database N flows'!$D:$D,"&lt;&gt;"&amp;$B22,'2a. Database N flows'!$P:$P,AJ$15)</f>
        <v/>
      </c>
      <c r="AK22" s="282">
        <f>SUMIFS('2a. Database N flows'!$N:$N,'2a. Database N flows'!$G:$G,$B22,'2a. Database N flows'!$D:$D,"&lt;&gt;"&amp;$B22,'2a. Database N flows'!$M:$M,AK$16,'2a. Database N flows'!$P:$P,AK$15)</f>
        <v/>
      </c>
      <c r="AL22" s="282">
        <f>SUMIFS('2a. Database N flows'!$N:$N,'2a. Database N flows'!$G:$G,$B22,'2a. Database N flows'!$D:$D,"&lt;&gt;"&amp;$B22,'2a. Database N flows'!$M:$M,AL$16,'2a. Database N flows'!$P:$P,AL$15)</f>
        <v/>
      </c>
      <c r="AM22" s="282">
        <f>SUMIFS('2a. Database N flows'!$N:$N,'2a. Database N flows'!$G:$G,$B22,'2a. Database N flows'!$D:$D,"&lt;&gt;"&amp;$B22,'2a. Database N flows'!$M:$M,AM$16,'2a. Database N flows'!$P:$P,AM$15)</f>
        <v/>
      </c>
      <c r="AN22" s="282">
        <f>SUMIFS('2a. Database N flows'!$N:$N,'2a. Database N flows'!$G:$G,$B22,'2a. Database N flows'!$D:$D,"&lt;&gt;"&amp;$B22,'2a. Database N flows'!$M:$M,AN$16,'2a. Database N flows'!$P:$P,AN$15)</f>
        <v/>
      </c>
      <c r="AO22" s="282">
        <f>SUMIFS('2a. Database N flows'!$N:$N,'2a. Database N flows'!$G:$G,$B22,'2a. Database N flows'!$D:$D,"&lt;&gt;"&amp;$B22,'2a. Database N flows'!$M:$M,AO$16,'2a. Database N flows'!$P:$P,AO$15)</f>
        <v/>
      </c>
      <c r="AP22" s="282">
        <f>SUMIFS('2a. Database N flows'!$N:$N,'2a. Database N flows'!$G:$G,$B22,'2a. Database N flows'!$D:$D,"&lt;&gt;"&amp;$B22,'2a. Database N flows'!$M:$M,AP$16,'2a. Database N flows'!$P:$P,AP$15)</f>
        <v/>
      </c>
      <c r="AQ22" s="282">
        <f>SUMIFS('2a. Database N flows'!$N:$N,'2a. Database N flows'!$G:$G,$B22,'2a. Database N flows'!$D:$D,"&lt;&gt;"&amp;$B22,'2a. Database N flows'!$M:$M,AQ$16,'2a. Database N flows'!$P:$P,AQ$15)</f>
        <v/>
      </c>
      <c r="AR22" s="285">
        <f>SUMIFS('2a. Database N flows'!$N:$N,'2a. Database N flows'!$G:$G,$B22,'2a. Database N flows'!$D:$D,"&lt;&gt;"&amp;$B22,'2a. Database N flows'!$P:$P,AR$15)</f>
        <v/>
      </c>
      <c r="AS22" s="282">
        <f>SUMIFS('2a. Database N flows'!$N:$N,'2a. Database N flows'!$G:$G,$B22,'2a. Database N flows'!$D:$D,"&lt;&gt;"&amp;$B22,'2a. Database N flows'!$M:$M,AS$16,'2a. Database N flows'!$P:$P,AS$15)</f>
        <v/>
      </c>
      <c r="AT22" s="282">
        <f>SUMIFS('2a. Database N flows'!$N:$N,'2a. Database N flows'!$G:$G,$B22,'2a. Database N flows'!$D:$D,"&lt;&gt;"&amp;$B22,'2a. Database N flows'!$M:$M,AT$16,'2a. Database N flows'!$P:$P,AT$15)</f>
        <v/>
      </c>
      <c r="AU22" s="282">
        <f>SUMIFS('2a. Database N flows'!$N:$N,'2a. Database N flows'!$G:$G,$B22,'2a. Database N flows'!$D:$D,"&lt;&gt;"&amp;$B22,'2a. Database N flows'!$M:$M,AU$16,'2a. Database N flows'!$P:$P,AU$15)</f>
        <v/>
      </c>
      <c r="AV22" s="282">
        <f>SUMIFS('2a. Database N flows'!$N:$N,'2a. Database N flows'!$G:$G,$B22,'2a. Database N flows'!$D:$D,"&lt;&gt;"&amp;$B22,'2a. Database N flows'!$M:$M,AV$16,'2a. Database N flows'!$P:$P,AV$15)</f>
        <v/>
      </c>
      <c r="AW22" s="282">
        <f>SUMIFS('2a. Database N flows'!$N:$N,'2a. Database N flows'!$G:$G,$B22,'2a. Database N flows'!$D:$D,"&lt;&gt;"&amp;$B22,'2a. Database N flows'!$M:$M,AW$16,'2a. Database N flows'!$P:$P,AW$15)</f>
        <v/>
      </c>
      <c r="AX22" s="282">
        <f>SUMIFS('2a. Database N flows'!$N:$N,'2a. Database N flows'!$G:$G,$B22,'2a. Database N flows'!$D:$D,"&lt;&gt;"&amp;$B22,'2a. Database N flows'!$M:$M,AX$16,'2a. Database N flows'!$P:$P,AX$15)</f>
        <v/>
      </c>
      <c r="AY22" s="282">
        <f>SUMIFS('2a. Database N flows'!$N:$N,'2a. Database N flows'!$G:$G,$B22,'2a. Database N flows'!$D:$D,"&lt;&gt;"&amp;$B22,'2a. Database N flows'!$M:$M,AY$16,'2a. Database N flows'!$P:$P,AY$15)</f>
        <v/>
      </c>
      <c r="AZ22" s="285">
        <f>SUMIFS('2a. Database N flows'!$N:$N,'2a. Database N flows'!$G:$G,$B22,'2a. Database N flows'!$D:$D,"&lt;&gt;"&amp;$B22,'2a. Database N flows'!$P:$P,AZ$15)</f>
        <v/>
      </c>
      <c r="BA22" s="282">
        <f>SUMIFS('2a. Database N flows'!$N:$N,'2a. Database N flows'!$G:$G,$B22,'2a. Database N flows'!$D:$D,"&lt;&gt;"&amp;$B22,'2a. Database N flows'!$M:$M,BA$16,'2a. Database N flows'!$P:$P,BA$15)</f>
        <v/>
      </c>
      <c r="BB22" s="282">
        <f>SUMIFS('2a. Database N flows'!$N:$N,'2a. Database N flows'!$G:$G,$B22,'2a. Database N flows'!$D:$D,"&lt;&gt;"&amp;$B22,'2a. Database N flows'!$M:$M,BB$16,'2a. Database N flows'!$P:$P,BB$15)</f>
        <v/>
      </c>
      <c r="BC22" s="282">
        <f>SUMIFS('2a. Database N flows'!$N:$N,'2a. Database N flows'!$G:$G,$B22,'2a. Database N flows'!$D:$D,"&lt;&gt;"&amp;$B22,'2a. Database N flows'!$M:$M,BC$16,'2a. Database N flows'!$P:$P,BC$15)</f>
        <v/>
      </c>
      <c r="BD22" s="282">
        <f>SUMIFS('2a. Database N flows'!$N:$N,'2a. Database N flows'!$G:$G,$B22,'2a. Database N flows'!$D:$D,"&lt;&gt;"&amp;$B22,'2a. Database N flows'!$M:$M,BD$16,'2a. Database N flows'!$P:$P,BD$15)</f>
        <v/>
      </c>
      <c r="BE22" s="282">
        <f>SUMIFS('2a. Database N flows'!$N:$N,'2a. Database N flows'!$G:$G,$B22,'2a. Database N flows'!$D:$D,"&lt;&gt;"&amp;$B22,'2a. Database N flows'!$M:$M,BE$16,'2a. Database N flows'!$P:$P,BE$15)</f>
        <v/>
      </c>
      <c r="BF22" s="282">
        <f>SUMIFS('2a. Database N flows'!$N:$N,'2a. Database N flows'!$G:$G,$B22,'2a. Database N flows'!$D:$D,"&lt;&gt;"&amp;$B22,'2a. Database N flows'!$M:$M,BF$16,'2a. Database N flows'!$P:$P,BF$15)</f>
        <v/>
      </c>
      <c r="BG22" s="282">
        <f>SUMIFS('2a. Database N flows'!$N:$N,'2a. Database N flows'!$G:$G,$B22,'2a. Database N flows'!$D:$D,"&lt;&gt;"&amp;$B22,'2a. Database N flows'!$M:$M,BG$16,'2a. Database N flows'!$P:$P,BG$15)</f>
        <v/>
      </c>
      <c r="BH22" s="285">
        <f>SUMIFS('2a. Database N flows'!$N:$N,'2a. Database N flows'!$G:$G,$B22,'2a. Database N flows'!$D:$D,"&lt;&gt;"&amp;$B22,'2a. Database N flows'!$P:$P,BH$15)</f>
        <v/>
      </c>
      <c r="BI22" s="282">
        <f>SUMIFS('2a. Database N flows'!$N:$N,'2a. Database N flows'!$G:$G,$B22,'2a. Database N flows'!$D:$D,"&lt;&gt;"&amp;$B22,'2a. Database N flows'!$M:$M,BI$16,'2a. Database N flows'!$P:$P,BI$15)</f>
        <v/>
      </c>
      <c r="BJ22" s="282">
        <f>SUMIFS('2a. Database N flows'!$N:$N,'2a. Database N flows'!$G:$G,$B22,'2a. Database N flows'!$D:$D,"&lt;&gt;"&amp;$B22,'2a. Database N flows'!$M:$M,BJ$16,'2a. Database N flows'!$P:$P,BJ$15)</f>
        <v/>
      </c>
      <c r="BK22" s="282">
        <f>SUMIFS('2a. Database N flows'!$N:$N,'2a. Database N flows'!$G:$G,$B22,'2a. Database N flows'!$D:$D,"&lt;&gt;"&amp;$B22,'2a. Database N flows'!$M:$M,BK$16,'2a. Database N flows'!$P:$P,BK$15)</f>
        <v/>
      </c>
      <c r="BL22" s="282">
        <f>SUMIFS('2a. Database N flows'!$N:$N,'2a. Database N flows'!$G:$G,$B22,'2a. Database N flows'!$D:$D,"&lt;&gt;"&amp;$B22,'2a. Database N flows'!$M:$M,BL$16,'2a. Database N flows'!$P:$P,BL$15)</f>
        <v/>
      </c>
      <c r="BM22" s="282">
        <f>SUMIFS('2a. Database N flows'!$N:$N,'2a. Database N flows'!$G:$G,$B22,'2a. Database N flows'!$D:$D,"&lt;&gt;"&amp;$B22,'2a. Database N flows'!$M:$M,BM$16,'2a. Database N flows'!$P:$P,BM$15)</f>
        <v/>
      </c>
      <c r="BN22" s="282">
        <f>SUMIFS('2a. Database N flows'!$N:$N,'2a. Database N flows'!$G:$G,$B22,'2a. Database N flows'!$D:$D,"&lt;&gt;"&amp;$B22,'2a. Database N flows'!$M:$M,BN$16,'2a. Database N flows'!$P:$P,BN$15)</f>
        <v/>
      </c>
      <c r="BO22" s="282">
        <f>SUMIFS('2a. Database N flows'!$N:$N,'2a. Database N flows'!$G:$G,$B22,'2a. Database N flows'!$D:$D,"&lt;&gt;"&amp;$B22,'2a. Database N flows'!$M:$M,BO$16,'2a. Database N flows'!$P:$P,BO$15)</f>
        <v/>
      </c>
      <c r="BP22" s="285">
        <f>SUMIFS('2a. Database N flows'!$N:$N,'2a. Database N flows'!$G:$G,$B22,'2a. Database N flows'!$D:$D,"&lt;&gt;"&amp;$B22,'2a. Database N flows'!$P:$P,BP$15)</f>
        <v/>
      </c>
      <c r="BQ22" s="282">
        <f>SUMIFS('2a. Database N flows'!$N:$N,'2a. Database N flows'!$G:$G,$B22,'2a. Database N flows'!$D:$D,"&lt;&gt;"&amp;$B22,'2a. Database N flows'!$M:$M,BQ$16,'2a. Database N flows'!$P:$P,BQ$15)</f>
        <v/>
      </c>
      <c r="BR22" s="282">
        <f>SUMIFS('2a. Database N flows'!$N:$N,'2a. Database N flows'!$G:$G,$B22,'2a. Database N flows'!$D:$D,"&lt;&gt;"&amp;$B22,'2a. Database N flows'!$M:$M,BR$16,'2a. Database N flows'!$P:$P,BR$15)</f>
        <v/>
      </c>
      <c r="BS22" s="282">
        <f>SUMIFS('2a. Database N flows'!$N:$N,'2a. Database N flows'!$G:$G,$B22,'2a. Database N flows'!$D:$D,"&lt;&gt;"&amp;$B22,'2a. Database N flows'!$M:$M,BS$16,'2a. Database N flows'!$P:$P,BS$15)</f>
        <v/>
      </c>
      <c r="BT22" s="282">
        <f>SUMIFS('2a. Database N flows'!$N:$N,'2a. Database N flows'!$G:$G,$B22,'2a. Database N flows'!$D:$D,"&lt;&gt;"&amp;$B22,'2a. Database N flows'!$M:$M,BT$16,'2a. Database N flows'!$P:$P,BT$15)</f>
        <v/>
      </c>
      <c r="BU22" s="282">
        <f>SUMIFS('2a. Database N flows'!$N:$N,'2a. Database N flows'!$G:$G,$B22,'2a. Database N flows'!$D:$D,"&lt;&gt;"&amp;$B22,'2a. Database N flows'!$M:$M,BU$16,'2a. Database N flows'!$P:$P,BU$15)</f>
        <v/>
      </c>
      <c r="BV22" s="282">
        <f>SUMIFS('2a. Database N flows'!$N:$N,'2a. Database N flows'!$G:$G,$B22,'2a. Database N flows'!$D:$D,"&lt;&gt;"&amp;$B22,'2a. Database N flows'!$M:$M,BV$16,'2a. Database N flows'!$P:$P,BV$15)</f>
        <v/>
      </c>
      <c r="BW22" s="282">
        <f>SUMIFS('2a. Database N flows'!$N:$N,'2a. Database N flows'!$G:$G,$B22,'2a. Database N flows'!$D:$D,"&lt;&gt;"&amp;$B22,'2a. Database N flows'!$M:$M,BW$16,'2a. Database N flows'!$P:$P,BW$15)</f>
        <v/>
      </c>
      <c r="BX22" s="285">
        <f>SUMIFS('2a. Database N flows'!$N:$N,'2a. Database N flows'!$G:$G,$B22,'2a. Database N flows'!$D:$D,"&lt;&gt;"&amp;$B22,'2a. Database N flows'!$P:$P,BX$15)</f>
        <v/>
      </c>
      <c r="BY22" s="282">
        <f>SUMIFS('2a. Database N flows'!$N:$N,'2a. Database N flows'!$G:$G,$B22,'2a. Database N flows'!$D:$D,"&lt;&gt;"&amp;$B22,'2a. Database N flows'!$M:$M,BY$16,'2a. Database N flows'!$P:$P,BY$15)</f>
        <v/>
      </c>
      <c r="BZ22" s="282">
        <f>SUMIFS('2a. Database N flows'!$N:$N,'2a. Database N flows'!$G:$G,$B22,'2a. Database N flows'!$D:$D,"&lt;&gt;"&amp;$B22,'2a. Database N flows'!$M:$M,BZ$16,'2a. Database N flows'!$P:$P,BZ$15)</f>
        <v/>
      </c>
      <c r="CA22" s="282">
        <f>SUMIFS('2a. Database N flows'!$N:$N,'2a. Database N flows'!$G:$G,$B22,'2a. Database N flows'!$D:$D,"&lt;&gt;"&amp;$B22,'2a. Database N flows'!$M:$M,CA$16,'2a. Database N flows'!$P:$P,CA$15)</f>
        <v/>
      </c>
      <c r="CB22" s="282">
        <f>SUMIFS('2a. Database N flows'!$N:$N,'2a. Database N flows'!$G:$G,$B22,'2a. Database N flows'!$D:$D,"&lt;&gt;"&amp;$B22,'2a. Database N flows'!$M:$M,CB$16,'2a. Database N flows'!$P:$P,CB$15)</f>
        <v/>
      </c>
      <c r="CC22" s="282">
        <f>SUMIFS('2a. Database N flows'!$N:$N,'2a. Database N flows'!$G:$G,$B22,'2a. Database N flows'!$D:$D,"&lt;&gt;"&amp;$B22,'2a. Database N flows'!$M:$M,CC$16,'2a. Database N flows'!$P:$P,CC$15)</f>
        <v/>
      </c>
      <c r="CD22" s="282">
        <f>SUMIFS('2a. Database N flows'!$N:$N,'2a. Database N flows'!$G:$G,$B22,'2a. Database N flows'!$D:$D,"&lt;&gt;"&amp;$B22,'2a. Database N flows'!$M:$M,CD$16,'2a. Database N flows'!$P:$P,CD$15)</f>
        <v/>
      </c>
      <c r="CE22" s="282">
        <f>SUMIFS('2a. Database N flows'!$N:$N,'2a. Database N flows'!$G:$G,$B22,'2a. Database N flows'!$D:$D,"&lt;&gt;"&amp;$B22,'2a. Database N flows'!$M:$M,CE$16,'2a. Database N flows'!$P:$P,CE$15)</f>
        <v/>
      </c>
      <c r="CF22" s="285">
        <f>SUMIFS('2a. Database N flows'!$N:$N,'2a. Database N flows'!$G:$G,$B22,'2a. Database N flows'!$D:$D,"&lt;&gt;"&amp;$B22,'2a. Database N flows'!$P:$P,CF$15)</f>
        <v/>
      </c>
      <c r="CG22" s="282">
        <f>SUMIFS('2a. Database N flows'!$N:$N,'2a. Database N flows'!$G:$G,$B22,'2a. Database N flows'!$D:$D,"&lt;&gt;"&amp;$B22,'2a. Database N flows'!$M:$M,CG$16,'2a. Database N flows'!$P:$P,CG$15)</f>
        <v/>
      </c>
      <c r="CH22" s="282">
        <f>SUMIFS('2a. Database N flows'!$N:$N,'2a. Database N flows'!$G:$G,$B22,'2a. Database N flows'!$D:$D,"&lt;&gt;"&amp;$B22,'2a. Database N flows'!$M:$M,CH$16,'2a. Database N flows'!$P:$P,CH$15)</f>
        <v/>
      </c>
      <c r="CI22" s="282">
        <f>SUMIFS('2a. Database N flows'!$N:$N,'2a. Database N flows'!$G:$G,$B22,'2a. Database N flows'!$D:$D,"&lt;&gt;"&amp;$B22,'2a. Database N flows'!$M:$M,CI$16,'2a. Database N flows'!$P:$P,CI$15)</f>
        <v/>
      </c>
      <c r="CJ22" s="282">
        <f>SUMIFS('2a. Database N flows'!$N:$N,'2a. Database N flows'!$G:$G,$B22,'2a. Database N flows'!$D:$D,"&lt;&gt;"&amp;$B22,'2a. Database N flows'!$M:$M,CJ$16,'2a. Database N flows'!$P:$P,CJ$15)</f>
        <v/>
      </c>
      <c r="CK22" s="282">
        <f>SUMIFS('2a. Database N flows'!$N:$N,'2a. Database N flows'!$G:$G,$B22,'2a. Database N flows'!$D:$D,"&lt;&gt;"&amp;$B22,'2a. Database N flows'!$M:$M,CK$16,'2a. Database N flows'!$P:$P,CK$15)</f>
        <v/>
      </c>
      <c r="CL22" s="282">
        <f>SUMIFS('2a. Database N flows'!$N:$N,'2a. Database N flows'!$G:$G,$B22,'2a. Database N flows'!$D:$D,"&lt;&gt;"&amp;$B22,'2a. Database N flows'!$M:$M,CL$16,'2a. Database N flows'!$P:$P,CL$15)</f>
        <v/>
      </c>
      <c r="CM22" s="282">
        <f>SUMIFS('2a. Database N flows'!$N:$N,'2a. Database N flows'!$G:$G,$B22,'2a. Database N flows'!$D:$D,"&lt;&gt;"&amp;$B22,'2a. Database N flows'!$M:$M,CM$16,'2a. Database N flows'!$P:$P,CM$15)</f>
        <v/>
      </c>
      <c r="CN22" s="285">
        <f>SUMIFS('2a. Database N flows'!$N:$N,'2a. Database N flows'!$G:$G,$B22,'2a. Database N flows'!$D:$D,"&lt;&gt;"&amp;$B22,'2a. Database N flows'!$P:$P,CN$15)</f>
        <v/>
      </c>
      <c r="CO22" s="282">
        <f>SUMIFS('2a. Database N flows'!$N:$N,'2a. Database N flows'!$G:$G,$B22,'2a. Database N flows'!$D:$D,"&lt;&gt;"&amp;$B22,'2a. Database N flows'!$M:$M,CO$16,'2a. Database N flows'!$P:$P,CO$15)</f>
        <v/>
      </c>
      <c r="CP22" s="282">
        <f>SUMIFS('2a. Database N flows'!$N:$N,'2a. Database N flows'!$G:$G,$B22,'2a. Database N flows'!$D:$D,"&lt;&gt;"&amp;$B22,'2a. Database N flows'!$M:$M,CP$16,'2a. Database N flows'!$P:$P,CP$15)</f>
        <v/>
      </c>
      <c r="CQ22" s="282">
        <f>SUMIFS('2a. Database N flows'!$N:$N,'2a. Database N flows'!$G:$G,$B22,'2a. Database N flows'!$D:$D,"&lt;&gt;"&amp;$B22,'2a. Database N flows'!$M:$M,CQ$16,'2a. Database N flows'!$P:$P,CQ$15)</f>
        <v/>
      </c>
      <c r="CR22" s="282">
        <f>SUMIFS('2a. Database N flows'!$N:$N,'2a. Database N flows'!$G:$G,$B22,'2a. Database N flows'!$D:$D,"&lt;&gt;"&amp;$B22,'2a. Database N flows'!$M:$M,CR$16,'2a. Database N flows'!$P:$P,CR$15)</f>
        <v/>
      </c>
      <c r="CS22" s="282">
        <f>SUMIFS('2a. Database N flows'!$N:$N,'2a. Database N flows'!$G:$G,$B22,'2a. Database N flows'!$D:$D,"&lt;&gt;"&amp;$B22,'2a. Database N flows'!$M:$M,CS$16,'2a. Database N flows'!$P:$P,CS$15)</f>
        <v/>
      </c>
      <c r="CT22" s="282">
        <f>SUMIFS('2a. Database N flows'!$N:$N,'2a. Database N flows'!$G:$G,$B22,'2a. Database N flows'!$D:$D,"&lt;&gt;"&amp;$B22,'2a. Database N flows'!$M:$M,CT$16,'2a. Database N flows'!$P:$P,CT$15)</f>
        <v/>
      </c>
      <c r="CU22" s="282">
        <f>SUMIFS('2a. Database N flows'!$N:$N,'2a. Database N flows'!$G:$G,$B22,'2a. Database N flows'!$D:$D,"&lt;&gt;"&amp;$B22,'2a. Database N flows'!$M:$M,CU$16,'2a. Database N flows'!$P:$P,CU$15)</f>
        <v/>
      </c>
      <c r="CV22" s="285">
        <f>SUMIFS('2a. Database N flows'!$N:$N,'2a. Database N flows'!$G:$G,$B22,'2a. Database N flows'!$D:$D,"&lt;&gt;"&amp;$B22,'2a. Database N flows'!$P:$P,CV$15)</f>
        <v/>
      </c>
      <c r="CY22" s="393" t="n"/>
    </row>
    <row r="23">
      <c r="B23" s="386" t="inlineStr">
        <is>
          <t>AT</t>
        </is>
      </c>
      <c r="D23" s="281" t="inlineStr">
        <is>
          <t>Atmosphere</t>
        </is>
      </c>
      <c r="E23" s="282">
        <f>SUMIFS('2a. Database N flows'!$N:$N,'2a. Database N flows'!$G:$G,$B23,'2a. Database N flows'!$D:$D,"&lt;&gt;"&amp;$B23,'2a. Database N flows'!$M:$M,E$16,'2a. Database N flows'!$P:$P,E$15)</f>
        <v/>
      </c>
      <c r="F23" s="282">
        <f>SUMIFS('2a. Database N flows'!$N:$N,'2a. Database N flows'!$G:$G,$B23,'2a. Database N flows'!$D:$D,"&lt;&gt;"&amp;$B23,'2a. Database N flows'!$M:$M,F$16,'2a. Database N flows'!$P:$P,F$15)</f>
        <v/>
      </c>
      <c r="G23" s="282">
        <f>SUMIFS('2a. Database N flows'!$N:$N,'2a. Database N flows'!$G:$G,$B23,'2a. Database N flows'!$D:$D,"&lt;&gt;"&amp;$B23,'2a. Database N flows'!$M:$M,G$16,'2a. Database N flows'!$P:$P,G$15)</f>
        <v/>
      </c>
      <c r="H23" s="282">
        <f>SUMIFS('2a. Database N flows'!$N:$N,'2a. Database N flows'!$G:$G,$B23,'2a. Database N flows'!$D:$D,"&lt;&gt;"&amp;$B23,'2a. Database N flows'!$M:$M,H$16,'2a. Database N flows'!$P:$P,H$15)</f>
        <v/>
      </c>
      <c r="I23" s="282">
        <f>SUMIFS('2a. Database N flows'!$N:$N,'2a. Database N flows'!$G:$G,$B23,'2a. Database N flows'!$D:$D,"&lt;&gt;"&amp;$B23,'2a. Database N flows'!$M:$M,I$16,'2a. Database N flows'!$P:$P,I$15)</f>
        <v/>
      </c>
      <c r="J23" s="282">
        <f>SUMIFS('2a. Database N flows'!$N:$N,'2a. Database N flows'!$G:$G,$B23,'2a. Database N flows'!$D:$D,"&lt;&gt;"&amp;$B23,'2a. Database N flows'!$M:$M,J$16,'2a. Database N flows'!$P:$P,J$15)</f>
        <v/>
      </c>
      <c r="K23" s="282">
        <f>SUMIFS('2a. Database N flows'!$N:$N,'2a. Database N flows'!$G:$G,$B23,'2a. Database N flows'!$D:$D,"&lt;&gt;"&amp;$B23,'2a. Database N flows'!$M:$M,K$16,'2a. Database N flows'!$P:$P,K$15)</f>
        <v/>
      </c>
      <c r="L23" s="285">
        <f>SUMIFS('2a. Database N flows'!$N:$N,'2a. Database N flows'!$G:$G,$B23,'2a. Database N flows'!$D:$D,"&lt;&gt;"&amp;$B23,'2a. Database N flows'!$P:$P,L$15)</f>
        <v/>
      </c>
      <c r="M23" s="282">
        <f>SUMIFS('2a. Database N flows'!$N:$N,'2a. Database N flows'!$G:$G,$B23,'2a. Database N flows'!$D:$D,"&lt;&gt;"&amp;$B23,'2a. Database N flows'!$M:$M,M$16,'2a. Database N flows'!$P:$P,M$15)</f>
        <v/>
      </c>
      <c r="N23" s="282">
        <f>SUMIFS('2a. Database N flows'!$N:$N,'2a. Database N flows'!$G:$G,$B23,'2a. Database N flows'!$D:$D,"&lt;&gt;"&amp;$B23,'2a. Database N flows'!$M:$M,N$16,'2a. Database N flows'!$P:$P,N$15)</f>
        <v/>
      </c>
      <c r="O23" s="282">
        <f>SUMIFS('2a. Database N flows'!$N:$N,'2a. Database N flows'!$G:$G,$B23,'2a. Database N flows'!$D:$D,"&lt;&gt;"&amp;$B23,'2a. Database N flows'!$M:$M,O$16,'2a. Database N flows'!$P:$P,O$15)</f>
        <v/>
      </c>
      <c r="P23" s="282">
        <f>SUMIFS('2a. Database N flows'!$N:$N,'2a. Database N flows'!$G:$G,$B23,'2a. Database N flows'!$D:$D,"&lt;&gt;"&amp;$B23,'2a. Database N flows'!$M:$M,P$16,'2a. Database N flows'!$P:$P,P$15)</f>
        <v/>
      </c>
      <c r="Q23" s="282">
        <f>SUMIFS('2a. Database N flows'!$N:$N,'2a. Database N flows'!$G:$G,$B23,'2a. Database N flows'!$D:$D,"&lt;&gt;"&amp;$B23,'2a. Database N flows'!$M:$M,Q$16,'2a. Database N flows'!$P:$P,Q$15)</f>
        <v/>
      </c>
      <c r="R23" s="282">
        <f>SUMIFS('2a. Database N flows'!$N:$N,'2a. Database N flows'!$G:$G,$B23,'2a. Database N flows'!$D:$D,"&lt;&gt;"&amp;$B23,'2a. Database N flows'!$M:$M,R$16,'2a. Database N flows'!$P:$P,R$15)</f>
        <v/>
      </c>
      <c r="S23" s="282">
        <f>SUMIFS('2a. Database N flows'!$N:$N,'2a. Database N flows'!$G:$G,$B23,'2a. Database N flows'!$D:$D,"&lt;&gt;"&amp;$B23,'2a. Database N flows'!$M:$M,S$16,'2a. Database N flows'!$P:$P,S$15)</f>
        <v/>
      </c>
      <c r="T23" s="285">
        <f>SUMIFS('2a. Database N flows'!$N:$N,'2a. Database N flows'!$G:$G,$B23,'2a. Database N flows'!$D:$D,"&lt;&gt;"&amp;$B23,'2a. Database N flows'!$P:$P,T$15)</f>
        <v/>
      </c>
      <c r="U23" s="282">
        <f>SUMIFS('2a. Database N flows'!$N:$N,'2a. Database N flows'!$G:$G,$B23,'2a. Database N flows'!$D:$D,"&lt;&gt;"&amp;$B23,'2a. Database N flows'!$M:$M,U$16,'2a. Database N flows'!$P:$P,U$15)</f>
        <v/>
      </c>
      <c r="V23" s="282">
        <f>SUMIFS('2a. Database N flows'!$N:$N,'2a. Database N flows'!$G:$G,$B23,'2a. Database N flows'!$D:$D,"&lt;&gt;"&amp;$B23,'2a. Database N flows'!$M:$M,V$16,'2a. Database N flows'!$P:$P,V$15)</f>
        <v/>
      </c>
      <c r="W23" s="282">
        <f>SUMIFS('2a. Database N flows'!$N:$N,'2a. Database N flows'!$G:$G,$B23,'2a. Database N flows'!$D:$D,"&lt;&gt;"&amp;$B23,'2a. Database N flows'!$M:$M,W$16,'2a. Database N flows'!$P:$P,W$15)</f>
        <v/>
      </c>
      <c r="X23" s="282">
        <f>SUMIFS('2a. Database N flows'!$N:$N,'2a. Database N flows'!$G:$G,$B23,'2a. Database N flows'!$D:$D,"&lt;&gt;"&amp;$B23,'2a. Database N flows'!$M:$M,X$16,'2a. Database N flows'!$P:$P,X$15)</f>
        <v/>
      </c>
      <c r="Y23" s="282">
        <f>SUMIFS('2a. Database N flows'!$N:$N,'2a. Database N flows'!$G:$G,$B23,'2a. Database N flows'!$D:$D,"&lt;&gt;"&amp;$B23,'2a. Database N flows'!$M:$M,Y$16,'2a. Database N flows'!$P:$P,Y$15)</f>
        <v/>
      </c>
      <c r="Z23" s="282">
        <f>SUMIFS('2a. Database N flows'!$N:$N,'2a. Database N flows'!$G:$G,$B23,'2a. Database N flows'!$D:$D,"&lt;&gt;"&amp;$B23,'2a. Database N flows'!$M:$M,Z$16,'2a. Database N flows'!$P:$P,Z$15)</f>
        <v/>
      </c>
      <c r="AA23" s="282">
        <f>SUMIFS('2a. Database N flows'!$N:$N,'2a. Database N flows'!$G:$G,$B23,'2a. Database N flows'!$D:$D,"&lt;&gt;"&amp;$B23,'2a. Database N flows'!$M:$M,AA$16,'2a. Database N flows'!$P:$P,AA$15)</f>
        <v/>
      </c>
      <c r="AB23" s="285">
        <f>SUMIFS('2a. Database N flows'!$N:$N,'2a. Database N flows'!$G:$G,$B23,'2a. Database N flows'!$D:$D,"&lt;&gt;"&amp;$B23,'2a. Database N flows'!$P:$P,AB$15)</f>
        <v/>
      </c>
      <c r="AC23" s="282">
        <f>SUMIFS('2a. Database N flows'!$N:$N,'2a. Database N flows'!$G:$G,$B23,'2a. Database N flows'!$D:$D,"&lt;&gt;"&amp;$B23,'2a. Database N flows'!$M:$M,AC$16,'2a. Database N flows'!$P:$P,AC$15)</f>
        <v/>
      </c>
      <c r="AD23" s="282">
        <f>SUMIFS('2a. Database N flows'!$N:$N,'2a. Database N flows'!$G:$G,$B23,'2a. Database N flows'!$D:$D,"&lt;&gt;"&amp;$B23,'2a. Database N flows'!$M:$M,AD$16,'2a. Database N flows'!$P:$P,AD$15)</f>
        <v/>
      </c>
      <c r="AE23" s="282">
        <f>SUMIFS('2a. Database N flows'!$N:$N,'2a. Database N flows'!$G:$G,$B23,'2a. Database N flows'!$D:$D,"&lt;&gt;"&amp;$B23,'2a. Database N flows'!$M:$M,AE$16,'2a. Database N flows'!$P:$P,AE$15)</f>
        <v/>
      </c>
      <c r="AF23" s="282">
        <f>SUMIFS('2a. Database N flows'!$N:$N,'2a. Database N flows'!$G:$G,$B23,'2a. Database N flows'!$D:$D,"&lt;&gt;"&amp;$B23,'2a. Database N flows'!$M:$M,AF$16,'2a. Database N flows'!$P:$P,AF$15)</f>
        <v/>
      </c>
      <c r="AG23" s="282">
        <f>SUMIFS('2a. Database N flows'!$N:$N,'2a. Database N flows'!$G:$G,$B23,'2a. Database N flows'!$D:$D,"&lt;&gt;"&amp;$B23,'2a. Database N flows'!$M:$M,AG$16,'2a. Database N flows'!$P:$P,AG$15)</f>
        <v/>
      </c>
      <c r="AH23" s="282">
        <f>SUMIFS('2a. Database N flows'!$N:$N,'2a. Database N flows'!$G:$G,$B23,'2a. Database N flows'!$D:$D,"&lt;&gt;"&amp;$B23,'2a. Database N flows'!$M:$M,AH$16,'2a. Database N flows'!$P:$P,AH$15)</f>
        <v/>
      </c>
      <c r="AI23" s="282">
        <f>SUMIFS('2a. Database N flows'!$N:$N,'2a. Database N flows'!$G:$G,$B23,'2a. Database N flows'!$D:$D,"&lt;&gt;"&amp;$B23,'2a. Database N flows'!$M:$M,AI$16,'2a. Database N flows'!$P:$P,AI$15)</f>
        <v/>
      </c>
      <c r="AJ23" s="285">
        <f>SUMIFS('2a. Database N flows'!$N:$N,'2a. Database N flows'!$G:$G,$B23,'2a. Database N flows'!$D:$D,"&lt;&gt;"&amp;$B23,'2a. Database N flows'!$P:$P,AJ$15)</f>
        <v/>
      </c>
      <c r="AK23" s="282">
        <f>SUMIFS('2a. Database N flows'!$N:$N,'2a. Database N flows'!$G:$G,$B23,'2a. Database N flows'!$D:$D,"&lt;&gt;"&amp;$B23,'2a. Database N flows'!$M:$M,AK$16,'2a. Database N flows'!$P:$P,AK$15)</f>
        <v/>
      </c>
      <c r="AL23" s="282">
        <f>SUMIFS('2a. Database N flows'!$N:$N,'2a. Database N flows'!$G:$G,$B23,'2a. Database N flows'!$D:$D,"&lt;&gt;"&amp;$B23,'2a. Database N flows'!$M:$M,AL$16,'2a. Database N flows'!$P:$P,AL$15)</f>
        <v/>
      </c>
      <c r="AM23" s="282">
        <f>SUMIFS('2a. Database N flows'!$N:$N,'2a. Database N flows'!$G:$G,$B23,'2a. Database N flows'!$D:$D,"&lt;&gt;"&amp;$B23,'2a. Database N flows'!$M:$M,AM$16,'2a. Database N flows'!$P:$P,AM$15)</f>
        <v/>
      </c>
      <c r="AN23" s="282">
        <f>SUMIFS('2a. Database N flows'!$N:$N,'2a. Database N flows'!$G:$G,$B23,'2a. Database N flows'!$D:$D,"&lt;&gt;"&amp;$B23,'2a. Database N flows'!$M:$M,AN$16,'2a. Database N flows'!$P:$P,AN$15)</f>
        <v/>
      </c>
      <c r="AO23" s="282">
        <f>SUMIFS('2a. Database N flows'!$N:$N,'2a. Database N flows'!$G:$G,$B23,'2a. Database N flows'!$D:$D,"&lt;&gt;"&amp;$B23,'2a. Database N flows'!$M:$M,AO$16,'2a. Database N flows'!$P:$P,AO$15)</f>
        <v/>
      </c>
      <c r="AP23" s="282">
        <f>SUMIFS('2a. Database N flows'!$N:$N,'2a. Database N flows'!$G:$G,$B23,'2a. Database N flows'!$D:$D,"&lt;&gt;"&amp;$B23,'2a. Database N flows'!$M:$M,AP$16,'2a. Database N flows'!$P:$P,AP$15)</f>
        <v/>
      </c>
      <c r="AQ23" s="282">
        <f>SUMIFS('2a. Database N flows'!$N:$N,'2a. Database N flows'!$G:$G,$B23,'2a. Database N flows'!$D:$D,"&lt;&gt;"&amp;$B23,'2a. Database N flows'!$M:$M,AQ$16,'2a. Database N flows'!$P:$P,AQ$15)</f>
        <v/>
      </c>
      <c r="AR23" s="285">
        <f>SUMIFS('2a. Database N flows'!$N:$N,'2a. Database N flows'!$G:$G,$B23,'2a. Database N flows'!$D:$D,"&lt;&gt;"&amp;$B23,'2a. Database N flows'!$P:$P,AR$15)</f>
        <v/>
      </c>
      <c r="AS23" s="282">
        <f>SUMIFS('2a. Database N flows'!$N:$N,'2a. Database N flows'!$G:$G,$B23,'2a. Database N flows'!$D:$D,"&lt;&gt;"&amp;$B23,'2a. Database N flows'!$M:$M,AS$16,'2a. Database N flows'!$P:$P,AS$15)</f>
        <v/>
      </c>
      <c r="AT23" s="282">
        <f>SUMIFS('2a. Database N flows'!$N:$N,'2a. Database N flows'!$G:$G,$B23,'2a. Database N flows'!$D:$D,"&lt;&gt;"&amp;$B23,'2a. Database N flows'!$M:$M,AT$16,'2a. Database N flows'!$P:$P,AT$15)</f>
        <v/>
      </c>
      <c r="AU23" s="282">
        <f>SUMIFS('2a. Database N flows'!$N:$N,'2a. Database N flows'!$G:$G,$B23,'2a. Database N flows'!$D:$D,"&lt;&gt;"&amp;$B23,'2a. Database N flows'!$M:$M,AU$16,'2a. Database N flows'!$P:$P,AU$15)</f>
        <v/>
      </c>
      <c r="AV23" s="282">
        <f>SUMIFS('2a. Database N flows'!$N:$N,'2a. Database N flows'!$G:$G,$B23,'2a. Database N flows'!$D:$D,"&lt;&gt;"&amp;$B23,'2a. Database N flows'!$M:$M,AV$16,'2a. Database N flows'!$P:$P,AV$15)</f>
        <v/>
      </c>
      <c r="AW23" s="282">
        <f>SUMIFS('2a. Database N flows'!$N:$N,'2a. Database N flows'!$G:$G,$B23,'2a. Database N flows'!$D:$D,"&lt;&gt;"&amp;$B23,'2a. Database N flows'!$M:$M,AW$16,'2a. Database N flows'!$P:$P,AW$15)</f>
        <v/>
      </c>
      <c r="AX23" s="282">
        <f>SUMIFS('2a. Database N flows'!$N:$N,'2a. Database N flows'!$G:$G,$B23,'2a. Database N flows'!$D:$D,"&lt;&gt;"&amp;$B23,'2a. Database N flows'!$M:$M,AX$16,'2a. Database N flows'!$P:$P,AX$15)</f>
        <v/>
      </c>
      <c r="AY23" s="282">
        <f>SUMIFS('2a. Database N flows'!$N:$N,'2a. Database N flows'!$G:$G,$B23,'2a. Database N flows'!$D:$D,"&lt;&gt;"&amp;$B23,'2a. Database N flows'!$M:$M,AY$16,'2a. Database N flows'!$P:$P,AY$15)</f>
        <v/>
      </c>
      <c r="AZ23" s="285">
        <f>SUMIFS('2a. Database N flows'!$N:$N,'2a. Database N flows'!$G:$G,$B23,'2a. Database N flows'!$D:$D,"&lt;&gt;"&amp;$B23,'2a. Database N flows'!$P:$P,AZ$15)</f>
        <v/>
      </c>
      <c r="BA23" s="282">
        <f>SUMIFS('2a. Database N flows'!$N:$N,'2a. Database N flows'!$G:$G,$B23,'2a. Database N flows'!$D:$D,"&lt;&gt;"&amp;$B23,'2a. Database N flows'!$M:$M,BA$16,'2a. Database N flows'!$P:$P,BA$15)</f>
        <v/>
      </c>
      <c r="BB23" s="282">
        <f>SUMIFS('2a. Database N flows'!$N:$N,'2a. Database N flows'!$G:$G,$B23,'2a. Database N flows'!$D:$D,"&lt;&gt;"&amp;$B23,'2a. Database N flows'!$M:$M,BB$16,'2a. Database N flows'!$P:$P,BB$15)</f>
        <v/>
      </c>
      <c r="BC23" s="282">
        <f>SUMIFS('2a. Database N flows'!$N:$N,'2a. Database N flows'!$G:$G,$B23,'2a. Database N flows'!$D:$D,"&lt;&gt;"&amp;$B23,'2a. Database N flows'!$M:$M,BC$16,'2a. Database N flows'!$P:$P,BC$15)</f>
        <v/>
      </c>
      <c r="BD23" s="282">
        <f>SUMIFS('2a. Database N flows'!$N:$N,'2a. Database N flows'!$G:$G,$B23,'2a. Database N flows'!$D:$D,"&lt;&gt;"&amp;$B23,'2a. Database N flows'!$M:$M,BD$16,'2a. Database N flows'!$P:$P,BD$15)</f>
        <v/>
      </c>
      <c r="BE23" s="282">
        <f>SUMIFS('2a. Database N flows'!$N:$N,'2a. Database N flows'!$G:$G,$B23,'2a. Database N flows'!$D:$D,"&lt;&gt;"&amp;$B23,'2a. Database N flows'!$M:$M,BE$16,'2a. Database N flows'!$P:$P,BE$15)</f>
        <v/>
      </c>
      <c r="BF23" s="282">
        <f>SUMIFS('2a. Database N flows'!$N:$N,'2a. Database N flows'!$G:$G,$B23,'2a. Database N flows'!$D:$D,"&lt;&gt;"&amp;$B23,'2a. Database N flows'!$M:$M,BF$16,'2a. Database N flows'!$P:$P,BF$15)</f>
        <v/>
      </c>
      <c r="BG23" s="282">
        <f>SUMIFS('2a. Database N flows'!$N:$N,'2a. Database N flows'!$G:$G,$B23,'2a. Database N flows'!$D:$D,"&lt;&gt;"&amp;$B23,'2a. Database N flows'!$M:$M,BG$16,'2a. Database N flows'!$P:$P,BG$15)</f>
        <v/>
      </c>
      <c r="BH23" s="285">
        <f>SUMIFS('2a. Database N flows'!$N:$N,'2a. Database N flows'!$G:$G,$B23,'2a. Database N flows'!$D:$D,"&lt;&gt;"&amp;$B23,'2a. Database N flows'!$P:$P,BH$15)</f>
        <v/>
      </c>
      <c r="BI23" s="282">
        <f>SUMIFS('2a. Database N flows'!$N:$N,'2a. Database N flows'!$G:$G,$B23,'2a. Database N flows'!$D:$D,"&lt;&gt;"&amp;$B23,'2a. Database N flows'!$M:$M,BI$16,'2a. Database N flows'!$P:$P,BI$15)</f>
        <v/>
      </c>
      <c r="BJ23" s="282">
        <f>SUMIFS('2a. Database N flows'!$N:$N,'2a. Database N flows'!$G:$G,$B23,'2a. Database N flows'!$D:$D,"&lt;&gt;"&amp;$B23,'2a. Database N flows'!$M:$M,BJ$16,'2a. Database N flows'!$P:$P,BJ$15)</f>
        <v/>
      </c>
      <c r="BK23" s="282">
        <f>SUMIFS('2a. Database N flows'!$N:$N,'2a. Database N flows'!$G:$G,$B23,'2a. Database N flows'!$D:$D,"&lt;&gt;"&amp;$B23,'2a. Database N flows'!$M:$M,BK$16,'2a. Database N flows'!$P:$P,BK$15)</f>
        <v/>
      </c>
      <c r="BL23" s="282">
        <f>SUMIFS('2a. Database N flows'!$N:$N,'2a. Database N flows'!$G:$G,$B23,'2a. Database N flows'!$D:$D,"&lt;&gt;"&amp;$B23,'2a. Database N flows'!$M:$M,BL$16,'2a. Database N flows'!$P:$P,BL$15)</f>
        <v/>
      </c>
      <c r="BM23" s="282">
        <f>SUMIFS('2a. Database N flows'!$N:$N,'2a. Database N flows'!$G:$G,$B23,'2a. Database N flows'!$D:$D,"&lt;&gt;"&amp;$B23,'2a. Database N flows'!$M:$M,BM$16,'2a. Database N flows'!$P:$P,BM$15)</f>
        <v/>
      </c>
      <c r="BN23" s="282">
        <f>SUMIFS('2a. Database N flows'!$N:$N,'2a. Database N flows'!$G:$G,$B23,'2a. Database N flows'!$D:$D,"&lt;&gt;"&amp;$B23,'2a. Database N flows'!$M:$M,BN$16,'2a. Database N flows'!$P:$P,BN$15)</f>
        <v/>
      </c>
      <c r="BO23" s="282">
        <f>SUMIFS('2a. Database N flows'!$N:$N,'2a. Database N flows'!$G:$G,$B23,'2a. Database N flows'!$D:$D,"&lt;&gt;"&amp;$B23,'2a. Database N flows'!$M:$M,BO$16,'2a. Database N flows'!$P:$P,BO$15)</f>
        <v/>
      </c>
      <c r="BP23" s="285">
        <f>SUMIFS('2a. Database N flows'!$N:$N,'2a. Database N flows'!$G:$G,$B23,'2a. Database N flows'!$D:$D,"&lt;&gt;"&amp;$B23,'2a. Database N flows'!$P:$P,BP$15)</f>
        <v/>
      </c>
      <c r="BQ23" s="282">
        <f>SUMIFS('2a. Database N flows'!$N:$N,'2a. Database N flows'!$G:$G,$B23,'2a. Database N flows'!$D:$D,"&lt;&gt;"&amp;$B23,'2a. Database N flows'!$M:$M,BQ$16,'2a. Database N flows'!$P:$P,BQ$15)</f>
        <v/>
      </c>
      <c r="BR23" s="282">
        <f>SUMIFS('2a. Database N flows'!$N:$N,'2a. Database N flows'!$G:$G,$B23,'2a. Database N flows'!$D:$D,"&lt;&gt;"&amp;$B23,'2a. Database N flows'!$M:$M,BR$16,'2a. Database N flows'!$P:$P,BR$15)</f>
        <v/>
      </c>
      <c r="BS23" s="282">
        <f>SUMIFS('2a. Database N flows'!$N:$N,'2a. Database N flows'!$G:$G,$B23,'2a. Database N flows'!$D:$D,"&lt;&gt;"&amp;$B23,'2a. Database N flows'!$M:$M,BS$16,'2a. Database N flows'!$P:$P,BS$15)</f>
        <v/>
      </c>
      <c r="BT23" s="282">
        <f>SUMIFS('2a. Database N flows'!$N:$N,'2a. Database N flows'!$G:$G,$B23,'2a. Database N flows'!$D:$D,"&lt;&gt;"&amp;$B23,'2a. Database N flows'!$M:$M,BT$16,'2a. Database N flows'!$P:$P,BT$15)</f>
        <v/>
      </c>
      <c r="BU23" s="282">
        <f>SUMIFS('2a. Database N flows'!$N:$N,'2a. Database N flows'!$G:$G,$B23,'2a. Database N flows'!$D:$D,"&lt;&gt;"&amp;$B23,'2a. Database N flows'!$M:$M,BU$16,'2a. Database N flows'!$P:$P,BU$15)</f>
        <v/>
      </c>
      <c r="BV23" s="282">
        <f>SUMIFS('2a. Database N flows'!$N:$N,'2a. Database N flows'!$G:$G,$B23,'2a. Database N flows'!$D:$D,"&lt;&gt;"&amp;$B23,'2a. Database N flows'!$M:$M,BV$16,'2a. Database N flows'!$P:$P,BV$15)</f>
        <v/>
      </c>
      <c r="BW23" s="282">
        <f>SUMIFS('2a. Database N flows'!$N:$N,'2a. Database N flows'!$G:$G,$B23,'2a. Database N flows'!$D:$D,"&lt;&gt;"&amp;$B23,'2a. Database N flows'!$M:$M,BW$16,'2a. Database N flows'!$P:$P,BW$15)</f>
        <v/>
      </c>
      <c r="BX23" s="285">
        <f>SUMIFS('2a. Database N flows'!$N:$N,'2a. Database N flows'!$G:$G,$B23,'2a. Database N flows'!$D:$D,"&lt;&gt;"&amp;$B23,'2a. Database N flows'!$P:$P,BX$15)</f>
        <v/>
      </c>
      <c r="BY23" s="282">
        <f>SUMIFS('2a. Database N flows'!$N:$N,'2a. Database N flows'!$G:$G,$B23,'2a. Database N flows'!$D:$D,"&lt;&gt;"&amp;$B23,'2a. Database N flows'!$M:$M,BY$16,'2a. Database N flows'!$P:$P,BY$15)</f>
        <v/>
      </c>
      <c r="BZ23" s="282">
        <f>SUMIFS('2a. Database N flows'!$N:$N,'2a. Database N flows'!$G:$G,$B23,'2a. Database N flows'!$D:$D,"&lt;&gt;"&amp;$B23,'2a. Database N flows'!$M:$M,BZ$16,'2a. Database N flows'!$P:$P,BZ$15)</f>
        <v/>
      </c>
      <c r="CA23" s="282">
        <f>SUMIFS('2a. Database N flows'!$N:$N,'2a. Database N flows'!$G:$G,$B23,'2a. Database N flows'!$D:$D,"&lt;&gt;"&amp;$B23,'2a. Database N flows'!$M:$M,CA$16,'2a. Database N flows'!$P:$P,CA$15)</f>
        <v/>
      </c>
      <c r="CB23" s="282">
        <f>SUMIFS('2a. Database N flows'!$N:$N,'2a. Database N flows'!$G:$G,$B23,'2a. Database N flows'!$D:$D,"&lt;&gt;"&amp;$B23,'2a. Database N flows'!$M:$M,CB$16,'2a. Database N flows'!$P:$P,CB$15)</f>
        <v/>
      </c>
      <c r="CC23" s="282">
        <f>SUMIFS('2a. Database N flows'!$N:$N,'2a. Database N flows'!$G:$G,$B23,'2a. Database N flows'!$D:$D,"&lt;&gt;"&amp;$B23,'2a. Database N flows'!$M:$M,CC$16,'2a. Database N flows'!$P:$P,CC$15)</f>
        <v/>
      </c>
      <c r="CD23" s="282">
        <f>SUMIFS('2a. Database N flows'!$N:$N,'2a. Database N flows'!$G:$G,$B23,'2a. Database N flows'!$D:$D,"&lt;&gt;"&amp;$B23,'2a. Database N flows'!$M:$M,CD$16,'2a. Database N flows'!$P:$P,CD$15)</f>
        <v/>
      </c>
      <c r="CE23" s="282">
        <f>SUMIFS('2a. Database N flows'!$N:$N,'2a. Database N flows'!$G:$G,$B23,'2a. Database N flows'!$D:$D,"&lt;&gt;"&amp;$B23,'2a. Database N flows'!$M:$M,CE$16,'2a. Database N flows'!$P:$P,CE$15)</f>
        <v/>
      </c>
      <c r="CF23" s="285">
        <f>SUMIFS('2a. Database N flows'!$N:$N,'2a. Database N flows'!$G:$G,$B23,'2a. Database N flows'!$D:$D,"&lt;&gt;"&amp;$B23,'2a. Database N flows'!$P:$P,CF$15)</f>
        <v/>
      </c>
      <c r="CG23" s="282">
        <f>SUMIFS('2a. Database N flows'!$N:$N,'2a. Database N flows'!$G:$G,$B23,'2a. Database N flows'!$D:$D,"&lt;&gt;"&amp;$B23,'2a. Database N flows'!$M:$M,CG$16,'2a. Database N flows'!$P:$P,CG$15)</f>
        <v/>
      </c>
      <c r="CH23" s="282">
        <f>SUMIFS('2a. Database N flows'!$N:$N,'2a. Database N flows'!$G:$G,$B23,'2a. Database N flows'!$D:$D,"&lt;&gt;"&amp;$B23,'2a. Database N flows'!$M:$M,CH$16,'2a. Database N flows'!$P:$P,CH$15)</f>
        <v/>
      </c>
      <c r="CI23" s="282">
        <f>SUMIFS('2a. Database N flows'!$N:$N,'2a. Database N flows'!$G:$G,$B23,'2a. Database N flows'!$D:$D,"&lt;&gt;"&amp;$B23,'2a. Database N flows'!$M:$M,CI$16,'2a. Database N flows'!$P:$P,CI$15)</f>
        <v/>
      </c>
      <c r="CJ23" s="282">
        <f>SUMIFS('2a. Database N flows'!$N:$N,'2a. Database N flows'!$G:$G,$B23,'2a. Database N flows'!$D:$D,"&lt;&gt;"&amp;$B23,'2a. Database N flows'!$M:$M,CJ$16,'2a. Database N flows'!$P:$P,CJ$15)</f>
        <v/>
      </c>
      <c r="CK23" s="282">
        <f>SUMIFS('2a. Database N flows'!$N:$N,'2a. Database N flows'!$G:$G,$B23,'2a. Database N flows'!$D:$D,"&lt;&gt;"&amp;$B23,'2a. Database N flows'!$M:$M,CK$16,'2a. Database N flows'!$P:$P,CK$15)</f>
        <v/>
      </c>
      <c r="CL23" s="282">
        <f>SUMIFS('2a. Database N flows'!$N:$N,'2a. Database N flows'!$G:$G,$B23,'2a. Database N flows'!$D:$D,"&lt;&gt;"&amp;$B23,'2a. Database N flows'!$M:$M,CL$16,'2a. Database N flows'!$P:$P,CL$15)</f>
        <v/>
      </c>
      <c r="CM23" s="282">
        <f>SUMIFS('2a. Database N flows'!$N:$N,'2a. Database N flows'!$G:$G,$B23,'2a. Database N flows'!$D:$D,"&lt;&gt;"&amp;$B23,'2a. Database N flows'!$M:$M,CM$16,'2a. Database N flows'!$P:$P,CM$15)</f>
        <v/>
      </c>
      <c r="CN23" s="285">
        <f>SUMIFS('2a. Database N flows'!$N:$N,'2a. Database N flows'!$G:$G,$B23,'2a. Database N flows'!$D:$D,"&lt;&gt;"&amp;$B23,'2a. Database N flows'!$P:$P,CN$15)</f>
        <v/>
      </c>
      <c r="CO23" s="282">
        <f>SUMIFS('2a. Database N flows'!$N:$N,'2a. Database N flows'!$G:$G,$B23,'2a. Database N flows'!$D:$D,"&lt;&gt;"&amp;$B23,'2a. Database N flows'!$M:$M,CO$16,'2a. Database N flows'!$P:$P,CO$15)</f>
        <v/>
      </c>
      <c r="CP23" s="282">
        <f>SUMIFS('2a. Database N flows'!$N:$N,'2a. Database N flows'!$G:$G,$B23,'2a. Database N flows'!$D:$D,"&lt;&gt;"&amp;$B23,'2a. Database N flows'!$M:$M,CP$16,'2a. Database N flows'!$P:$P,CP$15)</f>
        <v/>
      </c>
      <c r="CQ23" s="282">
        <f>SUMIFS('2a. Database N flows'!$N:$N,'2a. Database N flows'!$G:$G,$B23,'2a. Database N flows'!$D:$D,"&lt;&gt;"&amp;$B23,'2a. Database N flows'!$M:$M,CQ$16,'2a. Database N flows'!$P:$P,CQ$15)</f>
        <v/>
      </c>
      <c r="CR23" s="282">
        <f>SUMIFS('2a. Database N flows'!$N:$N,'2a. Database N flows'!$G:$G,$B23,'2a. Database N flows'!$D:$D,"&lt;&gt;"&amp;$B23,'2a. Database N flows'!$M:$M,CR$16,'2a. Database N flows'!$P:$P,CR$15)</f>
        <v/>
      </c>
      <c r="CS23" s="282">
        <f>SUMIFS('2a. Database N flows'!$N:$N,'2a. Database N flows'!$G:$G,$B23,'2a. Database N flows'!$D:$D,"&lt;&gt;"&amp;$B23,'2a. Database N flows'!$M:$M,CS$16,'2a. Database N flows'!$P:$P,CS$15)</f>
        <v/>
      </c>
      <c r="CT23" s="282">
        <f>SUMIFS('2a. Database N flows'!$N:$N,'2a. Database N flows'!$G:$G,$B23,'2a. Database N flows'!$D:$D,"&lt;&gt;"&amp;$B23,'2a. Database N flows'!$M:$M,CT$16,'2a. Database N flows'!$P:$P,CT$15)</f>
        <v/>
      </c>
      <c r="CU23" s="282">
        <f>SUMIFS('2a. Database N flows'!$N:$N,'2a. Database N flows'!$G:$G,$B23,'2a. Database N flows'!$D:$D,"&lt;&gt;"&amp;$B23,'2a. Database N flows'!$M:$M,CU$16,'2a. Database N flows'!$P:$P,CU$15)</f>
        <v/>
      </c>
      <c r="CV23" s="285">
        <f>SUMIFS('2a. Database N flows'!$N:$N,'2a. Database N flows'!$G:$G,$B23,'2a. Database N flows'!$D:$D,"&lt;&gt;"&amp;$B23,'2a. Database N flows'!$P:$P,CV$15)</f>
        <v/>
      </c>
      <c r="CY23" s="393" t="n"/>
    </row>
    <row r="24">
      <c r="B24" s="386" t="inlineStr">
        <is>
          <t>HY</t>
        </is>
      </c>
      <c r="D24" s="281" t="inlineStr">
        <is>
          <t>Hydrosphere</t>
        </is>
      </c>
      <c r="E24" s="282">
        <f>SUMIFS('2a. Database N flows'!$N:$N,'2a. Database N flows'!$G:$G,$B24,'2a. Database N flows'!$D:$D,"&lt;&gt;"&amp;$B24,'2a. Database N flows'!$M:$M,E$16,'2a. Database N flows'!$P:$P,E$15)</f>
        <v/>
      </c>
      <c r="F24" s="282">
        <f>SUMIFS('2a. Database N flows'!$N:$N,'2a. Database N flows'!$G:$G,$B24,'2a. Database N flows'!$D:$D,"&lt;&gt;"&amp;$B24,'2a. Database N flows'!$M:$M,F$16,'2a. Database N flows'!$P:$P,F$15)</f>
        <v/>
      </c>
      <c r="G24" s="282">
        <f>SUMIFS('2a. Database N flows'!$N:$N,'2a. Database N flows'!$G:$G,$B24,'2a. Database N flows'!$D:$D,"&lt;&gt;"&amp;$B24,'2a. Database N flows'!$M:$M,G$16,'2a. Database N flows'!$P:$P,G$15)</f>
        <v/>
      </c>
      <c r="H24" s="282">
        <f>SUMIFS('2a. Database N flows'!$N:$N,'2a. Database N flows'!$G:$G,$B24,'2a. Database N flows'!$D:$D,"&lt;&gt;"&amp;$B24,'2a. Database N flows'!$M:$M,H$16,'2a. Database N flows'!$P:$P,H$15)</f>
        <v/>
      </c>
      <c r="I24" s="282">
        <f>SUMIFS('2a. Database N flows'!$N:$N,'2a. Database N flows'!$G:$G,$B24,'2a. Database N flows'!$D:$D,"&lt;&gt;"&amp;$B24,'2a. Database N flows'!$M:$M,I$16,'2a. Database N flows'!$P:$P,I$15)</f>
        <v/>
      </c>
      <c r="J24" s="282">
        <f>SUMIFS('2a. Database N flows'!$N:$N,'2a. Database N flows'!$G:$G,$B24,'2a. Database N flows'!$D:$D,"&lt;&gt;"&amp;$B24,'2a. Database N flows'!$M:$M,J$16,'2a. Database N flows'!$P:$P,J$15)</f>
        <v/>
      </c>
      <c r="K24" s="282">
        <f>SUMIFS('2a. Database N flows'!$N:$N,'2a. Database N flows'!$G:$G,$B24,'2a. Database N flows'!$D:$D,"&lt;&gt;"&amp;$B24,'2a. Database N flows'!$M:$M,K$16,'2a. Database N flows'!$P:$P,K$15)</f>
        <v/>
      </c>
      <c r="L24" s="285">
        <f>SUMIFS('2a. Database N flows'!$N:$N,'2a. Database N flows'!$G:$G,$B24,'2a. Database N flows'!$D:$D,"&lt;&gt;"&amp;$B24,'2a. Database N flows'!$P:$P,L$15)</f>
        <v/>
      </c>
      <c r="M24" s="282">
        <f>SUMIFS('2a. Database N flows'!$N:$N,'2a. Database N flows'!$G:$G,$B24,'2a. Database N flows'!$D:$D,"&lt;&gt;"&amp;$B24,'2a. Database N flows'!$M:$M,M$16,'2a. Database N flows'!$P:$P,M$15)</f>
        <v/>
      </c>
      <c r="N24" s="282">
        <f>SUMIFS('2a. Database N flows'!$N:$N,'2a. Database N flows'!$G:$G,$B24,'2a. Database N flows'!$D:$D,"&lt;&gt;"&amp;$B24,'2a. Database N flows'!$M:$M,N$16,'2a. Database N flows'!$P:$P,N$15)</f>
        <v/>
      </c>
      <c r="O24" s="282">
        <f>SUMIFS('2a. Database N flows'!$N:$N,'2a. Database N flows'!$G:$G,$B24,'2a. Database N flows'!$D:$D,"&lt;&gt;"&amp;$B24,'2a. Database N flows'!$M:$M,O$16,'2a. Database N flows'!$P:$P,O$15)</f>
        <v/>
      </c>
      <c r="P24" s="282">
        <f>SUMIFS('2a. Database N flows'!$N:$N,'2a. Database N flows'!$G:$G,$B24,'2a. Database N flows'!$D:$D,"&lt;&gt;"&amp;$B24,'2a. Database N flows'!$M:$M,P$16,'2a. Database N flows'!$P:$P,P$15)</f>
        <v/>
      </c>
      <c r="Q24" s="282">
        <f>SUMIFS('2a. Database N flows'!$N:$N,'2a. Database N flows'!$G:$G,$B24,'2a. Database N flows'!$D:$D,"&lt;&gt;"&amp;$B24,'2a. Database N flows'!$M:$M,Q$16,'2a. Database N flows'!$P:$P,Q$15)</f>
        <v/>
      </c>
      <c r="R24" s="282">
        <f>SUMIFS('2a. Database N flows'!$N:$N,'2a. Database N flows'!$G:$G,$B24,'2a. Database N flows'!$D:$D,"&lt;&gt;"&amp;$B24,'2a. Database N flows'!$M:$M,R$16,'2a. Database N flows'!$P:$P,R$15)</f>
        <v/>
      </c>
      <c r="S24" s="282">
        <f>SUMIFS('2a. Database N flows'!$N:$N,'2a. Database N flows'!$G:$G,$B24,'2a. Database N flows'!$D:$D,"&lt;&gt;"&amp;$B24,'2a. Database N flows'!$M:$M,S$16,'2a. Database N flows'!$P:$P,S$15)</f>
        <v/>
      </c>
      <c r="T24" s="285">
        <f>SUMIFS('2a. Database N flows'!$N:$N,'2a. Database N flows'!$G:$G,$B24,'2a. Database N flows'!$D:$D,"&lt;&gt;"&amp;$B24,'2a. Database N flows'!$P:$P,T$15)</f>
        <v/>
      </c>
      <c r="U24" s="282">
        <f>SUMIFS('2a. Database N flows'!$N:$N,'2a. Database N flows'!$G:$G,$B24,'2a. Database N flows'!$D:$D,"&lt;&gt;"&amp;$B24,'2a. Database N flows'!$M:$M,U$16,'2a. Database N flows'!$P:$P,U$15)</f>
        <v/>
      </c>
      <c r="V24" s="282">
        <f>SUMIFS('2a. Database N flows'!$N:$N,'2a. Database N flows'!$G:$G,$B24,'2a. Database N flows'!$D:$D,"&lt;&gt;"&amp;$B24,'2a. Database N flows'!$M:$M,V$16,'2a. Database N flows'!$P:$P,V$15)</f>
        <v/>
      </c>
      <c r="W24" s="282">
        <f>SUMIFS('2a. Database N flows'!$N:$N,'2a. Database N flows'!$G:$G,$B24,'2a. Database N flows'!$D:$D,"&lt;&gt;"&amp;$B24,'2a. Database N flows'!$M:$M,W$16,'2a. Database N flows'!$P:$P,W$15)</f>
        <v/>
      </c>
      <c r="X24" s="282">
        <f>SUMIFS('2a. Database N flows'!$N:$N,'2a. Database N flows'!$G:$G,$B24,'2a. Database N flows'!$D:$D,"&lt;&gt;"&amp;$B24,'2a. Database N flows'!$M:$M,X$16,'2a. Database N flows'!$P:$P,X$15)</f>
        <v/>
      </c>
      <c r="Y24" s="282">
        <f>SUMIFS('2a. Database N flows'!$N:$N,'2a. Database N flows'!$G:$G,$B24,'2a. Database N flows'!$D:$D,"&lt;&gt;"&amp;$B24,'2a. Database N flows'!$M:$M,Y$16,'2a. Database N flows'!$P:$P,Y$15)</f>
        <v/>
      </c>
      <c r="Z24" s="282">
        <f>SUMIFS('2a. Database N flows'!$N:$N,'2a. Database N flows'!$G:$G,$B24,'2a. Database N flows'!$D:$D,"&lt;&gt;"&amp;$B24,'2a. Database N flows'!$M:$M,Z$16,'2a. Database N flows'!$P:$P,Z$15)</f>
        <v/>
      </c>
      <c r="AA24" s="282">
        <f>SUMIFS('2a. Database N flows'!$N:$N,'2a. Database N flows'!$G:$G,$B24,'2a. Database N flows'!$D:$D,"&lt;&gt;"&amp;$B24,'2a. Database N flows'!$M:$M,AA$16,'2a. Database N flows'!$P:$P,AA$15)</f>
        <v/>
      </c>
      <c r="AB24" s="285">
        <f>SUMIFS('2a. Database N flows'!$N:$N,'2a. Database N flows'!$G:$G,$B24,'2a. Database N flows'!$D:$D,"&lt;&gt;"&amp;$B24,'2a. Database N flows'!$P:$P,AB$15)</f>
        <v/>
      </c>
      <c r="AC24" s="282">
        <f>SUMIFS('2a. Database N flows'!$N:$N,'2a. Database N flows'!$G:$G,$B24,'2a. Database N flows'!$D:$D,"&lt;&gt;"&amp;$B24,'2a. Database N flows'!$M:$M,AC$16,'2a. Database N flows'!$P:$P,AC$15)</f>
        <v/>
      </c>
      <c r="AD24" s="282">
        <f>SUMIFS('2a. Database N flows'!$N:$N,'2a. Database N flows'!$G:$G,$B24,'2a. Database N flows'!$D:$D,"&lt;&gt;"&amp;$B24,'2a. Database N flows'!$M:$M,AD$16,'2a. Database N flows'!$P:$P,AD$15)</f>
        <v/>
      </c>
      <c r="AE24" s="282">
        <f>SUMIFS('2a. Database N flows'!$N:$N,'2a. Database N flows'!$G:$G,$B24,'2a. Database N flows'!$D:$D,"&lt;&gt;"&amp;$B24,'2a. Database N flows'!$M:$M,AE$16,'2a. Database N flows'!$P:$P,AE$15)</f>
        <v/>
      </c>
      <c r="AF24" s="282">
        <f>SUMIFS('2a. Database N flows'!$N:$N,'2a. Database N flows'!$G:$G,$B24,'2a. Database N flows'!$D:$D,"&lt;&gt;"&amp;$B24,'2a. Database N flows'!$M:$M,AF$16,'2a. Database N flows'!$P:$P,AF$15)</f>
        <v/>
      </c>
      <c r="AG24" s="282">
        <f>SUMIFS('2a. Database N flows'!$N:$N,'2a. Database N flows'!$G:$G,$B24,'2a. Database N flows'!$D:$D,"&lt;&gt;"&amp;$B24,'2a. Database N flows'!$M:$M,AG$16,'2a. Database N flows'!$P:$P,AG$15)</f>
        <v/>
      </c>
      <c r="AH24" s="282">
        <f>SUMIFS('2a. Database N flows'!$N:$N,'2a. Database N flows'!$G:$G,$B24,'2a. Database N flows'!$D:$D,"&lt;&gt;"&amp;$B24,'2a. Database N flows'!$M:$M,AH$16,'2a. Database N flows'!$P:$P,AH$15)</f>
        <v/>
      </c>
      <c r="AI24" s="282">
        <f>SUMIFS('2a. Database N flows'!$N:$N,'2a. Database N flows'!$G:$G,$B24,'2a. Database N flows'!$D:$D,"&lt;&gt;"&amp;$B24,'2a. Database N flows'!$M:$M,AI$16,'2a. Database N flows'!$P:$P,AI$15)</f>
        <v/>
      </c>
      <c r="AJ24" s="285">
        <f>SUMIFS('2a. Database N flows'!$N:$N,'2a. Database N flows'!$G:$G,$B24,'2a. Database N flows'!$D:$D,"&lt;&gt;"&amp;$B24,'2a. Database N flows'!$P:$P,AJ$15)</f>
        <v/>
      </c>
      <c r="AK24" s="282">
        <f>SUMIFS('2a. Database N flows'!$N:$N,'2a. Database N flows'!$G:$G,$B24,'2a. Database N flows'!$D:$D,"&lt;&gt;"&amp;$B24,'2a. Database N flows'!$M:$M,AK$16,'2a. Database N flows'!$P:$P,AK$15)</f>
        <v/>
      </c>
      <c r="AL24" s="282">
        <f>SUMIFS('2a. Database N flows'!$N:$N,'2a. Database N flows'!$G:$G,$B24,'2a. Database N flows'!$D:$D,"&lt;&gt;"&amp;$B24,'2a. Database N flows'!$M:$M,AL$16,'2a. Database N flows'!$P:$P,AL$15)</f>
        <v/>
      </c>
      <c r="AM24" s="282">
        <f>SUMIFS('2a. Database N flows'!$N:$N,'2a. Database N flows'!$G:$G,$B24,'2a. Database N flows'!$D:$D,"&lt;&gt;"&amp;$B24,'2a. Database N flows'!$M:$M,AM$16,'2a. Database N flows'!$P:$P,AM$15)</f>
        <v/>
      </c>
      <c r="AN24" s="282">
        <f>SUMIFS('2a. Database N flows'!$N:$N,'2a. Database N flows'!$G:$G,$B24,'2a. Database N flows'!$D:$D,"&lt;&gt;"&amp;$B24,'2a. Database N flows'!$M:$M,AN$16,'2a. Database N flows'!$P:$P,AN$15)</f>
        <v/>
      </c>
      <c r="AO24" s="282">
        <f>SUMIFS('2a. Database N flows'!$N:$N,'2a. Database N flows'!$G:$G,$B24,'2a. Database N flows'!$D:$D,"&lt;&gt;"&amp;$B24,'2a. Database N flows'!$M:$M,AO$16,'2a. Database N flows'!$P:$P,AO$15)</f>
        <v/>
      </c>
      <c r="AP24" s="282">
        <f>SUMIFS('2a. Database N flows'!$N:$N,'2a. Database N flows'!$G:$G,$B24,'2a. Database N flows'!$D:$D,"&lt;&gt;"&amp;$B24,'2a. Database N flows'!$M:$M,AP$16,'2a. Database N flows'!$P:$P,AP$15)</f>
        <v/>
      </c>
      <c r="AQ24" s="282">
        <f>SUMIFS('2a. Database N flows'!$N:$N,'2a. Database N flows'!$G:$G,$B24,'2a. Database N flows'!$D:$D,"&lt;&gt;"&amp;$B24,'2a. Database N flows'!$M:$M,AQ$16,'2a. Database N flows'!$P:$P,AQ$15)</f>
        <v/>
      </c>
      <c r="AR24" s="285">
        <f>SUMIFS('2a. Database N flows'!$N:$N,'2a. Database N flows'!$G:$G,$B24,'2a. Database N flows'!$D:$D,"&lt;&gt;"&amp;$B24,'2a. Database N flows'!$P:$P,AR$15)</f>
        <v/>
      </c>
      <c r="AS24" s="282">
        <f>SUMIFS('2a. Database N flows'!$N:$N,'2a. Database N flows'!$G:$G,$B24,'2a. Database N flows'!$D:$D,"&lt;&gt;"&amp;$B24,'2a. Database N flows'!$M:$M,AS$16,'2a. Database N flows'!$P:$P,AS$15)</f>
        <v/>
      </c>
      <c r="AT24" s="282">
        <f>SUMIFS('2a. Database N flows'!$N:$N,'2a. Database N flows'!$G:$G,$B24,'2a. Database N flows'!$D:$D,"&lt;&gt;"&amp;$B24,'2a. Database N flows'!$M:$M,AT$16,'2a. Database N flows'!$P:$P,AT$15)</f>
        <v/>
      </c>
      <c r="AU24" s="282">
        <f>SUMIFS('2a. Database N flows'!$N:$N,'2a. Database N flows'!$G:$G,$B24,'2a. Database N flows'!$D:$D,"&lt;&gt;"&amp;$B24,'2a. Database N flows'!$M:$M,AU$16,'2a. Database N flows'!$P:$P,AU$15)</f>
        <v/>
      </c>
      <c r="AV24" s="282">
        <f>SUMIFS('2a. Database N flows'!$N:$N,'2a. Database N flows'!$G:$G,$B24,'2a. Database N flows'!$D:$D,"&lt;&gt;"&amp;$B24,'2a. Database N flows'!$M:$M,AV$16,'2a. Database N flows'!$P:$P,AV$15)</f>
        <v/>
      </c>
      <c r="AW24" s="282">
        <f>SUMIFS('2a. Database N flows'!$N:$N,'2a. Database N flows'!$G:$G,$B24,'2a. Database N flows'!$D:$D,"&lt;&gt;"&amp;$B24,'2a. Database N flows'!$M:$M,AW$16,'2a. Database N flows'!$P:$P,AW$15)</f>
        <v/>
      </c>
      <c r="AX24" s="282">
        <f>SUMIFS('2a. Database N flows'!$N:$N,'2a. Database N flows'!$G:$G,$B24,'2a. Database N flows'!$D:$D,"&lt;&gt;"&amp;$B24,'2a. Database N flows'!$M:$M,AX$16,'2a. Database N flows'!$P:$P,AX$15)</f>
        <v/>
      </c>
      <c r="AY24" s="282">
        <f>SUMIFS('2a. Database N flows'!$N:$N,'2a. Database N flows'!$G:$G,$B24,'2a. Database N flows'!$D:$D,"&lt;&gt;"&amp;$B24,'2a. Database N flows'!$M:$M,AY$16,'2a. Database N flows'!$P:$P,AY$15)</f>
        <v/>
      </c>
      <c r="AZ24" s="285">
        <f>SUMIFS('2a. Database N flows'!$N:$N,'2a. Database N flows'!$G:$G,$B24,'2a. Database N flows'!$D:$D,"&lt;&gt;"&amp;$B24,'2a. Database N flows'!$P:$P,AZ$15)</f>
        <v/>
      </c>
      <c r="BA24" s="282">
        <f>SUMIFS('2a. Database N flows'!$N:$N,'2a. Database N flows'!$G:$G,$B24,'2a. Database N flows'!$D:$D,"&lt;&gt;"&amp;$B24,'2a. Database N flows'!$M:$M,BA$16,'2a. Database N flows'!$P:$P,BA$15)</f>
        <v/>
      </c>
      <c r="BB24" s="282">
        <f>SUMIFS('2a. Database N flows'!$N:$N,'2a. Database N flows'!$G:$G,$B24,'2a. Database N flows'!$D:$D,"&lt;&gt;"&amp;$B24,'2a. Database N flows'!$M:$M,BB$16,'2a. Database N flows'!$P:$P,BB$15)</f>
        <v/>
      </c>
      <c r="BC24" s="282">
        <f>SUMIFS('2a. Database N flows'!$N:$N,'2a. Database N flows'!$G:$G,$B24,'2a. Database N flows'!$D:$D,"&lt;&gt;"&amp;$B24,'2a. Database N flows'!$M:$M,BC$16,'2a. Database N flows'!$P:$P,BC$15)</f>
        <v/>
      </c>
      <c r="BD24" s="282">
        <f>SUMIFS('2a. Database N flows'!$N:$N,'2a. Database N flows'!$G:$G,$B24,'2a. Database N flows'!$D:$D,"&lt;&gt;"&amp;$B24,'2a. Database N flows'!$M:$M,BD$16,'2a. Database N flows'!$P:$P,BD$15)</f>
        <v/>
      </c>
      <c r="BE24" s="282">
        <f>SUMIFS('2a. Database N flows'!$N:$N,'2a. Database N flows'!$G:$G,$B24,'2a. Database N flows'!$D:$D,"&lt;&gt;"&amp;$B24,'2a. Database N flows'!$M:$M,BE$16,'2a. Database N flows'!$P:$P,BE$15)</f>
        <v/>
      </c>
      <c r="BF24" s="282">
        <f>SUMIFS('2a. Database N flows'!$N:$N,'2a. Database N flows'!$G:$G,$B24,'2a. Database N flows'!$D:$D,"&lt;&gt;"&amp;$B24,'2a. Database N flows'!$M:$M,BF$16,'2a. Database N flows'!$P:$P,BF$15)</f>
        <v/>
      </c>
      <c r="BG24" s="282">
        <f>SUMIFS('2a. Database N flows'!$N:$N,'2a. Database N flows'!$G:$G,$B24,'2a. Database N flows'!$D:$D,"&lt;&gt;"&amp;$B24,'2a. Database N flows'!$M:$M,BG$16,'2a. Database N flows'!$P:$P,BG$15)</f>
        <v/>
      </c>
      <c r="BH24" s="285">
        <f>SUMIFS('2a. Database N flows'!$N:$N,'2a. Database N flows'!$G:$G,$B24,'2a. Database N flows'!$D:$D,"&lt;&gt;"&amp;$B24,'2a. Database N flows'!$P:$P,BH$15)</f>
        <v/>
      </c>
      <c r="BI24" s="282">
        <f>SUMIFS('2a. Database N flows'!$N:$N,'2a. Database N flows'!$G:$G,$B24,'2a. Database N flows'!$D:$D,"&lt;&gt;"&amp;$B24,'2a. Database N flows'!$M:$M,BI$16,'2a. Database N flows'!$P:$P,BI$15)</f>
        <v/>
      </c>
      <c r="BJ24" s="282">
        <f>SUMIFS('2a. Database N flows'!$N:$N,'2a. Database N flows'!$G:$G,$B24,'2a. Database N flows'!$D:$D,"&lt;&gt;"&amp;$B24,'2a. Database N flows'!$M:$M,BJ$16,'2a. Database N flows'!$P:$P,BJ$15)</f>
        <v/>
      </c>
      <c r="BK24" s="282">
        <f>SUMIFS('2a. Database N flows'!$N:$N,'2a. Database N flows'!$G:$G,$B24,'2a. Database N flows'!$D:$D,"&lt;&gt;"&amp;$B24,'2a. Database N flows'!$M:$M,BK$16,'2a. Database N flows'!$P:$P,BK$15)</f>
        <v/>
      </c>
      <c r="BL24" s="282">
        <f>SUMIFS('2a. Database N flows'!$N:$N,'2a. Database N flows'!$G:$G,$B24,'2a. Database N flows'!$D:$D,"&lt;&gt;"&amp;$B24,'2a. Database N flows'!$M:$M,BL$16,'2a. Database N flows'!$P:$P,BL$15)</f>
        <v/>
      </c>
      <c r="BM24" s="282">
        <f>SUMIFS('2a. Database N flows'!$N:$N,'2a. Database N flows'!$G:$G,$B24,'2a. Database N flows'!$D:$D,"&lt;&gt;"&amp;$B24,'2a. Database N flows'!$M:$M,BM$16,'2a. Database N flows'!$P:$P,BM$15)</f>
        <v/>
      </c>
      <c r="BN24" s="282">
        <f>SUMIFS('2a. Database N flows'!$N:$N,'2a. Database N flows'!$G:$G,$B24,'2a. Database N flows'!$D:$D,"&lt;&gt;"&amp;$B24,'2a. Database N flows'!$M:$M,BN$16,'2a. Database N flows'!$P:$P,BN$15)</f>
        <v/>
      </c>
      <c r="BO24" s="282">
        <f>SUMIFS('2a. Database N flows'!$N:$N,'2a. Database N flows'!$G:$G,$B24,'2a. Database N flows'!$D:$D,"&lt;&gt;"&amp;$B24,'2a. Database N flows'!$M:$M,BO$16,'2a. Database N flows'!$P:$P,BO$15)</f>
        <v/>
      </c>
      <c r="BP24" s="285">
        <f>SUMIFS('2a. Database N flows'!$N:$N,'2a. Database N flows'!$G:$G,$B24,'2a. Database N flows'!$D:$D,"&lt;&gt;"&amp;$B24,'2a. Database N flows'!$P:$P,BP$15)</f>
        <v/>
      </c>
      <c r="BQ24" s="282">
        <f>SUMIFS('2a. Database N flows'!$N:$N,'2a. Database N flows'!$G:$G,$B24,'2a. Database N flows'!$D:$D,"&lt;&gt;"&amp;$B24,'2a. Database N flows'!$M:$M,BQ$16,'2a. Database N flows'!$P:$P,BQ$15)</f>
        <v/>
      </c>
      <c r="BR24" s="282">
        <f>SUMIFS('2a. Database N flows'!$N:$N,'2a. Database N flows'!$G:$G,$B24,'2a. Database N flows'!$D:$D,"&lt;&gt;"&amp;$B24,'2a. Database N flows'!$M:$M,BR$16,'2a. Database N flows'!$P:$P,BR$15)</f>
        <v/>
      </c>
      <c r="BS24" s="282">
        <f>SUMIFS('2a. Database N flows'!$N:$N,'2a. Database N flows'!$G:$G,$B24,'2a. Database N flows'!$D:$D,"&lt;&gt;"&amp;$B24,'2a. Database N flows'!$M:$M,BS$16,'2a. Database N flows'!$P:$P,BS$15)</f>
        <v/>
      </c>
      <c r="BT24" s="282">
        <f>SUMIFS('2a. Database N flows'!$N:$N,'2a. Database N flows'!$G:$G,$B24,'2a. Database N flows'!$D:$D,"&lt;&gt;"&amp;$B24,'2a. Database N flows'!$M:$M,BT$16,'2a. Database N flows'!$P:$P,BT$15)</f>
        <v/>
      </c>
      <c r="BU24" s="282">
        <f>SUMIFS('2a. Database N flows'!$N:$N,'2a. Database N flows'!$G:$G,$B24,'2a. Database N flows'!$D:$D,"&lt;&gt;"&amp;$B24,'2a. Database N flows'!$M:$M,BU$16,'2a. Database N flows'!$P:$P,BU$15)</f>
        <v/>
      </c>
      <c r="BV24" s="282">
        <f>SUMIFS('2a. Database N flows'!$N:$N,'2a. Database N flows'!$G:$G,$B24,'2a. Database N flows'!$D:$D,"&lt;&gt;"&amp;$B24,'2a. Database N flows'!$M:$M,BV$16,'2a. Database N flows'!$P:$P,BV$15)</f>
        <v/>
      </c>
      <c r="BW24" s="282">
        <f>SUMIFS('2a. Database N flows'!$N:$N,'2a. Database N flows'!$G:$G,$B24,'2a. Database N flows'!$D:$D,"&lt;&gt;"&amp;$B24,'2a. Database N flows'!$M:$M,BW$16,'2a. Database N flows'!$P:$P,BW$15)</f>
        <v/>
      </c>
      <c r="BX24" s="285">
        <f>SUMIFS('2a. Database N flows'!$N:$N,'2a. Database N flows'!$G:$G,$B24,'2a. Database N flows'!$D:$D,"&lt;&gt;"&amp;$B24,'2a. Database N flows'!$P:$P,BX$15)</f>
        <v/>
      </c>
      <c r="BY24" s="282">
        <f>SUMIFS('2a. Database N flows'!$N:$N,'2a. Database N flows'!$G:$G,$B24,'2a. Database N flows'!$D:$D,"&lt;&gt;"&amp;$B24,'2a. Database N flows'!$M:$M,BY$16,'2a. Database N flows'!$P:$P,BY$15)</f>
        <v/>
      </c>
      <c r="BZ24" s="282">
        <f>SUMIFS('2a. Database N flows'!$N:$N,'2a. Database N flows'!$G:$G,$B24,'2a. Database N flows'!$D:$D,"&lt;&gt;"&amp;$B24,'2a. Database N flows'!$M:$M,BZ$16,'2a. Database N flows'!$P:$P,BZ$15)</f>
        <v/>
      </c>
      <c r="CA24" s="282">
        <f>SUMIFS('2a. Database N flows'!$N:$N,'2a. Database N flows'!$G:$G,$B24,'2a. Database N flows'!$D:$D,"&lt;&gt;"&amp;$B24,'2a. Database N flows'!$M:$M,CA$16,'2a. Database N flows'!$P:$P,CA$15)</f>
        <v/>
      </c>
      <c r="CB24" s="282">
        <f>SUMIFS('2a. Database N flows'!$N:$N,'2a. Database N flows'!$G:$G,$B24,'2a. Database N flows'!$D:$D,"&lt;&gt;"&amp;$B24,'2a. Database N flows'!$M:$M,CB$16,'2a. Database N flows'!$P:$P,CB$15)</f>
        <v/>
      </c>
      <c r="CC24" s="282">
        <f>SUMIFS('2a. Database N flows'!$N:$N,'2a. Database N flows'!$G:$G,$B24,'2a. Database N flows'!$D:$D,"&lt;&gt;"&amp;$B24,'2a. Database N flows'!$M:$M,CC$16,'2a. Database N flows'!$P:$P,CC$15)</f>
        <v/>
      </c>
      <c r="CD24" s="282">
        <f>SUMIFS('2a. Database N flows'!$N:$N,'2a. Database N flows'!$G:$G,$B24,'2a. Database N flows'!$D:$D,"&lt;&gt;"&amp;$B24,'2a. Database N flows'!$M:$M,CD$16,'2a. Database N flows'!$P:$P,CD$15)</f>
        <v/>
      </c>
      <c r="CE24" s="282">
        <f>SUMIFS('2a. Database N flows'!$N:$N,'2a. Database N flows'!$G:$G,$B24,'2a. Database N flows'!$D:$D,"&lt;&gt;"&amp;$B24,'2a. Database N flows'!$M:$M,CE$16,'2a. Database N flows'!$P:$P,CE$15)</f>
        <v/>
      </c>
      <c r="CF24" s="285">
        <f>SUMIFS('2a. Database N flows'!$N:$N,'2a. Database N flows'!$G:$G,$B24,'2a. Database N flows'!$D:$D,"&lt;&gt;"&amp;$B24,'2a. Database N flows'!$P:$P,CF$15)</f>
        <v/>
      </c>
      <c r="CG24" s="282">
        <f>SUMIFS('2a. Database N flows'!$N:$N,'2a. Database N flows'!$G:$G,$B24,'2a. Database N flows'!$D:$D,"&lt;&gt;"&amp;$B24,'2a. Database N flows'!$M:$M,CG$16,'2a. Database N flows'!$P:$P,CG$15)</f>
        <v/>
      </c>
      <c r="CH24" s="282">
        <f>SUMIFS('2a. Database N flows'!$N:$N,'2a. Database N flows'!$G:$G,$B24,'2a. Database N flows'!$D:$D,"&lt;&gt;"&amp;$B24,'2a. Database N flows'!$M:$M,CH$16,'2a. Database N flows'!$P:$P,CH$15)</f>
        <v/>
      </c>
      <c r="CI24" s="282">
        <f>SUMIFS('2a. Database N flows'!$N:$N,'2a. Database N flows'!$G:$G,$B24,'2a. Database N flows'!$D:$D,"&lt;&gt;"&amp;$B24,'2a. Database N flows'!$M:$M,CI$16,'2a. Database N flows'!$P:$P,CI$15)</f>
        <v/>
      </c>
      <c r="CJ24" s="282">
        <f>SUMIFS('2a. Database N flows'!$N:$N,'2a. Database N flows'!$G:$G,$B24,'2a. Database N flows'!$D:$D,"&lt;&gt;"&amp;$B24,'2a. Database N flows'!$M:$M,CJ$16,'2a. Database N flows'!$P:$P,CJ$15)</f>
        <v/>
      </c>
      <c r="CK24" s="282">
        <f>SUMIFS('2a. Database N flows'!$N:$N,'2a. Database N flows'!$G:$G,$B24,'2a. Database N flows'!$D:$D,"&lt;&gt;"&amp;$B24,'2a. Database N flows'!$M:$M,CK$16,'2a. Database N flows'!$P:$P,CK$15)</f>
        <v/>
      </c>
      <c r="CL24" s="282">
        <f>SUMIFS('2a. Database N flows'!$N:$N,'2a. Database N flows'!$G:$G,$B24,'2a. Database N flows'!$D:$D,"&lt;&gt;"&amp;$B24,'2a. Database N flows'!$M:$M,CL$16,'2a. Database N flows'!$P:$P,CL$15)</f>
        <v/>
      </c>
      <c r="CM24" s="282">
        <f>SUMIFS('2a. Database N flows'!$N:$N,'2a. Database N flows'!$G:$G,$B24,'2a. Database N flows'!$D:$D,"&lt;&gt;"&amp;$B24,'2a. Database N flows'!$M:$M,CM$16,'2a. Database N flows'!$P:$P,CM$15)</f>
        <v/>
      </c>
      <c r="CN24" s="285">
        <f>SUMIFS('2a. Database N flows'!$N:$N,'2a. Database N flows'!$G:$G,$B24,'2a. Database N flows'!$D:$D,"&lt;&gt;"&amp;$B24,'2a. Database N flows'!$P:$P,CN$15)</f>
        <v/>
      </c>
      <c r="CO24" s="282">
        <f>SUMIFS('2a. Database N flows'!$N:$N,'2a. Database N flows'!$G:$G,$B24,'2a. Database N flows'!$D:$D,"&lt;&gt;"&amp;$B24,'2a. Database N flows'!$M:$M,CO$16,'2a. Database N flows'!$P:$P,CO$15)</f>
        <v/>
      </c>
      <c r="CP24" s="282">
        <f>SUMIFS('2a. Database N flows'!$N:$N,'2a. Database N flows'!$G:$G,$B24,'2a. Database N flows'!$D:$D,"&lt;&gt;"&amp;$B24,'2a. Database N flows'!$M:$M,CP$16,'2a. Database N flows'!$P:$P,CP$15)</f>
        <v/>
      </c>
      <c r="CQ24" s="282">
        <f>SUMIFS('2a. Database N flows'!$N:$N,'2a. Database N flows'!$G:$G,$B24,'2a. Database N flows'!$D:$D,"&lt;&gt;"&amp;$B24,'2a. Database N flows'!$M:$M,CQ$16,'2a. Database N flows'!$P:$P,CQ$15)</f>
        <v/>
      </c>
      <c r="CR24" s="282">
        <f>SUMIFS('2a. Database N flows'!$N:$N,'2a. Database N flows'!$G:$G,$B24,'2a. Database N flows'!$D:$D,"&lt;&gt;"&amp;$B24,'2a. Database N flows'!$M:$M,CR$16,'2a. Database N flows'!$P:$P,CR$15)</f>
        <v/>
      </c>
      <c r="CS24" s="282">
        <f>SUMIFS('2a. Database N flows'!$N:$N,'2a. Database N flows'!$G:$G,$B24,'2a. Database N flows'!$D:$D,"&lt;&gt;"&amp;$B24,'2a. Database N flows'!$M:$M,CS$16,'2a. Database N flows'!$P:$P,CS$15)</f>
        <v/>
      </c>
      <c r="CT24" s="282">
        <f>SUMIFS('2a. Database N flows'!$N:$N,'2a. Database N flows'!$G:$G,$B24,'2a. Database N flows'!$D:$D,"&lt;&gt;"&amp;$B24,'2a. Database N flows'!$M:$M,CT$16,'2a. Database N flows'!$P:$P,CT$15)</f>
        <v/>
      </c>
      <c r="CU24" s="282">
        <f>SUMIFS('2a. Database N flows'!$N:$N,'2a. Database N flows'!$G:$G,$B24,'2a. Database N flows'!$D:$D,"&lt;&gt;"&amp;$B24,'2a. Database N flows'!$M:$M,CU$16,'2a. Database N flows'!$P:$P,CU$15)</f>
        <v/>
      </c>
      <c r="CV24" s="285">
        <f>SUMIFS('2a. Database N flows'!$N:$N,'2a. Database N flows'!$G:$G,$B24,'2a. Database N flows'!$D:$D,"&lt;&gt;"&amp;$B24,'2a. Database N flows'!$P:$P,CV$15)</f>
        <v/>
      </c>
      <c r="CY24" s="393" t="n"/>
    </row>
    <row r="25">
      <c r="B25" s="386" t="inlineStr">
        <is>
          <t>RW</t>
        </is>
      </c>
      <c r="D25" s="281" t="inlineStr">
        <is>
          <t>Rest of the world</t>
        </is>
      </c>
      <c r="E25" s="282">
        <f>SUMIFS('2a. Database N flows'!$N:$N,'2a. Database N flows'!$G:$G,$B25,'2a. Database N flows'!$D:$D,"&lt;&gt;"&amp;$B25,'2a. Database N flows'!$M:$M,E$16,'2a. Database N flows'!$P:$P,E$15)</f>
        <v/>
      </c>
      <c r="F25" s="282">
        <f>SUMIFS('2a. Database N flows'!$N:$N,'2a. Database N flows'!$G:$G,$B25,'2a. Database N flows'!$D:$D,"&lt;&gt;"&amp;$B25,'2a. Database N flows'!$M:$M,F$16,'2a. Database N flows'!$P:$P,F$15)</f>
        <v/>
      </c>
      <c r="G25" s="282">
        <f>SUMIFS('2a. Database N flows'!$N:$N,'2a. Database N flows'!$G:$G,$B25,'2a. Database N flows'!$D:$D,"&lt;&gt;"&amp;$B25,'2a. Database N flows'!$M:$M,G$16,'2a. Database N flows'!$P:$P,G$15)</f>
        <v/>
      </c>
      <c r="H25" s="282">
        <f>SUMIFS('2a. Database N flows'!$N:$N,'2a. Database N flows'!$G:$G,$B25,'2a. Database N flows'!$D:$D,"&lt;&gt;"&amp;$B25,'2a. Database N flows'!$M:$M,H$16,'2a. Database N flows'!$P:$P,H$15)</f>
        <v/>
      </c>
      <c r="I25" s="282">
        <f>SUMIFS('2a. Database N flows'!$N:$N,'2a. Database N flows'!$G:$G,$B25,'2a. Database N flows'!$D:$D,"&lt;&gt;"&amp;$B25,'2a. Database N flows'!$M:$M,I$16,'2a. Database N flows'!$P:$P,I$15)</f>
        <v/>
      </c>
      <c r="J25" s="282">
        <f>SUMIFS('2a. Database N flows'!$N:$N,'2a. Database N flows'!$G:$G,$B25,'2a. Database N flows'!$D:$D,"&lt;&gt;"&amp;$B25,'2a. Database N flows'!$M:$M,J$16,'2a. Database N flows'!$P:$P,J$15)</f>
        <v/>
      </c>
      <c r="K25" s="282">
        <f>SUMIFS('2a. Database N flows'!$N:$N,'2a. Database N flows'!$G:$G,$B25,'2a. Database N flows'!$D:$D,"&lt;&gt;"&amp;$B25,'2a. Database N flows'!$M:$M,K$16,'2a. Database N flows'!$P:$P,K$15)</f>
        <v/>
      </c>
      <c r="L25" s="285">
        <f>SUMIFS('2a. Database N flows'!$N:$N,'2a. Database N flows'!$G:$G,$B25,'2a. Database N flows'!$D:$D,"&lt;&gt;"&amp;$B25,'2a. Database N flows'!$P:$P,L$15)</f>
        <v/>
      </c>
      <c r="M25" s="282">
        <f>SUMIFS('2a. Database N flows'!$N:$N,'2a. Database N flows'!$G:$G,$B25,'2a. Database N flows'!$D:$D,"&lt;&gt;"&amp;$B25,'2a. Database N flows'!$M:$M,M$16,'2a. Database N flows'!$P:$P,M$15)</f>
        <v/>
      </c>
      <c r="N25" s="282">
        <f>SUMIFS('2a. Database N flows'!$N:$N,'2a. Database N flows'!$G:$G,$B25,'2a. Database N flows'!$D:$D,"&lt;&gt;"&amp;$B25,'2a. Database N flows'!$M:$M,N$16,'2a. Database N flows'!$P:$P,N$15)</f>
        <v/>
      </c>
      <c r="O25" s="282">
        <f>SUMIFS('2a. Database N flows'!$N:$N,'2a. Database N flows'!$G:$G,$B25,'2a. Database N flows'!$D:$D,"&lt;&gt;"&amp;$B25,'2a. Database N flows'!$M:$M,O$16,'2a. Database N flows'!$P:$P,O$15)</f>
        <v/>
      </c>
      <c r="P25" s="282">
        <f>SUMIFS('2a. Database N flows'!$N:$N,'2a. Database N flows'!$G:$G,$B25,'2a. Database N flows'!$D:$D,"&lt;&gt;"&amp;$B25,'2a. Database N flows'!$M:$M,P$16,'2a. Database N flows'!$P:$P,P$15)</f>
        <v/>
      </c>
      <c r="Q25" s="282">
        <f>SUMIFS('2a. Database N flows'!$N:$N,'2a. Database N flows'!$G:$G,$B25,'2a. Database N flows'!$D:$D,"&lt;&gt;"&amp;$B25,'2a. Database N flows'!$M:$M,Q$16,'2a. Database N flows'!$P:$P,Q$15)</f>
        <v/>
      </c>
      <c r="R25" s="282">
        <f>SUMIFS('2a. Database N flows'!$N:$N,'2a. Database N flows'!$G:$G,$B25,'2a. Database N flows'!$D:$D,"&lt;&gt;"&amp;$B25,'2a. Database N flows'!$M:$M,R$16,'2a. Database N flows'!$P:$P,R$15)</f>
        <v/>
      </c>
      <c r="S25" s="282">
        <f>SUMIFS('2a. Database N flows'!$N:$N,'2a. Database N flows'!$G:$G,$B25,'2a. Database N flows'!$D:$D,"&lt;&gt;"&amp;$B25,'2a. Database N flows'!$M:$M,S$16,'2a. Database N flows'!$P:$P,S$15)</f>
        <v/>
      </c>
      <c r="T25" s="285">
        <f>SUMIFS('2a. Database N flows'!$N:$N,'2a. Database N flows'!$G:$G,$B25,'2a. Database N flows'!$D:$D,"&lt;&gt;"&amp;$B25,'2a. Database N flows'!$P:$P,T$15)</f>
        <v/>
      </c>
      <c r="U25" s="282">
        <f>SUMIFS('2a. Database N flows'!$N:$N,'2a. Database N flows'!$G:$G,$B25,'2a. Database N flows'!$D:$D,"&lt;&gt;"&amp;$B25,'2a. Database N flows'!$M:$M,U$16,'2a. Database N flows'!$P:$P,U$15)</f>
        <v/>
      </c>
      <c r="V25" s="282">
        <f>SUMIFS('2a. Database N flows'!$N:$N,'2a. Database N flows'!$G:$G,$B25,'2a. Database N flows'!$D:$D,"&lt;&gt;"&amp;$B25,'2a. Database N flows'!$M:$M,V$16,'2a. Database N flows'!$P:$P,V$15)</f>
        <v/>
      </c>
      <c r="W25" s="282">
        <f>SUMIFS('2a. Database N flows'!$N:$N,'2a. Database N flows'!$G:$G,$B25,'2a. Database N flows'!$D:$D,"&lt;&gt;"&amp;$B25,'2a. Database N flows'!$M:$M,W$16,'2a. Database N flows'!$P:$P,W$15)</f>
        <v/>
      </c>
      <c r="X25" s="282">
        <f>SUMIFS('2a. Database N flows'!$N:$N,'2a. Database N flows'!$G:$G,$B25,'2a. Database N flows'!$D:$D,"&lt;&gt;"&amp;$B25,'2a. Database N flows'!$M:$M,X$16,'2a. Database N flows'!$P:$P,X$15)</f>
        <v/>
      </c>
      <c r="Y25" s="282">
        <f>SUMIFS('2a. Database N flows'!$N:$N,'2a. Database N flows'!$G:$G,$B25,'2a. Database N flows'!$D:$D,"&lt;&gt;"&amp;$B25,'2a. Database N flows'!$M:$M,Y$16,'2a. Database N flows'!$P:$P,Y$15)</f>
        <v/>
      </c>
      <c r="Z25" s="282">
        <f>SUMIFS('2a. Database N flows'!$N:$N,'2a. Database N flows'!$G:$G,$B25,'2a. Database N flows'!$D:$D,"&lt;&gt;"&amp;$B25,'2a. Database N flows'!$M:$M,Z$16,'2a. Database N flows'!$P:$P,Z$15)</f>
        <v/>
      </c>
      <c r="AA25" s="282">
        <f>SUMIFS('2a. Database N flows'!$N:$N,'2a. Database N flows'!$G:$G,$B25,'2a. Database N flows'!$D:$D,"&lt;&gt;"&amp;$B25,'2a. Database N flows'!$M:$M,AA$16,'2a. Database N flows'!$P:$P,AA$15)</f>
        <v/>
      </c>
      <c r="AB25" s="285">
        <f>SUMIFS('2a. Database N flows'!$N:$N,'2a. Database N flows'!$G:$G,$B25,'2a. Database N flows'!$D:$D,"&lt;&gt;"&amp;$B25,'2a. Database N flows'!$P:$P,AB$15)</f>
        <v/>
      </c>
      <c r="AC25" s="282">
        <f>SUMIFS('2a. Database N flows'!$N:$N,'2a. Database N flows'!$G:$G,$B25,'2a. Database N flows'!$D:$D,"&lt;&gt;"&amp;$B25,'2a. Database N flows'!$M:$M,AC$16,'2a. Database N flows'!$P:$P,AC$15)</f>
        <v/>
      </c>
      <c r="AD25" s="282">
        <f>SUMIFS('2a. Database N flows'!$N:$N,'2a. Database N flows'!$G:$G,$B25,'2a. Database N flows'!$D:$D,"&lt;&gt;"&amp;$B25,'2a. Database N flows'!$M:$M,AD$16,'2a. Database N flows'!$P:$P,AD$15)</f>
        <v/>
      </c>
      <c r="AE25" s="282">
        <f>SUMIFS('2a. Database N flows'!$N:$N,'2a. Database N flows'!$G:$G,$B25,'2a. Database N flows'!$D:$D,"&lt;&gt;"&amp;$B25,'2a. Database N flows'!$M:$M,AE$16,'2a. Database N flows'!$P:$P,AE$15)</f>
        <v/>
      </c>
      <c r="AF25" s="282">
        <f>SUMIFS('2a. Database N flows'!$N:$N,'2a. Database N flows'!$G:$G,$B25,'2a. Database N flows'!$D:$D,"&lt;&gt;"&amp;$B25,'2a. Database N flows'!$M:$M,AF$16,'2a. Database N flows'!$P:$P,AF$15)</f>
        <v/>
      </c>
      <c r="AG25" s="282">
        <f>SUMIFS('2a. Database N flows'!$N:$N,'2a. Database N flows'!$G:$G,$B25,'2a. Database N flows'!$D:$D,"&lt;&gt;"&amp;$B25,'2a. Database N flows'!$M:$M,AG$16,'2a. Database N flows'!$P:$P,AG$15)</f>
        <v/>
      </c>
      <c r="AH25" s="282">
        <f>SUMIFS('2a. Database N flows'!$N:$N,'2a. Database N flows'!$G:$G,$B25,'2a. Database N flows'!$D:$D,"&lt;&gt;"&amp;$B25,'2a. Database N flows'!$M:$M,AH$16,'2a. Database N flows'!$P:$P,AH$15)</f>
        <v/>
      </c>
      <c r="AI25" s="282">
        <f>SUMIFS('2a. Database N flows'!$N:$N,'2a. Database N flows'!$G:$G,$B25,'2a. Database N flows'!$D:$D,"&lt;&gt;"&amp;$B25,'2a. Database N flows'!$M:$M,AI$16,'2a. Database N flows'!$P:$P,AI$15)</f>
        <v/>
      </c>
      <c r="AJ25" s="285">
        <f>SUMIFS('2a. Database N flows'!$N:$N,'2a. Database N flows'!$G:$G,$B25,'2a. Database N flows'!$D:$D,"&lt;&gt;"&amp;$B25,'2a. Database N flows'!$P:$P,AJ$15)</f>
        <v/>
      </c>
      <c r="AK25" s="282">
        <f>SUMIFS('2a. Database N flows'!$N:$N,'2a. Database N flows'!$G:$G,$B25,'2a. Database N flows'!$D:$D,"&lt;&gt;"&amp;$B25,'2a. Database N flows'!$M:$M,AK$16,'2a. Database N flows'!$P:$P,AK$15)</f>
        <v/>
      </c>
      <c r="AL25" s="282">
        <f>SUMIFS('2a. Database N flows'!$N:$N,'2a. Database N flows'!$G:$G,$B25,'2a. Database N flows'!$D:$D,"&lt;&gt;"&amp;$B25,'2a. Database N flows'!$M:$M,AL$16,'2a. Database N flows'!$P:$P,AL$15)</f>
        <v/>
      </c>
      <c r="AM25" s="282">
        <f>SUMIFS('2a. Database N flows'!$N:$N,'2a. Database N flows'!$G:$G,$B25,'2a. Database N flows'!$D:$D,"&lt;&gt;"&amp;$B25,'2a. Database N flows'!$M:$M,AM$16,'2a. Database N flows'!$P:$P,AM$15)</f>
        <v/>
      </c>
      <c r="AN25" s="282">
        <f>SUMIFS('2a. Database N flows'!$N:$N,'2a. Database N flows'!$G:$G,$B25,'2a. Database N flows'!$D:$D,"&lt;&gt;"&amp;$B25,'2a. Database N flows'!$M:$M,AN$16,'2a. Database N flows'!$P:$P,AN$15)</f>
        <v/>
      </c>
      <c r="AO25" s="282">
        <f>SUMIFS('2a. Database N flows'!$N:$N,'2a. Database N flows'!$G:$G,$B25,'2a. Database N flows'!$D:$D,"&lt;&gt;"&amp;$B25,'2a. Database N flows'!$M:$M,AO$16,'2a. Database N flows'!$P:$P,AO$15)</f>
        <v/>
      </c>
      <c r="AP25" s="282">
        <f>SUMIFS('2a. Database N flows'!$N:$N,'2a. Database N flows'!$G:$G,$B25,'2a. Database N flows'!$D:$D,"&lt;&gt;"&amp;$B25,'2a. Database N flows'!$M:$M,AP$16,'2a. Database N flows'!$P:$P,AP$15)</f>
        <v/>
      </c>
      <c r="AQ25" s="282">
        <f>SUMIFS('2a. Database N flows'!$N:$N,'2a. Database N flows'!$G:$G,$B25,'2a. Database N flows'!$D:$D,"&lt;&gt;"&amp;$B25,'2a. Database N flows'!$M:$M,AQ$16,'2a. Database N flows'!$P:$P,AQ$15)</f>
        <v/>
      </c>
      <c r="AR25" s="285">
        <f>SUMIFS('2a. Database N flows'!$N:$N,'2a. Database N flows'!$G:$G,$B25,'2a. Database N flows'!$D:$D,"&lt;&gt;"&amp;$B25,'2a. Database N flows'!$P:$P,AR$15)</f>
        <v/>
      </c>
      <c r="AS25" s="282">
        <f>SUMIFS('2a. Database N flows'!$N:$N,'2a. Database N flows'!$G:$G,$B25,'2a. Database N flows'!$D:$D,"&lt;&gt;"&amp;$B25,'2a. Database N flows'!$M:$M,AS$16,'2a. Database N flows'!$P:$P,AS$15)</f>
        <v/>
      </c>
      <c r="AT25" s="282">
        <f>SUMIFS('2a. Database N flows'!$N:$N,'2a. Database N flows'!$G:$G,$B25,'2a. Database N flows'!$D:$D,"&lt;&gt;"&amp;$B25,'2a. Database N flows'!$M:$M,AT$16,'2a. Database N flows'!$P:$P,AT$15)</f>
        <v/>
      </c>
      <c r="AU25" s="282">
        <f>SUMIFS('2a. Database N flows'!$N:$N,'2a. Database N flows'!$G:$G,$B25,'2a. Database N flows'!$D:$D,"&lt;&gt;"&amp;$B25,'2a. Database N flows'!$M:$M,AU$16,'2a. Database N flows'!$P:$P,AU$15)</f>
        <v/>
      </c>
      <c r="AV25" s="282">
        <f>SUMIFS('2a. Database N flows'!$N:$N,'2a. Database N flows'!$G:$G,$B25,'2a. Database N flows'!$D:$D,"&lt;&gt;"&amp;$B25,'2a. Database N flows'!$M:$M,AV$16,'2a. Database N flows'!$P:$P,AV$15)</f>
        <v/>
      </c>
      <c r="AW25" s="282">
        <f>SUMIFS('2a. Database N flows'!$N:$N,'2a. Database N flows'!$G:$G,$B25,'2a. Database N flows'!$D:$D,"&lt;&gt;"&amp;$B25,'2a. Database N flows'!$M:$M,AW$16,'2a. Database N flows'!$P:$P,AW$15)</f>
        <v/>
      </c>
      <c r="AX25" s="282">
        <f>SUMIFS('2a. Database N flows'!$N:$N,'2a. Database N flows'!$G:$G,$B25,'2a. Database N flows'!$D:$D,"&lt;&gt;"&amp;$B25,'2a. Database N flows'!$M:$M,AX$16,'2a. Database N flows'!$P:$P,AX$15)</f>
        <v/>
      </c>
      <c r="AY25" s="282">
        <f>SUMIFS('2a. Database N flows'!$N:$N,'2a. Database N flows'!$G:$G,$B25,'2a. Database N flows'!$D:$D,"&lt;&gt;"&amp;$B25,'2a. Database N flows'!$M:$M,AY$16,'2a. Database N flows'!$P:$P,AY$15)</f>
        <v/>
      </c>
      <c r="AZ25" s="285">
        <f>SUMIFS('2a. Database N flows'!$N:$N,'2a. Database N flows'!$G:$G,$B25,'2a. Database N flows'!$D:$D,"&lt;&gt;"&amp;$B25,'2a. Database N flows'!$P:$P,AZ$15)</f>
        <v/>
      </c>
      <c r="BA25" s="282">
        <f>SUMIFS('2a. Database N flows'!$N:$N,'2a. Database N flows'!$G:$G,$B25,'2a. Database N flows'!$D:$D,"&lt;&gt;"&amp;$B25,'2a. Database N flows'!$M:$M,BA$16,'2a. Database N flows'!$P:$P,BA$15)</f>
        <v/>
      </c>
      <c r="BB25" s="282">
        <f>SUMIFS('2a. Database N flows'!$N:$N,'2a. Database N flows'!$G:$G,$B25,'2a. Database N flows'!$D:$D,"&lt;&gt;"&amp;$B25,'2a. Database N flows'!$M:$M,BB$16,'2a. Database N flows'!$P:$P,BB$15)</f>
        <v/>
      </c>
      <c r="BC25" s="282">
        <f>SUMIFS('2a. Database N flows'!$N:$N,'2a. Database N flows'!$G:$G,$B25,'2a. Database N flows'!$D:$D,"&lt;&gt;"&amp;$B25,'2a. Database N flows'!$M:$M,BC$16,'2a. Database N flows'!$P:$P,BC$15)</f>
        <v/>
      </c>
      <c r="BD25" s="282">
        <f>SUMIFS('2a. Database N flows'!$N:$N,'2a. Database N flows'!$G:$G,$B25,'2a. Database N flows'!$D:$D,"&lt;&gt;"&amp;$B25,'2a. Database N flows'!$M:$M,BD$16,'2a. Database N flows'!$P:$P,BD$15)</f>
        <v/>
      </c>
      <c r="BE25" s="282">
        <f>SUMIFS('2a. Database N flows'!$N:$N,'2a. Database N flows'!$G:$G,$B25,'2a. Database N flows'!$D:$D,"&lt;&gt;"&amp;$B25,'2a. Database N flows'!$M:$M,BE$16,'2a. Database N flows'!$P:$P,BE$15)</f>
        <v/>
      </c>
      <c r="BF25" s="282">
        <f>SUMIFS('2a. Database N flows'!$N:$N,'2a. Database N flows'!$G:$G,$B25,'2a. Database N flows'!$D:$D,"&lt;&gt;"&amp;$B25,'2a. Database N flows'!$M:$M,BF$16,'2a. Database N flows'!$P:$P,BF$15)</f>
        <v/>
      </c>
      <c r="BG25" s="282">
        <f>SUMIFS('2a. Database N flows'!$N:$N,'2a. Database N flows'!$G:$G,$B25,'2a. Database N flows'!$D:$D,"&lt;&gt;"&amp;$B25,'2a. Database N flows'!$M:$M,BG$16,'2a. Database N flows'!$P:$P,BG$15)</f>
        <v/>
      </c>
      <c r="BH25" s="285">
        <f>SUMIFS('2a. Database N flows'!$N:$N,'2a. Database N flows'!$G:$G,$B25,'2a. Database N flows'!$D:$D,"&lt;&gt;"&amp;$B25,'2a. Database N flows'!$P:$P,BH$15)</f>
        <v/>
      </c>
      <c r="BI25" s="282">
        <f>SUMIFS('2a. Database N flows'!$N:$N,'2a. Database N flows'!$G:$G,$B25,'2a. Database N flows'!$D:$D,"&lt;&gt;"&amp;$B25,'2a. Database N flows'!$M:$M,BI$16,'2a. Database N flows'!$P:$P,BI$15)</f>
        <v/>
      </c>
      <c r="BJ25" s="282">
        <f>SUMIFS('2a. Database N flows'!$N:$N,'2a. Database N flows'!$G:$G,$B25,'2a. Database N flows'!$D:$D,"&lt;&gt;"&amp;$B25,'2a. Database N flows'!$M:$M,BJ$16,'2a. Database N flows'!$P:$P,BJ$15)</f>
        <v/>
      </c>
      <c r="BK25" s="282">
        <f>SUMIFS('2a. Database N flows'!$N:$N,'2a. Database N flows'!$G:$G,$B25,'2a. Database N flows'!$D:$D,"&lt;&gt;"&amp;$B25,'2a. Database N flows'!$M:$M,BK$16,'2a. Database N flows'!$P:$P,BK$15)</f>
        <v/>
      </c>
      <c r="BL25" s="282">
        <f>SUMIFS('2a. Database N flows'!$N:$N,'2a. Database N flows'!$G:$G,$B25,'2a. Database N flows'!$D:$D,"&lt;&gt;"&amp;$B25,'2a. Database N flows'!$M:$M,BL$16,'2a. Database N flows'!$P:$P,BL$15)</f>
        <v/>
      </c>
      <c r="BM25" s="282">
        <f>SUMIFS('2a. Database N flows'!$N:$N,'2a. Database N flows'!$G:$G,$B25,'2a. Database N flows'!$D:$D,"&lt;&gt;"&amp;$B25,'2a. Database N flows'!$M:$M,BM$16,'2a. Database N flows'!$P:$P,BM$15)</f>
        <v/>
      </c>
      <c r="BN25" s="282">
        <f>SUMIFS('2a. Database N flows'!$N:$N,'2a. Database N flows'!$G:$G,$B25,'2a. Database N flows'!$D:$D,"&lt;&gt;"&amp;$B25,'2a. Database N flows'!$M:$M,BN$16,'2a. Database N flows'!$P:$P,BN$15)</f>
        <v/>
      </c>
      <c r="BO25" s="282">
        <f>SUMIFS('2a. Database N flows'!$N:$N,'2a. Database N flows'!$G:$G,$B25,'2a. Database N flows'!$D:$D,"&lt;&gt;"&amp;$B25,'2a. Database N flows'!$M:$M,BO$16,'2a. Database N flows'!$P:$P,BO$15)</f>
        <v/>
      </c>
      <c r="BP25" s="285">
        <f>SUMIFS('2a. Database N flows'!$N:$N,'2a. Database N flows'!$G:$G,$B25,'2a. Database N flows'!$D:$D,"&lt;&gt;"&amp;$B25,'2a. Database N flows'!$P:$P,BP$15)</f>
        <v/>
      </c>
      <c r="BQ25" s="282">
        <f>SUMIFS('2a. Database N flows'!$N:$N,'2a. Database N flows'!$G:$G,$B25,'2a. Database N flows'!$D:$D,"&lt;&gt;"&amp;$B25,'2a. Database N flows'!$M:$M,BQ$16,'2a. Database N flows'!$P:$P,BQ$15)</f>
        <v/>
      </c>
      <c r="BR25" s="282">
        <f>SUMIFS('2a. Database N flows'!$N:$N,'2a. Database N flows'!$G:$G,$B25,'2a. Database N flows'!$D:$D,"&lt;&gt;"&amp;$B25,'2a. Database N flows'!$M:$M,BR$16,'2a. Database N flows'!$P:$P,BR$15)</f>
        <v/>
      </c>
      <c r="BS25" s="282">
        <f>SUMIFS('2a. Database N flows'!$N:$N,'2a. Database N flows'!$G:$G,$B25,'2a. Database N flows'!$D:$D,"&lt;&gt;"&amp;$B25,'2a. Database N flows'!$M:$M,BS$16,'2a. Database N flows'!$P:$P,BS$15)</f>
        <v/>
      </c>
      <c r="BT25" s="282">
        <f>SUMIFS('2a. Database N flows'!$N:$N,'2a. Database N flows'!$G:$G,$B25,'2a. Database N flows'!$D:$D,"&lt;&gt;"&amp;$B25,'2a. Database N flows'!$M:$M,BT$16,'2a. Database N flows'!$P:$P,BT$15)</f>
        <v/>
      </c>
      <c r="BU25" s="282">
        <f>SUMIFS('2a. Database N flows'!$N:$N,'2a. Database N flows'!$G:$G,$B25,'2a. Database N flows'!$D:$D,"&lt;&gt;"&amp;$B25,'2a. Database N flows'!$M:$M,BU$16,'2a. Database N flows'!$P:$P,BU$15)</f>
        <v/>
      </c>
      <c r="BV25" s="282">
        <f>SUMIFS('2a. Database N flows'!$N:$N,'2a. Database N flows'!$G:$G,$B25,'2a. Database N flows'!$D:$D,"&lt;&gt;"&amp;$B25,'2a. Database N flows'!$M:$M,BV$16,'2a. Database N flows'!$P:$P,BV$15)</f>
        <v/>
      </c>
      <c r="BW25" s="282">
        <f>SUMIFS('2a. Database N flows'!$N:$N,'2a. Database N flows'!$G:$G,$B25,'2a. Database N flows'!$D:$D,"&lt;&gt;"&amp;$B25,'2a. Database N flows'!$M:$M,BW$16,'2a. Database N flows'!$P:$P,BW$15)</f>
        <v/>
      </c>
      <c r="BX25" s="285">
        <f>SUMIFS('2a. Database N flows'!$N:$N,'2a. Database N flows'!$G:$G,$B25,'2a. Database N flows'!$D:$D,"&lt;&gt;"&amp;$B25,'2a. Database N flows'!$P:$P,BX$15)</f>
        <v/>
      </c>
      <c r="BY25" s="282">
        <f>SUMIFS('2a. Database N flows'!$N:$N,'2a. Database N flows'!$G:$G,$B25,'2a. Database N flows'!$D:$D,"&lt;&gt;"&amp;$B25,'2a. Database N flows'!$M:$M,BY$16,'2a. Database N flows'!$P:$P,BY$15)</f>
        <v/>
      </c>
      <c r="BZ25" s="282">
        <f>SUMIFS('2a. Database N flows'!$N:$N,'2a. Database N flows'!$G:$G,$B25,'2a. Database N flows'!$D:$D,"&lt;&gt;"&amp;$B25,'2a. Database N flows'!$M:$M,BZ$16,'2a. Database N flows'!$P:$P,BZ$15)</f>
        <v/>
      </c>
      <c r="CA25" s="282">
        <f>SUMIFS('2a. Database N flows'!$N:$N,'2a. Database N flows'!$G:$G,$B25,'2a. Database N flows'!$D:$D,"&lt;&gt;"&amp;$B25,'2a. Database N flows'!$M:$M,CA$16,'2a. Database N flows'!$P:$P,CA$15)</f>
        <v/>
      </c>
      <c r="CB25" s="282">
        <f>SUMIFS('2a. Database N flows'!$N:$N,'2a. Database N flows'!$G:$G,$B25,'2a. Database N flows'!$D:$D,"&lt;&gt;"&amp;$B25,'2a. Database N flows'!$M:$M,CB$16,'2a. Database N flows'!$P:$P,CB$15)</f>
        <v/>
      </c>
      <c r="CC25" s="282">
        <f>SUMIFS('2a. Database N flows'!$N:$N,'2a. Database N flows'!$G:$G,$B25,'2a. Database N flows'!$D:$D,"&lt;&gt;"&amp;$B25,'2a. Database N flows'!$M:$M,CC$16,'2a. Database N flows'!$P:$P,CC$15)</f>
        <v/>
      </c>
      <c r="CD25" s="282">
        <f>SUMIFS('2a. Database N flows'!$N:$N,'2a. Database N flows'!$G:$G,$B25,'2a. Database N flows'!$D:$D,"&lt;&gt;"&amp;$B25,'2a. Database N flows'!$M:$M,CD$16,'2a. Database N flows'!$P:$P,CD$15)</f>
        <v/>
      </c>
      <c r="CE25" s="282">
        <f>SUMIFS('2a. Database N flows'!$N:$N,'2a. Database N flows'!$G:$G,$B25,'2a. Database N flows'!$D:$D,"&lt;&gt;"&amp;$B25,'2a. Database N flows'!$M:$M,CE$16,'2a. Database N flows'!$P:$P,CE$15)</f>
        <v/>
      </c>
      <c r="CF25" s="285">
        <f>SUMIFS('2a. Database N flows'!$N:$N,'2a. Database N flows'!$G:$G,$B25,'2a. Database N flows'!$D:$D,"&lt;&gt;"&amp;$B25,'2a. Database N flows'!$P:$P,CF$15)</f>
        <v/>
      </c>
      <c r="CG25" s="282">
        <f>SUMIFS('2a. Database N flows'!$N:$N,'2a. Database N flows'!$G:$G,$B25,'2a. Database N flows'!$D:$D,"&lt;&gt;"&amp;$B25,'2a. Database N flows'!$M:$M,CG$16,'2a. Database N flows'!$P:$P,CG$15)</f>
        <v/>
      </c>
      <c r="CH25" s="282">
        <f>SUMIFS('2a. Database N flows'!$N:$N,'2a. Database N flows'!$G:$G,$B25,'2a. Database N flows'!$D:$D,"&lt;&gt;"&amp;$B25,'2a. Database N flows'!$M:$M,CH$16,'2a. Database N flows'!$P:$P,CH$15)</f>
        <v/>
      </c>
      <c r="CI25" s="282">
        <f>SUMIFS('2a. Database N flows'!$N:$N,'2a. Database N flows'!$G:$G,$B25,'2a. Database N flows'!$D:$D,"&lt;&gt;"&amp;$B25,'2a. Database N flows'!$M:$M,CI$16,'2a. Database N flows'!$P:$P,CI$15)</f>
        <v/>
      </c>
      <c r="CJ25" s="282">
        <f>SUMIFS('2a. Database N flows'!$N:$N,'2a. Database N flows'!$G:$G,$B25,'2a. Database N flows'!$D:$D,"&lt;&gt;"&amp;$B25,'2a. Database N flows'!$M:$M,CJ$16,'2a. Database N flows'!$P:$P,CJ$15)</f>
        <v/>
      </c>
      <c r="CK25" s="282">
        <f>SUMIFS('2a. Database N flows'!$N:$N,'2a. Database N flows'!$G:$G,$B25,'2a. Database N flows'!$D:$D,"&lt;&gt;"&amp;$B25,'2a. Database N flows'!$M:$M,CK$16,'2a. Database N flows'!$P:$P,CK$15)</f>
        <v/>
      </c>
      <c r="CL25" s="282">
        <f>SUMIFS('2a. Database N flows'!$N:$N,'2a. Database N flows'!$G:$G,$B25,'2a. Database N flows'!$D:$D,"&lt;&gt;"&amp;$B25,'2a. Database N flows'!$M:$M,CL$16,'2a. Database N flows'!$P:$P,CL$15)</f>
        <v/>
      </c>
      <c r="CM25" s="282">
        <f>SUMIFS('2a. Database N flows'!$N:$N,'2a. Database N flows'!$G:$G,$B25,'2a. Database N flows'!$D:$D,"&lt;&gt;"&amp;$B25,'2a. Database N flows'!$M:$M,CM$16,'2a. Database N flows'!$P:$P,CM$15)</f>
        <v/>
      </c>
      <c r="CN25" s="285">
        <f>SUMIFS('2a. Database N flows'!$N:$N,'2a. Database N flows'!$G:$G,$B25,'2a. Database N flows'!$D:$D,"&lt;&gt;"&amp;$B25,'2a. Database N flows'!$P:$P,CN$15)</f>
        <v/>
      </c>
      <c r="CO25" s="282">
        <f>SUMIFS('2a. Database N flows'!$N:$N,'2a. Database N flows'!$G:$G,$B25,'2a. Database N flows'!$D:$D,"&lt;&gt;"&amp;$B25,'2a. Database N flows'!$M:$M,CO$16,'2a. Database N flows'!$P:$P,CO$15)</f>
        <v/>
      </c>
      <c r="CP25" s="282">
        <f>SUMIFS('2a. Database N flows'!$N:$N,'2a. Database N flows'!$G:$G,$B25,'2a. Database N flows'!$D:$D,"&lt;&gt;"&amp;$B25,'2a. Database N flows'!$M:$M,CP$16,'2a. Database N flows'!$P:$P,CP$15)</f>
        <v/>
      </c>
      <c r="CQ25" s="282">
        <f>SUMIFS('2a. Database N flows'!$N:$N,'2a. Database N flows'!$G:$G,$B25,'2a. Database N flows'!$D:$D,"&lt;&gt;"&amp;$B25,'2a. Database N flows'!$M:$M,CQ$16,'2a. Database N flows'!$P:$P,CQ$15)</f>
        <v/>
      </c>
      <c r="CR25" s="282">
        <f>SUMIFS('2a. Database N flows'!$N:$N,'2a. Database N flows'!$G:$G,$B25,'2a. Database N flows'!$D:$D,"&lt;&gt;"&amp;$B25,'2a. Database N flows'!$M:$M,CR$16,'2a. Database N flows'!$P:$P,CR$15)</f>
        <v/>
      </c>
      <c r="CS25" s="282">
        <f>SUMIFS('2a. Database N flows'!$N:$N,'2a. Database N flows'!$G:$G,$B25,'2a. Database N flows'!$D:$D,"&lt;&gt;"&amp;$B25,'2a. Database N flows'!$M:$M,CS$16,'2a. Database N flows'!$P:$P,CS$15)</f>
        <v/>
      </c>
      <c r="CT25" s="282">
        <f>SUMIFS('2a. Database N flows'!$N:$N,'2a. Database N flows'!$G:$G,$B25,'2a. Database N flows'!$D:$D,"&lt;&gt;"&amp;$B25,'2a. Database N flows'!$M:$M,CT$16,'2a. Database N flows'!$P:$P,CT$15)</f>
        <v/>
      </c>
      <c r="CU25" s="282">
        <f>SUMIFS('2a. Database N flows'!$N:$N,'2a. Database N flows'!$G:$G,$B25,'2a. Database N flows'!$D:$D,"&lt;&gt;"&amp;$B25,'2a. Database N flows'!$M:$M,CU$16,'2a. Database N flows'!$P:$P,CU$15)</f>
        <v/>
      </c>
      <c r="CV25" s="285">
        <f>SUMIFS('2a. Database N flows'!$N:$N,'2a. Database N flows'!$G:$G,$B25,'2a. Database N flows'!$D:$D,"&lt;&gt;"&amp;$B25,'2a. Database N flows'!$P:$P,CV$15)</f>
        <v/>
      </c>
      <c r="CY25" s="393" t="n"/>
    </row>
    <row r="26">
      <c r="D26" s="268" t="n"/>
      <c r="AC26" s="535">
        <f>AC15</f>
        <v/>
      </c>
      <c r="AD26" s="535">
        <f>AD15</f>
        <v/>
      </c>
      <c r="AE26" s="535">
        <f>AE15</f>
        <v/>
      </c>
      <c r="AF26" s="535">
        <f>AF15</f>
        <v/>
      </c>
      <c r="AG26" s="535">
        <f>AG15</f>
        <v/>
      </c>
      <c r="AH26" s="535">
        <f>AH15</f>
        <v/>
      </c>
      <c r="AI26" s="535">
        <f>AI15</f>
        <v/>
      </c>
      <c r="CY26" s="268" t="n"/>
    </row>
    <row r="27">
      <c r="D27" s="285" t="inlineStr">
        <is>
          <t>Total N-Inputs</t>
        </is>
      </c>
      <c r="E27" s="285" t="n"/>
      <c r="F27" s="285" t="n"/>
      <c r="G27" s="285" t="n"/>
      <c r="H27" s="285" t="n"/>
      <c r="I27" s="285" t="n"/>
      <c r="J27" s="285" t="n"/>
      <c r="K27" s="285" t="n"/>
      <c r="L27" s="283">
        <f>SUM(L17:L25)</f>
        <v/>
      </c>
      <c r="M27" s="285">
        <f>SUM(M17:M25)</f>
        <v/>
      </c>
      <c r="N27" s="285">
        <f>SUM(N17:N25)</f>
        <v/>
      </c>
      <c r="O27" s="285">
        <f>SUM(O17:O25)</f>
        <v/>
      </c>
      <c r="P27" s="285">
        <f>SUM(P17:P25)</f>
        <v/>
      </c>
      <c r="Q27" s="285">
        <f>SUM(Q17:Q25)</f>
        <v/>
      </c>
      <c r="R27" s="285">
        <f>SUM(R17:R25)</f>
        <v/>
      </c>
      <c r="S27" s="285">
        <f>SUM(S17:S25)</f>
        <v/>
      </c>
      <c r="T27" s="283">
        <f>SUM(T17:T25)</f>
        <v/>
      </c>
      <c r="U27" s="285">
        <f>SUM(U17:U25)</f>
        <v/>
      </c>
      <c r="V27" s="285">
        <f>SUM(V17:V25)</f>
        <v/>
      </c>
      <c r="W27" s="285">
        <f>SUM(W17:W25)</f>
        <v/>
      </c>
      <c r="X27" s="285">
        <f>SUM(X17:X25)</f>
        <v/>
      </c>
      <c r="Y27" s="285">
        <f>SUM(Y17:Y25)</f>
        <v/>
      </c>
      <c r="Z27" s="285">
        <f>SUM(Z17:Z25)</f>
        <v/>
      </c>
      <c r="AA27" s="285">
        <f>SUM(AA17:AA25)</f>
        <v/>
      </c>
      <c r="AB27" s="283">
        <f>SUM(AB17:AB25)</f>
        <v/>
      </c>
      <c r="AC27" s="285">
        <f>SUM(AC17:AC25)</f>
        <v/>
      </c>
      <c r="AD27" s="285">
        <f>SUM(AD17:AD25)</f>
        <v/>
      </c>
      <c r="AE27" s="285">
        <f>SUM(AE17:AE25)</f>
        <v/>
      </c>
      <c r="AF27" s="285">
        <f>SUM(AF17:AF25)</f>
        <v/>
      </c>
      <c r="AG27" s="285">
        <f>SUM(AG17:AG25)</f>
        <v/>
      </c>
      <c r="AH27" s="285">
        <f>SUM(AH17:AH25)</f>
        <v/>
      </c>
      <c r="AI27" s="285">
        <f>SUM(AI17:AI25)</f>
        <v/>
      </c>
      <c r="AJ27" s="283">
        <f>SUM(AJ17:AJ25)</f>
        <v/>
      </c>
      <c r="AK27" s="285">
        <f>SUM(AK17:AK25)</f>
        <v/>
      </c>
      <c r="AL27" s="285">
        <f>SUM(AL17:AL25)</f>
        <v/>
      </c>
      <c r="AM27" s="285">
        <f>SUM(AM17:AM25)</f>
        <v/>
      </c>
      <c r="AN27" s="285">
        <f>SUM(AN17:AN25)</f>
        <v/>
      </c>
      <c r="AO27" s="285">
        <f>SUM(AO17:AO25)</f>
        <v/>
      </c>
      <c r="AP27" s="285">
        <f>SUM(AP17:AP25)</f>
        <v/>
      </c>
      <c r="AQ27" s="285">
        <f>SUM(AQ17:AQ25)</f>
        <v/>
      </c>
      <c r="AR27" s="283">
        <f>SUM(AR17:AR25)</f>
        <v/>
      </c>
      <c r="AS27" s="285">
        <f>SUM(AS17:AS25)</f>
        <v/>
      </c>
      <c r="AT27" s="285">
        <f>SUM(AT17:AT25)</f>
        <v/>
      </c>
      <c r="AU27" s="285">
        <f>SUM(AU17:AU25)</f>
        <v/>
      </c>
      <c r="AV27" s="285">
        <f>SUM(AV17:AV25)</f>
        <v/>
      </c>
      <c r="AW27" s="285">
        <f>SUM(AW17:AW25)</f>
        <v/>
      </c>
      <c r="AX27" s="285">
        <f>SUM(AX17:AX25)</f>
        <v/>
      </c>
      <c r="AY27" s="285">
        <f>SUM(AY17:AY25)</f>
        <v/>
      </c>
      <c r="AZ27" s="283">
        <f>SUM(AZ17:AZ25)</f>
        <v/>
      </c>
      <c r="BA27" s="285">
        <f>SUM(BA17:BA25)</f>
        <v/>
      </c>
      <c r="BB27" s="285">
        <f>SUM(BB17:BB25)</f>
        <v/>
      </c>
      <c r="BC27" s="285">
        <f>SUM(BC17:BC25)</f>
        <v/>
      </c>
      <c r="BD27" s="285">
        <f>SUM(BD17:BD25)</f>
        <v/>
      </c>
      <c r="BE27" s="285">
        <f>SUM(BE17:BE25)</f>
        <v/>
      </c>
      <c r="BF27" s="285">
        <f>SUM(BF17:BF25)</f>
        <v/>
      </c>
      <c r="BG27" s="285">
        <f>SUM(BG17:BG25)</f>
        <v/>
      </c>
      <c r="BH27" s="283">
        <f>SUM(BH17:BH25)</f>
        <v/>
      </c>
      <c r="BI27" s="285">
        <f>SUM(BI17:BI25)</f>
        <v/>
      </c>
      <c r="BJ27" s="285">
        <f>SUM(BJ17:BJ25)</f>
        <v/>
      </c>
      <c r="BK27" s="285">
        <f>SUM(BK17:BK25)</f>
        <v/>
      </c>
      <c r="BL27" s="285">
        <f>SUM(BL17:BL25)</f>
        <v/>
      </c>
      <c r="BM27" s="285">
        <f>SUM(BM17:BM25)</f>
        <v/>
      </c>
      <c r="BN27" s="285">
        <f>SUM(BN17:BN25)</f>
        <v/>
      </c>
      <c r="BO27" s="285">
        <f>SUM(BO17:BO25)</f>
        <v/>
      </c>
      <c r="BP27" s="283">
        <f>SUM(BP17:BP25)</f>
        <v/>
      </c>
      <c r="BQ27" s="285">
        <f>SUM(BQ17:BQ25)</f>
        <v/>
      </c>
      <c r="BR27" s="285">
        <f>SUM(BR17:BR25)</f>
        <v/>
      </c>
      <c r="BS27" s="285">
        <f>SUM(BS17:BS25)</f>
        <v/>
      </c>
      <c r="BT27" s="285">
        <f>SUM(BT17:BT25)</f>
        <v/>
      </c>
      <c r="BU27" s="285">
        <f>SUM(BU17:BU25)</f>
        <v/>
      </c>
      <c r="BV27" s="285">
        <f>SUM(BV17:BV25)</f>
        <v/>
      </c>
      <c r="BW27" s="285">
        <f>SUM(BW17:BW25)</f>
        <v/>
      </c>
      <c r="BX27" s="283">
        <f>SUM(BX17:BX25)</f>
        <v/>
      </c>
      <c r="BY27" s="285">
        <f>SUM(BY17:BY25)</f>
        <v/>
      </c>
      <c r="BZ27" s="285">
        <f>SUM(BZ17:BZ25)</f>
        <v/>
      </c>
      <c r="CA27" s="285">
        <f>SUM(CA17:CA25)</f>
        <v/>
      </c>
      <c r="CB27" s="285">
        <f>SUM(CB17:CB25)</f>
        <v/>
      </c>
      <c r="CC27" s="285">
        <f>SUM(CC17:CC25)</f>
        <v/>
      </c>
      <c r="CD27" s="285">
        <f>SUM(CD17:CD25)</f>
        <v/>
      </c>
      <c r="CE27" s="285">
        <f>SUM(CE17:CE25)</f>
        <v/>
      </c>
      <c r="CF27" s="283">
        <f>SUM(CF17:CF25)</f>
        <v/>
      </c>
      <c r="CG27" s="285">
        <f>SUM(CG17:CG25)</f>
        <v/>
      </c>
      <c r="CH27" s="285">
        <f>SUM(CH17:CH25)</f>
        <v/>
      </c>
      <c r="CI27" s="285">
        <f>SUM(CI17:CI25)</f>
        <v/>
      </c>
      <c r="CJ27" s="285">
        <f>SUM(CJ17:CJ25)</f>
        <v/>
      </c>
      <c r="CK27" s="285">
        <f>SUM(CK17:CK25)</f>
        <v/>
      </c>
      <c r="CL27" s="285">
        <f>SUM(CL17:CL25)</f>
        <v/>
      </c>
      <c r="CM27" s="285">
        <f>SUM(CM17:CM25)</f>
        <v/>
      </c>
      <c r="CN27" s="283">
        <f>SUM(CN17:CN25)</f>
        <v/>
      </c>
      <c r="CO27" s="285">
        <f>SUM(CO17:CO25)</f>
        <v/>
      </c>
      <c r="CP27" s="285">
        <f>SUM(CP17:CP25)</f>
        <v/>
      </c>
      <c r="CQ27" s="285">
        <f>SUM(CQ17:CQ25)</f>
        <v/>
      </c>
      <c r="CR27" s="285">
        <f>SUM(CR17:CR25)</f>
        <v/>
      </c>
      <c r="CS27" s="285">
        <f>SUM(CS17:CS25)</f>
        <v/>
      </c>
      <c r="CT27" s="285">
        <f>SUM(CT17:CT25)</f>
        <v/>
      </c>
      <c r="CU27" s="285">
        <f>SUM(CU17:CU25)</f>
        <v/>
      </c>
      <c r="CV27" s="283">
        <f>SUM(CV17:CV25)</f>
        <v/>
      </c>
      <c r="CY27" s="268" t="n"/>
    </row>
    <row r="28">
      <c r="L28" s="268" t="n"/>
      <c r="T28" s="268" t="n"/>
      <c r="AB28" s="268" t="n"/>
      <c r="AJ28" s="268" t="n"/>
      <c r="AR28" s="268" t="n"/>
      <c r="AZ28" s="268" t="n"/>
      <c r="BH28" s="268" t="n"/>
      <c r="BP28" s="268" t="n"/>
      <c r="BX28" s="268" t="n"/>
      <c r="CF28" s="268" t="n"/>
      <c r="CN28" s="268" t="n"/>
      <c r="CV28" s="268" t="n"/>
      <c r="CY28" s="268" t="n"/>
    </row>
    <row r="29">
      <c r="D29" s="288" t="inlineStr">
        <is>
          <t>Year</t>
        </is>
      </c>
      <c r="E29" s="285">
        <f>E16</f>
        <v/>
      </c>
      <c r="F29" s="285">
        <f>F16</f>
        <v/>
      </c>
      <c r="G29" s="285">
        <f>G16</f>
        <v/>
      </c>
      <c r="H29" s="285">
        <f>H16</f>
        <v/>
      </c>
      <c r="I29" s="285">
        <f>I16</f>
        <v/>
      </c>
      <c r="J29" s="285">
        <f>J16</f>
        <v/>
      </c>
      <c r="K29" s="285">
        <f>K16</f>
        <v/>
      </c>
      <c r="L29" s="289" t="inlineStr">
        <is>
          <t>N-inputs</t>
        </is>
      </c>
      <c r="T29" s="268" t="n"/>
      <c r="AB29" s="268" t="n"/>
      <c r="AJ29" s="268" t="n"/>
      <c r="AR29" s="268" t="n"/>
      <c r="AZ29" s="268" t="n"/>
      <c r="BH29" s="268" t="n"/>
      <c r="BP29" s="268" t="n"/>
      <c r="BX29" s="268" t="n"/>
      <c r="CF29" s="268" t="n"/>
      <c r="CN29" s="268" t="n"/>
      <c r="CV29" s="268" t="n"/>
      <c r="CY29" s="268" t="n"/>
    </row>
    <row r="30">
      <c r="D30" s="285" t="n"/>
      <c r="E30" s="285" t="n"/>
      <c r="F30" s="285" t="n"/>
      <c r="G30" s="285" t="n"/>
      <c r="H30" s="285" t="n"/>
      <c r="I30" s="285" t="n"/>
      <c r="J30" s="285" t="n"/>
      <c r="K30" s="285" t="n"/>
      <c r="L30" s="292" t="inlineStr">
        <is>
          <t>kt N</t>
        </is>
      </c>
      <c r="T30" s="268" t="n"/>
      <c r="AB30" s="268" t="n"/>
      <c r="AJ30" s="268" t="n"/>
      <c r="AR30" s="268" t="n"/>
      <c r="AZ30" s="268" t="n"/>
      <c r="BH30" s="268" t="n"/>
      <c r="BP30" s="268" t="n"/>
      <c r="BX30" s="268" t="n"/>
      <c r="CF30" s="268" t="n"/>
      <c r="CN30" s="268" t="n"/>
      <c r="CV30" s="268" t="n"/>
      <c r="CY30" s="268" t="n"/>
    </row>
    <row r="31">
      <c r="D31" s="288">
        <f>E15</f>
        <v/>
      </c>
      <c r="E31" s="285">
        <f>SUM(E17:E25)</f>
        <v/>
      </c>
      <c r="F31" s="285">
        <f>SUM(F17:F25)</f>
        <v/>
      </c>
      <c r="G31" s="285">
        <f>SUM(G17:G25)</f>
        <v/>
      </c>
      <c r="H31" s="285">
        <f>SUM(H17:H25)</f>
        <v/>
      </c>
      <c r="I31" s="285">
        <f>SUM(I17:I25)</f>
        <v/>
      </c>
      <c r="J31" s="285">
        <f>SUM(J17:J25)</f>
        <v/>
      </c>
      <c r="K31" s="285">
        <f>SUM(K17:K25)</f>
        <v/>
      </c>
      <c r="L31" s="285">
        <f>L27</f>
        <v/>
      </c>
      <c r="CY31" s="268" t="n"/>
    </row>
    <row r="32">
      <c r="D32" s="288">
        <f>M15</f>
        <v/>
      </c>
      <c r="E32" s="285">
        <f>M27</f>
        <v/>
      </c>
      <c r="F32" s="285">
        <f>N27</f>
        <v/>
      </c>
      <c r="G32" s="285">
        <f>O27</f>
        <v/>
      </c>
      <c r="H32" s="285">
        <f>P27</f>
        <v/>
      </c>
      <c r="I32" s="285">
        <f>Q27</f>
        <v/>
      </c>
      <c r="J32" s="285">
        <f>R27</f>
        <v/>
      </c>
      <c r="K32" s="285">
        <f>S27</f>
        <v/>
      </c>
      <c r="L32" s="285">
        <f>T27</f>
        <v/>
      </c>
      <c r="CY32" s="268" t="n"/>
    </row>
    <row r="33">
      <c r="D33" s="288">
        <f>U15</f>
        <v/>
      </c>
      <c r="E33" s="285">
        <f>U27</f>
        <v/>
      </c>
      <c r="F33" s="285">
        <f>V27</f>
        <v/>
      </c>
      <c r="G33" s="285">
        <f>W27</f>
        <v/>
      </c>
      <c r="H33" s="285">
        <f>X27</f>
        <v/>
      </c>
      <c r="I33" s="285">
        <f>Y27</f>
        <v/>
      </c>
      <c r="J33" s="285">
        <f>Z27</f>
        <v/>
      </c>
      <c r="K33" s="285">
        <f>AA27</f>
        <v/>
      </c>
      <c r="L33" s="285">
        <f>AB27</f>
        <v/>
      </c>
      <c r="CY33" s="268" t="n"/>
    </row>
    <row r="34">
      <c r="D34" s="288">
        <f>AC15</f>
        <v/>
      </c>
      <c r="E34" s="285">
        <f>AC27</f>
        <v/>
      </c>
      <c r="F34" s="285">
        <f>AD27</f>
        <v/>
      </c>
      <c r="G34" s="285">
        <f>AE27</f>
        <v/>
      </c>
      <c r="H34" s="285">
        <f>AF27</f>
        <v/>
      </c>
      <c r="I34" s="285">
        <f>AG27</f>
        <v/>
      </c>
      <c r="J34" s="285">
        <f>AH27</f>
        <v/>
      </c>
      <c r="K34" s="285">
        <f>AI27</f>
        <v/>
      </c>
      <c r="L34" s="285">
        <f>AJ27</f>
        <v/>
      </c>
      <c r="CY34" s="268" t="n"/>
    </row>
    <row r="35">
      <c r="D35" s="288">
        <f>AK15</f>
        <v/>
      </c>
      <c r="E35" s="285">
        <f>AK25</f>
        <v/>
      </c>
      <c r="F35" s="285">
        <f>AL25</f>
        <v/>
      </c>
      <c r="G35" s="285">
        <f>AM25</f>
        <v/>
      </c>
      <c r="H35" s="285">
        <f>AN25</f>
        <v/>
      </c>
      <c r="I35" s="285">
        <f>AO25</f>
        <v/>
      </c>
      <c r="J35" s="285">
        <f>AP25</f>
        <v/>
      </c>
      <c r="K35" s="285">
        <f>AQ25</f>
        <v/>
      </c>
      <c r="L35" s="285">
        <f>AR27</f>
        <v/>
      </c>
      <c r="CY35" s="268" t="n"/>
    </row>
    <row r="36">
      <c r="D36" s="288">
        <f>AS15</f>
        <v/>
      </c>
      <c r="E36" s="285">
        <f>AS27</f>
        <v/>
      </c>
      <c r="F36" s="285">
        <f>AT27</f>
        <v/>
      </c>
      <c r="G36" s="285">
        <f>AU27</f>
        <v/>
      </c>
      <c r="H36" s="285">
        <f>AV27</f>
        <v/>
      </c>
      <c r="I36" s="285">
        <f>AW27</f>
        <v/>
      </c>
      <c r="J36" s="285">
        <f>AX27</f>
        <v/>
      </c>
      <c r="K36" s="285">
        <f>AY27</f>
        <v/>
      </c>
      <c r="L36" s="285">
        <f>AZ27</f>
        <v/>
      </c>
      <c r="CY36" s="268" t="n"/>
    </row>
    <row r="37">
      <c r="D37" s="288">
        <f>BA15</f>
        <v/>
      </c>
      <c r="E37" s="285">
        <f>AS28</f>
        <v/>
      </c>
      <c r="F37" s="285">
        <f>AT28</f>
        <v/>
      </c>
      <c r="G37" s="285">
        <f>AU28</f>
        <v/>
      </c>
      <c r="H37" s="285">
        <f>AV28</f>
        <v/>
      </c>
      <c r="I37" s="285">
        <f>AW28</f>
        <v/>
      </c>
      <c r="J37" s="285">
        <f>AX28</f>
        <v/>
      </c>
      <c r="K37" s="285">
        <f>AY28</f>
        <v/>
      </c>
      <c r="L37" s="285">
        <f>AZ28</f>
        <v/>
      </c>
      <c r="CY37" s="268" t="n"/>
    </row>
    <row r="38">
      <c r="D38" s="288">
        <f>BI15</f>
        <v/>
      </c>
      <c r="E38" s="285">
        <f>AS29</f>
        <v/>
      </c>
      <c r="F38" s="285">
        <f>AT29</f>
        <v/>
      </c>
      <c r="G38" s="285">
        <f>AU29</f>
        <v/>
      </c>
      <c r="H38" s="285">
        <f>AV29</f>
        <v/>
      </c>
      <c r="I38" s="285">
        <f>AW29</f>
        <v/>
      </c>
      <c r="J38" s="285">
        <f>AX29</f>
        <v/>
      </c>
      <c r="K38" s="285">
        <f>AY29</f>
        <v/>
      </c>
      <c r="L38" s="285">
        <f>AZ29</f>
        <v/>
      </c>
      <c r="CY38" s="268" t="n"/>
    </row>
    <row r="39">
      <c r="D39" s="288">
        <f>BQ15</f>
        <v/>
      </c>
      <c r="E39" s="285">
        <f>BQ27</f>
        <v/>
      </c>
      <c r="F39" s="285">
        <f>BR27</f>
        <v/>
      </c>
      <c r="G39" s="285">
        <f>BS27</f>
        <v/>
      </c>
      <c r="H39" s="285">
        <f>BT27</f>
        <v/>
      </c>
      <c r="I39" s="285">
        <f>BU27</f>
        <v/>
      </c>
      <c r="J39" s="285">
        <f>BV27</f>
        <v/>
      </c>
      <c r="K39" s="285">
        <f>BW27</f>
        <v/>
      </c>
      <c r="L39" s="285">
        <f>BX27</f>
        <v/>
      </c>
      <c r="CY39" s="268" t="n"/>
    </row>
    <row r="40">
      <c r="D40" s="288">
        <f>BY15</f>
        <v/>
      </c>
      <c r="E40" s="285">
        <f>BY27</f>
        <v/>
      </c>
      <c r="F40" s="285">
        <f>BZ27</f>
        <v/>
      </c>
      <c r="G40" s="285">
        <f>CA27</f>
        <v/>
      </c>
      <c r="H40" s="285">
        <f>CB27</f>
        <v/>
      </c>
      <c r="I40" s="285">
        <f>CC27</f>
        <v/>
      </c>
      <c r="J40" s="285">
        <f>CD27</f>
        <v/>
      </c>
      <c r="K40" s="285">
        <f>CE27</f>
        <v/>
      </c>
      <c r="L40" s="285">
        <f>CF27</f>
        <v/>
      </c>
      <c r="N40" s="268" t="n"/>
      <c r="CY40" s="268" t="n"/>
    </row>
    <row r="41">
      <c r="D41" s="288">
        <f>CG15</f>
        <v/>
      </c>
      <c r="E41" s="285">
        <f>CG27</f>
        <v/>
      </c>
      <c r="F41" s="285">
        <f>CH27</f>
        <v/>
      </c>
      <c r="G41" s="285">
        <f>CI27</f>
        <v/>
      </c>
      <c r="H41" s="285">
        <f>CJ27</f>
        <v/>
      </c>
      <c r="I41" s="285">
        <f>CK27</f>
        <v/>
      </c>
      <c r="J41" s="285">
        <f>CL27</f>
        <v/>
      </c>
      <c r="K41" s="285">
        <f>CM27</f>
        <v/>
      </c>
      <c r="L41" s="285">
        <f>CN27</f>
        <v/>
      </c>
      <c r="CY41" s="268" t="n"/>
    </row>
    <row r="42">
      <c r="D42" s="288">
        <f>CO15</f>
        <v/>
      </c>
      <c r="E42" s="285">
        <f>CO27</f>
        <v/>
      </c>
      <c r="F42" s="285">
        <f>CP27</f>
        <v/>
      </c>
      <c r="G42" s="285">
        <f>CQ27</f>
        <v/>
      </c>
      <c r="H42" s="285">
        <f>CR27</f>
        <v/>
      </c>
      <c r="I42" s="285">
        <f>CS27</f>
        <v/>
      </c>
      <c r="J42" s="285">
        <f>CT27</f>
        <v/>
      </c>
      <c r="K42" s="285">
        <f>CU27</f>
        <v/>
      </c>
      <c r="L42" s="285">
        <f>CV27</f>
        <v/>
      </c>
      <c r="CY42" s="268" t="n"/>
    </row>
    <row r="43">
      <c r="D43" s="301" t="n"/>
      <c r="CY43" s="268" t="n"/>
    </row>
    <row r="44">
      <c r="CY44" s="268" t="n"/>
    </row>
    <row r="45">
      <c r="CY45" s="268" t="n"/>
    </row>
    <row r="46">
      <c r="CY46" s="268" t="n"/>
    </row>
    <row r="47">
      <c r="CY47" s="268" t="n"/>
    </row>
    <row r="48">
      <c r="CY48" s="268" t="n"/>
    </row>
    <row r="49">
      <c r="CY49" s="268" t="n"/>
    </row>
    <row r="50">
      <c r="CY50" s="268" t="n"/>
    </row>
    <row r="51">
      <c r="CY51" s="268" t="n"/>
    </row>
    <row r="52">
      <c r="CY52" s="268" t="n"/>
    </row>
    <row r="53">
      <c r="CY53" s="268" t="n"/>
    </row>
    <row r="54">
      <c r="CY54" s="268" t="n"/>
    </row>
    <row r="55">
      <c r="CY55" s="268" t="n"/>
    </row>
    <row r="56">
      <c r="CY56" s="268" t="n"/>
    </row>
    <row r="57">
      <c r="CY57" s="268" t="n"/>
    </row>
    <row r="58">
      <c r="CY58" s="268" t="n"/>
    </row>
    <row r="59">
      <c r="CY59" s="268" t="n"/>
    </row>
    <row r="60">
      <c r="CY60" s="268" t="n"/>
    </row>
    <row r="61">
      <c r="CY61" s="268" t="n"/>
    </row>
    <row r="62">
      <c r="CY62" s="268" t="n"/>
    </row>
    <row r="63">
      <c r="CY63" s="268" t="n"/>
    </row>
    <row r="64">
      <c r="CY64" s="268" t="n"/>
    </row>
    <row r="65">
      <c r="CY65" s="268" t="n"/>
    </row>
    <row r="66">
      <c r="CY66" s="268" t="n"/>
    </row>
    <row r="67">
      <c r="CY67" s="268" t="n"/>
    </row>
    <row r="68">
      <c r="CY68" s="268" t="n"/>
    </row>
    <row r="69">
      <c r="CY69" s="268" t="n"/>
    </row>
    <row r="70">
      <c r="CY70" s="268" t="n"/>
    </row>
    <row r="71">
      <c r="CY71" s="268" t="n"/>
    </row>
    <row r="72">
      <c r="CY72" s="268" t="n"/>
    </row>
    <row r="73">
      <c r="CY73" s="268" t="n"/>
    </row>
    <row r="74">
      <c r="CY74" s="268" t="n"/>
    </row>
    <row r="75">
      <c r="CY75" s="268" t="n"/>
    </row>
    <row r="76">
      <c r="CY76" s="268" t="n"/>
    </row>
    <row r="77">
      <c r="CY77" s="268" t="n"/>
    </row>
    <row r="78">
      <c r="CY78" s="268" t="n"/>
    </row>
    <row r="79">
      <c r="CY79" s="268" t="n"/>
    </row>
    <row r="80">
      <c r="CY80" s="268" t="n"/>
    </row>
    <row r="81">
      <c r="CY81" s="268" t="n"/>
    </row>
    <row r="82">
      <c r="CY82" s="268" t="n"/>
    </row>
    <row r="83">
      <c r="CY83" s="268" t="n"/>
    </row>
    <row r="84">
      <c r="CY84" s="268" t="n"/>
    </row>
    <row r="85">
      <c r="CY85" s="268" t="n"/>
    </row>
    <row r="86">
      <c r="CY86" s="268" t="n"/>
    </row>
    <row r="87">
      <c r="CY87" s="268" t="n"/>
    </row>
    <row r="88">
      <c r="CY88" s="268" t="n"/>
    </row>
    <row r="89">
      <c r="CY89" s="268" t="n"/>
    </row>
    <row r="90">
      <c r="CY90" s="268" t="n"/>
    </row>
    <row r="91">
      <c r="CY91" s="268" t="n"/>
    </row>
    <row r="92" ht="16" customFormat="1" customHeight="1" s="270" thickBot="1">
      <c r="A92" s="387" t="n"/>
      <c r="B92" s="387" t="n"/>
      <c r="CY92" s="265" t="n"/>
    </row>
    <row r="93" ht="16" customHeight="1">
      <c r="C93" s="297" t="inlineStr">
        <is>
          <t>Time series of N-inputs to a specific pool</t>
        </is>
      </c>
      <c r="CY93" s="268" t="n"/>
    </row>
    <row r="94">
      <c r="C94" s="268" t="n"/>
      <c r="CY94" s="268" t="n"/>
    </row>
    <row r="95">
      <c r="CY95" s="268" t="n"/>
    </row>
    <row r="96">
      <c r="C96" s="302" t="inlineStr">
        <is>
          <t>select pool</t>
        </is>
      </c>
      <c r="D96" s="435" t="inlineStr">
        <is>
          <t>Forests and semi-natural vegetation</t>
        </is>
      </c>
      <c r="CY96" s="268" t="n"/>
    </row>
    <row r="97">
      <c r="C97" s="268" t="n"/>
      <c r="D97" s="272" t="n"/>
      <c r="CY97" s="268" t="n"/>
    </row>
    <row r="98" hidden="1" outlineLevel="1">
      <c r="C98" s="535">
        <f>"N-inputs to "&amp;D96</f>
        <v/>
      </c>
      <c r="D98" s="535" t="n">
        <v>1</v>
      </c>
      <c r="E98" s="535">
        <f>D98+1</f>
        <v/>
      </c>
      <c r="F98" s="535">
        <f>E98+1</f>
        <v/>
      </c>
      <c r="G98" s="535">
        <f>F98+1</f>
        <v/>
      </c>
      <c r="H98" s="535">
        <f>G98+1</f>
        <v/>
      </c>
      <c r="I98" s="535">
        <f>H98+1</f>
        <v/>
      </c>
      <c r="J98" s="535">
        <f>I98+1</f>
        <v/>
      </c>
      <c r="K98" s="535">
        <f>J98+1</f>
        <v/>
      </c>
      <c r="CY98" s="268" t="n"/>
    </row>
    <row r="99" collapsed="1">
      <c r="D99" s="273" t="n"/>
      <c r="E99" s="274" t="n"/>
      <c r="F99" s="275" t="n"/>
      <c r="G99" s="275" t="n"/>
      <c r="H99" s="275" t="n"/>
      <c r="I99" s="275" t="n"/>
      <c r="J99" s="275" t="n"/>
      <c r="K99" s="275" t="n"/>
      <c r="L99" s="276" t="n"/>
      <c r="M99" s="269" t="n"/>
      <c r="N99" s="269" t="n"/>
      <c r="O99" s="269" t="n"/>
      <c r="P99" s="269" t="n"/>
      <c r="Q99" s="269" t="n"/>
      <c r="R99" s="269" t="n"/>
      <c r="S99" s="269" t="n"/>
      <c r="T99" s="269" t="n"/>
      <c r="U99" s="269" t="n"/>
      <c r="V99" s="269" t="n"/>
      <c r="W99" s="269" t="n"/>
      <c r="X99" s="269" t="n"/>
      <c r="Y99" s="269" t="n"/>
      <c r="Z99" s="269" t="n"/>
      <c r="AA99" s="269" t="n"/>
      <c r="AB99" s="269" t="n"/>
      <c r="AC99" s="269" t="n"/>
      <c r="AD99" s="269" t="n"/>
      <c r="AE99" s="269" t="n"/>
      <c r="AF99" s="269" t="n"/>
      <c r="AG99" s="269" t="n"/>
      <c r="AH99" s="269" t="n"/>
      <c r="AI99" s="269" t="n"/>
      <c r="AJ99" s="269" t="n"/>
      <c r="AK99" s="269" t="n"/>
      <c r="AL99" s="269" t="n"/>
      <c r="AM99" s="269" t="n"/>
      <c r="AN99" s="269" t="n"/>
      <c r="AO99" s="269" t="n"/>
      <c r="AP99" s="269" t="n"/>
      <c r="AQ99" s="269" t="n"/>
      <c r="AR99" s="269" t="n"/>
      <c r="AS99" s="269" t="n"/>
      <c r="AT99" s="269" t="n"/>
      <c r="AU99" s="269" t="n"/>
      <c r="AV99" s="269" t="n"/>
      <c r="AW99" s="269" t="n"/>
      <c r="AX99" s="269" t="n"/>
      <c r="AY99" s="269" t="n"/>
      <c r="AZ99" s="269" t="n"/>
      <c r="BA99" s="269" t="n"/>
      <c r="BB99" s="269" t="n"/>
      <c r="BC99" s="269" t="n"/>
      <c r="BD99" s="269" t="n"/>
      <c r="BE99" s="269" t="n"/>
      <c r="BF99" s="269" t="n"/>
      <c r="BG99" s="269" t="n"/>
      <c r="BH99" s="269" t="n"/>
      <c r="BI99" s="269" t="n"/>
      <c r="BJ99" s="269" t="n"/>
      <c r="BK99" s="269" t="n"/>
      <c r="BL99" s="269" t="n"/>
      <c r="BM99" s="269" t="n"/>
      <c r="BN99" s="269" t="n"/>
      <c r="BO99" s="269" t="n"/>
      <c r="BP99" s="269" t="n"/>
      <c r="BQ99" s="269" t="n"/>
      <c r="BR99" s="269" t="n"/>
      <c r="BS99" s="269" t="n"/>
      <c r="BT99" s="269" t="n"/>
      <c r="BU99" s="269" t="n"/>
      <c r="BV99" s="269" t="n"/>
      <c r="BW99" s="269" t="n"/>
      <c r="BX99" s="269" t="n"/>
      <c r="BY99" s="269" t="n"/>
      <c r="BZ99" s="269" t="n"/>
      <c r="CA99" s="269" t="n"/>
      <c r="CB99" s="269" t="n"/>
      <c r="CC99" s="269" t="n"/>
      <c r="CD99" s="269" t="n"/>
      <c r="CE99" s="269" t="n"/>
      <c r="CF99" s="269" t="n"/>
      <c r="CG99" s="269" t="n"/>
      <c r="CH99" s="269" t="n"/>
      <c r="CI99" s="269" t="n"/>
      <c r="CJ99" s="269" t="n"/>
      <c r="CK99" s="269" t="n"/>
      <c r="CL99" s="269" t="n"/>
      <c r="CM99" s="269" t="n"/>
      <c r="CN99" s="269" t="n"/>
      <c r="CO99" s="269" t="n"/>
      <c r="CP99" s="269" t="n"/>
      <c r="CQ99" s="269" t="n"/>
      <c r="CR99" s="269" t="n"/>
      <c r="CS99" s="269" t="n"/>
      <c r="CT99" s="269" t="n"/>
      <c r="CU99" s="269" t="n"/>
      <c r="CV99" s="269" t="n"/>
      <c r="CY99" s="268" t="n"/>
    </row>
    <row r="100">
      <c r="D100" s="277" t="n"/>
      <c r="E100" s="268" t="inlineStr">
        <is>
          <t>NOx</t>
        </is>
      </c>
      <c r="F100" s="268" t="inlineStr">
        <is>
          <t>NH3</t>
        </is>
      </c>
      <c r="G100" s="268" t="inlineStr">
        <is>
          <t>N2O</t>
        </is>
      </c>
      <c r="H100" s="268" t="inlineStr">
        <is>
          <t>Nmix</t>
        </is>
      </c>
      <c r="I100" s="268" t="inlineStr">
        <is>
          <t>N2</t>
        </is>
      </c>
      <c r="J100" s="268" t="inlineStr">
        <is>
          <t>OXN</t>
        </is>
      </c>
      <c r="K100" s="268" t="inlineStr">
        <is>
          <t>RDN</t>
        </is>
      </c>
      <c r="L100" s="278" t="inlineStr">
        <is>
          <t>Total kt N</t>
        </is>
      </c>
      <c r="M100" s="280" t="n"/>
      <c r="N100" s="280" t="n"/>
      <c r="O100" s="280" t="n"/>
      <c r="P100" s="280" t="n"/>
      <c r="Q100" s="280" t="n"/>
      <c r="R100" s="280" t="n"/>
      <c r="S100" s="280" t="n"/>
      <c r="T100" s="280" t="n"/>
      <c r="U100" s="280" t="n"/>
      <c r="V100" s="280" t="n"/>
      <c r="W100" s="280" t="n"/>
      <c r="X100" s="280" t="n"/>
      <c r="Y100" s="280" t="n"/>
      <c r="Z100" s="280" t="n"/>
      <c r="AA100" s="280" t="n"/>
      <c r="AB100" s="280" t="n"/>
      <c r="AC100" s="280" t="n"/>
      <c r="AD100" s="280" t="n"/>
      <c r="AE100" s="280" t="n"/>
      <c r="AF100" s="280" t="n"/>
      <c r="AG100" s="280" t="n"/>
      <c r="AH100" s="280" t="n"/>
      <c r="AI100" s="280" t="n"/>
      <c r="AJ100" s="280" t="n"/>
      <c r="AK100" s="280" t="n"/>
      <c r="AL100" s="280" t="n"/>
      <c r="AM100" s="280" t="n"/>
      <c r="AN100" s="280" t="n"/>
      <c r="AO100" s="280" t="n"/>
      <c r="AP100" s="280" t="n"/>
      <c r="AQ100" s="280" t="n"/>
      <c r="AR100" s="280" t="n"/>
      <c r="AS100" s="280" t="n"/>
      <c r="AT100" s="280" t="n"/>
      <c r="AU100" s="280" t="n"/>
      <c r="AV100" s="280" t="n"/>
      <c r="AW100" s="280" t="n"/>
      <c r="AX100" s="280" t="n"/>
      <c r="AY100" s="280" t="n"/>
      <c r="AZ100" s="280" t="n"/>
      <c r="BA100" s="280" t="n"/>
      <c r="BB100" s="280" t="n"/>
      <c r="BC100" s="280" t="n"/>
      <c r="BD100" s="280" t="n"/>
      <c r="BE100" s="280" t="n"/>
      <c r="BF100" s="280" t="n"/>
      <c r="BG100" s="280" t="n"/>
      <c r="BH100" s="280" t="n"/>
      <c r="BI100" s="280" t="n"/>
      <c r="BJ100" s="280" t="n"/>
      <c r="BK100" s="280" t="n"/>
      <c r="BL100" s="280" t="n"/>
      <c r="BM100" s="280" t="n"/>
      <c r="BN100" s="280" t="n"/>
      <c r="BO100" s="280" t="n"/>
      <c r="BP100" s="280" t="n"/>
      <c r="BQ100" s="280" t="n"/>
      <c r="BR100" s="280" t="n"/>
      <c r="BS100" s="280" t="n"/>
      <c r="BT100" s="280" t="n"/>
      <c r="BU100" s="280" t="n"/>
      <c r="BV100" s="280" t="n"/>
      <c r="BW100" s="280" t="n"/>
      <c r="BX100" s="280" t="n"/>
      <c r="BY100" s="280" t="n"/>
      <c r="BZ100" s="280" t="n"/>
      <c r="CA100" s="280" t="n"/>
      <c r="CB100" s="280" t="n"/>
      <c r="CC100" s="280" t="n"/>
      <c r="CD100" s="280" t="n"/>
      <c r="CE100" s="280" t="n"/>
      <c r="CF100" s="280" t="n"/>
      <c r="CG100" s="280" t="n"/>
      <c r="CH100" s="280" t="n"/>
      <c r="CI100" s="280" t="n"/>
      <c r="CJ100" s="280" t="n"/>
      <c r="CK100" s="280" t="n"/>
      <c r="CL100" s="280" t="n"/>
      <c r="CM100" s="280" t="n"/>
      <c r="CN100" s="280" t="n"/>
      <c r="CO100" s="280" t="n"/>
      <c r="CP100" s="280" t="n"/>
      <c r="CQ100" s="280" t="n"/>
      <c r="CR100" s="280" t="n"/>
      <c r="CS100" s="280" t="n"/>
      <c r="CT100" s="280" t="n"/>
      <c r="CU100" s="280" t="n"/>
      <c r="CV100" s="280" t="n"/>
      <c r="CY100" s="268" t="n"/>
    </row>
    <row r="101">
      <c r="D101" s="285" t="n">
        <v>2018</v>
      </c>
      <c r="E101" s="282">
        <f>VLOOKUP($D$96,$D$17:$CV$25,E$98,FALSE)</f>
        <v/>
      </c>
      <c r="F101" s="282">
        <f>VLOOKUP($D$96,$D$17:$CV$25,F$98,FALSE)</f>
        <v/>
      </c>
      <c r="G101" s="282">
        <f>VLOOKUP($D$96,$D$17:$CV$25,G$98,FALSE)</f>
        <v/>
      </c>
      <c r="H101" s="282">
        <f>VLOOKUP($D$96,$D$17:$CV$25,H$98,FALSE)</f>
        <v/>
      </c>
      <c r="I101" s="282">
        <f>VLOOKUP($D$96,$D$17:$CV$25,I$98,FALSE)</f>
        <v/>
      </c>
      <c r="J101" s="282">
        <f>VLOOKUP($D$96,$D$17:$CV$25,J$98,FALSE)</f>
        <v/>
      </c>
      <c r="K101" s="282">
        <f>VLOOKUP($D$96,$D$17:$CV$25,K$98,FALSE)</f>
        <v/>
      </c>
      <c r="L101" s="285">
        <f>SUM(E101:K101)</f>
        <v/>
      </c>
      <c r="CY101" s="268" t="n"/>
    </row>
    <row r="102">
      <c r="B102" s="386" t="n">
        <v>8</v>
      </c>
      <c r="D102" s="285" t="n">
        <v>2020</v>
      </c>
      <c r="E102" s="282">
        <f>VLOOKUP($D$96,$D$17:$CV$25,$B102+E$98,FALSE)</f>
        <v/>
      </c>
      <c r="F102" s="282">
        <f>VLOOKUP($D$96,$D$17:$CV$25,$B102+F$98,FALSE)</f>
        <v/>
      </c>
      <c r="G102" s="282">
        <f>VLOOKUP($D$96,$D$17:$CV$25,$B102+G$98,FALSE)</f>
        <v/>
      </c>
      <c r="H102" s="282">
        <f>VLOOKUP($D$96,$D$17:$CV$25,$B102+H$98,FALSE)</f>
        <v/>
      </c>
      <c r="I102" s="282">
        <f>VLOOKUP($D$96,$D$17:$CV$25,$B102+I$98,FALSE)</f>
        <v/>
      </c>
      <c r="J102" s="282">
        <f>VLOOKUP($D$96,$D$17:$CV$25,$B102+J$98,FALSE)</f>
        <v/>
      </c>
      <c r="K102" s="282">
        <f>VLOOKUP($D$96,$D$17:$CV$25,$B102+K$98,FALSE)</f>
        <v/>
      </c>
      <c r="L102" s="285">
        <f>SUM(E102:K102)</f>
        <v/>
      </c>
      <c r="AC102" s="269" t="n"/>
      <c r="AD102" s="269" t="n"/>
      <c r="AE102" s="269" t="n"/>
      <c r="AF102" s="269" t="n"/>
      <c r="AG102" s="269" t="n"/>
      <c r="AH102" s="269" t="n"/>
      <c r="AI102" s="269" t="n"/>
      <c r="AK102" s="269" t="n"/>
      <c r="AL102" s="269" t="n"/>
      <c r="AM102" s="269" t="n"/>
      <c r="AN102" s="269" t="n"/>
      <c r="AO102" s="269" t="n"/>
      <c r="AP102" s="269" t="n"/>
      <c r="AQ102" s="269" t="n"/>
      <c r="AS102" s="269" t="n"/>
      <c r="AT102" s="269" t="n"/>
      <c r="AU102" s="269" t="n"/>
      <c r="AV102" s="269" t="n"/>
      <c r="AW102" s="269" t="n"/>
      <c r="AX102" s="269" t="n"/>
      <c r="AY102" s="269" t="n"/>
      <c r="BA102" s="269" t="n"/>
      <c r="BB102" s="269" t="n"/>
      <c r="BC102" s="269" t="n"/>
      <c r="BD102" s="269" t="n"/>
      <c r="BE102" s="269" t="n"/>
      <c r="BF102" s="269" t="n"/>
      <c r="BG102" s="269" t="n"/>
      <c r="BI102" s="269" t="n"/>
      <c r="BJ102" s="269" t="n"/>
      <c r="BK102" s="269" t="n"/>
      <c r="BL102" s="269" t="n"/>
      <c r="BM102" s="269" t="n"/>
      <c r="BN102" s="269" t="n"/>
      <c r="BO102" s="269" t="n"/>
      <c r="BQ102" s="269" t="n"/>
      <c r="BR102" s="269" t="n"/>
      <c r="BS102" s="269" t="n"/>
      <c r="BT102" s="269" t="n"/>
      <c r="BU102" s="269" t="n"/>
      <c r="BV102" s="269" t="n"/>
      <c r="BW102" s="269" t="n"/>
      <c r="BY102" s="269" t="n"/>
      <c r="BZ102" s="269" t="n"/>
      <c r="CA102" s="269" t="n"/>
      <c r="CB102" s="269" t="n"/>
      <c r="CC102" s="269" t="n"/>
      <c r="CD102" s="269" t="n"/>
      <c r="CE102" s="269" t="n"/>
      <c r="CG102" s="269" t="n"/>
      <c r="CH102" s="269" t="n"/>
      <c r="CI102" s="269" t="n"/>
      <c r="CJ102" s="269" t="n"/>
      <c r="CK102" s="269" t="n"/>
      <c r="CL102" s="269" t="n"/>
      <c r="CM102" s="269" t="n"/>
      <c r="CO102" s="269" t="n"/>
      <c r="CP102" s="269" t="n"/>
      <c r="CQ102" s="269" t="n"/>
      <c r="CR102" s="269" t="n"/>
      <c r="CS102" s="269" t="n"/>
      <c r="CT102" s="269" t="n"/>
      <c r="CU102" s="269" t="n"/>
      <c r="CY102" s="268" t="n"/>
    </row>
    <row r="103">
      <c r="B103" s="386">
        <f>B102+8</f>
        <v/>
      </c>
      <c r="D103" s="285" t="n">
        <v>2022</v>
      </c>
      <c r="E103" s="282">
        <f>VLOOKUP($D$96,$D$17:$CV$25,$B103+E$98,FALSE)</f>
        <v/>
      </c>
      <c r="F103" s="282">
        <f>VLOOKUP($D$96,$D$17:$CV$25,$B103+F$98,FALSE)</f>
        <v/>
      </c>
      <c r="G103" s="282">
        <f>VLOOKUP($D$96,$D$17:$CV$25,$B103+G$98,FALSE)</f>
        <v/>
      </c>
      <c r="H103" s="282">
        <f>VLOOKUP($D$96,$D$17:$CV$25,$B103+H$98,FALSE)</f>
        <v/>
      </c>
      <c r="I103" s="282">
        <f>VLOOKUP($D$96,$D$17:$CV$25,$B103+I$98,FALSE)</f>
        <v/>
      </c>
      <c r="J103" s="282">
        <f>VLOOKUP($D$96,$D$17:$CV$25,$B103+J$98,FALSE)</f>
        <v/>
      </c>
      <c r="K103" s="282">
        <f>VLOOKUP($D$96,$D$17:$CV$25,$B103+K$98,FALSE)</f>
        <v/>
      </c>
      <c r="L103" s="285">
        <f>SUM(E103:K103)</f>
        <v/>
      </c>
      <c r="CY103" s="268" t="n"/>
    </row>
    <row r="104">
      <c r="B104" s="386">
        <f>B103+8</f>
        <v/>
      </c>
      <c r="D104" s="285" t="n">
        <v>2024</v>
      </c>
      <c r="E104" s="282">
        <f>VLOOKUP($D$96,$D$17:$CV$25,$B104+E$98,FALSE)</f>
        <v/>
      </c>
      <c r="F104" s="282">
        <f>VLOOKUP($D$96,$D$17:$CV$25,$B104+F$98,FALSE)</f>
        <v/>
      </c>
      <c r="G104" s="282">
        <f>VLOOKUP($D$96,$D$17:$CV$25,$B104+G$98,FALSE)</f>
        <v/>
      </c>
      <c r="H104" s="282">
        <f>VLOOKUP($D$96,$D$17:$CV$25,$B104+H$98,FALSE)</f>
        <v/>
      </c>
      <c r="I104" s="282">
        <f>VLOOKUP($D$96,$D$17:$CV$25,$B104+I$98,FALSE)</f>
        <v/>
      </c>
      <c r="J104" s="282">
        <f>VLOOKUP($D$96,$D$17:$CV$25,$B104+J$98,FALSE)</f>
        <v/>
      </c>
      <c r="K104" s="282">
        <f>VLOOKUP($D$96,$D$17:$CV$25,$B104+K$98,FALSE)</f>
        <v/>
      </c>
      <c r="L104" s="285">
        <f>SUM(E104:K104)</f>
        <v/>
      </c>
      <c r="CY104" s="268" t="n"/>
    </row>
    <row r="105">
      <c r="B105" s="386">
        <f>B104+8</f>
        <v/>
      </c>
      <c r="D105" s="285" t="n">
        <v>2026</v>
      </c>
      <c r="E105" s="282">
        <f>VLOOKUP($D$96,$D$17:$CV$25,$B105+E$98,FALSE)</f>
        <v/>
      </c>
      <c r="F105" s="282">
        <f>VLOOKUP($D$96,$D$17:$CV$25,$B105+F$98,FALSE)</f>
        <v/>
      </c>
      <c r="G105" s="282">
        <f>VLOOKUP($D$96,$D$17:$CV$25,$B105+G$98,FALSE)</f>
        <v/>
      </c>
      <c r="H105" s="282">
        <f>VLOOKUP($D$96,$D$17:$CV$25,$B105+H$98,FALSE)</f>
        <v/>
      </c>
      <c r="I105" s="282">
        <f>VLOOKUP($D$96,$D$17:$CV$25,$B105+I$98,FALSE)</f>
        <v/>
      </c>
      <c r="J105" s="282">
        <f>VLOOKUP($D$96,$D$17:$CV$25,$B105+J$98,FALSE)</f>
        <v/>
      </c>
      <c r="K105" s="282">
        <f>VLOOKUP($D$96,$D$17:$CV$25,$B105+K$98,FALSE)</f>
        <v/>
      </c>
      <c r="L105" s="285">
        <f>SUM(E105:K105)</f>
        <v/>
      </c>
      <c r="CY105" s="268" t="n"/>
    </row>
    <row r="106">
      <c r="B106" s="386">
        <f>B105+8</f>
        <v/>
      </c>
      <c r="D106" s="285" t="n">
        <v>2028</v>
      </c>
      <c r="E106" s="282">
        <f>VLOOKUP($D$96,$D$17:$CV$25,$B106+E$98,FALSE)</f>
        <v/>
      </c>
      <c r="F106" s="282">
        <f>VLOOKUP($D$96,$D$17:$CV$25,$B106+F$98,FALSE)</f>
        <v/>
      </c>
      <c r="G106" s="282">
        <f>VLOOKUP($D$96,$D$17:$CV$25,$B106+G$98,FALSE)</f>
        <v/>
      </c>
      <c r="H106" s="282">
        <f>VLOOKUP($D$96,$D$17:$CV$25,$B106+H$98,FALSE)</f>
        <v/>
      </c>
      <c r="I106" s="282">
        <f>VLOOKUP($D$96,$D$17:$CV$25,$B106+I$98,FALSE)</f>
        <v/>
      </c>
      <c r="J106" s="282">
        <f>VLOOKUP($D$96,$D$17:$CV$25,$B106+J$98,FALSE)</f>
        <v/>
      </c>
      <c r="K106" s="282">
        <f>VLOOKUP($D$96,$D$17:$CV$25,$B106+K$98,FALSE)</f>
        <v/>
      </c>
      <c r="L106" s="285">
        <f>SUM(E106:K106)</f>
        <v/>
      </c>
      <c r="CY106" s="268" t="n"/>
    </row>
    <row r="107">
      <c r="B107" s="386">
        <f>B106+8</f>
        <v/>
      </c>
      <c r="D107" s="285" t="n">
        <v>2030</v>
      </c>
      <c r="E107" s="282">
        <f>VLOOKUP($D$96,$D$17:$CV$25,$B107+E$98,FALSE)</f>
        <v/>
      </c>
      <c r="F107" s="282">
        <f>VLOOKUP($D$96,$D$17:$CV$25,$B107+F$98,FALSE)</f>
        <v/>
      </c>
      <c r="G107" s="282">
        <f>VLOOKUP($D$96,$D$17:$CV$25,$B107+G$98,FALSE)</f>
        <v/>
      </c>
      <c r="H107" s="282">
        <f>VLOOKUP($D$96,$D$17:$CV$25,$B107+H$98,FALSE)</f>
        <v/>
      </c>
      <c r="I107" s="282">
        <f>VLOOKUP($D$96,$D$17:$CV$25,$B107+I$98,FALSE)</f>
        <v/>
      </c>
      <c r="J107" s="282">
        <f>VLOOKUP($D$96,$D$17:$CV$25,$B107+J$98,FALSE)</f>
        <v/>
      </c>
      <c r="K107" s="282">
        <f>VLOOKUP($D$96,$D$17:$CV$25,$B107+K$98,FALSE)</f>
        <v/>
      </c>
      <c r="L107" s="285">
        <f>SUM(E107:K107)</f>
        <v/>
      </c>
      <c r="CY107" s="268" t="n"/>
    </row>
    <row r="108">
      <c r="B108" s="386">
        <f>B107+8</f>
        <v/>
      </c>
      <c r="D108" s="285" t="n">
        <v>2032</v>
      </c>
      <c r="E108" s="282">
        <f>VLOOKUP($D$96,$D$17:$CV$25,$B108+E$98,FALSE)</f>
        <v/>
      </c>
      <c r="F108" s="282">
        <f>VLOOKUP($D$96,$D$17:$CV$25,$B108+F$98,FALSE)</f>
        <v/>
      </c>
      <c r="G108" s="282">
        <f>VLOOKUP($D$96,$D$17:$CV$25,$B108+G$98,FALSE)</f>
        <v/>
      </c>
      <c r="H108" s="282">
        <f>VLOOKUP($D$96,$D$17:$CV$25,$B108+H$98,FALSE)</f>
        <v/>
      </c>
      <c r="I108" s="282">
        <f>VLOOKUP($D$96,$D$17:$CV$25,$B108+I$98,FALSE)</f>
        <v/>
      </c>
      <c r="J108" s="282">
        <f>VLOOKUP($D$96,$D$17:$CV$25,$B108+J$98,FALSE)</f>
        <v/>
      </c>
      <c r="K108" s="282">
        <f>VLOOKUP($D$96,$D$17:$CV$25,$B108+K$98,FALSE)</f>
        <v/>
      </c>
      <c r="L108" s="285">
        <f>SUM(E108:K108)</f>
        <v/>
      </c>
      <c r="CY108" s="268" t="n"/>
    </row>
    <row r="109">
      <c r="B109" s="386">
        <f>B108+8</f>
        <v/>
      </c>
      <c r="D109" s="285" t="n">
        <v>2034</v>
      </c>
      <c r="E109" s="282">
        <f>VLOOKUP($D$96,$D$17:$CV$25,$B109+E$98,FALSE)</f>
        <v/>
      </c>
      <c r="F109" s="282">
        <f>VLOOKUP($D$96,$D$17:$CV$25,$B109+F$98,FALSE)</f>
        <v/>
      </c>
      <c r="G109" s="282">
        <f>VLOOKUP($D$96,$D$17:$CV$25,$B109+G$98,FALSE)</f>
        <v/>
      </c>
      <c r="H109" s="282">
        <f>VLOOKUP($D$96,$D$17:$CV$25,$B109+H$98,FALSE)</f>
        <v/>
      </c>
      <c r="I109" s="282">
        <f>VLOOKUP($D$96,$D$17:$CV$25,$B109+I$98,FALSE)</f>
        <v/>
      </c>
      <c r="J109" s="282">
        <f>VLOOKUP($D$96,$D$17:$CV$25,$B109+J$98,FALSE)</f>
        <v/>
      </c>
      <c r="K109" s="282">
        <f>VLOOKUP($D$96,$D$17:$CV$25,$B109+K$98,FALSE)</f>
        <v/>
      </c>
      <c r="L109" s="285">
        <f>SUM(E109:K109)</f>
        <v/>
      </c>
      <c r="CY109" s="268" t="n"/>
    </row>
    <row r="110">
      <c r="B110" s="386">
        <f>B109+8</f>
        <v/>
      </c>
      <c r="D110" s="285" t="n">
        <v>2036</v>
      </c>
      <c r="E110" s="282">
        <f>VLOOKUP($D$96,$D$17:$CV$25,$B110+E$98,FALSE)</f>
        <v/>
      </c>
      <c r="F110" s="282">
        <f>VLOOKUP($D$96,$D$17:$CV$25,$B110+F$98,FALSE)</f>
        <v/>
      </c>
      <c r="G110" s="282">
        <f>VLOOKUP($D$96,$D$17:$CV$25,$B110+G$98,FALSE)</f>
        <v/>
      </c>
      <c r="H110" s="282">
        <f>VLOOKUP($D$96,$D$17:$CV$25,$B110+H$98,FALSE)</f>
        <v/>
      </c>
      <c r="I110" s="282">
        <f>VLOOKUP($D$96,$D$17:$CV$25,$B110+I$98,FALSE)</f>
        <v/>
      </c>
      <c r="J110" s="282">
        <f>VLOOKUP($D$96,$D$17:$CV$25,$B110+J$98,FALSE)</f>
        <v/>
      </c>
      <c r="K110" s="282">
        <f>VLOOKUP($D$96,$D$17:$CV$25,$B110+K$98,FALSE)</f>
        <v/>
      </c>
      <c r="L110" s="285">
        <f>SUM(E110:K110)</f>
        <v/>
      </c>
      <c r="CY110" s="268" t="n"/>
    </row>
    <row r="111">
      <c r="B111" s="386">
        <f>B110+8</f>
        <v/>
      </c>
      <c r="D111" s="285" t="n">
        <v>2038</v>
      </c>
      <c r="E111" s="282">
        <f>VLOOKUP($D$96,$D$17:$CV$25,$B111+E$98,FALSE)</f>
        <v/>
      </c>
      <c r="F111" s="282">
        <f>VLOOKUP($D$96,$D$17:$CV$25,$B111+F$98,FALSE)</f>
        <v/>
      </c>
      <c r="G111" s="282">
        <f>VLOOKUP($D$96,$D$17:$CV$25,$B111+G$98,FALSE)</f>
        <v/>
      </c>
      <c r="H111" s="282">
        <f>VLOOKUP($D$96,$D$17:$CV$25,$B111+H$98,FALSE)</f>
        <v/>
      </c>
      <c r="I111" s="282">
        <f>VLOOKUP($D$96,$D$17:$CV$25,$B111+I$98,FALSE)</f>
        <v/>
      </c>
      <c r="J111" s="282">
        <f>VLOOKUP($D$96,$D$17:$CV$25,$B111+J$98,FALSE)</f>
        <v/>
      </c>
      <c r="K111" s="282">
        <f>VLOOKUP($D$96,$D$17:$CV$25,$B111+K$98,FALSE)</f>
        <v/>
      </c>
      <c r="L111" s="285">
        <f>SUM(E111:K111)</f>
        <v/>
      </c>
      <c r="CY111" s="268" t="n"/>
    </row>
    <row r="112">
      <c r="B112" s="386">
        <f>B111+8</f>
        <v/>
      </c>
      <c r="D112" s="285" t="n">
        <v>2040</v>
      </c>
      <c r="E112" s="282">
        <f>VLOOKUP($D$96,$D$17:$CV$25,$B112+E$98,FALSE)</f>
        <v/>
      </c>
      <c r="F112" s="282">
        <f>VLOOKUP($D$96,$D$17:$CV$25,$B112+F$98,FALSE)</f>
        <v/>
      </c>
      <c r="G112" s="282">
        <f>VLOOKUP($D$96,$D$17:$CV$25,$B112+G$98,FALSE)</f>
        <v/>
      </c>
      <c r="H112" s="282">
        <f>VLOOKUP($D$96,$D$17:$CV$25,$B112+H$98,FALSE)</f>
        <v/>
      </c>
      <c r="I112" s="282">
        <f>VLOOKUP($D$96,$D$17:$CV$25,$B112+I$98,FALSE)</f>
        <v/>
      </c>
      <c r="J112" s="282">
        <f>VLOOKUP($D$96,$D$17:$CV$25,$B112+J$98,FALSE)</f>
        <v/>
      </c>
      <c r="K112" s="282">
        <f>VLOOKUP($D$96,$D$17:$CV$25,$B112+K$98,FALSE)</f>
        <v/>
      </c>
      <c r="L112" s="285">
        <f>SUM(E112:K112)</f>
        <v/>
      </c>
      <c r="CY112" s="268" t="n"/>
    </row>
    <row r="113">
      <c r="CY113" s="268" t="n"/>
    </row>
    <row r="114">
      <c r="CY114" s="268" t="n"/>
    </row>
    <row r="115">
      <c r="CY115" s="268" t="n"/>
    </row>
    <row r="116">
      <c r="CY116" s="268" t="n"/>
    </row>
    <row r="117">
      <c r="CY117" s="268" t="n"/>
    </row>
    <row r="118">
      <c r="CY118" s="268" t="n"/>
    </row>
    <row r="119">
      <c r="CY119" s="268" t="n"/>
    </row>
    <row r="120">
      <c r="CY120" s="268" t="n"/>
    </row>
    <row r="121">
      <c r="CY121" s="268" t="n"/>
    </row>
    <row r="122">
      <c r="CY122" s="268" t="n"/>
    </row>
    <row r="123">
      <c r="CY123" s="268" t="n"/>
    </row>
    <row r="124">
      <c r="CY124" s="268" t="n"/>
    </row>
    <row r="125">
      <c r="CY125" s="268" t="n"/>
    </row>
    <row r="126">
      <c r="CY126" s="268" t="n"/>
    </row>
    <row r="127">
      <c r="CY127" s="268" t="n"/>
    </row>
    <row r="128">
      <c r="CY128" s="268" t="n"/>
    </row>
    <row r="129">
      <c r="CY129" s="268" t="n"/>
    </row>
    <row r="130">
      <c r="CY130" s="268" t="n"/>
    </row>
    <row r="131">
      <c r="CY131" s="268" t="n"/>
    </row>
    <row r="132">
      <c r="CY132" s="268" t="n"/>
    </row>
    <row r="133">
      <c r="CY133" s="268" t="n"/>
    </row>
    <row r="134">
      <c r="CY134" s="268" t="n"/>
    </row>
    <row r="135">
      <c r="CY135" s="268" t="n"/>
    </row>
    <row r="136">
      <c r="CY136" s="268" t="n"/>
    </row>
    <row r="137">
      <c r="CY137" s="268" t="n"/>
    </row>
    <row r="138">
      <c r="CY138" s="268" t="n"/>
    </row>
    <row r="139">
      <c r="CY139" s="268" t="n"/>
    </row>
    <row r="140" ht="16" customFormat="1" customHeight="1" s="270" thickBot="1">
      <c r="A140" s="387" t="n"/>
      <c r="B140" s="387" t="n"/>
      <c r="CY140" s="265" t="n"/>
    </row>
    <row r="141" ht="19" customFormat="1" customHeight="1" s="268">
      <c r="A141" s="389" t="n"/>
      <c r="B141" s="389" t="n"/>
      <c r="C141" s="300" t="inlineStr">
        <is>
          <t>Time series of N flows per pool</t>
        </is>
      </c>
    </row>
    <row r="142">
      <c r="CY142" s="268" t="n"/>
    </row>
    <row r="143">
      <c r="C143" s="304" t="inlineStr">
        <is>
          <t>select pool</t>
        </is>
      </c>
      <c r="D143" s="435" t="inlineStr">
        <is>
          <t>Hydrosphere</t>
        </is>
      </c>
      <c r="CY143" s="268" t="n"/>
    </row>
    <row r="144">
      <c r="CY144" s="268" t="n"/>
    </row>
    <row r="145" hidden="1" outlineLevel="1">
      <c r="D145" s="535">
        <f>"Time series of N-flows "&amp;D143</f>
        <v/>
      </c>
      <c r="J145" s="268" t="n"/>
      <c r="L145" s="268" t="inlineStr">
        <is>
          <t>Inputs</t>
        </is>
      </c>
      <c r="T145" s="268" t="inlineStr">
        <is>
          <t>Recycling</t>
        </is>
      </c>
      <c r="AB145" s="268" t="inlineStr">
        <is>
          <t>Import</t>
        </is>
      </c>
      <c r="AJ145" s="268" t="inlineStr">
        <is>
          <t>Useful Output</t>
        </is>
      </c>
      <c r="AR145" s="268" t="inlineStr">
        <is>
          <t>Recycling</t>
        </is>
      </c>
      <c r="AZ145" s="268" t="inlineStr">
        <is>
          <t>N waste</t>
        </is>
      </c>
      <c r="BK145" s="535">
        <f>L146</f>
        <v/>
      </c>
      <c r="BL145" s="535">
        <f>T146</f>
        <v/>
      </c>
      <c r="BM145" s="535">
        <f>AB146</f>
        <v/>
      </c>
      <c r="BN145" s="535">
        <f>AJ146</f>
        <v/>
      </c>
      <c r="BO145" s="535">
        <f>AR146</f>
        <v/>
      </c>
      <c r="BP145" s="535">
        <f>AZ146</f>
        <v/>
      </c>
    </row>
    <row r="146" collapsed="1">
      <c r="B146" s="386">
        <f>_xlfn.XLOOKUP($D143,$D$17:$D$25,$B$17:$B$25,FALSE)</f>
        <v/>
      </c>
      <c r="D146" s="288" t="inlineStr">
        <is>
          <t>Year</t>
        </is>
      </c>
      <c r="I146" s="268" t="n"/>
      <c r="J146" s="268" t="n"/>
      <c r="K146" s="268" t="n"/>
      <c r="L146" s="283" t="inlineStr">
        <is>
          <t>Inputs: Additional</t>
        </is>
      </c>
      <c r="T146" s="283" t="inlineStr">
        <is>
          <t>Inputs: Recycling</t>
        </is>
      </c>
      <c r="AB146" s="283" t="inlineStr">
        <is>
          <t>Inputs: Import</t>
        </is>
      </c>
      <c r="AJ146" s="283" t="inlineStr">
        <is>
          <t>Outputs: Useful</t>
        </is>
      </c>
      <c r="AR146" s="283" t="inlineStr">
        <is>
          <t>Outputs: Recycling</t>
        </is>
      </c>
      <c r="AZ146" s="283" t="inlineStr">
        <is>
          <t>Outputs: N waste</t>
        </is>
      </c>
      <c r="BI146" s="535">
        <f>D148</f>
        <v/>
      </c>
      <c r="BJ146" s="535" t="inlineStr">
        <is>
          <t>Input</t>
        </is>
      </c>
      <c r="BK146" s="535">
        <f>L148</f>
        <v/>
      </c>
      <c r="BL146" s="535">
        <f>T148</f>
        <v/>
      </c>
      <c r="BM146" s="535">
        <f>AB148</f>
        <v/>
      </c>
    </row>
    <row r="147">
      <c r="D147" s="305" t="n"/>
      <c r="L147" s="278" t="inlineStr">
        <is>
          <t>Total kt N</t>
        </is>
      </c>
      <c r="M147" s="268" t="n"/>
      <c r="T147" s="278" t="inlineStr">
        <is>
          <t>Total kt N</t>
        </is>
      </c>
      <c r="U147" s="268" t="n"/>
      <c r="AB147" s="278" t="inlineStr">
        <is>
          <t>Total kt N</t>
        </is>
      </c>
      <c r="AC147" s="268" t="n"/>
      <c r="AJ147" s="278" t="inlineStr">
        <is>
          <t>Total kt N</t>
        </is>
      </c>
      <c r="AK147" s="268" t="n"/>
      <c r="AR147" s="278" t="inlineStr">
        <is>
          <t>Total kt N</t>
        </is>
      </c>
      <c r="AS147" s="268" t="n"/>
      <c r="AZ147" s="278" t="inlineStr">
        <is>
          <t>Total kt N</t>
        </is>
      </c>
      <c r="BA147" s="268" t="n"/>
      <c r="BJ147" s="535" t="inlineStr">
        <is>
          <t>Output</t>
        </is>
      </c>
      <c r="BN147" s="535">
        <f>AJ148</f>
        <v/>
      </c>
      <c r="BO147" s="535">
        <f>AR148</f>
        <v/>
      </c>
      <c r="BP147" s="535">
        <f>AZ148</f>
        <v/>
      </c>
    </row>
    <row r="148">
      <c r="D148" s="288">
        <f>D4</f>
        <v/>
      </c>
      <c r="L148" s="406">
        <f>SUMIFS('2a. Database N flows'!$N:$N,'2a. Database N flows'!$G:$G,$B$146,'2a. Database N flows'!$D:$D,"&lt;&gt;"&amp;$B$146,'2a. Database N flows'!$P:$P,$D148)-T148-AB148</f>
        <v/>
      </c>
      <c r="T148" s="285">
        <f>SUMIFS('2a. Database N flows'!$N:$N,'2a. Database N flows'!$G:$G,$B$146,'2a. Database N flows'!$D:$D,"&lt;&gt;"&amp;$B$146,'2a. Database N flows'!$P:$P,$D148,'2a. Database N flows'!$U:$U,T$145)</f>
        <v/>
      </c>
      <c r="AB148" s="285">
        <f>SUMIFS('2a. Database N flows'!$N:$N,'2a. Database N flows'!$G:$G,$B$146,'2a. Database N flows'!$D:$D,"&lt;&gt;"&amp;$B$146,'2a. Database N flows'!$P:$P,$D148,'2a. Database N flows'!$U:$U,AB$145)</f>
        <v/>
      </c>
      <c r="AJ148" s="285">
        <f>SUMIFS('2a. Database N flows'!$N:$N,'2a. Database N flows'!$D:$D,$B$146,'2a. Database N flows'!$G:$G,"&lt;&gt;"&amp;$B$146,'2a. Database N flows'!$P:$P,$D148,'2a. Database N flows'!$U:$U,AJ$145)</f>
        <v/>
      </c>
      <c r="AK148" s="268" t="n"/>
      <c r="AR148" s="285">
        <f>SUMIFS('2a. Database N flows'!$N:$N,'2a. Database N flows'!$D:$D,$B$146,'2a. Database N flows'!$G:$G,"&lt;&gt;"&amp;$B$146,'2a. Database N flows'!$P:$P,$D148,'2a. Database N flows'!$U:$U,AR$145)</f>
        <v/>
      </c>
      <c r="AS148" s="268" t="n"/>
      <c r="AZ148" s="285">
        <f>SUMIFS('2a. Database N flows'!$N:$N,'2a. Database N flows'!$D:$D,$B$146,'2a. Database N flows'!$G:$G,"&lt;&gt;"&amp;$B$146,'2a. Database N flows'!$P:$P,$D148,'2a. Database N flows'!$U:$U,AZ$145)</f>
        <v/>
      </c>
      <c r="BI148" s="535">
        <f>D149</f>
        <v/>
      </c>
      <c r="BJ148" s="535" t="inlineStr">
        <is>
          <t>Input</t>
        </is>
      </c>
      <c r="BK148" s="535">
        <f>L149</f>
        <v/>
      </c>
      <c r="BL148" s="535">
        <f>T149</f>
        <v/>
      </c>
      <c r="BM148" s="535">
        <f>AB149</f>
        <v/>
      </c>
    </row>
    <row r="149">
      <c r="D149" s="288">
        <f>IFERROR(IF(D148+$D$6&lt;=$D$5,D148+$D$6,""),"")</f>
        <v/>
      </c>
      <c r="L149" s="285">
        <f>SUMIFS('2a. Database N flows'!$N:$N,'2a. Database N flows'!$G:$G,$B$146,'2a. Database N flows'!$D:$D,"&lt;&gt;"&amp;$B$146,'2a. Database N flows'!$P:$P,$D149)-T149-AB149</f>
        <v/>
      </c>
      <c r="T149" s="285">
        <f>SUMIFS('2a. Database N flows'!$N:$N,'2a. Database N flows'!$G:$G,$B$146,'2a. Database N flows'!$D:$D,"&lt;&gt;"&amp;$B$146,'2a. Database N flows'!$P:$P,$D149,'2a. Database N flows'!$U:$U,T$145)</f>
        <v/>
      </c>
      <c r="U149" s="268" t="n"/>
      <c r="AB149" s="285">
        <f>SUMIFS('2a. Database N flows'!$N:$N,'2a. Database N flows'!$G:$G,$B$146,'2a. Database N flows'!$D:$D,"&lt;&gt;"&amp;$B$146,'2a. Database N flows'!$P:$P,$D149,'2a. Database N flows'!$U:$U,AB$145)</f>
        <v/>
      </c>
      <c r="AC149" s="268" t="n"/>
      <c r="AJ149" s="285">
        <f>SUMIFS('2a. Database N flows'!$N:$N,'2a. Database N flows'!$D:$D,$B$146,'2a. Database N flows'!$G:$G,"&lt;&gt;"&amp;$B$146,'2a. Database N flows'!$P:$P,$D149,'2a. Database N flows'!$U:$U,AJ$145)</f>
        <v/>
      </c>
      <c r="AK149" s="268" t="n"/>
      <c r="AR149" s="285">
        <f>SUMIFS('2a. Database N flows'!$N:$N,'2a. Database N flows'!$D:$D,$B$146,'2a. Database N flows'!$G:$G,"&lt;&gt;"&amp;$B$146,'2a. Database N flows'!$P:$P,$D149,'2a. Database N flows'!$U:$U,AR$145)</f>
        <v/>
      </c>
      <c r="AS149" s="268" t="n"/>
      <c r="AZ149" s="285">
        <f>SUMIFS('2a. Database N flows'!$N:$N,'2a. Database N flows'!$D:$D,$B$146,'2a. Database N flows'!$G:$G,"&lt;&gt;"&amp;$B$146,'2a. Database N flows'!$P:$P,$D149,'2a. Database N flows'!$U:$U,AZ$145)</f>
        <v/>
      </c>
      <c r="BJ149" s="535" t="inlineStr">
        <is>
          <t>Output</t>
        </is>
      </c>
      <c r="BN149" s="535">
        <f>AJ149</f>
        <v/>
      </c>
      <c r="BO149" s="535">
        <f>AR149</f>
        <v/>
      </c>
      <c r="BP149" s="535">
        <f>AZ149</f>
        <v/>
      </c>
    </row>
    <row r="150">
      <c r="D150" s="288">
        <f>IFERROR(IF(D149+$D$6&lt;=$D$5,D149+$D$6,""),"")</f>
        <v/>
      </c>
      <c r="L150" s="285">
        <f>SUMIFS('2a. Database N flows'!$N:$N,'2a. Database N flows'!$G:$G,$B$146,'2a. Database N flows'!$D:$D,"&lt;&gt;"&amp;$B$146,'2a. Database N flows'!$P:$P,$D150)-T150-AB150</f>
        <v/>
      </c>
      <c r="T150" s="285">
        <f>SUMIFS('2a. Database N flows'!$N:$N,'2a. Database N flows'!$G:$G,$B$146,'2a. Database N flows'!$D:$D,"&lt;&gt;"&amp;$B$146,'2a. Database N flows'!$P:$P,$D150,'2a. Database N flows'!$U:$U,T$145)</f>
        <v/>
      </c>
      <c r="AB150" s="285">
        <f>SUMIFS('2a. Database N flows'!$N:$N,'2a. Database N flows'!$G:$G,$B$146,'2a. Database N flows'!$D:$D,"&lt;&gt;"&amp;$B$146,'2a. Database N flows'!$P:$P,$D150,'2a. Database N flows'!$U:$U,AB$145)</f>
        <v/>
      </c>
      <c r="AJ150" s="285">
        <f>SUMIFS('2a. Database N flows'!$N:$N,'2a. Database N flows'!$D:$D,$B$146,'2a. Database N flows'!$G:$G,"&lt;&gt;"&amp;$B$146,'2a. Database N flows'!$P:$P,$D150,'2a. Database N flows'!$U:$U,AJ$145)</f>
        <v/>
      </c>
      <c r="AK150" s="268" t="n"/>
      <c r="AR150" s="285">
        <f>SUMIFS('2a. Database N flows'!$N:$N,'2a. Database N flows'!$D:$D,$B$146,'2a. Database N flows'!$G:$G,"&lt;&gt;"&amp;$B$146,'2a. Database N flows'!$P:$P,$D150,'2a. Database N flows'!$U:$U,AR$145)</f>
        <v/>
      </c>
      <c r="AS150" s="268" t="n"/>
      <c r="AZ150" s="285">
        <f>SUMIFS('2a. Database N flows'!$N:$N,'2a. Database N flows'!$D:$D,$B$146,'2a. Database N flows'!$G:$G,"&lt;&gt;"&amp;$B$146,'2a. Database N flows'!$P:$P,$D150,'2a. Database N flows'!$U:$U,AZ$145)</f>
        <v/>
      </c>
      <c r="BI150" s="535">
        <f>D150</f>
        <v/>
      </c>
      <c r="BJ150" s="535" t="inlineStr">
        <is>
          <t>Input</t>
        </is>
      </c>
      <c r="BK150" s="535">
        <f>L150</f>
        <v/>
      </c>
      <c r="BL150" s="535">
        <f>T150</f>
        <v/>
      </c>
      <c r="BM150" s="535">
        <f>AB150</f>
        <v/>
      </c>
    </row>
    <row r="151">
      <c r="D151" s="288">
        <f>IFERROR(IF(D150+$D$6&lt;=$D$5,D150+$D$6,""),"")</f>
        <v/>
      </c>
      <c r="L151" s="285">
        <f>SUMIFS('2a. Database N flows'!$N:$N,'2a. Database N flows'!$G:$G,$B$146,'2a. Database N flows'!$D:$D,"&lt;&gt;"&amp;$B$146,'2a. Database N flows'!$P:$P,$D151)-T151-AB151</f>
        <v/>
      </c>
      <c r="T151" s="285">
        <f>SUMIFS('2a. Database N flows'!$N:$N,'2a. Database N flows'!$G:$G,$B$146,'2a. Database N flows'!$D:$D,"&lt;&gt;"&amp;$B$146,'2a. Database N flows'!$P:$P,$D151,'2a. Database N flows'!$U:$U,T$145)</f>
        <v/>
      </c>
      <c r="U151" s="268" t="n"/>
      <c r="AB151" s="285">
        <f>SUMIFS('2a. Database N flows'!$N:$N,'2a. Database N flows'!$G:$G,$B$146,'2a. Database N flows'!$D:$D,"&lt;&gt;"&amp;$B$146,'2a. Database N flows'!$P:$P,$D151,'2a. Database N flows'!$U:$U,AB$145)</f>
        <v/>
      </c>
      <c r="AJ151" s="285">
        <f>SUMIFS('2a. Database N flows'!$N:$N,'2a. Database N flows'!$D:$D,$B$146,'2a. Database N flows'!$G:$G,"&lt;&gt;"&amp;$B$146,'2a. Database N flows'!$P:$P,$D151,'2a. Database N flows'!$U:$U,AJ$145)</f>
        <v/>
      </c>
      <c r="AK151" s="268" t="n"/>
      <c r="AR151" s="285">
        <f>SUMIFS('2a. Database N flows'!$N:$N,'2a. Database N flows'!$D:$D,$B$146,'2a. Database N flows'!$G:$G,"&lt;&gt;"&amp;$B$146,'2a. Database N flows'!$P:$P,$D151,'2a. Database N flows'!$U:$U,AR$145)</f>
        <v/>
      </c>
      <c r="AS151" s="268" t="n"/>
      <c r="AZ151" s="285">
        <f>SUMIFS('2a. Database N flows'!$N:$N,'2a. Database N flows'!$D:$D,$B$146,'2a. Database N flows'!$G:$G,"&lt;&gt;"&amp;$B$146,'2a. Database N flows'!$P:$P,$D151,'2a. Database N flows'!$U:$U,AZ$145)</f>
        <v/>
      </c>
      <c r="BJ151" s="535" t="inlineStr">
        <is>
          <t>Output</t>
        </is>
      </c>
      <c r="BN151" s="535">
        <f>AJ150</f>
        <v/>
      </c>
      <c r="BO151" s="535">
        <f>AR150</f>
        <v/>
      </c>
      <c r="BP151" s="535">
        <f>AZ150</f>
        <v/>
      </c>
    </row>
    <row r="152">
      <c r="D152" s="288">
        <f>IFERROR(IF(D151+$D$6&lt;=$D$5,D151+$D$6,""),"")</f>
        <v/>
      </c>
      <c r="L152" s="285">
        <f>SUMIFS('2a. Database N flows'!$N:$N,'2a. Database N flows'!$G:$G,$B$146,'2a. Database N flows'!$D:$D,"&lt;&gt;"&amp;$B$146,'2a. Database N flows'!$P:$P,$D152)-T152-AB152</f>
        <v/>
      </c>
      <c r="T152" s="285">
        <f>SUMIFS('2a. Database N flows'!$N:$N,'2a. Database N flows'!$G:$G,$B$146,'2a. Database N flows'!$D:$D,"&lt;&gt;"&amp;$B$146,'2a. Database N flows'!$P:$P,$D152,'2a. Database N flows'!$U:$U,T$145)</f>
        <v/>
      </c>
      <c r="AB152" s="285">
        <f>SUMIFS('2a. Database N flows'!$N:$N,'2a. Database N flows'!$G:$G,$B$146,'2a. Database N flows'!$D:$D,"&lt;&gt;"&amp;$B$146,'2a. Database N flows'!$P:$P,$D152,'2a. Database N flows'!$U:$U,AB$145)</f>
        <v/>
      </c>
      <c r="AJ152" s="285">
        <f>SUMIFS('2a. Database N flows'!$N:$N,'2a. Database N flows'!$D:$D,$B$146,'2a. Database N flows'!$G:$G,"&lt;&gt;"&amp;$B$146,'2a. Database N flows'!$P:$P,$D152,'2a. Database N flows'!$U:$U,AJ$145)</f>
        <v/>
      </c>
      <c r="AK152" s="268" t="n"/>
      <c r="AR152" s="285">
        <f>SUMIFS('2a. Database N flows'!$N:$N,'2a. Database N flows'!$D:$D,$B$146,'2a. Database N flows'!$G:$G,"&lt;&gt;"&amp;$B$146,'2a. Database N flows'!$P:$P,$D152,'2a. Database N flows'!$U:$U,AR$145)</f>
        <v/>
      </c>
      <c r="AS152" s="268" t="n"/>
      <c r="AZ152" s="285">
        <f>SUMIFS('2a. Database N flows'!$N:$N,'2a. Database N flows'!$D:$D,$B$146,'2a. Database N flows'!$G:$G,"&lt;&gt;"&amp;$B$146,'2a. Database N flows'!$P:$P,$D152,'2a. Database N flows'!$U:$U,AZ$145)</f>
        <v/>
      </c>
      <c r="BI152" s="535">
        <f>D151</f>
        <v/>
      </c>
      <c r="BJ152" s="535" t="inlineStr">
        <is>
          <t>Input</t>
        </is>
      </c>
      <c r="BK152" s="535">
        <f>L151</f>
        <v/>
      </c>
      <c r="BL152" s="535">
        <f>T151</f>
        <v/>
      </c>
      <c r="BM152" s="535">
        <f>AB151</f>
        <v/>
      </c>
    </row>
    <row r="153">
      <c r="D153" s="288">
        <f>IFERROR(IF(D152+$D$6&lt;=$D$5,D152+$D$6,""),"")</f>
        <v/>
      </c>
      <c r="L153" s="285">
        <f>SUMIFS('2a. Database N flows'!$N:$N,'2a. Database N flows'!$G:$G,$B$146,'2a. Database N flows'!$D:$D,"&lt;&gt;"&amp;$B$146,'2a. Database N flows'!$P:$P,$D153)-T153-AB153</f>
        <v/>
      </c>
      <c r="T153" s="285">
        <f>SUMIFS('2a. Database N flows'!$N:$N,'2a. Database N flows'!$G:$G,$B$146,'2a. Database N flows'!$D:$D,"&lt;&gt;"&amp;$B$146,'2a. Database N flows'!$P:$P,$D153,'2a. Database N flows'!$U:$U,T$145)</f>
        <v/>
      </c>
      <c r="U153" s="268" t="n"/>
      <c r="AB153" s="285">
        <f>SUMIFS('2a. Database N flows'!$N:$N,'2a. Database N flows'!$G:$G,$B$146,'2a. Database N flows'!$D:$D,"&lt;&gt;"&amp;$B$146,'2a. Database N flows'!$P:$P,$D153,'2a. Database N flows'!$U:$U,AB$145)</f>
        <v/>
      </c>
      <c r="AJ153" s="285">
        <f>SUMIFS('2a. Database N flows'!$N:$N,'2a. Database N flows'!$D:$D,$B$146,'2a. Database N flows'!$G:$G,"&lt;&gt;"&amp;$B$146,'2a. Database N flows'!$P:$P,$D153,'2a. Database N flows'!$U:$U,AJ$145)</f>
        <v/>
      </c>
      <c r="AK153" s="268" t="n"/>
      <c r="AR153" s="285">
        <f>SUMIFS('2a. Database N flows'!$N:$N,'2a. Database N flows'!$D:$D,$B$146,'2a. Database N flows'!$G:$G,"&lt;&gt;"&amp;$B$146,'2a. Database N flows'!$P:$P,$D153,'2a. Database N flows'!$U:$U,AR$145)</f>
        <v/>
      </c>
      <c r="AS153" s="268" t="n"/>
      <c r="AZ153" s="285">
        <f>SUMIFS('2a. Database N flows'!$N:$N,'2a. Database N flows'!$D:$D,$B$146,'2a. Database N flows'!$G:$G,"&lt;&gt;"&amp;$B$146,'2a. Database N flows'!$P:$P,$D153,'2a. Database N flows'!$U:$U,AZ$145)</f>
        <v/>
      </c>
      <c r="BJ153" s="535" t="inlineStr">
        <is>
          <t>Output</t>
        </is>
      </c>
      <c r="BN153" s="535">
        <f>AJ151</f>
        <v/>
      </c>
      <c r="BO153" s="535">
        <f>AR151</f>
        <v/>
      </c>
      <c r="BP153" s="535">
        <f>AZ151</f>
        <v/>
      </c>
    </row>
    <row r="154">
      <c r="D154" s="288">
        <f>IFERROR(IF(D153+$D$6&lt;=$D$5,D153+$D$6,""),"")</f>
        <v/>
      </c>
      <c r="L154" s="285">
        <f>SUMIFS('2a. Database N flows'!$N:$N,'2a. Database N flows'!$G:$G,$B$146,'2a. Database N flows'!$D:$D,"&lt;&gt;"&amp;$B$146,'2a. Database N flows'!$P:$P,$D154)-T154-AB154</f>
        <v/>
      </c>
      <c r="T154" s="285">
        <f>SUMIFS('2a. Database N flows'!$N:$N,'2a. Database N flows'!$G:$G,$B$146,'2a. Database N flows'!$D:$D,"&lt;&gt;"&amp;$B$146,'2a. Database N flows'!$P:$P,$D154,'2a. Database N flows'!$U:$U,T$145)</f>
        <v/>
      </c>
      <c r="AB154" s="285">
        <f>SUMIFS('2a. Database N flows'!$N:$N,'2a. Database N flows'!$G:$G,$B$146,'2a. Database N flows'!$D:$D,"&lt;&gt;"&amp;$B$146,'2a. Database N flows'!$P:$P,$D154,'2a. Database N flows'!$U:$U,AB$145)</f>
        <v/>
      </c>
      <c r="AJ154" s="285">
        <f>SUMIFS('2a. Database N flows'!$N:$N,'2a. Database N flows'!$D:$D,$B$146,'2a. Database N flows'!$G:$G,"&lt;&gt;"&amp;$B$146,'2a. Database N flows'!$P:$P,$D154,'2a. Database N flows'!$U:$U,AJ$145)</f>
        <v/>
      </c>
      <c r="AK154" s="268" t="n"/>
      <c r="AR154" s="285">
        <f>SUMIFS('2a. Database N flows'!$N:$N,'2a. Database N flows'!$D:$D,$B$146,'2a. Database N flows'!$G:$G,"&lt;&gt;"&amp;$B$146,'2a. Database N flows'!$P:$P,$D154,'2a. Database N flows'!$U:$U,AR$145)</f>
        <v/>
      </c>
      <c r="AS154" s="268" t="n"/>
      <c r="AZ154" s="285">
        <f>SUMIFS('2a. Database N flows'!$N:$N,'2a. Database N flows'!$D:$D,$B$146,'2a. Database N flows'!$G:$G,"&lt;&gt;"&amp;$B$146,'2a. Database N flows'!$P:$P,$D154,'2a. Database N flows'!$U:$U,AZ$145)</f>
        <v/>
      </c>
      <c r="BI154" s="535">
        <f>D152</f>
        <v/>
      </c>
      <c r="BJ154" s="535" t="inlineStr">
        <is>
          <t>Input</t>
        </is>
      </c>
      <c r="BK154" s="535">
        <f>L152</f>
        <v/>
      </c>
      <c r="BL154" s="535">
        <f>T152</f>
        <v/>
      </c>
      <c r="BM154" s="535">
        <f>AB152</f>
        <v/>
      </c>
    </row>
    <row r="155">
      <c r="D155" s="288">
        <f>IFERROR(IF(D154+$D$6&lt;=$D$5,D154+$D$6,""),"")</f>
        <v/>
      </c>
      <c r="L155" s="285">
        <f>SUMIFS('2a. Database N flows'!$N:$N,'2a. Database N flows'!$G:$G,$B$146,'2a. Database N flows'!$D:$D,"&lt;&gt;"&amp;$B$146,'2a. Database N flows'!$P:$P,$D155)-T155-AB155</f>
        <v/>
      </c>
      <c r="T155" s="285">
        <f>SUMIFS('2a. Database N flows'!$N:$N,'2a. Database N flows'!$G:$G,$B$146,'2a. Database N flows'!$D:$D,"&lt;&gt;"&amp;$B$146,'2a. Database N flows'!$P:$P,$D155,'2a. Database N flows'!$U:$U,T$145)</f>
        <v/>
      </c>
      <c r="U155" s="268" t="n"/>
      <c r="AB155" s="285">
        <f>SUMIFS('2a. Database N flows'!$N:$N,'2a. Database N flows'!$G:$G,$B$146,'2a. Database N flows'!$D:$D,"&lt;&gt;"&amp;$B$146,'2a. Database N flows'!$P:$P,$D155,'2a. Database N flows'!$U:$U,AB$145)</f>
        <v/>
      </c>
      <c r="AJ155" s="285">
        <f>SUMIFS('2a. Database N flows'!$N:$N,'2a. Database N flows'!$D:$D,$B$146,'2a. Database N flows'!$G:$G,"&lt;&gt;"&amp;$B$146,'2a. Database N flows'!$P:$P,$D155,'2a. Database N flows'!$U:$U,AJ$145)</f>
        <v/>
      </c>
      <c r="AK155" s="268" t="n"/>
      <c r="AR155" s="285">
        <f>SUMIFS('2a. Database N flows'!$N:$N,'2a. Database N flows'!$D:$D,$B$146,'2a. Database N flows'!$G:$G,"&lt;&gt;"&amp;$B$146,'2a. Database N flows'!$P:$P,$D155,'2a. Database N flows'!$U:$U,AR$145)</f>
        <v/>
      </c>
      <c r="AS155" s="268" t="n"/>
      <c r="AZ155" s="285">
        <f>SUMIFS('2a. Database N flows'!$N:$N,'2a. Database N flows'!$D:$D,$B$146,'2a. Database N flows'!$G:$G,"&lt;&gt;"&amp;$B$146,'2a. Database N flows'!$P:$P,$D155,'2a. Database N flows'!$U:$U,AZ$145)</f>
        <v/>
      </c>
      <c r="BJ155" s="535" t="inlineStr">
        <is>
          <t>Output</t>
        </is>
      </c>
      <c r="BN155" s="535">
        <f>AJ152</f>
        <v/>
      </c>
      <c r="BO155" s="535">
        <f>AR152</f>
        <v/>
      </c>
      <c r="BP155" s="535">
        <f>AZ152</f>
        <v/>
      </c>
    </row>
    <row r="156">
      <c r="D156" s="288">
        <f>IFERROR(IF(D155+$D$6&lt;=$D$5,D155+$D$6,""),"")</f>
        <v/>
      </c>
      <c r="L156" s="285">
        <f>SUMIFS('2a. Database N flows'!$N:$N,'2a. Database N flows'!$G:$G,$B$146,'2a. Database N flows'!$D:$D,"&lt;&gt;"&amp;$B$146,'2a. Database N flows'!$P:$P,$D156)-T156-AB156</f>
        <v/>
      </c>
      <c r="T156" s="285">
        <f>SUMIFS('2a. Database N flows'!$N:$N,'2a. Database N flows'!$G:$G,$B$146,'2a. Database N flows'!$D:$D,"&lt;&gt;"&amp;$B$146,'2a. Database N flows'!$P:$P,$D156,'2a. Database N flows'!$U:$U,T$145)</f>
        <v/>
      </c>
      <c r="AB156" s="285">
        <f>SUMIFS('2a. Database N flows'!$N:$N,'2a. Database N flows'!$G:$G,$B$146,'2a. Database N flows'!$D:$D,"&lt;&gt;"&amp;$B$146,'2a. Database N flows'!$P:$P,$D156,'2a. Database N flows'!$U:$U,AB$145)</f>
        <v/>
      </c>
      <c r="AJ156" s="285">
        <f>SUMIFS('2a. Database N flows'!$N:$N,'2a. Database N flows'!$D:$D,$B$146,'2a. Database N flows'!$G:$G,"&lt;&gt;"&amp;$B$146,'2a. Database N flows'!$P:$P,$D156,'2a. Database N flows'!$U:$U,AJ$145)</f>
        <v/>
      </c>
      <c r="AK156" s="268" t="n"/>
      <c r="AR156" s="285">
        <f>SUMIFS('2a. Database N flows'!$N:$N,'2a. Database N flows'!$D:$D,$B$146,'2a. Database N flows'!$G:$G,"&lt;&gt;"&amp;$B$146,'2a. Database N flows'!$P:$P,$D156,'2a. Database N flows'!$U:$U,AR$145)</f>
        <v/>
      </c>
      <c r="AS156" s="268" t="n"/>
      <c r="AZ156" s="285">
        <f>SUMIFS('2a. Database N flows'!$N:$N,'2a. Database N flows'!$D:$D,$B$146,'2a. Database N flows'!$G:$G,"&lt;&gt;"&amp;$B$146,'2a. Database N flows'!$P:$P,$D156,'2a. Database N flows'!$U:$U,AZ$145)</f>
        <v/>
      </c>
      <c r="BI156" s="535">
        <f>D153</f>
        <v/>
      </c>
      <c r="BJ156" s="535" t="inlineStr">
        <is>
          <t>Input</t>
        </is>
      </c>
      <c r="BK156" s="535">
        <f>L153</f>
        <v/>
      </c>
      <c r="BL156" s="535">
        <f>T153</f>
        <v/>
      </c>
      <c r="BM156" s="535">
        <f>AB153</f>
        <v/>
      </c>
    </row>
    <row r="157">
      <c r="D157" s="288">
        <f>IFERROR(IF(D156+$D$6&lt;=$D$5,D156+$D$6,""),"")</f>
        <v/>
      </c>
      <c r="L157" s="285">
        <f>SUMIFS('2a. Database N flows'!$N:$N,'2a. Database N flows'!$G:$G,$B$146,'2a. Database N flows'!$D:$D,"&lt;&gt;"&amp;$B$146,'2a. Database N flows'!$P:$P,$D157)-T157-AB157</f>
        <v/>
      </c>
      <c r="T157" s="285">
        <f>SUMIFS('2a. Database N flows'!$N:$N,'2a. Database N flows'!$G:$G,$B$146,'2a. Database N flows'!$D:$D,"&lt;&gt;"&amp;$B$146,'2a. Database N flows'!$P:$P,$D157,'2a. Database N flows'!$U:$U,T$145)</f>
        <v/>
      </c>
      <c r="U157" s="268" t="n"/>
      <c r="AB157" s="285">
        <f>SUMIFS('2a. Database N flows'!$N:$N,'2a. Database N flows'!$G:$G,$B$146,'2a. Database N flows'!$D:$D,"&lt;&gt;"&amp;$B$146,'2a. Database N flows'!$P:$P,$D157,'2a. Database N flows'!$U:$U,AB$145)</f>
        <v/>
      </c>
      <c r="AJ157" s="285">
        <f>SUMIFS('2a. Database N flows'!$N:$N,'2a. Database N flows'!$D:$D,$B$146,'2a. Database N flows'!$G:$G,"&lt;&gt;"&amp;$B$146,'2a. Database N flows'!$P:$P,$D157,'2a. Database N flows'!$U:$U,AJ$145)</f>
        <v/>
      </c>
      <c r="AK157" s="268" t="n"/>
      <c r="AR157" s="285">
        <f>SUMIFS('2a. Database N flows'!$N:$N,'2a. Database N flows'!$D:$D,$B$146,'2a. Database N flows'!$G:$G,"&lt;&gt;"&amp;$B$146,'2a. Database N flows'!$P:$P,$D157,'2a. Database N flows'!$U:$U,AR$145)</f>
        <v/>
      </c>
      <c r="AS157" s="268" t="n"/>
      <c r="AZ157" s="285">
        <f>SUMIFS('2a. Database N flows'!$N:$N,'2a. Database N flows'!$D:$D,$B$146,'2a. Database N flows'!$G:$G,"&lt;&gt;"&amp;$B$146,'2a. Database N flows'!$P:$P,$D157,'2a. Database N flows'!$U:$U,AZ$145)</f>
        <v/>
      </c>
      <c r="BJ157" s="535" t="inlineStr">
        <is>
          <t>Output</t>
        </is>
      </c>
      <c r="BN157" s="535">
        <f>AJ153</f>
        <v/>
      </c>
      <c r="BO157" s="535">
        <f>AR153</f>
        <v/>
      </c>
      <c r="BP157" s="535">
        <f>AZ153</f>
        <v/>
      </c>
    </row>
    <row r="158">
      <c r="D158" s="288">
        <f>IFERROR(IF(D157+$D$6&lt;=$D$5,D157+$D$6,""),"")</f>
        <v/>
      </c>
      <c r="L158" s="285">
        <f>SUMIFS('2a. Database N flows'!$N:$N,'2a. Database N flows'!$G:$G,$B$146,'2a. Database N flows'!$D:$D,"&lt;&gt;"&amp;$B$146,'2a. Database N flows'!$P:$P,$D158)-T158-AB158</f>
        <v/>
      </c>
      <c r="T158" s="285">
        <f>SUMIFS('2a. Database N flows'!$N:$N,'2a. Database N flows'!$G:$G,$B$146,'2a. Database N flows'!$D:$D,"&lt;&gt;"&amp;$B$146,'2a. Database N flows'!$P:$P,$D158,'2a. Database N flows'!$U:$U,T$145)</f>
        <v/>
      </c>
      <c r="AB158" s="285">
        <f>SUMIFS('2a. Database N flows'!$N:$N,'2a. Database N flows'!$G:$G,$B$146,'2a. Database N flows'!$D:$D,"&lt;&gt;"&amp;$B$146,'2a. Database N flows'!$P:$P,$D158,'2a. Database N flows'!$U:$U,AB$145)</f>
        <v/>
      </c>
      <c r="AJ158" s="285">
        <f>SUMIFS('2a. Database N flows'!$N:$N,'2a. Database N flows'!$D:$D,$B$146,'2a. Database N flows'!$G:$G,"&lt;&gt;"&amp;$B$146,'2a. Database N flows'!$P:$P,$D158,'2a. Database N flows'!$U:$U,AJ$145)</f>
        <v/>
      </c>
      <c r="AK158" s="268" t="n"/>
      <c r="AR158" s="285">
        <f>SUMIFS('2a. Database N flows'!$N:$N,'2a. Database N flows'!$D:$D,$B$146,'2a. Database N flows'!$G:$G,"&lt;&gt;"&amp;$B$146,'2a. Database N flows'!$P:$P,$D158,'2a. Database N flows'!$U:$U,AR$145)</f>
        <v/>
      </c>
      <c r="AS158" s="268" t="n"/>
      <c r="AZ158" s="285">
        <f>SUMIFS('2a. Database N flows'!$N:$N,'2a. Database N flows'!$D:$D,$B$146,'2a. Database N flows'!$G:$G,"&lt;&gt;"&amp;$B$146,'2a. Database N flows'!$P:$P,$D158,'2a. Database N flows'!$U:$U,AZ$145)</f>
        <v/>
      </c>
      <c r="BI158" s="535">
        <f>D154</f>
        <v/>
      </c>
      <c r="BJ158" s="535" t="inlineStr">
        <is>
          <t>Input</t>
        </is>
      </c>
      <c r="BK158" s="535">
        <f>L154</f>
        <v/>
      </c>
      <c r="BL158" s="535">
        <f>T154</f>
        <v/>
      </c>
      <c r="BM158" s="535">
        <f>AB154</f>
        <v/>
      </c>
    </row>
    <row r="159">
      <c r="D159" s="288">
        <f>IFERROR(IF(D158+$D$6&lt;=$D$5,D158+$D$6,""),"")</f>
        <v/>
      </c>
      <c r="L159" s="285">
        <f>SUMIFS('2a. Database N flows'!$N:$N,'2a. Database N flows'!$G:$G,$B$146,'2a. Database N flows'!$D:$D,"&lt;&gt;"&amp;$B$146,'2a. Database N flows'!$P:$P,$D159)-T159-AB159</f>
        <v/>
      </c>
      <c r="T159" s="285">
        <f>SUMIFS('2a. Database N flows'!$N:$N,'2a. Database N flows'!$G:$G,$B$146,'2a. Database N flows'!$D:$D,"&lt;&gt;"&amp;$B$146,'2a. Database N flows'!$P:$P,$D159,'2a. Database N flows'!$U:$U,T$145)</f>
        <v/>
      </c>
      <c r="U159" s="268" t="n"/>
      <c r="AB159" s="285">
        <f>SUMIFS('2a. Database N flows'!$N:$N,'2a. Database N flows'!$G:$G,$B$146,'2a. Database N flows'!$D:$D,"&lt;&gt;"&amp;$B$146,'2a. Database N flows'!$P:$P,$D159,'2a. Database N flows'!$U:$U,AB$145)</f>
        <v/>
      </c>
      <c r="AJ159" s="285">
        <f>SUMIFS('2a. Database N flows'!$N:$N,'2a. Database N flows'!$D:$D,$B$146,'2a. Database N flows'!$G:$G,"&lt;&gt;"&amp;$B$146,'2a. Database N flows'!$P:$P,$D159,'2a. Database N flows'!$U:$U,AJ$145)</f>
        <v/>
      </c>
      <c r="AK159" s="268" t="n"/>
      <c r="AR159" s="285">
        <f>SUMIFS('2a. Database N flows'!$N:$N,'2a. Database N flows'!$D:$D,$B$146,'2a. Database N flows'!$G:$G,"&lt;&gt;"&amp;$B$146,'2a. Database N flows'!$P:$P,$D159,'2a. Database N flows'!$U:$U,AR$145)</f>
        <v/>
      </c>
      <c r="AS159" s="268" t="n"/>
      <c r="AZ159" s="285">
        <f>SUMIFS('2a. Database N flows'!$N:$N,'2a. Database N flows'!$D:$D,$B$146,'2a. Database N flows'!$G:$G,"&lt;&gt;"&amp;$B$146,'2a. Database N flows'!$P:$P,$D159,'2a. Database N flows'!$U:$U,AZ$145)</f>
        <v/>
      </c>
      <c r="BJ159" s="535" t="inlineStr">
        <is>
          <t>Output</t>
        </is>
      </c>
      <c r="BN159" s="535">
        <f>AJ154</f>
        <v/>
      </c>
      <c r="BO159" s="535">
        <f>AR154</f>
        <v/>
      </c>
      <c r="BP159" s="535">
        <f>AZ154</f>
        <v/>
      </c>
    </row>
    <row r="160">
      <c r="AK160" s="268" t="n"/>
      <c r="AS160" s="268" t="n"/>
      <c r="BJ160" s="535" t="inlineStr">
        <is>
          <t>Output</t>
        </is>
      </c>
      <c r="BN160" s="535">
        <f>AJ155</f>
        <v/>
      </c>
      <c r="BO160" s="535">
        <f>AR155</f>
        <v/>
      </c>
      <c r="BP160" s="535">
        <f>AZ155</f>
        <v/>
      </c>
    </row>
    <row r="161">
      <c r="U161" s="268" t="n"/>
      <c r="AS161" s="268" t="n"/>
      <c r="BI161" s="535">
        <f>D156</f>
        <v/>
      </c>
      <c r="BJ161" s="535" t="inlineStr">
        <is>
          <t>Input</t>
        </is>
      </c>
      <c r="BK161" s="535">
        <f>L156</f>
        <v/>
      </c>
      <c r="BL161" s="535">
        <f>T156</f>
        <v/>
      </c>
      <c r="BM161" s="535">
        <f>AB156</f>
        <v/>
      </c>
    </row>
    <row r="162">
      <c r="BJ162" s="535" t="inlineStr">
        <is>
          <t>Output</t>
        </is>
      </c>
      <c r="BN162" s="535">
        <f>AJ156</f>
        <v/>
      </c>
      <c r="BO162" s="535">
        <f>AR156</f>
        <v/>
      </c>
      <c r="BP162" s="535">
        <f>AZ156</f>
        <v/>
      </c>
    </row>
    <row r="163">
      <c r="U163" s="268" t="n"/>
      <c r="BI163" s="535">
        <f>D157</f>
        <v/>
      </c>
      <c r="BJ163" s="535" t="inlineStr">
        <is>
          <t>Input</t>
        </is>
      </c>
      <c r="BK163" s="535">
        <f>L157</f>
        <v/>
      </c>
      <c r="BL163" s="535">
        <f>T157</f>
        <v/>
      </c>
      <c r="BM163" s="535">
        <f>AB157</f>
        <v/>
      </c>
    </row>
    <row r="164">
      <c r="BJ164" s="535" t="inlineStr">
        <is>
          <t>Output</t>
        </is>
      </c>
      <c r="BN164" s="535">
        <f>AJ157</f>
        <v/>
      </c>
      <c r="BO164" s="535">
        <f>AR157</f>
        <v/>
      </c>
      <c r="BP164" s="535">
        <f>AZ157</f>
        <v/>
      </c>
    </row>
    <row r="165">
      <c r="CY165" s="268" t="n"/>
    </row>
    <row r="166">
      <c r="CY166" s="268" t="n"/>
    </row>
    <row r="167" ht="15" customHeight="1"/>
    <row r="168" ht="15" customHeight="1"/>
    <row r="169" ht="15" customHeight="1"/>
  </sheetData>
  <sheetProtection selectLockedCells="0" selectUnlockedCells="0" sheet="1" objects="1" insertRows="1" insertHyperlinks="1" autoFilter="1" scenarios="1" formatColumns="1" deleteColumns="1" insertColumns="1" pivotTables="1" deleteRows="1" formatCells="1" formatRows="1" sort="1"/>
  <dataValidations count="3">
    <dataValidation sqref="D6" showDropDown="0" showInputMessage="1" showErrorMessage="1" allowBlank="1" error="Enter a number" type="decimal" operator="greaterThan">
      <formula1>0</formula1>
    </dataValidation>
    <dataValidation sqref="D4:D5" showDropDown="0" showInputMessage="1" showErrorMessage="1" allowBlank="1" type="list">
      <formula1>INDIRECT("Year")</formula1>
    </dataValidation>
    <dataValidation sqref="D96" showDropDown="0" showInputMessage="1" showErrorMessage="1" allowBlank="1" type="list">
      <formula1>INDIRECT("pools")</formula1>
    </dataValidation>
  </dataValidations>
  <pageMargins left="0.7" right="0.7" top="0.787401575" bottom="0.787401575" header="0.3" footer="0.3"/>
  <pageSetup orientation="portrait" paperSize="9"/>
  <drawing xmlns:r="http://schemas.openxmlformats.org/officeDocument/2006/relationships" r:id="rId1"/>
</worksheet>
</file>

<file path=xl/worksheets/sheet13.xml><?xml version="1.0" encoding="utf-8"?>
<worksheet xmlns="http://schemas.openxmlformats.org/spreadsheetml/2006/main">
  <sheetPr codeName="Tabelle13">
    <tabColor theme="0" tint="-0.499954222235786"/>
    <outlinePr summaryBelow="1" summaryRight="1"/>
    <pageSetUpPr/>
  </sheetPr>
  <dimension ref="A1:A663"/>
  <sheetViews>
    <sheetView workbookViewId="0">
      <selection activeCell="A1" sqref="A1"/>
    </sheetView>
  </sheetViews>
  <sheetFormatPr baseColWidth="10" defaultColWidth="11.5" defaultRowHeight="15"/>
  <cols>
    <col width="11.5" customWidth="1" style="537" min="1" max="89"/>
    <col width="11.5" customWidth="1" style="537" min="90" max="16384"/>
  </cols>
  <sheetData>
    <row r="1">
      <c r="A1" s="537">
        <f>'4a Interface to NNB-R-Tool'!A1&amp;","&amp;'4a Interface to NNB-R-Tool'!B1&amp;","&amp;'4a Interface to NNB-R-Tool'!C1&amp;","&amp;'4a Interface to NNB-R-Tool'!D1&amp;","&amp;'4a Interface to NNB-R-Tool'!E1&amp;","&amp;'4a Interface to NNB-R-Tool'!F1&amp;","&amp;'4a Interface to NNB-R-Tool'!G1&amp;","&amp;'4a Interface to NNB-R-Tool'!H1&amp;","&amp;'4a Interface to NNB-R-Tool'!I1&amp;","&amp;'4a Interface to NNB-R-Tool'!J1</f>
        <v/>
      </c>
    </row>
    <row r="2">
      <c r="A2" s="537">
        <f>'4a Interface to NNB-R-Tool'!A2&amp;","&amp;'4a Interface to NNB-R-Tool'!B2&amp;","&amp;'4a Interface to NNB-R-Tool'!C2&amp;","&amp;'4a Interface to NNB-R-Tool'!D2&amp;","&amp;'4a Interface to NNB-R-Tool'!E2&amp;","&amp;'4a Interface to NNB-R-Tool'!F2&amp;"0101-"&amp;'4a Interface to NNB-R-Tool'!F2&amp;"1231"&amp;","&amp;'4a Interface to NNB-R-Tool'!G2&amp;","&amp;'4a Interface to NNB-R-Tool'!H2&amp;","&amp;'4a Interface to NNB-R-Tool'!I2&amp;","&amp;'4a Interface to NNB-R-Tool'!J2</f>
        <v/>
      </c>
    </row>
    <row r="3">
      <c r="A3" s="537">
        <f>'4a Interface to NNB-R-Tool'!A3&amp;","&amp;'4a Interface to NNB-R-Tool'!B3&amp;","&amp;'4a Interface to NNB-R-Tool'!C3&amp;","&amp;'4a Interface to NNB-R-Tool'!D3&amp;","&amp;'4a Interface to NNB-R-Tool'!E3&amp;","&amp;'4a Interface to NNB-R-Tool'!F3&amp;"0101-"&amp;'4a Interface to NNB-R-Tool'!F3&amp;"1231"&amp;","&amp;'4a Interface to NNB-R-Tool'!G3&amp;","&amp;'4a Interface to NNB-R-Tool'!H3&amp;","&amp;'4a Interface to NNB-R-Tool'!I3&amp;","&amp;'4a Interface to NNB-R-Tool'!J3</f>
        <v/>
      </c>
    </row>
    <row r="4">
      <c r="A4" s="537">
        <f>'4a Interface to NNB-R-Tool'!A4&amp;","&amp;'4a Interface to NNB-R-Tool'!B4&amp;","&amp;'4a Interface to NNB-R-Tool'!C4&amp;","&amp;'4a Interface to NNB-R-Tool'!D4&amp;","&amp;'4a Interface to NNB-R-Tool'!E4&amp;","&amp;'4a Interface to NNB-R-Tool'!F4&amp;"0101-"&amp;'4a Interface to NNB-R-Tool'!F4&amp;"1231"&amp;","&amp;'4a Interface to NNB-R-Tool'!G4&amp;","&amp;'4a Interface to NNB-R-Tool'!H4&amp;","&amp;'4a Interface to NNB-R-Tool'!I4&amp;","&amp;'4a Interface to NNB-R-Tool'!J4</f>
        <v/>
      </c>
    </row>
    <row r="5">
      <c r="A5" s="537">
        <f>'4a Interface to NNB-R-Tool'!A5&amp;","&amp;'4a Interface to NNB-R-Tool'!B5&amp;","&amp;'4a Interface to NNB-R-Tool'!C5&amp;","&amp;'4a Interface to NNB-R-Tool'!D5&amp;","&amp;'4a Interface to NNB-R-Tool'!E5&amp;","&amp;'4a Interface to NNB-R-Tool'!F5&amp;"0101-"&amp;'4a Interface to NNB-R-Tool'!F5&amp;"1231"&amp;","&amp;'4a Interface to NNB-R-Tool'!G5&amp;","&amp;'4a Interface to NNB-R-Tool'!H5&amp;","&amp;'4a Interface to NNB-R-Tool'!I5&amp;","&amp;'4a Interface to NNB-R-Tool'!J5</f>
        <v/>
      </c>
    </row>
    <row r="6">
      <c r="A6" s="537">
        <f>'4a Interface to NNB-R-Tool'!A6&amp;","&amp;'4a Interface to NNB-R-Tool'!B6&amp;","&amp;'4a Interface to NNB-R-Tool'!C6&amp;","&amp;'4a Interface to NNB-R-Tool'!D6&amp;","&amp;'4a Interface to NNB-R-Tool'!E6&amp;","&amp;'4a Interface to NNB-R-Tool'!F6&amp;"0101-"&amp;'4a Interface to NNB-R-Tool'!F6&amp;"1231"&amp;","&amp;'4a Interface to NNB-R-Tool'!G6&amp;","&amp;'4a Interface to NNB-R-Tool'!H6&amp;","&amp;'4a Interface to NNB-R-Tool'!I6&amp;","&amp;'4a Interface to NNB-R-Tool'!J6</f>
        <v/>
      </c>
    </row>
    <row r="7">
      <c r="A7" s="537">
        <f>'4a Interface to NNB-R-Tool'!A7&amp;","&amp;'4a Interface to NNB-R-Tool'!B7&amp;","&amp;'4a Interface to NNB-R-Tool'!C7&amp;","&amp;'4a Interface to NNB-R-Tool'!D7&amp;","&amp;'4a Interface to NNB-R-Tool'!E7&amp;","&amp;'4a Interface to NNB-R-Tool'!F7&amp;"0101-"&amp;'4a Interface to NNB-R-Tool'!F7&amp;"1231"&amp;","&amp;'4a Interface to NNB-R-Tool'!G7&amp;","&amp;'4a Interface to NNB-R-Tool'!H7&amp;","&amp;'4a Interface to NNB-R-Tool'!I7&amp;","&amp;'4a Interface to NNB-R-Tool'!J7</f>
        <v/>
      </c>
    </row>
    <row r="8">
      <c r="A8" s="537">
        <f>'4a Interface to NNB-R-Tool'!A8&amp;","&amp;'4a Interface to NNB-R-Tool'!B8&amp;","&amp;'4a Interface to NNB-R-Tool'!C8&amp;","&amp;'4a Interface to NNB-R-Tool'!D8&amp;","&amp;'4a Interface to NNB-R-Tool'!E8&amp;","&amp;'4a Interface to NNB-R-Tool'!F8&amp;"0101-"&amp;'4a Interface to NNB-R-Tool'!F8&amp;"1231"&amp;","&amp;'4a Interface to NNB-R-Tool'!G8&amp;","&amp;'4a Interface to NNB-R-Tool'!H8&amp;","&amp;'4a Interface to NNB-R-Tool'!I8&amp;","&amp;'4a Interface to NNB-R-Tool'!J8</f>
        <v/>
      </c>
    </row>
    <row r="9">
      <c r="A9" s="537">
        <f>'4a Interface to NNB-R-Tool'!A9&amp;","&amp;'4a Interface to NNB-R-Tool'!B9&amp;","&amp;'4a Interface to NNB-R-Tool'!C9&amp;","&amp;'4a Interface to NNB-R-Tool'!D9&amp;","&amp;'4a Interface to NNB-R-Tool'!E9&amp;","&amp;'4a Interface to NNB-R-Tool'!F9&amp;"0101-"&amp;'4a Interface to NNB-R-Tool'!F9&amp;"1231"&amp;","&amp;'4a Interface to NNB-R-Tool'!G9&amp;","&amp;'4a Interface to NNB-R-Tool'!H9&amp;","&amp;'4a Interface to NNB-R-Tool'!I9&amp;","&amp;'4a Interface to NNB-R-Tool'!J9</f>
        <v/>
      </c>
    </row>
    <row r="10">
      <c r="A10" s="537">
        <f>'4a Interface to NNB-R-Tool'!A10&amp;","&amp;'4a Interface to NNB-R-Tool'!B10&amp;","&amp;'4a Interface to NNB-R-Tool'!C10&amp;","&amp;'4a Interface to NNB-R-Tool'!D10&amp;","&amp;'4a Interface to NNB-R-Tool'!E10&amp;","&amp;'4a Interface to NNB-R-Tool'!F10&amp;"0101-"&amp;'4a Interface to NNB-R-Tool'!F10&amp;"1231"&amp;","&amp;'4a Interface to NNB-R-Tool'!G10&amp;","&amp;'4a Interface to NNB-R-Tool'!H10&amp;","&amp;'4a Interface to NNB-R-Tool'!I10&amp;","&amp;'4a Interface to NNB-R-Tool'!J10</f>
        <v/>
      </c>
    </row>
    <row r="11">
      <c r="A11" s="537">
        <f>'4a Interface to NNB-R-Tool'!A11&amp;","&amp;'4a Interface to NNB-R-Tool'!B11&amp;","&amp;'4a Interface to NNB-R-Tool'!C11&amp;","&amp;'4a Interface to NNB-R-Tool'!D11&amp;","&amp;'4a Interface to NNB-R-Tool'!E11&amp;","&amp;'4a Interface to NNB-R-Tool'!F11&amp;"0101-"&amp;'4a Interface to NNB-R-Tool'!F11&amp;"1231"&amp;","&amp;'4a Interface to NNB-R-Tool'!G11&amp;","&amp;'4a Interface to NNB-R-Tool'!H11&amp;","&amp;'4a Interface to NNB-R-Tool'!I11&amp;","&amp;'4a Interface to NNB-R-Tool'!J11</f>
        <v/>
      </c>
    </row>
    <row r="12">
      <c r="A12" s="537">
        <f>'4a Interface to NNB-R-Tool'!A12&amp;","&amp;'4a Interface to NNB-R-Tool'!B12&amp;","&amp;'4a Interface to NNB-R-Tool'!C12&amp;","&amp;'4a Interface to NNB-R-Tool'!D12&amp;","&amp;'4a Interface to NNB-R-Tool'!E12&amp;","&amp;'4a Interface to NNB-R-Tool'!F12&amp;"0101-"&amp;'4a Interface to NNB-R-Tool'!F12&amp;"1231"&amp;","&amp;'4a Interface to NNB-R-Tool'!G12&amp;","&amp;'4a Interface to NNB-R-Tool'!H12&amp;","&amp;'4a Interface to NNB-R-Tool'!I12&amp;","&amp;'4a Interface to NNB-R-Tool'!J12</f>
        <v/>
      </c>
    </row>
    <row r="13">
      <c r="A13" s="537">
        <f>'4a Interface to NNB-R-Tool'!A13&amp;","&amp;'4a Interface to NNB-R-Tool'!B13&amp;","&amp;'4a Interface to NNB-R-Tool'!C13&amp;","&amp;'4a Interface to NNB-R-Tool'!D13&amp;","&amp;'4a Interface to NNB-R-Tool'!E13&amp;","&amp;'4a Interface to NNB-R-Tool'!F13&amp;"0101-"&amp;'4a Interface to NNB-R-Tool'!F13&amp;"1231"&amp;","&amp;'4a Interface to NNB-R-Tool'!G13&amp;","&amp;'4a Interface to NNB-R-Tool'!H13&amp;","&amp;'4a Interface to NNB-R-Tool'!I13&amp;","&amp;'4a Interface to NNB-R-Tool'!J13</f>
        <v/>
      </c>
    </row>
    <row r="14">
      <c r="A14" s="537">
        <f>'4a Interface to NNB-R-Tool'!A14&amp;","&amp;'4a Interface to NNB-R-Tool'!B14&amp;","&amp;'4a Interface to NNB-R-Tool'!C14&amp;","&amp;'4a Interface to NNB-R-Tool'!D14&amp;","&amp;'4a Interface to NNB-R-Tool'!E14&amp;","&amp;'4a Interface to NNB-R-Tool'!F14&amp;"0101-"&amp;'4a Interface to NNB-R-Tool'!F14&amp;"1231"&amp;","&amp;'4a Interface to NNB-R-Tool'!G14&amp;","&amp;'4a Interface to NNB-R-Tool'!H14&amp;","&amp;'4a Interface to NNB-R-Tool'!I14&amp;","&amp;'4a Interface to NNB-R-Tool'!J14</f>
        <v/>
      </c>
    </row>
    <row r="15">
      <c r="A15" s="537">
        <f>'4a Interface to NNB-R-Tool'!A15&amp;","&amp;'4a Interface to NNB-R-Tool'!B15&amp;","&amp;'4a Interface to NNB-R-Tool'!C15&amp;","&amp;'4a Interface to NNB-R-Tool'!D15&amp;","&amp;'4a Interface to NNB-R-Tool'!E15&amp;","&amp;'4a Interface to NNB-R-Tool'!F15&amp;"0101-"&amp;'4a Interface to NNB-R-Tool'!F15&amp;"1231"&amp;","&amp;'4a Interface to NNB-R-Tool'!G15&amp;","&amp;'4a Interface to NNB-R-Tool'!H15&amp;","&amp;'4a Interface to NNB-R-Tool'!I15&amp;","&amp;'4a Interface to NNB-R-Tool'!J15</f>
        <v/>
      </c>
    </row>
    <row r="16">
      <c r="A16" s="537">
        <f>'4a Interface to NNB-R-Tool'!A16&amp;","&amp;'4a Interface to NNB-R-Tool'!B16&amp;","&amp;'4a Interface to NNB-R-Tool'!C16&amp;","&amp;'4a Interface to NNB-R-Tool'!D16&amp;","&amp;'4a Interface to NNB-R-Tool'!E16&amp;","&amp;'4a Interface to NNB-R-Tool'!F16&amp;"0101-"&amp;'4a Interface to NNB-R-Tool'!F16&amp;"1231"&amp;","&amp;'4a Interface to NNB-R-Tool'!G16&amp;","&amp;'4a Interface to NNB-R-Tool'!H16&amp;","&amp;'4a Interface to NNB-R-Tool'!I16&amp;","&amp;'4a Interface to NNB-R-Tool'!J16</f>
        <v/>
      </c>
    </row>
    <row r="17">
      <c r="A17" s="537">
        <f>'4a Interface to NNB-R-Tool'!A17&amp;","&amp;'4a Interface to NNB-R-Tool'!B17&amp;","&amp;'4a Interface to NNB-R-Tool'!C17&amp;","&amp;'4a Interface to NNB-R-Tool'!D17&amp;","&amp;'4a Interface to NNB-R-Tool'!E17&amp;","&amp;'4a Interface to NNB-R-Tool'!F17&amp;"0101-"&amp;'4a Interface to NNB-R-Tool'!F17&amp;"1231"&amp;","&amp;'4a Interface to NNB-R-Tool'!G17&amp;","&amp;'4a Interface to NNB-R-Tool'!H17&amp;","&amp;'4a Interface to NNB-R-Tool'!I17&amp;","&amp;'4a Interface to NNB-R-Tool'!J17</f>
        <v/>
      </c>
    </row>
    <row r="18">
      <c r="A18" s="537">
        <f>'4a Interface to NNB-R-Tool'!A18&amp;","&amp;'4a Interface to NNB-R-Tool'!B18&amp;","&amp;'4a Interface to NNB-R-Tool'!C18&amp;","&amp;'4a Interface to NNB-R-Tool'!D18&amp;","&amp;'4a Interface to NNB-R-Tool'!E18&amp;","&amp;'4a Interface to NNB-R-Tool'!F18&amp;"0101-"&amp;'4a Interface to NNB-R-Tool'!F18&amp;"1231"&amp;","&amp;'4a Interface to NNB-R-Tool'!G18&amp;","&amp;'4a Interface to NNB-R-Tool'!H18&amp;","&amp;'4a Interface to NNB-R-Tool'!I18&amp;","&amp;'4a Interface to NNB-R-Tool'!J18</f>
        <v/>
      </c>
    </row>
    <row r="19">
      <c r="A19" s="537">
        <f>'4a Interface to NNB-R-Tool'!A19&amp;","&amp;'4a Interface to NNB-R-Tool'!B19&amp;","&amp;'4a Interface to NNB-R-Tool'!C19&amp;","&amp;'4a Interface to NNB-R-Tool'!D19&amp;","&amp;'4a Interface to NNB-R-Tool'!E19&amp;","&amp;'4a Interface to NNB-R-Tool'!F19&amp;"0101-"&amp;'4a Interface to NNB-R-Tool'!F19&amp;"1231"&amp;","&amp;'4a Interface to NNB-R-Tool'!G19&amp;","&amp;'4a Interface to NNB-R-Tool'!H19&amp;","&amp;'4a Interface to NNB-R-Tool'!I19&amp;","&amp;'4a Interface to NNB-R-Tool'!J19</f>
        <v/>
      </c>
    </row>
    <row r="20">
      <c r="A20" s="537">
        <f>'4a Interface to NNB-R-Tool'!A20&amp;","&amp;'4a Interface to NNB-R-Tool'!B20&amp;","&amp;'4a Interface to NNB-R-Tool'!C20&amp;","&amp;'4a Interface to NNB-R-Tool'!D20&amp;","&amp;'4a Interface to NNB-R-Tool'!E20&amp;","&amp;'4a Interface to NNB-R-Tool'!F20&amp;"0101-"&amp;'4a Interface to NNB-R-Tool'!F20&amp;"1231"&amp;","&amp;'4a Interface to NNB-R-Tool'!G20&amp;","&amp;'4a Interface to NNB-R-Tool'!H20&amp;","&amp;'4a Interface to NNB-R-Tool'!I20&amp;","&amp;'4a Interface to NNB-R-Tool'!J20</f>
        <v/>
      </c>
    </row>
    <row r="21">
      <c r="A21" s="537">
        <f>'4a Interface to NNB-R-Tool'!A21&amp;","&amp;'4a Interface to NNB-R-Tool'!B21&amp;","&amp;'4a Interface to NNB-R-Tool'!C21&amp;","&amp;'4a Interface to NNB-R-Tool'!D21&amp;","&amp;'4a Interface to NNB-R-Tool'!E21&amp;","&amp;'4a Interface to NNB-R-Tool'!F21&amp;"0101-"&amp;'4a Interface to NNB-R-Tool'!F21&amp;"1231"&amp;","&amp;'4a Interface to NNB-R-Tool'!G21&amp;","&amp;'4a Interface to NNB-R-Tool'!H21&amp;","&amp;'4a Interface to NNB-R-Tool'!I21&amp;","&amp;'4a Interface to NNB-R-Tool'!J21</f>
        <v/>
      </c>
    </row>
    <row r="22">
      <c r="A22" s="537">
        <f>'4a Interface to NNB-R-Tool'!A22&amp;","&amp;'4a Interface to NNB-R-Tool'!B22&amp;","&amp;'4a Interface to NNB-R-Tool'!C22&amp;","&amp;'4a Interface to NNB-R-Tool'!D22&amp;","&amp;'4a Interface to NNB-R-Tool'!E22&amp;","&amp;'4a Interface to NNB-R-Tool'!F22&amp;"0101-"&amp;'4a Interface to NNB-R-Tool'!F22&amp;"1231"&amp;","&amp;'4a Interface to NNB-R-Tool'!G22&amp;","&amp;'4a Interface to NNB-R-Tool'!H22&amp;","&amp;'4a Interface to NNB-R-Tool'!I22&amp;","&amp;'4a Interface to NNB-R-Tool'!J22</f>
        <v/>
      </c>
    </row>
    <row r="23">
      <c r="A23" s="537">
        <f>'4a Interface to NNB-R-Tool'!A23&amp;","&amp;'4a Interface to NNB-R-Tool'!B23&amp;","&amp;'4a Interface to NNB-R-Tool'!C23&amp;","&amp;'4a Interface to NNB-R-Tool'!D23&amp;","&amp;'4a Interface to NNB-R-Tool'!E23&amp;","&amp;'4a Interface to NNB-R-Tool'!F23&amp;"0101-"&amp;'4a Interface to NNB-R-Tool'!F23&amp;"1231"&amp;","&amp;'4a Interface to NNB-R-Tool'!G23&amp;","&amp;'4a Interface to NNB-R-Tool'!H23&amp;","&amp;'4a Interface to NNB-R-Tool'!I23&amp;","&amp;'4a Interface to NNB-R-Tool'!J23</f>
        <v/>
      </c>
    </row>
    <row r="24">
      <c r="A24" s="537">
        <f>'4a Interface to NNB-R-Tool'!A24&amp;","&amp;'4a Interface to NNB-R-Tool'!B24&amp;","&amp;'4a Interface to NNB-R-Tool'!C24&amp;","&amp;'4a Interface to NNB-R-Tool'!D24&amp;","&amp;'4a Interface to NNB-R-Tool'!E24&amp;","&amp;'4a Interface to NNB-R-Tool'!F24&amp;"0101-"&amp;'4a Interface to NNB-R-Tool'!F24&amp;"1231"&amp;","&amp;'4a Interface to NNB-R-Tool'!G24&amp;","&amp;'4a Interface to NNB-R-Tool'!H24&amp;","&amp;'4a Interface to NNB-R-Tool'!I24&amp;","&amp;'4a Interface to NNB-R-Tool'!J24</f>
        <v/>
      </c>
    </row>
    <row r="25">
      <c r="A25" s="537">
        <f>'4a Interface to NNB-R-Tool'!A25&amp;","&amp;'4a Interface to NNB-R-Tool'!B25&amp;","&amp;'4a Interface to NNB-R-Tool'!C25&amp;","&amp;'4a Interface to NNB-R-Tool'!D25&amp;","&amp;'4a Interface to NNB-R-Tool'!E25&amp;","&amp;'4a Interface to NNB-R-Tool'!F25&amp;"0101-"&amp;'4a Interface to NNB-R-Tool'!F25&amp;"1231"&amp;","&amp;'4a Interface to NNB-R-Tool'!G25&amp;","&amp;'4a Interface to NNB-R-Tool'!H25&amp;","&amp;'4a Interface to NNB-R-Tool'!I25&amp;","&amp;'4a Interface to NNB-R-Tool'!J25</f>
        <v/>
      </c>
    </row>
    <row r="26">
      <c r="A26" s="537">
        <f>'4a Interface to NNB-R-Tool'!A26&amp;","&amp;'4a Interface to NNB-R-Tool'!B26&amp;","&amp;'4a Interface to NNB-R-Tool'!C26&amp;","&amp;'4a Interface to NNB-R-Tool'!D26&amp;","&amp;'4a Interface to NNB-R-Tool'!E26&amp;","&amp;'4a Interface to NNB-R-Tool'!F26&amp;"0101-"&amp;'4a Interface to NNB-R-Tool'!F26&amp;"1231"&amp;","&amp;'4a Interface to NNB-R-Tool'!G26&amp;","&amp;'4a Interface to NNB-R-Tool'!H26&amp;","&amp;'4a Interface to NNB-R-Tool'!I26&amp;","&amp;'4a Interface to NNB-R-Tool'!J26</f>
        <v/>
      </c>
    </row>
    <row r="27">
      <c r="A27" s="537">
        <f>'4a Interface to NNB-R-Tool'!A27&amp;","&amp;'4a Interface to NNB-R-Tool'!B27&amp;","&amp;'4a Interface to NNB-R-Tool'!C27&amp;","&amp;'4a Interface to NNB-R-Tool'!D27&amp;","&amp;'4a Interface to NNB-R-Tool'!E27&amp;","&amp;'4a Interface to NNB-R-Tool'!F27&amp;"0101-"&amp;'4a Interface to NNB-R-Tool'!F27&amp;"1231"&amp;","&amp;'4a Interface to NNB-R-Tool'!G27&amp;","&amp;'4a Interface to NNB-R-Tool'!H27&amp;","&amp;'4a Interface to NNB-R-Tool'!I27&amp;","&amp;'4a Interface to NNB-R-Tool'!J27</f>
        <v/>
      </c>
    </row>
    <row r="28">
      <c r="A28" s="537">
        <f>'4a Interface to NNB-R-Tool'!A28&amp;","&amp;'4a Interface to NNB-R-Tool'!B28&amp;","&amp;'4a Interface to NNB-R-Tool'!C28&amp;","&amp;'4a Interface to NNB-R-Tool'!D28&amp;","&amp;'4a Interface to NNB-R-Tool'!E28&amp;","&amp;'4a Interface to NNB-R-Tool'!F28&amp;"0101-"&amp;'4a Interface to NNB-R-Tool'!F28&amp;"1231"&amp;","&amp;'4a Interface to NNB-R-Tool'!G28&amp;","&amp;'4a Interface to NNB-R-Tool'!H28&amp;","&amp;'4a Interface to NNB-R-Tool'!I28&amp;","&amp;'4a Interface to NNB-R-Tool'!J28</f>
        <v/>
      </c>
    </row>
    <row r="29">
      <c r="A29" s="537">
        <f>'4a Interface to NNB-R-Tool'!A29&amp;","&amp;'4a Interface to NNB-R-Tool'!B29&amp;","&amp;'4a Interface to NNB-R-Tool'!C29&amp;","&amp;'4a Interface to NNB-R-Tool'!D29&amp;","&amp;'4a Interface to NNB-R-Tool'!E29&amp;","&amp;'4a Interface to NNB-R-Tool'!F29&amp;"0101-"&amp;'4a Interface to NNB-R-Tool'!F29&amp;"1231"&amp;","&amp;'4a Interface to NNB-R-Tool'!G29&amp;","&amp;'4a Interface to NNB-R-Tool'!H29&amp;","&amp;'4a Interface to NNB-R-Tool'!I29&amp;","&amp;'4a Interface to NNB-R-Tool'!J29</f>
        <v/>
      </c>
    </row>
    <row r="30">
      <c r="A30" s="537">
        <f>'4a Interface to NNB-R-Tool'!A30&amp;","&amp;'4a Interface to NNB-R-Tool'!B30&amp;","&amp;'4a Interface to NNB-R-Tool'!C30&amp;","&amp;'4a Interface to NNB-R-Tool'!D30&amp;","&amp;'4a Interface to NNB-R-Tool'!E30&amp;","&amp;'4a Interface to NNB-R-Tool'!F30&amp;"0101-"&amp;'4a Interface to NNB-R-Tool'!F30&amp;"1231"&amp;","&amp;'4a Interface to NNB-R-Tool'!G30&amp;","&amp;'4a Interface to NNB-R-Tool'!H30&amp;","&amp;'4a Interface to NNB-R-Tool'!I30&amp;","&amp;'4a Interface to NNB-R-Tool'!J30</f>
        <v/>
      </c>
    </row>
    <row r="31">
      <c r="A31" s="537">
        <f>'4a Interface to NNB-R-Tool'!A31&amp;","&amp;'4a Interface to NNB-R-Tool'!B31&amp;","&amp;'4a Interface to NNB-R-Tool'!C31&amp;","&amp;'4a Interface to NNB-R-Tool'!D31&amp;","&amp;'4a Interface to NNB-R-Tool'!E31&amp;","&amp;'4a Interface to NNB-R-Tool'!F31&amp;"0101-"&amp;'4a Interface to NNB-R-Tool'!F31&amp;"1231"&amp;","&amp;'4a Interface to NNB-R-Tool'!G31&amp;","&amp;'4a Interface to NNB-R-Tool'!H31&amp;","&amp;'4a Interface to NNB-R-Tool'!I31&amp;","&amp;'4a Interface to NNB-R-Tool'!J31</f>
        <v/>
      </c>
    </row>
    <row r="32">
      <c r="A32" s="537">
        <f>'4a Interface to NNB-R-Tool'!A32&amp;","&amp;'4a Interface to NNB-R-Tool'!B32&amp;","&amp;'4a Interface to NNB-R-Tool'!C32&amp;","&amp;'4a Interface to NNB-R-Tool'!D32&amp;","&amp;'4a Interface to NNB-R-Tool'!E32&amp;","&amp;'4a Interface to NNB-R-Tool'!F32&amp;"0101-"&amp;'4a Interface to NNB-R-Tool'!F32&amp;"1231"&amp;","&amp;'4a Interface to NNB-R-Tool'!G32&amp;","&amp;'4a Interface to NNB-R-Tool'!H32&amp;","&amp;'4a Interface to NNB-R-Tool'!I32&amp;","&amp;'4a Interface to NNB-R-Tool'!J32</f>
        <v/>
      </c>
    </row>
    <row r="33">
      <c r="A33" s="537">
        <f>'4a Interface to NNB-R-Tool'!A33&amp;","&amp;'4a Interface to NNB-R-Tool'!B33&amp;","&amp;'4a Interface to NNB-R-Tool'!C33&amp;","&amp;'4a Interface to NNB-R-Tool'!D33&amp;","&amp;'4a Interface to NNB-R-Tool'!E33&amp;","&amp;'4a Interface to NNB-R-Tool'!F33&amp;"0101-"&amp;'4a Interface to NNB-R-Tool'!F33&amp;"1231"&amp;","&amp;'4a Interface to NNB-R-Tool'!G33&amp;","&amp;'4a Interface to NNB-R-Tool'!H33&amp;","&amp;'4a Interface to NNB-R-Tool'!I33&amp;","&amp;'4a Interface to NNB-R-Tool'!J33</f>
        <v/>
      </c>
    </row>
    <row r="34">
      <c r="A34" s="537">
        <f>'4a Interface to NNB-R-Tool'!A34&amp;","&amp;'4a Interface to NNB-R-Tool'!B34&amp;","&amp;'4a Interface to NNB-R-Tool'!C34&amp;","&amp;'4a Interface to NNB-R-Tool'!D34&amp;","&amp;'4a Interface to NNB-R-Tool'!E34&amp;","&amp;'4a Interface to NNB-R-Tool'!F34&amp;"0101-"&amp;'4a Interface to NNB-R-Tool'!F34&amp;"1231"&amp;","&amp;'4a Interface to NNB-R-Tool'!G34&amp;","&amp;'4a Interface to NNB-R-Tool'!H34&amp;","&amp;'4a Interface to NNB-R-Tool'!I34&amp;","&amp;'4a Interface to NNB-R-Tool'!J34</f>
        <v/>
      </c>
    </row>
    <row r="35">
      <c r="A35" s="537">
        <f>'4a Interface to NNB-R-Tool'!A35&amp;","&amp;'4a Interface to NNB-R-Tool'!B35&amp;","&amp;'4a Interface to NNB-R-Tool'!C35&amp;","&amp;'4a Interface to NNB-R-Tool'!D35&amp;","&amp;'4a Interface to NNB-R-Tool'!E35&amp;","&amp;'4a Interface to NNB-R-Tool'!F35&amp;"0101-"&amp;'4a Interface to NNB-R-Tool'!F35&amp;"1231"&amp;","&amp;'4a Interface to NNB-R-Tool'!G35&amp;","&amp;'4a Interface to NNB-R-Tool'!H35&amp;","&amp;'4a Interface to NNB-R-Tool'!I35&amp;","&amp;'4a Interface to NNB-R-Tool'!J35</f>
        <v/>
      </c>
    </row>
    <row r="36">
      <c r="A36" s="537">
        <f>'4a Interface to NNB-R-Tool'!A36&amp;","&amp;'4a Interface to NNB-R-Tool'!B36&amp;","&amp;'4a Interface to NNB-R-Tool'!C36&amp;","&amp;'4a Interface to NNB-R-Tool'!D36&amp;","&amp;'4a Interface to NNB-R-Tool'!E36&amp;","&amp;'4a Interface to NNB-R-Tool'!F36&amp;"0101-"&amp;'4a Interface to NNB-R-Tool'!F36&amp;"1231"&amp;","&amp;'4a Interface to NNB-R-Tool'!G36&amp;","&amp;'4a Interface to NNB-R-Tool'!H36&amp;","&amp;'4a Interface to NNB-R-Tool'!I36&amp;","&amp;'4a Interface to NNB-R-Tool'!J36</f>
        <v/>
      </c>
    </row>
    <row r="37">
      <c r="A37" s="537">
        <f>'4a Interface to NNB-R-Tool'!A37&amp;","&amp;'4a Interface to NNB-R-Tool'!B37&amp;","&amp;'4a Interface to NNB-R-Tool'!C37&amp;","&amp;'4a Interface to NNB-R-Tool'!D37&amp;","&amp;'4a Interface to NNB-R-Tool'!E37&amp;","&amp;'4a Interface to NNB-R-Tool'!F37&amp;"0101-"&amp;'4a Interface to NNB-R-Tool'!F37&amp;"1231"&amp;","&amp;'4a Interface to NNB-R-Tool'!G37&amp;","&amp;'4a Interface to NNB-R-Tool'!H37&amp;","&amp;'4a Interface to NNB-R-Tool'!I37&amp;","&amp;'4a Interface to NNB-R-Tool'!J37</f>
        <v/>
      </c>
    </row>
    <row r="38">
      <c r="A38" s="537">
        <f>'4a Interface to NNB-R-Tool'!A38&amp;","&amp;'4a Interface to NNB-R-Tool'!B38&amp;","&amp;'4a Interface to NNB-R-Tool'!C38&amp;","&amp;'4a Interface to NNB-R-Tool'!D38&amp;","&amp;'4a Interface to NNB-R-Tool'!E38&amp;","&amp;'4a Interface to NNB-R-Tool'!F38&amp;"0101-"&amp;'4a Interface to NNB-R-Tool'!F38&amp;"1231"&amp;","&amp;'4a Interface to NNB-R-Tool'!G38&amp;","&amp;'4a Interface to NNB-R-Tool'!H38&amp;","&amp;'4a Interface to NNB-R-Tool'!I38&amp;","&amp;'4a Interface to NNB-R-Tool'!J38</f>
        <v/>
      </c>
    </row>
    <row r="39">
      <c r="A39" s="537">
        <f>'4a Interface to NNB-R-Tool'!A39&amp;","&amp;'4a Interface to NNB-R-Tool'!B39&amp;","&amp;'4a Interface to NNB-R-Tool'!C39&amp;","&amp;'4a Interface to NNB-R-Tool'!D39&amp;","&amp;'4a Interface to NNB-R-Tool'!E39&amp;","&amp;'4a Interface to NNB-R-Tool'!F39&amp;"0101-"&amp;'4a Interface to NNB-R-Tool'!F39&amp;"1231"&amp;","&amp;'4a Interface to NNB-R-Tool'!G39&amp;","&amp;'4a Interface to NNB-R-Tool'!H39&amp;","&amp;'4a Interface to NNB-R-Tool'!I39&amp;","&amp;'4a Interface to NNB-R-Tool'!J39</f>
        <v/>
      </c>
    </row>
    <row r="40">
      <c r="A40" s="537">
        <f>'4a Interface to NNB-R-Tool'!A40&amp;","&amp;'4a Interface to NNB-R-Tool'!B40&amp;","&amp;'4a Interface to NNB-R-Tool'!C40&amp;","&amp;'4a Interface to NNB-R-Tool'!D40&amp;","&amp;'4a Interface to NNB-R-Tool'!E40&amp;","&amp;'4a Interface to NNB-R-Tool'!F40&amp;"0101-"&amp;'4a Interface to NNB-R-Tool'!F40&amp;"1231"&amp;","&amp;'4a Interface to NNB-R-Tool'!G40&amp;","&amp;'4a Interface to NNB-R-Tool'!H40&amp;","&amp;'4a Interface to NNB-R-Tool'!I40&amp;","&amp;'4a Interface to NNB-R-Tool'!J40</f>
        <v/>
      </c>
    </row>
    <row r="41">
      <c r="A41" s="537">
        <f>'4a Interface to NNB-R-Tool'!A41&amp;","&amp;'4a Interface to NNB-R-Tool'!B41&amp;","&amp;'4a Interface to NNB-R-Tool'!C41&amp;","&amp;'4a Interface to NNB-R-Tool'!D41&amp;","&amp;'4a Interface to NNB-R-Tool'!E41&amp;","&amp;'4a Interface to NNB-R-Tool'!F41&amp;"0101-"&amp;'4a Interface to NNB-R-Tool'!F41&amp;"1231"&amp;","&amp;'4a Interface to NNB-R-Tool'!G41&amp;","&amp;'4a Interface to NNB-R-Tool'!H41&amp;","&amp;'4a Interface to NNB-R-Tool'!I41&amp;","&amp;'4a Interface to NNB-R-Tool'!J41</f>
        <v/>
      </c>
    </row>
    <row r="42">
      <c r="A42" s="537">
        <f>'4a Interface to NNB-R-Tool'!A42&amp;","&amp;'4a Interface to NNB-R-Tool'!B42&amp;","&amp;'4a Interface to NNB-R-Tool'!C42&amp;","&amp;'4a Interface to NNB-R-Tool'!D42&amp;","&amp;'4a Interface to NNB-R-Tool'!E42&amp;","&amp;'4a Interface to NNB-R-Tool'!F42&amp;"0101-"&amp;'4a Interface to NNB-R-Tool'!F42&amp;"1231"&amp;","&amp;'4a Interface to NNB-R-Tool'!G42&amp;","&amp;'4a Interface to NNB-R-Tool'!H42&amp;","&amp;'4a Interface to NNB-R-Tool'!I42&amp;","&amp;'4a Interface to NNB-R-Tool'!J42</f>
        <v/>
      </c>
    </row>
    <row r="43">
      <c r="A43" s="537">
        <f>'4a Interface to NNB-R-Tool'!A43&amp;","&amp;'4a Interface to NNB-R-Tool'!B43&amp;","&amp;'4a Interface to NNB-R-Tool'!C43&amp;","&amp;'4a Interface to NNB-R-Tool'!D43&amp;","&amp;'4a Interface to NNB-R-Tool'!E43&amp;","&amp;'4a Interface to NNB-R-Tool'!F43&amp;"0101-"&amp;'4a Interface to NNB-R-Tool'!F43&amp;"1231"&amp;","&amp;'4a Interface to NNB-R-Tool'!G43&amp;","&amp;'4a Interface to NNB-R-Tool'!H43&amp;","&amp;'4a Interface to NNB-R-Tool'!I43&amp;","&amp;'4a Interface to NNB-R-Tool'!J43</f>
        <v/>
      </c>
    </row>
    <row r="44">
      <c r="A44" s="537">
        <f>'4a Interface to NNB-R-Tool'!A44&amp;","&amp;'4a Interface to NNB-R-Tool'!B44&amp;","&amp;'4a Interface to NNB-R-Tool'!C44&amp;","&amp;'4a Interface to NNB-R-Tool'!D44&amp;","&amp;'4a Interface to NNB-R-Tool'!E44&amp;","&amp;'4a Interface to NNB-R-Tool'!F44&amp;"0101-"&amp;'4a Interface to NNB-R-Tool'!F44&amp;"1231"&amp;","&amp;'4a Interface to NNB-R-Tool'!G44&amp;","&amp;'4a Interface to NNB-R-Tool'!H44&amp;","&amp;'4a Interface to NNB-R-Tool'!I44&amp;","&amp;'4a Interface to NNB-R-Tool'!J44</f>
        <v/>
      </c>
    </row>
    <row r="45">
      <c r="A45" s="537">
        <f>'4a Interface to NNB-R-Tool'!A45&amp;","&amp;'4a Interface to NNB-R-Tool'!B45&amp;","&amp;'4a Interface to NNB-R-Tool'!C45&amp;","&amp;'4a Interface to NNB-R-Tool'!D45&amp;","&amp;'4a Interface to NNB-R-Tool'!E45&amp;","&amp;'4a Interface to NNB-R-Tool'!F45&amp;"0101-"&amp;'4a Interface to NNB-R-Tool'!F45&amp;"1231"&amp;","&amp;'4a Interface to NNB-R-Tool'!G45&amp;","&amp;'4a Interface to NNB-R-Tool'!H45&amp;","&amp;'4a Interface to NNB-R-Tool'!I45&amp;","&amp;'4a Interface to NNB-R-Tool'!J45</f>
        <v/>
      </c>
    </row>
    <row r="46">
      <c r="A46" s="537">
        <f>'4a Interface to NNB-R-Tool'!A46&amp;","&amp;'4a Interface to NNB-R-Tool'!B46&amp;","&amp;'4a Interface to NNB-R-Tool'!C46&amp;","&amp;'4a Interface to NNB-R-Tool'!D46&amp;","&amp;'4a Interface to NNB-R-Tool'!E46&amp;","&amp;'4a Interface to NNB-R-Tool'!F46&amp;"0101-"&amp;'4a Interface to NNB-R-Tool'!F46&amp;"1231"&amp;","&amp;'4a Interface to NNB-R-Tool'!G46&amp;","&amp;'4a Interface to NNB-R-Tool'!H46&amp;","&amp;'4a Interface to NNB-R-Tool'!I46&amp;","&amp;'4a Interface to NNB-R-Tool'!J46</f>
        <v/>
      </c>
    </row>
    <row r="47">
      <c r="A47" s="537">
        <f>'4a Interface to NNB-R-Tool'!A47&amp;","&amp;'4a Interface to NNB-R-Tool'!B47&amp;","&amp;'4a Interface to NNB-R-Tool'!C47&amp;","&amp;'4a Interface to NNB-R-Tool'!D47&amp;","&amp;'4a Interface to NNB-R-Tool'!E47&amp;","&amp;'4a Interface to NNB-R-Tool'!F47&amp;"0101-"&amp;'4a Interface to NNB-R-Tool'!F47&amp;"1231"&amp;","&amp;'4a Interface to NNB-R-Tool'!G47&amp;","&amp;'4a Interface to NNB-R-Tool'!H47&amp;","&amp;'4a Interface to NNB-R-Tool'!I47&amp;","&amp;'4a Interface to NNB-R-Tool'!J47</f>
        <v/>
      </c>
    </row>
    <row r="48">
      <c r="A48" s="537">
        <f>'4a Interface to NNB-R-Tool'!A48&amp;","&amp;'4a Interface to NNB-R-Tool'!B48&amp;","&amp;'4a Interface to NNB-R-Tool'!C48&amp;","&amp;'4a Interface to NNB-R-Tool'!D48&amp;","&amp;'4a Interface to NNB-R-Tool'!E48&amp;","&amp;'4a Interface to NNB-R-Tool'!F48&amp;"0101-"&amp;'4a Interface to NNB-R-Tool'!F48&amp;"1231"&amp;","&amp;'4a Interface to NNB-R-Tool'!G48&amp;","&amp;'4a Interface to NNB-R-Tool'!H48&amp;","&amp;'4a Interface to NNB-R-Tool'!I48&amp;","&amp;'4a Interface to NNB-R-Tool'!J48</f>
        <v/>
      </c>
    </row>
    <row r="49">
      <c r="A49" s="537">
        <f>'4a Interface to NNB-R-Tool'!A49&amp;","&amp;'4a Interface to NNB-R-Tool'!B49&amp;","&amp;'4a Interface to NNB-R-Tool'!C49&amp;","&amp;'4a Interface to NNB-R-Tool'!D49&amp;","&amp;'4a Interface to NNB-R-Tool'!E49&amp;","&amp;'4a Interface to NNB-R-Tool'!F49&amp;"0101-"&amp;'4a Interface to NNB-R-Tool'!F49&amp;"1231"&amp;","&amp;'4a Interface to NNB-R-Tool'!G49&amp;","&amp;'4a Interface to NNB-R-Tool'!H49&amp;","&amp;'4a Interface to NNB-R-Tool'!I49&amp;","&amp;'4a Interface to NNB-R-Tool'!J49</f>
        <v/>
      </c>
    </row>
    <row r="50">
      <c r="A50" s="537">
        <f>'4a Interface to NNB-R-Tool'!A50&amp;","&amp;'4a Interface to NNB-R-Tool'!B50&amp;","&amp;'4a Interface to NNB-R-Tool'!C50&amp;","&amp;'4a Interface to NNB-R-Tool'!D50&amp;","&amp;'4a Interface to NNB-R-Tool'!E50&amp;","&amp;'4a Interface to NNB-R-Tool'!F50&amp;"0101-"&amp;'4a Interface to NNB-R-Tool'!F50&amp;"1231"&amp;","&amp;'4a Interface to NNB-R-Tool'!G50&amp;","&amp;'4a Interface to NNB-R-Tool'!H50&amp;","&amp;'4a Interface to NNB-R-Tool'!I50&amp;","&amp;'4a Interface to NNB-R-Tool'!J50</f>
        <v/>
      </c>
    </row>
    <row r="51">
      <c r="A51" s="537">
        <f>'4a Interface to NNB-R-Tool'!A51&amp;","&amp;'4a Interface to NNB-R-Tool'!B51&amp;","&amp;'4a Interface to NNB-R-Tool'!C51&amp;","&amp;'4a Interface to NNB-R-Tool'!D51&amp;","&amp;'4a Interface to NNB-R-Tool'!E51&amp;","&amp;'4a Interface to NNB-R-Tool'!F51&amp;"0101-"&amp;'4a Interface to NNB-R-Tool'!F51&amp;"1231"&amp;","&amp;'4a Interface to NNB-R-Tool'!G51&amp;","&amp;'4a Interface to NNB-R-Tool'!H51&amp;","&amp;'4a Interface to NNB-R-Tool'!I51&amp;","&amp;'4a Interface to NNB-R-Tool'!J51</f>
        <v/>
      </c>
    </row>
    <row r="52">
      <c r="A52" s="537">
        <f>'4a Interface to NNB-R-Tool'!A52&amp;","&amp;'4a Interface to NNB-R-Tool'!B52&amp;","&amp;'4a Interface to NNB-R-Tool'!C52&amp;","&amp;'4a Interface to NNB-R-Tool'!D52&amp;","&amp;'4a Interface to NNB-R-Tool'!E52&amp;","&amp;'4a Interface to NNB-R-Tool'!F52&amp;"0101-"&amp;'4a Interface to NNB-R-Tool'!F52&amp;"1231"&amp;","&amp;'4a Interface to NNB-R-Tool'!G52&amp;","&amp;'4a Interface to NNB-R-Tool'!H52&amp;","&amp;'4a Interface to NNB-R-Tool'!I52&amp;","&amp;'4a Interface to NNB-R-Tool'!J52</f>
        <v/>
      </c>
    </row>
    <row r="53">
      <c r="A53" s="537">
        <f>'4a Interface to NNB-R-Tool'!A53&amp;","&amp;'4a Interface to NNB-R-Tool'!B53&amp;","&amp;'4a Interface to NNB-R-Tool'!C53&amp;","&amp;'4a Interface to NNB-R-Tool'!D53&amp;","&amp;'4a Interface to NNB-R-Tool'!E53&amp;","&amp;'4a Interface to NNB-R-Tool'!F53&amp;"0101-"&amp;'4a Interface to NNB-R-Tool'!F53&amp;"1231"&amp;","&amp;'4a Interface to NNB-R-Tool'!G53&amp;","&amp;'4a Interface to NNB-R-Tool'!H53&amp;","&amp;'4a Interface to NNB-R-Tool'!I53&amp;","&amp;'4a Interface to NNB-R-Tool'!J53</f>
        <v/>
      </c>
    </row>
    <row r="54">
      <c r="A54" s="537">
        <f>'4a Interface to NNB-R-Tool'!A54&amp;","&amp;'4a Interface to NNB-R-Tool'!B54&amp;","&amp;'4a Interface to NNB-R-Tool'!C54&amp;","&amp;'4a Interface to NNB-R-Tool'!D54&amp;","&amp;'4a Interface to NNB-R-Tool'!E54&amp;","&amp;'4a Interface to NNB-R-Tool'!F54&amp;"0101-"&amp;'4a Interface to NNB-R-Tool'!F54&amp;"1231"&amp;","&amp;'4a Interface to NNB-R-Tool'!G54&amp;","&amp;'4a Interface to NNB-R-Tool'!H54&amp;","&amp;'4a Interface to NNB-R-Tool'!I54&amp;","&amp;'4a Interface to NNB-R-Tool'!J54</f>
        <v/>
      </c>
    </row>
    <row r="55">
      <c r="A55" s="537">
        <f>'4a Interface to NNB-R-Tool'!A55&amp;","&amp;'4a Interface to NNB-R-Tool'!B55&amp;","&amp;'4a Interface to NNB-R-Tool'!C55&amp;","&amp;'4a Interface to NNB-R-Tool'!D55&amp;","&amp;'4a Interface to NNB-R-Tool'!E55&amp;","&amp;'4a Interface to NNB-R-Tool'!F55&amp;"0101-"&amp;'4a Interface to NNB-R-Tool'!F55&amp;"1231"&amp;","&amp;'4a Interface to NNB-R-Tool'!G55&amp;","&amp;'4a Interface to NNB-R-Tool'!H55&amp;","&amp;'4a Interface to NNB-R-Tool'!I55&amp;","&amp;'4a Interface to NNB-R-Tool'!J55</f>
        <v/>
      </c>
    </row>
    <row r="56">
      <c r="A56" s="537">
        <f>'4a Interface to NNB-R-Tool'!A56&amp;","&amp;'4a Interface to NNB-R-Tool'!B56&amp;","&amp;'4a Interface to NNB-R-Tool'!C56&amp;","&amp;'4a Interface to NNB-R-Tool'!D56&amp;","&amp;'4a Interface to NNB-R-Tool'!E56&amp;","&amp;'4a Interface to NNB-R-Tool'!F56&amp;"0101-"&amp;'4a Interface to NNB-R-Tool'!F56&amp;"1231"&amp;","&amp;'4a Interface to NNB-R-Tool'!G56&amp;","&amp;'4a Interface to NNB-R-Tool'!H56&amp;","&amp;'4a Interface to NNB-R-Tool'!I56&amp;","&amp;'4a Interface to NNB-R-Tool'!J56</f>
        <v/>
      </c>
    </row>
    <row r="57">
      <c r="A57" s="537">
        <f>'4a Interface to NNB-R-Tool'!A57&amp;","&amp;'4a Interface to NNB-R-Tool'!B57&amp;","&amp;'4a Interface to NNB-R-Tool'!C57&amp;","&amp;'4a Interface to NNB-R-Tool'!D57&amp;","&amp;'4a Interface to NNB-R-Tool'!E57&amp;","&amp;'4a Interface to NNB-R-Tool'!F57&amp;"0101-"&amp;'4a Interface to NNB-R-Tool'!F57&amp;"1231"&amp;","&amp;'4a Interface to NNB-R-Tool'!G57&amp;","&amp;'4a Interface to NNB-R-Tool'!H57&amp;","&amp;'4a Interface to NNB-R-Tool'!I57&amp;","&amp;'4a Interface to NNB-R-Tool'!J57</f>
        <v/>
      </c>
    </row>
    <row r="58">
      <c r="A58" s="537">
        <f>'4a Interface to NNB-R-Tool'!A58&amp;","&amp;'4a Interface to NNB-R-Tool'!B58&amp;","&amp;'4a Interface to NNB-R-Tool'!C58&amp;","&amp;'4a Interface to NNB-R-Tool'!D58&amp;","&amp;'4a Interface to NNB-R-Tool'!E58&amp;","&amp;'4a Interface to NNB-R-Tool'!F58&amp;"0101-"&amp;'4a Interface to NNB-R-Tool'!F58&amp;"1231"&amp;","&amp;'4a Interface to NNB-R-Tool'!G58&amp;","&amp;'4a Interface to NNB-R-Tool'!H58&amp;","&amp;'4a Interface to NNB-R-Tool'!I58&amp;","&amp;'4a Interface to NNB-R-Tool'!J58</f>
        <v/>
      </c>
    </row>
    <row r="59">
      <c r="A59" s="537">
        <f>'4a Interface to NNB-R-Tool'!A59&amp;","&amp;'4a Interface to NNB-R-Tool'!B59&amp;","&amp;'4a Interface to NNB-R-Tool'!C59&amp;","&amp;'4a Interface to NNB-R-Tool'!D59&amp;","&amp;'4a Interface to NNB-R-Tool'!E59&amp;","&amp;'4a Interface to NNB-R-Tool'!F59&amp;"0101-"&amp;'4a Interface to NNB-R-Tool'!F59&amp;"1231"&amp;","&amp;'4a Interface to NNB-R-Tool'!G59&amp;","&amp;'4a Interface to NNB-R-Tool'!H59&amp;","&amp;'4a Interface to NNB-R-Tool'!I59&amp;","&amp;'4a Interface to NNB-R-Tool'!J59</f>
        <v/>
      </c>
    </row>
    <row r="60">
      <c r="A60" s="537">
        <f>'4a Interface to NNB-R-Tool'!A60&amp;","&amp;'4a Interface to NNB-R-Tool'!B60&amp;","&amp;'4a Interface to NNB-R-Tool'!C60&amp;","&amp;'4a Interface to NNB-R-Tool'!D60&amp;","&amp;'4a Interface to NNB-R-Tool'!E60&amp;","&amp;'4a Interface to NNB-R-Tool'!F60&amp;"0101-"&amp;'4a Interface to NNB-R-Tool'!F60&amp;"1231"&amp;","&amp;'4a Interface to NNB-R-Tool'!G60&amp;","&amp;'4a Interface to NNB-R-Tool'!H60&amp;","&amp;'4a Interface to NNB-R-Tool'!I60&amp;","&amp;'4a Interface to NNB-R-Tool'!J60</f>
        <v/>
      </c>
    </row>
    <row r="61">
      <c r="A61" s="537">
        <f>'4a Interface to NNB-R-Tool'!A61&amp;","&amp;'4a Interface to NNB-R-Tool'!B61&amp;","&amp;'4a Interface to NNB-R-Tool'!C61&amp;","&amp;'4a Interface to NNB-R-Tool'!D61&amp;","&amp;'4a Interface to NNB-R-Tool'!E61&amp;","&amp;'4a Interface to NNB-R-Tool'!F61&amp;"0101-"&amp;'4a Interface to NNB-R-Tool'!F61&amp;"1231"&amp;","&amp;'4a Interface to NNB-R-Tool'!G61&amp;","&amp;'4a Interface to NNB-R-Tool'!H61&amp;","&amp;'4a Interface to NNB-R-Tool'!I61&amp;","&amp;'4a Interface to NNB-R-Tool'!J61</f>
        <v/>
      </c>
    </row>
    <row r="62">
      <c r="A62" s="537">
        <f>'4a Interface to NNB-R-Tool'!A62&amp;","&amp;'4a Interface to NNB-R-Tool'!B62&amp;","&amp;'4a Interface to NNB-R-Tool'!C62&amp;","&amp;'4a Interface to NNB-R-Tool'!D62&amp;","&amp;'4a Interface to NNB-R-Tool'!E62&amp;","&amp;'4a Interface to NNB-R-Tool'!F62&amp;"0101-"&amp;'4a Interface to NNB-R-Tool'!F62&amp;"1231"&amp;","&amp;'4a Interface to NNB-R-Tool'!G62&amp;","&amp;'4a Interface to NNB-R-Tool'!H62&amp;","&amp;'4a Interface to NNB-R-Tool'!I62&amp;","&amp;'4a Interface to NNB-R-Tool'!J62</f>
        <v/>
      </c>
    </row>
    <row r="63">
      <c r="A63" s="537">
        <f>'4a Interface to NNB-R-Tool'!A63&amp;","&amp;'4a Interface to NNB-R-Tool'!B63&amp;","&amp;'4a Interface to NNB-R-Tool'!C63&amp;","&amp;'4a Interface to NNB-R-Tool'!D63&amp;","&amp;'4a Interface to NNB-R-Tool'!E63&amp;","&amp;'4a Interface to NNB-R-Tool'!F63&amp;"0101-"&amp;'4a Interface to NNB-R-Tool'!F63&amp;"1231"&amp;","&amp;'4a Interface to NNB-R-Tool'!G63&amp;","&amp;'4a Interface to NNB-R-Tool'!H63&amp;","&amp;'4a Interface to NNB-R-Tool'!I63&amp;","&amp;'4a Interface to NNB-R-Tool'!J63</f>
        <v/>
      </c>
    </row>
    <row r="64">
      <c r="A64" s="537">
        <f>'4a Interface to NNB-R-Tool'!A64&amp;","&amp;'4a Interface to NNB-R-Tool'!B64&amp;","&amp;'4a Interface to NNB-R-Tool'!C64&amp;","&amp;'4a Interface to NNB-R-Tool'!D64&amp;","&amp;'4a Interface to NNB-R-Tool'!E64&amp;","&amp;'4a Interface to NNB-R-Tool'!F64&amp;"0101-"&amp;'4a Interface to NNB-R-Tool'!F64&amp;"1231"&amp;","&amp;'4a Interface to NNB-R-Tool'!G64&amp;","&amp;'4a Interface to NNB-R-Tool'!H64&amp;","&amp;'4a Interface to NNB-R-Tool'!I64&amp;","&amp;'4a Interface to NNB-R-Tool'!J64</f>
        <v/>
      </c>
    </row>
    <row r="65">
      <c r="A65" s="537">
        <f>'4a Interface to NNB-R-Tool'!A65&amp;","&amp;'4a Interface to NNB-R-Tool'!B65&amp;","&amp;'4a Interface to NNB-R-Tool'!C65&amp;","&amp;'4a Interface to NNB-R-Tool'!D65&amp;","&amp;'4a Interface to NNB-R-Tool'!E65&amp;","&amp;'4a Interface to NNB-R-Tool'!F65&amp;"0101-"&amp;'4a Interface to NNB-R-Tool'!F65&amp;"1231"&amp;","&amp;'4a Interface to NNB-R-Tool'!G65&amp;","&amp;'4a Interface to NNB-R-Tool'!H65&amp;","&amp;'4a Interface to NNB-R-Tool'!I65&amp;","&amp;'4a Interface to NNB-R-Tool'!J65</f>
        <v/>
      </c>
    </row>
    <row r="66">
      <c r="A66" s="537">
        <f>'4a Interface to NNB-R-Tool'!A66&amp;","&amp;'4a Interface to NNB-R-Tool'!B66&amp;","&amp;'4a Interface to NNB-R-Tool'!C66&amp;","&amp;'4a Interface to NNB-R-Tool'!D66&amp;","&amp;'4a Interface to NNB-R-Tool'!E66&amp;","&amp;'4a Interface to NNB-R-Tool'!F66&amp;"0101-"&amp;'4a Interface to NNB-R-Tool'!F66&amp;"1231"&amp;","&amp;'4a Interface to NNB-R-Tool'!G66&amp;","&amp;'4a Interface to NNB-R-Tool'!H66&amp;","&amp;'4a Interface to NNB-R-Tool'!I66&amp;","&amp;'4a Interface to NNB-R-Tool'!J66</f>
        <v/>
      </c>
    </row>
    <row r="67">
      <c r="A67" s="537">
        <f>'4a Interface to NNB-R-Tool'!A67&amp;","&amp;'4a Interface to NNB-R-Tool'!B67&amp;","&amp;'4a Interface to NNB-R-Tool'!C67&amp;","&amp;'4a Interface to NNB-R-Tool'!D67&amp;","&amp;'4a Interface to NNB-R-Tool'!E67&amp;","&amp;'4a Interface to NNB-R-Tool'!F67&amp;"0101-"&amp;'4a Interface to NNB-R-Tool'!F67&amp;"1231"&amp;","&amp;'4a Interface to NNB-R-Tool'!G67&amp;","&amp;'4a Interface to NNB-R-Tool'!H67&amp;","&amp;'4a Interface to NNB-R-Tool'!I67&amp;","&amp;'4a Interface to NNB-R-Tool'!J67</f>
        <v/>
      </c>
    </row>
    <row r="68">
      <c r="A68" s="537">
        <f>'4a Interface to NNB-R-Tool'!A68&amp;","&amp;'4a Interface to NNB-R-Tool'!B68&amp;","&amp;'4a Interface to NNB-R-Tool'!C68&amp;","&amp;'4a Interface to NNB-R-Tool'!D68&amp;","&amp;'4a Interface to NNB-R-Tool'!E68&amp;","&amp;'4a Interface to NNB-R-Tool'!F68&amp;"0101-"&amp;'4a Interface to NNB-R-Tool'!F68&amp;"1231"&amp;","&amp;'4a Interface to NNB-R-Tool'!G68&amp;","&amp;'4a Interface to NNB-R-Tool'!H68&amp;","&amp;'4a Interface to NNB-R-Tool'!I68&amp;","&amp;'4a Interface to NNB-R-Tool'!J68</f>
        <v/>
      </c>
    </row>
    <row r="69">
      <c r="A69" s="537">
        <f>'4a Interface to NNB-R-Tool'!A69&amp;","&amp;'4a Interface to NNB-R-Tool'!B69&amp;","&amp;'4a Interface to NNB-R-Tool'!C69&amp;","&amp;'4a Interface to NNB-R-Tool'!D69&amp;","&amp;'4a Interface to NNB-R-Tool'!E69&amp;","&amp;'4a Interface to NNB-R-Tool'!F69&amp;"0101-"&amp;'4a Interface to NNB-R-Tool'!F69&amp;"1231"&amp;","&amp;'4a Interface to NNB-R-Tool'!G69&amp;","&amp;'4a Interface to NNB-R-Tool'!H69&amp;","&amp;'4a Interface to NNB-R-Tool'!I69&amp;","&amp;'4a Interface to NNB-R-Tool'!J69</f>
        <v/>
      </c>
    </row>
    <row r="70">
      <c r="A70" s="537">
        <f>'4a Interface to NNB-R-Tool'!A70&amp;","&amp;'4a Interface to NNB-R-Tool'!B70&amp;","&amp;'4a Interface to NNB-R-Tool'!C70&amp;","&amp;'4a Interface to NNB-R-Tool'!D70&amp;","&amp;'4a Interface to NNB-R-Tool'!E70&amp;","&amp;'4a Interface to NNB-R-Tool'!F70&amp;"0101-"&amp;'4a Interface to NNB-R-Tool'!F70&amp;"1231"&amp;","&amp;'4a Interface to NNB-R-Tool'!G70&amp;","&amp;'4a Interface to NNB-R-Tool'!H70&amp;","&amp;'4a Interface to NNB-R-Tool'!I70&amp;","&amp;'4a Interface to NNB-R-Tool'!J70</f>
        <v/>
      </c>
    </row>
    <row r="71">
      <c r="A71" s="537">
        <f>'4a Interface to NNB-R-Tool'!A71&amp;","&amp;'4a Interface to NNB-R-Tool'!B71&amp;","&amp;'4a Interface to NNB-R-Tool'!C71&amp;","&amp;'4a Interface to NNB-R-Tool'!D71&amp;","&amp;'4a Interface to NNB-R-Tool'!E71&amp;","&amp;'4a Interface to NNB-R-Tool'!F71&amp;"0101-"&amp;'4a Interface to NNB-R-Tool'!F71&amp;"1231"&amp;","&amp;'4a Interface to NNB-R-Tool'!G71&amp;","&amp;'4a Interface to NNB-R-Tool'!H71&amp;","&amp;'4a Interface to NNB-R-Tool'!I71&amp;","&amp;'4a Interface to NNB-R-Tool'!J71</f>
        <v/>
      </c>
    </row>
    <row r="72">
      <c r="A72" s="537">
        <f>'4a Interface to NNB-R-Tool'!A72&amp;","&amp;'4a Interface to NNB-R-Tool'!B72&amp;","&amp;'4a Interface to NNB-R-Tool'!C72&amp;","&amp;'4a Interface to NNB-R-Tool'!D72&amp;","&amp;'4a Interface to NNB-R-Tool'!E72&amp;","&amp;'4a Interface to NNB-R-Tool'!F72&amp;"0101-"&amp;'4a Interface to NNB-R-Tool'!F72&amp;"1231"&amp;","&amp;'4a Interface to NNB-R-Tool'!G72&amp;","&amp;'4a Interface to NNB-R-Tool'!H72&amp;","&amp;'4a Interface to NNB-R-Tool'!I72&amp;","&amp;'4a Interface to NNB-R-Tool'!J72</f>
        <v/>
      </c>
    </row>
    <row r="73">
      <c r="A73" s="537">
        <f>'4a Interface to NNB-R-Tool'!A73&amp;","&amp;'4a Interface to NNB-R-Tool'!B73&amp;","&amp;'4a Interface to NNB-R-Tool'!C73&amp;","&amp;'4a Interface to NNB-R-Tool'!D73&amp;","&amp;'4a Interface to NNB-R-Tool'!E73&amp;","&amp;'4a Interface to NNB-R-Tool'!F73&amp;"0101-"&amp;'4a Interface to NNB-R-Tool'!F73&amp;"1231"&amp;","&amp;'4a Interface to NNB-R-Tool'!G73&amp;","&amp;'4a Interface to NNB-R-Tool'!H73&amp;","&amp;'4a Interface to NNB-R-Tool'!I73&amp;","&amp;'4a Interface to NNB-R-Tool'!J73</f>
        <v/>
      </c>
    </row>
    <row r="74">
      <c r="A74" s="537">
        <f>'4a Interface to NNB-R-Tool'!A74&amp;","&amp;'4a Interface to NNB-R-Tool'!B74&amp;","&amp;'4a Interface to NNB-R-Tool'!C74&amp;","&amp;'4a Interface to NNB-R-Tool'!D74&amp;","&amp;'4a Interface to NNB-R-Tool'!E74&amp;","&amp;'4a Interface to NNB-R-Tool'!F74&amp;"0101-"&amp;'4a Interface to NNB-R-Tool'!F74&amp;"1231"&amp;","&amp;'4a Interface to NNB-R-Tool'!G74&amp;","&amp;'4a Interface to NNB-R-Tool'!H74&amp;","&amp;'4a Interface to NNB-R-Tool'!I74&amp;","&amp;'4a Interface to NNB-R-Tool'!J74</f>
        <v/>
      </c>
    </row>
    <row r="75">
      <c r="A75" s="537">
        <f>'4a Interface to NNB-R-Tool'!A75&amp;","&amp;'4a Interface to NNB-R-Tool'!B75&amp;","&amp;'4a Interface to NNB-R-Tool'!C75&amp;","&amp;'4a Interface to NNB-R-Tool'!D75&amp;","&amp;'4a Interface to NNB-R-Tool'!E75&amp;","&amp;'4a Interface to NNB-R-Tool'!F75&amp;"0101-"&amp;'4a Interface to NNB-R-Tool'!F75&amp;"1231"&amp;","&amp;'4a Interface to NNB-R-Tool'!G75&amp;","&amp;'4a Interface to NNB-R-Tool'!H75&amp;","&amp;'4a Interface to NNB-R-Tool'!I75&amp;","&amp;'4a Interface to NNB-R-Tool'!J75</f>
        <v/>
      </c>
    </row>
    <row r="76">
      <c r="A76" s="537">
        <f>'4a Interface to NNB-R-Tool'!A76&amp;","&amp;'4a Interface to NNB-R-Tool'!B76&amp;","&amp;'4a Interface to NNB-R-Tool'!C76&amp;","&amp;'4a Interface to NNB-R-Tool'!D76&amp;","&amp;'4a Interface to NNB-R-Tool'!E76&amp;","&amp;'4a Interface to NNB-R-Tool'!F76&amp;"0101-"&amp;'4a Interface to NNB-R-Tool'!F76&amp;"1231"&amp;","&amp;'4a Interface to NNB-R-Tool'!G76&amp;","&amp;'4a Interface to NNB-R-Tool'!H76&amp;","&amp;'4a Interface to NNB-R-Tool'!I76&amp;","&amp;'4a Interface to NNB-R-Tool'!J76</f>
        <v/>
      </c>
    </row>
    <row r="77">
      <c r="A77" s="537">
        <f>'4a Interface to NNB-R-Tool'!A77&amp;","&amp;'4a Interface to NNB-R-Tool'!B77&amp;","&amp;'4a Interface to NNB-R-Tool'!C77&amp;","&amp;'4a Interface to NNB-R-Tool'!D77&amp;","&amp;'4a Interface to NNB-R-Tool'!E77&amp;","&amp;'4a Interface to NNB-R-Tool'!F77&amp;"0101-"&amp;'4a Interface to NNB-R-Tool'!F77&amp;"1231"&amp;","&amp;'4a Interface to NNB-R-Tool'!G77&amp;","&amp;'4a Interface to NNB-R-Tool'!H77&amp;","&amp;'4a Interface to NNB-R-Tool'!I77&amp;","&amp;'4a Interface to NNB-R-Tool'!J77</f>
        <v/>
      </c>
    </row>
    <row r="78">
      <c r="A78" s="537">
        <f>'4a Interface to NNB-R-Tool'!A78&amp;","&amp;'4a Interface to NNB-R-Tool'!B78&amp;","&amp;'4a Interface to NNB-R-Tool'!C78&amp;","&amp;'4a Interface to NNB-R-Tool'!D78&amp;","&amp;'4a Interface to NNB-R-Tool'!E78&amp;","&amp;'4a Interface to NNB-R-Tool'!F78&amp;"0101-"&amp;'4a Interface to NNB-R-Tool'!F78&amp;"1231"&amp;","&amp;'4a Interface to NNB-R-Tool'!G78&amp;","&amp;'4a Interface to NNB-R-Tool'!H78&amp;","&amp;'4a Interface to NNB-R-Tool'!I78&amp;","&amp;'4a Interface to NNB-R-Tool'!J78</f>
        <v/>
      </c>
    </row>
    <row r="79">
      <c r="A79" s="537">
        <f>'4a Interface to NNB-R-Tool'!A79&amp;","&amp;'4a Interface to NNB-R-Tool'!B79&amp;","&amp;'4a Interface to NNB-R-Tool'!C79&amp;","&amp;'4a Interface to NNB-R-Tool'!D79&amp;","&amp;'4a Interface to NNB-R-Tool'!E79&amp;","&amp;'4a Interface to NNB-R-Tool'!F79&amp;"0101-"&amp;'4a Interface to NNB-R-Tool'!F79&amp;"1231"&amp;","&amp;'4a Interface to NNB-R-Tool'!G79&amp;","&amp;'4a Interface to NNB-R-Tool'!H79&amp;","&amp;'4a Interface to NNB-R-Tool'!I79&amp;","&amp;'4a Interface to NNB-R-Tool'!J79</f>
        <v/>
      </c>
    </row>
    <row r="80">
      <c r="A80" s="537">
        <f>'4a Interface to NNB-R-Tool'!A80&amp;","&amp;'4a Interface to NNB-R-Tool'!B80&amp;","&amp;'4a Interface to NNB-R-Tool'!C80&amp;","&amp;'4a Interface to NNB-R-Tool'!D80&amp;","&amp;'4a Interface to NNB-R-Tool'!E80&amp;","&amp;'4a Interface to NNB-R-Tool'!F80&amp;"0101-"&amp;'4a Interface to NNB-R-Tool'!F80&amp;"1231"&amp;","&amp;'4a Interface to NNB-R-Tool'!G80&amp;","&amp;'4a Interface to NNB-R-Tool'!H80&amp;","&amp;'4a Interface to NNB-R-Tool'!I80&amp;","&amp;'4a Interface to NNB-R-Tool'!J80</f>
        <v/>
      </c>
    </row>
    <row r="81">
      <c r="A81" s="537">
        <f>'4a Interface to NNB-R-Tool'!A81&amp;","&amp;'4a Interface to NNB-R-Tool'!B81&amp;","&amp;'4a Interface to NNB-R-Tool'!C81&amp;","&amp;'4a Interface to NNB-R-Tool'!D81&amp;","&amp;'4a Interface to NNB-R-Tool'!E81&amp;","&amp;'4a Interface to NNB-R-Tool'!F81&amp;"0101-"&amp;'4a Interface to NNB-R-Tool'!F81&amp;"1231"&amp;","&amp;'4a Interface to NNB-R-Tool'!G81&amp;","&amp;'4a Interface to NNB-R-Tool'!H81&amp;","&amp;'4a Interface to NNB-R-Tool'!I81&amp;","&amp;'4a Interface to NNB-R-Tool'!J81</f>
        <v/>
      </c>
    </row>
    <row r="82">
      <c r="A82" s="537">
        <f>'4a Interface to NNB-R-Tool'!A82&amp;","&amp;'4a Interface to NNB-R-Tool'!B82&amp;","&amp;'4a Interface to NNB-R-Tool'!C82&amp;","&amp;'4a Interface to NNB-R-Tool'!D82&amp;","&amp;'4a Interface to NNB-R-Tool'!E82&amp;","&amp;'4a Interface to NNB-R-Tool'!F82&amp;"0101-"&amp;'4a Interface to NNB-R-Tool'!F82&amp;"1231"&amp;","&amp;'4a Interface to NNB-R-Tool'!G82&amp;","&amp;'4a Interface to NNB-R-Tool'!H82&amp;","&amp;'4a Interface to NNB-R-Tool'!I82&amp;","&amp;'4a Interface to NNB-R-Tool'!J82</f>
        <v/>
      </c>
    </row>
    <row r="83">
      <c r="A83" s="537">
        <f>'4a Interface to NNB-R-Tool'!A83&amp;","&amp;'4a Interface to NNB-R-Tool'!B83&amp;","&amp;'4a Interface to NNB-R-Tool'!C83&amp;","&amp;'4a Interface to NNB-R-Tool'!D83&amp;","&amp;'4a Interface to NNB-R-Tool'!E83&amp;","&amp;'4a Interface to NNB-R-Tool'!F83&amp;"0101-"&amp;'4a Interface to NNB-R-Tool'!F83&amp;"1231"&amp;","&amp;'4a Interface to NNB-R-Tool'!G83&amp;","&amp;'4a Interface to NNB-R-Tool'!H83&amp;","&amp;'4a Interface to NNB-R-Tool'!I83&amp;","&amp;'4a Interface to NNB-R-Tool'!J83</f>
        <v/>
      </c>
    </row>
    <row r="84">
      <c r="A84" s="537">
        <f>'4a Interface to NNB-R-Tool'!A84&amp;","&amp;'4a Interface to NNB-R-Tool'!B84&amp;","&amp;'4a Interface to NNB-R-Tool'!C84&amp;","&amp;'4a Interface to NNB-R-Tool'!D84&amp;","&amp;'4a Interface to NNB-R-Tool'!E84&amp;","&amp;'4a Interface to NNB-R-Tool'!F84&amp;"0101-"&amp;'4a Interface to NNB-R-Tool'!F84&amp;"1231"&amp;","&amp;'4a Interface to NNB-R-Tool'!G84&amp;","&amp;'4a Interface to NNB-R-Tool'!H84&amp;","&amp;'4a Interface to NNB-R-Tool'!I84&amp;","&amp;'4a Interface to NNB-R-Tool'!J84</f>
        <v/>
      </c>
    </row>
    <row r="85">
      <c r="A85" s="537">
        <f>'4a Interface to NNB-R-Tool'!A85&amp;","&amp;'4a Interface to NNB-R-Tool'!B85&amp;","&amp;'4a Interface to NNB-R-Tool'!C85&amp;","&amp;'4a Interface to NNB-R-Tool'!D85&amp;","&amp;'4a Interface to NNB-R-Tool'!E85&amp;","&amp;'4a Interface to NNB-R-Tool'!F85&amp;"0101-"&amp;'4a Interface to NNB-R-Tool'!F85&amp;"1231"&amp;","&amp;'4a Interface to NNB-R-Tool'!G85&amp;","&amp;'4a Interface to NNB-R-Tool'!H85&amp;","&amp;'4a Interface to NNB-R-Tool'!I85&amp;","&amp;'4a Interface to NNB-R-Tool'!J85</f>
        <v/>
      </c>
    </row>
    <row r="86">
      <c r="A86" s="537">
        <f>'4a Interface to NNB-R-Tool'!A86&amp;","&amp;'4a Interface to NNB-R-Tool'!B86&amp;","&amp;'4a Interface to NNB-R-Tool'!C86&amp;","&amp;'4a Interface to NNB-R-Tool'!D86&amp;","&amp;'4a Interface to NNB-R-Tool'!E86&amp;","&amp;'4a Interface to NNB-R-Tool'!F86&amp;"0101-"&amp;'4a Interface to NNB-R-Tool'!F86&amp;"1231"&amp;","&amp;'4a Interface to NNB-R-Tool'!G86&amp;","&amp;'4a Interface to NNB-R-Tool'!H86&amp;","&amp;'4a Interface to NNB-R-Tool'!I86&amp;","&amp;'4a Interface to NNB-R-Tool'!J86</f>
        <v/>
      </c>
    </row>
    <row r="87">
      <c r="A87" s="537">
        <f>'4a Interface to NNB-R-Tool'!A87&amp;","&amp;'4a Interface to NNB-R-Tool'!B87&amp;","&amp;'4a Interface to NNB-R-Tool'!C87&amp;","&amp;'4a Interface to NNB-R-Tool'!D87&amp;","&amp;'4a Interface to NNB-R-Tool'!E87&amp;","&amp;'4a Interface to NNB-R-Tool'!F87&amp;"0101-"&amp;'4a Interface to NNB-R-Tool'!F87&amp;"1231"&amp;","&amp;'4a Interface to NNB-R-Tool'!G87&amp;","&amp;'4a Interface to NNB-R-Tool'!H87&amp;","&amp;'4a Interface to NNB-R-Tool'!I87&amp;","&amp;'4a Interface to NNB-R-Tool'!J87</f>
        <v/>
      </c>
    </row>
    <row r="88">
      <c r="A88" s="537">
        <f>'4a Interface to NNB-R-Tool'!A88&amp;","&amp;'4a Interface to NNB-R-Tool'!B88&amp;","&amp;'4a Interface to NNB-R-Tool'!C88&amp;","&amp;'4a Interface to NNB-R-Tool'!D88&amp;","&amp;'4a Interface to NNB-R-Tool'!E88&amp;","&amp;'4a Interface to NNB-R-Tool'!F88&amp;"0101-"&amp;'4a Interface to NNB-R-Tool'!F88&amp;"1231"&amp;","&amp;'4a Interface to NNB-R-Tool'!G88&amp;","&amp;'4a Interface to NNB-R-Tool'!H88&amp;","&amp;'4a Interface to NNB-R-Tool'!I88&amp;","&amp;'4a Interface to NNB-R-Tool'!J88</f>
        <v/>
      </c>
    </row>
    <row r="89">
      <c r="A89" s="537">
        <f>'4a Interface to NNB-R-Tool'!A89&amp;","&amp;'4a Interface to NNB-R-Tool'!B89&amp;","&amp;'4a Interface to NNB-R-Tool'!C89&amp;","&amp;'4a Interface to NNB-R-Tool'!D89&amp;","&amp;'4a Interface to NNB-R-Tool'!E89&amp;","&amp;'4a Interface to NNB-R-Tool'!F89&amp;"0101-"&amp;'4a Interface to NNB-R-Tool'!F89&amp;"1231"&amp;","&amp;'4a Interface to NNB-R-Tool'!G89&amp;","&amp;'4a Interface to NNB-R-Tool'!H89&amp;","&amp;'4a Interface to NNB-R-Tool'!I89&amp;","&amp;'4a Interface to NNB-R-Tool'!J89</f>
        <v/>
      </c>
    </row>
    <row r="90">
      <c r="A90" s="537">
        <f>'4a Interface to NNB-R-Tool'!A90&amp;","&amp;'4a Interface to NNB-R-Tool'!B90&amp;","&amp;'4a Interface to NNB-R-Tool'!C90&amp;","&amp;'4a Interface to NNB-R-Tool'!D90&amp;","&amp;'4a Interface to NNB-R-Tool'!E90&amp;","&amp;'4a Interface to NNB-R-Tool'!F90&amp;"0101-"&amp;'4a Interface to NNB-R-Tool'!F90&amp;"1231"&amp;","&amp;'4a Interface to NNB-R-Tool'!G90&amp;","&amp;'4a Interface to NNB-R-Tool'!H90&amp;","&amp;'4a Interface to NNB-R-Tool'!I90&amp;","&amp;'4a Interface to NNB-R-Tool'!J90</f>
        <v/>
      </c>
    </row>
    <row r="91">
      <c r="A91" s="537">
        <f>'4a Interface to NNB-R-Tool'!A91&amp;","&amp;'4a Interface to NNB-R-Tool'!B91&amp;","&amp;'4a Interface to NNB-R-Tool'!C91&amp;","&amp;'4a Interface to NNB-R-Tool'!D91&amp;","&amp;'4a Interface to NNB-R-Tool'!E91&amp;","&amp;'4a Interface to NNB-R-Tool'!F91&amp;"0101-"&amp;'4a Interface to NNB-R-Tool'!F91&amp;"1231"&amp;","&amp;'4a Interface to NNB-R-Tool'!G91&amp;","&amp;'4a Interface to NNB-R-Tool'!H91&amp;","&amp;'4a Interface to NNB-R-Tool'!I91&amp;","&amp;'4a Interface to NNB-R-Tool'!J91</f>
        <v/>
      </c>
    </row>
    <row r="92">
      <c r="A92" s="537">
        <f>'4a Interface to NNB-R-Tool'!A92&amp;","&amp;'4a Interface to NNB-R-Tool'!B92&amp;","&amp;'4a Interface to NNB-R-Tool'!C92&amp;","&amp;'4a Interface to NNB-R-Tool'!D92&amp;","&amp;'4a Interface to NNB-R-Tool'!E92&amp;","&amp;'4a Interface to NNB-R-Tool'!F92&amp;"0101-"&amp;'4a Interface to NNB-R-Tool'!F92&amp;"1231"&amp;","&amp;'4a Interface to NNB-R-Tool'!G92&amp;","&amp;'4a Interface to NNB-R-Tool'!H92&amp;","&amp;'4a Interface to NNB-R-Tool'!I92&amp;","&amp;'4a Interface to NNB-R-Tool'!J92</f>
        <v/>
      </c>
    </row>
    <row r="93">
      <c r="A93" s="537">
        <f>'4a Interface to NNB-R-Tool'!A93&amp;","&amp;'4a Interface to NNB-R-Tool'!B93&amp;","&amp;'4a Interface to NNB-R-Tool'!C93&amp;","&amp;'4a Interface to NNB-R-Tool'!D93&amp;","&amp;'4a Interface to NNB-R-Tool'!E93&amp;","&amp;'4a Interface to NNB-R-Tool'!F93&amp;"0101-"&amp;'4a Interface to NNB-R-Tool'!F93&amp;"1231"&amp;","&amp;'4a Interface to NNB-R-Tool'!G93&amp;","&amp;'4a Interface to NNB-R-Tool'!H93&amp;","&amp;'4a Interface to NNB-R-Tool'!I93&amp;","&amp;'4a Interface to NNB-R-Tool'!J93</f>
        <v/>
      </c>
    </row>
    <row r="94">
      <c r="A94" s="537">
        <f>'4a Interface to NNB-R-Tool'!A94&amp;","&amp;'4a Interface to NNB-R-Tool'!B94&amp;","&amp;'4a Interface to NNB-R-Tool'!C94&amp;","&amp;'4a Interface to NNB-R-Tool'!D94&amp;","&amp;'4a Interface to NNB-R-Tool'!E94&amp;","&amp;'4a Interface to NNB-R-Tool'!F94&amp;"0101-"&amp;'4a Interface to NNB-R-Tool'!F94&amp;"1231"&amp;","&amp;'4a Interface to NNB-R-Tool'!G94&amp;","&amp;'4a Interface to NNB-R-Tool'!H94&amp;","&amp;'4a Interface to NNB-R-Tool'!I94&amp;","&amp;'4a Interface to NNB-R-Tool'!J94</f>
        <v/>
      </c>
    </row>
    <row r="95">
      <c r="A95" s="537">
        <f>'4a Interface to NNB-R-Tool'!A95&amp;","&amp;'4a Interface to NNB-R-Tool'!B95&amp;","&amp;'4a Interface to NNB-R-Tool'!C95&amp;","&amp;'4a Interface to NNB-R-Tool'!D95&amp;","&amp;'4a Interface to NNB-R-Tool'!E95&amp;","&amp;'4a Interface to NNB-R-Tool'!F95&amp;"0101-"&amp;'4a Interface to NNB-R-Tool'!F95&amp;"1231"&amp;","&amp;'4a Interface to NNB-R-Tool'!G95&amp;","&amp;'4a Interface to NNB-R-Tool'!H95&amp;","&amp;'4a Interface to NNB-R-Tool'!I95&amp;","&amp;'4a Interface to NNB-R-Tool'!J95</f>
        <v/>
      </c>
    </row>
    <row r="96">
      <c r="A96" s="537">
        <f>'4a Interface to NNB-R-Tool'!A96&amp;","&amp;'4a Interface to NNB-R-Tool'!B96&amp;","&amp;'4a Interface to NNB-R-Tool'!C96&amp;","&amp;'4a Interface to NNB-R-Tool'!D96&amp;","&amp;'4a Interface to NNB-R-Tool'!E96&amp;","&amp;'4a Interface to NNB-R-Tool'!F96&amp;"0101-"&amp;'4a Interface to NNB-R-Tool'!F96&amp;"1231"&amp;","&amp;'4a Interface to NNB-R-Tool'!G96&amp;","&amp;'4a Interface to NNB-R-Tool'!H96&amp;","&amp;'4a Interface to NNB-R-Tool'!I96&amp;","&amp;'4a Interface to NNB-R-Tool'!J96</f>
        <v/>
      </c>
    </row>
    <row r="97">
      <c r="A97" s="537">
        <f>'4a Interface to NNB-R-Tool'!A97&amp;","&amp;'4a Interface to NNB-R-Tool'!B97&amp;","&amp;'4a Interface to NNB-R-Tool'!C97&amp;","&amp;'4a Interface to NNB-R-Tool'!D97&amp;","&amp;'4a Interface to NNB-R-Tool'!E97&amp;","&amp;'4a Interface to NNB-R-Tool'!F97&amp;"0101-"&amp;'4a Interface to NNB-R-Tool'!F97&amp;"1231"&amp;","&amp;'4a Interface to NNB-R-Tool'!G97&amp;","&amp;'4a Interface to NNB-R-Tool'!H97&amp;","&amp;'4a Interface to NNB-R-Tool'!I97&amp;","&amp;'4a Interface to NNB-R-Tool'!J97</f>
        <v/>
      </c>
    </row>
    <row r="98">
      <c r="A98" s="537">
        <f>'4a Interface to NNB-R-Tool'!A98&amp;","&amp;'4a Interface to NNB-R-Tool'!B98&amp;","&amp;'4a Interface to NNB-R-Tool'!C98&amp;","&amp;'4a Interface to NNB-R-Tool'!D98&amp;","&amp;'4a Interface to NNB-R-Tool'!E98&amp;","&amp;'4a Interface to NNB-R-Tool'!F98&amp;"0101-"&amp;'4a Interface to NNB-R-Tool'!F98&amp;"1231"&amp;","&amp;'4a Interface to NNB-R-Tool'!G98&amp;","&amp;'4a Interface to NNB-R-Tool'!H98&amp;","&amp;'4a Interface to NNB-R-Tool'!I98&amp;","&amp;'4a Interface to NNB-R-Tool'!J98</f>
        <v/>
      </c>
    </row>
    <row r="99">
      <c r="A99" s="537">
        <f>'4a Interface to NNB-R-Tool'!A99&amp;","&amp;'4a Interface to NNB-R-Tool'!B99&amp;","&amp;'4a Interface to NNB-R-Tool'!C99&amp;","&amp;'4a Interface to NNB-R-Tool'!D99&amp;","&amp;'4a Interface to NNB-R-Tool'!E99&amp;","&amp;'4a Interface to NNB-R-Tool'!F99&amp;"0101-"&amp;'4a Interface to NNB-R-Tool'!F99&amp;"1231"&amp;","&amp;'4a Interface to NNB-R-Tool'!G99&amp;","&amp;'4a Interface to NNB-R-Tool'!H99&amp;","&amp;'4a Interface to NNB-R-Tool'!I99&amp;","&amp;'4a Interface to NNB-R-Tool'!J99</f>
        <v/>
      </c>
    </row>
    <row r="100">
      <c r="A100" s="537">
        <f>'4a Interface to NNB-R-Tool'!A100&amp;","&amp;'4a Interface to NNB-R-Tool'!B100&amp;","&amp;'4a Interface to NNB-R-Tool'!C100&amp;","&amp;'4a Interface to NNB-R-Tool'!D100&amp;","&amp;'4a Interface to NNB-R-Tool'!E100&amp;","&amp;'4a Interface to NNB-R-Tool'!F100&amp;"0101-"&amp;'4a Interface to NNB-R-Tool'!F100&amp;"1231"&amp;","&amp;'4a Interface to NNB-R-Tool'!G100&amp;","&amp;'4a Interface to NNB-R-Tool'!H100&amp;","&amp;'4a Interface to NNB-R-Tool'!I100&amp;","&amp;'4a Interface to NNB-R-Tool'!J100</f>
        <v/>
      </c>
    </row>
    <row r="101">
      <c r="A101" s="537">
        <f>'4a Interface to NNB-R-Tool'!A101&amp;","&amp;'4a Interface to NNB-R-Tool'!B101&amp;","&amp;'4a Interface to NNB-R-Tool'!C101&amp;","&amp;'4a Interface to NNB-R-Tool'!D101&amp;","&amp;'4a Interface to NNB-R-Tool'!E101&amp;","&amp;'4a Interface to NNB-R-Tool'!F101&amp;"0101-"&amp;'4a Interface to NNB-R-Tool'!F101&amp;"1231"&amp;","&amp;'4a Interface to NNB-R-Tool'!G101&amp;","&amp;'4a Interface to NNB-R-Tool'!H101&amp;","&amp;'4a Interface to NNB-R-Tool'!I101&amp;","&amp;'4a Interface to NNB-R-Tool'!J101</f>
        <v/>
      </c>
    </row>
    <row r="102">
      <c r="A102" s="537">
        <f>'4a Interface to NNB-R-Tool'!A102&amp;","&amp;'4a Interface to NNB-R-Tool'!B102&amp;","&amp;'4a Interface to NNB-R-Tool'!C102&amp;","&amp;'4a Interface to NNB-R-Tool'!D102&amp;","&amp;'4a Interface to NNB-R-Tool'!E102&amp;","&amp;'4a Interface to NNB-R-Tool'!F102&amp;"0101-"&amp;'4a Interface to NNB-R-Tool'!F102&amp;"1231"&amp;","&amp;'4a Interface to NNB-R-Tool'!G102&amp;","&amp;'4a Interface to NNB-R-Tool'!H102&amp;","&amp;'4a Interface to NNB-R-Tool'!I102&amp;","&amp;'4a Interface to NNB-R-Tool'!J102</f>
        <v/>
      </c>
    </row>
    <row r="103">
      <c r="A103" s="537">
        <f>'4a Interface to NNB-R-Tool'!A103&amp;","&amp;'4a Interface to NNB-R-Tool'!B103&amp;","&amp;'4a Interface to NNB-R-Tool'!C103&amp;","&amp;'4a Interface to NNB-R-Tool'!D103&amp;","&amp;'4a Interface to NNB-R-Tool'!E103&amp;","&amp;'4a Interface to NNB-R-Tool'!F103&amp;"0101-"&amp;'4a Interface to NNB-R-Tool'!F103&amp;"1231"&amp;","&amp;'4a Interface to NNB-R-Tool'!G103&amp;","&amp;'4a Interface to NNB-R-Tool'!H103&amp;","&amp;'4a Interface to NNB-R-Tool'!I103&amp;","&amp;'4a Interface to NNB-R-Tool'!J103</f>
        <v/>
      </c>
    </row>
    <row r="104">
      <c r="A104" s="537">
        <f>'4a Interface to NNB-R-Tool'!A104&amp;","&amp;'4a Interface to NNB-R-Tool'!B104&amp;","&amp;'4a Interface to NNB-R-Tool'!C104&amp;","&amp;'4a Interface to NNB-R-Tool'!D104&amp;","&amp;'4a Interface to NNB-R-Tool'!E104&amp;","&amp;'4a Interface to NNB-R-Tool'!F104&amp;"0101-"&amp;'4a Interface to NNB-R-Tool'!F104&amp;"1231"&amp;","&amp;'4a Interface to NNB-R-Tool'!G104&amp;","&amp;'4a Interface to NNB-R-Tool'!H104&amp;","&amp;'4a Interface to NNB-R-Tool'!I104&amp;","&amp;'4a Interface to NNB-R-Tool'!J104</f>
        <v/>
      </c>
    </row>
    <row r="105">
      <c r="A105" s="537">
        <f>'4a Interface to NNB-R-Tool'!A105&amp;","&amp;'4a Interface to NNB-R-Tool'!B105&amp;","&amp;'4a Interface to NNB-R-Tool'!C105&amp;","&amp;'4a Interface to NNB-R-Tool'!D105&amp;","&amp;'4a Interface to NNB-R-Tool'!E105&amp;","&amp;'4a Interface to NNB-R-Tool'!F105&amp;"0101-"&amp;'4a Interface to NNB-R-Tool'!F105&amp;"1231"&amp;","&amp;'4a Interface to NNB-R-Tool'!G105&amp;","&amp;'4a Interface to NNB-R-Tool'!H105&amp;","&amp;'4a Interface to NNB-R-Tool'!I105&amp;","&amp;'4a Interface to NNB-R-Tool'!J105</f>
        <v/>
      </c>
    </row>
    <row r="106">
      <c r="A106" s="537">
        <f>'4a Interface to NNB-R-Tool'!A106&amp;","&amp;'4a Interface to NNB-R-Tool'!B106&amp;","&amp;'4a Interface to NNB-R-Tool'!C106&amp;","&amp;'4a Interface to NNB-R-Tool'!D106&amp;","&amp;'4a Interface to NNB-R-Tool'!E106&amp;","&amp;'4a Interface to NNB-R-Tool'!F106&amp;"0101-"&amp;'4a Interface to NNB-R-Tool'!F106&amp;"1231"&amp;","&amp;'4a Interface to NNB-R-Tool'!G106&amp;","&amp;'4a Interface to NNB-R-Tool'!H106&amp;","&amp;'4a Interface to NNB-R-Tool'!I106&amp;","&amp;'4a Interface to NNB-R-Tool'!J106</f>
        <v/>
      </c>
    </row>
    <row r="107">
      <c r="A107" s="537">
        <f>'4a Interface to NNB-R-Tool'!A107&amp;","&amp;'4a Interface to NNB-R-Tool'!B107&amp;","&amp;'4a Interface to NNB-R-Tool'!C107&amp;","&amp;'4a Interface to NNB-R-Tool'!D107&amp;","&amp;'4a Interface to NNB-R-Tool'!E107&amp;","&amp;'4a Interface to NNB-R-Tool'!F107&amp;"0101-"&amp;'4a Interface to NNB-R-Tool'!F107&amp;"1231"&amp;","&amp;'4a Interface to NNB-R-Tool'!G107&amp;","&amp;'4a Interface to NNB-R-Tool'!H107&amp;","&amp;'4a Interface to NNB-R-Tool'!I107&amp;","&amp;'4a Interface to NNB-R-Tool'!J107</f>
        <v/>
      </c>
    </row>
    <row r="108">
      <c r="A108" s="537">
        <f>'4a Interface to NNB-R-Tool'!A108&amp;","&amp;'4a Interface to NNB-R-Tool'!B108&amp;","&amp;'4a Interface to NNB-R-Tool'!C108&amp;","&amp;'4a Interface to NNB-R-Tool'!D108&amp;","&amp;'4a Interface to NNB-R-Tool'!E108&amp;","&amp;'4a Interface to NNB-R-Tool'!F108&amp;"0101-"&amp;'4a Interface to NNB-R-Tool'!F108&amp;"1231"&amp;","&amp;'4a Interface to NNB-R-Tool'!G108&amp;","&amp;'4a Interface to NNB-R-Tool'!H108&amp;","&amp;'4a Interface to NNB-R-Tool'!I108&amp;","&amp;'4a Interface to NNB-R-Tool'!J108</f>
        <v/>
      </c>
    </row>
    <row r="109">
      <c r="A109" s="537">
        <f>'4a Interface to NNB-R-Tool'!A109&amp;","&amp;'4a Interface to NNB-R-Tool'!B109&amp;","&amp;'4a Interface to NNB-R-Tool'!C109&amp;","&amp;'4a Interface to NNB-R-Tool'!D109&amp;","&amp;'4a Interface to NNB-R-Tool'!E109&amp;","&amp;'4a Interface to NNB-R-Tool'!F109&amp;"0101-"&amp;'4a Interface to NNB-R-Tool'!F109&amp;"1231"&amp;","&amp;'4a Interface to NNB-R-Tool'!G109&amp;","&amp;'4a Interface to NNB-R-Tool'!H109&amp;","&amp;'4a Interface to NNB-R-Tool'!I109&amp;","&amp;'4a Interface to NNB-R-Tool'!J109</f>
        <v/>
      </c>
    </row>
    <row r="110">
      <c r="A110" s="537">
        <f>'4a Interface to NNB-R-Tool'!A110&amp;","&amp;'4a Interface to NNB-R-Tool'!B110&amp;","&amp;'4a Interface to NNB-R-Tool'!C110&amp;","&amp;'4a Interface to NNB-R-Tool'!D110&amp;","&amp;'4a Interface to NNB-R-Tool'!E110&amp;","&amp;'4a Interface to NNB-R-Tool'!F110&amp;"0101-"&amp;'4a Interface to NNB-R-Tool'!F110&amp;"1231"&amp;","&amp;'4a Interface to NNB-R-Tool'!G110&amp;","&amp;'4a Interface to NNB-R-Tool'!H110&amp;","&amp;'4a Interface to NNB-R-Tool'!I110&amp;","&amp;'4a Interface to NNB-R-Tool'!J110</f>
        <v/>
      </c>
    </row>
    <row r="111">
      <c r="A111" s="537">
        <f>'4a Interface to NNB-R-Tool'!A111&amp;","&amp;'4a Interface to NNB-R-Tool'!B111&amp;","&amp;'4a Interface to NNB-R-Tool'!C111&amp;","&amp;'4a Interface to NNB-R-Tool'!D111&amp;","&amp;'4a Interface to NNB-R-Tool'!E111&amp;","&amp;'4a Interface to NNB-R-Tool'!F111&amp;"0101-"&amp;'4a Interface to NNB-R-Tool'!F111&amp;"1231"&amp;","&amp;'4a Interface to NNB-R-Tool'!G111&amp;","&amp;'4a Interface to NNB-R-Tool'!H111&amp;","&amp;'4a Interface to NNB-R-Tool'!I111&amp;","&amp;'4a Interface to NNB-R-Tool'!J111</f>
        <v/>
      </c>
    </row>
    <row r="112">
      <c r="A112" s="537">
        <f>'4a Interface to NNB-R-Tool'!A112&amp;","&amp;'4a Interface to NNB-R-Tool'!B112&amp;","&amp;'4a Interface to NNB-R-Tool'!C112&amp;","&amp;'4a Interface to NNB-R-Tool'!D112&amp;","&amp;'4a Interface to NNB-R-Tool'!E112&amp;","&amp;'4a Interface to NNB-R-Tool'!F112&amp;"0101-"&amp;'4a Interface to NNB-R-Tool'!F112&amp;"1231"&amp;","&amp;'4a Interface to NNB-R-Tool'!G112&amp;","&amp;'4a Interface to NNB-R-Tool'!H112&amp;","&amp;'4a Interface to NNB-R-Tool'!I112&amp;","&amp;'4a Interface to NNB-R-Tool'!J112</f>
        <v/>
      </c>
    </row>
    <row r="113">
      <c r="A113" s="537">
        <f>'4a Interface to NNB-R-Tool'!A113&amp;","&amp;'4a Interface to NNB-R-Tool'!B113&amp;","&amp;'4a Interface to NNB-R-Tool'!C113&amp;","&amp;'4a Interface to NNB-R-Tool'!D113&amp;","&amp;'4a Interface to NNB-R-Tool'!E113&amp;","&amp;'4a Interface to NNB-R-Tool'!F113&amp;"0101-"&amp;'4a Interface to NNB-R-Tool'!F113&amp;"1231"&amp;","&amp;'4a Interface to NNB-R-Tool'!G113&amp;","&amp;'4a Interface to NNB-R-Tool'!H113&amp;","&amp;'4a Interface to NNB-R-Tool'!I113&amp;","&amp;'4a Interface to NNB-R-Tool'!J113</f>
        <v/>
      </c>
    </row>
    <row r="114">
      <c r="A114" s="537">
        <f>'4a Interface to NNB-R-Tool'!A114&amp;","&amp;'4a Interface to NNB-R-Tool'!B114&amp;","&amp;'4a Interface to NNB-R-Tool'!C114&amp;","&amp;'4a Interface to NNB-R-Tool'!D114&amp;","&amp;'4a Interface to NNB-R-Tool'!E114&amp;","&amp;'4a Interface to NNB-R-Tool'!F114&amp;"0101-"&amp;'4a Interface to NNB-R-Tool'!F114&amp;"1231"&amp;","&amp;'4a Interface to NNB-R-Tool'!G114&amp;","&amp;'4a Interface to NNB-R-Tool'!H114&amp;","&amp;'4a Interface to NNB-R-Tool'!I114&amp;","&amp;'4a Interface to NNB-R-Tool'!J114</f>
        <v/>
      </c>
    </row>
    <row r="115">
      <c r="A115" s="537">
        <f>'4a Interface to NNB-R-Tool'!A115&amp;","&amp;'4a Interface to NNB-R-Tool'!B115&amp;","&amp;'4a Interface to NNB-R-Tool'!C115&amp;","&amp;'4a Interface to NNB-R-Tool'!D115&amp;","&amp;'4a Interface to NNB-R-Tool'!E115&amp;","&amp;'4a Interface to NNB-R-Tool'!F115&amp;"0101-"&amp;'4a Interface to NNB-R-Tool'!F115&amp;"1231"&amp;","&amp;'4a Interface to NNB-R-Tool'!G115&amp;","&amp;'4a Interface to NNB-R-Tool'!H115&amp;","&amp;'4a Interface to NNB-R-Tool'!I115&amp;","&amp;'4a Interface to NNB-R-Tool'!J115</f>
        <v/>
      </c>
    </row>
    <row r="116">
      <c r="A116" s="537">
        <f>'4a Interface to NNB-R-Tool'!A116&amp;","&amp;'4a Interface to NNB-R-Tool'!B116&amp;","&amp;'4a Interface to NNB-R-Tool'!C116&amp;","&amp;'4a Interface to NNB-R-Tool'!D116&amp;","&amp;'4a Interface to NNB-R-Tool'!E116&amp;","&amp;'4a Interface to NNB-R-Tool'!F116&amp;"0101-"&amp;'4a Interface to NNB-R-Tool'!F116&amp;"1231"&amp;","&amp;'4a Interface to NNB-R-Tool'!G116&amp;","&amp;'4a Interface to NNB-R-Tool'!H116&amp;","&amp;'4a Interface to NNB-R-Tool'!I116&amp;","&amp;'4a Interface to NNB-R-Tool'!J116</f>
        <v/>
      </c>
    </row>
    <row r="117">
      <c r="A117" s="537">
        <f>'4a Interface to NNB-R-Tool'!A117&amp;","&amp;'4a Interface to NNB-R-Tool'!B117&amp;","&amp;'4a Interface to NNB-R-Tool'!C117&amp;","&amp;'4a Interface to NNB-R-Tool'!D117&amp;","&amp;'4a Interface to NNB-R-Tool'!E117&amp;","&amp;'4a Interface to NNB-R-Tool'!F117&amp;"0101-"&amp;'4a Interface to NNB-R-Tool'!F117&amp;"1231"&amp;","&amp;'4a Interface to NNB-R-Tool'!G117&amp;","&amp;'4a Interface to NNB-R-Tool'!H117&amp;","&amp;'4a Interface to NNB-R-Tool'!I117&amp;","&amp;'4a Interface to NNB-R-Tool'!J117</f>
        <v/>
      </c>
    </row>
    <row r="118">
      <c r="A118" s="537">
        <f>'4a Interface to NNB-R-Tool'!A118&amp;","&amp;'4a Interface to NNB-R-Tool'!B118&amp;","&amp;'4a Interface to NNB-R-Tool'!C118&amp;","&amp;'4a Interface to NNB-R-Tool'!D118&amp;","&amp;'4a Interface to NNB-R-Tool'!E118&amp;","&amp;'4a Interface to NNB-R-Tool'!F118&amp;"0101-"&amp;'4a Interface to NNB-R-Tool'!F118&amp;"1231"&amp;","&amp;'4a Interface to NNB-R-Tool'!G118&amp;","&amp;'4a Interface to NNB-R-Tool'!H118&amp;","&amp;'4a Interface to NNB-R-Tool'!I118&amp;","&amp;'4a Interface to NNB-R-Tool'!J118</f>
        <v/>
      </c>
    </row>
    <row r="119">
      <c r="A119" s="537">
        <f>'4a Interface to NNB-R-Tool'!A119&amp;","&amp;'4a Interface to NNB-R-Tool'!B119&amp;","&amp;'4a Interface to NNB-R-Tool'!C119&amp;","&amp;'4a Interface to NNB-R-Tool'!D119&amp;","&amp;'4a Interface to NNB-R-Tool'!E119&amp;","&amp;'4a Interface to NNB-R-Tool'!F119&amp;"0101-"&amp;'4a Interface to NNB-R-Tool'!F119&amp;"1231"&amp;","&amp;'4a Interface to NNB-R-Tool'!G119&amp;","&amp;'4a Interface to NNB-R-Tool'!H119&amp;","&amp;'4a Interface to NNB-R-Tool'!I119&amp;","&amp;'4a Interface to NNB-R-Tool'!J119</f>
        <v/>
      </c>
    </row>
    <row r="120">
      <c r="A120" s="537">
        <f>'4a Interface to NNB-R-Tool'!A120&amp;","&amp;'4a Interface to NNB-R-Tool'!B120&amp;","&amp;'4a Interface to NNB-R-Tool'!C120&amp;","&amp;'4a Interface to NNB-R-Tool'!D120&amp;","&amp;'4a Interface to NNB-R-Tool'!E120&amp;","&amp;'4a Interface to NNB-R-Tool'!F120&amp;"0101-"&amp;'4a Interface to NNB-R-Tool'!F120&amp;"1231"&amp;","&amp;'4a Interface to NNB-R-Tool'!G120&amp;","&amp;'4a Interface to NNB-R-Tool'!H120&amp;","&amp;'4a Interface to NNB-R-Tool'!I120&amp;","&amp;'4a Interface to NNB-R-Tool'!J120</f>
        <v/>
      </c>
    </row>
    <row r="121">
      <c r="A121" s="537">
        <f>'4a Interface to NNB-R-Tool'!A121&amp;","&amp;'4a Interface to NNB-R-Tool'!B121&amp;","&amp;'4a Interface to NNB-R-Tool'!C121&amp;","&amp;'4a Interface to NNB-R-Tool'!D121&amp;","&amp;'4a Interface to NNB-R-Tool'!E121&amp;","&amp;'4a Interface to NNB-R-Tool'!F121&amp;"0101-"&amp;'4a Interface to NNB-R-Tool'!F121&amp;"1231"&amp;","&amp;'4a Interface to NNB-R-Tool'!G121&amp;","&amp;'4a Interface to NNB-R-Tool'!H121&amp;","&amp;'4a Interface to NNB-R-Tool'!I121&amp;","&amp;'4a Interface to NNB-R-Tool'!J121</f>
        <v/>
      </c>
    </row>
    <row r="122">
      <c r="A122" s="537">
        <f>'4a Interface to NNB-R-Tool'!A122&amp;","&amp;'4a Interface to NNB-R-Tool'!B122&amp;","&amp;'4a Interface to NNB-R-Tool'!C122&amp;","&amp;'4a Interface to NNB-R-Tool'!D122&amp;","&amp;'4a Interface to NNB-R-Tool'!E122&amp;","&amp;'4a Interface to NNB-R-Tool'!F122&amp;"0101-"&amp;'4a Interface to NNB-R-Tool'!F122&amp;"1231"&amp;","&amp;'4a Interface to NNB-R-Tool'!G122&amp;","&amp;'4a Interface to NNB-R-Tool'!H122&amp;","&amp;'4a Interface to NNB-R-Tool'!I122&amp;","&amp;'4a Interface to NNB-R-Tool'!J122</f>
        <v/>
      </c>
    </row>
    <row r="123">
      <c r="A123" s="537">
        <f>'4a Interface to NNB-R-Tool'!A123&amp;","&amp;'4a Interface to NNB-R-Tool'!B123&amp;","&amp;'4a Interface to NNB-R-Tool'!C123&amp;","&amp;'4a Interface to NNB-R-Tool'!D123&amp;","&amp;'4a Interface to NNB-R-Tool'!E123&amp;","&amp;'4a Interface to NNB-R-Tool'!F123&amp;"0101-"&amp;'4a Interface to NNB-R-Tool'!F123&amp;"1231"&amp;","&amp;'4a Interface to NNB-R-Tool'!G123&amp;","&amp;'4a Interface to NNB-R-Tool'!H123&amp;","&amp;'4a Interface to NNB-R-Tool'!I123&amp;","&amp;'4a Interface to NNB-R-Tool'!J123</f>
        <v/>
      </c>
    </row>
    <row r="124">
      <c r="A124" s="537">
        <f>'4a Interface to NNB-R-Tool'!A124&amp;","&amp;'4a Interface to NNB-R-Tool'!B124&amp;","&amp;'4a Interface to NNB-R-Tool'!C124&amp;","&amp;'4a Interface to NNB-R-Tool'!D124&amp;","&amp;'4a Interface to NNB-R-Tool'!E124&amp;","&amp;'4a Interface to NNB-R-Tool'!F124&amp;"0101-"&amp;'4a Interface to NNB-R-Tool'!F124&amp;"1231"&amp;","&amp;'4a Interface to NNB-R-Tool'!G124&amp;","&amp;'4a Interface to NNB-R-Tool'!H124&amp;","&amp;'4a Interface to NNB-R-Tool'!I124&amp;","&amp;'4a Interface to NNB-R-Tool'!J124</f>
        <v/>
      </c>
    </row>
    <row r="125">
      <c r="A125" s="537">
        <f>'4a Interface to NNB-R-Tool'!A125&amp;","&amp;'4a Interface to NNB-R-Tool'!B125&amp;","&amp;'4a Interface to NNB-R-Tool'!C125&amp;","&amp;'4a Interface to NNB-R-Tool'!D125&amp;","&amp;'4a Interface to NNB-R-Tool'!E125&amp;","&amp;'4a Interface to NNB-R-Tool'!F125&amp;"0101-"&amp;'4a Interface to NNB-R-Tool'!F125&amp;"1231"&amp;","&amp;'4a Interface to NNB-R-Tool'!G125&amp;","&amp;'4a Interface to NNB-R-Tool'!H125&amp;","&amp;'4a Interface to NNB-R-Tool'!I125&amp;","&amp;'4a Interface to NNB-R-Tool'!J125</f>
        <v/>
      </c>
    </row>
    <row r="126">
      <c r="A126" s="537">
        <f>'4a Interface to NNB-R-Tool'!A126&amp;","&amp;'4a Interface to NNB-R-Tool'!B126&amp;","&amp;'4a Interface to NNB-R-Tool'!C126&amp;","&amp;'4a Interface to NNB-R-Tool'!D126&amp;","&amp;'4a Interface to NNB-R-Tool'!E126&amp;","&amp;'4a Interface to NNB-R-Tool'!F126&amp;"0101-"&amp;'4a Interface to NNB-R-Tool'!F126&amp;"1231"&amp;","&amp;'4a Interface to NNB-R-Tool'!G126&amp;","&amp;'4a Interface to NNB-R-Tool'!H126&amp;","&amp;'4a Interface to NNB-R-Tool'!I126&amp;","&amp;'4a Interface to NNB-R-Tool'!J126</f>
        <v/>
      </c>
    </row>
    <row r="127">
      <c r="A127" s="537">
        <f>'4a Interface to NNB-R-Tool'!A127&amp;","&amp;'4a Interface to NNB-R-Tool'!B127&amp;","&amp;'4a Interface to NNB-R-Tool'!C127&amp;","&amp;'4a Interface to NNB-R-Tool'!D127&amp;","&amp;'4a Interface to NNB-R-Tool'!E127&amp;","&amp;'4a Interface to NNB-R-Tool'!F127&amp;"0101-"&amp;'4a Interface to NNB-R-Tool'!F127&amp;"1231"&amp;","&amp;'4a Interface to NNB-R-Tool'!G127&amp;","&amp;'4a Interface to NNB-R-Tool'!H127&amp;","&amp;'4a Interface to NNB-R-Tool'!I127&amp;","&amp;'4a Interface to NNB-R-Tool'!J127</f>
        <v/>
      </c>
    </row>
    <row r="128">
      <c r="A128" s="537">
        <f>'4a Interface to NNB-R-Tool'!A128&amp;","&amp;'4a Interface to NNB-R-Tool'!B128&amp;","&amp;'4a Interface to NNB-R-Tool'!C128&amp;","&amp;'4a Interface to NNB-R-Tool'!D128&amp;","&amp;'4a Interface to NNB-R-Tool'!E128&amp;","&amp;'4a Interface to NNB-R-Tool'!F128&amp;"0101-"&amp;'4a Interface to NNB-R-Tool'!F128&amp;"1231"&amp;","&amp;'4a Interface to NNB-R-Tool'!G128&amp;","&amp;'4a Interface to NNB-R-Tool'!H128&amp;","&amp;'4a Interface to NNB-R-Tool'!I128&amp;","&amp;'4a Interface to NNB-R-Tool'!J128</f>
        <v/>
      </c>
    </row>
    <row r="129">
      <c r="A129" s="537">
        <f>'4a Interface to NNB-R-Tool'!A129&amp;","&amp;'4a Interface to NNB-R-Tool'!B129&amp;","&amp;'4a Interface to NNB-R-Tool'!C129&amp;","&amp;'4a Interface to NNB-R-Tool'!D129&amp;","&amp;'4a Interface to NNB-R-Tool'!E129&amp;","&amp;'4a Interface to NNB-R-Tool'!F129&amp;"0101-"&amp;'4a Interface to NNB-R-Tool'!F129&amp;"1231"&amp;","&amp;'4a Interface to NNB-R-Tool'!G129&amp;","&amp;'4a Interface to NNB-R-Tool'!H129&amp;","&amp;'4a Interface to NNB-R-Tool'!I129&amp;","&amp;'4a Interface to NNB-R-Tool'!J129</f>
        <v/>
      </c>
    </row>
    <row r="130">
      <c r="A130" s="537">
        <f>'4a Interface to NNB-R-Tool'!A130&amp;","&amp;'4a Interface to NNB-R-Tool'!B130&amp;","&amp;'4a Interface to NNB-R-Tool'!C130&amp;","&amp;'4a Interface to NNB-R-Tool'!D130&amp;","&amp;'4a Interface to NNB-R-Tool'!E130&amp;","&amp;'4a Interface to NNB-R-Tool'!F130&amp;"0101-"&amp;'4a Interface to NNB-R-Tool'!F130&amp;"1231"&amp;","&amp;'4a Interface to NNB-R-Tool'!G130&amp;","&amp;'4a Interface to NNB-R-Tool'!H130&amp;","&amp;'4a Interface to NNB-R-Tool'!I130&amp;","&amp;'4a Interface to NNB-R-Tool'!J130</f>
        <v/>
      </c>
    </row>
    <row r="131">
      <c r="A131" s="537">
        <f>'4a Interface to NNB-R-Tool'!A131&amp;","&amp;'4a Interface to NNB-R-Tool'!B131&amp;","&amp;'4a Interface to NNB-R-Tool'!C131&amp;","&amp;'4a Interface to NNB-R-Tool'!D131&amp;","&amp;'4a Interface to NNB-R-Tool'!E131&amp;","&amp;'4a Interface to NNB-R-Tool'!F131&amp;"0101-"&amp;'4a Interface to NNB-R-Tool'!F131&amp;"1231"&amp;","&amp;'4a Interface to NNB-R-Tool'!G131&amp;","&amp;'4a Interface to NNB-R-Tool'!H131&amp;","&amp;'4a Interface to NNB-R-Tool'!I131&amp;","&amp;'4a Interface to NNB-R-Tool'!J131</f>
        <v/>
      </c>
    </row>
    <row r="132">
      <c r="A132" s="537">
        <f>'4a Interface to NNB-R-Tool'!A132&amp;","&amp;'4a Interface to NNB-R-Tool'!B132&amp;","&amp;'4a Interface to NNB-R-Tool'!C132&amp;","&amp;'4a Interface to NNB-R-Tool'!D132&amp;","&amp;'4a Interface to NNB-R-Tool'!E132&amp;","&amp;'4a Interface to NNB-R-Tool'!F132&amp;"0101-"&amp;'4a Interface to NNB-R-Tool'!F132&amp;"1231"&amp;","&amp;'4a Interface to NNB-R-Tool'!G132&amp;","&amp;'4a Interface to NNB-R-Tool'!H132&amp;","&amp;'4a Interface to NNB-R-Tool'!I132&amp;","&amp;'4a Interface to NNB-R-Tool'!J132</f>
        <v/>
      </c>
    </row>
    <row r="133">
      <c r="A133" s="537">
        <f>'4a Interface to NNB-R-Tool'!A133&amp;","&amp;'4a Interface to NNB-R-Tool'!B133&amp;","&amp;'4a Interface to NNB-R-Tool'!C133&amp;","&amp;'4a Interface to NNB-R-Tool'!D133&amp;","&amp;'4a Interface to NNB-R-Tool'!E133&amp;","&amp;'4a Interface to NNB-R-Tool'!F133&amp;"0101-"&amp;'4a Interface to NNB-R-Tool'!F133&amp;"1231"&amp;","&amp;'4a Interface to NNB-R-Tool'!G133&amp;","&amp;'4a Interface to NNB-R-Tool'!H133&amp;","&amp;'4a Interface to NNB-R-Tool'!I133&amp;","&amp;'4a Interface to NNB-R-Tool'!J133</f>
        <v/>
      </c>
    </row>
    <row r="134">
      <c r="A134" s="537">
        <f>'4a Interface to NNB-R-Tool'!A134&amp;","&amp;'4a Interface to NNB-R-Tool'!B134&amp;","&amp;'4a Interface to NNB-R-Tool'!C134&amp;","&amp;'4a Interface to NNB-R-Tool'!D134&amp;","&amp;'4a Interface to NNB-R-Tool'!E134&amp;","&amp;'4a Interface to NNB-R-Tool'!F134&amp;"0101-"&amp;'4a Interface to NNB-R-Tool'!F134&amp;"1231"&amp;","&amp;'4a Interface to NNB-R-Tool'!G134&amp;","&amp;'4a Interface to NNB-R-Tool'!H134&amp;","&amp;'4a Interface to NNB-R-Tool'!I134&amp;","&amp;'4a Interface to NNB-R-Tool'!J134</f>
        <v/>
      </c>
    </row>
    <row r="135">
      <c r="A135" s="537">
        <f>'4a Interface to NNB-R-Tool'!A135&amp;","&amp;'4a Interface to NNB-R-Tool'!B135&amp;","&amp;'4a Interface to NNB-R-Tool'!C135&amp;","&amp;'4a Interface to NNB-R-Tool'!D135&amp;","&amp;'4a Interface to NNB-R-Tool'!E135&amp;","&amp;'4a Interface to NNB-R-Tool'!F135&amp;"0101-"&amp;'4a Interface to NNB-R-Tool'!F135&amp;"1231"&amp;","&amp;'4a Interface to NNB-R-Tool'!G135&amp;","&amp;'4a Interface to NNB-R-Tool'!H135&amp;","&amp;'4a Interface to NNB-R-Tool'!I135&amp;","&amp;'4a Interface to NNB-R-Tool'!J135</f>
        <v/>
      </c>
    </row>
    <row r="136">
      <c r="A136" s="537">
        <f>'4a Interface to NNB-R-Tool'!A136&amp;","&amp;'4a Interface to NNB-R-Tool'!B136&amp;","&amp;'4a Interface to NNB-R-Tool'!C136&amp;","&amp;'4a Interface to NNB-R-Tool'!D136&amp;","&amp;'4a Interface to NNB-R-Tool'!E136&amp;","&amp;'4a Interface to NNB-R-Tool'!F136&amp;"0101-"&amp;'4a Interface to NNB-R-Tool'!F136&amp;"1231"&amp;","&amp;'4a Interface to NNB-R-Tool'!G136&amp;","&amp;'4a Interface to NNB-R-Tool'!H136&amp;","&amp;'4a Interface to NNB-R-Tool'!I136&amp;","&amp;'4a Interface to NNB-R-Tool'!J136</f>
        <v/>
      </c>
    </row>
    <row r="137">
      <c r="A137" s="537">
        <f>'4a Interface to NNB-R-Tool'!A137&amp;","&amp;'4a Interface to NNB-R-Tool'!B137&amp;","&amp;'4a Interface to NNB-R-Tool'!C137&amp;","&amp;'4a Interface to NNB-R-Tool'!D137&amp;","&amp;'4a Interface to NNB-R-Tool'!E137&amp;","&amp;'4a Interface to NNB-R-Tool'!F137&amp;"0101-"&amp;'4a Interface to NNB-R-Tool'!F137&amp;"1231"&amp;","&amp;'4a Interface to NNB-R-Tool'!G137&amp;","&amp;'4a Interface to NNB-R-Tool'!H137&amp;","&amp;'4a Interface to NNB-R-Tool'!I137&amp;","&amp;'4a Interface to NNB-R-Tool'!J137</f>
        <v/>
      </c>
    </row>
    <row r="138">
      <c r="A138" s="537">
        <f>'4a Interface to NNB-R-Tool'!A138&amp;","&amp;'4a Interface to NNB-R-Tool'!B138&amp;","&amp;'4a Interface to NNB-R-Tool'!C138&amp;","&amp;'4a Interface to NNB-R-Tool'!D138&amp;","&amp;'4a Interface to NNB-R-Tool'!E138&amp;","&amp;'4a Interface to NNB-R-Tool'!F138&amp;"0101-"&amp;'4a Interface to NNB-R-Tool'!F138&amp;"1231"&amp;","&amp;'4a Interface to NNB-R-Tool'!G138&amp;","&amp;'4a Interface to NNB-R-Tool'!H138&amp;","&amp;'4a Interface to NNB-R-Tool'!I138&amp;","&amp;'4a Interface to NNB-R-Tool'!J138</f>
        <v/>
      </c>
    </row>
    <row r="139">
      <c r="A139" s="537">
        <f>'4a Interface to NNB-R-Tool'!A139&amp;","&amp;'4a Interface to NNB-R-Tool'!B139&amp;","&amp;'4a Interface to NNB-R-Tool'!C139&amp;","&amp;'4a Interface to NNB-R-Tool'!D139&amp;","&amp;'4a Interface to NNB-R-Tool'!E139&amp;","&amp;'4a Interface to NNB-R-Tool'!F139&amp;"0101-"&amp;'4a Interface to NNB-R-Tool'!F139&amp;"1231"&amp;","&amp;'4a Interface to NNB-R-Tool'!G139&amp;","&amp;'4a Interface to NNB-R-Tool'!H139&amp;","&amp;'4a Interface to NNB-R-Tool'!I139&amp;","&amp;'4a Interface to NNB-R-Tool'!J139</f>
        <v/>
      </c>
    </row>
    <row r="140">
      <c r="A140" s="537">
        <f>'4a Interface to NNB-R-Tool'!A140&amp;","&amp;'4a Interface to NNB-R-Tool'!B140&amp;","&amp;'4a Interface to NNB-R-Tool'!C140&amp;","&amp;'4a Interface to NNB-R-Tool'!D140&amp;","&amp;'4a Interface to NNB-R-Tool'!E140&amp;","&amp;'4a Interface to NNB-R-Tool'!F140&amp;"0101-"&amp;'4a Interface to NNB-R-Tool'!F140&amp;"1231"&amp;","&amp;'4a Interface to NNB-R-Tool'!G140&amp;","&amp;'4a Interface to NNB-R-Tool'!H140&amp;","&amp;'4a Interface to NNB-R-Tool'!I140&amp;","&amp;'4a Interface to NNB-R-Tool'!J140</f>
        <v/>
      </c>
    </row>
    <row r="141">
      <c r="A141" s="537">
        <f>'4a Interface to NNB-R-Tool'!A141&amp;","&amp;'4a Interface to NNB-R-Tool'!B141&amp;","&amp;'4a Interface to NNB-R-Tool'!C141&amp;","&amp;'4a Interface to NNB-R-Tool'!D141&amp;","&amp;'4a Interface to NNB-R-Tool'!E141&amp;","&amp;'4a Interface to NNB-R-Tool'!F141&amp;"0101-"&amp;'4a Interface to NNB-R-Tool'!F141&amp;"1231"&amp;","&amp;'4a Interface to NNB-R-Tool'!G141&amp;","&amp;'4a Interface to NNB-R-Tool'!H141&amp;","&amp;'4a Interface to NNB-R-Tool'!I141&amp;","&amp;'4a Interface to NNB-R-Tool'!J141</f>
        <v/>
      </c>
    </row>
    <row r="142">
      <c r="A142" s="537">
        <f>'4a Interface to NNB-R-Tool'!A142&amp;","&amp;'4a Interface to NNB-R-Tool'!B142&amp;","&amp;'4a Interface to NNB-R-Tool'!C142&amp;","&amp;'4a Interface to NNB-R-Tool'!D142&amp;","&amp;'4a Interface to NNB-R-Tool'!E142&amp;","&amp;'4a Interface to NNB-R-Tool'!F142&amp;"0101-"&amp;'4a Interface to NNB-R-Tool'!F142&amp;"1231"&amp;","&amp;'4a Interface to NNB-R-Tool'!G142&amp;","&amp;'4a Interface to NNB-R-Tool'!H142&amp;","&amp;'4a Interface to NNB-R-Tool'!I142&amp;","&amp;'4a Interface to NNB-R-Tool'!J142</f>
        <v/>
      </c>
    </row>
    <row r="143">
      <c r="A143" s="537">
        <f>'4a Interface to NNB-R-Tool'!A143&amp;","&amp;'4a Interface to NNB-R-Tool'!B143&amp;","&amp;'4a Interface to NNB-R-Tool'!C143&amp;","&amp;'4a Interface to NNB-R-Tool'!D143&amp;","&amp;'4a Interface to NNB-R-Tool'!E143&amp;","&amp;'4a Interface to NNB-R-Tool'!F143&amp;"0101-"&amp;'4a Interface to NNB-R-Tool'!F143&amp;"1231"&amp;","&amp;'4a Interface to NNB-R-Tool'!G143&amp;","&amp;'4a Interface to NNB-R-Tool'!H143&amp;","&amp;'4a Interface to NNB-R-Tool'!I143&amp;","&amp;'4a Interface to NNB-R-Tool'!J143</f>
        <v/>
      </c>
    </row>
    <row r="144">
      <c r="A144" s="537">
        <f>'4a Interface to NNB-R-Tool'!A144&amp;","&amp;'4a Interface to NNB-R-Tool'!B144&amp;","&amp;'4a Interface to NNB-R-Tool'!C144&amp;","&amp;'4a Interface to NNB-R-Tool'!D144&amp;","&amp;'4a Interface to NNB-R-Tool'!E144&amp;","&amp;'4a Interface to NNB-R-Tool'!F144&amp;"0101-"&amp;'4a Interface to NNB-R-Tool'!F144&amp;"1231"&amp;","&amp;'4a Interface to NNB-R-Tool'!G144&amp;","&amp;'4a Interface to NNB-R-Tool'!H144&amp;","&amp;'4a Interface to NNB-R-Tool'!I144&amp;","&amp;'4a Interface to NNB-R-Tool'!J144</f>
        <v/>
      </c>
    </row>
    <row r="145">
      <c r="A145" s="537">
        <f>'4a Interface to NNB-R-Tool'!A145&amp;","&amp;'4a Interface to NNB-R-Tool'!B145&amp;","&amp;'4a Interface to NNB-R-Tool'!C145&amp;","&amp;'4a Interface to NNB-R-Tool'!D145&amp;","&amp;'4a Interface to NNB-R-Tool'!E145&amp;","&amp;'4a Interface to NNB-R-Tool'!F145&amp;"0101-"&amp;'4a Interface to NNB-R-Tool'!F145&amp;"1231"&amp;","&amp;'4a Interface to NNB-R-Tool'!G145&amp;","&amp;'4a Interface to NNB-R-Tool'!H145&amp;","&amp;'4a Interface to NNB-R-Tool'!I145&amp;","&amp;'4a Interface to NNB-R-Tool'!J145</f>
        <v/>
      </c>
    </row>
    <row r="146">
      <c r="A146" s="537">
        <f>'4a Interface to NNB-R-Tool'!A146&amp;","&amp;'4a Interface to NNB-R-Tool'!B146&amp;","&amp;'4a Interface to NNB-R-Tool'!C146&amp;","&amp;'4a Interface to NNB-R-Tool'!D146&amp;","&amp;'4a Interface to NNB-R-Tool'!E146&amp;","&amp;'4a Interface to NNB-R-Tool'!F146&amp;"0101-"&amp;'4a Interface to NNB-R-Tool'!F146&amp;"1231"&amp;","&amp;'4a Interface to NNB-R-Tool'!G146&amp;","&amp;'4a Interface to NNB-R-Tool'!H146&amp;","&amp;'4a Interface to NNB-R-Tool'!I146&amp;","&amp;'4a Interface to NNB-R-Tool'!J146</f>
        <v/>
      </c>
    </row>
    <row r="147">
      <c r="A147" s="537">
        <f>'4a Interface to NNB-R-Tool'!A147&amp;","&amp;'4a Interface to NNB-R-Tool'!B147&amp;","&amp;'4a Interface to NNB-R-Tool'!C147&amp;","&amp;'4a Interface to NNB-R-Tool'!D147&amp;","&amp;'4a Interface to NNB-R-Tool'!E147&amp;","&amp;'4a Interface to NNB-R-Tool'!F147&amp;"0101-"&amp;'4a Interface to NNB-R-Tool'!F147&amp;"1231"&amp;","&amp;'4a Interface to NNB-R-Tool'!G147&amp;","&amp;'4a Interface to NNB-R-Tool'!H147&amp;","&amp;'4a Interface to NNB-R-Tool'!I147&amp;","&amp;'4a Interface to NNB-R-Tool'!J147</f>
        <v/>
      </c>
    </row>
    <row r="148">
      <c r="A148" s="537">
        <f>'4a Interface to NNB-R-Tool'!A148&amp;","&amp;'4a Interface to NNB-R-Tool'!B148&amp;","&amp;'4a Interface to NNB-R-Tool'!C148&amp;","&amp;'4a Interface to NNB-R-Tool'!D148&amp;","&amp;'4a Interface to NNB-R-Tool'!E148&amp;","&amp;'4a Interface to NNB-R-Tool'!F148&amp;"0101-"&amp;'4a Interface to NNB-R-Tool'!F148&amp;"1231"&amp;","&amp;'4a Interface to NNB-R-Tool'!G148&amp;","&amp;'4a Interface to NNB-R-Tool'!H148&amp;","&amp;'4a Interface to NNB-R-Tool'!I148&amp;","&amp;'4a Interface to NNB-R-Tool'!J148</f>
        <v/>
      </c>
    </row>
    <row r="149">
      <c r="A149" s="537">
        <f>'4a Interface to NNB-R-Tool'!A149&amp;","&amp;'4a Interface to NNB-R-Tool'!B149&amp;","&amp;'4a Interface to NNB-R-Tool'!C149&amp;","&amp;'4a Interface to NNB-R-Tool'!D149&amp;","&amp;'4a Interface to NNB-R-Tool'!E149&amp;","&amp;'4a Interface to NNB-R-Tool'!F149&amp;"0101-"&amp;'4a Interface to NNB-R-Tool'!F149&amp;"1231"&amp;","&amp;'4a Interface to NNB-R-Tool'!G149&amp;","&amp;'4a Interface to NNB-R-Tool'!H149&amp;","&amp;'4a Interface to NNB-R-Tool'!I149&amp;","&amp;'4a Interface to NNB-R-Tool'!J149</f>
        <v/>
      </c>
    </row>
    <row r="150">
      <c r="A150" s="537">
        <f>'4a Interface to NNB-R-Tool'!A150&amp;","&amp;'4a Interface to NNB-R-Tool'!B150&amp;","&amp;'4a Interface to NNB-R-Tool'!C150&amp;","&amp;'4a Interface to NNB-R-Tool'!D150&amp;","&amp;'4a Interface to NNB-R-Tool'!E150&amp;","&amp;'4a Interface to NNB-R-Tool'!F150&amp;"0101-"&amp;'4a Interface to NNB-R-Tool'!F150&amp;"1231"&amp;","&amp;'4a Interface to NNB-R-Tool'!G150&amp;","&amp;'4a Interface to NNB-R-Tool'!H150&amp;","&amp;'4a Interface to NNB-R-Tool'!I150&amp;","&amp;'4a Interface to NNB-R-Tool'!J150</f>
        <v/>
      </c>
    </row>
    <row r="151">
      <c r="A151" s="537">
        <f>'4a Interface to NNB-R-Tool'!A151&amp;","&amp;'4a Interface to NNB-R-Tool'!B151&amp;","&amp;'4a Interface to NNB-R-Tool'!C151&amp;","&amp;'4a Interface to NNB-R-Tool'!D151&amp;","&amp;'4a Interface to NNB-R-Tool'!E151&amp;","&amp;'4a Interface to NNB-R-Tool'!F151&amp;"0101-"&amp;'4a Interface to NNB-R-Tool'!F151&amp;"1231"&amp;","&amp;'4a Interface to NNB-R-Tool'!G151&amp;","&amp;'4a Interface to NNB-R-Tool'!H151&amp;","&amp;'4a Interface to NNB-R-Tool'!I151&amp;","&amp;'4a Interface to NNB-R-Tool'!J151</f>
        <v/>
      </c>
    </row>
    <row r="152">
      <c r="A152" s="537">
        <f>'4a Interface to NNB-R-Tool'!A152&amp;","&amp;'4a Interface to NNB-R-Tool'!B152&amp;","&amp;'4a Interface to NNB-R-Tool'!C152&amp;","&amp;'4a Interface to NNB-R-Tool'!D152&amp;","&amp;'4a Interface to NNB-R-Tool'!E152&amp;","&amp;'4a Interface to NNB-R-Tool'!F152&amp;"0101-"&amp;'4a Interface to NNB-R-Tool'!F152&amp;"1231"&amp;","&amp;'4a Interface to NNB-R-Tool'!G152&amp;","&amp;'4a Interface to NNB-R-Tool'!H152&amp;","&amp;'4a Interface to NNB-R-Tool'!I152&amp;","&amp;'4a Interface to NNB-R-Tool'!J152</f>
        <v/>
      </c>
    </row>
    <row r="153">
      <c r="A153" s="537">
        <f>'4a Interface to NNB-R-Tool'!A153&amp;","&amp;'4a Interface to NNB-R-Tool'!B153&amp;","&amp;'4a Interface to NNB-R-Tool'!C153&amp;","&amp;'4a Interface to NNB-R-Tool'!D153&amp;","&amp;'4a Interface to NNB-R-Tool'!E153&amp;","&amp;'4a Interface to NNB-R-Tool'!F153&amp;"0101-"&amp;'4a Interface to NNB-R-Tool'!F153&amp;"1231"&amp;","&amp;'4a Interface to NNB-R-Tool'!G153&amp;","&amp;'4a Interface to NNB-R-Tool'!H153&amp;","&amp;'4a Interface to NNB-R-Tool'!I153&amp;","&amp;'4a Interface to NNB-R-Tool'!J153</f>
        <v/>
      </c>
    </row>
    <row r="154">
      <c r="A154" s="537">
        <f>'4a Interface to NNB-R-Tool'!A154&amp;","&amp;'4a Interface to NNB-R-Tool'!B154&amp;","&amp;'4a Interface to NNB-R-Tool'!C154&amp;","&amp;'4a Interface to NNB-R-Tool'!D154&amp;","&amp;'4a Interface to NNB-R-Tool'!E154&amp;","&amp;'4a Interface to NNB-R-Tool'!F154&amp;"0101-"&amp;'4a Interface to NNB-R-Tool'!F154&amp;"1231"&amp;","&amp;'4a Interface to NNB-R-Tool'!G154&amp;","&amp;'4a Interface to NNB-R-Tool'!H154&amp;","&amp;'4a Interface to NNB-R-Tool'!I154&amp;","&amp;'4a Interface to NNB-R-Tool'!J154</f>
        <v/>
      </c>
    </row>
    <row r="155">
      <c r="A155" s="537">
        <f>'4a Interface to NNB-R-Tool'!A155&amp;","&amp;'4a Interface to NNB-R-Tool'!B155&amp;","&amp;'4a Interface to NNB-R-Tool'!C155&amp;","&amp;'4a Interface to NNB-R-Tool'!D155&amp;","&amp;'4a Interface to NNB-R-Tool'!E155&amp;","&amp;'4a Interface to NNB-R-Tool'!F155&amp;"0101-"&amp;'4a Interface to NNB-R-Tool'!F155&amp;"1231"&amp;","&amp;'4a Interface to NNB-R-Tool'!G155&amp;","&amp;'4a Interface to NNB-R-Tool'!H155&amp;","&amp;'4a Interface to NNB-R-Tool'!I155&amp;","&amp;'4a Interface to NNB-R-Tool'!J155</f>
        <v/>
      </c>
    </row>
    <row r="156">
      <c r="A156" s="537">
        <f>'4a Interface to NNB-R-Tool'!A156&amp;","&amp;'4a Interface to NNB-R-Tool'!B156&amp;","&amp;'4a Interface to NNB-R-Tool'!C156&amp;","&amp;'4a Interface to NNB-R-Tool'!D156&amp;","&amp;'4a Interface to NNB-R-Tool'!E156&amp;","&amp;'4a Interface to NNB-R-Tool'!F156&amp;"0101-"&amp;'4a Interface to NNB-R-Tool'!F156&amp;"1231"&amp;","&amp;'4a Interface to NNB-R-Tool'!G156&amp;","&amp;'4a Interface to NNB-R-Tool'!H156&amp;","&amp;'4a Interface to NNB-R-Tool'!I156&amp;","&amp;'4a Interface to NNB-R-Tool'!J156</f>
        <v/>
      </c>
    </row>
    <row r="157">
      <c r="A157" s="537">
        <f>'4a Interface to NNB-R-Tool'!A157&amp;","&amp;'4a Interface to NNB-R-Tool'!B157&amp;","&amp;'4a Interface to NNB-R-Tool'!C157&amp;","&amp;'4a Interface to NNB-R-Tool'!D157&amp;","&amp;'4a Interface to NNB-R-Tool'!E157&amp;","&amp;'4a Interface to NNB-R-Tool'!F157&amp;"0101-"&amp;'4a Interface to NNB-R-Tool'!F157&amp;"1231"&amp;","&amp;'4a Interface to NNB-R-Tool'!G157&amp;","&amp;'4a Interface to NNB-R-Tool'!H157&amp;","&amp;'4a Interface to NNB-R-Tool'!I157&amp;","&amp;'4a Interface to NNB-R-Tool'!J157</f>
        <v/>
      </c>
    </row>
    <row r="158">
      <c r="A158" s="537">
        <f>'4a Interface to NNB-R-Tool'!A158&amp;","&amp;'4a Interface to NNB-R-Tool'!B158&amp;","&amp;'4a Interface to NNB-R-Tool'!C158&amp;","&amp;'4a Interface to NNB-R-Tool'!D158&amp;","&amp;'4a Interface to NNB-R-Tool'!E158&amp;","&amp;'4a Interface to NNB-R-Tool'!F158&amp;"0101-"&amp;'4a Interface to NNB-R-Tool'!F158&amp;"1231"&amp;","&amp;'4a Interface to NNB-R-Tool'!G158&amp;","&amp;'4a Interface to NNB-R-Tool'!H158&amp;","&amp;'4a Interface to NNB-R-Tool'!I158&amp;","&amp;'4a Interface to NNB-R-Tool'!J158</f>
        <v/>
      </c>
    </row>
    <row r="159">
      <c r="A159" s="537">
        <f>'4a Interface to NNB-R-Tool'!A159&amp;","&amp;'4a Interface to NNB-R-Tool'!B159&amp;","&amp;'4a Interface to NNB-R-Tool'!C159&amp;","&amp;'4a Interface to NNB-R-Tool'!D159&amp;","&amp;'4a Interface to NNB-R-Tool'!E159&amp;","&amp;'4a Interface to NNB-R-Tool'!F159&amp;"0101-"&amp;'4a Interface to NNB-R-Tool'!F159&amp;"1231"&amp;","&amp;'4a Interface to NNB-R-Tool'!G159&amp;","&amp;'4a Interface to NNB-R-Tool'!H159&amp;","&amp;'4a Interface to NNB-R-Tool'!I159&amp;","&amp;'4a Interface to NNB-R-Tool'!J159</f>
        <v/>
      </c>
    </row>
    <row r="160">
      <c r="A160" s="537">
        <f>'4a Interface to NNB-R-Tool'!A160&amp;","&amp;'4a Interface to NNB-R-Tool'!B160&amp;","&amp;'4a Interface to NNB-R-Tool'!C160&amp;","&amp;'4a Interface to NNB-R-Tool'!D160&amp;","&amp;'4a Interface to NNB-R-Tool'!E160&amp;","&amp;'4a Interface to NNB-R-Tool'!F160&amp;"0101-"&amp;'4a Interface to NNB-R-Tool'!F160&amp;"1231"&amp;","&amp;'4a Interface to NNB-R-Tool'!G160&amp;","&amp;'4a Interface to NNB-R-Tool'!H160&amp;","&amp;'4a Interface to NNB-R-Tool'!I160&amp;","&amp;'4a Interface to NNB-R-Tool'!J160</f>
        <v/>
      </c>
    </row>
    <row r="161">
      <c r="A161" s="537">
        <f>'4a Interface to NNB-R-Tool'!A161&amp;","&amp;'4a Interface to NNB-R-Tool'!B161&amp;","&amp;'4a Interface to NNB-R-Tool'!C161&amp;","&amp;'4a Interface to NNB-R-Tool'!D161&amp;","&amp;'4a Interface to NNB-R-Tool'!E161&amp;","&amp;'4a Interface to NNB-R-Tool'!F161&amp;"0101-"&amp;'4a Interface to NNB-R-Tool'!F161&amp;"1231"&amp;","&amp;'4a Interface to NNB-R-Tool'!G161&amp;","&amp;'4a Interface to NNB-R-Tool'!H161&amp;","&amp;'4a Interface to NNB-R-Tool'!I161&amp;","&amp;'4a Interface to NNB-R-Tool'!J161</f>
        <v/>
      </c>
    </row>
    <row r="162">
      <c r="A162" s="537">
        <f>'4a Interface to NNB-R-Tool'!A162&amp;","&amp;'4a Interface to NNB-R-Tool'!B162&amp;","&amp;'4a Interface to NNB-R-Tool'!C162&amp;","&amp;'4a Interface to NNB-R-Tool'!D162&amp;","&amp;'4a Interface to NNB-R-Tool'!E162&amp;","&amp;'4a Interface to NNB-R-Tool'!F162&amp;"0101-"&amp;'4a Interface to NNB-R-Tool'!F162&amp;"1231"&amp;","&amp;'4a Interface to NNB-R-Tool'!G162&amp;","&amp;'4a Interface to NNB-R-Tool'!H162&amp;","&amp;'4a Interface to NNB-R-Tool'!I162&amp;","&amp;'4a Interface to NNB-R-Tool'!J162</f>
        <v/>
      </c>
    </row>
    <row r="163">
      <c r="A163" s="537">
        <f>'4a Interface to NNB-R-Tool'!A163&amp;","&amp;'4a Interface to NNB-R-Tool'!B163&amp;","&amp;'4a Interface to NNB-R-Tool'!C163&amp;","&amp;'4a Interface to NNB-R-Tool'!D163&amp;","&amp;'4a Interface to NNB-R-Tool'!E163&amp;","&amp;'4a Interface to NNB-R-Tool'!F163&amp;"0101-"&amp;'4a Interface to NNB-R-Tool'!F163&amp;"1231"&amp;","&amp;'4a Interface to NNB-R-Tool'!G163&amp;","&amp;'4a Interface to NNB-R-Tool'!H163&amp;","&amp;'4a Interface to NNB-R-Tool'!I163&amp;","&amp;'4a Interface to NNB-R-Tool'!J163</f>
        <v/>
      </c>
    </row>
    <row r="164">
      <c r="A164" s="537">
        <f>'4a Interface to NNB-R-Tool'!A164&amp;","&amp;'4a Interface to NNB-R-Tool'!B164&amp;","&amp;'4a Interface to NNB-R-Tool'!C164&amp;","&amp;'4a Interface to NNB-R-Tool'!D164&amp;","&amp;'4a Interface to NNB-R-Tool'!E164&amp;","&amp;'4a Interface to NNB-R-Tool'!F164&amp;"0101-"&amp;'4a Interface to NNB-R-Tool'!F164&amp;"1231"&amp;","&amp;'4a Interface to NNB-R-Tool'!G164&amp;","&amp;'4a Interface to NNB-R-Tool'!H164&amp;","&amp;'4a Interface to NNB-R-Tool'!I164&amp;","&amp;'4a Interface to NNB-R-Tool'!J164</f>
        <v/>
      </c>
    </row>
    <row r="165">
      <c r="A165" s="537">
        <f>'4a Interface to NNB-R-Tool'!A165&amp;","&amp;'4a Interface to NNB-R-Tool'!B165&amp;","&amp;'4a Interface to NNB-R-Tool'!C165&amp;","&amp;'4a Interface to NNB-R-Tool'!D165&amp;","&amp;'4a Interface to NNB-R-Tool'!E165&amp;","&amp;'4a Interface to NNB-R-Tool'!F165&amp;"0101-"&amp;'4a Interface to NNB-R-Tool'!F165&amp;"1231"&amp;","&amp;'4a Interface to NNB-R-Tool'!G165&amp;","&amp;'4a Interface to NNB-R-Tool'!H165&amp;","&amp;'4a Interface to NNB-R-Tool'!I165&amp;","&amp;'4a Interface to NNB-R-Tool'!J165</f>
        <v/>
      </c>
    </row>
    <row r="166">
      <c r="A166" s="537">
        <f>'4a Interface to NNB-R-Tool'!A166&amp;","&amp;'4a Interface to NNB-R-Tool'!B166&amp;","&amp;'4a Interface to NNB-R-Tool'!C166&amp;","&amp;'4a Interface to NNB-R-Tool'!D166&amp;","&amp;'4a Interface to NNB-R-Tool'!E166&amp;","&amp;'4a Interface to NNB-R-Tool'!F166&amp;"0101-"&amp;'4a Interface to NNB-R-Tool'!F166&amp;"1231"&amp;","&amp;'4a Interface to NNB-R-Tool'!G166&amp;","&amp;'4a Interface to NNB-R-Tool'!H166&amp;","&amp;'4a Interface to NNB-R-Tool'!I166&amp;","&amp;'4a Interface to NNB-R-Tool'!J166</f>
        <v/>
      </c>
    </row>
    <row r="167">
      <c r="A167" s="537">
        <f>'4a Interface to NNB-R-Tool'!A167&amp;","&amp;'4a Interface to NNB-R-Tool'!B167&amp;","&amp;'4a Interface to NNB-R-Tool'!C167&amp;","&amp;'4a Interface to NNB-R-Tool'!D167&amp;","&amp;'4a Interface to NNB-R-Tool'!E167&amp;","&amp;'4a Interface to NNB-R-Tool'!F167&amp;"0101-"&amp;'4a Interface to NNB-R-Tool'!F167&amp;"1231"&amp;","&amp;'4a Interface to NNB-R-Tool'!G167&amp;","&amp;'4a Interface to NNB-R-Tool'!H167&amp;","&amp;'4a Interface to NNB-R-Tool'!I167&amp;","&amp;'4a Interface to NNB-R-Tool'!J167</f>
        <v/>
      </c>
    </row>
    <row r="168">
      <c r="A168" s="537">
        <f>'4a Interface to NNB-R-Tool'!A168&amp;","&amp;'4a Interface to NNB-R-Tool'!B168&amp;","&amp;'4a Interface to NNB-R-Tool'!C168&amp;","&amp;'4a Interface to NNB-R-Tool'!D168&amp;","&amp;'4a Interface to NNB-R-Tool'!E168&amp;","&amp;'4a Interface to NNB-R-Tool'!F168&amp;"0101-"&amp;'4a Interface to NNB-R-Tool'!F168&amp;"1231"&amp;","&amp;'4a Interface to NNB-R-Tool'!G168&amp;","&amp;'4a Interface to NNB-R-Tool'!H168&amp;","&amp;'4a Interface to NNB-R-Tool'!I168&amp;","&amp;'4a Interface to NNB-R-Tool'!J168</f>
        <v/>
      </c>
    </row>
    <row r="169">
      <c r="A169" s="537">
        <f>'4a Interface to NNB-R-Tool'!A169&amp;","&amp;'4a Interface to NNB-R-Tool'!B169&amp;","&amp;'4a Interface to NNB-R-Tool'!C169&amp;","&amp;'4a Interface to NNB-R-Tool'!D169&amp;","&amp;'4a Interface to NNB-R-Tool'!E169&amp;","&amp;'4a Interface to NNB-R-Tool'!F169&amp;"0101-"&amp;'4a Interface to NNB-R-Tool'!F169&amp;"1231"&amp;","&amp;'4a Interface to NNB-R-Tool'!G169&amp;","&amp;'4a Interface to NNB-R-Tool'!H169&amp;","&amp;'4a Interface to NNB-R-Tool'!I169&amp;","&amp;'4a Interface to NNB-R-Tool'!J169</f>
        <v/>
      </c>
    </row>
    <row r="170">
      <c r="A170" s="537">
        <f>'4a Interface to NNB-R-Tool'!A170&amp;","&amp;'4a Interface to NNB-R-Tool'!B170&amp;","&amp;'4a Interface to NNB-R-Tool'!C170&amp;","&amp;'4a Interface to NNB-R-Tool'!D170&amp;","&amp;'4a Interface to NNB-R-Tool'!E170&amp;","&amp;'4a Interface to NNB-R-Tool'!F170&amp;"0101-"&amp;'4a Interface to NNB-R-Tool'!F170&amp;"1231"&amp;","&amp;'4a Interface to NNB-R-Tool'!G170&amp;","&amp;'4a Interface to NNB-R-Tool'!H170&amp;","&amp;'4a Interface to NNB-R-Tool'!I170&amp;","&amp;'4a Interface to NNB-R-Tool'!J170</f>
        <v/>
      </c>
    </row>
    <row r="171">
      <c r="A171" s="537">
        <f>'4a Interface to NNB-R-Tool'!A171&amp;","&amp;'4a Interface to NNB-R-Tool'!B171&amp;","&amp;'4a Interface to NNB-R-Tool'!C171&amp;","&amp;'4a Interface to NNB-R-Tool'!D171&amp;","&amp;'4a Interface to NNB-R-Tool'!E171&amp;","&amp;'4a Interface to NNB-R-Tool'!F171&amp;"0101-"&amp;'4a Interface to NNB-R-Tool'!F171&amp;"1231"&amp;","&amp;'4a Interface to NNB-R-Tool'!G171&amp;","&amp;'4a Interface to NNB-R-Tool'!H171&amp;","&amp;'4a Interface to NNB-R-Tool'!I171&amp;","&amp;'4a Interface to NNB-R-Tool'!J171</f>
        <v/>
      </c>
    </row>
    <row r="172">
      <c r="A172" s="537">
        <f>'4a Interface to NNB-R-Tool'!A172&amp;","&amp;'4a Interface to NNB-R-Tool'!B172&amp;","&amp;'4a Interface to NNB-R-Tool'!C172&amp;","&amp;'4a Interface to NNB-R-Tool'!D172&amp;","&amp;'4a Interface to NNB-R-Tool'!E172&amp;","&amp;'4a Interface to NNB-R-Tool'!F172&amp;"0101-"&amp;'4a Interface to NNB-R-Tool'!F172&amp;"1231"&amp;","&amp;'4a Interface to NNB-R-Tool'!G172&amp;","&amp;'4a Interface to NNB-R-Tool'!H172&amp;","&amp;'4a Interface to NNB-R-Tool'!I172&amp;","&amp;'4a Interface to NNB-R-Tool'!J172</f>
        <v/>
      </c>
    </row>
    <row r="173">
      <c r="A173" s="537">
        <f>'4a Interface to NNB-R-Tool'!A173&amp;","&amp;'4a Interface to NNB-R-Tool'!B173&amp;","&amp;'4a Interface to NNB-R-Tool'!C173&amp;","&amp;'4a Interface to NNB-R-Tool'!D173&amp;","&amp;'4a Interface to NNB-R-Tool'!E173&amp;","&amp;'4a Interface to NNB-R-Tool'!F173&amp;"0101-"&amp;'4a Interface to NNB-R-Tool'!F173&amp;"1231"&amp;","&amp;'4a Interface to NNB-R-Tool'!G173&amp;","&amp;'4a Interface to NNB-R-Tool'!H173&amp;","&amp;'4a Interface to NNB-R-Tool'!I173&amp;","&amp;'4a Interface to NNB-R-Tool'!J173</f>
        <v/>
      </c>
    </row>
    <row r="174">
      <c r="A174" s="537">
        <f>'4a Interface to NNB-R-Tool'!A174&amp;","&amp;'4a Interface to NNB-R-Tool'!B174&amp;","&amp;'4a Interface to NNB-R-Tool'!C174&amp;","&amp;'4a Interface to NNB-R-Tool'!D174&amp;","&amp;'4a Interface to NNB-R-Tool'!E174&amp;","&amp;'4a Interface to NNB-R-Tool'!F174&amp;"0101-"&amp;'4a Interface to NNB-R-Tool'!F174&amp;"1231"&amp;","&amp;'4a Interface to NNB-R-Tool'!G174&amp;","&amp;'4a Interface to NNB-R-Tool'!H174&amp;","&amp;'4a Interface to NNB-R-Tool'!I174&amp;","&amp;'4a Interface to NNB-R-Tool'!J174</f>
        <v/>
      </c>
    </row>
    <row r="175">
      <c r="A175" s="537">
        <f>'4a Interface to NNB-R-Tool'!A175&amp;","&amp;'4a Interface to NNB-R-Tool'!B175&amp;","&amp;'4a Interface to NNB-R-Tool'!C175&amp;","&amp;'4a Interface to NNB-R-Tool'!D175&amp;","&amp;'4a Interface to NNB-R-Tool'!E175&amp;","&amp;'4a Interface to NNB-R-Tool'!F175&amp;"0101-"&amp;'4a Interface to NNB-R-Tool'!F175&amp;"1231"&amp;","&amp;'4a Interface to NNB-R-Tool'!G175&amp;","&amp;'4a Interface to NNB-R-Tool'!H175&amp;","&amp;'4a Interface to NNB-R-Tool'!I175&amp;","&amp;'4a Interface to NNB-R-Tool'!J175</f>
        <v/>
      </c>
    </row>
    <row r="176">
      <c r="A176" s="537">
        <f>'4a Interface to NNB-R-Tool'!A176&amp;","&amp;'4a Interface to NNB-R-Tool'!B176&amp;","&amp;'4a Interface to NNB-R-Tool'!C176&amp;","&amp;'4a Interface to NNB-R-Tool'!D176&amp;","&amp;'4a Interface to NNB-R-Tool'!E176&amp;","&amp;'4a Interface to NNB-R-Tool'!F176&amp;"0101-"&amp;'4a Interface to NNB-R-Tool'!F176&amp;"1231"&amp;","&amp;'4a Interface to NNB-R-Tool'!G176&amp;","&amp;'4a Interface to NNB-R-Tool'!H176&amp;","&amp;'4a Interface to NNB-R-Tool'!I176&amp;","&amp;'4a Interface to NNB-R-Tool'!J176</f>
        <v/>
      </c>
    </row>
    <row r="177">
      <c r="A177" s="537">
        <f>'4a Interface to NNB-R-Tool'!A177&amp;","&amp;'4a Interface to NNB-R-Tool'!B177&amp;","&amp;'4a Interface to NNB-R-Tool'!C177&amp;","&amp;'4a Interface to NNB-R-Tool'!D177&amp;","&amp;'4a Interface to NNB-R-Tool'!E177&amp;","&amp;'4a Interface to NNB-R-Tool'!F177&amp;"0101-"&amp;'4a Interface to NNB-R-Tool'!F177&amp;"1231"&amp;","&amp;'4a Interface to NNB-R-Tool'!G177&amp;","&amp;'4a Interface to NNB-R-Tool'!H177&amp;","&amp;'4a Interface to NNB-R-Tool'!I177&amp;","&amp;'4a Interface to NNB-R-Tool'!J177</f>
        <v/>
      </c>
    </row>
    <row r="178">
      <c r="A178" s="537">
        <f>'4a Interface to NNB-R-Tool'!A178&amp;","&amp;'4a Interface to NNB-R-Tool'!B178&amp;","&amp;'4a Interface to NNB-R-Tool'!C178&amp;","&amp;'4a Interface to NNB-R-Tool'!D178&amp;","&amp;'4a Interface to NNB-R-Tool'!E178&amp;","&amp;'4a Interface to NNB-R-Tool'!F178&amp;"0101-"&amp;'4a Interface to NNB-R-Tool'!F178&amp;"1231"&amp;","&amp;'4a Interface to NNB-R-Tool'!G178&amp;","&amp;'4a Interface to NNB-R-Tool'!H178&amp;","&amp;'4a Interface to NNB-R-Tool'!I178&amp;","&amp;'4a Interface to NNB-R-Tool'!J178</f>
        <v/>
      </c>
    </row>
    <row r="179">
      <c r="A179" s="537">
        <f>'4a Interface to NNB-R-Tool'!A179&amp;","&amp;'4a Interface to NNB-R-Tool'!B179&amp;","&amp;'4a Interface to NNB-R-Tool'!C179&amp;","&amp;'4a Interface to NNB-R-Tool'!D179&amp;","&amp;'4a Interface to NNB-R-Tool'!E179&amp;","&amp;'4a Interface to NNB-R-Tool'!F179&amp;"0101-"&amp;'4a Interface to NNB-R-Tool'!F179&amp;"1231"&amp;","&amp;'4a Interface to NNB-R-Tool'!G179&amp;","&amp;'4a Interface to NNB-R-Tool'!H179&amp;","&amp;'4a Interface to NNB-R-Tool'!I179&amp;","&amp;'4a Interface to NNB-R-Tool'!J179</f>
        <v/>
      </c>
    </row>
    <row r="180">
      <c r="A180" s="537">
        <f>'4a Interface to NNB-R-Tool'!A180&amp;","&amp;'4a Interface to NNB-R-Tool'!B180&amp;","&amp;'4a Interface to NNB-R-Tool'!C180&amp;","&amp;'4a Interface to NNB-R-Tool'!D180&amp;","&amp;'4a Interface to NNB-R-Tool'!E180&amp;","&amp;'4a Interface to NNB-R-Tool'!F180&amp;"0101-"&amp;'4a Interface to NNB-R-Tool'!F180&amp;"1231"&amp;","&amp;'4a Interface to NNB-R-Tool'!G180&amp;","&amp;'4a Interface to NNB-R-Tool'!H180&amp;","&amp;'4a Interface to NNB-R-Tool'!I180&amp;","&amp;'4a Interface to NNB-R-Tool'!J180</f>
        <v/>
      </c>
    </row>
    <row r="181">
      <c r="A181" s="537">
        <f>'4a Interface to NNB-R-Tool'!A181&amp;","&amp;'4a Interface to NNB-R-Tool'!B181&amp;","&amp;'4a Interface to NNB-R-Tool'!C181&amp;","&amp;'4a Interface to NNB-R-Tool'!D181&amp;","&amp;'4a Interface to NNB-R-Tool'!E181&amp;","&amp;'4a Interface to NNB-R-Tool'!F181&amp;"0101-"&amp;'4a Interface to NNB-R-Tool'!F181&amp;"1231"&amp;","&amp;'4a Interface to NNB-R-Tool'!G181&amp;","&amp;'4a Interface to NNB-R-Tool'!H181&amp;","&amp;'4a Interface to NNB-R-Tool'!I181&amp;","&amp;'4a Interface to NNB-R-Tool'!J181</f>
        <v/>
      </c>
    </row>
    <row r="182">
      <c r="A182" s="537">
        <f>'4a Interface to NNB-R-Tool'!A182&amp;","&amp;'4a Interface to NNB-R-Tool'!B182&amp;","&amp;'4a Interface to NNB-R-Tool'!C182&amp;","&amp;'4a Interface to NNB-R-Tool'!D182&amp;","&amp;'4a Interface to NNB-R-Tool'!E182&amp;","&amp;'4a Interface to NNB-R-Tool'!F182&amp;"0101-"&amp;'4a Interface to NNB-R-Tool'!F182&amp;"1231"&amp;","&amp;'4a Interface to NNB-R-Tool'!G182&amp;","&amp;'4a Interface to NNB-R-Tool'!H182&amp;","&amp;'4a Interface to NNB-R-Tool'!I182&amp;","&amp;'4a Interface to NNB-R-Tool'!J182</f>
        <v/>
      </c>
    </row>
    <row r="183">
      <c r="A183" s="537">
        <f>'4a Interface to NNB-R-Tool'!A183&amp;","&amp;'4a Interface to NNB-R-Tool'!B183&amp;","&amp;'4a Interface to NNB-R-Tool'!C183&amp;","&amp;'4a Interface to NNB-R-Tool'!D183&amp;","&amp;'4a Interface to NNB-R-Tool'!E183&amp;","&amp;'4a Interface to NNB-R-Tool'!F183&amp;"0101-"&amp;'4a Interface to NNB-R-Tool'!F183&amp;"1231"&amp;","&amp;'4a Interface to NNB-R-Tool'!G183&amp;","&amp;'4a Interface to NNB-R-Tool'!H183&amp;","&amp;'4a Interface to NNB-R-Tool'!I183&amp;","&amp;'4a Interface to NNB-R-Tool'!J183</f>
        <v/>
      </c>
    </row>
    <row r="184">
      <c r="A184" s="537">
        <f>'4a Interface to NNB-R-Tool'!A184&amp;","&amp;'4a Interface to NNB-R-Tool'!B184&amp;","&amp;'4a Interface to NNB-R-Tool'!C184&amp;","&amp;'4a Interface to NNB-R-Tool'!D184&amp;","&amp;'4a Interface to NNB-R-Tool'!E184&amp;","&amp;'4a Interface to NNB-R-Tool'!F184&amp;"0101-"&amp;'4a Interface to NNB-R-Tool'!F184&amp;"1231"&amp;","&amp;'4a Interface to NNB-R-Tool'!G184&amp;","&amp;'4a Interface to NNB-R-Tool'!H184&amp;","&amp;'4a Interface to NNB-R-Tool'!I184&amp;","&amp;'4a Interface to NNB-R-Tool'!J184</f>
        <v/>
      </c>
    </row>
    <row r="185">
      <c r="A185" s="537">
        <f>'4a Interface to NNB-R-Tool'!A185&amp;","&amp;'4a Interface to NNB-R-Tool'!B185&amp;","&amp;'4a Interface to NNB-R-Tool'!C185&amp;","&amp;'4a Interface to NNB-R-Tool'!D185&amp;","&amp;'4a Interface to NNB-R-Tool'!E185&amp;","&amp;'4a Interface to NNB-R-Tool'!F185&amp;"0101-"&amp;'4a Interface to NNB-R-Tool'!F185&amp;"1231"&amp;","&amp;'4a Interface to NNB-R-Tool'!G185&amp;","&amp;'4a Interface to NNB-R-Tool'!H185&amp;","&amp;'4a Interface to NNB-R-Tool'!I185&amp;","&amp;'4a Interface to NNB-R-Tool'!J185</f>
        <v/>
      </c>
    </row>
    <row r="186">
      <c r="A186" s="537">
        <f>'4a Interface to NNB-R-Tool'!A186&amp;","&amp;'4a Interface to NNB-R-Tool'!B186&amp;","&amp;'4a Interface to NNB-R-Tool'!C186&amp;","&amp;'4a Interface to NNB-R-Tool'!D186&amp;","&amp;'4a Interface to NNB-R-Tool'!E186&amp;","&amp;'4a Interface to NNB-R-Tool'!F186&amp;"0101-"&amp;'4a Interface to NNB-R-Tool'!F186&amp;"1231"&amp;","&amp;'4a Interface to NNB-R-Tool'!G186&amp;","&amp;'4a Interface to NNB-R-Tool'!H186&amp;","&amp;'4a Interface to NNB-R-Tool'!I186&amp;","&amp;'4a Interface to NNB-R-Tool'!J186</f>
        <v/>
      </c>
    </row>
    <row r="187">
      <c r="A187" s="537">
        <f>'4a Interface to NNB-R-Tool'!A187&amp;","&amp;'4a Interface to NNB-R-Tool'!B187&amp;","&amp;'4a Interface to NNB-R-Tool'!C187&amp;","&amp;'4a Interface to NNB-R-Tool'!D187&amp;","&amp;'4a Interface to NNB-R-Tool'!E187&amp;","&amp;'4a Interface to NNB-R-Tool'!F187&amp;"0101-"&amp;'4a Interface to NNB-R-Tool'!F187&amp;"1231"&amp;","&amp;'4a Interface to NNB-R-Tool'!G187&amp;","&amp;'4a Interface to NNB-R-Tool'!H187&amp;","&amp;'4a Interface to NNB-R-Tool'!I187&amp;","&amp;'4a Interface to NNB-R-Tool'!J187</f>
        <v/>
      </c>
    </row>
    <row r="188">
      <c r="A188" s="537">
        <f>'4a Interface to NNB-R-Tool'!A188&amp;","&amp;'4a Interface to NNB-R-Tool'!B188&amp;","&amp;'4a Interface to NNB-R-Tool'!C188&amp;","&amp;'4a Interface to NNB-R-Tool'!D188&amp;","&amp;'4a Interface to NNB-R-Tool'!E188&amp;","&amp;'4a Interface to NNB-R-Tool'!F188&amp;"0101-"&amp;'4a Interface to NNB-R-Tool'!F188&amp;"1231"&amp;","&amp;'4a Interface to NNB-R-Tool'!G188&amp;","&amp;'4a Interface to NNB-R-Tool'!H188&amp;","&amp;'4a Interface to NNB-R-Tool'!I188&amp;","&amp;'4a Interface to NNB-R-Tool'!J188</f>
        <v/>
      </c>
    </row>
    <row r="189">
      <c r="A189" s="537">
        <f>'4a Interface to NNB-R-Tool'!A189&amp;","&amp;'4a Interface to NNB-R-Tool'!B189&amp;","&amp;'4a Interface to NNB-R-Tool'!C189&amp;","&amp;'4a Interface to NNB-R-Tool'!D189&amp;","&amp;'4a Interface to NNB-R-Tool'!E189&amp;","&amp;'4a Interface to NNB-R-Tool'!F189&amp;"0101-"&amp;'4a Interface to NNB-R-Tool'!F189&amp;"1231"&amp;","&amp;'4a Interface to NNB-R-Tool'!G189&amp;","&amp;'4a Interface to NNB-R-Tool'!H189&amp;","&amp;'4a Interface to NNB-R-Tool'!I189&amp;","&amp;'4a Interface to NNB-R-Tool'!J189</f>
        <v/>
      </c>
    </row>
    <row r="190">
      <c r="A190" s="537">
        <f>'4a Interface to NNB-R-Tool'!A190&amp;","&amp;'4a Interface to NNB-R-Tool'!B190&amp;","&amp;'4a Interface to NNB-R-Tool'!C190&amp;","&amp;'4a Interface to NNB-R-Tool'!D190&amp;","&amp;'4a Interface to NNB-R-Tool'!E190&amp;","&amp;'4a Interface to NNB-R-Tool'!F190&amp;"0101-"&amp;'4a Interface to NNB-R-Tool'!F190&amp;"1231"&amp;","&amp;'4a Interface to NNB-R-Tool'!G190&amp;","&amp;'4a Interface to NNB-R-Tool'!H190&amp;","&amp;'4a Interface to NNB-R-Tool'!I190&amp;","&amp;'4a Interface to NNB-R-Tool'!J190</f>
        <v/>
      </c>
    </row>
    <row r="191">
      <c r="A191" s="537">
        <f>'4a Interface to NNB-R-Tool'!A191&amp;","&amp;'4a Interface to NNB-R-Tool'!B191&amp;","&amp;'4a Interface to NNB-R-Tool'!C191&amp;","&amp;'4a Interface to NNB-R-Tool'!D191&amp;","&amp;'4a Interface to NNB-R-Tool'!E191&amp;","&amp;'4a Interface to NNB-R-Tool'!F191&amp;"0101-"&amp;'4a Interface to NNB-R-Tool'!F191&amp;"1231"&amp;","&amp;'4a Interface to NNB-R-Tool'!G191&amp;","&amp;'4a Interface to NNB-R-Tool'!H191&amp;","&amp;'4a Interface to NNB-R-Tool'!I191&amp;","&amp;'4a Interface to NNB-R-Tool'!J191</f>
        <v/>
      </c>
    </row>
    <row r="192">
      <c r="A192" s="537">
        <f>'4a Interface to NNB-R-Tool'!A192&amp;","&amp;'4a Interface to NNB-R-Tool'!B192&amp;","&amp;'4a Interface to NNB-R-Tool'!C192&amp;","&amp;'4a Interface to NNB-R-Tool'!D192&amp;","&amp;'4a Interface to NNB-R-Tool'!E192&amp;","&amp;'4a Interface to NNB-R-Tool'!F192&amp;"0101-"&amp;'4a Interface to NNB-R-Tool'!F192&amp;"1231"&amp;","&amp;'4a Interface to NNB-R-Tool'!G192&amp;","&amp;'4a Interface to NNB-R-Tool'!H192&amp;","&amp;'4a Interface to NNB-R-Tool'!I192&amp;","&amp;'4a Interface to NNB-R-Tool'!J192</f>
        <v/>
      </c>
    </row>
    <row r="193">
      <c r="A193" s="537">
        <f>'4a Interface to NNB-R-Tool'!A193&amp;","&amp;'4a Interface to NNB-R-Tool'!B193&amp;","&amp;'4a Interface to NNB-R-Tool'!C193&amp;","&amp;'4a Interface to NNB-R-Tool'!D193&amp;","&amp;'4a Interface to NNB-R-Tool'!E193&amp;","&amp;'4a Interface to NNB-R-Tool'!F193&amp;"0101-"&amp;'4a Interface to NNB-R-Tool'!F193&amp;"1231"&amp;","&amp;'4a Interface to NNB-R-Tool'!G193&amp;","&amp;'4a Interface to NNB-R-Tool'!H193&amp;","&amp;'4a Interface to NNB-R-Tool'!I193&amp;","&amp;'4a Interface to NNB-R-Tool'!J193</f>
        <v/>
      </c>
    </row>
    <row r="194">
      <c r="A194" s="537">
        <f>'4a Interface to NNB-R-Tool'!A194&amp;","&amp;'4a Interface to NNB-R-Tool'!B194&amp;","&amp;'4a Interface to NNB-R-Tool'!C194&amp;","&amp;'4a Interface to NNB-R-Tool'!D194&amp;","&amp;'4a Interface to NNB-R-Tool'!E194&amp;","&amp;'4a Interface to NNB-R-Tool'!F194&amp;"0101-"&amp;'4a Interface to NNB-R-Tool'!F194&amp;"1231"&amp;","&amp;'4a Interface to NNB-R-Tool'!G194&amp;","&amp;'4a Interface to NNB-R-Tool'!H194&amp;","&amp;'4a Interface to NNB-R-Tool'!I194&amp;","&amp;'4a Interface to NNB-R-Tool'!J194</f>
        <v/>
      </c>
    </row>
    <row r="195">
      <c r="A195" s="537">
        <f>'4a Interface to NNB-R-Tool'!A195&amp;","&amp;'4a Interface to NNB-R-Tool'!B195&amp;","&amp;'4a Interface to NNB-R-Tool'!C195&amp;","&amp;'4a Interface to NNB-R-Tool'!D195&amp;","&amp;'4a Interface to NNB-R-Tool'!E195&amp;","&amp;'4a Interface to NNB-R-Tool'!F195&amp;"0101-"&amp;'4a Interface to NNB-R-Tool'!F195&amp;"1231"&amp;","&amp;'4a Interface to NNB-R-Tool'!G195&amp;","&amp;'4a Interface to NNB-R-Tool'!H195&amp;","&amp;'4a Interface to NNB-R-Tool'!I195&amp;","&amp;'4a Interface to NNB-R-Tool'!J195</f>
        <v/>
      </c>
    </row>
    <row r="196">
      <c r="A196" s="537">
        <f>'4a Interface to NNB-R-Tool'!A196&amp;","&amp;'4a Interface to NNB-R-Tool'!B196&amp;","&amp;'4a Interface to NNB-R-Tool'!C196&amp;","&amp;'4a Interface to NNB-R-Tool'!D196&amp;","&amp;'4a Interface to NNB-R-Tool'!E196&amp;","&amp;'4a Interface to NNB-R-Tool'!F196&amp;"0101-"&amp;'4a Interface to NNB-R-Tool'!F196&amp;"1231"&amp;","&amp;'4a Interface to NNB-R-Tool'!G196&amp;","&amp;'4a Interface to NNB-R-Tool'!H196&amp;","&amp;'4a Interface to NNB-R-Tool'!I196&amp;","&amp;'4a Interface to NNB-R-Tool'!J196</f>
        <v/>
      </c>
    </row>
    <row r="197">
      <c r="A197" s="537">
        <f>'4a Interface to NNB-R-Tool'!A197&amp;","&amp;'4a Interface to NNB-R-Tool'!B197&amp;","&amp;'4a Interface to NNB-R-Tool'!C197&amp;","&amp;'4a Interface to NNB-R-Tool'!D197&amp;","&amp;'4a Interface to NNB-R-Tool'!E197&amp;","&amp;'4a Interface to NNB-R-Tool'!F197&amp;"0101-"&amp;'4a Interface to NNB-R-Tool'!F197&amp;"1231"&amp;","&amp;'4a Interface to NNB-R-Tool'!G197&amp;","&amp;'4a Interface to NNB-R-Tool'!H197&amp;","&amp;'4a Interface to NNB-R-Tool'!I197&amp;","&amp;'4a Interface to NNB-R-Tool'!J197</f>
        <v/>
      </c>
    </row>
    <row r="198">
      <c r="A198" s="537">
        <f>'4a Interface to NNB-R-Tool'!A198&amp;","&amp;'4a Interface to NNB-R-Tool'!B198&amp;","&amp;'4a Interface to NNB-R-Tool'!C198&amp;","&amp;'4a Interface to NNB-R-Tool'!D198&amp;","&amp;'4a Interface to NNB-R-Tool'!E198&amp;","&amp;'4a Interface to NNB-R-Tool'!F198&amp;"0101-"&amp;'4a Interface to NNB-R-Tool'!F198&amp;"1231"&amp;","&amp;'4a Interface to NNB-R-Tool'!G198&amp;","&amp;'4a Interface to NNB-R-Tool'!H198&amp;","&amp;'4a Interface to NNB-R-Tool'!I198&amp;","&amp;'4a Interface to NNB-R-Tool'!J198</f>
        <v/>
      </c>
    </row>
    <row r="199">
      <c r="A199" s="537">
        <f>'4a Interface to NNB-R-Tool'!A199&amp;","&amp;'4a Interface to NNB-R-Tool'!B199&amp;","&amp;'4a Interface to NNB-R-Tool'!C199&amp;","&amp;'4a Interface to NNB-R-Tool'!D199&amp;","&amp;'4a Interface to NNB-R-Tool'!E199&amp;","&amp;'4a Interface to NNB-R-Tool'!F199&amp;"0101-"&amp;'4a Interface to NNB-R-Tool'!F199&amp;"1231"&amp;","&amp;'4a Interface to NNB-R-Tool'!G199&amp;","&amp;'4a Interface to NNB-R-Tool'!H199&amp;","&amp;'4a Interface to NNB-R-Tool'!I199&amp;","&amp;'4a Interface to NNB-R-Tool'!J199</f>
        <v/>
      </c>
    </row>
    <row r="201">
      <c r="A201" s="537">
        <f>'4a Interface to NNB-R-Tool'!A201&amp;","&amp;'4a Interface to NNB-R-Tool'!B201&amp;","&amp;'4a Interface to NNB-R-Tool'!C201&amp;","&amp;'4a Interface to NNB-R-Tool'!D201&amp;","&amp;'4a Interface to NNB-R-Tool'!E201&amp;","&amp;'4a Interface to NNB-R-Tool'!F201&amp;"0101-"&amp;'4a Interface to NNB-R-Tool'!F201&amp;"1231"&amp;","&amp;'4a Interface to NNB-R-Tool'!G201&amp;","&amp;'4a Interface to NNB-R-Tool'!H201&amp;","&amp;'4a Interface to NNB-R-Tool'!I201&amp;","&amp;'4a Interface to NNB-R-Tool'!J201</f>
        <v/>
      </c>
    </row>
    <row r="202">
      <c r="A202" s="537">
        <f>'4a Interface to NNB-R-Tool'!A202&amp;","&amp;'4a Interface to NNB-R-Tool'!B202&amp;","&amp;'4a Interface to NNB-R-Tool'!C202&amp;","&amp;'4a Interface to NNB-R-Tool'!D202&amp;","&amp;'4a Interface to NNB-R-Tool'!E202&amp;","&amp;'4a Interface to NNB-R-Tool'!F202&amp;"0101-"&amp;'4a Interface to NNB-R-Tool'!F202&amp;"1231"&amp;","&amp;'4a Interface to NNB-R-Tool'!G202&amp;","&amp;'4a Interface to NNB-R-Tool'!H202&amp;","&amp;'4a Interface to NNB-R-Tool'!I202&amp;","&amp;'4a Interface to NNB-R-Tool'!J202</f>
        <v/>
      </c>
    </row>
    <row r="203">
      <c r="A203" s="537">
        <f>'4a Interface to NNB-R-Tool'!A203&amp;","&amp;'4a Interface to NNB-R-Tool'!B203&amp;","&amp;'4a Interface to NNB-R-Tool'!C203&amp;","&amp;'4a Interface to NNB-R-Tool'!D203&amp;","&amp;'4a Interface to NNB-R-Tool'!E203&amp;","&amp;'4a Interface to NNB-R-Tool'!F203&amp;"0101-"&amp;'4a Interface to NNB-R-Tool'!F203&amp;"1231"&amp;","&amp;'4a Interface to NNB-R-Tool'!G203&amp;","&amp;'4a Interface to NNB-R-Tool'!H203&amp;","&amp;'4a Interface to NNB-R-Tool'!I203&amp;","&amp;'4a Interface to NNB-R-Tool'!J203</f>
        <v/>
      </c>
    </row>
    <row r="204">
      <c r="A204" s="537">
        <f>'4a Interface to NNB-R-Tool'!A204&amp;","&amp;'4a Interface to NNB-R-Tool'!B204&amp;","&amp;'4a Interface to NNB-R-Tool'!C204&amp;","&amp;'4a Interface to NNB-R-Tool'!D204&amp;","&amp;'4a Interface to NNB-R-Tool'!E204&amp;","&amp;'4a Interface to NNB-R-Tool'!F204&amp;"0101-"&amp;'4a Interface to NNB-R-Tool'!F204&amp;"1231"&amp;","&amp;'4a Interface to NNB-R-Tool'!G204&amp;","&amp;'4a Interface to NNB-R-Tool'!H204&amp;","&amp;'4a Interface to NNB-R-Tool'!I204&amp;","&amp;'4a Interface to NNB-R-Tool'!J204</f>
        <v/>
      </c>
    </row>
    <row r="205">
      <c r="A205" s="537">
        <f>'4a Interface to NNB-R-Tool'!A205&amp;","&amp;'4a Interface to NNB-R-Tool'!B205&amp;","&amp;'4a Interface to NNB-R-Tool'!C205&amp;","&amp;'4a Interface to NNB-R-Tool'!D205&amp;","&amp;'4a Interface to NNB-R-Tool'!E205&amp;","&amp;'4a Interface to NNB-R-Tool'!F205&amp;"0101-"&amp;'4a Interface to NNB-R-Tool'!F205&amp;"1231"&amp;","&amp;'4a Interface to NNB-R-Tool'!G205&amp;","&amp;'4a Interface to NNB-R-Tool'!H205&amp;","&amp;'4a Interface to NNB-R-Tool'!I205&amp;","&amp;'4a Interface to NNB-R-Tool'!J205</f>
        <v/>
      </c>
    </row>
    <row r="206">
      <c r="A206" s="537">
        <f>'4a Interface to NNB-R-Tool'!A206&amp;","&amp;'4a Interface to NNB-R-Tool'!B206&amp;","&amp;'4a Interface to NNB-R-Tool'!C206&amp;","&amp;'4a Interface to NNB-R-Tool'!D206&amp;","&amp;'4a Interface to NNB-R-Tool'!E206&amp;","&amp;'4a Interface to NNB-R-Tool'!F206&amp;"0101-"&amp;'4a Interface to NNB-R-Tool'!F206&amp;"1231"&amp;","&amp;'4a Interface to NNB-R-Tool'!G206&amp;","&amp;'4a Interface to NNB-R-Tool'!H206&amp;","&amp;'4a Interface to NNB-R-Tool'!I206&amp;","&amp;'4a Interface to NNB-R-Tool'!J206</f>
        <v/>
      </c>
    </row>
    <row r="207">
      <c r="A207" s="537">
        <f>'4a Interface to NNB-R-Tool'!A207&amp;","&amp;'4a Interface to NNB-R-Tool'!B207&amp;","&amp;'4a Interface to NNB-R-Tool'!C207&amp;","&amp;'4a Interface to NNB-R-Tool'!D207&amp;","&amp;'4a Interface to NNB-R-Tool'!E207&amp;","&amp;'4a Interface to NNB-R-Tool'!F207&amp;"0101-"&amp;'4a Interface to NNB-R-Tool'!F207&amp;"1231"&amp;","&amp;'4a Interface to NNB-R-Tool'!G207&amp;","&amp;'4a Interface to NNB-R-Tool'!H207&amp;","&amp;'4a Interface to NNB-R-Tool'!I207&amp;","&amp;'4a Interface to NNB-R-Tool'!J207</f>
        <v/>
      </c>
    </row>
    <row r="208">
      <c r="A208" s="537">
        <f>'4a Interface to NNB-R-Tool'!A208&amp;","&amp;'4a Interface to NNB-R-Tool'!B208&amp;","&amp;'4a Interface to NNB-R-Tool'!C208&amp;","&amp;'4a Interface to NNB-R-Tool'!D208&amp;","&amp;'4a Interface to NNB-R-Tool'!E208&amp;","&amp;'4a Interface to NNB-R-Tool'!F208&amp;"0101-"&amp;'4a Interface to NNB-R-Tool'!F208&amp;"1231"&amp;","&amp;'4a Interface to NNB-R-Tool'!G208&amp;","&amp;'4a Interface to NNB-R-Tool'!H208&amp;","&amp;'4a Interface to NNB-R-Tool'!I208&amp;","&amp;'4a Interface to NNB-R-Tool'!J208</f>
        <v/>
      </c>
    </row>
    <row r="209">
      <c r="A209" s="537">
        <f>'4a Interface to NNB-R-Tool'!A209&amp;","&amp;'4a Interface to NNB-R-Tool'!B209&amp;","&amp;'4a Interface to NNB-R-Tool'!C209&amp;","&amp;'4a Interface to NNB-R-Tool'!D209&amp;","&amp;'4a Interface to NNB-R-Tool'!E209&amp;","&amp;'4a Interface to NNB-R-Tool'!F209&amp;"0101-"&amp;'4a Interface to NNB-R-Tool'!F209&amp;"1231"&amp;","&amp;'4a Interface to NNB-R-Tool'!G209&amp;","&amp;'4a Interface to NNB-R-Tool'!H209&amp;","&amp;'4a Interface to NNB-R-Tool'!I209&amp;","&amp;'4a Interface to NNB-R-Tool'!J209</f>
        <v/>
      </c>
    </row>
    <row r="210">
      <c r="A210" s="537">
        <f>'4a Interface to NNB-R-Tool'!A210&amp;","&amp;'4a Interface to NNB-R-Tool'!B210&amp;","&amp;'4a Interface to NNB-R-Tool'!C210&amp;","&amp;'4a Interface to NNB-R-Tool'!D210&amp;","&amp;'4a Interface to NNB-R-Tool'!E210&amp;","&amp;'4a Interface to NNB-R-Tool'!F210&amp;"0101-"&amp;'4a Interface to NNB-R-Tool'!F210&amp;"1231"&amp;","&amp;'4a Interface to NNB-R-Tool'!G210&amp;","&amp;'4a Interface to NNB-R-Tool'!H210&amp;","&amp;'4a Interface to NNB-R-Tool'!I210&amp;","&amp;'4a Interface to NNB-R-Tool'!J210</f>
        <v/>
      </c>
    </row>
    <row r="211">
      <c r="A211" s="537">
        <f>'4a Interface to NNB-R-Tool'!A211&amp;","&amp;'4a Interface to NNB-R-Tool'!B211&amp;","&amp;'4a Interface to NNB-R-Tool'!C211&amp;","&amp;'4a Interface to NNB-R-Tool'!D211&amp;","&amp;'4a Interface to NNB-R-Tool'!E211&amp;","&amp;'4a Interface to NNB-R-Tool'!F211&amp;"0101-"&amp;'4a Interface to NNB-R-Tool'!F211&amp;"1231"&amp;","&amp;'4a Interface to NNB-R-Tool'!G211&amp;","&amp;'4a Interface to NNB-R-Tool'!H211&amp;","&amp;'4a Interface to NNB-R-Tool'!I211&amp;","&amp;'4a Interface to NNB-R-Tool'!J211</f>
        <v/>
      </c>
    </row>
    <row r="212">
      <c r="A212" s="537">
        <f>'4a Interface to NNB-R-Tool'!A212&amp;","&amp;'4a Interface to NNB-R-Tool'!B212&amp;","&amp;'4a Interface to NNB-R-Tool'!C212&amp;","&amp;'4a Interface to NNB-R-Tool'!D212&amp;","&amp;'4a Interface to NNB-R-Tool'!E212&amp;","&amp;'4a Interface to NNB-R-Tool'!F212&amp;"0101-"&amp;'4a Interface to NNB-R-Tool'!F212&amp;"1231"&amp;","&amp;'4a Interface to NNB-R-Tool'!G212&amp;","&amp;'4a Interface to NNB-R-Tool'!H212&amp;","&amp;'4a Interface to NNB-R-Tool'!I212&amp;","&amp;'4a Interface to NNB-R-Tool'!J212</f>
        <v/>
      </c>
    </row>
    <row r="213">
      <c r="A213" s="537">
        <f>'4a Interface to NNB-R-Tool'!A213&amp;","&amp;'4a Interface to NNB-R-Tool'!B213&amp;","&amp;'4a Interface to NNB-R-Tool'!C213&amp;","&amp;'4a Interface to NNB-R-Tool'!D213&amp;","&amp;'4a Interface to NNB-R-Tool'!E213&amp;","&amp;'4a Interface to NNB-R-Tool'!F213&amp;"0101-"&amp;'4a Interface to NNB-R-Tool'!F213&amp;"1231"&amp;","&amp;'4a Interface to NNB-R-Tool'!G213&amp;","&amp;'4a Interface to NNB-R-Tool'!H213&amp;","&amp;'4a Interface to NNB-R-Tool'!I213&amp;","&amp;'4a Interface to NNB-R-Tool'!J213</f>
        <v/>
      </c>
    </row>
    <row r="214">
      <c r="A214" s="537">
        <f>'4a Interface to NNB-R-Tool'!A214&amp;","&amp;'4a Interface to NNB-R-Tool'!B214&amp;","&amp;'4a Interface to NNB-R-Tool'!C214&amp;","&amp;'4a Interface to NNB-R-Tool'!D214&amp;","&amp;'4a Interface to NNB-R-Tool'!E214&amp;","&amp;'4a Interface to NNB-R-Tool'!F214&amp;"0101-"&amp;'4a Interface to NNB-R-Tool'!F214&amp;"1231"&amp;","&amp;'4a Interface to NNB-R-Tool'!G214&amp;","&amp;'4a Interface to NNB-R-Tool'!H214&amp;","&amp;'4a Interface to NNB-R-Tool'!I214&amp;","&amp;'4a Interface to NNB-R-Tool'!J214</f>
        <v/>
      </c>
    </row>
    <row r="215">
      <c r="A215" s="537">
        <f>'4a Interface to NNB-R-Tool'!A215&amp;","&amp;'4a Interface to NNB-R-Tool'!B215&amp;","&amp;'4a Interface to NNB-R-Tool'!C215&amp;","&amp;'4a Interface to NNB-R-Tool'!D215&amp;","&amp;'4a Interface to NNB-R-Tool'!E215&amp;","&amp;'4a Interface to NNB-R-Tool'!F215&amp;"0101-"&amp;'4a Interface to NNB-R-Tool'!F215&amp;"1231"&amp;","&amp;'4a Interface to NNB-R-Tool'!G215&amp;","&amp;'4a Interface to NNB-R-Tool'!H215&amp;","&amp;'4a Interface to NNB-R-Tool'!I215&amp;","&amp;'4a Interface to NNB-R-Tool'!J215</f>
        <v/>
      </c>
    </row>
    <row r="216">
      <c r="A216" s="537">
        <f>'4a Interface to NNB-R-Tool'!A216&amp;","&amp;'4a Interface to NNB-R-Tool'!B216&amp;","&amp;'4a Interface to NNB-R-Tool'!C216&amp;","&amp;'4a Interface to NNB-R-Tool'!D216&amp;","&amp;'4a Interface to NNB-R-Tool'!E216&amp;","&amp;'4a Interface to NNB-R-Tool'!F216&amp;"0101-"&amp;'4a Interface to NNB-R-Tool'!F216&amp;"1231"&amp;","&amp;'4a Interface to NNB-R-Tool'!G216&amp;","&amp;'4a Interface to NNB-R-Tool'!H216&amp;","&amp;'4a Interface to NNB-R-Tool'!I216&amp;","&amp;'4a Interface to NNB-R-Tool'!J216</f>
        <v/>
      </c>
    </row>
    <row r="217">
      <c r="A217" s="537">
        <f>'4a Interface to NNB-R-Tool'!A217&amp;","&amp;'4a Interface to NNB-R-Tool'!B217&amp;","&amp;'4a Interface to NNB-R-Tool'!C217&amp;","&amp;'4a Interface to NNB-R-Tool'!D217&amp;","&amp;'4a Interface to NNB-R-Tool'!E217&amp;","&amp;'4a Interface to NNB-R-Tool'!F217&amp;"0101-"&amp;'4a Interface to NNB-R-Tool'!F217&amp;"1231"&amp;","&amp;'4a Interface to NNB-R-Tool'!G217&amp;","&amp;'4a Interface to NNB-R-Tool'!H217&amp;","&amp;'4a Interface to NNB-R-Tool'!I217&amp;","&amp;'4a Interface to NNB-R-Tool'!J217</f>
        <v/>
      </c>
    </row>
    <row r="218">
      <c r="A218" s="537">
        <f>'4a Interface to NNB-R-Tool'!A218&amp;","&amp;'4a Interface to NNB-R-Tool'!B218&amp;","&amp;'4a Interface to NNB-R-Tool'!C218&amp;","&amp;'4a Interface to NNB-R-Tool'!D218&amp;","&amp;'4a Interface to NNB-R-Tool'!E218&amp;","&amp;'4a Interface to NNB-R-Tool'!F218&amp;"0101-"&amp;'4a Interface to NNB-R-Tool'!F218&amp;"1231"&amp;","&amp;'4a Interface to NNB-R-Tool'!G218&amp;","&amp;'4a Interface to NNB-R-Tool'!H218&amp;","&amp;'4a Interface to NNB-R-Tool'!I218&amp;","&amp;'4a Interface to NNB-R-Tool'!J218</f>
        <v/>
      </c>
    </row>
    <row r="219">
      <c r="A219" s="537">
        <f>'4a Interface to NNB-R-Tool'!A219&amp;","&amp;'4a Interface to NNB-R-Tool'!B219&amp;","&amp;'4a Interface to NNB-R-Tool'!C219&amp;","&amp;'4a Interface to NNB-R-Tool'!D219&amp;","&amp;'4a Interface to NNB-R-Tool'!E219&amp;","&amp;'4a Interface to NNB-R-Tool'!F219&amp;"0101-"&amp;'4a Interface to NNB-R-Tool'!F219&amp;"1231"&amp;","&amp;'4a Interface to NNB-R-Tool'!G219&amp;","&amp;'4a Interface to NNB-R-Tool'!H219&amp;","&amp;'4a Interface to NNB-R-Tool'!I219&amp;","&amp;'4a Interface to NNB-R-Tool'!J219</f>
        <v/>
      </c>
    </row>
    <row r="220">
      <c r="A220" s="537">
        <f>'4a Interface to NNB-R-Tool'!A220&amp;","&amp;'4a Interface to NNB-R-Tool'!B220&amp;","&amp;'4a Interface to NNB-R-Tool'!C220&amp;","&amp;'4a Interface to NNB-R-Tool'!D220&amp;","&amp;'4a Interface to NNB-R-Tool'!E220&amp;","&amp;'4a Interface to NNB-R-Tool'!F220&amp;"0101-"&amp;'4a Interface to NNB-R-Tool'!F220&amp;"1231"&amp;","&amp;'4a Interface to NNB-R-Tool'!G220&amp;","&amp;'4a Interface to NNB-R-Tool'!H220&amp;","&amp;'4a Interface to NNB-R-Tool'!I220&amp;","&amp;'4a Interface to NNB-R-Tool'!J220</f>
        <v/>
      </c>
    </row>
    <row r="221">
      <c r="A221" s="537">
        <f>'4a Interface to NNB-R-Tool'!A221&amp;","&amp;'4a Interface to NNB-R-Tool'!B221&amp;","&amp;'4a Interface to NNB-R-Tool'!C221&amp;","&amp;'4a Interface to NNB-R-Tool'!D221&amp;","&amp;'4a Interface to NNB-R-Tool'!E221&amp;","&amp;'4a Interface to NNB-R-Tool'!F221&amp;"0101-"&amp;'4a Interface to NNB-R-Tool'!F221&amp;"1231"&amp;","&amp;'4a Interface to NNB-R-Tool'!G221&amp;","&amp;'4a Interface to NNB-R-Tool'!H221&amp;","&amp;'4a Interface to NNB-R-Tool'!I221&amp;","&amp;'4a Interface to NNB-R-Tool'!J221</f>
        <v/>
      </c>
    </row>
    <row r="222">
      <c r="A222" s="537">
        <f>'4a Interface to NNB-R-Tool'!A222&amp;","&amp;'4a Interface to NNB-R-Tool'!B222&amp;","&amp;'4a Interface to NNB-R-Tool'!C222&amp;","&amp;'4a Interface to NNB-R-Tool'!D222&amp;","&amp;'4a Interface to NNB-R-Tool'!E222&amp;","&amp;'4a Interface to NNB-R-Tool'!F222&amp;"0101-"&amp;'4a Interface to NNB-R-Tool'!F222&amp;"1231"&amp;","&amp;'4a Interface to NNB-R-Tool'!G222&amp;","&amp;'4a Interface to NNB-R-Tool'!H222&amp;","&amp;'4a Interface to NNB-R-Tool'!I222&amp;","&amp;'4a Interface to NNB-R-Tool'!J222</f>
        <v/>
      </c>
    </row>
    <row r="223">
      <c r="A223" s="537">
        <f>'4a Interface to NNB-R-Tool'!A223&amp;","&amp;'4a Interface to NNB-R-Tool'!B223&amp;","&amp;'4a Interface to NNB-R-Tool'!C223&amp;","&amp;'4a Interface to NNB-R-Tool'!D223&amp;","&amp;'4a Interface to NNB-R-Tool'!E223&amp;","&amp;'4a Interface to NNB-R-Tool'!F223&amp;"0101-"&amp;'4a Interface to NNB-R-Tool'!F223&amp;"1231"&amp;","&amp;'4a Interface to NNB-R-Tool'!G223&amp;","&amp;'4a Interface to NNB-R-Tool'!H223&amp;","&amp;'4a Interface to NNB-R-Tool'!I223&amp;","&amp;'4a Interface to NNB-R-Tool'!J223</f>
        <v/>
      </c>
    </row>
    <row r="224">
      <c r="A224" s="537">
        <f>'4a Interface to NNB-R-Tool'!A224&amp;","&amp;'4a Interface to NNB-R-Tool'!B224&amp;","&amp;'4a Interface to NNB-R-Tool'!C224&amp;","&amp;'4a Interface to NNB-R-Tool'!D224&amp;","&amp;'4a Interface to NNB-R-Tool'!E224&amp;","&amp;'4a Interface to NNB-R-Tool'!F224&amp;"0101-"&amp;'4a Interface to NNB-R-Tool'!F224&amp;"1231"&amp;","&amp;'4a Interface to NNB-R-Tool'!G224&amp;","&amp;'4a Interface to NNB-R-Tool'!H224&amp;","&amp;'4a Interface to NNB-R-Tool'!I224&amp;","&amp;'4a Interface to NNB-R-Tool'!J224</f>
        <v/>
      </c>
    </row>
    <row r="225">
      <c r="A225" s="537">
        <f>'4a Interface to NNB-R-Tool'!A225&amp;","&amp;'4a Interface to NNB-R-Tool'!B225&amp;","&amp;'4a Interface to NNB-R-Tool'!C225&amp;","&amp;'4a Interface to NNB-R-Tool'!D225&amp;","&amp;'4a Interface to NNB-R-Tool'!E225&amp;","&amp;'4a Interface to NNB-R-Tool'!F225&amp;"0101-"&amp;'4a Interface to NNB-R-Tool'!F225&amp;"1231"&amp;","&amp;'4a Interface to NNB-R-Tool'!G225&amp;","&amp;'4a Interface to NNB-R-Tool'!H225&amp;","&amp;'4a Interface to NNB-R-Tool'!I225&amp;","&amp;'4a Interface to NNB-R-Tool'!J225</f>
        <v/>
      </c>
    </row>
    <row r="226">
      <c r="A226" s="537">
        <f>'4a Interface to NNB-R-Tool'!A226&amp;","&amp;'4a Interface to NNB-R-Tool'!B226&amp;","&amp;'4a Interface to NNB-R-Tool'!C226&amp;","&amp;'4a Interface to NNB-R-Tool'!D226&amp;","&amp;'4a Interface to NNB-R-Tool'!E226&amp;","&amp;'4a Interface to NNB-R-Tool'!F226&amp;"0101-"&amp;'4a Interface to NNB-R-Tool'!F226&amp;"1231"&amp;","&amp;'4a Interface to NNB-R-Tool'!G226&amp;","&amp;'4a Interface to NNB-R-Tool'!H226&amp;","&amp;'4a Interface to NNB-R-Tool'!I226&amp;","&amp;'4a Interface to NNB-R-Tool'!J226</f>
        <v/>
      </c>
    </row>
    <row r="227">
      <c r="A227" s="537">
        <f>'4a Interface to NNB-R-Tool'!A227&amp;","&amp;'4a Interface to NNB-R-Tool'!B227&amp;","&amp;'4a Interface to NNB-R-Tool'!C227&amp;","&amp;'4a Interface to NNB-R-Tool'!D227&amp;","&amp;'4a Interface to NNB-R-Tool'!E227&amp;","&amp;'4a Interface to NNB-R-Tool'!F227&amp;"0101-"&amp;'4a Interface to NNB-R-Tool'!F227&amp;"1231"&amp;","&amp;'4a Interface to NNB-R-Tool'!G227&amp;","&amp;'4a Interface to NNB-R-Tool'!H227&amp;","&amp;'4a Interface to NNB-R-Tool'!I227&amp;","&amp;'4a Interface to NNB-R-Tool'!J227</f>
        <v/>
      </c>
    </row>
    <row r="228">
      <c r="A228" s="537">
        <f>'4a Interface to NNB-R-Tool'!A228&amp;","&amp;'4a Interface to NNB-R-Tool'!B228&amp;","&amp;'4a Interface to NNB-R-Tool'!C228&amp;","&amp;'4a Interface to NNB-R-Tool'!D228&amp;","&amp;'4a Interface to NNB-R-Tool'!E228&amp;","&amp;'4a Interface to NNB-R-Tool'!F228&amp;"0101-"&amp;'4a Interface to NNB-R-Tool'!F228&amp;"1231"&amp;","&amp;'4a Interface to NNB-R-Tool'!G228&amp;","&amp;'4a Interface to NNB-R-Tool'!H228&amp;","&amp;'4a Interface to NNB-R-Tool'!I228&amp;","&amp;'4a Interface to NNB-R-Tool'!J228</f>
        <v/>
      </c>
    </row>
    <row r="229">
      <c r="A229" s="537">
        <f>'4a Interface to NNB-R-Tool'!A229&amp;","&amp;'4a Interface to NNB-R-Tool'!B229&amp;","&amp;'4a Interface to NNB-R-Tool'!C229&amp;","&amp;'4a Interface to NNB-R-Tool'!D229&amp;","&amp;'4a Interface to NNB-R-Tool'!E229&amp;","&amp;'4a Interface to NNB-R-Tool'!F229&amp;"0101-"&amp;'4a Interface to NNB-R-Tool'!F229&amp;"1231"&amp;","&amp;'4a Interface to NNB-R-Tool'!G229&amp;","&amp;'4a Interface to NNB-R-Tool'!H229&amp;","&amp;'4a Interface to NNB-R-Tool'!I229&amp;","&amp;'4a Interface to NNB-R-Tool'!J229</f>
        <v/>
      </c>
    </row>
    <row r="230">
      <c r="A230" s="537">
        <f>'4a Interface to NNB-R-Tool'!A230&amp;","&amp;'4a Interface to NNB-R-Tool'!B230&amp;","&amp;'4a Interface to NNB-R-Tool'!C230&amp;","&amp;'4a Interface to NNB-R-Tool'!D230&amp;","&amp;'4a Interface to NNB-R-Tool'!E230&amp;","&amp;'4a Interface to NNB-R-Tool'!F230&amp;"0101-"&amp;'4a Interface to NNB-R-Tool'!F230&amp;"1231"&amp;","&amp;'4a Interface to NNB-R-Tool'!G230&amp;","&amp;'4a Interface to NNB-R-Tool'!H230&amp;","&amp;'4a Interface to NNB-R-Tool'!I230&amp;","&amp;'4a Interface to NNB-R-Tool'!J230</f>
        <v/>
      </c>
    </row>
    <row r="231">
      <c r="A231" s="537">
        <f>'4a Interface to NNB-R-Tool'!A231&amp;","&amp;'4a Interface to NNB-R-Tool'!B231&amp;","&amp;'4a Interface to NNB-R-Tool'!C231&amp;","&amp;'4a Interface to NNB-R-Tool'!D231&amp;","&amp;'4a Interface to NNB-R-Tool'!E231&amp;","&amp;'4a Interface to NNB-R-Tool'!F231&amp;"0101-"&amp;'4a Interface to NNB-R-Tool'!F231&amp;"1231"&amp;","&amp;'4a Interface to NNB-R-Tool'!G231&amp;","&amp;'4a Interface to NNB-R-Tool'!H231&amp;","&amp;'4a Interface to NNB-R-Tool'!I231&amp;","&amp;'4a Interface to NNB-R-Tool'!J231</f>
        <v/>
      </c>
    </row>
    <row r="232">
      <c r="A232" s="537">
        <f>'4a Interface to NNB-R-Tool'!A232&amp;","&amp;'4a Interface to NNB-R-Tool'!B232&amp;","&amp;'4a Interface to NNB-R-Tool'!C232&amp;","&amp;'4a Interface to NNB-R-Tool'!D232&amp;","&amp;'4a Interface to NNB-R-Tool'!E232&amp;","&amp;'4a Interface to NNB-R-Tool'!F232&amp;"0101-"&amp;'4a Interface to NNB-R-Tool'!F232&amp;"1231"&amp;","&amp;'4a Interface to NNB-R-Tool'!G232&amp;","&amp;'4a Interface to NNB-R-Tool'!H232&amp;","&amp;'4a Interface to NNB-R-Tool'!I232&amp;","&amp;'4a Interface to NNB-R-Tool'!J232</f>
        <v/>
      </c>
    </row>
    <row r="233">
      <c r="A233" s="537">
        <f>'4a Interface to NNB-R-Tool'!A233&amp;","&amp;'4a Interface to NNB-R-Tool'!B233&amp;","&amp;'4a Interface to NNB-R-Tool'!C233&amp;","&amp;'4a Interface to NNB-R-Tool'!D233&amp;","&amp;'4a Interface to NNB-R-Tool'!E233&amp;","&amp;'4a Interface to NNB-R-Tool'!F233&amp;"0101-"&amp;'4a Interface to NNB-R-Tool'!F233&amp;"1231"&amp;","&amp;'4a Interface to NNB-R-Tool'!G233&amp;","&amp;'4a Interface to NNB-R-Tool'!H233&amp;","&amp;'4a Interface to NNB-R-Tool'!I233&amp;","&amp;'4a Interface to NNB-R-Tool'!J233</f>
        <v/>
      </c>
    </row>
    <row r="234">
      <c r="A234" s="537">
        <f>'4a Interface to NNB-R-Tool'!A234&amp;","&amp;'4a Interface to NNB-R-Tool'!B234&amp;","&amp;'4a Interface to NNB-R-Tool'!C234&amp;","&amp;'4a Interface to NNB-R-Tool'!D234&amp;","&amp;'4a Interface to NNB-R-Tool'!E234&amp;","&amp;'4a Interface to NNB-R-Tool'!F234&amp;"0101-"&amp;'4a Interface to NNB-R-Tool'!F234&amp;"1231"&amp;","&amp;'4a Interface to NNB-R-Tool'!G234&amp;","&amp;'4a Interface to NNB-R-Tool'!H234&amp;","&amp;'4a Interface to NNB-R-Tool'!I234&amp;","&amp;'4a Interface to NNB-R-Tool'!J234</f>
        <v/>
      </c>
    </row>
    <row r="235">
      <c r="A235" s="537">
        <f>'4a Interface to NNB-R-Tool'!A235&amp;","&amp;'4a Interface to NNB-R-Tool'!B235&amp;","&amp;'4a Interface to NNB-R-Tool'!C235&amp;","&amp;'4a Interface to NNB-R-Tool'!D235&amp;","&amp;'4a Interface to NNB-R-Tool'!E235&amp;","&amp;'4a Interface to NNB-R-Tool'!F235&amp;"0101-"&amp;'4a Interface to NNB-R-Tool'!F235&amp;"1231"&amp;","&amp;'4a Interface to NNB-R-Tool'!G235&amp;","&amp;'4a Interface to NNB-R-Tool'!H235&amp;","&amp;'4a Interface to NNB-R-Tool'!I235&amp;","&amp;'4a Interface to NNB-R-Tool'!J235</f>
        <v/>
      </c>
    </row>
    <row r="236">
      <c r="A236" s="537">
        <f>'4a Interface to NNB-R-Tool'!A236&amp;","&amp;'4a Interface to NNB-R-Tool'!B236&amp;","&amp;'4a Interface to NNB-R-Tool'!C236&amp;","&amp;'4a Interface to NNB-R-Tool'!D236&amp;","&amp;'4a Interface to NNB-R-Tool'!E236&amp;","&amp;'4a Interface to NNB-R-Tool'!F236&amp;"0101-"&amp;'4a Interface to NNB-R-Tool'!F236&amp;"1231"&amp;","&amp;'4a Interface to NNB-R-Tool'!G236&amp;","&amp;'4a Interface to NNB-R-Tool'!H236&amp;","&amp;'4a Interface to NNB-R-Tool'!I236&amp;","&amp;'4a Interface to NNB-R-Tool'!J236</f>
        <v/>
      </c>
    </row>
    <row r="237">
      <c r="A237" s="537">
        <f>'4a Interface to NNB-R-Tool'!A237&amp;","&amp;'4a Interface to NNB-R-Tool'!B237&amp;","&amp;'4a Interface to NNB-R-Tool'!C237&amp;","&amp;'4a Interface to NNB-R-Tool'!D237&amp;","&amp;'4a Interface to NNB-R-Tool'!E237&amp;","&amp;'4a Interface to NNB-R-Tool'!F237&amp;"0101-"&amp;'4a Interface to NNB-R-Tool'!F237&amp;"1231"&amp;","&amp;'4a Interface to NNB-R-Tool'!G237&amp;","&amp;'4a Interface to NNB-R-Tool'!H237&amp;","&amp;'4a Interface to NNB-R-Tool'!I237&amp;","&amp;'4a Interface to NNB-R-Tool'!J237</f>
        <v/>
      </c>
    </row>
    <row r="238">
      <c r="A238" s="537">
        <f>'4a Interface to NNB-R-Tool'!A238&amp;","&amp;'4a Interface to NNB-R-Tool'!B238&amp;","&amp;'4a Interface to NNB-R-Tool'!C238&amp;","&amp;'4a Interface to NNB-R-Tool'!D238&amp;","&amp;'4a Interface to NNB-R-Tool'!E238&amp;","&amp;'4a Interface to NNB-R-Tool'!F238&amp;"0101-"&amp;'4a Interface to NNB-R-Tool'!F238&amp;"1231"&amp;","&amp;'4a Interface to NNB-R-Tool'!G238&amp;","&amp;'4a Interface to NNB-R-Tool'!H238&amp;","&amp;'4a Interface to NNB-R-Tool'!I238&amp;","&amp;'4a Interface to NNB-R-Tool'!J238</f>
        <v/>
      </c>
    </row>
    <row r="239">
      <c r="A239" s="537">
        <f>'4a Interface to NNB-R-Tool'!A239&amp;","&amp;'4a Interface to NNB-R-Tool'!B239&amp;","&amp;'4a Interface to NNB-R-Tool'!C239&amp;","&amp;'4a Interface to NNB-R-Tool'!D239&amp;","&amp;'4a Interface to NNB-R-Tool'!E239&amp;","&amp;'4a Interface to NNB-R-Tool'!F239&amp;"0101-"&amp;'4a Interface to NNB-R-Tool'!F239&amp;"1231"&amp;","&amp;'4a Interface to NNB-R-Tool'!G239&amp;","&amp;'4a Interface to NNB-R-Tool'!H239&amp;","&amp;'4a Interface to NNB-R-Tool'!I239&amp;","&amp;'4a Interface to NNB-R-Tool'!J239</f>
        <v/>
      </c>
    </row>
    <row r="240">
      <c r="A240" s="537">
        <f>'4a Interface to NNB-R-Tool'!A240&amp;","&amp;'4a Interface to NNB-R-Tool'!B240&amp;","&amp;'4a Interface to NNB-R-Tool'!C240&amp;","&amp;'4a Interface to NNB-R-Tool'!D240&amp;","&amp;'4a Interface to NNB-R-Tool'!E240&amp;","&amp;'4a Interface to NNB-R-Tool'!F240&amp;"0101-"&amp;'4a Interface to NNB-R-Tool'!F240&amp;"1231"&amp;","&amp;'4a Interface to NNB-R-Tool'!G240&amp;","&amp;'4a Interface to NNB-R-Tool'!H240&amp;","&amp;'4a Interface to NNB-R-Tool'!I240&amp;","&amp;'4a Interface to NNB-R-Tool'!J240</f>
        <v/>
      </c>
    </row>
    <row r="241">
      <c r="A241" s="537">
        <f>'4a Interface to NNB-R-Tool'!A241&amp;","&amp;'4a Interface to NNB-R-Tool'!B241&amp;","&amp;'4a Interface to NNB-R-Tool'!C241&amp;","&amp;'4a Interface to NNB-R-Tool'!D241&amp;","&amp;'4a Interface to NNB-R-Tool'!E241&amp;","&amp;'4a Interface to NNB-R-Tool'!F241&amp;"0101-"&amp;'4a Interface to NNB-R-Tool'!F241&amp;"1231"&amp;","&amp;'4a Interface to NNB-R-Tool'!G241&amp;","&amp;'4a Interface to NNB-R-Tool'!H241&amp;","&amp;'4a Interface to NNB-R-Tool'!I241&amp;","&amp;'4a Interface to NNB-R-Tool'!J241</f>
        <v/>
      </c>
    </row>
    <row r="242">
      <c r="A242" s="537">
        <f>'4a Interface to NNB-R-Tool'!A242&amp;","&amp;'4a Interface to NNB-R-Tool'!B242&amp;","&amp;'4a Interface to NNB-R-Tool'!C242&amp;","&amp;'4a Interface to NNB-R-Tool'!D242&amp;","&amp;'4a Interface to NNB-R-Tool'!E242&amp;","&amp;'4a Interface to NNB-R-Tool'!F242&amp;"0101-"&amp;'4a Interface to NNB-R-Tool'!F242&amp;"1231"&amp;","&amp;'4a Interface to NNB-R-Tool'!G242&amp;","&amp;'4a Interface to NNB-R-Tool'!H242&amp;","&amp;'4a Interface to NNB-R-Tool'!I242&amp;","&amp;'4a Interface to NNB-R-Tool'!J242</f>
        <v/>
      </c>
    </row>
    <row r="243">
      <c r="A243" s="537">
        <f>'4a Interface to NNB-R-Tool'!A243&amp;","&amp;'4a Interface to NNB-R-Tool'!B243&amp;","&amp;'4a Interface to NNB-R-Tool'!C243&amp;","&amp;'4a Interface to NNB-R-Tool'!D243&amp;","&amp;'4a Interface to NNB-R-Tool'!E243&amp;","&amp;'4a Interface to NNB-R-Tool'!F243&amp;"0101-"&amp;'4a Interface to NNB-R-Tool'!F243&amp;"1231"&amp;","&amp;'4a Interface to NNB-R-Tool'!G243&amp;","&amp;'4a Interface to NNB-R-Tool'!H243&amp;","&amp;'4a Interface to NNB-R-Tool'!I243&amp;","&amp;'4a Interface to NNB-R-Tool'!J243</f>
        <v/>
      </c>
    </row>
    <row r="244">
      <c r="A244" s="537">
        <f>'4a Interface to NNB-R-Tool'!A244&amp;","&amp;'4a Interface to NNB-R-Tool'!B244&amp;","&amp;'4a Interface to NNB-R-Tool'!C244&amp;","&amp;'4a Interface to NNB-R-Tool'!D244&amp;","&amp;'4a Interface to NNB-R-Tool'!E244&amp;","&amp;'4a Interface to NNB-R-Tool'!F244&amp;"0101-"&amp;'4a Interface to NNB-R-Tool'!F244&amp;"1231"&amp;","&amp;'4a Interface to NNB-R-Tool'!G244&amp;","&amp;'4a Interface to NNB-R-Tool'!H244&amp;","&amp;'4a Interface to NNB-R-Tool'!I244&amp;","&amp;'4a Interface to NNB-R-Tool'!J244</f>
        <v/>
      </c>
    </row>
    <row r="245">
      <c r="A245" s="537">
        <f>'4a Interface to NNB-R-Tool'!A245&amp;","&amp;'4a Interface to NNB-R-Tool'!B245&amp;","&amp;'4a Interface to NNB-R-Tool'!C245&amp;","&amp;'4a Interface to NNB-R-Tool'!D245&amp;","&amp;'4a Interface to NNB-R-Tool'!E245&amp;","&amp;'4a Interface to NNB-R-Tool'!F245&amp;"0101-"&amp;'4a Interface to NNB-R-Tool'!F245&amp;"1231"&amp;","&amp;'4a Interface to NNB-R-Tool'!G245&amp;","&amp;'4a Interface to NNB-R-Tool'!H245&amp;","&amp;'4a Interface to NNB-R-Tool'!I245&amp;","&amp;'4a Interface to NNB-R-Tool'!J245</f>
        <v/>
      </c>
    </row>
    <row r="246">
      <c r="A246" s="537">
        <f>'4a Interface to NNB-R-Tool'!A246&amp;","&amp;'4a Interface to NNB-R-Tool'!B246&amp;","&amp;'4a Interface to NNB-R-Tool'!C246&amp;","&amp;'4a Interface to NNB-R-Tool'!D246&amp;","&amp;'4a Interface to NNB-R-Tool'!E246&amp;","&amp;'4a Interface to NNB-R-Tool'!F246&amp;"0101-"&amp;'4a Interface to NNB-R-Tool'!F246&amp;"1231"&amp;","&amp;'4a Interface to NNB-R-Tool'!G246&amp;","&amp;'4a Interface to NNB-R-Tool'!H246&amp;","&amp;'4a Interface to NNB-R-Tool'!I246&amp;","&amp;'4a Interface to NNB-R-Tool'!J246</f>
        <v/>
      </c>
    </row>
    <row r="247">
      <c r="A247" s="537">
        <f>'4a Interface to NNB-R-Tool'!A247&amp;","&amp;'4a Interface to NNB-R-Tool'!B247&amp;","&amp;'4a Interface to NNB-R-Tool'!C247&amp;","&amp;'4a Interface to NNB-R-Tool'!D247&amp;","&amp;'4a Interface to NNB-R-Tool'!E247&amp;","&amp;'4a Interface to NNB-R-Tool'!F247&amp;"0101-"&amp;'4a Interface to NNB-R-Tool'!F247&amp;"1231"&amp;","&amp;'4a Interface to NNB-R-Tool'!G247&amp;","&amp;'4a Interface to NNB-R-Tool'!H247&amp;","&amp;'4a Interface to NNB-R-Tool'!I247&amp;","&amp;'4a Interface to NNB-R-Tool'!J247</f>
        <v/>
      </c>
    </row>
    <row r="248">
      <c r="A248" s="537">
        <f>'4a Interface to NNB-R-Tool'!A248&amp;","&amp;'4a Interface to NNB-R-Tool'!B248&amp;","&amp;'4a Interface to NNB-R-Tool'!C248&amp;","&amp;'4a Interface to NNB-R-Tool'!D248&amp;","&amp;'4a Interface to NNB-R-Tool'!E248&amp;","&amp;'4a Interface to NNB-R-Tool'!F248&amp;"0101-"&amp;'4a Interface to NNB-R-Tool'!F248&amp;"1231"&amp;","&amp;'4a Interface to NNB-R-Tool'!G248&amp;","&amp;'4a Interface to NNB-R-Tool'!H248&amp;","&amp;'4a Interface to NNB-R-Tool'!I248&amp;","&amp;'4a Interface to NNB-R-Tool'!J248</f>
        <v/>
      </c>
    </row>
    <row r="249">
      <c r="A249" s="537">
        <f>'4a Interface to NNB-R-Tool'!A249&amp;","&amp;'4a Interface to NNB-R-Tool'!B249&amp;","&amp;'4a Interface to NNB-R-Tool'!C249&amp;","&amp;'4a Interface to NNB-R-Tool'!D249&amp;","&amp;'4a Interface to NNB-R-Tool'!E249&amp;","&amp;'4a Interface to NNB-R-Tool'!F249&amp;"0101-"&amp;'4a Interface to NNB-R-Tool'!F249&amp;"1231"&amp;","&amp;'4a Interface to NNB-R-Tool'!G249&amp;","&amp;'4a Interface to NNB-R-Tool'!H249&amp;","&amp;'4a Interface to NNB-R-Tool'!I249&amp;","&amp;'4a Interface to NNB-R-Tool'!J249</f>
        <v/>
      </c>
    </row>
    <row r="250">
      <c r="A250" s="537">
        <f>'4a Interface to NNB-R-Tool'!A250&amp;","&amp;'4a Interface to NNB-R-Tool'!B250&amp;","&amp;'4a Interface to NNB-R-Tool'!C250&amp;","&amp;'4a Interface to NNB-R-Tool'!D250&amp;","&amp;'4a Interface to NNB-R-Tool'!E250&amp;","&amp;'4a Interface to NNB-R-Tool'!F250&amp;"0101-"&amp;'4a Interface to NNB-R-Tool'!F250&amp;"1231"&amp;","&amp;'4a Interface to NNB-R-Tool'!G250&amp;","&amp;'4a Interface to NNB-R-Tool'!H250&amp;","&amp;'4a Interface to NNB-R-Tool'!I250&amp;","&amp;'4a Interface to NNB-R-Tool'!J250</f>
        <v/>
      </c>
    </row>
    <row r="251">
      <c r="A251" s="537">
        <f>'4a Interface to NNB-R-Tool'!A251&amp;","&amp;'4a Interface to NNB-R-Tool'!B251&amp;","&amp;'4a Interface to NNB-R-Tool'!C251&amp;","&amp;'4a Interface to NNB-R-Tool'!D251&amp;","&amp;'4a Interface to NNB-R-Tool'!E251&amp;","&amp;'4a Interface to NNB-R-Tool'!F251&amp;"0101-"&amp;'4a Interface to NNB-R-Tool'!F251&amp;"1231"&amp;","&amp;'4a Interface to NNB-R-Tool'!G251&amp;","&amp;'4a Interface to NNB-R-Tool'!H251&amp;","&amp;'4a Interface to NNB-R-Tool'!I251&amp;","&amp;'4a Interface to NNB-R-Tool'!J251</f>
        <v/>
      </c>
    </row>
    <row r="252">
      <c r="A252" s="537">
        <f>'4a Interface to NNB-R-Tool'!A252&amp;","&amp;'4a Interface to NNB-R-Tool'!B252&amp;","&amp;'4a Interface to NNB-R-Tool'!C252&amp;","&amp;'4a Interface to NNB-R-Tool'!D252&amp;","&amp;'4a Interface to NNB-R-Tool'!E252&amp;","&amp;'4a Interface to NNB-R-Tool'!F252&amp;"0101-"&amp;'4a Interface to NNB-R-Tool'!F252&amp;"1231"&amp;","&amp;'4a Interface to NNB-R-Tool'!G252&amp;","&amp;'4a Interface to NNB-R-Tool'!H252&amp;","&amp;'4a Interface to NNB-R-Tool'!I252&amp;","&amp;'4a Interface to NNB-R-Tool'!J252</f>
        <v/>
      </c>
    </row>
    <row r="253">
      <c r="A253" s="537">
        <f>'4a Interface to NNB-R-Tool'!A253&amp;","&amp;'4a Interface to NNB-R-Tool'!B253&amp;","&amp;'4a Interface to NNB-R-Tool'!C253&amp;","&amp;'4a Interface to NNB-R-Tool'!D253&amp;","&amp;'4a Interface to NNB-R-Tool'!E253&amp;","&amp;'4a Interface to NNB-R-Tool'!F253&amp;"0101-"&amp;'4a Interface to NNB-R-Tool'!F253&amp;"1231"&amp;","&amp;'4a Interface to NNB-R-Tool'!G253&amp;","&amp;'4a Interface to NNB-R-Tool'!H253&amp;","&amp;'4a Interface to NNB-R-Tool'!I253&amp;","&amp;'4a Interface to NNB-R-Tool'!J253</f>
        <v/>
      </c>
    </row>
    <row r="254">
      <c r="A254" s="537">
        <f>'4a Interface to NNB-R-Tool'!A254&amp;","&amp;'4a Interface to NNB-R-Tool'!B254&amp;","&amp;'4a Interface to NNB-R-Tool'!C254&amp;","&amp;'4a Interface to NNB-R-Tool'!D254&amp;","&amp;'4a Interface to NNB-R-Tool'!E254&amp;","&amp;'4a Interface to NNB-R-Tool'!F254&amp;"0101-"&amp;'4a Interface to NNB-R-Tool'!F254&amp;"1231"&amp;","&amp;'4a Interface to NNB-R-Tool'!G254&amp;","&amp;'4a Interface to NNB-R-Tool'!H254&amp;","&amp;'4a Interface to NNB-R-Tool'!I254&amp;","&amp;'4a Interface to NNB-R-Tool'!J254</f>
        <v/>
      </c>
    </row>
    <row r="255">
      <c r="A255" s="537">
        <f>'4a Interface to NNB-R-Tool'!A255&amp;","&amp;'4a Interface to NNB-R-Tool'!B255&amp;","&amp;'4a Interface to NNB-R-Tool'!C255&amp;","&amp;'4a Interface to NNB-R-Tool'!D255&amp;","&amp;'4a Interface to NNB-R-Tool'!E255&amp;","&amp;'4a Interface to NNB-R-Tool'!F255&amp;"0101-"&amp;'4a Interface to NNB-R-Tool'!F255&amp;"1231"&amp;","&amp;'4a Interface to NNB-R-Tool'!G255&amp;","&amp;'4a Interface to NNB-R-Tool'!H255&amp;","&amp;'4a Interface to NNB-R-Tool'!I255&amp;","&amp;'4a Interface to NNB-R-Tool'!J255</f>
        <v/>
      </c>
    </row>
    <row r="256">
      <c r="A256" s="537">
        <f>'4a Interface to NNB-R-Tool'!A256&amp;","&amp;'4a Interface to NNB-R-Tool'!B256&amp;","&amp;'4a Interface to NNB-R-Tool'!C256&amp;","&amp;'4a Interface to NNB-R-Tool'!D256&amp;","&amp;'4a Interface to NNB-R-Tool'!E256&amp;","&amp;'4a Interface to NNB-R-Tool'!F256&amp;"0101-"&amp;'4a Interface to NNB-R-Tool'!F256&amp;"1231"&amp;","&amp;'4a Interface to NNB-R-Tool'!G256&amp;","&amp;'4a Interface to NNB-R-Tool'!H256&amp;","&amp;'4a Interface to NNB-R-Tool'!I256&amp;","&amp;'4a Interface to NNB-R-Tool'!J256</f>
        <v/>
      </c>
    </row>
    <row r="257">
      <c r="A257" s="537">
        <f>'4a Interface to NNB-R-Tool'!A257&amp;","&amp;'4a Interface to NNB-R-Tool'!B257&amp;","&amp;'4a Interface to NNB-R-Tool'!C257&amp;","&amp;'4a Interface to NNB-R-Tool'!D257&amp;","&amp;'4a Interface to NNB-R-Tool'!E257&amp;","&amp;'4a Interface to NNB-R-Tool'!F257&amp;"0101-"&amp;'4a Interface to NNB-R-Tool'!F257&amp;"1231"&amp;","&amp;'4a Interface to NNB-R-Tool'!G257&amp;","&amp;'4a Interface to NNB-R-Tool'!H257&amp;","&amp;'4a Interface to NNB-R-Tool'!I257&amp;","&amp;'4a Interface to NNB-R-Tool'!J257</f>
        <v/>
      </c>
    </row>
    <row r="258">
      <c r="A258" s="537">
        <f>'4a Interface to NNB-R-Tool'!A258&amp;","&amp;'4a Interface to NNB-R-Tool'!B258&amp;","&amp;'4a Interface to NNB-R-Tool'!C258&amp;","&amp;'4a Interface to NNB-R-Tool'!D258&amp;","&amp;'4a Interface to NNB-R-Tool'!E258&amp;","&amp;'4a Interface to NNB-R-Tool'!F258&amp;"0101-"&amp;'4a Interface to NNB-R-Tool'!F258&amp;"1231"&amp;","&amp;'4a Interface to NNB-R-Tool'!G258&amp;","&amp;'4a Interface to NNB-R-Tool'!H258&amp;","&amp;'4a Interface to NNB-R-Tool'!I258&amp;","&amp;'4a Interface to NNB-R-Tool'!J258</f>
        <v/>
      </c>
    </row>
    <row r="259">
      <c r="A259" s="537">
        <f>'4a Interface to NNB-R-Tool'!A259&amp;","&amp;'4a Interface to NNB-R-Tool'!B259&amp;","&amp;'4a Interface to NNB-R-Tool'!C259&amp;","&amp;'4a Interface to NNB-R-Tool'!D259&amp;","&amp;'4a Interface to NNB-R-Tool'!E259&amp;","&amp;'4a Interface to NNB-R-Tool'!F259&amp;"0101-"&amp;'4a Interface to NNB-R-Tool'!F259&amp;"1231"&amp;","&amp;'4a Interface to NNB-R-Tool'!G259&amp;","&amp;'4a Interface to NNB-R-Tool'!H259&amp;","&amp;'4a Interface to NNB-R-Tool'!I259&amp;","&amp;'4a Interface to NNB-R-Tool'!J259</f>
        <v/>
      </c>
    </row>
    <row r="260">
      <c r="A260" s="537">
        <f>'4a Interface to NNB-R-Tool'!A260&amp;","&amp;'4a Interface to NNB-R-Tool'!B260&amp;","&amp;'4a Interface to NNB-R-Tool'!C260&amp;","&amp;'4a Interface to NNB-R-Tool'!D260&amp;","&amp;'4a Interface to NNB-R-Tool'!E260&amp;","&amp;'4a Interface to NNB-R-Tool'!F260&amp;"0101-"&amp;'4a Interface to NNB-R-Tool'!F260&amp;"1231"&amp;","&amp;'4a Interface to NNB-R-Tool'!G260&amp;","&amp;'4a Interface to NNB-R-Tool'!H260&amp;","&amp;'4a Interface to NNB-R-Tool'!I260&amp;","&amp;'4a Interface to NNB-R-Tool'!J260</f>
        <v/>
      </c>
    </row>
    <row r="261">
      <c r="A261" s="537">
        <f>'4a Interface to NNB-R-Tool'!A261&amp;","&amp;'4a Interface to NNB-R-Tool'!B261&amp;","&amp;'4a Interface to NNB-R-Tool'!C261&amp;","&amp;'4a Interface to NNB-R-Tool'!D261&amp;","&amp;'4a Interface to NNB-R-Tool'!E261&amp;","&amp;'4a Interface to NNB-R-Tool'!F261&amp;"0101-"&amp;'4a Interface to NNB-R-Tool'!F261&amp;"1231"&amp;","&amp;'4a Interface to NNB-R-Tool'!G261&amp;","&amp;'4a Interface to NNB-R-Tool'!H261&amp;","&amp;'4a Interface to NNB-R-Tool'!I261&amp;","&amp;'4a Interface to NNB-R-Tool'!J261</f>
        <v/>
      </c>
    </row>
    <row r="262">
      <c r="A262" s="537">
        <f>'4a Interface to NNB-R-Tool'!A262&amp;","&amp;'4a Interface to NNB-R-Tool'!B262&amp;","&amp;'4a Interface to NNB-R-Tool'!C262&amp;","&amp;'4a Interface to NNB-R-Tool'!D262&amp;","&amp;'4a Interface to NNB-R-Tool'!E262&amp;","&amp;'4a Interface to NNB-R-Tool'!F262&amp;"0101-"&amp;'4a Interface to NNB-R-Tool'!F262&amp;"1231"&amp;","&amp;'4a Interface to NNB-R-Tool'!G262&amp;","&amp;'4a Interface to NNB-R-Tool'!H262&amp;","&amp;'4a Interface to NNB-R-Tool'!I262&amp;","&amp;'4a Interface to NNB-R-Tool'!J262</f>
        <v/>
      </c>
    </row>
    <row r="263">
      <c r="A263" s="537">
        <f>'4a Interface to NNB-R-Tool'!A263&amp;","&amp;'4a Interface to NNB-R-Tool'!B263&amp;","&amp;'4a Interface to NNB-R-Tool'!C263&amp;","&amp;'4a Interface to NNB-R-Tool'!D263&amp;","&amp;'4a Interface to NNB-R-Tool'!E263&amp;","&amp;'4a Interface to NNB-R-Tool'!F263&amp;"0101-"&amp;'4a Interface to NNB-R-Tool'!F263&amp;"1231"&amp;","&amp;'4a Interface to NNB-R-Tool'!G263&amp;","&amp;'4a Interface to NNB-R-Tool'!H263&amp;","&amp;'4a Interface to NNB-R-Tool'!I263&amp;","&amp;'4a Interface to NNB-R-Tool'!J263</f>
        <v/>
      </c>
    </row>
    <row r="264">
      <c r="A264" s="537">
        <f>'4a Interface to NNB-R-Tool'!A264&amp;","&amp;'4a Interface to NNB-R-Tool'!B264&amp;","&amp;'4a Interface to NNB-R-Tool'!C264&amp;","&amp;'4a Interface to NNB-R-Tool'!D264&amp;","&amp;'4a Interface to NNB-R-Tool'!E264&amp;","&amp;'4a Interface to NNB-R-Tool'!F264&amp;"0101-"&amp;'4a Interface to NNB-R-Tool'!F264&amp;"1231"&amp;","&amp;'4a Interface to NNB-R-Tool'!G264&amp;","&amp;'4a Interface to NNB-R-Tool'!H264&amp;","&amp;'4a Interface to NNB-R-Tool'!I264&amp;","&amp;'4a Interface to NNB-R-Tool'!J264</f>
        <v/>
      </c>
    </row>
    <row r="265">
      <c r="A265" s="537">
        <f>'4a Interface to NNB-R-Tool'!A265&amp;","&amp;'4a Interface to NNB-R-Tool'!B265&amp;","&amp;'4a Interface to NNB-R-Tool'!C265&amp;","&amp;'4a Interface to NNB-R-Tool'!D265&amp;","&amp;'4a Interface to NNB-R-Tool'!E265&amp;","&amp;'4a Interface to NNB-R-Tool'!F265&amp;"0101-"&amp;'4a Interface to NNB-R-Tool'!F265&amp;"1231"&amp;","&amp;'4a Interface to NNB-R-Tool'!G265&amp;","&amp;'4a Interface to NNB-R-Tool'!H265&amp;","&amp;'4a Interface to NNB-R-Tool'!I265&amp;","&amp;'4a Interface to NNB-R-Tool'!J265</f>
        <v/>
      </c>
    </row>
    <row r="266">
      <c r="A266" s="537">
        <f>'4a Interface to NNB-R-Tool'!A266&amp;","&amp;'4a Interface to NNB-R-Tool'!B266&amp;","&amp;'4a Interface to NNB-R-Tool'!C266&amp;","&amp;'4a Interface to NNB-R-Tool'!D266&amp;","&amp;'4a Interface to NNB-R-Tool'!E266&amp;","&amp;'4a Interface to NNB-R-Tool'!F266&amp;"0101-"&amp;'4a Interface to NNB-R-Tool'!F266&amp;"1231"&amp;","&amp;'4a Interface to NNB-R-Tool'!G266&amp;","&amp;'4a Interface to NNB-R-Tool'!H266&amp;","&amp;'4a Interface to NNB-R-Tool'!I266&amp;","&amp;'4a Interface to NNB-R-Tool'!J266</f>
        <v/>
      </c>
    </row>
    <row r="267">
      <c r="A267" s="537">
        <f>'4a Interface to NNB-R-Tool'!A267&amp;","&amp;'4a Interface to NNB-R-Tool'!B267&amp;","&amp;'4a Interface to NNB-R-Tool'!C267&amp;","&amp;'4a Interface to NNB-R-Tool'!D267&amp;","&amp;'4a Interface to NNB-R-Tool'!E267&amp;","&amp;'4a Interface to NNB-R-Tool'!F267&amp;"0101-"&amp;'4a Interface to NNB-R-Tool'!F267&amp;"1231"&amp;","&amp;'4a Interface to NNB-R-Tool'!G267&amp;","&amp;'4a Interface to NNB-R-Tool'!H267&amp;","&amp;'4a Interface to NNB-R-Tool'!I267&amp;","&amp;'4a Interface to NNB-R-Tool'!J267</f>
        <v/>
      </c>
    </row>
    <row r="268">
      <c r="A268" s="537">
        <f>'4a Interface to NNB-R-Tool'!A268&amp;","&amp;'4a Interface to NNB-R-Tool'!B268&amp;","&amp;'4a Interface to NNB-R-Tool'!C268&amp;","&amp;'4a Interface to NNB-R-Tool'!D268&amp;","&amp;'4a Interface to NNB-R-Tool'!E268&amp;","&amp;'4a Interface to NNB-R-Tool'!F268&amp;"0101-"&amp;'4a Interface to NNB-R-Tool'!F268&amp;"1231"&amp;","&amp;'4a Interface to NNB-R-Tool'!G268&amp;","&amp;'4a Interface to NNB-R-Tool'!H268&amp;","&amp;'4a Interface to NNB-R-Tool'!I268&amp;","&amp;'4a Interface to NNB-R-Tool'!J268</f>
        <v/>
      </c>
    </row>
    <row r="269">
      <c r="A269" s="537">
        <f>'4a Interface to NNB-R-Tool'!A269&amp;","&amp;'4a Interface to NNB-R-Tool'!B269&amp;","&amp;'4a Interface to NNB-R-Tool'!C269&amp;","&amp;'4a Interface to NNB-R-Tool'!D269&amp;","&amp;'4a Interface to NNB-R-Tool'!E269&amp;","&amp;'4a Interface to NNB-R-Tool'!F269&amp;"0101-"&amp;'4a Interface to NNB-R-Tool'!F269&amp;"1231"&amp;","&amp;'4a Interface to NNB-R-Tool'!G269&amp;","&amp;'4a Interface to NNB-R-Tool'!H269&amp;","&amp;'4a Interface to NNB-R-Tool'!I269&amp;","&amp;'4a Interface to NNB-R-Tool'!J269</f>
        <v/>
      </c>
    </row>
    <row r="270">
      <c r="A270" s="537">
        <f>'4a Interface to NNB-R-Tool'!A270&amp;","&amp;'4a Interface to NNB-R-Tool'!B270&amp;","&amp;'4a Interface to NNB-R-Tool'!C270&amp;","&amp;'4a Interface to NNB-R-Tool'!D270&amp;","&amp;'4a Interface to NNB-R-Tool'!E270&amp;","&amp;'4a Interface to NNB-R-Tool'!F270&amp;"0101-"&amp;'4a Interface to NNB-R-Tool'!F270&amp;"1231"&amp;","&amp;'4a Interface to NNB-R-Tool'!G270&amp;","&amp;'4a Interface to NNB-R-Tool'!H270&amp;","&amp;'4a Interface to NNB-R-Tool'!I270&amp;","&amp;'4a Interface to NNB-R-Tool'!J270</f>
        <v/>
      </c>
    </row>
    <row r="271">
      <c r="A271" s="537">
        <f>'4a Interface to NNB-R-Tool'!A271&amp;","&amp;'4a Interface to NNB-R-Tool'!B271&amp;","&amp;'4a Interface to NNB-R-Tool'!C271&amp;","&amp;'4a Interface to NNB-R-Tool'!D271&amp;","&amp;'4a Interface to NNB-R-Tool'!E271&amp;","&amp;'4a Interface to NNB-R-Tool'!F271&amp;"0101-"&amp;'4a Interface to NNB-R-Tool'!F271&amp;"1231"&amp;","&amp;'4a Interface to NNB-R-Tool'!G271&amp;","&amp;'4a Interface to NNB-R-Tool'!H271&amp;","&amp;'4a Interface to NNB-R-Tool'!I271&amp;","&amp;'4a Interface to NNB-R-Tool'!J271</f>
        <v/>
      </c>
    </row>
    <row r="272">
      <c r="A272" s="537">
        <f>'4a Interface to NNB-R-Tool'!A272&amp;","&amp;'4a Interface to NNB-R-Tool'!B272&amp;","&amp;'4a Interface to NNB-R-Tool'!C272&amp;","&amp;'4a Interface to NNB-R-Tool'!D272&amp;","&amp;'4a Interface to NNB-R-Tool'!E272&amp;","&amp;'4a Interface to NNB-R-Tool'!F272&amp;"0101-"&amp;'4a Interface to NNB-R-Tool'!F272&amp;"1231"&amp;","&amp;'4a Interface to NNB-R-Tool'!G272&amp;","&amp;'4a Interface to NNB-R-Tool'!H272&amp;","&amp;'4a Interface to NNB-R-Tool'!I272&amp;","&amp;'4a Interface to NNB-R-Tool'!J272</f>
        <v/>
      </c>
    </row>
    <row r="273">
      <c r="A273" s="537">
        <f>'4a Interface to NNB-R-Tool'!A273&amp;","&amp;'4a Interface to NNB-R-Tool'!B273&amp;","&amp;'4a Interface to NNB-R-Tool'!C273&amp;","&amp;'4a Interface to NNB-R-Tool'!D273&amp;","&amp;'4a Interface to NNB-R-Tool'!E273&amp;","&amp;'4a Interface to NNB-R-Tool'!F273&amp;"0101-"&amp;'4a Interface to NNB-R-Tool'!F273&amp;"1231"&amp;","&amp;'4a Interface to NNB-R-Tool'!G273&amp;","&amp;'4a Interface to NNB-R-Tool'!H273&amp;","&amp;'4a Interface to NNB-R-Tool'!I273&amp;","&amp;'4a Interface to NNB-R-Tool'!J273</f>
        <v/>
      </c>
    </row>
    <row r="274">
      <c r="A274" s="537">
        <f>'4a Interface to NNB-R-Tool'!A274&amp;","&amp;'4a Interface to NNB-R-Tool'!B274&amp;","&amp;'4a Interface to NNB-R-Tool'!C274&amp;","&amp;'4a Interface to NNB-R-Tool'!D274&amp;","&amp;'4a Interface to NNB-R-Tool'!E274&amp;","&amp;'4a Interface to NNB-R-Tool'!F274&amp;"0101-"&amp;'4a Interface to NNB-R-Tool'!F274&amp;"1231"&amp;","&amp;'4a Interface to NNB-R-Tool'!G274&amp;","&amp;'4a Interface to NNB-R-Tool'!H274&amp;","&amp;'4a Interface to NNB-R-Tool'!I274&amp;","&amp;'4a Interface to NNB-R-Tool'!J274</f>
        <v/>
      </c>
    </row>
    <row r="275">
      <c r="A275" s="537">
        <f>'4a Interface to NNB-R-Tool'!A275&amp;","&amp;'4a Interface to NNB-R-Tool'!B275&amp;","&amp;'4a Interface to NNB-R-Tool'!C275&amp;","&amp;'4a Interface to NNB-R-Tool'!D275&amp;","&amp;'4a Interface to NNB-R-Tool'!E275&amp;","&amp;'4a Interface to NNB-R-Tool'!F275&amp;"0101-"&amp;'4a Interface to NNB-R-Tool'!F275&amp;"1231"&amp;","&amp;'4a Interface to NNB-R-Tool'!G275&amp;","&amp;'4a Interface to NNB-R-Tool'!H275&amp;","&amp;'4a Interface to NNB-R-Tool'!I275&amp;","&amp;'4a Interface to NNB-R-Tool'!J275</f>
        <v/>
      </c>
    </row>
    <row r="276">
      <c r="A276" s="537">
        <f>'4a Interface to NNB-R-Tool'!A276&amp;","&amp;'4a Interface to NNB-R-Tool'!B276&amp;","&amp;'4a Interface to NNB-R-Tool'!C276&amp;","&amp;'4a Interface to NNB-R-Tool'!D276&amp;","&amp;'4a Interface to NNB-R-Tool'!E276&amp;","&amp;'4a Interface to NNB-R-Tool'!F276&amp;"0101-"&amp;'4a Interface to NNB-R-Tool'!F276&amp;"1231"&amp;","&amp;'4a Interface to NNB-R-Tool'!G276&amp;","&amp;'4a Interface to NNB-R-Tool'!H276&amp;","&amp;'4a Interface to NNB-R-Tool'!I276&amp;","&amp;'4a Interface to NNB-R-Tool'!J276</f>
        <v/>
      </c>
    </row>
    <row r="277">
      <c r="A277" s="537">
        <f>'4a Interface to NNB-R-Tool'!A277&amp;","&amp;'4a Interface to NNB-R-Tool'!B277&amp;","&amp;'4a Interface to NNB-R-Tool'!C277&amp;","&amp;'4a Interface to NNB-R-Tool'!D277&amp;","&amp;'4a Interface to NNB-R-Tool'!E277&amp;","&amp;'4a Interface to NNB-R-Tool'!F277&amp;"0101-"&amp;'4a Interface to NNB-R-Tool'!F277&amp;"1231"&amp;","&amp;'4a Interface to NNB-R-Tool'!G277&amp;","&amp;'4a Interface to NNB-R-Tool'!H277&amp;","&amp;'4a Interface to NNB-R-Tool'!I277&amp;","&amp;'4a Interface to NNB-R-Tool'!J277</f>
        <v/>
      </c>
    </row>
    <row r="278">
      <c r="A278" s="537">
        <f>'4a Interface to NNB-R-Tool'!A278&amp;","&amp;'4a Interface to NNB-R-Tool'!B278&amp;","&amp;'4a Interface to NNB-R-Tool'!C278&amp;","&amp;'4a Interface to NNB-R-Tool'!D278&amp;","&amp;'4a Interface to NNB-R-Tool'!E278&amp;","&amp;'4a Interface to NNB-R-Tool'!F278&amp;"0101-"&amp;'4a Interface to NNB-R-Tool'!F278&amp;"1231"&amp;","&amp;'4a Interface to NNB-R-Tool'!G278&amp;","&amp;'4a Interface to NNB-R-Tool'!H278&amp;","&amp;'4a Interface to NNB-R-Tool'!I278&amp;","&amp;'4a Interface to NNB-R-Tool'!J278</f>
        <v/>
      </c>
    </row>
    <row r="279">
      <c r="A279" s="537">
        <f>'4a Interface to NNB-R-Tool'!A279&amp;","&amp;'4a Interface to NNB-R-Tool'!B279&amp;","&amp;'4a Interface to NNB-R-Tool'!C279&amp;","&amp;'4a Interface to NNB-R-Tool'!D279&amp;","&amp;'4a Interface to NNB-R-Tool'!E279&amp;","&amp;'4a Interface to NNB-R-Tool'!F279&amp;"0101-"&amp;'4a Interface to NNB-R-Tool'!F279&amp;"1231"&amp;","&amp;'4a Interface to NNB-R-Tool'!G279&amp;","&amp;'4a Interface to NNB-R-Tool'!H279&amp;","&amp;'4a Interface to NNB-R-Tool'!I279&amp;","&amp;'4a Interface to NNB-R-Tool'!J279</f>
        <v/>
      </c>
    </row>
    <row r="280">
      <c r="A280" s="537">
        <f>'4a Interface to NNB-R-Tool'!A280&amp;","&amp;'4a Interface to NNB-R-Tool'!B280&amp;","&amp;'4a Interface to NNB-R-Tool'!C280&amp;","&amp;'4a Interface to NNB-R-Tool'!D280&amp;","&amp;'4a Interface to NNB-R-Tool'!E280&amp;","&amp;'4a Interface to NNB-R-Tool'!F280&amp;"0101-"&amp;'4a Interface to NNB-R-Tool'!F280&amp;"1231"&amp;","&amp;'4a Interface to NNB-R-Tool'!G280&amp;","&amp;'4a Interface to NNB-R-Tool'!H280&amp;","&amp;'4a Interface to NNB-R-Tool'!I280&amp;","&amp;'4a Interface to NNB-R-Tool'!J280</f>
        <v/>
      </c>
    </row>
    <row r="281">
      <c r="A281" s="537">
        <f>'4a Interface to NNB-R-Tool'!A281&amp;","&amp;'4a Interface to NNB-R-Tool'!B281&amp;","&amp;'4a Interface to NNB-R-Tool'!C281&amp;","&amp;'4a Interface to NNB-R-Tool'!D281&amp;","&amp;'4a Interface to NNB-R-Tool'!E281&amp;","&amp;'4a Interface to NNB-R-Tool'!F281&amp;"0101-"&amp;'4a Interface to NNB-R-Tool'!F281&amp;"1231"&amp;","&amp;'4a Interface to NNB-R-Tool'!G281&amp;","&amp;'4a Interface to NNB-R-Tool'!H281&amp;","&amp;'4a Interface to NNB-R-Tool'!I281&amp;","&amp;'4a Interface to NNB-R-Tool'!J281</f>
        <v/>
      </c>
    </row>
    <row r="282">
      <c r="A282" s="537">
        <f>'4a Interface to NNB-R-Tool'!A282&amp;","&amp;'4a Interface to NNB-R-Tool'!B282&amp;","&amp;'4a Interface to NNB-R-Tool'!C282&amp;","&amp;'4a Interface to NNB-R-Tool'!D282&amp;","&amp;'4a Interface to NNB-R-Tool'!E282&amp;","&amp;'4a Interface to NNB-R-Tool'!F282&amp;"0101-"&amp;'4a Interface to NNB-R-Tool'!F282&amp;"1231"&amp;","&amp;'4a Interface to NNB-R-Tool'!G282&amp;","&amp;'4a Interface to NNB-R-Tool'!H282&amp;","&amp;'4a Interface to NNB-R-Tool'!I282&amp;","&amp;'4a Interface to NNB-R-Tool'!J282</f>
        <v/>
      </c>
    </row>
    <row r="283">
      <c r="A283" s="537">
        <f>'4a Interface to NNB-R-Tool'!A283&amp;","&amp;'4a Interface to NNB-R-Tool'!B283&amp;","&amp;'4a Interface to NNB-R-Tool'!C283&amp;","&amp;'4a Interface to NNB-R-Tool'!D283&amp;","&amp;'4a Interface to NNB-R-Tool'!E283&amp;","&amp;'4a Interface to NNB-R-Tool'!F283&amp;"0101-"&amp;'4a Interface to NNB-R-Tool'!F283&amp;"1231"&amp;","&amp;'4a Interface to NNB-R-Tool'!G283&amp;","&amp;'4a Interface to NNB-R-Tool'!H283&amp;","&amp;'4a Interface to NNB-R-Tool'!I283&amp;","&amp;'4a Interface to NNB-R-Tool'!J283</f>
        <v/>
      </c>
    </row>
    <row r="284">
      <c r="A284" s="537">
        <f>'4a Interface to NNB-R-Tool'!A284&amp;","&amp;'4a Interface to NNB-R-Tool'!B284&amp;","&amp;'4a Interface to NNB-R-Tool'!C284&amp;","&amp;'4a Interface to NNB-R-Tool'!D284&amp;","&amp;'4a Interface to NNB-R-Tool'!E284&amp;","&amp;'4a Interface to NNB-R-Tool'!F284&amp;"0101-"&amp;'4a Interface to NNB-R-Tool'!F284&amp;"1231"&amp;","&amp;'4a Interface to NNB-R-Tool'!G284&amp;","&amp;'4a Interface to NNB-R-Tool'!H284&amp;","&amp;'4a Interface to NNB-R-Tool'!I284&amp;","&amp;'4a Interface to NNB-R-Tool'!J284</f>
        <v/>
      </c>
    </row>
    <row r="285">
      <c r="A285" s="537">
        <f>'4a Interface to NNB-R-Tool'!A285&amp;","&amp;'4a Interface to NNB-R-Tool'!B285&amp;","&amp;'4a Interface to NNB-R-Tool'!C285&amp;","&amp;'4a Interface to NNB-R-Tool'!D285&amp;","&amp;'4a Interface to NNB-R-Tool'!E285&amp;","&amp;'4a Interface to NNB-R-Tool'!F285&amp;"0101-"&amp;'4a Interface to NNB-R-Tool'!F285&amp;"1231"&amp;","&amp;'4a Interface to NNB-R-Tool'!G285&amp;","&amp;'4a Interface to NNB-R-Tool'!H285&amp;","&amp;'4a Interface to NNB-R-Tool'!I285&amp;","&amp;'4a Interface to NNB-R-Tool'!J285</f>
        <v/>
      </c>
    </row>
    <row r="286">
      <c r="A286" s="537">
        <f>'4a Interface to NNB-R-Tool'!A286&amp;","&amp;'4a Interface to NNB-R-Tool'!B286&amp;","&amp;'4a Interface to NNB-R-Tool'!C286&amp;","&amp;'4a Interface to NNB-R-Tool'!D286&amp;","&amp;'4a Interface to NNB-R-Tool'!E286&amp;","&amp;'4a Interface to NNB-R-Tool'!F286&amp;"0101-"&amp;'4a Interface to NNB-R-Tool'!F286&amp;"1231"&amp;","&amp;'4a Interface to NNB-R-Tool'!G286&amp;","&amp;'4a Interface to NNB-R-Tool'!H286&amp;","&amp;'4a Interface to NNB-R-Tool'!I286&amp;","&amp;'4a Interface to NNB-R-Tool'!J286</f>
        <v/>
      </c>
    </row>
    <row r="287">
      <c r="A287" s="537">
        <f>'4a Interface to NNB-R-Tool'!A287&amp;","&amp;'4a Interface to NNB-R-Tool'!B287&amp;","&amp;'4a Interface to NNB-R-Tool'!C287&amp;","&amp;'4a Interface to NNB-R-Tool'!D287&amp;","&amp;'4a Interface to NNB-R-Tool'!E287&amp;","&amp;'4a Interface to NNB-R-Tool'!F287&amp;"0101-"&amp;'4a Interface to NNB-R-Tool'!F287&amp;"1231"&amp;","&amp;'4a Interface to NNB-R-Tool'!G287&amp;","&amp;'4a Interface to NNB-R-Tool'!H287&amp;","&amp;'4a Interface to NNB-R-Tool'!I287&amp;","&amp;'4a Interface to NNB-R-Tool'!J287</f>
        <v/>
      </c>
    </row>
    <row r="288">
      <c r="A288" s="537">
        <f>'4a Interface to NNB-R-Tool'!A288&amp;","&amp;'4a Interface to NNB-R-Tool'!B288&amp;","&amp;'4a Interface to NNB-R-Tool'!C288&amp;","&amp;'4a Interface to NNB-R-Tool'!D288&amp;","&amp;'4a Interface to NNB-R-Tool'!E288&amp;","&amp;'4a Interface to NNB-R-Tool'!F288&amp;"0101-"&amp;'4a Interface to NNB-R-Tool'!F288&amp;"1231"&amp;","&amp;'4a Interface to NNB-R-Tool'!G288&amp;","&amp;'4a Interface to NNB-R-Tool'!H288&amp;","&amp;'4a Interface to NNB-R-Tool'!I288&amp;","&amp;'4a Interface to NNB-R-Tool'!J288</f>
        <v/>
      </c>
    </row>
    <row r="289">
      <c r="A289" s="537">
        <f>'4a Interface to NNB-R-Tool'!A289&amp;","&amp;'4a Interface to NNB-R-Tool'!B289&amp;","&amp;'4a Interface to NNB-R-Tool'!C289&amp;","&amp;'4a Interface to NNB-R-Tool'!D289&amp;","&amp;'4a Interface to NNB-R-Tool'!E289&amp;","&amp;'4a Interface to NNB-R-Tool'!F289&amp;"0101-"&amp;'4a Interface to NNB-R-Tool'!F289&amp;"1231"&amp;","&amp;'4a Interface to NNB-R-Tool'!G289&amp;","&amp;'4a Interface to NNB-R-Tool'!H289&amp;","&amp;'4a Interface to NNB-R-Tool'!I289&amp;","&amp;'4a Interface to NNB-R-Tool'!J289</f>
        <v/>
      </c>
    </row>
    <row r="290">
      <c r="A290" s="537">
        <f>'4a Interface to NNB-R-Tool'!A290&amp;","&amp;'4a Interface to NNB-R-Tool'!B290&amp;","&amp;'4a Interface to NNB-R-Tool'!C290&amp;","&amp;'4a Interface to NNB-R-Tool'!D290&amp;","&amp;'4a Interface to NNB-R-Tool'!E290&amp;","&amp;'4a Interface to NNB-R-Tool'!F290&amp;"0101-"&amp;'4a Interface to NNB-R-Tool'!F290&amp;"1231"&amp;","&amp;'4a Interface to NNB-R-Tool'!G290&amp;","&amp;'4a Interface to NNB-R-Tool'!H290&amp;","&amp;'4a Interface to NNB-R-Tool'!I290&amp;","&amp;'4a Interface to NNB-R-Tool'!J290</f>
        <v/>
      </c>
    </row>
    <row r="291">
      <c r="A291" s="537">
        <f>'4a Interface to NNB-R-Tool'!A291&amp;","&amp;'4a Interface to NNB-R-Tool'!B291&amp;","&amp;'4a Interface to NNB-R-Tool'!C291&amp;","&amp;'4a Interface to NNB-R-Tool'!D291&amp;","&amp;'4a Interface to NNB-R-Tool'!E291&amp;","&amp;'4a Interface to NNB-R-Tool'!F291&amp;"0101-"&amp;'4a Interface to NNB-R-Tool'!F291&amp;"1231"&amp;","&amp;'4a Interface to NNB-R-Tool'!G291&amp;","&amp;'4a Interface to NNB-R-Tool'!H291&amp;","&amp;'4a Interface to NNB-R-Tool'!I291&amp;","&amp;'4a Interface to NNB-R-Tool'!J291</f>
        <v/>
      </c>
    </row>
    <row r="292">
      <c r="A292" s="537">
        <f>'4a Interface to NNB-R-Tool'!A292&amp;","&amp;'4a Interface to NNB-R-Tool'!B292&amp;","&amp;'4a Interface to NNB-R-Tool'!C292&amp;","&amp;'4a Interface to NNB-R-Tool'!D292&amp;","&amp;'4a Interface to NNB-R-Tool'!E292&amp;","&amp;'4a Interface to NNB-R-Tool'!F292&amp;"0101-"&amp;'4a Interface to NNB-R-Tool'!F292&amp;"1231"&amp;","&amp;'4a Interface to NNB-R-Tool'!G292&amp;","&amp;'4a Interface to NNB-R-Tool'!H292&amp;","&amp;'4a Interface to NNB-R-Tool'!I292&amp;","&amp;'4a Interface to NNB-R-Tool'!J292</f>
        <v/>
      </c>
    </row>
    <row r="293">
      <c r="A293" s="537">
        <f>'4a Interface to NNB-R-Tool'!A293&amp;","&amp;'4a Interface to NNB-R-Tool'!B293&amp;","&amp;'4a Interface to NNB-R-Tool'!C293&amp;","&amp;'4a Interface to NNB-R-Tool'!D293&amp;","&amp;'4a Interface to NNB-R-Tool'!E293&amp;","&amp;'4a Interface to NNB-R-Tool'!F293&amp;"0101-"&amp;'4a Interface to NNB-R-Tool'!F293&amp;"1231"&amp;","&amp;'4a Interface to NNB-R-Tool'!G293&amp;","&amp;'4a Interface to NNB-R-Tool'!H293&amp;","&amp;'4a Interface to NNB-R-Tool'!I293&amp;","&amp;'4a Interface to NNB-R-Tool'!J293</f>
        <v/>
      </c>
    </row>
    <row r="294">
      <c r="A294" s="537">
        <f>'4a Interface to NNB-R-Tool'!A294&amp;","&amp;'4a Interface to NNB-R-Tool'!B294&amp;","&amp;'4a Interface to NNB-R-Tool'!C294&amp;","&amp;'4a Interface to NNB-R-Tool'!D294&amp;","&amp;'4a Interface to NNB-R-Tool'!E294&amp;","&amp;'4a Interface to NNB-R-Tool'!F294&amp;"0101-"&amp;'4a Interface to NNB-R-Tool'!F294&amp;"1231"&amp;","&amp;'4a Interface to NNB-R-Tool'!G294&amp;","&amp;'4a Interface to NNB-R-Tool'!H294&amp;","&amp;'4a Interface to NNB-R-Tool'!I294&amp;","&amp;'4a Interface to NNB-R-Tool'!J294</f>
        <v/>
      </c>
    </row>
    <row r="295">
      <c r="A295" s="537">
        <f>'4a Interface to NNB-R-Tool'!A295&amp;","&amp;'4a Interface to NNB-R-Tool'!B295&amp;","&amp;'4a Interface to NNB-R-Tool'!C295&amp;","&amp;'4a Interface to NNB-R-Tool'!D295&amp;","&amp;'4a Interface to NNB-R-Tool'!E295&amp;","&amp;'4a Interface to NNB-R-Tool'!F295&amp;"0101-"&amp;'4a Interface to NNB-R-Tool'!F295&amp;"1231"&amp;","&amp;'4a Interface to NNB-R-Tool'!G295&amp;","&amp;'4a Interface to NNB-R-Tool'!H295&amp;","&amp;'4a Interface to NNB-R-Tool'!I295&amp;","&amp;'4a Interface to NNB-R-Tool'!J295</f>
        <v/>
      </c>
    </row>
    <row r="296">
      <c r="A296" s="537">
        <f>'4a Interface to NNB-R-Tool'!A296&amp;","&amp;'4a Interface to NNB-R-Tool'!B296&amp;","&amp;'4a Interface to NNB-R-Tool'!C296&amp;","&amp;'4a Interface to NNB-R-Tool'!D296&amp;","&amp;'4a Interface to NNB-R-Tool'!E296&amp;","&amp;'4a Interface to NNB-R-Tool'!F296&amp;"0101-"&amp;'4a Interface to NNB-R-Tool'!F296&amp;"1231"&amp;","&amp;'4a Interface to NNB-R-Tool'!G296&amp;","&amp;'4a Interface to NNB-R-Tool'!H296&amp;","&amp;'4a Interface to NNB-R-Tool'!I296&amp;","&amp;'4a Interface to NNB-R-Tool'!J296</f>
        <v/>
      </c>
    </row>
    <row r="297">
      <c r="A297" s="537">
        <f>'4a Interface to NNB-R-Tool'!A297&amp;","&amp;'4a Interface to NNB-R-Tool'!B297&amp;","&amp;'4a Interface to NNB-R-Tool'!C297&amp;","&amp;'4a Interface to NNB-R-Tool'!D297&amp;","&amp;'4a Interface to NNB-R-Tool'!E297&amp;","&amp;'4a Interface to NNB-R-Tool'!F297&amp;"0101-"&amp;'4a Interface to NNB-R-Tool'!F297&amp;"1231"&amp;","&amp;'4a Interface to NNB-R-Tool'!G297&amp;","&amp;'4a Interface to NNB-R-Tool'!H297&amp;","&amp;'4a Interface to NNB-R-Tool'!I297&amp;","&amp;'4a Interface to NNB-R-Tool'!J297</f>
        <v/>
      </c>
    </row>
    <row r="298">
      <c r="A298" s="537">
        <f>'4a Interface to NNB-R-Tool'!A298&amp;","&amp;'4a Interface to NNB-R-Tool'!B298&amp;","&amp;'4a Interface to NNB-R-Tool'!C298&amp;","&amp;'4a Interface to NNB-R-Tool'!D298&amp;","&amp;'4a Interface to NNB-R-Tool'!E298&amp;","&amp;'4a Interface to NNB-R-Tool'!F298&amp;"0101-"&amp;'4a Interface to NNB-R-Tool'!F298&amp;"1231"&amp;","&amp;'4a Interface to NNB-R-Tool'!G298&amp;","&amp;'4a Interface to NNB-R-Tool'!H298&amp;","&amp;'4a Interface to NNB-R-Tool'!I298&amp;","&amp;'4a Interface to NNB-R-Tool'!J298</f>
        <v/>
      </c>
    </row>
    <row r="299">
      <c r="A299" s="537">
        <f>'4a Interface to NNB-R-Tool'!A299&amp;","&amp;'4a Interface to NNB-R-Tool'!B299&amp;","&amp;'4a Interface to NNB-R-Tool'!C299&amp;","&amp;'4a Interface to NNB-R-Tool'!D299&amp;","&amp;'4a Interface to NNB-R-Tool'!E299&amp;","&amp;'4a Interface to NNB-R-Tool'!F299&amp;"0101-"&amp;'4a Interface to NNB-R-Tool'!F299&amp;"1231"&amp;","&amp;'4a Interface to NNB-R-Tool'!G299&amp;","&amp;'4a Interface to NNB-R-Tool'!H299&amp;","&amp;'4a Interface to NNB-R-Tool'!I299&amp;","&amp;'4a Interface to NNB-R-Tool'!J299</f>
        <v/>
      </c>
    </row>
    <row r="300">
      <c r="A300" s="537">
        <f>'4a Interface to NNB-R-Tool'!A300&amp;","&amp;'4a Interface to NNB-R-Tool'!B300&amp;","&amp;'4a Interface to NNB-R-Tool'!C300&amp;","&amp;'4a Interface to NNB-R-Tool'!D300&amp;","&amp;'4a Interface to NNB-R-Tool'!E300&amp;","&amp;'4a Interface to NNB-R-Tool'!F300&amp;"0101-"&amp;'4a Interface to NNB-R-Tool'!F300&amp;"1231"&amp;","&amp;'4a Interface to NNB-R-Tool'!G300&amp;","&amp;'4a Interface to NNB-R-Tool'!H300&amp;","&amp;'4a Interface to NNB-R-Tool'!I300&amp;","&amp;'4a Interface to NNB-R-Tool'!J300</f>
        <v/>
      </c>
    </row>
    <row r="301">
      <c r="A301" s="537">
        <f>'4a Interface to NNB-R-Tool'!A301&amp;","&amp;'4a Interface to NNB-R-Tool'!B301&amp;","&amp;'4a Interface to NNB-R-Tool'!C301&amp;","&amp;'4a Interface to NNB-R-Tool'!D301&amp;","&amp;'4a Interface to NNB-R-Tool'!E301&amp;","&amp;'4a Interface to NNB-R-Tool'!F301&amp;"0101-"&amp;'4a Interface to NNB-R-Tool'!F301&amp;"1231"&amp;","&amp;'4a Interface to NNB-R-Tool'!G301&amp;","&amp;'4a Interface to NNB-R-Tool'!H301&amp;","&amp;'4a Interface to NNB-R-Tool'!I301&amp;","&amp;'4a Interface to NNB-R-Tool'!J301</f>
        <v/>
      </c>
    </row>
    <row r="302">
      <c r="A302" s="537">
        <f>'4a Interface to NNB-R-Tool'!A302&amp;","&amp;'4a Interface to NNB-R-Tool'!B302&amp;","&amp;'4a Interface to NNB-R-Tool'!C302&amp;","&amp;'4a Interface to NNB-R-Tool'!D302&amp;","&amp;'4a Interface to NNB-R-Tool'!E302&amp;","&amp;'4a Interface to NNB-R-Tool'!F302&amp;"0101-"&amp;'4a Interface to NNB-R-Tool'!F302&amp;"1231"&amp;","&amp;'4a Interface to NNB-R-Tool'!G302&amp;","&amp;'4a Interface to NNB-R-Tool'!H302&amp;","&amp;'4a Interface to NNB-R-Tool'!I302&amp;","&amp;'4a Interface to NNB-R-Tool'!J302</f>
        <v/>
      </c>
    </row>
    <row r="303">
      <c r="A303" s="537">
        <f>'4a Interface to NNB-R-Tool'!A303&amp;","&amp;'4a Interface to NNB-R-Tool'!B303&amp;","&amp;'4a Interface to NNB-R-Tool'!C303&amp;","&amp;'4a Interface to NNB-R-Tool'!D303&amp;","&amp;'4a Interface to NNB-R-Tool'!E303&amp;","&amp;'4a Interface to NNB-R-Tool'!F303&amp;"0101-"&amp;'4a Interface to NNB-R-Tool'!F303&amp;"1231"&amp;","&amp;'4a Interface to NNB-R-Tool'!G303&amp;","&amp;'4a Interface to NNB-R-Tool'!H303&amp;","&amp;'4a Interface to NNB-R-Tool'!I303&amp;","&amp;'4a Interface to NNB-R-Tool'!J303</f>
        <v/>
      </c>
    </row>
    <row r="304">
      <c r="A304" s="537">
        <f>'4a Interface to NNB-R-Tool'!A304&amp;","&amp;'4a Interface to NNB-R-Tool'!B304&amp;","&amp;'4a Interface to NNB-R-Tool'!C304&amp;","&amp;'4a Interface to NNB-R-Tool'!D304&amp;","&amp;'4a Interface to NNB-R-Tool'!E304&amp;","&amp;'4a Interface to NNB-R-Tool'!F304&amp;"0101-"&amp;'4a Interface to NNB-R-Tool'!F304&amp;"1231"&amp;","&amp;'4a Interface to NNB-R-Tool'!G304&amp;","&amp;'4a Interface to NNB-R-Tool'!H304&amp;","&amp;'4a Interface to NNB-R-Tool'!I304&amp;","&amp;'4a Interface to NNB-R-Tool'!J304</f>
        <v/>
      </c>
    </row>
    <row r="305">
      <c r="A305" s="537">
        <f>'4a Interface to NNB-R-Tool'!A305&amp;","&amp;'4a Interface to NNB-R-Tool'!B305&amp;","&amp;'4a Interface to NNB-R-Tool'!C305&amp;","&amp;'4a Interface to NNB-R-Tool'!D305&amp;","&amp;'4a Interface to NNB-R-Tool'!E305&amp;","&amp;'4a Interface to NNB-R-Tool'!F305&amp;"0101-"&amp;'4a Interface to NNB-R-Tool'!F305&amp;"1231"&amp;","&amp;'4a Interface to NNB-R-Tool'!G305&amp;","&amp;'4a Interface to NNB-R-Tool'!H305&amp;","&amp;'4a Interface to NNB-R-Tool'!I305&amp;","&amp;'4a Interface to NNB-R-Tool'!J305</f>
        <v/>
      </c>
    </row>
    <row r="306">
      <c r="A306" s="537">
        <f>'4a Interface to NNB-R-Tool'!A306&amp;","&amp;'4a Interface to NNB-R-Tool'!B306&amp;","&amp;'4a Interface to NNB-R-Tool'!C306&amp;","&amp;'4a Interface to NNB-R-Tool'!D306&amp;","&amp;'4a Interface to NNB-R-Tool'!E306&amp;","&amp;'4a Interface to NNB-R-Tool'!F306&amp;"0101-"&amp;'4a Interface to NNB-R-Tool'!F306&amp;"1231"&amp;","&amp;'4a Interface to NNB-R-Tool'!G306&amp;","&amp;'4a Interface to NNB-R-Tool'!H306&amp;","&amp;'4a Interface to NNB-R-Tool'!I306&amp;","&amp;'4a Interface to NNB-R-Tool'!J306</f>
        <v/>
      </c>
    </row>
    <row r="307">
      <c r="A307" s="537">
        <f>'4a Interface to NNB-R-Tool'!A307&amp;","&amp;'4a Interface to NNB-R-Tool'!B307&amp;","&amp;'4a Interface to NNB-R-Tool'!C307&amp;","&amp;'4a Interface to NNB-R-Tool'!D307&amp;","&amp;'4a Interface to NNB-R-Tool'!E307&amp;","&amp;'4a Interface to NNB-R-Tool'!F307&amp;"0101-"&amp;'4a Interface to NNB-R-Tool'!F307&amp;"1231"&amp;","&amp;'4a Interface to NNB-R-Tool'!G307&amp;","&amp;'4a Interface to NNB-R-Tool'!H307&amp;","&amp;'4a Interface to NNB-R-Tool'!I307&amp;","&amp;'4a Interface to NNB-R-Tool'!J307</f>
        <v/>
      </c>
    </row>
    <row r="308">
      <c r="A308" s="537">
        <f>'4a Interface to NNB-R-Tool'!A308&amp;","&amp;'4a Interface to NNB-R-Tool'!B308&amp;","&amp;'4a Interface to NNB-R-Tool'!C308&amp;","&amp;'4a Interface to NNB-R-Tool'!D308&amp;","&amp;'4a Interface to NNB-R-Tool'!E308&amp;","&amp;'4a Interface to NNB-R-Tool'!F308&amp;"0101-"&amp;'4a Interface to NNB-R-Tool'!F308&amp;"1231"&amp;","&amp;'4a Interface to NNB-R-Tool'!G308&amp;","&amp;'4a Interface to NNB-R-Tool'!H308&amp;","&amp;'4a Interface to NNB-R-Tool'!I308&amp;","&amp;'4a Interface to NNB-R-Tool'!J308</f>
        <v/>
      </c>
    </row>
    <row r="309">
      <c r="A309" s="537">
        <f>'4a Interface to NNB-R-Tool'!A309&amp;","&amp;'4a Interface to NNB-R-Tool'!B309&amp;","&amp;'4a Interface to NNB-R-Tool'!C309&amp;","&amp;'4a Interface to NNB-R-Tool'!D309&amp;","&amp;'4a Interface to NNB-R-Tool'!E309&amp;","&amp;'4a Interface to NNB-R-Tool'!F309&amp;"0101-"&amp;'4a Interface to NNB-R-Tool'!F309&amp;"1231"&amp;","&amp;'4a Interface to NNB-R-Tool'!G309&amp;","&amp;'4a Interface to NNB-R-Tool'!H309&amp;","&amp;'4a Interface to NNB-R-Tool'!I309&amp;","&amp;'4a Interface to NNB-R-Tool'!J309</f>
        <v/>
      </c>
    </row>
    <row r="310">
      <c r="A310" s="537">
        <f>'4a Interface to NNB-R-Tool'!A310&amp;","&amp;'4a Interface to NNB-R-Tool'!B310&amp;","&amp;'4a Interface to NNB-R-Tool'!C310&amp;","&amp;'4a Interface to NNB-R-Tool'!D310&amp;","&amp;'4a Interface to NNB-R-Tool'!E310&amp;","&amp;'4a Interface to NNB-R-Tool'!F310&amp;"0101-"&amp;'4a Interface to NNB-R-Tool'!F310&amp;"1231"&amp;","&amp;'4a Interface to NNB-R-Tool'!G310&amp;","&amp;'4a Interface to NNB-R-Tool'!H310&amp;","&amp;'4a Interface to NNB-R-Tool'!I310&amp;","&amp;'4a Interface to NNB-R-Tool'!J310</f>
        <v/>
      </c>
    </row>
    <row r="311">
      <c r="A311" s="537">
        <f>'4a Interface to NNB-R-Tool'!A311&amp;","&amp;'4a Interface to NNB-R-Tool'!B311&amp;","&amp;'4a Interface to NNB-R-Tool'!C311&amp;","&amp;'4a Interface to NNB-R-Tool'!D311&amp;","&amp;'4a Interface to NNB-R-Tool'!E311&amp;","&amp;'4a Interface to NNB-R-Tool'!F311&amp;"0101-"&amp;'4a Interface to NNB-R-Tool'!F311&amp;"1231"&amp;","&amp;'4a Interface to NNB-R-Tool'!G311&amp;","&amp;'4a Interface to NNB-R-Tool'!H311&amp;","&amp;'4a Interface to NNB-R-Tool'!I311&amp;","&amp;'4a Interface to NNB-R-Tool'!J311</f>
        <v/>
      </c>
    </row>
    <row r="312">
      <c r="A312" s="537">
        <f>'4a Interface to NNB-R-Tool'!A312&amp;","&amp;'4a Interface to NNB-R-Tool'!B312&amp;","&amp;'4a Interface to NNB-R-Tool'!C312&amp;","&amp;'4a Interface to NNB-R-Tool'!D312&amp;","&amp;'4a Interface to NNB-R-Tool'!E312&amp;","&amp;'4a Interface to NNB-R-Tool'!F312&amp;"0101-"&amp;'4a Interface to NNB-R-Tool'!F312&amp;"1231"&amp;","&amp;'4a Interface to NNB-R-Tool'!G312&amp;","&amp;'4a Interface to NNB-R-Tool'!H312&amp;","&amp;'4a Interface to NNB-R-Tool'!I312&amp;","&amp;'4a Interface to NNB-R-Tool'!J312</f>
        <v/>
      </c>
    </row>
    <row r="313">
      <c r="A313" s="537">
        <f>'4a Interface to NNB-R-Tool'!A313&amp;","&amp;'4a Interface to NNB-R-Tool'!B313&amp;","&amp;'4a Interface to NNB-R-Tool'!C313&amp;","&amp;'4a Interface to NNB-R-Tool'!D313&amp;","&amp;'4a Interface to NNB-R-Tool'!E313&amp;","&amp;'4a Interface to NNB-R-Tool'!F313&amp;"0101-"&amp;'4a Interface to NNB-R-Tool'!F313&amp;"1231"&amp;","&amp;'4a Interface to NNB-R-Tool'!G313&amp;","&amp;'4a Interface to NNB-R-Tool'!H313&amp;","&amp;'4a Interface to NNB-R-Tool'!I313&amp;","&amp;'4a Interface to NNB-R-Tool'!J313</f>
        <v/>
      </c>
    </row>
    <row r="314">
      <c r="A314" s="537">
        <f>'4a Interface to NNB-R-Tool'!A314&amp;","&amp;'4a Interface to NNB-R-Tool'!B314&amp;","&amp;'4a Interface to NNB-R-Tool'!C314&amp;","&amp;'4a Interface to NNB-R-Tool'!D314&amp;","&amp;'4a Interface to NNB-R-Tool'!E314&amp;","&amp;'4a Interface to NNB-R-Tool'!F314&amp;"0101-"&amp;'4a Interface to NNB-R-Tool'!F314&amp;"1231"&amp;","&amp;'4a Interface to NNB-R-Tool'!G314&amp;","&amp;'4a Interface to NNB-R-Tool'!H314&amp;","&amp;'4a Interface to NNB-R-Tool'!I314&amp;","&amp;'4a Interface to NNB-R-Tool'!J314</f>
        <v/>
      </c>
    </row>
    <row r="315">
      <c r="A315" s="537">
        <f>'4a Interface to NNB-R-Tool'!A315&amp;","&amp;'4a Interface to NNB-R-Tool'!B315&amp;","&amp;'4a Interface to NNB-R-Tool'!C315&amp;","&amp;'4a Interface to NNB-R-Tool'!D315&amp;","&amp;'4a Interface to NNB-R-Tool'!E315&amp;","&amp;'4a Interface to NNB-R-Tool'!F315&amp;"0101-"&amp;'4a Interface to NNB-R-Tool'!F315&amp;"1231"&amp;","&amp;'4a Interface to NNB-R-Tool'!G315&amp;","&amp;'4a Interface to NNB-R-Tool'!H315&amp;","&amp;'4a Interface to NNB-R-Tool'!I315&amp;","&amp;'4a Interface to NNB-R-Tool'!J315</f>
        <v/>
      </c>
    </row>
    <row r="316">
      <c r="A316" s="537">
        <f>'4a Interface to NNB-R-Tool'!A316&amp;","&amp;'4a Interface to NNB-R-Tool'!B316&amp;","&amp;'4a Interface to NNB-R-Tool'!C316&amp;","&amp;'4a Interface to NNB-R-Tool'!D316&amp;","&amp;'4a Interface to NNB-R-Tool'!E316&amp;","&amp;'4a Interface to NNB-R-Tool'!F316&amp;"0101-"&amp;'4a Interface to NNB-R-Tool'!F316&amp;"1231"&amp;","&amp;'4a Interface to NNB-R-Tool'!G316&amp;","&amp;'4a Interface to NNB-R-Tool'!H316&amp;","&amp;'4a Interface to NNB-R-Tool'!I316&amp;","&amp;'4a Interface to NNB-R-Tool'!J316</f>
        <v/>
      </c>
    </row>
    <row r="317">
      <c r="A317" s="537">
        <f>'4a Interface to NNB-R-Tool'!A317&amp;","&amp;'4a Interface to NNB-R-Tool'!B317&amp;","&amp;'4a Interface to NNB-R-Tool'!C317&amp;","&amp;'4a Interface to NNB-R-Tool'!D317&amp;","&amp;'4a Interface to NNB-R-Tool'!E317&amp;","&amp;'4a Interface to NNB-R-Tool'!F317&amp;"0101-"&amp;'4a Interface to NNB-R-Tool'!F317&amp;"1231"&amp;","&amp;'4a Interface to NNB-R-Tool'!G317&amp;","&amp;'4a Interface to NNB-R-Tool'!H317&amp;","&amp;'4a Interface to NNB-R-Tool'!I317&amp;","&amp;'4a Interface to NNB-R-Tool'!J317</f>
        <v/>
      </c>
    </row>
    <row r="318">
      <c r="A318" s="537">
        <f>'4a Interface to NNB-R-Tool'!A318&amp;","&amp;'4a Interface to NNB-R-Tool'!B318&amp;","&amp;'4a Interface to NNB-R-Tool'!C318&amp;","&amp;'4a Interface to NNB-R-Tool'!D318&amp;","&amp;'4a Interface to NNB-R-Tool'!E318&amp;","&amp;'4a Interface to NNB-R-Tool'!F318&amp;"0101-"&amp;'4a Interface to NNB-R-Tool'!F318&amp;"1231"&amp;","&amp;'4a Interface to NNB-R-Tool'!G318&amp;","&amp;'4a Interface to NNB-R-Tool'!H318&amp;","&amp;'4a Interface to NNB-R-Tool'!I318&amp;","&amp;'4a Interface to NNB-R-Tool'!J318</f>
        <v/>
      </c>
    </row>
    <row r="319">
      <c r="A319" s="537">
        <f>'4a Interface to NNB-R-Tool'!A319&amp;","&amp;'4a Interface to NNB-R-Tool'!B319&amp;","&amp;'4a Interface to NNB-R-Tool'!C319&amp;","&amp;'4a Interface to NNB-R-Tool'!D319&amp;","&amp;'4a Interface to NNB-R-Tool'!E319&amp;","&amp;'4a Interface to NNB-R-Tool'!F319&amp;"0101-"&amp;'4a Interface to NNB-R-Tool'!F319&amp;"1231"&amp;","&amp;'4a Interface to NNB-R-Tool'!G319&amp;","&amp;'4a Interface to NNB-R-Tool'!H319&amp;","&amp;'4a Interface to NNB-R-Tool'!I319&amp;","&amp;'4a Interface to NNB-R-Tool'!J319</f>
        <v/>
      </c>
    </row>
    <row r="320">
      <c r="A320" s="537">
        <f>'4a Interface to NNB-R-Tool'!A320&amp;","&amp;'4a Interface to NNB-R-Tool'!B320&amp;","&amp;'4a Interface to NNB-R-Tool'!C320&amp;","&amp;'4a Interface to NNB-R-Tool'!D320&amp;","&amp;'4a Interface to NNB-R-Tool'!E320&amp;","&amp;'4a Interface to NNB-R-Tool'!F320&amp;"0101-"&amp;'4a Interface to NNB-R-Tool'!F320&amp;"1231"&amp;","&amp;'4a Interface to NNB-R-Tool'!G320&amp;","&amp;'4a Interface to NNB-R-Tool'!H320&amp;","&amp;'4a Interface to NNB-R-Tool'!I320&amp;","&amp;'4a Interface to NNB-R-Tool'!J320</f>
        <v/>
      </c>
    </row>
    <row r="321">
      <c r="A321" s="537">
        <f>'4a Interface to NNB-R-Tool'!A321&amp;","&amp;'4a Interface to NNB-R-Tool'!B321&amp;","&amp;'4a Interface to NNB-R-Tool'!C321&amp;","&amp;'4a Interface to NNB-R-Tool'!D321&amp;","&amp;'4a Interface to NNB-R-Tool'!E321&amp;","&amp;'4a Interface to NNB-R-Tool'!F321&amp;"0101-"&amp;'4a Interface to NNB-R-Tool'!F321&amp;"1231"&amp;","&amp;'4a Interface to NNB-R-Tool'!G321&amp;","&amp;'4a Interface to NNB-R-Tool'!H321&amp;","&amp;'4a Interface to NNB-R-Tool'!I321&amp;","&amp;'4a Interface to NNB-R-Tool'!J321</f>
        <v/>
      </c>
    </row>
    <row r="322">
      <c r="A322" s="537">
        <f>'4a Interface to NNB-R-Tool'!A322&amp;","&amp;'4a Interface to NNB-R-Tool'!B322&amp;","&amp;'4a Interface to NNB-R-Tool'!C322&amp;","&amp;'4a Interface to NNB-R-Tool'!D322&amp;","&amp;'4a Interface to NNB-R-Tool'!E322&amp;","&amp;'4a Interface to NNB-R-Tool'!F322&amp;"0101-"&amp;'4a Interface to NNB-R-Tool'!F322&amp;"1231"&amp;","&amp;'4a Interface to NNB-R-Tool'!G322&amp;","&amp;'4a Interface to NNB-R-Tool'!H322&amp;","&amp;'4a Interface to NNB-R-Tool'!I322&amp;","&amp;'4a Interface to NNB-R-Tool'!J322</f>
        <v/>
      </c>
    </row>
    <row r="323">
      <c r="A323" s="537">
        <f>'4a Interface to NNB-R-Tool'!A323&amp;","&amp;'4a Interface to NNB-R-Tool'!B323&amp;","&amp;'4a Interface to NNB-R-Tool'!C323&amp;","&amp;'4a Interface to NNB-R-Tool'!D323&amp;","&amp;'4a Interface to NNB-R-Tool'!E323&amp;","&amp;'4a Interface to NNB-R-Tool'!F323&amp;"0101-"&amp;'4a Interface to NNB-R-Tool'!F323&amp;"1231"&amp;","&amp;'4a Interface to NNB-R-Tool'!G323&amp;","&amp;'4a Interface to NNB-R-Tool'!H323&amp;","&amp;'4a Interface to NNB-R-Tool'!I323&amp;","&amp;'4a Interface to NNB-R-Tool'!J323</f>
        <v/>
      </c>
    </row>
    <row r="324">
      <c r="A324" s="537">
        <f>'4a Interface to NNB-R-Tool'!A324&amp;","&amp;'4a Interface to NNB-R-Tool'!B324&amp;","&amp;'4a Interface to NNB-R-Tool'!C324&amp;","&amp;'4a Interface to NNB-R-Tool'!D324&amp;","&amp;'4a Interface to NNB-R-Tool'!E324&amp;","&amp;'4a Interface to NNB-R-Tool'!F324&amp;"0101-"&amp;'4a Interface to NNB-R-Tool'!F324&amp;"1231"&amp;","&amp;'4a Interface to NNB-R-Tool'!G324&amp;","&amp;'4a Interface to NNB-R-Tool'!H324&amp;","&amp;'4a Interface to NNB-R-Tool'!I324&amp;","&amp;'4a Interface to NNB-R-Tool'!J324</f>
        <v/>
      </c>
    </row>
    <row r="325">
      <c r="A325" s="537">
        <f>'4a Interface to NNB-R-Tool'!A325&amp;","&amp;'4a Interface to NNB-R-Tool'!B325&amp;","&amp;'4a Interface to NNB-R-Tool'!C325&amp;","&amp;'4a Interface to NNB-R-Tool'!D325&amp;","&amp;'4a Interface to NNB-R-Tool'!E325&amp;","&amp;'4a Interface to NNB-R-Tool'!F325&amp;"0101-"&amp;'4a Interface to NNB-R-Tool'!F325&amp;"1231"&amp;","&amp;'4a Interface to NNB-R-Tool'!G325&amp;","&amp;'4a Interface to NNB-R-Tool'!H325&amp;","&amp;'4a Interface to NNB-R-Tool'!I325&amp;","&amp;'4a Interface to NNB-R-Tool'!J325</f>
        <v/>
      </c>
    </row>
    <row r="326">
      <c r="A326" s="537">
        <f>'4a Interface to NNB-R-Tool'!A326&amp;","&amp;'4a Interface to NNB-R-Tool'!B326&amp;","&amp;'4a Interface to NNB-R-Tool'!C326&amp;","&amp;'4a Interface to NNB-R-Tool'!D326&amp;","&amp;'4a Interface to NNB-R-Tool'!E326&amp;","&amp;'4a Interface to NNB-R-Tool'!F326&amp;"0101-"&amp;'4a Interface to NNB-R-Tool'!F326&amp;"1231"&amp;","&amp;'4a Interface to NNB-R-Tool'!G326&amp;","&amp;'4a Interface to NNB-R-Tool'!H326&amp;","&amp;'4a Interface to NNB-R-Tool'!I326&amp;","&amp;'4a Interface to NNB-R-Tool'!J326</f>
        <v/>
      </c>
    </row>
    <row r="327">
      <c r="A327" s="537">
        <f>'4a Interface to NNB-R-Tool'!A327&amp;","&amp;'4a Interface to NNB-R-Tool'!B327&amp;","&amp;'4a Interface to NNB-R-Tool'!C327&amp;","&amp;'4a Interface to NNB-R-Tool'!D327&amp;","&amp;'4a Interface to NNB-R-Tool'!E327&amp;","&amp;'4a Interface to NNB-R-Tool'!F327&amp;"0101-"&amp;'4a Interface to NNB-R-Tool'!F327&amp;"1231"&amp;","&amp;'4a Interface to NNB-R-Tool'!G327&amp;","&amp;'4a Interface to NNB-R-Tool'!H327&amp;","&amp;'4a Interface to NNB-R-Tool'!I327&amp;","&amp;'4a Interface to NNB-R-Tool'!J327</f>
        <v/>
      </c>
    </row>
    <row r="328">
      <c r="A328" s="537">
        <f>'4a Interface to NNB-R-Tool'!A328&amp;","&amp;'4a Interface to NNB-R-Tool'!B328&amp;","&amp;'4a Interface to NNB-R-Tool'!C328&amp;","&amp;'4a Interface to NNB-R-Tool'!D328&amp;","&amp;'4a Interface to NNB-R-Tool'!E328&amp;","&amp;'4a Interface to NNB-R-Tool'!F328&amp;"0101-"&amp;'4a Interface to NNB-R-Tool'!F328&amp;"1231"&amp;","&amp;'4a Interface to NNB-R-Tool'!G328&amp;","&amp;'4a Interface to NNB-R-Tool'!H328&amp;","&amp;'4a Interface to NNB-R-Tool'!I328&amp;","&amp;'4a Interface to NNB-R-Tool'!J328</f>
        <v/>
      </c>
    </row>
    <row r="329">
      <c r="A329" s="537">
        <f>'4a Interface to NNB-R-Tool'!A329&amp;","&amp;'4a Interface to NNB-R-Tool'!B329&amp;","&amp;'4a Interface to NNB-R-Tool'!C329&amp;","&amp;'4a Interface to NNB-R-Tool'!D329&amp;","&amp;'4a Interface to NNB-R-Tool'!E329&amp;","&amp;'4a Interface to NNB-R-Tool'!F329&amp;"0101-"&amp;'4a Interface to NNB-R-Tool'!F329&amp;"1231"&amp;","&amp;'4a Interface to NNB-R-Tool'!G329&amp;","&amp;'4a Interface to NNB-R-Tool'!H329&amp;","&amp;'4a Interface to NNB-R-Tool'!I329&amp;","&amp;'4a Interface to NNB-R-Tool'!J329</f>
        <v/>
      </c>
    </row>
    <row r="330">
      <c r="A330" s="537">
        <f>'4a Interface to NNB-R-Tool'!A330&amp;","&amp;'4a Interface to NNB-R-Tool'!B330&amp;","&amp;'4a Interface to NNB-R-Tool'!C330&amp;","&amp;'4a Interface to NNB-R-Tool'!D330&amp;","&amp;'4a Interface to NNB-R-Tool'!E330&amp;","&amp;'4a Interface to NNB-R-Tool'!F330&amp;"0101-"&amp;'4a Interface to NNB-R-Tool'!F330&amp;"1231"&amp;","&amp;'4a Interface to NNB-R-Tool'!G330&amp;","&amp;'4a Interface to NNB-R-Tool'!H330&amp;","&amp;'4a Interface to NNB-R-Tool'!I330&amp;","&amp;'4a Interface to NNB-R-Tool'!J330</f>
        <v/>
      </c>
    </row>
    <row r="331">
      <c r="A331" s="537">
        <f>'4a Interface to NNB-R-Tool'!A331&amp;","&amp;'4a Interface to NNB-R-Tool'!B331&amp;","&amp;'4a Interface to NNB-R-Tool'!C331&amp;","&amp;'4a Interface to NNB-R-Tool'!D331&amp;","&amp;'4a Interface to NNB-R-Tool'!E331&amp;","&amp;'4a Interface to NNB-R-Tool'!F331&amp;"0101-"&amp;'4a Interface to NNB-R-Tool'!F331&amp;"1231"&amp;","&amp;'4a Interface to NNB-R-Tool'!G331&amp;","&amp;'4a Interface to NNB-R-Tool'!H331&amp;","&amp;'4a Interface to NNB-R-Tool'!I331&amp;","&amp;'4a Interface to NNB-R-Tool'!J331</f>
        <v/>
      </c>
    </row>
    <row r="332">
      <c r="A332" s="537">
        <f>'4a Interface to NNB-R-Tool'!A332&amp;","&amp;'4a Interface to NNB-R-Tool'!B332&amp;","&amp;'4a Interface to NNB-R-Tool'!C332&amp;","&amp;'4a Interface to NNB-R-Tool'!D332&amp;","&amp;'4a Interface to NNB-R-Tool'!E332&amp;","&amp;'4a Interface to NNB-R-Tool'!F332&amp;"0101-"&amp;'4a Interface to NNB-R-Tool'!F332&amp;"1231"&amp;","&amp;'4a Interface to NNB-R-Tool'!G332&amp;","&amp;'4a Interface to NNB-R-Tool'!H332&amp;","&amp;'4a Interface to NNB-R-Tool'!I332&amp;","&amp;'4a Interface to NNB-R-Tool'!J332</f>
        <v/>
      </c>
    </row>
    <row r="333">
      <c r="A333" s="537">
        <f>'4a Interface to NNB-R-Tool'!A333&amp;","&amp;'4a Interface to NNB-R-Tool'!B333&amp;","&amp;'4a Interface to NNB-R-Tool'!C333&amp;","&amp;'4a Interface to NNB-R-Tool'!D333&amp;","&amp;'4a Interface to NNB-R-Tool'!E333&amp;","&amp;'4a Interface to NNB-R-Tool'!F333&amp;"0101-"&amp;'4a Interface to NNB-R-Tool'!F333&amp;"1231"&amp;","&amp;'4a Interface to NNB-R-Tool'!G333&amp;","&amp;'4a Interface to NNB-R-Tool'!H333&amp;","&amp;'4a Interface to NNB-R-Tool'!I333&amp;","&amp;'4a Interface to NNB-R-Tool'!J333</f>
        <v/>
      </c>
    </row>
    <row r="334">
      <c r="A334" s="537">
        <f>'4a Interface to NNB-R-Tool'!A334&amp;","&amp;'4a Interface to NNB-R-Tool'!B334&amp;","&amp;'4a Interface to NNB-R-Tool'!C334&amp;","&amp;'4a Interface to NNB-R-Tool'!D334&amp;","&amp;'4a Interface to NNB-R-Tool'!E334&amp;","&amp;'4a Interface to NNB-R-Tool'!F334&amp;"0101-"&amp;'4a Interface to NNB-R-Tool'!F334&amp;"1231"&amp;","&amp;'4a Interface to NNB-R-Tool'!G334&amp;","&amp;'4a Interface to NNB-R-Tool'!H334&amp;","&amp;'4a Interface to NNB-R-Tool'!I334&amp;","&amp;'4a Interface to NNB-R-Tool'!J334</f>
        <v/>
      </c>
    </row>
    <row r="335">
      <c r="A335" s="537">
        <f>'4a Interface to NNB-R-Tool'!A335&amp;","&amp;'4a Interface to NNB-R-Tool'!B335&amp;","&amp;'4a Interface to NNB-R-Tool'!C335&amp;","&amp;'4a Interface to NNB-R-Tool'!D335&amp;","&amp;'4a Interface to NNB-R-Tool'!E335&amp;","&amp;'4a Interface to NNB-R-Tool'!F335&amp;"0101-"&amp;'4a Interface to NNB-R-Tool'!F335&amp;"1231"&amp;","&amp;'4a Interface to NNB-R-Tool'!G335&amp;","&amp;'4a Interface to NNB-R-Tool'!H335&amp;","&amp;'4a Interface to NNB-R-Tool'!I335&amp;","&amp;'4a Interface to NNB-R-Tool'!J335</f>
        <v/>
      </c>
    </row>
    <row r="336">
      <c r="A336" s="537">
        <f>'4a Interface to NNB-R-Tool'!A336&amp;","&amp;'4a Interface to NNB-R-Tool'!B336&amp;","&amp;'4a Interface to NNB-R-Tool'!C336&amp;","&amp;'4a Interface to NNB-R-Tool'!D336&amp;","&amp;'4a Interface to NNB-R-Tool'!E336&amp;","&amp;'4a Interface to NNB-R-Tool'!F336&amp;"0101-"&amp;'4a Interface to NNB-R-Tool'!F336&amp;"1231"&amp;","&amp;'4a Interface to NNB-R-Tool'!G336&amp;","&amp;'4a Interface to NNB-R-Tool'!H336&amp;","&amp;'4a Interface to NNB-R-Tool'!I336&amp;","&amp;'4a Interface to NNB-R-Tool'!J336</f>
        <v/>
      </c>
    </row>
    <row r="337">
      <c r="A337" s="537">
        <f>'4a Interface to NNB-R-Tool'!A337&amp;","&amp;'4a Interface to NNB-R-Tool'!B337&amp;","&amp;'4a Interface to NNB-R-Tool'!C337&amp;","&amp;'4a Interface to NNB-R-Tool'!D337&amp;","&amp;'4a Interface to NNB-R-Tool'!E337&amp;","&amp;'4a Interface to NNB-R-Tool'!F337&amp;"0101-"&amp;'4a Interface to NNB-R-Tool'!F337&amp;"1231"&amp;","&amp;'4a Interface to NNB-R-Tool'!G337&amp;","&amp;'4a Interface to NNB-R-Tool'!H337&amp;","&amp;'4a Interface to NNB-R-Tool'!I337&amp;","&amp;'4a Interface to NNB-R-Tool'!J337</f>
        <v/>
      </c>
    </row>
    <row r="338">
      <c r="A338" s="537">
        <f>'4a Interface to NNB-R-Tool'!A338&amp;","&amp;'4a Interface to NNB-R-Tool'!B338&amp;","&amp;'4a Interface to NNB-R-Tool'!C338&amp;","&amp;'4a Interface to NNB-R-Tool'!D338&amp;","&amp;'4a Interface to NNB-R-Tool'!E338&amp;","&amp;'4a Interface to NNB-R-Tool'!F338&amp;"0101-"&amp;'4a Interface to NNB-R-Tool'!F338&amp;"1231"&amp;","&amp;'4a Interface to NNB-R-Tool'!G338&amp;","&amp;'4a Interface to NNB-R-Tool'!H338&amp;","&amp;'4a Interface to NNB-R-Tool'!I338&amp;","&amp;'4a Interface to NNB-R-Tool'!J338</f>
        <v/>
      </c>
    </row>
    <row r="339">
      <c r="A339" s="537">
        <f>'4a Interface to NNB-R-Tool'!A339&amp;","&amp;'4a Interface to NNB-R-Tool'!B339&amp;","&amp;'4a Interface to NNB-R-Tool'!C339&amp;","&amp;'4a Interface to NNB-R-Tool'!D339&amp;","&amp;'4a Interface to NNB-R-Tool'!E339&amp;","&amp;'4a Interface to NNB-R-Tool'!F339&amp;"0101-"&amp;'4a Interface to NNB-R-Tool'!F339&amp;"1231"&amp;","&amp;'4a Interface to NNB-R-Tool'!G339&amp;","&amp;'4a Interface to NNB-R-Tool'!H339&amp;","&amp;'4a Interface to NNB-R-Tool'!I339&amp;","&amp;'4a Interface to NNB-R-Tool'!J339</f>
        <v/>
      </c>
    </row>
    <row r="340">
      <c r="A340" s="537">
        <f>'4a Interface to NNB-R-Tool'!A340&amp;","&amp;'4a Interface to NNB-R-Tool'!B340&amp;","&amp;'4a Interface to NNB-R-Tool'!C340&amp;","&amp;'4a Interface to NNB-R-Tool'!D340&amp;","&amp;'4a Interface to NNB-R-Tool'!E340&amp;","&amp;'4a Interface to NNB-R-Tool'!F340&amp;"0101-"&amp;'4a Interface to NNB-R-Tool'!F340&amp;"1231"&amp;","&amp;'4a Interface to NNB-R-Tool'!G340&amp;","&amp;'4a Interface to NNB-R-Tool'!H340&amp;","&amp;'4a Interface to NNB-R-Tool'!I340&amp;","&amp;'4a Interface to NNB-R-Tool'!J340</f>
        <v/>
      </c>
    </row>
    <row r="341">
      <c r="A341" s="537">
        <f>'4a Interface to NNB-R-Tool'!A341&amp;","&amp;'4a Interface to NNB-R-Tool'!B341&amp;","&amp;'4a Interface to NNB-R-Tool'!C341&amp;","&amp;'4a Interface to NNB-R-Tool'!D341&amp;","&amp;'4a Interface to NNB-R-Tool'!E341&amp;","&amp;'4a Interface to NNB-R-Tool'!F341&amp;"0101-"&amp;'4a Interface to NNB-R-Tool'!F341&amp;"1231"&amp;","&amp;'4a Interface to NNB-R-Tool'!G341&amp;","&amp;'4a Interface to NNB-R-Tool'!H341&amp;","&amp;'4a Interface to NNB-R-Tool'!I341&amp;","&amp;'4a Interface to NNB-R-Tool'!J341</f>
        <v/>
      </c>
    </row>
    <row r="342">
      <c r="A342" s="537">
        <f>'4a Interface to NNB-R-Tool'!A342&amp;","&amp;'4a Interface to NNB-R-Tool'!B342&amp;","&amp;'4a Interface to NNB-R-Tool'!C342&amp;","&amp;'4a Interface to NNB-R-Tool'!D342&amp;","&amp;'4a Interface to NNB-R-Tool'!E342&amp;","&amp;'4a Interface to NNB-R-Tool'!F342&amp;"0101-"&amp;'4a Interface to NNB-R-Tool'!F342&amp;"1231"&amp;","&amp;'4a Interface to NNB-R-Tool'!G342&amp;","&amp;'4a Interface to NNB-R-Tool'!H342&amp;","&amp;'4a Interface to NNB-R-Tool'!I342&amp;","&amp;'4a Interface to NNB-R-Tool'!J342</f>
        <v/>
      </c>
    </row>
    <row r="343">
      <c r="A343" s="537">
        <f>'4a Interface to NNB-R-Tool'!A343&amp;","&amp;'4a Interface to NNB-R-Tool'!B343&amp;","&amp;'4a Interface to NNB-R-Tool'!C343&amp;","&amp;'4a Interface to NNB-R-Tool'!D343&amp;","&amp;'4a Interface to NNB-R-Tool'!E343&amp;","&amp;'4a Interface to NNB-R-Tool'!F343&amp;"0101-"&amp;'4a Interface to NNB-R-Tool'!F343&amp;"1231"&amp;","&amp;'4a Interface to NNB-R-Tool'!G343&amp;","&amp;'4a Interface to NNB-R-Tool'!H343&amp;","&amp;'4a Interface to NNB-R-Tool'!I343&amp;","&amp;'4a Interface to NNB-R-Tool'!J343</f>
        <v/>
      </c>
    </row>
    <row r="344">
      <c r="A344" s="537">
        <f>'4a Interface to NNB-R-Tool'!A344&amp;","&amp;'4a Interface to NNB-R-Tool'!B344&amp;","&amp;'4a Interface to NNB-R-Tool'!C344&amp;","&amp;'4a Interface to NNB-R-Tool'!D344&amp;","&amp;'4a Interface to NNB-R-Tool'!E344&amp;","&amp;'4a Interface to NNB-R-Tool'!F344&amp;"0101-"&amp;'4a Interface to NNB-R-Tool'!F344&amp;"1231"&amp;","&amp;'4a Interface to NNB-R-Tool'!G344&amp;","&amp;'4a Interface to NNB-R-Tool'!H344&amp;","&amp;'4a Interface to NNB-R-Tool'!I344&amp;","&amp;'4a Interface to NNB-R-Tool'!J344</f>
        <v/>
      </c>
    </row>
    <row r="345">
      <c r="A345" s="537">
        <f>'4a Interface to NNB-R-Tool'!A345&amp;","&amp;'4a Interface to NNB-R-Tool'!B345&amp;","&amp;'4a Interface to NNB-R-Tool'!C345&amp;","&amp;'4a Interface to NNB-R-Tool'!D345&amp;","&amp;'4a Interface to NNB-R-Tool'!E345&amp;","&amp;'4a Interface to NNB-R-Tool'!F345&amp;"0101-"&amp;'4a Interface to NNB-R-Tool'!F345&amp;"1231"&amp;","&amp;'4a Interface to NNB-R-Tool'!G345&amp;","&amp;'4a Interface to NNB-R-Tool'!H345&amp;","&amp;'4a Interface to NNB-R-Tool'!I345&amp;","&amp;'4a Interface to NNB-R-Tool'!J345</f>
        <v/>
      </c>
    </row>
    <row r="346">
      <c r="A346" s="537">
        <f>'4a Interface to NNB-R-Tool'!A346&amp;","&amp;'4a Interface to NNB-R-Tool'!B346&amp;","&amp;'4a Interface to NNB-R-Tool'!C346&amp;","&amp;'4a Interface to NNB-R-Tool'!D346&amp;","&amp;'4a Interface to NNB-R-Tool'!E346&amp;","&amp;'4a Interface to NNB-R-Tool'!F346&amp;"0101-"&amp;'4a Interface to NNB-R-Tool'!F346&amp;"1231"&amp;","&amp;'4a Interface to NNB-R-Tool'!G346&amp;","&amp;'4a Interface to NNB-R-Tool'!H346&amp;","&amp;'4a Interface to NNB-R-Tool'!I346&amp;","&amp;'4a Interface to NNB-R-Tool'!J346</f>
        <v/>
      </c>
    </row>
    <row r="347">
      <c r="A347" s="537">
        <f>'4a Interface to NNB-R-Tool'!A347&amp;","&amp;'4a Interface to NNB-R-Tool'!B347&amp;","&amp;'4a Interface to NNB-R-Tool'!C347&amp;","&amp;'4a Interface to NNB-R-Tool'!D347&amp;","&amp;'4a Interface to NNB-R-Tool'!E347&amp;","&amp;'4a Interface to NNB-R-Tool'!F347&amp;"0101-"&amp;'4a Interface to NNB-R-Tool'!F347&amp;"1231"&amp;","&amp;'4a Interface to NNB-R-Tool'!G347&amp;","&amp;'4a Interface to NNB-R-Tool'!H347&amp;","&amp;'4a Interface to NNB-R-Tool'!I347&amp;","&amp;'4a Interface to NNB-R-Tool'!J347</f>
        <v/>
      </c>
    </row>
    <row r="348">
      <c r="A348" s="537">
        <f>'4a Interface to NNB-R-Tool'!A348&amp;","&amp;'4a Interface to NNB-R-Tool'!B348&amp;","&amp;'4a Interface to NNB-R-Tool'!C348&amp;","&amp;'4a Interface to NNB-R-Tool'!D348&amp;","&amp;'4a Interface to NNB-R-Tool'!E348&amp;","&amp;'4a Interface to NNB-R-Tool'!F348&amp;"0101-"&amp;'4a Interface to NNB-R-Tool'!F348&amp;"1231"&amp;","&amp;'4a Interface to NNB-R-Tool'!G348&amp;","&amp;'4a Interface to NNB-R-Tool'!H348&amp;","&amp;'4a Interface to NNB-R-Tool'!I348&amp;","&amp;'4a Interface to NNB-R-Tool'!J348</f>
        <v/>
      </c>
    </row>
    <row r="349">
      <c r="A349" s="537">
        <f>'4a Interface to NNB-R-Tool'!A349&amp;","&amp;'4a Interface to NNB-R-Tool'!B349&amp;","&amp;'4a Interface to NNB-R-Tool'!C349&amp;","&amp;'4a Interface to NNB-R-Tool'!D349&amp;","&amp;'4a Interface to NNB-R-Tool'!E349&amp;","&amp;'4a Interface to NNB-R-Tool'!F349&amp;"0101-"&amp;'4a Interface to NNB-R-Tool'!F349&amp;"1231"&amp;","&amp;'4a Interface to NNB-R-Tool'!G349&amp;","&amp;'4a Interface to NNB-R-Tool'!H349&amp;","&amp;'4a Interface to NNB-R-Tool'!I349&amp;","&amp;'4a Interface to NNB-R-Tool'!J349</f>
        <v/>
      </c>
    </row>
    <row r="350">
      <c r="A350" s="537">
        <f>'4a Interface to NNB-R-Tool'!A350&amp;","&amp;'4a Interface to NNB-R-Tool'!B350&amp;","&amp;'4a Interface to NNB-R-Tool'!C350&amp;","&amp;'4a Interface to NNB-R-Tool'!D350&amp;","&amp;'4a Interface to NNB-R-Tool'!E350&amp;","&amp;'4a Interface to NNB-R-Tool'!F350&amp;"0101-"&amp;'4a Interface to NNB-R-Tool'!F350&amp;"1231"&amp;","&amp;'4a Interface to NNB-R-Tool'!G350&amp;","&amp;'4a Interface to NNB-R-Tool'!H350&amp;","&amp;'4a Interface to NNB-R-Tool'!I350&amp;","&amp;'4a Interface to NNB-R-Tool'!J350</f>
        <v/>
      </c>
    </row>
    <row r="351">
      <c r="A351" s="537">
        <f>'4a Interface to NNB-R-Tool'!A351&amp;","&amp;'4a Interface to NNB-R-Tool'!B351&amp;","&amp;'4a Interface to NNB-R-Tool'!C351&amp;","&amp;'4a Interface to NNB-R-Tool'!D351&amp;","&amp;'4a Interface to NNB-R-Tool'!E351&amp;","&amp;'4a Interface to NNB-R-Tool'!F351&amp;"0101-"&amp;'4a Interface to NNB-R-Tool'!F351&amp;"1231"&amp;","&amp;'4a Interface to NNB-R-Tool'!G351&amp;","&amp;'4a Interface to NNB-R-Tool'!H351&amp;","&amp;'4a Interface to NNB-R-Tool'!I351&amp;","&amp;'4a Interface to NNB-R-Tool'!J351</f>
        <v/>
      </c>
    </row>
    <row r="352">
      <c r="A352" s="537">
        <f>'4a Interface to NNB-R-Tool'!A352&amp;","&amp;'4a Interface to NNB-R-Tool'!B352&amp;","&amp;'4a Interface to NNB-R-Tool'!C352&amp;","&amp;'4a Interface to NNB-R-Tool'!D352&amp;","&amp;'4a Interface to NNB-R-Tool'!E352&amp;","&amp;'4a Interface to NNB-R-Tool'!F352&amp;"0101-"&amp;'4a Interface to NNB-R-Tool'!F352&amp;"1231"&amp;","&amp;'4a Interface to NNB-R-Tool'!G352&amp;","&amp;'4a Interface to NNB-R-Tool'!H352&amp;","&amp;'4a Interface to NNB-R-Tool'!I352&amp;","&amp;'4a Interface to NNB-R-Tool'!J352</f>
        <v/>
      </c>
    </row>
    <row r="353">
      <c r="A353" s="537">
        <f>'4a Interface to NNB-R-Tool'!A353&amp;","&amp;'4a Interface to NNB-R-Tool'!B353&amp;","&amp;'4a Interface to NNB-R-Tool'!C353&amp;","&amp;'4a Interface to NNB-R-Tool'!D353&amp;","&amp;'4a Interface to NNB-R-Tool'!E353&amp;","&amp;'4a Interface to NNB-R-Tool'!F353&amp;"0101-"&amp;'4a Interface to NNB-R-Tool'!F353&amp;"1231"&amp;","&amp;'4a Interface to NNB-R-Tool'!G353&amp;","&amp;'4a Interface to NNB-R-Tool'!H353&amp;","&amp;'4a Interface to NNB-R-Tool'!I353&amp;","&amp;'4a Interface to NNB-R-Tool'!J353</f>
        <v/>
      </c>
    </row>
    <row r="354">
      <c r="A354" s="537">
        <f>'4a Interface to NNB-R-Tool'!A354&amp;","&amp;'4a Interface to NNB-R-Tool'!B354&amp;","&amp;'4a Interface to NNB-R-Tool'!C354&amp;","&amp;'4a Interface to NNB-R-Tool'!D354&amp;","&amp;'4a Interface to NNB-R-Tool'!E354&amp;","&amp;'4a Interface to NNB-R-Tool'!F354&amp;"0101-"&amp;'4a Interface to NNB-R-Tool'!F354&amp;"1231"&amp;","&amp;'4a Interface to NNB-R-Tool'!G354&amp;","&amp;'4a Interface to NNB-R-Tool'!H354&amp;","&amp;'4a Interface to NNB-R-Tool'!I354&amp;","&amp;'4a Interface to NNB-R-Tool'!J354</f>
        <v/>
      </c>
    </row>
    <row r="355">
      <c r="A355" s="537">
        <f>'4a Interface to NNB-R-Tool'!A355&amp;","&amp;'4a Interface to NNB-R-Tool'!B355&amp;","&amp;'4a Interface to NNB-R-Tool'!C355&amp;","&amp;'4a Interface to NNB-R-Tool'!D355&amp;","&amp;'4a Interface to NNB-R-Tool'!E355&amp;","&amp;'4a Interface to NNB-R-Tool'!F355&amp;"0101-"&amp;'4a Interface to NNB-R-Tool'!F355&amp;"1231"&amp;","&amp;'4a Interface to NNB-R-Tool'!G355&amp;","&amp;'4a Interface to NNB-R-Tool'!H355&amp;","&amp;'4a Interface to NNB-R-Tool'!I355&amp;","&amp;'4a Interface to NNB-R-Tool'!J355</f>
        <v/>
      </c>
    </row>
    <row r="356">
      <c r="A356" s="537">
        <f>'4a Interface to NNB-R-Tool'!A356&amp;","&amp;'4a Interface to NNB-R-Tool'!B356&amp;","&amp;'4a Interface to NNB-R-Tool'!C356&amp;","&amp;'4a Interface to NNB-R-Tool'!D356&amp;","&amp;'4a Interface to NNB-R-Tool'!E356&amp;","&amp;'4a Interface to NNB-R-Tool'!F356&amp;"0101-"&amp;'4a Interface to NNB-R-Tool'!F356&amp;"1231"&amp;","&amp;'4a Interface to NNB-R-Tool'!G356&amp;","&amp;'4a Interface to NNB-R-Tool'!H356&amp;","&amp;'4a Interface to NNB-R-Tool'!I356&amp;","&amp;'4a Interface to NNB-R-Tool'!J356</f>
        <v/>
      </c>
    </row>
    <row r="357">
      <c r="A357" s="537">
        <f>'4a Interface to NNB-R-Tool'!A357&amp;","&amp;'4a Interface to NNB-R-Tool'!B357&amp;","&amp;'4a Interface to NNB-R-Tool'!C357&amp;","&amp;'4a Interface to NNB-R-Tool'!D357&amp;","&amp;'4a Interface to NNB-R-Tool'!E357&amp;","&amp;'4a Interface to NNB-R-Tool'!F357&amp;"0101-"&amp;'4a Interface to NNB-R-Tool'!F357&amp;"1231"&amp;","&amp;'4a Interface to NNB-R-Tool'!G357&amp;","&amp;'4a Interface to NNB-R-Tool'!H357&amp;","&amp;'4a Interface to NNB-R-Tool'!I357&amp;","&amp;'4a Interface to NNB-R-Tool'!J357</f>
        <v/>
      </c>
    </row>
    <row r="358">
      <c r="A358" s="537">
        <f>'4a Interface to NNB-R-Tool'!A358&amp;","&amp;'4a Interface to NNB-R-Tool'!B358&amp;","&amp;'4a Interface to NNB-R-Tool'!C358&amp;","&amp;'4a Interface to NNB-R-Tool'!D358&amp;","&amp;'4a Interface to NNB-R-Tool'!E358&amp;","&amp;'4a Interface to NNB-R-Tool'!F358&amp;"0101-"&amp;'4a Interface to NNB-R-Tool'!F358&amp;"1231"&amp;","&amp;'4a Interface to NNB-R-Tool'!G358&amp;","&amp;'4a Interface to NNB-R-Tool'!H358&amp;","&amp;'4a Interface to NNB-R-Tool'!I358&amp;","&amp;'4a Interface to NNB-R-Tool'!J358</f>
        <v/>
      </c>
    </row>
    <row r="359">
      <c r="A359" s="537">
        <f>'4a Interface to NNB-R-Tool'!A359&amp;","&amp;'4a Interface to NNB-R-Tool'!B359&amp;","&amp;'4a Interface to NNB-R-Tool'!C359&amp;","&amp;'4a Interface to NNB-R-Tool'!D359&amp;","&amp;'4a Interface to NNB-R-Tool'!E359&amp;","&amp;'4a Interface to NNB-R-Tool'!F359&amp;"0101-"&amp;'4a Interface to NNB-R-Tool'!F359&amp;"1231"&amp;","&amp;'4a Interface to NNB-R-Tool'!G359&amp;","&amp;'4a Interface to NNB-R-Tool'!H359&amp;","&amp;'4a Interface to NNB-R-Tool'!I359&amp;","&amp;'4a Interface to NNB-R-Tool'!J359</f>
        <v/>
      </c>
    </row>
    <row r="360">
      <c r="A360" s="537">
        <f>'4a Interface to NNB-R-Tool'!A360&amp;","&amp;'4a Interface to NNB-R-Tool'!B360&amp;","&amp;'4a Interface to NNB-R-Tool'!C360&amp;","&amp;'4a Interface to NNB-R-Tool'!D360&amp;","&amp;'4a Interface to NNB-R-Tool'!E360&amp;","&amp;'4a Interface to NNB-R-Tool'!F360&amp;"0101-"&amp;'4a Interface to NNB-R-Tool'!F360&amp;"1231"&amp;","&amp;'4a Interface to NNB-R-Tool'!G360&amp;","&amp;'4a Interface to NNB-R-Tool'!H360&amp;","&amp;'4a Interface to NNB-R-Tool'!I360&amp;","&amp;'4a Interface to NNB-R-Tool'!J360</f>
        <v/>
      </c>
    </row>
    <row r="361">
      <c r="A361" s="537">
        <f>'4a Interface to NNB-R-Tool'!A361&amp;","&amp;'4a Interface to NNB-R-Tool'!B361&amp;","&amp;'4a Interface to NNB-R-Tool'!C361&amp;","&amp;'4a Interface to NNB-R-Tool'!D361&amp;","&amp;'4a Interface to NNB-R-Tool'!E361&amp;","&amp;'4a Interface to NNB-R-Tool'!F361&amp;"0101-"&amp;'4a Interface to NNB-R-Tool'!F361&amp;"1231"&amp;","&amp;'4a Interface to NNB-R-Tool'!G361&amp;","&amp;'4a Interface to NNB-R-Tool'!H361&amp;","&amp;'4a Interface to NNB-R-Tool'!I361&amp;","&amp;'4a Interface to NNB-R-Tool'!J361</f>
        <v/>
      </c>
    </row>
    <row r="362">
      <c r="A362" s="537">
        <f>'4a Interface to NNB-R-Tool'!A362&amp;","&amp;'4a Interface to NNB-R-Tool'!B362&amp;","&amp;'4a Interface to NNB-R-Tool'!C362&amp;","&amp;'4a Interface to NNB-R-Tool'!D362&amp;","&amp;'4a Interface to NNB-R-Tool'!E362&amp;","&amp;'4a Interface to NNB-R-Tool'!F362&amp;"0101-"&amp;'4a Interface to NNB-R-Tool'!F362&amp;"1231"&amp;","&amp;'4a Interface to NNB-R-Tool'!G362&amp;","&amp;'4a Interface to NNB-R-Tool'!H362&amp;","&amp;'4a Interface to NNB-R-Tool'!I362&amp;","&amp;'4a Interface to NNB-R-Tool'!J362</f>
        <v/>
      </c>
    </row>
    <row r="363">
      <c r="A363" s="537">
        <f>'4a Interface to NNB-R-Tool'!A363&amp;","&amp;'4a Interface to NNB-R-Tool'!B363&amp;","&amp;'4a Interface to NNB-R-Tool'!C363&amp;","&amp;'4a Interface to NNB-R-Tool'!D363&amp;","&amp;'4a Interface to NNB-R-Tool'!E363&amp;","&amp;'4a Interface to NNB-R-Tool'!F363&amp;"0101-"&amp;'4a Interface to NNB-R-Tool'!F363&amp;"1231"&amp;","&amp;'4a Interface to NNB-R-Tool'!G363&amp;","&amp;'4a Interface to NNB-R-Tool'!H363&amp;","&amp;'4a Interface to NNB-R-Tool'!I363&amp;","&amp;'4a Interface to NNB-R-Tool'!J363</f>
        <v/>
      </c>
    </row>
    <row r="364">
      <c r="A364" s="537">
        <f>'4a Interface to NNB-R-Tool'!A364&amp;","&amp;'4a Interface to NNB-R-Tool'!B364&amp;","&amp;'4a Interface to NNB-R-Tool'!C364&amp;","&amp;'4a Interface to NNB-R-Tool'!D364&amp;","&amp;'4a Interface to NNB-R-Tool'!E364&amp;","&amp;'4a Interface to NNB-R-Tool'!F364&amp;"0101-"&amp;'4a Interface to NNB-R-Tool'!F364&amp;"1231"&amp;","&amp;'4a Interface to NNB-R-Tool'!G364&amp;","&amp;'4a Interface to NNB-R-Tool'!H364&amp;","&amp;'4a Interface to NNB-R-Tool'!I364&amp;","&amp;'4a Interface to NNB-R-Tool'!J364</f>
        <v/>
      </c>
    </row>
    <row r="365">
      <c r="A365" s="537">
        <f>'4a Interface to NNB-R-Tool'!A365&amp;","&amp;'4a Interface to NNB-R-Tool'!B365&amp;","&amp;'4a Interface to NNB-R-Tool'!C365&amp;","&amp;'4a Interface to NNB-R-Tool'!D365&amp;","&amp;'4a Interface to NNB-R-Tool'!E365&amp;","&amp;'4a Interface to NNB-R-Tool'!F365&amp;"0101-"&amp;'4a Interface to NNB-R-Tool'!F365&amp;"1231"&amp;","&amp;'4a Interface to NNB-R-Tool'!G365&amp;","&amp;'4a Interface to NNB-R-Tool'!H365&amp;","&amp;'4a Interface to NNB-R-Tool'!I365&amp;","&amp;'4a Interface to NNB-R-Tool'!J365</f>
        <v/>
      </c>
    </row>
    <row r="366">
      <c r="A366" s="537">
        <f>'4a Interface to NNB-R-Tool'!A366&amp;","&amp;'4a Interface to NNB-R-Tool'!B366&amp;","&amp;'4a Interface to NNB-R-Tool'!C366&amp;","&amp;'4a Interface to NNB-R-Tool'!D366&amp;","&amp;'4a Interface to NNB-R-Tool'!E366&amp;","&amp;'4a Interface to NNB-R-Tool'!F366&amp;"0101-"&amp;'4a Interface to NNB-R-Tool'!F366&amp;"1231"&amp;","&amp;'4a Interface to NNB-R-Tool'!G366&amp;","&amp;'4a Interface to NNB-R-Tool'!H366&amp;","&amp;'4a Interface to NNB-R-Tool'!I366&amp;","&amp;'4a Interface to NNB-R-Tool'!J366</f>
        <v/>
      </c>
    </row>
    <row r="367">
      <c r="A367" s="537">
        <f>'4a Interface to NNB-R-Tool'!A367&amp;","&amp;'4a Interface to NNB-R-Tool'!B367&amp;","&amp;'4a Interface to NNB-R-Tool'!C367&amp;","&amp;'4a Interface to NNB-R-Tool'!D367&amp;","&amp;'4a Interface to NNB-R-Tool'!E367&amp;","&amp;'4a Interface to NNB-R-Tool'!F367&amp;"0101-"&amp;'4a Interface to NNB-R-Tool'!F367&amp;"1231"&amp;","&amp;'4a Interface to NNB-R-Tool'!G367&amp;","&amp;'4a Interface to NNB-R-Tool'!H367&amp;","&amp;'4a Interface to NNB-R-Tool'!I367&amp;","&amp;'4a Interface to NNB-R-Tool'!J367</f>
        <v/>
      </c>
    </row>
    <row r="368">
      <c r="A368" s="537">
        <f>'4a Interface to NNB-R-Tool'!A368&amp;","&amp;'4a Interface to NNB-R-Tool'!B368&amp;","&amp;'4a Interface to NNB-R-Tool'!C368&amp;","&amp;'4a Interface to NNB-R-Tool'!D368&amp;","&amp;'4a Interface to NNB-R-Tool'!E368&amp;","&amp;'4a Interface to NNB-R-Tool'!F368&amp;"0101-"&amp;'4a Interface to NNB-R-Tool'!F368&amp;"1231"&amp;","&amp;'4a Interface to NNB-R-Tool'!G368&amp;","&amp;'4a Interface to NNB-R-Tool'!H368&amp;","&amp;'4a Interface to NNB-R-Tool'!I368&amp;","&amp;'4a Interface to NNB-R-Tool'!J368</f>
        <v/>
      </c>
    </row>
    <row r="369">
      <c r="A369" s="537">
        <f>'4a Interface to NNB-R-Tool'!A369&amp;","&amp;'4a Interface to NNB-R-Tool'!B369&amp;","&amp;'4a Interface to NNB-R-Tool'!C369&amp;","&amp;'4a Interface to NNB-R-Tool'!D369&amp;","&amp;'4a Interface to NNB-R-Tool'!E369&amp;","&amp;'4a Interface to NNB-R-Tool'!F369&amp;"0101-"&amp;'4a Interface to NNB-R-Tool'!F369&amp;"1231"&amp;","&amp;'4a Interface to NNB-R-Tool'!G369&amp;","&amp;'4a Interface to NNB-R-Tool'!H369&amp;","&amp;'4a Interface to NNB-R-Tool'!I369&amp;","&amp;'4a Interface to NNB-R-Tool'!J369</f>
        <v/>
      </c>
    </row>
    <row r="370">
      <c r="A370" s="537">
        <f>'4a Interface to NNB-R-Tool'!A370&amp;","&amp;'4a Interface to NNB-R-Tool'!B370&amp;","&amp;'4a Interface to NNB-R-Tool'!C370&amp;","&amp;'4a Interface to NNB-R-Tool'!D370&amp;","&amp;'4a Interface to NNB-R-Tool'!E370&amp;","&amp;'4a Interface to NNB-R-Tool'!F370&amp;"0101-"&amp;'4a Interface to NNB-R-Tool'!F370&amp;"1231"&amp;","&amp;'4a Interface to NNB-R-Tool'!G370&amp;","&amp;'4a Interface to NNB-R-Tool'!H370&amp;","&amp;'4a Interface to NNB-R-Tool'!I370&amp;","&amp;'4a Interface to NNB-R-Tool'!J370</f>
        <v/>
      </c>
    </row>
    <row r="371">
      <c r="A371" s="537">
        <f>'4a Interface to NNB-R-Tool'!A371&amp;","&amp;'4a Interface to NNB-R-Tool'!B371&amp;","&amp;'4a Interface to NNB-R-Tool'!C371&amp;","&amp;'4a Interface to NNB-R-Tool'!D371&amp;","&amp;'4a Interface to NNB-R-Tool'!E371&amp;","&amp;'4a Interface to NNB-R-Tool'!F371&amp;"0101-"&amp;'4a Interface to NNB-R-Tool'!F371&amp;"1231"&amp;","&amp;'4a Interface to NNB-R-Tool'!G371&amp;","&amp;'4a Interface to NNB-R-Tool'!H371&amp;","&amp;'4a Interface to NNB-R-Tool'!I371&amp;","&amp;'4a Interface to NNB-R-Tool'!J371</f>
        <v/>
      </c>
    </row>
    <row r="372">
      <c r="A372" s="537">
        <f>'4a Interface to NNB-R-Tool'!A372&amp;","&amp;'4a Interface to NNB-R-Tool'!B372&amp;","&amp;'4a Interface to NNB-R-Tool'!C372&amp;","&amp;'4a Interface to NNB-R-Tool'!D372&amp;","&amp;'4a Interface to NNB-R-Tool'!E372&amp;","&amp;'4a Interface to NNB-R-Tool'!F372&amp;"0101-"&amp;'4a Interface to NNB-R-Tool'!F372&amp;"1231"&amp;","&amp;'4a Interface to NNB-R-Tool'!G372&amp;","&amp;'4a Interface to NNB-R-Tool'!H372&amp;","&amp;'4a Interface to NNB-R-Tool'!I372&amp;","&amp;'4a Interface to NNB-R-Tool'!J372</f>
        <v/>
      </c>
    </row>
    <row r="373">
      <c r="A373" s="537">
        <f>'4a Interface to NNB-R-Tool'!A373&amp;","&amp;'4a Interface to NNB-R-Tool'!B373&amp;","&amp;'4a Interface to NNB-R-Tool'!C373&amp;","&amp;'4a Interface to NNB-R-Tool'!D373&amp;","&amp;'4a Interface to NNB-R-Tool'!E373&amp;","&amp;'4a Interface to NNB-R-Tool'!F373&amp;"0101-"&amp;'4a Interface to NNB-R-Tool'!F373&amp;"1231"&amp;","&amp;'4a Interface to NNB-R-Tool'!G373&amp;","&amp;'4a Interface to NNB-R-Tool'!H373&amp;","&amp;'4a Interface to NNB-R-Tool'!I373&amp;","&amp;'4a Interface to NNB-R-Tool'!J373</f>
        <v/>
      </c>
    </row>
    <row r="374">
      <c r="A374" s="537">
        <f>'4a Interface to NNB-R-Tool'!A374&amp;","&amp;'4a Interface to NNB-R-Tool'!B374&amp;","&amp;'4a Interface to NNB-R-Tool'!C374&amp;","&amp;'4a Interface to NNB-R-Tool'!D374&amp;","&amp;'4a Interface to NNB-R-Tool'!E374&amp;","&amp;'4a Interface to NNB-R-Tool'!F374&amp;"0101-"&amp;'4a Interface to NNB-R-Tool'!F374&amp;"1231"&amp;","&amp;'4a Interface to NNB-R-Tool'!G374&amp;","&amp;'4a Interface to NNB-R-Tool'!H374&amp;","&amp;'4a Interface to NNB-R-Tool'!I374&amp;","&amp;'4a Interface to NNB-R-Tool'!J374</f>
        <v/>
      </c>
    </row>
    <row r="375">
      <c r="A375" s="537">
        <f>'4a Interface to NNB-R-Tool'!A375&amp;","&amp;'4a Interface to NNB-R-Tool'!B375&amp;","&amp;'4a Interface to NNB-R-Tool'!C375&amp;","&amp;'4a Interface to NNB-R-Tool'!D375&amp;","&amp;'4a Interface to NNB-R-Tool'!E375&amp;","&amp;'4a Interface to NNB-R-Tool'!F375&amp;"0101-"&amp;'4a Interface to NNB-R-Tool'!F375&amp;"1231"&amp;","&amp;'4a Interface to NNB-R-Tool'!G375&amp;","&amp;'4a Interface to NNB-R-Tool'!H375&amp;","&amp;'4a Interface to NNB-R-Tool'!I375&amp;","&amp;'4a Interface to NNB-R-Tool'!J375</f>
        <v/>
      </c>
    </row>
    <row r="376">
      <c r="A376" s="537">
        <f>'4a Interface to NNB-R-Tool'!A376&amp;","&amp;'4a Interface to NNB-R-Tool'!B376&amp;","&amp;'4a Interface to NNB-R-Tool'!C376&amp;","&amp;'4a Interface to NNB-R-Tool'!D376&amp;","&amp;'4a Interface to NNB-R-Tool'!E376&amp;","&amp;'4a Interface to NNB-R-Tool'!F376&amp;"0101-"&amp;'4a Interface to NNB-R-Tool'!F376&amp;"1231"&amp;","&amp;'4a Interface to NNB-R-Tool'!G376&amp;","&amp;'4a Interface to NNB-R-Tool'!H376&amp;","&amp;'4a Interface to NNB-R-Tool'!I376&amp;","&amp;'4a Interface to NNB-R-Tool'!J376</f>
        <v/>
      </c>
    </row>
    <row r="377">
      <c r="A377" s="537">
        <f>'4a Interface to NNB-R-Tool'!A377&amp;","&amp;'4a Interface to NNB-R-Tool'!B377&amp;","&amp;'4a Interface to NNB-R-Tool'!C377&amp;","&amp;'4a Interface to NNB-R-Tool'!D377&amp;","&amp;'4a Interface to NNB-R-Tool'!E377&amp;","&amp;'4a Interface to NNB-R-Tool'!F377&amp;"0101-"&amp;'4a Interface to NNB-R-Tool'!F377&amp;"1231"&amp;","&amp;'4a Interface to NNB-R-Tool'!G377&amp;","&amp;'4a Interface to NNB-R-Tool'!H377&amp;","&amp;'4a Interface to NNB-R-Tool'!I377&amp;","&amp;'4a Interface to NNB-R-Tool'!J377</f>
        <v/>
      </c>
    </row>
    <row r="378">
      <c r="A378" s="537">
        <f>'4a Interface to NNB-R-Tool'!A378&amp;","&amp;'4a Interface to NNB-R-Tool'!B378&amp;","&amp;'4a Interface to NNB-R-Tool'!C378&amp;","&amp;'4a Interface to NNB-R-Tool'!D378&amp;","&amp;'4a Interface to NNB-R-Tool'!E378&amp;","&amp;'4a Interface to NNB-R-Tool'!F378&amp;"0101-"&amp;'4a Interface to NNB-R-Tool'!F378&amp;"1231"&amp;","&amp;'4a Interface to NNB-R-Tool'!G378&amp;","&amp;'4a Interface to NNB-R-Tool'!H378&amp;","&amp;'4a Interface to NNB-R-Tool'!I378&amp;","&amp;'4a Interface to NNB-R-Tool'!J378</f>
        <v/>
      </c>
    </row>
    <row r="379">
      <c r="A379" s="537">
        <f>'4a Interface to NNB-R-Tool'!A379&amp;","&amp;'4a Interface to NNB-R-Tool'!B379&amp;","&amp;'4a Interface to NNB-R-Tool'!C379&amp;","&amp;'4a Interface to NNB-R-Tool'!D379&amp;","&amp;'4a Interface to NNB-R-Tool'!E379&amp;","&amp;'4a Interface to NNB-R-Tool'!F379&amp;"0101-"&amp;'4a Interface to NNB-R-Tool'!F379&amp;"1231"&amp;","&amp;'4a Interface to NNB-R-Tool'!G379&amp;","&amp;'4a Interface to NNB-R-Tool'!H379&amp;","&amp;'4a Interface to NNB-R-Tool'!I379&amp;","&amp;'4a Interface to NNB-R-Tool'!J379</f>
        <v/>
      </c>
    </row>
    <row r="380">
      <c r="A380" s="537">
        <f>'4a Interface to NNB-R-Tool'!A380&amp;","&amp;'4a Interface to NNB-R-Tool'!B380&amp;","&amp;'4a Interface to NNB-R-Tool'!C380&amp;","&amp;'4a Interface to NNB-R-Tool'!D380&amp;","&amp;'4a Interface to NNB-R-Tool'!E380&amp;","&amp;'4a Interface to NNB-R-Tool'!F380&amp;"0101-"&amp;'4a Interface to NNB-R-Tool'!F380&amp;"1231"&amp;","&amp;'4a Interface to NNB-R-Tool'!G380&amp;","&amp;'4a Interface to NNB-R-Tool'!H380&amp;","&amp;'4a Interface to NNB-R-Tool'!I380&amp;","&amp;'4a Interface to NNB-R-Tool'!J380</f>
        <v/>
      </c>
    </row>
    <row r="381">
      <c r="A381" s="537">
        <f>'4a Interface to NNB-R-Tool'!A381&amp;","&amp;'4a Interface to NNB-R-Tool'!B381&amp;","&amp;'4a Interface to NNB-R-Tool'!C381&amp;","&amp;'4a Interface to NNB-R-Tool'!D381&amp;","&amp;'4a Interface to NNB-R-Tool'!E381&amp;","&amp;'4a Interface to NNB-R-Tool'!F381&amp;"0101-"&amp;'4a Interface to NNB-R-Tool'!F381&amp;"1231"&amp;","&amp;'4a Interface to NNB-R-Tool'!G381&amp;","&amp;'4a Interface to NNB-R-Tool'!H381&amp;","&amp;'4a Interface to NNB-R-Tool'!I381&amp;","&amp;'4a Interface to NNB-R-Tool'!J381</f>
        <v/>
      </c>
    </row>
    <row r="382">
      <c r="A382" s="537">
        <f>'4a Interface to NNB-R-Tool'!A382&amp;","&amp;'4a Interface to NNB-R-Tool'!B382&amp;","&amp;'4a Interface to NNB-R-Tool'!C382&amp;","&amp;'4a Interface to NNB-R-Tool'!D382&amp;","&amp;'4a Interface to NNB-R-Tool'!E382&amp;","&amp;'4a Interface to NNB-R-Tool'!F382&amp;"0101-"&amp;'4a Interface to NNB-R-Tool'!F382&amp;"1231"&amp;","&amp;'4a Interface to NNB-R-Tool'!G382&amp;","&amp;'4a Interface to NNB-R-Tool'!H382&amp;","&amp;'4a Interface to NNB-R-Tool'!I382&amp;","&amp;'4a Interface to NNB-R-Tool'!J382</f>
        <v/>
      </c>
    </row>
    <row r="383">
      <c r="A383" s="537">
        <f>'4a Interface to NNB-R-Tool'!A383&amp;","&amp;'4a Interface to NNB-R-Tool'!B383&amp;","&amp;'4a Interface to NNB-R-Tool'!C383&amp;","&amp;'4a Interface to NNB-R-Tool'!D383&amp;","&amp;'4a Interface to NNB-R-Tool'!E383&amp;","&amp;'4a Interface to NNB-R-Tool'!F383&amp;"0101-"&amp;'4a Interface to NNB-R-Tool'!F383&amp;"1231"&amp;","&amp;'4a Interface to NNB-R-Tool'!G383&amp;","&amp;'4a Interface to NNB-R-Tool'!H383&amp;","&amp;'4a Interface to NNB-R-Tool'!I383&amp;","&amp;'4a Interface to NNB-R-Tool'!J383</f>
        <v/>
      </c>
    </row>
    <row r="384">
      <c r="A384" s="537">
        <f>'4a Interface to NNB-R-Tool'!A384&amp;","&amp;'4a Interface to NNB-R-Tool'!B384&amp;","&amp;'4a Interface to NNB-R-Tool'!C384&amp;","&amp;'4a Interface to NNB-R-Tool'!D384&amp;","&amp;'4a Interface to NNB-R-Tool'!E384&amp;","&amp;'4a Interface to NNB-R-Tool'!F384&amp;"0101-"&amp;'4a Interface to NNB-R-Tool'!F384&amp;"1231"&amp;","&amp;'4a Interface to NNB-R-Tool'!G384&amp;","&amp;'4a Interface to NNB-R-Tool'!H384&amp;","&amp;'4a Interface to NNB-R-Tool'!I384&amp;","&amp;'4a Interface to NNB-R-Tool'!J384</f>
        <v/>
      </c>
    </row>
    <row r="385">
      <c r="A385" s="537">
        <f>'4a Interface to NNB-R-Tool'!A385&amp;","&amp;'4a Interface to NNB-R-Tool'!B385&amp;","&amp;'4a Interface to NNB-R-Tool'!C385&amp;","&amp;'4a Interface to NNB-R-Tool'!D385&amp;","&amp;'4a Interface to NNB-R-Tool'!E385&amp;","&amp;'4a Interface to NNB-R-Tool'!F385&amp;"0101-"&amp;'4a Interface to NNB-R-Tool'!F385&amp;"1231"&amp;","&amp;'4a Interface to NNB-R-Tool'!G385&amp;","&amp;'4a Interface to NNB-R-Tool'!H385&amp;","&amp;'4a Interface to NNB-R-Tool'!I385&amp;","&amp;'4a Interface to NNB-R-Tool'!J385</f>
        <v/>
      </c>
    </row>
    <row r="386">
      <c r="A386" s="537">
        <f>'4a Interface to NNB-R-Tool'!A386&amp;","&amp;'4a Interface to NNB-R-Tool'!B386&amp;","&amp;'4a Interface to NNB-R-Tool'!C386&amp;","&amp;'4a Interface to NNB-R-Tool'!D386&amp;","&amp;'4a Interface to NNB-R-Tool'!E386&amp;","&amp;'4a Interface to NNB-R-Tool'!F386&amp;"0101-"&amp;'4a Interface to NNB-R-Tool'!F386&amp;"1231"&amp;","&amp;'4a Interface to NNB-R-Tool'!G386&amp;","&amp;'4a Interface to NNB-R-Tool'!H386&amp;","&amp;'4a Interface to NNB-R-Tool'!I386&amp;","&amp;'4a Interface to NNB-R-Tool'!J386</f>
        <v/>
      </c>
    </row>
    <row r="387">
      <c r="A387" s="537">
        <f>'4a Interface to NNB-R-Tool'!A387&amp;","&amp;'4a Interface to NNB-R-Tool'!B387&amp;","&amp;'4a Interface to NNB-R-Tool'!C387&amp;","&amp;'4a Interface to NNB-R-Tool'!D387&amp;","&amp;'4a Interface to NNB-R-Tool'!E387&amp;","&amp;'4a Interface to NNB-R-Tool'!F387&amp;"0101-"&amp;'4a Interface to NNB-R-Tool'!F387&amp;"1231"&amp;","&amp;'4a Interface to NNB-R-Tool'!G387&amp;","&amp;'4a Interface to NNB-R-Tool'!H387&amp;","&amp;'4a Interface to NNB-R-Tool'!I387&amp;","&amp;'4a Interface to NNB-R-Tool'!J387</f>
        <v/>
      </c>
    </row>
    <row r="388">
      <c r="A388" s="537">
        <f>'4a Interface to NNB-R-Tool'!A388&amp;","&amp;'4a Interface to NNB-R-Tool'!B388&amp;","&amp;'4a Interface to NNB-R-Tool'!C388&amp;","&amp;'4a Interface to NNB-R-Tool'!D388&amp;","&amp;'4a Interface to NNB-R-Tool'!E388&amp;","&amp;'4a Interface to NNB-R-Tool'!F388&amp;"0101-"&amp;'4a Interface to NNB-R-Tool'!F388&amp;"1231"&amp;","&amp;'4a Interface to NNB-R-Tool'!G388&amp;","&amp;'4a Interface to NNB-R-Tool'!H388&amp;","&amp;'4a Interface to NNB-R-Tool'!I388&amp;","&amp;'4a Interface to NNB-R-Tool'!J388</f>
        <v/>
      </c>
    </row>
    <row r="389">
      <c r="A389" s="537">
        <f>'4a Interface to NNB-R-Tool'!A389&amp;","&amp;'4a Interface to NNB-R-Tool'!B389&amp;","&amp;'4a Interface to NNB-R-Tool'!C389&amp;","&amp;'4a Interface to NNB-R-Tool'!D389&amp;","&amp;'4a Interface to NNB-R-Tool'!E389&amp;","&amp;'4a Interface to NNB-R-Tool'!F389&amp;"0101-"&amp;'4a Interface to NNB-R-Tool'!F389&amp;"1231"&amp;","&amp;'4a Interface to NNB-R-Tool'!G389&amp;","&amp;'4a Interface to NNB-R-Tool'!H389&amp;","&amp;'4a Interface to NNB-R-Tool'!I389&amp;","&amp;'4a Interface to NNB-R-Tool'!J389</f>
        <v/>
      </c>
    </row>
    <row r="390">
      <c r="A390" s="537">
        <f>'4a Interface to NNB-R-Tool'!A390&amp;","&amp;'4a Interface to NNB-R-Tool'!B390&amp;","&amp;'4a Interface to NNB-R-Tool'!C390&amp;","&amp;'4a Interface to NNB-R-Tool'!D390&amp;","&amp;'4a Interface to NNB-R-Tool'!E390&amp;","&amp;'4a Interface to NNB-R-Tool'!F390&amp;"0101-"&amp;'4a Interface to NNB-R-Tool'!F390&amp;"1231"&amp;","&amp;'4a Interface to NNB-R-Tool'!G390&amp;","&amp;'4a Interface to NNB-R-Tool'!H390&amp;","&amp;'4a Interface to NNB-R-Tool'!I390&amp;","&amp;'4a Interface to NNB-R-Tool'!J390</f>
        <v/>
      </c>
    </row>
    <row r="391">
      <c r="A391" s="537">
        <f>'4a Interface to NNB-R-Tool'!A391&amp;","&amp;'4a Interface to NNB-R-Tool'!B391&amp;","&amp;'4a Interface to NNB-R-Tool'!C391&amp;","&amp;'4a Interface to NNB-R-Tool'!D391&amp;","&amp;'4a Interface to NNB-R-Tool'!E391&amp;","&amp;'4a Interface to NNB-R-Tool'!F391&amp;"0101-"&amp;'4a Interface to NNB-R-Tool'!F391&amp;"1231"&amp;","&amp;'4a Interface to NNB-R-Tool'!G391&amp;","&amp;'4a Interface to NNB-R-Tool'!H391&amp;","&amp;'4a Interface to NNB-R-Tool'!I391&amp;","&amp;'4a Interface to NNB-R-Tool'!J391</f>
        <v/>
      </c>
    </row>
    <row r="392">
      <c r="A392" s="537">
        <f>'4a Interface to NNB-R-Tool'!A392&amp;","&amp;'4a Interface to NNB-R-Tool'!B392&amp;","&amp;'4a Interface to NNB-R-Tool'!C392&amp;","&amp;'4a Interface to NNB-R-Tool'!D392&amp;","&amp;'4a Interface to NNB-R-Tool'!E392&amp;","&amp;'4a Interface to NNB-R-Tool'!F392&amp;"0101-"&amp;'4a Interface to NNB-R-Tool'!F392&amp;"1231"&amp;","&amp;'4a Interface to NNB-R-Tool'!G392&amp;","&amp;'4a Interface to NNB-R-Tool'!H392&amp;","&amp;'4a Interface to NNB-R-Tool'!I392&amp;","&amp;'4a Interface to NNB-R-Tool'!J392</f>
        <v/>
      </c>
    </row>
    <row r="393">
      <c r="A393" s="537">
        <f>'4a Interface to NNB-R-Tool'!A393&amp;","&amp;'4a Interface to NNB-R-Tool'!B393&amp;","&amp;'4a Interface to NNB-R-Tool'!C393&amp;","&amp;'4a Interface to NNB-R-Tool'!D393&amp;","&amp;'4a Interface to NNB-R-Tool'!E393&amp;","&amp;'4a Interface to NNB-R-Tool'!F393&amp;"0101-"&amp;'4a Interface to NNB-R-Tool'!F393&amp;"1231"&amp;","&amp;'4a Interface to NNB-R-Tool'!G393&amp;","&amp;'4a Interface to NNB-R-Tool'!H393&amp;","&amp;'4a Interface to NNB-R-Tool'!I393&amp;","&amp;'4a Interface to NNB-R-Tool'!J393</f>
        <v/>
      </c>
    </row>
    <row r="394">
      <c r="A394" s="537">
        <f>'4a Interface to NNB-R-Tool'!A394&amp;","&amp;'4a Interface to NNB-R-Tool'!B394&amp;","&amp;'4a Interface to NNB-R-Tool'!C394&amp;","&amp;'4a Interface to NNB-R-Tool'!D394&amp;","&amp;'4a Interface to NNB-R-Tool'!E394&amp;","&amp;'4a Interface to NNB-R-Tool'!F394&amp;"0101-"&amp;'4a Interface to NNB-R-Tool'!F394&amp;"1231"&amp;","&amp;'4a Interface to NNB-R-Tool'!G394&amp;","&amp;'4a Interface to NNB-R-Tool'!H394&amp;","&amp;'4a Interface to NNB-R-Tool'!I394&amp;","&amp;'4a Interface to NNB-R-Tool'!J394</f>
        <v/>
      </c>
    </row>
    <row r="395">
      <c r="A395" s="537">
        <f>'4a Interface to NNB-R-Tool'!A395&amp;","&amp;'4a Interface to NNB-R-Tool'!B395&amp;","&amp;'4a Interface to NNB-R-Tool'!C395&amp;","&amp;'4a Interface to NNB-R-Tool'!D395&amp;","&amp;'4a Interface to NNB-R-Tool'!E395&amp;","&amp;'4a Interface to NNB-R-Tool'!F395&amp;"0101-"&amp;'4a Interface to NNB-R-Tool'!F395&amp;"1231"&amp;","&amp;'4a Interface to NNB-R-Tool'!G395&amp;","&amp;'4a Interface to NNB-R-Tool'!H395&amp;","&amp;'4a Interface to NNB-R-Tool'!I395&amp;","&amp;'4a Interface to NNB-R-Tool'!J395</f>
        <v/>
      </c>
    </row>
    <row r="396">
      <c r="A396" s="537">
        <f>'4a Interface to NNB-R-Tool'!A396&amp;","&amp;'4a Interface to NNB-R-Tool'!B396&amp;","&amp;'4a Interface to NNB-R-Tool'!C396&amp;","&amp;'4a Interface to NNB-R-Tool'!D396&amp;","&amp;'4a Interface to NNB-R-Tool'!E396&amp;","&amp;'4a Interface to NNB-R-Tool'!F396&amp;"0101-"&amp;'4a Interface to NNB-R-Tool'!F396&amp;"1231"&amp;","&amp;'4a Interface to NNB-R-Tool'!G396&amp;","&amp;'4a Interface to NNB-R-Tool'!H396&amp;","&amp;'4a Interface to NNB-R-Tool'!I396&amp;","&amp;'4a Interface to NNB-R-Tool'!J396</f>
        <v/>
      </c>
    </row>
    <row r="397">
      <c r="A397" s="537">
        <f>'4a Interface to NNB-R-Tool'!A397&amp;","&amp;'4a Interface to NNB-R-Tool'!B397&amp;","&amp;'4a Interface to NNB-R-Tool'!C397&amp;","&amp;'4a Interface to NNB-R-Tool'!D397&amp;","&amp;'4a Interface to NNB-R-Tool'!E397&amp;","&amp;'4a Interface to NNB-R-Tool'!F397&amp;"0101-"&amp;'4a Interface to NNB-R-Tool'!F397&amp;"1231"&amp;","&amp;'4a Interface to NNB-R-Tool'!G397&amp;","&amp;'4a Interface to NNB-R-Tool'!H397&amp;","&amp;'4a Interface to NNB-R-Tool'!I397&amp;","&amp;'4a Interface to NNB-R-Tool'!J397</f>
        <v/>
      </c>
    </row>
    <row r="398">
      <c r="A398" s="537">
        <f>'4a Interface to NNB-R-Tool'!A398&amp;","&amp;'4a Interface to NNB-R-Tool'!B398&amp;","&amp;'4a Interface to NNB-R-Tool'!C398&amp;","&amp;'4a Interface to NNB-R-Tool'!D398&amp;","&amp;'4a Interface to NNB-R-Tool'!E398&amp;","&amp;'4a Interface to NNB-R-Tool'!F398&amp;"0101-"&amp;'4a Interface to NNB-R-Tool'!F398&amp;"1231"&amp;","&amp;'4a Interface to NNB-R-Tool'!G398&amp;","&amp;'4a Interface to NNB-R-Tool'!H398&amp;","&amp;'4a Interface to NNB-R-Tool'!I398&amp;","&amp;'4a Interface to NNB-R-Tool'!J398</f>
        <v/>
      </c>
    </row>
    <row r="400">
      <c r="A400" s="537">
        <f>'4a Interface to NNB-R-Tool'!A400&amp;","&amp;'4a Interface to NNB-R-Tool'!B400&amp;","&amp;'4a Interface to NNB-R-Tool'!C400&amp;","&amp;'4a Interface to NNB-R-Tool'!D400&amp;","&amp;'4a Interface to NNB-R-Tool'!E400&amp;","&amp;'4a Interface to NNB-R-Tool'!F400&amp;"0101-"&amp;'4a Interface to NNB-R-Tool'!F400&amp;"1231"&amp;","&amp;'4a Interface to NNB-R-Tool'!G400&amp;","&amp;'4a Interface to NNB-R-Tool'!H400&amp;","&amp;'4a Interface to NNB-R-Tool'!I400&amp;","&amp;'4a Interface to NNB-R-Tool'!J400</f>
        <v/>
      </c>
    </row>
    <row r="401">
      <c r="A401" s="537">
        <f>'4a Interface to NNB-R-Tool'!A401&amp;","&amp;'4a Interface to NNB-R-Tool'!B401&amp;","&amp;'4a Interface to NNB-R-Tool'!C401&amp;","&amp;'4a Interface to NNB-R-Tool'!D401&amp;","&amp;'4a Interface to NNB-R-Tool'!E401&amp;","&amp;'4a Interface to NNB-R-Tool'!F401&amp;"0101-"&amp;'4a Interface to NNB-R-Tool'!F401&amp;"1231"&amp;","&amp;'4a Interface to NNB-R-Tool'!G401&amp;","&amp;'4a Interface to NNB-R-Tool'!H401&amp;","&amp;'4a Interface to NNB-R-Tool'!I401&amp;","&amp;'4a Interface to NNB-R-Tool'!J401</f>
        <v/>
      </c>
    </row>
    <row r="402">
      <c r="A402" s="537">
        <f>'4a Interface to NNB-R-Tool'!A402&amp;","&amp;'4a Interface to NNB-R-Tool'!B402&amp;","&amp;'4a Interface to NNB-R-Tool'!C402&amp;","&amp;'4a Interface to NNB-R-Tool'!D402&amp;","&amp;'4a Interface to NNB-R-Tool'!E402&amp;","&amp;'4a Interface to NNB-R-Tool'!F402&amp;"0101-"&amp;'4a Interface to NNB-R-Tool'!F402&amp;"1231"&amp;","&amp;'4a Interface to NNB-R-Tool'!G402&amp;","&amp;'4a Interface to NNB-R-Tool'!H402&amp;","&amp;'4a Interface to NNB-R-Tool'!I402&amp;","&amp;'4a Interface to NNB-R-Tool'!J402</f>
        <v/>
      </c>
    </row>
    <row r="403">
      <c r="A403" s="537">
        <f>'4a Interface to NNB-R-Tool'!A403&amp;","&amp;'4a Interface to NNB-R-Tool'!B403&amp;","&amp;'4a Interface to NNB-R-Tool'!C403&amp;","&amp;'4a Interface to NNB-R-Tool'!D403&amp;","&amp;'4a Interface to NNB-R-Tool'!E403&amp;","&amp;'4a Interface to NNB-R-Tool'!F403&amp;"0101-"&amp;'4a Interface to NNB-R-Tool'!F403&amp;"1231"&amp;","&amp;'4a Interface to NNB-R-Tool'!G403&amp;","&amp;'4a Interface to NNB-R-Tool'!H403&amp;","&amp;'4a Interface to NNB-R-Tool'!I403&amp;","&amp;'4a Interface to NNB-R-Tool'!J403</f>
        <v/>
      </c>
    </row>
    <row r="404">
      <c r="A404" s="537">
        <f>'4a Interface to NNB-R-Tool'!A404&amp;","&amp;'4a Interface to NNB-R-Tool'!B404&amp;","&amp;'4a Interface to NNB-R-Tool'!C404&amp;","&amp;'4a Interface to NNB-R-Tool'!D404&amp;","&amp;'4a Interface to NNB-R-Tool'!E404&amp;","&amp;'4a Interface to NNB-R-Tool'!F404&amp;"0101-"&amp;'4a Interface to NNB-R-Tool'!F404&amp;"1231"&amp;","&amp;'4a Interface to NNB-R-Tool'!G404&amp;","&amp;'4a Interface to NNB-R-Tool'!H404&amp;","&amp;'4a Interface to NNB-R-Tool'!I404&amp;","&amp;'4a Interface to NNB-R-Tool'!J404</f>
        <v/>
      </c>
    </row>
    <row r="405">
      <c r="A405" s="537">
        <f>'4a Interface to NNB-R-Tool'!A405&amp;","&amp;'4a Interface to NNB-R-Tool'!B405&amp;","&amp;'4a Interface to NNB-R-Tool'!C405&amp;","&amp;'4a Interface to NNB-R-Tool'!D405&amp;","&amp;'4a Interface to NNB-R-Tool'!E405&amp;","&amp;'4a Interface to NNB-R-Tool'!F405&amp;"0101-"&amp;'4a Interface to NNB-R-Tool'!F405&amp;"1231"&amp;","&amp;'4a Interface to NNB-R-Tool'!G405&amp;","&amp;'4a Interface to NNB-R-Tool'!H405&amp;","&amp;'4a Interface to NNB-R-Tool'!I405&amp;","&amp;'4a Interface to NNB-R-Tool'!J405</f>
        <v/>
      </c>
    </row>
    <row r="406">
      <c r="A406" s="537">
        <f>'4a Interface to NNB-R-Tool'!A406&amp;","&amp;'4a Interface to NNB-R-Tool'!B406&amp;","&amp;'4a Interface to NNB-R-Tool'!C406&amp;","&amp;'4a Interface to NNB-R-Tool'!D406&amp;","&amp;'4a Interface to NNB-R-Tool'!E406&amp;","&amp;'4a Interface to NNB-R-Tool'!F406&amp;"0101-"&amp;'4a Interface to NNB-R-Tool'!F406&amp;"1231"&amp;","&amp;'4a Interface to NNB-R-Tool'!G406&amp;","&amp;'4a Interface to NNB-R-Tool'!H406&amp;","&amp;'4a Interface to NNB-R-Tool'!I406&amp;","&amp;'4a Interface to NNB-R-Tool'!J406</f>
        <v/>
      </c>
    </row>
    <row r="407">
      <c r="A407" s="537">
        <f>'4a Interface to NNB-R-Tool'!A407&amp;","&amp;'4a Interface to NNB-R-Tool'!B407&amp;","&amp;'4a Interface to NNB-R-Tool'!C407&amp;","&amp;'4a Interface to NNB-R-Tool'!D407&amp;","&amp;'4a Interface to NNB-R-Tool'!E407&amp;","&amp;'4a Interface to NNB-R-Tool'!F407&amp;"0101-"&amp;'4a Interface to NNB-R-Tool'!F407&amp;"1231"&amp;","&amp;'4a Interface to NNB-R-Tool'!G407&amp;","&amp;'4a Interface to NNB-R-Tool'!H407&amp;","&amp;'4a Interface to NNB-R-Tool'!I407&amp;","&amp;'4a Interface to NNB-R-Tool'!J407</f>
        <v/>
      </c>
    </row>
    <row r="408">
      <c r="A408" s="537">
        <f>'4a Interface to NNB-R-Tool'!A408&amp;","&amp;'4a Interface to NNB-R-Tool'!B408&amp;","&amp;'4a Interface to NNB-R-Tool'!C408&amp;","&amp;'4a Interface to NNB-R-Tool'!D408&amp;","&amp;'4a Interface to NNB-R-Tool'!E408&amp;","&amp;'4a Interface to NNB-R-Tool'!F408&amp;"0101-"&amp;'4a Interface to NNB-R-Tool'!F408&amp;"1231"&amp;","&amp;'4a Interface to NNB-R-Tool'!G408&amp;","&amp;'4a Interface to NNB-R-Tool'!H408&amp;","&amp;'4a Interface to NNB-R-Tool'!I408&amp;","&amp;'4a Interface to NNB-R-Tool'!J408</f>
        <v/>
      </c>
    </row>
    <row r="409">
      <c r="A409" s="537">
        <f>'4a Interface to NNB-R-Tool'!A409&amp;","&amp;'4a Interface to NNB-R-Tool'!B409&amp;","&amp;'4a Interface to NNB-R-Tool'!C409&amp;","&amp;'4a Interface to NNB-R-Tool'!D409&amp;","&amp;'4a Interface to NNB-R-Tool'!E409&amp;","&amp;'4a Interface to NNB-R-Tool'!F409&amp;"0101-"&amp;'4a Interface to NNB-R-Tool'!F409&amp;"1231"&amp;","&amp;'4a Interface to NNB-R-Tool'!G409&amp;","&amp;'4a Interface to NNB-R-Tool'!H409&amp;","&amp;'4a Interface to NNB-R-Tool'!I409&amp;","&amp;'4a Interface to NNB-R-Tool'!J409</f>
        <v/>
      </c>
    </row>
    <row r="410">
      <c r="A410" s="537">
        <f>'4a Interface to NNB-R-Tool'!A410&amp;","&amp;'4a Interface to NNB-R-Tool'!B410&amp;","&amp;'4a Interface to NNB-R-Tool'!C410&amp;","&amp;'4a Interface to NNB-R-Tool'!D410&amp;","&amp;'4a Interface to NNB-R-Tool'!E410&amp;","&amp;'4a Interface to NNB-R-Tool'!F410&amp;"0101-"&amp;'4a Interface to NNB-R-Tool'!F410&amp;"1231"&amp;","&amp;'4a Interface to NNB-R-Tool'!G410&amp;","&amp;'4a Interface to NNB-R-Tool'!H410&amp;","&amp;'4a Interface to NNB-R-Tool'!I410&amp;","&amp;'4a Interface to NNB-R-Tool'!J410</f>
        <v/>
      </c>
    </row>
    <row r="411">
      <c r="A411" s="537">
        <f>'4a Interface to NNB-R-Tool'!A411&amp;","&amp;'4a Interface to NNB-R-Tool'!B411&amp;","&amp;'4a Interface to NNB-R-Tool'!C411&amp;","&amp;'4a Interface to NNB-R-Tool'!D411&amp;","&amp;'4a Interface to NNB-R-Tool'!E411&amp;","&amp;'4a Interface to NNB-R-Tool'!F411&amp;"0101-"&amp;'4a Interface to NNB-R-Tool'!F411&amp;"1231"&amp;","&amp;'4a Interface to NNB-R-Tool'!G411&amp;","&amp;'4a Interface to NNB-R-Tool'!H411&amp;","&amp;'4a Interface to NNB-R-Tool'!I411&amp;","&amp;'4a Interface to NNB-R-Tool'!J411</f>
        <v/>
      </c>
    </row>
    <row r="412">
      <c r="A412" s="537">
        <f>'4a Interface to NNB-R-Tool'!A412&amp;","&amp;'4a Interface to NNB-R-Tool'!B412&amp;","&amp;'4a Interface to NNB-R-Tool'!C412&amp;","&amp;'4a Interface to NNB-R-Tool'!D412&amp;","&amp;'4a Interface to NNB-R-Tool'!E412&amp;","&amp;'4a Interface to NNB-R-Tool'!F412&amp;"0101-"&amp;'4a Interface to NNB-R-Tool'!F412&amp;"1231"&amp;","&amp;'4a Interface to NNB-R-Tool'!G412&amp;","&amp;'4a Interface to NNB-R-Tool'!H412&amp;","&amp;'4a Interface to NNB-R-Tool'!I412&amp;","&amp;'4a Interface to NNB-R-Tool'!J412</f>
        <v/>
      </c>
    </row>
    <row r="413">
      <c r="A413" s="537">
        <f>'4a Interface to NNB-R-Tool'!A413&amp;","&amp;'4a Interface to NNB-R-Tool'!B413&amp;","&amp;'4a Interface to NNB-R-Tool'!C413&amp;","&amp;'4a Interface to NNB-R-Tool'!D413&amp;","&amp;'4a Interface to NNB-R-Tool'!E413&amp;","&amp;'4a Interface to NNB-R-Tool'!F413&amp;"0101-"&amp;'4a Interface to NNB-R-Tool'!F413&amp;"1231"&amp;","&amp;'4a Interface to NNB-R-Tool'!G413&amp;","&amp;'4a Interface to NNB-R-Tool'!H413&amp;","&amp;'4a Interface to NNB-R-Tool'!I413&amp;","&amp;'4a Interface to NNB-R-Tool'!J413</f>
        <v/>
      </c>
    </row>
    <row r="414">
      <c r="A414" s="537">
        <f>'4a Interface to NNB-R-Tool'!A414&amp;","&amp;'4a Interface to NNB-R-Tool'!B414&amp;","&amp;'4a Interface to NNB-R-Tool'!C414&amp;","&amp;'4a Interface to NNB-R-Tool'!D414&amp;","&amp;'4a Interface to NNB-R-Tool'!E414&amp;","&amp;'4a Interface to NNB-R-Tool'!F414&amp;"0101-"&amp;'4a Interface to NNB-R-Tool'!F414&amp;"1231"&amp;","&amp;'4a Interface to NNB-R-Tool'!G414&amp;","&amp;'4a Interface to NNB-R-Tool'!H414&amp;","&amp;'4a Interface to NNB-R-Tool'!I414&amp;","&amp;'4a Interface to NNB-R-Tool'!J414</f>
        <v/>
      </c>
    </row>
    <row r="415">
      <c r="A415" s="537">
        <f>'4a Interface to NNB-R-Tool'!A415&amp;","&amp;'4a Interface to NNB-R-Tool'!B415&amp;","&amp;'4a Interface to NNB-R-Tool'!C415&amp;","&amp;'4a Interface to NNB-R-Tool'!D415&amp;","&amp;'4a Interface to NNB-R-Tool'!E415&amp;","&amp;'4a Interface to NNB-R-Tool'!F415&amp;"0101-"&amp;'4a Interface to NNB-R-Tool'!F415&amp;"1231"&amp;","&amp;'4a Interface to NNB-R-Tool'!G415&amp;","&amp;'4a Interface to NNB-R-Tool'!H415&amp;","&amp;'4a Interface to NNB-R-Tool'!I415&amp;","&amp;'4a Interface to NNB-R-Tool'!J415</f>
        <v/>
      </c>
    </row>
    <row r="416">
      <c r="A416" s="537">
        <f>'4a Interface to NNB-R-Tool'!A416&amp;","&amp;'4a Interface to NNB-R-Tool'!B416&amp;","&amp;'4a Interface to NNB-R-Tool'!C416&amp;","&amp;'4a Interface to NNB-R-Tool'!D416&amp;","&amp;'4a Interface to NNB-R-Tool'!E416&amp;","&amp;'4a Interface to NNB-R-Tool'!F416&amp;"0101-"&amp;'4a Interface to NNB-R-Tool'!F416&amp;"1231"&amp;","&amp;'4a Interface to NNB-R-Tool'!G416&amp;","&amp;'4a Interface to NNB-R-Tool'!H416&amp;","&amp;'4a Interface to NNB-R-Tool'!I416&amp;","&amp;'4a Interface to NNB-R-Tool'!J416</f>
        <v/>
      </c>
    </row>
    <row r="417">
      <c r="A417" s="537">
        <f>'4a Interface to NNB-R-Tool'!A417&amp;","&amp;'4a Interface to NNB-R-Tool'!B417&amp;","&amp;'4a Interface to NNB-R-Tool'!C417&amp;","&amp;'4a Interface to NNB-R-Tool'!D417&amp;","&amp;'4a Interface to NNB-R-Tool'!E417&amp;","&amp;'4a Interface to NNB-R-Tool'!F417&amp;"0101-"&amp;'4a Interface to NNB-R-Tool'!F417&amp;"1231"&amp;","&amp;'4a Interface to NNB-R-Tool'!G417&amp;","&amp;'4a Interface to NNB-R-Tool'!H417&amp;","&amp;'4a Interface to NNB-R-Tool'!I417&amp;","&amp;'4a Interface to NNB-R-Tool'!J417</f>
        <v/>
      </c>
    </row>
    <row r="418">
      <c r="A418" s="537">
        <f>'4a Interface to NNB-R-Tool'!A418&amp;","&amp;'4a Interface to NNB-R-Tool'!B418&amp;","&amp;'4a Interface to NNB-R-Tool'!C418&amp;","&amp;'4a Interface to NNB-R-Tool'!D418&amp;","&amp;'4a Interface to NNB-R-Tool'!E418&amp;","&amp;'4a Interface to NNB-R-Tool'!F418&amp;"0101-"&amp;'4a Interface to NNB-R-Tool'!F418&amp;"1231"&amp;","&amp;'4a Interface to NNB-R-Tool'!G418&amp;","&amp;'4a Interface to NNB-R-Tool'!H418&amp;","&amp;'4a Interface to NNB-R-Tool'!I418&amp;","&amp;'4a Interface to NNB-R-Tool'!J418</f>
        <v/>
      </c>
    </row>
    <row r="419">
      <c r="A419" s="537">
        <f>'4a Interface to NNB-R-Tool'!A419&amp;","&amp;'4a Interface to NNB-R-Tool'!B419&amp;","&amp;'4a Interface to NNB-R-Tool'!C419&amp;","&amp;'4a Interface to NNB-R-Tool'!D419&amp;","&amp;'4a Interface to NNB-R-Tool'!E419&amp;","&amp;'4a Interface to NNB-R-Tool'!F419&amp;"0101-"&amp;'4a Interface to NNB-R-Tool'!F419&amp;"1231"&amp;","&amp;'4a Interface to NNB-R-Tool'!G419&amp;","&amp;'4a Interface to NNB-R-Tool'!H419&amp;","&amp;'4a Interface to NNB-R-Tool'!I419&amp;","&amp;'4a Interface to NNB-R-Tool'!J419</f>
        <v/>
      </c>
    </row>
    <row r="420">
      <c r="A420" s="537">
        <f>'4a Interface to NNB-R-Tool'!A420&amp;","&amp;'4a Interface to NNB-R-Tool'!B420&amp;","&amp;'4a Interface to NNB-R-Tool'!C420&amp;","&amp;'4a Interface to NNB-R-Tool'!D420&amp;","&amp;'4a Interface to NNB-R-Tool'!E420&amp;","&amp;'4a Interface to NNB-R-Tool'!F420&amp;"0101-"&amp;'4a Interface to NNB-R-Tool'!F420&amp;"1231"&amp;","&amp;'4a Interface to NNB-R-Tool'!G420&amp;","&amp;'4a Interface to NNB-R-Tool'!H420&amp;","&amp;'4a Interface to NNB-R-Tool'!I420&amp;","&amp;'4a Interface to NNB-R-Tool'!J420</f>
        <v/>
      </c>
    </row>
    <row r="421">
      <c r="A421" s="537">
        <f>'4a Interface to NNB-R-Tool'!A421&amp;","&amp;'4a Interface to NNB-R-Tool'!B421&amp;","&amp;'4a Interface to NNB-R-Tool'!C421&amp;","&amp;'4a Interface to NNB-R-Tool'!D421&amp;","&amp;'4a Interface to NNB-R-Tool'!E421&amp;","&amp;'4a Interface to NNB-R-Tool'!F421&amp;"0101-"&amp;'4a Interface to NNB-R-Tool'!F421&amp;"1231"&amp;","&amp;'4a Interface to NNB-R-Tool'!G421&amp;","&amp;'4a Interface to NNB-R-Tool'!H421&amp;","&amp;'4a Interface to NNB-R-Tool'!I421&amp;","&amp;'4a Interface to NNB-R-Tool'!J421</f>
        <v/>
      </c>
    </row>
    <row r="422">
      <c r="A422" s="537">
        <f>'4a Interface to NNB-R-Tool'!A422&amp;","&amp;'4a Interface to NNB-R-Tool'!B422&amp;","&amp;'4a Interface to NNB-R-Tool'!C422&amp;","&amp;'4a Interface to NNB-R-Tool'!D422&amp;","&amp;'4a Interface to NNB-R-Tool'!E422&amp;","&amp;'4a Interface to NNB-R-Tool'!F422&amp;"0101-"&amp;'4a Interface to NNB-R-Tool'!F422&amp;"1231"&amp;","&amp;'4a Interface to NNB-R-Tool'!G422&amp;","&amp;'4a Interface to NNB-R-Tool'!H422&amp;","&amp;'4a Interface to NNB-R-Tool'!I422&amp;","&amp;'4a Interface to NNB-R-Tool'!J422</f>
        <v/>
      </c>
    </row>
    <row r="423">
      <c r="A423" s="537">
        <f>'4a Interface to NNB-R-Tool'!A423&amp;","&amp;'4a Interface to NNB-R-Tool'!B423&amp;","&amp;'4a Interface to NNB-R-Tool'!C423&amp;","&amp;'4a Interface to NNB-R-Tool'!D423&amp;","&amp;'4a Interface to NNB-R-Tool'!E423&amp;","&amp;'4a Interface to NNB-R-Tool'!F423&amp;"0101-"&amp;'4a Interface to NNB-R-Tool'!F423&amp;"1231"&amp;","&amp;'4a Interface to NNB-R-Tool'!G423&amp;","&amp;'4a Interface to NNB-R-Tool'!H423&amp;","&amp;'4a Interface to NNB-R-Tool'!I423&amp;","&amp;'4a Interface to NNB-R-Tool'!J423</f>
        <v/>
      </c>
    </row>
    <row r="424">
      <c r="A424" s="537">
        <f>'4a Interface to NNB-R-Tool'!A424&amp;","&amp;'4a Interface to NNB-R-Tool'!B424&amp;","&amp;'4a Interface to NNB-R-Tool'!C424&amp;","&amp;'4a Interface to NNB-R-Tool'!D424&amp;","&amp;'4a Interface to NNB-R-Tool'!E424&amp;","&amp;'4a Interface to NNB-R-Tool'!F424&amp;"0101-"&amp;'4a Interface to NNB-R-Tool'!F424&amp;"1231"&amp;","&amp;'4a Interface to NNB-R-Tool'!G424&amp;","&amp;'4a Interface to NNB-R-Tool'!H424&amp;","&amp;'4a Interface to NNB-R-Tool'!I424&amp;","&amp;'4a Interface to NNB-R-Tool'!J424</f>
        <v/>
      </c>
    </row>
    <row r="425">
      <c r="A425" s="537">
        <f>'4a Interface to NNB-R-Tool'!A425&amp;","&amp;'4a Interface to NNB-R-Tool'!B425&amp;","&amp;'4a Interface to NNB-R-Tool'!C425&amp;","&amp;'4a Interface to NNB-R-Tool'!D425&amp;","&amp;'4a Interface to NNB-R-Tool'!E425&amp;","&amp;'4a Interface to NNB-R-Tool'!F425&amp;"0101-"&amp;'4a Interface to NNB-R-Tool'!F425&amp;"1231"&amp;","&amp;'4a Interface to NNB-R-Tool'!G425&amp;","&amp;'4a Interface to NNB-R-Tool'!H425&amp;","&amp;'4a Interface to NNB-R-Tool'!I425&amp;","&amp;'4a Interface to NNB-R-Tool'!J425</f>
        <v/>
      </c>
    </row>
    <row r="426">
      <c r="A426" s="537">
        <f>'4a Interface to NNB-R-Tool'!A426&amp;","&amp;'4a Interface to NNB-R-Tool'!B426&amp;","&amp;'4a Interface to NNB-R-Tool'!C426&amp;","&amp;'4a Interface to NNB-R-Tool'!D426&amp;","&amp;'4a Interface to NNB-R-Tool'!E426&amp;","&amp;'4a Interface to NNB-R-Tool'!F426&amp;"0101-"&amp;'4a Interface to NNB-R-Tool'!F426&amp;"1231"&amp;","&amp;'4a Interface to NNB-R-Tool'!G426&amp;","&amp;'4a Interface to NNB-R-Tool'!H426&amp;","&amp;'4a Interface to NNB-R-Tool'!I426&amp;","&amp;'4a Interface to NNB-R-Tool'!J426</f>
        <v/>
      </c>
    </row>
    <row r="427">
      <c r="A427" s="537">
        <f>'4a Interface to NNB-R-Tool'!A427&amp;","&amp;'4a Interface to NNB-R-Tool'!B427&amp;","&amp;'4a Interface to NNB-R-Tool'!C427&amp;","&amp;'4a Interface to NNB-R-Tool'!D427&amp;","&amp;'4a Interface to NNB-R-Tool'!E427&amp;","&amp;'4a Interface to NNB-R-Tool'!F427&amp;"0101-"&amp;'4a Interface to NNB-R-Tool'!F427&amp;"1231"&amp;","&amp;'4a Interface to NNB-R-Tool'!G427&amp;","&amp;'4a Interface to NNB-R-Tool'!H427&amp;","&amp;'4a Interface to NNB-R-Tool'!I427&amp;","&amp;'4a Interface to NNB-R-Tool'!J427</f>
        <v/>
      </c>
    </row>
    <row r="428">
      <c r="A428" s="537">
        <f>'4a Interface to NNB-R-Tool'!A428&amp;","&amp;'4a Interface to NNB-R-Tool'!B428&amp;","&amp;'4a Interface to NNB-R-Tool'!C428&amp;","&amp;'4a Interface to NNB-R-Tool'!D428&amp;","&amp;'4a Interface to NNB-R-Tool'!E428&amp;","&amp;'4a Interface to NNB-R-Tool'!F428&amp;"0101-"&amp;'4a Interface to NNB-R-Tool'!F428&amp;"1231"&amp;","&amp;'4a Interface to NNB-R-Tool'!G428&amp;","&amp;'4a Interface to NNB-R-Tool'!H428&amp;","&amp;'4a Interface to NNB-R-Tool'!I428&amp;","&amp;'4a Interface to NNB-R-Tool'!J428</f>
        <v/>
      </c>
    </row>
    <row r="429">
      <c r="A429" s="537">
        <f>'4a Interface to NNB-R-Tool'!A429&amp;","&amp;'4a Interface to NNB-R-Tool'!B429&amp;","&amp;'4a Interface to NNB-R-Tool'!C429&amp;","&amp;'4a Interface to NNB-R-Tool'!D429&amp;","&amp;'4a Interface to NNB-R-Tool'!E429&amp;","&amp;'4a Interface to NNB-R-Tool'!F429&amp;"0101-"&amp;'4a Interface to NNB-R-Tool'!F429&amp;"1231"&amp;","&amp;'4a Interface to NNB-R-Tool'!G429&amp;","&amp;'4a Interface to NNB-R-Tool'!H429&amp;","&amp;'4a Interface to NNB-R-Tool'!I429&amp;","&amp;'4a Interface to NNB-R-Tool'!J429</f>
        <v/>
      </c>
    </row>
    <row r="430">
      <c r="A430" s="537">
        <f>'4a Interface to NNB-R-Tool'!A430&amp;","&amp;'4a Interface to NNB-R-Tool'!B430&amp;","&amp;'4a Interface to NNB-R-Tool'!C430&amp;","&amp;'4a Interface to NNB-R-Tool'!D430&amp;","&amp;'4a Interface to NNB-R-Tool'!E430&amp;","&amp;'4a Interface to NNB-R-Tool'!F430&amp;"0101-"&amp;'4a Interface to NNB-R-Tool'!F430&amp;"1231"&amp;","&amp;'4a Interface to NNB-R-Tool'!G430&amp;","&amp;'4a Interface to NNB-R-Tool'!H430&amp;","&amp;'4a Interface to NNB-R-Tool'!I430&amp;","&amp;'4a Interface to NNB-R-Tool'!J430</f>
        <v/>
      </c>
    </row>
    <row r="431">
      <c r="A431" s="537">
        <f>'4a Interface to NNB-R-Tool'!A431&amp;","&amp;'4a Interface to NNB-R-Tool'!B431&amp;","&amp;'4a Interface to NNB-R-Tool'!C431&amp;","&amp;'4a Interface to NNB-R-Tool'!D431&amp;","&amp;'4a Interface to NNB-R-Tool'!E431&amp;","&amp;'4a Interface to NNB-R-Tool'!F431&amp;"0101-"&amp;'4a Interface to NNB-R-Tool'!F431&amp;"1231"&amp;","&amp;'4a Interface to NNB-R-Tool'!G431&amp;","&amp;'4a Interface to NNB-R-Tool'!H431&amp;","&amp;'4a Interface to NNB-R-Tool'!I431&amp;","&amp;'4a Interface to NNB-R-Tool'!J431</f>
        <v/>
      </c>
    </row>
    <row r="432">
      <c r="A432" s="537">
        <f>'4a Interface to NNB-R-Tool'!A432&amp;","&amp;'4a Interface to NNB-R-Tool'!B432&amp;","&amp;'4a Interface to NNB-R-Tool'!C432&amp;","&amp;'4a Interface to NNB-R-Tool'!D432&amp;","&amp;'4a Interface to NNB-R-Tool'!E432&amp;","&amp;'4a Interface to NNB-R-Tool'!F432&amp;"0101-"&amp;'4a Interface to NNB-R-Tool'!F432&amp;"1231"&amp;","&amp;'4a Interface to NNB-R-Tool'!G432&amp;","&amp;'4a Interface to NNB-R-Tool'!H432&amp;","&amp;'4a Interface to NNB-R-Tool'!I432&amp;","&amp;'4a Interface to NNB-R-Tool'!J432</f>
        <v/>
      </c>
    </row>
    <row r="433">
      <c r="A433" s="537">
        <f>'4a Interface to NNB-R-Tool'!A433&amp;","&amp;'4a Interface to NNB-R-Tool'!B433&amp;","&amp;'4a Interface to NNB-R-Tool'!C433&amp;","&amp;'4a Interface to NNB-R-Tool'!D433&amp;","&amp;'4a Interface to NNB-R-Tool'!E433&amp;","&amp;'4a Interface to NNB-R-Tool'!F433&amp;"0101-"&amp;'4a Interface to NNB-R-Tool'!F433&amp;"1231"&amp;","&amp;'4a Interface to NNB-R-Tool'!G433&amp;","&amp;'4a Interface to NNB-R-Tool'!H433&amp;","&amp;'4a Interface to NNB-R-Tool'!I433&amp;","&amp;'4a Interface to NNB-R-Tool'!J433</f>
        <v/>
      </c>
    </row>
    <row r="434">
      <c r="A434" s="537">
        <f>'4a Interface to NNB-R-Tool'!A434&amp;","&amp;'4a Interface to NNB-R-Tool'!B434&amp;","&amp;'4a Interface to NNB-R-Tool'!C434&amp;","&amp;'4a Interface to NNB-R-Tool'!D434&amp;","&amp;'4a Interface to NNB-R-Tool'!E434&amp;","&amp;'4a Interface to NNB-R-Tool'!F434&amp;"0101-"&amp;'4a Interface to NNB-R-Tool'!F434&amp;"1231"&amp;","&amp;'4a Interface to NNB-R-Tool'!G434&amp;","&amp;'4a Interface to NNB-R-Tool'!H434&amp;","&amp;'4a Interface to NNB-R-Tool'!I434&amp;","&amp;'4a Interface to NNB-R-Tool'!J434</f>
        <v/>
      </c>
    </row>
    <row r="435">
      <c r="A435" s="537">
        <f>'4a Interface to NNB-R-Tool'!A435&amp;","&amp;'4a Interface to NNB-R-Tool'!B435&amp;","&amp;'4a Interface to NNB-R-Tool'!C435&amp;","&amp;'4a Interface to NNB-R-Tool'!D435&amp;","&amp;'4a Interface to NNB-R-Tool'!E435&amp;","&amp;'4a Interface to NNB-R-Tool'!F435&amp;"0101-"&amp;'4a Interface to NNB-R-Tool'!F435&amp;"1231"&amp;","&amp;'4a Interface to NNB-R-Tool'!G435&amp;","&amp;'4a Interface to NNB-R-Tool'!H435&amp;","&amp;'4a Interface to NNB-R-Tool'!I435&amp;","&amp;'4a Interface to NNB-R-Tool'!J435</f>
        <v/>
      </c>
    </row>
    <row r="436">
      <c r="A436" s="537">
        <f>'4a Interface to NNB-R-Tool'!A436&amp;","&amp;'4a Interface to NNB-R-Tool'!B436&amp;","&amp;'4a Interface to NNB-R-Tool'!C436&amp;","&amp;'4a Interface to NNB-R-Tool'!D436&amp;","&amp;'4a Interface to NNB-R-Tool'!E436&amp;","&amp;'4a Interface to NNB-R-Tool'!F436&amp;"0101-"&amp;'4a Interface to NNB-R-Tool'!F436&amp;"1231"&amp;","&amp;'4a Interface to NNB-R-Tool'!G436&amp;","&amp;'4a Interface to NNB-R-Tool'!H436&amp;","&amp;'4a Interface to NNB-R-Tool'!I436&amp;","&amp;'4a Interface to NNB-R-Tool'!J436</f>
        <v/>
      </c>
    </row>
    <row r="437">
      <c r="A437" s="537">
        <f>'4a Interface to NNB-R-Tool'!A437&amp;","&amp;'4a Interface to NNB-R-Tool'!B437&amp;","&amp;'4a Interface to NNB-R-Tool'!C437&amp;","&amp;'4a Interface to NNB-R-Tool'!D437&amp;","&amp;'4a Interface to NNB-R-Tool'!E437&amp;","&amp;'4a Interface to NNB-R-Tool'!F437&amp;"0101-"&amp;'4a Interface to NNB-R-Tool'!F437&amp;"1231"&amp;","&amp;'4a Interface to NNB-R-Tool'!G437&amp;","&amp;'4a Interface to NNB-R-Tool'!H437&amp;","&amp;'4a Interface to NNB-R-Tool'!I437&amp;","&amp;'4a Interface to NNB-R-Tool'!J437</f>
        <v/>
      </c>
    </row>
    <row r="438">
      <c r="A438" s="537">
        <f>'4a Interface to NNB-R-Tool'!A438&amp;","&amp;'4a Interface to NNB-R-Tool'!B438&amp;","&amp;'4a Interface to NNB-R-Tool'!C438&amp;","&amp;'4a Interface to NNB-R-Tool'!D438&amp;","&amp;'4a Interface to NNB-R-Tool'!E438&amp;","&amp;'4a Interface to NNB-R-Tool'!F438&amp;"0101-"&amp;'4a Interface to NNB-R-Tool'!F438&amp;"1231"&amp;","&amp;'4a Interface to NNB-R-Tool'!G438&amp;","&amp;'4a Interface to NNB-R-Tool'!H438&amp;","&amp;'4a Interface to NNB-R-Tool'!I438&amp;","&amp;'4a Interface to NNB-R-Tool'!J438</f>
        <v/>
      </c>
    </row>
    <row r="439">
      <c r="A439" s="537">
        <f>'4a Interface to NNB-R-Tool'!A439&amp;","&amp;'4a Interface to NNB-R-Tool'!B439&amp;","&amp;'4a Interface to NNB-R-Tool'!C439&amp;","&amp;'4a Interface to NNB-R-Tool'!D439&amp;","&amp;'4a Interface to NNB-R-Tool'!E439&amp;","&amp;'4a Interface to NNB-R-Tool'!F439&amp;"0101-"&amp;'4a Interface to NNB-R-Tool'!F439&amp;"1231"&amp;","&amp;'4a Interface to NNB-R-Tool'!G439&amp;","&amp;'4a Interface to NNB-R-Tool'!H439&amp;","&amp;'4a Interface to NNB-R-Tool'!I439&amp;","&amp;'4a Interface to NNB-R-Tool'!J439</f>
        <v/>
      </c>
    </row>
    <row r="440">
      <c r="A440" s="537">
        <f>'4a Interface to NNB-R-Tool'!A440&amp;","&amp;'4a Interface to NNB-R-Tool'!B440&amp;","&amp;'4a Interface to NNB-R-Tool'!C440&amp;","&amp;'4a Interface to NNB-R-Tool'!D440&amp;","&amp;'4a Interface to NNB-R-Tool'!E440&amp;","&amp;'4a Interface to NNB-R-Tool'!F440&amp;"0101-"&amp;'4a Interface to NNB-R-Tool'!F440&amp;"1231"&amp;","&amp;'4a Interface to NNB-R-Tool'!G440&amp;","&amp;'4a Interface to NNB-R-Tool'!H440&amp;","&amp;'4a Interface to NNB-R-Tool'!I440&amp;","&amp;'4a Interface to NNB-R-Tool'!J440</f>
        <v/>
      </c>
    </row>
    <row r="441">
      <c r="A441" s="537">
        <f>'4a Interface to NNB-R-Tool'!A441&amp;","&amp;'4a Interface to NNB-R-Tool'!B441&amp;","&amp;'4a Interface to NNB-R-Tool'!C441&amp;","&amp;'4a Interface to NNB-R-Tool'!D441&amp;","&amp;'4a Interface to NNB-R-Tool'!E441&amp;","&amp;'4a Interface to NNB-R-Tool'!F441&amp;"0101-"&amp;'4a Interface to NNB-R-Tool'!F441&amp;"1231"&amp;","&amp;'4a Interface to NNB-R-Tool'!G441&amp;","&amp;'4a Interface to NNB-R-Tool'!H441&amp;","&amp;'4a Interface to NNB-R-Tool'!I441&amp;","&amp;'4a Interface to NNB-R-Tool'!J441</f>
        <v/>
      </c>
    </row>
    <row r="442">
      <c r="A442" s="537">
        <f>'4a Interface to NNB-R-Tool'!A442&amp;","&amp;'4a Interface to NNB-R-Tool'!B442&amp;","&amp;'4a Interface to NNB-R-Tool'!C442&amp;","&amp;'4a Interface to NNB-R-Tool'!D442&amp;","&amp;'4a Interface to NNB-R-Tool'!E442&amp;","&amp;'4a Interface to NNB-R-Tool'!F442&amp;"0101-"&amp;'4a Interface to NNB-R-Tool'!F442&amp;"1231"&amp;","&amp;'4a Interface to NNB-R-Tool'!G442&amp;","&amp;'4a Interface to NNB-R-Tool'!H442&amp;","&amp;'4a Interface to NNB-R-Tool'!I442&amp;","&amp;'4a Interface to NNB-R-Tool'!J442</f>
        <v/>
      </c>
    </row>
    <row r="443">
      <c r="A443" s="537">
        <f>'4a Interface to NNB-R-Tool'!A443&amp;","&amp;'4a Interface to NNB-R-Tool'!B443&amp;","&amp;'4a Interface to NNB-R-Tool'!C443&amp;","&amp;'4a Interface to NNB-R-Tool'!D443&amp;","&amp;'4a Interface to NNB-R-Tool'!E443&amp;","&amp;'4a Interface to NNB-R-Tool'!F443&amp;"0101-"&amp;'4a Interface to NNB-R-Tool'!F443&amp;"1231"&amp;","&amp;'4a Interface to NNB-R-Tool'!G443&amp;","&amp;'4a Interface to NNB-R-Tool'!H443&amp;","&amp;'4a Interface to NNB-R-Tool'!I443&amp;","&amp;'4a Interface to NNB-R-Tool'!J443</f>
        <v/>
      </c>
    </row>
    <row r="444">
      <c r="A444" s="537">
        <f>'4a Interface to NNB-R-Tool'!A444&amp;","&amp;'4a Interface to NNB-R-Tool'!B444&amp;","&amp;'4a Interface to NNB-R-Tool'!C444&amp;","&amp;'4a Interface to NNB-R-Tool'!D444&amp;","&amp;'4a Interface to NNB-R-Tool'!E444&amp;","&amp;'4a Interface to NNB-R-Tool'!F444&amp;"0101-"&amp;'4a Interface to NNB-R-Tool'!F444&amp;"1231"&amp;","&amp;'4a Interface to NNB-R-Tool'!G444&amp;","&amp;'4a Interface to NNB-R-Tool'!H444&amp;","&amp;'4a Interface to NNB-R-Tool'!I444&amp;","&amp;'4a Interface to NNB-R-Tool'!J444</f>
        <v/>
      </c>
    </row>
    <row r="445">
      <c r="A445" s="537">
        <f>'4a Interface to NNB-R-Tool'!A445&amp;","&amp;'4a Interface to NNB-R-Tool'!B445&amp;","&amp;'4a Interface to NNB-R-Tool'!C445&amp;","&amp;'4a Interface to NNB-R-Tool'!D445&amp;","&amp;'4a Interface to NNB-R-Tool'!E445&amp;","&amp;'4a Interface to NNB-R-Tool'!F445&amp;"0101-"&amp;'4a Interface to NNB-R-Tool'!F445&amp;"1231"&amp;","&amp;'4a Interface to NNB-R-Tool'!G445&amp;","&amp;'4a Interface to NNB-R-Tool'!H445&amp;","&amp;'4a Interface to NNB-R-Tool'!I445&amp;","&amp;'4a Interface to NNB-R-Tool'!J445</f>
        <v/>
      </c>
    </row>
    <row r="446">
      <c r="A446" s="537">
        <f>'4a Interface to NNB-R-Tool'!A446&amp;","&amp;'4a Interface to NNB-R-Tool'!B446&amp;","&amp;'4a Interface to NNB-R-Tool'!C446&amp;","&amp;'4a Interface to NNB-R-Tool'!D446&amp;","&amp;'4a Interface to NNB-R-Tool'!E446&amp;","&amp;'4a Interface to NNB-R-Tool'!F446&amp;"0101-"&amp;'4a Interface to NNB-R-Tool'!F446&amp;"1231"&amp;","&amp;'4a Interface to NNB-R-Tool'!G446&amp;","&amp;'4a Interface to NNB-R-Tool'!H446&amp;","&amp;'4a Interface to NNB-R-Tool'!I446&amp;","&amp;'4a Interface to NNB-R-Tool'!J446</f>
        <v/>
      </c>
    </row>
    <row r="447">
      <c r="A447" s="537">
        <f>'4a Interface to NNB-R-Tool'!A447&amp;","&amp;'4a Interface to NNB-R-Tool'!B447&amp;","&amp;'4a Interface to NNB-R-Tool'!C447&amp;","&amp;'4a Interface to NNB-R-Tool'!D447&amp;","&amp;'4a Interface to NNB-R-Tool'!E447&amp;","&amp;'4a Interface to NNB-R-Tool'!F447&amp;"0101-"&amp;'4a Interface to NNB-R-Tool'!F447&amp;"1231"&amp;","&amp;'4a Interface to NNB-R-Tool'!G447&amp;","&amp;'4a Interface to NNB-R-Tool'!H447&amp;","&amp;'4a Interface to NNB-R-Tool'!I447&amp;","&amp;'4a Interface to NNB-R-Tool'!J447</f>
        <v/>
      </c>
    </row>
    <row r="448">
      <c r="A448" s="537">
        <f>'4a Interface to NNB-R-Tool'!A448&amp;","&amp;'4a Interface to NNB-R-Tool'!B448&amp;","&amp;'4a Interface to NNB-R-Tool'!C448&amp;","&amp;'4a Interface to NNB-R-Tool'!D448&amp;","&amp;'4a Interface to NNB-R-Tool'!E448&amp;","&amp;'4a Interface to NNB-R-Tool'!F448&amp;"0101-"&amp;'4a Interface to NNB-R-Tool'!F448&amp;"1231"&amp;","&amp;'4a Interface to NNB-R-Tool'!G448&amp;","&amp;'4a Interface to NNB-R-Tool'!H448&amp;","&amp;'4a Interface to NNB-R-Tool'!I448&amp;","&amp;'4a Interface to NNB-R-Tool'!J448</f>
        <v/>
      </c>
    </row>
    <row r="449">
      <c r="A449" s="537">
        <f>'4a Interface to NNB-R-Tool'!A449&amp;","&amp;'4a Interface to NNB-R-Tool'!B449&amp;","&amp;'4a Interface to NNB-R-Tool'!C449&amp;","&amp;'4a Interface to NNB-R-Tool'!D449&amp;","&amp;'4a Interface to NNB-R-Tool'!E449&amp;","&amp;'4a Interface to NNB-R-Tool'!F449&amp;"0101-"&amp;'4a Interface to NNB-R-Tool'!F449&amp;"1231"&amp;","&amp;'4a Interface to NNB-R-Tool'!G449&amp;","&amp;'4a Interface to NNB-R-Tool'!H449&amp;","&amp;'4a Interface to NNB-R-Tool'!I449&amp;","&amp;'4a Interface to NNB-R-Tool'!J449</f>
        <v/>
      </c>
    </row>
    <row r="450">
      <c r="A450" s="537">
        <f>'4a Interface to NNB-R-Tool'!A450&amp;","&amp;'4a Interface to NNB-R-Tool'!B450&amp;","&amp;'4a Interface to NNB-R-Tool'!C450&amp;","&amp;'4a Interface to NNB-R-Tool'!D450&amp;","&amp;'4a Interface to NNB-R-Tool'!E450&amp;","&amp;'4a Interface to NNB-R-Tool'!F450&amp;"0101-"&amp;'4a Interface to NNB-R-Tool'!F450&amp;"1231"&amp;","&amp;'4a Interface to NNB-R-Tool'!G450&amp;","&amp;'4a Interface to NNB-R-Tool'!H450&amp;","&amp;'4a Interface to NNB-R-Tool'!I450&amp;","&amp;'4a Interface to NNB-R-Tool'!J450</f>
        <v/>
      </c>
    </row>
    <row r="451">
      <c r="A451" s="537">
        <f>'4a Interface to NNB-R-Tool'!A451&amp;","&amp;'4a Interface to NNB-R-Tool'!B451&amp;","&amp;'4a Interface to NNB-R-Tool'!C451&amp;","&amp;'4a Interface to NNB-R-Tool'!D451&amp;","&amp;'4a Interface to NNB-R-Tool'!E451&amp;","&amp;'4a Interface to NNB-R-Tool'!F451&amp;"0101-"&amp;'4a Interface to NNB-R-Tool'!F451&amp;"1231"&amp;","&amp;'4a Interface to NNB-R-Tool'!G451&amp;","&amp;'4a Interface to NNB-R-Tool'!H451&amp;","&amp;'4a Interface to NNB-R-Tool'!I451&amp;","&amp;'4a Interface to NNB-R-Tool'!J451</f>
        <v/>
      </c>
    </row>
    <row r="452">
      <c r="A452" s="537">
        <f>'4a Interface to NNB-R-Tool'!A452&amp;","&amp;'4a Interface to NNB-R-Tool'!B452&amp;","&amp;'4a Interface to NNB-R-Tool'!C452&amp;","&amp;'4a Interface to NNB-R-Tool'!D452&amp;","&amp;'4a Interface to NNB-R-Tool'!E452&amp;","&amp;'4a Interface to NNB-R-Tool'!F452&amp;"0101-"&amp;'4a Interface to NNB-R-Tool'!F452&amp;"1231"&amp;","&amp;'4a Interface to NNB-R-Tool'!G452&amp;","&amp;'4a Interface to NNB-R-Tool'!H452&amp;","&amp;'4a Interface to NNB-R-Tool'!I452&amp;","&amp;'4a Interface to NNB-R-Tool'!J452</f>
        <v/>
      </c>
    </row>
    <row r="453">
      <c r="A453" s="537">
        <f>'4a Interface to NNB-R-Tool'!A453&amp;","&amp;'4a Interface to NNB-R-Tool'!B453&amp;","&amp;'4a Interface to NNB-R-Tool'!C453&amp;","&amp;'4a Interface to NNB-R-Tool'!D453&amp;","&amp;'4a Interface to NNB-R-Tool'!E453&amp;","&amp;'4a Interface to NNB-R-Tool'!F453&amp;"0101-"&amp;'4a Interface to NNB-R-Tool'!F453&amp;"1231"&amp;","&amp;'4a Interface to NNB-R-Tool'!G453&amp;","&amp;'4a Interface to NNB-R-Tool'!H453&amp;","&amp;'4a Interface to NNB-R-Tool'!I453&amp;","&amp;'4a Interface to NNB-R-Tool'!J453</f>
        <v/>
      </c>
    </row>
    <row r="454">
      <c r="A454" s="537">
        <f>'4a Interface to NNB-R-Tool'!A454&amp;","&amp;'4a Interface to NNB-R-Tool'!B454&amp;","&amp;'4a Interface to NNB-R-Tool'!C454&amp;","&amp;'4a Interface to NNB-R-Tool'!D454&amp;","&amp;'4a Interface to NNB-R-Tool'!E454&amp;","&amp;'4a Interface to NNB-R-Tool'!F454&amp;"0101-"&amp;'4a Interface to NNB-R-Tool'!F454&amp;"1231"&amp;","&amp;'4a Interface to NNB-R-Tool'!G454&amp;","&amp;'4a Interface to NNB-R-Tool'!H454&amp;","&amp;'4a Interface to NNB-R-Tool'!I454&amp;","&amp;'4a Interface to NNB-R-Tool'!J454</f>
        <v/>
      </c>
    </row>
    <row r="455">
      <c r="A455" s="537">
        <f>'4a Interface to NNB-R-Tool'!A455&amp;","&amp;'4a Interface to NNB-R-Tool'!B455&amp;","&amp;'4a Interface to NNB-R-Tool'!C455&amp;","&amp;'4a Interface to NNB-R-Tool'!D455&amp;","&amp;'4a Interface to NNB-R-Tool'!E455&amp;","&amp;'4a Interface to NNB-R-Tool'!F455&amp;"0101-"&amp;'4a Interface to NNB-R-Tool'!F455&amp;"1231"&amp;","&amp;'4a Interface to NNB-R-Tool'!G455&amp;","&amp;'4a Interface to NNB-R-Tool'!H455&amp;","&amp;'4a Interface to NNB-R-Tool'!I455&amp;","&amp;'4a Interface to NNB-R-Tool'!J455</f>
        <v/>
      </c>
    </row>
    <row r="456">
      <c r="A456" s="537">
        <f>'4a Interface to NNB-R-Tool'!A456&amp;","&amp;'4a Interface to NNB-R-Tool'!B456&amp;","&amp;'4a Interface to NNB-R-Tool'!C456&amp;","&amp;'4a Interface to NNB-R-Tool'!D456&amp;","&amp;'4a Interface to NNB-R-Tool'!E456&amp;","&amp;'4a Interface to NNB-R-Tool'!F456&amp;"0101-"&amp;'4a Interface to NNB-R-Tool'!F456&amp;"1231"&amp;","&amp;'4a Interface to NNB-R-Tool'!G456&amp;","&amp;'4a Interface to NNB-R-Tool'!H456&amp;","&amp;'4a Interface to NNB-R-Tool'!I456&amp;","&amp;'4a Interface to NNB-R-Tool'!J456</f>
        <v/>
      </c>
    </row>
    <row r="457">
      <c r="A457" s="537">
        <f>'4a Interface to NNB-R-Tool'!A457&amp;","&amp;'4a Interface to NNB-R-Tool'!B457&amp;","&amp;'4a Interface to NNB-R-Tool'!C457&amp;","&amp;'4a Interface to NNB-R-Tool'!D457&amp;","&amp;'4a Interface to NNB-R-Tool'!E457&amp;","&amp;'4a Interface to NNB-R-Tool'!F457&amp;"0101-"&amp;'4a Interface to NNB-R-Tool'!F457&amp;"1231"&amp;","&amp;'4a Interface to NNB-R-Tool'!G457&amp;","&amp;'4a Interface to NNB-R-Tool'!H457&amp;","&amp;'4a Interface to NNB-R-Tool'!I457&amp;","&amp;'4a Interface to NNB-R-Tool'!J457</f>
        <v/>
      </c>
    </row>
    <row r="458">
      <c r="A458" s="537">
        <f>'4a Interface to NNB-R-Tool'!A458&amp;","&amp;'4a Interface to NNB-R-Tool'!B458&amp;","&amp;'4a Interface to NNB-R-Tool'!C458&amp;","&amp;'4a Interface to NNB-R-Tool'!D458&amp;","&amp;'4a Interface to NNB-R-Tool'!E458&amp;","&amp;'4a Interface to NNB-R-Tool'!F458&amp;"0101-"&amp;'4a Interface to NNB-R-Tool'!F458&amp;"1231"&amp;","&amp;'4a Interface to NNB-R-Tool'!G458&amp;","&amp;'4a Interface to NNB-R-Tool'!H458&amp;","&amp;'4a Interface to NNB-R-Tool'!I458&amp;","&amp;'4a Interface to NNB-R-Tool'!J458</f>
        <v/>
      </c>
    </row>
    <row r="459">
      <c r="A459" s="537">
        <f>'4a Interface to NNB-R-Tool'!A459&amp;","&amp;'4a Interface to NNB-R-Tool'!B459&amp;","&amp;'4a Interface to NNB-R-Tool'!C459&amp;","&amp;'4a Interface to NNB-R-Tool'!D459&amp;","&amp;'4a Interface to NNB-R-Tool'!E459&amp;","&amp;'4a Interface to NNB-R-Tool'!F459&amp;"0101-"&amp;'4a Interface to NNB-R-Tool'!F459&amp;"1231"&amp;","&amp;'4a Interface to NNB-R-Tool'!G459&amp;","&amp;'4a Interface to NNB-R-Tool'!H459&amp;","&amp;'4a Interface to NNB-R-Tool'!I459&amp;","&amp;'4a Interface to NNB-R-Tool'!J459</f>
        <v/>
      </c>
    </row>
    <row r="460">
      <c r="A460" s="537">
        <f>'4a Interface to NNB-R-Tool'!A460&amp;","&amp;'4a Interface to NNB-R-Tool'!B460&amp;","&amp;'4a Interface to NNB-R-Tool'!C460&amp;","&amp;'4a Interface to NNB-R-Tool'!D460&amp;","&amp;'4a Interface to NNB-R-Tool'!E460&amp;","&amp;'4a Interface to NNB-R-Tool'!F460&amp;"0101-"&amp;'4a Interface to NNB-R-Tool'!F460&amp;"1231"&amp;","&amp;'4a Interface to NNB-R-Tool'!G460&amp;","&amp;'4a Interface to NNB-R-Tool'!H460&amp;","&amp;'4a Interface to NNB-R-Tool'!I460&amp;","&amp;'4a Interface to NNB-R-Tool'!J460</f>
        <v/>
      </c>
    </row>
    <row r="461">
      <c r="A461" s="537">
        <f>'4a Interface to NNB-R-Tool'!A461&amp;","&amp;'4a Interface to NNB-R-Tool'!B461&amp;","&amp;'4a Interface to NNB-R-Tool'!C461&amp;","&amp;'4a Interface to NNB-R-Tool'!D461&amp;","&amp;'4a Interface to NNB-R-Tool'!E461&amp;","&amp;'4a Interface to NNB-R-Tool'!F461&amp;"0101-"&amp;'4a Interface to NNB-R-Tool'!F461&amp;"1231"&amp;","&amp;'4a Interface to NNB-R-Tool'!G461&amp;","&amp;'4a Interface to NNB-R-Tool'!H461&amp;","&amp;'4a Interface to NNB-R-Tool'!I461&amp;","&amp;'4a Interface to NNB-R-Tool'!J461</f>
        <v/>
      </c>
    </row>
    <row r="462">
      <c r="A462" s="537">
        <f>'4a Interface to NNB-R-Tool'!A462&amp;","&amp;'4a Interface to NNB-R-Tool'!B462&amp;","&amp;'4a Interface to NNB-R-Tool'!C462&amp;","&amp;'4a Interface to NNB-R-Tool'!D462&amp;","&amp;'4a Interface to NNB-R-Tool'!E462&amp;","&amp;'4a Interface to NNB-R-Tool'!F462&amp;"0101-"&amp;'4a Interface to NNB-R-Tool'!F462&amp;"1231"&amp;","&amp;'4a Interface to NNB-R-Tool'!G462&amp;","&amp;'4a Interface to NNB-R-Tool'!H462&amp;","&amp;'4a Interface to NNB-R-Tool'!I462&amp;","&amp;'4a Interface to NNB-R-Tool'!J462</f>
        <v/>
      </c>
    </row>
    <row r="463">
      <c r="A463" s="537">
        <f>'4a Interface to NNB-R-Tool'!A463&amp;","&amp;'4a Interface to NNB-R-Tool'!B463&amp;","&amp;'4a Interface to NNB-R-Tool'!C463&amp;","&amp;'4a Interface to NNB-R-Tool'!D463&amp;","&amp;'4a Interface to NNB-R-Tool'!E463&amp;","&amp;'4a Interface to NNB-R-Tool'!F463&amp;"0101-"&amp;'4a Interface to NNB-R-Tool'!F463&amp;"1231"&amp;","&amp;'4a Interface to NNB-R-Tool'!G463&amp;","&amp;'4a Interface to NNB-R-Tool'!H463&amp;","&amp;'4a Interface to NNB-R-Tool'!I463&amp;","&amp;'4a Interface to NNB-R-Tool'!J463</f>
        <v/>
      </c>
    </row>
    <row r="464">
      <c r="A464" s="537">
        <f>'4a Interface to NNB-R-Tool'!A464&amp;","&amp;'4a Interface to NNB-R-Tool'!B464&amp;","&amp;'4a Interface to NNB-R-Tool'!C464&amp;","&amp;'4a Interface to NNB-R-Tool'!D464&amp;","&amp;'4a Interface to NNB-R-Tool'!E464&amp;","&amp;'4a Interface to NNB-R-Tool'!F464&amp;"0101-"&amp;'4a Interface to NNB-R-Tool'!F464&amp;"1231"&amp;","&amp;'4a Interface to NNB-R-Tool'!G464&amp;","&amp;'4a Interface to NNB-R-Tool'!H464&amp;","&amp;'4a Interface to NNB-R-Tool'!I464&amp;","&amp;'4a Interface to NNB-R-Tool'!J464</f>
        <v/>
      </c>
    </row>
    <row r="465">
      <c r="A465" s="537">
        <f>'4a Interface to NNB-R-Tool'!A465&amp;","&amp;'4a Interface to NNB-R-Tool'!B465&amp;","&amp;'4a Interface to NNB-R-Tool'!C465&amp;","&amp;'4a Interface to NNB-R-Tool'!D465&amp;","&amp;'4a Interface to NNB-R-Tool'!E465&amp;","&amp;'4a Interface to NNB-R-Tool'!F465&amp;"0101-"&amp;'4a Interface to NNB-R-Tool'!F465&amp;"1231"&amp;","&amp;'4a Interface to NNB-R-Tool'!G465&amp;","&amp;'4a Interface to NNB-R-Tool'!H465&amp;","&amp;'4a Interface to NNB-R-Tool'!I465&amp;","&amp;'4a Interface to NNB-R-Tool'!J465</f>
        <v/>
      </c>
    </row>
    <row r="466">
      <c r="A466" s="537">
        <f>'4a Interface to NNB-R-Tool'!A466&amp;","&amp;'4a Interface to NNB-R-Tool'!B466&amp;","&amp;'4a Interface to NNB-R-Tool'!C466&amp;","&amp;'4a Interface to NNB-R-Tool'!D466&amp;","&amp;'4a Interface to NNB-R-Tool'!E466&amp;","&amp;'4a Interface to NNB-R-Tool'!F466&amp;"0101-"&amp;'4a Interface to NNB-R-Tool'!F466&amp;"1231"&amp;","&amp;'4a Interface to NNB-R-Tool'!G466&amp;","&amp;'4a Interface to NNB-R-Tool'!H466&amp;","&amp;'4a Interface to NNB-R-Tool'!I466&amp;","&amp;'4a Interface to NNB-R-Tool'!J466</f>
        <v/>
      </c>
    </row>
    <row r="467">
      <c r="A467" s="537">
        <f>'4a Interface to NNB-R-Tool'!A467&amp;","&amp;'4a Interface to NNB-R-Tool'!B467&amp;","&amp;'4a Interface to NNB-R-Tool'!C467&amp;","&amp;'4a Interface to NNB-R-Tool'!D467&amp;","&amp;'4a Interface to NNB-R-Tool'!E467&amp;","&amp;'4a Interface to NNB-R-Tool'!F467&amp;"0101-"&amp;'4a Interface to NNB-R-Tool'!F467&amp;"1231"&amp;","&amp;'4a Interface to NNB-R-Tool'!G467&amp;","&amp;'4a Interface to NNB-R-Tool'!H467&amp;","&amp;'4a Interface to NNB-R-Tool'!I467&amp;","&amp;'4a Interface to NNB-R-Tool'!J467</f>
        <v/>
      </c>
    </row>
    <row r="468">
      <c r="A468" s="537">
        <f>'4a Interface to NNB-R-Tool'!A468&amp;","&amp;'4a Interface to NNB-R-Tool'!B468&amp;","&amp;'4a Interface to NNB-R-Tool'!C468&amp;","&amp;'4a Interface to NNB-R-Tool'!D468&amp;","&amp;'4a Interface to NNB-R-Tool'!E468&amp;","&amp;'4a Interface to NNB-R-Tool'!F468&amp;"0101-"&amp;'4a Interface to NNB-R-Tool'!F468&amp;"1231"&amp;","&amp;'4a Interface to NNB-R-Tool'!G468&amp;","&amp;'4a Interface to NNB-R-Tool'!H468&amp;","&amp;'4a Interface to NNB-R-Tool'!I468&amp;","&amp;'4a Interface to NNB-R-Tool'!J468</f>
        <v/>
      </c>
    </row>
    <row r="469">
      <c r="A469" s="537">
        <f>'4a Interface to NNB-R-Tool'!A469&amp;","&amp;'4a Interface to NNB-R-Tool'!B469&amp;","&amp;'4a Interface to NNB-R-Tool'!C469&amp;","&amp;'4a Interface to NNB-R-Tool'!D469&amp;","&amp;'4a Interface to NNB-R-Tool'!E469&amp;","&amp;'4a Interface to NNB-R-Tool'!F469&amp;"0101-"&amp;'4a Interface to NNB-R-Tool'!F469&amp;"1231"&amp;","&amp;'4a Interface to NNB-R-Tool'!G469&amp;","&amp;'4a Interface to NNB-R-Tool'!H469&amp;","&amp;'4a Interface to NNB-R-Tool'!I469&amp;","&amp;'4a Interface to NNB-R-Tool'!J469</f>
        <v/>
      </c>
    </row>
    <row r="470">
      <c r="A470" s="537">
        <f>'4a Interface to NNB-R-Tool'!A470&amp;","&amp;'4a Interface to NNB-R-Tool'!B470&amp;","&amp;'4a Interface to NNB-R-Tool'!C470&amp;","&amp;'4a Interface to NNB-R-Tool'!D470&amp;","&amp;'4a Interface to NNB-R-Tool'!E470&amp;","&amp;'4a Interface to NNB-R-Tool'!F470&amp;"0101-"&amp;'4a Interface to NNB-R-Tool'!F470&amp;"1231"&amp;","&amp;'4a Interface to NNB-R-Tool'!G470&amp;","&amp;'4a Interface to NNB-R-Tool'!H470&amp;","&amp;'4a Interface to NNB-R-Tool'!I470&amp;","&amp;'4a Interface to NNB-R-Tool'!J470</f>
        <v/>
      </c>
    </row>
    <row r="471">
      <c r="A471" s="537">
        <f>'4a Interface to NNB-R-Tool'!A471&amp;","&amp;'4a Interface to NNB-R-Tool'!B471&amp;","&amp;'4a Interface to NNB-R-Tool'!C471&amp;","&amp;'4a Interface to NNB-R-Tool'!D471&amp;","&amp;'4a Interface to NNB-R-Tool'!E471&amp;","&amp;'4a Interface to NNB-R-Tool'!F471&amp;"0101-"&amp;'4a Interface to NNB-R-Tool'!F471&amp;"1231"&amp;","&amp;'4a Interface to NNB-R-Tool'!G471&amp;","&amp;'4a Interface to NNB-R-Tool'!H471&amp;","&amp;'4a Interface to NNB-R-Tool'!I471&amp;","&amp;'4a Interface to NNB-R-Tool'!J471</f>
        <v/>
      </c>
    </row>
    <row r="472">
      <c r="A472" s="537">
        <f>'4a Interface to NNB-R-Tool'!A472&amp;","&amp;'4a Interface to NNB-R-Tool'!B472&amp;","&amp;'4a Interface to NNB-R-Tool'!C472&amp;","&amp;'4a Interface to NNB-R-Tool'!D472&amp;","&amp;'4a Interface to NNB-R-Tool'!E472&amp;","&amp;'4a Interface to NNB-R-Tool'!F472&amp;"0101-"&amp;'4a Interface to NNB-R-Tool'!F472&amp;"1231"&amp;","&amp;'4a Interface to NNB-R-Tool'!G472&amp;","&amp;'4a Interface to NNB-R-Tool'!H472&amp;","&amp;'4a Interface to NNB-R-Tool'!I472&amp;","&amp;'4a Interface to NNB-R-Tool'!J472</f>
        <v/>
      </c>
    </row>
    <row r="473">
      <c r="A473" s="537">
        <f>'4a Interface to NNB-R-Tool'!A473&amp;","&amp;'4a Interface to NNB-R-Tool'!B473&amp;","&amp;'4a Interface to NNB-R-Tool'!C473&amp;","&amp;'4a Interface to NNB-R-Tool'!D473&amp;","&amp;'4a Interface to NNB-R-Tool'!E473&amp;","&amp;'4a Interface to NNB-R-Tool'!F473&amp;"0101-"&amp;'4a Interface to NNB-R-Tool'!F473&amp;"1231"&amp;","&amp;'4a Interface to NNB-R-Tool'!G473&amp;","&amp;'4a Interface to NNB-R-Tool'!H473&amp;","&amp;'4a Interface to NNB-R-Tool'!I473&amp;","&amp;'4a Interface to NNB-R-Tool'!J473</f>
        <v/>
      </c>
    </row>
    <row r="474">
      <c r="A474" s="537">
        <f>'4a Interface to NNB-R-Tool'!A474&amp;","&amp;'4a Interface to NNB-R-Tool'!B474&amp;","&amp;'4a Interface to NNB-R-Tool'!C474&amp;","&amp;'4a Interface to NNB-R-Tool'!D474&amp;","&amp;'4a Interface to NNB-R-Tool'!E474&amp;","&amp;'4a Interface to NNB-R-Tool'!F474&amp;"0101-"&amp;'4a Interface to NNB-R-Tool'!F474&amp;"1231"&amp;","&amp;'4a Interface to NNB-R-Tool'!G474&amp;","&amp;'4a Interface to NNB-R-Tool'!H474&amp;","&amp;'4a Interface to NNB-R-Tool'!I474&amp;","&amp;'4a Interface to NNB-R-Tool'!J474</f>
        <v/>
      </c>
    </row>
    <row r="475">
      <c r="A475" s="537">
        <f>'4a Interface to NNB-R-Tool'!A475&amp;","&amp;'4a Interface to NNB-R-Tool'!B475&amp;","&amp;'4a Interface to NNB-R-Tool'!C475&amp;","&amp;'4a Interface to NNB-R-Tool'!D475&amp;","&amp;'4a Interface to NNB-R-Tool'!E475&amp;","&amp;'4a Interface to NNB-R-Tool'!F475&amp;"0101-"&amp;'4a Interface to NNB-R-Tool'!F475&amp;"1231"&amp;","&amp;'4a Interface to NNB-R-Tool'!G475&amp;","&amp;'4a Interface to NNB-R-Tool'!H475&amp;","&amp;'4a Interface to NNB-R-Tool'!I475&amp;","&amp;'4a Interface to NNB-R-Tool'!J475</f>
        <v/>
      </c>
    </row>
    <row r="476">
      <c r="A476" s="537">
        <f>'4a Interface to NNB-R-Tool'!A476&amp;","&amp;'4a Interface to NNB-R-Tool'!B476&amp;","&amp;'4a Interface to NNB-R-Tool'!C476&amp;","&amp;'4a Interface to NNB-R-Tool'!D476&amp;","&amp;'4a Interface to NNB-R-Tool'!E476&amp;","&amp;'4a Interface to NNB-R-Tool'!F476&amp;"0101-"&amp;'4a Interface to NNB-R-Tool'!F476&amp;"1231"&amp;","&amp;'4a Interface to NNB-R-Tool'!G476&amp;","&amp;'4a Interface to NNB-R-Tool'!H476&amp;","&amp;'4a Interface to NNB-R-Tool'!I476&amp;","&amp;'4a Interface to NNB-R-Tool'!J476</f>
        <v/>
      </c>
    </row>
    <row r="477">
      <c r="A477" s="537">
        <f>'4a Interface to NNB-R-Tool'!A477&amp;","&amp;'4a Interface to NNB-R-Tool'!B477&amp;","&amp;'4a Interface to NNB-R-Tool'!C477&amp;","&amp;'4a Interface to NNB-R-Tool'!D477&amp;","&amp;'4a Interface to NNB-R-Tool'!E477&amp;","&amp;'4a Interface to NNB-R-Tool'!F477&amp;"0101-"&amp;'4a Interface to NNB-R-Tool'!F477&amp;"1231"&amp;","&amp;'4a Interface to NNB-R-Tool'!G477&amp;","&amp;'4a Interface to NNB-R-Tool'!H477&amp;","&amp;'4a Interface to NNB-R-Tool'!I477&amp;","&amp;'4a Interface to NNB-R-Tool'!J477</f>
        <v/>
      </c>
    </row>
    <row r="478">
      <c r="A478" s="537">
        <f>'4a Interface to NNB-R-Tool'!A478&amp;","&amp;'4a Interface to NNB-R-Tool'!B478&amp;","&amp;'4a Interface to NNB-R-Tool'!C478&amp;","&amp;'4a Interface to NNB-R-Tool'!D478&amp;","&amp;'4a Interface to NNB-R-Tool'!E478&amp;","&amp;'4a Interface to NNB-R-Tool'!F478&amp;"0101-"&amp;'4a Interface to NNB-R-Tool'!F478&amp;"1231"&amp;","&amp;'4a Interface to NNB-R-Tool'!G478&amp;","&amp;'4a Interface to NNB-R-Tool'!H478&amp;","&amp;'4a Interface to NNB-R-Tool'!I478&amp;","&amp;'4a Interface to NNB-R-Tool'!J478</f>
        <v/>
      </c>
    </row>
    <row r="479">
      <c r="A479" s="537">
        <f>'4a Interface to NNB-R-Tool'!A479&amp;","&amp;'4a Interface to NNB-R-Tool'!B479&amp;","&amp;'4a Interface to NNB-R-Tool'!C479&amp;","&amp;'4a Interface to NNB-R-Tool'!D479&amp;","&amp;'4a Interface to NNB-R-Tool'!E479&amp;","&amp;'4a Interface to NNB-R-Tool'!F479&amp;"0101-"&amp;'4a Interface to NNB-R-Tool'!F479&amp;"1231"&amp;","&amp;'4a Interface to NNB-R-Tool'!G479&amp;","&amp;'4a Interface to NNB-R-Tool'!H479&amp;","&amp;'4a Interface to NNB-R-Tool'!I479&amp;","&amp;'4a Interface to NNB-R-Tool'!J479</f>
        <v/>
      </c>
    </row>
    <row r="480">
      <c r="A480" s="537">
        <f>'4a Interface to NNB-R-Tool'!A480&amp;","&amp;'4a Interface to NNB-R-Tool'!B480&amp;","&amp;'4a Interface to NNB-R-Tool'!C480&amp;","&amp;'4a Interface to NNB-R-Tool'!D480&amp;","&amp;'4a Interface to NNB-R-Tool'!E480&amp;","&amp;'4a Interface to NNB-R-Tool'!F480&amp;"0101-"&amp;'4a Interface to NNB-R-Tool'!F480&amp;"1231"&amp;","&amp;'4a Interface to NNB-R-Tool'!G480&amp;","&amp;'4a Interface to NNB-R-Tool'!H480&amp;","&amp;'4a Interface to NNB-R-Tool'!I480&amp;","&amp;'4a Interface to NNB-R-Tool'!J480</f>
        <v/>
      </c>
    </row>
    <row r="481">
      <c r="A481" s="537">
        <f>'4a Interface to NNB-R-Tool'!A481&amp;","&amp;'4a Interface to NNB-R-Tool'!B481&amp;","&amp;'4a Interface to NNB-R-Tool'!C481&amp;","&amp;'4a Interface to NNB-R-Tool'!D481&amp;","&amp;'4a Interface to NNB-R-Tool'!E481&amp;","&amp;'4a Interface to NNB-R-Tool'!F481&amp;"0101-"&amp;'4a Interface to NNB-R-Tool'!F481&amp;"1231"&amp;","&amp;'4a Interface to NNB-R-Tool'!G481&amp;","&amp;'4a Interface to NNB-R-Tool'!H481&amp;","&amp;'4a Interface to NNB-R-Tool'!I481&amp;","&amp;'4a Interface to NNB-R-Tool'!J481</f>
        <v/>
      </c>
    </row>
    <row r="482">
      <c r="A482" s="537">
        <f>'4a Interface to NNB-R-Tool'!A482&amp;","&amp;'4a Interface to NNB-R-Tool'!B482&amp;","&amp;'4a Interface to NNB-R-Tool'!C482&amp;","&amp;'4a Interface to NNB-R-Tool'!D482&amp;","&amp;'4a Interface to NNB-R-Tool'!E482&amp;","&amp;'4a Interface to NNB-R-Tool'!F482&amp;"0101-"&amp;'4a Interface to NNB-R-Tool'!F482&amp;"1231"&amp;","&amp;'4a Interface to NNB-R-Tool'!G482&amp;","&amp;'4a Interface to NNB-R-Tool'!H482&amp;","&amp;'4a Interface to NNB-R-Tool'!I482&amp;","&amp;'4a Interface to NNB-R-Tool'!J482</f>
        <v/>
      </c>
    </row>
    <row r="483">
      <c r="A483" s="537">
        <f>'4a Interface to NNB-R-Tool'!A483&amp;","&amp;'4a Interface to NNB-R-Tool'!B483&amp;","&amp;'4a Interface to NNB-R-Tool'!C483&amp;","&amp;'4a Interface to NNB-R-Tool'!D483&amp;","&amp;'4a Interface to NNB-R-Tool'!E483&amp;","&amp;'4a Interface to NNB-R-Tool'!F483&amp;"0101-"&amp;'4a Interface to NNB-R-Tool'!F483&amp;"1231"&amp;","&amp;'4a Interface to NNB-R-Tool'!G483&amp;","&amp;'4a Interface to NNB-R-Tool'!H483&amp;","&amp;'4a Interface to NNB-R-Tool'!I483&amp;","&amp;'4a Interface to NNB-R-Tool'!J483</f>
        <v/>
      </c>
    </row>
    <row r="484">
      <c r="A484" s="537">
        <f>'4a Interface to NNB-R-Tool'!A484&amp;","&amp;'4a Interface to NNB-R-Tool'!B484&amp;","&amp;'4a Interface to NNB-R-Tool'!C484&amp;","&amp;'4a Interface to NNB-R-Tool'!D484&amp;","&amp;'4a Interface to NNB-R-Tool'!E484&amp;","&amp;'4a Interface to NNB-R-Tool'!F484&amp;"0101-"&amp;'4a Interface to NNB-R-Tool'!F484&amp;"1231"&amp;","&amp;'4a Interface to NNB-R-Tool'!G484&amp;","&amp;'4a Interface to NNB-R-Tool'!H484&amp;","&amp;'4a Interface to NNB-R-Tool'!I484&amp;","&amp;'4a Interface to NNB-R-Tool'!J484</f>
        <v/>
      </c>
    </row>
    <row r="485">
      <c r="A485" s="537">
        <f>'4a Interface to NNB-R-Tool'!A485&amp;","&amp;'4a Interface to NNB-R-Tool'!B485&amp;","&amp;'4a Interface to NNB-R-Tool'!C485&amp;","&amp;'4a Interface to NNB-R-Tool'!D485&amp;","&amp;'4a Interface to NNB-R-Tool'!E485&amp;","&amp;'4a Interface to NNB-R-Tool'!F485&amp;"0101-"&amp;'4a Interface to NNB-R-Tool'!F485&amp;"1231"&amp;","&amp;'4a Interface to NNB-R-Tool'!G485&amp;","&amp;'4a Interface to NNB-R-Tool'!H485&amp;","&amp;'4a Interface to NNB-R-Tool'!I485&amp;","&amp;'4a Interface to NNB-R-Tool'!J485</f>
        <v/>
      </c>
    </row>
    <row r="486">
      <c r="A486" s="537">
        <f>'4a Interface to NNB-R-Tool'!A486&amp;","&amp;'4a Interface to NNB-R-Tool'!B486&amp;","&amp;'4a Interface to NNB-R-Tool'!C486&amp;","&amp;'4a Interface to NNB-R-Tool'!D486&amp;","&amp;'4a Interface to NNB-R-Tool'!E486&amp;","&amp;'4a Interface to NNB-R-Tool'!F486&amp;"0101-"&amp;'4a Interface to NNB-R-Tool'!F486&amp;"1231"&amp;","&amp;'4a Interface to NNB-R-Tool'!G486&amp;","&amp;'4a Interface to NNB-R-Tool'!H486&amp;","&amp;'4a Interface to NNB-R-Tool'!I486&amp;","&amp;'4a Interface to NNB-R-Tool'!J486</f>
        <v/>
      </c>
    </row>
    <row r="487">
      <c r="A487" s="537">
        <f>'4a Interface to NNB-R-Tool'!A487&amp;","&amp;'4a Interface to NNB-R-Tool'!B487&amp;","&amp;'4a Interface to NNB-R-Tool'!C487&amp;","&amp;'4a Interface to NNB-R-Tool'!D487&amp;","&amp;'4a Interface to NNB-R-Tool'!E487&amp;","&amp;'4a Interface to NNB-R-Tool'!F487&amp;"0101-"&amp;'4a Interface to NNB-R-Tool'!F487&amp;"1231"&amp;","&amp;'4a Interface to NNB-R-Tool'!G487&amp;","&amp;'4a Interface to NNB-R-Tool'!H487&amp;","&amp;'4a Interface to NNB-R-Tool'!I487&amp;","&amp;'4a Interface to NNB-R-Tool'!J487</f>
        <v/>
      </c>
    </row>
    <row r="488">
      <c r="A488" s="537">
        <f>'4a Interface to NNB-R-Tool'!A488&amp;","&amp;'4a Interface to NNB-R-Tool'!B488&amp;","&amp;'4a Interface to NNB-R-Tool'!C488&amp;","&amp;'4a Interface to NNB-R-Tool'!D488&amp;","&amp;'4a Interface to NNB-R-Tool'!E488&amp;","&amp;'4a Interface to NNB-R-Tool'!F488&amp;"0101-"&amp;'4a Interface to NNB-R-Tool'!F488&amp;"1231"&amp;","&amp;'4a Interface to NNB-R-Tool'!G488&amp;","&amp;'4a Interface to NNB-R-Tool'!H488&amp;","&amp;'4a Interface to NNB-R-Tool'!I488&amp;","&amp;'4a Interface to NNB-R-Tool'!J488</f>
        <v/>
      </c>
    </row>
    <row r="489">
      <c r="A489" s="537">
        <f>'4a Interface to NNB-R-Tool'!A489&amp;","&amp;'4a Interface to NNB-R-Tool'!B489&amp;","&amp;'4a Interface to NNB-R-Tool'!C489&amp;","&amp;'4a Interface to NNB-R-Tool'!D489&amp;","&amp;'4a Interface to NNB-R-Tool'!E489&amp;","&amp;'4a Interface to NNB-R-Tool'!F489&amp;"0101-"&amp;'4a Interface to NNB-R-Tool'!F489&amp;"1231"&amp;","&amp;'4a Interface to NNB-R-Tool'!G489&amp;","&amp;'4a Interface to NNB-R-Tool'!H489&amp;","&amp;'4a Interface to NNB-R-Tool'!I489&amp;","&amp;'4a Interface to NNB-R-Tool'!J489</f>
        <v/>
      </c>
    </row>
    <row r="490">
      <c r="A490" s="537">
        <f>'4a Interface to NNB-R-Tool'!A490&amp;","&amp;'4a Interface to NNB-R-Tool'!B490&amp;","&amp;'4a Interface to NNB-R-Tool'!C490&amp;","&amp;'4a Interface to NNB-R-Tool'!D490&amp;","&amp;'4a Interface to NNB-R-Tool'!E490&amp;","&amp;'4a Interface to NNB-R-Tool'!F490&amp;"0101-"&amp;'4a Interface to NNB-R-Tool'!F490&amp;"1231"&amp;","&amp;'4a Interface to NNB-R-Tool'!G490&amp;","&amp;'4a Interface to NNB-R-Tool'!H490&amp;","&amp;'4a Interface to NNB-R-Tool'!I490&amp;","&amp;'4a Interface to NNB-R-Tool'!J490</f>
        <v/>
      </c>
    </row>
    <row r="491">
      <c r="A491" s="537">
        <f>'4a Interface to NNB-R-Tool'!A491&amp;","&amp;'4a Interface to NNB-R-Tool'!B491&amp;","&amp;'4a Interface to NNB-R-Tool'!C491&amp;","&amp;'4a Interface to NNB-R-Tool'!D491&amp;","&amp;'4a Interface to NNB-R-Tool'!E491&amp;","&amp;'4a Interface to NNB-R-Tool'!F491&amp;"0101-"&amp;'4a Interface to NNB-R-Tool'!F491&amp;"1231"&amp;","&amp;'4a Interface to NNB-R-Tool'!G491&amp;","&amp;'4a Interface to NNB-R-Tool'!H491&amp;","&amp;'4a Interface to NNB-R-Tool'!I491&amp;","&amp;'4a Interface to NNB-R-Tool'!J491</f>
        <v/>
      </c>
    </row>
    <row r="492">
      <c r="A492" s="537">
        <f>'4a Interface to NNB-R-Tool'!A492&amp;","&amp;'4a Interface to NNB-R-Tool'!B492&amp;","&amp;'4a Interface to NNB-R-Tool'!C492&amp;","&amp;'4a Interface to NNB-R-Tool'!D492&amp;","&amp;'4a Interface to NNB-R-Tool'!E492&amp;","&amp;'4a Interface to NNB-R-Tool'!F492&amp;"0101-"&amp;'4a Interface to NNB-R-Tool'!F492&amp;"1231"&amp;","&amp;'4a Interface to NNB-R-Tool'!G492&amp;","&amp;'4a Interface to NNB-R-Tool'!H492&amp;","&amp;'4a Interface to NNB-R-Tool'!I492&amp;","&amp;'4a Interface to NNB-R-Tool'!J492</f>
        <v/>
      </c>
    </row>
    <row r="493">
      <c r="A493" s="537">
        <f>'4a Interface to NNB-R-Tool'!A493&amp;","&amp;'4a Interface to NNB-R-Tool'!B493&amp;","&amp;'4a Interface to NNB-R-Tool'!C493&amp;","&amp;'4a Interface to NNB-R-Tool'!D493&amp;","&amp;'4a Interface to NNB-R-Tool'!E493&amp;","&amp;'4a Interface to NNB-R-Tool'!F493&amp;"0101-"&amp;'4a Interface to NNB-R-Tool'!F493&amp;"1231"&amp;","&amp;'4a Interface to NNB-R-Tool'!G493&amp;","&amp;'4a Interface to NNB-R-Tool'!H493&amp;","&amp;'4a Interface to NNB-R-Tool'!I493&amp;","&amp;'4a Interface to NNB-R-Tool'!J493</f>
        <v/>
      </c>
    </row>
    <row r="494">
      <c r="A494" s="537">
        <f>'4a Interface to NNB-R-Tool'!A494&amp;","&amp;'4a Interface to NNB-R-Tool'!B494&amp;","&amp;'4a Interface to NNB-R-Tool'!C494&amp;","&amp;'4a Interface to NNB-R-Tool'!D494&amp;","&amp;'4a Interface to NNB-R-Tool'!E494&amp;","&amp;'4a Interface to NNB-R-Tool'!F494&amp;"0101-"&amp;'4a Interface to NNB-R-Tool'!F494&amp;"1231"&amp;","&amp;'4a Interface to NNB-R-Tool'!G494&amp;","&amp;'4a Interface to NNB-R-Tool'!H494&amp;","&amp;'4a Interface to NNB-R-Tool'!I494&amp;","&amp;'4a Interface to NNB-R-Tool'!J494</f>
        <v/>
      </c>
    </row>
    <row r="495">
      <c r="A495" s="537">
        <f>'4a Interface to NNB-R-Tool'!A495&amp;","&amp;'4a Interface to NNB-R-Tool'!B495&amp;","&amp;'4a Interface to NNB-R-Tool'!C495&amp;","&amp;'4a Interface to NNB-R-Tool'!D495&amp;","&amp;'4a Interface to NNB-R-Tool'!E495&amp;","&amp;'4a Interface to NNB-R-Tool'!F495&amp;"0101-"&amp;'4a Interface to NNB-R-Tool'!F495&amp;"1231"&amp;","&amp;'4a Interface to NNB-R-Tool'!G495&amp;","&amp;'4a Interface to NNB-R-Tool'!H495&amp;","&amp;'4a Interface to NNB-R-Tool'!I495&amp;","&amp;'4a Interface to NNB-R-Tool'!J495</f>
        <v/>
      </c>
    </row>
    <row r="496">
      <c r="A496" s="537">
        <f>'4a Interface to NNB-R-Tool'!A496&amp;","&amp;'4a Interface to NNB-R-Tool'!B496&amp;","&amp;'4a Interface to NNB-R-Tool'!C496&amp;","&amp;'4a Interface to NNB-R-Tool'!D496&amp;","&amp;'4a Interface to NNB-R-Tool'!E496&amp;","&amp;'4a Interface to NNB-R-Tool'!F496&amp;"0101-"&amp;'4a Interface to NNB-R-Tool'!F496&amp;"1231"&amp;","&amp;'4a Interface to NNB-R-Tool'!G496&amp;","&amp;'4a Interface to NNB-R-Tool'!H496&amp;","&amp;'4a Interface to NNB-R-Tool'!I496&amp;","&amp;'4a Interface to NNB-R-Tool'!J496</f>
        <v/>
      </c>
    </row>
    <row r="497">
      <c r="A497" s="537">
        <f>'4a Interface to NNB-R-Tool'!A497&amp;","&amp;'4a Interface to NNB-R-Tool'!B497&amp;","&amp;'4a Interface to NNB-R-Tool'!C497&amp;","&amp;'4a Interface to NNB-R-Tool'!D497&amp;","&amp;'4a Interface to NNB-R-Tool'!E497&amp;","&amp;'4a Interface to NNB-R-Tool'!F497&amp;"0101-"&amp;'4a Interface to NNB-R-Tool'!F497&amp;"1231"&amp;","&amp;'4a Interface to NNB-R-Tool'!G497&amp;","&amp;'4a Interface to NNB-R-Tool'!H497&amp;","&amp;'4a Interface to NNB-R-Tool'!I497&amp;","&amp;'4a Interface to NNB-R-Tool'!J497</f>
        <v/>
      </c>
    </row>
    <row r="498">
      <c r="A498" s="537">
        <f>'4a Interface to NNB-R-Tool'!A498&amp;","&amp;'4a Interface to NNB-R-Tool'!B498&amp;","&amp;'4a Interface to NNB-R-Tool'!C498&amp;","&amp;'4a Interface to NNB-R-Tool'!D498&amp;","&amp;'4a Interface to NNB-R-Tool'!E498&amp;","&amp;'4a Interface to NNB-R-Tool'!F498&amp;"0101-"&amp;'4a Interface to NNB-R-Tool'!F498&amp;"1231"&amp;","&amp;'4a Interface to NNB-R-Tool'!G498&amp;","&amp;'4a Interface to NNB-R-Tool'!H498&amp;","&amp;'4a Interface to NNB-R-Tool'!I498&amp;","&amp;'4a Interface to NNB-R-Tool'!J498</f>
        <v/>
      </c>
    </row>
    <row r="499">
      <c r="A499" s="537">
        <f>'4a Interface to NNB-R-Tool'!A499&amp;","&amp;'4a Interface to NNB-R-Tool'!B499&amp;","&amp;'4a Interface to NNB-R-Tool'!C499&amp;","&amp;'4a Interface to NNB-R-Tool'!D499&amp;","&amp;'4a Interface to NNB-R-Tool'!E499&amp;","&amp;'4a Interface to NNB-R-Tool'!F499&amp;"0101-"&amp;'4a Interface to NNB-R-Tool'!F499&amp;"1231"&amp;","&amp;'4a Interface to NNB-R-Tool'!G499&amp;","&amp;'4a Interface to NNB-R-Tool'!H499&amp;","&amp;'4a Interface to NNB-R-Tool'!I499&amp;","&amp;'4a Interface to NNB-R-Tool'!J499</f>
        <v/>
      </c>
    </row>
    <row r="500">
      <c r="A500" s="537">
        <f>'4a Interface to NNB-R-Tool'!A500&amp;","&amp;'4a Interface to NNB-R-Tool'!B500&amp;","&amp;'4a Interface to NNB-R-Tool'!C500&amp;","&amp;'4a Interface to NNB-R-Tool'!D500&amp;","&amp;'4a Interface to NNB-R-Tool'!E500&amp;","&amp;'4a Interface to NNB-R-Tool'!F500&amp;"0101-"&amp;'4a Interface to NNB-R-Tool'!F500&amp;"1231"&amp;","&amp;'4a Interface to NNB-R-Tool'!G500&amp;","&amp;'4a Interface to NNB-R-Tool'!H500&amp;","&amp;'4a Interface to NNB-R-Tool'!I500&amp;","&amp;'4a Interface to NNB-R-Tool'!J500</f>
        <v/>
      </c>
    </row>
    <row r="501">
      <c r="A501" s="537">
        <f>'4a Interface to NNB-R-Tool'!A501&amp;","&amp;'4a Interface to NNB-R-Tool'!B501&amp;","&amp;'4a Interface to NNB-R-Tool'!C501&amp;","&amp;'4a Interface to NNB-R-Tool'!D501&amp;","&amp;'4a Interface to NNB-R-Tool'!E501&amp;","&amp;'4a Interface to NNB-R-Tool'!F501&amp;"0101-"&amp;'4a Interface to NNB-R-Tool'!F501&amp;"1231"&amp;","&amp;'4a Interface to NNB-R-Tool'!G501&amp;","&amp;'4a Interface to NNB-R-Tool'!H501&amp;","&amp;'4a Interface to NNB-R-Tool'!I501&amp;","&amp;'4a Interface to NNB-R-Tool'!J501</f>
        <v/>
      </c>
    </row>
    <row r="502">
      <c r="A502" s="537">
        <f>'4a Interface to NNB-R-Tool'!A502&amp;","&amp;'4a Interface to NNB-R-Tool'!B502&amp;","&amp;'4a Interface to NNB-R-Tool'!C502&amp;","&amp;'4a Interface to NNB-R-Tool'!D502&amp;","&amp;'4a Interface to NNB-R-Tool'!E502&amp;","&amp;'4a Interface to NNB-R-Tool'!F502&amp;"0101-"&amp;'4a Interface to NNB-R-Tool'!F502&amp;"1231"&amp;","&amp;'4a Interface to NNB-R-Tool'!G502&amp;","&amp;'4a Interface to NNB-R-Tool'!H502&amp;","&amp;'4a Interface to NNB-R-Tool'!I502&amp;","&amp;'4a Interface to NNB-R-Tool'!J502</f>
        <v/>
      </c>
    </row>
    <row r="503">
      <c r="A503" s="537">
        <f>'4a Interface to NNB-R-Tool'!A503&amp;","&amp;'4a Interface to NNB-R-Tool'!B503&amp;","&amp;'4a Interface to NNB-R-Tool'!C503&amp;","&amp;'4a Interface to NNB-R-Tool'!D503&amp;","&amp;'4a Interface to NNB-R-Tool'!E503&amp;","&amp;'4a Interface to NNB-R-Tool'!F503&amp;"0101-"&amp;'4a Interface to NNB-R-Tool'!F503&amp;"1231"&amp;","&amp;'4a Interface to NNB-R-Tool'!G503&amp;","&amp;'4a Interface to NNB-R-Tool'!H503&amp;","&amp;'4a Interface to NNB-R-Tool'!I503&amp;","&amp;'4a Interface to NNB-R-Tool'!J503</f>
        <v/>
      </c>
    </row>
    <row r="504">
      <c r="A504" s="537">
        <f>'4a Interface to NNB-R-Tool'!A504&amp;","&amp;'4a Interface to NNB-R-Tool'!B504&amp;","&amp;'4a Interface to NNB-R-Tool'!C504&amp;","&amp;'4a Interface to NNB-R-Tool'!D504&amp;","&amp;'4a Interface to NNB-R-Tool'!E504&amp;","&amp;'4a Interface to NNB-R-Tool'!F504&amp;"0101-"&amp;'4a Interface to NNB-R-Tool'!F504&amp;"1231"&amp;","&amp;'4a Interface to NNB-R-Tool'!G504&amp;","&amp;'4a Interface to NNB-R-Tool'!H504&amp;","&amp;'4a Interface to NNB-R-Tool'!I504&amp;","&amp;'4a Interface to NNB-R-Tool'!J504</f>
        <v/>
      </c>
    </row>
    <row r="505">
      <c r="A505" s="537">
        <f>'4a Interface to NNB-R-Tool'!A505&amp;","&amp;'4a Interface to NNB-R-Tool'!B505&amp;","&amp;'4a Interface to NNB-R-Tool'!C505&amp;","&amp;'4a Interface to NNB-R-Tool'!D505&amp;","&amp;'4a Interface to NNB-R-Tool'!E505&amp;","&amp;'4a Interface to NNB-R-Tool'!F505&amp;"0101-"&amp;'4a Interface to NNB-R-Tool'!F505&amp;"1231"&amp;","&amp;'4a Interface to NNB-R-Tool'!G505&amp;","&amp;'4a Interface to NNB-R-Tool'!H505&amp;","&amp;'4a Interface to NNB-R-Tool'!I505&amp;","&amp;'4a Interface to NNB-R-Tool'!J505</f>
        <v/>
      </c>
    </row>
    <row r="506">
      <c r="A506" s="537">
        <f>'4a Interface to NNB-R-Tool'!A506&amp;","&amp;'4a Interface to NNB-R-Tool'!B506&amp;","&amp;'4a Interface to NNB-R-Tool'!C506&amp;","&amp;'4a Interface to NNB-R-Tool'!D506&amp;","&amp;'4a Interface to NNB-R-Tool'!E506&amp;","&amp;'4a Interface to NNB-R-Tool'!F506&amp;"0101-"&amp;'4a Interface to NNB-R-Tool'!F506&amp;"1231"&amp;","&amp;'4a Interface to NNB-R-Tool'!G506&amp;","&amp;'4a Interface to NNB-R-Tool'!H506&amp;","&amp;'4a Interface to NNB-R-Tool'!I506&amp;","&amp;'4a Interface to NNB-R-Tool'!J506</f>
        <v/>
      </c>
    </row>
    <row r="507">
      <c r="A507" s="537">
        <f>'4a Interface to NNB-R-Tool'!A507&amp;","&amp;'4a Interface to NNB-R-Tool'!B507&amp;","&amp;'4a Interface to NNB-R-Tool'!C507&amp;","&amp;'4a Interface to NNB-R-Tool'!D507&amp;","&amp;'4a Interface to NNB-R-Tool'!E507&amp;","&amp;'4a Interface to NNB-R-Tool'!F507&amp;"0101-"&amp;'4a Interface to NNB-R-Tool'!F507&amp;"1231"&amp;","&amp;'4a Interface to NNB-R-Tool'!G507&amp;","&amp;'4a Interface to NNB-R-Tool'!H507&amp;","&amp;'4a Interface to NNB-R-Tool'!I507&amp;","&amp;'4a Interface to NNB-R-Tool'!J507</f>
        <v/>
      </c>
    </row>
    <row r="508">
      <c r="A508" s="537">
        <f>'4a Interface to NNB-R-Tool'!A508&amp;","&amp;'4a Interface to NNB-R-Tool'!B508&amp;","&amp;'4a Interface to NNB-R-Tool'!C508&amp;","&amp;'4a Interface to NNB-R-Tool'!D508&amp;","&amp;'4a Interface to NNB-R-Tool'!E508&amp;","&amp;'4a Interface to NNB-R-Tool'!F508&amp;"0101-"&amp;'4a Interface to NNB-R-Tool'!F508&amp;"1231"&amp;","&amp;'4a Interface to NNB-R-Tool'!G508&amp;","&amp;'4a Interface to NNB-R-Tool'!H508&amp;","&amp;'4a Interface to NNB-R-Tool'!I508&amp;","&amp;'4a Interface to NNB-R-Tool'!J508</f>
        <v/>
      </c>
    </row>
    <row r="509">
      <c r="A509" s="537">
        <f>'4a Interface to NNB-R-Tool'!A509&amp;","&amp;'4a Interface to NNB-R-Tool'!B509&amp;","&amp;'4a Interface to NNB-R-Tool'!C509&amp;","&amp;'4a Interface to NNB-R-Tool'!D509&amp;","&amp;'4a Interface to NNB-R-Tool'!E509&amp;","&amp;'4a Interface to NNB-R-Tool'!F509&amp;"0101-"&amp;'4a Interface to NNB-R-Tool'!F509&amp;"1231"&amp;","&amp;'4a Interface to NNB-R-Tool'!G509&amp;","&amp;'4a Interface to NNB-R-Tool'!H509&amp;","&amp;'4a Interface to NNB-R-Tool'!I509&amp;","&amp;'4a Interface to NNB-R-Tool'!J509</f>
        <v/>
      </c>
    </row>
    <row r="510">
      <c r="A510" s="537">
        <f>'4a Interface to NNB-R-Tool'!A510&amp;","&amp;'4a Interface to NNB-R-Tool'!B510&amp;","&amp;'4a Interface to NNB-R-Tool'!C510&amp;","&amp;'4a Interface to NNB-R-Tool'!D510&amp;","&amp;'4a Interface to NNB-R-Tool'!E510&amp;","&amp;'4a Interface to NNB-R-Tool'!F510&amp;"0101-"&amp;'4a Interface to NNB-R-Tool'!F510&amp;"1231"&amp;","&amp;'4a Interface to NNB-R-Tool'!G510&amp;","&amp;'4a Interface to NNB-R-Tool'!H510&amp;","&amp;'4a Interface to NNB-R-Tool'!I510&amp;","&amp;'4a Interface to NNB-R-Tool'!J510</f>
        <v/>
      </c>
    </row>
    <row r="511">
      <c r="A511" s="537">
        <f>'4a Interface to NNB-R-Tool'!A511&amp;","&amp;'4a Interface to NNB-R-Tool'!B511&amp;","&amp;'4a Interface to NNB-R-Tool'!C511&amp;","&amp;'4a Interface to NNB-R-Tool'!D511&amp;","&amp;'4a Interface to NNB-R-Tool'!E511&amp;","&amp;'4a Interface to NNB-R-Tool'!F511&amp;"0101-"&amp;'4a Interface to NNB-R-Tool'!F511&amp;"1231"&amp;","&amp;'4a Interface to NNB-R-Tool'!G511&amp;","&amp;'4a Interface to NNB-R-Tool'!H511&amp;","&amp;'4a Interface to NNB-R-Tool'!I511&amp;","&amp;'4a Interface to NNB-R-Tool'!J511</f>
        <v/>
      </c>
    </row>
    <row r="512">
      <c r="A512" s="537">
        <f>'4a Interface to NNB-R-Tool'!A512&amp;","&amp;'4a Interface to NNB-R-Tool'!B512&amp;","&amp;'4a Interface to NNB-R-Tool'!C512&amp;","&amp;'4a Interface to NNB-R-Tool'!D512&amp;","&amp;'4a Interface to NNB-R-Tool'!E512&amp;","&amp;'4a Interface to NNB-R-Tool'!F512&amp;"0101-"&amp;'4a Interface to NNB-R-Tool'!F512&amp;"1231"&amp;","&amp;'4a Interface to NNB-R-Tool'!G512&amp;","&amp;'4a Interface to NNB-R-Tool'!H512&amp;","&amp;'4a Interface to NNB-R-Tool'!I512&amp;","&amp;'4a Interface to NNB-R-Tool'!J512</f>
        <v/>
      </c>
    </row>
    <row r="513">
      <c r="A513" s="537">
        <f>'4a Interface to NNB-R-Tool'!A513&amp;","&amp;'4a Interface to NNB-R-Tool'!B513&amp;","&amp;'4a Interface to NNB-R-Tool'!C513&amp;","&amp;'4a Interface to NNB-R-Tool'!D513&amp;","&amp;'4a Interface to NNB-R-Tool'!E513&amp;","&amp;'4a Interface to NNB-R-Tool'!F513&amp;"0101-"&amp;'4a Interface to NNB-R-Tool'!F513&amp;"1231"&amp;","&amp;'4a Interface to NNB-R-Tool'!G513&amp;","&amp;'4a Interface to NNB-R-Tool'!H513&amp;","&amp;'4a Interface to NNB-R-Tool'!I513&amp;","&amp;'4a Interface to NNB-R-Tool'!J513</f>
        <v/>
      </c>
    </row>
    <row r="514">
      <c r="A514" s="537">
        <f>'4a Interface to NNB-R-Tool'!A514&amp;","&amp;'4a Interface to NNB-R-Tool'!B514&amp;","&amp;'4a Interface to NNB-R-Tool'!C514&amp;","&amp;'4a Interface to NNB-R-Tool'!D514&amp;","&amp;'4a Interface to NNB-R-Tool'!E514&amp;","&amp;'4a Interface to NNB-R-Tool'!F514&amp;"0101-"&amp;'4a Interface to NNB-R-Tool'!F514&amp;"1231"&amp;","&amp;'4a Interface to NNB-R-Tool'!G514&amp;","&amp;'4a Interface to NNB-R-Tool'!H514&amp;","&amp;'4a Interface to NNB-R-Tool'!I514&amp;","&amp;'4a Interface to NNB-R-Tool'!J514</f>
        <v/>
      </c>
    </row>
    <row r="515">
      <c r="A515" s="537">
        <f>'4a Interface to NNB-R-Tool'!A515&amp;","&amp;'4a Interface to NNB-R-Tool'!B515&amp;","&amp;'4a Interface to NNB-R-Tool'!C515&amp;","&amp;'4a Interface to NNB-R-Tool'!D515&amp;","&amp;'4a Interface to NNB-R-Tool'!E515&amp;","&amp;'4a Interface to NNB-R-Tool'!F515&amp;"0101-"&amp;'4a Interface to NNB-R-Tool'!F515&amp;"1231"&amp;","&amp;'4a Interface to NNB-R-Tool'!G515&amp;","&amp;'4a Interface to NNB-R-Tool'!H515&amp;","&amp;'4a Interface to NNB-R-Tool'!I515&amp;","&amp;'4a Interface to NNB-R-Tool'!J515</f>
        <v/>
      </c>
    </row>
    <row r="516">
      <c r="A516" s="537">
        <f>'4a Interface to NNB-R-Tool'!A516&amp;","&amp;'4a Interface to NNB-R-Tool'!B516&amp;","&amp;'4a Interface to NNB-R-Tool'!C516&amp;","&amp;'4a Interface to NNB-R-Tool'!D516&amp;","&amp;'4a Interface to NNB-R-Tool'!E516&amp;","&amp;'4a Interface to NNB-R-Tool'!F516&amp;"0101-"&amp;'4a Interface to NNB-R-Tool'!F516&amp;"1231"&amp;","&amp;'4a Interface to NNB-R-Tool'!G516&amp;","&amp;'4a Interface to NNB-R-Tool'!H516&amp;","&amp;'4a Interface to NNB-R-Tool'!I516&amp;","&amp;'4a Interface to NNB-R-Tool'!J516</f>
        <v/>
      </c>
    </row>
    <row r="517">
      <c r="A517" s="537">
        <f>'4a Interface to NNB-R-Tool'!A517&amp;","&amp;'4a Interface to NNB-R-Tool'!B517&amp;","&amp;'4a Interface to NNB-R-Tool'!C517&amp;","&amp;'4a Interface to NNB-R-Tool'!D517&amp;","&amp;'4a Interface to NNB-R-Tool'!E517&amp;","&amp;'4a Interface to NNB-R-Tool'!F517&amp;"0101-"&amp;'4a Interface to NNB-R-Tool'!F517&amp;"1231"&amp;","&amp;'4a Interface to NNB-R-Tool'!G517&amp;","&amp;'4a Interface to NNB-R-Tool'!H517&amp;","&amp;'4a Interface to NNB-R-Tool'!I517&amp;","&amp;'4a Interface to NNB-R-Tool'!J517</f>
        <v/>
      </c>
    </row>
    <row r="518">
      <c r="A518" s="537">
        <f>'4a Interface to NNB-R-Tool'!A518&amp;","&amp;'4a Interface to NNB-R-Tool'!B518&amp;","&amp;'4a Interface to NNB-R-Tool'!C518&amp;","&amp;'4a Interface to NNB-R-Tool'!D518&amp;","&amp;'4a Interface to NNB-R-Tool'!E518&amp;","&amp;'4a Interface to NNB-R-Tool'!F518&amp;"0101-"&amp;'4a Interface to NNB-R-Tool'!F518&amp;"1231"&amp;","&amp;'4a Interface to NNB-R-Tool'!G518&amp;","&amp;'4a Interface to NNB-R-Tool'!H518&amp;","&amp;'4a Interface to NNB-R-Tool'!I518&amp;","&amp;'4a Interface to NNB-R-Tool'!J518</f>
        <v/>
      </c>
    </row>
    <row r="519">
      <c r="A519" s="537">
        <f>'4a Interface to NNB-R-Tool'!A519&amp;","&amp;'4a Interface to NNB-R-Tool'!B519&amp;","&amp;'4a Interface to NNB-R-Tool'!C519&amp;","&amp;'4a Interface to NNB-R-Tool'!D519&amp;","&amp;'4a Interface to NNB-R-Tool'!E519&amp;","&amp;'4a Interface to NNB-R-Tool'!F519&amp;"0101-"&amp;'4a Interface to NNB-R-Tool'!F519&amp;"1231"&amp;","&amp;'4a Interface to NNB-R-Tool'!G519&amp;","&amp;'4a Interface to NNB-R-Tool'!H519&amp;","&amp;'4a Interface to NNB-R-Tool'!I519&amp;","&amp;'4a Interface to NNB-R-Tool'!J519</f>
        <v/>
      </c>
    </row>
    <row r="520">
      <c r="A520" s="537">
        <f>'4a Interface to NNB-R-Tool'!A520&amp;","&amp;'4a Interface to NNB-R-Tool'!B520&amp;","&amp;'4a Interface to NNB-R-Tool'!C520&amp;","&amp;'4a Interface to NNB-R-Tool'!D520&amp;","&amp;'4a Interface to NNB-R-Tool'!E520&amp;","&amp;'4a Interface to NNB-R-Tool'!F520&amp;"0101-"&amp;'4a Interface to NNB-R-Tool'!F520&amp;"1231"&amp;","&amp;'4a Interface to NNB-R-Tool'!G520&amp;","&amp;'4a Interface to NNB-R-Tool'!H520&amp;","&amp;'4a Interface to NNB-R-Tool'!I520&amp;","&amp;'4a Interface to NNB-R-Tool'!J520</f>
        <v/>
      </c>
    </row>
    <row r="521">
      <c r="A521" s="537">
        <f>'4a Interface to NNB-R-Tool'!A521&amp;","&amp;'4a Interface to NNB-R-Tool'!B521&amp;","&amp;'4a Interface to NNB-R-Tool'!C521&amp;","&amp;'4a Interface to NNB-R-Tool'!D521&amp;","&amp;'4a Interface to NNB-R-Tool'!E521&amp;","&amp;'4a Interface to NNB-R-Tool'!F521&amp;"0101-"&amp;'4a Interface to NNB-R-Tool'!F521&amp;"1231"&amp;","&amp;'4a Interface to NNB-R-Tool'!G521&amp;","&amp;'4a Interface to NNB-R-Tool'!H521&amp;","&amp;'4a Interface to NNB-R-Tool'!I521&amp;","&amp;'4a Interface to NNB-R-Tool'!J521</f>
        <v/>
      </c>
    </row>
    <row r="522">
      <c r="A522" s="537">
        <f>'4a Interface to NNB-R-Tool'!A522&amp;","&amp;'4a Interface to NNB-R-Tool'!B522&amp;","&amp;'4a Interface to NNB-R-Tool'!C522&amp;","&amp;'4a Interface to NNB-R-Tool'!D522&amp;","&amp;'4a Interface to NNB-R-Tool'!E522&amp;","&amp;'4a Interface to NNB-R-Tool'!F522&amp;"0101-"&amp;'4a Interface to NNB-R-Tool'!F522&amp;"1231"&amp;","&amp;'4a Interface to NNB-R-Tool'!G522&amp;","&amp;'4a Interface to NNB-R-Tool'!H522&amp;","&amp;'4a Interface to NNB-R-Tool'!I522&amp;","&amp;'4a Interface to NNB-R-Tool'!J522</f>
        <v/>
      </c>
    </row>
    <row r="523">
      <c r="A523" s="537">
        <f>'4a Interface to NNB-R-Tool'!A523&amp;","&amp;'4a Interface to NNB-R-Tool'!B523&amp;","&amp;'4a Interface to NNB-R-Tool'!C523&amp;","&amp;'4a Interface to NNB-R-Tool'!D523&amp;","&amp;'4a Interface to NNB-R-Tool'!E523&amp;","&amp;'4a Interface to NNB-R-Tool'!F523&amp;"0101-"&amp;'4a Interface to NNB-R-Tool'!F523&amp;"1231"&amp;","&amp;'4a Interface to NNB-R-Tool'!G523&amp;","&amp;'4a Interface to NNB-R-Tool'!H523&amp;","&amp;'4a Interface to NNB-R-Tool'!I523&amp;","&amp;'4a Interface to NNB-R-Tool'!J523</f>
        <v/>
      </c>
    </row>
    <row r="524">
      <c r="A524" s="537">
        <f>'4a Interface to NNB-R-Tool'!A524&amp;","&amp;'4a Interface to NNB-R-Tool'!B524&amp;","&amp;'4a Interface to NNB-R-Tool'!C524&amp;","&amp;'4a Interface to NNB-R-Tool'!D524&amp;","&amp;'4a Interface to NNB-R-Tool'!E524&amp;","&amp;'4a Interface to NNB-R-Tool'!F524&amp;"0101-"&amp;'4a Interface to NNB-R-Tool'!F524&amp;"1231"&amp;","&amp;'4a Interface to NNB-R-Tool'!G524&amp;","&amp;'4a Interface to NNB-R-Tool'!H524&amp;","&amp;'4a Interface to NNB-R-Tool'!I524&amp;","&amp;'4a Interface to NNB-R-Tool'!J524</f>
        <v/>
      </c>
    </row>
    <row r="525">
      <c r="A525" s="537">
        <f>'4a Interface to NNB-R-Tool'!A525&amp;","&amp;'4a Interface to NNB-R-Tool'!B525&amp;","&amp;'4a Interface to NNB-R-Tool'!C525&amp;","&amp;'4a Interface to NNB-R-Tool'!D525&amp;","&amp;'4a Interface to NNB-R-Tool'!E525&amp;","&amp;'4a Interface to NNB-R-Tool'!F525&amp;"0101-"&amp;'4a Interface to NNB-R-Tool'!F525&amp;"1231"&amp;","&amp;'4a Interface to NNB-R-Tool'!G525&amp;","&amp;'4a Interface to NNB-R-Tool'!H525&amp;","&amp;'4a Interface to NNB-R-Tool'!I525&amp;","&amp;'4a Interface to NNB-R-Tool'!J525</f>
        <v/>
      </c>
    </row>
    <row r="526">
      <c r="A526" s="537">
        <f>'4a Interface to NNB-R-Tool'!A526&amp;","&amp;'4a Interface to NNB-R-Tool'!B526&amp;","&amp;'4a Interface to NNB-R-Tool'!C526&amp;","&amp;'4a Interface to NNB-R-Tool'!D526&amp;","&amp;'4a Interface to NNB-R-Tool'!E526&amp;","&amp;'4a Interface to NNB-R-Tool'!F526&amp;"0101-"&amp;'4a Interface to NNB-R-Tool'!F526&amp;"1231"&amp;","&amp;'4a Interface to NNB-R-Tool'!G526&amp;","&amp;'4a Interface to NNB-R-Tool'!H526&amp;","&amp;'4a Interface to NNB-R-Tool'!I526&amp;","&amp;'4a Interface to NNB-R-Tool'!J526</f>
        <v/>
      </c>
    </row>
    <row r="527">
      <c r="A527" s="537">
        <f>'4a Interface to NNB-R-Tool'!A527&amp;","&amp;'4a Interface to NNB-R-Tool'!B527&amp;","&amp;'4a Interface to NNB-R-Tool'!C527&amp;","&amp;'4a Interface to NNB-R-Tool'!D527&amp;","&amp;'4a Interface to NNB-R-Tool'!E527&amp;","&amp;'4a Interface to NNB-R-Tool'!F527&amp;"0101-"&amp;'4a Interface to NNB-R-Tool'!F527&amp;"1231"&amp;","&amp;'4a Interface to NNB-R-Tool'!G527&amp;","&amp;'4a Interface to NNB-R-Tool'!H527&amp;","&amp;'4a Interface to NNB-R-Tool'!I527&amp;","&amp;'4a Interface to NNB-R-Tool'!J527</f>
        <v/>
      </c>
    </row>
    <row r="528">
      <c r="A528" s="537">
        <f>'4a Interface to NNB-R-Tool'!A528&amp;","&amp;'4a Interface to NNB-R-Tool'!B528&amp;","&amp;'4a Interface to NNB-R-Tool'!C528&amp;","&amp;'4a Interface to NNB-R-Tool'!D528&amp;","&amp;'4a Interface to NNB-R-Tool'!E528&amp;","&amp;'4a Interface to NNB-R-Tool'!F528&amp;"0101-"&amp;'4a Interface to NNB-R-Tool'!F528&amp;"1231"&amp;","&amp;'4a Interface to NNB-R-Tool'!G528&amp;","&amp;'4a Interface to NNB-R-Tool'!H528&amp;","&amp;'4a Interface to NNB-R-Tool'!I528&amp;","&amp;'4a Interface to NNB-R-Tool'!J528</f>
        <v/>
      </c>
    </row>
    <row r="529">
      <c r="A529" s="537">
        <f>'4a Interface to NNB-R-Tool'!A529&amp;","&amp;'4a Interface to NNB-R-Tool'!B529&amp;","&amp;'4a Interface to NNB-R-Tool'!C529&amp;","&amp;'4a Interface to NNB-R-Tool'!D529&amp;","&amp;'4a Interface to NNB-R-Tool'!E529&amp;","&amp;'4a Interface to NNB-R-Tool'!F529&amp;"0101-"&amp;'4a Interface to NNB-R-Tool'!F529&amp;"1231"&amp;","&amp;'4a Interface to NNB-R-Tool'!G529&amp;","&amp;'4a Interface to NNB-R-Tool'!H529&amp;","&amp;'4a Interface to NNB-R-Tool'!I529&amp;","&amp;'4a Interface to NNB-R-Tool'!J529</f>
        <v/>
      </c>
    </row>
    <row r="530">
      <c r="A530" s="537">
        <f>'4a Interface to NNB-R-Tool'!A530&amp;","&amp;'4a Interface to NNB-R-Tool'!B530&amp;","&amp;'4a Interface to NNB-R-Tool'!C530&amp;","&amp;'4a Interface to NNB-R-Tool'!D530&amp;","&amp;'4a Interface to NNB-R-Tool'!E530&amp;","&amp;'4a Interface to NNB-R-Tool'!F530&amp;"0101-"&amp;'4a Interface to NNB-R-Tool'!F530&amp;"1231"&amp;","&amp;'4a Interface to NNB-R-Tool'!G530&amp;","&amp;'4a Interface to NNB-R-Tool'!H530&amp;","&amp;'4a Interface to NNB-R-Tool'!I530&amp;","&amp;'4a Interface to NNB-R-Tool'!J530</f>
        <v/>
      </c>
    </row>
    <row r="531">
      <c r="A531" s="537">
        <f>'4a Interface to NNB-R-Tool'!A531&amp;","&amp;'4a Interface to NNB-R-Tool'!B531&amp;","&amp;'4a Interface to NNB-R-Tool'!C531&amp;","&amp;'4a Interface to NNB-R-Tool'!D531&amp;","&amp;'4a Interface to NNB-R-Tool'!E531&amp;","&amp;'4a Interface to NNB-R-Tool'!F531&amp;"0101-"&amp;'4a Interface to NNB-R-Tool'!F531&amp;"1231"&amp;","&amp;'4a Interface to NNB-R-Tool'!G531&amp;","&amp;'4a Interface to NNB-R-Tool'!H531&amp;","&amp;'4a Interface to NNB-R-Tool'!I531&amp;","&amp;'4a Interface to NNB-R-Tool'!J531</f>
        <v/>
      </c>
    </row>
    <row r="532">
      <c r="A532" s="537">
        <f>'4a Interface to NNB-R-Tool'!A532&amp;","&amp;'4a Interface to NNB-R-Tool'!B532&amp;","&amp;'4a Interface to NNB-R-Tool'!C532&amp;","&amp;'4a Interface to NNB-R-Tool'!D532&amp;","&amp;'4a Interface to NNB-R-Tool'!E532&amp;","&amp;'4a Interface to NNB-R-Tool'!F532&amp;"0101-"&amp;'4a Interface to NNB-R-Tool'!F532&amp;"1231"&amp;","&amp;'4a Interface to NNB-R-Tool'!G532&amp;","&amp;'4a Interface to NNB-R-Tool'!H532&amp;","&amp;'4a Interface to NNB-R-Tool'!I532&amp;","&amp;'4a Interface to NNB-R-Tool'!J532</f>
        <v/>
      </c>
    </row>
    <row r="533">
      <c r="A533" s="537">
        <f>'4a Interface to NNB-R-Tool'!A533&amp;","&amp;'4a Interface to NNB-R-Tool'!B533&amp;","&amp;'4a Interface to NNB-R-Tool'!C533&amp;","&amp;'4a Interface to NNB-R-Tool'!D533&amp;","&amp;'4a Interface to NNB-R-Tool'!E533&amp;","&amp;'4a Interface to NNB-R-Tool'!F533&amp;"0101-"&amp;'4a Interface to NNB-R-Tool'!F533&amp;"1231"&amp;","&amp;'4a Interface to NNB-R-Tool'!G533&amp;","&amp;'4a Interface to NNB-R-Tool'!H533&amp;","&amp;'4a Interface to NNB-R-Tool'!I533&amp;","&amp;'4a Interface to NNB-R-Tool'!J533</f>
        <v/>
      </c>
    </row>
    <row r="534">
      <c r="A534" s="537">
        <f>'4a Interface to NNB-R-Tool'!A534&amp;","&amp;'4a Interface to NNB-R-Tool'!B534&amp;","&amp;'4a Interface to NNB-R-Tool'!C534&amp;","&amp;'4a Interface to NNB-R-Tool'!D534&amp;","&amp;'4a Interface to NNB-R-Tool'!E534&amp;","&amp;'4a Interface to NNB-R-Tool'!F534&amp;"0101-"&amp;'4a Interface to NNB-R-Tool'!F534&amp;"1231"&amp;","&amp;'4a Interface to NNB-R-Tool'!G534&amp;","&amp;'4a Interface to NNB-R-Tool'!H534&amp;","&amp;'4a Interface to NNB-R-Tool'!I534&amp;","&amp;'4a Interface to NNB-R-Tool'!J534</f>
        <v/>
      </c>
    </row>
    <row r="535">
      <c r="A535" s="537">
        <f>'4a Interface to NNB-R-Tool'!A535&amp;","&amp;'4a Interface to NNB-R-Tool'!B535&amp;","&amp;'4a Interface to NNB-R-Tool'!C535&amp;","&amp;'4a Interface to NNB-R-Tool'!D535&amp;","&amp;'4a Interface to NNB-R-Tool'!E535&amp;","&amp;'4a Interface to NNB-R-Tool'!F535&amp;"0101-"&amp;'4a Interface to NNB-R-Tool'!F535&amp;"1231"&amp;","&amp;'4a Interface to NNB-R-Tool'!G535&amp;","&amp;'4a Interface to NNB-R-Tool'!H535&amp;","&amp;'4a Interface to NNB-R-Tool'!I535&amp;","&amp;'4a Interface to NNB-R-Tool'!J535</f>
        <v/>
      </c>
    </row>
    <row r="536">
      <c r="A536" s="537">
        <f>'4a Interface to NNB-R-Tool'!A536&amp;","&amp;'4a Interface to NNB-R-Tool'!B536&amp;","&amp;'4a Interface to NNB-R-Tool'!C536&amp;","&amp;'4a Interface to NNB-R-Tool'!D536&amp;","&amp;'4a Interface to NNB-R-Tool'!E536&amp;","&amp;'4a Interface to NNB-R-Tool'!F536&amp;"0101-"&amp;'4a Interface to NNB-R-Tool'!F536&amp;"1231"&amp;","&amp;'4a Interface to NNB-R-Tool'!G536&amp;","&amp;'4a Interface to NNB-R-Tool'!H536&amp;","&amp;'4a Interface to NNB-R-Tool'!I536&amp;","&amp;'4a Interface to NNB-R-Tool'!J536</f>
        <v/>
      </c>
    </row>
    <row r="537">
      <c r="A537" s="537">
        <f>'4a Interface to NNB-R-Tool'!A537&amp;","&amp;'4a Interface to NNB-R-Tool'!B537&amp;","&amp;'4a Interface to NNB-R-Tool'!C537&amp;","&amp;'4a Interface to NNB-R-Tool'!D537&amp;","&amp;'4a Interface to NNB-R-Tool'!E537&amp;","&amp;'4a Interface to NNB-R-Tool'!F537&amp;"0101-"&amp;'4a Interface to NNB-R-Tool'!F537&amp;"1231"&amp;","&amp;'4a Interface to NNB-R-Tool'!G537&amp;","&amp;'4a Interface to NNB-R-Tool'!H537&amp;","&amp;'4a Interface to NNB-R-Tool'!I537&amp;","&amp;'4a Interface to NNB-R-Tool'!J537</f>
        <v/>
      </c>
    </row>
    <row r="538">
      <c r="A538" s="537">
        <f>'4a Interface to NNB-R-Tool'!A538&amp;","&amp;'4a Interface to NNB-R-Tool'!B538&amp;","&amp;'4a Interface to NNB-R-Tool'!C538&amp;","&amp;'4a Interface to NNB-R-Tool'!D538&amp;","&amp;'4a Interface to NNB-R-Tool'!E538&amp;","&amp;'4a Interface to NNB-R-Tool'!F538&amp;"0101-"&amp;'4a Interface to NNB-R-Tool'!F538&amp;"1231"&amp;","&amp;'4a Interface to NNB-R-Tool'!G538&amp;","&amp;'4a Interface to NNB-R-Tool'!H538&amp;","&amp;'4a Interface to NNB-R-Tool'!I538&amp;","&amp;'4a Interface to NNB-R-Tool'!J538</f>
        <v/>
      </c>
    </row>
    <row r="539">
      <c r="A539" s="537">
        <f>'4a Interface to NNB-R-Tool'!A539&amp;","&amp;'4a Interface to NNB-R-Tool'!B539&amp;","&amp;'4a Interface to NNB-R-Tool'!C539&amp;","&amp;'4a Interface to NNB-R-Tool'!D539&amp;","&amp;'4a Interface to NNB-R-Tool'!E539&amp;","&amp;'4a Interface to NNB-R-Tool'!F539&amp;"0101-"&amp;'4a Interface to NNB-R-Tool'!F539&amp;"1231"&amp;","&amp;'4a Interface to NNB-R-Tool'!G539&amp;","&amp;'4a Interface to NNB-R-Tool'!H539&amp;","&amp;'4a Interface to NNB-R-Tool'!I539&amp;","&amp;'4a Interface to NNB-R-Tool'!J539</f>
        <v/>
      </c>
    </row>
    <row r="540">
      <c r="A540" s="537">
        <f>'4a Interface to NNB-R-Tool'!A540&amp;","&amp;'4a Interface to NNB-R-Tool'!B540&amp;","&amp;'4a Interface to NNB-R-Tool'!C540&amp;","&amp;'4a Interface to NNB-R-Tool'!D540&amp;","&amp;'4a Interface to NNB-R-Tool'!E540&amp;","&amp;'4a Interface to NNB-R-Tool'!F540&amp;"0101-"&amp;'4a Interface to NNB-R-Tool'!F540&amp;"1231"&amp;","&amp;'4a Interface to NNB-R-Tool'!G540&amp;","&amp;'4a Interface to NNB-R-Tool'!H540&amp;","&amp;'4a Interface to NNB-R-Tool'!I540&amp;","&amp;'4a Interface to NNB-R-Tool'!J540</f>
        <v/>
      </c>
    </row>
    <row r="541">
      <c r="A541" s="537">
        <f>'4a Interface to NNB-R-Tool'!A541&amp;","&amp;'4a Interface to NNB-R-Tool'!B541&amp;","&amp;'4a Interface to NNB-R-Tool'!C541&amp;","&amp;'4a Interface to NNB-R-Tool'!D541&amp;","&amp;'4a Interface to NNB-R-Tool'!E541&amp;","&amp;'4a Interface to NNB-R-Tool'!F541&amp;"0101-"&amp;'4a Interface to NNB-R-Tool'!F541&amp;"1231"&amp;","&amp;'4a Interface to NNB-R-Tool'!G541&amp;","&amp;'4a Interface to NNB-R-Tool'!H541&amp;","&amp;'4a Interface to NNB-R-Tool'!I541&amp;","&amp;'4a Interface to NNB-R-Tool'!J541</f>
        <v/>
      </c>
    </row>
    <row r="542">
      <c r="A542" s="537">
        <f>'4a Interface to NNB-R-Tool'!A542&amp;","&amp;'4a Interface to NNB-R-Tool'!B542&amp;","&amp;'4a Interface to NNB-R-Tool'!C542&amp;","&amp;'4a Interface to NNB-R-Tool'!D542&amp;","&amp;'4a Interface to NNB-R-Tool'!E542&amp;","&amp;'4a Interface to NNB-R-Tool'!F542&amp;"0101-"&amp;'4a Interface to NNB-R-Tool'!F542&amp;"1231"&amp;","&amp;'4a Interface to NNB-R-Tool'!G542&amp;","&amp;'4a Interface to NNB-R-Tool'!H542&amp;","&amp;'4a Interface to NNB-R-Tool'!I542&amp;","&amp;'4a Interface to NNB-R-Tool'!J542</f>
        <v/>
      </c>
    </row>
    <row r="543">
      <c r="A543" s="537">
        <f>'4a Interface to NNB-R-Tool'!A543&amp;","&amp;'4a Interface to NNB-R-Tool'!B543&amp;","&amp;'4a Interface to NNB-R-Tool'!C543&amp;","&amp;'4a Interface to NNB-R-Tool'!D543&amp;","&amp;'4a Interface to NNB-R-Tool'!E543&amp;","&amp;'4a Interface to NNB-R-Tool'!F543&amp;"0101-"&amp;'4a Interface to NNB-R-Tool'!F543&amp;"1231"&amp;","&amp;'4a Interface to NNB-R-Tool'!G543&amp;","&amp;'4a Interface to NNB-R-Tool'!H543&amp;","&amp;'4a Interface to NNB-R-Tool'!I543&amp;","&amp;'4a Interface to NNB-R-Tool'!J543</f>
        <v/>
      </c>
    </row>
    <row r="544">
      <c r="A544" s="537">
        <f>'4a Interface to NNB-R-Tool'!A544&amp;","&amp;'4a Interface to NNB-R-Tool'!B544&amp;","&amp;'4a Interface to NNB-R-Tool'!C544&amp;","&amp;'4a Interface to NNB-R-Tool'!D544&amp;","&amp;'4a Interface to NNB-R-Tool'!E544&amp;","&amp;'4a Interface to NNB-R-Tool'!F544&amp;"0101-"&amp;'4a Interface to NNB-R-Tool'!F544&amp;"1231"&amp;","&amp;'4a Interface to NNB-R-Tool'!G544&amp;","&amp;'4a Interface to NNB-R-Tool'!H544&amp;","&amp;'4a Interface to NNB-R-Tool'!I544&amp;","&amp;'4a Interface to NNB-R-Tool'!J544</f>
        <v/>
      </c>
    </row>
    <row r="545">
      <c r="A545" s="537">
        <f>'4a Interface to NNB-R-Tool'!A545&amp;","&amp;'4a Interface to NNB-R-Tool'!B545&amp;","&amp;'4a Interface to NNB-R-Tool'!C545&amp;","&amp;'4a Interface to NNB-R-Tool'!D545&amp;","&amp;'4a Interface to NNB-R-Tool'!E545&amp;","&amp;'4a Interface to NNB-R-Tool'!F545&amp;"0101-"&amp;'4a Interface to NNB-R-Tool'!F545&amp;"1231"&amp;","&amp;'4a Interface to NNB-R-Tool'!G545&amp;","&amp;'4a Interface to NNB-R-Tool'!H545&amp;","&amp;'4a Interface to NNB-R-Tool'!I545&amp;","&amp;'4a Interface to NNB-R-Tool'!J545</f>
        <v/>
      </c>
    </row>
    <row r="546">
      <c r="A546" s="537">
        <f>'4a Interface to NNB-R-Tool'!A546&amp;","&amp;'4a Interface to NNB-R-Tool'!B546&amp;","&amp;'4a Interface to NNB-R-Tool'!C546&amp;","&amp;'4a Interface to NNB-R-Tool'!D546&amp;","&amp;'4a Interface to NNB-R-Tool'!E546&amp;","&amp;'4a Interface to NNB-R-Tool'!F546&amp;"0101-"&amp;'4a Interface to NNB-R-Tool'!F546&amp;"1231"&amp;","&amp;'4a Interface to NNB-R-Tool'!G546&amp;","&amp;'4a Interface to NNB-R-Tool'!H546&amp;","&amp;'4a Interface to NNB-R-Tool'!I546&amp;","&amp;'4a Interface to NNB-R-Tool'!J546</f>
        <v/>
      </c>
    </row>
    <row r="547">
      <c r="A547" s="537">
        <f>'4a Interface to NNB-R-Tool'!A547&amp;","&amp;'4a Interface to NNB-R-Tool'!B547&amp;","&amp;'4a Interface to NNB-R-Tool'!C547&amp;","&amp;'4a Interface to NNB-R-Tool'!D547&amp;","&amp;'4a Interface to NNB-R-Tool'!E547&amp;","&amp;'4a Interface to NNB-R-Tool'!F547&amp;"0101-"&amp;'4a Interface to NNB-R-Tool'!F547&amp;"1231"&amp;","&amp;'4a Interface to NNB-R-Tool'!G547&amp;","&amp;'4a Interface to NNB-R-Tool'!H547&amp;","&amp;'4a Interface to NNB-R-Tool'!I547&amp;","&amp;'4a Interface to NNB-R-Tool'!J547</f>
        <v/>
      </c>
    </row>
    <row r="548">
      <c r="A548" s="537">
        <f>'4a Interface to NNB-R-Tool'!A548&amp;","&amp;'4a Interface to NNB-R-Tool'!B548&amp;","&amp;'4a Interface to NNB-R-Tool'!C548&amp;","&amp;'4a Interface to NNB-R-Tool'!D548&amp;","&amp;'4a Interface to NNB-R-Tool'!E548&amp;","&amp;'4a Interface to NNB-R-Tool'!F548&amp;"0101-"&amp;'4a Interface to NNB-R-Tool'!F548&amp;"1231"&amp;","&amp;'4a Interface to NNB-R-Tool'!G548&amp;","&amp;'4a Interface to NNB-R-Tool'!H548&amp;","&amp;'4a Interface to NNB-R-Tool'!I548&amp;","&amp;'4a Interface to NNB-R-Tool'!J548</f>
        <v/>
      </c>
    </row>
    <row r="549">
      <c r="A549" s="537">
        <f>'4a Interface to NNB-R-Tool'!A549&amp;","&amp;'4a Interface to NNB-R-Tool'!B549&amp;","&amp;'4a Interface to NNB-R-Tool'!C549&amp;","&amp;'4a Interface to NNB-R-Tool'!D549&amp;","&amp;'4a Interface to NNB-R-Tool'!E549&amp;","&amp;'4a Interface to NNB-R-Tool'!F549&amp;"0101-"&amp;'4a Interface to NNB-R-Tool'!F549&amp;"1231"&amp;","&amp;'4a Interface to NNB-R-Tool'!G549&amp;","&amp;'4a Interface to NNB-R-Tool'!H549&amp;","&amp;'4a Interface to NNB-R-Tool'!I549&amp;","&amp;'4a Interface to NNB-R-Tool'!J549</f>
        <v/>
      </c>
    </row>
    <row r="550">
      <c r="A550" s="537">
        <f>'4a Interface to NNB-R-Tool'!A550&amp;","&amp;'4a Interface to NNB-R-Tool'!B550&amp;","&amp;'4a Interface to NNB-R-Tool'!C550&amp;","&amp;'4a Interface to NNB-R-Tool'!D550&amp;","&amp;'4a Interface to NNB-R-Tool'!E550&amp;","&amp;'4a Interface to NNB-R-Tool'!F550&amp;"0101-"&amp;'4a Interface to NNB-R-Tool'!F550&amp;"1231"&amp;","&amp;'4a Interface to NNB-R-Tool'!G550&amp;","&amp;'4a Interface to NNB-R-Tool'!H550&amp;","&amp;'4a Interface to NNB-R-Tool'!I550&amp;","&amp;'4a Interface to NNB-R-Tool'!J550</f>
        <v/>
      </c>
    </row>
    <row r="551">
      <c r="A551" s="537">
        <f>'4a Interface to NNB-R-Tool'!A551&amp;","&amp;'4a Interface to NNB-R-Tool'!B551&amp;","&amp;'4a Interface to NNB-R-Tool'!C551&amp;","&amp;'4a Interface to NNB-R-Tool'!D551&amp;","&amp;'4a Interface to NNB-R-Tool'!E551&amp;","&amp;'4a Interface to NNB-R-Tool'!F551&amp;"0101-"&amp;'4a Interface to NNB-R-Tool'!F551&amp;"1231"&amp;","&amp;'4a Interface to NNB-R-Tool'!G551&amp;","&amp;'4a Interface to NNB-R-Tool'!H551&amp;","&amp;'4a Interface to NNB-R-Tool'!I551&amp;","&amp;'4a Interface to NNB-R-Tool'!J551</f>
        <v/>
      </c>
    </row>
    <row r="552">
      <c r="A552" s="537">
        <f>'4a Interface to NNB-R-Tool'!A552&amp;","&amp;'4a Interface to NNB-R-Tool'!B552&amp;","&amp;'4a Interface to NNB-R-Tool'!C552&amp;","&amp;'4a Interface to NNB-R-Tool'!D552&amp;","&amp;'4a Interface to NNB-R-Tool'!E552&amp;","&amp;'4a Interface to NNB-R-Tool'!F552&amp;"0101-"&amp;'4a Interface to NNB-R-Tool'!F552&amp;"1231"&amp;","&amp;'4a Interface to NNB-R-Tool'!G552&amp;","&amp;'4a Interface to NNB-R-Tool'!H552&amp;","&amp;'4a Interface to NNB-R-Tool'!I552&amp;","&amp;'4a Interface to NNB-R-Tool'!J552</f>
        <v/>
      </c>
    </row>
    <row r="553">
      <c r="A553" s="537">
        <f>'4a Interface to NNB-R-Tool'!A553&amp;","&amp;'4a Interface to NNB-R-Tool'!B553&amp;","&amp;'4a Interface to NNB-R-Tool'!C553&amp;","&amp;'4a Interface to NNB-R-Tool'!D553&amp;","&amp;'4a Interface to NNB-R-Tool'!E553&amp;","&amp;'4a Interface to NNB-R-Tool'!F553&amp;"0101-"&amp;'4a Interface to NNB-R-Tool'!F553&amp;"1231"&amp;","&amp;'4a Interface to NNB-R-Tool'!G553&amp;","&amp;'4a Interface to NNB-R-Tool'!H553&amp;","&amp;'4a Interface to NNB-R-Tool'!I553&amp;","&amp;'4a Interface to NNB-R-Tool'!J553</f>
        <v/>
      </c>
    </row>
    <row r="554">
      <c r="A554" s="537">
        <f>'4a Interface to NNB-R-Tool'!A554&amp;","&amp;'4a Interface to NNB-R-Tool'!B554&amp;","&amp;'4a Interface to NNB-R-Tool'!C554&amp;","&amp;'4a Interface to NNB-R-Tool'!D554&amp;","&amp;'4a Interface to NNB-R-Tool'!E554&amp;","&amp;'4a Interface to NNB-R-Tool'!F554&amp;"0101-"&amp;'4a Interface to NNB-R-Tool'!F554&amp;"1231"&amp;","&amp;'4a Interface to NNB-R-Tool'!G554&amp;","&amp;'4a Interface to NNB-R-Tool'!H554&amp;","&amp;'4a Interface to NNB-R-Tool'!I554&amp;","&amp;'4a Interface to NNB-R-Tool'!J554</f>
        <v/>
      </c>
    </row>
    <row r="555">
      <c r="A555" s="537">
        <f>'4a Interface to NNB-R-Tool'!A555&amp;","&amp;'4a Interface to NNB-R-Tool'!B555&amp;","&amp;'4a Interface to NNB-R-Tool'!C555&amp;","&amp;'4a Interface to NNB-R-Tool'!D555&amp;","&amp;'4a Interface to NNB-R-Tool'!E555&amp;","&amp;'4a Interface to NNB-R-Tool'!F555&amp;"0101-"&amp;'4a Interface to NNB-R-Tool'!F555&amp;"1231"&amp;","&amp;'4a Interface to NNB-R-Tool'!G555&amp;","&amp;'4a Interface to NNB-R-Tool'!H555&amp;","&amp;'4a Interface to NNB-R-Tool'!I555&amp;","&amp;'4a Interface to NNB-R-Tool'!J555</f>
        <v/>
      </c>
    </row>
    <row r="556">
      <c r="A556" s="537">
        <f>'4a Interface to NNB-R-Tool'!A556&amp;","&amp;'4a Interface to NNB-R-Tool'!B556&amp;","&amp;'4a Interface to NNB-R-Tool'!C556&amp;","&amp;'4a Interface to NNB-R-Tool'!D556&amp;","&amp;'4a Interface to NNB-R-Tool'!E556&amp;","&amp;'4a Interface to NNB-R-Tool'!F556&amp;"0101-"&amp;'4a Interface to NNB-R-Tool'!F556&amp;"1231"&amp;","&amp;'4a Interface to NNB-R-Tool'!G556&amp;","&amp;'4a Interface to NNB-R-Tool'!H556&amp;","&amp;'4a Interface to NNB-R-Tool'!I556&amp;","&amp;'4a Interface to NNB-R-Tool'!J556</f>
        <v/>
      </c>
    </row>
    <row r="557">
      <c r="A557" s="537">
        <f>'4a Interface to NNB-R-Tool'!A557&amp;","&amp;'4a Interface to NNB-R-Tool'!B557&amp;","&amp;'4a Interface to NNB-R-Tool'!C557&amp;","&amp;'4a Interface to NNB-R-Tool'!D557&amp;","&amp;'4a Interface to NNB-R-Tool'!E557&amp;","&amp;'4a Interface to NNB-R-Tool'!F557&amp;"0101-"&amp;'4a Interface to NNB-R-Tool'!F557&amp;"1231"&amp;","&amp;'4a Interface to NNB-R-Tool'!G557&amp;","&amp;'4a Interface to NNB-R-Tool'!H557&amp;","&amp;'4a Interface to NNB-R-Tool'!I557&amp;","&amp;'4a Interface to NNB-R-Tool'!J557</f>
        <v/>
      </c>
    </row>
    <row r="558">
      <c r="A558" s="537">
        <f>'4a Interface to NNB-R-Tool'!A558&amp;","&amp;'4a Interface to NNB-R-Tool'!B558&amp;","&amp;'4a Interface to NNB-R-Tool'!C558&amp;","&amp;'4a Interface to NNB-R-Tool'!D558&amp;","&amp;'4a Interface to NNB-R-Tool'!E558&amp;","&amp;'4a Interface to NNB-R-Tool'!F558&amp;"0101-"&amp;'4a Interface to NNB-R-Tool'!F558&amp;"1231"&amp;","&amp;'4a Interface to NNB-R-Tool'!G558&amp;","&amp;'4a Interface to NNB-R-Tool'!H558&amp;","&amp;'4a Interface to NNB-R-Tool'!I558&amp;","&amp;'4a Interface to NNB-R-Tool'!J558</f>
        <v/>
      </c>
    </row>
    <row r="559">
      <c r="A559" s="537">
        <f>'4a Interface to NNB-R-Tool'!A559&amp;","&amp;'4a Interface to NNB-R-Tool'!B559&amp;","&amp;'4a Interface to NNB-R-Tool'!C559&amp;","&amp;'4a Interface to NNB-R-Tool'!D559&amp;","&amp;'4a Interface to NNB-R-Tool'!E559&amp;","&amp;'4a Interface to NNB-R-Tool'!F559&amp;"0101-"&amp;'4a Interface to NNB-R-Tool'!F559&amp;"1231"&amp;","&amp;'4a Interface to NNB-R-Tool'!G559&amp;","&amp;'4a Interface to NNB-R-Tool'!H559&amp;","&amp;'4a Interface to NNB-R-Tool'!I559&amp;","&amp;'4a Interface to NNB-R-Tool'!J559</f>
        <v/>
      </c>
    </row>
    <row r="560">
      <c r="A560" s="537">
        <f>'4a Interface to NNB-R-Tool'!A560&amp;","&amp;'4a Interface to NNB-R-Tool'!B560&amp;","&amp;'4a Interface to NNB-R-Tool'!C560&amp;","&amp;'4a Interface to NNB-R-Tool'!D560&amp;","&amp;'4a Interface to NNB-R-Tool'!E560&amp;","&amp;'4a Interface to NNB-R-Tool'!F560&amp;"0101-"&amp;'4a Interface to NNB-R-Tool'!F560&amp;"1231"&amp;","&amp;'4a Interface to NNB-R-Tool'!G560&amp;","&amp;'4a Interface to NNB-R-Tool'!H560&amp;","&amp;'4a Interface to NNB-R-Tool'!I560&amp;","&amp;'4a Interface to NNB-R-Tool'!J560</f>
        <v/>
      </c>
    </row>
    <row r="561">
      <c r="A561" s="537">
        <f>'4a Interface to NNB-R-Tool'!A561&amp;","&amp;'4a Interface to NNB-R-Tool'!B561&amp;","&amp;'4a Interface to NNB-R-Tool'!C561&amp;","&amp;'4a Interface to NNB-R-Tool'!D561&amp;","&amp;'4a Interface to NNB-R-Tool'!E561&amp;","&amp;'4a Interface to NNB-R-Tool'!F561&amp;"0101-"&amp;'4a Interface to NNB-R-Tool'!F561&amp;"1231"&amp;","&amp;'4a Interface to NNB-R-Tool'!G561&amp;","&amp;'4a Interface to NNB-R-Tool'!H561&amp;","&amp;'4a Interface to NNB-R-Tool'!I561&amp;","&amp;'4a Interface to NNB-R-Tool'!J561</f>
        <v/>
      </c>
    </row>
    <row r="562">
      <c r="A562" s="537">
        <f>'4a Interface to NNB-R-Tool'!A562&amp;","&amp;'4a Interface to NNB-R-Tool'!B562&amp;","&amp;'4a Interface to NNB-R-Tool'!C562&amp;","&amp;'4a Interface to NNB-R-Tool'!D562&amp;","&amp;'4a Interface to NNB-R-Tool'!E562&amp;","&amp;'4a Interface to NNB-R-Tool'!F562&amp;"0101-"&amp;'4a Interface to NNB-R-Tool'!F562&amp;"1231"&amp;","&amp;'4a Interface to NNB-R-Tool'!G562&amp;","&amp;'4a Interface to NNB-R-Tool'!H562&amp;","&amp;'4a Interface to NNB-R-Tool'!I562&amp;","&amp;'4a Interface to NNB-R-Tool'!J562</f>
        <v/>
      </c>
    </row>
    <row r="563">
      <c r="A563" s="537">
        <f>'4a Interface to NNB-R-Tool'!A563&amp;","&amp;'4a Interface to NNB-R-Tool'!B563&amp;","&amp;'4a Interface to NNB-R-Tool'!C563&amp;","&amp;'4a Interface to NNB-R-Tool'!D563&amp;","&amp;'4a Interface to NNB-R-Tool'!E563&amp;","&amp;'4a Interface to NNB-R-Tool'!F563&amp;"0101-"&amp;'4a Interface to NNB-R-Tool'!F563&amp;"1231"&amp;","&amp;'4a Interface to NNB-R-Tool'!G563&amp;","&amp;'4a Interface to NNB-R-Tool'!H563&amp;","&amp;'4a Interface to NNB-R-Tool'!I563&amp;","&amp;'4a Interface to NNB-R-Tool'!J563</f>
        <v/>
      </c>
    </row>
    <row r="564">
      <c r="A564" s="537">
        <f>'4a Interface to NNB-R-Tool'!A564&amp;","&amp;'4a Interface to NNB-R-Tool'!B564&amp;","&amp;'4a Interface to NNB-R-Tool'!C564&amp;","&amp;'4a Interface to NNB-R-Tool'!D564&amp;","&amp;'4a Interface to NNB-R-Tool'!E564&amp;","&amp;'4a Interface to NNB-R-Tool'!F564&amp;"0101-"&amp;'4a Interface to NNB-R-Tool'!F564&amp;"1231"&amp;","&amp;'4a Interface to NNB-R-Tool'!G564&amp;","&amp;'4a Interface to NNB-R-Tool'!H564&amp;","&amp;'4a Interface to NNB-R-Tool'!I564&amp;","&amp;'4a Interface to NNB-R-Tool'!J564</f>
        <v/>
      </c>
    </row>
    <row r="565">
      <c r="A565" s="537">
        <f>'4a Interface to NNB-R-Tool'!A565&amp;","&amp;'4a Interface to NNB-R-Tool'!B565&amp;","&amp;'4a Interface to NNB-R-Tool'!C565&amp;","&amp;'4a Interface to NNB-R-Tool'!D565&amp;","&amp;'4a Interface to NNB-R-Tool'!E565&amp;","&amp;'4a Interface to NNB-R-Tool'!F565&amp;"0101-"&amp;'4a Interface to NNB-R-Tool'!F565&amp;"1231"&amp;","&amp;'4a Interface to NNB-R-Tool'!G565&amp;","&amp;'4a Interface to NNB-R-Tool'!H565&amp;","&amp;'4a Interface to NNB-R-Tool'!I565&amp;","&amp;'4a Interface to NNB-R-Tool'!J565</f>
        <v/>
      </c>
    </row>
    <row r="566">
      <c r="A566" s="537">
        <f>'4a Interface to NNB-R-Tool'!A566&amp;","&amp;'4a Interface to NNB-R-Tool'!B566&amp;","&amp;'4a Interface to NNB-R-Tool'!C566&amp;","&amp;'4a Interface to NNB-R-Tool'!D566&amp;","&amp;'4a Interface to NNB-R-Tool'!E566&amp;","&amp;'4a Interface to NNB-R-Tool'!F566&amp;"0101-"&amp;'4a Interface to NNB-R-Tool'!F566&amp;"1231"&amp;","&amp;'4a Interface to NNB-R-Tool'!G566&amp;","&amp;'4a Interface to NNB-R-Tool'!H566&amp;","&amp;'4a Interface to NNB-R-Tool'!I566&amp;","&amp;'4a Interface to NNB-R-Tool'!J566</f>
        <v/>
      </c>
    </row>
    <row r="567">
      <c r="A567" s="537">
        <f>'4a Interface to NNB-R-Tool'!A567&amp;","&amp;'4a Interface to NNB-R-Tool'!B567&amp;","&amp;'4a Interface to NNB-R-Tool'!C567&amp;","&amp;'4a Interface to NNB-R-Tool'!D567&amp;","&amp;'4a Interface to NNB-R-Tool'!E567&amp;","&amp;'4a Interface to NNB-R-Tool'!F567&amp;"0101-"&amp;'4a Interface to NNB-R-Tool'!F567&amp;"1231"&amp;","&amp;'4a Interface to NNB-R-Tool'!G567&amp;","&amp;'4a Interface to NNB-R-Tool'!H567&amp;","&amp;'4a Interface to NNB-R-Tool'!I567&amp;","&amp;'4a Interface to NNB-R-Tool'!J567</f>
        <v/>
      </c>
    </row>
    <row r="568">
      <c r="A568" s="537">
        <f>'4a Interface to NNB-R-Tool'!A568&amp;","&amp;'4a Interface to NNB-R-Tool'!B568&amp;","&amp;'4a Interface to NNB-R-Tool'!C568&amp;","&amp;'4a Interface to NNB-R-Tool'!D568&amp;","&amp;'4a Interface to NNB-R-Tool'!E568&amp;","&amp;'4a Interface to NNB-R-Tool'!F568&amp;"0101-"&amp;'4a Interface to NNB-R-Tool'!F568&amp;"1231"&amp;","&amp;'4a Interface to NNB-R-Tool'!G568&amp;","&amp;'4a Interface to NNB-R-Tool'!H568&amp;","&amp;'4a Interface to NNB-R-Tool'!I568&amp;","&amp;'4a Interface to NNB-R-Tool'!J568</f>
        <v/>
      </c>
    </row>
    <row r="569">
      <c r="A569" s="537">
        <f>'4a Interface to NNB-R-Tool'!A569&amp;","&amp;'4a Interface to NNB-R-Tool'!B569&amp;","&amp;'4a Interface to NNB-R-Tool'!C569&amp;","&amp;'4a Interface to NNB-R-Tool'!D569&amp;","&amp;'4a Interface to NNB-R-Tool'!E569&amp;","&amp;'4a Interface to NNB-R-Tool'!F569&amp;"0101-"&amp;'4a Interface to NNB-R-Tool'!F569&amp;"1231"&amp;","&amp;'4a Interface to NNB-R-Tool'!G569&amp;","&amp;'4a Interface to NNB-R-Tool'!H569&amp;","&amp;'4a Interface to NNB-R-Tool'!I569&amp;","&amp;'4a Interface to NNB-R-Tool'!J569</f>
        <v/>
      </c>
    </row>
    <row r="570">
      <c r="A570" s="537">
        <f>'4a Interface to NNB-R-Tool'!A570&amp;","&amp;'4a Interface to NNB-R-Tool'!B570&amp;","&amp;'4a Interface to NNB-R-Tool'!C570&amp;","&amp;'4a Interface to NNB-R-Tool'!D570&amp;","&amp;'4a Interface to NNB-R-Tool'!E570&amp;","&amp;'4a Interface to NNB-R-Tool'!F570&amp;"0101-"&amp;'4a Interface to NNB-R-Tool'!F570&amp;"1231"&amp;","&amp;'4a Interface to NNB-R-Tool'!G570&amp;","&amp;'4a Interface to NNB-R-Tool'!H570&amp;","&amp;'4a Interface to NNB-R-Tool'!I570&amp;","&amp;'4a Interface to NNB-R-Tool'!J570</f>
        <v/>
      </c>
    </row>
    <row r="571">
      <c r="A571" s="537">
        <f>'4a Interface to NNB-R-Tool'!A571&amp;","&amp;'4a Interface to NNB-R-Tool'!B571&amp;","&amp;'4a Interface to NNB-R-Tool'!C571&amp;","&amp;'4a Interface to NNB-R-Tool'!D571&amp;","&amp;'4a Interface to NNB-R-Tool'!E571&amp;","&amp;'4a Interface to NNB-R-Tool'!F571&amp;"0101-"&amp;'4a Interface to NNB-R-Tool'!F571&amp;"1231"&amp;","&amp;'4a Interface to NNB-R-Tool'!G571&amp;","&amp;'4a Interface to NNB-R-Tool'!H571&amp;","&amp;'4a Interface to NNB-R-Tool'!I571&amp;","&amp;'4a Interface to NNB-R-Tool'!J571</f>
        <v/>
      </c>
    </row>
    <row r="572">
      <c r="A572" s="537">
        <f>'4a Interface to NNB-R-Tool'!A572&amp;","&amp;'4a Interface to NNB-R-Tool'!B572&amp;","&amp;'4a Interface to NNB-R-Tool'!C572&amp;","&amp;'4a Interface to NNB-R-Tool'!D572&amp;","&amp;'4a Interface to NNB-R-Tool'!E572&amp;","&amp;'4a Interface to NNB-R-Tool'!F572&amp;"0101-"&amp;'4a Interface to NNB-R-Tool'!F572&amp;"1231"&amp;","&amp;'4a Interface to NNB-R-Tool'!G572&amp;","&amp;'4a Interface to NNB-R-Tool'!H572&amp;","&amp;'4a Interface to NNB-R-Tool'!I572&amp;","&amp;'4a Interface to NNB-R-Tool'!J572</f>
        <v/>
      </c>
    </row>
    <row r="573">
      <c r="A573" s="537">
        <f>'4a Interface to NNB-R-Tool'!A573&amp;","&amp;'4a Interface to NNB-R-Tool'!B573&amp;","&amp;'4a Interface to NNB-R-Tool'!C573&amp;","&amp;'4a Interface to NNB-R-Tool'!D573&amp;","&amp;'4a Interface to NNB-R-Tool'!E573&amp;","&amp;'4a Interface to NNB-R-Tool'!F573&amp;"0101-"&amp;'4a Interface to NNB-R-Tool'!F573&amp;"1231"&amp;","&amp;'4a Interface to NNB-R-Tool'!G573&amp;","&amp;'4a Interface to NNB-R-Tool'!H573&amp;","&amp;'4a Interface to NNB-R-Tool'!I573&amp;","&amp;'4a Interface to NNB-R-Tool'!J573</f>
        <v/>
      </c>
    </row>
    <row r="574">
      <c r="A574" s="537">
        <f>'4a Interface to NNB-R-Tool'!A574&amp;","&amp;'4a Interface to NNB-R-Tool'!B574&amp;","&amp;'4a Interface to NNB-R-Tool'!C574&amp;","&amp;'4a Interface to NNB-R-Tool'!D574&amp;","&amp;'4a Interface to NNB-R-Tool'!E574&amp;","&amp;'4a Interface to NNB-R-Tool'!F574&amp;"0101-"&amp;'4a Interface to NNB-R-Tool'!F574&amp;"1231"&amp;","&amp;'4a Interface to NNB-R-Tool'!G574&amp;","&amp;'4a Interface to NNB-R-Tool'!H574&amp;","&amp;'4a Interface to NNB-R-Tool'!I574&amp;","&amp;'4a Interface to NNB-R-Tool'!J574</f>
        <v/>
      </c>
    </row>
    <row r="575">
      <c r="A575" s="537">
        <f>'4a Interface to NNB-R-Tool'!A575&amp;","&amp;'4a Interface to NNB-R-Tool'!B575&amp;","&amp;'4a Interface to NNB-R-Tool'!C575&amp;","&amp;'4a Interface to NNB-R-Tool'!D575&amp;","&amp;'4a Interface to NNB-R-Tool'!E575&amp;","&amp;'4a Interface to NNB-R-Tool'!F575&amp;"0101-"&amp;'4a Interface to NNB-R-Tool'!F575&amp;"1231"&amp;","&amp;'4a Interface to NNB-R-Tool'!G575&amp;","&amp;'4a Interface to NNB-R-Tool'!H575&amp;","&amp;'4a Interface to NNB-R-Tool'!I575&amp;","&amp;'4a Interface to NNB-R-Tool'!J575</f>
        <v/>
      </c>
    </row>
    <row r="576">
      <c r="A576" s="537">
        <f>'4a Interface to NNB-R-Tool'!A576&amp;","&amp;'4a Interface to NNB-R-Tool'!B576&amp;","&amp;'4a Interface to NNB-R-Tool'!C576&amp;","&amp;'4a Interface to NNB-R-Tool'!D576&amp;","&amp;'4a Interface to NNB-R-Tool'!E576&amp;","&amp;'4a Interface to NNB-R-Tool'!F576&amp;"0101-"&amp;'4a Interface to NNB-R-Tool'!F576&amp;"1231"&amp;","&amp;'4a Interface to NNB-R-Tool'!G576&amp;","&amp;'4a Interface to NNB-R-Tool'!H576&amp;","&amp;'4a Interface to NNB-R-Tool'!I576&amp;","&amp;'4a Interface to NNB-R-Tool'!J576</f>
        <v/>
      </c>
    </row>
    <row r="577">
      <c r="A577" s="537">
        <f>'4a Interface to NNB-R-Tool'!A577&amp;","&amp;'4a Interface to NNB-R-Tool'!B577&amp;","&amp;'4a Interface to NNB-R-Tool'!C577&amp;","&amp;'4a Interface to NNB-R-Tool'!D577&amp;","&amp;'4a Interface to NNB-R-Tool'!E577&amp;","&amp;'4a Interface to NNB-R-Tool'!F577&amp;"0101-"&amp;'4a Interface to NNB-R-Tool'!F577&amp;"1231"&amp;","&amp;'4a Interface to NNB-R-Tool'!G577&amp;","&amp;'4a Interface to NNB-R-Tool'!H577&amp;","&amp;'4a Interface to NNB-R-Tool'!I577&amp;","&amp;'4a Interface to NNB-R-Tool'!J577</f>
        <v/>
      </c>
    </row>
    <row r="578">
      <c r="A578" s="537">
        <f>'4a Interface to NNB-R-Tool'!A578&amp;","&amp;'4a Interface to NNB-R-Tool'!B578&amp;","&amp;'4a Interface to NNB-R-Tool'!C578&amp;","&amp;'4a Interface to NNB-R-Tool'!D578&amp;","&amp;'4a Interface to NNB-R-Tool'!E578&amp;","&amp;'4a Interface to NNB-R-Tool'!F578&amp;"0101-"&amp;'4a Interface to NNB-R-Tool'!F578&amp;"1231"&amp;","&amp;'4a Interface to NNB-R-Tool'!G578&amp;","&amp;'4a Interface to NNB-R-Tool'!H578&amp;","&amp;'4a Interface to NNB-R-Tool'!I578&amp;","&amp;'4a Interface to NNB-R-Tool'!J578</f>
        <v/>
      </c>
    </row>
    <row r="579">
      <c r="A579" s="537">
        <f>'4a Interface to NNB-R-Tool'!A579&amp;","&amp;'4a Interface to NNB-R-Tool'!B579&amp;","&amp;'4a Interface to NNB-R-Tool'!C579&amp;","&amp;'4a Interface to NNB-R-Tool'!D579&amp;","&amp;'4a Interface to NNB-R-Tool'!E579&amp;","&amp;'4a Interface to NNB-R-Tool'!F579&amp;"0101-"&amp;'4a Interface to NNB-R-Tool'!F579&amp;"1231"&amp;","&amp;'4a Interface to NNB-R-Tool'!G579&amp;","&amp;'4a Interface to NNB-R-Tool'!H579&amp;","&amp;'4a Interface to NNB-R-Tool'!I579&amp;","&amp;'4a Interface to NNB-R-Tool'!J579</f>
        <v/>
      </c>
    </row>
    <row r="580">
      <c r="A580" s="537">
        <f>'4a Interface to NNB-R-Tool'!A580&amp;","&amp;'4a Interface to NNB-R-Tool'!B580&amp;","&amp;'4a Interface to NNB-R-Tool'!C580&amp;","&amp;'4a Interface to NNB-R-Tool'!D580&amp;","&amp;'4a Interface to NNB-R-Tool'!E580&amp;","&amp;'4a Interface to NNB-R-Tool'!F580&amp;"0101-"&amp;'4a Interface to NNB-R-Tool'!F580&amp;"1231"&amp;","&amp;'4a Interface to NNB-R-Tool'!G580&amp;","&amp;'4a Interface to NNB-R-Tool'!H580&amp;","&amp;'4a Interface to NNB-R-Tool'!I580&amp;","&amp;'4a Interface to NNB-R-Tool'!J580</f>
        <v/>
      </c>
    </row>
    <row r="581">
      <c r="A581" s="537">
        <f>'4a Interface to NNB-R-Tool'!A581&amp;","&amp;'4a Interface to NNB-R-Tool'!B581&amp;","&amp;'4a Interface to NNB-R-Tool'!C581&amp;","&amp;'4a Interface to NNB-R-Tool'!D581&amp;","&amp;'4a Interface to NNB-R-Tool'!E581&amp;","&amp;'4a Interface to NNB-R-Tool'!F581&amp;"0101-"&amp;'4a Interface to NNB-R-Tool'!F581&amp;"1231"&amp;","&amp;'4a Interface to NNB-R-Tool'!G581&amp;","&amp;'4a Interface to NNB-R-Tool'!H581&amp;","&amp;'4a Interface to NNB-R-Tool'!I581&amp;","&amp;'4a Interface to NNB-R-Tool'!J581</f>
        <v/>
      </c>
    </row>
    <row r="582">
      <c r="A582" s="537">
        <f>'4a Interface to NNB-R-Tool'!A582&amp;","&amp;'4a Interface to NNB-R-Tool'!B582&amp;","&amp;'4a Interface to NNB-R-Tool'!C582&amp;","&amp;'4a Interface to NNB-R-Tool'!D582&amp;","&amp;'4a Interface to NNB-R-Tool'!E582&amp;","&amp;'4a Interface to NNB-R-Tool'!F582&amp;"0101-"&amp;'4a Interface to NNB-R-Tool'!F582&amp;"1231"&amp;","&amp;'4a Interface to NNB-R-Tool'!G582&amp;","&amp;'4a Interface to NNB-R-Tool'!H582&amp;","&amp;'4a Interface to NNB-R-Tool'!I582&amp;","&amp;'4a Interface to NNB-R-Tool'!J582</f>
        <v/>
      </c>
    </row>
    <row r="583">
      <c r="A583" s="537">
        <f>'4a Interface to NNB-R-Tool'!A583&amp;","&amp;'4a Interface to NNB-R-Tool'!B583&amp;","&amp;'4a Interface to NNB-R-Tool'!C583&amp;","&amp;'4a Interface to NNB-R-Tool'!D583&amp;","&amp;'4a Interface to NNB-R-Tool'!E583&amp;","&amp;'4a Interface to NNB-R-Tool'!F583&amp;"0101-"&amp;'4a Interface to NNB-R-Tool'!F583&amp;"1231"&amp;","&amp;'4a Interface to NNB-R-Tool'!G583&amp;","&amp;'4a Interface to NNB-R-Tool'!H583&amp;","&amp;'4a Interface to NNB-R-Tool'!I583&amp;","&amp;'4a Interface to NNB-R-Tool'!J583</f>
        <v/>
      </c>
    </row>
    <row r="584">
      <c r="A584" s="537">
        <f>'4a Interface to NNB-R-Tool'!A584&amp;","&amp;'4a Interface to NNB-R-Tool'!B584&amp;","&amp;'4a Interface to NNB-R-Tool'!C584&amp;","&amp;'4a Interface to NNB-R-Tool'!D584&amp;","&amp;'4a Interface to NNB-R-Tool'!E584&amp;","&amp;'4a Interface to NNB-R-Tool'!F584&amp;"0101-"&amp;'4a Interface to NNB-R-Tool'!F584&amp;"1231"&amp;","&amp;'4a Interface to NNB-R-Tool'!G584&amp;","&amp;'4a Interface to NNB-R-Tool'!H584&amp;","&amp;'4a Interface to NNB-R-Tool'!I584&amp;","&amp;'4a Interface to NNB-R-Tool'!J584</f>
        <v/>
      </c>
    </row>
    <row r="585">
      <c r="A585" s="537">
        <f>'4a Interface to NNB-R-Tool'!A585&amp;","&amp;'4a Interface to NNB-R-Tool'!B585&amp;","&amp;'4a Interface to NNB-R-Tool'!C585&amp;","&amp;'4a Interface to NNB-R-Tool'!D585&amp;","&amp;'4a Interface to NNB-R-Tool'!E585&amp;","&amp;'4a Interface to NNB-R-Tool'!F585&amp;"0101-"&amp;'4a Interface to NNB-R-Tool'!F585&amp;"1231"&amp;","&amp;'4a Interface to NNB-R-Tool'!G585&amp;","&amp;'4a Interface to NNB-R-Tool'!H585&amp;","&amp;'4a Interface to NNB-R-Tool'!I585&amp;","&amp;'4a Interface to NNB-R-Tool'!J585</f>
        <v/>
      </c>
    </row>
    <row r="586">
      <c r="A586" s="537">
        <f>'4a Interface to NNB-R-Tool'!A586&amp;","&amp;'4a Interface to NNB-R-Tool'!B586&amp;","&amp;'4a Interface to NNB-R-Tool'!C586&amp;","&amp;'4a Interface to NNB-R-Tool'!D586&amp;","&amp;'4a Interface to NNB-R-Tool'!E586&amp;","&amp;'4a Interface to NNB-R-Tool'!F586&amp;"0101-"&amp;'4a Interface to NNB-R-Tool'!F586&amp;"1231"&amp;","&amp;'4a Interface to NNB-R-Tool'!G586&amp;","&amp;'4a Interface to NNB-R-Tool'!H586&amp;","&amp;'4a Interface to NNB-R-Tool'!I586&amp;","&amp;'4a Interface to NNB-R-Tool'!J586</f>
        <v/>
      </c>
    </row>
    <row r="587">
      <c r="A587" s="537">
        <f>'4a Interface to NNB-R-Tool'!A587&amp;","&amp;'4a Interface to NNB-R-Tool'!B587&amp;","&amp;'4a Interface to NNB-R-Tool'!C587&amp;","&amp;'4a Interface to NNB-R-Tool'!D587&amp;","&amp;'4a Interface to NNB-R-Tool'!E587&amp;","&amp;'4a Interface to NNB-R-Tool'!F587&amp;"0101-"&amp;'4a Interface to NNB-R-Tool'!F587&amp;"1231"&amp;","&amp;'4a Interface to NNB-R-Tool'!G587&amp;","&amp;'4a Interface to NNB-R-Tool'!H587&amp;","&amp;'4a Interface to NNB-R-Tool'!I587&amp;","&amp;'4a Interface to NNB-R-Tool'!J587</f>
        <v/>
      </c>
    </row>
    <row r="588">
      <c r="A588" s="537">
        <f>'4a Interface to NNB-R-Tool'!A588&amp;","&amp;'4a Interface to NNB-R-Tool'!B588&amp;","&amp;'4a Interface to NNB-R-Tool'!C588&amp;","&amp;'4a Interface to NNB-R-Tool'!D588&amp;","&amp;'4a Interface to NNB-R-Tool'!E588&amp;","&amp;'4a Interface to NNB-R-Tool'!F588&amp;"0101-"&amp;'4a Interface to NNB-R-Tool'!F588&amp;"1231"&amp;","&amp;'4a Interface to NNB-R-Tool'!G588&amp;","&amp;'4a Interface to NNB-R-Tool'!H588&amp;","&amp;'4a Interface to NNB-R-Tool'!I588&amp;","&amp;'4a Interface to NNB-R-Tool'!J588</f>
        <v/>
      </c>
    </row>
    <row r="589">
      <c r="A589" s="537">
        <f>'4a Interface to NNB-R-Tool'!A589&amp;","&amp;'4a Interface to NNB-R-Tool'!B589&amp;","&amp;'4a Interface to NNB-R-Tool'!C589&amp;","&amp;'4a Interface to NNB-R-Tool'!D589&amp;","&amp;'4a Interface to NNB-R-Tool'!E589&amp;","&amp;'4a Interface to NNB-R-Tool'!F589&amp;"0101-"&amp;'4a Interface to NNB-R-Tool'!F589&amp;"1231"&amp;","&amp;'4a Interface to NNB-R-Tool'!G589&amp;","&amp;'4a Interface to NNB-R-Tool'!H589&amp;","&amp;'4a Interface to NNB-R-Tool'!I589&amp;","&amp;'4a Interface to NNB-R-Tool'!J589</f>
        <v/>
      </c>
    </row>
    <row r="590">
      <c r="A590" s="537">
        <f>'4a Interface to NNB-R-Tool'!A590&amp;","&amp;'4a Interface to NNB-R-Tool'!B590&amp;","&amp;'4a Interface to NNB-R-Tool'!C590&amp;","&amp;'4a Interface to NNB-R-Tool'!D590&amp;","&amp;'4a Interface to NNB-R-Tool'!E590&amp;","&amp;'4a Interface to NNB-R-Tool'!F590&amp;"0101-"&amp;'4a Interface to NNB-R-Tool'!F590&amp;"1231"&amp;","&amp;'4a Interface to NNB-R-Tool'!G590&amp;","&amp;'4a Interface to NNB-R-Tool'!H590&amp;","&amp;'4a Interface to NNB-R-Tool'!I590&amp;","&amp;'4a Interface to NNB-R-Tool'!J590</f>
        <v/>
      </c>
    </row>
    <row r="591">
      <c r="A591" s="537">
        <f>'4a Interface to NNB-R-Tool'!A591&amp;","&amp;'4a Interface to NNB-R-Tool'!B591&amp;","&amp;'4a Interface to NNB-R-Tool'!C591&amp;","&amp;'4a Interface to NNB-R-Tool'!D591&amp;","&amp;'4a Interface to NNB-R-Tool'!E591&amp;","&amp;'4a Interface to NNB-R-Tool'!F591&amp;"0101-"&amp;'4a Interface to NNB-R-Tool'!F591&amp;"1231"&amp;","&amp;'4a Interface to NNB-R-Tool'!G591&amp;","&amp;'4a Interface to NNB-R-Tool'!H591&amp;","&amp;'4a Interface to NNB-R-Tool'!I591&amp;","&amp;'4a Interface to NNB-R-Tool'!J591</f>
        <v/>
      </c>
    </row>
    <row r="592">
      <c r="A592" s="537">
        <f>'4a Interface to NNB-R-Tool'!A592&amp;","&amp;'4a Interface to NNB-R-Tool'!B592&amp;","&amp;'4a Interface to NNB-R-Tool'!C592&amp;","&amp;'4a Interface to NNB-R-Tool'!D592&amp;","&amp;'4a Interface to NNB-R-Tool'!E592&amp;","&amp;'4a Interface to NNB-R-Tool'!F592&amp;"0101-"&amp;'4a Interface to NNB-R-Tool'!F592&amp;"1231"&amp;","&amp;'4a Interface to NNB-R-Tool'!G592&amp;","&amp;'4a Interface to NNB-R-Tool'!H592&amp;","&amp;'4a Interface to NNB-R-Tool'!I592&amp;","&amp;'4a Interface to NNB-R-Tool'!J592</f>
        <v/>
      </c>
    </row>
    <row r="593">
      <c r="A593" s="537">
        <f>'4a Interface to NNB-R-Tool'!A593&amp;","&amp;'4a Interface to NNB-R-Tool'!B593&amp;","&amp;'4a Interface to NNB-R-Tool'!C593&amp;","&amp;'4a Interface to NNB-R-Tool'!D593&amp;","&amp;'4a Interface to NNB-R-Tool'!E593&amp;","&amp;'4a Interface to NNB-R-Tool'!F593&amp;"0101-"&amp;'4a Interface to NNB-R-Tool'!F593&amp;"1231"&amp;","&amp;'4a Interface to NNB-R-Tool'!G593&amp;","&amp;'4a Interface to NNB-R-Tool'!H593&amp;","&amp;'4a Interface to NNB-R-Tool'!I593&amp;","&amp;'4a Interface to NNB-R-Tool'!J593</f>
        <v/>
      </c>
    </row>
    <row r="594">
      <c r="A594" s="537">
        <f>'4a Interface to NNB-R-Tool'!A594&amp;","&amp;'4a Interface to NNB-R-Tool'!B594&amp;","&amp;'4a Interface to NNB-R-Tool'!C594&amp;","&amp;'4a Interface to NNB-R-Tool'!D594&amp;","&amp;'4a Interface to NNB-R-Tool'!E594&amp;","&amp;'4a Interface to NNB-R-Tool'!F594&amp;"0101-"&amp;'4a Interface to NNB-R-Tool'!F594&amp;"1231"&amp;","&amp;'4a Interface to NNB-R-Tool'!G594&amp;","&amp;'4a Interface to NNB-R-Tool'!H594&amp;","&amp;'4a Interface to NNB-R-Tool'!I594&amp;","&amp;'4a Interface to NNB-R-Tool'!J594</f>
        <v/>
      </c>
    </row>
    <row r="595">
      <c r="A595" s="537">
        <f>'4a Interface to NNB-R-Tool'!A595&amp;","&amp;'4a Interface to NNB-R-Tool'!B595&amp;","&amp;'4a Interface to NNB-R-Tool'!C595&amp;","&amp;'4a Interface to NNB-R-Tool'!D595&amp;","&amp;'4a Interface to NNB-R-Tool'!E595&amp;","&amp;'4a Interface to NNB-R-Tool'!F595&amp;"0101-"&amp;'4a Interface to NNB-R-Tool'!F595&amp;"1231"&amp;","&amp;'4a Interface to NNB-R-Tool'!G595&amp;","&amp;'4a Interface to NNB-R-Tool'!H595&amp;","&amp;'4a Interface to NNB-R-Tool'!I595&amp;","&amp;'4a Interface to NNB-R-Tool'!J595</f>
        <v/>
      </c>
    </row>
    <row r="596">
      <c r="A596" s="537">
        <f>'4a Interface to NNB-R-Tool'!A596&amp;","&amp;'4a Interface to NNB-R-Tool'!B596&amp;","&amp;'4a Interface to NNB-R-Tool'!C596&amp;","&amp;'4a Interface to NNB-R-Tool'!D596&amp;","&amp;'4a Interface to NNB-R-Tool'!E596&amp;","&amp;'4a Interface to NNB-R-Tool'!F596&amp;"0101-"&amp;'4a Interface to NNB-R-Tool'!F596&amp;"1231"&amp;","&amp;'4a Interface to NNB-R-Tool'!G596&amp;","&amp;'4a Interface to NNB-R-Tool'!H596&amp;","&amp;'4a Interface to NNB-R-Tool'!I596&amp;","&amp;'4a Interface to NNB-R-Tool'!J596</f>
        <v/>
      </c>
    </row>
    <row r="597">
      <c r="A597" s="537">
        <f>'4a Interface to NNB-R-Tool'!A597&amp;","&amp;'4a Interface to NNB-R-Tool'!B597&amp;","&amp;'4a Interface to NNB-R-Tool'!C597&amp;","&amp;'4a Interface to NNB-R-Tool'!D597&amp;","&amp;'4a Interface to NNB-R-Tool'!E597&amp;","&amp;'4a Interface to NNB-R-Tool'!F597&amp;"0101-"&amp;'4a Interface to NNB-R-Tool'!F597&amp;"1231"&amp;","&amp;'4a Interface to NNB-R-Tool'!G597&amp;","&amp;'4a Interface to NNB-R-Tool'!H597&amp;","&amp;'4a Interface to NNB-R-Tool'!I597&amp;","&amp;'4a Interface to NNB-R-Tool'!J597</f>
        <v/>
      </c>
    </row>
    <row r="599">
      <c r="A599" s="537">
        <f>'4a Interface to NNB-R-Tool'!A599&amp;","&amp;'4a Interface to NNB-R-Tool'!B599&amp;","&amp;'4a Interface to NNB-R-Tool'!C599&amp;","&amp;'4a Interface to NNB-R-Tool'!D599&amp;","&amp;'4a Interface to NNB-R-Tool'!E599&amp;","&amp;'4a Interface to NNB-R-Tool'!F599&amp;"0101-"&amp;'4a Interface to NNB-R-Tool'!F599&amp;"1231"&amp;","&amp;'4a Interface to NNB-R-Tool'!G599&amp;","&amp;'4a Interface to NNB-R-Tool'!H599&amp;","&amp;'4a Interface to NNB-R-Tool'!I599&amp;","&amp;'4a Interface to NNB-R-Tool'!J599</f>
        <v/>
      </c>
    </row>
    <row r="600">
      <c r="A600" s="537">
        <f>'4a Interface to NNB-R-Tool'!A600&amp;","&amp;'4a Interface to NNB-R-Tool'!B600&amp;","&amp;'4a Interface to NNB-R-Tool'!C600&amp;","&amp;'4a Interface to NNB-R-Tool'!D600&amp;","&amp;'4a Interface to NNB-R-Tool'!E600&amp;","&amp;'4a Interface to NNB-R-Tool'!F600&amp;"0101-"&amp;'4a Interface to NNB-R-Tool'!F600&amp;"1231"&amp;","&amp;'4a Interface to NNB-R-Tool'!G600&amp;","&amp;'4a Interface to NNB-R-Tool'!H600&amp;","&amp;'4a Interface to NNB-R-Tool'!I600&amp;","&amp;'4a Interface to NNB-R-Tool'!J600</f>
        <v/>
      </c>
    </row>
    <row r="601">
      <c r="A601" s="537">
        <f>'4a Interface to NNB-R-Tool'!A601&amp;","&amp;'4a Interface to NNB-R-Tool'!B601&amp;","&amp;'4a Interface to NNB-R-Tool'!C601&amp;","&amp;'4a Interface to NNB-R-Tool'!D601&amp;","&amp;'4a Interface to NNB-R-Tool'!E601&amp;","&amp;'4a Interface to NNB-R-Tool'!F601&amp;"0101-"&amp;'4a Interface to NNB-R-Tool'!F601&amp;"1231"&amp;","&amp;'4a Interface to NNB-R-Tool'!G601&amp;","&amp;'4a Interface to NNB-R-Tool'!H601&amp;","&amp;'4a Interface to NNB-R-Tool'!I601&amp;","&amp;'4a Interface to NNB-R-Tool'!J601</f>
        <v/>
      </c>
    </row>
    <row r="602">
      <c r="A602" s="537">
        <f>'4a Interface to NNB-R-Tool'!A602&amp;","&amp;'4a Interface to NNB-R-Tool'!B602&amp;","&amp;'4a Interface to NNB-R-Tool'!C602&amp;","&amp;'4a Interface to NNB-R-Tool'!D602&amp;","&amp;'4a Interface to NNB-R-Tool'!E602&amp;","&amp;'4a Interface to NNB-R-Tool'!F602&amp;"0101-"&amp;'4a Interface to NNB-R-Tool'!F602&amp;"1231"&amp;","&amp;'4a Interface to NNB-R-Tool'!G602&amp;","&amp;'4a Interface to NNB-R-Tool'!H602&amp;","&amp;'4a Interface to NNB-R-Tool'!I602&amp;","&amp;'4a Interface to NNB-R-Tool'!J602</f>
        <v/>
      </c>
    </row>
    <row r="603">
      <c r="A603" s="537">
        <f>'4a Interface to NNB-R-Tool'!A603&amp;","&amp;'4a Interface to NNB-R-Tool'!B603&amp;","&amp;'4a Interface to NNB-R-Tool'!C603&amp;","&amp;'4a Interface to NNB-R-Tool'!D603&amp;","&amp;'4a Interface to NNB-R-Tool'!E603&amp;","&amp;'4a Interface to NNB-R-Tool'!F603&amp;"0101-"&amp;'4a Interface to NNB-R-Tool'!F603&amp;"1231"&amp;","&amp;'4a Interface to NNB-R-Tool'!G603&amp;","&amp;'4a Interface to NNB-R-Tool'!H603&amp;","&amp;'4a Interface to NNB-R-Tool'!I603&amp;","&amp;'4a Interface to NNB-R-Tool'!J603</f>
        <v/>
      </c>
    </row>
    <row r="604">
      <c r="A604" s="537">
        <f>'4a Interface to NNB-R-Tool'!A604&amp;","&amp;'4a Interface to NNB-R-Tool'!B604&amp;","&amp;'4a Interface to NNB-R-Tool'!C604&amp;","&amp;'4a Interface to NNB-R-Tool'!D604&amp;","&amp;'4a Interface to NNB-R-Tool'!E604&amp;","&amp;'4a Interface to NNB-R-Tool'!F604&amp;"0101-"&amp;'4a Interface to NNB-R-Tool'!F604&amp;"1231"&amp;","&amp;'4a Interface to NNB-R-Tool'!G604&amp;","&amp;'4a Interface to NNB-R-Tool'!H604&amp;","&amp;'4a Interface to NNB-R-Tool'!I604&amp;","&amp;'4a Interface to NNB-R-Tool'!J604</f>
        <v/>
      </c>
    </row>
    <row r="605">
      <c r="A605" s="537">
        <f>'4a Interface to NNB-R-Tool'!A605&amp;","&amp;'4a Interface to NNB-R-Tool'!B605&amp;","&amp;'4a Interface to NNB-R-Tool'!C605&amp;","&amp;'4a Interface to NNB-R-Tool'!D605&amp;","&amp;'4a Interface to NNB-R-Tool'!E605&amp;","&amp;'4a Interface to NNB-R-Tool'!F605&amp;"0101-"&amp;'4a Interface to NNB-R-Tool'!F605&amp;"1231"&amp;","&amp;'4a Interface to NNB-R-Tool'!G605&amp;","&amp;'4a Interface to NNB-R-Tool'!H605&amp;","&amp;'4a Interface to NNB-R-Tool'!I605&amp;","&amp;'4a Interface to NNB-R-Tool'!J605</f>
        <v/>
      </c>
    </row>
    <row r="606">
      <c r="A606" s="537">
        <f>'4a Interface to NNB-R-Tool'!A606&amp;","&amp;'4a Interface to NNB-R-Tool'!B606&amp;","&amp;'4a Interface to NNB-R-Tool'!C606&amp;","&amp;'4a Interface to NNB-R-Tool'!D606&amp;","&amp;'4a Interface to NNB-R-Tool'!E606&amp;","&amp;'4a Interface to NNB-R-Tool'!F606&amp;"0101-"&amp;'4a Interface to NNB-R-Tool'!F606&amp;"1231"&amp;","&amp;'4a Interface to NNB-R-Tool'!G606&amp;","&amp;'4a Interface to NNB-R-Tool'!H606&amp;","&amp;'4a Interface to NNB-R-Tool'!I606&amp;","&amp;'4a Interface to NNB-R-Tool'!J606</f>
        <v/>
      </c>
    </row>
    <row r="607">
      <c r="A607" s="537">
        <f>'4a Interface to NNB-R-Tool'!A607&amp;","&amp;'4a Interface to NNB-R-Tool'!B607&amp;","&amp;'4a Interface to NNB-R-Tool'!C607&amp;","&amp;'4a Interface to NNB-R-Tool'!D607&amp;","&amp;'4a Interface to NNB-R-Tool'!E607&amp;","&amp;'4a Interface to NNB-R-Tool'!F607&amp;"0101-"&amp;'4a Interface to NNB-R-Tool'!F607&amp;"1231"&amp;","&amp;'4a Interface to NNB-R-Tool'!G607&amp;","&amp;'4a Interface to NNB-R-Tool'!H607&amp;","&amp;'4a Interface to NNB-R-Tool'!I607&amp;","&amp;'4a Interface to NNB-R-Tool'!J607</f>
        <v/>
      </c>
    </row>
    <row r="608">
      <c r="A608" s="537">
        <f>'4a Interface to NNB-R-Tool'!A608&amp;","&amp;'4a Interface to NNB-R-Tool'!B608&amp;","&amp;'4a Interface to NNB-R-Tool'!C608&amp;","&amp;'4a Interface to NNB-R-Tool'!D608&amp;","&amp;'4a Interface to NNB-R-Tool'!E608&amp;","&amp;'4a Interface to NNB-R-Tool'!F608&amp;"0101-"&amp;'4a Interface to NNB-R-Tool'!F608&amp;"1231"&amp;","&amp;'4a Interface to NNB-R-Tool'!G608&amp;","&amp;'4a Interface to NNB-R-Tool'!H608&amp;","&amp;'4a Interface to NNB-R-Tool'!I608&amp;","&amp;'4a Interface to NNB-R-Tool'!J608</f>
        <v/>
      </c>
    </row>
    <row r="609">
      <c r="A609" s="537">
        <f>'4a Interface to NNB-R-Tool'!A609&amp;","&amp;'4a Interface to NNB-R-Tool'!B609&amp;","&amp;'4a Interface to NNB-R-Tool'!C609&amp;","&amp;'4a Interface to NNB-R-Tool'!D609&amp;","&amp;'4a Interface to NNB-R-Tool'!E609&amp;","&amp;'4a Interface to NNB-R-Tool'!F609&amp;"0101-"&amp;'4a Interface to NNB-R-Tool'!F609&amp;"1231"&amp;","&amp;'4a Interface to NNB-R-Tool'!G609&amp;","&amp;'4a Interface to NNB-R-Tool'!H609&amp;","&amp;'4a Interface to NNB-R-Tool'!I609&amp;","&amp;'4a Interface to NNB-R-Tool'!J609</f>
        <v/>
      </c>
    </row>
    <row r="610">
      <c r="A610" s="537">
        <f>'4a Interface to NNB-R-Tool'!A610&amp;","&amp;'4a Interface to NNB-R-Tool'!B610&amp;","&amp;'4a Interface to NNB-R-Tool'!C610&amp;","&amp;'4a Interface to NNB-R-Tool'!D610&amp;","&amp;'4a Interface to NNB-R-Tool'!E610&amp;","&amp;'4a Interface to NNB-R-Tool'!F610&amp;"0101-"&amp;'4a Interface to NNB-R-Tool'!F610&amp;"1231"&amp;","&amp;'4a Interface to NNB-R-Tool'!G610&amp;","&amp;'4a Interface to NNB-R-Tool'!H610&amp;","&amp;'4a Interface to NNB-R-Tool'!I610&amp;","&amp;'4a Interface to NNB-R-Tool'!J610</f>
        <v/>
      </c>
    </row>
    <row r="611">
      <c r="A611" s="537">
        <f>'4a Interface to NNB-R-Tool'!A611&amp;","&amp;'4a Interface to NNB-R-Tool'!B611&amp;","&amp;'4a Interface to NNB-R-Tool'!C611&amp;","&amp;'4a Interface to NNB-R-Tool'!D611&amp;","&amp;'4a Interface to NNB-R-Tool'!E611&amp;","&amp;'4a Interface to NNB-R-Tool'!F611&amp;"0101-"&amp;'4a Interface to NNB-R-Tool'!F611&amp;"1231"&amp;","&amp;'4a Interface to NNB-R-Tool'!G611&amp;","&amp;'4a Interface to NNB-R-Tool'!H611&amp;","&amp;'4a Interface to NNB-R-Tool'!I611&amp;","&amp;'4a Interface to NNB-R-Tool'!J611</f>
        <v/>
      </c>
    </row>
    <row r="612">
      <c r="A612" s="537">
        <f>'4a Interface to NNB-R-Tool'!A612&amp;","&amp;'4a Interface to NNB-R-Tool'!B612&amp;","&amp;'4a Interface to NNB-R-Tool'!C612&amp;","&amp;'4a Interface to NNB-R-Tool'!D612&amp;","&amp;'4a Interface to NNB-R-Tool'!E612&amp;","&amp;'4a Interface to NNB-R-Tool'!F612&amp;"0101-"&amp;'4a Interface to NNB-R-Tool'!F612&amp;"1231"&amp;","&amp;'4a Interface to NNB-R-Tool'!G612&amp;","&amp;'4a Interface to NNB-R-Tool'!H612&amp;","&amp;'4a Interface to NNB-R-Tool'!I612&amp;","&amp;'4a Interface to NNB-R-Tool'!J612</f>
        <v/>
      </c>
    </row>
    <row r="613">
      <c r="A613" s="537">
        <f>'4a Interface to NNB-R-Tool'!A613&amp;","&amp;'4a Interface to NNB-R-Tool'!B613&amp;","&amp;'4a Interface to NNB-R-Tool'!C613&amp;","&amp;'4a Interface to NNB-R-Tool'!D613&amp;","&amp;'4a Interface to NNB-R-Tool'!E613&amp;","&amp;'4a Interface to NNB-R-Tool'!F613&amp;"0101-"&amp;'4a Interface to NNB-R-Tool'!F613&amp;"1231"&amp;","&amp;'4a Interface to NNB-R-Tool'!G613&amp;","&amp;'4a Interface to NNB-R-Tool'!H613&amp;","&amp;'4a Interface to NNB-R-Tool'!I613&amp;","&amp;'4a Interface to NNB-R-Tool'!J613</f>
        <v/>
      </c>
    </row>
    <row r="614">
      <c r="A614" s="537">
        <f>'4a Interface to NNB-R-Tool'!A614&amp;","&amp;'4a Interface to NNB-R-Tool'!B614&amp;","&amp;'4a Interface to NNB-R-Tool'!C614&amp;","&amp;'4a Interface to NNB-R-Tool'!D614&amp;","&amp;'4a Interface to NNB-R-Tool'!E614&amp;","&amp;'4a Interface to NNB-R-Tool'!F614&amp;"0101-"&amp;'4a Interface to NNB-R-Tool'!F614&amp;"1231"&amp;","&amp;'4a Interface to NNB-R-Tool'!G614&amp;","&amp;'4a Interface to NNB-R-Tool'!H614&amp;","&amp;'4a Interface to NNB-R-Tool'!I614&amp;","&amp;'4a Interface to NNB-R-Tool'!J614</f>
        <v/>
      </c>
    </row>
    <row r="615">
      <c r="A615" s="537">
        <f>'4a Interface to NNB-R-Tool'!A615&amp;","&amp;'4a Interface to NNB-R-Tool'!B615&amp;","&amp;'4a Interface to NNB-R-Tool'!C615&amp;","&amp;'4a Interface to NNB-R-Tool'!D615&amp;","&amp;'4a Interface to NNB-R-Tool'!E615&amp;","&amp;'4a Interface to NNB-R-Tool'!F615&amp;"0101-"&amp;'4a Interface to NNB-R-Tool'!F615&amp;"1231"&amp;","&amp;'4a Interface to NNB-R-Tool'!G615&amp;","&amp;'4a Interface to NNB-R-Tool'!H615&amp;","&amp;'4a Interface to NNB-R-Tool'!I615&amp;","&amp;'4a Interface to NNB-R-Tool'!J615</f>
        <v/>
      </c>
    </row>
    <row r="616">
      <c r="A616" s="537">
        <f>'4a Interface to NNB-R-Tool'!A616&amp;","&amp;'4a Interface to NNB-R-Tool'!B616&amp;","&amp;'4a Interface to NNB-R-Tool'!C616&amp;","&amp;'4a Interface to NNB-R-Tool'!D616&amp;","&amp;'4a Interface to NNB-R-Tool'!E616&amp;","&amp;'4a Interface to NNB-R-Tool'!F616&amp;"0101-"&amp;'4a Interface to NNB-R-Tool'!F616&amp;"1231"&amp;","&amp;'4a Interface to NNB-R-Tool'!G616&amp;","&amp;'4a Interface to NNB-R-Tool'!H616&amp;","&amp;'4a Interface to NNB-R-Tool'!I616&amp;","&amp;'4a Interface to NNB-R-Tool'!J616</f>
        <v/>
      </c>
    </row>
    <row r="617">
      <c r="A617" s="537">
        <f>'4a Interface to NNB-R-Tool'!A617&amp;","&amp;'4a Interface to NNB-R-Tool'!B617&amp;","&amp;'4a Interface to NNB-R-Tool'!C617&amp;","&amp;'4a Interface to NNB-R-Tool'!D617&amp;","&amp;'4a Interface to NNB-R-Tool'!E617&amp;","&amp;'4a Interface to NNB-R-Tool'!F617&amp;"0101-"&amp;'4a Interface to NNB-R-Tool'!F617&amp;"1231"&amp;","&amp;'4a Interface to NNB-R-Tool'!G617&amp;","&amp;'4a Interface to NNB-R-Tool'!H617&amp;","&amp;'4a Interface to NNB-R-Tool'!I617&amp;","&amp;'4a Interface to NNB-R-Tool'!J617</f>
        <v/>
      </c>
    </row>
    <row r="618">
      <c r="A618" s="537">
        <f>'4a Interface to NNB-R-Tool'!A618&amp;","&amp;'4a Interface to NNB-R-Tool'!B618&amp;","&amp;'4a Interface to NNB-R-Tool'!C618&amp;","&amp;'4a Interface to NNB-R-Tool'!D618&amp;","&amp;'4a Interface to NNB-R-Tool'!E618&amp;","&amp;'4a Interface to NNB-R-Tool'!F618&amp;"0101-"&amp;'4a Interface to NNB-R-Tool'!F618&amp;"1231"&amp;","&amp;'4a Interface to NNB-R-Tool'!G618&amp;","&amp;'4a Interface to NNB-R-Tool'!H618&amp;","&amp;'4a Interface to NNB-R-Tool'!I618&amp;","&amp;'4a Interface to NNB-R-Tool'!J618</f>
        <v/>
      </c>
    </row>
    <row r="619">
      <c r="A619" s="537">
        <f>'4a Interface to NNB-R-Tool'!A619&amp;","&amp;'4a Interface to NNB-R-Tool'!B619&amp;","&amp;'4a Interface to NNB-R-Tool'!C619&amp;","&amp;'4a Interface to NNB-R-Tool'!D619&amp;","&amp;'4a Interface to NNB-R-Tool'!E619&amp;","&amp;'4a Interface to NNB-R-Tool'!F619&amp;"0101-"&amp;'4a Interface to NNB-R-Tool'!F619&amp;"1231"&amp;","&amp;'4a Interface to NNB-R-Tool'!G619&amp;","&amp;'4a Interface to NNB-R-Tool'!H619&amp;","&amp;'4a Interface to NNB-R-Tool'!I619&amp;","&amp;'4a Interface to NNB-R-Tool'!J619</f>
        <v/>
      </c>
    </row>
    <row r="621">
      <c r="A621" s="537">
        <f>'4a Interface to NNB-R-Tool'!A621&amp;","&amp;'4a Interface to NNB-R-Tool'!B621&amp;","&amp;'4a Interface to NNB-R-Tool'!C621&amp;","&amp;'4a Interface to NNB-R-Tool'!D621&amp;","&amp;'4a Interface to NNB-R-Tool'!E621&amp;","&amp;'4a Interface to NNB-R-Tool'!F621&amp;"0101-"&amp;'4a Interface to NNB-R-Tool'!F621&amp;"1231"&amp;","&amp;'4a Interface to NNB-R-Tool'!G621&amp;","&amp;'4a Interface to NNB-R-Tool'!H621&amp;","&amp;'4a Interface to NNB-R-Tool'!I621&amp;","&amp;'4a Interface to NNB-R-Tool'!J621</f>
        <v/>
      </c>
    </row>
    <row r="622">
      <c r="A622" s="537">
        <f>'4a Interface to NNB-R-Tool'!A622&amp;","&amp;'4a Interface to NNB-R-Tool'!B622&amp;","&amp;'4a Interface to NNB-R-Tool'!C622&amp;","&amp;'4a Interface to NNB-R-Tool'!D622&amp;","&amp;'4a Interface to NNB-R-Tool'!E622&amp;","&amp;'4a Interface to NNB-R-Tool'!F622&amp;"0101-"&amp;'4a Interface to NNB-R-Tool'!F622&amp;"1231"&amp;","&amp;'4a Interface to NNB-R-Tool'!G622&amp;","&amp;'4a Interface to NNB-R-Tool'!H622&amp;","&amp;'4a Interface to NNB-R-Tool'!I622&amp;","&amp;'4a Interface to NNB-R-Tool'!J622</f>
        <v/>
      </c>
    </row>
    <row r="623">
      <c r="A623" s="537">
        <f>'4a Interface to NNB-R-Tool'!A623&amp;","&amp;'4a Interface to NNB-R-Tool'!B623&amp;","&amp;'4a Interface to NNB-R-Tool'!C623&amp;","&amp;'4a Interface to NNB-R-Tool'!D623&amp;","&amp;'4a Interface to NNB-R-Tool'!E623&amp;","&amp;'4a Interface to NNB-R-Tool'!F623&amp;"0101-"&amp;'4a Interface to NNB-R-Tool'!F623&amp;"1231"&amp;","&amp;'4a Interface to NNB-R-Tool'!G623&amp;","&amp;'4a Interface to NNB-R-Tool'!H623&amp;","&amp;'4a Interface to NNB-R-Tool'!I623&amp;","&amp;'4a Interface to NNB-R-Tool'!J623</f>
        <v/>
      </c>
    </row>
    <row r="624">
      <c r="A624" s="537">
        <f>'4a Interface to NNB-R-Tool'!A624&amp;","&amp;'4a Interface to NNB-R-Tool'!B624&amp;","&amp;'4a Interface to NNB-R-Tool'!C624&amp;","&amp;'4a Interface to NNB-R-Tool'!D624&amp;","&amp;'4a Interface to NNB-R-Tool'!E624&amp;","&amp;'4a Interface to NNB-R-Tool'!F624&amp;"0101-"&amp;'4a Interface to NNB-R-Tool'!F624&amp;"1231"&amp;","&amp;'4a Interface to NNB-R-Tool'!G624&amp;","&amp;'4a Interface to NNB-R-Tool'!H624&amp;","&amp;'4a Interface to NNB-R-Tool'!I624&amp;","&amp;'4a Interface to NNB-R-Tool'!J624</f>
        <v/>
      </c>
    </row>
    <row r="625">
      <c r="A625" s="537">
        <f>'4a Interface to NNB-R-Tool'!A625&amp;","&amp;'4a Interface to NNB-R-Tool'!B625&amp;","&amp;'4a Interface to NNB-R-Tool'!C625&amp;","&amp;'4a Interface to NNB-R-Tool'!D625&amp;","&amp;'4a Interface to NNB-R-Tool'!E625&amp;","&amp;'4a Interface to NNB-R-Tool'!F625&amp;"0101-"&amp;'4a Interface to NNB-R-Tool'!F625&amp;"1231"&amp;","&amp;'4a Interface to NNB-R-Tool'!G625&amp;","&amp;'4a Interface to NNB-R-Tool'!H625&amp;","&amp;'4a Interface to NNB-R-Tool'!I625&amp;","&amp;'4a Interface to NNB-R-Tool'!J625</f>
        <v/>
      </c>
    </row>
    <row r="626">
      <c r="A626" s="537">
        <f>'4a Interface to NNB-R-Tool'!A626&amp;","&amp;'4a Interface to NNB-R-Tool'!B626&amp;","&amp;'4a Interface to NNB-R-Tool'!C626&amp;","&amp;'4a Interface to NNB-R-Tool'!D626&amp;","&amp;'4a Interface to NNB-R-Tool'!E626&amp;","&amp;'4a Interface to NNB-R-Tool'!F626&amp;"0101-"&amp;'4a Interface to NNB-R-Tool'!F626&amp;"1231"&amp;","&amp;'4a Interface to NNB-R-Tool'!G626&amp;","&amp;'4a Interface to NNB-R-Tool'!H626&amp;","&amp;'4a Interface to NNB-R-Tool'!I626&amp;","&amp;'4a Interface to NNB-R-Tool'!J626</f>
        <v/>
      </c>
    </row>
    <row r="627">
      <c r="A627" s="537">
        <f>'4a Interface to NNB-R-Tool'!A627&amp;","&amp;'4a Interface to NNB-R-Tool'!B627&amp;","&amp;'4a Interface to NNB-R-Tool'!C627&amp;","&amp;'4a Interface to NNB-R-Tool'!D627&amp;","&amp;'4a Interface to NNB-R-Tool'!E627&amp;","&amp;'4a Interface to NNB-R-Tool'!F627&amp;"0101-"&amp;'4a Interface to NNB-R-Tool'!F627&amp;"1231"&amp;","&amp;'4a Interface to NNB-R-Tool'!G627&amp;","&amp;'4a Interface to NNB-R-Tool'!H627&amp;","&amp;'4a Interface to NNB-R-Tool'!I627&amp;","&amp;'4a Interface to NNB-R-Tool'!J627</f>
        <v/>
      </c>
    </row>
    <row r="628">
      <c r="A628" s="537">
        <f>'4a Interface to NNB-R-Tool'!A628&amp;","&amp;'4a Interface to NNB-R-Tool'!B628&amp;","&amp;'4a Interface to NNB-R-Tool'!C628&amp;","&amp;'4a Interface to NNB-R-Tool'!D628&amp;","&amp;'4a Interface to NNB-R-Tool'!E628&amp;","&amp;'4a Interface to NNB-R-Tool'!F628&amp;"0101-"&amp;'4a Interface to NNB-R-Tool'!F628&amp;"1231"&amp;","&amp;'4a Interface to NNB-R-Tool'!G628&amp;","&amp;'4a Interface to NNB-R-Tool'!H628&amp;","&amp;'4a Interface to NNB-R-Tool'!I628&amp;","&amp;'4a Interface to NNB-R-Tool'!J628</f>
        <v/>
      </c>
    </row>
    <row r="629">
      <c r="A629" s="537">
        <f>'4a Interface to NNB-R-Tool'!A629&amp;","&amp;'4a Interface to NNB-R-Tool'!B629&amp;","&amp;'4a Interface to NNB-R-Tool'!C629&amp;","&amp;'4a Interface to NNB-R-Tool'!D629&amp;","&amp;'4a Interface to NNB-R-Tool'!E629&amp;","&amp;'4a Interface to NNB-R-Tool'!F629&amp;"0101-"&amp;'4a Interface to NNB-R-Tool'!F629&amp;"1231"&amp;","&amp;'4a Interface to NNB-R-Tool'!G629&amp;","&amp;'4a Interface to NNB-R-Tool'!H629&amp;","&amp;'4a Interface to NNB-R-Tool'!I629&amp;","&amp;'4a Interface to NNB-R-Tool'!J629</f>
        <v/>
      </c>
    </row>
    <row r="630">
      <c r="A630" s="537">
        <f>'4a Interface to NNB-R-Tool'!A630&amp;","&amp;'4a Interface to NNB-R-Tool'!B630&amp;","&amp;'4a Interface to NNB-R-Tool'!C630&amp;","&amp;'4a Interface to NNB-R-Tool'!D630&amp;","&amp;'4a Interface to NNB-R-Tool'!E630&amp;","&amp;'4a Interface to NNB-R-Tool'!F630&amp;"0101-"&amp;'4a Interface to NNB-R-Tool'!F630&amp;"1231"&amp;","&amp;'4a Interface to NNB-R-Tool'!G630&amp;","&amp;'4a Interface to NNB-R-Tool'!H630&amp;","&amp;'4a Interface to NNB-R-Tool'!I630&amp;","&amp;'4a Interface to NNB-R-Tool'!J630</f>
        <v/>
      </c>
    </row>
    <row r="631">
      <c r="A631" s="537">
        <f>'4a Interface to NNB-R-Tool'!A631&amp;","&amp;'4a Interface to NNB-R-Tool'!B631&amp;","&amp;'4a Interface to NNB-R-Tool'!C631&amp;","&amp;'4a Interface to NNB-R-Tool'!D631&amp;","&amp;'4a Interface to NNB-R-Tool'!E631&amp;","&amp;'4a Interface to NNB-R-Tool'!F631&amp;"0101-"&amp;'4a Interface to NNB-R-Tool'!F631&amp;"1231"&amp;","&amp;'4a Interface to NNB-R-Tool'!G631&amp;","&amp;'4a Interface to NNB-R-Tool'!H631&amp;","&amp;'4a Interface to NNB-R-Tool'!I631&amp;","&amp;'4a Interface to NNB-R-Tool'!J631</f>
        <v/>
      </c>
    </row>
    <row r="632">
      <c r="A632" s="537">
        <f>'4a Interface to NNB-R-Tool'!A632&amp;","&amp;'4a Interface to NNB-R-Tool'!B632&amp;","&amp;'4a Interface to NNB-R-Tool'!C632&amp;","&amp;'4a Interface to NNB-R-Tool'!D632&amp;","&amp;'4a Interface to NNB-R-Tool'!E632&amp;","&amp;'4a Interface to NNB-R-Tool'!F632&amp;"0101-"&amp;'4a Interface to NNB-R-Tool'!F632&amp;"1231"&amp;","&amp;'4a Interface to NNB-R-Tool'!G632&amp;","&amp;'4a Interface to NNB-R-Tool'!H632&amp;","&amp;'4a Interface to NNB-R-Tool'!I632&amp;","&amp;'4a Interface to NNB-R-Tool'!J632</f>
        <v/>
      </c>
    </row>
    <row r="633">
      <c r="A633" s="537">
        <f>'4a Interface to NNB-R-Tool'!A633&amp;","&amp;'4a Interface to NNB-R-Tool'!B633&amp;","&amp;'4a Interface to NNB-R-Tool'!C633&amp;","&amp;'4a Interface to NNB-R-Tool'!D633&amp;","&amp;'4a Interface to NNB-R-Tool'!E633&amp;","&amp;'4a Interface to NNB-R-Tool'!F633&amp;"0101-"&amp;'4a Interface to NNB-R-Tool'!F633&amp;"1231"&amp;","&amp;'4a Interface to NNB-R-Tool'!G633&amp;","&amp;'4a Interface to NNB-R-Tool'!H633&amp;","&amp;'4a Interface to NNB-R-Tool'!I633&amp;","&amp;'4a Interface to NNB-R-Tool'!J633</f>
        <v/>
      </c>
    </row>
    <row r="634">
      <c r="A634" s="537">
        <f>'4a Interface to NNB-R-Tool'!A634&amp;","&amp;'4a Interface to NNB-R-Tool'!B634&amp;","&amp;'4a Interface to NNB-R-Tool'!C634&amp;","&amp;'4a Interface to NNB-R-Tool'!D634&amp;","&amp;'4a Interface to NNB-R-Tool'!E634&amp;","&amp;'4a Interface to NNB-R-Tool'!F634&amp;"0101-"&amp;'4a Interface to NNB-R-Tool'!F634&amp;"1231"&amp;","&amp;'4a Interface to NNB-R-Tool'!G634&amp;","&amp;'4a Interface to NNB-R-Tool'!H634&amp;","&amp;'4a Interface to NNB-R-Tool'!I634&amp;","&amp;'4a Interface to NNB-R-Tool'!J634</f>
        <v/>
      </c>
    </row>
    <row r="635">
      <c r="A635" s="537">
        <f>'4a Interface to NNB-R-Tool'!A635&amp;","&amp;'4a Interface to NNB-R-Tool'!B635&amp;","&amp;'4a Interface to NNB-R-Tool'!C635&amp;","&amp;'4a Interface to NNB-R-Tool'!D635&amp;","&amp;'4a Interface to NNB-R-Tool'!E635&amp;","&amp;'4a Interface to NNB-R-Tool'!F635&amp;"0101-"&amp;'4a Interface to NNB-R-Tool'!F635&amp;"1231"&amp;","&amp;'4a Interface to NNB-R-Tool'!G635&amp;","&amp;'4a Interface to NNB-R-Tool'!H635&amp;","&amp;'4a Interface to NNB-R-Tool'!I635&amp;","&amp;'4a Interface to NNB-R-Tool'!J635</f>
        <v/>
      </c>
    </row>
    <row r="636">
      <c r="A636" s="537">
        <f>'4a Interface to NNB-R-Tool'!A636&amp;","&amp;'4a Interface to NNB-R-Tool'!B636&amp;","&amp;'4a Interface to NNB-R-Tool'!C636&amp;","&amp;'4a Interface to NNB-R-Tool'!D636&amp;","&amp;'4a Interface to NNB-R-Tool'!E636&amp;","&amp;'4a Interface to NNB-R-Tool'!F636&amp;"0101-"&amp;'4a Interface to NNB-R-Tool'!F636&amp;"1231"&amp;","&amp;'4a Interface to NNB-R-Tool'!G636&amp;","&amp;'4a Interface to NNB-R-Tool'!H636&amp;","&amp;'4a Interface to NNB-R-Tool'!I636&amp;","&amp;'4a Interface to NNB-R-Tool'!J636</f>
        <v/>
      </c>
    </row>
    <row r="637">
      <c r="A637" s="537">
        <f>'4a Interface to NNB-R-Tool'!A637&amp;","&amp;'4a Interface to NNB-R-Tool'!B637&amp;","&amp;'4a Interface to NNB-R-Tool'!C637&amp;","&amp;'4a Interface to NNB-R-Tool'!D637&amp;","&amp;'4a Interface to NNB-R-Tool'!E637&amp;","&amp;'4a Interface to NNB-R-Tool'!F637&amp;"0101-"&amp;'4a Interface to NNB-R-Tool'!F637&amp;"1231"&amp;","&amp;'4a Interface to NNB-R-Tool'!G637&amp;","&amp;'4a Interface to NNB-R-Tool'!H637&amp;","&amp;'4a Interface to NNB-R-Tool'!I637&amp;","&amp;'4a Interface to NNB-R-Tool'!J637</f>
        <v/>
      </c>
    </row>
    <row r="638">
      <c r="A638" s="537">
        <f>'4a Interface to NNB-R-Tool'!A638&amp;","&amp;'4a Interface to NNB-R-Tool'!B638&amp;","&amp;'4a Interface to NNB-R-Tool'!C638&amp;","&amp;'4a Interface to NNB-R-Tool'!D638&amp;","&amp;'4a Interface to NNB-R-Tool'!E638&amp;","&amp;'4a Interface to NNB-R-Tool'!F638&amp;"0101-"&amp;'4a Interface to NNB-R-Tool'!F638&amp;"1231"&amp;","&amp;'4a Interface to NNB-R-Tool'!G638&amp;","&amp;'4a Interface to NNB-R-Tool'!H638&amp;","&amp;'4a Interface to NNB-R-Tool'!I638&amp;","&amp;'4a Interface to NNB-R-Tool'!J638</f>
        <v/>
      </c>
    </row>
    <row r="639">
      <c r="A639" s="537">
        <f>'4a Interface to NNB-R-Tool'!A639&amp;","&amp;'4a Interface to NNB-R-Tool'!B639&amp;","&amp;'4a Interface to NNB-R-Tool'!C639&amp;","&amp;'4a Interface to NNB-R-Tool'!D639&amp;","&amp;'4a Interface to NNB-R-Tool'!E639&amp;","&amp;'4a Interface to NNB-R-Tool'!F639&amp;"0101-"&amp;'4a Interface to NNB-R-Tool'!F639&amp;"1231"&amp;","&amp;'4a Interface to NNB-R-Tool'!G639&amp;","&amp;'4a Interface to NNB-R-Tool'!H639&amp;","&amp;'4a Interface to NNB-R-Tool'!I639&amp;","&amp;'4a Interface to NNB-R-Tool'!J639</f>
        <v/>
      </c>
    </row>
    <row r="640">
      <c r="A640" s="537">
        <f>'4a Interface to NNB-R-Tool'!A640&amp;","&amp;'4a Interface to NNB-R-Tool'!B640&amp;","&amp;'4a Interface to NNB-R-Tool'!C640&amp;","&amp;'4a Interface to NNB-R-Tool'!D640&amp;","&amp;'4a Interface to NNB-R-Tool'!E640&amp;","&amp;'4a Interface to NNB-R-Tool'!F640&amp;"0101-"&amp;'4a Interface to NNB-R-Tool'!F640&amp;"1231"&amp;","&amp;'4a Interface to NNB-R-Tool'!G640&amp;","&amp;'4a Interface to NNB-R-Tool'!H640&amp;","&amp;'4a Interface to NNB-R-Tool'!I640&amp;","&amp;'4a Interface to NNB-R-Tool'!J640</f>
        <v/>
      </c>
    </row>
    <row r="641">
      <c r="A641" s="537">
        <f>'4a Interface to NNB-R-Tool'!A641&amp;","&amp;'4a Interface to NNB-R-Tool'!B641&amp;","&amp;'4a Interface to NNB-R-Tool'!C641&amp;","&amp;'4a Interface to NNB-R-Tool'!D641&amp;","&amp;'4a Interface to NNB-R-Tool'!E641&amp;","&amp;'4a Interface to NNB-R-Tool'!F641&amp;"0101-"&amp;'4a Interface to NNB-R-Tool'!F641&amp;"1231"&amp;","&amp;'4a Interface to NNB-R-Tool'!G641&amp;","&amp;'4a Interface to NNB-R-Tool'!H641&amp;","&amp;'4a Interface to NNB-R-Tool'!I641&amp;","&amp;'4a Interface to NNB-R-Tool'!J641</f>
        <v/>
      </c>
    </row>
    <row r="643">
      <c r="A643" s="537">
        <f>'4a Interface to NNB-R-Tool'!A643&amp;","&amp;'4a Interface to NNB-R-Tool'!B643&amp;","&amp;'4a Interface to NNB-R-Tool'!C643&amp;","&amp;'4a Interface to NNB-R-Tool'!D643&amp;","&amp;'4a Interface to NNB-R-Tool'!E643&amp;","&amp;'4a Interface to NNB-R-Tool'!F643&amp;"0101-"&amp;'4a Interface to NNB-R-Tool'!F643&amp;"1231"&amp;","&amp;'4a Interface to NNB-R-Tool'!G643&amp;","&amp;'4a Interface to NNB-R-Tool'!H643&amp;","&amp;'4a Interface to NNB-R-Tool'!I643&amp;","&amp;'4a Interface to NNB-R-Tool'!J643</f>
        <v/>
      </c>
    </row>
    <row r="644">
      <c r="A644" s="537">
        <f>'4a Interface to NNB-R-Tool'!A644&amp;","&amp;'4a Interface to NNB-R-Tool'!B644&amp;","&amp;'4a Interface to NNB-R-Tool'!C644&amp;","&amp;'4a Interface to NNB-R-Tool'!D644&amp;","&amp;'4a Interface to NNB-R-Tool'!E644&amp;","&amp;'4a Interface to NNB-R-Tool'!F644&amp;"0101-"&amp;'4a Interface to NNB-R-Tool'!F644&amp;"1231"&amp;","&amp;'4a Interface to NNB-R-Tool'!G644&amp;","&amp;'4a Interface to NNB-R-Tool'!H644&amp;","&amp;'4a Interface to NNB-R-Tool'!I644&amp;","&amp;'4a Interface to NNB-R-Tool'!J644</f>
        <v/>
      </c>
    </row>
    <row r="645">
      <c r="A645" s="537">
        <f>'4a Interface to NNB-R-Tool'!A645&amp;","&amp;'4a Interface to NNB-R-Tool'!B645&amp;","&amp;'4a Interface to NNB-R-Tool'!C645&amp;","&amp;'4a Interface to NNB-R-Tool'!D645&amp;","&amp;'4a Interface to NNB-R-Tool'!E645&amp;","&amp;'4a Interface to NNB-R-Tool'!F645&amp;"0101-"&amp;'4a Interface to NNB-R-Tool'!F645&amp;"1231"&amp;","&amp;'4a Interface to NNB-R-Tool'!G645&amp;","&amp;'4a Interface to NNB-R-Tool'!H645&amp;","&amp;'4a Interface to NNB-R-Tool'!I645&amp;","&amp;'4a Interface to NNB-R-Tool'!J645</f>
        <v/>
      </c>
    </row>
    <row r="646">
      <c r="A646" s="537">
        <f>'4a Interface to NNB-R-Tool'!A646&amp;","&amp;'4a Interface to NNB-R-Tool'!B646&amp;","&amp;'4a Interface to NNB-R-Tool'!C646&amp;","&amp;'4a Interface to NNB-R-Tool'!D646&amp;","&amp;'4a Interface to NNB-R-Tool'!E646&amp;","&amp;'4a Interface to NNB-R-Tool'!F646&amp;"0101-"&amp;'4a Interface to NNB-R-Tool'!F646&amp;"1231"&amp;","&amp;'4a Interface to NNB-R-Tool'!G646&amp;","&amp;'4a Interface to NNB-R-Tool'!H646&amp;","&amp;'4a Interface to NNB-R-Tool'!I646&amp;","&amp;'4a Interface to NNB-R-Tool'!J646</f>
        <v/>
      </c>
    </row>
    <row r="647">
      <c r="A647" s="537">
        <f>'4a Interface to NNB-R-Tool'!A647&amp;","&amp;'4a Interface to NNB-R-Tool'!B647&amp;","&amp;'4a Interface to NNB-R-Tool'!C647&amp;","&amp;'4a Interface to NNB-R-Tool'!D647&amp;","&amp;'4a Interface to NNB-R-Tool'!E647&amp;","&amp;'4a Interface to NNB-R-Tool'!F647&amp;"0101-"&amp;'4a Interface to NNB-R-Tool'!F647&amp;"1231"&amp;","&amp;'4a Interface to NNB-R-Tool'!G647&amp;","&amp;'4a Interface to NNB-R-Tool'!H647&amp;","&amp;'4a Interface to NNB-R-Tool'!I647&amp;","&amp;'4a Interface to NNB-R-Tool'!J647</f>
        <v/>
      </c>
    </row>
    <row r="648">
      <c r="A648" s="537">
        <f>'4a Interface to NNB-R-Tool'!A648&amp;","&amp;'4a Interface to NNB-R-Tool'!B648&amp;","&amp;'4a Interface to NNB-R-Tool'!C648&amp;","&amp;'4a Interface to NNB-R-Tool'!D648&amp;","&amp;'4a Interface to NNB-R-Tool'!E648&amp;","&amp;'4a Interface to NNB-R-Tool'!F648&amp;"0101-"&amp;'4a Interface to NNB-R-Tool'!F648&amp;"1231"&amp;","&amp;'4a Interface to NNB-R-Tool'!G648&amp;","&amp;'4a Interface to NNB-R-Tool'!H648&amp;","&amp;'4a Interface to NNB-R-Tool'!I648&amp;","&amp;'4a Interface to NNB-R-Tool'!J648</f>
        <v/>
      </c>
    </row>
    <row r="649">
      <c r="A649" s="537">
        <f>'4a Interface to NNB-R-Tool'!A649&amp;","&amp;'4a Interface to NNB-R-Tool'!B649&amp;","&amp;'4a Interface to NNB-R-Tool'!C649&amp;","&amp;'4a Interface to NNB-R-Tool'!D649&amp;","&amp;'4a Interface to NNB-R-Tool'!E649&amp;","&amp;'4a Interface to NNB-R-Tool'!F649&amp;"0101-"&amp;'4a Interface to NNB-R-Tool'!F649&amp;"1231"&amp;","&amp;'4a Interface to NNB-R-Tool'!G649&amp;","&amp;'4a Interface to NNB-R-Tool'!H649&amp;","&amp;'4a Interface to NNB-R-Tool'!I649&amp;","&amp;'4a Interface to NNB-R-Tool'!J649</f>
        <v/>
      </c>
    </row>
    <row r="650">
      <c r="A650" s="537">
        <f>'4a Interface to NNB-R-Tool'!A650&amp;","&amp;'4a Interface to NNB-R-Tool'!B650&amp;","&amp;'4a Interface to NNB-R-Tool'!C650&amp;","&amp;'4a Interface to NNB-R-Tool'!D650&amp;","&amp;'4a Interface to NNB-R-Tool'!E650&amp;","&amp;'4a Interface to NNB-R-Tool'!F650&amp;"0101-"&amp;'4a Interface to NNB-R-Tool'!F650&amp;"1231"&amp;","&amp;'4a Interface to NNB-R-Tool'!G650&amp;","&amp;'4a Interface to NNB-R-Tool'!H650&amp;","&amp;'4a Interface to NNB-R-Tool'!I650&amp;","&amp;'4a Interface to NNB-R-Tool'!J650</f>
        <v/>
      </c>
    </row>
    <row r="651">
      <c r="A651" s="537">
        <f>'4a Interface to NNB-R-Tool'!A651&amp;","&amp;'4a Interface to NNB-R-Tool'!B651&amp;","&amp;'4a Interface to NNB-R-Tool'!C651&amp;","&amp;'4a Interface to NNB-R-Tool'!D651&amp;","&amp;'4a Interface to NNB-R-Tool'!E651&amp;","&amp;'4a Interface to NNB-R-Tool'!F651&amp;"0101-"&amp;'4a Interface to NNB-R-Tool'!F651&amp;"1231"&amp;","&amp;'4a Interface to NNB-R-Tool'!G651&amp;","&amp;'4a Interface to NNB-R-Tool'!H651&amp;","&amp;'4a Interface to NNB-R-Tool'!I651&amp;","&amp;'4a Interface to NNB-R-Tool'!J651</f>
        <v/>
      </c>
    </row>
    <row r="652">
      <c r="A652" s="537">
        <f>'4a Interface to NNB-R-Tool'!A652&amp;","&amp;'4a Interface to NNB-R-Tool'!B652&amp;","&amp;'4a Interface to NNB-R-Tool'!C652&amp;","&amp;'4a Interface to NNB-R-Tool'!D652&amp;","&amp;'4a Interface to NNB-R-Tool'!E652&amp;","&amp;'4a Interface to NNB-R-Tool'!F652&amp;"0101-"&amp;'4a Interface to NNB-R-Tool'!F652&amp;"1231"&amp;","&amp;'4a Interface to NNB-R-Tool'!G652&amp;","&amp;'4a Interface to NNB-R-Tool'!H652&amp;","&amp;'4a Interface to NNB-R-Tool'!I652&amp;","&amp;'4a Interface to NNB-R-Tool'!J652</f>
        <v/>
      </c>
    </row>
    <row r="653">
      <c r="A653" s="537">
        <f>'4a Interface to NNB-R-Tool'!A653&amp;","&amp;'4a Interface to NNB-R-Tool'!B653&amp;","&amp;'4a Interface to NNB-R-Tool'!C653&amp;","&amp;'4a Interface to NNB-R-Tool'!D653&amp;","&amp;'4a Interface to NNB-R-Tool'!E653&amp;","&amp;'4a Interface to NNB-R-Tool'!F653&amp;"0101-"&amp;'4a Interface to NNB-R-Tool'!F653&amp;"1231"&amp;","&amp;'4a Interface to NNB-R-Tool'!G653&amp;","&amp;'4a Interface to NNB-R-Tool'!H653&amp;","&amp;'4a Interface to NNB-R-Tool'!I653&amp;","&amp;'4a Interface to NNB-R-Tool'!J653</f>
        <v/>
      </c>
    </row>
    <row r="654">
      <c r="A654" s="537">
        <f>'4a Interface to NNB-R-Tool'!A654&amp;","&amp;'4a Interface to NNB-R-Tool'!B654&amp;","&amp;'4a Interface to NNB-R-Tool'!C654&amp;","&amp;'4a Interface to NNB-R-Tool'!D654&amp;","&amp;'4a Interface to NNB-R-Tool'!E654&amp;","&amp;'4a Interface to NNB-R-Tool'!F654&amp;"0101-"&amp;'4a Interface to NNB-R-Tool'!F654&amp;"1231"&amp;","&amp;'4a Interface to NNB-R-Tool'!G654&amp;","&amp;'4a Interface to NNB-R-Tool'!H654&amp;","&amp;'4a Interface to NNB-R-Tool'!I654&amp;","&amp;'4a Interface to NNB-R-Tool'!J654</f>
        <v/>
      </c>
    </row>
    <row r="655">
      <c r="A655" s="537">
        <f>'4a Interface to NNB-R-Tool'!A655&amp;","&amp;'4a Interface to NNB-R-Tool'!B655&amp;","&amp;'4a Interface to NNB-R-Tool'!C655&amp;","&amp;'4a Interface to NNB-R-Tool'!D655&amp;","&amp;'4a Interface to NNB-R-Tool'!E655&amp;","&amp;'4a Interface to NNB-R-Tool'!F655&amp;"0101-"&amp;'4a Interface to NNB-R-Tool'!F655&amp;"1231"&amp;","&amp;'4a Interface to NNB-R-Tool'!G655&amp;","&amp;'4a Interface to NNB-R-Tool'!H655&amp;","&amp;'4a Interface to NNB-R-Tool'!I655&amp;","&amp;'4a Interface to NNB-R-Tool'!J655</f>
        <v/>
      </c>
    </row>
    <row r="656">
      <c r="A656" s="537">
        <f>'4a Interface to NNB-R-Tool'!A656&amp;","&amp;'4a Interface to NNB-R-Tool'!B656&amp;","&amp;'4a Interface to NNB-R-Tool'!C656&amp;","&amp;'4a Interface to NNB-R-Tool'!D656&amp;","&amp;'4a Interface to NNB-R-Tool'!E656&amp;","&amp;'4a Interface to NNB-R-Tool'!F656&amp;"0101-"&amp;'4a Interface to NNB-R-Tool'!F656&amp;"1231"&amp;","&amp;'4a Interface to NNB-R-Tool'!G656&amp;","&amp;'4a Interface to NNB-R-Tool'!H656&amp;","&amp;'4a Interface to NNB-R-Tool'!I656&amp;","&amp;'4a Interface to NNB-R-Tool'!J656</f>
        <v/>
      </c>
    </row>
    <row r="657">
      <c r="A657" s="537">
        <f>'4a Interface to NNB-R-Tool'!A657&amp;","&amp;'4a Interface to NNB-R-Tool'!B657&amp;","&amp;'4a Interface to NNB-R-Tool'!C657&amp;","&amp;'4a Interface to NNB-R-Tool'!D657&amp;","&amp;'4a Interface to NNB-R-Tool'!E657&amp;","&amp;'4a Interface to NNB-R-Tool'!F657&amp;"0101-"&amp;'4a Interface to NNB-R-Tool'!F657&amp;"1231"&amp;","&amp;'4a Interface to NNB-R-Tool'!G657&amp;","&amp;'4a Interface to NNB-R-Tool'!H657&amp;","&amp;'4a Interface to NNB-R-Tool'!I657&amp;","&amp;'4a Interface to NNB-R-Tool'!J657</f>
        <v/>
      </c>
    </row>
    <row r="658">
      <c r="A658" s="537">
        <f>'4a Interface to NNB-R-Tool'!A658&amp;","&amp;'4a Interface to NNB-R-Tool'!B658&amp;","&amp;'4a Interface to NNB-R-Tool'!C658&amp;","&amp;'4a Interface to NNB-R-Tool'!D658&amp;","&amp;'4a Interface to NNB-R-Tool'!E658&amp;","&amp;'4a Interface to NNB-R-Tool'!F658&amp;"0101-"&amp;'4a Interface to NNB-R-Tool'!F658&amp;"1231"&amp;","&amp;'4a Interface to NNB-R-Tool'!G658&amp;","&amp;'4a Interface to NNB-R-Tool'!H658&amp;","&amp;'4a Interface to NNB-R-Tool'!I658&amp;","&amp;'4a Interface to NNB-R-Tool'!J658</f>
        <v/>
      </c>
    </row>
    <row r="659">
      <c r="A659" s="537">
        <f>'4a Interface to NNB-R-Tool'!A659&amp;","&amp;'4a Interface to NNB-R-Tool'!B659&amp;","&amp;'4a Interface to NNB-R-Tool'!C659&amp;","&amp;'4a Interface to NNB-R-Tool'!D659&amp;","&amp;'4a Interface to NNB-R-Tool'!E659&amp;","&amp;'4a Interface to NNB-R-Tool'!F659&amp;"0101-"&amp;'4a Interface to NNB-R-Tool'!F659&amp;"1231"&amp;","&amp;'4a Interface to NNB-R-Tool'!G659&amp;","&amp;'4a Interface to NNB-R-Tool'!H659&amp;","&amp;'4a Interface to NNB-R-Tool'!I659&amp;","&amp;'4a Interface to NNB-R-Tool'!J659</f>
        <v/>
      </c>
    </row>
    <row r="660">
      <c r="A660" s="537">
        <f>'4a Interface to NNB-R-Tool'!A660&amp;","&amp;'4a Interface to NNB-R-Tool'!B660&amp;","&amp;'4a Interface to NNB-R-Tool'!C660&amp;","&amp;'4a Interface to NNB-R-Tool'!D660&amp;","&amp;'4a Interface to NNB-R-Tool'!E660&amp;","&amp;'4a Interface to NNB-R-Tool'!F660&amp;"0101-"&amp;'4a Interface to NNB-R-Tool'!F660&amp;"1231"&amp;","&amp;'4a Interface to NNB-R-Tool'!G660&amp;","&amp;'4a Interface to NNB-R-Tool'!H660&amp;","&amp;'4a Interface to NNB-R-Tool'!I660&amp;","&amp;'4a Interface to NNB-R-Tool'!J660</f>
        <v/>
      </c>
    </row>
    <row r="661">
      <c r="A661" s="537">
        <f>'4a Interface to NNB-R-Tool'!A661&amp;","&amp;'4a Interface to NNB-R-Tool'!B661&amp;","&amp;'4a Interface to NNB-R-Tool'!C661&amp;","&amp;'4a Interface to NNB-R-Tool'!D661&amp;","&amp;'4a Interface to NNB-R-Tool'!E661&amp;","&amp;'4a Interface to NNB-R-Tool'!F661&amp;"0101-"&amp;'4a Interface to NNB-R-Tool'!F661&amp;"1231"&amp;","&amp;'4a Interface to NNB-R-Tool'!G661&amp;","&amp;'4a Interface to NNB-R-Tool'!H661&amp;","&amp;'4a Interface to NNB-R-Tool'!I661&amp;","&amp;'4a Interface to NNB-R-Tool'!J661</f>
        <v/>
      </c>
    </row>
    <row r="662">
      <c r="A662" s="537">
        <f>'4a Interface to NNB-R-Tool'!A662&amp;","&amp;'4a Interface to NNB-R-Tool'!B662&amp;","&amp;'4a Interface to NNB-R-Tool'!C662&amp;","&amp;'4a Interface to NNB-R-Tool'!D662&amp;","&amp;'4a Interface to NNB-R-Tool'!E662&amp;","&amp;'4a Interface to NNB-R-Tool'!F662&amp;"0101-"&amp;'4a Interface to NNB-R-Tool'!F662&amp;"1231"&amp;","&amp;'4a Interface to NNB-R-Tool'!G662&amp;","&amp;'4a Interface to NNB-R-Tool'!H662&amp;","&amp;'4a Interface to NNB-R-Tool'!I662&amp;","&amp;'4a Interface to NNB-R-Tool'!J662</f>
        <v/>
      </c>
    </row>
    <row r="663">
      <c r="A663" s="537">
        <f>'4a Interface to NNB-R-Tool'!A663&amp;","&amp;'4a Interface to NNB-R-Tool'!B663&amp;","&amp;'4a Interface to NNB-R-Tool'!C663&amp;","&amp;'4a Interface to NNB-R-Tool'!D663&amp;","&amp;'4a Interface to NNB-R-Tool'!E663&amp;","&amp;'4a Interface to NNB-R-Tool'!F663&amp;"0101-"&amp;'4a Interface to NNB-R-Tool'!F663&amp;"1231"&amp;","&amp;'4a Interface to NNB-R-Tool'!G663&amp;","&amp;'4a Interface to NNB-R-Tool'!H663&amp;","&amp;'4a Interface to NNB-R-Tool'!I663&amp;","&amp;'4a Interface to NNB-R-Tool'!J663</f>
        <v/>
      </c>
    </row>
  </sheetData>
  <sheetProtection selectLockedCells="0" selectUnlockedCells="0" sheet="1" objects="1" insertRows="1" insertHyperlinks="1" autoFilter="1" scenarios="1" formatColumns="1" deleteColumns="1" insertColumns="1" pivotTables="1" deleteRows="1" formatCells="1" formatRows="1" sort="1"/>
  <pageMargins left="0.7" right="0.7" top="0.787401575" bottom="0.787401575" header="0.3" footer="0.3"/>
  <pageSetup orientation="portrait" paperSize="9"/>
</worksheet>
</file>

<file path=xl/worksheets/sheet14.xml><?xml version="1.0" encoding="utf-8"?>
<worksheet xmlns="http://schemas.openxmlformats.org/spreadsheetml/2006/main">
  <sheetPr codeName="Tabelle12">
    <tabColor theme="0" tint="-0.499954222235786"/>
    <outlinePr summaryBelow="1" summaryRight="1"/>
    <pageSetUpPr/>
  </sheetPr>
  <dimension ref="A1:J1639"/>
  <sheetViews>
    <sheetView workbookViewId="0">
      <selection activeCell="R43" sqref="R43"/>
    </sheetView>
  </sheetViews>
  <sheetFormatPr baseColWidth="10" defaultColWidth="11.5" defaultRowHeight="15"/>
  <cols>
    <col width="8.5" bestFit="1" customWidth="1" style="537" min="1" max="2"/>
    <col width="33" bestFit="1" customWidth="1" style="537" min="3" max="3"/>
    <col width="9.5" bestFit="1" customWidth="1" style="537" min="4" max="4"/>
    <col width="5.5" bestFit="1" customWidth="1" style="537" min="5" max="5"/>
    <col width="4.6640625" bestFit="1" customWidth="1" style="537" min="6" max="6"/>
    <col width="6.5" bestFit="1" customWidth="1" style="537" min="7" max="7"/>
    <col width="13.33203125" bestFit="1" customWidth="1" style="537" min="8" max="8"/>
    <col width="9.5" bestFit="1" customWidth="1" style="537" min="9" max="9"/>
    <col width="52.33203125" bestFit="1" customWidth="1" style="537" min="10" max="10"/>
    <col width="11.5" customWidth="1" style="537" min="11" max="99"/>
    <col width="11.5" customWidth="1" style="537" min="100" max="16384"/>
  </cols>
  <sheetData>
    <row r="1">
      <c r="A1" s="14" t="inlineStr">
        <is>
          <t>source</t>
        </is>
      </c>
      <c r="B1" s="14" t="inlineStr">
        <is>
          <t>target</t>
        </is>
      </c>
      <c r="C1" s="14" t="inlineStr">
        <is>
          <t>description</t>
        </is>
      </c>
      <c r="D1" s="14" t="inlineStr">
        <is>
          <t>species</t>
        </is>
      </c>
      <c r="E1" s="14" t="inlineStr">
        <is>
          <t>value</t>
        </is>
      </c>
      <c r="F1" s="14" t="inlineStr">
        <is>
          <t>year</t>
        </is>
      </c>
      <c r="G1" s="14" t="inlineStr">
        <is>
          <t>details</t>
        </is>
      </c>
      <c r="H1" s="14" t="inlineStr">
        <is>
          <t>overViewType</t>
        </is>
      </c>
      <c r="I1" s="14" t="inlineStr">
        <is>
          <t>country</t>
        </is>
      </c>
      <c r="J1" s="14" t="inlineStr">
        <is>
          <t>flowcode</t>
        </is>
      </c>
    </row>
    <row r="2">
      <c r="A2" s="35">
        <f>'2a. Database N flows'!D3&amp;"."&amp;'2a. Database N flows'!E3</f>
        <v/>
      </c>
      <c r="B2" s="35">
        <f>'2a. Database N flows'!G3&amp;"."&amp;'2a. Database N flows'!H3</f>
        <v/>
      </c>
      <c r="C2" s="35">
        <f>'2a. Database N flows'!J3</f>
        <v/>
      </c>
      <c r="D2" s="35">
        <f>'2a. Database N flows'!M3</f>
        <v/>
      </c>
      <c r="E2" s="35">
        <f>'2a. Database N flows'!N3</f>
        <v/>
      </c>
      <c r="F2" s="172">
        <f>'2a. Database N flows'!P3</f>
        <v/>
      </c>
      <c r="G2" s="35">
        <f>'2a. Database N flows'!R3</f>
        <v/>
      </c>
      <c r="H2" s="35">
        <f>'2a. Database N flows'!U3</f>
        <v/>
      </c>
      <c r="I2" s="35">
        <f>'2a. Database N flows'!T3</f>
        <v/>
      </c>
      <c r="J2" s="35">
        <f>A2&amp;"-"&amp;B2&amp;"-"&amp;C2</f>
        <v/>
      </c>
    </row>
    <row r="3">
      <c r="A3" s="35">
        <f>'2a. Database N flows'!D4&amp;"."&amp;'2a. Database N flows'!E4</f>
        <v/>
      </c>
      <c r="B3" s="35">
        <f>'2a. Database N flows'!G4&amp;"."&amp;'2a. Database N flows'!H4</f>
        <v/>
      </c>
      <c r="C3" s="35">
        <f>'2a. Database N flows'!J4</f>
        <v/>
      </c>
      <c r="D3" s="35">
        <f>'2a. Database N flows'!M4</f>
        <v/>
      </c>
      <c r="E3" s="35">
        <f>'2a. Database N flows'!N4</f>
        <v/>
      </c>
      <c r="F3" s="172">
        <f>'2a. Database N flows'!P4</f>
        <v/>
      </c>
      <c r="G3" s="35">
        <f>'2a. Database N flows'!R4</f>
        <v/>
      </c>
      <c r="H3" s="35">
        <f>'2a. Database N flows'!U4</f>
        <v/>
      </c>
      <c r="I3" s="35">
        <f>'2a. Database N flows'!T4</f>
        <v/>
      </c>
      <c r="J3" s="35">
        <f>A3&amp;"-"&amp;B3&amp;"-"&amp;C3</f>
        <v/>
      </c>
    </row>
    <row r="4">
      <c r="A4" s="35">
        <f>'2a. Database N flows'!D5&amp;"."&amp;'2a. Database N flows'!E5</f>
        <v/>
      </c>
      <c r="B4" s="35">
        <f>'2a. Database N flows'!G5&amp;"."&amp;'2a. Database N flows'!H5</f>
        <v/>
      </c>
      <c r="C4" s="35">
        <f>'2a. Database N flows'!J5</f>
        <v/>
      </c>
      <c r="D4" s="35">
        <f>'2a. Database N flows'!M5</f>
        <v/>
      </c>
      <c r="E4" s="35">
        <f>'2a. Database N flows'!N5</f>
        <v/>
      </c>
      <c r="F4" s="172">
        <f>'2a. Database N flows'!P5</f>
        <v/>
      </c>
      <c r="G4" s="35">
        <f>'2a. Database N flows'!R5</f>
        <v/>
      </c>
      <c r="H4" s="35">
        <f>'2a. Database N flows'!U5</f>
        <v/>
      </c>
      <c r="I4" s="35">
        <f>'2a. Database N flows'!T5</f>
        <v/>
      </c>
      <c r="J4" s="35">
        <f>A4&amp;"-"&amp;B4&amp;"-"&amp;C4</f>
        <v/>
      </c>
    </row>
    <row r="5">
      <c r="A5" s="35">
        <f>'2a. Database N flows'!D6&amp;"."&amp;'2a. Database N flows'!E6</f>
        <v/>
      </c>
      <c r="B5" s="35">
        <f>'2a. Database N flows'!G6&amp;"."&amp;'2a. Database N flows'!H6</f>
        <v/>
      </c>
      <c r="C5" s="35">
        <f>'2a. Database N flows'!J6</f>
        <v/>
      </c>
      <c r="D5" s="35">
        <f>'2a. Database N flows'!M6</f>
        <v/>
      </c>
      <c r="E5" s="35">
        <f>'2a. Database N flows'!N6</f>
        <v/>
      </c>
      <c r="F5" s="172">
        <f>'2a. Database N flows'!P6</f>
        <v/>
      </c>
      <c r="G5" s="35">
        <f>'2a. Database N flows'!R6</f>
        <v/>
      </c>
      <c r="H5" s="35">
        <f>'2a. Database N flows'!U6</f>
        <v/>
      </c>
      <c r="I5" s="35">
        <f>'2a. Database N flows'!T6</f>
        <v/>
      </c>
      <c r="J5" s="35">
        <f>A5&amp;"-"&amp;B5&amp;"-"&amp;C5</f>
        <v/>
      </c>
    </row>
    <row r="6">
      <c r="A6" s="35">
        <f>'2a. Database N flows'!D7&amp;"."&amp;'2a. Database N flows'!E7</f>
        <v/>
      </c>
      <c r="B6" s="35">
        <f>'2a. Database N flows'!G7&amp;"."&amp;'2a. Database N flows'!H7</f>
        <v/>
      </c>
      <c r="C6" s="35">
        <f>'2a. Database N flows'!J7</f>
        <v/>
      </c>
      <c r="D6" s="35">
        <f>'2a. Database N flows'!M7</f>
        <v/>
      </c>
      <c r="E6" s="35">
        <f>'2a. Database N flows'!N7</f>
        <v/>
      </c>
      <c r="F6" s="172">
        <f>'2a. Database N flows'!P7</f>
        <v/>
      </c>
      <c r="G6" s="35">
        <f>'2a. Database N flows'!R7</f>
        <v/>
      </c>
      <c r="H6" s="35">
        <f>'2a. Database N flows'!U7</f>
        <v/>
      </c>
      <c r="I6" s="35">
        <f>'2a. Database N flows'!T7</f>
        <v/>
      </c>
      <c r="J6" s="35">
        <f>A6&amp;"-"&amp;B6&amp;"-"&amp;C6</f>
        <v/>
      </c>
    </row>
    <row r="7">
      <c r="A7" s="35">
        <f>'2a. Database N flows'!D8&amp;"."&amp;'2a. Database N flows'!E8</f>
        <v/>
      </c>
      <c r="B7" s="35">
        <f>'2a. Database N flows'!G8&amp;"."&amp;'2a. Database N flows'!H8</f>
        <v/>
      </c>
      <c r="C7" s="35">
        <f>'2a. Database N flows'!J8</f>
        <v/>
      </c>
      <c r="D7" s="35">
        <f>'2a. Database N flows'!M8</f>
        <v/>
      </c>
      <c r="E7" s="35">
        <f>'2a. Database N flows'!N8</f>
        <v/>
      </c>
      <c r="F7" s="172">
        <f>'2a. Database N flows'!P8</f>
        <v/>
      </c>
      <c r="G7" s="35">
        <f>'2a. Database N flows'!R8</f>
        <v/>
      </c>
      <c r="H7" s="35">
        <f>'2a. Database N flows'!U8</f>
        <v/>
      </c>
      <c r="I7" s="35">
        <f>'2a. Database N flows'!T8</f>
        <v/>
      </c>
      <c r="J7" s="35">
        <f>A7&amp;"-"&amp;B7&amp;"-"&amp;C7</f>
        <v/>
      </c>
    </row>
    <row r="8">
      <c r="A8" s="35">
        <f>'2a. Database N flows'!D9&amp;"."&amp;'2a. Database N flows'!E9</f>
        <v/>
      </c>
      <c r="B8" s="35">
        <f>'2a. Database N flows'!G9&amp;"."&amp;'2a. Database N flows'!H9</f>
        <v/>
      </c>
      <c r="C8" s="35">
        <f>'2a. Database N flows'!J9</f>
        <v/>
      </c>
      <c r="D8" s="35">
        <f>'2a. Database N flows'!M9</f>
        <v/>
      </c>
      <c r="E8" s="35">
        <f>'2a. Database N flows'!N9</f>
        <v/>
      </c>
      <c r="F8" s="172">
        <f>'2a. Database N flows'!P9</f>
        <v/>
      </c>
      <c r="G8" s="35">
        <f>'2a. Database N flows'!R9</f>
        <v/>
      </c>
      <c r="H8" s="35">
        <f>'2a. Database N flows'!U9</f>
        <v/>
      </c>
      <c r="I8" s="35">
        <f>'2a. Database N flows'!T9</f>
        <v/>
      </c>
      <c r="J8" s="35">
        <f>A8&amp;"-"&amp;B8&amp;"-"&amp;C8</f>
        <v/>
      </c>
    </row>
    <row r="9">
      <c r="A9" s="35">
        <f>'2a. Database N flows'!D10&amp;"."&amp;'2a. Database N flows'!E10</f>
        <v/>
      </c>
      <c r="B9" s="35">
        <f>'2a. Database N flows'!G10&amp;"."&amp;'2a. Database N flows'!H10</f>
        <v/>
      </c>
      <c r="C9" s="35">
        <f>'2a. Database N flows'!J10</f>
        <v/>
      </c>
      <c r="D9" s="35">
        <f>'2a. Database N flows'!M10</f>
        <v/>
      </c>
      <c r="E9" s="35">
        <f>'2a. Database N flows'!N10</f>
        <v/>
      </c>
      <c r="F9" s="172">
        <f>'2a. Database N flows'!P10</f>
        <v/>
      </c>
      <c r="G9" s="35">
        <f>'2a. Database N flows'!R10</f>
        <v/>
      </c>
      <c r="H9" s="35">
        <f>'2a. Database N flows'!U10</f>
        <v/>
      </c>
      <c r="I9" s="35">
        <f>'2a. Database N flows'!T10</f>
        <v/>
      </c>
      <c r="J9" s="35">
        <f>A9&amp;"-"&amp;B9&amp;"-"&amp;C9</f>
        <v/>
      </c>
    </row>
    <row r="10">
      <c r="A10" s="35">
        <f>'2a. Database N flows'!D11&amp;"."&amp;'2a. Database N flows'!E11</f>
        <v/>
      </c>
      <c r="B10" s="35">
        <f>'2a. Database N flows'!G11&amp;"."&amp;'2a. Database N flows'!H11</f>
        <v/>
      </c>
      <c r="C10" s="35">
        <f>'2a. Database N flows'!J11</f>
        <v/>
      </c>
      <c r="D10" s="35">
        <f>'2a. Database N flows'!M11</f>
        <v/>
      </c>
      <c r="E10" s="35">
        <f>'2a. Database N flows'!N11</f>
        <v/>
      </c>
      <c r="F10" s="172">
        <f>'2a. Database N flows'!P11</f>
        <v/>
      </c>
      <c r="G10" s="35">
        <f>'2a. Database N flows'!R11</f>
        <v/>
      </c>
      <c r="H10" s="35">
        <f>'2a. Database N flows'!U11</f>
        <v/>
      </c>
      <c r="I10" s="35">
        <f>'2a. Database N flows'!T11</f>
        <v/>
      </c>
      <c r="J10" s="35">
        <f>A10&amp;"-"&amp;B10&amp;"-"&amp;C10</f>
        <v/>
      </c>
    </row>
    <row r="11">
      <c r="A11" s="35">
        <f>'2a. Database N flows'!D12&amp;"."&amp;'2a. Database N flows'!E12</f>
        <v/>
      </c>
      <c r="B11" s="35">
        <f>'2a. Database N flows'!G12&amp;"."&amp;'2a. Database N flows'!H12</f>
        <v/>
      </c>
      <c r="C11" s="35">
        <f>'2a. Database N flows'!J12</f>
        <v/>
      </c>
      <c r="D11" s="35">
        <f>'2a. Database N flows'!M12</f>
        <v/>
      </c>
      <c r="E11" s="35">
        <f>'2a. Database N flows'!N12</f>
        <v/>
      </c>
      <c r="F11" s="172">
        <f>'2a. Database N flows'!P12</f>
        <v/>
      </c>
      <c r="G11" s="35">
        <f>'2a. Database N flows'!R12</f>
        <v/>
      </c>
      <c r="H11" s="35">
        <f>'2a. Database N flows'!U12</f>
        <v/>
      </c>
      <c r="I11" s="35">
        <f>'2a. Database N flows'!T12</f>
        <v/>
      </c>
      <c r="J11" s="35">
        <f>A11&amp;"-"&amp;B11&amp;"-"&amp;C11</f>
        <v/>
      </c>
    </row>
    <row r="12">
      <c r="A12" s="35">
        <f>'2a. Database N flows'!D13&amp;"."&amp;'2a. Database N flows'!E13</f>
        <v/>
      </c>
      <c r="B12" s="35">
        <f>'2a. Database N flows'!G13&amp;"."&amp;'2a. Database N flows'!H13</f>
        <v/>
      </c>
      <c r="C12" s="35">
        <f>'2a. Database N flows'!J13</f>
        <v/>
      </c>
      <c r="D12" s="35">
        <f>'2a. Database N flows'!M13</f>
        <v/>
      </c>
      <c r="E12" s="35">
        <f>'2a. Database N flows'!N13</f>
        <v/>
      </c>
      <c r="F12" s="172">
        <f>'2a. Database N flows'!P13</f>
        <v/>
      </c>
      <c r="G12" s="35">
        <f>'2a. Database N flows'!R13</f>
        <v/>
      </c>
      <c r="H12" s="35">
        <f>'2a. Database N flows'!U13</f>
        <v/>
      </c>
      <c r="I12" s="35">
        <f>'2a. Database N flows'!T13</f>
        <v/>
      </c>
      <c r="J12" s="35">
        <f>A12&amp;"-"&amp;B12&amp;"-"&amp;C12</f>
        <v/>
      </c>
    </row>
    <row r="13">
      <c r="A13" s="35">
        <f>'2a. Database N flows'!D14&amp;"."&amp;'2a. Database N flows'!E14</f>
        <v/>
      </c>
      <c r="B13" s="35">
        <f>'2a. Database N flows'!G14&amp;"."&amp;'2a. Database N flows'!H14</f>
        <v/>
      </c>
      <c r="C13" s="35">
        <f>'2a. Database N flows'!J14</f>
        <v/>
      </c>
      <c r="D13" s="35">
        <f>'2a. Database N flows'!M14</f>
        <v/>
      </c>
      <c r="E13" s="35">
        <f>'2a. Database N flows'!N14</f>
        <v/>
      </c>
      <c r="F13" s="172">
        <f>'2a. Database N flows'!P14</f>
        <v/>
      </c>
      <c r="G13" s="35">
        <f>'2a. Database N flows'!R14</f>
        <v/>
      </c>
      <c r="H13" s="35">
        <f>'2a. Database N flows'!U14</f>
        <v/>
      </c>
      <c r="I13" s="35">
        <f>'2a. Database N flows'!T14</f>
        <v/>
      </c>
      <c r="J13" s="35">
        <f>A13&amp;"-"&amp;B13&amp;"-"&amp;C13</f>
        <v/>
      </c>
    </row>
    <row r="14">
      <c r="A14" s="35">
        <f>'2a. Database N flows'!#REF!&amp;"."&amp;'2a. Database N flows'!#REF!</f>
        <v/>
      </c>
      <c r="B14" s="35">
        <f>'2a. Database N flows'!#REF!&amp;"."&amp;'2a. Database N flows'!#REF!</f>
        <v/>
      </c>
      <c r="C14" s="35">
        <f>'2a. Database N flows'!#REF!</f>
        <v/>
      </c>
      <c r="D14" s="35">
        <f>'2a. Database N flows'!#REF!</f>
        <v/>
      </c>
      <c r="E14" s="35">
        <f>'2a. Database N flows'!#REF!</f>
        <v/>
      </c>
      <c r="F14" s="172">
        <f>'2a. Database N flows'!#REF!</f>
        <v/>
      </c>
      <c r="G14" s="35">
        <f>'2a. Database N flows'!#REF!</f>
        <v/>
      </c>
      <c r="H14" s="35">
        <f>'2a. Database N flows'!#REF!</f>
        <v/>
      </c>
      <c r="I14" s="35">
        <f>'2a. Database N flows'!#REF!</f>
        <v/>
      </c>
      <c r="J14" s="35">
        <f>A14&amp;"-"&amp;B14&amp;"-"&amp;C14</f>
        <v/>
      </c>
    </row>
    <row r="15">
      <c r="A15" s="35">
        <f>'2a. Database N flows'!D15&amp;"."&amp;'2a. Database N flows'!E15</f>
        <v/>
      </c>
      <c r="B15" s="35">
        <f>'2a. Database N flows'!G15&amp;"."&amp;'2a. Database N flows'!H15</f>
        <v/>
      </c>
      <c r="C15" s="35">
        <f>'2a. Database N flows'!J15</f>
        <v/>
      </c>
      <c r="D15" s="35">
        <f>'2a. Database N flows'!M15</f>
        <v/>
      </c>
      <c r="E15" s="35">
        <f>'2a. Database N flows'!N15</f>
        <v/>
      </c>
      <c r="F15" s="172">
        <f>'2a. Database N flows'!P15</f>
        <v/>
      </c>
      <c r="G15" s="35">
        <f>'2a. Database N flows'!R15</f>
        <v/>
      </c>
      <c r="H15" s="35">
        <f>'2a. Database N flows'!U15</f>
        <v/>
      </c>
      <c r="I15" s="35">
        <f>'2a. Database N flows'!T15</f>
        <v/>
      </c>
      <c r="J15" s="35">
        <f>A15&amp;"-"&amp;B15&amp;"-"&amp;C15</f>
        <v/>
      </c>
    </row>
    <row r="16">
      <c r="A16" s="35">
        <f>'2a. Database N flows'!D16&amp;"."&amp;'2a. Database N flows'!E16</f>
        <v/>
      </c>
      <c r="B16" s="35">
        <f>'2a. Database N flows'!G16&amp;"."&amp;'2a. Database N flows'!H16</f>
        <v/>
      </c>
      <c r="C16" s="35">
        <f>'2a. Database N flows'!J16</f>
        <v/>
      </c>
      <c r="D16" s="35">
        <f>'2a. Database N flows'!M16</f>
        <v/>
      </c>
      <c r="E16" s="35">
        <f>'2a. Database N flows'!N16</f>
        <v/>
      </c>
      <c r="F16" s="172">
        <f>'2a. Database N flows'!P16</f>
        <v/>
      </c>
      <c r="G16" s="35">
        <f>'2a. Database N flows'!R16</f>
        <v/>
      </c>
      <c r="H16" s="35">
        <f>'2a. Database N flows'!U16</f>
        <v/>
      </c>
      <c r="I16" s="35">
        <f>'2a. Database N flows'!T16</f>
        <v/>
      </c>
      <c r="J16" s="35">
        <f>A16&amp;"-"&amp;B16&amp;"-"&amp;C16</f>
        <v/>
      </c>
    </row>
    <row r="17">
      <c r="A17" s="35">
        <f>'2a. Database N flows'!D17&amp;"."&amp;'2a. Database N flows'!E17</f>
        <v/>
      </c>
      <c r="B17" s="35">
        <f>'2a. Database N flows'!G17&amp;"."&amp;'2a. Database N flows'!H17</f>
        <v/>
      </c>
      <c r="C17" s="35">
        <f>'2a. Database N flows'!J17</f>
        <v/>
      </c>
      <c r="D17" s="35">
        <f>'2a. Database N flows'!M17</f>
        <v/>
      </c>
      <c r="E17" s="35">
        <f>'2a. Database N flows'!N17</f>
        <v/>
      </c>
      <c r="F17" s="172">
        <f>'2a. Database N flows'!P17</f>
        <v/>
      </c>
      <c r="G17" s="35">
        <f>'2a. Database N flows'!R17</f>
        <v/>
      </c>
      <c r="H17" s="35">
        <f>'2a. Database N flows'!U17</f>
        <v/>
      </c>
      <c r="I17" s="35">
        <f>'2a. Database N flows'!T17</f>
        <v/>
      </c>
      <c r="J17" s="35">
        <f>A17&amp;"-"&amp;B17&amp;"-"&amp;C17</f>
        <v/>
      </c>
    </row>
    <row r="18">
      <c r="A18" s="35">
        <f>'2a. Database N flows'!D18&amp;"."&amp;'2a. Database N flows'!E18</f>
        <v/>
      </c>
      <c r="B18" s="35">
        <f>'2a. Database N flows'!G18&amp;"."&amp;'2a. Database N flows'!H18</f>
        <v/>
      </c>
      <c r="C18" s="35">
        <f>'2a. Database N flows'!J18</f>
        <v/>
      </c>
      <c r="D18" s="35">
        <f>'2a. Database N flows'!M18</f>
        <v/>
      </c>
      <c r="E18" s="35">
        <f>'2a. Database N flows'!N18</f>
        <v/>
      </c>
      <c r="F18" s="172">
        <f>'2a. Database N flows'!P18</f>
        <v/>
      </c>
      <c r="G18" s="35">
        <f>'2a. Database N flows'!R18</f>
        <v/>
      </c>
      <c r="H18" s="35">
        <f>'2a. Database N flows'!U18</f>
        <v/>
      </c>
      <c r="I18" s="35">
        <f>'2a. Database N flows'!T18</f>
        <v/>
      </c>
      <c r="J18" s="35">
        <f>A18&amp;"-"&amp;B18&amp;"-"&amp;C18</f>
        <v/>
      </c>
    </row>
    <row r="19">
      <c r="A19" s="35">
        <f>'2a. Database N flows'!D19&amp;"."&amp;'2a. Database N flows'!E19</f>
        <v/>
      </c>
      <c r="B19" s="35">
        <f>'2a. Database N flows'!G19&amp;"."&amp;'2a. Database N flows'!H19</f>
        <v/>
      </c>
      <c r="C19" s="35">
        <f>'2a. Database N flows'!J19</f>
        <v/>
      </c>
      <c r="D19" s="35">
        <f>'2a. Database N flows'!M19</f>
        <v/>
      </c>
      <c r="E19" s="35">
        <f>'2a. Database N flows'!N19</f>
        <v/>
      </c>
      <c r="F19" s="172">
        <f>'2a. Database N flows'!P19</f>
        <v/>
      </c>
      <c r="G19" s="35">
        <f>'2a. Database N flows'!R19</f>
        <v/>
      </c>
      <c r="H19" s="35">
        <f>'2a. Database N flows'!U19</f>
        <v/>
      </c>
      <c r="I19" s="35">
        <f>'2a. Database N flows'!T19</f>
        <v/>
      </c>
      <c r="J19" s="35">
        <f>A19&amp;"-"&amp;B19&amp;"-"&amp;C19</f>
        <v/>
      </c>
    </row>
    <row r="20">
      <c r="A20" s="35">
        <f>'2a. Database N flows'!D20&amp;"."&amp;'2a. Database N flows'!E20</f>
        <v/>
      </c>
      <c r="B20" s="35">
        <f>'2a. Database N flows'!G20&amp;"."&amp;'2a. Database N flows'!H20</f>
        <v/>
      </c>
      <c r="C20" s="35">
        <f>'2a. Database N flows'!J20</f>
        <v/>
      </c>
      <c r="D20" s="35">
        <f>'2a. Database N flows'!M20</f>
        <v/>
      </c>
      <c r="E20" s="35">
        <f>'2a. Database N flows'!N20</f>
        <v/>
      </c>
      <c r="F20" s="172">
        <f>'2a. Database N flows'!P20</f>
        <v/>
      </c>
      <c r="G20" s="35">
        <f>'2a. Database N flows'!R20</f>
        <v/>
      </c>
      <c r="H20" s="35">
        <f>'2a. Database N flows'!U20</f>
        <v/>
      </c>
      <c r="I20" s="35">
        <f>'2a. Database N flows'!T20</f>
        <v/>
      </c>
      <c r="J20" s="35">
        <f>A20&amp;"-"&amp;B20&amp;"-"&amp;C20</f>
        <v/>
      </c>
    </row>
    <row r="21">
      <c r="A21" s="35">
        <f>'2a. Database N flows'!D21&amp;"."&amp;'2a. Database N flows'!E21</f>
        <v/>
      </c>
      <c r="B21" s="35">
        <f>'2a. Database N flows'!G21&amp;"."&amp;'2a. Database N flows'!H21</f>
        <v/>
      </c>
      <c r="C21" s="35">
        <f>'2a. Database N flows'!J21</f>
        <v/>
      </c>
      <c r="D21" s="35">
        <f>'2a. Database N flows'!M21</f>
        <v/>
      </c>
      <c r="E21" s="35">
        <f>'2a. Database N flows'!N21</f>
        <v/>
      </c>
      <c r="F21" s="172">
        <f>'2a. Database N flows'!P21</f>
        <v/>
      </c>
      <c r="G21" s="35">
        <f>'2a. Database N flows'!R21</f>
        <v/>
      </c>
      <c r="H21" s="35">
        <f>'2a. Database N flows'!U21</f>
        <v/>
      </c>
      <c r="I21" s="35">
        <f>'2a. Database N flows'!T21</f>
        <v/>
      </c>
      <c r="J21" s="35">
        <f>A21&amp;"-"&amp;B21&amp;"-"&amp;C21</f>
        <v/>
      </c>
    </row>
    <row r="22">
      <c r="A22" s="35">
        <f>'2a. Database N flows'!D22&amp;"."&amp;'2a. Database N flows'!E22</f>
        <v/>
      </c>
      <c r="B22" s="35">
        <f>'2a. Database N flows'!G22&amp;"."&amp;'2a. Database N flows'!H22</f>
        <v/>
      </c>
      <c r="C22" s="35">
        <f>'2a. Database N flows'!J22</f>
        <v/>
      </c>
      <c r="D22" s="35">
        <f>'2a. Database N flows'!M22</f>
        <v/>
      </c>
      <c r="E22" s="35">
        <f>'2a. Database N flows'!N22</f>
        <v/>
      </c>
      <c r="F22" s="172">
        <f>'2a. Database N flows'!P22</f>
        <v/>
      </c>
      <c r="G22" s="35">
        <f>'2a. Database N flows'!R22</f>
        <v/>
      </c>
      <c r="H22" s="35">
        <f>'2a. Database N flows'!U22</f>
        <v/>
      </c>
      <c r="I22" s="35">
        <f>'2a. Database N flows'!T22</f>
        <v/>
      </c>
      <c r="J22" s="35">
        <f>A22&amp;"-"&amp;B22&amp;"-"&amp;C22</f>
        <v/>
      </c>
    </row>
    <row r="23">
      <c r="A23" s="35">
        <f>'2a. Database N flows'!D23&amp;"."&amp;'2a. Database N flows'!E23</f>
        <v/>
      </c>
      <c r="B23" s="35">
        <f>'2a. Database N flows'!G23&amp;"."&amp;'2a. Database N flows'!H23</f>
        <v/>
      </c>
      <c r="C23" s="35">
        <f>'2a. Database N flows'!J23</f>
        <v/>
      </c>
      <c r="D23" s="35">
        <f>'2a. Database N flows'!M23</f>
        <v/>
      </c>
      <c r="E23" s="35">
        <f>'2a. Database N flows'!N23</f>
        <v/>
      </c>
      <c r="F23" s="172">
        <f>'2a. Database N flows'!P23</f>
        <v/>
      </c>
      <c r="G23" s="35">
        <f>'2a. Database N flows'!R23</f>
        <v/>
      </c>
      <c r="H23" s="35">
        <f>'2a. Database N flows'!U23</f>
        <v/>
      </c>
      <c r="I23" s="35">
        <f>'2a. Database N flows'!T23</f>
        <v/>
      </c>
      <c r="J23" s="35">
        <f>A23&amp;"-"&amp;B23&amp;"-"&amp;C23</f>
        <v/>
      </c>
    </row>
    <row r="24">
      <c r="A24" s="35">
        <f>'2a. Database N flows'!D24&amp;"."&amp;'2a. Database N flows'!E24</f>
        <v/>
      </c>
      <c r="B24" s="35">
        <f>'2a. Database N flows'!G24&amp;"."&amp;'2a. Database N flows'!H24</f>
        <v/>
      </c>
      <c r="C24" s="35">
        <f>'2a. Database N flows'!J24</f>
        <v/>
      </c>
      <c r="D24" s="35">
        <f>'2a. Database N flows'!M24</f>
        <v/>
      </c>
      <c r="E24" s="35">
        <f>'2a. Database N flows'!N24</f>
        <v/>
      </c>
      <c r="F24" s="172">
        <f>'2a. Database N flows'!P24</f>
        <v/>
      </c>
      <c r="G24" s="35">
        <f>'2a. Database N flows'!R24</f>
        <v/>
      </c>
      <c r="H24" s="35">
        <f>'2a. Database N flows'!U24</f>
        <v/>
      </c>
      <c r="I24" s="35">
        <f>'2a. Database N flows'!T24</f>
        <v/>
      </c>
      <c r="J24" s="35">
        <f>A24&amp;"-"&amp;B24&amp;"-"&amp;C24</f>
        <v/>
      </c>
    </row>
    <row r="25">
      <c r="A25" s="35">
        <f>'2a. Database N flows'!D25&amp;"."&amp;'2a. Database N flows'!E25</f>
        <v/>
      </c>
      <c r="B25" s="35">
        <f>'2a. Database N flows'!G25&amp;"."&amp;'2a. Database N flows'!H25</f>
        <v/>
      </c>
      <c r="C25" s="35">
        <f>'2a. Database N flows'!J25</f>
        <v/>
      </c>
      <c r="D25" s="35">
        <f>'2a. Database N flows'!M25</f>
        <v/>
      </c>
      <c r="E25" s="35">
        <f>'2a. Database N flows'!N25</f>
        <v/>
      </c>
      <c r="F25" s="172">
        <f>'2a. Database N flows'!P25</f>
        <v/>
      </c>
      <c r="G25" s="35">
        <f>'2a. Database N flows'!R25</f>
        <v/>
      </c>
      <c r="H25" s="35">
        <f>'2a. Database N flows'!U25</f>
        <v/>
      </c>
      <c r="I25" s="35">
        <f>'2a. Database N flows'!T25</f>
        <v/>
      </c>
      <c r="J25" s="35">
        <f>A25&amp;"-"&amp;B25&amp;"-"&amp;C25</f>
        <v/>
      </c>
    </row>
    <row r="26">
      <c r="A26" s="35">
        <f>'2a. Database N flows'!#REF!&amp;"."&amp;'2a. Database N flows'!#REF!</f>
        <v/>
      </c>
      <c r="B26" s="35">
        <f>'2a. Database N flows'!#REF!&amp;"."&amp;'2a. Database N flows'!#REF!</f>
        <v/>
      </c>
      <c r="C26" s="35">
        <f>'2a. Database N flows'!#REF!</f>
        <v/>
      </c>
      <c r="D26" s="35">
        <f>'2a. Database N flows'!#REF!</f>
        <v/>
      </c>
      <c r="E26" s="35">
        <f>'2a. Database N flows'!#REF!</f>
        <v/>
      </c>
      <c r="F26" s="172">
        <f>'2a. Database N flows'!#REF!</f>
        <v/>
      </c>
      <c r="G26" s="35">
        <f>'2a. Database N flows'!#REF!</f>
        <v/>
      </c>
      <c r="H26" s="35">
        <f>'2a. Database N flows'!#REF!</f>
        <v/>
      </c>
      <c r="I26" s="35">
        <f>'2a. Database N flows'!#REF!</f>
        <v/>
      </c>
      <c r="J26" s="35">
        <f>A26&amp;"-"&amp;B26&amp;"-"&amp;C26</f>
        <v/>
      </c>
    </row>
    <row r="27">
      <c r="A27" s="35">
        <f>'2a. Database N flows'!#REF!&amp;"."&amp;'2a. Database N flows'!#REF!</f>
        <v/>
      </c>
      <c r="B27" s="35">
        <f>'2a. Database N flows'!#REF!&amp;"."&amp;'2a. Database N flows'!#REF!</f>
        <v/>
      </c>
      <c r="C27" s="35">
        <f>'2a. Database N flows'!#REF!</f>
        <v/>
      </c>
      <c r="D27" s="35">
        <f>'2a. Database N flows'!#REF!</f>
        <v/>
      </c>
      <c r="E27" s="35">
        <f>'2a. Database N flows'!#REF!</f>
        <v/>
      </c>
      <c r="F27" s="172">
        <f>'2a. Database N flows'!#REF!</f>
        <v/>
      </c>
      <c r="G27" s="35">
        <f>'2a. Database N flows'!#REF!</f>
        <v/>
      </c>
      <c r="H27" s="35">
        <f>'2a. Database N flows'!#REF!</f>
        <v/>
      </c>
      <c r="I27" s="35">
        <f>'2a. Database N flows'!#REF!</f>
        <v/>
      </c>
      <c r="J27" s="35">
        <f>A27&amp;"-"&amp;B27&amp;"-"&amp;C27</f>
        <v/>
      </c>
    </row>
    <row r="28">
      <c r="A28" s="35">
        <f>'2a. Database N flows'!D26&amp;"."&amp;'2a. Database N flows'!E26</f>
        <v/>
      </c>
      <c r="B28" s="35">
        <f>'2a. Database N flows'!G26&amp;"."&amp;'2a. Database N flows'!H26</f>
        <v/>
      </c>
      <c r="C28" s="35">
        <f>'2a. Database N flows'!J26</f>
        <v/>
      </c>
      <c r="D28" s="35">
        <f>'2a. Database N flows'!M26</f>
        <v/>
      </c>
      <c r="E28" s="35">
        <f>'2a. Database N flows'!N26</f>
        <v/>
      </c>
      <c r="F28" s="172">
        <f>'2a. Database N flows'!P26</f>
        <v/>
      </c>
      <c r="G28" s="35">
        <f>'2a. Database N flows'!R26</f>
        <v/>
      </c>
      <c r="H28" s="35">
        <f>'2a. Database N flows'!U26</f>
        <v/>
      </c>
      <c r="I28" s="35">
        <f>'2a. Database N flows'!T26</f>
        <v/>
      </c>
      <c r="J28" s="35">
        <f>A28&amp;"-"&amp;B28&amp;"-"&amp;C28</f>
        <v/>
      </c>
    </row>
    <row r="29">
      <c r="A29" s="35">
        <f>'2a. Database N flows'!D27&amp;"."&amp;'2a. Database N flows'!E27</f>
        <v/>
      </c>
      <c r="B29" s="35">
        <f>'2a. Database N flows'!G27&amp;"."&amp;'2a. Database N flows'!H27</f>
        <v/>
      </c>
      <c r="C29" s="35">
        <f>'2a. Database N flows'!J27</f>
        <v/>
      </c>
      <c r="D29" s="35">
        <f>'2a. Database N flows'!M27</f>
        <v/>
      </c>
      <c r="E29" s="35">
        <f>'2a. Database N flows'!N27</f>
        <v/>
      </c>
      <c r="F29" s="172">
        <f>'2a. Database N flows'!P27</f>
        <v/>
      </c>
      <c r="G29" s="35">
        <f>'2a. Database N flows'!R27</f>
        <v/>
      </c>
      <c r="H29" s="35">
        <f>'2a. Database N flows'!U27</f>
        <v/>
      </c>
      <c r="I29" s="35">
        <f>'2a. Database N flows'!T27</f>
        <v/>
      </c>
      <c r="J29" s="35">
        <f>A29&amp;"-"&amp;B29&amp;"-"&amp;C29</f>
        <v/>
      </c>
    </row>
    <row r="30">
      <c r="A30" s="35">
        <f>'2a. Database N flows'!D28&amp;"."&amp;'2a. Database N flows'!E28</f>
        <v/>
      </c>
      <c r="B30" s="35">
        <f>'2a. Database N flows'!G28&amp;"."&amp;'2a. Database N flows'!H28</f>
        <v/>
      </c>
      <c r="C30" s="35">
        <f>'2a. Database N flows'!J28</f>
        <v/>
      </c>
      <c r="D30" s="35">
        <f>'2a. Database N flows'!M28</f>
        <v/>
      </c>
      <c r="E30" s="35">
        <f>'2a. Database N flows'!N28</f>
        <v/>
      </c>
      <c r="F30" s="172">
        <f>'2a. Database N flows'!P28</f>
        <v/>
      </c>
      <c r="G30" s="35">
        <f>'2a. Database N flows'!R28</f>
        <v/>
      </c>
      <c r="H30" s="35">
        <f>'2a. Database N flows'!U28</f>
        <v/>
      </c>
      <c r="I30" s="35">
        <f>'2a. Database N flows'!T28</f>
        <v/>
      </c>
      <c r="J30" s="35">
        <f>A30&amp;"-"&amp;B30&amp;"-"&amp;C30</f>
        <v/>
      </c>
    </row>
    <row r="31">
      <c r="A31" s="35">
        <f>'2a. Database N flows'!D29&amp;"."&amp;'2a. Database N flows'!E29</f>
        <v/>
      </c>
      <c r="B31" s="35">
        <f>'2a. Database N flows'!G29&amp;"."&amp;'2a. Database N flows'!H29</f>
        <v/>
      </c>
      <c r="C31" s="35">
        <f>'2a. Database N flows'!J29</f>
        <v/>
      </c>
      <c r="D31" s="35">
        <f>'2a. Database N flows'!M29</f>
        <v/>
      </c>
      <c r="E31" s="35">
        <f>'2a. Database N flows'!N29</f>
        <v/>
      </c>
      <c r="F31" s="172">
        <f>'2a. Database N flows'!P29</f>
        <v/>
      </c>
      <c r="G31" s="35">
        <f>'2a. Database N flows'!R29</f>
        <v/>
      </c>
      <c r="H31" s="35">
        <f>'2a. Database N flows'!U29</f>
        <v/>
      </c>
      <c r="I31" s="35">
        <f>'2a. Database N flows'!T29</f>
        <v/>
      </c>
      <c r="J31" s="35">
        <f>A31&amp;"-"&amp;B31&amp;"-"&amp;C31</f>
        <v/>
      </c>
    </row>
    <row r="32">
      <c r="A32" s="35">
        <f>'2a. Database N flows'!D30&amp;"."&amp;'2a. Database N flows'!E30</f>
        <v/>
      </c>
      <c r="B32" s="35">
        <f>'2a. Database N flows'!G30&amp;"."&amp;'2a. Database N flows'!H30</f>
        <v/>
      </c>
      <c r="C32" s="35">
        <f>'2a. Database N flows'!J30</f>
        <v/>
      </c>
      <c r="D32" s="35">
        <f>'2a. Database N flows'!M30</f>
        <v/>
      </c>
      <c r="E32" s="35">
        <f>'2a. Database N flows'!N30</f>
        <v/>
      </c>
      <c r="F32" s="172">
        <f>'2a. Database N flows'!P30</f>
        <v/>
      </c>
      <c r="G32" s="35">
        <f>'2a. Database N flows'!R30</f>
        <v/>
      </c>
      <c r="H32" s="35">
        <f>'2a. Database N flows'!U30</f>
        <v/>
      </c>
      <c r="I32" s="35">
        <f>'2a. Database N flows'!T30</f>
        <v/>
      </c>
      <c r="J32" s="35">
        <f>A32&amp;"-"&amp;B32&amp;"-"&amp;C32</f>
        <v/>
      </c>
    </row>
    <row r="33">
      <c r="A33" s="35">
        <f>'2a. Database N flows'!D31&amp;"."&amp;'2a. Database N flows'!E31</f>
        <v/>
      </c>
      <c r="B33" s="35">
        <f>'2a. Database N flows'!G31&amp;"."&amp;'2a. Database N flows'!H31</f>
        <v/>
      </c>
      <c r="C33" s="35">
        <f>'2a. Database N flows'!J31</f>
        <v/>
      </c>
      <c r="D33" s="35">
        <f>'2a. Database N flows'!M31</f>
        <v/>
      </c>
      <c r="E33" s="35">
        <f>'2a. Database N flows'!N31</f>
        <v/>
      </c>
      <c r="F33" s="172">
        <f>'2a. Database N flows'!P31</f>
        <v/>
      </c>
      <c r="G33" s="35">
        <f>'2a. Database N flows'!R31</f>
        <v/>
      </c>
      <c r="H33" s="35">
        <f>'2a. Database N flows'!U31</f>
        <v/>
      </c>
      <c r="I33" s="35">
        <f>'2a. Database N flows'!T31</f>
        <v/>
      </c>
      <c r="J33" s="35">
        <f>A33&amp;"-"&amp;B33&amp;"-"&amp;C33</f>
        <v/>
      </c>
    </row>
    <row r="34">
      <c r="A34" s="35">
        <f>'2a. Database N flows'!D32&amp;"."&amp;'2a. Database N flows'!E32</f>
        <v/>
      </c>
      <c r="B34" s="35">
        <f>'2a. Database N flows'!G32&amp;"."&amp;'2a. Database N flows'!H32</f>
        <v/>
      </c>
      <c r="C34" s="35">
        <f>'2a. Database N flows'!J32</f>
        <v/>
      </c>
      <c r="D34" s="35">
        <f>'2a. Database N flows'!M32</f>
        <v/>
      </c>
      <c r="E34" s="35">
        <f>'2a. Database N flows'!N32</f>
        <v/>
      </c>
      <c r="F34" s="172">
        <f>'2a. Database N flows'!P32</f>
        <v/>
      </c>
      <c r="G34" s="35">
        <f>'2a. Database N flows'!R32</f>
        <v/>
      </c>
      <c r="H34" s="35">
        <f>'2a. Database N flows'!U32</f>
        <v/>
      </c>
      <c r="I34" s="35">
        <f>'2a. Database N flows'!T32</f>
        <v/>
      </c>
      <c r="J34" s="35">
        <f>A34&amp;"-"&amp;B34&amp;"-"&amp;C34</f>
        <v/>
      </c>
    </row>
    <row r="35">
      <c r="A35" s="35">
        <f>'2a. Database N flows'!#REF!&amp;"."&amp;'2a. Database N flows'!#REF!</f>
        <v/>
      </c>
      <c r="B35" s="35">
        <f>'2a. Database N flows'!#REF!&amp;"."&amp;'2a. Database N flows'!#REF!</f>
        <v/>
      </c>
      <c r="C35" s="35">
        <f>'2a. Database N flows'!#REF!</f>
        <v/>
      </c>
      <c r="D35" s="35">
        <f>'2a. Database N flows'!#REF!</f>
        <v/>
      </c>
      <c r="E35" s="35">
        <f>'2a. Database N flows'!#REF!</f>
        <v/>
      </c>
      <c r="F35" s="172">
        <f>'2a. Database N flows'!#REF!</f>
        <v/>
      </c>
      <c r="G35" s="35">
        <f>'2a. Database N flows'!#REF!</f>
        <v/>
      </c>
      <c r="H35" s="35">
        <f>'2a. Database N flows'!#REF!</f>
        <v/>
      </c>
      <c r="I35" s="35">
        <f>'2a. Database N flows'!#REF!</f>
        <v/>
      </c>
      <c r="J35" s="35">
        <f>A35&amp;"-"&amp;B35&amp;"-"&amp;C35</f>
        <v/>
      </c>
    </row>
    <row r="36">
      <c r="A36" s="35">
        <f>'2a. Database N flows'!#REF!&amp;"."&amp;'2a. Database N flows'!#REF!</f>
        <v/>
      </c>
      <c r="B36" s="35">
        <f>'2a. Database N flows'!#REF!&amp;"."&amp;'2a. Database N flows'!#REF!</f>
        <v/>
      </c>
      <c r="C36" s="35">
        <f>'2a. Database N flows'!#REF!</f>
        <v/>
      </c>
      <c r="D36" s="35">
        <f>'2a. Database N flows'!#REF!</f>
        <v/>
      </c>
      <c r="E36" s="35">
        <f>'2a. Database N flows'!#REF!</f>
        <v/>
      </c>
      <c r="F36" s="172">
        <f>'2a. Database N flows'!#REF!</f>
        <v/>
      </c>
      <c r="G36" s="35">
        <f>'2a. Database N flows'!#REF!</f>
        <v/>
      </c>
      <c r="H36" s="35">
        <f>'2a. Database N flows'!#REF!</f>
        <v/>
      </c>
      <c r="I36" s="35">
        <f>'2a. Database N flows'!#REF!</f>
        <v/>
      </c>
      <c r="J36" s="35">
        <f>A36&amp;"-"&amp;B36&amp;"-"&amp;C36</f>
        <v/>
      </c>
    </row>
    <row r="37">
      <c r="A37" s="35">
        <f>'2a. Database N flows'!D33&amp;"."&amp;'2a. Database N flows'!E33</f>
        <v/>
      </c>
      <c r="B37" s="35">
        <f>'2a. Database N flows'!G33&amp;"."&amp;'2a. Database N flows'!H33</f>
        <v/>
      </c>
      <c r="C37" s="35">
        <f>'2a. Database N flows'!J33</f>
        <v/>
      </c>
      <c r="D37" s="35">
        <f>'2a. Database N flows'!M33</f>
        <v/>
      </c>
      <c r="E37" s="35">
        <f>'2a. Database N flows'!N33</f>
        <v/>
      </c>
      <c r="F37" s="172">
        <f>'2a. Database N flows'!P33</f>
        <v/>
      </c>
      <c r="G37" s="35">
        <f>'2a. Database N flows'!R33</f>
        <v/>
      </c>
      <c r="H37" s="35">
        <f>'2a. Database N flows'!U33</f>
        <v/>
      </c>
      <c r="I37" s="35">
        <f>'2a. Database N flows'!T33</f>
        <v/>
      </c>
      <c r="J37" s="35">
        <f>A37&amp;"-"&amp;B37&amp;"-"&amp;C37</f>
        <v/>
      </c>
    </row>
    <row r="38">
      <c r="A38" s="35">
        <f>'2a. Database N flows'!D34&amp;"."&amp;'2a. Database N flows'!E34</f>
        <v/>
      </c>
      <c r="B38" s="35">
        <f>'2a. Database N flows'!G34&amp;"."&amp;'2a. Database N flows'!H34</f>
        <v/>
      </c>
      <c r="C38" s="35">
        <f>'2a. Database N flows'!J34</f>
        <v/>
      </c>
      <c r="D38" s="35">
        <f>'2a. Database N flows'!M34</f>
        <v/>
      </c>
      <c r="E38" s="35">
        <f>'2a. Database N flows'!N34</f>
        <v/>
      </c>
      <c r="F38" s="172">
        <f>'2a. Database N flows'!P34</f>
        <v/>
      </c>
      <c r="G38" s="35">
        <f>'2a. Database N flows'!R34</f>
        <v/>
      </c>
      <c r="H38" s="35">
        <f>'2a. Database N flows'!U34</f>
        <v/>
      </c>
      <c r="I38" s="35">
        <f>'2a. Database N flows'!T34</f>
        <v/>
      </c>
      <c r="J38" s="35">
        <f>A38&amp;"-"&amp;B38&amp;"-"&amp;C38</f>
        <v/>
      </c>
    </row>
    <row r="39">
      <c r="A39" s="35">
        <f>'2a. Database N flows'!D35&amp;"."&amp;'2a. Database N flows'!E35</f>
        <v/>
      </c>
      <c r="B39" s="35">
        <f>'2a. Database N flows'!G35&amp;"."&amp;'2a. Database N flows'!H35</f>
        <v/>
      </c>
      <c r="C39" s="35">
        <f>'2a. Database N flows'!J35</f>
        <v/>
      </c>
      <c r="D39" s="35">
        <f>'2a. Database N flows'!M35</f>
        <v/>
      </c>
      <c r="E39" s="35">
        <f>'2a. Database N flows'!N35</f>
        <v/>
      </c>
      <c r="F39" s="172">
        <f>'2a. Database N flows'!P35</f>
        <v/>
      </c>
      <c r="G39" s="35">
        <f>'2a. Database N flows'!R35</f>
        <v/>
      </c>
      <c r="H39" s="35">
        <f>'2a. Database N flows'!U35</f>
        <v/>
      </c>
      <c r="I39" s="35">
        <f>'2a. Database N flows'!T35</f>
        <v/>
      </c>
      <c r="J39" s="35">
        <f>A39&amp;"-"&amp;B39&amp;"-"&amp;C39</f>
        <v/>
      </c>
    </row>
    <row r="40">
      <c r="A40" s="35">
        <f>'2a. Database N flows'!D36&amp;"."&amp;'2a. Database N flows'!E36</f>
        <v/>
      </c>
      <c r="B40" s="35">
        <f>'2a. Database N flows'!G36&amp;"."&amp;'2a. Database N flows'!H36</f>
        <v/>
      </c>
      <c r="C40" s="35">
        <f>'2a. Database N flows'!J36</f>
        <v/>
      </c>
      <c r="D40" s="35">
        <f>'2a. Database N flows'!M36</f>
        <v/>
      </c>
      <c r="E40" s="35">
        <f>'2a. Database N flows'!N36</f>
        <v/>
      </c>
      <c r="F40" s="172">
        <f>'2a. Database N flows'!P36</f>
        <v/>
      </c>
      <c r="G40" s="35">
        <f>'2a. Database N flows'!R36</f>
        <v/>
      </c>
      <c r="H40" s="35">
        <f>'2a. Database N flows'!U36</f>
        <v/>
      </c>
      <c r="I40" s="35">
        <f>'2a. Database N flows'!T36</f>
        <v/>
      </c>
      <c r="J40" s="35">
        <f>A40&amp;"-"&amp;B40&amp;"-"&amp;C40</f>
        <v/>
      </c>
    </row>
    <row r="41">
      <c r="A41" s="35">
        <f>'2a. Database N flows'!D37&amp;"."&amp;'2a. Database N flows'!E37</f>
        <v/>
      </c>
      <c r="B41" s="35">
        <f>'2a. Database N flows'!G37&amp;"."&amp;'2a. Database N flows'!H37</f>
        <v/>
      </c>
      <c r="C41" s="35">
        <f>'2a. Database N flows'!J37</f>
        <v/>
      </c>
      <c r="D41" s="35">
        <f>'2a. Database N flows'!M37</f>
        <v/>
      </c>
      <c r="E41" s="35">
        <f>'2a. Database N flows'!N37</f>
        <v/>
      </c>
      <c r="F41" s="172">
        <f>'2a. Database N flows'!P37</f>
        <v/>
      </c>
      <c r="G41" s="35">
        <f>'2a. Database N flows'!R37</f>
        <v/>
      </c>
      <c r="H41" s="35">
        <f>'2a. Database N flows'!U37</f>
        <v/>
      </c>
      <c r="I41" s="35">
        <f>'2a. Database N flows'!T37</f>
        <v/>
      </c>
      <c r="J41" s="35">
        <f>A41&amp;"-"&amp;B41&amp;"-"&amp;C41</f>
        <v/>
      </c>
    </row>
    <row r="42">
      <c r="A42" s="35">
        <f>'2a. Database N flows'!D38&amp;"."&amp;'2a. Database N flows'!E38</f>
        <v/>
      </c>
      <c r="B42" s="35">
        <f>'2a. Database N flows'!G38&amp;"."&amp;'2a. Database N flows'!H38</f>
        <v/>
      </c>
      <c r="C42" s="35">
        <f>'2a. Database N flows'!J38</f>
        <v/>
      </c>
      <c r="D42" s="35">
        <f>'2a. Database N flows'!M38</f>
        <v/>
      </c>
      <c r="E42" s="35">
        <f>'2a. Database N flows'!N38</f>
        <v/>
      </c>
      <c r="F42" s="172">
        <f>'2a. Database N flows'!P38</f>
        <v/>
      </c>
      <c r="G42" s="35">
        <f>'2a. Database N flows'!R38</f>
        <v/>
      </c>
      <c r="H42" s="35">
        <f>'2a. Database N flows'!U38</f>
        <v/>
      </c>
      <c r="I42" s="35">
        <f>'2a. Database N flows'!T38</f>
        <v/>
      </c>
      <c r="J42" s="35">
        <f>A42&amp;"-"&amp;B42&amp;"-"&amp;C42</f>
        <v/>
      </c>
    </row>
    <row r="43">
      <c r="A43" s="35">
        <f>'2a. Database N flows'!D39&amp;"."&amp;'2a. Database N flows'!E39</f>
        <v/>
      </c>
      <c r="B43" s="35">
        <f>'2a. Database N flows'!G39&amp;"."&amp;'2a. Database N flows'!H39</f>
        <v/>
      </c>
      <c r="C43" s="35">
        <f>'2a. Database N flows'!J39</f>
        <v/>
      </c>
      <c r="D43" s="35">
        <f>'2a. Database N flows'!M39</f>
        <v/>
      </c>
      <c r="E43" s="35">
        <f>'2a. Database N flows'!N39</f>
        <v/>
      </c>
      <c r="F43" s="172">
        <f>'2a. Database N flows'!P39</f>
        <v/>
      </c>
      <c r="G43" s="35">
        <f>'2a. Database N flows'!R39</f>
        <v/>
      </c>
      <c r="H43" s="35">
        <f>'2a. Database N flows'!U39</f>
        <v/>
      </c>
      <c r="I43" s="35">
        <f>'2a. Database N flows'!T39</f>
        <v/>
      </c>
      <c r="J43" s="35">
        <f>A43&amp;"-"&amp;B43&amp;"-"&amp;C43</f>
        <v/>
      </c>
    </row>
    <row r="44">
      <c r="A44" s="35">
        <f>'2a. Database N flows'!D40&amp;"."&amp;'2a. Database N flows'!E40</f>
        <v/>
      </c>
      <c r="B44" s="35">
        <f>'2a. Database N flows'!G40&amp;"."&amp;'2a. Database N flows'!H40</f>
        <v/>
      </c>
      <c r="C44" s="35">
        <f>'2a. Database N flows'!J40</f>
        <v/>
      </c>
      <c r="D44" s="35">
        <f>'2a. Database N flows'!M40</f>
        <v/>
      </c>
      <c r="E44" s="35">
        <f>'2a. Database N flows'!N40</f>
        <v/>
      </c>
      <c r="F44" s="172">
        <f>'2a. Database N flows'!P40</f>
        <v/>
      </c>
      <c r="G44" s="35">
        <f>'2a. Database N flows'!R40</f>
        <v/>
      </c>
      <c r="H44" s="35">
        <f>'2a. Database N flows'!U40</f>
        <v/>
      </c>
      <c r="I44" s="35">
        <f>'2a. Database N flows'!T40</f>
        <v/>
      </c>
      <c r="J44" s="35">
        <f>A44&amp;"-"&amp;B44&amp;"-"&amp;C44</f>
        <v/>
      </c>
    </row>
    <row r="45">
      <c r="A45" s="35">
        <f>'2a. Database N flows'!D41&amp;"."&amp;'2a. Database N flows'!E41</f>
        <v/>
      </c>
      <c r="B45" s="35">
        <f>'2a. Database N flows'!G41&amp;"."&amp;'2a. Database N flows'!H41</f>
        <v/>
      </c>
      <c r="C45" s="35">
        <f>'2a. Database N flows'!J41</f>
        <v/>
      </c>
      <c r="D45" s="35">
        <f>'2a. Database N flows'!M41</f>
        <v/>
      </c>
      <c r="E45" s="35">
        <f>'2a. Database N flows'!N41</f>
        <v/>
      </c>
      <c r="F45" s="172">
        <f>'2a. Database N flows'!P41</f>
        <v/>
      </c>
      <c r="G45" s="35">
        <f>'2a. Database N flows'!R41</f>
        <v/>
      </c>
      <c r="H45" s="35">
        <f>'2a. Database N flows'!U41</f>
        <v/>
      </c>
      <c r="I45" s="35">
        <f>'2a. Database N flows'!T41</f>
        <v/>
      </c>
      <c r="J45" s="35">
        <f>A45&amp;"-"&amp;B45&amp;"-"&amp;C45</f>
        <v/>
      </c>
    </row>
    <row r="46">
      <c r="A46" s="35">
        <f>'2a. Database N flows'!D43&amp;"."&amp;'2a. Database N flows'!E43</f>
        <v/>
      </c>
      <c r="B46" s="35">
        <f>'2a. Database N flows'!G43&amp;"."&amp;'2a. Database N flows'!H43</f>
        <v/>
      </c>
      <c r="C46" s="35">
        <f>'2a. Database N flows'!J43</f>
        <v/>
      </c>
      <c r="D46" s="35">
        <f>'2a. Database N flows'!M43</f>
        <v/>
      </c>
      <c r="E46" s="35">
        <f>'2a. Database N flows'!N43</f>
        <v/>
      </c>
      <c r="F46" s="172">
        <f>'2a. Database N flows'!P43</f>
        <v/>
      </c>
      <c r="G46" s="35">
        <f>'2a. Database N flows'!R43</f>
        <v/>
      </c>
      <c r="H46" s="35">
        <f>'2a. Database N flows'!U43</f>
        <v/>
      </c>
      <c r="I46" s="35">
        <f>'2a. Database N flows'!T43</f>
        <v/>
      </c>
      <c r="J46" s="35">
        <f>A46&amp;"-"&amp;B46&amp;"-"&amp;C46</f>
        <v/>
      </c>
    </row>
    <row r="47">
      <c r="A47" s="35">
        <f>'2a. Database N flows'!D44&amp;"."&amp;'2a. Database N flows'!E44</f>
        <v/>
      </c>
      <c r="B47" s="35">
        <f>'2a. Database N flows'!G44&amp;"."&amp;'2a. Database N flows'!H44</f>
        <v/>
      </c>
      <c r="C47" s="35">
        <f>'2a. Database N flows'!J44</f>
        <v/>
      </c>
      <c r="D47" s="35">
        <f>'2a. Database N flows'!M44</f>
        <v/>
      </c>
      <c r="E47" s="35">
        <f>'2a. Database N flows'!N44</f>
        <v/>
      </c>
      <c r="F47" s="172">
        <f>'2a. Database N flows'!P44</f>
        <v/>
      </c>
      <c r="G47" s="35">
        <f>'2a. Database N flows'!R44</f>
        <v/>
      </c>
      <c r="H47" s="35">
        <f>'2a. Database N flows'!U44</f>
        <v/>
      </c>
      <c r="I47" s="35">
        <f>'2a. Database N flows'!T44</f>
        <v/>
      </c>
      <c r="J47" s="35">
        <f>A47&amp;"-"&amp;B47&amp;"-"&amp;C47</f>
        <v/>
      </c>
    </row>
    <row r="48">
      <c r="A48" s="35">
        <f>'2a. Database N flows'!D45&amp;"."&amp;'2a. Database N flows'!E45</f>
        <v/>
      </c>
      <c r="B48" s="35">
        <f>'2a. Database N flows'!G45&amp;"."&amp;'2a. Database N flows'!H45</f>
        <v/>
      </c>
      <c r="C48" s="35">
        <f>'2a. Database N flows'!J45</f>
        <v/>
      </c>
      <c r="D48" s="35">
        <f>'2a. Database N flows'!M45</f>
        <v/>
      </c>
      <c r="E48" s="35">
        <f>'2a. Database N flows'!N45</f>
        <v/>
      </c>
      <c r="F48" s="172">
        <f>'2a. Database N flows'!P45</f>
        <v/>
      </c>
      <c r="G48" s="35">
        <f>'2a. Database N flows'!R45</f>
        <v/>
      </c>
      <c r="H48" s="35">
        <f>'2a. Database N flows'!U45</f>
        <v/>
      </c>
      <c r="I48" s="35">
        <f>'2a. Database N flows'!T45</f>
        <v/>
      </c>
      <c r="J48" s="35">
        <f>A48&amp;"-"&amp;B48&amp;"-"&amp;C48</f>
        <v/>
      </c>
    </row>
    <row r="49">
      <c r="A49" s="35">
        <f>'2a. Database N flows'!D46&amp;"."&amp;'2a. Database N flows'!E46</f>
        <v/>
      </c>
      <c r="B49" s="35">
        <f>'2a. Database N flows'!G46&amp;"."&amp;'2a. Database N flows'!H46</f>
        <v/>
      </c>
      <c r="C49" s="35">
        <f>'2a. Database N flows'!J46</f>
        <v/>
      </c>
      <c r="D49" s="35">
        <f>'2a. Database N flows'!M46</f>
        <v/>
      </c>
      <c r="E49" s="35">
        <f>'2a. Database N flows'!N46</f>
        <v/>
      </c>
      <c r="F49" s="172">
        <f>'2a. Database N flows'!P46</f>
        <v/>
      </c>
      <c r="G49" s="35">
        <f>'2a. Database N flows'!R46</f>
        <v/>
      </c>
      <c r="H49" s="35">
        <f>'2a. Database N flows'!U46</f>
        <v/>
      </c>
      <c r="I49" s="35">
        <f>'2a. Database N flows'!T46</f>
        <v/>
      </c>
      <c r="J49" s="35">
        <f>A49&amp;"-"&amp;B49&amp;"-"&amp;C49</f>
        <v/>
      </c>
    </row>
    <row r="50">
      <c r="A50" s="35">
        <f>'2a. Database N flows'!D47&amp;"."&amp;'2a. Database N flows'!E47</f>
        <v/>
      </c>
      <c r="B50" s="35">
        <f>'2a. Database N flows'!G47&amp;"."&amp;'2a. Database N flows'!H47</f>
        <v/>
      </c>
      <c r="C50" s="35">
        <f>'2a. Database N flows'!J47</f>
        <v/>
      </c>
      <c r="D50" s="35">
        <f>'2a. Database N flows'!M47</f>
        <v/>
      </c>
      <c r="E50" s="35">
        <f>'2a. Database N flows'!N47</f>
        <v/>
      </c>
      <c r="F50" s="172">
        <f>'2a. Database N flows'!P47</f>
        <v/>
      </c>
      <c r="G50" s="35">
        <f>'2a. Database N flows'!R47</f>
        <v/>
      </c>
      <c r="H50" s="35">
        <f>'2a. Database N flows'!U47</f>
        <v/>
      </c>
      <c r="I50" s="35">
        <f>'2a. Database N flows'!T47</f>
        <v/>
      </c>
      <c r="J50" s="35">
        <f>A50&amp;"-"&amp;B50&amp;"-"&amp;C50</f>
        <v/>
      </c>
    </row>
    <row r="51">
      <c r="A51" s="35">
        <f>'2a. Database N flows'!#REF!&amp;"."&amp;'2a. Database N flows'!#REF!</f>
        <v/>
      </c>
      <c r="B51" s="35">
        <f>'2a. Database N flows'!#REF!&amp;"."&amp;'2a. Database N flows'!#REF!</f>
        <v/>
      </c>
      <c r="C51" s="35">
        <f>'2a. Database N flows'!#REF!</f>
        <v/>
      </c>
      <c r="D51" s="35">
        <f>'2a. Database N flows'!#REF!</f>
        <v/>
      </c>
      <c r="E51" s="35">
        <f>'2a. Database N flows'!#REF!</f>
        <v/>
      </c>
      <c r="F51" s="172">
        <f>'2a. Database N flows'!#REF!</f>
        <v/>
      </c>
      <c r="G51" s="35">
        <f>'2a. Database N flows'!#REF!</f>
        <v/>
      </c>
      <c r="H51" s="35">
        <f>'2a. Database N flows'!#REF!</f>
        <v/>
      </c>
      <c r="I51" s="35">
        <f>'2a. Database N flows'!#REF!</f>
        <v/>
      </c>
      <c r="J51" s="35">
        <f>A51&amp;"-"&amp;B51&amp;"-"&amp;C51</f>
        <v/>
      </c>
    </row>
    <row r="52">
      <c r="A52" s="35">
        <f>'2a. Database N flows'!#REF!&amp;"."&amp;'2a. Database N flows'!#REF!</f>
        <v/>
      </c>
      <c r="B52" s="35">
        <f>'2a. Database N flows'!#REF!&amp;"."&amp;'2a. Database N flows'!#REF!</f>
        <v/>
      </c>
      <c r="C52" s="35">
        <f>'2a. Database N flows'!#REF!</f>
        <v/>
      </c>
      <c r="D52" s="35">
        <f>'2a. Database N flows'!#REF!</f>
        <v/>
      </c>
      <c r="E52" s="35">
        <f>'2a. Database N flows'!#REF!</f>
        <v/>
      </c>
      <c r="F52" s="172">
        <f>'2a. Database N flows'!#REF!</f>
        <v/>
      </c>
      <c r="G52" s="35">
        <f>'2a. Database N flows'!#REF!</f>
        <v/>
      </c>
      <c r="H52" s="35">
        <f>'2a. Database N flows'!#REF!</f>
        <v/>
      </c>
      <c r="I52" s="35">
        <f>'2a. Database N flows'!#REF!</f>
        <v/>
      </c>
      <c r="J52" s="35">
        <f>A52&amp;"-"&amp;B52&amp;"-"&amp;C52</f>
        <v/>
      </c>
    </row>
    <row r="53">
      <c r="A53" s="35">
        <f>'2a. Database N flows'!#REF!&amp;"."&amp;'2a. Database N flows'!#REF!</f>
        <v/>
      </c>
      <c r="B53" s="35">
        <f>'2a. Database N flows'!#REF!&amp;"."&amp;'2a. Database N flows'!#REF!</f>
        <v/>
      </c>
      <c r="C53" s="35">
        <f>'2a. Database N flows'!#REF!</f>
        <v/>
      </c>
      <c r="D53" s="35">
        <f>'2a. Database N flows'!#REF!</f>
        <v/>
      </c>
      <c r="E53" s="35">
        <f>'2a. Database N flows'!#REF!</f>
        <v/>
      </c>
      <c r="F53" s="172">
        <f>'2a. Database N flows'!#REF!</f>
        <v/>
      </c>
      <c r="G53" s="35">
        <f>'2a. Database N flows'!#REF!</f>
        <v/>
      </c>
      <c r="H53" s="35">
        <f>'2a. Database N flows'!#REF!</f>
        <v/>
      </c>
      <c r="I53" s="35">
        <f>'2a. Database N flows'!#REF!</f>
        <v/>
      </c>
      <c r="J53" s="35">
        <f>A53&amp;"-"&amp;B53&amp;"-"&amp;C53</f>
        <v/>
      </c>
    </row>
    <row r="54">
      <c r="A54" s="35">
        <f>'2a. Database N flows'!#REF!&amp;"."&amp;'2a. Database N flows'!#REF!</f>
        <v/>
      </c>
      <c r="B54" s="35">
        <f>'2a. Database N flows'!#REF!&amp;"."&amp;'2a. Database N flows'!#REF!</f>
        <v/>
      </c>
      <c r="C54" s="35">
        <f>'2a. Database N flows'!#REF!</f>
        <v/>
      </c>
      <c r="D54" s="35">
        <f>'2a. Database N flows'!#REF!</f>
        <v/>
      </c>
      <c r="E54" s="35">
        <f>'2a. Database N flows'!#REF!</f>
        <v/>
      </c>
      <c r="F54" s="172">
        <f>'2a. Database N flows'!#REF!</f>
        <v/>
      </c>
      <c r="G54" s="35">
        <f>'2a. Database N flows'!#REF!</f>
        <v/>
      </c>
      <c r="H54" s="35">
        <f>'2a. Database N flows'!#REF!</f>
        <v/>
      </c>
      <c r="I54" s="35">
        <f>'2a. Database N flows'!#REF!</f>
        <v/>
      </c>
      <c r="J54" s="35">
        <f>A54&amp;"-"&amp;B54&amp;"-"&amp;C54</f>
        <v/>
      </c>
    </row>
    <row r="55">
      <c r="A55" s="35">
        <f>'2a. Database N flows'!D48&amp;"."&amp;'2a. Database N flows'!E48</f>
        <v/>
      </c>
      <c r="B55" s="35">
        <f>'2a. Database N flows'!G48&amp;"."&amp;'2a. Database N flows'!H48</f>
        <v/>
      </c>
      <c r="C55" s="35">
        <f>'2a. Database N flows'!J48</f>
        <v/>
      </c>
      <c r="D55" s="35">
        <f>'2a. Database N flows'!M48</f>
        <v/>
      </c>
      <c r="E55" s="35">
        <f>'2a. Database N flows'!N48</f>
        <v/>
      </c>
      <c r="F55" s="172">
        <f>'2a. Database N flows'!P48</f>
        <v/>
      </c>
      <c r="G55" s="35">
        <f>'2a. Database N flows'!R48</f>
        <v/>
      </c>
      <c r="H55" s="35">
        <f>'2a. Database N flows'!U48</f>
        <v/>
      </c>
      <c r="I55" s="35">
        <f>'2a. Database N flows'!T48</f>
        <v/>
      </c>
      <c r="J55" s="35">
        <f>A55&amp;"-"&amp;B55&amp;"-"&amp;C55</f>
        <v/>
      </c>
    </row>
    <row r="56">
      <c r="A56" s="35">
        <f>'2a. Database N flows'!D49&amp;"."&amp;'2a. Database N flows'!E49</f>
        <v/>
      </c>
      <c r="B56" s="35">
        <f>'2a. Database N flows'!G49&amp;"."&amp;'2a. Database N flows'!H49</f>
        <v/>
      </c>
      <c r="C56" s="35">
        <f>'2a. Database N flows'!J49</f>
        <v/>
      </c>
      <c r="D56" s="35">
        <f>'2a. Database N flows'!M49</f>
        <v/>
      </c>
      <c r="E56" s="35">
        <f>'2a. Database N flows'!N49</f>
        <v/>
      </c>
      <c r="F56" s="172">
        <f>'2a. Database N flows'!P49</f>
        <v/>
      </c>
      <c r="G56" s="35">
        <f>'2a. Database N flows'!R49</f>
        <v/>
      </c>
      <c r="H56" s="35">
        <f>'2a. Database N flows'!U49</f>
        <v/>
      </c>
      <c r="I56" s="35">
        <f>'2a. Database N flows'!T49</f>
        <v/>
      </c>
      <c r="J56" s="35">
        <f>A56&amp;"-"&amp;B56&amp;"-"&amp;C56</f>
        <v/>
      </c>
    </row>
    <row r="57">
      <c r="A57" s="35">
        <f>'2a. Database N flows'!D50&amp;"."&amp;'2a. Database N flows'!E50</f>
        <v/>
      </c>
      <c r="B57" s="35">
        <f>'2a. Database N flows'!G50&amp;"."&amp;'2a. Database N flows'!H50</f>
        <v/>
      </c>
      <c r="C57" s="35">
        <f>'2a. Database N flows'!J50</f>
        <v/>
      </c>
      <c r="D57" s="35">
        <f>'2a. Database N flows'!M50</f>
        <v/>
      </c>
      <c r="E57" s="35">
        <f>'2a. Database N flows'!N50</f>
        <v/>
      </c>
      <c r="F57" s="172">
        <f>'2a. Database N flows'!P50</f>
        <v/>
      </c>
      <c r="G57" s="35">
        <f>'2a. Database N flows'!R50</f>
        <v/>
      </c>
      <c r="H57" s="35">
        <f>'2a. Database N flows'!U50</f>
        <v/>
      </c>
      <c r="I57" s="35">
        <f>'2a. Database N flows'!T50</f>
        <v/>
      </c>
      <c r="J57" s="35">
        <f>A57&amp;"-"&amp;B57&amp;"-"&amp;C57</f>
        <v/>
      </c>
    </row>
    <row r="58">
      <c r="A58" s="35">
        <f>'2a. Database N flows'!D51&amp;"."&amp;'2a. Database N flows'!E51</f>
        <v/>
      </c>
      <c r="B58" s="35">
        <f>'2a. Database N flows'!G51&amp;"."&amp;'2a. Database N flows'!H51</f>
        <v/>
      </c>
      <c r="C58" s="35">
        <f>'2a. Database N flows'!J51</f>
        <v/>
      </c>
      <c r="D58" s="35">
        <f>'2a. Database N flows'!M51</f>
        <v/>
      </c>
      <c r="E58" s="35">
        <f>'2a. Database N flows'!N51</f>
        <v/>
      </c>
      <c r="F58" s="172">
        <f>'2a. Database N flows'!P51</f>
        <v/>
      </c>
      <c r="G58" s="35">
        <f>'2a. Database N flows'!R51</f>
        <v/>
      </c>
      <c r="H58" s="35">
        <f>'2a. Database N flows'!U51</f>
        <v/>
      </c>
      <c r="I58" s="35">
        <f>'2a. Database N flows'!T51</f>
        <v/>
      </c>
      <c r="J58" s="35">
        <f>A58&amp;"-"&amp;B58&amp;"-"&amp;C58</f>
        <v/>
      </c>
    </row>
    <row r="59">
      <c r="A59" s="35">
        <f>'2a. Database N flows'!D52&amp;"."&amp;'2a. Database N flows'!E52</f>
        <v/>
      </c>
      <c r="B59" s="35">
        <f>'2a. Database N flows'!G52&amp;"."&amp;'2a. Database N flows'!H52</f>
        <v/>
      </c>
      <c r="C59" s="35">
        <f>'2a. Database N flows'!J52</f>
        <v/>
      </c>
      <c r="D59" s="35">
        <f>'2a. Database N flows'!M52</f>
        <v/>
      </c>
      <c r="E59" s="35">
        <f>'2a. Database N flows'!N52</f>
        <v/>
      </c>
      <c r="F59" s="172">
        <f>'2a. Database N flows'!P52</f>
        <v/>
      </c>
      <c r="G59" s="35">
        <f>'2a. Database N flows'!R52</f>
        <v/>
      </c>
      <c r="H59" s="35">
        <f>'2a. Database N flows'!U52</f>
        <v/>
      </c>
      <c r="I59" s="35">
        <f>'2a. Database N flows'!T52</f>
        <v/>
      </c>
      <c r="J59" s="35">
        <f>A59&amp;"-"&amp;B59&amp;"-"&amp;C59</f>
        <v/>
      </c>
    </row>
    <row r="60">
      <c r="A60" s="35">
        <f>'2a. Database N flows'!D53&amp;"."&amp;'2a. Database N flows'!E53</f>
        <v/>
      </c>
      <c r="B60" s="35">
        <f>'2a. Database N flows'!G53&amp;"."&amp;'2a. Database N flows'!H53</f>
        <v/>
      </c>
      <c r="C60" s="35">
        <f>'2a. Database N flows'!J53</f>
        <v/>
      </c>
      <c r="D60" s="35">
        <f>'2a. Database N flows'!M53</f>
        <v/>
      </c>
      <c r="E60" s="35">
        <f>'2a. Database N flows'!N53</f>
        <v/>
      </c>
      <c r="F60" s="172">
        <f>'2a. Database N flows'!P53</f>
        <v/>
      </c>
      <c r="G60" s="35">
        <f>'2a. Database N flows'!R53</f>
        <v/>
      </c>
      <c r="H60" s="35">
        <f>'2a. Database N flows'!U53</f>
        <v/>
      </c>
      <c r="I60" s="35">
        <f>'2a. Database N flows'!T53</f>
        <v/>
      </c>
      <c r="J60" s="35">
        <f>A60&amp;"-"&amp;B60&amp;"-"&amp;C60</f>
        <v/>
      </c>
    </row>
    <row r="61">
      <c r="A61" s="35">
        <f>'2a. Database N flows'!D54&amp;"."&amp;'2a. Database N flows'!E54</f>
        <v/>
      </c>
      <c r="B61" s="35">
        <f>'2a. Database N flows'!G54&amp;"."&amp;'2a. Database N flows'!H54</f>
        <v/>
      </c>
      <c r="C61" s="35">
        <f>'2a. Database N flows'!J54</f>
        <v/>
      </c>
      <c r="D61" s="35">
        <f>'2a. Database N flows'!M54</f>
        <v/>
      </c>
      <c r="E61" s="35">
        <f>'2a. Database N flows'!N54</f>
        <v/>
      </c>
      <c r="F61" s="172">
        <f>'2a. Database N flows'!P54</f>
        <v/>
      </c>
      <c r="G61" s="35">
        <f>'2a. Database N flows'!R54</f>
        <v/>
      </c>
      <c r="H61" s="35">
        <f>'2a. Database N flows'!U54</f>
        <v/>
      </c>
      <c r="I61" s="35">
        <f>'2a. Database N flows'!T54</f>
        <v/>
      </c>
      <c r="J61" s="35">
        <f>A61&amp;"-"&amp;B61&amp;"-"&amp;C61</f>
        <v/>
      </c>
    </row>
    <row r="62">
      <c r="A62" s="35">
        <f>'2a. Database N flows'!#REF!&amp;"."&amp;'2a. Database N flows'!#REF!</f>
        <v/>
      </c>
      <c r="B62" s="35">
        <f>'2a. Database N flows'!#REF!&amp;"."&amp;'2a. Database N flows'!#REF!</f>
        <v/>
      </c>
      <c r="C62" s="35">
        <f>'2a. Database N flows'!#REF!</f>
        <v/>
      </c>
      <c r="D62" s="35">
        <f>'2a. Database N flows'!#REF!</f>
        <v/>
      </c>
      <c r="E62" s="35">
        <f>'2a. Database N flows'!#REF!</f>
        <v/>
      </c>
      <c r="F62" s="172">
        <f>'2a. Database N flows'!#REF!</f>
        <v/>
      </c>
      <c r="G62" s="35">
        <f>'2a. Database N flows'!#REF!</f>
        <v/>
      </c>
      <c r="H62" s="35">
        <f>'2a. Database N flows'!#REF!</f>
        <v/>
      </c>
      <c r="I62" s="35">
        <f>'2a. Database N flows'!#REF!</f>
        <v/>
      </c>
      <c r="J62" s="35">
        <f>A62&amp;"-"&amp;B62&amp;"-"&amp;C62</f>
        <v/>
      </c>
    </row>
    <row r="63">
      <c r="A63" s="35">
        <f>'2a. Database N flows'!D55&amp;"."&amp;'2a. Database N flows'!E55</f>
        <v/>
      </c>
      <c r="B63" s="35">
        <f>'2a. Database N flows'!G55&amp;"."&amp;'2a. Database N flows'!H55</f>
        <v/>
      </c>
      <c r="C63" s="35">
        <f>'2a. Database N flows'!J55</f>
        <v/>
      </c>
      <c r="D63" s="35">
        <f>'2a. Database N flows'!M55</f>
        <v/>
      </c>
      <c r="E63" s="35">
        <f>'2a. Database N flows'!N55</f>
        <v/>
      </c>
      <c r="F63" s="172">
        <f>'2a. Database N flows'!P55</f>
        <v/>
      </c>
      <c r="G63" s="35">
        <f>'2a. Database N flows'!R55</f>
        <v/>
      </c>
      <c r="H63" s="35">
        <f>'2a. Database N flows'!U55</f>
        <v/>
      </c>
      <c r="I63" s="35">
        <f>'2a. Database N flows'!T55</f>
        <v/>
      </c>
      <c r="J63" s="35">
        <f>A63&amp;"-"&amp;B63&amp;"-"&amp;C63</f>
        <v/>
      </c>
    </row>
    <row r="64">
      <c r="A64" s="35">
        <f>'2a. Database N flows'!D56&amp;"."&amp;'2a. Database N flows'!E56</f>
        <v/>
      </c>
      <c r="B64" s="35">
        <f>'2a. Database N flows'!G56&amp;"."&amp;'2a. Database N flows'!H56</f>
        <v/>
      </c>
      <c r="C64" s="35">
        <f>'2a. Database N flows'!J56</f>
        <v/>
      </c>
      <c r="D64" s="35">
        <f>'2a. Database N flows'!M56</f>
        <v/>
      </c>
      <c r="E64" s="35">
        <f>'2a. Database N flows'!N56</f>
        <v/>
      </c>
      <c r="F64" s="172">
        <f>'2a. Database N flows'!P56</f>
        <v/>
      </c>
      <c r="G64" s="35">
        <f>'2a. Database N flows'!R56</f>
        <v/>
      </c>
      <c r="H64" s="35">
        <f>'2a. Database N flows'!U56</f>
        <v/>
      </c>
      <c r="I64" s="35">
        <f>'2a. Database N flows'!T56</f>
        <v/>
      </c>
      <c r="J64" s="35">
        <f>A64&amp;"-"&amp;B64&amp;"-"&amp;C64</f>
        <v/>
      </c>
    </row>
    <row r="65">
      <c r="A65" s="35">
        <f>'2a. Database N flows'!D57&amp;"."&amp;'2a. Database N flows'!E57</f>
        <v/>
      </c>
      <c r="B65" s="35">
        <f>'2a. Database N flows'!G57&amp;"."&amp;'2a. Database N flows'!H57</f>
        <v/>
      </c>
      <c r="C65" s="35">
        <f>'2a. Database N flows'!J57</f>
        <v/>
      </c>
      <c r="D65" s="35">
        <f>'2a. Database N flows'!M57</f>
        <v/>
      </c>
      <c r="E65" s="35">
        <f>'2a. Database N flows'!N57</f>
        <v/>
      </c>
      <c r="F65" s="172">
        <f>'2a. Database N flows'!P57</f>
        <v/>
      </c>
      <c r="G65" s="35">
        <f>'2a. Database N flows'!R57</f>
        <v/>
      </c>
      <c r="H65" s="35">
        <f>'2a. Database N flows'!U57</f>
        <v/>
      </c>
      <c r="I65" s="35">
        <f>'2a. Database N flows'!T57</f>
        <v/>
      </c>
      <c r="J65" s="35">
        <f>A65&amp;"-"&amp;B65&amp;"-"&amp;C65</f>
        <v/>
      </c>
    </row>
    <row r="66">
      <c r="A66" s="35">
        <f>'2a. Database N flows'!#REF!&amp;"."&amp;'2a. Database N flows'!#REF!</f>
        <v/>
      </c>
      <c r="B66" s="35">
        <f>'2a. Database N flows'!#REF!&amp;"."&amp;'2a. Database N flows'!#REF!</f>
        <v/>
      </c>
      <c r="C66" s="35">
        <f>'2a. Database N flows'!#REF!</f>
        <v/>
      </c>
      <c r="D66" s="35">
        <f>'2a. Database N flows'!#REF!</f>
        <v/>
      </c>
      <c r="E66" s="35">
        <f>'2a. Database N flows'!#REF!</f>
        <v/>
      </c>
      <c r="F66" s="172">
        <f>'2a. Database N flows'!#REF!</f>
        <v/>
      </c>
      <c r="G66" s="35">
        <f>'2a. Database N flows'!#REF!</f>
        <v/>
      </c>
      <c r="H66" s="35">
        <f>'2a. Database N flows'!#REF!</f>
        <v/>
      </c>
      <c r="I66" s="35">
        <f>'2a. Database N flows'!#REF!</f>
        <v/>
      </c>
      <c r="J66" s="35">
        <f>A66&amp;"-"&amp;B66&amp;"-"&amp;C66</f>
        <v/>
      </c>
    </row>
    <row r="67">
      <c r="A67" s="35">
        <f>'2a. Database N flows'!D58&amp;"."&amp;'2a. Database N flows'!E58</f>
        <v/>
      </c>
      <c r="B67" s="35">
        <f>'2a. Database N flows'!G58&amp;"."&amp;'2a. Database N flows'!H58</f>
        <v/>
      </c>
      <c r="C67" s="35">
        <f>'2a. Database N flows'!J58</f>
        <v/>
      </c>
      <c r="D67" s="35">
        <f>'2a. Database N flows'!M58</f>
        <v/>
      </c>
      <c r="E67" s="35">
        <f>'2a. Database N flows'!N58</f>
        <v/>
      </c>
      <c r="F67" s="172">
        <f>'2a. Database N flows'!P58</f>
        <v/>
      </c>
      <c r="G67" s="35">
        <f>'2a. Database N flows'!R58</f>
        <v/>
      </c>
      <c r="H67" s="35">
        <f>'2a. Database N flows'!U58</f>
        <v/>
      </c>
      <c r="I67" s="35">
        <f>'2a. Database N flows'!T58</f>
        <v/>
      </c>
      <c r="J67" s="35">
        <f>A67&amp;"-"&amp;B67&amp;"-"&amp;C67</f>
        <v/>
      </c>
    </row>
    <row r="68">
      <c r="A68" s="35">
        <f>'2a. Database N flows'!D59&amp;"."&amp;'2a. Database N flows'!E59</f>
        <v/>
      </c>
      <c r="B68" s="35">
        <f>'2a. Database N flows'!G59&amp;"."&amp;'2a. Database N flows'!H59</f>
        <v/>
      </c>
      <c r="C68" s="35">
        <f>'2a. Database N flows'!J59</f>
        <v/>
      </c>
      <c r="D68" s="35">
        <f>'2a. Database N flows'!M59</f>
        <v/>
      </c>
      <c r="E68" s="35">
        <f>'2a. Database N flows'!N59</f>
        <v/>
      </c>
      <c r="F68" s="172">
        <f>'2a. Database N flows'!P59</f>
        <v/>
      </c>
      <c r="G68" s="35">
        <f>'2a. Database N flows'!R59</f>
        <v/>
      </c>
      <c r="H68" s="35">
        <f>'2a. Database N flows'!U59</f>
        <v/>
      </c>
      <c r="I68" s="35">
        <f>'2a. Database N flows'!T59</f>
        <v/>
      </c>
      <c r="J68" s="35">
        <f>A68&amp;"-"&amp;B68&amp;"-"&amp;C68</f>
        <v/>
      </c>
    </row>
    <row r="69">
      <c r="A69" s="35">
        <f>'2a. Database N flows'!D60&amp;"."&amp;'2a. Database N flows'!E60</f>
        <v/>
      </c>
      <c r="B69" s="35">
        <f>'2a. Database N flows'!G60&amp;"."&amp;'2a. Database N flows'!H60</f>
        <v/>
      </c>
      <c r="C69" s="35">
        <f>'2a. Database N flows'!J60</f>
        <v/>
      </c>
      <c r="D69" s="35">
        <f>'2a. Database N flows'!M60</f>
        <v/>
      </c>
      <c r="E69" s="35">
        <f>'2a. Database N flows'!N60</f>
        <v/>
      </c>
      <c r="F69" s="172">
        <f>'2a. Database N flows'!P60</f>
        <v/>
      </c>
      <c r="G69" s="35">
        <f>'2a. Database N flows'!R60</f>
        <v/>
      </c>
      <c r="H69" s="35">
        <f>'2a. Database N flows'!U60</f>
        <v/>
      </c>
      <c r="I69" s="35">
        <f>'2a. Database N flows'!T60</f>
        <v/>
      </c>
      <c r="J69" s="35">
        <f>A69&amp;"-"&amp;B69&amp;"-"&amp;C69</f>
        <v/>
      </c>
    </row>
    <row r="70">
      <c r="A70" s="35">
        <f>'2a. Database N flows'!#REF!&amp;"."&amp;'2a. Database N flows'!#REF!</f>
        <v/>
      </c>
      <c r="B70" s="35">
        <f>'2a. Database N flows'!#REF!&amp;"."&amp;'2a. Database N flows'!#REF!</f>
        <v/>
      </c>
      <c r="C70" s="35">
        <f>'2a. Database N flows'!#REF!</f>
        <v/>
      </c>
      <c r="D70" s="35">
        <f>'2a. Database N flows'!#REF!</f>
        <v/>
      </c>
      <c r="E70" s="35">
        <f>'2a. Database N flows'!#REF!</f>
        <v/>
      </c>
      <c r="F70" s="172">
        <f>'2a. Database N flows'!#REF!</f>
        <v/>
      </c>
      <c r="G70" s="35">
        <f>'2a. Database N flows'!#REF!</f>
        <v/>
      </c>
      <c r="H70" s="35">
        <f>'2a. Database N flows'!#REF!</f>
        <v/>
      </c>
      <c r="I70" s="35">
        <f>'2a. Database N flows'!#REF!</f>
        <v/>
      </c>
      <c r="J70" s="35">
        <f>A70&amp;"-"&amp;B70&amp;"-"&amp;C70</f>
        <v/>
      </c>
    </row>
    <row r="71">
      <c r="A71" s="35">
        <f>'2a. Database N flows'!#REF!&amp;"."&amp;'2a. Database N flows'!#REF!</f>
        <v/>
      </c>
      <c r="B71" s="35">
        <f>'2a. Database N flows'!#REF!&amp;"."&amp;'2a. Database N flows'!#REF!</f>
        <v/>
      </c>
      <c r="C71" s="35">
        <f>'2a. Database N flows'!#REF!</f>
        <v/>
      </c>
      <c r="D71" s="35">
        <f>'2a. Database N flows'!#REF!</f>
        <v/>
      </c>
      <c r="E71" s="35">
        <f>'2a. Database N flows'!#REF!</f>
        <v/>
      </c>
      <c r="F71" s="172">
        <f>'2a. Database N flows'!#REF!</f>
        <v/>
      </c>
      <c r="G71" s="35">
        <f>'2a. Database N flows'!#REF!</f>
        <v/>
      </c>
      <c r="H71" s="35">
        <f>'2a. Database N flows'!#REF!</f>
        <v/>
      </c>
      <c r="I71" s="35">
        <f>'2a. Database N flows'!#REF!</f>
        <v/>
      </c>
      <c r="J71" s="35">
        <f>A71&amp;"-"&amp;B71&amp;"-"&amp;C71</f>
        <v/>
      </c>
    </row>
    <row r="72">
      <c r="A72" s="35">
        <f>'2a. Database N flows'!#REF!&amp;"."&amp;'2a. Database N flows'!#REF!</f>
        <v/>
      </c>
      <c r="B72" s="35">
        <f>'2a. Database N flows'!#REF!&amp;"."&amp;'2a. Database N flows'!#REF!</f>
        <v/>
      </c>
      <c r="C72" s="35">
        <f>'2a. Database N flows'!#REF!</f>
        <v/>
      </c>
      <c r="D72" s="35">
        <f>'2a. Database N flows'!#REF!</f>
        <v/>
      </c>
      <c r="E72" s="35">
        <f>'2a. Database N flows'!#REF!</f>
        <v/>
      </c>
      <c r="F72" s="172">
        <f>'2a. Database N flows'!#REF!</f>
        <v/>
      </c>
      <c r="G72" s="35">
        <f>'2a. Database N flows'!#REF!</f>
        <v/>
      </c>
      <c r="H72" s="35">
        <f>'2a. Database N flows'!#REF!</f>
        <v/>
      </c>
      <c r="I72" s="35">
        <f>'2a. Database N flows'!#REF!</f>
        <v/>
      </c>
      <c r="J72" s="35">
        <f>A72&amp;"-"&amp;B72&amp;"-"&amp;C72</f>
        <v/>
      </c>
    </row>
    <row r="73">
      <c r="A73" s="35">
        <f>'2a. Database N flows'!#REF!&amp;"."&amp;'2a. Database N flows'!#REF!</f>
        <v/>
      </c>
      <c r="B73" s="35">
        <f>'2a. Database N flows'!#REF!&amp;"."&amp;'2a. Database N flows'!#REF!</f>
        <v/>
      </c>
      <c r="C73" s="35">
        <f>'2a. Database N flows'!#REF!</f>
        <v/>
      </c>
      <c r="D73" s="35">
        <f>'2a. Database N flows'!#REF!</f>
        <v/>
      </c>
      <c r="E73" s="35">
        <f>'2a. Database N flows'!#REF!</f>
        <v/>
      </c>
      <c r="F73" s="172">
        <f>'2a. Database N flows'!#REF!</f>
        <v/>
      </c>
      <c r="G73" s="35">
        <f>'2a. Database N flows'!#REF!</f>
        <v/>
      </c>
      <c r="H73" s="35">
        <f>'2a. Database N flows'!#REF!</f>
        <v/>
      </c>
      <c r="I73" s="35">
        <f>'2a. Database N flows'!#REF!</f>
        <v/>
      </c>
      <c r="J73" s="35">
        <f>A73&amp;"-"&amp;B73&amp;"-"&amp;C73</f>
        <v/>
      </c>
    </row>
    <row r="74">
      <c r="A74" s="35">
        <f>'2a. Database N flows'!#REF!&amp;"."&amp;'2a. Database N flows'!#REF!</f>
        <v/>
      </c>
      <c r="B74" s="35">
        <f>'2a. Database N flows'!#REF!&amp;"."&amp;'2a. Database N flows'!#REF!</f>
        <v/>
      </c>
      <c r="C74" s="35">
        <f>'2a. Database N flows'!#REF!</f>
        <v/>
      </c>
      <c r="D74" s="35">
        <f>'2a. Database N flows'!#REF!</f>
        <v/>
      </c>
      <c r="E74" s="35">
        <f>'2a. Database N flows'!#REF!</f>
        <v/>
      </c>
      <c r="F74" s="172">
        <f>'2a. Database N flows'!#REF!</f>
        <v/>
      </c>
      <c r="G74" s="35">
        <f>'2a. Database N flows'!#REF!</f>
        <v/>
      </c>
      <c r="H74" s="35">
        <f>'2a. Database N flows'!#REF!</f>
        <v/>
      </c>
      <c r="I74" s="35">
        <f>'2a. Database N flows'!#REF!</f>
        <v/>
      </c>
      <c r="J74" s="35">
        <f>A74&amp;"-"&amp;B74&amp;"-"&amp;C74</f>
        <v/>
      </c>
    </row>
    <row r="75">
      <c r="A75" s="35">
        <f>'2a. Database N flows'!#REF!&amp;"."&amp;'2a. Database N flows'!#REF!</f>
        <v/>
      </c>
      <c r="B75" s="35">
        <f>'2a. Database N flows'!#REF!&amp;"."&amp;'2a. Database N flows'!#REF!</f>
        <v/>
      </c>
      <c r="C75" s="35">
        <f>'2a. Database N flows'!#REF!</f>
        <v/>
      </c>
      <c r="D75" s="35">
        <f>'2a. Database N flows'!#REF!</f>
        <v/>
      </c>
      <c r="E75" s="35">
        <f>'2a. Database N flows'!#REF!</f>
        <v/>
      </c>
      <c r="F75" s="172">
        <f>'2a. Database N flows'!#REF!</f>
        <v/>
      </c>
      <c r="G75" s="35">
        <f>'2a. Database N flows'!#REF!</f>
        <v/>
      </c>
      <c r="H75" s="35">
        <f>'2a. Database N flows'!#REF!</f>
        <v/>
      </c>
      <c r="I75" s="35">
        <f>'2a. Database N flows'!#REF!</f>
        <v/>
      </c>
      <c r="J75" s="35">
        <f>A75&amp;"-"&amp;B75&amp;"-"&amp;C75</f>
        <v/>
      </c>
    </row>
    <row r="76">
      <c r="A76" s="35">
        <f>'2a. Database N flows'!#REF!&amp;"."&amp;'2a. Database N flows'!#REF!</f>
        <v/>
      </c>
      <c r="B76" s="35">
        <f>'2a. Database N flows'!#REF!&amp;"."&amp;'2a. Database N flows'!#REF!</f>
        <v/>
      </c>
      <c r="C76" s="35">
        <f>'2a. Database N flows'!#REF!</f>
        <v/>
      </c>
      <c r="D76" s="35">
        <f>'2a. Database N flows'!#REF!</f>
        <v/>
      </c>
      <c r="E76" s="35">
        <f>'2a. Database N flows'!#REF!</f>
        <v/>
      </c>
      <c r="F76" s="172">
        <f>'2a. Database N flows'!#REF!</f>
        <v/>
      </c>
      <c r="G76" s="35">
        <f>'2a. Database N flows'!#REF!</f>
        <v/>
      </c>
      <c r="H76" s="35">
        <f>'2a. Database N flows'!#REF!</f>
        <v/>
      </c>
      <c r="I76" s="35">
        <f>'2a. Database N flows'!#REF!</f>
        <v/>
      </c>
      <c r="J76" s="35">
        <f>A76&amp;"-"&amp;B76&amp;"-"&amp;C76</f>
        <v/>
      </c>
    </row>
    <row r="77">
      <c r="A77" s="35">
        <f>'2a. Database N flows'!#REF!&amp;"."&amp;'2a. Database N flows'!#REF!</f>
        <v/>
      </c>
      <c r="B77" s="35">
        <f>'2a. Database N flows'!#REF!&amp;"."&amp;'2a. Database N flows'!#REF!</f>
        <v/>
      </c>
      <c r="C77" s="35">
        <f>'2a. Database N flows'!#REF!</f>
        <v/>
      </c>
      <c r="D77" s="35">
        <f>'2a. Database N flows'!#REF!</f>
        <v/>
      </c>
      <c r="E77" s="35">
        <f>'2a. Database N flows'!#REF!</f>
        <v/>
      </c>
      <c r="F77" s="172">
        <f>'2a. Database N flows'!#REF!</f>
        <v/>
      </c>
      <c r="G77" s="35">
        <f>'2a. Database N flows'!#REF!</f>
        <v/>
      </c>
      <c r="H77" s="35">
        <f>'2a. Database N flows'!#REF!</f>
        <v/>
      </c>
      <c r="I77" s="35">
        <f>'2a. Database N flows'!#REF!</f>
        <v/>
      </c>
      <c r="J77" s="35">
        <f>A77&amp;"-"&amp;B77&amp;"-"&amp;C77</f>
        <v/>
      </c>
    </row>
    <row r="78">
      <c r="A78" s="35">
        <f>'2a. Database N flows'!#REF!&amp;"."&amp;'2a. Database N flows'!#REF!</f>
        <v/>
      </c>
      <c r="B78" s="35">
        <f>'2a. Database N flows'!#REF!&amp;"."&amp;'2a. Database N flows'!#REF!</f>
        <v/>
      </c>
      <c r="C78" s="35">
        <f>'2a. Database N flows'!#REF!</f>
        <v/>
      </c>
      <c r="D78" s="35">
        <f>'2a. Database N flows'!#REF!</f>
        <v/>
      </c>
      <c r="E78" s="35">
        <f>'2a. Database N flows'!#REF!</f>
        <v/>
      </c>
      <c r="F78" s="172">
        <f>'2a. Database N flows'!#REF!</f>
        <v/>
      </c>
      <c r="G78" s="35">
        <f>'2a. Database N flows'!#REF!</f>
        <v/>
      </c>
      <c r="H78" s="35">
        <f>'2a. Database N flows'!#REF!</f>
        <v/>
      </c>
      <c r="I78" s="35">
        <f>'2a. Database N flows'!#REF!</f>
        <v/>
      </c>
      <c r="J78" s="35">
        <f>A78&amp;"-"&amp;B78&amp;"-"&amp;C78</f>
        <v/>
      </c>
    </row>
    <row r="79">
      <c r="A79" s="35">
        <f>'2a. Database N flows'!#REF!&amp;"."&amp;'2a. Database N flows'!#REF!</f>
        <v/>
      </c>
      <c r="B79" s="35">
        <f>'2a. Database N flows'!#REF!&amp;"."&amp;'2a. Database N flows'!#REF!</f>
        <v/>
      </c>
      <c r="C79" s="35">
        <f>'2a. Database N flows'!#REF!</f>
        <v/>
      </c>
      <c r="D79" s="35">
        <f>'2a. Database N flows'!#REF!</f>
        <v/>
      </c>
      <c r="E79" s="35">
        <f>'2a. Database N flows'!#REF!</f>
        <v/>
      </c>
      <c r="F79" s="172">
        <f>'2a. Database N flows'!#REF!</f>
        <v/>
      </c>
      <c r="G79" s="35">
        <f>'2a. Database N flows'!#REF!</f>
        <v/>
      </c>
      <c r="H79" s="35">
        <f>'2a. Database N flows'!#REF!</f>
        <v/>
      </c>
      <c r="I79" s="35">
        <f>'2a. Database N flows'!#REF!</f>
        <v/>
      </c>
      <c r="J79" s="35">
        <f>A79&amp;"-"&amp;B79&amp;"-"&amp;C79</f>
        <v/>
      </c>
    </row>
    <row r="80">
      <c r="A80" s="35">
        <f>'2a. Database N flows'!#REF!&amp;"."&amp;'2a. Database N flows'!#REF!</f>
        <v/>
      </c>
      <c r="B80" s="35">
        <f>'2a. Database N flows'!#REF!&amp;"."&amp;'2a. Database N flows'!#REF!</f>
        <v/>
      </c>
      <c r="C80" s="35">
        <f>'2a. Database N flows'!#REF!</f>
        <v/>
      </c>
      <c r="D80" s="35">
        <f>'2a. Database N flows'!#REF!</f>
        <v/>
      </c>
      <c r="E80" s="35">
        <f>'2a. Database N flows'!#REF!</f>
        <v/>
      </c>
      <c r="F80" s="172">
        <f>'2a. Database N flows'!#REF!</f>
        <v/>
      </c>
      <c r="G80" s="35">
        <f>'2a. Database N flows'!#REF!</f>
        <v/>
      </c>
      <c r="H80" s="35">
        <f>'2a. Database N flows'!#REF!</f>
        <v/>
      </c>
      <c r="I80" s="35">
        <f>'2a. Database N flows'!#REF!</f>
        <v/>
      </c>
      <c r="J80" s="35">
        <f>A80&amp;"-"&amp;B80&amp;"-"&amp;C80</f>
        <v/>
      </c>
    </row>
    <row r="81">
      <c r="A81" s="35">
        <f>'2a. Database N flows'!#REF!&amp;"."&amp;'2a. Database N flows'!#REF!</f>
        <v/>
      </c>
      <c r="B81" s="35">
        <f>'2a. Database N flows'!#REF!&amp;"."&amp;'2a. Database N flows'!#REF!</f>
        <v/>
      </c>
      <c r="C81" s="35">
        <f>'2a. Database N flows'!#REF!</f>
        <v/>
      </c>
      <c r="D81" s="35">
        <f>'2a. Database N flows'!#REF!</f>
        <v/>
      </c>
      <c r="E81" s="35">
        <f>'2a. Database N flows'!#REF!</f>
        <v/>
      </c>
      <c r="F81" s="172">
        <f>'2a. Database N flows'!#REF!</f>
        <v/>
      </c>
      <c r="G81" s="35">
        <f>'2a. Database N flows'!#REF!</f>
        <v/>
      </c>
      <c r="H81" s="35">
        <f>'2a. Database N flows'!#REF!</f>
        <v/>
      </c>
      <c r="I81" s="35">
        <f>'2a. Database N flows'!#REF!</f>
        <v/>
      </c>
      <c r="J81" s="35">
        <f>A81&amp;"-"&amp;B81&amp;"-"&amp;C81</f>
        <v/>
      </c>
    </row>
    <row r="82">
      <c r="A82" s="35">
        <f>'2a. Database N flows'!D61&amp;"."&amp;'2a. Database N flows'!E61</f>
        <v/>
      </c>
      <c r="B82" s="35">
        <f>'2a. Database N flows'!G61&amp;"."&amp;'2a. Database N flows'!H61</f>
        <v/>
      </c>
      <c r="C82" s="35">
        <f>'2a. Database N flows'!J61</f>
        <v/>
      </c>
      <c r="D82" s="35">
        <f>'2a. Database N flows'!M61</f>
        <v/>
      </c>
      <c r="E82" s="35">
        <f>'2a. Database N flows'!N61</f>
        <v/>
      </c>
      <c r="F82" s="172">
        <f>'2a. Database N flows'!P61</f>
        <v/>
      </c>
      <c r="G82" s="35">
        <f>'2a. Database N flows'!R61</f>
        <v/>
      </c>
      <c r="H82" s="35">
        <f>'2a. Database N flows'!U61</f>
        <v/>
      </c>
      <c r="I82" s="35">
        <f>'2a. Database N flows'!T61</f>
        <v/>
      </c>
      <c r="J82" s="35">
        <f>A82&amp;"-"&amp;B82&amp;"-"&amp;C82</f>
        <v/>
      </c>
    </row>
    <row r="83">
      <c r="A83" s="35">
        <f>'2a. Database N flows'!D62&amp;"."&amp;'2a. Database N flows'!E62</f>
        <v/>
      </c>
      <c r="B83" s="35">
        <f>'2a. Database N flows'!G62&amp;"."&amp;'2a. Database N flows'!H62</f>
        <v/>
      </c>
      <c r="C83" s="35">
        <f>'2a. Database N flows'!J62</f>
        <v/>
      </c>
      <c r="D83" s="35">
        <f>'2a. Database N flows'!M62</f>
        <v/>
      </c>
      <c r="E83" s="35">
        <f>'2a. Database N flows'!N62</f>
        <v/>
      </c>
      <c r="F83" s="172">
        <f>'2a. Database N flows'!P62</f>
        <v/>
      </c>
      <c r="G83" s="35">
        <f>'2a. Database N flows'!R62</f>
        <v/>
      </c>
      <c r="H83" s="35">
        <f>'2a. Database N flows'!U62</f>
        <v/>
      </c>
      <c r="I83" s="35">
        <f>'2a. Database N flows'!T62</f>
        <v/>
      </c>
      <c r="J83" s="35">
        <f>A83&amp;"-"&amp;B83&amp;"-"&amp;C83</f>
        <v/>
      </c>
    </row>
    <row r="84">
      <c r="A84" s="35">
        <f>'2a. Database N flows'!D63&amp;"."&amp;'2a. Database N flows'!E63</f>
        <v/>
      </c>
      <c r="B84" s="35">
        <f>'2a. Database N flows'!G63&amp;"."&amp;'2a. Database N flows'!H63</f>
        <v/>
      </c>
      <c r="C84" s="35">
        <f>'2a. Database N flows'!J63</f>
        <v/>
      </c>
      <c r="D84" s="35">
        <f>'2a. Database N flows'!M63</f>
        <v/>
      </c>
      <c r="E84" s="35">
        <f>'2a. Database N flows'!N63</f>
        <v/>
      </c>
      <c r="F84" s="172">
        <f>'2a. Database N flows'!P63</f>
        <v/>
      </c>
      <c r="G84" s="35">
        <f>'2a. Database N flows'!R63</f>
        <v/>
      </c>
      <c r="H84" s="35">
        <f>'2a. Database N flows'!U63</f>
        <v/>
      </c>
      <c r="I84" s="35">
        <f>'2a. Database N flows'!T63</f>
        <v/>
      </c>
      <c r="J84" s="35">
        <f>A84&amp;"-"&amp;B84&amp;"-"&amp;C84</f>
        <v/>
      </c>
    </row>
    <row r="85">
      <c r="A85" s="35">
        <f>'2a. Database N flows'!#REF!&amp;"."&amp;'2a. Database N flows'!#REF!</f>
        <v/>
      </c>
      <c r="B85" s="35">
        <f>'2a. Database N flows'!#REF!&amp;"."&amp;'2a. Database N flows'!#REF!</f>
        <v/>
      </c>
      <c r="C85" s="35">
        <f>'2a. Database N flows'!#REF!</f>
        <v/>
      </c>
      <c r="D85" s="35">
        <f>'2a. Database N flows'!#REF!</f>
        <v/>
      </c>
      <c r="E85" s="35">
        <f>'2a. Database N flows'!#REF!</f>
        <v/>
      </c>
      <c r="F85" s="172">
        <f>'2a. Database N flows'!#REF!</f>
        <v/>
      </c>
      <c r="G85" s="35">
        <f>'2a. Database N flows'!#REF!</f>
        <v/>
      </c>
      <c r="H85" s="35">
        <f>'2a. Database N flows'!#REF!</f>
        <v/>
      </c>
      <c r="I85" s="35">
        <f>'2a. Database N flows'!#REF!</f>
        <v/>
      </c>
      <c r="J85" s="35">
        <f>A85&amp;"-"&amp;B85&amp;"-"&amp;C85</f>
        <v/>
      </c>
    </row>
    <row r="86">
      <c r="A86" s="35">
        <f>'2a. Database N flows'!D64&amp;"."&amp;'2a. Database N flows'!E64</f>
        <v/>
      </c>
      <c r="B86" s="35">
        <f>'2a. Database N flows'!G64&amp;"."&amp;'2a. Database N flows'!H64</f>
        <v/>
      </c>
      <c r="C86" s="35">
        <f>'2a. Database N flows'!J64</f>
        <v/>
      </c>
      <c r="D86" s="35">
        <f>'2a. Database N flows'!M64</f>
        <v/>
      </c>
      <c r="E86" s="35">
        <f>'2a. Database N flows'!N64</f>
        <v/>
      </c>
      <c r="F86" s="172">
        <f>'2a. Database N flows'!P64</f>
        <v/>
      </c>
      <c r="G86" s="35">
        <f>'2a. Database N flows'!R64</f>
        <v/>
      </c>
      <c r="H86" s="35">
        <f>'2a. Database N flows'!U64</f>
        <v/>
      </c>
      <c r="I86" s="35">
        <f>'2a. Database N flows'!T64</f>
        <v/>
      </c>
      <c r="J86" s="35">
        <f>A86&amp;"-"&amp;B86&amp;"-"&amp;C86</f>
        <v/>
      </c>
    </row>
    <row r="87">
      <c r="A87" s="35">
        <f>'2a. Database N flows'!D65&amp;"."&amp;'2a. Database N flows'!E65</f>
        <v/>
      </c>
      <c r="B87" s="35">
        <f>'2a. Database N flows'!G65&amp;"."&amp;'2a. Database N flows'!H65</f>
        <v/>
      </c>
      <c r="C87" s="35">
        <f>'2a. Database N flows'!J65</f>
        <v/>
      </c>
      <c r="D87" s="35">
        <f>'2a. Database N flows'!M65</f>
        <v/>
      </c>
      <c r="E87" s="35">
        <f>'2a. Database N flows'!N65</f>
        <v/>
      </c>
      <c r="F87" s="172">
        <f>'2a. Database N flows'!P65</f>
        <v/>
      </c>
      <c r="G87" s="35">
        <f>'2a. Database N flows'!R65</f>
        <v/>
      </c>
      <c r="H87" s="35">
        <f>'2a. Database N flows'!U65</f>
        <v/>
      </c>
      <c r="I87" s="35">
        <f>'2a. Database N flows'!T65</f>
        <v/>
      </c>
      <c r="J87" s="35">
        <f>A87&amp;"-"&amp;B87&amp;"-"&amp;C87</f>
        <v/>
      </c>
    </row>
    <row r="88">
      <c r="A88" s="35">
        <f>'2a. Database N flows'!D66&amp;"."&amp;'2a. Database N flows'!E66</f>
        <v/>
      </c>
      <c r="B88" s="35">
        <f>'2a. Database N flows'!G66&amp;"."&amp;'2a. Database N flows'!H66</f>
        <v/>
      </c>
      <c r="C88" s="35">
        <f>'2a. Database N flows'!J66</f>
        <v/>
      </c>
      <c r="D88" s="35">
        <f>'2a. Database N flows'!M66</f>
        <v/>
      </c>
      <c r="E88" s="35">
        <f>'2a. Database N flows'!N66</f>
        <v/>
      </c>
      <c r="F88" s="172">
        <f>'2a. Database N flows'!P66</f>
        <v/>
      </c>
      <c r="G88" s="35">
        <f>'2a. Database N flows'!R66</f>
        <v/>
      </c>
      <c r="H88" s="35">
        <f>'2a. Database N flows'!U66</f>
        <v/>
      </c>
      <c r="I88" s="35">
        <f>'2a. Database N flows'!T66</f>
        <v/>
      </c>
      <c r="J88" s="35">
        <f>A88&amp;"-"&amp;B88&amp;"-"&amp;C88</f>
        <v/>
      </c>
    </row>
    <row r="89">
      <c r="A89" s="35">
        <f>'2a. Database N flows'!#REF!&amp;"."&amp;'2a. Database N flows'!#REF!</f>
        <v/>
      </c>
      <c r="B89" s="35">
        <f>'2a. Database N flows'!#REF!&amp;"."&amp;'2a. Database N flows'!#REF!</f>
        <v/>
      </c>
      <c r="C89" s="35">
        <f>'2a. Database N flows'!#REF!</f>
        <v/>
      </c>
      <c r="D89" s="35">
        <f>'2a. Database N flows'!#REF!</f>
        <v/>
      </c>
      <c r="E89" s="35">
        <f>'2a. Database N flows'!#REF!</f>
        <v/>
      </c>
      <c r="F89" s="172">
        <f>'2a. Database N flows'!#REF!</f>
        <v/>
      </c>
      <c r="G89" s="35">
        <f>'2a. Database N flows'!#REF!</f>
        <v/>
      </c>
      <c r="H89" s="35">
        <f>'2a. Database N flows'!#REF!</f>
        <v/>
      </c>
      <c r="I89" s="35">
        <f>'2a. Database N flows'!#REF!</f>
        <v/>
      </c>
      <c r="J89" s="35">
        <f>A89&amp;"-"&amp;B89&amp;"-"&amp;C89</f>
        <v/>
      </c>
    </row>
    <row r="90">
      <c r="A90" s="35">
        <f>'2a. Database N flows'!#REF!&amp;"."&amp;'2a. Database N flows'!#REF!</f>
        <v/>
      </c>
      <c r="B90" s="35">
        <f>'2a. Database N flows'!#REF!&amp;"."&amp;'2a. Database N flows'!#REF!</f>
        <v/>
      </c>
      <c r="C90" s="35">
        <f>'2a. Database N flows'!#REF!</f>
        <v/>
      </c>
      <c r="D90" s="35">
        <f>'2a. Database N flows'!#REF!</f>
        <v/>
      </c>
      <c r="E90" s="35">
        <f>'2a. Database N flows'!#REF!</f>
        <v/>
      </c>
      <c r="F90" s="172">
        <f>'2a. Database N flows'!#REF!</f>
        <v/>
      </c>
      <c r="G90" s="35">
        <f>'2a. Database N flows'!#REF!</f>
        <v/>
      </c>
      <c r="H90" s="35">
        <f>'2a. Database N flows'!#REF!</f>
        <v/>
      </c>
      <c r="I90" s="35">
        <f>'2a. Database N flows'!#REF!</f>
        <v/>
      </c>
      <c r="J90" s="35">
        <f>A90&amp;"-"&amp;B90&amp;"-"&amp;C90</f>
        <v/>
      </c>
    </row>
    <row r="91">
      <c r="A91" s="35">
        <f>'2a. Database N flows'!D67&amp;"."&amp;'2a. Database N flows'!E67</f>
        <v/>
      </c>
      <c r="B91" s="35">
        <f>'2a. Database N flows'!G67&amp;"."&amp;'2a. Database N flows'!H67</f>
        <v/>
      </c>
      <c r="C91" s="35">
        <f>'2a. Database N flows'!J67</f>
        <v/>
      </c>
      <c r="D91" s="35">
        <f>'2a. Database N flows'!M67</f>
        <v/>
      </c>
      <c r="E91" s="35">
        <f>'2a. Database N flows'!N67</f>
        <v/>
      </c>
      <c r="F91" s="172">
        <f>'2a. Database N flows'!P67</f>
        <v/>
      </c>
      <c r="G91" s="35">
        <f>'2a. Database N flows'!R67</f>
        <v/>
      </c>
      <c r="H91" s="35">
        <f>'2a. Database N flows'!U67</f>
        <v/>
      </c>
      <c r="I91" s="35">
        <f>'2a. Database N flows'!T67</f>
        <v/>
      </c>
      <c r="J91" s="35">
        <f>A91&amp;"-"&amp;B91&amp;"-"&amp;C91</f>
        <v/>
      </c>
    </row>
    <row r="92">
      <c r="A92" s="35">
        <f>'2a. Database N flows'!#REF!&amp;"."&amp;'2a. Database N flows'!#REF!</f>
        <v/>
      </c>
      <c r="B92" s="35">
        <f>'2a. Database N flows'!#REF!&amp;"."&amp;'2a. Database N flows'!#REF!</f>
        <v/>
      </c>
      <c r="C92" s="35">
        <f>'2a. Database N flows'!#REF!</f>
        <v/>
      </c>
      <c r="D92" s="35">
        <f>'2a. Database N flows'!#REF!</f>
        <v/>
      </c>
      <c r="E92" s="35">
        <f>'2a. Database N flows'!#REF!</f>
        <v/>
      </c>
      <c r="F92" s="172">
        <f>'2a. Database N flows'!#REF!</f>
        <v/>
      </c>
      <c r="G92" s="35">
        <f>'2a. Database N flows'!#REF!</f>
        <v/>
      </c>
      <c r="H92" s="35">
        <f>'2a. Database N flows'!#REF!</f>
        <v/>
      </c>
      <c r="I92" s="35">
        <f>'2a. Database N flows'!#REF!</f>
        <v/>
      </c>
      <c r="J92" s="35">
        <f>A92&amp;"-"&amp;B92&amp;"-"&amp;C92</f>
        <v/>
      </c>
    </row>
    <row r="93">
      <c r="A93" s="35">
        <f>'2a. Database N flows'!D68&amp;"."&amp;'2a. Database N flows'!E68</f>
        <v/>
      </c>
      <c r="B93" s="35">
        <f>'2a. Database N flows'!G68&amp;"."&amp;'2a. Database N flows'!H68</f>
        <v/>
      </c>
      <c r="C93" s="35">
        <f>'2a. Database N flows'!J68</f>
        <v/>
      </c>
      <c r="D93" s="35">
        <f>'2a. Database N flows'!M68</f>
        <v/>
      </c>
      <c r="E93" s="35">
        <f>'2a. Database N flows'!N68</f>
        <v/>
      </c>
      <c r="F93" s="172">
        <f>'2a. Database N flows'!P68</f>
        <v/>
      </c>
      <c r="G93" s="35">
        <f>'2a. Database N flows'!R68</f>
        <v/>
      </c>
      <c r="H93" s="35">
        <f>'2a. Database N flows'!U68</f>
        <v/>
      </c>
      <c r="I93" s="35">
        <f>'2a. Database N flows'!T68</f>
        <v/>
      </c>
      <c r="J93" s="35">
        <f>A93&amp;"-"&amp;B93&amp;"-"&amp;C93</f>
        <v/>
      </c>
    </row>
    <row r="94">
      <c r="A94" s="35">
        <f>'2a. Database N flows'!#REF!&amp;"."&amp;'2a. Database N flows'!#REF!</f>
        <v/>
      </c>
      <c r="B94" s="35">
        <f>'2a. Database N flows'!#REF!&amp;"."&amp;'2a. Database N flows'!#REF!</f>
        <v/>
      </c>
      <c r="C94" s="35">
        <f>'2a. Database N flows'!#REF!</f>
        <v/>
      </c>
      <c r="D94" s="35">
        <f>'2a. Database N flows'!#REF!</f>
        <v/>
      </c>
      <c r="E94" s="35">
        <f>'2a. Database N flows'!#REF!</f>
        <v/>
      </c>
      <c r="F94" s="172">
        <f>'2a. Database N flows'!#REF!</f>
        <v/>
      </c>
      <c r="G94" s="35">
        <f>'2a. Database N flows'!#REF!</f>
        <v/>
      </c>
      <c r="H94" s="35">
        <f>'2a. Database N flows'!#REF!</f>
        <v/>
      </c>
      <c r="I94" s="35">
        <f>'2a. Database N flows'!#REF!</f>
        <v/>
      </c>
      <c r="J94" s="35">
        <f>A94&amp;"-"&amp;B94&amp;"-"&amp;C94</f>
        <v/>
      </c>
    </row>
    <row r="95">
      <c r="A95" s="35">
        <f>'2a. Database N flows'!#REF!&amp;"."&amp;'2a. Database N flows'!#REF!</f>
        <v/>
      </c>
      <c r="B95" s="35">
        <f>'2a. Database N flows'!#REF!&amp;"."&amp;'2a. Database N flows'!#REF!</f>
        <v/>
      </c>
      <c r="C95" s="35">
        <f>'2a. Database N flows'!#REF!</f>
        <v/>
      </c>
      <c r="D95" s="35">
        <f>'2a. Database N flows'!#REF!</f>
        <v/>
      </c>
      <c r="E95" s="35">
        <f>'2a. Database N flows'!#REF!</f>
        <v/>
      </c>
      <c r="F95" s="172">
        <f>'2a. Database N flows'!#REF!</f>
        <v/>
      </c>
      <c r="G95" s="35">
        <f>'2a. Database N flows'!#REF!</f>
        <v/>
      </c>
      <c r="H95" s="35">
        <f>'2a. Database N flows'!#REF!</f>
        <v/>
      </c>
      <c r="I95" s="35">
        <f>'2a. Database N flows'!#REF!</f>
        <v/>
      </c>
      <c r="J95" s="35">
        <f>A95&amp;"-"&amp;B95&amp;"-"&amp;C95</f>
        <v/>
      </c>
    </row>
    <row r="96">
      <c r="A96" s="35">
        <f>'2a. Database N flows'!#REF!&amp;"."&amp;'2a. Database N flows'!#REF!</f>
        <v/>
      </c>
      <c r="B96" s="35">
        <f>'2a. Database N flows'!#REF!&amp;"."&amp;'2a. Database N flows'!#REF!</f>
        <v/>
      </c>
      <c r="C96" s="35">
        <f>'2a. Database N flows'!#REF!</f>
        <v/>
      </c>
      <c r="D96" s="35">
        <f>'2a. Database N flows'!#REF!</f>
        <v/>
      </c>
      <c r="E96" s="35">
        <f>'2a. Database N flows'!#REF!</f>
        <v/>
      </c>
      <c r="F96" s="172">
        <f>'2a. Database N flows'!#REF!</f>
        <v/>
      </c>
      <c r="G96" s="35">
        <f>'2a. Database N flows'!#REF!</f>
        <v/>
      </c>
      <c r="H96" s="35">
        <f>'2a. Database N flows'!#REF!</f>
        <v/>
      </c>
      <c r="I96" s="35">
        <f>'2a. Database N flows'!#REF!</f>
        <v/>
      </c>
      <c r="J96" s="35">
        <f>A96&amp;"-"&amp;B96&amp;"-"&amp;C96</f>
        <v/>
      </c>
    </row>
    <row r="97">
      <c r="A97" s="35">
        <f>'2a. Database N flows'!#REF!&amp;"."&amp;'2a. Database N flows'!#REF!</f>
        <v/>
      </c>
      <c r="B97" s="35">
        <f>'2a. Database N flows'!#REF!&amp;"."&amp;'2a. Database N flows'!#REF!</f>
        <v/>
      </c>
      <c r="C97" s="35">
        <f>'2a. Database N flows'!#REF!</f>
        <v/>
      </c>
      <c r="D97" s="35">
        <f>'2a. Database N flows'!#REF!</f>
        <v/>
      </c>
      <c r="E97" s="35">
        <f>'2a. Database N flows'!#REF!</f>
        <v/>
      </c>
      <c r="F97" s="172">
        <f>'2a. Database N flows'!#REF!</f>
        <v/>
      </c>
      <c r="G97" s="35">
        <f>'2a. Database N flows'!#REF!</f>
        <v/>
      </c>
      <c r="H97" s="35">
        <f>'2a. Database N flows'!#REF!</f>
        <v/>
      </c>
      <c r="I97" s="35">
        <f>'2a. Database N flows'!#REF!</f>
        <v/>
      </c>
      <c r="J97" s="35">
        <f>A97&amp;"-"&amp;B97&amp;"-"&amp;C97</f>
        <v/>
      </c>
    </row>
    <row r="98">
      <c r="A98" s="35">
        <f>'2a. Database N flows'!#REF!&amp;"."&amp;'2a. Database N flows'!#REF!</f>
        <v/>
      </c>
      <c r="B98" s="35">
        <f>'2a. Database N flows'!#REF!&amp;"."&amp;'2a. Database N flows'!#REF!</f>
        <v/>
      </c>
      <c r="C98" s="35">
        <f>'2a. Database N flows'!#REF!</f>
        <v/>
      </c>
      <c r="D98" s="35">
        <f>'2a. Database N flows'!#REF!</f>
        <v/>
      </c>
      <c r="E98" s="35">
        <f>'2a. Database N flows'!#REF!</f>
        <v/>
      </c>
      <c r="F98" s="172">
        <f>'2a. Database N flows'!#REF!</f>
        <v/>
      </c>
      <c r="G98" s="35">
        <f>'2a. Database N flows'!#REF!</f>
        <v/>
      </c>
      <c r="H98" s="35">
        <f>'2a. Database N flows'!#REF!</f>
        <v/>
      </c>
      <c r="I98" s="35">
        <f>'2a. Database N flows'!#REF!</f>
        <v/>
      </c>
      <c r="J98" s="35">
        <f>A98&amp;"-"&amp;B98&amp;"-"&amp;C98</f>
        <v/>
      </c>
    </row>
    <row r="99">
      <c r="A99" s="35">
        <f>'2a. Database N flows'!#REF!&amp;"."&amp;'2a. Database N flows'!#REF!</f>
        <v/>
      </c>
      <c r="B99" s="35">
        <f>'2a. Database N flows'!#REF!&amp;"."&amp;'2a. Database N flows'!#REF!</f>
        <v/>
      </c>
      <c r="C99" s="35">
        <f>'2a. Database N flows'!#REF!</f>
        <v/>
      </c>
      <c r="D99" s="35">
        <f>'2a. Database N flows'!#REF!</f>
        <v/>
      </c>
      <c r="E99" s="35">
        <f>'2a. Database N flows'!#REF!</f>
        <v/>
      </c>
      <c r="F99" s="172">
        <f>'2a. Database N flows'!#REF!</f>
        <v/>
      </c>
      <c r="G99" s="35">
        <f>'2a. Database N flows'!#REF!</f>
        <v/>
      </c>
      <c r="H99" s="35">
        <f>'2a. Database N flows'!#REF!</f>
        <v/>
      </c>
      <c r="I99" s="35">
        <f>'2a. Database N flows'!#REF!</f>
        <v/>
      </c>
      <c r="J99" s="35">
        <f>A99&amp;"-"&amp;B99&amp;"-"&amp;C99</f>
        <v/>
      </c>
    </row>
    <row r="100">
      <c r="A100" s="35">
        <f>'2a. Database N flows'!#REF!&amp;"."&amp;'2a. Database N flows'!#REF!</f>
        <v/>
      </c>
      <c r="B100" s="35">
        <f>'2a. Database N flows'!#REF!&amp;"."&amp;'2a. Database N flows'!#REF!</f>
        <v/>
      </c>
      <c r="C100" s="35">
        <f>'2a. Database N flows'!#REF!</f>
        <v/>
      </c>
      <c r="D100" s="35">
        <f>'2a. Database N flows'!#REF!</f>
        <v/>
      </c>
      <c r="E100" s="35">
        <f>'2a. Database N flows'!#REF!</f>
        <v/>
      </c>
      <c r="F100" s="172">
        <f>'2a. Database N flows'!#REF!</f>
        <v/>
      </c>
      <c r="G100" s="35">
        <f>'2a. Database N flows'!#REF!</f>
        <v/>
      </c>
      <c r="H100" s="35">
        <f>'2a. Database N flows'!#REF!</f>
        <v/>
      </c>
      <c r="I100" s="35">
        <f>'2a. Database N flows'!#REF!</f>
        <v/>
      </c>
      <c r="J100" s="35">
        <f>A100&amp;"-"&amp;B100&amp;"-"&amp;C100</f>
        <v/>
      </c>
    </row>
    <row r="101">
      <c r="A101" s="35">
        <f>'2a. Database N flows'!#REF!&amp;"."&amp;'2a. Database N flows'!#REF!</f>
        <v/>
      </c>
      <c r="B101" s="35">
        <f>'2a. Database N flows'!#REF!&amp;"."&amp;'2a. Database N flows'!#REF!</f>
        <v/>
      </c>
      <c r="C101" s="35">
        <f>'2a. Database N flows'!#REF!</f>
        <v/>
      </c>
      <c r="D101" s="35">
        <f>'2a. Database N flows'!#REF!</f>
        <v/>
      </c>
      <c r="E101" s="35">
        <f>'2a. Database N flows'!#REF!</f>
        <v/>
      </c>
      <c r="F101" s="172">
        <f>'2a. Database N flows'!#REF!</f>
        <v/>
      </c>
      <c r="G101" s="35">
        <f>'2a. Database N flows'!#REF!</f>
        <v/>
      </c>
      <c r="H101" s="35">
        <f>'2a. Database N flows'!#REF!</f>
        <v/>
      </c>
      <c r="I101" s="35">
        <f>'2a. Database N flows'!#REF!</f>
        <v/>
      </c>
      <c r="J101" s="35">
        <f>A101&amp;"-"&amp;B101&amp;"-"&amp;C101</f>
        <v/>
      </c>
    </row>
    <row r="102">
      <c r="A102" s="35">
        <f>'2a. Database N flows'!#REF!&amp;"."&amp;'2a. Database N flows'!#REF!</f>
        <v/>
      </c>
      <c r="B102" s="35">
        <f>'2a. Database N flows'!#REF!&amp;"."&amp;'2a. Database N flows'!#REF!</f>
        <v/>
      </c>
      <c r="C102" s="35">
        <f>'2a. Database N flows'!#REF!</f>
        <v/>
      </c>
      <c r="D102" s="35">
        <f>'2a. Database N flows'!#REF!</f>
        <v/>
      </c>
      <c r="E102" s="35">
        <f>'2a. Database N flows'!#REF!</f>
        <v/>
      </c>
      <c r="F102" s="172">
        <f>'2a. Database N flows'!#REF!</f>
        <v/>
      </c>
      <c r="G102" s="35">
        <f>'2a. Database N flows'!#REF!</f>
        <v/>
      </c>
      <c r="H102" s="35">
        <f>'2a. Database N flows'!#REF!</f>
        <v/>
      </c>
      <c r="I102" s="35">
        <f>'2a. Database N flows'!#REF!</f>
        <v/>
      </c>
      <c r="J102" s="35">
        <f>A102&amp;"-"&amp;B102&amp;"-"&amp;C102</f>
        <v/>
      </c>
    </row>
    <row r="103">
      <c r="A103" s="35">
        <f>'2a. Database N flows'!#REF!&amp;"."&amp;'2a. Database N flows'!#REF!</f>
        <v/>
      </c>
      <c r="B103" s="35">
        <f>'2a. Database N flows'!#REF!&amp;"."&amp;'2a. Database N flows'!#REF!</f>
        <v/>
      </c>
      <c r="C103" s="35">
        <f>'2a. Database N flows'!#REF!</f>
        <v/>
      </c>
      <c r="D103" s="35">
        <f>'2a. Database N flows'!#REF!</f>
        <v/>
      </c>
      <c r="E103" s="35">
        <f>'2a. Database N flows'!#REF!</f>
        <v/>
      </c>
      <c r="F103" s="172">
        <f>'2a. Database N flows'!#REF!</f>
        <v/>
      </c>
      <c r="G103" s="35">
        <f>'2a. Database N flows'!#REF!</f>
        <v/>
      </c>
      <c r="H103" s="35">
        <f>'2a. Database N flows'!#REF!</f>
        <v/>
      </c>
      <c r="I103" s="35">
        <f>'2a. Database N flows'!#REF!</f>
        <v/>
      </c>
      <c r="J103" s="35">
        <f>A103&amp;"-"&amp;B103&amp;"-"&amp;C103</f>
        <v/>
      </c>
    </row>
    <row r="104">
      <c r="A104" s="35">
        <f>'2a. Database N flows'!D70&amp;"."&amp;'2a. Database N flows'!E70</f>
        <v/>
      </c>
      <c r="B104" s="35">
        <f>'2a. Database N flows'!G70&amp;"."&amp;'2a. Database N flows'!H70</f>
        <v/>
      </c>
      <c r="C104" s="35">
        <f>'2a. Database N flows'!J70</f>
        <v/>
      </c>
      <c r="D104" s="35">
        <f>'2a. Database N flows'!M70</f>
        <v/>
      </c>
      <c r="E104" s="35">
        <f>'2a. Database N flows'!N70</f>
        <v/>
      </c>
      <c r="F104" s="172">
        <f>'2a. Database N flows'!P70</f>
        <v/>
      </c>
      <c r="G104" s="35">
        <f>'2a. Database N flows'!R70</f>
        <v/>
      </c>
      <c r="H104" s="35">
        <f>'2a. Database N flows'!U70</f>
        <v/>
      </c>
      <c r="I104" s="35">
        <f>'2a. Database N flows'!T70</f>
        <v/>
      </c>
      <c r="J104" s="35">
        <f>A104&amp;"-"&amp;B104&amp;"-"&amp;C104</f>
        <v/>
      </c>
    </row>
    <row r="105">
      <c r="A105" s="35">
        <f>'2a. Database N flows'!D71&amp;"."&amp;'2a. Database N flows'!E71</f>
        <v/>
      </c>
      <c r="B105" s="35">
        <f>'2a. Database N flows'!G71&amp;"."&amp;'2a. Database N flows'!H71</f>
        <v/>
      </c>
      <c r="C105" s="35">
        <f>'2a. Database N flows'!J71</f>
        <v/>
      </c>
      <c r="D105" s="35">
        <f>'2a. Database N flows'!M71</f>
        <v/>
      </c>
      <c r="E105" s="35">
        <f>'2a. Database N flows'!N71</f>
        <v/>
      </c>
      <c r="F105" s="172">
        <f>'2a. Database N flows'!P71</f>
        <v/>
      </c>
      <c r="G105" s="35">
        <f>'2a. Database N flows'!R71</f>
        <v/>
      </c>
      <c r="H105" s="35">
        <f>'2a. Database N flows'!U71</f>
        <v/>
      </c>
      <c r="I105" s="35">
        <f>'2a. Database N flows'!T71</f>
        <v/>
      </c>
      <c r="J105" s="35">
        <f>A105&amp;"-"&amp;B105&amp;"-"&amp;C105</f>
        <v/>
      </c>
    </row>
    <row r="106">
      <c r="A106" s="35">
        <f>'2a. Database N flows'!D72&amp;"."&amp;'2a. Database N flows'!E72</f>
        <v/>
      </c>
      <c r="B106" s="35">
        <f>'2a. Database N flows'!G72&amp;"."&amp;'2a. Database N flows'!H72</f>
        <v/>
      </c>
      <c r="C106" s="35">
        <f>'2a. Database N flows'!J72</f>
        <v/>
      </c>
      <c r="D106" s="35">
        <f>'2a. Database N flows'!M72</f>
        <v/>
      </c>
      <c r="E106" s="35">
        <f>'2a. Database N flows'!N72</f>
        <v/>
      </c>
      <c r="F106" s="172">
        <f>'2a. Database N flows'!P72</f>
        <v/>
      </c>
      <c r="G106" s="35">
        <f>'2a. Database N flows'!R72</f>
        <v/>
      </c>
      <c r="H106" s="35">
        <f>'2a. Database N flows'!U72</f>
        <v/>
      </c>
      <c r="I106" s="35">
        <f>'2a. Database N flows'!T72</f>
        <v/>
      </c>
      <c r="J106" s="35">
        <f>A106&amp;"-"&amp;B106&amp;"-"&amp;C106</f>
        <v/>
      </c>
    </row>
    <row r="107">
      <c r="A107" s="35">
        <f>'2a. Database N flows'!D73&amp;"."&amp;'2a. Database N flows'!E73</f>
        <v/>
      </c>
      <c r="B107" s="35">
        <f>'2a. Database N flows'!G73&amp;"."&amp;'2a. Database N flows'!H73</f>
        <v/>
      </c>
      <c r="C107" s="35">
        <f>'2a. Database N flows'!J73</f>
        <v/>
      </c>
      <c r="D107" s="35">
        <f>'2a. Database N flows'!M73</f>
        <v/>
      </c>
      <c r="E107" s="35">
        <f>'2a. Database N flows'!N73</f>
        <v/>
      </c>
      <c r="F107" s="172">
        <f>'2a. Database N flows'!P73</f>
        <v/>
      </c>
      <c r="G107" s="35">
        <f>'2a. Database N flows'!R73</f>
        <v/>
      </c>
      <c r="H107" s="35">
        <f>'2a. Database N flows'!U73</f>
        <v/>
      </c>
      <c r="I107" s="35">
        <f>'2a. Database N flows'!T73</f>
        <v/>
      </c>
      <c r="J107" s="35">
        <f>A107&amp;"-"&amp;B107&amp;"-"&amp;C107</f>
        <v/>
      </c>
    </row>
    <row r="108">
      <c r="A108" s="35">
        <f>'2a. Database N flows'!#REF!&amp;"."&amp;'2a. Database N flows'!#REF!</f>
        <v/>
      </c>
      <c r="B108" s="35">
        <f>'2a. Database N flows'!#REF!&amp;"."&amp;'2a. Database N flows'!#REF!</f>
        <v/>
      </c>
      <c r="C108" s="35">
        <f>'2a. Database N flows'!#REF!</f>
        <v/>
      </c>
      <c r="D108" s="35">
        <f>'2a. Database N flows'!#REF!</f>
        <v/>
      </c>
      <c r="E108" s="35">
        <f>'2a. Database N flows'!#REF!</f>
        <v/>
      </c>
      <c r="F108" s="172">
        <f>'2a. Database N flows'!#REF!</f>
        <v/>
      </c>
      <c r="G108" s="35">
        <f>'2a. Database N flows'!#REF!</f>
        <v/>
      </c>
      <c r="H108" s="35">
        <f>'2a. Database N flows'!#REF!</f>
        <v/>
      </c>
      <c r="I108" s="35">
        <f>'2a. Database N flows'!#REF!</f>
        <v/>
      </c>
      <c r="J108" s="35">
        <f>A108&amp;"-"&amp;B108&amp;"-"&amp;C108</f>
        <v/>
      </c>
    </row>
    <row r="109">
      <c r="A109" s="35">
        <f>'2a. Database N flows'!#REF!&amp;"."&amp;'2a. Database N flows'!#REF!</f>
        <v/>
      </c>
      <c r="B109" s="35">
        <f>'2a. Database N flows'!#REF!&amp;"."&amp;'2a. Database N flows'!#REF!</f>
        <v/>
      </c>
      <c r="C109" s="35">
        <f>'2a. Database N flows'!#REF!</f>
        <v/>
      </c>
      <c r="D109" s="35">
        <f>'2a. Database N flows'!#REF!</f>
        <v/>
      </c>
      <c r="E109" s="35">
        <f>'2a. Database N flows'!#REF!</f>
        <v/>
      </c>
      <c r="F109" s="172">
        <f>'2a. Database N flows'!#REF!</f>
        <v/>
      </c>
      <c r="G109" s="35">
        <f>'2a. Database N flows'!#REF!</f>
        <v/>
      </c>
      <c r="H109" s="35">
        <f>'2a. Database N flows'!#REF!</f>
        <v/>
      </c>
      <c r="I109" s="35">
        <f>'2a. Database N flows'!#REF!</f>
        <v/>
      </c>
      <c r="J109" s="35">
        <f>A109&amp;"-"&amp;B109&amp;"-"&amp;C109</f>
        <v/>
      </c>
    </row>
    <row r="110">
      <c r="A110" s="35">
        <f>'2a. Database N flows'!D74&amp;"."&amp;'2a. Database N flows'!E74</f>
        <v/>
      </c>
      <c r="B110" s="35">
        <f>'2a. Database N flows'!G74&amp;"."&amp;'2a. Database N flows'!H74</f>
        <v/>
      </c>
      <c r="C110" s="35">
        <f>'2a. Database N flows'!J74</f>
        <v/>
      </c>
      <c r="D110" s="35">
        <f>'2a. Database N flows'!M74</f>
        <v/>
      </c>
      <c r="E110" s="35">
        <f>'2a. Database N flows'!N74</f>
        <v/>
      </c>
      <c r="F110" s="172">
        <f>'2a. Database N flows'!P74</f>
        <v/>
      </c>
      <c r="G110" s="35">
        <f>'2a. Database N flows'!R74</f>
        <v/>
      </c>
      <c r="H110" s="35">
        <f>'2a. Database N flows'!U74</f>
        <v/>
      </c>
      <c r="I110" s="35">
        <f>'2a. Database N flows'!T74</f>
        <v/>
      </c>
      <c r="J110" s="35">
        <f>A110&amp;"-"&amp;B110&amp;"-"&amp;C110</f>
        <v/>
      </c>
    </row>
    <row r="111">
      <c r="A111" s="35">
        <f>'2a. Database N flows'!D76&amp;"."&amp;'2a. Database N flows'!E76</f>
        <v/>
      </c>
      <c r="B111" s="35">
        <f>'2a. Database N flows'!G76&amp;"."&amp;'2a. Database N flows'!H76</f>
        <v/>
      </c>
      <c r="C111" s="35">
        <f>'2a. Database N flows'!J76</f>
        <v/>
      </c>
      <c r="D111" s="35">
        <f>'2a. Database N flows'!M76</f>
        <v/>
      </c>
      <c r="E111" s="35">
        <f>'2a. Database N flows'!N76</f>
        <v/>
      </c>
      <c r="F111" s="172">
        <f>'2a. Database N flows'!P76</f>
        <v/>
      </c>
      <c r="G111" s="35">
        <f>'2a. Database N flows'!R76</f>
        <v/>
      </c>
      <c r="H111" s="35">
        <f>'2a. Database N flows'!U76</f>
        <v/>
      </c>
      <c r="I111" s="35">
        <f>'2a. Database N flows'!T76</f>
        <v/>
      </c>
      <c r="J111" s="35">
        <f>A111&amp;"-"&amp;B111&amp;"-"&amp;C111</f>
        <v/>
      </c>
    </row>
    <row r="112">
      <c r="A112" s="35">
        <f>'2a. Database N flows'!D77&amp;"."&amp;'2a. Database N flows'!E77</f>
        <v/>
      </c>
      <c r="B112" s="35">
        <f>'2a. Database N flows'!G77&amp;"."&amp;'2a. Database N flows'!H77</f>
        <v/>
      </c>
      <c r="C112" s="35">
        <f>'2a. Database N flows'!J77</f>
        <v/>
      </c>
      <c r="D112" s="35">
        <f>'2a. Database N flows'!M77</f>
        <v/>
      </c>
      <c r="E112" s="35">
        <f>'2a. Database N flows'!N77</f>
        <v/>
      </c>
      <c r="F112" s="172">
        <f>'2a. Database N flows'!P77</f>
        <v/>
      </c>
      <c r="G112" s="35">
        <f>'2a. Database N flows'!R77</f>
        <v/>
      </c>
      <c r="H112" s="35">
        <f>'2a. Database N flows'!U77</f>
        <v/>
      </c>
      <c r="I112" s="35">
        <f>'2a. Database N flows'!T77</f>
        <v/>
      </c>
      <c r="J112" s="35">
        <f>A112&amp;"-"&amp;B112&amp;"-"&amp;C112</f>
        <v/>
      </c>
    </row>
    <row r="113">
      <c r="A113" s="35">
        <f>'2a. Database N flows'!D78&amp;"."&amp;'2a. Database N flows'!E78</f>
        <v/>
      </c>
      <c r="B113" s="35">
        <f>'2a. Database N flows'!G78&amp;"."&amp;'2a. Database N flows'!H78</f>
        <v/>
      </c>
      <c r="C113" s="35">
        <f>'2a. Database N flows'!J78</f>
        <v/>
      </c>
      <c r="D113" s="35">
        <f>'2a. Database N flows'!M78</f>
        <v/>
      </c>
      <c r="E113" s="35">
        <f>'2a. Database N flows'!N78</f>
        <v/>
      </c>
      <c r="F113" s="172">
        <f>'2a. Database N flows'!P78</f>
        <v/>
      </c>
      <c r="G113" s="35">
        <f>'2a. Database N flows'!R78</f>
        <v/>
      </c>
      <c r="H113" s="35">
        <f>'2a. Database N flows'!U78</f>
        <v/>
      </c>
      <c r="I113" s="35">
        <f>'2a. Database N flows'!T78</f>
        <v/>
      </c>
      <c r="J113" s="35">
        <f>A113&amp;"-"&amp;B113&amp;"-"&amp;C113</f>
        <v/>
      </c>
    </row>
    <row r="114">
      <c r="A114" s="35">
        <f>'2a. Database N flows'!D79&amp;"."&amp;'2a. Database N flows'!E79</f>
        <v/>
      </c>
      <c r="B114" s="35">
        <f>'2a. Database N flows'!G79&amp;"."&amp;'2a. Database N flows'!H79</f>
        <v/>
      </c>
      <c r="C114" s="35">
        <f>'2a. Database N flows'!J79</f>
        <v/>
      </c>
      <c r="D114" s="35">
        <f>'2a. Database N flows'!M79</f>
        <v/>
      </c>
      <c r="E114" s="35">
        <f>'2a. Database N flows'!N79</f>
        <v/>
      </c>
      <c r="F114" s="172">
        <f>'2a. Database N flows'!P79</f>
        <v/>
      </c>
      <c r="G114" s="35">
        <f>'2a. Database N flows'!R79</f>
        <v/>
      </c>
      <c r="H114" s="35">
        <f>'2a. Database N flows'!U79</f>
        <v/>
      </c>
      <c r="I114" s="35">
        <f>'2a. Database N flows'!T79</f>
        <v/>
      </c>
      <c r="J114" s="35">
        <f>A114&amp;"-"&amp;B114&amp;"-"&amp;C114</f>
        <v/>
      </c>
    </row>
    <row r="115">
      <c r="A115" s="35">
        <f>'2a. Database N flows'!D80&amp;"."&amp;'2a. Database N flows'!E80</f>
        <v/>
      </c>
      <c r="B115" s="35">
        <f>'2a. Database N flows'!G80&amp;"."&amp;'2a. Database N flows'!H80</f>
        <v/>
      </c>
      <c r="C115" s="35">
        <f>'2a. Database N flows'!J80</f>
        <v/>
      </c>
      <c r="D115" s="35">
        <f>'2a. Database N flows'!M80</f>
        <v/>
      </c>
      <c r="E115" s="35">
        <f>'2a. Database N flows'!N80</f>
        <v/>
      </c>
      <c r="F115" s="172">
        <f>'2a. Database N flows'!P80</f>
        <v/>
      </c>
      <c r="G115" s="35">
        <f>'2a. Database N flows'!R80</f>
        <v/>
      </c>
      <c r="H115" s="35">
        <f>'2a. Database N flows'!U80</f>
        <v/>
      </c>
      <c r="I115" s="35">
        <f>'2a. Database N flows'!T80</f>
        <v/>
      </c>
      <c r="J115" s="35">
        <f>A115&amp;"-"&amp;B115&amp;"-"&amp;C115</f>
        <v/>
      </c>
    </row>
    <row r="116">
      <c r="A116" s="35">
        <f>'2a. Database N flows'!D81&amp;"."&amp;'2a. Database N flows'!E81</f>
        <v/>
      </c>
      <c r="B116" s="35">
        <f>'2a. Database N flows'!G81&amp;"."&amp;'2a. Database N flows'!H81</f>
        <v/>
      </c>
      <c r="C116" s="35">
        <f>'2a. Database N flows'!J81</f>
        <v/>
      </c>
      <c r="D116" s="35">
        <f>'2a. Database N flows'!M81</f>
        <v/>
      </c>
      <c r="E116" s="35">
        <f>'2a. Database N flows'!N81</f>
        <v/>
      </c>
      <c r="F116" s="172">
        <f>'2a. Database N flows'!P81</f>
        <v/>
      </c>
      <c r="G116" s="35">
        <f>'2a. Database N flows'!R81</f>
        <v/>
      </c>
      <c r="H116" s="35">
        <f>'2a. Database N flows'!U81</f>
        <v/>
      </c>
      <c r="I116" s="35">
        <f>'2a. Database N flows'!T81</f>
        <v/>
      </c>
      <c r="J116" s="35">
        <f>A116&amp;"-"&amp;B116&amp;"-"&amp;C116</f>
        <v/>
      </c>
    </row>
    <row r="117">
      <c r="A117" s="35">
        <f>'2a. Database N flows'!#REF!&amp;"."&amp;'2a. Database N flows'!#REF!</f>
        <v/>
      </c>
      <c r="B117" s="35">
        <f>'2a. Database N flows'!#REF!&amp;"."&amp;'2a. Database N flows'!#REF!</f>
        <v/>
      </c>
      <c r="C117" s="35">
        <f>'2a. Database N flows'!#REF!</f>
        <v/>
      </c>
      <c r="D117" s="35">
        <f>'2a. Database N flows'!#REF!</f>
        <v/>
      </c>
      <c r="E117" s="35">
        <f>'2a. Database N flows'!#REF!</f>
        <v/>
      </c>
      <c r="F117" s="172">
        <f>'2a. Database N flows'!#REF!</f>
        <v/>
      </c>
      <c r="G117" s="35">
        <f>'2a. Database N flows'!#REF!</f>
        <v/>
      </c>
      <c r="H117" s="35">
        <f>'2a. Database N flows'!#REF!</f>
        <v/>
      </c>
      <c r="I117" s="35">
        <f>'2a. Database N flows'!#REF!</f>
        <v/>
      </c>
      <c r="J117" s="35">
        <f>A117&amp;"-"&amp;B117&amp;"-"&amp;C117</f>
        <v/>
      </c>
    </row>
    <row r="118">
      <c r="A118" s="35">
        <f>'2a. Database N flows'!D82&amp;"."&amp;'2a. Database N flows'!E82</f>
        <v/>
      </c>
      <c r="B118" s="35">
        <f>'2a. Database N flows'!G82&amp;"."&amp;'2a. Database N flows'!H82</f>
        <v/>
      </c>
      <c r="C118" s="35">
        <f>'2a. Database N flows'!J82</f>
        <v/>
      </c>
      <c r="D118" s="35">
        <f>'2a. Database N flows'!M82</f>
        <v/>
      </c>
      <c r="E118" s="35">
        <f>'2a. Database N flows'!N82</f>
        <v/>
      </c>
      <c r="F118" s="172">
        <f>'2a. Database N flows'!P82</f>
        <v/>
      </c>
      <c r="G118" s="35">
        <f>'2a. Database N flows'!R82</f>
        <v/>
      </c>
      <c r="H118" s="35">
        <f>'2a. Database N flows'!U82</f>
        <v/>
      </c>
      <c r="I118" s="35">
        <f>'2a. Database N flows'!T82</f>
        <v/>
      </c>
      <c r="J118" s="35">
        <f>A118&amp;"-"&amp;B118&amp;"-"&amp;C118</f>
        <v/>
      </c>
    </row>
    <row r="119">
      <c r="A119" s="35">
        <f>'2a. Database N flows'!D83&amp;"."&amp;'2a. Database N flows'!E83</f>
        <v/>
      </c>
      <c r="B119" s="35">
        <f>'2a. Database N flows'!G83&amp;"."&amp;'2a. Database N flows'!H83</f>
        <v/>
      </c>
      <c r="C119" s="35">
        <f>'2a. Database N flows'!J83</f>
        <v/>
      </c>
      <c r="D119" s="35">
        <f>'2a. Database N flows'!M83</f>
        <v/>
      </c>
      <c r="E119" s="35">
        <f>'2a. Database N flows'!N83</f>
        <v/>
      </c>
      <c r="F119" s="172">
        <f>'2a. Database N flows'!P83</f>
        <v/>
      </c>
      <c r="G119" s="35">
        <f>'2a. Database N flows'!R83</f>
        <v/>
      </c>
      <c r="H119" s="35">
        <f>'2a. Database N flows'!U83</f>
        <v/>
      </c>
      <c r="I119" s="35">
        <f>'2a. Database N flows'!T83</f>
        <v/>
      </c>
      <c r="J119" s="35">
        <f>A119&amp;"-"&amp;B119&amp;"-"&amp;C119</f>
        <v/>
      </c>
    </row>
    <row r="120">
      <c r="A120" s="35">
        <f>'2a. Database N flows'!#REF!&amp;"."&amp;'2a. Database N flows'!#REF!</f>
        <v/>
      </c>
      <c r="B120" s="35">
        <f>'2a. Database N flows'!#REF!&amp;"."&amp;'2a. Database N flows'!#REF!</f>
        <v/>
      </c>
      <c r="C120" s="35">
        <f>'2a. Database N flows'!#REF!</f>
        <v/>
      </c>
      <c r="D120" s="35">
        <f>'2a. Database N flows'!#REF!</f>
        <v/>
      </c>
      <c r="E120" s="35">
        <f>'2a. Database N flows'!#REF!</f>
        <v/>
      </c>
      <c r="F120" s="172">
        <f>'2a. Database N flows'!#REF!</f>
        <v/>
      </c>
      <c r="G120" s="35">
        <f>'2a. Database N flows'!#REF!</f>
        <v/>
      </c>
      <c r="H120" s="35">
        <f>'2a. Database N flows'!#REF!</f>
        <v/>
      </c>
      <c r="I120" s="35">
        <f>'2a. Database N flows'!#REF!</f>
        <v/>
      </c>
      <c r="J120" s="35">
        <f>A120&amp;"-"&amp;B120&amp;"-"&amp;C120</f>
        <v/>
      </c>
    </row>
    <row r="121">
      <c r="A121" s="35">
        <f>'2a. Database N flows'!#REF!&amp;"."&amp;'2a. Database N flows'!#REF!</f>
        <v/>
      </c>
      <c r="B121" s="35">
        <f>'2a. Database N flows'!#REF!&amp;"."&amp;'2a. Database N flows'!#REF!</f>
        <v/>
      </c>
      <c r="C121" s="35">
        <f>'2a. Database N flows'!#REF!</f>
        <v/>
      </c>
      <c r="D121" s="35">
        <f>'2a. Database N flows'!#REF!</f>
        <v/>
      </c>
      <c r="E121" s="35">
        <f>'2a. Database N flows'!#REF!</f>
        <v/>
      </c>
      <c r="F121" s="172">
        <f>'2a. Database N flows'!#REF!</f>
        <v/>
      </c>
      <c r="G121" s="35">
        <f>'2a. Database N flows'!#REF!</f>
        <v/>
      </c>
      <c r="H121" s="35">
        <f>'2a. Database N flows'!#REF!</f>
        <v/>
      </c>
      <c r="I121" s="35">
        <f>'2a. Database N flows'!#REF!</f>
        <v/>
      </c>
      <c r="J121" s="35">
        <f>A121&amp;"-"&amp;B121&amp;"-"&amp;C121</f>
        <v/>
      </c>
    </row>
    <row r="122">
      <c r="A122" s="35">
        <f>'2a. Database N flows'!#REF!&amp;"."&amp;'2a. Database N flows'!#REF!</f>
        <v/>
      </c>
      <c r="B122" s="35">
        <f>'2a. Database N flows'!#REF!&amp;"."&amp;'2a. Database N flows'!#REF!</f>
        <v/>
      </c>
      <c r="C122" s="35">
        <f>'2a. Database N flows'!#REF!</f>
        <v/>
      </c>
      <c r="D122" s="35">
        <f>'2a. Database N flows'!#REF!</f>
        <v/>
      </c>
      <c r="E122" s="35">
        <f>'2a. Database N flows'!#REF!</f>
        <v/>
      </c>
      <c r="F122" s="172">
        <f>'2a. Database N flows'!#REF!</f>
        <v/>
      </c>
      <c r="G122" s="35">
        <f>'2a. Database N flows'!#REF!</f>
        <v/>
      </c>
      <c r="H122" s="35">
        <f>'2a. Database N flows'!#REF!</f>
        <v/>
      </c>
      <c r="I122" s="35">
        <f>'2a. Database N flows'!#REF!</f>
        <v/>
      </c>
      <c r="J122" s="35">
        <f>A122&amp;"-"&amp;B122&amp;"-"&amp;C122</f>
        <v/>
      </c>
    </row>
    <row r="123">
      <c r="A123" s="35">
        <f>'2a. Database N flows'!#REF!&amp;"."&amp;'2a. Database N flows'!#REF!</f>
        <v/>
      </c>
      <c r="B123" s="35">
        <f>'2a. Database N flows'!#REF!&amp;"."&amp;'2a. Database N flows'!#REF!</f>
        <v/>
      </c>
      <c r="C123" s="35">
        <f>'2a. Database N flows'!#REF!</f>
        <v/>
      </c>
      <c r="D123" s="35">
        <f>'2a. Database N flows'!#REF!</f>
        <v/>
      </c>
      <c r="E123" s="35">
        <f>'2a. Database N flows'!#REF!</f>
        <v/>
      </c>
      <c r="F123" s="172">
        <f>'2a. Database N flows'!#REF!</f>
        <v/>
      </c>
      <c r="G123" s="35">
        <f>'2a. Database N flows'!#REF!</f>
        <v/>
      </c>
      <c r="H123" s="35">
        <f>'2a. Database N flows'!#REF!</f>
        <v/>
      </c>
      <c r="I123" s="35">
        <f>'2a. Database N flows'!#REF!</f>
        <v/>
      </c>
      <c r="J123" s="35">
        <f>A123&amp;"-"&amp;B123&amp;"-"&amp;C123</f>
        <v/>
      </c>
    </row>
    <row r="124">
      <c r="A124" s="35">
        <f>'2a. Database N flows'!#REF!&amp;"."&amp;'2a. Database N flows'!#REF!</f>
        <v/>
      </c>
      <c r="B124" s="35">
        <f>'2a. Database N flows'!#REF!&amp;"."&amp;'2a. Database N flows'!#REF!</f>
        <v/>
      </c>
      <c r="C124" s="35">
        <f>'2a. Database N flows'!#REF!</f>
        <v/>
      </c>
      <c r="D124" s="35">
        <f>'2a. Database N flows'!#REF!</f>
        <v/>
      </c>
      <c r="E124" s="35">
        <f>'2a. Database N flows'!#REF!</f>
        <v/>
      </c>
      <c r="F124" s="172">
        <f>'2a. Database N flows'!#REF!</f>
        <v/>
      </c>
      <c r="G124" s="35">
        <f>'2a. Database N flows'!#REF!</f>
        <v/>
      </c>
      <c r="H124" s="35">
        <f>'2a. Database N flows'!#REF!</f>
        <v/>
      </c>
      <c r="I124" s="35">
        <f>'2a. Database N flows'!#REF!</f>
        <v/>
      </c>
      <c r="J124" s="35">
        <f>A124&amp;"-"&amp;B124&amp;"-"&amp;C124</f>
        <v/>
      </c>
    </row>
    <row r="125">
      <c r="A125" s="35">
        <f>'2a. Database N flows'!D84&amp;"."&amp;'2a. Database N flows'!E84</f>
        <v/>
      </c>
      <c r="B125" s="35">
        <f>'2a. Database N flows'!G84&amp;"."&amp;'2a. Database N flows'!H84</f>
        <v/>
      </c>
      <c r="C125" s="35">
        <f>'2a. Database N flows'!J84</f>
        <v/>
      </c>
      <c r="D125" s="35">
        <f>'2a. Database N flows'!M84</f>
        <v/>
      </c>
      <c r="E125" s="35">
        <f>'2a. Database N flows'!N84</f>
        <v/>
      </c>
      <c r="F125" s="172">
        <f>'2a. Database N flows'!P84</f>
        <v/>
      </c>
      <c r="G125" s="35">
        <f>'2a. Database N flows'!R84</f>
        <v/>
      </c>
      <c r="H125" s="35">
        <f>'2a. Database N flows'!U84</f>
        <v/>
      </c>
      <c r="I125" s="35">
        <f>'2a. Database N flows'!T84</f>
        <v/>
      </c>
      <c r="J125" s="35">
        <f>A125&amp;"-"&amp;B125&amp;"-"&amp;C125</f>
        <v/>
      </c>
    </row>
    <row r="126">
      <c r="A126" s="35">
        <f>'2a. Database N flows'!D85&amp;"."&amp;'2a. Database N flows'!E85</f>
        <v/>
      </c>
      <c r="B126" s="35">
        <f>'2a. Database N flows'!G85&amp;"."&amp;'2a. Database N flows'!H85</f>
        <v/>
      </c>
      <c r="C126" s="35">
        <f>'2a. Database N flows'!J85</f>
        <v/>
      </c>
      <c r="D126" s="35">
        <f>'2a. Database N flows'!M85</f>
        <v/>
      </c>
      <c r="E126" s="35">
        <f>'2a. Database N flows'!N85</f>
        <v/>
      </c>
      <c r="F126" s="172">
        <f>'2a. Database N flows'!P85</f>
        <v/>
      </c>
      <c r="G126" s="35">
        <f>'2a. Database N flows'!R85</f>
        <v/>
      </c>
      <c r="H126" s="35">
        <f>'2a. Database N flows'!U85</f>
        <v/>
      </c>
      <c r="I126" s="35">
        <f>'2a. Database N flows'!T85</f>
        <v/>
      </c>
      <c r="J126" s="35">
        <f>A126&amp;"-"&amp;B126&amp;"-"&amp;C126</f>
        <v/>
      </c>
    </row>
    <row r="127">
      <c r="A127" s="35">
        <f>'2a. Database N flows'!D86&amp;"."&amp;'2a. Database N flows'!E86</f>
        <v/>
      </c>
      <c r="B127" s="35">
        <f>'2a. Database N flows'!G86&amp;"."&amp;'2a. Database N flows'!H86</f>
        <v/>
      </c>
      <c r="C127" s="35">
        <f>'2a. Database N flows'!J86</f>
        <v/>
      </c>
      <c r="D127" s="35">
        <f>'2a. Database N flows'!M86</f>
        <v/>
      </c>
      <c r="E127" s="35">
        <f>'2a. Database N flows'!N86</f>
        <v/>
      </c>
      <c r="F127" s="172">
        <f>'2a. Database N flows'!P86</f>
        <v/>
      </c>
      <c r="G127" s="35">
        <f>'2a. Database N flows'!R86</f>
        <v/>
      </c>
      <c r="H127" s="35">
        <f>'2a. Database N flows'!U86</f>
        <v/>
      </c>
      <c r="I127" s="35">
        <f>'2a. Database N flows'!T86</f>
        <v/>
      </c>
      <c r="J127" s="35">
        <f>A127&amp;"-"&amp;B127&amp;"-"&amp;C127</f>
        <v/>
      </c>
    </row>
    <row r="128">
      <c r="A128" s="35">
        <f>'2a. Database N flows'!D87&amp;"."&amp;'2a. Database N flows'!E87</f>
        <v/>
      </c>
      <c r="B128" s="35">
        <f>'2a. Database N flows'!G87&amp;"."&amp;'2a. Database N flows'!H87</f>
        <v/>
      </c>
      <c r="C128" s="35">
        <f>'2a. Database N flows'!J87</f>
        <v/>
      </c>
      <c r="D128" s="35">
        <f>'2a. Database N flows'!M87</f>
        <v/>
      </c>
      <c r="E128" s="35">
        <f>'2a. Database N flows'!N87</f>
        <v/>
      </c>
      <c r="F128" s="172">
        <f>'2a. Database N flows'!P87</f>
        <v/>
      </c>
      <c r="G128" s="35">
        <f>'2a. Database N flows'!R87</f>
        <v/>
      </c>
      <c r="H128" s="35">
        <f>'2a. Database N flows'!U87</f>
        <v/>
      </c>
      <c r="I128" s="35">
        <f>'2a. Database N flows'!T87</f>
        <v/>
      </c>
      <c r="J128" s="35">
        <f>A128&amp;"-"&amp;B128&amp;"-"&amp;C128</f>
        <v/>
      </c>
    </row>
    <row r="129">
      <c r="A129" s="35">
        <f>'2a. Database N flows'!D88&amp;"."&amp;'2a. Database N flows'!E88</f>
        <v/>
      </c>
      <c r="B129" s="35">
        <f>'2a. Database N flows'!G88&amp;"."&amp;'2a. Database N flows'!H88</f>
        <v/>
      </c>
      <c r="C129" s="35">
        <f>'2a. Database N flows'!J88</f>
        <v/>
      </c>
      <c r="D129" s="35">
        <f>'2a. Database N flows'!M88</f>
        <v/>
      </c>
      <c r="E129" s="35">
        <f>'2a. Database N flows'!N88</f>
        <v/>
      </c>
      <c r="F129" s="172">
        <f>'2a. Database N flows'!P88</f>
        <v/>
      </c>
      <c r="G129" s="35">
        <f>'2a. Database N flows'!R88</f>
        <v/>
      </c>
      <c r="H129" s="35">
        <f>'2a. Database N flows'!U88</f>
        <v/>
      </c>
      <c r="I129" s="35">
        <f>'2a. Database N flows'!T88</f>
        <v/>
      </c>
      <c r="J129" s="35">
        <f>A129&amp;"-"&amp;B129&amp;"-"&amp;C129</f>
        <v/>
      </c>
    </row>
    <row r="130">
      <c r="A130" s="35">
        <f>'2a. Database N flows'!#REF!&amp;"."&amp;'2a. Database N flows'!#REF!</f>
        <v/>
      </c>
      <c r="B130" s="35">
        <f>'2a. Database N flows'!#REF!&amp;"."&amp;'2a. Database N flows'!#REF!</f>
        <v/>
      </c>
      <c r="C130" s="35">
        <f>'2a. Database N flows'!#REF!</f>
        <v/>
      </c>
      <c r="D130" s="35">
        <f>'2a. Database N flows'!#REF!</f>
        <v/>
      </c>
      <c r="E130" s="35">
        <f>'2a. Database N flows'!#REF!</f>
        <v/>
      </c>
      <c r="F130" s="172">
        <f>'2a. Database N flows'!#REF!</f>
        <v/>
      </c>
      <c r="G130" s="35">
        <f>'2a. Database N flows'!#REF!</f>
        <v/>
      </c>
      <c r="H130" s="35">
        <f>'2a. Database N flows'!#REF!</f>
        <v/>
      </c>
      <c r="I130" s="35">
        <f>'2a. Database N flows'!#REF!</f>
        <v/>
      </c>
      <c r="J130" s="35">
        <f>A130&amp;"-"&amp;B130&amp;"-"&amp;C130</f>
        <v/>
      </c>
    </row>
    <row r="131">
      <c r="A131" s="35">
        <f>'2a. Database N flows'!D89&amp;"."&amp;'2a. Database N flows'!E89</f>
        <v/>
      </c>
      <c r="B131" s="35">
        <f>'2a. Database N flows'!G89&amp;"."&amp;'2a. Database N flows'!H89</f>
        <v/>
      </c>
      <c r="C131" s="35">
        <f>'2a. Database N flows'!J89</f>
        <v/>
      </c>
      <c r="D131" s="35">
        <f>'2a. Database N flows'!M89</f>
        <v/>
      </c>
      <c r="E131" s="35">
        <f>'2a. Database N flows'!N89</f>
        <v/>
      </c>
      <c r="F131" s="172">
        <f>'2a. Database N flows'!P89</f>
        <v/>
      </c>
      <c r="G131" s="35">
        <f>'2a. Database N flows'!R89</f>
        <v/>
      </c>
      <c r="H131" s="35">
        <f>'2a. Database N flows'!U89</f>
        <v/>
      </c>
      <c r="I131" s="35">
        <f>'2a. Database N flows'!T89</f>
        <v/>
      </c>
      <c r="J131" s="35">
        <f>A131&amp;"-"&amp;B131&amp;"-"&amp;C131</f>
        <v/>
      </c>
    </row>
    <row r="132">
      <c r="A132" s="35">
        <f>'2a. Database N flows'!D90&amp;"."&amp;'2a. Database N flows'!E90</f>
        <v/>
      </c>
      <c r="B132" s="35">
        <f>'2a. Database N flows'!G90&amp;"."&amp;'2a. Database N flows'!H90</f>
        <v/>
      </c>
      <c r="C132" s="35">
        <f>'2a. Database N flows'!J90</f>
        <v/>
      </c>
      <c r="D132" s="35">
        <f>'2a. Database N flows'!M90</f>
        <v/>
      </c>
      <c r="E132" s="35">
        <f>'2a. Database N flows'!N90</f>
        <v/>
      </c>
      <c r="F132" s="172">
        <f>'2a. Database N flows'!P90</f>
        <v/>
      </c>
      <c r="G132" s="35">
        <f>'2a. Database N flows'!R90</f>
        <v/>
      </c>
      <c r="H132" s="35">
        <f>'2a. Database N flows'!U90</f>
        <v/>
      </c>
      <c r="I132" s="35">
        <f>'2a. Database N flows'!T90</f>
        <v/>
      </c>
      <c r="J132" s="35">
        <f>A132&amp;"-"&amp;B132&amp;"-"&amp;C132</f>
        <v/>
      </c>
    </row>
    <row r="133">
      <c r="A133" s="35">
        <f>'2a. Database N flows'!D91&amp;"."&amp;'2a. Database N flows'!E91</f>
        <v/>
      </c>
      <c r="B133" s="35">
        <f>'2a. Database N flows'!G91&amp;"."&amp;'2a. Database N flows'!H91</f>
        <v/>
      </c>
      <c r="C133" s="35">
        <f>'2a. Database N flows'!J91</f>
        <v/>
      </c>
      <c r="D133" s="35">
        <f>'2a. Database N flows'!M91</f>
        <v/>
      </c>
      <c r="E133" s="35">
        <f>'2a. Database N flows'!N91</f>
        <v/>
      </c>
      <c r="F133" s="172">
        <f>'2a. Database N flows'!P91</f>
        <v/>
      </c>
      <c r="G133" s="35">
        <f>'2a. Database N flows'!R91</f>
        <v/>
      </c>
      <c r="H133" s="35">
        <f>'2a. Database N flows'!U91</f>
        <v/>
      </c>
      <c r="I133" s="35">
        <f>'2a. Database N flows'!T91</f>
        <v/>
      </c>
      <c r="J133" s="35">
        <f>A133&amp;"-"&amp;B133&amp;"-"&amp;C133</f>
        <v/>
      </c>
    </row>
    <row r="134">
      <c r="A134" s="35">
        <f>'2a. Database N flows'!D92&amp;"."&amp;'2a. Database N flows'!E92</f>
        <v/>
      </c>
      <c r="B134" s="35">
        <f>'2a. Database N flows'!G92&amp;"."&amp;'2a. Database N flows'!H92</f>
        <v/>
      </c>
      <c r="C134" s="35">
        <f>'2a. Database N flows'!J92</f>
        <v/>
      </c>
      <c r="D134" s="35">
        <f>'2a. Database N flows'!M92</f>
        <v/>
      </c>
      <c r="E134" s="35">
        <f>'2a. Database N flows'!N92</f>
        <v/>
      </c>
      <c r="F134" s="172">
        <f>'2a. Database N flows'!P92</f>
        <v/>
      </c>
      <c r="G134" s="35">
        <f>'2a. Database N flows'!R92</f>
        <v/>
      </c>
      <c r="H134" s="35">
        <f>'2a. Database N flows'!U92</f>
        <v/>
      </c>
      <c r="I134" s="35">
        <f>'2a. Database N flows'!T92</f>
        <v/>
      </c>
      <c r="J134" s="35">
        <f>A134&amp;"-"&amp;B134&amp;"-"&amp;C134</f>
        <v/>
      </c>
    </row>
    <row r="135">
      <c r="A135" s="35">
        <f>'2a. Database N flows'!D93&amp;"."&amp;'2a. Database N flows'!E93</f>
        <v/>
      </c>
      <c r="B135" s="35">
        <f>'2a. Database N flows'!G93&amp;"."&amp;'2a. Database N flows'!H93</f>
        <v/>
      </c>
      <c r="C135" s="35">
        <f>'2a. Database N flows'!J93</f>
        <v/>
      </c>
      <c r="D135" s="35">
        <f>'2a. Database N flows'!M93</f>
        <v/>
      </c>
      <c r="E135" s="35">
        <f>'2a. Database N flows'!N93</f>
        <v/>
      </c>
      <c r="F135" s="172">
        <f>'2a. Database N flows'!P93</f>
        <v/>
      </c>
      <c r="G135" s="35">
        <f>'2a. Database N flows'!R93</f>
        <v/>
      </c>
      <c r="H135" s="35">
        <f>'2a. Database N flows'!U93</f>
        <v/>
      </c>
      <c r="I135" s="35">
        <f>'2a. Database N flows'!T93</f>
        <v/>
      </c>
      <c r="J135" s="35">
        <f>A135&amp;"-"&amp;B135&amp;"-"&amp;C135</f>
        <v/>
      </c>
    </row>
    <row r="136">
      <c r="A136" s="35">
        <f>'2a. Database N flows'!D94&amp;"."&amp;'2a. Database N flows'!E94</f>
        <v/>
      </c>
      <c r="B136" s="35">
        <f>'2a. Database N flows'!G94&amp;"."&amp;'2a. Database N flows'!H94</f>
        <v/>
      </c>
      <c r="C136" s="35">
        <f>'2a. Database N flows'!J94</f>
        <v/>
      </c>
      <c r="D136" s="35">
        <f>'2a. Database N flows'!M94</f>
        <v/>
      </c>
      <c r="E136" s="35">
        <f>'2a. Database N flows'!N94</f>
        <v/>
      </c>
      <c r="F136" s="172">
        <f>'2a. Database N flows'!P94</f>
        <v/>
      </c>
      <c r="G136" s="35">
        <f>'2a. Database N flows'!R94</f>
        <v/>
      </c>
      <c r="H136" s="35">
        <f>'2a. Database N flows'!U94</f>
        <v/>
      </c>
      <c r="I136" s="35">
        <f>'2a. Database N flows'!T94</f>
        <v/>
      </c>
      <c r="J136" s="35">
        <f>A136&amp;"-"&amp;B136&amp;"-"&amp;C136</f>
        <v/>
      </c>
    </row>
    <row r="137">
      <c r="A137" s="35">
        <f>'2a. Database N flows'!D95&amp;"."&amp;'2a. Database N flows'!E95</f>
        <v/>
      </c>
      <c r="B137" s="35">
        <f>'2a. Database N flows'!G95&amp;"."&amp;'2a. Database N flows'!H95</f>
        <v/>
      </c>
      <c r="C137" s="35">
        <f>'2a. Database N flows'!J95</f>
        <v/>
      </c>
      <c r="D137" s="35">
        <f>'2a. Database N flows'!M95</f>
        <v/>
      </c>
      <c r="E137" s="35">
        <f>'2a. Database N flows'!N95</f>
        <v/>
      </c>
      <c r="F137" s="172">
        <f>'2a. Database N flows'!P95</f>
        <v/>
      </c>
      <c r="G137" s="35">
        <f>'2a. Database N flows'!R95</f>
        <v/>
      </c>
      <c r="H137" s="35">
        <f>'2a. Database N flows'!U95</f>
        <v/>
      </c>
      <c r="I137" s="35">
        <f>'2a. Database N flows'!T95</f>
        <v/>
      </c>
      <c r="J137" s="35">
        <f>A137&amp;"-"&amp;B137&amp;"-"&amp;C137</f>
        <v/>
      </c>
    </row>
    <row r="138">
      <c r="A138" s="35">
        <f>'2a. Database N flows'!#REF!&amp;"."&amp;'2a. Database N flows'!#REF!</f>
        <v/>
      </c>
      <c r="B138" s="35">
        <f>'2a. Database N flows'!#REF!&amp;"."&amp;'2a. Database N flows'!#REF!</f>
        <v/>
      </c>
      <c r="C138" s="35">
        <f>'2a. Database N flows'!#REF!</f>
        <v/>
      </c>
      <c r="D138" s="35">
        <f>'2a. Database N flows'!#REF!</f>
        <v/>
      </c>
      <c r="E138" s="35">
        <f>'2a. Database N flows'!#REF!</f>
        <v/>
      </c>
      <c r="F138" s="172">
        <f>'2a. Database N flows'!#REF!</f>
        <v/>
      </c>
      <c r="G138" s="35">
        <f>'2a. Database N flows'!#REF!</f>
        <v/>
      </c>
      <c r="H138" s="35">
        <f>'2a. Database N flows'!#REF!</f>
        <v/>
      </c>
      <c r="I138" s="35">
        <f>'2a. Database N flows'!#REF!</f>
        <v/>
      </c>
      <c r="J138" s="35">
        <f>A138&amp;"-"&amp;B138&amp;"-"&amp;C138</f>
        <v/>
      </c>
    </row>
    <row r="139">
      <c r="A139" s="35">
        <f>'2a. Database N flows'!#REF!&amp;"."&amp;'2a. Database N flows'!#REF!</f>
        <v/>
      </c>
      <c r="B139" s="35">
        <f>'2a. Database N flows'!#REF!&amp;"."&amp;'2a. Database N flows'!#REF!</f>
        <v/>
      </c>
      <c r="C139" s="35">
        <f>'2a. Database N flows'!#REF!</f>
        <v/>
      </c>
      <c r="D139" s="35">
        <f>'2a. Database N flows'!#REF!</f>
        <v/>
      </c>
      <c r="E139" s="35">
        <f>'2a. Database N flows'!#REF!</f>
        <v/>
      </c>
      <c r="F139" s="172">
        <f>'2a. Database N flows'!#REF!</f>
        <v/>
      </c>
      <c r="G139" s="35">
        <f>'2a. Database N flows'!#REF!</f>
        <v/>
      </c>
      <c r="H139" s="35">
        <f>'2a. Database N flows'!#REF!</f>
        <v/>
      </c>
      <c r="I139" s="35">
        <f>'2a. Database N flows'!#REF!</f>
        <v/>
      </c>
      <c r="J139" s="35">
        <f>A139&amp;"-"&amp;B139&amp;"-"&amp;C139</f>
        <v/>
      </c>
    </row>
    <row r="140">
      <c r="A140" s="35">
        <f>'2a. Database N flows'!#REF!&amp;"."&amp;'2a. Database N flows'!#REF!</f>
        <v/>
      </c>
      <c r="B140" s="35">
        <f>'2a. Database N flows'!#REF!&amp;"."&amp;'2a. Database N flows'!#REF!</f>
        <v/>
      </c>
      <c r="C140" s="35">
        <f>'2a. Database N flows'!#REF!</f>
        <v/>
      </c>
      <c r="D140" s="35">
        <f>'2a. Database N flows'!#REF!</f>
        <v/>
      </c>
      <c r="E140" s="35">
        <f>'2a. Database N flows'!#REF!</f>
        <v/>
      </c>
      <c r="F140" s="172">
        <f>'2a. Database N flows'!#REF!</f>
        <v/>
      </c>
      <c r="G140" s="35">
        <f>'2a. Database N flows'!#REF!</f>
        <v/>
      </c>
      <c r="H140" s="35">
        <f>'2a. Database N flows'!#REF!</f>
        <v/>
      </c>
      <c r="I140" s="35">
        <f>'2a. Database N flows'!#REF!</f>
        <v/>
      </c>
      <c r="J140" s="35">
        <f>A140&amp;"-"&amp;B140&amp;"-"&amp;C140</f>
        <v/>
      </c>
    </row>
    <row r="141">
      <c r="A141" s="35">
        <f>'2a. Database N flows'!#REF!&amp;"."&amp;'2a. Database N flows'!#REF!</f>
        <v/>
      </c>
      <c r="B141" s="35">
        <f>'2a. Database N flows'!#REF!&amp;"."&amp;'2a. Database N flows'!#REF!</f>
        <v/>
      </c>
      <c r="C141" s="35">
        <f>'2a. Database N flows'!#REF!</f>
        <v/>
      </c>
      <c r="D141" s="35">
        <f>'2a. Database N flows'!#REF!</f>
        <v/>
      </c>
      <c r="E141" s="35">
        <f>'2a. Database N flows'!#REF!</f>
        <v/>
      </c>
      <c r="F141" s="172">
        <f>'2a. Database N flows'!#REF!</f>
        <v/>
      </c>
      <c r="G141" s="35">
        <f>'2a. Database N flows'!#REF!</f>
        <v/>
      </c>
      <c r="H141" s="35">
        <f>'2a. Database N flows'!#REF!</f>
        <v/>
      </c>
      <c r="I141" s="35">
        <f>'2a. Database N flows'!#REF!</f>
        <v/>
      </c>
      <c r="J141" s="35">
        <f>A141&amp;"-"&amp;B141&amp;"-"&amp;C141</f>
        <v/>
      </c>
    </row>
    <row r="142">
      <c r="A142" s="35">
        <f>'2a. Database N flows'!D96&amp;"."&amp;'2a. Database N flows'!E96</f>
        <v/>
      </c>
      <c r="B142" s="35">
        <f>'2a. Database N flows'!G96&amp;"."&amp;'2a. Database N flows'!H96</f>
        <v/>
      </c>
      <c r="C142" s="35">
        <f>'2a. Database N flows'!J96</f>
        <v/>
      </c>
      <c r="D142" s="35">
        <f>'2a. Database N flows'!M96</f>
        <v/>
      </c>
      <c r="E142" s="35">
        <f>'2a. Database N flows'!N96</f>
        <v/>
      </c>
      <c r="F142" s="172">
        <f>'2a. Database N flows'!P96</f>
        <v/>
      </c>
      <c r="G142" s="35">
        <f>'2a. Database N flows'!R96</f>
        <v/>
      </c>
      <c r="H142" s="35">
        <f>'2a. Database N flows'!U96</f>
        <v/>
      </c>
      <c r="I142" s="35">
        <f>'2a. Database N flows'!T96</f>
        <v/>
      </c>
      <c r="J142" s="35">
        <f>A142&amp;"-"&amp;B142&amp;"-"&amp;C142</f>
        <v/>
      </c>
    </row>
    <row r="143">
      <c r="A143" s="35">
        <f>'2a. Database N flows'!D97&amp;"."&amp;'2a. Database N flows'!E97</f>
        <v/>
      </c>
      <c r="B143" s="35">
        <f>'2a. Database N flows'!G97&amp;"."&amp;'2a. Database N flows'!H97</f>
        <v/>
      </c>
      <c r="C143" s="35">
        <f>'2a. Database N flows'!J97</f>
        <v/>
      </c>
      <c r="D143" s="35">
        <f>'2a. Database N flows'!M97</f>
        <v/>
      </c>
      <c r="E143" s="35">
        <f>'2a. Database N flows'!N97</f>
        <v/>
      </c>
      <c r="F143" s="172">
        <f>'2a. Database N flows'!P97</f>
        <v/>
      </c>
      <c r="G143" s="35">
        <f>'2a. Database N flows'!R97</f>
        <v/>
      </c>
      <c r="H143" s="35">
        <f>'2a. Database N flows'!U97</f>
        <v/>
      </c>
      <c r="I143" s="35">
        <f>'2a. Database N flows'!T97</f>
        <v/>
      </c>
      <c r="J143" s="35">
        <f>A143&amp;"-"&amp;B143&amp;"-"&amp;C143</f>
        <v/>
      </c>
    </row>
    <row r="144">
      <c r="A144" s="35">
        <f>'2a. Database N flows'!D98&amp;"."&amp;'2a. Database N flows'!E98</f>
        <v/>
      </c>
      <c r="B144" s="35">
        <f>'2a. Database N flows'!G98&amp;"."&amp;'2a. Database N flows'!H98</f>
        <v/>
      </c>
      <c r="C144" s="35">
        <f>'2a. Database N flows'!J98</f>
        <v/>
      </c>
      <c r="D144" s="35">
        <f>'2a. Database N flows'!M98</f>
        <v/>
      </c>
      <c r="E144" s="35">
        <f>'2a. Database N flows'!N98</f>
        <v/>
      </c>
      <c r="F144" s="172">
        <f>'2a. Database N flows'!P98</f>
        <v/>
      </c>
      <c r="G144" s="35">
        <f>'2a. Database N flows'!R98</f>
        <v/>
      </c>
      <c r="H144" s="35">
        <f>'2a. Database N flows'!U98</f>
        <v/>
      </c>
      <c r="I144" s="35">
        <f>'2a. Database N flows'!T98</f>
        <v/>
      </c>
      <c r="J144" s="35">
        <f>A144&amp;"-"&amp;B144&amp;"-"&amp;C144</f>
        <v/>
      </c>
    </row>
    <row r="145">
      <c r="A145" s="35">
        <f>'2a. Database N flows'!D99&amp;"."&amp;'2a. Database N flows'!E99</f>
        <v/>
      </c>
      <c r="B145" s="35">
        <f>'2a. Database N flows'!G99&amp;"."&amp;'2a. Database N flows'!H99</f>
        <v/>
      </c>
      <c r="C145" s="35">
        <f>'2a. Database N flows'!J99</f>
        <v/>
      </c>
      <c r="D145" s="35">
        <f>'2a. Database N flows'!M99</f>
        <v/>
      </c>
      <c r="E145" s="35">
        <f>'2a. Database N flows'!N99</f>
        <v/>
      </c>
      <c r="F145" s="172">
        <f>'2a. Database N flows'!P99</f>
        <v/>
      </c>
      <c r="G145" s="35">
        <f>'2a. Database N flows'!R99</f>
        <v/>
      </c>
      <c r="H145" s="35">
        <f>'2a. Database N flows'!U99</f>
        <v/>
      </c>
      <c r="I145" s="35">
        <f>'2a. Database N flows'!T99</f>
        <v/>
      </c>
      <c r="J145" s="35">
        <f>A145&amp;"-"&amp;B145&amp;"-"&amp;C145</f>
        <v/>
      </c>
    </row>
    <row r="146">
      <c r="A146" s="35">
        <f>'2a. Database N flows'!D100&amp;"."&amp;'2a. Database N flows'!E100</f>
        <v/>
      </c>
      <c r="B146" s="35">
        <f>'2a. Database N flows'!G100&amp;"."&amp;'2a. Database N flows'!H100</f>
        <v/>
      </c>
      <c r="C146" s="35">
        <f>'2a. Database N flows'!J100</f>
        <v/>
      </c>
      <c r="D146" s="35">
        <f>'2a. Database N flows'!M100</f>
        <v/>
      </c>
      <c r="E146" s="35">
        <f>'2a. Database N flows'!N100</f>
        <v/>
      </c>
      <c r="F146" s="172">
        <f>'2a. Database N flows'!P100</f>
        <v/>
      </c>
      <c r="G146" s="35">
        <f>'2a. Database N flows'!R100</f>
        <v/>
      </c>
      <c r="H146" s="35">
        <f>'2a. Database N flows'!U100</f>
        <v/>
      </c>
      <c r="I146" s="35">
        <f>'2a. Database N flows'!T100</f>
        <v/>
      </c>
      <c r="J146" s="35">
        <f>A146&amp;"-"&amp;B146&amp;"-"&amp;C146</f>
        <v/>
      </c>
    </row>
    <row r="147">
      <c r="A147" s="35">
        <f>'2a. Database N flows'!D101&amp;"."&amp;'2a. Database N flows'!E101</f>
        <v/>
      </c>
      <c r="B147" s="35">
        <f>'2a. Database N flows'!G101&amp;"."&amp;'2a. Database N flows'!H101</f>
        <v/>
      </c>
      <c r="C147" s="35">
        <f>'2a. Database N flows'!J101</f>
        <v/>
      </c>
      <c r="D147" s="35">
        <f>'2a. Database N flows'!M101</f>
        <v/>
      </c>
      <c r="E147" s="35">
        <f>'2a. Database N flows'!N101</f>
        <v/>
      </c>
      <c r="F147" s="172">
        <f>'2a. Database N flows'!P101</f>
        <v/>
      </c>
      <c r="G147" s="35">
        <f>'2a. Database N flows'!R101</f>
        <v/>
      </c>
      <c r="H147" s="35">
        <f>'2a. Database N flows'!U101</f>
        <v/>
      </c>
      <c r="I147" s="35">
        <f>'2a. Database N flows'!T101</f>
        <v/>
      </c>
      <c r="J147" s="35">
        <f>A147&amp;"-"&amp;B147&amp;"-"&amp;C147</f>
        <v/>
      </c>
    </row>
    <row r="148">
      <c r="A148" s="35">
        <f>'2a. Database N flows'!D102&amp;"."&amp;'2a. Database N flows'!E102</f>
        <v/>
      </c>
      <c r="B148" s="35">
        <f>'2a. Database N flows'!G102&amp;"."&amp;'2a. Database N flows'!H102</f>
        <v/>
      </c>
      <c r="C148" s="35">
        <f>'2a. Database N flows'!J102</f>
        <v/>
      </c>
      <c r="D148" s="35">
        <f>'2a. Database N flows'!M102</f>
        <v/>
      </c>
      <c r="E148" s="35">
        <f>'2a. Database N flows'!N102</f>
        <v/>
      </c>
      <c r="F148" s="172">
        <f>'2a. Database N flows'!P102</f>
        <v/>
      </c>
      <c r="G148" s="35">
        <f>'2a. Database N flows'!R102</f>
        <v/>
      </c>
      <c r="H148" s="35">
        <f>'2a. Database N flows'!U102</f>
        <v/>
      </c>
      <c r="I148" s="35">
        <f>'2a. Database N flows'!T102</f>
        <v/>
      </c>
      <c r="J148" s="35">
        <f>A148&amp;"-"&amp;B148&amp;"-"&amp;C148</f>
        <v/>
      </c>
    </row>
    <row r="149">
      <c r="A149" s="35">
        <f>'2a. Database N flows'!#REF!&amp;"."&amp;'2a. Database N flows'!#REF!</f>
        <v/>
      </c>
      <c r="B149" s="35">
        <f>'2a. Database N flows'!#REF!&amp;"."&amp;'2a. Database N flows'!#REF!</f>
        <v/>
      </c>
      <c r="C149" s="35">
        <f>'2a. Database N flows'!#REF!</f>
        <v/>
      </c>
      <c r="D149" s="35">
        <f>'2a. Database N flows'!#REF!</f>
        <v/>
      </c>
      <c r="E149" s="35">
        <f>'2a. Database N flows'!#REF!</f>
        <v/>
      </c>
      <c r="F149" s="172">
        <f>'2a. Database N flows'!#REF!</f>
        <v/>
      </c>
      <c r="G149" s="35">
        <f>'2a. Database N flows'!#REF!</f>
        <v/>
      </c>
      <c r="H149" s="35">
        <f>'2a. Database N flows'!#REF!</f>
        <v/>
      </c>
      <c r="I149" s="35">
        <f>'2a. Database N flows'!#REF!</f>
        <v/>
      </c>
      <c r="J149" s="35">
        <f>A149&amp;"-"&amp;B149&amp;"-"&amp;C149</f>
        <v/>
      </c>
    </row>
    <row r="150">
      <c r="A150" s="35">
        <f>'2a. Database N flows'!#REF!&amp;"."&amp;'2a. Database N flows'!#REF!</f>
        <v/>
      </c>
      <c r="B150" s="35">
        <f>'2a. Database N flows'!#REF!&amp;"."&amp;'2a. Database N flows'!#REF!</f>
        <v/>
      </c>
      <c r="C150" s="35">
        <f>'2a. Database N flows'!#REF!</f>
        <v/>
      </c>
      <c r="D150" s="35">
        <f>'2a. Database N flows'!#REF!</f>
        <v/>
      </c>
      <c r="E150" s="35">
        <f>'2a. Database N flows'!#REF!</f>
        <v/>
      </c>
      <c r="F150" s="172">
        <f>'2a. Database N flows'!#REF!</f>
        <v/>
      </c>
      <c r="G150" s="35">
        <f>'2a. Database N flows'!#REF!</f>
        <v/>
      </c>
      <c r="H150" s="35">
        <f>'2a. Database N flows'!#REF!</f>
        <v/>
      </c>
      <c r="I150" s="35">
        <f>'2a. Database N flows'!#REF!</f>
        <v/>
      </c>
      <c r="J150" s="35">
        <f>A150&amp;"-"&amp;B150&amp;"-"&amp;C150</f>
        <v/>
      </c>
    </row>
    <row r="151">
      <c r="A151" s="35">
        <f>'2a. Database N flows'!#REF!&amp;"."&amp;'2a. Database N flows'!#REF!</f>
        <v/>
      </c>
      <c r="B151" s="35">
        <f>'2a. Database N flows'!#REF!&amp;"."&amp;'2a. Database N flows'!#REF!</f>
        <v/>
      </c>
      <c r="C151" s="35">
        <f>'2a. Database N flows'!#REF!</f>
        <v/>
      </c>
      <c r="D151" s="35">
        <f>'2a. Database N flows'!#REF!</f>
        <v/>
      </c>
      <c r="E151" s="35">
        <f>'2a. Database N flows'!#REF!</f>
        <v/>
      </c>
      <c r="F151" s="172">
        <f>'2a. Database N flows'!#REF!</f>
        <v/>
      </c>
      <c r="G151" s="35">
        <f>'2a. Database N flows'!#REF!</f>
        <v/>
      </c>
      <c r="H151" s="35">
        <f>'2a. Database N flows'!#REF!</f>
        <v/>
      </c>
      <c r="I151" s="35">
        <f>'2a. Database N flows'!#REF!</f>
        <v/>
      </c>
      <c r="J151" s="35">
        <f>A151&amp;"-"&amp;B151&amp;"-"&amp;C151</f>
        <v/>
      </c>
    </row>
    <row r="152">
      <c r="A152" s="35">
        <f>'2a. Database N flows'!D103&amp;"."&amp;'2a. Database N flows'!E103</f>
        <v/>
      </c>
      <c r="B152" s="35">
        <f>'2a. Database N flows'!G103&amp;"."&amp;'2a. Database N flows'!H103</f>
        <v/>
      </c>
      <c r="C152" s="35">
        <f>'2a. Database N flows'!J103</f>
        <v/>
      </c>
      <c r="D152" s="35">
        <f>'2a. Database N flows'!M103</f>
        <v/>
      </c>
      <c r="E152" s="35">
        <f>'2a. Database N flows'!N103</f>
        <v/>
      </c>
      <c r="F152" s="172">
        <f>'2a. Database N flows'!P103</f>
        <v/>
      </c>
      <c r="G152" s="35">
        <f>'2a. Database N flows'!R103</f>
        <v/>
      </c>
      <c r="H152" s="35">
        <f>'2a. Database N flows'!U103</f>
        <v/>
      </c>
      <c r="I152" s="35">
        <f>'2a. Database N flows'!T103</f>
        <v/>
      </c>
      <c r="J152" s="35">
        <f>A152&amp;"-"&amp;B152&amp;"-"&amp;C152</f>
        <v/>
      </c>
    </row>
    <row r="153">
      <c r="A153" s="35">
        <f>'2a. Database N flows'!D104&amp;"."&amp;'2a. Database N flows'!E104</f>
        <v/>
      </c>
      <c r="B153" s="35">
        <f>'2a. Database N flows'!G104&amp;"."&amp;'2a. Database N flows'!H104</f>
        <v/>
      </c>
      <c r="C153" s="35">
        <f>'2a. Database N flows'!J104</f>
        <v/>
      </c>
      <c r="D153" s="35">
        <f>'2a. Database N flows'!M104</f>
        <v/>
      </c>
      <c r="E153" s="35">
        <f>'2a. Database N flows'!N104</f>
        <v/>
      </c>
      <c r="F153" s="172">
        <f>'2a. Database N flows'!P104</f>
        <v/>
      </c>
      <c r="G153" s="35">
        <f>'2a. Database N flows'!R104</f>
        <v/>
      </c>
      <c r="H153" s="35">
        <f>'2a. Database N flows'!U104</f>
        <v/>
      </c>
      <c r="I153" s="35">
        <f>'2a. Database N flows'!T104</f>
        <v/>
      </c>
      <c r="J153" s="35">
        <f>A153&amp;"-"&amp;B153&amp;"-"&amp;C153</f>
        <v/>
      </c>
    </row>
    <row r="154">
      <c r="A154" s="35">
        <f>'2a. Database N flows'!D105&amp;"."&amp;'2a. Database N flows'!E105</f>
        <v/>
      </c>
      <c r="B154" s="35">
        <f>'2a. Database N flows'!G105&amp;"."&amp;'2a. Database N flows'!H105</f>
        <v/>
      </c>
      <c r="C154" s="35">
        <f>'2a. Database N flows'!J105</f>
        <v/>
      </c>
      <c r="D154" s="35">
        <f>'2a. Database N flows'!M105</f>
        <v/>
      </c>
      <c r="E154" s="35">
        <f>'2a. Database N flows'!N105</f>
        <v/>
      </c>
      <c r="F154" s="172">
        <f>'2a. Database N flows'!P105</f>
        <v/>
      </c>
      <c r="G154" s="35">
        <f>'2a. Database N flows'!R105</f>
        <v/>
      </c>
      <c r="H154" s="35">
        <f>'2a. Database N flows'!U105</f>
        <v/>
      </c>
      <c r="I154" s="35">
        <f>'2a. Database N flows'!T105</f>
        <v/>
      </c>
      <c r="J154" s="35">
        <f>A154&amp;"-"&amp;B154&amp;"-"&amp;C154</f>
        <v/>
      </c>
    </row>
    <row r="155">
      <c r="A155" s="35">
        <f>'2a. Database N flows'!D106&amp;"."&amp;'2a. Database N flows'!E106</f>
        <v/>
      </c>
      <c r="B155" s="35">
        <f>'2a. Database N flows'!G106&amp;"."&amp;'2a. Database N flows'!H106</f>
        <v/>
      </c>
      <c r="C155" s="35">
        <f>'2a. Database N flows'!J106</f>
        <v/>
      </c>
      <c r="D155" s="35">
        <f>'2a. Database N flows'!M106</f>
        <v/>
      </c>
      <c r="E155" s="35">
        <f>'2a. Database N flows'!N106</f>
        <v/>
      </c>
      <c r="F155" s="172">
        <f>'2a. Database N flows'!P106</f>
        <v/>
      </c>
      <c r="G155" s="35">
        <f>'2a. Database N flows'!R106</f>
        <v/>
      </c>
      <c r="H155" s="35">
        <f>'2a. Database N flows'!U106</f>
        <v/>
      </c>
      <c r="I155" s="35">
        <f>'2a. Database N flows'!T106</f>
        <v/>
      </c>
      <c r="J155" s="35">
        <f>A155&amp;"-"&amp;B155&amp;"-"&amp;C155</f>
        <v/>
      </c>
    </row>
    <row r="156">
      <c r="A156" s="35">
        <f>'2a. Database N flows'!D107&amp;"."&amp;'2a. Database N flows'!E107</f>
        <v/>
      </c>
      <c r="B156" s="35">
        <f>'2a. Database N flows'!G107&amp;"."&amp;'2a. Database N flows'!H107</f>
        <v/>
      </c>
      <c r="C156" s="35">
        <f>'2a. Database N flows'!J107</f>
        <v/>
      </c>
      <c r="D156" s="35">
        <f>'2a. Database N flows'!M107</f>
        <v/>
      </c>
      <c r="E156" s="35">
        <f>'2a. Database N flows'!N107</f>
        <v/>
      </c>
      <c r="F156" s="172">
        <f>'2a. Database N flows'!P107</f>
        <v/>
      </c>
      <c r="G156" s="35">
        <f>'2a. Database N flows'!R107</f>
        <v/>
      </c>
      <c r="H156" s="35">
        <f>'2a. Database N flows'!U107</f>
        <v/>
      </c>
      <c r="I156" s="35">
        <f>'2a. Database N flows'!T107</f>
        <v/>
      </c>
      <c r="J156" s="35">
        <f>A156&amp;"-"&amp;B156&amp;"-"&amp;C156</f>
        <v/>
      </c>
    </row>
    <row r="157">
      <c r="A157" s="35">
        <f>'2a. Database N flows'!D108&amp;"."&amp;'2a. Database N flows'!E108</f>
        <v/>
      </c>
      <c r="B157" s="35">
        <f>'2a. Database N flows'!G108&amp;"."&amp;'2a. Database N flows'!H108</f>
        <v/>
      </c>
      <c r="C157" s="35">
        <f>'2a. Database N flows'!J108</f>
        <v/>
      </c>
      <c r="D157" s="35">
        <f>'2a. Database N flows'!M108</f>
        <v/>
      </c>
      <c r="E157" s="35">
        <f>'2a. Database N flows'!N108</f>
        <v/>
      </c>
      <c r="F157" s="172">
        <f>'2a. Database N flows'!P108</f>
        <v/>
      </c>
      <c r="G157" s="35">
        <f>'2a. Database N flows'!R108</f>
        <v/>
      </c>
      <c r="H157" s="35">
        <f>'2a. Database N flows'!U108</f>
        <v/>
      </c>
      <c r="I157" s="35">
        <f>'2a. Database N flows'!T108</f>
        <v/>
      </c>
      <c r="J157" s="35">
        <f>A157&amp;"-"&amp;B157&amp;"-"&amp;C157</f>
        <v/>
      </c>
    </row>
    <row r="158">
      <c r="A158" s="35">
        <f>'2a. Database N flows'!D109&amp;"."&amp;'2a. Database N flows'!E109</f>
        <v/>
      </c>
      <c r="B158" s="35">
        <f>'2a. Database N flows'!G109&amp;"."&amp;'2a. Database N flows'!H109</f>
        <v/>
      </c>
      <c r="C158" s="35">
        <f>'2a. Database N flows'!J109</f>
        <v/>
      </c>
      <c r="D158" s="35">
        <f>'2a. Database N flows'!M109</f>
        <v/>
      </c>
      <c r="E158" s="35">
        <f>'2a. Database N flows'!N109</f>
        <v/>
      </c>
      <c r="F158" s="172">
        <f>'2a. Database N flows'!P109</f>
        <v/>
      </c>
      <c r="G158" s="35">
        <f>'2a. Database N flows'!R109</f>
        <v/>
      </c>
      <c r="H158" s="35">
        <f>'2a. Database N flows'!U109</f>
        <v/>
      </c>
      <c r="I158" s="35">
        <f>'2a. Database N flows'!T109</f>
        <v/>
      </c>
      <c r="J158" s="35">
        <f>A158&amp;"-"&amp;B158&amp;"-"&amp;C158</f>
        <v/>
      </c>
    </row>
    <row r="159">
      <c r="A159" s="35">
        <f>'2a. Database N flows'!D110&amp;"."&amp;'2a. Database N flows'!E110</f>
        <v/>
      </c>
      <c r="B159" s="35">
        <f>'2a. Database N flows'!G110&amp;"."&amp;'2a. Database N flows'!H110</f>
        <v/>
      </c>
      <c r="C159" s="35">
        <f>'2a. Database N flows'!J110</f>
        <v/>
      </c>
      <c r="D159" s="35">
        <f>'2a. Database N flows'!M110</f>
        <v/>
      </c>
      <c r="E159" s="35">
        <f>'2a. Database N flows'!N110</f>
        <v/>
      </c>
      <c r="F159" s="172">
        <f>'2a. Database N flows'!P110</f>
        <v/>
      </c>
      <c r="G159" s="35">
        <f>'2a. Database N flows'!R110</f>
        <v/>
      </c>
      <c r="H159" s="35">
        <f>'2a. Database N flows'!U110</f>
        <v/>
      </c>
      <c r="I159" s="35">
        <f>'2a. Database N flows'!T110</f>
        <v/>
      </c>
      <c r="J159" s="35">
        <f>A159&amp;"-"&amp;B159&amp;"-"&amp;C159</f>
        <v/>
      </c>
    </row>
    <row r="160">
      <c r="A160" s="35">
        <f>'2a. Database N flows'!#REF!&amp;"."&amp;'2a. Database N flows'!#REF!</f>
        <v/>
      </c>
      <c r="B160" s="35">
        <f>'2a. Database N flows'!#REF!&amp;"."&amp;'2a. Database N flows'!#REF!</f>
        <v/>
      </c>
      <c r="C160" s="35">
        <f>'2a. Database N flows'!#REF!</f>
        <v/>
      </c>
      <c r="D160" s="35">
        <f>'2a. Database N flows'!#REF!</f>
        <v/>
      </c>
      <c r="E160" s="35">
        <f>'2a. Database N flows'!#REF!</f>
        <v/>
      </c>
      <c r="F160" s="172">
        <f>'2a. Database N flows'!#REF!</f>
        <v/>
      </c>
      <c r="G160" s="35">
        <f>'2a. Database N flows'!#REF!</f>
        <v/>
      </c>
      <c r="H160" s="35">
        <f>'2a. Database N flows'!#REF!</f>
        <v/>
      </c>
      <c r="I160" s="35">
        <f>'2a. Database N flows'!#REF!</f>
        <v/>
      </c>
      <c r="J160" s="35">
        <f>A160&amp;"-"&amp;B160&amp;"-"&amp;C160</f>
        <v/>
      </c>
    </row>
    <row r="161">
      <c r="A161" s="35">
        <f>'2a. Database N flows'!#REF!&amp;"."&amp;'2a. Database N flows'!#REF!</f>
        <v/>
      </c>
      <c r="B161" s="35">
        <f>'2a. Database N flows'!#REF!&amp;"."&amp;'2a. Database N flows'!#REF!</f>
        <v/>
      </c>
      <c r="C161" s="35">
        <f>'2a. Database N flows'!#REF!</f>
        <v/>
      </c>
      <c r="D161" s="35">
        <f>'2a. Database N flows'!#REF!</f>
        <v/>
      </c>
      <c r="E161" s="35">
        <f>'2a. Database N flows'!#REF!</f>
        <v/>
      </c>
      <c r="F161" s="172">
        <f>'2a. Database N flows'!#REF!</f>
        <v/>
      </c>
      <c r="G161" s="35">
        <f>'2a. Database N flows'!#REF!</f>
        <v/>
      </c>
      <c r="H161" s="35">
        <f>'2a. Database N flows'!#REF!</f>
        <v/>
      </c>
      <c r="I161" s="35">
        <f>'2a. Database N flows'!#REF!</f>
        <v/>
      </c>
      <c r="J161" s="35">
        <f>A161&amp;"-"&amp;B161&amp;"-"&amp;C161</f>
        <v/>
      </c>
    </row>
    <row r="162">
      <c r="A162" s="35">
        <f>'2a. Database N flows'!#REF!&amp;"."&amp;'2a. Database N flows'!#REF!</f>
        <v/>
      </c>
      <c r="B162" s="35">
        <f>'2a. Database N flows'!#REF!&amp;"."&amp;'2a. Database N flows'!#REF!</f>
        <v/>
      </c>
      <c r="C162" s="35">
        <f>'2a. Database N flows'!#REF!</f>
        <v/>
      </c>
      <c r="D162" s="35">
        <f>'2a. Database N flows'!#REF!</f>
        <v/>
      </c>
      <c r="E162" s="35">
        <f>'2a. Database N flows'!#REF!</f>
        <v/>
      </c>
      <c r="F162" s="172">
        <f>'2a. Database N flows'!#REF!</f>
        <v/>
      </c>
      <c r="G162" s="35">
        <f>'2a. Database N flows'!#REF!</f>
        <v/>
      </c>
      <c r="H162" s="35">
        <f>'2a. Database N flows'!#REF!</f>
        <v/>
      </c>
      <c r="I162" s="35">
        <f>'2a. Database N flows'!#REF!</f>
        <v/>
      </c>
      <c r="J162" s="35">
        <f>A162&amp;"-"&amp;B162&amp;"-"&amp;C162</f>
        <v/>
      </c>
    </row>
    <row r="163">
      <c r="A163" s="35">
        <f>'2a. Database N flows'!#REF!&amp;"."&amp;'2a. Database N flows'!#REF!</f>
        <v/>
      </c>
      <c r="B163" s="35">
        <f>'2a. Database N flows'!#REF!&amp;"."&amp;'2a. Database N flows'!#REF!</f>
        <v/>
      </c>
      <c r="C163" s="35">
        <f>'2a. Database N flows'!#REF!</f>
        <v/>
      </c>
      <c r="D163" s="35">
        <f>'2a. Database N flows'!#REF!</f>
        <v/>
      </c>
      <c r="E163" s="35">
        <f>'2a. Database N flows'!#REF!</f>
        <v/>
      </c>
      <c r="F163" s="172">
        <f>'2a. Database N flows'!#REF!</f>
        <v/>
      </c>
      <c r="G163" s="35">
        <f>'2a. Database N flows'!#REF!</f>
        <v/>
      </c>
      <c r="H163" s="35">
        <f>'2a. Database N flows'!#REF!</f>
        <v/>
      </c>
      <c r="I163" s="35">
        <f>'2a. Database N flows'!#REF!</f>
        <v/>
      </c>
      <c r="J163" s="35">
        <f>A163&amp;"-"&amp;B163&amp;"-"&amp;C163</f>
        <v/>
      </c>
    </row>
    <row r="164">
      <c r="A164" s="35">
        <f>'2a. Database N flows'!#REF!&amp;"."&amp;'2a. Database N flows'!#REF!</f>
        <v/>
      </c>
      <c r="B164" s="35">
        <f>'2a. Database N flows'!#REF!&amp;"."&amp;'2a. Database N flows'!#REF!</f>
        <v/>
      </c>
      <c r="C164" s="35">
        <f>'2a. Database N flows'!#REF!</f>
        <v/>
      </c>
      <c r="D164" s="35">
        <f>'2a. Database N flows'!#REF!</f>
        <v/>
      </c>
      <c r="E164" s="35">
        <f>'2a. Database N flows'!#REF!</f>
        <v/>
      </c>
      <c r="F164" s="172">
        <f>'2a. Database N flows'!#REF!</f>
        <v/>
      </c>
      <c r="G164" s="35">
        <f>'2a. Database N flows'!#REF!</f>
        <v/>
      </c>
      <c r="H164" s="35">
        <f>'2a. Database N flows'!#REF!</f>
        <v/>
      </c>
      <c r="I164" s="35">
        <f>'2a. Database N flows'!#REF!</f>
        <v/>
      </c>
      <c r="J164" s="35">
        <f>A164&amp;"-"&amp;B164&amp;"-"&amp;C164</f>
        <v/>
      </c>
    </row>
    <row r="165">
      <c r="A165" s="35">
        <f>'2a. Database N flows'!#REF!&amp;"."&amp;'2a. Database N flows'!#REF!</f>
        <v/>
      </c>
      <c r="B165" s="35">
        <f>'2a. Database N flows'!#REF!&amp;"."&amp;'2a. Database N flows'!#REF!</f>
        <v/>
      </c>
      <c r="C165" s="35">
        <f>'2a. Database N flows'!#REF!</f>
        <v/>
      </c>
      <c r="D165" s="35">
        <f>'2a. Database N flows'!#REF!</f>
        <v/>
      </c>
      <c r="E165" s="35">
        <f>'2a. Database N flows'!#REF!</f>
        <v/>
      </c>
      <c r="F165" s="172">
        <f>'2a. Database N flows'!#REF!</f>
        <v/>
      </c>
      <c r="G165" s="35">
        <f>'2a. Database N flows'!#REF!</f>
        <v/>
      </c>
      <c r="H165" s="35">
        <f>'2a. Database N flows'!#REF!</f>
        <v/>
      </c>
      <c r="I165" s="35">
        <f>'2a. Database N flows'!#REF!</f>
        <v/>
      </c>
      <c r="J165" s="35">
        <f>A165&amp;"-"&amp;B165&amp;"-"&amp;C165</f>
        <v/>
      </c>
    </row>
    <row r="166">
      <c r="A166" s="35">
        <f>'2a. Database N flows'!#REF!&amp;"."&amp;'2a. Database N flows'!#REF!</f>
        <v/>
      </c>
      <c r="B166" s="35">
        <f>'2a. Database N flows'!#REF!&amp;"."&amp;'2a. Database N flows'!#REF!</f>
        <v/>
      </c>
      <c r="C166" s="35">
        <f>'2a. Database N flows'!#REF!</f>
        <v/>
      </c>
      <c r="D166" s="35">
        <f>'2a. Database N flows'!#REF!</f>
        <v/>
      </c>
      <c r="E166" s="35">
        <f>'2a. Database N flows'!#REF!</f>
        <v/>
      </c>
      <c r="F166" s="172">
        <f>'2a. Database N flows'!#REF!</f>
        <v/>
      </c>
      <c r="G166" s="35">
        <f>'2a. Database N flows'!#REF!</f>
        <v/>
      </c>
      <c r="H166" s="35">
        <f>'2a. Database N flows'!#REF!</f>
        <v/>
      </c>
      <c r="I166" s="35">
        <f>'2a. Database N flows'!#REF!</f>
        <v/>
      </c>
      <c r="J166" s="35">
        <f>A166&amp;"-"&amp;B166&amp;"-"&amp;C166</f>
        <v/>
      </c>
    </row>
    <row r="167">
      <c r="A167" s="35">
        <f>'2a. Database N flows'!#REF!&amp;"."&amp;'2a. Database N flows'!#REF!</f>
        <v/>
      </c>
      <c r="B167" s="35">
        <f>'2a. Database N flows'!#REF!&amp;"."&amp;'2a. Database N flows'!#REF!</f>
        <v/>
      </c>
      <c r="C167" s="35">
        <f>'2a. Database N flows'!#REF!</f>
        <v/>
      </c>
      <c r="D167" s="35">
        <f>'2a. Database N flows'!#REF!</f>
        <v/>
      </c>
      <c r="E167" s="35">
        <f>'2a. Database N flows'!#REF!</f>
        <v/>
      </c>
      <c r="F167" s="172">
        <f>'2a. Database N flows'!#REF!</f>
        <v/>
      </c>
      <c r="G167" s="35">
        <f>'2a. Database N flows'!#REF!</f>
        <v/>
      </c>
      <c r="H167" s="35">
        <f>'2a. Database N flows'!#REF!</f>
        <v/>
      </c>
      <c r="I167" s="35">
        <f>'2a. Database N flows'!#REF!</f>
        <v/>
      </c>
      <c r="J167" s="35">
        <f>A167&amp;"-"&amp;B167&amp;"-"&amp;C167</f>
        <v/>
      </c>
    </row>
    <row r="168">
      <c r="A168" s="35">
        <f>'2a. Database N flows'!#REF!&amp;"."&amp;'2a. Database N flows'!#REF!</f>
        <v/>
      </c>
      <c r="B168" s="35">
        <f>'2a. Database N flows'!#REF!&amp;"."&amp;'2a. Database N flows'!#REF!</f>
        <v/>
      </c>
      <c r="C168" s="35">
        <f>'2a. Database N flows'!#REF!</f>
        <v/>
      </c>
      <c r="D168" s="35">
        <f>'2a. Database N flows'!#REF!</f>
        <v/>
      </c>
      <c r="E168" s="35">
        <f>'2a. Database N flows'!#REF!</f>
        <v/>
      </c>
      <c r="F168" s="172">
        <f>'2a. Database N flows'!#REF!</f>
        <v/>
      </c>
      <c r="G168" s="35">
        <f>'2a. Database N flows'!#REF!</f>
        <v/>
      </c>
      <c r="H168" s="35">
        <f>'2a. Database N flows'!#REF!</f>
        <v/>
      </c>
      <c r="I168" s="35">
        <f>'2a. Database N flows'!#REF!</f>
        <v/>
      </c>
      <c r="J168" s="35">
        <f>A168&amp;"-"&amp;B168&amp;"-"&amp;C168</f>
        <v/>
      </c>
    </row>
    <row r="169">
      <c r="A169" s="35">
        <f>'2a. Database N flows'!#REF!&amp;"."&amp;'2a. Database N flows'!#REF!</f>
        <v/>
      </c>
      <c r="B169" s="35">
        <f>'2a. Database N flows'!#REF!&amp;"."&amp;'2a. Database N flows'!#REF!</f>
        <v/>
      </c>
      <c r="C169" s="35">
        <f>'2a. Database N flows'!#REF!</f>
        <v/>
      </c>
      <c r="D169" s="35">
        <f>'2a. Database N flows'!#REF!</f>
        <v/>
      </c>
      <c r="E169" s="35">
        <f>'2a. Database N flows'!#REF!</f>
        <v/>
      </c>
      <c r="F169" s="172">
        <f>'2a. Database N flows'!#REF!</f>
        <v/>
      </c>
      <c r="G169" s="35">
        <f>'2a. Database N flows'!#REF!</f>
        <v/>
      </c>
      <c r="H169" s="35">
        <f>'2a. Database N flows'!#REF!</f>
        <v/>
      </c>
      <c r="I169" s="35">
        <f>'2a. Database N flows'!#REF!</f>
        <v/>
      </c>
      <c r="J169" s="35">
        <f>A169&amp;"-"&amp;B169&amp;"-"&amp;C169</f>
        <v/>
      </c>
    </row>
    <row r="170">
      <c r="A170" s="35">
        <f>'2a. Database N flows'!#REF!&amp;"."&amp;'2a. Database N flows'!#REF!</f>
        <v/>
      </c>
      <c r="B170" s="35">
        <f>'2a. Database N flows'!#REF!&amp;"."&amp;'2a. Database N flows'!#REF!</f>
        <v/>
      </c>
      <c r="C170" s="35">
        <f>'2a. Database N flows'!#REF!</f>
        <v/>
      </c>
      <c r="D170" s="35">
        <f>'2a. Database N flows'!#REF!</f>
        <v/>
      </c>
      <c r="E170" s="35">
        <f>'2a. Database N flows'!#REF!</f>
        <v/>
      </c>
      <c r="F170" s="172">
        <f>'2a. Database N flows'!#REF!</f>
        <v/>
      </c>
      <c r="G170" s="35">
        <f>'2a. Database N flows'!#REF!</f>
        <v/>
      </c>
      <c r="H170" s="35">
        <f>'2a. Database N flows'!#REF!</f>
        <v/>
      </c>
      <c r="I170" s="35">
        <f>'2a. Database N flows'!#REF!</f>
        <v/>
      </c>
      <c r="J170" s="35">
        <f>A170&amp;"-"&amp;B170&amp;"-"&amp;C170</f>
        <v/>
      </c>
    </row>
    <row r="171">
      <c r="A171" s="35">
        <f>'2a. Database N flows'!#REF!&amp;"."&amp;'2a. Database N flows'!#REF!</f>
        <v/>
      </c>
      <c r="B171" s="35">
        <f>'2a. Database N flows'!#REF!&amp;"."&amp;'2a. Database N flows'!#REF!</f>
        <v/>
      </c>
      <c r="C171" s="35">
        <f>'2a. Database N flows'!#REF!</f>
        <v/>
      </c>
      <c r="D171" s="35">
        <f>'2a. Database N flows'!#REF!</f>
        <v/>
      </c>
      <c r="E171" s="35">
        <f>'2a. Database N flows'!#REF!</f>
        <v/>
      </c>
      <c r="F171" s="172">
        <f>'2a. Database N flows'!#REF!</f>
        <v/>
      </c>
      <c r="G171" s="35">
        <f>'2a. Database N flows'!#REF!</f>
        <v/>
      </c>
      <c r="H171" s="35">
        <f>'2a. Database N flows'!#REF!</f>
        <v/>
      </c>
      <c r="I171" s="35">
        <f>'2a. Database N flows'!#REF!</f>
        <v/>
      </c>
      <c r="J171" s="35">
        <f>A171&amp;"-"&amp;B171&amp;"-"&amp;C171</f>
        <v/>
      </c>
    </row>
    <row r="172">
      <c r="A172" s="35">
        <f>'2a. Database N flows'!#REF!&amp;"."&amp;'2a. Database N flows'!#REF!</f>
        <v/>
      </c>
      <c r="B172" s="35">
        <f>'2a. Database N flows'!#REF!&amp;"."&amp;'2a. Database N flows'!#REF!</f>
        <v/>
      </c>
      <c r="C172" s="35">
        <f>'2a. Database N flows'!#REF!</f>
        <v/>
      </c>
      <c r="D172" s="35">
        <f>'2a. Database N flows'!#REF!</f>
        <v/>
      </c>
      <c r="E172" s="35">
        <f>'2a. Database N flows'!#REF!</f>
        <v/>
      </c>
      <c r="F172" s="172">
        <f>'2a. Database N flows'!#REF!</f>
        <v/>
      </c>
      <c r="G172" s="35">
        <f>'2a. Database N flows'!#REF!</f>
        <v/>
      </c>
      <c r="H172" s="35">
        <f>'2a. Database N flows'!#REF!</f>
        <v/>
      </c>
      <c r="I172" s="35">
        <f>'2a. Database N flows'!#REF!</f>
        <v/>
      </c>
      <c r="J172" s="35">
        <f>A172&amp;"-"&amp;B172&amp;"-"&amp;C172</f>
        <v/>
      </c>
    </row>
    <row r="173">
      <c r="A173" s="35">
        <f>'2a. Database N flows'!D111&amp;"."&amp;'2a. Database N flows'!E111</f>
        <v/>
      </c>
      <c r="B173" s="35">
        <f>'2a. Database N flows'!G111&amp;"."&amp;'2a. Database N flows'!H111</f>
        <v/>
      </c>
      <c r="C173" s="35">
        <f>'2a. Database N flows'!J111</f>
        <v/>
      </c>
      <c r="D173" s="35">
        <f>'2a. Database N flows'!M111</f>
        <v/>
      </c>
      <c r="E173" s="35">
        <f>'2a. Database N flows'!N111</f>
        <v/>
      </c>
      <c r="F173" s="172">
        <f>'2a. Database N flows'!P111</f>
        <v/>
      </c>
      <c r="G173" s="35">
        <f>'2a. Database N flows'!R111</f>
        <v/>
      </c>
      <c r="H173" s="35">
        <f>'2a. Database N flows'!U111</f>
        <v/>
      </c>
      <c r="I173" s="35">
        <f>'2a. Database N flows'!T111</f>
        <v/>
      </c>
      <c r="J173" s="35">
        <f>A173&amp;"-"&amp;B173&amp;"-"&amp;C173</f>
        <v/>
      </c>
    </row>
    <row r="174">
      <c r="A174" s="35">
        <f>'2a. Database N flows'!D112&amp;"."&amp;'2a. Database N flows'!E112</f>
        <v/>
      </c>
      <c r="B174" s="35">
        <f>'2a. Database N flows'!G112&amp;"."&amp;'2a. Database N flows'!H112</f>
        <v/>
      </c>
      <c r="C174" s="35">
        <f>'2a. Database N flows'!J112</f>
        <v/>
      </c>
      <c r="D174" s="35">
        <f>'2a. Database N flows'!M112</f>
        <v/>
      </c>
      <c r="E174" s="35">
        <f>'2a. Database N flows'!N112</f>
        <v/>
      </c>
      <c r="F174" s="172">
        <f>'2a. Database N flows'!P112</f>
        <v/>
      </c>
      <c r="G174" s="35">
        <f>'2a. Database N flows'!R112</f>
        <v/>
      </c>
      <c r="H174" s="35">
        <f>'2a. Database N flows'!U112</f>
        <v/>
      </c>
      <c r="I174" s="35">
        <f>'2a. Database N flows'!T112</f>
        <v/>
      </c>
      <c r="J174" s="35">
        <f>A174&amp;"-"&amp;B174&amp;"-"&amp;C174</f>
        <v/>
      </c>
    </row>
    <row r="175">
      <c r="A175" s="35">
        <f>'2a. Database N flows'!D113&amp;"."&amp;'2a. Database N flows'!E113</f>
        <v/>
      </c>
      <c r="B175" s="35">
        <f>'2a. Database N flows'!G113&amp;"."&amp;'2a. Database N flows'!H113</f>
        <v/>
      </c>
      <c r="C175" s="35">
        <f>'2a. Database N flows'!J113</f>
        <v/>
      </c>
      <c r="D175" s="35">
        <f>'2a. Database N flows'!M113</f>
        <v/>
      </c>
      <c r="E175" s="35">
        <f>'2a. Database N flows'!N113</f>
        <v/>
      </c>
      <c r="F175" s="172">
        <f>'2a. Database N flows'!P113</f>
        <v/>
      </c>
      <c r="G175" s="35">
        <f>'2a. Database N flows'!R113</f>
        <v/>
      </c>
      <c r="H175" s="35">
        <f>'2a. Database N flows'!U113</f>
        <v/>
      </c>
      <c r="I175" s="35">
        <f>'2a. Database N flows'!T113</f>
        <v/>
      </c>
      <c r="J175" s="35">
        <f>A175&amp;"-"&amp;B175&amp;"-"&amp;C175</f>
        <v/>
      </c>
    </row>
    <row r="176">
      <c r="A176" s="35">
        <f>'2a. Database N flows'!D114&amp;"."&amp;'2a. Database N flows'!E114</f>
        <v/>
      </c>
      <c r="B176" s="35">
        <f>'2a. Database N flows'!G114&amp;"."&amp;'2a. Database N flows'!H114</f>
        <v/>
      </c>
      <c r="C176" s="35">
        <f>'2a. Database N flows'!J114</f>
        <v/>
      </c>
      <c r="D176" s="35">
        <f>'2a. Database N flows'!M114</f>
        <v/>
      </c>
      <c r="E176" s="35">
        <f>'2a. Database N flows'!N114</f>
        <v/>
      </c>
      <c r="F176" s="172">
        <f>'2a. Database N flows'!P114</f>
        <v/>
      </c>
      <c r="G176" s="35">
        <f>'2a. Database N flows'!R114</f>
        <v/>
      </c>
      <c r="H176" s="35">
        <f>'2a. Database N flows'!U114</f>
        <v/>
      </c>
      <c r="I176" s="35">
        <f>'2a. Database N flows'!T114</f>
        <v/>
      </c>
      <c r="J176" s="35">
        <f>A176&amp;"-"&amp;B176&amp;"-"&amp;C176</f>
        <v/>
      </c>
    </row>
    <row r="177">
      <c r="A177" s="35">
        <f>'2a. Database N flows'!D115&amp;"."&amp;'2a. Database N flows'!E115</f>
        <v/>
      </c>
      <c r="B177" s="35">
        <f>'2a. Database N flows'!G115&amp;"."&amp;'2a. Database N flows'!H115</f>
        <v/>
      </c>
      <c r="C177" s="35">
        <f>'2a. Database N flows'!J115</f>
        <v/>
      </c>
      <c r="D177" s="35">
        <f>'2a. Database N flows'!M115</f>
        <v/>
      </c>
      <c r="E177" s="35">
        <f>'2a. Database N flows'!N115</f>
        <v/>
      </c>
      <c r="F177" s="172">
        <f>'2a. Database N flows'!P115</f>
        <v/>
      </c>
      <c r="G177" s="35">
        <f>'2a. Database N flows'!R115</f>
        <v/>
      </c>
      <c r="H177" s="35">
        <f>'2a. Database N flows'!U115</f>
        <v/>
      </c>
      <c r="I177" s="35">
        <f>'2a. Database N flows'!T115</f>
        <v/>
      </c>
      <c r="J177" s="35">
        <f>A177&amp;"-"&amp;B177&amp;"-"&amp;C177</f>
        <v/>
      </c>
    </row>
    <row r="178">
      <c r="A178" s="35">
        <f>'2a. Database N flows'!D116&amp;"."&amp;'2a. Database N flows'!E116</f>
        <v/>
      </c>
      <c r="B178" s="35">
        <f>'2a. Database N flows'!G116&amp;"."&amp;'2a. Database N flows'!H116</f>
        <v/>
      </c>
      <c r="C178" s="35">
        <f>'2a. Database N flows'!J116</f>
        <v/>
      </c>
      <c r="D178" s="35">
        <f>'2a. Database N flows'!M116</f>
        <v/>
      </c>
      <c r="E178" s="35">
        <f>'2a. Database N flows'!N116</f>
        <v/>
      </c>
      <c r="F178" s="172">
        <f>'2a. Database N flows'!P116</f>
        <v/>
      </c>
      <c r="G178" s="35">
        <f>'2a. Database N flows'!R116</f>
        <v/>
      </c>
      <c r="H178" s="35">
        <f>'2a. Database N flows'!U116</f>
        <v/>
      </c>
      <c r="I178" s="35">
        <f>'2a. Database N flows'!T116</f>
        <v/>
      </c>
      <c r="J178" s="35">
        <f>A178&amp;"-"&amp;B178&amp;"-"&amp;C178</f>
        <v/>
      </c>
    </row>
    <row r="179">
      <c r="A179" s="35">
        <f>'2a. Database N flows'!#REF!&amp;"."&amp;'2a. Database N flows'!#REF!</f>
        <v/>
      </c>
      <c r="B179" s="35">
        <f>'2a. Database N flows'!#REF!&amp;"."&amp;'2a. Database N flows'!#REF!</f>
        <v/>
      </c>
      <c r="C179" s="35">
        <f>'2a. Database N flows'!#REF!</f>
        <v/>
      </c>
      <c r="D179" s="35">
        <f>'2a. Database N flows'!#REF!</f>
        <v/>
      </c>
      <c r="E179" s="35">
        <f>'2a. Database N flows'!#REF!</f>
        <v/>
      </c>
      <c r="F179" s="172">
        <f>'2a. Database N flows'!#REF!</f>
        <v/>
      </c>
      <c r="G179" s="35">
        <f>'2a. Database N flows'!#REF!</f>
        <v/>
      </c>
      <c r="H179" s="35">
        <f>'2a. Database N flows'!#REF!</f>
        <v/>
      </c>
      <c r="I179" s="35">
        <f>'2a. Database N flows'!#REF!</f>
        <v/>
      </c>
      <c r="J179" s="35">
        <f>A179&amp;"-"&amp;B179&amp;"-"&amp;C179</f>
        <v/>
      </c>
    </row>
    <row r="180">
      <c r="A180" s="35">
        <f>'2a. Database N flows'!#REF!&amp;"."&amp;'2a. Database N flows'!#REF!</f>
        <v/>
      </c>
      <c r="B180" s="35">
        <f>'2a. Database N flows'!#REF!&amp;"."&amp;'2a. Database N flows'!#REF!</f>
        <v/>
      </c>
      <c r="C180" s="35">
        <f>'2a. Database N flows'!#REF!</f>
        <v/>
      </c>
      <c r="D180" s="35">
        <f>'2a. Database N flows'!#REF!</f>
        <v/>
      </c>
      <c r="E180" s="35">
        <f>'2a. Database N flows'!#REF!</f>
        <v/>
      </c>
      <c r="F180" s="172">
        <f>'2a. Database N flows'!#REF!</f>
        <v/>
      </c>
      <c r="G180" s="35">
        <f>'2a. Database N flows'!#REF!</f>
        <v/>
      </c>
      <c r="H180" s="35">
        <f>'2a. Database N flows'!#REF!</f>
        <v/>
      </c>
      <c r="I180" s="35">
        <f>'2a. Database N flows'!#REF!</f>
        <v/>
      </c>
      <c r="J180" s="35">
        <f>A180&amp;"-"&amp;B180&amp;"-"&amp;C180</f>
        <v/>
      </c>
    </row>
    <row r="181">
      <c r="A181" s="35">
        <f>'2a. Database N flows'!#REF!&amp;"."&amp;'2a. Database N flows'!#REF!</f>
        <v/>
      </c>
      <c r="B181" s="35">
        <f>'2a. Database N flows'!#REF!&amp;"."&amp;'2a. Database N flows'!#REF!</f>
        <v/>
      </c>
      <c r="C181" s="35">
        <f>'2a. Database N flows'!#REF!</f>
        <v/>
      </c>
      <c r="D181" s="35">
        <f>'2a. Database N flows'!#REF!</f>
        <v/>
      </c>
      <c r="E181" s="35">
        <f>'2a. Database N flows'!#REF!</f>
        <v/>
      </c>
      <c r="F181" s="172">
        <f>'2a. Database N flows'!#REF!</f>
        <v/>
      </c>
      <c r="G181" s="35">
        <f>'2a. Database N flows'!#REF!</f>
        <v/>
      </c>
      <c r="H181" s="35">
        <f>'2a. Database N flows'!#REF!</f>
        <v/>
      </c>
      <c r="I181" s="35">
        <f>'2a. Database N flows'!#REF!</f>
        <v/>
      </c>
      <c r="J181" s="35">
        <f>A181&amp;"-"&amp;B181&amp;"-"&amp;C181</f>
        <v/>
      </c>
    </row>
    <row r="182">
      <c r="A182" s="35">
        <f>'2a. Database N flows'!#REF!&amp;"."&amp;'2a. Database N flows'!#REF!</f>
        <v/>
      </c>
      <c r="B182" s="35">
        <f>'2a. Database N flows'!#REF!&amp;"."&amp;'2a. Database N flows'!#REF!</f>
        <v/>
      </c>
      <c r="C182" s="35">
        <f>'2a. Database N flows'!#REF!</f>
        <v/>
      </c>
      <c r="D182" s="35">
        <f>'2a. Database N flows'!#REF!</f>
        <v/>
      </c>
      <c r="E182" s="35">
        <f>'2a. Database N flows'!#REF!</f>
        <v/>
      </c>
      <c r="F182" s="172">
        <f>'2a. Database N flows'!#REF!</f>
        <v/>
      </c>
      <c r="G182" s="35">
        <f>'2a. Database N flows'!#REF!</f>
        <v/>
      </c>
      <c r="H182" s="35">
        <f>'2a. Database N flows'!#REF!</f>
        <v/>
      </c>
      <c r="I182" s="35">
        <f>'2a. Database N flows'!#REF!</f>
        <v/>
      </c>
      <c r="J182" s="35">
        <f>A182&amp;"-"&amp;B182&amp;"-"&amp;C182</f>
        <v/>
      </c>
    </row>
    <row r="183">
      <c r="A183" s="35">
        <f>'2a. Database N flows'!#REF!&amp;"."&amp;'2a. Database N flows'!#REF!</f>
        <v/>
      </c>
      <c r="B183" s="35">
        <f>'2a. Database N flows'!#REF!&amp;"."&amp;'2a. Database N flows'!#REF!</f>
        <v/>
      </c>
      <c r="C183" s="35">
        <f>'2a. Database N flows'!#REF!</f>
        <v/>
      </c>
      <c r="D183" s="35">
        <f>'2a. Database N flows'!#REF!</f>
        <v/>
      </c>
      <c r="E183" s="35">
        <f>'2a. Database N flows'!#REF!</f>
        <v/>
      </c>
      <c r="F183" s="172">
        <f>'2a. Database N flows'!#REF!</f>
        <v/>
      </c>
      <c r="G183" s="35">
        <f>'2a. Database N flows'!#REF!</f>
        <v/>
      </c>
      <c r="H183" s="35">
        <f>'2a. Database N flows'!#REF!</f>
        <v/>
      </c>
      <c r="I183" s="35">
        <f>'2a. Database N flows'!#REF!</f>
        <v/>
      </c>
      <c r="J183" s="35">
        <f>A183&amp;"-"&amp;B183&amp;"-"&amp;C183</f>
        <v/>
      </c>
    </row>
    <row r="184">
      <c r="A184" s="35">
        <f>'2a. Database N flows'!D117&amp;"."&amp;'2a. Database N flows'!E117</f>
        <v/>
      </c>
      <c r="B184" s="35">
        <f>'2a. Database N flows'!G117&amp;"."&amp;'2a. Database N flows'!H117</f>
        <v/>
      </c>
      <c r="C184" s="35">
        <f>'2a. Database N flows'!J117</f>
        <v/>
      </c>
      <c r="D184" s="35">
        <f>'2a. Database N flows'!M117</f>
        <v/>
      </c>
      <c r="E184" s="35">
        <f>'2a. Database N flows'!N117</f>
        <v/>
      </c>
      <c r="F184" s="172">
        <f>'2a. Database N flows'!P117</f>
        <v/>
      </c>
      <c r="G184" s="35">
        <f>'2a. Database N flows'!R117</f>
        <v/>
      </c>
      <c r="H184" s="35">
        <f>'2a. Database N flows'!U117</f>
        <v/>
      </c>
      <c r="I184" s="35">
        <f>'2a. Database N flows'!T117</f>
        <v/>
      </c>
      <c r="J184" s="35">
        <f>A184&amp;"-"&amp;B184&amp;"-"&amp;C184</f>
        <v/>
      </c>
    </row>
    <row r="185">
      <c r="A185" s="35">
        <f>'2a. Database N flows'!#REF!&amp;"."&amp;'2a. Database N flows'!#REF!</f>
        <v/>
      </c>
      <c r="B185" s="35">
        <f>'2a. Database N flows'!#REF!&amp;"."&amp;'2a. Database N flows'!#REF!</f>
        <v/>
      </c>
      <c r="C185" s="35">
        <f>'2a. Database N flows'!#REF!</f>
        <v/>
      </c>
      <c r="D185" s="35">
        <f>'2a. Database N flows'!#REF!</f>
        <v/>
      </c>
      <c r="E185" s="35">
        <f>'2a. Database N flows'!#REF!</f>
        <v/>
      </c>
      <c r="F185" s="172">
        <f>'2a. Database N flows'!#REF!</f>
        <v/>
      </c>
      <c r="G185" s="35">
        <f>'2a. Database N flows'!#REF!</f>
        <v/>
      </c>
      <c r="H185" s="35">
        <f>'2a. Database N flows'!#REF!</f>
        <v/>
      </c>
      <c r="I185" s="35">
        <f>'2a. Database N flows'!#REF!</f>
        <v/>
      </c>
      <c r="J185" s="35">
        <f>A185&amp;"-"&amp;B185&amp;"-"&amp;C185</f>
        <v/>
      </c>
    </row>
    <row r="186">
      <c r="A186" s="35">
        <f>'2a. Database N flows'!#REF!&amp;"."&amp;'2a. Database N flows'!#REF!</f>
        <v/>
      </c>
      <c r="B186" s="35">
        <f>'2a. Database N flows'!#REF!&amp;"."&amp;'2a. Database N flows'!#REF!</f>
        <v/>
      </c>
      <c r="C186" s="35">
        <f>'2a. Database N flows'!#REF!</f>
        <v/>
      </c>
      <c r="D186" s="35">
        <f>'2a. Database N flows'!#REF!</f>
        <v/>
      </c>
      <c r="E186" s="35">
        <f>'2a. Database N flows'!#REF!</f>
        <v/>
      </c>
      <c r="F186" s="172">
        <f>'2a. Database N flows'!#REF!</f>
        <v/>
      </c>
      <c r="G186" s="35">
        <f>'2a. Database N flows'!#REF!</f>
        <v/>
      </c>
      <c r="H186" s="35">
        <f>'2a. Database N flows'!#REF!</f>
        <v/>
      </c>
      <c r="I186" s="35">
        <f>'2a. Database N flows'!#REF!</f>
        <v/>
      </c>
      <c r="J186" s="35">
        <f>A186&amp;"-"&amp;B186&amp;"-"&amp;C186</f>
        <v/>
      </c>
    </row>
    <row r="187">
      <c r="A187" s="35">
        <f>'2a. Database N flows'!#REF!&amp;"."&amp;'2a. Database N flows'!#REF!</f>
        <v/>
      </c>
      <c r="B187" s="35">
        <f>'2a. Database N flows'!#REF!&amp;"."&amp;'2a. Database N flows'!#REF!</f>
        <v/>
      </c>
      <c r="C187" s="35">
        <f>'2a. Database N flows'!#REF!</f>
        <v/>
      </c>
      <c r="D187" s="35">
        <f>'2a. Database N flows'!#REF!</f>
        <v/>
      </c>
      <c r="E187" s="35">
        <f>'2a. Database N flows'!#REF!</f>
        <v/>
      </c>
      <c r="F187" s="172">
        <f>'2a. Database N flows'!#REF!</f>
        <v/>
      </c>
      <c r="G187" s="35">
        <f>'2a. Database N flows'!#REF!</f>
        <v/>
      </c>
      <c r="H187" s="35">
        <f>'2a. Database N flows'!#REF!</f>
        <v/>
      </c>
      <c r="I187" s="35">
        <f>'2a. Database N flows'!#REF!</f>
        <v/>
      </c>
      <c r="J187" s="35">
        <f>A187&amp;"-"&amp;B187&amp;"-"&amp;C187</f>
        <v/>
      </c>
    </row>
    <row r="188">
      <c r="A188" s="35">
        <f>'2a. Database N flows'!D118&amp;"."&amp;'2a. Database N flows'!E118</f>
        <v/>
      </c>
      <c r="B188" s="35">
        <f>'2a. Database N flows'!G118&amp;"."&amp;'2a. Database N flows'!H118</f>
        <v/>
      </c>
      <c r="C188" s="35">
        <f>'2a. Database N flows'!J118</f>
        <v/>
      </c>
      <c r="D188" s="35">
        <f>'2a. Database N flows'!M118</f>
        <v/>
      </c>
      <c r="E188" s="35">
        <f>'2a. Database N flows'!N118</f>
        <v/>
      </c>
      <c r="F188" s="172">
        <f>'2a. Database N flows'!P118</f>
        <v/>
      </c>
      <c r="G188" s="35">
        <f>'2a. Database N flows'!R118</f>
        <v/>
      </c>
      <c r="H188" s="35">
        <f>'2a. Database N flows'!U118</f>
        <v/>
      </c>
      <c r="I188" s="35">
        <f>'2a. Database N flows'!T118</f>
        <v/>
      </c>
      <c r="J188" s="35">
        <f>A188&amp;"-"&amp;B188&amp;"-"&amp;C188</f>
        <v/>
      </c>
    </row>
    <row r="189">
      <c r="A189" s="35">
        <f>'2a. Database N flows'!#REF!&amp;"."&amp;'2a. Database N flows'!#REF!</f>
        <v/>
      </c>
      <c r="B189" s="35">
        <f>'2a. Database N flows'!#REF!&amp;"."&amp;'2a. Database N flows'!#REF!</f>
        <v/>
      </c>
      <c r="C189" s="35">
        <f>'2a. Database N flows'!#REF!</f>
        <v/>
      </c>
      <c r="D189" s="35">
        <f>'2a. Database N flows'!#REF!</f>
        <v/>
      </c>
      <c r="E189" s="35">
        <f>'2a. Database N flows'!#REF!</f>
        <v/>
      </c>
      <c r="F189" s="172">
        <f>'2a. Database N flows'!#REF!</f>
        <v/>
      </c>
      <c r="G189" s="35">
        <f>'2a. Database N flows'!#REF!</f>
        <v/>
      </c>
      <c r="H189" s="35">
        <f>'2a. Database N flows'!#REF!</f>
        <v/>
      </c>
      <c r="I189" s="35">
        <f>'2a. Database N flows'!#REF!</f>
        <v/>
      </c>
      <c r="J189" s="35">
        <f>A189&amp;"-"&amp;B189&amp;"-"&amp;C189</f>
        <v/>
      </c>
    </row>
    <row r="190">
      <c r="A190" s="35">
        <f>'2a. Database N flows'!#REF!&amp;"."&amp;'2a. Database N flows'!#REF!</f>
        <v/>
      </c>
      <c r="B190" s="35">
        <f>'2a. Database N flows'!#REF!&amp;"."&amp;'2a. Database N flows'!#REF!</f>
        <v/>
      </c>
      <c r="C190" s="35">
        <f>'2a. Database N flows'!#REF!</f>
        <v/>
      </c>
      <c r="D190" s="35">
        <f>'2a. Database N flows'!#REF!</f>
        <v/>
      </c>
      <c r="E190" s="35">
        <f>'2a. Database N flows'!#REF!</f>
        <v/>
      </c>
      <c r="F190" s="172">
        <f>'2a. Database N flows'!#REF!</f>
        <v/>
      </c>
      <c r="G190" s="35">
        <f>'2a. Database N flows'!#REF!</f>
        <v/>
      </c>
      <c r="H190" s="35">
        <f>'2a. Database N flows'!#REF!</f>
        <v/>
      </c>
      <c r="I190" s="35">
        <f>'2a. Database N flows'!#REF!</f>
        <v/>
      </c>
      <c r="J190" s="35">
        <f>A190&amp;"-"&amp;B190&amp;"-"&amp;C190</f>
        <v/>
      </c>
    </row>
    <row r="191">
      <c r="A191" s="35">
        <f>'2a. Database N flows'!D119&amp;"."&amp;'2a. Database N flows'!E119</f>
        <v/>
      </c>
      <c r="B191" s="35">
        <f>'2a. Database N flows'!G119&amp;"."&amp;'2a. Database N flows'!H119</f>
        <v/>
      </c>
      <c r="C191" s="35">
        <f>'2a. Database N flows'!J119</f>
        <v/>
      </c>
      <c r="D191" s="35">
        <f>'2a. Database N flows'!M119</f>
        <v/>
      </c>
      <c r="E191" s="35">
        <f>'2a. Database N flows'!N119</f>
        <v/>
      </c>
      <c r="F191" s="172">
        <f>'2a. Database N flows'!P119</f>
        <v/>
      </c>
      <c r="G191" s="35">
        <f>'2a. Database N flows'!R119</f>
        <v/>
      </c>
      <c r="H191" s="35">
        <f>'2a. Database N flows'!U119</f>
        <v/>
      </c>
      <c r="I191" s="35">
        <f>'2a. Database N flows'!T119</f>
        <v/>
      </c>
      <c r="J191" s="35">
        <f>A191&amp;"-"&amp;B191&amp;"-"&amp;C191</f>
        <v/>
      </c>
    </row>
    <row r="192">
      <c r="A192" s="35">
        <f>'2a. Database N flows'!#REF!&amp;"."&amp;'2a. Database N flows'!#REF!</f>
        <v/>
      </c>
      <c r="B192" s="35">
        <f>'2a. Database N flows'!#REF!&amp;"."&amp;'2a. Database N flows'!#REF!</f>
        <v/>
      </c>
      <c r="C192" s="35">
        <f>'2a. Database N flows'!#REF!</f>
        <v/>
      </c>
      <c r="D192" s="35">
        <f>'2a. Database N flows'!#REF!</f>
        <v/>
      </c>
      <c r="E192" s="35">
        <f>'2a. Database N flows'!#REF!</f>
        <v/>
      </c>
      <c r="F192" s="172">
        <f>'2a. Database N flows'!#REF!</f>
        <v/>
      </c>
      <c r="G192" s="35">
        <f>'2a. Database N flows'!#REF!</f>
        <v/>
      </c>
      <c r="H192" s="35">
        <f>'2a. Database N flows'!#REF!</f>
        <v/>
      </c>
      <c r="I192" s="35">
        <f>'2a. Database N flows'!#REF!</f>
        <v/>
      </c>
      <c r="J192" s="35">
        <f>A192&amp;"-"&amp;B192&amp;"-"&amp;C192</f>
        <v/>
      </c>
    </row>
    <row r="193">
      <c r="A193" s="35">
        <f>'2a. Database N flows'!D120&amp;"."&amp;'2a. Database N flows'!E120</f>
        <v/>
      </c>
      <c r="B193" s="35">
        <f>'2a. Database N flows'!G120&amp;"."&amp;'2a. Database N flows'!H120</f>
        <v/>
      </c>
      <c r="C193" s="35">
        <f>'2a. Database N flows'!J120</f>
        <v/>
      </c>
      <c r="D193" s="35">
        <f>'2a. Database N flows'!M120</f>
        <v/>
      </c>
      <c r="E193" s="35">
        <f>'2a. Database N flows'!N120</f>
        <v/>
      </c>
      <c r="F193" s="172">
        <f>'2a. Database N flows'!P120</f>
        <v/>
      </c>
      <c r="G193" s="35">
        <f>'2a. Database N flows'!R120</f>
        <v/>
      </c>
      <c r="H193" s="35">
        <f>'2a. Database N flows'!U120</f>
        <v/>
      </c>
      <c r="I193" s="35">
        <f>'2a. Database N flows'!T120</f>
        <v/>
      </c>
      <c r="J193" s="35">
        <f>A193&amp;"-"&amp;B193&amp;"-"&amp;C193</f>
        <v/>
      </c>
    </row>
    <row r="194">
      <c r="A194" s="35">
        <f>'2a. Database N flows'!D121&amp;"."&amp;'2a. Database N flows'!E121</f>
        <v/>
      </c>
      <c r="B194" s="35">
        <f>'2a. Database N flows'!G121&amp;"."&amp;'2a. Database N flows'!H121</f>
        <v/>
      </c>
      <c r="C194" s="35">
        <f>'2a. Database N flows'!J121</f>
        <v/>
      </c>
      <c r="D194" s="35">
        <f>'2a. Database N flows'!M121</f>
        <v/>
      </c>
      <c r="E194" s="35">
        <f>'2a. Database N flows'!N121</f>
        <v/>
      </c>
      <c r="F194" s="172">
        <f>'2a. Database N flows'!P121</f>
        <v/>
      </c>
      <c r="G194" s="35">
        <f>'2a. Database N flows'!R121</f>
        <v/>
      </c>
      <c r="H194" s="35">
        <f>'2a. Database N flows'!U121</f>
        <v/>
      </c>
      <c r="I194" s="35">
        <f>'2a. Database N flows'!T121</f>
        <v/>
      </c>
      <c r="J194" s="35">
        <f>A194&amp;"-"&amp;B194&amp;"-"&amp;C194</f>
        <v/>
      </c>
    </row>
    <row r="195">
      <c r="A195" s="35">
        <f>'2a. Database N flows'!D122&amp;"."&amp;'2a. Database N flows'!E122</f>
        <v/>
      </c>
      <c r="B195" s="35">
        <f>'2a. Database N flows'!G122&amp;"."&amp;'2a. Database N flows'!H122</f>
        <v/>
      </c>
      <c r="C195" s="35">
        <f>'2a. Database N flows'!J122</f>
        <v/>
      </c>
      <c r="D195" s="35">
        <f>'2a. Database N flows'!M122</f>
        <v/>
      </c>
      <c r="E195" s="35">
        <f>'2a. Database N flows'!N122</f>
        <v/>
      </c>
      <c r="F195" s="172">
        <f>'2a. Database N flows'!P122</f>
        <v/>
      </c>
      <c r="G195" s="35">
        <f>'2a. Database N flows'!R122</f>
        <v/>
      </c>
      <c r="H195" s="35">
        <f>'2a. Database N flows'!U122</f>
        <v/>
      </c>
      <c r="I195" s="35">
        <f>'2a. Database N flows'!T122</f>
        <v/>
      </c>
      <c r="J195" s="35">
        <f>A195&amp;"-"&amp;B195&amp;"-"&amp;C195</f>
        <v/>
      </c>
    </row>
    <row r="196">
      <c r="A196" s="35">
        <f>'2a. Database N flows'!D123&amp;"."&amp;'2a. Database N flows'!E123</f>
        <v/>
      </c>
      <c r="B196" s="35">
        <f>'2a. Database N flows'!G123&amp;"."&amp;'2a. Database N flows'!H123</f>
        <v/>
      </c>
      <c r="C196" s="35">
        <f>'2a. Database N flows'!J123</f>
        <v/>
      </c>
      <c r="D196" s="35">
        <f>'2a. Database N flows'!M123</f>
        <v/>
      </c>
      <c r="E196" s="35">
        <f>'2a. Database N flows'!N123</f>
        <v/>
      </c>
      <c r="F196" s="172">
        <f>'2a. Database N flows'!P123</f>
        <v/>
      </c>
      <c r="G196" s="35">
        <f>'2a. Database N flows'!R123</f>
        <v/>
      </c>
      <c r="H196" s="35">
        <f>'2a. Database N flows'!U123</f>
        <v/>
      </c>
      <c r="I196" s="35">
        <f>'2a. Database N flows'!T123</f>
        <v/>
      </c>
      <c r="J196" s="35">
        <f>A196&amp;"-"&amp;B196&amp;"-"&amp;C196</f>
        <v/>
      </c>
    </row>
    <row r="197">
      <c r="A197" s="35">
        <f>'2a. Database N flows'!D124&amp;"."&amp;'2a. Database N flows'!E124</f>
        <v/>
      </c>
      <c r="B197" s="35">
        <f>'2a. Database N flows'!G124&amp;"."&amp;'2a. Database N flows'!H124</f>
        <v/>
      </c>
      <c r="C197" s="35">
        <f>'2a. Database N flows'!J124</f>
        <v/>
      </c>
      <c r="D197" s="35">
        <f>'2a. Database N flows'!M124</f>
        <v/>
      </c>
      <c r="E197" s="35">
        <f>'2a. Database N flows'!N124</f>
        <v/>
      </c>
      <c r="F197" s="172">
        <f>'2a. Database N flows'!P124</f>
        <v/>
      </c>
      <c r="G197" s="35">
        <f>'2a. Database N flows'!R124</f>
        <v/>
      </c>
      <c r="H197" s="35">
        <f>'2a. Database N flows'!U124</f>
        <v/>
      </c>
      <c r="I197" s="35">
        <f>'2a. Database N flows'!T124</f>
        <v/>
      </c>
      <c r="J197" s="35">
        <f>A197&amp;"-"&amp;B197&amp;"-"&amp;C197</f>
        <v/>
      </c>
    </row>
    <row r="198">
      <c r="A198" s="35">
        <f>'2a. Database N flows'!#REF!&amp;"."&amp;'2a. Database N flows'!#REF!</f>
        <v/>
      </c>
      <c r="B198" s="35">
        <f>'2a. Database N flows'!#REF!&amp;"."&amp;'2a. Database N flows'!#REF!</f>
        <v/>
      </c>
      <c r="C198" s="35">
        <f>'2a. Database N flows'!#REF!</f>
        <v/>
      </c>
      <c r="D198" s="35">
        <f>'2a. Database N flows'!#REF!</f>
        <v/>
      </c>
      <c r="E198" s="35">
        <f>'2a. Database N flows'!#REF!</f>
        <v/>
      </c>
      <c r="F198" s="172">
        <f>'2a. Database N flows'!#REF!</f>
        <v/>
      </c>
      <c r="G198" s="35">
        <f>'2a. Database N flows'!#REF!</f>
        <v/>
      </c>
      <c r="H198" s="35">
        <f>'2a. Database N flows'!#REF!</f>
        <v/>
      </c>
      <c r="I198" s="35">
        <f>'2a. Database N flows'!#REF!</f>
        <v/>
      </c>
      <c r="J198" s="35">
        <f>A198&amp;"-"&amp;B198&amp;"-"&amp;C198</f>
        <v/>
      </c>
    </row>
    <row r="199">
      <c r="A199" s="35">
        <f>'2a. Database N flows'!D125&amp;"."&amp;'2a. Database N flows'!E125</f>
        <v/>
      </c>
      <c r="B199" s="35">
        <f>'2a. Database N flows'!G125&amp;"."&amp;'2a. Database N flows'!H125</f>
        <v/>
      </c>
      <c r="C199" s="35">
        <f>'2a. Database N flows'!J125</f>
        <v/>
      </c>
      <c r="D199" s="35">
        <f>'2a. Database N flows'!M125</f>
        <v/>
      </c>
      <c r="E199" s="35">
        <f>'2a. Database N flows'!N125</f>
        <v/>
      </c>
      <c r="F199" s="172">
        <f>'2a. Database N flows'!P125</f>
        <v/>
      </c>
      <c r="G199" s="35">
        <f>'2a. Database N flows'!R125</f>
        <v/>
      </c>
      <c r="H199" s="35">
        <f>'2a. Database N flows'!U125</f>
        <v/>
      </c>
      <c r="I199" s="35">
        <f>'2a. Database N flows'!T125</f>
        <v/>
      </c>
      <c r="J199" s="35">
        <f>A199&amp;"-"&amp;B199&amp;"-"&amp;C199</f>
        <v/>
      </c>
    </row>
    <row r="200">
      <c r="A200" s="35" t="n"/>
      <c r="B200" s="35" t="n"/>
      <c r="C200" s="35" t="n"/>
      <c r="D200" s="35" t="n"/>
      <c r="E200" s="35" t="n"/>
      <c r="F200" s="172" t="n"/>
      <c r="G200" s="35" t="n"/>
      <c r="H200" s="35" t="n"/>
      <c r="I200" s="35" t="n"/>
      <c r="J200" s="35" t="n"/>
    </row>
    <row r="201">
      <c r="A201" s="35">
        <f>'2a. Database N flows'!D126&amp;"."&amp;'2a. Database N flows'!E126</f>
        <v/>
      </c>
      <c r="B201" s="35">
        <f>'2a. Database N flows'!G126&amp;"."&amp;'2a. Database N flows'!H126</f>
        <v/>
      </c>
      <c r="C201" s="35">
        <f>'2a. Database N flows'!J126</f>
        <v/>
      </c>
      <c r="D201" s="35">
        <f>'2a. Database N flows'!M126</f>
        <v/>
      </c>
      <c r="E201" s="35">
        <f>'2a. Database N flows'!N126</f>
        <v/>
      </c>
      <c r="F201" s="172">
        <f>'2a. Database N flows'!P126</f>
        <v/>
      </c>
      <c r="G201" s="35">
        <f>'2a. Database N flows'!R126</f>
        <v/>
      </c>
      <c r="H201" s="35">
        <f>'2a. Database N flows'!U126</f>
        <v/>
      </c>
      <c r="I201" s="35">
        <f>'2a. Database N flows'!T126</f>
        <v/>
      </c>
      <c r="J201" s="35">
        <f>A201&amp;"-"&amp;B201&amp;"-"&amp;C201</f>
        <v/>
      </c>
    </row>
    <row r="202">
      <c r="A202" s="35">
        <f>'2a. Database N flows'!D127&amp;"."&amp;'2a. Database N flows'!E127</f>
        <v/>
      </c>
      <c r="B202" s="35">
        <f>'2a. Database N flows'!G127&amp;"."&amp;'2a. Database N flows'!H127</f>
        <v/>
      </c>
      <c r="C202" s="35">
        <f>'2a. Database N flows'!J127</f>
        <v/>
      </c>
      <c r="D202" s="35">
        <f>'2a. Database N flows'!M127</f>
        <v/>
      </c>
      <c r="E202" s="35">
        <f>'2a. Database N flows'!N127</f>
        <v/>
      </c>
      <c r="F202" s="172">
        <f>'2a. Database N flows'!P127</f>
        <v/>
      </c>
      <c r="G202" s="35">
        <f>'2a. Database N flows'!R127</f>
        <v/>
      </c>
      <c r="H202" s="35">
        <f>'2a. Database N flows'!U127</f>
        <v/>
      </c>
      <c r="I202" s="35">
        <f>'2a. Database N flows'!T127</f>
        <v/>
      </c>
      <c r="J202" s="35">
        <f>A202&amp;"-"&amp;B202&amp;"-"&amp;C202</f>
        <v/>
      </c>
    </row>
    <row r="203">
      <c r="A203" s="35">
        <f>'2a. Database N flows'!D128&amp;"."&amp;'2a. Database N flows'!E128</f>
        <v/>
      </c>
      <c r="B203" s="35">
        <f>'2a. Database N flows'!G128&amp;"."&amp;'2a. Database N flows'!H128</f>
        <v/>
      </c>
      <c r="C203" s="35">
        <f>'2a. Database N flows'!J128</f>
        <v/>
      </c>
      <c r="D203" s="35">
        <f>'2a. Database N flows'!M128</f>
        <v/>
      </c>
      <c r="E203" s="35">
        <f>'2a. Database N flows'!N128</f>
        <v/>
      </c>
      <c r="F203" s="172">
        <f>'2a. Database N flows'!P128</f>
        <v/>
      </c>
      <c r="G203" s="35">
        <f>'2a. Database N flows'!R128</f>
        <v/>
      </c>
      <c r="H203" s="35">
        <f>'2a. Database N flows'!U128</f>
        <v/>
      </c>
      <c r="I203" s="35">
        <f>'2a. Database N flows'!T128</f>
        <v/>
      </c>
      <c r="J203" s="35">
        <f>A203&amp;"-"&amp;B203&amp;"-"&amp;C203</f>
        <v/>
      </c>
    </row>
    <row r="204">
      <c r="A204" s="35">
        <f>'2a. Database N flows'!D129&amp;"."&amp;'2a. Database N flows'!E129</f>
        <v/>
      </c>
      <c r="B204" s="35">
        <f>'2a. Database N flows'!G129&amp;"."&amp;'2a. Database N flows'!H129</f>
        <v/>
      </c>
      <c r="C204" s="35">
        <f>'2a. Database N flows'!J129</f>
        <v/>
      </c>
      <c r="D204" s="35">
        <f>'2a. Database N flows'!M129</f>
        <v/>
      </c>
      <c r="E204" s="35">
        <f>'2a. Database N flows'!N129</f>
        <v/>
      </c>
      <c r="F204" s="172">
        <f>'2a. Database N flows'!P129</f>
        <v/>
      </c>
      <c r="G204" s="35">
        <f>'2a. Database N flows'!R129</f>
        <v/>
      </c>
      <c r="H204" s="35">
        <f>'2a. Database N flows'!U129</f>
        <v/>
      </c>
      <c r="I204" s="35">
        <f>'2a. Database N flows'!T129</f>
        <v/>
      </c>
      <c r="J204" s="35">
        <f>A204&amp;"-"&amp;B204&amp;"-"&amp;C204</f>
        <v/>
      </c>
    </row>
    <row r="205">
      <c r="A205" s="35">
        <f>'2a. Database N flows'!#REF!&amp;"."&amp;'2a. Database N flows'!#REF!</f>
        <v/>
      </c>
      <c r="B205" s="35">
        <f>'2a. Database N flows'!#REF!&amp;"."&amp;'2a. Database N flows'!#REF!</f>
        <v/>
      </c>
      <c r="C205" s="35">
        <f>'2a. Database N flows'!#REF!</f>
        <v/>
      </c>
      <c r="D205" s="35">
        <f>'2a. Database N flows'!#REF!</f>
        <v/>
      </c>
      <c r="E205" s="35">
        <f>'2a. Database N flows'!#REF!</f>
        <v/>
      </c>
      <c r="F205" s="172">
        <f>'2a. Database N flows'!#REF!</f>
        <v/>
      </c>
      <c r="G205" s="35">
        <f>'2a. Database N flows'!#REF!</f>
        <v/>
      </c>
      <c r="H205" s="35">
        <f>'2a. Database N flows'!#REF!</f>
        <v/>
      </c>
      <c r="I205" s="35">
        <f>'2a. Database N flows'!#REF!</f>
        <v/>
      </c>
      <c r="J205" s="35">
        <f>A205&amp;"-"&amp;B205&amp;"-"&amp;C205</f>
        <v/>
      </c>
    </row>
    <row r="206">
      <c r="A206" s="35">
        <f>'2a. Database N flows'!D130&amp;"."&amp;'2a. Database N flows'!E130</f>
        <v/>
      </c>
      <c r="B206" s="35">
        <f>'2a. Database N flows'!G130&amp;"."&amp;'2a. Database N flows'!H130</f>
        <v/>
      </c>
      <c r="C206" s="35">
        <f>'2a. Database N flows'!J130</f>
        <v/>
      </c>
      <c r="D206" s="35">
        <f>'2a. Database N flows'!M130</f>
        <v/>
      </c>
      <c r="E206" s="35">
        <f>'2a. Database N flows'!N130</f>
        <v/>
      </c>
      <c r="F206" s="172">
        <f>'2a. Database N flows'!P130</f>
        <v/>
      </c>
      <c r="G206" s="35">
        <f>'2a. Database N flows'!R130</f>
        <v/>
      </c>
      <c r="H206" s="35">
        <f>'2a. Database N flows'!U130</f>
        <v/>
      </c>
      <c r="I206" s="35">
        <f>'2a. Database N flows'!T130</f>
        <v/>
      </c>
      <c r="J206" s="35">
        <f>A206&amp;"-"&amp;B206&amp;"-"&amp;C206</f>
        <v/>
      </c>
    </row>
    <row r="207">
      <c r="A207" s="35">
        <f>'2a. Database N flows'!D131&amp;"."&amp;'2a. Database N flows'!E131</f>
        <v/>
      </c>
      <c r="B207" s="35">
        <f>'2a. Database N flows'!G131&amp;"."&amp;'2a. Database N flows'!H131</f>
        <v/>
      </c>
      <c r="C207" s="35">
        <f>'2a. Database N flows'!J131</f>
        <v/>
      </c>
      <c r="D207" s="35">
        <f>'2a. Database N flows'!M131</f>
        <v/>
      </c>
      <c r="E207" s="35">
        <f>'2a. Database N flows'!N131</f>
        <v/>
      </c>
      <c r="F207" s="172">
        <f>'2a. Database N flows'!P131</f>
        <v/>
      </c>
      <c r="G207" s="35">
        <f>'2a. Database N flows'!R131</f>
        <v/>
      </c>
      <c r="H207" s="35">
        <f>'2a. Database N flows'!U131</f>
        <v/>
      </c>
      <c r="I207" s="35">
        <f>'2a. Database N flows'!T131</f>
        <v/>
      </c>
      <c r="J207" s="35">
        <f>A207&amp;"-"&amp;B207&amp;"-"&amp;C207</f>
        <v/>
      </c>
    </row>
    <row r="208">
      <c r="A208" s="35">
        <f>'2a. Database N flows'!D132&amp;"."&amp;'2a. Database N flows'!E132</f>
        <v/>
      </c>
      <c r="B208" s="35">
        <f>'2a. Database N flows'!G132&amp;"."&amp;'2a. Database N flows'!H132</f>
        <v/>
      </c>
      <c r="C208" s="35">
        <f>'2a. Database N flows'!J132</f>
        <v/>
      </c>
      <c r="D208" s="35">
        <f>'2a. Database N flows'!M132</f>
        <v/>
      </c>
      <c r="E208" s="35">
        <f>'2a. Database N flows'!N132</f>
        <v/>
      </c>
      <c r="F208" s="172">
        <f>'2a. Database N flows'!P132</f>
        <v/>
      </c>
      <c r="G208" s="35">
        <f>'2a. Database N flows'!R132</f>
        <v/>
      </c>
      <c r="H208" s="35">
        <f>'2a. Database N flows'!U132</f>
        <v/>
      </c>
      <c r="I208" s="35">
        <f>'2a. Database N flows'!T132</f>
        <v/>
      </c>
      <c r="J208" s="35">
        <f>A208&amp;"-"&amp;B208&amp;"-"&amp;C208</f>
        <v/>
      </c>
    </row>
    <row r="209">
      <c r="A209" s="35">
        <f>'2a. Database N flows'!D133&amp;"."&amp;'2a. Database N flows'!E133</f>
        <v/>
      </c>
      <c r="B209" s="35">
        <f>'2a. Database N flows'!G133&amp;"."&amp;'2a. Database N flows'!H133</f>
        <v/>
      </c>
      <c r="C209" s="35">
        <f>'2a. Database N flows'!J133</f>
        <v/>
      </c>
      <c r="D209" s="35">
        <f>'2a. Database N flows'!M133</f>
        <v/>
      </c>
      <c r="E209" s="35">
        <f>'2a. Database N flows'!N133</f>
        <v/>
      </c>
      <c r="F209" s="172">
        <f>'2a. Database N flows'!P133</f>
        <v/>
      </c>
      <c r="G209" s="35">
        <f>'2a. Database N flows'!R133</f>
        <v/>
      </c>
      <c r="H209" s="35">
        <f>'2a. Database N flows'!U133</f>
        <v/>
      </c>
      <c r="I209" s="35">
        <f>'2a. Database N flows'!T133</f>
        <v/>
      </c>
      <c r="J209" s="35">
        <f>A209&amp;"-"&amp;B209&amp;"-"&amp;C209</f>
        <v/>
      </c>
    </row>
    <row r="210">
      <c r="A210" s="35">
        <f>'2a. Database N flows'!D134&amp;"."&amp;'2a. Database N flows'!E134</f>
        <v/>
      </c>
      <c r="B210" s="35">
        <f>'2a. Database N flows'!G134&amp;"."&amp;'2a. Database N flows'!H134</f>
        <v/>
      </c>
      <c r="C210" s="35">
        <f>'2a. Database N flows'!J134</f>
        <v/>
      </c>
      <c r="D210" s="35">
        <f>'2a. Database N flows'!M134</f>
        <v/>
      </c>
      <c r="E210" s="35">
        <f>'2a. Database N flows'!N134</f>
        <v/>
      </c>
      <c r="F210" s="172">
        <f>'2a. Database N flows'!P134</f>
        <v/>
      </c>
      <c r="G210" s="35">
        <f>'2a. Database N flows'!R134</f>
        <v/>
      </c>
      <c r="H210" s="35">
        <f>'2a. Database N flows'!U134</f>
        <v/>
      </c>
      <c r="I210" s="35">
        <f>'2a. Database N flows'!T134</f>
        <v/>
      </c>
      <c r="J210" s="35">
        <f>A210&amp;"-"&amp;B210&amp;"-"&amp;C210</f>
        <v/>
      </c>
    </row>
    <row r="211">
      <c r="A211" s="35">
        <f>'2a. Database N flows'!#REF!&amp;"."&amp;'2a. Database N flows'!#REF!</f>
        <v/>
      </c>
      <c r="B211" s="35">
        <f>'2a. Database N flows'!#REF!&amp;"."&amp;'2a. Database N flows'!#REF!</f>
        <v/>
      </c>
      <c r="C211" s="35">
        <f>'2a. Database N flows'!#REF!</f>
        <v/>
      </c>
      <c r="D211" s="35">
        <f>'2a. Database N flows'!#REF!</f>
        <v/>
      </c>
      <c r="E211" s="35">
        <f>'2a. Database N flows'!#REF!</f>
        <v/>
      </c>
      <c r="F211" s="172">
        <f>'2a. Database N flows'!#REF!</f>
        <v/>
      </c>
      <c r="G211" s="35">
        <f>'2a. Database N flows'!#REF!</f>
        <v/>
      </c>
      <c r="H211" s="35">
        <f>'2a. Database N flows'!#REF!</f>
        <v/>
      </c>
      <c r="I211" s="35">
        <f>'2a. Database N flows'!#REF!</f>
        <v/>
      </c>
      <c r="J211" s="35">
        <f>A211&amp;"-"&amp;B211&amp;"-"&amp;C211</f>
        <v/>
      </c>
    </row>
    <row r="212">
      <c r="A212" s="35">
        <f>'2a. Database N flows'!#REF!&amp;"."&amp;'2a. Database N flows'!#REF!</f>
        <v/>
      </c>
      <c r="B212" s="35">
        <f>'2a. Database N flows'!#REF!&amp;"."&amp;'2a. Database N flows'!#REF!</f>
        <v/>
      </c>
      <c r="C212" s="35">
        <f>'2a. Database N flows'!#REF!</f>
        <v/>
      </c>
      <c r="D212" s="35">
        <f>'2a. Database N flows'!#REF!</f>
        <v/>
      </c>
      <c r="E212" s="35">
        <f>'2a. Database N flows'!#REF!</f>
        <v/>
      </c>
      <c r="F212" s="172">
        <f>'2a. Database N flows'!#REF!</f>
        <v/>
      </c>
      <c r="G212" s="35">
        <f>'2a. Database N flows'!#REF!</f>
        <v/>
      </c>
      <c r="H212" s="35">
        <f>'2a. Database N flows'!#REF!</f>
        <v/>
      </c>
      <c r="I212" s="35">
        <f>'2a. Database N flows'!#REF!</f>
        <v/>
      </c>
      <c r="J212" s="35">
        <f>A212&amp;"-"&amp;B212&amp;"-"&amp;C212</f>
        <v/>
      </c>
    </row>
    <row r="213">
      <c r="A213" s="35">
        <f>'2a. Database N flows'!D135&amp;"."&amp;'2a. Database N flows'!E135</f>
        <v/>
      </c>
      <c r="B213" s="35">
        <f>'2a. Database N flows'!G135&amp;"."&amp;'2a. Database N flows'!H135</f>
        <v/>
      </c>
      <c r="C213" s="35">
        <f>'2a. Database N flows'!J135</f>
        <v/>
      </c>
      <c r="D213" s="35">
        <f>'2a. Database N flows'!M135</f>
        <v/>
      </c>
      <c r="E213" s="35">
        <f>'2a. Database N flows'!N135</f>
        <v/>
      </c>
      <c r="F213" s="172">
        <f>'2a. Database N flows'!P135</f>
        <v/>
      </c>
      <c r="G213" s="35">
        <f>'2a. Database N flows'!R135</f>
        <v/>
      </c>
      <c r="H213" s="35">
        <f>'2a. Database N flows'!U135</f>
        <v/>
      </c>
      <c r="I213" s="35">
        <f>'2a. Database N flows'!T135</f>
        <v/>
      </c>
      <c r="J213" s="35">
        <f>A213&amp;"-"&amp;B213&amp;"-"&amp;C213</f>
        <v/>
      </c>
    </row>
    <row r="214">
      <c r="A214" s="35">
        <f>'2a. Database N flows'!D136&amp;"."&amp;'2a. Database N flows'!E136</f>
        <v/>
      </c>
      <c r="B214" s="35">
        <f>'2a. Database N flows'!G136&amp;"."&amp;'2a. Database N flows'!H136</f>
        <v/>
      </c>
      <c r="C214" s="35">
        <f>'2a. Database N flows'!J136</f>
        <v/>
      </c>
      <c r="D214" s="35">
        <f>'2a. Database N flows'!M136</f>
        <v/>
      </c>
      <c r="E214" s="35">
        <f>'2a. Database N flows'!N136</f>
        <v/>
      </c>
      <c r="F214" s="172">
        <f>'2a. Database N flows'!P136</f>
        <v/>
      </c>
      <c r="G214" s="35">
        <f>'2a. Database N flows'!R136</f>
        <v/>
      </c>
      <c r="H214" s="35">
        <f>'2a. Database N flows'!U136</f>
        <v/>
      </c>
      <c r="I214" s="35">
        <f>'2a. Database N flows'!T136</f>
        <v/>
      </c>
      <c r="J214" s="35">
        <f>A214&amp;"-"&amp;B214&amp;"-"&amp;C214</f>
        <v/>
      </c>
    </row>
    <row r="215">
      <c r="A215" s="35">
        <f>'2a. Database N flows'!D137&amp;"."&amp;'2a. Database N flows'!E137</f>
        <v/>
      </c>
      <c r="B215" s="35">
        <f>'2a. Database N flows'!G137&amp;"."&amp;'2a. Database N flows'!H137</f>
        <v/>
      </c>
      <c r="C215" s="35">
        <f>'2a. Database N flows'!J137</f>
        <v/>
      </c>
      <c r="D215" s="35">
        <f>'2a. Database N flows'!M137</f>
        <v/>
      </c>
      <c r="E215" s="35">
        <f>'2a. Database N flows'!N137</f>
        <v/>
      </c>
      <c r="F215" s="172">
        <f>'2a. Database N flows'!P137</f>
        <v/>
      </c>
      <c r="G215" s="35">
        <f>'2a. Database N flows'!R137</f>
        <v/>
      </c>
      <c r="H215" s="35">
        <f>'2a. Database N flows'!U137</f>
        <v/>
      </c>
      <c r="I215" s="35">
        <f>'2a. Database N flows'!T137</f>
        <v/>
      </c>
      <c r="J215" s="35">
        <f>A215&amp;"-"&amp;B215&amp;"-"&amp;C215</f>
        <v/>
      </c>
    </row>
    <row r="216">
      <c r="A216" s="35">
        <f>'2a. Database N flows'!D138&amp;"."&amp;'2a. Database N flows'!E138</f>
        <v/>
      </c>
      <c r="B216" s="35">
        <f>'2a. Database N flows'!G138&amp;"."&amp;'2a. Database N flows'!H138</f>
        <v/>
      </c>
      <c r="C216" s="35">
        <f>'2a. Database N flows'!J138</f>
        <v/>
      </c>
      <c r="D216" s="35">
        <f>'2a. Database N flows'!M138</f>
        <v/>
      </c>
      <c r="E216" s="35">
        <f>'2a. Database N flows'!N138</f>
        <v/>
      </c>
      <c r="F216" s="172">
        <f>'2a. Database N flows'!P138</f>
        <v/>
      </c>
      <c r="G216" s="35">
        <f>'2a. Database N flows'!R138</f>
        <v/>
      </c>
      <c r="H216" s="35">
        <f>'2a. Database N flows'!U138</f>
        <v/>
      </c>
      <c r="I216" s="35">
        <f>'2a. Database N flows'!T138</f>
        <v/>
      </c>
      <c r="J216" s="35">
        <f>A216&amp;"-"&amp;B216&amp;"-"&amp;C216</f>
        <v/>
      </c>
    </row>
    <row r="217">
      <c r="A217" s="35">
        <f>'2a. Database N flows'!D139&amp;"."&amp;'2a. Database N flows'!E139</f>
        <v/>
      </c>
      <c r="B217" s="35">
        <f>'2a. Database N flows'!G139&amp;"."&amp;'2a. Database N flows'!H139</f>
        <v/>
      </c>
      <c r="C217" s="35">
        <f>'2a. Database N flows'!J139</f>
        <v/>
      </c>
      <c r="D217" s="35">
        <f>'2a. Database N flows'!M139</f>
        <v/>
      </c>
      <c r="E217" s="35">
        <f>'2a. Database N flows'!N139</f>
        <v/>
      </c>
      <c r="F217" s="172">
        <f>'2a. Database N flows'!P139</f>
        <v/>
      </c>
      <c r="G217" s="35">
        <f>'2a. Database N flows'!R139</f>
        <v/>
      </c>
      <c r="H217" s="35">
        <f>'2a. Database N flows'!U139</f>
        <v/>
      </c>
      <c r="I217" s="35">
        <f>'2a. Database N flows'!T139</f>
        <v/>
      </c>
      <c r="J217" s="35">
        <f>A217&amp;"-"&amp;B217&amp;"-"&amp;C217</f>
        <v/>
      </c>
    </row>
    <row r="218">
      <c r="A218" s="35">
        <f>'2a. Database N flows'!D140&amp;"."&amp;'2a. Database N flows'!E140</f>
        <v/>
      </c>
      <c r="B218" s="35">
        <f>'2a. Database N flows'!G140&amp;"."&amp;'2a. Database N flows'!H140</f>
        <v/>
      </c>
      <c r="C218" s="35">
        <f>'2a. Database N flows'!J140</f>
        <v/>
      </c>
      <c r="D218" s="35">
        <f>'2a. Database N flows'!M140</f>
        <v/>
      </c>
      <c r="E218" s="35">
        <f>'2a. Database N flows'!N140</f>
        <v/>
      </c>
      <c r="F218" s="172">
        <f>'2a. Database N flows'!P140</f>
        <v/>
      </c>
      <c r="G218" s="35">
        <f>'2a. Database N flows'!R140</f>
        <v/>
      </c>
      <c r="H218" s="35">
        <f>'2a. Database N flows'!U140</f>
        <v/>
      </c>
      <c r="I218" s="35">
        <f>'2a. Database N flows'!T140</f>
        <v/>
      </c>
      <c r="J218" s="35">
        <f>A218&amp;"-"&amp;B218&amp;"-"&amp;C218</f>
        <v/>
      </c>
    </row>
    <row r="219">
      <c r="A219" s="35">
        <f>'2a. Database N flows'!D141&amp;"."&amp;'2a. Database N flows'!E141</f>
        <v/>
      </c>
      <c r="B219" s="35">
        <f>'2a. Database N flows'!G141&amp;"."&amp;'2a. Database N flows'!H141</f>
        <v/>
      </c>
      <c r="C219" s="35">
        <f>'2a. Database N flows'!J141</f>
        <v/>
      </c>
      <c r="D219" s="35">
        <f>'2a. Database N flows'!M141</f>
        <v/>
      </c>
      <c r="E219" s="35">
        <f>'2a. Database N flows'!N141</f>
        <v/>
      </c>
      <c r="F219" s="172">
        <f>'2a. Database N flows'!P141</f>
        <v/>
      </c>
      <c r="G219" s="35">
        <f>'2a. Database N flows'!R141</f>
        <v/>
      </c>
      <c r="H219" s="35">
        <f>'2a. Database N flows'!U141</f>
        <v/>
      </c>
      <c r="I219" s="35">
        <f>'2a. Database N flows'!T141</f>
        <v/>
      </c>
      <c r="J219" s="35">
        <f>A219&amp;"-"&amp;B219&amp;"-"&amp;C219</f>
        <v/>
      </c>
    </row>
    <row r="220">
      <c r="A220" s="35">
        <f>'2a. Database N flows'!D142&amp;"."&amp;'2a. Database N flows'!E142</f>
        <v/>
      </c>
      <c r="B220" s="35">
        <f>'2a. Database N flows'!G142&amp;"."&amp;'2a. Database N flows'!H142</f>
        <v/>
      </c>
      <c r="C220" s="35">
        <f>'2a. Database N flows'!J142</f>
        <v/>
      </c>
      <c r="D220" s="35">
        <f>'2a. Database N flows'!M142</f>
        <v/>
      </c>
      <c r="E220" s="35">
        <f>'2a. Database N flows'!N142</f>
        <v/>
      </c>
      <c r="F220" s="172">
        <f>'2a. Database N flows'!P142</f>
        <v/>
      </c>
      <c r="G220" s="35">
        <f>'2a. Database N flows'!R142</f>
        <v/>
      </c>
      <c r="H220" s="35">
        <f>'2a. Database N flows'!U142</f>
        <v/>
      </c>
      <c r="I220" s="35">
        <f>'2a. Database N flows'!T142</f>
        <v/>
      </c>
      <c r="J220" s="35">
        <f>A220&amp;"-"&amp;B220&amp;"-"&amp;C220</f>
        <v/>
      </c>
    </row>
    <row r="221">
      <c r="A221" s="35">
        <f>'2a. Database N flows'!D143&amp;"."&amp;'2a. Database N flows'!E143</f>
        <v/>
      </c>
      <c r="B221" s="35">
        <f>'2a. Database N flows'!G143&amp;"."&amp;'2a. Database N flows'!H143</f>
        <v/>
      </c>
      <c r="C221" s="35">
        <f>'2a. Database N flows'!J143</f>
        <v/>
      </c>
      <c r="D221" s="35">
        <f>'2a. Database N flows'!M143</f>
        <v/>
      </c>
      <c r="E221" s="35">
        <f>'2a. Database N flows'!N143</f>
        <v/>
      </c>
      <c r="F221" s="172">
        <f>'2a. Database N flows'!P143</f>
        <v/>
      </c>
      <c r="G221" s="35">
        <f>'2a. Database N flows'!R143</f>
        <v/>
      </c>
      <c r="H221" s="35">
        <f>'2a. Database N flows'!U143</f>
        <v/>
      </c>
      <c r="I221" s="35">
        <f>'2a. Database N flows'!T143</f>
        <v/>
      </c>
      <c r="J221" s="35">
        <f>A221&amp;"-"&amp;B221&amp;"-"&amp;C221</f>
        <v/>
      </c>
    </row>
    <row r="222">
      <c r="A222" s="35">
        <f>'2a. Database N flows'!D144&amp;"."&amp;'2a. Database N flows'!E144</f>
        <v/>
      </c>
      <c r="B222" s="35">
        <f>'2a. Database N flows'!G144&amp;"."&amp;'2a. Database N flows'!H144</f>
        <v/>
      </c>
      <c r="C222" s="35">
        <f>'2a. Database N flows'!J144</f>
        <v/>
      </c>
      <c r="D222" s="35">
        <f>'2a. Database N flows'!M144</f>
        <v/>
      </c>
      <c r="E222" s="35">
        <f>'2a. Database N flows'!N144</f>
        <v/>
      </c>
      <c r="F222" s="172">
        <f>'2a. Database N flows'!P144</f>
        <v/>
      </c>
      <c r="G222" s="35">
        <f>'2a. Database N flows'!R144</f>
        <v/>
      </c>
      <c r="H222" s="35">
        <f>'2a. Database N flows'!U144</f>
        <v/>
      </c>
      <c r="I222" s="35">
        <f>'2a. Database N flows'!T144</f>
        <v/>
      </c>
      <c r="J222" s="35">
        <f>A222&amp;"-"&amp;B222&amp;"-"&amp;C222</f>
        <v/>
      </c>
    </row>
    <row r="223">
      <c r="A223" s="35">
        <f>'2a. Database N flows'!D145&amp;"."&amp;'2a. Database N flows'!E145</f>
        <v/>
      </c>
      <c r="B223" s="35">
        <f>'2a. Database N flows'!G145&amp;"."&amp;'2a. Database N flows'!H145</f>
        <v/>
      </c>
      <c r="C223" s="35">
        <f>'2a. Database N flows'!J145</f>
        <v/>
      </c>
      <c r="D223" s="35">
        <f>'2a. Database N flows'!M145</f>
        <v/>
      </c>
      <c r="E223" s="35">
        <f>'2a. Database N flows'!N145</f>
        <v/>
      </c>
      <c r="F223" s="172">
        <f>'2a. Database N flows'!P145</f>
        <v/>
      </c>
      <c r="G223" s="35">
        <f>'2a. Database N flows'!R145</f>
        <v/>
      </c>
      <c r="H223" s="35">
        <f>'2a. Database N flows'!U145</f>
        <v/>
      </c>
      <c r="I223" s="35">
        <f>'2a. Database N flows'!T145</f>
        <v/>
      </c>
      <c r="J223" s="35">
        <f>A223&amp;"-"&amp;B223&amp;"-"&amp;C223</f>
        <v/>
      </c>
    </row>
    <row r="224">
      <c r="A224" s="35">
        <f>'2a. Database N flows'!D146&amp;"."&amp;'2a. Database N flows'!E146</f>
        <v/>
      </c>
      <c r="B224" s="35">
        <f>'2a. Database N flows'!G146&amp;"."&amp;'2a. Database N flows'!H146</f>
        <v/>
      </c>
      <c r="C224" s="35">
        <f>'2a. Database N flows'!J146</f>
        <v/>
      </c>
      <c r="D224" s="35">
        <f>'2a. Database N flows'!M146</f>
        <v/>
      </c>
      <c r="E224" s="35">
        <f>'2a. Database N flows'!N146</f>
        <v/>
      </c>
      <c r="F224" s="172">
        <f>'2a. Database N flows'!P146</f>
        <v/>
      </c>
      <c r="G224" s="35">
        <f>'2a. Database N flows'!R146</f>
        <v/>
      </c>
      <c r="H224" s="35">
        <f>'2a. Database N flows'!U146</f>
        <v/>
      </c>
      <c r="I224" s="35">
        <f>'2a. Database N flows'!T146</f>
        <v/>
      </c>
      <c r="J224" s="35">
        <f>A224&amp;"-"&amp;B224&amp;"-"&amp;C224</f>
        <v/>
      </c>
    </row>
    <row r="225">
      <c r="A225" s="35">
        <f>'2a. Database N flows'!D147&amp;"."&amp;'2a. Database N flows'!E147</f>
        <v/>
      </c>
      <c r="B225" s="35">
        <f>'2a. Database N flows'!G147&amp;"."&amp;'2a. Database N flows'!H147</f>
        <v/>
      </c>
      <c r="C225" s="35">
        <f>'2a. Database N flows'!J147</f>
        <v/>
      </c>
      <c r="D225" s="35">
        <f>'2a. Database N flows'!M147</f>
        <v/>
      </c>
      <c r="E225" s="35">
        <f>'2a. Database N flows'!N147</f>
        <v/>
      </c>
      <c r="F225" s="172">
        <f>'2a. Database N flows'!P147</f>
        <v/>
      </c>
      <c r="G225" s="35">
        <f>'2a. Database N flows'!R147</f>
        <v/>
      </c>
      <c r="H225" s="35">
        <f>'2a. Database N flows'!U147</f>
        <v/>
      </c>
      <c r="I225" s="35">
        <f>'2a. Database N flows'!T147</f>
        <v/>
      </c>
      <c r="J225" s="35">
        <f>A225&amp;"-"&amp;B225&amp;"-"&amp;C225</f>
        <v/>
      </c>
    </row>
    <row r="226">
      <c r="A226" s="35">
        <f>'2a. Database N flows'!#REF!&amp;"."&amp;'2a. Database N flows'!#REF!</f>
        <v/>
      </c>
      <c r="B226" s="35">
        <f>'2a. Database N flows'!#REF!&amp;"."&amp;'2a. Database N flows'!#REF!</f>
        <v/>
      </c>
      <c r="C226" s="35">
        <f>'2a. Database N flows'!#REF!</f>
        <v/>
      </c>
      <c r="D226" s="35">
        <f>'2a. Database N flows'!#REF!</f>
        <v/>
      </c>
      <c r="E226" s="35">
        <f>'2a. Database N flows'!#REF!</f>
        <v/>
      </c>
      <c r="F226" s="172">
        <f>'2a. Database N flows'!#REF!</f>
        <v/>
      </c>
      <c r="G226" s="35">
        <f>'2a. Database N flows'!#REF!</f>
        <v/>
      </c>
      <c r="H226" s="35">
        <f>'2a. Database N flows'!#REF!</f>
        <v/>
      </c>
      <c r="I226" s="35">
        <f>'2a. Database N flows'!#REF!</f>
        <v/>
      </c>
      <c r="J226" s="35">
        <f>A226&amp;"-"&amp;B226&amp;"-"&amp;C226</f>
        <v/>
      </c>
    </row>
    <row r="227">
      <c r="A227" s="35">
        <f>'2a. Database N flows'!D148&amp;"."&amp;'2a. Database N flows'!E148</f>
        <v/>
      </c>
      <c r="B227" s="35">
        <f>'2a. Database N flows'!G148&amp;"."&amp;'2a. Database N flows'!H148</f>
        <v/>
      </c>
      <c r="C227" s="35">
        <f>'2a. Database N flows'!J148</f>
        <v/>
      </c>
      <c r="D227" s="35">
        <f>'2a. Database N flows'!M148</f>
        <v/>
      </c>
      <c r="E227" s="35">
        <f>'2a. Database N flows'!N148</f>
        <v/>
      </c>
      <c r="F227" s="172">
        <f>'2a. Database N flows'!P148</f>
        <v/>
      </c>
      <c r="G227" s="35">
        <f>'2a. Database N flows'!R148</f>
        <v/>
      </c>
      <c r="H227" s="35">
        <f>'2a. Database N flows'!U148</f>
        <v/>
      </c>
      <c r="I227" s="35">
        <f>'2a. Database N flows'!T148</f>
        <v/>
      </c>
      <c r="J227" s="35">
        <f>A227&amp;"-"&amp;B227&amp;"-"&amp;C227</f>
        <v/>
      </c>
    </row>
    <row r="228">
      <c r="A228" s="35">
        <f>'2a. Database N flows'!D149&amp;"."&amp;'2a. Database N flows'!E149</f>
        <v/>
      </c>
      <c r="B228" s="35">
        <f>'2a. Database N flows'!G149&amp;"."&amp;'2a. Database N flows'!H149</f>
        <v/>
      </c>
      <c r="C228" s="35">
        <f>'2a. Database N flows'!J149</f>
        <v/>
      </c>
      <c r="D228" s="35">
        <f>'2a. Database N flows'!M149</f>
        <v/>
      </c>
      <c r="E228" s="35">
        <f>'2a. Database N flows'!N149</f>
        <v/>
      </c>
      <c r="F228" s="172">
        <f>'2a. Database N flows'!P149</f>
        <v/>
      </c>
      <c r="G228" s="35">
        <f>'2a. Database N flows'!R149</f>
        <v/>
      </c>
      <c r="H228" s="35">
        <f>'2a. Database N flows'!U149</f>
        <v/>
      </c>
      <c r="I228" s="35">
        <f>'2a. Database N flows'!T149</f>
        <v/>
      </c>
      <c r="J228" s="35">
        <f>A228&amp;"-"&amp;B228&amp;"-"&amp;C228</f>
        <v/>
      </c>
    </row>
    <row r="229">
      <c r="A229" s="35">
        <f>'2a. Database N flows'!D150&amp;"."&amp;'2a. Database N flows'!E150</f>
        <v/>
      </c>
      <c r="B229" s="35">
        <f>'2a. Database N flows'!G150&amp;"."&amp;'2a. Database N flows'!H150</f>
        <v/>
      </c>
      <c r="C229" s="35">
        <f>'2a. Database N flows'!J150</f>
        <v/>
      </c>
      <c r="D229" s="35">
        <f>'2a. Database N flows'!M150</f>
        <v/>
      </c>
      <c r="E229" s="35">
        <f>'2a. Database N flows'!N150</f>
        <v/>
      </c>
      <c r="F229" s="172">
        <f>'2a. Database N flows'!P150</f>
        <v/>
      </c>
      <c r="G229" s="35">
        <f>'2a. Database N flows'!R150</f>
        <v/>
      </c>
      <c r="H229" s="35">
        <f>'2a. Database N flows'!U150</f>
        <v/>
      </c>
      <c r="I229" s="35">
        <f>'2a. Database N flows'!T150</f>
        <v/>
      </c>
      <c r="J229" s="35">
        <f>A229&amp;"-"&amp;B229&amp;"-"&amp;C229</f>
        <v/>
      </c>
    </row>
    <row r="230">
      <c r="A230" s="35">
        <f>'2a. Database N flows'!D151&amp;"."&amp;'2a. Database N flows'!E151</f>
        <v/>
      </c>
      <c r="B230" s="35">
        <f>'2a. Database N flows'!G151&amp;"."&amp;'2a. Database N flows'!H151</f>
        <v/>
      </c>
      <c r="C230" s="35">
        <f>'2a. Database N flows'!J151</f>
        <v/>
      </c>
      <c r="D230" s="35">
        <f>'2a. Database N flows'!M151</f>
        <v/>
      </c>
      <c r="E230" s="35">
        <f>'2a. Database N flows'!N151</f>
        <v/>
      </c>
      <c r="F230" s="172">
        <f>'2a. Database N flows'!P151</f>
        <v/>
      </c>
      <c r="G230" s="35">
        <f>'2a. Database N flows'!R151</f>
        <v/>
      </c>
      <c r="H230" s="35">
        <f>'2a. Database N flows'!U151</f>
        <v/>
      </c>
      <c r="I230" s="35">
        <f>'2a. Database N flows'!T151</f>
        <v/>
      </c>
      <c r="J230" s="35">
        <f>A230&amp;"-"&amp;B230&amp;"-"&amp;C230</f>
        <v/>
      </c>
    </row>
    <row r="231">
      <c r="A231" s="35">
        <f>'2a. Database N flows'!#REF!&amp;"."&amp;'2a. Database N flows'!#REF!</f>
        <v/>
      </c>
      <c r="B231" s="35">
        <f>'2a. Database N flows'!#REF!&amp;"."&amp;'2a. Database N flows'!#REF!</f>
        <v/>
      </c>
      <c r="C231" s="35">
        <f>'2a. Database N flows'!#REF!</f>
        <v/>
      </c>
      <c r="D231" s="35">
        <f>'2a. Database N flows'!#REF!</f>
        <v/>
      </c>
      <c r="E231" s="35">
        <f>'2a. Database N flows'!#REF!</f>
        <v/>
      </c>
      <c r="F231" s="172">
        <f>'2a. Database N flows'!#REF!</f>
        <v/>
      </c>
      <c r="G231" s="35">
        <f>'2a. Database N flows'!#REF!</f>
        <v/>
      </c>
      <c r="H231" s="35">
        <f>'2a. Database N flows'!#REF!</f>
        <v/>
      </c>
      <c r="I231" s="35">
        <f>'2a. Database N flows'!#REF!</f>
        <v/>
      </c>
      <c r="J231" s="35">
        <f>A231&amp;"-"&amp;B231&amp;"-"&amp;C231</f>
        <v/>
      </c>
    </row>
    <row r="232">
      <c r="A232" s="35">
        <f>'2a. Database N flows'!#REF!&amp;"."&amp;'2a. Database N flows'!#REF!</f>
        <v/>
      </c>
      <c r="B232" s="35">
        <f>'2a. Database N flows'!#REF!&amp;"."&amp;'2a. Database N flows'!#REF!</f>
        <v/>
      </c>
      <c r="C232" s="35">
        <f>'2a. Database N flows'!#REF!</f>
        <v/>
      </c>
      <c r="D232" s="35">
        <f>'2a. Database N flows'!#REF!</f>
        <v/>
      </c>
      <c r="E232" s="35">
        <f>'2a. Database N flows'!#REF!</f>
        <v/>
      </c>
      <c r="F232" s="172">
        <f>'2a. Database N flows'!#REF!</f>
        <v/>
      </c>
      <c r="G232" s="35">
        <f>'2a. Database N flows'!#REF!</f>
        <v/>
      </c>
      <c r="H232" s="35">
        <f>'2a. Database N flows'!#REF!</f>
        <v/>
      </c>
      <c r="I232" s="35">
        <f>'2a. Database N flows'!#REF!</f>
        <v/>
      </c>
      <c r="J232" s="35">
        <f>A232&amp;"-"&amp;B232&amp;"-"&amp;C232</f>
        <v/>
      </c>
    </row>
    <row r="233">
      <c r="A233" s="35">
        <f>'2a. Database N flows'!D152&amp;"."&amp;'2a. Database N flows'!E152</f>
        <v/>
      </c>
      <c r="B233" s="35">
        <f>'2a. Database N flows'!G152&amp;"."&amp;'2a. Database N flows'!H152</f>
        <v/>
      </c>
      <c r="C233" s="35">
        <f>'2a. Database N flows'!J152</f>
        <v/>
      </c>
      <c r="D233" s="35">
        <f>'2a. Database N flows'!M152</f>
        <v/>
      </c>
      <c r="E233" s="35">
        <f>'2a. Database N flows'!N152</f>
        <v/>
      </c>
      <c r="F233" s="172">
        <f>'2a. Database N flows'!P152</f>
        <v/>
      </c>
      <c r="G233" s="35">
        <f>'2a. Database N flows'!R152</f>
        <v/>
      </c>
      <c r="H233" s="35">
        <f>'2a. Database N flows'!U152</f>
        <v/>
      </c>
      <c r="I233" s="35">
        <f>'2a. Database N flows'!T152</f>
        <v/>
      </c>
      <c r="J233" s="35">
        <f>A233&amp;"-"&amp;B233&amp;"-"&amp;C233</f>
        <v/>
      </c>
    </row>
    <row r="234">
      <c r="A234" s="35">
        <f>'2a. Database N flows'!D153&amp;"."&amp;'2a. Database N flows'!E153</f>
        <v/>
      </c>
      <c r="B234" s="35">
        <f>'2a. Database N flows'!G153&amp;"."&amp;'2a. Database N flows'!H153</f>
        <v/>
      </c>
      <c r="C234" s="35">
        <f>'2a. Database N flows'!J153</f>
        <v/>
      </c>
      <c r="D234" s="35">
        <f>'2a. Database N flows'!M153</f>
        <v/>
      </c>
      <c r="E234" s="35">
        <f>'2a. Database N flows'!N153</f>
        <v/>
      </c>
      <c r="F234" s="172">
        <f>'2a. Database N flows'!P153</f>
        <v/>
      </c>
      <c r="G234" s="35">
        <f>'2a. Database N flows'!R153</f>
        <v/>
      </c>
      <c r="H234" s="35">
        <f>'2a. Database N flows'!U153</f>
        <v/>
      </c>
      <c r="I234" s="35">
        <f>'2a. Database N flows'!T153</f>
        <v/>
      </c>
      <c r="J234" s="35">
        <f>A234&amp;"-"&amp;B234&amp;"-"&amp;C234</f>
        <v/>
      </c>
    </row>
    <row r="235">
      <c r="A235" s="35">
        <f>'2a. Database N flows'!D154&amp;"."&amp;'2a. Database N flows'!E154</f>
        <v/>
      </c>
      <c r="B235" s="35">
        <f>'2a. Database N flows'!G154&amp;"."&amp;'2a. Database N flows'!H154</f>
        <v/>
      </c>
      <c r="C235" s="35">
        <f>'2a. Database N flows'!J154</f>
        <v/>
      </c>
      <c r="D235" s="35">
        <f>'2a. Database N flows'!M154</f>
        <v/>
      </c>
      <c r="E235" s="35">
        <f>'2a. Database N flows'!N154</f>
        <v/>
      </c>
      <c r="F235" s="172">
        <f>'2a. Database N flows'!P154</f>
        <v/>
      </c>
      <c r="G235" s="35">
        <f>'2a. Database N flows'!R154</f>
        <v/>
      </c>
      <c r="H235" s="35">
        <f>'2a. Database N flows'!U154</f>
        <v/>
      </c>
      <c r="I235" s="35">
        <f>'2a. Database N flows'!T154</f>
        <v/>
      </c>
      <c r="J235" s="35">
        <f>A235&amp;"-"&amp;B235&amp;"-"&amp;C235</f>
        <v/>
      </c>
    </row>
    <row r="236">
      <c r="A236" s="35">
        <f>'2a. Database N flows'!D155&amp;"."&amp;'2a. Database N flows'!E155</f>
        <v/>
      </c>
      <c r="B236" s="35">
        <f>'2a. Database N flows'!G155&amp;"."&amp;'2a. Database N flows'!H155</f>
        <v/>
      </c>
      <c r="C236" s="35">
        <f>'2a. Database N flows'!J155</f>
        <v/>
      </c>
      <c r="D236" s="35">
        <f>'2a. Database N flows'!M155</f>
        <v/>
      </c>
      <c r="E236" s="35">
        <f>'2a. Database N flows'!N155</f>
        <v/>
      </c>
      <c r="F236" s="172">
        <f>'2a. Database N flows'!P155</f>
        <v/>
      </c>
      <c r="G236" s="35">
        <f>'2a. Database N flows'!R155</f>
        <v/>
      </c>
      <c r="H236" s="35">
        <f>'2a. Database N flows'!U155</f>
        <v/>
      </c>
      <c r="I236" s="35">
        <f>'2a. Database N flows'!T155</f>
        <v/>
      </c>
      <c r="J236" s="35">
        <f>A236&amp;"-"&amp;B236&amp;"-"&amp;C236</f>
        <v/>
      </c>
    </row>
    <row r="237">
      <c r="A237" s="35">
        <f>'2a. Database N flows'!D156&amp;"."&amp;'2a. Database N flows'!E156</f>
        <v/>
      </c>
      <c r="B237" s="35">
        <f>'2a. Database N flows'!G156&amp;"."&amp;'2a. Database N flows'!H156</f>
        <v/>
      </c>
      <c r="C237" s="35">
        <f>'2a. Database N flows'!J156</f>
        <v/>
      </c>
      <c r="D237" s="35">
        <f>'2a. Database N flows'!M156</f>
        <v/>
      </c>
      <c r="E237" s="35">
        <f>'2a. Database N flows'!N156</f>
        <v/>
      </c>
      <c r="F237" s="172">
        <f>'2a. Database N flows'!P156</f>
        <v/>
      </c>
      <c r="G237" s="35">
        <f>'2a. Database N flows'!R156</f>
        <v/>
      </c>
      <c r="H237" s="35">
        <f>'2a. Database N flows'!U156</f>
        <v/>
      </c>
      <c r="I237" s="35">
        <f>'2a. Database N flows'!T156</f>
        <v/>
      </c>
      <c r="J237" s="35">
        <f>A237&amp;"-"&amp;B237&amp;"-"&amp;C237</f>
        <v/>
      </c>
    </row>
    <row r="238">
      <c r="A238" s="35">
        <f>'2a. Database N flows'!D157&amp;"."&amp;'2a. Database N flows'!E157</f>
        <v/>
      </c>
      <c r="B238" s="35">
        <f>'2a. Database N flows'!G157&amp;"."&amp;'2a. Database N flows'!H157</f>
        <v/>
      </c>
      <c r="C238" s="35">
        <f>'2a. Database N flows'!J157</f>
        <v/>
      </c>
      <c r="D238" s="35">
        <f>'2a. Database N flows'!M157</f>
        <v/>
      </c>
      <c r="E238" s="35">
        <f>'2a. Database N flows'!N157</f>
        <v/>
      </c>
      <c r="F238" s="172">
        <f>'2a. Database N flows'!P157</f>
        <v/>
      </c>
      <c r="G238" s="35">
        <f>'2a. Database N flows'!R157</f>
        <v/>
      </c>
      <c r="H238" s="35">
        <f>'2a. Database N flows'!U157</f>
        <v/>
      </c>
      <c r="I238" s="35">
        <f>'2a. Database N flows'!T157</f>
        <v/>
      </c>
      <c r="J238" s="35">
        <f>A238&amp;"-"&amp;B238&amp;"-"&amp;C238</f>
        <v/>
      </c>
    </row>
    <row r="239">
      <c r="A239" s="35">
        <f>'2a. Database N flows'!D158&amp;"."&amp;'2a. Database N flows'!E158</f>
        <v/>
      </c>
      <c r="B239" s="35">
        <f>'2a. Database N flows'!G158&amp;"."&amp;'2a. Database N flows'!H158</f>
        <v/>
      </c>
      <c r="C239" s="35">
        <f>'2a. Database N flows'!J158</f>
        <v/>
      </c>
      <c r="D239" s="35">
        <f>'2a. Database N flows'!M158</f>
        <v/>
      </c>
      <c r="E239" s="35">
        <f>'2a. Database N flows'!N158</f>
        <v/>
      </c>
      <c r="F239" s="172">
        <f>'2a. Database N flows'!P158</f>
        <v/>
      </c>
      <c r="G239" s="35">
        <f>'2a. Database N flows'!R158</f>
        <v/>
      </c>
      <c r="H239" s="35">
        <f>'2a. Database N flows'!U158</f>
        <v/>
      </c>
      <c r="I239" s="35">
        <f>'2a. Database N flows'!T158</f>
        <v/>
      </c>
      <c r="J239" s="35">
        <f>A239&amp;"-"&amp;B239&amp;"-"&amp;C239</f>
        <v/>
      </c>
    </row>
    <row r="240">
      <c r="A240" s="35">
        <f>'2a. Database N flows'!D159&amp;"."&amp;'2a. Database N flows'!E159</f>
        <v/>
      </c>
      <c r="B240" s="35">
        <f>'2a. Database N flows'!G159&amp;"."&amp;'2a. Database N flows'!H159</f>
        <v/>
      </c>
      <c r="C240" s="35">
        <f>'2a. Database N flows'!J159</f>
        <v/>
      </c>
      <c r="D240" s="35">
        <f>'2a. Database N flows'!M159</f>
        <v/>
      </c>
      <c r="E240" s="35">
        <f>'2a. Database N flows'!N159</f>
        <v/>
      </c>
      <c r="F240" s="172">
        <f>'2a. Database N flows'!P159</f>
        <v/>
      </c>
      <c r="G240" s="35">
        <f>'2a. Database N flows'!R159</f>
        <v/>
      </c>
      <c r="H240" s="35">
        <f>'2a. Database N flows'!U159</f>
        <v/>
      </c>
      <c r="I240" s="35">
        <f>'2a. Database N flows'!T159</f>
        <v/>
      </c>
      <c r="J240" s="35">
        <f>A240&amp;"-"&amp;B240&amp;"-"&amp;C240</f>
        <v/>
      </c>
    </row>
    <row r="241">
      <c r="A241" s="35">
        <f>'2a. Database N flows'!D160&amp;"."&amp;'2a. Database N flows'!E160</f>
        <v/>
      </c>
      <c r="B241" s="35">
        <f>'2a. Database N flows'!G160&amp;"."&amp;'2a. Database N flows'!H160</f>
        <v/>
      </c>
      <c r="C241" s="35">
        <f>'2a. Database N flows'!J160</f>
        <v/>
      </c>
      <c r="D241" s="35">
        <f>'2a. Database N flows'!M160</f>
        <v/>
      </c>
      <c r="E241" s="35">
        <f>'2a. Database N flows'!N160</f>
        <v/>
      </c>
      <c r="F241" s="172">
        <f>'2a. Database N flows'!P160</f>
        <v/>
      </c>
      <c r="G241" s="35">
        <f>'2a. Database N flows'!R160</f>
        <v/>
      </c>
      <c r="H241" s="35">
        <f>'2a. Database N flows'!U160</f>
        <v/>
      </c>
      <c r="I241" s="35">
        <f>'2a. Database N flows'!T160</f>
        <v/>
      </c>
      <c r="J241" s="35">
        <f>A241&amp;"-"&amp;B241&amp;"-"&amp;C241</f>
        <v/>
      </c>
    </row>
    <row r="242">
      <c r="A242" s="35">
        <f>'2a. Database N flows'!D161&amp;"."&amp;'2a. Database N flows'!E161</f>
        <v/>
      </c>
      <c r="B242" s="35">
        <f>'2a. Database N flows'!G161&amp;"."&amp;'2a. Database N flows'!H161</f>
        <v/>
      </c>
      <c r="C242" s="35">
        <f>'2a. Database N flows'!J161</f>
        <v/>
      </c>
      <c r="D242" s="35">
        <f>'2a. Database N flows'!M161</f>
        <v/>
      </c>
      <c r="E242" s="35">
        <f>'2a. Database N flows'!N161</f>
        <v/>
      </c>
      <c r="F242" s="172">
        <f>'2a. Database N flows'!P161</f>
        <v/>
      </c>
      <c r="G242" s="35">
        <f>'2a. Database N flows'!R161</f>
        <v/>
      </c>
      <c r="H242" s="35">
        <f>'2a. Database N flows'!U161</f>
        <v/>
      </c>
      <c r="I242" s="35">
        <f>'2a. Database N flows'!T161</f>
        <v/>
      </c>
      <c r="J242" s="35">
        <f>A242&amp;"-"&amp;B242&amp;"-"&amp;C242</f>
        <v/>
      </c>
    </row>
    <row r="243">
      <c r="A243" s="35">
        <f>'2a. Database N flows'!D162&amp;"."&amp;'2a. Database N flows'!E162</f>
        <v/>
      </c>
      <c r="B243" s="35">
        <f>'2a. Database N flows'!G162&amp;"."&amp;'2a. Database N flows'!H162</f>
        <v/>
      </c>
      <c r="C243" s="35">
        <f>'2a. Database N flows'!J162</f>
        <v/>
      </c>
      <c r="D243" s="35">
        <f>'2a. Database N flows'!M162</f>
        <v/>
      </c>
      <c r="E243" s="35">
        <f>'2a. Database N flows'!N162</f>
        <v/>
      </c>
      <c r="F243" s="172">
        <f>'2a. Database N flows'!P162</f>
        <v/>
      </c>
      <c r="G243" s="35">
        <f>'2a. Database N flows'!R162</f>
        <v/>
      </c>
      <c r="H243" s="35">
        <f>'2a. Database N flows'!U162</f>
        <v/>
      </c>
      <c r="I243" s="35">
        <f>'2a. Database N flows'!T162</f>
        <v/>
      </c>
      <c r="J243" s="35">
        <f>A243&amp;"-"&amp;B243&amp;"-"&amp;C243</f>
        <v/>
      </c>
    </row>
    <row r="244">
      <c r="A244" s="35">
        <f>'2a. Database N flows'!D163&amp;"."&amp;'2a. Database N flows'!E163</f>
        <v/>
      </c>
      <c r="B244" s="35">
        <f>'2a. Database N flows'!G163&amp;"."&amp;'2a. Database N flows'!H163</f>
        <v/>
      </c>
      <c r="C244" s="35">
        <f>'2a. Database N flows'!J163</f>
        <v/>
      </c>
      <c r="D244" s="35">
        <f>'2a. Database N flows'!M163</f>
        <v/>
      </c>
      <c r="E244" s="35">
        <f>'2a. Database N flows'!N163</f>
        <v/>
      </c>
      <c r="F244" s="172">
        <f>'2a. Database N flows'!P163</f>
        <v/>
      </c>
      <c r="G244" s="35">
        <f>'2a. Database N flows'!R163</f>
        <v/>
      </c>
      <c r="H244" s="35">
        <f>'2a. Database N flows'!U163</f>
        <v/>
      </c>
      <c r="I244" s="35">
        <f>'2a. Database N flows'!T163</f>
        <v/>
      </c>
      <c r="J244" s="35">
        <f>A244&amp;"-"&amp;B244&amp;"-"&amp;C244</f>
        <v/>
      </c>
    </row>
    <row r="245">
      <c r="A245" s="35">
        <f>'2a. Database N flows'!#REF!&amp;"."&amp;'2a. Database N flows'!#REF!</f>
        <v/>
      </c>
      <c r="B245" s="35">
        <f>'2a. Database N flows'!#REF!&amp;"."&amp;'2a. Database N flows'!#REF!</f>
        <v/>
      </c>
      <c r="C245" s="35">
        <f>'2a. Database N flows'!#REF!</f>
        <v/>
      </c>
      <c r="D245" s="35">
        <f>'2a. Database N flows'!#REF!</f>
        <v/>
      </c>
      <c r="E245" s="35">
        <f>'2a. Database N flows'!#REF!</f>
        <v/>
      </c>
      <c r="F245" s="172">
        <f>'2a. Database N flows'!#REF!</f>
        <v/>
      </c>
      <c r="G245" s="35">
        <f>'2a. Database N flows'!#REF!</f>
        <v/>
      </c>
      <c r="H245" s="35">
        <f>'2a. Database N flows'!#REF!</f>
        <v/>
      </c>
      <c r="I245" s="35">
        <f>'2a. Database N flows'!#REF!</f>
        <v/>
      </c>
      <c r="J245" s="35">
        <f>A245&amp;"-"&amp;B245&amp;"-"&amp;C245</f>
        <v/>
      </c>
    </row>
    <row r="246">
      <c r="A246" s="35">
        <f>'2a. Database N flows'!#REF!&amp;"."&amp;'2a. Database N flows'!#REF!</f>
        <v/>
      </c>
      <c r="B246" s="35">
        <f>'2a. Database N flows'!#REF!&amp;"."&amp;'2a. Database N flows'!#REF!</f>
        <v/>
      </c>
      <c r="C246" s="35">
        <f>'2a. Database N flows'!#REF!</f>
        <v/>
      </c>
      <c r="D246" s="35">
        <f>'2a. Database N flows'!#REF!</f>
        <v/>
      </c>
      <c r="E246" s="35">
        <f>'2a. Database N flows'!#REF!</f>
        <v/>
      </c>
      <c r="F246" s="172">
        <f>'2a. Database N flows'!#REF!</f>
        <v/>
      </c>
      <c r="G246" s="35">
        <f>'2a. Database N flows'!#REF!</f>
        <v/>
      </c>
      <c r="H246" s="35">
        <f>'2a. Database N flows'!#REF!</f>
        <v/>
      </c>
      <c r="I246" s="35">
        <f>'2a. Database N flows'!#REF!</f>
        <v/>
      </c>
      <c r="J246" s="35">
        <f>A246&amp;"-"&amp;B246&amp;"-"&amp;C246</f>
        <v/>
      </c>
    </row>
    <row r="247">
      <c r="A247" s="35">
        <f>'2a. Database N flows'!D165&amp;"."&amp;'2a. Database N flows'!E165</f>
        <v/>
      </c>
      <c r="B247" s="35">
        <f>'2a. Database N flows'!G165&amp;"."&amp;'2a. Database N flows'!H165</f>
        <v/>
      </c>
      <c r="C247" s="35">
        <f>'2a. Database N flows'!J165</f>
        <v/>
      </c>
      <c r="D247" s="35">
        <f>'2a. Database N flows'!M165</f>
        <v/>
      </c>
      <c r="E247" s="35">
        <f>'2a. Database N flows'!N165</f>
        <v/>
      </c>
      <c r="F247" s="172">
        <f>'2a. Database N flows'!P165</f>
        <v/>
      </c>
      <c r="G247" s="35">
        <f>'2a. Database N flows'!R165</f>
        <v/>
      </c>
      <c r="H247" s="35">
        <f>'2a. Database N flows'!U165</f>
        <v/>
      </c>
      <c r="I247" s="35">
        <f>'2a. Database N flows'!T165</f>
        <v/>
      </c>
      <c r="J247" s="35">
        <f>A247&amp;"-"&amp;B247&amp;"-"&amp;C247</f>
        <v/>
      </c>
    </row>
    <row r="248">
      <c r="A248" s="35">
        <f>'2a. Database N flows'!D166&amp;"."&amp;'2a. Database N flows'!E166</f>
        <v/>
      </c>
      <c r="B248" s="35">
        <f>'2a. Database N flows'!G166&amp;"."&amp;'2a. Database N flows'!H166</f>
        <v/>
      </c>
      <c r="C248" s="35">
        <f>'2a. Database N flows'!J166</f>
        <v/>
      </c>
      <c r="D248" s="35">
        <f>'2a. Database N flows'!M166</f>
        <v/>
      </c>
      <c r="E248" s="35">
        <f>'2a. Database N flows'!N166</f>
        <v/>
      </c>
      <c r="F248" s="172">
        <f>'2a. Database N flows'!P166</f>
        <v/>
      </c>
      <c r="G248" s="35">
        <f>'2a. Database N flows'!R166</f>
        <v/>
      </c>
      <c r="H248" s="35">
        <f>'2a. Database N flows'!U166</f>
        <v/>
      </c>
      <c r="I248" s="35">
        <f>'2a. Database N flows'!T166</f>
        <v/>
      </c>
      <c r="J248" s="35">
        <f>A248&amp;"-"&amp;B248&amp;"-"&amp;C248</f>
        <v/>
      </c>
    </row>
    <row r="249">
      <c r="A249" s="35">
        <f>'2a. Database N flows'!D167&amp;"."&amp;'2a. Database N flows'!E167</f>
        <v/>
      </c>
      <c r="B249" s="35">
        <f>'2a. Database N flows'!G167&amp;"."&amp;'2a. Database N flows'!H167</f>
        <v/>
      </c>
      <c r="C249" s="35">
        <f>'2a. Database N flows'!J167</f>
        <v/>
      </c>
      <c r="D249" s="35">
        <f>'2a. Database N flows'!M167</f>
        <v/>
      </c>
      <c r="E249" s="35">
        <f>'2a. Database N flows'!N167</f>
        <v/>
      </c>
      <c r="F249" s="172">
        <f>'2a. Database N flows'!P167</f>
        <v/>
      </c>
      <c r="G249" s="35">
        <f>'2a. Database N flows'!R167</f>
        <v/>
      </c>
      <c r="H249" s="35">
        <f>'2a. Database N flows'!U167</f>
        <v/>
      </c>
      <c r="I249" s="35">
        <f>'2a. Database N flows'!T167</f>
        <v/>
      </c>
      <c r="J249" s="35">
        <f>A249&amp;"-"&amp;B249&amp;"-"&amp;C249</f>
        <v/>
      </c>
    </row>
    <row r="250">
      <c r="A250" s="35">
        <f>'2a. Database N flows'!D168&amp;"."&amp;'2a. Database N flows'!E168</f>
        <v/>
      </c>
      <c r="B250" s="35">
        <f>'2a. Database N flows'!G168&amp;"."&amp;'2a. Database N flows'!H168</f>
        <v/>
      </c>
      <c r="C250" s="35">
        <f>'2a. Database N flows'!J168</f>
        <v/>
      </c>
      <c r="D250" s="35">
        <f>'2a. Database N flows'!M168</f>
        <v/>
      </c>
      <c r="E250" s="35">
        <f>'2a. Database N flows'!N168</f>
        <v/>
      </c>
      <c r="F250" s="172">
        <f>'2a. Database N flows'!P168</f>
        <v/>
      </c>
      <c r="G250" s="35">
        <f>'2a. Database N flows'!R168</f>
        <v/>
      </c>
      <c r="H250" s="35">
        <f>'2a. Database N flows'!U168</f>
        <v/>
      </c>
      <c r="I250" s="35">
        <f>'2a. Database N flows'!T168</f>
        <v/>
      </c>
      <c r="J250" s="35">
        <f>A250&amp;"-"&amp;B250&amp;"-"&amp;C250</f>
        <v/>
      </c>
    </row>
    <row r="251">
      <c r="A251" s="35">
        <f>'2a. Database N flows'!D169&amp;"."&amp;'2a. Database N flows'!E169</f>
        <v/>
      </c>
      <c r="B251" s="35">
        <f>'2a. Database N flows'!G169&amp;"."&amp;'2a. Database N flows'!H169</f>
        <v/>
      </c>
      <c r="C251" s="35">
        <f>'2a. Database N flows'!J169</f>
        <v/>
      </c>
      <c r="D251" s="35">
        <f>'2a. Database N flows'!M169</f>
        <v/>
      </c>
      <c r="E251" s="35">
        <f>'2a. Database N flows'!N169</f>
        <v/>
      </c>
      <c r="F251" s="172">
        <f>'2a. Database N flows'!P169</f>
        <v/>
      </c>
      <c r="G251" s="35">
        <f>'2a. Database N flows'!R169</f>
        <v/>
      </c>
      <c r="H251" s="35">
        <f>'2a. Database N flows'!U169</f>
        <v/>
      </c>
      <c r="I251" s="35">
        <f>'2a. Database N flows'!T169</f>
        <v/>
      </c>
      <c r="J251" s="35">
        <f>A251&amp;"-"&amp;B251&amp;"-"&amp;C251</f>
        <v/>
      </c>
    </row>
    <row r="252">
      <c r="A252" s="35">
        <f>'2a. Database N flows'!D170&amp;"."&amp;'2a. Database N flows'!E170</f>
        <v/>
      </c>
      <c r="B252" s="35">
        <f>'2a. Database N flows'!G170&amp;"."&amp;'2a. Database N flows'!H170</f>
        <v/>
      </c>
      <c r="C252" s="35">
        <f>'2a. Database N flows'!J170</f>
        <v/>
      </c>
      <c r="D252" s="35">
        <f>'2a. Database N flows'!M170</f>
        <v/>
      </c>
      <c r="E252" s="35">
        <f>'2a. Database N flows'!N170</f>
        <v/>
      </c>
      <c r="F252" s="172">
        <f>'2a. Database N flows'!P170</f>
        <v/>
      </c>
      <c r="G252" s="35">
        <f>'2a. Database N flows'!R170</f>
        <v/>
      </c>
      <c r="H252" s="35">
        <f>'2a. Database N flows'!U170</f>
        <v/>
      </c>
      <c r="I252" s="35">
        <f>'2a. Database N flows'!T170</f>
        <v/>
      </c>
      <c r="J252" s="35">
        <f>A252&amp;"-"&amp;B252&amp;"-"&amp;C252</f>
        <v/>
      </c>
    </row>
    <row r="253">
      <c r="A253" s="35">
        <f>'2a. Database N flows'!D171&amp;"."&amp;'2a. Database N flows'!E171</f>
        <v/>
      </c>
      <c r="B253" s="35">
        <f>'2a. Database N flows'!G171&amp;"."&amp;'2a. Database N flows'!H171</f>
        <v/>
      </c>
      <c r="C253" s="35">
        <f>'2a. Database N flows'!J171</f>
        <v/>
      </c>
      <c r="D253" s="35">
        <f>'2a. Database N flows'!M171</f>
        <v/>
      </c>
      <c r="E253" s="35">
        <f>'2a. Database N flows'!N171</f>
        <v/>
      </c>
      <c r="F253" s="172">
        <f>'2a. Database N flows'!P171</f>
        <v/>
      </c>
      <c r="G253" s="35">
        <f>'2a. Database N flows'!R171</f>
        <v/>
      </c>
      <c r="H253" s="35">
        <f>'2a. Database N flows'!U171</f>
        <v/>
      </c>
      <c r="I253" s="35">
        <f>'2a. Database N flows'!T171</f>
        <v/>
      </c>
      <c r="J253" s="35">
        <f>A253&amp;"-"&amp;B253&amp;"-"&amp;C253</f>
        <v/>
      </c>
    </row>
    <row r="254">
      <c r="A254" s="35">
        <f>'2a. Database N flows'!D172&amp;"."&amp;'2a. Database N flows'!E172</f>
        <v/>
      </c>
      <c r="B254" s="35">
        <f>'2a. Database N flows'!G172&amp;"."&amp;'2a. Database N flows'!H172</f>
        <v/>
      </c>
      <c r="C254" s="35">
        <f>'2a. Database N flows'!J172</f>
        <v/>
      </c>
      <c r="D254" s="35">
        <f>'2a. Database N flows'!M172</f>
        <v/>
      </c>
      <c r="E254" s="35">
        <f>'2a. Database N flows'!N172</f>
        <v/>
      </c>
      <c r="F254" s="172">
        <f>'2a. Database N flows'!P172</f>
        <v/>
      </c>
      <c r="G254" s="35">
        <f>'2a. Database N flows'!R172</f>
        <v/>
      </c>
      <c r="H254" s="35">
        <f>'2a. Database N flows'!U172</f>
        <v/>
      </c>
      <c r="I254" s="35">
        <f>'2a. Database N flows'!T172</f>
        <v/>
      </c>
      <c r="J254" s="35">
        <f>A254&amp;"-"&amp;B254&amp;"-"&amp;C254</f>
        <v/>
      </c>
    </row>
    <row r="255">
      <c r="A255" s="35">
        <f>'2a. Database N flows'!D173&amp;"."&amp;'2a. Database N flows'!E173</f>
        <v/>
      </c>
      <c r="B255" s="35">
        <f>'2a. Database N flows'!G173&amp;"."&amp;'2a. Database N flows'!H173</f>
        <v/>
      </c>
      <c r="C255" s="35">
        <f>'2a. Database N flows'!J173</f>
        <v/>
      </c>
      <c r="D255" s="35">
        <f>'2a. Database N flows'!M173</f>
        <v/>
      </c>
      <c r="E255" s="35">
        <f>'2a. Database N flows'!N173</f>
        <v/>
      </c>
      <c r="F255" s="172">
        <f>'2a. Database N flows'!P173</f>
        <v/>
      </c>
      <c r="G255" s="35">
        <f>'2a. Database N flows'!R173</f>
        <v/>
      </c>
      <c r="H255" s="35">
        <f>'2a. Database N flows'!U173</f>
        <v/>
      </c>
      <c r="I255" s="35">
        <f>'2a. Database N flows'!T173</f>
        <v/>
      </c>
      <c r="J255" s="35">
        <f>A255&amp;"-"&amp;B255&amp;"-"&amp;C255</f>
        <v/>
      </c>
    </row>
    <row r="256">
      <c r="A256" s="35">
        <f>'2a. Database N flows'!D174&amp;"."&amp;'2a. Database N flows'!E174</f>
        <v/>
      </c>
      <c r="B256" s="35">
        <f>'2a. Database N flows'!G174&amp;"."&amp;'2a. Database N flows'!H174</f>
        <v/>
      </c>
      <c r="C256" s="35">
        <f>'2a. Database N flows'!J174</f>
        <v/>
      </c>
      <c r="D256" s="35">
        <f>'2a. Database N flows'!M174</f>
        <v/>
      </c>
      <c r="E256" s="35">
        <f>'2a. Database N flows'!N174</f>
        <v/>
      </c>
      <c r="F256" s="172">
        <f>'2a. Database N flows'!P174</f>
        <v/>
      </c>
      <c r="G256" s="35">
        <f>'2a. Database N flows'!R174</f>
        <v/>
      </c>
      <c r="H256" s="35">
        <f>'2a. Database N flows'!U174</f>
        <v/>
      </c>
      <c r="I256" s="35">
        <f>'2a. Database N flows'!T174</f>
        <v/>
      </c>
      <c r="J256" s="35">
        <f>A256&amp;"-"&amp;B256&amp;"-"&amp;C256</f>
        <v/>
      </c>
    </row>
    <row r="257">
      <c r="A257" s="35">
        <f>'2a. Database N flows'!D175&amp;"."&amp;'2a. Database N flows'!E175</f>
        <v/>
      </c>
      <c r="B257" s="35">
        <f>'2a. Database N flows'!G175&amp;"."&amp;'2a. Database N flows'!H175</f>
        <v/>
      </c>
      <c r="C257" s="35">
        <f>'2a. Database N flows'!J175</f>
        <v/>
      </c>
      <c r="D257" s="35">
        <f>'2a. Database N flows'!M175</f>
        <v/>
      </c>
      <c r="E257" s="35">
        <f>'2a. Database N flows'!N175</f>
        <v/>
      </c>
      <c r="F257" s="172">
        <f>'2a. Database N flows'!P175</f>
        <v/>
      </c>
      <c r="G257" s="35">
        <f>'2a. Database N flows'!R175</f>
        <v/>
      </c>
      <c r="H257" s="35">
        <f>'2a. Database N flows'!U175</f>
        <v/>
      </c>
      <c r="I257" s="35">
        <f>'2a. Database N flows'!T175</f>
        <v/>
      </c>
      <c r="J257" s="35">
        <f>A257&amp;"-"&amp;B257&amp;"-"&amp;C257</f>
        <v/>
      </c>
    </row>
    <row r="258">
      <c r="A258" s="35">
        <f>'2a. Database N flows'!D176&amp;"."&amp;'2a. Database N flows'!E176</f>
        <v/>
      </c>
      <c r="B258" s="35">
        <f>'2a. Database N flows'!G176&amp;"."&amp;'2a. Database N flows'!H176</f>
        <v/>
      </c>
      <c r="C258" s="35">
        <f>'2a. Database N flows'!J176</f>
        <v/>
      </c>
      <c r="D258" s="35">
        <f>'2a. Database N flows'!M176</f>
        <v/>
      </c>
      <c r="E258" s="35">
        <f>'2a. Database N flows'!N176</f>
        <v/>
      </c>
      <c r="F258" s="172">
        <f>'2a. Database N flows'!P176</f>
        <v/>
      </c>
      <c r="G258" s="35">
        <f>'2a. Database N flows'!R176</f>
        <v/>
      </c>
      <c r="H258" s="35">
        <f>'2a. Database N flows'!U176</f>
        <v/>
      </c>
      <c r="I258" s="35">
        <f>'2a. Database N flows'!T176</f>
        <v/>
      </c>
      <c r="J258" s="35">
        <f>A258&amp;"-"&amp;B258&amp;"-"&amp;C258</f>
        <v/>
      </c>
    </row>
    <row r="259">
      <c r="A259" s="35">
        <f>'2a. Database N flows'!D177&amp;"."&amp;'2a. Database N flows'!E177</f>
        <v/>
      </c>
      <c r="B259" s="35">
        <f>'2a. Database N flows'!G177&amp;"."&amp;'2a. Database N flows'!H177</f>
        <v/>
      </c>
      <c r="C259" s="35">
        <f>'2a. Database N flows'!J177</f>
        <v/>
      </c>
      <c r="D259" s="35">
        <f>'2a. Database N flows'!M177</f>
        <v/>
      </c>
      <c r="E259" s="35">
        <f>'2a. Database N flows'!N177</f>
        <v/>
      </c>
      <c r="F259" s="172">
        <f>'2a. Database N flows'!P177</f>
        <v/>
      </c>
      <c r="G259" s="35">
        <f>'2a. Database N flows'!R177</f>
        <v/>
      </c>
      <c r="H259" s="35">
        <f>'2a. Database N flows'!U177</f>
        <v/>
      </c>
      <c r="I259" s="35">
        <f>'2a. Database N flows'!T177</f>
        <v/>
      </c>
      <c r="J259" s="35">
        <f>A259&amp;"-"&amp;B259&amp;"-"&amp;C259</f>
        <v/>
      </c>
    </row>
    <row r="260">
      <c r="A260" s="35">
        <f>'2a. Database N flows'!D178&amp;"."&amp;'2a. Database N flows'!E178</f>
        <v/>
      </c>
      <c r="B260" s="35">
        <f>'2a. Database N flows'!G178&amp;"."&amp;'2a. Database N flows'!H178</f>
        <v/>
      </c>
      <c r="C260" s="35">
        <f>'2a. Database N flows'!J178</f>
        <v/>
      </c>
      <c r="D260" s="35">
        <f>'2a. Database N flows'!M178</f>
        <v/>
      </c>
      <c r="E260" s="35">
        <f>'2a. Database N flows'!N178</f>
        <v/>
      </c>
      <c r="F260" s="172">
        <f>'2a. Database N flows'!P178</f>
        <v/>
      </c>
      <c r="G260" s="35">
        <f>'2a. Database N flows'!R178</f>
        <v/>
      </c>
      <c r="H260" s="35">
        <f>'2a. Database N flows'!U178</f>
        <v/>
      </c>
      <c r="I260" s="35">
        <f>'2a. Database N flows'!T178</f>
        <v/>
      </c>
      <c r="J260" s="35">
        <f>A260&amp;"-"&amp;B260&amp;"-"&amp;C260</f>
        <v/>
      </c>
    </row>
    <row r="261">
      <c r="A261" s="35">
        <f>'2a. Database N flows'!D179&amp;"."&amp;'2a. Database N flows'!E179</f>
        <v/>
      </c>
      <c r="B261" s="35">
        <f>'2a. Database N flows'!G179&amp;"."&amp;'2a. Database N flows'!H179</f>
        <v/>
      </c>
      <c r="C261" s="35">
        <f>'2a. Database N flows'!J179</f>
        <v/>
      </c>
      <c r="D261" s="35">
        <f>'2a. Database N flows'!M179</f>
        <v/>
      </c>
      <c r="E261" s="35">
        <f>'2a. Database N flows'!N179</f>
        <v/>
      </c>
      <c r="F261" s="172">
        <f>'2a. Database N flows'!P179</f>
        <v/>
      </c>
      <c r="G261" s="35">
        <f>'2a. Database N flows'!R179</f>
        <v/>
      </c>
      <c r="H261" s="35">
        <f>'2a. Database N flows'!U179</f>
        <v/>
      </c>
      <c r="I261" s="35">
        <f>'2a. Database N flows'!T179</f>
        <v/>
      </c>
      <c r="J261" s="35">
        <f>A261&amp;"-"&amp;B261&amp;"-"&amp;C261</f>
        <v/>
      </c>
    </row>
    <row r="262">
      <c r="A262" s="35">
        <f>'2a. Database N flows'!#REF!&amp;"."&amp;'2a. Database N flows'!#REF!</f>
        <v/>
      </c>
      <c r="B262" s="35">
        <f>'2a. Database N flows'!#REF!&amp;"."&amp;'2a. Database N flows'!#REF!</f>
        <v/>
      </c>
      <c r="C262" s="35">
        <f>'2a. Database N flows'!#REF!</f>
        <v/>
      </c>
      <c r="D262" s="35">
        <f>'2a. Database N flows'!#REF!</f>
        <v/>
      </c>
      <c r="E262" s="35">
        <f>'2a. Database N flows'!#REF!</f>
        <v/>
      </c>
      <c r="F262" s="172">
        <f>'2a. Database N flows'!#REF!</f>
        <v/>
      </c>
      <c r="G262" s="35">
        <f>'2a. Database N flows'!#REF!</f>
        <v/>
      </c>
      <c r="H262" s="35">
        <f>'2a. Database N flows'!#REF!</f>
        <v/>
      </c>
      <c r="I262" s="35">
        <f>'2a. Database N flows'!#REF!</f>
        <v/>
      </c>
      <c r="J262" s="35">
        <f>A262&amp;"-"&amp;B262&amp;"-"&amp;C262</f>
        <v/>
      </c>
    </row>
    <row r="263">
      <c r="A263" s="35">
        <f>'2a. Database N flows'!#REF!&amp;"."&amp;'2a. Database N flows'!#REF!</f>
        <v/>
      </c>
      <c r="B263" s="35">
        <f>'2a. Database N flows'!#REF!&amp;"."&amp;'2a. Database N flows'!#REF!</f>
        <v/>
      </c>
      <c r="C263" s="35">
        <f>'2a. Database N flows'!#REF!</f>
        <v/>
      </c>
      <c r="D263" s="35">
        <f>'2a. Database N flows'!#REF!</f>
        <v/>
      </c>
      <c r="E263" s="35">
        <f>'2a. Database N flows'!#REF!</f>
        <v/>
      </c>
      <c r="F263" s="172">
        <f>'2a. Database N flows'!#REF!</f>
        <v/>
      </c>
      <c r="G263" s="35">
        <f>'2a. Database N flows'!#REF!</f>
        <v/>
      </c>
      <c r="H263" s="35">
        <f>'2a. Database N flows'!#REF!</f>
        <v/>
      </c>
      <c r="I263" s="35">
        <f>'2a. Database N flows'!#REF!</f>
        <v/>
      </c>
      <c r="J263" s="35">
        <f>A263&amp;"-"&amp;B263&amp;"-"&amp;C263</f>
        <v/>
      </c>
    </row>
    <row r="264">
      <c r="A264" s="35">
        <f>'2a. Database N flows'!#REF!&amp;"."&amp;'2a. Database N flows'!#REF!</f>
        <v/>
      </c>
      <c r="B264" s="35">
        <f>'2a. Database N flows'!#REF!&amp;"."&amp;'2a. Database N flows'!#REF!</f>
        <v/>
      </c>
      <c r="C264" s="35">
        <f>'2a. Database N flows'!#REF!</f>
        <v/>
      </c>
      <c r="D264" s="35">
        <f>'2a. Database N flows'!#REF!</f>
        <v/>
      </c>
      <c r="E264" s="35">
        <f>'2a. Database N flows'!#REF!</f>
        <v/>
      </c>
      <c r="F264" s="172">
        <f>'2a. Database N flows'!#REF!</f>
        <v/>
      </c>
      <c r="G264" s="35">
        <f>'2a. Database N flows'!#REF!</f>
        <v/>
      </c>
      <c r="H264" s="35">
        <f>'2a. Database N flows'!#REF!</f>
        <v/>
      </c>
      <c r="I264" s="35">
        <f>'2a. Database N flows'!#REF!</f>
        <v/>
      </c>
      <c r="J264" s="35">
        <f>A264&amp;"-"&amp;B264&amp;"-"&amp;C264</f>
        <v/>
      </c>
    </row>
    <row r="265">
      <c r="A265" s="35">
        <f>'2a. Database N flows'!#REF!&amp;"."&amp;'2a. Database N flows'!#REF!</f>
        <v/>
      </c>
      <c r="B265" s="35">
        <f>'2a. Database N flows'!#REF!&amp;"."&amp;'2a. Database N flows'!#REF!</f>
        <v/>
      </c>
      <c r="C265" s="35">
        <f>'2a. Database N flows'!#REF!</f>
        <v/>
      </c>
      <c r="D265" s="35">
        <f>'2a. Database N flows'!#REF!</f>
        <v/>
      </c>
      <c r="E265" s="35">
        <f>'2a. Database N flows'!#REF!</f>
        <v/>
      </c>
      <c r="F265" s="172">
        <f>'2a. Database N flows'!#REF!</f>
        <v/>
      </c>
      <c r="G265" s="35">
        <f>'2a. Database N flows'!#REF!</f>
        <v/>
      </c>
      <c r="H265" s="35">
        <f>'2a. Database N flows'!#REF!</f>
        <v/>
      </c>
      <c r="I265" s="35">
        <f>'2a. Database N flows'!#REF!</f>
        <v/>
      </c>
      <c r="J265" s="35">
        <f>A265&amp;"-"&amp;B265&amp;"-"&amp;C265</f>
        <v/>
      </c>
    </row>
    <row r="266">
      <c r="A266" s="35">
        <f>'2a. Database N flows'!D180&amp;"."&amp;'2a. Database N flows'!E180</f>
        <v/>
      </c>
      <c r="B266" s="35">
        <f>'2a. Database N flows'!G180&amp;"."&amp;'2a. Database N flows'!H180</f>
        <v/>
      </c>
      <c r="C266" s="35">
        <f>'2a. Database N flows'!J180</f>
        <v/>
      </c>
      <c r="D266" s="35">
        <f>'2a. Database N flows'!M180</f>
        <v/>
      </c>
      <c r="E266" s="35">
        <f>'2a. Database N flows'!N180</f>
        <v/>
      </c>
      <c r="F266" s="172">
        <f>'2a. Database N flows'!P180</f>
        <v/>
      </c>
      <c r="G266" s="35">
        <f>'2a. Database N flows'!R180</f>
        <v/>
      </c>
      <c r="H266" s="35">
        <f>'2a. Database N flows'!U180</f>
        <v/>
      </c>
      <c r="I266" s="35">
        <f>'2a. Database N flows'!T180</f>
        <v/>
      </c>
      <c r="J266" s="35">
        <f>A266&amp;"-"&amp;B266&amp;"-"&amp;C266</f>
        <v/>
      </c>
    </row>
    <row r="267">
      <c r="A267" s="35">
        <f>'2a. Database N flows'!D181&amp;"."&amp;'2a. Database N flows'!E181</f>
        <v/>
      </c>
      <c r="B267" s="35">
        <f>'2a. Database N flows'!G181&amp;"."&amp;'2a. Database N flows'!H181</f>
        <v/>
      </c>
      <c r="C267" s="35">
        <f>'2a. Database N flows'!J181</f>
        <v/>
      </c>
      <c r="D267" s="35">
        <f>'2a. Database N flows'!M181</f>
        <v/>
      </c>
      <c r="E267" s="35">
        <f>'2a. Database N flows'!N181</f>
        <v/>
      </c>
      <c r="F267" s="172">
        <f>'2a. Database N flows'!P181</f>
        <v/>
      </c>
      <c r="G267" s="35">
        <f>'2a. Database N flows'!R181</f>
        <v/>
      </c>
      <c r="H267" s="35">
        <f>'2a. Database N flows'!U181</f>
        <v/>
      </c>
      <c r="I267" s="35">
        <f>'2a. Database N flows'!T181</f>
        <v/>
      </c>
      <c r="J267" s="35">
        <f>A267&amp;"-"&amp;B267&amp;"-"&amp;C267</f>
        <v/>
      </c>
    </row>
    <row r="268">
      <c r="A268" s="35">
        <f>'2a. Database N flows'!D182&amp;"."&amp;'2a. Database N flows'!E182</f>
        <v/>
      </c>
      <c r="B268" s="35">
        <f>'2a. Database N flows'!G182&amp;"."&amp;'2a. Database N flows'!H182</f>
        <v/>
      </c>
      <c r="C268" s="35">
        <f>'2a. Database N flows'!J182</f>
        <v/>
      </c>
      <c r="D268" s="35">
        <f>'2a. Database N flows'!M182</f>
        <v/>
      </c>
      <c r="E268" s="35">
        <f>'2a. Database N flows'!N182</f>
        <v/>
      </c>
      <c r="F268" s="172">
        <f>'2a. Database N flows'!P182</f>
        <v/>
      </c>
      <c r="G268" s="35">
        <f>'2a. Database N flows'!R182</f>
        <v/>
      </c>
      <c r="H268" s="35">
        <f>'2a. Database N flows'!U182</f>
        <v/>
      </c>
      <c r="I268" s="35">
        <f>'2a. Database N flows'!T182</f>
        <v/>
      </c>
      <c r="J268" s="35">
        <f>A268&amp;"-"&amp;B268&amp;"-"&amp;C268</f>
        <v/>
      </c>
    </row>
    <row r="269">
      <c r="A269" s="35">
        <f>'2a. Database N flows'!D183&amp;"."&amp;'2a. Database N flows'!E183</f>
        <v/>
      </c>
      <c r="B269" s="35">
        <f>'2a. Database N flows'!G183&amp;"."&amp;'2a. Database N flows'!H183</f>
        <v/>
      </c>
      <c r="C269" s="35">
        <f>'2a. Database N flows'!J183</f>
        <v/>
      </c>
      <c r="D269" s="35">
        <f>'2a. Database N flows'!M183</f>
        <v/>
      </c>
      <c r="E269" s="35">
        <f>'2a. Database N flows'!N183</f>
        <v/>
      </c>
      <c r="F269" s="172">
        <f>'2a. Database N flows'!P183</f>
        <v/>
      </c>
      <c r="G269" s="35">
        <f>'2a. Database N flows'!R183</f>
        <v/>
      </c>
      <c r="H269" s="35">
        <f>'2a. Database N flows'!U183</f>
        <v/>
      </c>
      <c r="I269" s="35">
        <f>'2a. Database N flows'!T183</f>
        <v/>
      </c>
      <c r="J269" s="35">
        <f>A269&amp;"-"&amp;B269&amp;"-"&amp;C269</f>
        <v/>
      </c>
    </row>
    <row r="270">
      <c r="A270" s="35">
        <f>'2a. Database N flows'!D184&amp;"."&amp;'2a. Database N flows'!E184</f>
        <v/>
      </c>
      <c r="B270" s="35">
        <f>'2a. Database N flows'!G184&amp;"."&amp;'2a. Database N flows'!H184</f>
        <v/>
      </c>
      <c r="C270" s="35">
        <f>'2a. Database N flows'!J184</f>
        <v/>
      </c>
      <c r="D270" s="35">
        <f>'2a. Database N flows'!M184</f>
        <v/>
      </c>
      <c r="E270" s="35">
        <f>'2a. Database N flows'!N184</f>
        <v/>
      </c>
      <c r="F270" s="172">
        <f>'2a. Database N flows'!P184</f>
        <v/>
      </c>
      <c r="G270" s="35">
        <f>'2a. Database N flows'!R184</f>
        <v/>
      </c>
      <c r="H270" s="35">
        <f>'2a. Database N flows'!U184</f>
        <v/>
      </c>
      <c r="I270" s="35">
        <f>'2a. Database N flows'!T184</f>
        <v/>
      </c>
      <c r="J270" s="35">
        <f>A270&amp;"-"&amp;B270&amp;"-"&amp;C270</f>
        <v/>
      </c>
    </row>
    <row r="271">
      <c r="A271" s="35">
        <f>'2a. Database N flows'!D185&amp;"."&amp;'2a. Database N flows'!E185</f>
        <v/>
      </c>
      <c r="B271" s="35">
        <f>'2a. Database N flows'!G185&amp;"."&amp;'2a. Database N flows'!H185</f>
        <v/>
      </c>
      <c r="C271" s="35">
        <f>'2a. Database N flows'!J185</f>
        <v/>
      </c>
      <c r="D271" s="35">
        <f>'2a. Database N flows'!M185</f>
        <v/>
      </c>
      <c r="E271" s="35">
        <f>'2a. Database N flows'!N185</f>
        <v/>
      </c>
      <c r="F271" s="172">
        <f>'2a. Database N flows'!P185</f>
        <v/>
      </c>
      <c r="G271" s="35">
        <f>'2a. Database N flows'!R185</f>
        <v/>
      </c>
      <c r="H271" s="35">
        <f>'2a. Database N flows'!U185</f>
        <v/>
      </c>
      <c r="I271" s="35">
        <f>'2a. Database N flows'!T185</f>
        <v/>
      </c>
      <c r="J271" s="35">
        <f>A271&amp;"-"&amp;B271&amp;"-"&amp;C271</f>
        <v/>
      </c>
    </row>
    <row r="272">
      <c r="A272" s="35">
        <f>'2a. Database N flows'!D186&amp;"."&amp;'2a. Database N flows'!E186</f>
        <v/>
      </c>
      <c r="B272" s="35">
        <f>'2a. Database N flows'!G186&amp;"."&amp;'2a. Database N flows'!H186</f>
        <v/>
      </c>
      <c r="C272" s="35">
        <f>'2a. Database N flows'!J186</f>
        <v/>
      </c>
      <c r="D272" s="35">
        <f>'2a. Database N flows'!M186</f>
        <v/>
      </c>
      <c r="E272" s="35">
        <f>'2a. Database N flows'!N186</f>
        <v/>
      </c>
      <c r="F272" s="172">
        <f>'2a. Database N flows'!P186</f>
        <v/>
      </c>
      <c r="G272" s="35">
        <f>'2a. Database N flows'!R186</f>
        <v/>
      </c>
      <c r="H272" s="35">
        <f>'2a. Database N flows'!U186</f>
        <v/>
      </c>
      <c r="I272" s="35">
        <f>'2a. Database N flows'!T186</f>
        <v/>
      </c>
      <c r="J272" s="35">
        <f>A272&amp;"-"&amp;B272&amp;"-"&amp;C272</f>
        <v/>
      </c>
    </row>
    <row r="273">
      <c r="A273" s="35">
        <f>'2a. Database N flows'!D187&amp;"."&amp;'2a. Database N flows'!E187</f>
        <v/>
      </c>
      <c r="B273" s="35">
        <f>'2a. Database N flows'!G187&amp;"."&amp;'2a. Database N flows'!H187</f>
        <v/>
      </c>
      <c r="C273" s="35">
        <f>'2a. Database N flows'!J187</f>
        <v/>
      </c>
      <c r="D273" s="35">
        <f>'2a. Database N flows'!M187</f>
        <v/>
      </c>
      <c r="E273" s="35">
        <f>'2a. Database N flows'!N187</f>
        <v/>
      </c>
      <c r="F273" s="172">
        <f>'2a. Database N flows'!P187</f>
        <v/>
      </c>
      <c r="G273" s="35">
        <f>'2a. Database N flows'!R187</f>
        <v/>
      </c>
      <c r="H273" s="35">
        <f>'2a. Database N flows'!U187</f>
        <v/>
      </c>
      <c r="I273" s="35">
        <f>'2a. Database N flows'!T187</f>
        <v/>
      </c>
      <c r="J273" s="35">
        <f>A273&amp;"-"&amp;B273&amp;"-"&amp;C273</f>
        <v/>
      </c>
    </row>
    <row r="274">
      <c r="A274" s="35">
        <f>'2a. Database N flows'!D188&amp;"."&amp;'2a. Database N flows'!E188</f>
        <v/>
      </c>
      <c r="B274" s="35">
        <f>'2a. Database N flows'!G188&amp;"."&amp;'2a. Database N flows'!H188</f>
        <v/>
      </c>
      <c r="C274" s="35">
        <f>'2a. Database N flows'!J188</f>
        <v/>
      </c>
      <c r="D274" s="35">
        <f>'2a. Database N flows'!M188</f>
        <v/>
      </c>
      <c r="E274" s="35">
        <f>'2a. Database N flows'!N188</f>
        <v/>
      </c>
      <c r="F274" s="172">
        <f>'2a. Database N flows'!P188</f>
        <v/>
      </c>
      <c r="G274" s="35">
        <f>'2a. Database N flows'!R188</f>
        <v/>
      </c>
      <c r="H274" s="35">
        <f>'2a. Database N flows'!U188</f>
        <v/>
      </c>
      <c r="I274" s="35">
        <f>'2a. Database N flows'!T188</f>
        <v/>
      </c>
      <c r="J274" s="35">
        <f>A274&amp;"-"&amp;B274&amp;"-"&amp;C274</f>
        <v/>
      </c>
    </row>
    <row r="275">
      <c r="A275" s="35">
        <f>'2a. Database N flows'!D189&amp;"."&amp;'2a. Database N flows'!E189</f>
        <v/>
      </c>
      <c r="B275" s="35">
        <f>'2a. Database N flows'!G189&amp;"."&amp;'2a. Database N flows'!H189</f>
        <v/>
      </c>
      <c r="C275" s="35">
        <f>'2a. Database N flows'!J189</f>
        <v/>
      </c>
      <c r="D275" s="35">
        <f>'2a. Database N flows'!M189</f>
        <v/>
      </c>
      <c r="E275" s="35">
        <f>'2a. Database N flows'!N189</f>
        <v/>
      </c>
      <c r="F275" s="172">
        <f>'2a. Database N flows'!P189</f>
        <v/>
      </c>
      <c r="G275" s="35">
        <f>'2a. Database N flows'!R189</f>
        <v/>
      </c>
      <c r="H275" s="35">
        <f>'2a. Database N flows'!U189</f>
        <v/>
      </c>
      <c r="I275" s="35">
        <f>'2a. Database N flows'!T189</f>
        <v/>
      </c>
      <c r="J275" s="35">
        <f>A275&amp;"-"&amp;B275&amp;"-"&amp;C275</f>
        <v/>
      </c>
    </row>
    <row r="276">
      <c r="A276" s="35">
        <f>'2a. Database N flows'!#REF!&amp;"."&amp;'2a. Database N flows'!#REF!</f>
        <v/>
      </c>
      <c r="B276" s="35">
        <f>'2a. Database N flows'!#REF!&amp;"."&amp;'2a. Database N flows'!#REF!</f>
        <v/>
      </c>
      <c r="C276" s="35">
        <f>'2a. Database N flows'!#REF!</f>
        <v/>
      </c>
      <c r="D276" s="35">
        <f>'2a. Database N flows'!#REF!</f>
        <v/>
      </c>
      <c r="E276" s="35">
        <f>'2a. Database N flows'!#REF!</f>
        <v/>
      </c>
      <c r="F276" s="172">
        <f>'2a. Database N flows'!#REF!</f>
        <v/>
      </c>
      <c r="G276" s="35">
        <f>'2a. Database N flows'!#REF!</f>
        <v/>
      </c>
      <c r="H276" s="35">
        <f>'2a. Database N flows'!#REF!</f>
        <v/>
      </c>
      <c r="I276" s="35">
        <f>'2a. Database N flows'!#REF!</f>
        <v/>
      </c>
      <c r="J276" s="35">
        <f>A276&amp;"-"&amp;B276&amp;"-"&amp;C276</f>
        <v/>
      </c>
    </row>
    <row r="277">
      <c r="A277" s="35">
        <f>'2a. Database N flows'!#REF!&amp;"."&amp;'2a. Database N flows'!#REF!</f>
        <v/>
      </c>
      <c r="B277" s="35">
        <f>'2a. Database N flows'!#REF!&amp;"."&amp;'2a. Database N flows'!#REF!</f>
        <v/>
      </c>
      <c r="C277" s="35">
        <f>'2a. Database N flows'!#REF!</f>
        <v/>
      </c>
      <c r="D277" s="35">
        <f>'2a. Database N flows'!#REF!</f>
        <v/>
      </c>
      <c r="E277" s="35">
        <f>'2a. Database N flows'!#REF!</f>
        <v/>
      </c>
      <c r="F277" s="172">
        <f>'2a. Database N flows'!#REF!</f>
        <v/>
      </c>
      <c r="G277" s="35">
        <f>'2a. Database N flows'!#REF!</f>
        <v/>
      </c>
      <c r="H277" s="35">
        <f>'2a. Database N flows'!#REF!</f>
        <v/>
      </c>
      <c r="I277" s="35">
        <f>'2a. Database N flows'!#REF!</f>
        <v/>
      </c>
      <c r="J277" s="35">
        <f>A277&amp;"-"&amp;B277&amp;"-"&amp;C277</f>
        <v/>
      </c>
    </row>
    <row r="278">
      <c r="A278" s="35">
        <f>'2a. Database N flows'!#REF!&amp;"."&amp;'2a. Database N flows'!#REF!</f>
        <v/>
      </c>
      <c r="B278" s="35">
        <f>'2a. Database N flows'!#REF!&amp;"."&amp;'2a. Database N flows'!#REF!</f>
        <v/>
      </c>
      <c r="C278" s="35">
        <f>'2a. Database N flows'!#REF!</f>
        <v/>
      </c>
      <c r="D278" s="35">
        <f>'2a. Database N flows'!#REF!</f>
        <v/>
      </c>
      <c r="E278" s="35">
        <f>'2a. Database N flows'!#REF!</f>
        <v/>
      </c>
      <c r="F278" s="172">
        <f>'2a. Database N flows'!#REF!</f>
        <v/>
      </c>
      <c r="G278" s="35">
        <f>'2a. Database N flows'!#REF!</f>
        <v/>
      </c>
      <c r="H278" s="35">
        <f>'2a. Database N flows'!#REF!</f>
        <v/>
      </c>
      <c r="I278" s="35">
        <f>'2a. Database N flows'!#REF!</f>
        <v/>
      </c>
      <c r="J278" s="35">
        <f>A278&amp;"-"&amp;B278&amp;"-"&amp;C278</f>
        <v/>
      </c>
    </row>
    <row r="279">
      <c r="A279" s="35">
        <f>'2a. Database N flows'!#REF!&amp;"."&amp;'2a. Database N flows'!#REF!</f>
        <v/>
      </c>
      <c r="B279" s="35">
        <f>'2a. Database N flows'!#REF!&amp;"."&amp;'2a. Database N flows'!#REF!</f>
        <v/>
      </c>
      <c r="C279" s="35">
        <f>'2a. Database N flows'!#REF!</f>
        <v/>
      </c>
      <c r="D279" s="35">
        <f>'2a. Database N flows'!#REF!</f>
        <v/>
      </c>
      <c r="E279" s="35">
        <f>'2a. Database N flows'!#REF!</f>
        <v/>
      </c>
      <c r="F279" s="172">
        <f>'2a. Database N flows'!#REF!</f>
        <v/>
      </c>
      <c r="G279" s="35">
        <f>'2a. Database N flows'!#REF!</f>
        <v/>
      </c>
      <c r="H279" s="35">
        <f>'2a. Database N flows'!#REF!</f>
        <v/>
      </c>
      <c r="I279" s="35">
        <f>'2a. Database N flows'!#REF!</f>
        <v/>
      </c>
      <c r="J279" s="35">
        <f>A279&amp;"-"&amp;B279&amp;"-"&amp;C279</f>
        <v/>
      </c>
    </row>
    <row r="280">
      <c r="A280" s="35">
        <f>'2a. Database N flows'!#REF!&amp;"."&amp;'2a. Database N flows'!#REF!</f>
        <v/>
      </c>
      <c r="B280" s="35">
        <f>'2a. Database N flows'!#REF!&amp;"."&amp;'2a. Database N flows'!#REF!</f>
        <v/>
      </c>
      <c r="C280" s="35">
        <f>'2a. Database N flows'!#REF!</f>
        <v/>
      </c>
      <c r="D280" s="35">
        <f>'2a. Database N flows'!#REF!</f>
        <v/>
      </c>
      <c r="E280" s="35">
        <f>'2a. Database N flows'!#REF!</f>
        <v/>
      </c>
      <c r="F280" s="172">
        <f>'2a. Database N flows'!#REF!</f>
        <v/>
      </c>
      <c r="G280" s="35">
        <f>'2a. Database N flows'!#REF!</f>
        <v/>
      </c>
      <c r="H280" s="35">
        <f>'2a. Database N flows'!#REF!</f>
        <v/>
      </c>
      <c r="I280" s="35">
        <f>'2a. Database N flows'!#REF!</f>
        <v/>
      </c>
      <c r="J280" s="35">
        <f>A280&amp;"-"&amp;B280&amp;"-"&amp;C280</f>
        <v/>
      </c>
    </row>
    <row r="281">
      <c r="A281" s="35">
        <f>'2a. Database N flows'!#REF!&amp;"."&amp;'2a. Database N flows'!#REF!</f>
        <v/>
      </c>
      <c r="B281" s="35">
        <f>'2a. Database N flows'!#REF!&amp;"."&amp;'2a. Database N flows'!#REF!</f>
        <v/>
      </c>
      <c r="C281" s="35">
        <f>'2a. Database N flows'!#REF!</f>
        <v/>
      </c>
      <c r="D281" s="35">
        <f>'2a. Database N flows'!#REF!</f>
        <v/>
      </c>
      <c r="E281" s="35">
        <f>'2a. Database N flows'!#REF!</f>
        <v/>
      </c>
      <c r="F281" s="172">
        <f>'2a. Database N flows'!#REF!</f>
        <v/>
      </c>
      <c r="G281" s="35">
        <f>'2a. Database N flows'!#REF!</f>
        <v/>
      </c>
      <c r="H281" s="35">
        <f>'2a. Database N flows'!#REF!</f>
        <v/>
      </c>
      <c r="I281" s="35">
        <f>'2a. Database N flows'!#REF!</f>
        <v/>
      </c>
      <c r="J281" s="35">
        <f>A281&amp;"-"&amp;B281&amp;"-"&amp;C281</f>
        <v/>
      </c>
    </row>
    <row r="282">
      <c r="A282" s="35">
        <f>'2a. Database N flows'!#REF!&amp;"."&amp;'2a. Database N flows'!#REF!</f>
        <v/>
      </c>
      <c r="B282" s="35">
        <f>'2a. Database N flows'!#REF!&amp;"."&amp;'2a. Database N flows'!#REF!</f>
        <v/>
      </c>
      <c r="C282" s="35">
        <f>'2a. Database N flows'!#REF!</f>
        <v/>
      </c>
      <c r="D282" s="35">
        <f>'2a. Database N flows'!#REF!</f>
        <v/>
      </c>
      <c r="E282" s="35">
        <f>'2a. Database N flows'!#REF!</f>
        <v/>
      </c>
      <c r="F282" s="172">
        <f>'2a. Database N flows'!#REF!</f>
        <v/>
      </c>
      <c r="G282" s="35">
        <f>'2a. Database N flows'!#REF!</f>
        <v/>
      </c>
      <c r="H282" s="35">
        <f>'2a. Database N flows'!#REF!</f>
        <v/>
      </c>
      <c r="I282" s="35">
        <f>'2a. Database N flows'!#REF!</f>
        <v/>
      </c>
      <c r="J282" s="35">
        <f>A282&amp;"-"&amp;B282&amp;"-"&amp;C282</f>
        <v/>
      </c>
    </row>
    <row r="283">
      <c r="A283" s="35">
        <f>'2a. Database N flows'!#REF!&amp;"."&amp;'2a. Database N flows'!#REF!</f>
        <v/>
      </c>
      <c r="B283" s="35">
        <f>'2a. Database N flows'!#REF!&amp;"."&amp;'2a. Database N flows'!#REF!</f>
        <v/>
      </c>
      <c r="C283" s="35">
        <f>'2a. Database N flows'!#REF!</f>
        <v/>
      </c>
      <c r="D283" s="35">
        <f>'2a. Database N flows'!#REF!</f>
        <v/>
      </c>
      <c r="E283" s="35">
        <f>'2a. Database N flows'!#REF!</f>
        <v/>
      </c>
      <c r="F283" s="172">
        <f>'2a. Database N flows'!#REF!</f>
        <v/>
      </c>
      <c r="G283" s="35">
        <f>'2a. Database N flows'!#REF!</f>
        <v/>
      </c>
      <c r="H283" s="35">
        <f>'2a. Database N flows'!#REF!</f>
        <v/>
      </c>
      <c r="I283" s="35">
        <f>'2a. Database N flows'!#REF!</f>
        <v/>
      </c>
      <c r="J283" s="35">
        <f>A283&amp;"-"&amp;B283&amp;"-"&amp;C283</f>
        <v/>
      </c>
    </row>
    <row r="284">
      <c r="A284" s="35">
        <f>'2a. Database N flows'!#REF!&amp;"."&amp;'2a. Database N flows'!#REF!</f>
        <v/>
      </c>
      <c r="B284" s="35">
        <f>'2a. Database N flows'!#REF!&amp;"."&amp;'2a. Database N flows'!#REF!</f>
        <v/>
      </c>
      <c r="C284" s="35">
        <f>'2a. Database N flows'!#REF!</f>
        <v/>
      </c>
      <c r="D284" s="35">
        <f>'2a. Database N flows'!#REF!</f>
        <v/>
      </c>
      <c r="E284" s="35">
        <f>'2a. Database N flows'!#REF!</f>
        <v/>
      </c>
      <c r="F284" s="172">
        <f>'2a. Database N flows'!#REF!</f>
        <v/>
      </c>
      <c r="G284" s="35">
        <f>'2a. Database N flows'!#REF!</f>
        <v/>
      </c>
      <c r="H284" s="35">
        <f>'2a. Database N flows'!#REF!</f>
        <v/>
      </c>
      <c r="I284" s="35">
        <f>'2a. Database N flows'!#REF!</f>
        <v/>
      </c>
      <c r="J284" s="35">
        <f>A284&amp;"-"&amp;B284&amp;"-"&amp;C284</f>
        <v/>
      </c>
    </row>
    <row r="285">
      <c r="A285" s="35">
        <f>'2a. Database N flows'!#REF!&amp;"."&amp;'2a. Database N flows'!#REF!</f>
        <v/>
      </c>
      <c r="B285" s="35">
        <f>'2a. Database N flows'!#REF!&amp;"."&amp;'2a. Database N flows'!#REF!</f>
        <v/>
      </c>
      <c r="C285" s="35">
        <f>'2a. Database N flows'!#REF!</f>
        <v/>
      </c>
      <c r="D285" s="35">
        <f>'2a. Database N flows'!#REF!</f>
        <v/>
      </c>
      <c r="E285" s="35">
        <f>'2a. Database N flows'!#REF!</f>
        <v/>
      </c>
      <c r="F285" s="172">
        <f>'2a. Database N flows'!#REF!</f>
        <v/>
      </c>
      <c r="G285" s="35">
        <f>'2a. Database N flows'!#REF!</f>
        <v/>
      </c>
      <c r="H285" s="35">
        <f>'2a. Database N flows'!#REF!</f>
        <v/>
      </c>
      <c r="I285" s="35">
        <f>'2a. Database N flows'!#REF!</f>
        <v/>
      </c>
      <c r="J285" s="35">
        <f>A285&amp;"-"&amp;B285&amp;"-"&amp;C285</f>
        <v/>
      </c>
    </row>
    <row r="286">
      <c r="A286" s="35">
        <f>'2a. Database N flows'!#REF!&amp;"."&amp;'2a. Database N flows'!#REF!</f>
        <v/>
      </c>
      <c r="B286" s="35">
        <f>'2a. Database N flows'!#REF!&amp;"."&amp;'2a. Database N flows'!#REF!</f>
        <v/>
      </c>
      <c r="C286" s="35">
        <f>'2a. Database N flows'!#REF!</f>
        <v/>
      </c>
      <c r="D286" s="35">
        <f>'2a. Database N flows'!#REF!</f>
        <v/>
      </c>
      <c r="E286" s="35">
        <f>'2a. Database N flows'!#REF!</f>
        <v/>
      </c>
      <c r="F286" s="172">
        <f>'2a. Database N flows'!#REF!</f>
        <v/>
      </c>
      <c r="G286" s="35">
        <f>'2a. Database N flows'!#REF!</f>
        <v/>
      </c>
      <c r="H286" s="35">
        <f>'2a. Database N flows'!#REF!</f>
        <v/>
      </c>
      <c r="I286" s="35">
        <f>'2a. Database N flows'!#REF!</f>
        <v/>
      </c>
      <c r="J286" s="35">
        <f>A286&amp;"-"&amp;B286&amp;"-"&amp;C286</f>
        <v/>
      </c>
    </row>
    <row r="287">
      <c r="A287" s="35">
        <f>'2a. Database N flows'!#REF!&amp;"."&amp;'2a. Database N flows'!#REF!</f>
        <v/>
      </c>
      <c r="B287" s="35">
        <f>'2a. Database N flows'!#REF!&amp;"."&amp;'2a. Database N flows'!#REF!</f>
        <v/>
      </c>
      <c r="C287" s="35">
        <f>'2a. Database N flows'!#REF!</f>
        <v/>
      </c>
      <c r="D287" s="35">
        <f>'2a. Database N flows'!#REF!</f>
        <v/>
      </c>
      <c r="E287" s="35">
        <f>'2a. Database N flows'!#REF!</f>
        <v/>
      </c>
      <c r="F287" s="172">
        <f>'2a. Database N flows'!#REF!</f>
        <v/>
      </c>
      <c r="G287" s="35">
        <f>'2a. Database N flows'!#REF!</f>
        <v/>
      </c>
      <c r="H287" s="35">
        <f>'2a. Database N flows'!#REF!</f>
        <v/>
      </c>
      <c r="I287" s="35">
        <f>'2a. Database N flows'!#REF!</f>
        <v/>
      </c>
      <c r="J287" s="35">
        <f>A287&amp;"-"&amp;B287&amp;"-"&amp;C287</f>
        <v/>
      </c>
    </row>
    <row r="288">
      <c r="A288" s="35">
        <f>'2a. Database N flows'!D190&amp;"."&amp;'2a. Database N flows'!E190</f>
        <v/>
      </c>
      <c r="B288" s="35">
        <f>'2a. Database N flows'!G190&amp;"."&amp;'2a. Database N flows'!H190</f>
        <v/>
      </c>
      <c r="C288" s="35">
        <f>'2a. Database N flows'!J190</f>
        <v/>
      </c>
      <c r="D288" s="35">
        <f>'2a. Database N flows'!M190</f>
        <v/>
      </c>
      <c r="E288" s="35">
        <f>'2a. Database N flows'!N190</f>
        <v/>
      </c>
      <c r="F288" s="172">
        <f>'2a. Database N flows'!P190</f>
        <v/>
      </c>
      <c r="G288" s="35">
        <f>'2a. Database N flows'!R190</f>
        <v/>
      </c>
      <c r="H288" s="35">
        <f>'2a. Database N flows'!U190</f>
        <v/>
      </c>
      <c r="I288" s="35">
        <f>'2a. Database N flows'!T190</f>
        <v/>
      </c>
      <c r="J288" s="35">
        <f>A288&amp;"-"&amp;B288&amp;"-"&amp;C288</f>
        <v/>
      </c>
    </row>
    <row r="289">
      <c r="A289" s="35">
        <f>'2a. Database N flows'!D191&amp;"."&amp;'2a. Database N flows'!E191</f>
        <v/>
      </c>
      <c r="B289" s="35">
        <f>'2a. Database N flows'!G191&amp;"."&amp;'2a. Database N flows'!H191</f>
        <v/>
      </c>
      <c r="C289" s="35">
        <f>'2a. Database N flows'!J191</f>
        <v/>
      </c>
      <c r="D289" s="35">
        <f>'2a. Database N flows'!M191</f>
        <v/>
      </c>
      <c r="E289" s="35">
        <f>'2a. Database N flows'!N191</f>
        <v/>
      </c>
      <c r="F289" s="172">
        <f>'2a. Database N flows'!P191</f>
        <v/>
      </c>
      <c r="G289" s="35">
        <f>'2a. Database N flows'!R191</f>
        <v/>
      </c>
      <c r="H289" s="35">
        <f>'2a. Database N flows'!U191</f>
        <v/>
      </c>
      <c r="I289" s="35">
        <f>'2a. Database N flows'!T191</f>
        <v/>
      </c>
      <c r="J289" s="35">
        <f>A289&amp;"-"&amp;B289&amp;"-"&amp;C289</f>
        <v/>
      </c>
    </row>
    <row r="290">
      <c r="A290" s="35">
        <f>'2a. Database N flows'!#REF!&amp;"."&amp;'2a. Database N flows'!#REF!</f>
        <v/>
      </c>
      <c r="B290" s="35">
        <f>'2a. Database N flows'!#REF!&amp;"."&amp;'2a. Database N flows'!#REF!</f>
        <v/>
      </c>
      <c r="C290" s="35">
        <f>'2a. Database N flows'!#REF!</f>
        <v/>
      </c>
      <c r="D290" s="35">
        <f>'2a. Database N flows'!#REF!</f>
        <v/>
      </c>
      <c r="E290" s="35">
        <f>'2a. Database N flows'!#REF!</f>
        <v/>
      </c>
      <c r="F290" s="172">
        <f>'2a. Database N flows'!#REF!</f>
        <v/>
      </c>
      <c r="G290" s="35">
        <f>'2a. Database N flows'!#REF!</f>
        <v/>
      </c>
      <c r="H290" s="35">
        <f>'2a. Database N flows'!#REF!</f>
        <v/>
      </c>
      <c r="I290" s="35">
        <f>'2a. Database N flows'!#REF!</f>
        <v/>
      </c>
      <c r="J290" s="35">
        <f>A290&amp;"-"&amp;B290&amp;"-"&amp;C290</f>
        <v/>
      </c>
    </row>
    <row r="291">
      <c r="A291" s="35">
        <f>'2a. Database N flows'!D192&amp;"."&amp;'2a. Database N flows'!E192</f>
        <v/>
      </c>
      <c r="B291" s="35">
        <f>'2a. Database N flows'!G192&amp;"."&amp;'2a. Database N flows'!H192</f>
        <v/>
      </c>
      <c r="C291" s="35">
        <f>'2a. Database N flows'!J192</f>
        <v/>
      </c>
      <c r="D291" s="35">
        <f>'2a. Database N flows'!M192</f>
        <v/>
      </c>
      <c r="E291" s="35">
        <f>'2a. Database N flows'!N192</f>
        <v/>
      </c>
      <c r="F291" s="172">
        <f>'2a. Database N flows'!P192</f>
        <v/>
      </c>
      <c r="G291" s="35">
        <f>'2a. Database N flows'!R192</f>
        <v/>
      </c>
      <c r="H291" s="35">
        <f>'2a. Database N flows'!U192</f>
        <v/>
      </c>
      <c r="I291" s="35">
        <f>'2a. Database N flows'!T192</f>
        <v/>
      </c>
      <c r="J291" s="35">
        <f>A291&amp;"-"&amp;B291&amp;"-"&amp;C291</f>
        <v/>
      </c>
    </row>
    <row r="292">
      <c r="A292" s="35">
        <f>'2a. Database N flows'!#REF!&amp;"."&amp;'2a. Database N flows'!#REF!</f>
        <v/>
      </c>
      <c r="B292" s="35">
        <f>'2a. Database N flows'!#REF!&amp;"."&amp;'2a. Database N flows'!#REF!</f>
        <v/>
      </c>
      <c r="C292" s="35">
        <f>'2a. Database N flows'!#REF!</f>
        <v/>
      </c>
      <c r="D292" s="35">
        <f>'2a. Database N flows'!#REF!</f>
        <v/>
      </c>
      <c r="E292" s="35">
        <f>'2a. Database N flows'!#REF!</f>
        <v/>
      </c>
      <c r="F292" s="172">
        <f>'2a. Database N flows'!#REF!</f>
        <v/>
      </c>
      <c r="G292" s="35">
        <f>'2a. Database N flows'!#REF!</f>
        <v/>
      </c>
      <c r="H292" s="35">
        <f>'2a. Database N flows'!#REF!</f>
        <v/>
      </c>
      <c r="I292" s="35">
        <f>'2a. Database N flows'!#REF!</f>
        <v/>
      </c>
      <c r="J292" s="35">
        <f>A292&amp;"-"&amp;B292&amp;"-"&amp;C292</f>
        <v/>
      </c>
    </row>
    <row r="293">
      <c r="A293" s="35">
        <f>'2a. Database N flows'!D193&amp;"."&amp;'2a. Database N flows'!E193</f>
        <v/>
      </c>
      <c r="B293" s="35">
        <f>'2a. Database N flows'!G193&amp;"."&amp;'2a. Database N flows'!H193</f>
        <v/>
      </c>
      <c r="C293" s="35">
        <f>'2a. Database N flows'!J193</f>
        <v/>
      </c>
      <c r="D293" s="35">
        <f>'2a. Database N flows'!M193</f>
        <v/>
      </c>
      <c r="E293" s="35">
        <f>'2a. Database N flows'!N193</f>
        <v/>
      </c>
      <c r="F293" s="172">
        <f>'2a. Database N flows'!P193</f>
        <v/>
      </c>
      <c r="G293" s="35">
        <f>'2a. Database N flows'!R193</f>
        <v/>
      </c>
      <c r="H293" s="35">
        <f>'2a. Database N flows'!U193</f>
        <v/>
      </c>
      <c r="I293" s="35">
        <f>'2a. Database N flows'!T193</f>
        <v/>
      </c>
      <c r="J293" s="35">
        <f>A293&amp;"-"&amp;B293&amp;"-"&amp;C293</f>
        <v/>
      </c>
    </row>
    <row r="294">
      <c r="A294" s="35">
        <f>'2a. Database N flows'!D194&amp;"."&amp;'2a. Database N flows'!E194</f>
        <v/>
      </c>
      <c r="B294" s="35">
        <f>'2a. Database N flows'!G194&amp;"."&amp;'2a. Database N flows'!H194</f>
        <v/>
      </c>
      <c r="C294" s="35">
        <f>'2a. Database N flows'!J194</f>
        <v/>
      </c>
      <c r="D294" s="35">
        <f>'2a. Database N flows'!M194</f>
        <v/>
      </c>
      <c r="E294" s="35">
        <f>'2a. Database N flows'!N194</f>
        <v/>
      </c>
      <c r="F294" s="172">
        <f>'2a. Database N flows'!P194</f>
        <v/>
      </c>
      <c r="G294" s="35">
        <f>'2a. Database N flows'!R194</f>
        <v/>
      </c>
      <c r="H294" s="35">
        <f>'2a. Database N flows'!U194</f>
        <v/>
      </c>
      <c r="I294" s="35">
        <f>'2a. Database N flows'!T194</f>
        <v/>
      </c>
      <c r="J294" s="35">
        <f>A294&amp;"-"&amp;B294&amp;"-"&amp;C294</f>
        <v/>
      </c>
    </row>
    <row r="295">
      <c r="A295" s="35">
        <f>'2a. Database N flows'!D195&amp;"."&amp;'2a. Database N flows'!E195</f>
        <v/>
      </c>
      <c r="B295" s="35">
        <f>'2a. Database N flows'!G195&amp;"."&amp;'2a. Database N flows'!H195</f>
        <v/>
      </c>
      <c r="C295" s="35">
        <f>'2a. Database N flows'!J195</f>
        <v/>
      </c>
      <c r="D295" s="35">
        <f>'2a. Database N flows'!M195</f>
        <v/>
      </c>
      <c r="E295" s="35">
        <f>'2a. Database N flows'!N195</f>
        <v/>
      </c>
      <c r="F295" s="172">
        <f>'2a. Database N flows'!P195</f>
        <v/>
      </c>
      <c r="G295" s="35">
        <f>'2a. Database N flows'!R195</f>
        <v/>
      </c>
      <c r="H295" s="35">
        <f>'2a. Database N flows'!U195</f>
        <v/>
      </c>
      <c r="I295" s="35">
        <f>'2a. Database N flows'!T195</f>
        <v/>
      </c>
      <c r="J295" s="35">
        <f>A295&amp;"-"&amp;B295&amp;"-"&amp;C295</f>
        <v/>
      </c>
    </row>
    <row r="296">
      <c r="A296" s="35">
        <f>'2a. Database N flows'!D196&amp;"."&amp;'2a. Database N flows'!E196</f>
        <v/>
      </c>
      <c r="B296" s="35">
        <f>'2a. Database N flows'!G196&amp;"."&amp;'2a. Database N flows'!H196</f>
        <v/>
      </c>
      <c r="C296" s="35">
        <f>'2a. Database N flows'!J196</f>
        <v/>
      </c>
      <c r="D296" s="35">
        <f>'2a. Database N flows'!M196</f>
        <v/>
      </c>
      <c r="E296" s="35">
        <f>'2a. Database N flows'!N196</f>
        <v/>
      </c>
      <c r="F296" s="172">
        <f>'2a. Database N flows'!P196</f>
        <v/>
      </c>
      <c r="G296" s="35">
        <f>'2a. Database N flows'!R196</f>
        <v/>
      </c>
      <c r="H296" s="35">
        <f>'2a. Database N flows'!U196</f>
        <v/>
      </c>
      <c r="I296" s="35">
        <f>'2a. Database N flows'!T196</f>
        <v/>
      </c>
      <c r="J296" s="35">
        <f>A296&amp;"-"&amp;B296&amp;"-"&amp;C296</f>
        <v/>
      </c>
    </row>
    <row r="297">
      <c r="A297" s="35">
        <f>'2a. Database N flows'!#REF!&amp;"."&amp;'2a. Database N flows'!#REF!</f>
        <v/>
      </c>
      <c r="B297" s="35">
        <f>'2a. Database N flows'!#REF!&amp;"."&amp;'2a. Database N flows'!#REF!</f>
        <v/>
      </c>
      <c r="C297" s="35">
        <f>'2a. Database N flows'!#REF!</f>
        <v/>
      </c>
      <c r="D297" s="35">
        <f>'2a. Database N flows'!#REF!</f>
        <v/>
      </c>
      <c r="E297" s="35">
        <f>'2a. Database N flows'!#REF!</f>
        <v/>
      </c>
      <c r="F297" s="172">
        <f>'2a. Database N flows'!#REF!</f>
        <v/>
      </c>
      <c r="G297" s="35">
        <f>'2a. Database N flows'!#REF!</f>
        <v/>
      </c>
      <c r="H297" s="35">
        <f>'2a. Database N flows'!#REF!</f>
        <v/>
      </c>
      <c r="I297" s="35">
        <f>'2a. Database N flows'!#REF!</f>
        <v/>
      </c>
      <c r="J297" s="35">
        <f>A297&amp;"-"&amp;B297&amp;"-"&amp;C297</f>
        <v/>
      </c>
    </row>
    <row r="298">
      <c r="A298" s="35">
        <f>'2a. Database N flows'!D197&amp;"."&amp;'2a. Database N flows'!E197</f>
        <v/>
      </c>
      <c r="B298" s="35">
        <f>'2a. Database N flows'!G197&amp;"."&amp;'2a. Database N flows'!H197</f>
        <v/>
      </c>
      <c r="C298" s="35">
        <f>'2a. Database N flows'!J197</f>
        <v/>
      </c>
      <c r="D298" s="35">
        <f>'2a. Database N flows'!M197</f>
        <v/>
      </c>
      <c r="E298" s="35">
        <f>'2a. Database N flows'!N197</f>
        <v/>
      </c>
      <c r="F298" s="172">
        <f>'2a. Database N flows'!P197</f>
        <v/>
      </c>
      <c r="G298" s="35">
        <f>'2a. Database N flows'!R197</f>
        <v/>
      </c>
      <c r="H298" s="35">
        <f>'2a. Database N flows'!U197</f>
        <v/>
      </c>
      <c r="I298" s="35">
        <f>'2a. Database N flows'!T197</f>
        <v/>
      </c>
      <c r="J298" s="35">
        <f>A298&amp;"-"&amp;B298&amp;"-"&amp;C298</f>
        <v/>
      </c>
    </row>
    <row r="299">
      <c r="A299" s="35">
        <f>'2a. Database N flows'!D198&amp;"."&amp;'2a. Database N flows'!E198</f>
        <v/>
      </c>
      <c r="B299" s="35">
        <f>'2a. Database N flows'!G198&amp;"."&amp;'2a. Database N flows'!H198</f>
        <v/>
      </c>
      <c r="C299" s="35">
        <f>'2a. Database N flows'!J198</f>
        <v/>
      </c>
      <c r="D299" s="35">
        <f>'2a. Database N flows'!M198</f>
        <v/>
      </c>
      <c r="E299" s="35">
        <f>'2a. Database N flows'!N198</f>
        <v/>
      </c>
      <c r="F299" s="172">
        <f>'2a. Database N flows'!P198</f>
        <v/>
      </c>
      <c r="G299" s="35">
        <f>'2a. Database N flows'!R198</f>
        <v/>
      </c>
      <c r="H299" s="35">
        <f>'2a. Database N flows'!U198</f>
        <v/>
      </c>
      <c r="I299" s="35">
        <f>'2a. Database N flows'!T198</f>
        <v/>
      </c>
      <c r="J299" s="35">
        <f>A299&amp;"-"&amp;B299&amp;"-"&amp;C299</f>
        <v/>
      </c>
    </row>
    <row r="300">
      <c r="A300" s="35">
        <f>'2a. Database N flows'!D199&amp;"."&amp;'2a. Database N flows'!E199</f>
        <v/>
      </c>
      <c r="B300" s="35">
        <f>'2a. Database N flows'!G199&amp;"."&amp;'2a. Database N flows'!H199</f>
        <v/>
      </c>
      <c r="C300" s="35">
        <f>'2a. Database N flows'!J199</f>
        <v/>
      </c>
      <c r="D300" s="35">
        <f>'2a. Database N flows'!M199</f>
        <v/>
      </c>
      <c r="E300" s="35">
        <f>'2a. Database N flows'!N199</f>
        <v/>
      </c>
      <c r="F300" s="172">
        <f>'2a. Database N flows'!P199</f>
        <v/>
      </c>
      <c r="G300" s="35">
        <f>'2a. Database N flows'!R199</f>
        <v/>
      </c>
      <c r="H300" s="35">
        <f>'2a. Database N flows'!U199</f>
        <v/>
      </c>
      <c r="I300" s="35">
        <f>'2a. Database N flows'!T199</f>
        <v/>
      </c>
      <c r="J300" s="35">
        <f>A300&amp;"-"&amp;B300&amp;"-"&amp;C300</f>
        <v/>
      </c>
    </row>
    <row r="301">
      <c r="A301" s="35">
        <f>'2a. Database N flows'!#REF!&amp;"."&amp;'2a. Database N flows'!#REF!</f>
        <v/>
      </c>
      <c r="B301" s="35">
        <f>'2a. Database N flows'!#REF!&amp;"."&amp;'2a. Database N flows'!#REF!</f>
        <v/>
      </c>
      <c r="C301" s="35">
        <f>'2a. Database N flows'!#REF!</f>
        <v/>
      </c>
      <c r="D301" s="35">
        <f>'2a. Database N flows'!#REF!</f>
        <v/>
      </c>
      <c r="E301" s="35">
        <f>'2a. Database N flows'!#REF!</f>
        <v/>
      </c>
      <c r="F301" s="172">
        <f>'2a. Database N flows'!#REF!</f>
        <v/>
      </c>
      <c r="G301" s="35">
        <f>'2a. Database N flows'!#REF!</f>
        <v/>
      </c>
      <c r="H301" s="35">
        <f>'2a. Database N flows'!#REF!</f>
        <v/>
      </c>
      <c r="I301" s="35">
        <f>'2a. Database N flows'!#REF!</f>
        <v/>
      </c>
      <c r="J301" s="35">
        <f>A301&amp;"-"&amp;B301&amp;"-"&amp;C301</f>
        <v/>
      </c>
    </row>
    <row r="302">
      <c r="A302" s="35">
        <f>'2a. Database N flows'!#REF!&amp;"."&amp;'2a. Database N flows'!#REF!</f>
        <v/>
      </c>
      <c r="B302" s="35">
        <f>'2a. Database N flows'!#REF!&amp;"."&amp;'2a. Database N flows'!#REF!</f>
        <v/>
      </c>
      <c r="C302" s="35">
        <f>'2a. Database N flows'!#REF!</f>
        <v/>
      </c>
      <c r="D302" s="35">
        <f>'2a. Database N flows'!#REF!</f>
        <v/>
      </c>
      <c r="E302" s="35">
        <f>'2a. Database N flows'!#REF!</f>
        <v/>
      </c>
      <c r="F302" s="172">
        <f>'2a. Database N flows'!#REF!</f>
        <v/>
      </c>
      <c r="G302" s="35">
        <f>'2a. Database N flows'!#REF!</f>
        <v/>
      </c>
      <c r="H302" s="35">
        <f>'2a. Database N flows'!#REF!</f>
        <v/>
      </c>
      <c r="I302" s="35">
        <f>'2a. Database N flows'!#REF!</f>
        <v/>
      </c>
      <c r="J302" s="35">
        <f>A302&amp;"-"&amp;B302&amp;"-"&amp;C302</f>
        <v/>
      </c>
    </row>
    <row r="303">
      <c r="A303" s="35">
        <f>'2a. Database N flows'!#REF!&amp;"."&amp;'2a. Database N flows'!#REF!</f>
        <v/>
      </c>
      <c r="B303" s="35">
        <f>'2a. Database N flows'!#REF!&amp;"."&amp;'2a. Database N flows'!#REF!</f>
        <v/>
      </c>
      <c r="C303" s="35">
        <f>'2a. Database N flows'!#REF!</f>
        <v/>
      </c>
      <c r="D303" s="35">
        <f>'2a. Database N flows'!#REF!</f>
        <v/>
      </c>
      <c r="E303" s="35">
        <f>'2a. Database N flows'!#REF!</f>
        <v/>
      </c>
      <c r="F303" s="172">
        <f>'2a. Database N flows'!#REF!</f>
        <v/>
      </c>
      <c r="G303" s="35">
        <f>'2a. Database N flows'!#REF!</f>
        <v/>
      </c>
      <c r="H303" s="35">
        <f>'2a. Database N flows'!#REF!</f>
        <v/>
      </c>
      <c r="I303" s="35">
        <f>'2a. Database N flows'!#REF!</f>
        <v/>
      </c>
      <c r="J303" s="35">
        <f>A303&amp;"-"&amp;B303&amp;"-"&amp;C303</f>
        <v/>
      </c>
    </row>
    <row r="304">
      <c r="A304" s="35">
        <f>'2a. Database N flows'!D200&amp;"."&amp;'2a. Database N flows'!E200</f>
        <v/>
      </c>
      <c r="B304" s="35">
        <f>'2a. Database N flows'!G200&amp;"."&amp;'2a. Database N flows'!H200</f>
        <v/>
      </c>
      <c r="C304" s="35">
        <f>'2a. Database N flows'!J200</f>
        <v/>
      </c>
      <c r="D304" s="35">
        <f>'2a. Database N flows'!M200</f>
        <v/>
      </c>
      <c r="E304" s="35">
        <f>'2a. Database N flows'!N200</f>
        <v/>
      </c>
      <c r="F304" s="172">
        <f>'2a. Database N flows'!P200</f>
        <v/>
      </c>
      <c r="G304" s="35">
        <f>'2a. Database N flows'!R200</f>
        <v/>
      </c>
      <c r="H304" s="35">
        <f>'2a. Database N flows'!U200</f>
        <v/>
      </c>
      <c r="I304" s="35">
        <f>'2a. Database N flows'!T200</f>
        <v/>
      </c>
      <c r="J304" s="35">
        <f>A304&amp;"-"&amp;B304&amp;"-"&amp;C304</f>
        <v/>
      </c>
    </row>
    <row r="305">
      <c r="A305" s="35">
        <f>'2a. Database N flows'!D201&amp;"."&amp;'2a. Database N flows'!E201</f>
        <v/>
      </c>
      <c r="B305" s="35">
        <f>'2a. Database N flows'!G201&amp;"."&amp;'2a. Database N flows'!H201</f>
        <v/>
      </c>
      <c r="C305" s="35">
        <f>'2a. Database N flows'!J201</f>
        <v/>
      </c>
      <c r="D305" s="35">
        <f>'2a. Database N flows'!M201</f>
        <v/>
      </c>
      <c r="E305" s="35">
        <f>'2a. Database N flows'!N201</f>
        <v/>
      </c>
      <c r="F305" s="172">
        <f>'2a. Database N flows'!P201</f>
        <v/>
      </c>
      <c r="G305" s="35">
        <f>'2a. Database N flows'!R201</f>
        <v/>
      </c>
      <c r="H305" s="35">
        <f>'2a. Database N flows'!U201</f>
        <v/>
      </c>
      <c r="I305" s="35">
        <f>'2a. Database N flows'!T201</f>
        <v/>
      </c>
      <c r="J305" s="35">
        <f>A305&amp;"-"&amp;B305&amp;"-"&amp;C305</f>
        <v/>
      </c>
    </row>
    <row r="306">
      <c r="A306" s="35">
        <f>'2a. Database N flows'!D202&amp;"."&amp;'2a. Database N flows'!E202</f>
        <v/>
      </c>
      <c r="B306" s="35">
        <f>'2a. Database N flows'!G202&amp;"."&amp;'2a. Database N flows'!H202</f>
        <v/>
      </c>
      <c r="C306" s="35">
        <f>'2a. Database N flows'!J202</f>
        <v/>
      </c>
      <c r="D306" s="35">
        <f>'2a. Database N flows'!M202</f>
        <v/>
      </c>
      <c r="E306" s="35">
        <f>'2a. Database N flows'!N202</f>
        <v/>
      </c>
      <c r="F306" s="172">
        <f>'2a. Database N flows'!P202</f>
        <v/>
      </c>
      <c r="G306" s="35">
        <f>'2a. Database N flows'!R202</f>
        <v/>
      </c>
      <c r="H306" s="35">
        <f>'2a. Database N flows'!U202</f>
        <v/>
      </c>
      <c r="I306" s="35">
        <f>'2a. Database N flows'!T202</f>
        <v/>
      </c>
      <c r="J306" s="35">
        <f>A306&amp;"-"&amp;B306&amp;"-"&amp;C306</f>
        <v/>
      </c>
    </row>
    <row r="307">
      <c r="A307" s="35">
        <f>'2a. Database N flows'!#REF!&amp;"."&amp;'2a. Database N flows'!#REF!</f>
        <v/>
      </c>
      <c r="B307" s="35">
        <f>'2a. Database N flows'!#REF!&amp;"."&amp;'2a. Database N flows'!#REF!</f>
        <v/>
      </c>
      <c r="C307" s="35">
        <f>'2a. Database N flows'!#REF!</f>
        <v/>
      </c>
      <c r="D307" s="35">
        <f>'2a. Database N flows'!#REF!</f>
        <v/>
      </c>
      <c r="E307" s="35">
        <f>'2a. Database N flows'!#REF!</f>
        <v/>
      </c>
      <c r="F307" s="172">
        <f>'2a. Database N flows'!#REF!</f>
        <v/>
      </c>
      <c r="G307" s="35">
        <f>'2a. Database N flows'!#REF!</f>
        <v/>
      </c>
      <c r="H307" s="35">
        <f>'2a. Database N flows'!#REF!</f>
        <v/>
      </c>
      <c r="I307" s="35">
        <f>'2a. Database N flows'!#REF!</f>
        <v/>
      </c>
      <c r="J307" s="35">
        <f>A307&amp;"-"&amp;B307&amp;"-"&amp;C307</f>
        <v/>
      </c>
    </row>
    <row r="308">
      <c r="A308" s="35">
        <f>'2a. Database N flows'!#REF!&amp;"."&amp;'2a. Database N flows'!#REF!</f>
        <v/>
      </c>
      <c r="B308" s="35">
        <f>'2a. Database N flows'!#REF!&amp;"."&amp;'2a. Database N flows'!#REF!</f>
        <v/>
      </c>
      <c r="C308" s="35">
        <f>'2a. Database N flows'!#REF!</f>
        <v/>
      </c>
      <c r="D308" s="35">
        <f>'2a. Database N flows'!#REF!</f>
        <v/>
      </c>
      <c r="E308" s="35">
        <f>'2a. Database N flows'!#REF!</f>
        <v/>
      </c>
      <c r="F308" s="172">
        <f>'2a. Database N flows'!#REF!</f>
        <v/>
      </c>
      <c r="G308" s="35">
        <f>'2a. Database N flows'!#REF!</f>
        <v/>
      </c>
      <c r="H308" s="35">
        <f>'2a. Database N flows'!#REF!</f>
        <v/>
      </c>
      <c r="I308" s="35">
        <f>'2a. Database N flows'!#REF!</f>
        <v/>
      </c>
      <c r="J308" s="35">
        <f>A308&amp;"-"&amp;B308&amp;"-"&amp;C308</f>
        <v/>
      </c>
    </row>
    <row r="309">
      <c r="A309" s="35">
        <f>'2a. Database N flows'!#REF!&amp;"."&amp;'2a. Database N flows'!#REF!</f>
        <v/>
      </c>
      <c r="B309" s="35">
        <f>'2a. Database N flows'!#REF!&amp;"."&amp;'2a. Database N flows'!#REF!</f>
        <v/>
      </c>
      <c r="C309" s="35">
        <f>'2a. Database N flows'!#REF!</f>
        <v/>
      </c>
      <c r="D309" s="35">
        <f>'2a. Database N flows'!#REF!</f>
        <v/>
      </c>
      <c r="E309" s="35">
        <f>'2a. Database N flows'!#REF!</f>
        <v/>
      </c>
      <c r="F309" s="172">
        <f>'2a. Database N flows'!#REF!</f>
        <v/>
      </c>
      <c r="G309" s="35">
        <f>'2a. Database N flows'!#REF!</f>
        <v/>
      </c>
      <c r="H309" s="35">
        <f>'2a. Database N flows'!#REF!</f>
        <v/>
      </c>
      <c r="I309" s="35">
        <f>'2a. Database N flows'!#REF!</f>
        <v/>
      </c>
      <c r="J309" s="35">
        <f>A309&amp;"-"&amp;B309&amp;"-"&amp;C309</f>
        <v/>
      </c>
    </row>
    <row r="310">
      <c r="A310" s="35">
        <f>'2a. Database N flows'!#REF!&amp;"."&amp;'2a. Database N flows'!#REF!</f>
        <v/>
      </c>
      <c r="B310" s="35">
        <f>'2a. Database N flows'!#REF!&amp;"."&amp;'2a. Database N flows'!#REF!</f>
        <v/>
      </c>
      <c r="C310" s="35">
        <f>'2a. Database N flows'!#REF!</f>
        <v/>
      </c>
      <c r="D310" s="35">
        <f>'2a. Database N flows'!#REF!</f>
        <v/>
      </c>
      <c r="E310" s="35">
        <f>'2a. Database N flows'!#REF!</f>
        <v/>
      </c>
      <c r="F310" s="172">
        <f>'2a. Database N flows'!#REF!</f>
        <v/>
      </c>
      <c r="G310" s="35">
        <f>'2a. Database N flows'!#REF!</f>
        <v/>
      </c>
      <c r="H310" s="35">
        <f>'2a. Database N flows'!#REF!</f>
        <v/>
      </c>
      <c r="I310" s="35">
        <f>'2a. Database N flows'!#REF!</f>
        <v/>
      </c>
      <c r="J310" s="35">
        <f>A310&amp;"-"&amp;B310&amp;"-"&amp;C310</f>
        <v/>
      </c>
    </row>
    <row r="311">
      <c r="A311" s="35">
        <f>'2a. Database N flows'!#REF!&amp;"."&amp;'2a. Database N flows'!#REF!</f>
        <v/>
      </c>
      <c r="B311" s="35">
        <f>'2a. Database N flows'!#REF!&amp;"."&amp;'2a. Database N flows'!#REF!</f>
        <v/>
      </c>
      <c r="C311" s="35">
        <f>'2a. Database N flows'!#REF!</f>
        <v/>
      </c>
      <c r="D311" s="35">
        <f>'2a. Database N flows'!#REF!</f>
        <v/>
      </c>
      <c r="E311" s="35">
        <f>'2a. Database N flows'!#REF!</f>
        <v/>
      </c>
      <c r="F311" s="172">
        <f>'2a. Database N flows'!#REF!</f>
        <v/>
      </c>
      <c r="G311" s="35">
        <f>'2a. Database N flows'!#REF!</f>
        <v/>
      </c>
      <c r="H311" s="35">
        <f>'2a. Database N flows'!#REF!</f>
        <v/>
      </c>
      <c r="I311" s="35">
        <f>'2a. Database N flows'!#REF!</f>
        <v/>
      </c>
      <c r="J311" s="35">
        <f>A311&amp;"-"&amp;B311&amp;"-"&amp;C311</f>
        <v/>
      </c>
    </row>
    <row r="312">
      <c r="A312" s="35">
        <f>'2a. Database N flows'!#REF!&amp;"."&amp;'2a. Database N flows'!#REF!</f>
        <v/>
      </c>
      <c r="B312" s="35">
        <f>'2a. Database N flows'!#REF!&amp;"."&amp;'2a. Database N flows'!#REF!</f>
        <v/>
      </c>
      <c r="C312" s="35">
        <f>'2a. Database N flows'!#REF!</f>
        <v/>
      </c>
      <c r="D312" s="35">
        <f>'2a. Database N flows'!#REF!</f>
        <v/>
      </c>
      <c r="E312" s="35">
        <f>'2a. Database N flows'!#REF!</f>
        <v/>
      </c>
      <c r="F312" s="172">
        <f>'2a. Database N flows'!#REF!</f>
        <v/>
      </c>
      <c r="G312" s="35">
        <f>'2a. Database N flows'!#REF!</f>
        <v/>
      </c>
      <c r="H312" s="35">
        <f>'2a. Database N flows'!#REF!</f>
        <v/>
      </c>
      <c r="I312" s="35">
        <f>'2a. Database N flows'!#REF!</f>
        <v/>
      </c>
      <c r="J312" s="35">
        <f>A312&amp;"-"&amp;B312&amp;"-"&amp;C312</f>
        <v/>
      </c>
    </row>
    <row r="313">
      <c r="A313" s="35">
        <f>'2a. Database N flows'!D203&amp;"."&amp;'2a. Database N flows'!E203</f>
        <v/>
      </c>
      <c r="B313" s="35">
        <f>'2a. Database N flows'!G203&amp;"."&amp;'2a. Database N flows'!H203</f>
        <v/>
      </c>
      <c r="C313" s="35">
        <f>'2a. Database N flows'!J203</f>
        <v/>
      </c>
      <c r="D313" s="35">
        <f>'2a. Database N flows'!M203</f>
        <v/>
      </c>
      <c r="E313" s="35">
        <f>'2a. Database N flows'!N203</f>
        <v/>
      </c>
      <c r="F313" s="172">
        <f>'2a. Database N flows'!P203</f>
        <v/>
      </c>
      <c r="G313" s="35">
        <f>'2a. Database N flows'!R203</f>
        <v/>
      </c>
      <c r="H313" s="35">
        <f>'2a. Database N flows'!U203</f>
        <v/>
      </c>
      <c r="I313" s="35">
        <f>'2a. Database N flows'!T203</f>
        <v/>
      </c>
      <c r="J313" s="35">
        <f>A313&amp;"-"&amp;B313&amp;"-"&amp;C313</f>
        <v/>
      </c>
    </row>
    <row r="314">
      <c r="A314" s="35">
        <f>'2a. Database N flows'!#REF!&amp;"."&amp;'2a. Database N flows'!#REF!</f>
        <v/>
      </c>
      <c r="B314" s="35">
        <f>'2a. Database N flows'!#REF!&amp;"."&amp;'2a. Database N flows'!#REF!</f>
        <v/>
      </c>
      <c r="C314" s="35">
        <f>'2a. Database N flows'!#REF!</f>
        <v/>
      </c>
      <c r="D314" s="35">
        <f>'2a. Database N flows'!#REF!</f>
        <v/>
      </c>
      <c r="E314" s="35">
        <f>'2a. Database N flows'!#REF!</f>
        <v/>
      </c>
      <c r="F314" s="172">
        <f>'2a. Database N flows'!#REF!</f>
        <v/>
      </c>
      <c r="G314" s="35">
        <f>'2a. Database N flows'!#REF!</f>
        <v/>
      </c>
      <c r="H314" s="35">
        <f>'2a. Database N flows'!#REF!</f>
        <v/>
      </c>
      <c r="I314" s="35">
        <f>'2a. Database N flows'!#REF!</f>
        <v/>
      </c>
      <c r="J314" s="35">
        <f>A314&amp;"-"&amp;B314&amp;"-"&amp;C314</f>
        <v/>
      </c>
    </row>
    <row r="315">
      <c r="A315" s="35">
        <f>'2a. Database N flows'!#REF!&amp;"."&amp;'2a. Database N flows'!#REF!</f>
        <v/>
      </c>
      <c r="B315" s="35">
        <f>'2a. Database N flows'!#REF!&amp;"."&amp;'2a. Database N flows'!#REF!</f>
        <v/>
      </c>
      <c r="C315" s="35">
        <f>'2a. Database N flows'!#REF!</f>
        <v/>
      </c>
      <c r="D315" s="35">
        <f>'2a. Database N flows'!#REF!</f>
        <v/>
      </c>
      <c r="E315" s="35">
        <f>'2a. Database N flows'!#REF!</f>
        <v/>
      </c>
      <c r="F315" s="172">
        <f>'2a. Database N flows'!#REF!</f>
        <v/>
      </c>
      <c r="G315" s="35">
        <f>'2a. Database N flows'!#REF!</f>
        <v/>
      </c>
      <c r="H315" s="35">
        <f>'2a. Database N flows'!#REF!</f>
        <v/>
      </c>
      <c r="I315" s="35">
        <f>'2a. Database N flows'!#REF!</f>
        <v/>
      </c>
      <c r="J315" s="35">
        <f>A315&amp;"-"&amp;B315&amp;"-"&amp;C315</f>
        <v/>
      </c>
    </row>
    <row r="316">
      <c r="A316" s="35">
        <f>'2a. Database N flows'!D204&amp;"."&amp;'2a. Database N flows'!E204</f>
        <v/>
      </c>
      <c r="B316" s="35">
        <f>'2a. Database N flows'!G204&amp;"."&amp;'2a. Database N flows'!H204</f>
        <v/>
      </c>
      <c r="C316" s="35">
        <f>'2a. Database N flows'!J204</f>
        <v/>
      </c>
      <c r="D316" s="35">
        <f>'2a. Database N flows'!M204</f>
        <v/>
      </c>
      <c r="E316" s="35">
        <f>'2a. Database N flows'!N204</f>
        <v/>
      </c>
      <c r="F316" s="172">
        <f>'2a. Database N flows'!P204</f>
        <v/>
      </c>
      <c r="G316" s="35">
        <f>'2a. Database N flows'!R204</f>
        <v/>
      </c>
      <c r="H316" s="35">
        <f>'2a. Database N flows'!U204</f>
        <v/>
      </c>
      <c r="I316" s="35">
        <f>'2a. Database N flows'!T204</f>
        <v/>
      </c>
      <c r="J316" s="35">
        <f>A316&amp;"-"&amp;B316&amp;"-"&amp;C316</f>
        <v/>
      </c>
    </row>
    <row r="317">
      <c r="A317" s="35">
        <f>'2a. Database N flows'!D205&amp;"."&amp;'2a. Database N flows'!E205</f>
        <v/>
      </c>
      <c r="B317" s="35">
        <f>'2a. Database N flows'!G205&amp;"."&amp;'2a. Database N flows'!H205</f>
        <v/>
      </c>
      <c r="C317" s="35">
        <f>'2a. Database N flows'!J205</f>
        <v/>
      </c>
      <c r="D317" s="35">
        <f>'2a. Database N flows'!M205</f>
        <v/>
      </c>
      <c r="E317" s="35">
        <f>'2a. Database N flows'!N205</f>
        <v/>
      </c>
      <c r="F317" s="172">
        <f>'2a. Database N flows'!P205</f>
        <v/>
      </c>
      <c r="G317" s="35">
        <f>'2a. Database N flows'!R205</f>
        <v/>
      </c>
      <c r="H317" s="35">
        <f>'2a. Database N flows'!U205</f>
        <v/>
      </c>
      <c r="I317" s="35">
        <f>'2a. Database N flows'!T205</f>
        <v/>
      </c>
      <c r="J317" s="35">
        <f>A317&amp;"-"&amp;B317&amp;"-"&amp;C317</f>
        <v/>
      </c>
    </row>
    <row r="318">
      <c r="A318" s="35">
        <f>'2a. Database N flows'!D206&amp;"."&amp;'2a. Database N flows'!E206</f>
        <v/>
      </c>
      <c r="B318" s="35">
        <f>'2a. Database N flows'!G206&amp;"."&amp;'2a. Database N flows'!H206</f>
        <v/>
      </c>
      <c r="C318" s="35">
        <f>'2a. Database N flows'!J206</f>
        <v/>
      </c>
      <c r="D318" s="35">
        <f>'2a. Database N flows'!M206</f>
        <v/>
      </c>
      <c r="E318" s="35">
        <f>'2a. Database N flows'!N206</f>
        <v/>
      </c>
      <c r="F318" s="172">
        <f>'2a. Database N flows'!P206</f>
        <v/>
      </c>
      <c r="G318" s="35">
        <f>'2a. Database N flows'!R206</f>
        <v/>
      </c>
      <c r="H318" s="35">
        <f>'2a. Database N flows'!U206</f>
        <v/>
      </c>
      <c r="I318" s="35">
        <f>'2a. Database N flows'!T206</f>
        <v/>
      </c>
      <c r="J318" s="35">
        <f>A318&amp;"-"&amp;B318&amp;"-"&amp;C318</f>
        <v/>
      </c>
    </row>
    <row r="319">
      <c r="A319" s="35">
        <f>'2a. Database N flows'!D207&amp;"."&amp;'2a. Database N flows'!E207</f>
        <v/>
      </c>
      <c r="B319" s="35">
        <f>'2a. Database N flows'!G207&amp;"."&amp;'2a. Database N flows'!H207</f>
        <v/>
      </c>
      <c r="C319" s="35">
        <f>'2a. Database N flows'!J207</f>
        <v/>
      </c>
      <c r="D319" s="35">
        <f>'2a. Database N flows'!M207</f>
        <v/>
      </c>
      <c r="E319" s="35">
        <f>'2a. Database N flows'!N207</f>
        <v/>
      </c>
      <c r="F319" s="172">
        <f>'2a. Database N flows'!P207</f>
        <v/>
      </c>
      <c r="G319" s="35">
        <f>'2a. Database N flows'!R207</f>
        <v/>
      </c>
      <c r="H319" s="35">
        <f>'2a. Database N flows'!U207</f>
        <v/>
      </c>
      <c r="I319" s="35">
        <f>'2a. Database N flows'!T207</f>
        <v/>
      </c>
      <c r="J319" s="35">
        <f>A319&amp;"-"&amp;B319&amp;"-"&amp;C319</f>
        <v/>
      </c>
    </row>
    <row r="320">
      <c r="A320" s="35">
        <f>'2a. Database N flows'!D208&amp;"."&amp;'2a. Database N flows'!E208</f>
        <v/>
      </c>
      <c r="B320" s="35">
        <f>'2a. Database N flows'!G208&amp;"."&amp;'2a. Database N flows'!H208</f>
        <v/>
      </c>
      <c r="C320" s="35">
        <f>'2a. Database N flows'!J208</f>
        <v/>
      </c>
      <c r="D320" s="35">
        <f>'2a. Database N flows'!M208</f>
        <v/>
      </c>
      <c r="E320" s="35">
        <f>'2a. Database N flows'!N208</f>
        <v/>
      </c>
      <c r="F320" s="172">
        <f>'2a. Database N flows'!P208</f>
        <v/>
      </c>
      <c r="G320" s="35">
        <f>'2a. Database N flows'!R208</f>
        <v/>
      </c>
      <c r="H320" s="35">
        <f>'2a. Database N flows'!U208</f>
        <v/>
      </c>
      <c r="I320" s="35">
        <f>'2a. Database N flows'!T208</f>
        <v/>
      </c>
      <c r="J320" s="35">
        <f>A320&amp;"-"&amp;B320&amp;"-"&amp;C320</f>
        <v/>
      </c>
    </row>
    <row r="321">
      <c r="A321" s="35">
        <f>'2a. Database N flows'!#REF!&amp;"."&amp;'2a. Database N flows'!#REF!</f>
        <v/>
      </c>
      <c r="B321" s="35">
        <f>'2a. Database N flows'!#REF!&amp;"."&amp;'2a. Database N flows'!#REF!</f>
        <v/>
      </c>
      <c r="C321" s="35">
        <f>'2a. Database N flows'!#REF!</f>
        <v/>
      </c>
      <c r="D321" s="35">
        <f>'2a. Database N flows'!#REF!</f>
        <v/>
      </c>
      <c r="E321" s="35">
        <f>'2a. Database N flows'!#REF!</f>
        <v/>
      </c>
      <c r="F321" s="172">
        <f>'2a. Database N flows'!#REF!</f>
        <v/>
      </c>
      <c r="G321" s="35">
        <f>'2a. Database N flows'!#REF!</f>
        <v/>
      </c>
      <c r="H321" s="35">
        <f>'2a. Database N flows'!#REF!</f>
        <v/>
      </c>
      <c r="I321" s="35">
        <f>'2a. Database N flows'!#REF!</f>
        <v/>
      </c>
      <c r="J321" s="35">
        <f>A321&amp;"-"&amp;B321&amp;"-"&amp;C321</f>
        <v/>
      </c>
    </row>
    <row r="322">
      <c r="A322" s="35">
        <f>'2a. Database N flows'!#REF!&amp;"."&amp;'2a. Database N flows'!#REF!</f>
        <v/>
      </c>
      <c r="B322" s="35">
        <f>'2a. Database N flows'!#REF!&amp;"."&amp;'2a. Database N flows'!#REF!</f>
        <v/>
      </c>
      <c r="C322" s="35">
        <f>'2a. Database N flows'!#REF!</f>
        <v/>
      </c>
      <c r="D322" s="35">
        <f>'2a. Database N flows'!#REF!</f>
        <v/>
      </c>
      <c r="E322" s="35">
        <f>'2a. Database N flows'!#REF!</f>
        <v/>
      </c>
      <c r="F322" s="172">
        <f>'2a. Database N flows'!#REF!</f>
        <v/>
      </c>
      <c r="G322" s="35">
        <f>'2a. Database N flows'!#REF!</f>
        <v/>
      </c>
      <c r="H322" s="35">
        <f>'2a. Database N flows'!#REF!</f>
        <v/>
      </c>
      <c r="I322" s="35">
        <f>'2a. Database N flows'!#REF!</f>
        <v/>
      </c>
      <c r="J322" s="35">
        <f>A322&amp;"-"&amp;B322&amp;"-"&amp;C322</f>
        <v/>
      </c>
    </row>
    <row r="323">
      <c r="A323" s="35">
        <f>'2a. Database N flows'!D209&amp;"."&amp;'2a. Database N flows'!E209</f>
        <v/>
      </c>
      <c r="B323" s="35">
        <f>'2a. Database N flows'!G209&amp;"."&amp;'2a. Database N flows'!H209</f>
        <v/>
      </c>
      <c r="C323" s="35">
        <f>'2a. Database N flows'!J209</f>
        <v/>
      </c>
      <c r="D323" s="35">
        <f>'2a. Database N flows'!M209</f>
        <v/>
      </c>
      <c r="E323" s="35">
        <f>'2a. Database N flows'!N209</f>
        <v/>
      </c>
      <c r="F323" s="172">
        <f>'2a. Database N flows'!P209</f>
        <v/>
      </c>
      <c r="G323" s="35">
        <f>'2a. Database N flows'!R209</f>
        <v/>
      </c>
      <c r="H323" s="35">
        <f>'2a. Database N flows'!U209</f>
        <v/>
      </c>
      <c r="I323" s="35">
        <f>'2a. Database N flows'!T209</f>
        <v/>
      </c>
      <c r="J323" s="35">
        <f>A323&amp;"-"&amp;B323&amp;"-"&amp;C323</f>
        <v/>
      </c>
    </row>
    <row r="324">
      <c r="A324" s="35">
        <f>'2a. Database N flows'!D210&amp;"."&amp;'2a. Database N flows'!E210</f>
        <v/>
      </c>
      <c r="B324" s="35">
        <f>'2a. Database N flows'!G210&amp;"."&amp;'2a. Database N flows'!H210</f>
        <v/>
      </c>
      <c r="C324" s="35">
        <f>'2a. Database N flows'!J210</f>
        <v/>
      </c>
      <c r="D324" s="35">
        <f>'2a. Database N flows'!M210</f>
        <v/>
      </c>
      <c r="E324" s="35">
        <f>'2a. Database N flows'!N210</f>
        <v/>
      </c>
      <c r="F324" s="172">
        <f>'2a. Database N flows'!P210</f>
        <v/>
      </c>
      <c r="G324" s="35">
        <f>'2a. Database N flows'!R210</f>
        <v/>
      </c>
      <c r="H324" s="35">
        <f>'2a. Database N flows'!U210</f>
        <v/>
      </c>
      <c r="I324" s="35">
        <f>'2a. Database N flows'!T210</f>
        <v/>
      </c>
      <c r="J324" s="35">
        <f>A324&amp;"-"&amp;B324&amp;"-"&amp;C324</f>
        <v/>
      </c>
    </row>
    <row r="325">
      <c r="A325" s="35">
        <f>'2a. Database N flows'!#REF!&amp;"."&amp;'2a. Database N flows'!#REF!</f>
        <v/>
      </c>
      <c r="B325" s="35">
        <f>'2a. Database N flows'!#REF!&amp;"."&amp;'2a. Database N flows'!#REF!</f>
        <v/>
      </c>
      <c r="C325" s="35">
        <f>'2a. Database N flows'!#REF!</f>
        <v/>
      </c>
      <c r="D325" s="35">
        <f>'2a. Database N flows'!#REF!</f>
        <v/>
      </c>
      <c r="E325" s="35">
        <f>'2a. Database N flows'!#REF!</f>
        <v/>
      </c>
      <c r="F325" s="172">
        <f>'2a. Database N flows'!#REF!</f>
        <v/>
      </c>
      <c r="G325" s="35">
        <f>'2a. Database N flows'!#REF!</f>
        <v/>
      </c>
      <c r="H325" s="35">
        <f>'2a. Database N flows'!#REF!</f>
        <v/>
      </c>
      <c r="I325" s="35">
        <f>'2a. Database N flows'!#REF!</f>
        <v/>
      </c>
      <c r="J325" s="35">
        <f>A325&amp;"-"&amp;B325&amp;"-"&amp;C325</f>
        <v/>
      </c>
    </row>
    <row r="326">
      <c r="A326" s="35">
        <f>'2a. Database N flows'!D211&amp;"."&amp;'2a. Database N flows'!E211</f>
        <v/>
      </c>
      <c r="B326" s="35">
        <f>'2a. Database N flows'!G211&amp;"."&amp;'2a. Database N flows'!H211</f>
        <v/>
      </c>
      <c r="C326" s="35">
        <f>'2a. Database N flows'!J211</f>
        <v/>
      </c>
      <c r="D326" s="35">
        <f>'2a. Database N flows'!M211</f>
        <v/>
      </c>
      <c r="E326" s="35">
        <f>'2a. Database N flows'!N211</f>
        <v/>
      </c>
      <c r="F326" s="172">
        <f>'2a. Database N flows'!P211</f>
        <v/>
      </c>
      <c r="G326" s="35">
        <f>'2a. Database N flows'!R211</f>
        <v/>
      </c>
      <c r="H326" s="35">
        <f>'2a. Database N flows'!U211</f>
        <v/>
      </c>
      <c r="I326" s="35">
        <f>'2a. Database N flows'!T211</f>
        <v/>
      </c>
      <c r="J326" s="35">
        <f>A326&amp;"-"&amp;B326&amp;"-"&amp;C326</f>
        <v/>
      </c>
    </row>
    <row r="327">
      <c r="A327" s="35">
        <f>'2a. Database N flows'!#REF!&amp;"."&amp;'2a. Database N flows'!#REF!</f>
        <v/>
      </c>
      <c r="B327" s="35">
        <f>'2a. Database N flows'!#REF!&amp;"."&amp;'2a. Database N flows'!#REF!</f>
        <v/>
      </c>
      <c r="C327" s="35">
        <f>'2a. Database N flows'!#REF!</f>
        <v/>
      </c>
      <c r="D327" s="35">
        <f>'2a. Database N flows'!#REF!</f>
        <v/>
      </c>
      <c r="E327" s="35">
        <f>'2a. Database N flows'!#REF!</f>
        <v/>
      </c>
      <c r="F327" s="172">
        <f>'2a. Database N flows'!#REF!</f>
        <v/>
      </c>
      <c r="G327" s="35">
        <f>'2a. Database N flows'!#REF!</f>
        <v/>
      </c>
      <c r="H327" s="35">
        <f>'2a. Database N flows'!#REF!</f>
        <v/>
      </c>
      <c r="I327" s="35">
        <f>'2a. Database N flows'!#REF!</f>
        <v/>
      </c>
      <c r="J327" s="35">
        <f>A327&amp;"-"&amp;B327&amp;"-"&amp;C327</f>
        <v/>
      </c>
    </row>
    <row r="328">
      <c r="A328" s="35">
        <f>'2a. Database N flows'!#REF!&amp;"."&amp;'2a. Database N flows'!#REF!</f>
        <v/>
      </c>
      <c r="B328" s="35">
        <f>'2a. Database N flows'!#REF!&amp;"."&amp;'2a. Database N flows'!#REF!</f>
        <v/>
      </c>
      <c r="C328" s="35">
        <f>'2a. Database N flows'!#REF!</f>
        <v/>
      </c>
      <c r="D328" s="35">
        <f>'2a. Database N flows'!#REF!</f>
        <v/>
      </c>
      <c r="E328" s="35">
        <f>'2a. Database N flows'!#REF!</f>
        <v/>
      </c>
      <c r="F328" s="172">
        <f>'2a. Database N flows'!#REF!</f>
        <v/>
      </c>
      <c r="G328" s="35">
        <f>'2a. Database N flows'!#REF!</f>
        <v/>
      </c>
      <c r="H328" s="35">
        <f>'2a. Database N flows'!#REF!</f>
        <v/>
      </c>
      <c r="I328" s="35">
        <f>'2a. Database N flows'!#REF!</f>
        <v/>
      </c>
      <c r="J328" s="35">
        <f>A328&amp;"-"&amp;B328&amp;"-"&amp;C328</f>
        <v/>
      </c>
    </row>
    <row r="329">
      <c r="A329" s="35">
        <f>'2a. Database N flows'!#REF!&amp;"."&amp;'2a. Database N flows'!#REF!</f>
        <v/>
      </c>
      <c r="B329" s="35">
        <f>'2a. Database N flows'!#REF!&amp;"."&amp;'2a. Database N flows'!#REF!</f>
        <v/>
      </c>
      <c r="C329" s="35">
        <f>'2a. Database N flows'!#REF!</f>
        <v/>
      </c>
      <c r="D329" s="35">
        <f>'2a. Database N flows'!#REF!</f>
        <v/>
      </c>
      <c r="E329" s="35">
        <f>'2a. Database N flows'!#REF!</f>
        <v/>
      </c>
      <c r="F329" s="172">
        <f>'2a. Database N flows'!#REF!</f>
        <v/>
      </c>
      <c r="G329" s="35">
        <f>'2a. Database N flows'!#REF!</f>
        <v/>
      </c>
      <c r="H329" s="35">
        <f>'2a. Database N flows'!#REF!</f>
        <v/>
      </c>
      <c r="I329" s="35">
        <f>'2a. Database N flows'!#REF!</f>
        <v/>
      </c>
      <c r="J329" s="35">
        <f>A329&amp;"-"&amp;B329&amp;"-"&amp;C329</f>
        <v/>
      </c>
    </row>
    <row r="330">
      <c r="A330" s="35">
        <f>'2a. Database N flows'!D212&amp;"."&amp;'2a. Database N flows'!E212</f>
        <v/>
      </c>
      <c r="B330" s="35">
        <f>'2a. Database N flows'!G212&amp;"."&amp;'2a. Database N flows'!H212</f>
        <v/>
      </c>
      <c r="C330" s="35">
        <f>'2a. Database N flows'!J212</f>
        <v/>
      </c>
      <c r="D330" s="35">
        <f>'2a. Database N flows'!M212</f>
        <v/>
      </c>
      <c r="E330" s="35">
        <f>'2a. Database N flows'!N212</f>
        <v/>
      </c>
      <c r="F330" s="172">
        <f>'2a. Database N flows'!P212</f>
        <v/>
      </c>
      <c r="G330" s="35">
        <f>'2a. Database N flows'!R212</f>
        <v/>
      </c>
      <c r="H330" s="35">
        <f>'2a. Database N flows'!U212</f>
        <v/>
      </c>
      <c r="I330" s="35">
        <f>'2a. Database N flows'!T212</f>
        <v/>
      </c>
      <c r="J330" s="35">
        <f>A330&amp;"-"&amp;B330&amp;"-"&amp;C330</f>
        <v/>
      </c>
    </row>
    <row r="331">
      <c r="A331" s="35">
        <f>'2a. Database N flows'!#REF!&amp;"."&amp;'2a. Database N flows'!#REF!</f>
        <v/>
      </c>
      <c r="B331" s="35">
        <f>'2a. Database N flows'!#REF!&amp;"."&amp;'2a. Database N flows'!#REF!</f>
        <v/>
      </c>
      <c r="C331" s="35">
        <f>'2a. Database N flows'!#REF!</f>
        <v/>
      </c>
      <c r="D331" s="35">
        <f>'2a. Database N flows'!#REF!</f>
        <v/>
      </c>
      <c r="E331" s="35">
        <f>'2a. Database N flows'!#REF!</f>
        <v/>
      </c>
      <c r="F331" s="172">
        <f>'2a. Database N flows'!#REF!</f>
        <v/>
      </c>
      <c r="G331" s="35">
        <f>'2a. Database N flows'!#REF!</f>
        <v/>
      </c>
      <c r="H331" s="35">
        <f>'2a. Database N flows'!#REF!</f>
        <v/>
      </c>
      <c r="I331" s="35">
        <f>'2a. Database N flows'!#REF!</f>
        <v/>
      </c>
      <c r="J331" s="35">
        <f>A331&amp;"-"&amp;B331&amp;"-"&amp;C331</f>
        <v/>
      </c>
    </row>
    <row r="332">
      <c r="A332" s="35">
        <f>'2a. Database N flows'!D213&amp;"."&amp;'2a. Database N flows'!E213</f>
        <v/>
      </c>
      <c r="B332" s="35">
        <f>'2a. Database N flows'!G213&amp;"."&amp;'2a. Database N flows'!H213</f>
        <v/>
      </c>
      <c r="C332" s="35">
        <f>'2a. Database N flows'!J213</f>
        <v/>
      </c>
      <c r="D332" s="35">
        <f>'2a. Database N flows'!M213</f>
        <v/>
      </c>
      <c r="E332" s="35">
        <f>'2a. Database N flows'!N213</f>
        <v/>
      </c>
      <c r="F332" s="172">
        <f>'2a. Database N flows'!P213</f>
        <v/>
      </c>
      <c r="G332" s="35">
        <f>'2a. Database N flows'!R213</f>
        <v/>
      </c>
      <c r="H332" s="35">
        <f>'2a. Database N flows'!U213</f>
        <v/>
      </c>
      <c r="I332" s="35">
        <f>'2a. Database N flows'!T213</f>
        <v/>
      </c>
      <c r="J332" s="35">
        <f>A332&amp;"-"&amp;B332&amp;"-"&amp;C332</f>
        <v/>
      </c>
    </row>
    <row r="333">
      <c r="A333" s="35">
        <f>'2a. Database N flows'!D214&amp;"."&amp;'2a. Database N flows'!E214</f>
        <v/>
      </c>
      <c r="B333" s="35">
        <f>'2a. Database N flows'!G214&amp;"."&amp;'2a. Database N flows'!H214</f>
        <v/>
      </c>
      <c r="C333" s="35">
        <f>'2a. Database N flows'!J214</f>
        <v/>
      </c>
      <c r="D333" s="35">
        <f>'2a. Database N flows'!M214</f>
        <v/>
      </c>
      <c r="E333" s="35">
        <f>'2a. Database N flows'!N214</f>
        <v/>
      </c>
      <c r="F333" s="172">
        <f>'2a. Database N flows'!P214</f>
        <v/>
      </c>
      <c r="G333" s="35">
        <f>'2a. Database N flows'!R214</f>
        <v/>
      </c>
      <c r="H333" s="35">
        <f>'2a. Database N flows'!U214</f>
        <v/>
      </c>
      <c r="I333" s="35">
        <f>'2a. Database N flows'!T214</f>
        <v/>
      </c>
      <c r="J333" s="35">
        <f>A333&amp;"-"&amp;B333&amp;"-"&amp;C333</f>
        <v/>
      </c>
    </row>
    <row r="334">
      <c r="A334" s="35">
        <f>'2a. Database N flows'!D215&amp;"."&amp;'2a. Database N flows'!E215</f>
        <v/>
      </c>
      <c r="B334" s="35">
        <f>'2a. Database N flows'!G215&amp;"."&amp;'2a. Database N flows'!H215</f>
        <v/>
      </c>
      <c r="C334" s="35">
        <f>'2a. Database N flows'!J215</f>
        <v/>
      </c>
      <c r="D334" s="35">
        <f>'2a. Database N flows'!M215</f>
        <v/>
      </c>
      <c r="E334" s="35">
        <f>'2a. Database N flows'!N215</f>
        <v/>
      </c>
      <c r="F334" s="172">
        <f>'2a. Database N flows'!P215</f>
        <v/>
      </c>
      <c r="G334" s="35">
        <f>'2a. Database N flows'!R215</f>
        <v/>
      </c>
      <c r="H334" s="35">
        <f>'2a. Database N flows'!U215</f>
        <v/>
      </c>
      <c r="I334" s="35">
        <f>'2a. Database N flows'!T215</f>
        <v/>
      </c>
      <c r="J334" s="35">
        <f>A334&amp;"-"&amp;B334&amp;"-"&amp;C334</f>
        <v/>
      </c>
    </row>
    <row r="335">
      <c r="A335" s="35">
        <f>'2a. Database N flows'!D216&amp;"."&amp;'2a. Database N flows'!E216</f>
        <v/>
      </c>
      <c r="B335" s="35">
        <f>'2a. Database N flows'!G216&amp;"."&amp;'2a. Database N flows'!H216</f>
        <v/>
      </c>
      <c r="C335" s="35">
        <f>'2a. Database N flows'!J216</f>
        <v/>
      </c>
      <c r="D335" s="35">
        <f>'2a. Database N flows'!M216</f>
        <v/>
      </c>
      <c r="E335" s="35">
        <f>'2a. Database N flows'!N216</f>
        <v/>
      </c>
      <c r="F335" s="172">
        <f>'2a. Database N flows'!P216</f>
        <v/>
      </c>
      <c r="G335" s="35">
        <f>'2a. Database N flows'!R216</f>
        <v/>
      </c>
      <c r="H335" s="35">
        <f>'2a. Database N flows'!U216</f>
        <v/>
      </c>
      <c r="I335" s="35">
        <f>'2a. Database N flows'!T216</f>
        <v/>
      </c>
      <c r="J335" s="35">
        <f>A335&amp;"-"&amp;B335&amp;"-"&amp;C335</f>
        <v/>
      </c>
    </row>
    <row r="336">
      <c r="A336" s="35">
        <f>'2a. Database N flows'!#REF!&amp;"."&amp;'2a. Database N flows'!#REF!</f>
        <v/>
      </c>
      <c r="B336" s="35">
        <f>'2a. Database N flows'!#REF!&amp;"."&amp;'2a. Database N flows'!#REF!</f>
        <v/>
      </c>
      <c r="C336" s="35">
        <f>'2a. Database N flows'!#REF!</f>
        <v/>
      </c>
      <c r="D336" s="35">
        <f>'2a. Database N flows'!#REF!</f>
        <v/>
      </c>
      <c r="E336" s="35">
        <f>'2a. Database N flows'!#REF!</f>
        <v/>
      </c>
      <c r="F336" s="172">
        <f>'2a. Database N flows'!#REF!</f>
        <v/>
      </c>
      <c r="G336" s="35">
        <f>'2a. Database N flows'!#REF!</f>
        <v/>
      </c>
      <c r="H336" s="35">
        <f>'2a. Database N flows'!#REF!</f>
        <v/>
      </c>
      <c r="I336" s="35">
        <f>'2a. Database N flows'!#REF!</f>
        <v/>
      </c>
      <c r="J336" s="35">
        <f>A336&amp;"-"&amp;B336&amp;"-"&amp;C336</f>
        <v/>
      </c>
    </row>
    <row r="337">
      <c r="A337" s="35">
        <f>'2a. Database N flows'!D217&amp;"."&amp;'2a. Database N flows'!E217</f>
        <v/>
      </c>
      <c r="B337" s="35">
        <f>'2a. Database N flows'!G217&amp;"."&amp;'2a. Database N flows'!H217</f>
        <v/>
      </c>
      <c r="C337" s="35">
        <f>'2a. Database N flows'!J217</f>
        <v/>
      </c>
      <c r="D337" s="35">
        <f>'2a. Database N flows'!M217</f>
        <v/>
      </c>
      <c r="E337" s="35">
        <f>'2a. Database N flows'!N217</f>
        <v/>
      </c>
      <c r="F337" s="172">
        <f>'2a. Database N flows'!P217</f>
        <v/>
      </c>
      <c r="G337" s="35">
        <f>'2a. Database N flows'!R217</f>
        <v/>
      </c>
      <c r="H337" s="35">
        <f>'2a. Database N flows'!U217</f>
        <v/>
      </c>
      <c r="I337" s="35">
        <f>'2a. Database N flows'!T217</f>
        <v/>
      </c>
      <c r="J337" s="35">
        <f>A337&amp;"-"&amp;B337&amp;"-"&amp;C337</f>
        <v/>
      </c>
    </row>
    <row r="338">
      <c r="A338" s="35">
        <f>'2a. Database N flows'!#REF!&amp;"."&amp;'2a. Database N flows'!#REF!</f>
        <v/>
      </c>
      <c r="B338" s="35">
        <f>'2a. Database N flows'!#REF!&amp;"."&amp;'2a. Database N flows'!#REF!</f>
        <v/>
      </c>
      <c r="C338" s="35">
        <f>'2a. Database N flows'!#REF!</f>
        <v/>
      </c>
      <c r="D338" s="35">
        <f>'2a. Database N flows'!#REF!</f>
        <v/>
      </c>
      <c r="E338" s="35">
        <f>'2a. Database N flows'!#REF!</f>
        <v/>
      </c>
      <c r="F338" s="172">
        <f>'2a. Database N flows'!#REF!</f>
        <v/>
      </c>
      <c r="G338" s="35">
        <f>'2a. Database N flows'!#REF!</f>
        <v/>
      </c>
      <c r="H338" s="35">
        <f>'2a. Database N flows'!#REF!</f>
        <v/>
      </c>
      <c r="I338" s="35">
        <f>'2a. Database N flows'!#REF!</f>
        <v/>
      </c>
      <c r="J338" s="35">
        <f>A338&amp;"-"&amp;B338&amp;"-"&amp;C338</f>
        <v/>
      </c>
    </row>
    <row r="339">
      <c r="A339" s="35">
        <f>'2a. Database N flows'!D218&amp;"."&amp;'2a. Database N flows'!E218</f>
        <v/>
      </c>
      <c r="B339" s="35">
        <f>'2a. Database N flows'!G218&amp;"."&amp;'2a. Database N flows'!H218</f>
        <v/>
      </c>
      <c r="C339" s="35">
        <f>'2a. Database N flows'!J218</f>
        <v/>
      </c>
      <c r="D339" s="35">
        <f>'2a. Database N flows'!M218</f>
        <v/>
      </c>
      <c r="E339" s="35">
        <f>'2a. Database N flows'!N218</f>
        <v/>
      </c>
      <c r="F339" s="172">
        <f>'2a. Database N flows'!P218</f>
        <v/>
      </c>
      <c r="G339" s="35">
        <f>'2a. Database N flows'!R218</f>
        <v/>
      </c>
      <c r="H339" s="35">
        <f>'2a. Database N flows'!U218</f>
        <v/>
      </c>
      <c r="I339" s="35">
        <f>'2a. Database N flows'!T218</f>
        <v/>
      </c>
      <c r="J339" s="35">
        <f>A339&amp;"-"&amp;B339&amp;"-"&amp;C339</f>
        <v/>
      </c>
    </row>
    <row r="340">
      <c r="A340" s="35">
        <f>'2a. Database N flows'!D219&amp;"."&amp;'2a. Database N flows'!E219</f>
        <v/>
      </c>
      <c r="B340" s="35">
        <f>'2a. Database N flows'!G219&amp;"."&amp;'2a. Database N flows'!H219</f>
        <v/>
      </c>
      <c r="C340" s="35">
        <f>'2a. Database N flows'!J219</f>
        <v/>
      </c>
      <c r="D340" s="35">
        <f>'2a. Database N flows'!M219</f>
        <v/>
      </c>
      <c r="E340" s="35">
        <f>'2a. Database N flows'!N219</f>
        <v/>
      </c>
      <c r="F340" s="172">
        <f>'2a. Database N flows'!P219</f>
        <v/>
      </c>
      <c r="G340" s="35">
        <f>'2a. Database N flows'!R219</f>
        <v/>
      </c>
      <c r="H340" s="35">
        <f>'2a. Database N flows'!U219</f>
        <v/>
      </c>
      <c r="I340" s="35">
        <f>'2a. Database N flows'!T219</f>
        <v/>
      </c>
      <c r="J340" s="35">
        <f>A340&amp;"-"&amp;B340&amp;"-"&amp;C340</f>
        <v/>
      </c>
    </row>
    <row r="341">
      <c r="A341" s="35">
        <f>'2a. Database N flows'!D220&amp;"."&amp;'2a. Database N flows'!E220</f>
        <v/>
      </c>
      <c r="B341" s="35">
        <f>'2a. Database N flows'!G220&amp;"."&amp;'2a. Database N flows'!H220</f>
        <v/>
      </c>
      <c r="C341" s="35">
        <f>'2a. Database N flows'!J220</f>
        <v/>
      </c>
      <c r="D341" s="35">
        <f>'2a. Database N flows'!M220</f>
        <v/>
      </c>
      <c r="E341" s="35">
        <f>'2a. Database N flows'!N220</f>
        <v/>
      </c>
      <c r="F341" s="172">
        <f>'2a. Database N flows'!P220</f>
        <v/>
      </c>
      <c r="G341" s="35">
        <f>'2a. Database N flows'!R220</f>
        <v/>
      </c>
      <c r="H341" s="35">
        <f>'2a. Database N flows'!U220</f>
        <v/>
      </c>
      <c r="I341" s="35">
        <f>'2a. Database N flows'!T220</f>
        <v/>
      </c>
      <c r="J341" s="35">
        <f>A341&amp;"-"&amp;B341&amp;"-"&amp;C341</f>
        <v/>
      </c>
    </row>
    <row r="342">
      <c r="A342" s="35">
        <f>'2a. Database N flows'!D221&amp;"."&amp;'2a. Database N flows'!E221</f>
        <v/>
      </c>
      <c r="B342" s="35">
        <f>'2a. Database N flows'!G221&amp;"."&amp;'2a. Database N flows'!H221</f>
        <v/>
      </c>
      <c r="C342" s="35">
        <f>'2a. Database N flows'!J221</f>
        <v/>
      </c>
      <c r="D342" s="35">
        <f>'2a. Database N flows'!M221</f>
        <v/>
      </c>
      <c r="E342" s="35">
        <f>'2a. Database N flows'!N221</f>
        <v/>
      </c>
      <c r="F342" s="172">
        <f>'2a. Database N flows'!P221</f>
        <v/>
      </c>
      <c r="G342" s="35">
        <f>'2a. Database N flows'!R221</f>
        <v/>
      </c>
      <c r="H342" s="35">
        <f>'2a. Database N flows'!U221</f>
        <v/>
      </c>
      <c r="I342" s="35">
        <f>'2a. Database N flows'!T221</f>
        <v/>
      </c>
      <c r="J342" s="35">
        <f>A342&amp;"-"&amp;B342&amp;"-"&amp;C342</f>
        <v/>
      </c>
    </row>
    <row r="343">
      <c r="A343" s="35">
        <f>'2a. Database N flows'!D222&amp;"."&amp;'2a. Database N flows'!E222</f>
        <v/>
      </c>
      <c r="B343" s="35">
        <f>'2a. Database N flows'!G222&amp;"."&amp;'2a. Database N flows'!H222</f>
        <v/>
      </c>
      <c r="C343" s="35">
        <f>'2a. Database N flows'!J222</f>
        <v/>
      </c>
      <c r="D343" s="35">
        <f>'2a. Database N flows'!M222</f>
        <v/>
      </c>
      <c r="E343" s="35">
        <f>'2a. Database N flows'!N222</f>
        <v/>
      </c>
      <c r="F343" s="172">
        <f>'2a. Database N flows'!P222</f>
        <v/>
      </c>
      <c r="G343" s="35">
        <f>'2a. Database N flows'!R222</f>
        <v/>
      </c>
      <c r="H343" s="35">
        <f>'2a. Database N flows'!U222</f>
        <v/>
      </c>
      <c r="I343" s="35">
        <f>'2a. Database N flows'!T222</f>
        <v/>
      </c>
      <c r="J343" s="35">
        <f>A343&amp;"-"&amp;B343&amp;"-"&amp;C343</f>
        <v/>
      </c>
    </row>
    <row r="344">
      <c r="A344" s="35">
        <f>'2a. Database N flows'!D223&amp;"."&amp;'2a. Database N flows'!E223</f>
        <v/>
      </c>
      <c r="B344" s="35">
        <f>'2a. Database N flows'!G223&amp;"."&amp;'2a. Database N flows'!H223</f>
        <v/>
      </c>
      <c r="C344" s="35">
        <f>'2a. Database N flows'!J223</f>
        <v/>
      </c>
      <c r="D344" s="35">
        <f>'2a. Database N flows'!M223</f>
        <v/>
      </c>
      <c r="E344" s="35">
        <f>'2a. Database N flows'!N223</f>
        <v/>
      </c>
      <c r="F344" s="172">
        <f>'2a. Database N flows'!P223</f>
        <v/>
      </c>
      <c r="G344" s="35">
        <f>'2a. Database N flows'!R223</f>
        <v/>
      </c>
      <c r="H344" s="35">
        <f>'2a. Database N flows'!U223</f>
        <v/>
      </c>
      <c r="I344" s="35">
        <f>'2a. Database N flows'!T223</f>
        <v/>
      </c>
      <c r="J344" s="35">
        <f>A344&amp;"-"&amp;B344&amp;"-"&amp;C344</f>
        <v/>
      </c>
    </row>
    <row r="345">
      <c r="A345" s="35">
        <f>'2a. Database N flows'!D224&amp;"."&amp;'2a. Database N flows'!E224</f>
        <v/>
      </c>
      <c r="B345" s="35">
        <f>'2a. Database N flows'!G224&amp;"."&amp;'2a. Database N flows'!H224</f>
        <v/>
      </c>
      <c r="C345" s="35">
        <f>'2a. Database N flows'!J224</f>
        <v/>
      </c>
      <c r="D345" s="35">
        <f>'2a. Database N flows'!M224</f>
        <v/>
      </c>
      <c r="E345" s="35">
        <f>'2a. Database N flows'!N224</f>
        <v/>
      </c>
      <c r="F345" s="172">
        <f>'2a. Database N flows'!P224</f>
        <v/>
      </c>
      <c r="G345" s="35">
        <f>'2a. Database N flows'!R224</f>
        <v/>
      </c>
      <c r="H345" s="35">
        <f>'2a. Database N flows'!U224</f>
        <v/>
      </c>
      <c r="I345" s="35">
        <f>'2a. Database N flows'!T224</f>
        <v/>
      </c>
      <c r="J345" s="35">
        <f>A345&amp;"-"&amp;B345&amp;"-"&amp;C345</f>
        <v/>
      </c>
    </row>
    <row r="346">
      <c r="A346" s="35">
        <f>'2a. Database N flows'!D225&amp;"."&amp;'2a. Database N flows'!E225</f>
        <v/>
      </c>
      <c r="B346" s="35">
        <f>'2a. Database N flows'!G225&amp;"."&amp;'2a. Database N flows'!H225</f>
        <v/>
      </c>
      <c r="C346" s="35">
        <f>'2a. Database N flows'!J225</f>
        <v/>
      </c>
      <c r="D346" s="35">
        <f>'2a. Database N flows'!M225</f>
        <v/>
      </c>
      <c r="E346" s="35">
        <f>'2a. Database N flows'!N225</f>
        <v/>
      </c>
      <c r="F346" s="172">
        <f>'2a. Database N flows'!P225</f>
        <v/>
      </c>
      <c r="G346" s="35">
        <f>'2a. Database N flows'!R225</f>
        <v/>
      </c>
      <c r="H346" s="35">
        <f>'2a. Database N flows'!U225</f>
        <v/>
      </c>
      <c r="I346" s="35">
        <f>'2a. Database N flows'!T225</f>
        <v/>
      </c>
      <c r="J346" s="35">
        <f>A346&amp;"-"&amp;B346&amp;"-"&amp;C346</f>
        <v/>
      </c>
    </row>
    <row r="347">
      <c r="A347" s="35">
        <f>'2a. Database N flows'!D226&amp;"."&amp;'2a. Database N flows'!E226</f>
        <v/>
      </c>
      <c r="B347" s="35">
        <f>'2a. Database N flows'!G226&amp;"."&amp;'2a. Database N flows'!H226</f>
        <v/>
      </c>
      <c r="C347" s="35">
        <f>'2a. Database N flows'!J226</f>
        <v/>
      </c>
      <c r="D347" s="35">
        <f>'2a. Database N flows'!M226</f>
        <v/>
      </c>
      <c r="E347" s="35">
        <f>'2a. Database N flows'!N226</f>
        <v/>
      </c>
      <c r="F347" s="172">
        <f>'2a. Database N flows'!P226</f>
        <v/>
      </c>
      <c r="G347" s="35">
        <f>'2a. Database N flows'!R226</f>
        <v/>
      </c>
      <c r="H347" s="35">
        <f>'2a. Database N flows'!U226</f>
        <v/>
      </c>
      <c r="I347" s="35">
        <f>'2a. Database N flows'!T226</f>
        <v/>
      </c>
      <c r="J347" s="35">
        <f>A347&amp;"-"&amp;B347&amp;"-"&amp;C347</f>
        <v/>
      </c>
    </row>
    <row r="348">
      <c r="A348" s="35">
        <f>'2a. Database N flows'!D227&amp;"."&amp;'2a. Database N flows'!E227</f>
        <v/>
      </c>
      <c r="B348" s="35">
        <f>'2a. Database N flows'!G227&amp;"."&amp;'2a. Database N flows'!H227</f>
        <v/>
      </c>
      <c r="C348" s="35">
        <f>'2a. Database N flows'!J227</f>
        <v/>
      </c>
      <c r="D348" s="35">
        <f>'2a. Database N flows'!M227</f>
        <v/>
      </c>
      <c r="E348" s="35">
        <f>'2a. Database N flows'!N227</f>
        <v/>
      </c>
      <c r="F348" s="172">
        <f>'2a. Database N flows'!P227</f>
        <v/>
      </c>
      <c r="G348" s="35">
        <f>'2a. Database N flows'!R227</f>
        <v/>
      </c>
      <c r="H348" s="35">
        <f>'2a. Database N flows'!U227</f>
        <v/>
      </c>
      <c r="I348" s="35">
        <f>'2a. Database N flows'!T227</f>
        <v/>
      </c>
      <c r="J348" s="35">
        <f>A348&amp;"-"&amp;B348&amp;"-"&amp;C348</f>
        <v/>
      </c>
    </row>
    <row r="349">
      <c r="A349" s="35">
        <f>'2a. Database N flows'!#REF!&amp;"."&amp;'2a. Database N flows'!#REF!</f>
        <v/>
      </c>
      <c r="B349" s="35">
        <f>'2a. Database N flows'!#REF!&amp;"."&amp;'2a. Database N flows'!#REF!</f>
        <v/>
      </c>
      <c r="C349" s="35">
        <f>'2a. Database N flows'!#REF!</f>
        <v/>
      </c>
      <c r="D349" s="35">
        <f>'2a. Database N flows'!#REF!</f>
        <v/>
      </c>
      <c r="E349" s="35">
        <f>'2a. Database N flows'!#REF!</f>
        <v/>
      </c>
      <c r="F349" s="172">
        <f>'2a. Database N flows'!#REF!</f>
        <v/>
      </c>
      <c r="G349" s="35">
        <f>'2a. Database N flows'!#REF!</f>
        <v/>
      </c>
      <c r="H349" s="35">
        <f>'2a. Database N flows'!#REF!</f>
        <v/>
      </c>
      <c r="I349" s="35">
        <f>'2a. Database N flows'!#REF!</f>
        <v/>
      </c>
      <c r="J349" s="35">
        <f>A349&amp;"-"&amp;B349&amp;"-"&amp;C349</f>
        <v/>
      </c>
    </row>
    <row r="350">
      <c r="A350" s="35">
        <f>'2a. Database N flows'!#REF!&amp;"."&amp;'2a. Database N flows'!#REF!</f>
        <v/>
      </c>
      <c r="B350" s="35">
        <f>'2a. Database N flows'!#REF!&amp;"."&amp;'2a. Database N flows'!#REF!</f>
        <v/>
      </c>
      <c r="C350" s="35">
        <f>'2a. Database N flows'!#REF!</f>
        <v/>
      </c>
      <c r="D350" s="35">
        <f>'2a. Database N flows'!#REF!</f>
        <v/>
      </c>
      <c r="E350" s="35">
        <f>'2a. Database N flows'!#REF!</f>
        <v/>
      </c>
      <c r="F350" s="172">
        <f>'2a. Database N flows'!#REF!</f>
        <v/>
      </c>
      <c r="G350" s="35">
        <f>'2a. Database N flows'!#REF!</f>
        <v/>
      </c>
      <c r="H350" s="35">
        <f>'2a. Database N flows'!#REF!</f>
        <v/>
      </c>
      <c r="I350" s="35">
        <f>'2a. Database N flows'!#REF!</f>
        <v/>
      </c>
      <c r="J350" s="35">
        <f>A350&amp;"-"&amp;B350&amp;"-"&amp;C350</f>
        <v/>
      </c>
    </row>
    <row r="351">
      <c r="A351" s="35">
        <f>'2a. Database N flows'!#REF!&amp;"."&amp;'2a. Database N flows'!#REF!</f>
        <v/>
      </c>
      <c r="B351" s="35">
        <f>'2a. Database N flows'!#REF!&amp;"."&amp;'2a. Database N flows'!#REF!</f>
        <v/>
      </c>
      <c r="C351" s="35">
        <f>'2a. Database N flows'!#REF!</f>
        <v/>
      </c>
      <c r="D351" s="35">
        <f>'2a. Database N flows'!#REF!</f>
        <v/>
      </c>
      <c r="E351" s="35">
        <f>'2a. Database N flows'!#REF!</f>
        <v/>
      </c>
      <c r="F351" s="172">
        <f>'2a. Database N flows'!#REF!</f>
        <v/>
      </c>
      <c r="G351" s="35">
        <f>'2a. Database N flows'!#REF!</f>
        <v/>
      </c>
      <c r="H351" s="35">
        <f>'2a. Database N flows'!#REF!</f>
        <v/>
      </c>
      <c r="I351" s="35">
        <f>'2a. Database N flows'!#REF!</f>
        <v/>
      </c>
      <c r="J351" s="35">
        <f>A351&amp;"-"&amp;B351&amp;"-"&amp;C351</f>
        <v/>
      </c>
    </row>
    <row r="352">
      <c r="A352" s="35">
        <f>'2a. Database N flows'!#REF!&amp;"."&amp;'2a. Database N flows'!#REF!</f>
        <v/>
      </c>
      <c r="B352" s="35">
        <f>'2a. Database N flows'!#REF!&amp;"."&amp;'2a. Database N flows'!#REF!</f>
        <v/>
      </c>
      <c r="C352" s="35">
        <f>'2a. Database N flows'!#REF!</f>
        <v/>
      </c>
      <c r="D352" s="35">
        <f>'2a. Database N flows'!#REF!</f>
        <v/>
      </c>
      <c r="E352" s="35">
        <f>'2a. Database N flows'!#REF!</f>
        <v/>
      </c>
      <c r="F352" s="172">
        <f>'2a. Database N flows'!#REF!</f>
        <v/>
      </c>
      <c r="G352" s="35">
        <f>'2a. Database N flows'!#REF!</f>
        <v/>
      </c>
      <c r="H352" s="35">
        <f>'2a. Database N flows'!#REF!</f>
        <v/>
      </c>
      <c r="I352" s="35">
        <f>'2a. Database N flows'!#REF!</f>
        <v/>
      </c>
      <c r="J352" s="35">
        <f>A352&amp;"-"&amp;B352&amp;"-"&amp;C352</f>
        <v/>
      </c>
    </row>
    <row r="353">
      <c r="A353" s="35">
        <f>'2a. Database N flows'!D228&amp;"."&amp;'2a. Database N flows'!E228</f>
        <v/>
      </c>
      <c r="B353" s="35">
        <f>'2a. Database N flows'!G228&amp;"."&amp;'2a. Database N flows'!H228</f>
        <v/>
      </c>
      <c r="C353" s="35">
        <f>'2a. Database N flows'!J228</f>
        <v/>
      </c>
      <c r="D353" s="35">
        <f>'2a. Database N flows'!M228</f>
        <v/>
      </c>
      <c r="E353" s="35">
        <f>'2a. Database N flows'!N228</f>
        <v/>
      </c>
      <c r="F353" s="172">
        <f>'2a. Database N flows'!P228</f>
        <v/>
      </c>
      <c r="G353" s="35">
        <f>'2a. Database N flows'!R228</f>
        <v/>
      </c>
      <c r="H353" s="35">
        <f>'2a. Database N flows'!U228</f>
        <v/>
      </c>
      <c r="I353" s="35">
        <f>'2a. Database N flows'!T228</f>
        <v/>
      </c>
      <c r="J353" s="35">
        <f>A353&amp;"-"&amp;B353&amp;"-"&amp;C353</f>
        <v/>
      </c>
    </row>
    <row r="354">
      <c r="A354" s="35">
        <f>'2a. Database N flows'!D229&amp;"."&amp;'2a. Database N flows'!E229</f>
        <v/>
      </c>
      <c r="B354" s="35">
        <f>'2a. Database N flows'!G229&amp;"."&amp;'2a. Database N flows'!H229</f>
        <v/>
      </c>
      <c r="C354" s="35">
        <f>'2a. Database N flows'!J229</f>
        <v/>
      </c>
      <c r="D354" s="35">
        <f>'2a. Database N flows'!M229</f>
        <v/>
      </c>
      <c r="E354" s="35">
        <f>'2a. Database N flows'!N229</f>
        <v/>
      </c>
      <c r="F354" s="172">
        <f>'2a. Database N flows'!P229</f>
        <v/>
      </c>
      <c r="G354" s="35">
        <f>'2a. Database N flows'!R229</f>
        <v/>
      </c>
      <c r="H354" s="35">
        <f>'2a. Database N flows'!U229</f>
        <v/>
      </c>
      <c r="I354" s="35">
        <f>'2a. Database N flows'!T229</f>
        <v/>
      </c>
      <c r="J354" s="35">
        <f>A354&amp;"-"&amp;B354&amp;"-"&amp;C354</f>
        <v/>
      </c>
    </row>
    <row r="355">
      <c r="A355" s="35">
        <f>'2a. Database N flows'!D230&amp;"."&amp;'2a. Database N flows'!E230</f>
        <v/>
      </c>
      <c r="B355" s="35">
        <f>'2a. Database N flows'!G230&amp;"."&amp;'2a. Database N flows'!H230</f>
        <v/>
      </c>
      <c r="C355" s="35">
        <f>'2a. Database N flows'!J230</f>
        <v/>
      </c>
      <c r="D355" s="35">
        <f>'2a. Database N flows'!M230</f>
        <v/>
      </c>
      <c r="E355" s="35">
        <f>'2a. Database N flows'!N230</f>
        <v/>
      </c>
      <c r="F355" s="172">
        <f>'2a. Database N flows'!P230</f>
        <v/>
      </c>
      <c r="G355" s="35">
        <f>'2a. Database N flows'!R230</f>
        <v/>
      </c>
      <c r="H355" s="35">
        <f>'2a. Database N flows'!U230</f>
        <v/>
      </c>
      <c r="I355" s="35">
        <f>'2a. Database N flows'!T230</f>
        <v/>
      </c>
      <c r="J355" s="35">
        <f>A355&amp;"-"&amp;B355&amp;"-"&amp;C355</f>
        <v/>
      </c>
    </row>
    <row r="356">
      <c r="A356" s="35">
        <f>'2a. Database N flows'!D231&amp;"."&amp;'2a. Database N flows'!E231</f>
        <v/>
      </c>
      <c r="B356" s="35">
        <f>'2a. Database N flows'!G231&amp;"."&amp;'2a. Database N flows'!H231</f>
        <v/>
      </c>
      <c r="C356" s="35">
        <f>'2a. Database N flows'!J231</f>
        <v/>
      </c>
      <c r="D356" s="35">
        <f>'2a. Database N flows'!M231</f>
        <v/>
      </c>
      <c r="E356" s="35">
        <f>'2a. Database N flows'!N231</f>
        <v/>
      </c>
      <c r="F356" s="172">
        <f>'2a. Database N flows'!P231</f>
        <v/>
      </c>
      <c r="G356" s="35">
        <f>'2a. Database N flows'!R231</f>
        <v/>
      </c>
      <c r="H356" s="35">
        <f>'2a. Database N flows'!U231</f>
        <v/>
      </c>
      <c r="I356" s="35">
        <f>'2a. Database N flows'!T231</f>
        <v/>
      </c>
      <c r="J356" s="35">
        <f>A356&amp;"-"&amp;B356&amp;"-"&amp;C356</f>
        <v/>
      </c>
    </row>
    <row r="357">
      <c r="A357" s="35">
        <f>'2a. Database N flows'!D232&amp;"."&amp;'2a. Database N flows'!E232</f>
        <v/>
      </c>
      <c r="B357" s="35">
        <f>'2a. Database N flows'!G232&amp;"."&amp;'2a. Database N flows'!H232</f>
        <v/>
      </c>
      <c r="C357" s="35">
        <f>'2a. Database N flows'!J232</f>
        <v/>
      </c>
      <c r="D357" s="35">
        <f>'2a. Database N flows'!M232</f>
        <v/>
      </c>
      <c r="E357" s="35">
        <f>'2a. Database N flows'!N232</f>
        <v/>
      </c>
      <c r="F357" s="172">
        <f>'2a. Database N flows'!P232</f>
        <v/>
      </c>
      <c r="G357" s="35">
        <f>'2a. Database N flows'!R232</f>
        <v/>
      </c>
      <c r="H357" s="35">
        <f>'2a. Database N flows'!U232</f>
        <v/>
      </c>
      <c r="I357" s="35">
        <f>'2a. Database N flows'!T232</f>
        <v/>
      </c>
      <c r="J357" s="35">
        <f>A357&amp;"-"&amp;B357&amp;"-"&amp;C357</f>
        <v/>
      </c>
    </row>
    <row r="358">
      <c r="A358" s="35">
        <f>'2a. Database N flows'!D233&amp;"."&amp;'2a. Database N flows'!E233</f>
        <v/>
      </c>
      <c r="B358" s="35">
        <f>'2a. Database N flows'!G233&amp;"."&amp;'2a. Database N flows'!H233</f>
        <v/>
      </c>
      <c r="C358" s="35">
        <f>'2a. Database N flows'!J233</f>
        <v/>
      </c>
      <c r="D358" s="35">
        <f>'2a. Database N flows'!M233</f>
        <v/>
      </c>
      <c r="E358" s="35">
        <f>'2a. Database N flows'!N233</f>
        <v/>
      </c>
      <c r="F358" s="172">
        <f>'2a. Database N flows'!P233</f>
        <v/>
      </c>
      <c r="G358" s="35">
        <f>'2a. Database N flows'!R233</f>
        <v/>
      </c>
      <c r="H358" s="35">
        <f>'2a. Database N flows'!U233</f>
        <v/>
      </c>
      <c r="I358" s="35">
        <f>'2a. Database N flows'!T233</f>
        <v/>
      </c>
      <c r="J358" s="35">
        <f>A358&amp;"-"&amp;B358&amp;"-"&amp;C358</f>
        <v/>
      </c>
    </row>
    <row r="359">
      <c r="A359" s="35">
        <f>'2a. Database N flows'!D234&amp;"."&amp;'2a. Database N flows'!E234</f>
        <v/>
      </c>
      <c r="B359" s="35">
        <f>'2a. Database N flows'!G234&amp;"."&amp;'2a. Database N flows'!H234</f>
        <v/>
      </c>
      <c r="C359" s="35">
        <f>'2a. Database N flows'!J234</f>
        <v/>
      </c>
      <c r="D359" s="35">
        <f>'2a. Database N flows'!M234</f>
        <v/>
      </c>
      <c r="E359" s="35">
        <f>'2a. Database N flows'!N234</f>
        <v/>
      </c>
      <c r="F359" s="172">
        <f>'2a. Database N flows'!P234</f>
        <v/>
      </c>
      <c r="G359" s="35">
        <f>'2a. Database N flows'!R234</f>
        <v/>
      </c>
      <c r="H359" s="35">
        <f>'2a. Database N flows'!U234</f>
        <v/>
      </c>
      <c r="I359" s="35">
        <f>'2a. Database N flows'!T234</f>
        <v/>
      </c>
      <c r="J359" s="35">
        <f>A359&amp;"-"&amp;B359&amp;"-"&amp;C359</f>
        <v/>
      </c>
    </row>
    <row r="360">
      <c r="A360" s="35">
        <f>'2a. Database N flows'!#REF!&amp;"."&amp;'2a. Database N flows'!#REF!</f>
        <v/>
      </c>
      <c r="B360" s="35">
        <f>'2a. Database N flows'!#REF!&amp;"."&amp;'2a. Database N flows'!#REF!</f>
        <v/>
      </c>
      <c r="C360" s="35">
        <f>'2a. Database N flows'!#REF!</f>
        <v/>
      </c>
      <c r="D360" s="35">
        <f>'2a. Database N flows'!#REF!</f>
        <v/>
      </c>
      <c r="E360" s="35">
        <f>'2a. Database N flows'!#REF!</f>
        <v/>
      </c>
      <c r="F360" s="172">
        <f>'2a. Database N flows'!#REF!</f>
        <v/>
      </c>
      <c r="G360" s="35">
        <f>'2a. Database N flows'!#REF!</f>
        <v/>
      </c>
      <c r="H360" s="35">
        <f>'2a. Database N flows'!#REF!</f>
        <v/>
      </c>
      <c r="I360" s="35">
        <f>'2a. Database N flows'!#REF!</f>
        <v/>
      </c>
      <c r="J360" s="35">
        <f>A360&amp;"-"&amp;B360&amp;"-"&amp;C360</f>
        <v/>
      </c>
    </row>
    <row r="361">
      <c r="A361" s="35">
        <f>'2a. Database N flows'!#REF!&amp;"."&amp;'2a. Database N flows'!#REF!</f>
        <v/>
      </c>
      <c r="B361" s="35">
        <f>'2a. Database N flows'!#REF!&amp;"."&amp;'2a. Database N flows'!#REF!</f>
        <v/>
      </c>
      <c r="C361" s="35">
        <f>'2a. Database N flows'!#REF!</f>
        <v/>
      </c>
      <c r="D361" s="35">
        <f>'2a. Database N flows'!#REF!</f>
        <v/>
      </c>
      <c r="E361" s="35">
        <f>'2a. Database N flows'!#REF!</f>
        <v/>
      </c>
      <c r="F361" s="172">
        <f>'2a. Database N flows'!#REF!</f>
        <v/>
      </c>
      <c r="G361" s="35">
        <f>'2a. Database N flows'!#REF!</f>
        <v/>
      </c>
      <c r="H361" s="35">
        <f>'2a. Database N flows'!#REF!</f>
        <v/>
      </c>
      <c r="I361" s="35">
        <f>'2a. Database N flows'!#REF!</f>
        <v/>
      </c>
      <c r="J361" s="35">
        <f>A361&amp;"-"&amp;B361&amp;"-"&amp;C361</f>
        <v/>
      </c>
    </row>
    <row r="362">
      <c r="A362" s="35">
        <f>'2a. Database N flows'!#REF!&amp;"."&amp;'2a. Database N flows'!#REF!</f>
        <v/>
      </c>
      <c r="B362" s="35">
        <f>'2a. Database N flows'!#REF!&amp;"."&amp;'2a. Database N flows'!#REF!</f>
        <v/>
      </c>
      <c r="C362" s="35">
        <f>'2a. Database N flows'!#REF!</f>
        <v/>
      </c>
      <c r="D362" s="35">
        <f>'2a. Database N flows'!#REF!</f>
        <v/>
      </c>
      <c r="E362" s="35">
        <f>'2a. Database N flows'!#REF!</f>
        <v/>
      </c>
      <c r="F362" s="172">
        <f>'2a. Database N flows'!#REF!</f>
        <v/>
      </c>
      <c r="G362" s="35">
        <f>'2a. Database N flows'!#REF!</f>
        <v/>
      </c>
      <c r="H362" s="35">
        <f>'2a. Database N flows'!#REF!</f>
        <v/>
      </c>
      <c r="I362" s="35">
        <f>'2a. Database N flows'!#REF!</f>
        <v/>
      </c>
      <c r="J362" s="35">
        <f>A362&amp;"-"&amp;B362&amp;"-"&amp;C362</f>
        <v/>
      </c>
    </row>
    <row r="363">
      <c r="A363" s="35">
        <f>'2a. Database N flows'!D235&amp;"."&amp;'2a. Database N flows'!E235</f>
        <v/>
      </c>
      <c r="B363" s="35">
        <f>'2a. Database N flows'!G235&amp;"."&amp;'2a. Database N flows'!H235</f>
        <v/>
      </c>
      <c r="C363" s="35">
        <f>'2a. Database N flows'!J235</f>
        <v/>
      </c>
      <c r="D363" s="35">
        <f>'2a. Database N flows'!M235</f>
        <v/>
      </c>
      <c r="E363" s="35">
        <f>'2a. Database N flows'!N235</f>
        <v/>
      </c>
      <c r="F363" s="172">
        <f>'2a. Database N flows'!P235</f>
        <v/>
      </c>
      <c r="G363" s="35">
        <f>'2a. Database N flows'!R235</f>
        <v/>
      </c>
      <c r="H363" s="35">
        <f>'2a. Database N flows'!U235</f>
        <v/>
      </c>
      <c r="I363" s="35">
        <f>'2a. Database N flows'!T235</f>
        <v/>
      </c>
      <c r="J363" s="35">
        <f>A363&amp;"-"&amp;B363&amp;"-"&amp;C363</f>
        <v/>
      </c>
    </row>
    <row r="364">
      <c r="A364" s="35">
        <f>'2a. Database N flows'!D236&amp;"."&amp;'2a. Database N flows'!E236</f>
        <v/>
      </c>
      <c r="B364" s="35">
        <f>'2a. Database N flows'!G236&amp;"."&amp;'2a. Database N flows'!H236</f>
        <v/>
      </c>
      <c r="C364" s="35">
        <f>'2a. Database N flows'!J236</f>
        <v/>
      </c>
      <c r="D364" s="35">
        <f>'2a. Database N flows'!M236</f>
        <v/>
      </c>
      <c r="E364" s="35">
        <f>'2a. Database N flows'!N236</f>
        <v/>
      </c>
      <c r="F364" s="172">
        <f>'2a. Database N flows'!P236</f>
        <v/>
      </c>
      <c r="G364" s="35">
        <f>'2a. Database N flows'!R236</f>
        <v/>
      </c>
      <c r="H364" s="35">
        <f>'2a. Database N flows'!U236</f>
        <v/>
      </c>
      <c r="I364" s="35">
        <f>'2a. Database N flows'!T236</f>
        <v/>
      </c>
      <c r="J364" s="35">
        <f>A364&amp;"-"&amp;B364&amp;"-"&amp;C364</f>
        <v/>
      </c>
    </row>
    <row r="365">
      <c r="A365" s="35">
        <f>'2a. Database N flows'!D237&amp;"."&amp;'2a. Database N flows'!E237</f>
        <v/>
      </c>
      <c r="B365" s="35">
        <f>'2a. Database N flows'!G237&amp;"."&amp;'2a. Database N flows'!H237</f>
        <v/>
      </c>
      <c r="C365" s="35">
        <f>'2a. Database N flows'!J237</f>
        <v/>
      </c>
      <c r="D365" s="35">
        <f>'2a. Database N flows'!M237</f>
        <v/>
      </c>
      <c r="E365" s="35">
        <f>'2a. Database N flows'!N237</f>
        <v/>
      </c>
      <c r="F365" s="172">
        <f>'2a. Database N flows'!P237</f>
        <v/>
      </c>
      <c r="G365" s="35">
        <f>'2a. Database N flows'!R237</f>
        <v/>
      </c>
      <c r="H365" s="35">
        <f>'2a. Database N flows'!U237</f>
        <v/>
      </c>
      <c r="I365" s="35">
        <f>'2a. Database N flows'!T237</f>
        <v/>
      </c>
      <c r="J365" s="35">
        <f>A365&amp;"-"&amp;B365&amp;"-"&amp;C365</f>
        <v/>
      </c>
    </row>
    <row r="366">
      <c r="A366" s="35">
        <f>'2a. Database N flows'!D238&amp;"."&amp;'2a. Database N flows'!E238</f>
        <v/>
      </c>
      <c r="B366" s="35">
        <f>'2a. Database N flows'!G238&amp;"."&amp;'2a. Database N flows'!H238</f>
        <v/>
      </c>
      <c r="C366" s="35">
        <f>'2a. Database N flows'!J238</f>
        <v/>
      </c>
      <c r="D366" s="35">
        <f>'2a. Database N flows'!M238</f>
        <v/>
      </c>
      <c r="E366" s="35">
        <f>'2a. Database N flows'!N238</f>
        <v/>
      </c>
      <c r="F366" s="172">
        <f>'2a. Database N flows'!P238</f>
        <v/>
      </c>
      <c r="G366" s="35">
        <f>'2a. Database N flows'!R238</f>
        <v/>
      </c>
      <c r="H366" s="35">
        <f>'2a. Database N flows'!U238</f>
        <v/>
      </c>
      <c r="I366" s="35">
        <f>'2a. Database N flows'!T238</f>
        <v/>
      </c>
      <c r="J366" s="35">
        <f>A366&amp;"-"&amp;B366&amp;"-"&amp;C366</f>
        <v/>
      </c>
    </row>
    <row r="367">
      <c r="A367" s="35">
        <f>'2a. Database N flows'!#REF!&amp;"."&amp;'2a. Database N flows'!#REF!</f>
        <v/>
      </c>
      <c r="B367" s="35">
        <f>'2a. Database N flows'!#REF!&amp;"."&amp;'2a. Database N flows'!#REF!</f>
        <v/>
      </c>
      <c r="C367" s="35">
        <f>'2a. Database N flows'!#REF!</f>
        <v/>
      </c>
      <c r="D367" s="35">
        <f>'2a. Database N flows'!#REF!</f>
        <v/>
      </c>
      <c r="E367" s="35">
        <f>'2a. Database N flows'!#REF!</f>
        <v/>
      </c>
      <c r="F367" s="172">
        <f>'2a. Database N flows'!#REF!</f>
        <v/>
      </c>
      <c r="G367" s="35">
        <f>'2a. Database N flows'!#REF!</f>
        <v/>
      </c>
      <c r="H367" s="35">
        <f>'2a. Database N flows'!#REF!</f>
        <v/>
      </c>
      <c r="I367" s="35">
        <f>'2a. Database N flows'!#REF!</f>
        <v/>
      </c>
      <c r="J367" s="35">
        <f>A367&amp;"-"&amp;B367&amp;"-"&amp;C367</f>
        <v/>
      </c>
    </row>
    <row r="368">
      <c r="A368" s="35">
        <f>'2a. Database N flows'!#REF!&amp;"."&amp;'2a. Database N flows'!#REF!</f>
        <v/>
      </c>
      <c r="B368" s="35">
        <f>'2a. Database N flows'!#REF!&amp;"."&amp;'2a. Database N flows'!#REF!</f>
        <v/>
      </c>
      <c r="C368" s="35">
        <f>'2a. Database N flows'!#REF!</f>
        <v/>
      </c>
      <c r="D368" s="35">
        <f>'2a. Database N flows'!#REF!</f>
        <v/>
      </c>
      <c r="E368" s="35">
        <f>'2a. Database N flows'!#REF!</f>
        <v/>
      </c>
      <c r="F368" s="172">
        <f>'2a. Database N flows'!#REF!</f>
        <v/>
      </c>
      <c r="G368" s="35">
        <f>'2a. Database N flows'!#REF!</f>
        <v/>
      </c>
      <c r="H368" s="35">
        <f>'2a. Database N flows'!#REF!</f>
        <v/>
      </c>
      <c r="I368" s="35">
        <f>'2a. Database N flows'!#REF!</f>
        <v/>
      </c>
      <c r="J368" s="35">
        <f>A368&amp;"-"&amp;B368&amp;"-"&amp;C368</f>
        <v/>
      </c>
    </row>
    <row r="369">
      <c r="A369" s="35">
        <f>'2a. Database N flows'!#REF!&amp;"."&amp;'2a. Database N flows'!#REF!</f>
        <v/>
      </c>
      <c r="B369" s="35">
        <f>'2a. Database N flows'!#REF!&amp;"."&amp;'2a. Database N flows'!#REF!</f>
        <v/>
      </c>
      <c r="C369" s="35">
        <f>'2a. Database N flows'!#REF!</f>
        <v/>
      </c>
      <c r="D369" s="35">
        <f>'2a. Database N flows'!#REF!</f>
        <v/>
      </c>
      <c r="E369" s="35">
        <f>'2a. Database N flows'!#REF!</f>
        <v/>
      </c>
      <c r="F369" s="172">
        <f>'2a. Database N flows'!#REF!</f>
        <v/>
      </c>
      <c r="G369" s="35">
        <f>'2a. Database N flows'!#REF!</f>
        <v/>
      </c>
      <c r="H369" s="35">
        <f>'2a. Database N flows'!#REF!</f>
        <v/>
      </c>
      <c r="I369" s="35">
        <f>'2a. Database N flows'!#REF!</f>
        <v/>
      </c>
      <c r="J369" s="35">
        <f>A369&amp;"-"&amp;B369&amp;"-"&amp;C369</f>
        <v/>
      </c>
    </row>
    <row r="370">
      <c r="A370" s="35">
        <f>'2a. Database N flows'!#REF!&amp;"."&amp;'2a. Database N flows'!#REF!</f>
        <v/>
      </c>
      <c r="B370" s="35">
        <f>'2a. Database N flows'!#REF!&amp;"."&amp;'2a. Database N flows'!#REF!</f>
        <v/>
      </c>
      <c r="C370" s="35">
        <f>'2a. Database N flows'!#REF!</f>
        <v/>
      </c>
      <c r="D370" s="35">
        <f>'2a. Database N flows'!#REF!</f>
        <v/>
      </c>
      <c r="E370" s="35">
        <f>'2a. Database N flows'!#REF!</f>
        <v/>
      </c>
      <c r="F370" s="172">
        <f>'2a. Database N flows'!#REF!</f>
        <v/>
      </c>
      <c r="G370" s="35">
        <f>'2a. Database N flows'!#REF!</f>
        <v/>
      </c>
      <c r="H370" s="35">
        <f>'2a. Database N flows'!#REF!</f>
        <v/>
      </c>
      <c r="I370" s="35">
        <f>'2a. Database N flows'!#REF!</f>
        <v/>
      </c>
      <c r="J370" s="35">
        <f>A370&amp;"-"&amp;B370&amp;"-"&amp;C370</f>
        <v/>
      </c>
    </row>
    <row r="371">
      <c r="A371" s="35">
        <f>'2a. Database N flows'!#REF!&amp;"."&amp;'2a. Database N flows'!#REF!</f>
        <v/>
      </c>
      <c r="B371" s="35">
        <f>'2a. Database N flows'!#REF!&amp;"."&amp;'2a. Database N flows'!#REF!</f>
        <v/>
      </c>
      <c r="C371" s="35">
        <f>'2a. Database N flows'!#REF!</f>
        <v/>
      </c>
      <c r="D371" s="35">
        <f>'2a. Database N flows'!#REF!</f>
        <v/>
      </c>
      <c r="E371" s="35">
        <f>'2a. Database N flows'!#REF!</f>
        <v/>
      </c>
      <c r="F371" s="172">
        <f>'2a. Database N flows'!#REF!</f>
        <v/>
      </c>
      <c r="G371" s="35">
        <f>'2a. Database N flows'!#REF!</f>
        <v/>
      </c>
      <c r="H371" s="35">
        <f>'2a. Database N flows'!#REF!</f>
        <v/>
      </c>
      <c r="I371" s="35">
        <f>'2a. Database N flows'!#REF!</f>
        <v/>
      </c>
      <c r="J371" s="35">
        <f>A371&amp;"-"&amp;B371&amp;"-"&amp;C371</f>
        <v/>
      </c>
    </row>
    <row r="372">
      <c r="A372" s="35">
        <f>'2a. Database N flows'!#REF!&amp;"."&amp;'2a. Database N flows'!#REF!</f>
        <v/>
      </c>
      <c r="B372" s="35">
        <f>'2a. Database N flows'!#REF!&amp;"."&amp;'2a. Database N flows'!#REF!</f>
        <v/>
      </c>
      <c r="C372" s="35">
        <f>'2a. Database N flows'!#REF!</f>
        <v/>
      </c>
      <c r="D372" s="35">
        <f>'2a. Database N flows'!#REF!</f>
        <v/>
      </c>
      <c r="E372" s="35">
        <f>'2a. Database N flows'!#REF!</f>
        <v/>
      </c>
      <c r="F372" s="172">
        <f>'2a. Database N flows'!#REF!</f>
        <v/>
      </c>
      <c r="G372" s="35">
        <f>'2a. Database N flows'!#REF!</f>
        <v/>
      </c>
      <c r="H372" s="35">
        <f>'2a. Database N flows'!#REF!</f>
        <v/>
      </c>
      <c r="I372" s="35">
        <f>'2a. Database N flows'!#REF!</f>
        <v/>
      </c>
      <c r="J372" s="35">
        <f>A372&amp;"-"&amp;B372&amp;"-"&amp;C372</f>
        <v/>
      </c>
    </row>
    <row r="373">
      <c r="A373" s="35">
        <f>'2a. Database N flows'!#REF!&amp;"."&amp;'2a. Database N flows'!#REF!</f>
        <v/>
      </c>
      <c r="B373" s="35">
        <f>'2a. Database N flows'!#REF!&amp;"."&amp;'2a. Database N flows'!#REF!</f>
        <v/>
      </c>
      <c r="C373" s="35">
        <f>'2a. Database N flows'!#REF!</f>
        <v/>
      </c>
      <c r="D373" s="35">
        <f>'2a. Database N flows'!#REF!</f>
        <v/>
      </c>
      <c r="E373" s="35">
        <f>'2a. Database N flows'!#REF!</f>
        <v/>
      </c>
      <c r="F373" s="172">
        <f>'2a. Database N flows'!#REF!</f>
        <v/>
      </c>
      <c r="G373" s="35">
        <f>'2a. Database N flows'!#REF!</f>
        <v/>
      </c>
      <c r="H373" s="35">
        <f>'2a. Database N flows'!#REF!</f>
        <v/>
      </c>
      <c r="I373" s="35">
        <f>'2a. Database N flows'!#REF!</f>
        <v/>
      </c>
      <c r="J373" s="35">
        <f>A373&amp;"-"&amp;B373&amp;"-"&amp;C373</f>
        <v/>
      </c>
    </row>
    <row r="374">
      <c r="A374" s="35">
        <f>'2a. Database N flows'!#REF!&amp;"."&amp;'2a. Database N flows'!#REF!</f>
        <v/>
      </c>
      <c r="B374" s="35">
        <f>'2a. Database N flows'!#REF!&amp;"."&amp;'2a. Database N flows'!#REF!</f>
        <v/>
      </c>
      <c r="C374" s="35">
        <f>'2a. Database N flows'!#REF!</f>
        <v/>
      </c>
      <c r="D374" s="35">
        <f>'2a. Database N flows'!#REF!</f>
        <v/>
      </c>
      <c r="E374" s="35">
        <f>'2a. Database N flows'!#REF!</f>
        <v/>
      </c>
      <c r="F374" s="172">
        <f>'2a. Database N flows'!#REF!</f>
        <v/>
      </c>
      <c r="G374" s="35">
        <f>'2a. Database N flows'!#REF!</f>
        <v/>
      </c>
      <c r="H374" s="35">
        <f>'2a. Database N flows'!#REF!</f>
        <v/>
      </c>
      <c r="I374" s="35">
        <f>'2a. Database N flows'!#REF!</f>
        <v/>
      </c>
      <c r="J374" s="35">
        <f>A374&amp;"-"&amp;B374&amp;"-"&amp;C374</f>
        <v/>
      </c>
    </row>
    <row r="375">
      <c r="A375" s="35">
        <f>'2a. Database N flows'!#REF!&amp;"."&amp;'2a. Database N flows'!#REF!</f>
        <v/>
      </c>
      <c r="B375" s="35">
        <f>'2a. Database N flows'!#REF!&amp;"."&amp;'2a. Database N flows'!#REF!</f>
        <v/>
      </c>
      <c r="C375" s="35">
        <f>'2a. Database N flows'!#REF!</f>
        <v/>
      </c>
      <c r="D375" s="35">
        <f>'2a. Database N flows'!#REF!</f>
        <v/>
      </c>
      <c r="E375" s="35">
        <f>'2a. Database N flows'!#REF!</f>
        <v/>
      </c>
      <c r="F375" s="172">
        <f>'2a. Database N flows'!#REF!</f>
        <v/>
      </c>
      <c r="G375" s="35">
        <f>'2a. Database N flows'!#REF!</f>
        <v/>
      </c>
      <c r="H375" s="35">
        <f>'2a. Database N flows'!#REF!</f>
        <v/>
      </c>
      <c r="I375" s="35">
        <f>'2a. Database N flows'!#REF!</f>
        <v/>
      </c>
      <c r="J375" s="35">
        <f>A375&amp;"-"&amp;B375&amp;"-"&amp;C375</f>
        <v/>
      </c>
    </row>
    <row r="376">
      <c r="A376" s="35">
        <f>'2a. Database N flows'!D239&amp;"."&amp;'2a. Database N flows'!E239</f>
        <v/>
      </c>
      <c r="B376" s="35">
        <f>'2a. Database N flows'!G239&amp;"."&amp;'2a. Database N flows'!H239</f>
        <v/>
      </c>
      <c r="C376" s="35">
        <f>'2a. Database N flows'!J239</f>
        <v/>
      </c>
      <c r="D376" s="35">
        <f>'2a. Database N flows'!M239</f>
        <v/>
      </c>
      <c r="E376" s="35">
        <f>'2a. Database N flows'!N239</f>
        <v/>
      </c>
      <c r="F376" s="172">
        <f>'2a. Database N flows'!P239</f>
        <v/>
      </c>
      <c r="G376" s="35">
        <f>'2a. Database N flows'!R239</f>
        <v/>
      </c>
      <c r="H376" s="35">
        <f>'2a. Database N flows'!U239</f>
        <v/>
      </c>
      <c r="I376" s="35">
        <f>'2a. Database N flows'!T239</f>
        <v/>
      </c>
      <c r="J376" s="35">
        <f>A376&amp;"-"&amp;B376&amp;"-"&amp;C376</f>
        <v/>
      </c>
    </row>
    <row r="377">
      <c r="A377" s="35">
        <f>'2a. Database N flows'!#REF!&amp;"."&amp;'2a. Database N flows'!#REF!</f>
        <v/>
      </c>
      <c r="B377" s="35">
        <f>'2a. Database N flows'!#REF!&amp;"."&amp;'2a. Database N flows'!#REF!</f>
        <v/>
      </c>
      <c r="C377" s="35">
        <f>'2a. Database N flows'!#REF!</f>
        <v/>
      </c>
      <c r="D377" s="35">
        <f>'2a. Database N flows'!#REF!</f>
        <v/>
      </c>
      <c r="E377" s="35">
        <f>'2a. Database N flows'!#REF!</f>
        <v/>
      </c>
      <c r="F377" s="172">
        <f>'2a. Database N flows'!#REF!</f>
        <v/>
      </c>
      <c r="G377" s="35">
        <f>'2a. Database N flows'!#REF!</f>
        <v/>
      </c>
      <c r="H377" s="35">
        <f>'2a. Database N flows'!#REF!</f>
        <v/>
      </c>
      <c r="I377" s="35">
        <f>'2a. Database N flows'!#REF!</f>
        <v/>
      </c>
      <c r="J377" s="35">
        <f>A377&amp;"-"&amp;B377&amp;"-"&amp;C377</f>
        <v/>
      </c>
    </row>
    <row r="378">
      <c r="A378" s="35">
        <f>'2a. Database N flows'!D240&amp;"."&amp;'2a. Database N flows'!E240</f>
        <v/>
      </c>
      <c r="B378" s="35">
        <f>'2a. Database N flows'!G240&amp;"."&amp;'2a. Database N flows'!H240</f>
        <v/>
      </c>
      <c r="C378" s="35">
        <f>'2a. Database N flows'!J240</f>
        <v/>
      </c>
      <c r="D378" s="35">
        <f>'2a. Database N flows'!M240</f>
        <v/>
      </c>
      <c r="E378" s="35">
        <f>'2a. Database N flows'!N240</f>
        <v/>
      </c>
      <c r="F378" s="172">
        <f>'2a. Database N flows'!P240</f>
        <v/>
      </c>
      <c r="G378" s="35">
        <f>'2a. Database N flows'!R240</f>
        <v/>
      </c>
      <c r="H378" s="35">
        <f>'2a. Database N flows'!U240</f>
        <v/>
      </c>
      <c r="I378" s="35">
        <f>'2a. Database N flows'!T240</f>
        <v/>
      </c>
      <c r="J378" s="35">
        <f>A378&amp;"-"&amp;B378&amp;"-"&amp;C378</f>
        <v/>
      </c>
    </row>
    <row r="379">
      <c r="A379" s="35">
        <f>'2a. Database N flows'!D241&amp;"."&amp;'2a. Database N flows'!E241</f>
        <v/>
      </c>
      <c r="B379" s="35">
        <f>'2a. Database N flows'!G241&amp;"."&amp;'2a. Database N flows'!H241</f>
        <v/>
      </c>
      <c r="C379" s="35">
        <f>'2a. Database N flows'!J241</f>
        <v/>
      </c>
      <c r="D379" s="35">
        <f>'2a. Database N flows'!M241</f>
        <v/>
      </c>
      <c r="E379" s="35">
        <f>'2a. Database N flows'!N241</f>
        <v/>
      </c>
      <c r="F379" s="172">
        <f>'2a. Database N flows'!P241</f>
        <v/>
      </c>
      <c r="G379" s="35">
        <f>'2a. Database N flows'!R241</f>
        <v/>
      </c>
      <c r="H379" s="35">
        <f>'2a. Database N flows'!U241</f>
        <v/>
      </c>
      <c r="I379" s="35">
        <f>'2a. Database N flows'!T241</f>
        <v/>
      </c>
      <c r="J379" s="35">
        <f>A379&amp;"-"&amp;B379&amp;"-"&amp;C379</f>
        <v/>
      </c>
    </row>
    <row r="380">
      <c r="A380" s="35">
        <f>'2a. Database N flows'!D242&amp;"."&amp;'2a. Database N flows'!E242</f>
        <v/>
      </c>
      <c r="B380" s="35">
        <f>'2a. Database N flows'!G242&amp;"."&amp;'2a. Database N flows'!H242</f>
        <v/>
      </c>
      <c r="C380" s="35">
        <f>'2a. Database N flows'!J242</f>
        <v/>
      </c>
      <c r="D380" s="35">
        <f>'2a. Database N flows'!M242</f>
        <v/>
      </c>
      <c r="E380" s="35">
        <f>'2a. Database N flows'!N242</f>
        <v/>
      </c>
      <c r="F380" s="172">
        <f>'2a. Database N flows'!P242</f>
        <v/>
      </c>
      <c r="G380" s="35">
        <f>'2a. Database N flows'!R242</f>
        <v/>
      </c>
      <c r="H380" s="35">
        <f>'2a. Database N flows'!U242</f>
        <v/>
      </c>
      <c r="I380" s="35">
        <f>'2a. Database N flows'!T242</f>
        <v/>
      </c>
      <c r="J380" s="35">
        <f>A380&amp;"-"&amp;B380&amp;"-"&amp;C380</f>
        <v/>
      </c>
    </row>
    <row r="381">
      <c r="A381" s="35">
        <f>'2a. Database N flows'!#REF!&amp;"."&amp;'2a. Database N flows'!#REF!</f>
        <v/>
      </c>
      <c r="B381" s="35">
        <f>'2a. Database N flows'!#REF!&amp;"."&amp;'2a. Database N flows'!#REF!</f>
        <v/>
      </c>
      <c r="C381" s="35">
        <f>'2a. Database N flows'!#REF!</f>
        <v/>
      </c>
      <c r="D381" s="35">
        <f>'2a. Database N flows'!#REF!</f>
        <v/>
      </c>
      <c r="E381" s="35">
        <f>'2a. Database N flows'!#REF!</f>
        <v/>
      </c>
      <c r="F381" s="172">
        <f>'2a. Database N flows'!#REF!</f>
        <v/>
      </c>
      <c r="G381" s="35">
        <f>'2a. Database N flows'!#REF!</f>
        <v/>
      </c>
      <c r="H381" s="35">
        <f>'2a. Database N flows'!#REF!</f>
        <v/>
      </c>
      <c r="I381" s="35">
        <f>'2a. Database N flows'!#REF!</f>
        <v/>
      </c>
      <c r="J381" s="35">
        <f>A381&amp;"-"&amp;B381&amp;"-"&amp;C381</f>
        <v/>
      </c>
    </row>
    <row r="382">
      <c r="A382" s="35">
        <f>'2a. Database N flows'!#REF!&amp;"."&amp;'2a. Database N flows'!#REF!</f>
        <v/>
      </c>
      <c r="B382" s="35">
        <f>'2a. Database N flows'!#REF!&amp;"."&amp;'2a. Database N flows'!#REF!</f>
        <v/>
      </c>
      <c r="C382" s="35">
        <f>'2a. Database N flows'!#REF!</f>
        <v/>
      </c>
      <c r="D382" s="35">
        <f>'2a. Database N flows'!#REF!</f>
        <v/>
      </c>
      <c r="E382" s="35">
        <f>'2a. Database N flows'!#REF!</f>
        <v/>
      </c>
      <c r="F382" s="172">
        <f>'2a. Database N flows'!#REF!</f>
        <v/>
      </c>
      <c r="G382" s="35">
        <f>'2a. Database N flows'!#REF!</f>
        <v/>
      </c>
      <c r="H382" s="35">
        <f>'2a. Database N flows'!#REF!</f>
        <v/>
      </c>
      <c r="I382" s="35">
        <f>'2a. Database N flows'!#REF!</f>
        <v/>
      </c>
      <c r="J382" s="35">
        <f>A382&amp;"-"&amp;B382&amp;"-"&amp;C382</f>
        <v/>
      </c>
    </row>
    <row r="383">
      <c r="A383" s="35">
        <f>'2a. Database N flows'!#REF!&amp;"."&amp;'2a. Database N flows'!#REF!</f>
        <v/>
      </c>
      <c r="B383" s="35">
        <f>'2a. Database N flows'!#REF!&amp;"."&amp;'2a. Database N flows'!#REF!</f>
        <v/>
      </c>
      <c r="C383" s="35">
        <f>'2a. Database N flows'!#REF!</f>
        <v/>
      </c>
      <c r="D383" s="35">
        <f>'2a. Database N flows'!#REF!</f>
        <v/>
      </c>
      <c r="E383" s="35">
        <f>'2a. Database N flows'!#REF!</f>
        <v/>
      </c>
      <c r="F383" s="172">
        <f>'2a. Database N flows'!#REF!</f>
        <v/>
      </c>
      <c r="G383" s="35">
        <f>'2a. Database N flows'!#REF!</f>
        <v/>
      </c>
      <c r="H383" s="35">
        <f>'2a. Database N flows'!#REF!</f>
        <v/>
      </c>
      <c r="I383" s="35">
        <f>'2a. Database N flows'!#REF!</f>
        <v/>
      </c>
      <c r="J383" s="35">
        <f>A383&amp;"-"&amp;B383&amp;"-"&amp;C383</f>
        <v/>
      </c>
    </row>
    <row r="384">
      <c r="A384" s="35">
        <f>'2a. Database N flows'!D243&amp;"."&amp;'2a. Database N flows'!E243</f>
        <v/>
      </c>
      <c r="B384" s="35">
        <f>'2a. Database N flows'!G243&amp;"."&amp;'2a. Database N flows'!H243</f>
        <v/>
      </c>
      <c r="C384" s="35">
        <f>'2a. Database N flows'!J243</f>
        <v/>
      </c>
      <c r="D384" s="35">
        <f>'2a. Database N flows'!M243</f>
        <v/>
      </c>
      <c r="E384" s="35">
        <f>'2a. Database N flows'!N243</f>
        <v/>
      </c>
      <c r="F384" s="172">
        <f>'2a. Database N flows'!P243</f>
        <v/>
      </c>
      <c r="G384" s="35">
        <f>'2a. Database N flows'!R243</f>
        <v/>
      </c>
      <c r="H384" s="35">
        <f>'2a. Database N flows'!U243</f>
        <v/>
      </c>
      <c r="I384" s="35">
        <f>'2a. Database N flows'!T243</f>
        <v/>
      </c>
      <c r="J384" s="35">
        <f>A384&amp;"-"&amp;B384&amp;"-"&amp;C384</f>
        <v/>
      </c>
    </row>
    <row r="385">
      <c r="A385" s="35">
        <f>'2a. Database N flows'!#REF!&amp;"."&amp;'2a. Database N flows'!#REF!</f>
        <v/>
      </c>
      <c r="B385" s="35">
        <f>'2a. Database N flows'!#REF!&amp;"."&amp;'2a. Database N flows'!#REF!</f>
        <v/>
      </c>
      <c r="C385" s="35">
        <f>'2a. Database N flows'!#REF!</f>
        <v/>
      </c>
      <c r="D385" s="35">
        <f>'2a. Database N flows'!#REF!</f>
        <v/>
      </c>
      <c r="E385" s="35">
        <f>'2a. Database N flows'!#REF!</f>
        <v/>
      </c>
      <c r="F385" s="172">
        <f>'2a. Database N flows'!#REF!</f>
        <v/>
      </c>
      <c r="G385" s="35">
        <f>'2a. Database N flows'!#REF!</f>
        <v/>
      </c>
      <c r="H385" s="35">
        <f>'2a. Database N flows'!#REF!</f>
        <v/>
      </c>
      <c r="I385" s="35">
        <f>'2a. Database N flows'!#REF!</f>
        <v/>
      </c>
      <c r="J385" s="35">
        <f>A385&amp;"-"&amp;B385&amp;"-"&amp;C385</f>
        <v/>
      </c>
    </row>
    <row r="386">
      <c r="A386" s="35">
        <f>'2a. Database N flows'!D244&amp;"."&amp;'2a. Database N flows'!E244</f>
        <v/>
      </c>
      <c r="B386" s="35">
        <f>'2a. Database N flows'!G244&amp;"."&amp;'2a. Database N flows'!H244</f>
        <v/>
      </c>
      <c r="C386" s="35">
        <f>'2a. Database N flows'!J244</f>
        <v/>
      </c>
      <c r="D386" s="35">
        <f>'2a. Database N flows'!M244</f>
        <v/>
      </c>
      <c r="E386" s="35">
        <f>'2a. Database N flows'!N244</f>
        <v/>
      </c>
      <c r="F386" s="172">
        <f>'2a. Database N flows'!P244</f>
        <v/>
      </c>
      <c r="G386" s="35">
        <f>'2a. Database N flows'!R244</f>
        <v/>
      </c>
      <c r="H386" s="35">
        <f>'2a. Database N flows'!U244</f>
        <v/>
      </c>
      <c r="I386" s="35">
        <f>'2a. Database N flows'!T244</f>
        <v/>
      </c>
      <c r="J386" s="35">
        <f>A386&amp;"-"&amp;B386&amp;"-"&amp;C386</f>
        <v/>
      </c>
    </row>
    <row r="387">
      <c r="A387" s="35">
        <f>'2a. Database N flows'!D245&amp;"."&amp;'2a. Database N flows'!E245</f>
        <v/>
      </c>
      <c r="B387" s="35">
        <f>'2a. Database N flows'!G245&amp;"."&amp;'2a. Database N flows'!H245</f>
        <v/>
      </c>
      <c r="C387" s="35">
        <f>'2a. Database N flows'!J245</f>
        <v/>
      </c>
      <c r="D387" s="35">
        <f>'2a. Database N flows'!M245</f>
        <v/>
      </c>
      <c r="E387" s="35">
        <f>'2a. Database N flows'!N245</f>
        <v/>
      </c>
      <c r="F387" s="172">
        <f>'2a. Database N flows'!P245</f>
        <v/>
      </c>
      <c r="G387" s="35">
        <f>'2a. Database N flows'!R245</f>
        <v/>
      </c>
      <c r="H387" s="35">
        <f>'2a. Database N flows'!U245</f>
        <v/>
      </c>
      <c r="I387" s="35">
        <f>'2a. Database N flows'!T245</f>
        <v/>
      </c>
      <c r="J387" s="35">
        <f>A387&amp;"-"&amp;B387&amp;"-"&amp;C387</f>
        <v/>
      </c>
    </row>
    <row r="388">
      <c r="A388" s="35">
        <f>'2a. Database N flows'!D246&amp;"."&amp;'2a. Database N flows'!E246</f>
        <v/>
      </c>
      <c r="B388" s="35">
        <f>'2a. Database N flows'!G246&amp;"."&amp;'2a. Database N flows'!H246</f>
        <v/>
      </c>
      <c r="C388" s="35">
        <f>'2a. Database N flows'!J246</f>
        <v/>
      </c>
      <c r="D388" s="35">
        <f>'2a. Database N flows'!M246</f>
        <v/>
      </c>
      <c r="E388" s="35">
        <f>'2a. Database N flows'!N246</f>
        <v/>
      </c>
      <c r="F388" s="172">
        <f>'2a. Database N flows'!P246</f>
        <v/>
      </c>
      <c r="G388" s="35">
        <f>'2a. Database N flows'!R246</f>
        <v/>
      </c>
      <c r="H388" s="35">
        <f>'2a. Database N flows'!U246</f>
        <v/>
      </c>
      <c r="I388" s="35">
        <f>'2a. Database N flows'!T246</f>
        <v/>
      </c>
      <c r="J388" s="35">
        <f>A388&amp;"-"&amp;B388&amp;"-"&amp;C388</f>
        <v/>
      </c>
    </row>
    <row r="389">
      <c r="A389" s="35">
        <f>'2a. Database N flows'!D247&amp;"."&amp;'2a. Database N flows'!E247</f>
        <v/>
      </c>
      <c r="B389" s="35">
        <f>'2a. Database N flows'!G247&amp;"."&amp;'2a. Database N flows'!H247</f>
        <v/>
      </c>
      <c r="C389" s="35">
        <f>'2a. Database N flows'!J247</f>
        <v/>
      </c>
      <c r="D389" s="35">
        <f>'2a. Database N flows'!M247</f>
        <v/>
      </c>
      <c r="E389" s="35">
        <f>'2a. Database N flows'!N247</f>
        <v/>
      </c>
      <c r="F389" s="172">
        <f>'2a. Database N flows'!P247</f>
        <v/>
      </c>
      <c r="G389" s="35">
        <f>'2a. Database N flows'!R247</f>
        <v/>
      </c>
      <c r="H389" s="35">
        <f>'2a. Database N flows'!U247</f>
        <v/>
      </c>
      <c r="I389" s="35">
        <f>'2a. Database N flows'!T247</f>
        <v/>
      </c>
      <c r="J389" s="35">
        <f>A389&amp;"-"&amp;B389&amp;"-"&amp;C389</f>
        <v/>
      </c>
    </row>
    <row r="390">
      <c r="A390" s="35">
        <f>'2a. Database N flows'!D248&amp;"."&amp;'2a. Database N flows'!E248</f>
        <v/>
      </c>
      <c r="B390" s="35">
        <f>'2a. Database N flows'!G248&amp;"."&amp;'2a. Database N flows'!H248</f>
        <v/>
      </c>
      <c r="C390" s="35">
        <f>'2a. Database N flows'!J248</f>
        <v/>
      </c>
      <c r="D390" s="35">
        <f>'2a. Database N flows'!M248</f>
        <v/>
      </c>
      <c r="E390" s="35">
        <f>'2a. Database N flows'!N248</f>
        <v/>
      </c>
      <c r="F390" s="172">
        <f>'2a. Database N flows'!P248</f>
        <v/>
      </c>
      <c r="G390" s="35">
        <f>'2a. Database N flows'!R248</f>
        <v/>
      </c>
      <c r="H390" s="35">
        <f>'2a. Database N flows'!U248</f>
        <v/>
      </c>
      <c r="I390" s="35">
        <f>'2a. Database N flows'!T248</f>
        <v/>
      </c>
      <c r="J390" s="35">
        <f>A390&amp;"-"&amp;B390&amp;"-"&amp;C390</f>
        <v/>
      </c>
    </row>
    <row r="391">
      <c r="A391" s="35">
        <f>'2a. Database N flows'!#REF!&amp;"."&amp;'2a. Database N flows'!#REF!</f>
        <v/>
      </c>
      <c r="B391" s="35">
        <f>'2a. Database N flows'!#REF!&amp;"."&amp;'2a. Database N flows'!#REF!</f>
        <v/>
      </c>
      <c r="C391" s="35">
        <f>'2a. Database N flows'!#REF!</f>
        <v/>
      </c>
      <c r="D391" s="35">
        <f>'2a. Database N flows'!#REF!</f>
        <v/>
      </c>
      <c r="E391" s="35">
        <f>'2a. Database N flows'!#REF!</f>
        <v/>
      </c>
      <c r="F391" s="172">
        <f>'2a. Database N flows'!#REF!</f>
        <v/>
      </c>
      <c r="G391" s="35">
        <f>'2a. Database N flows'!#REF!</f>
        <v/>
      </c>
      <c r="H391" s="35">
        <f>'2a. Database N flows'!#REF!</f>
        <v/>
      </c>
      <c r="I391" s="35">
        <f>'2a. Database N flows'!#REF!</f>
        <v/>
      </c>
      <c r="J391" s="35">
        <f>A391&amp;"-"&amp;B391&amp;"-"&amp;C391</f>
        <v/>
      </c>
    </row>
    <row r="392">
      <c r="A392" s="35">
        <f>'2a. Database N flows'!#REF!&amp;"."&amp;'2a. Database N flows'!#REF!</f>
        <v/>
      </c>
      <c r="B392" s="35">
        <f>'2a. Database N flows'!#REF!&amp;"."&amp;'2a. Database N flows'!#REF!</f>
        <v/>
      </c>
      <c r="C392" s="35">
        <f>'2a. Database N flows'!#REF!</f>
        <v/>
      </c>
      <c r="D392" s="35">
        <f>'2a. Database N flows'!#REF!</f>
        <v/>
      </c>
      <c r="E392" s="35">
        <f>'2a. Database N flows'!#REF!</f>
        <v/>
      </c>
      <c r="F392" s="172">
        <f>'2a. Database N flows'!#REF!</f>
        <v/>
      </c>
      <c r="G392" s="35">
        <f>'2a. Database N flows'!#REF!</f>
        <v/>
      </c>
      <c r="H392" s="35">
        <f>'2a. Database N flows'!#REF!</f>
        <v/>
      </c>
      <c r="I392" s="35">
        <f>'2a. Database N flows'!#REF!</f>
        <v/>
      </c>
      <c r="J392" s="35">
        <f>A392&amp;"-"&amp;B392&amp;"-"&amp;C392</f>
        <v/>
      </c>
    </row>
    <row r="393">
      <c r="A393" s="35">
        <f>'2a. Database N flows'!D249&amp;"."&amp;'2a. Database N flows'!E249</f>
        <v/>
      </c>
      <c r="B393" s="35">
        <f>'2a. Database N flows'!G249&amp;"."&amp;'2a. Database N flows'!H249</f>
        <v/>
      </c>
      <c r="C393" s="35">
        <f>'2a. Database N flows'!J249</f>
        <v/>
      </c>
      <c r="D393" s="35">
        <f>'2a. Database N flows'!M249</f>
        <v/>
      </c>
      <c r="E393" s="35">
        <f>'2a. Database N flows'!N249</f>
        <v/>
      </c>
      <c r="F393" s="172">
        <f>'2a. Database N flows'!P249</f>
        <v/>
      </c>
      <c r="G393" s="35">
        <f>'2a. Database N flows'!R249</f>
        <v/>
      </c>
      <c r="H393" s="35">
        <f>'2a. Database N flows'!U249</f>
        <v/>
      </c>
      <c r="I393" s="35">
        <f>'2a. Database N flows'!T249</f>
        <v/>
      </c>
      <c r="J393" s="35">
        <f>A393&amp;"-"&amp;B393&amp;"-"&amp;C393</f>
        <v/>
      </c>
    </row>
    <row r="394">
      <c r="A394" s="35">
        <f>'2a. Database N flows'!#REF!&amp;"."&amp;'2a. Database N flows'!#REF!</f>
        <v/>
      </c>
      <c r="B394" s="35">
        <f>'2a. Database N flows'!#REF!&amp;"."&amp;'2a. Database N flows'!#REF!</f>
        <v/>
      </c>
      <c r="C394" s="35">
        <f>'2a. Database N flows'!#REF!</f>
        <v/>
      </c>
      <c r="D394" s="35">
        <f>'2a. Database N flows'!#REF!</f>
        <v/>
      </c>
      <c r="E394" s="35">
        <f>'2a. Database N flows'!#REF!</f>
        <v/>
      </c>
      <c r="F394" s="172">
        <f>'2a. Database N flows'!#REF!</f>
        <v/>
      </c>
      <c r="G394" s="35">
        <f>'2a. Database N flows'!#REF!</f>
        <v/>
      </c>
      <c r="H394" s="35">
        <f>'2a. Database N flows'!#REF!</f>
        <v/>
      </c>
      <c r="I394" s="35">
        <f>'2a. Database N flows'!#REF!</f>
        <v/>
      </c>
      <c r="J394" s="35">
        <f>A394&amp;"-"&amp;B394&amp;"-"&amp;C394</f>
        <v/>
      </c>
    </row>
    <row r="395">
      <c r="A395" s="35">
        <f>'2a. Database N flows'!#REF!&amp;"."&amp;'2a. Database N flows'!#REF!</f>
        <v/>
      </c>
      <c r="B395" s="35">
        <f>'2a. Database N flows'!#REF!&amp;"."&amp;'2a. Database N flows'!#REF!</f>
        <v/>
      </c>
      <c r="C395" s="35">
        <f>'2a. Database N flows'!#REF!</f>
        <v/>
      </c>
      <c r="D395" s="35">
        <f>'2a. Database N flows'!#REF!</f>
        <v/>
      </c>
      <c r="E395" s="35">
        <f>'2a. Database N flows'!#REF!</f>
        <v/>
      </c>
      <c r="F395" s="172">
        <f>'2a. Database N flows'!#REF!</f>
        <v/>
      </c>
      <c r="G395" s="35">
        <f>'2a. Database N flows'!#REF!</f>
        <v/>
      </c>
      <c r="H395" s="35">
        <f>'2a. Database N flows'!#REF!</f>
        <v/>
      </c>
      <c r="I395" s="35">
        <f>'2a. Database N flows'!#REF!</f>
        <v/>
      </c>
      <c r="J395" s="35">
        <f>A395&amp;"-"&amp;B395&amp;"-"&amp;C395</f>
        <v/>
      </c>
    </row>
    <row r="396">
      <c r="A396" s="35">
        <f>'2a. Database N flows'!#REF!&amp;"."&amp;'2a. Database N flows'!#REF!</f>
        <v/>
      </c>
      <c r="B396" s="35">
        <f>'2a. Database N flows'!#REF!&amp;"."&amp;'2a. Database N flows'!#REF!</f>
        <v/>
      </c>
      <c r="C396" s="35">
        <f>'2a. Database N flows'!#REF!</f>
        <v/>
      </c>
      <c r="D396" s="35">
        <f>'2a. Database N flows'!#REF!</f>
        <v/>
      </c>
      <c r="E396" s="35">
        <f>'2a. Database N flows'!#REF!</f>
        <v/>
      </c>
      <c r="F396" s="172">
        <f>'2a. Database N flows'!#REF!</f>
        <v/>
      </c>
      <c r="G396" s="35">
        <f>'2a. Database N flows'!#REF!</f>
        <v/>
      </c>
      <c r="H396" s="35">
        <f>'2a. Database N flows'!#REF!</f>
        <v/>
      </c>
      <c r="I396" s="35">
        <f>'2a. Database N flows'!#REF!</f>
        <v/>
      </c>
      <c r="J396" s="35">
        <f>A396&amp;"-"&amp;B396&amp;"-"&amp;C396</f>
        <v/>
      </c>
    </row>
    <row r="397">
      <c r="A397" s="35">
        <f>'2a. Database N flows'!D250&amp;"."&amp;'2a. Database N flows'!E250</f>
        <v/>
      </c>
      <c r="B397" s="35">
        <f>'2a. Database N flows'!G250&amp;"."&amp;'2a. Database N flows'!H250</f>
        <v/>
      </c>
      <c r="C397" s="35">
        <f>'2a. Database N flows'!J250</f>
        <v/>
      </c>
      <c r="D397" s="35">
        <f>'2a. Database N flows'!M250</f>
        <v/>
      </c>
      <c r="E397" s="35">
        <f>'2a. Database N flows'!N250</f>
        <v/>
      </c>
      <c r="F397" s="172">
        <f>'2a. Database N flows'!P250</f>
        <v/>
      </c>
      <c r="G397" s="35">
        <f>'2a. Database N flows'!R250</f>
        <v/>
      </c>
      <c r="H397" s="35">
        <f>'2a. Database N flows'!U250</f>
        <v/>
      </c>
      <c r="I397" s="35">
        <f>'2a. Database N flows'!T250</f>
        <v/>
      </c>
      <c r="J397" s="35">
        <f>A397&amp;"-"&amp;B397&amp;"-"&amp;C397</f>
        <v/>
      </c>
    </row>
    <row r="398">
      <c r="A398" s="35">
        <f>'2a. Database N flows'!#REF!&amp;"."&amp;'2a. Database N flows'!#REF!</f>
        <v/>
      </c>
      <c r="B398" s="35">
        <f>'2a. Database N flows'!#REF!&amp;"."&amp;'2a. Database N flows'!#REF!</f>
        <v/>
      </c>
      <c r="C398" s="35">
        <f>'2a. Database N flows'!#REF!</f>
        <v/>
      </c>
      <c r="D398" s="35">
        <f>'2a. Database N flows'!#REF!</f>
        <v/>
      </c>
      <c r="E398" s="35">
        <f>'2a. Database N flows'!#REF!</f>
        <v/>
      </c>
      <c r="F398" s="172">
        <f>'2a. Database N flows'!#REF!</f>
        <v/>
      </c>
      <c r="G398" s="35">
        <f>'2a. Database N flows'!#REF!</f>
        <v/>
      </c>
      <c r="H398" s="35">
        <f>'2a. Database N flows'!#REF!</f>
        <v/>
      </c>
      <c r="I398" s="35">
        <f>'2a. Database N flows'!#REF!</f>
        <v/>
      </c>
      <c r="J398" s="35">
        <f>A398&amp;"-"&amp;B398&amp;"-"&amp;C398</f>
        <v/>
      </c>
    </row>
    <row r="399">
      <c r="A399" s="35" t="n"/>
      <c r="B399" s="35" t="n"/>
      <c r="C399" s="35" t="n"/>
      <c r="D399" s="35" t="n"/>
      <c r="E399" s="35" t="n"/>
      <c r="F399" s="172" t="n"/>
      <c r="G399" s="35" t="n"/>
      <c r="H399" s="35" t="n"/>
      <c r="I399" s="35" t="n"/>
      <c r="J399" s="35" t="n"/>
    </row>
    <row r="400">
      <c r="A400" s="35">
        <f>'2a. Database N flows'!#REF!&amp;"."&amp;'2a. Database N flows'!#REF!</f>
        <v/>
      </c>
      <c r="B400" s="35">
        <f>'2a. Database N flows'!#REF!&amp;"."&amp;'2a. Database N flows'!#REF!</f>
        <v/>
      </c>
      <c r="C400" s="35">
        <f>'2a. Database N flows'!#REF!</f>
        <v/>
      </c>
      <c r="D400" s="35">
        <f>'2a. Database N flows'!#REF!</f>
        <v/>
      </c>
      <c r="E400" s="35">
        <f>'2a. Database N flows'!#REF!</f>
        <v/>
      </c>
      <c r="F400" s="172">
        <f>'2a. Database N flows'!#REF!</f>
        <v/>
      </c>
      <c r="G400" s="35">
        <f>'2a. Database N flows'!#REF!</f>
        <v/>
      </c>
      <c r="H400" s="35">
        <f>'2a. Database N flows'!#REF!</f>
        <v/>
      </c>
      <c r="I400" s="35">
        <f>'2a. Database N flows'!#REF!</f>
        <v/>
      </c>
      <c r="J400" s="35">
        <f>A400&amp;"-"&amp;B400&amp;"-"&amp;C400</f>
        <v/>
      </c>
    </row>
    <row r="401">
      <c r="A401" s="35">
        <f>'2a. Database N flows'!#REF!&amp;"."&amp;'2a. Database N flows'!#REF!</f>
        <v/>
      </c>
      <c r="B401" s="35">
        <f>'2a. Database N flows'!#REF!&amp;"."&amp;'2a. Database N flows'!#REF!</f>
        <v/>
      </c>
      <c r="C401" s="35">
        <f>'2a. Database N flows'!#REF!</f>
        <v/>
      </c>
      <c r="D401" s="35">
        <f>'2a. Database N flows'!#REF!</f>
        <v/>
      </c>
      <c r="E401" s="35">
        <f>'2a. Database N flows'!#REF!</f>
        <v/>
      </c>
      <c r="F401" s="172">
        <f>'2a. Database N flows'!#REF!</f>
        <v/>
      </c>
      <c r="G401" s="35">
        <f>'2a. Database N flows'!#REF!</f>
        <v/>
      </c>
      <c r="H401" s="35">
        <f>'2a. Database N flows'!#REF!</f>
        <v/>
      </c>
      <c r="I401" s="35">
        <f>'2a. Database N flows'!#REF!</f>
        <v/>
      </c>
      <c r="J401" s="35">
        <f>A401&amp;"-"&amp;B401&amp;"-"&amp;C401</f>
        <v/>
      </c>
    </row>
    <row r="402">
      <c r="A402" s="35">
        <f>'2a. Database N flows'!D251&amp;"."&amp;'2a. Database N flows'!E251</f>
        <v/>
      </c>
      <c r="B402" s="35">
        <f>'2a. Database N flows'!G251&amp;"."&amp;'2a. Database N flows'!H251</f>
        <v/>
      </c>
      <c r="C402" s="35">
        <f>'2a. Database N flows'!J251</f>
        <v/>
      </c>
      <c r="D402" s="35">
        <f>'2a. Database N flows'!M251</f>
        <v/>
      </c>
      <c r="E402" s="35">
        <f>'2a. Database N flows'!N251</f>
        <v/>
      </c>
      <c r="F402" s="172">
        <f>'2a. Database N flows'!P251</f>
        <v/>
      </c>
      <c r="G402" s="35">
        <f>'2a. Database N flows'!R251</f>
        <v/>
      </c>
      <c r="H402" s="35">
        <f>'2a. Database N flows'!U251</f>
        <v/>
      </c>
      <c r="I402" s="35">
        <f>'2a. Database N flows'!T251</f>
        <v/>
      </c>
      <c r="J402" s="35">
        <f>A402&amp;"-"&amp;B402&amp;"-"&amp;C402</f>
        <v/>
      </c>
    </row>
    <row r="403">
      <c r="A403" s="35">
        <f>'2a. Database N flows'!#REF!&amp;"."&amp;'2a. Database N flows'!#REF!</f>
        <v/>
      </c>
      <c r="B403" s="35">
        <f>'2a. Database N flows'!#REF!&amp;"."&amp;'2a. Database N flows'!#REF!</f>
        <v/>
      </c>
      <c r="C403" s="35">
        <f>'2a. Database N flows'!#REF!</f>
        <v/>
      </c>
      <c r="D403" s="35">
        <f>'2a. Database N flows'!#REF!</f>
        <v/>
      </c>
      <c r="E403" s="35">
        <f>'2a. Database N flows'!#REF!</f>
        <v/>
      </c>
      <c r="F403" s="172">
        <f>'2a. Database N flows'!#REF!</f>
        <v/>
      </c>
      <c r="G403" s="35">
        <f>'2a. Database N flows'!#REF!</f>
        <v/>
      </c>
      <c r="H403" s="35">
        <f>'2a. Database N flows'!#REF!</f>
        <v/>
      </c>
      <c r="I403" s="35">
        <f>'2a. Database N flows'!#REF!</f>
        <v/>
      </c>
      <c r="J403" s="35">
        <f>A403&amp;"-"&amp;B403&amp;"-"&amp;C403</f>
        <v/>
      </c>
    </row>
    <row r="404">
      <c r="A404" s="35">
        <f>'2a. Database N flows'!#REF!&amp;"."&amp;'2a. Database N flows'!#REF!</f>
        <v/>
      </c>
      <c r="B404" s="35">
        <f>'2a. Database N flows'!#REF!&amp;"."&amp;'2a. Database N flows'!#REF!</f>
        <v/>
      </c>
      <c r="C404" s="35">
        <f>'2a. Database N flows'!#REF!</f>
        <v/>
      </c>
      <c r="D404" s="35">
        <f>'2a. Database N flows'!#REF!</f>
        <v/>
      </c>
      <c r="E404" s="35">
        <f>'2a. Database N flows'!#REF!</f>
        <v/>
      </c>
      <c r="F404" s="172">
        <f>'2a. Database N flows'!#REF!</f>
        <v/>
      </c>
      <c r="G404" s="35">
        <f>'2a. Database N flows'!#REF!</f>
        <v/>
      </c>
      <c r="H404" s="35">
        <f>'2a. Database N flows'!#REF!</f>
        <v/>
      </c>
      <c r="I404" s="35">
        <f>'2a. Database N flows'!#REF!</f>
        <v/>
      </c>
      <c r="J404" s="35">
        <f>A404&amp;"-"&amp;B404&amp;"-"&amp;C404</f>
        <v/>
      </c>
    </row>
    <row r="405">
      <c r="A405" s="35">
        <f>'2a. Database N flows'!D252&amp;"."&amp;'2a. Database N flows'!E252</f>
        <v/>
      </c>
      <c r="B405" s="35">
        <f>'2a. Database N flows'!G252&amp;"."&amp;'2a. Database N flows'!H252</f>
        <v/>
      </c>
      <c r="C405" s="35">
        <f>'2a. Database N flows'!J252</f>
        <v/>
      </c>
      <c r="D405" s="35">
        <f>'2a. Database N flows'!M252</f>
        <v/>
      </c>
      <c r="E405" s="35">
        <f>'2a. Database N flows'!N252</f>
        <v/>
      </c>
      <c r="F405" s="172">
        <f>'2a. Database N flows'!P252</f>
        <v/>
      </c>
      <c r="G405" s="35">
        <f>'2a. Database N flows'!R252</f>
        <v/>
      </c>
      <c r="H405" s="35">
        <f>'2a. Database N flows'!U252</f>
        <v/>
      </c>
      <c r="I405" s="35">
        <f>'2a. Database N flows'!T252</f>
        <v/>
      </c>
      <c r="J405" s="35">
        <f>A405&amp;"-"&amp;B405&amp;"-"&amp;C405</f>
        <v/>
      </c>
    </row>
    <row r="406">
      <c r="A406" s="35">
        <f>'2a. Database N flows'!D253&amp;"."&amp;'2a. Database N flows'!E253</f>
        <v/>
      </c>
      <c r="B406" s="35">
        <f>'2a. Database N flows'!G253&amp;"."&amp;'2a. Database N flows'!H253</f>
        <v/>
      </c>
      <c r="C406" s="35">
        <f>'2a. Database N flows'!J253</f>
        <v/>
      </c>
      <c r="D406" s="35">
        <f>'2a. Database N flows'!M253</f>
        <v/>
      </c>
      <c r="E406" s="35">
        <f>'2a. Database N flows'!N253</f>
        <v/>
      </c>
      <c r="F406" s="172">
        <f>'2a. Database N flows'!P253</f>
        <v/>
      </c>
      <c r="G406" s="35">
        <f>'2a. Database N flows'!R253</f>
        <v/>
      </c>
      <c r="H406" s="35">
        <f>'2a. Database N flows'!U253</f>
        <v/>
      </c>
      <c r="I406" s="35">
        <f>'2a. Database N flows'!T253</f>
        <v/>
      </c>
      <c r="J406" s="35">
        <f>A406&amp;"-"&amp;B406&amp;"-"&amp;C406</f>
        <v/>
      </c>
    </row>
    <row r="407">
      <c r="A407" s="35">
        <f>'2a. Database N flows'!D254&amp;"."&amp;'2a. Database N flows'!E254</f>
        <v/>
      </c>
      <c r="B407" s="35">
        <f>'2a. Database N flows'!G254&amp;"."&amp;'2a. Database N flows'!H254</f>
        <v/>
      </c>
      <c r="C407" s="35">
        <f>'2a. Database N flows'!J254</f>
        <v/>
      </c>
      <c r="D407" s="35">
        <f>'2a. Database N flows'!M254</f>
        <v/>
      </c>
      <c r="E407" s="35">
        <f>'2a. Database N flows'!N254</f>
        <v/>
      </c>
      <c r="F407" s="172">
        <f>'2a. Database N flows'!P254</f>
        <v/>
      </c>
      <c r="G407" s="35">
        <f>'2a. Database N flows'!R254</f>
        <v/>
      </c>
      <c r="H407" s="35">
        <f>'2a. Database N flows'!U254</f>
        <v/>
      </c>
      <c r="I407" s="35">
        <f>'2a. Database N flows'!T254</f>
        <v/>
      </c>
      <c r="J407" s="35">
        <f>A407&amp;"-"&amp;B407&amp;"-"&amp;C407</f>
        <v/>
      </c>
    </row>
    <row r="408">
      <c r="A408" s="35">
        <f>'2a. Database N flows'!D255&amp;"."&amp;'2a. Database N flows'!E255</f>
        <v/>
      </c>
      <c r="B408" s="35">
        <f>'2a. Database N flows'!G255&amp;"."&amp;'2a. Database N flows'!H255</f>
        <v/>
      </c>
      <c r="C408" s="35">
        <f>'2a. Database N flows'!J255</f>
        <v/>
      </c>
      <c r="D408" s="35">
        <f>'2a. Database N flows'!M255</f>
        <v/>
      </c>
      <c r="E408" s="35">
        <f>'2a. Database N flows'!N255</f>
        <v/>
      </c>
      <c r="F408" s="172">
        <f>'2a. Database N flows'!P255</f>
        <v/>
      </c>
      <c r="G408" s="35">
        <f>'2a. Database N flows'!R255</f>
        <v/>
      </c>
      <c r="H408" s="35">
        <f>'2a. Database N flows'!U255</f>
        <v/>
      </c>
      <c r="I408" s="35">
        <f>'2a. Database N flows'!T255</f>
        <v/>
      </c>
      <c r="J408" s="35">
        <f>A408&amp;"-"&amp;B408&amp;"-"&amp;C408</f>
        <v/>
      </c>
    </row>
    <row r="409">
      <c r="A409" s="35">
        <f>'2a. Database N flows'!D256&amp;"."&amp;'2a. Database N flows'!E256</f>
        <v/>
      </c>
      <c r="B409" s="35">
        <f>'2a. Database N flows'!G256&amp;"."&amp;'2a. Database N flows'!H256</f>
        <v/>
      </c>
      <c r="C409" s="35">
        <f>'2a. Database N flows'!J256</f>
        <v/>
      </c>
      <c r="D409" s="35">
        <f>'2a. Database N flows'!M256</f>
        <v/>
      </c>
      <c r="E409" s="35">
        <f>'2a. Database N flows'!N256</f>
        <v/>
      </c>
      <c r="F409" s="172">
        <f>'2a. Database N flows'!P256</f>
        <v/>
      </c>
      <c r="G409" s="35">
        <f>'2a. Database N flows'!R256</f>
        <v/>
      </c>
      <c r="H409" s="35">
        <f>'2a. Database N flows'!U256</f>
        <v/>
      </c>
      <c r="I409" s="35">
        <f>'2a. Database N flows'!T256</f>
        <v/>
      </c>
      <c r="J409" s="35">
        <f>A409&amp;"-"&amp;B409&amp;"-"&amp;C409</f>
        <v/>
      </c>
    </row>
    <row r="410">
      <c r="A410" s="35">
        <f>'2a. Database N flows'!D257&amp;"."&amp;'2a. Database N flows'!E257</f>
        <v/>
      </c>
      <c r="B410" s="35">
        <f>'2a. Database N flows'!G257&amp;"."&amp;'2a. Database N flows'!H257</f>
        <v/>
      </c>
      <c r="C410" s="35">
        <f>'2a. Database N flows'!J257</f>
        <v/>
      </c>
      <c r="D410" s="35">
        <f>'2a. Database N flows'!M257</f>
        <v/>
      </c>
      <c r="E410" s="35">
        <f>'2a. Database N flows'!N257</f>
        <v/>
      </c>
      <c r="F410" s="172">
        <f>'2a. Database N flows'!P257</f>
        <v/>
      </c>
      <c r="G410" s="35">
        <f>'2a. Database N flows'!R257</f>
        <v/>
      </c>
      <c r="H410" s="35">
        <f>'2a. Database N flows'!U257</f>
        <v/>
      </c>
      <c r="I410" s="35">
        <f>'2a. Database N flows'!T257</f>
        <v/>
      </c>
      <c r="J410" s="35">
        <f>A410&amp;"-"&amp;B410&amp;"-"&amp;C410</f>
        <v/>
      </c>
    </row>
    <row r="411">
      <c r="A411" s="35">
        <f>'2a. Database N flows'!D258&amp;"."&amp;'2a. Database N flows'!E258</f>
        <v/>
      </c>
      <c r="B411" s="35">
        <f>'2a. Database N flows'!G258&amp;"."&amp;'2a. Database N flows'!H258</f>
        <v/>
      </c>
      <c r="C411" s="35">
        <f>'2a. Database N flows'!J258</f>
        <v/>
      </c>
      <c r="D411" s="35">
        <f>'2a. Database N flows'!M258</f>
        <v/>
      </c>
      <c r="E411" s="35">
        <f>'2a. Database N flows'!N258</f>
        <v/>
      </c>
      <c r="F411" s="172">
        <f>'2a. Database N flows'!P258</f>
        <v/>
      </c>
      <c r="G411" s="35">
        <f>'2a. Database N flows'!R258</f>
        <v/>
      </c>
      <c r="H411" s="35">
        <f>'2a. Database N flows'!U258</f>
        <v/>
      </c>
      <c r="I411" s="35">
        <f>'2a. Database N flows'!T258</f>
        <v/>
      </c>
      <c r="J411" s="35">
        <f>A411&amp;"-"&amp;B411&amp;"-"&amp;C411</f>
        <v/>
      </c>
    </row>
    <row r="412">
      <c r="A412" s="35">
        <f>'2a. Database N flows'!D259&amp;"."&amp;'2a. Database N flows'!E259</f>
        <v/>
      </c>
      <c r="B412" s="35">
        <f>'2a. Database N flows'!G259&amp;"."&amp;'2a. Database N flows'!H259</f>
        <v/>
      </c>
      <c r="C412" s="35">
        <f>'2a. Database N flows'!J259</f>
        <v/>
      </c>
      <c r="D412" s="35">
        <f>'2a. Database N flows'!M259</f>
        <v/>
      </c>
      <c r="E412" s="35">
        <f>'2a. Database N flows'!N259</f>
        <v/>
      </c>
      <c r="F412" s="172">
        <f>'2a. Database N flows'!P259</f>
        <v/>
      </c>
      <c r="G412" s="35">
        <f>'2a. Database N flows'!R259</f>
        <v/>
      </c>
      <c r="H412" s="35">
        <f>'2a. Database N flows'!U259</f>
        <v/>
      </c>
      <c r="I412" s="35">
        <f>'2a. Database N flows'!T259</f>
        <v/>
      </c>
      <c r="J412" s="35">
        <f>A412&amp;"-"&amp;B412&amp;"-"&amp;C412</f>
        <v/>
      </c>
    </row>
    <row r="413">
      <c r="A413" s="35">
        <f>'2a. Database N flows'!#REF!&amp;"."&amp;'2a. Database N flows'!#REF!</f>
        <v/>
      </c>
      <c r="B413" s="35">
        <f>'2a. Database N flows'!#REF!&amp;"."&amp;'2a. Database N flows'!#REF!</f>
        <v/>
      </c>
      <c r="C413" s="35">
        <f>'2a. Database N flows'!#REF!</f>
        <v/>
      </c>
      <c r="D413" s="35">
        <f>'2a. Database N flows'!#REF!</f>
        <v/>
      </c>
      <c r="E413" s="35">
        <f>'2a. Database N flows'!#REF!</f>
        <v/>
      </c>
      <c r="F413" s="172">
        <f>'2a. Database N flows'!#REF!</f>
        <v/>
      </c>
      <c r="G413" s="35">
        <f>'2a. Database N flows'!#REF!</f>
        <v/>
      </c>
      <c r="H413" s="35">
        <f>'2a. Database N flows'!#REF!</f>
        <v/>
      </c>
      <c r="I413" s="35">
        <f>'2a. Database N flows'!#REF!</f>
        <v/>
      </c>
      <c r="J413" s="35">
        <f>A413&amp;"-"&amp;B413&amp;"-"&amp;C413</f>
        <v/>
      </c>
    </row>
    <row r="414">
      <c r="A414" s="35">
        <f>'2a. Database N flows'!D260&amp;"."&amp;'2a. Database N flows'!E260</f>
        <v/>
      </c>
      <c r="B414" s="35">
        <f>'2a. Database N flows'!G260&amp;"."&amp;'2a. Database N flows'!H260</f>
        <v/>
      </c>
      <c r="C414" s="35">
        <f>'2a. Database N flows'!J260</f>
        <v/>
      </c>
      <c r="D414" s="35">
        <f>'2a. Database N flows'!M260</f>
        <v/>
      </c>
      <c r="E414" s="35">
        <f>'2a. Database N flows'!N260</f>
        <v/>
      </c>
      <c r="F414" s="172">
        <f>'2a. Database N flows'!P260</f>
        <v/>
      </c>
      <c r="G414" s="35">
        <f>'2a. Database N flows'!R260</f>
        <v/>
      </c>
      <c r="H414" s="35">
        <f>'2a. Database N flows'!U260</f>
        <v/>
      </c>
      <c r="I414" s="35">
        <f>'2a. Database N flows'!T260</f>
        <v/>
      </c>
      <c r="J414" s="35">
        <f>A414&amp;"-"&amp;B414&amp;"-"&amp;C414</f>
        <v/>
      </c>
    </row>
    <row r="415">
      <c r="A415" s="35">
        <f>'2a. Database N flows'!D261&amp;"."&amp;'2a. Database N flows'!E261</f>
        <v/>
      </c>
      <c r="B415" s="35">
        <f>'2a. Database N flows'!G261&amp;"."&amp;'2a. Database N flows'!H261</f>
        <v/>
      </c>
      <c r="C415" s="35">
        <f>'2a. Database N flows'!J261</f>
        <v/>
      </c>
      <c r="D415" s="35">
        <f>'2a. Database N flows'!M261</f>
        <v/>
      </c>
      <c r="E415" s="35">
        <f>'2a. Database N flows'!N261</f>
        <v/>
      </c>
      <c r="F415" s="172">
        <f>'2a. Database N flows'!P261</f>
        <v/>
      </c>
      <c r="G415" s="35">
        <f>'2a. Database N flows'!R261</f>
        <v/>
      </c>
      <c r="H415" s="35">
        <f>'2a. Database N flows'!U261</f>
        <v/>
      </c>
      <c r="I415" s="35">
        <f>'2a. Database N flows'!T261</f>
        <v/>
      </c>
      <c r="J415" s="35">
        <f>A415&amp;"-"&amp;B415&amp;"-"&amp;C415</f>
        <v/>
      </c>
    </row>
    <row r="416">
      <c r="A416" s="35">
        <f>'2a. Database N flows'!#REF!&amp;"."&amp;'2a. Database N flows'!#REF!</f>
        <v/>
      </c>
      <c r="B416" s="35">
        <f>'2a. Database N flows'!#REF!&amp;"."&amp;'2a. Database N flows'!#REF!</f>
        <v/>
      </c>
      <c r="C416" s="35">
        <f>'2a. Database N flows'!#REF!</f>
        <v/>
      </c>
      <c r="D416" s="35">
        <f>'2a. Database N flows'!#REF!</f>
        <v/>
      </c>
      <c r="E416" s="35">
        <f>'2a. Database N flows'!#REF!</f>
        <v/>
      </c>
      <c r="F416" s="172">
        <f>'2a. Database N flows'!#REF!</f>
        <v/>
      </c>
      <c r="G416" s="35">
        <f>'2a. Database N flows'!#REF!</f>
        <v/>
      </c>
      <c r="H416" s="35">
        <f>'2a. Database N flows'!#REF!</f>
        <v/>
      </c>
      <c r="I416" s="35">
        <f>'2a. Database N flows'!#REF!</f>
        <v/>
      </c>
      <c r="J416" s="35">
        <f>A416&amp;"-"&amp;B416&amp;"-"&amp;C416</f>
        <v/>
      </c>
    </row>
    <row r="417">
      <c r="A417" s="35">
        <f>'2a. Database N flows'!D262&amp;"."&amp;'2a. Database N flows'!E262</f>
        <v/>
      </c>
      <c r="B417" s="35">
        <f>'2a. Database N flows'!G262&amp;"."&amp;'2a. Database N flows'!H262</f>
        <v/>
      </c>
      <c r="C417" s="35">
        <f>'2a. Database N flows'!J262</f>
        <v/>
      </c>
      <c r="D417" s="35">
        <f>'2a. Database N flows'!M262</f>
        <v/>
      </c>
      <c r="E417" s="35">
        <f>'2a. Database N flows'!N262</f>
        <v/>
      </c>
      <c r="F417" s="172">
        <f>'2a. Database N flows'!P262</f>
        <v/>
      </c>
      <c r="G417" s="35">
        <f>'2a. Database N flows'!R262</f>
        <v/>
      </c>
      <c r="H417" s="35">
        <f>'2a. Database N flows'!U262</f>
        <v/>
      </c>
      <c r="I417" s="35">
        <f>'2a. Database N flows'!T262</f>
        <v/>
      </c>
      <c r="J417" s="35">
        <f>A417&amp;"-"&amp;B417&amp;"-"&amp;C417</f>
        <v/>
      </c>
    </row>
    <row r="418">
      <c r="A418" s="35">
        <f>'2a. Database N flows'!D263&amp;"."&amp;'2a. Database N flows'!E263</f>
        <v/>
      </c>
      <c r="B418" s="35">
        <f>'2a. Database N flows'!G263&amp;"."&amp;'2a. Database N flows'!H263</f>
        <v/>
      </c>
      <c r="C418" s="35">
        <f>'2a. Database N flows'!J263</f>
        <v/>
      </c>
      <c r="D418" s="35">
        <f>'2a. Database N flows'!M263</f>
        <v/>
      </c>
      <c r="E418" s="35">
        <f>'2a. Database N flows'!N263</f>
        <v/>
      </c>
      <c r="F418" s="172">
        <f>'2a. Database N flows'!P263</f>
        <v/>
      </c>
      <c r="G418" s="35">
        <f>'2a. Database N flows'!R263</f>
        <v/>
      </c>
      <c r="H418" s="35">
        <f>'2a. Database N flows'!U263</f>
        <v/>
      </c>
      <c r="I418" s="35">
        <f>'2a. Database N flows'!T263</f>
        <v/>
      </c>
      <c r="J418" s="35">
        <f>A418&amp;"-"&amp;B418&amp;"-"&amp;C418</f>
        <v/>
      </c>
    </row>
    <row r="419">
      <c r="A419" s="35">
        <f>'2a. Database N flows'!D264&amp;"."&amp;'2a. Database N flows'!E264</f>
        <v/>
      </c>
      <c r="B419" s="35">
        <f>'2a. Database N flows'!G264&amp;"."&amp;'2a. Database N flows'!H264</f>
        <v/>
      </c>
      <c r="C419" s="35">
        <f>'2a. Database N flows'!J264</f>
        <v/>
      </c>
      <c r="D419" s="35">
        <f>'2a. Database N flows'!M264</f>
        <v/>
      </c>
      <c r="E419" s="35">
        <f>'2a. Database N flows'!N264</f>
        <v/>
      </c>
      <c r="F419" s="172">
        <f>'2a. Database N flows'!P264</f>
        <v/>
      </c>
      <c r="G419" s="35">
        <f>'2a. Database N flows'!R264</f>
        <v/>
      </c>
      <c r="H419" s="35">
        <f>'2a. Database N flows'!U264</f>
        <v/>
      </c>
      <c r="I419" s="35">
        <f>'2a. Database N flows'!T264</f>
        <v/>
      </c>
      <c r="J419" s="35">
        <f>A419&amp;"-"&amp;B419&amp;"-"&amp;C419</f>
        <v/>
      </c>
    </row>
    <row r="420">
      <c r="A420" s="35">
        <f>'2a. Database N flows'!D265&amp;"."&amp;'2a. Database N flows'!E265</f>
        <v/>
      </c>
      <c r="B420" s="35">
        <f>'2a. Database N flows'!G265&amp;"."&amp;'2a. Database N flows'!H265</f>
        <v/>
      </c>
      <c r="C420" s="35">
        <f>'2a. Database N flows'!J265</f>
        <v/>
      </c>
      <c r="D420" s="35">
        <f>'2a. Database N flows'!M265</f>
        <v/>
      </c>
      <c r="E420" s="35">
        <f>'2a. Database N flows'!N265</f>
        <v/>
      </c>
      <c r="F420" s="172">
        <f>'2a. Database N flows'!P265</f>
        <v/>
      </c>
      <c r="G420" s="35">
        <f>'2a. Database N flows'!R265</f>
        <v/>
      </c>
      <c r="H420" s="35">
        <f>'2a. Database N flows'!U265</f>
        <v/>
      </c>
      <c r="I420" s="35">
        <f>'2a. Database N flows'!T265</f>
        <v/>
      </c>
      <c r="J420" s="35">
        <f>A420&amp;"-"&amp;B420&amp;"-"&amp;C420</f>
        <v/>
      </c>
    </row>
    <row r="421">
      <c r="A421" s="35">
        <f>'2a. Database N flows'!D266&amp;"."&amp;'2a. Database N flows'!E266</f>
        <v/>
      </c>
      <c r="B421" s="35">
        <f>'2a. Database N flows'!G266&amp;"."&amp;'2a. Database N flows'!H266</f>
        <v/>
      </c>
      <c r="C421" s="35">
        <f>'2a. Database N flows'!J266</f>
        <v/>
      </c>
      <c r="D421" s="35">
        <f>'2a. Database N flows'!M266</f>
        <v/>
      </c>
      <c r="E421" s="35">
        <f>'2a. Database N flows'!N266</f>
        <v/>
      </c>
      <c r="F421" s="172">
        <f>'2a. Database N flows'!P266</f>
        <v/>
      </c>
      <c r="G421" s="35">
        <f>'2a. Database N flows'!R266</f>
        <v/>
      </c>
      <c r="H421" s="35">
        <f>'2a. Database N flows'!U266</f>
        <v/>
      </c>
      <c r="I421" s="35">
        <f>'2a. Database N flows'!T266</f>
        <v/>
      </c>
      <c r="J421" s="35">
        <f>A421&amp;"-"&amp;B421&amp;"-"&amp;C421</f>
        <v/>
      </c>
    </row>
    <row r="422">
      <c r="A422" s="35">
        <f>'2a. Database N flows'!#REF!&amp;"."&amp;'2a. Database N flows'!#REF!</f>
        <v/>
      </c>
      <c r="B422" s="35">
        <f>'2a. Database N flows'!#REF!&amp;"."&amp;'2a. Database N flows'!#REF!</f>
        <v/>
      </c>
      <c r="C422" s="35">
        <f>'2a. Database N flows'!#REF!</f>
        <v/>
      </c>
      <c r="D422" s="35">
        <f>'2a. Database N flows'!#REF!</f>
        <v/>
      </c>
      <c r="E422" s="35">
        <f>'2a. Database N flows'!#REF!</f>
        <v/>
      </c>
      <c r="F422" s="172">
        <f>'2a. Database N flows'!#REF!</f>
        <v/>
      </c>
      <c r="G422" s="35">
        <f>'2a. Database N flows'!#REF!</f>
        <v/>
      </c>
      <c r="H422" s="35">
        <f>'2a. Database N flows'!#REF!</f>
        <v/>
      </c>
      <c r="I422" s="35">
        <f>'2a. Database N flows'!#REF!</f>
        <v/>
      </c>
      <c r="J422" s="35">
        <f>A422&amp;"-"&amp;B422&amp;"-"&amp;C422</f>
        <v/>
      </c>
    </row>
    <row r="423">
      <c r="A423" s="35">
        <f>'2a. Database N flows'!#REF!&amp;"."&amp;'2a. Database N flows'!#REF!</f>
        <v/>
      </c>
      <c r="B423" s="35">
        <f>'2a. Database N flows'!#REF!&amp;"."&amp;'2a. Database N flows'!#REF!</f>
        <v/>
      </c>
      <c r="C423" s="35">
        <f>'2a. Database N flows'!#REF!</f>
        <v/>
      </c>
      <c r="D423" s="35">
        <f>'2a. Database N flows'!#REF!</f>
        <v/>
      </c>
      <c r="E423" s="35">
        <f>'2a. Database N flows'!#REF!</f>
        <v/>
      </c>
      <c r="F423" s="172">
        <f>'2a. Database N flows'!#REF!</f>
        <v/>
      </c>
      <c r="G423" s="35">
        <f>'2a. Database N flows'!#REF!</f>
        <v/>
      </c>
      <c r="H423" s="35">
        <f>'2a. Database N flows'!#REF!</f>
        <v/>
      </c>
      <c r="I423" s="35">
        <f>'2a. Database N flows'!#REF!</f>
        <v/>
      </c>
      <c r="J423" s="35">
        <f>A423&amp;"-"&amp;B423&amp;"-"&amp;C423</f>
        <v/>
      </c>
    </row>
    <row r="424">
      <c r="A424" s="35">
        <f>'2a. Database N flows'!D267&amp;"."&amp;'2a. Database N flows'!E267</f>
        <v/>
      </c>
      <c r="B424" s="35">
        <f>'2a. Database N flows'!G267&amp;"."&amp;'2a. Database N flows'!H267</f>
        <v/>
      </c>
      <c r="C424" s="35">
        <f>'2a. Database N flows'!J267</f>
        <v/>
      </c>
      <c r="D424" s="35">
        <f>'2a. Database N flows'!M267</f>
        <v/>
      </c>
      <c r="E424" s="35">
        <f>'2a. Database N flows'!N267</f>
        <v/>
      </c>
      <c r="F424" s="172">
        <f>'2a. Database N flows'!P267</f>
        <v/>
      </c>
      <c r="G424" s="35">
        <f>'2a. Database N flows'!R267</f>
        <v/>
      </c>
      <c r="H424" s="35">
        <f>'2a. Database N flows'!U267</f>
        <v/>
      </c>
      <c r="I424" s="35">
        <f>'2a. Database N flows'!T267</f>
        <v/>
      </c>
      <c r="J424" s="35">
        <f>A424&amp;"-"&amp;B424&amp;"-"&amp;C424</f>
        <v/>
      </c>
    </row>
    <row r="425">
      <c r="A425" s="35">
        <f>'2a. Database N flows'!D268&amp;"."&amp;'2a. Database N flows'!E268</f>
        <v/>
      </c>
      <c r="B425" s="35">
        <f>'2a. Database N flows'!G268&amp;"."&amp;'2a. Database N flows'!H268</f>
        <v/>
      </c>
      <c r="C425" s="35">
        <f>'2a. Database N flows'!J268</f>
        <v/>
      </c>
      <c r="D425" s="35">
        <f>'2a. Database N flows'!M268</f>
        <v/>
      </c>
      <c r="E425" s="35">
        <f>'2a. Database N flows'!N268</f>
        <v/>
      </c>
      <c r="F425" s="172">
        <f>'2a. Database N flows'!P268</f>
        <v/>
      </c>
      <c r="G425" s="35">
        <f>'2a. Database N flows'!R268</f>
        <v/>
      </c>
      <c r="H425" s="35">
        <f>'2a. Database N flows'!U268</f>
        <v/>
      </c>
      <c r="I425" s="35">
        <f>'2a. Database N flows'!T268</f>
        <v/>
      </c>
      <c r="J425" s="35">
        <f>A425&amp;"-"&amp;B425&amp;"-"&amp;C425</f>
        <v/>
      </c>
    </row>
    <row r="426">
      <c r="A426" s="35">
        <f>'2a. Database N flows'!D269&amp;"."&amp;'2a. Database N flows'!E269</f>
        <v/>
      </c>
      <c r="B426" s="35">
        <f>'2a. Database N flows'!G269&amp;"."&amp;'2a. Database N flows'!H269</f>
        <v/>
      </c>
      <c r="C426" s="35">
        <f>'2a. Database N flows'!J269</f>
        <v/>
      </c>
      <c r="D426" s="35">
        <f>'2a. Database N flows'!M269</f>
        <v/>
      </c>
      <c r="E426" s="35">
        <f>'2a. Database N flows'!N269</f>
        <v/>
      </c>
      <c r="F426" s="172">
        <f>'2a. Database N flows'!P269</f>
        <v/>
      </c>
      <c r="G426" s="35">
        <f>'2a. Database N flows'!R269</f>
        <v/>
      </c>
      <c r="H426" s="35">
        <f>'2a. Database N flows'!U269</f>
        <v/>
      </c>
      <c r="I426" s="35">
        <f>'2a. Database N flows'!T269</f>
        <v/>
      </c>
      <c r="J426" s="35">
        <f>A426&amp;"-"&amp;B426&amp;"-"&amp;C426</f>
        <v/>
      </c>
    </row>
    <row r="427">
      <c r="A427" s="35">
        <f>'2a. Database N flows'!D270&amp;"."&amp;'2a. Database N flows'!E270</f>
        <v/>
      </c>
      <c r="B427" s="35">
        <f>'2a. Database N flows'!G270&amp;"."&amp;'2a. Database N flows'!H270</f>
        <v/>
      </c>
      <c r="C427" s="35">
        <f>'2a. Database N flows'!J270</f>
        <v/>
      </c>
      <c r="D427" s="35">
        <f>'2a. Database N flows'!M270</f>
        <v/>
      </c>
      <c r="E427" s="35">
        <f>'2a. Database N flows'!N270</f>
        <v/>
      </c>
      <c r="F427" s="172">
        <f>'2a. Database N flows'!P270</f>
        <v/>
      </c>
      <c r="G427" s="35">
        <f>'2a. Database N flows'!R270</f>
        <v/>
      </c>
      <c r="H427" s="35">
        <f>'2a. Database N flows'!U270</f>
        <v/>
      </c>
      <c r="I427" s="35">
        <f>'2a. Database N flows'!T270</f>
        <v/>
      </c>
      <c r="J427" s="35">
        <f>A427&amp;"-"&amp;B427&amp;"-"&amp;C427</f>
        <v/>
      </c>
    </row>
    <row r="428">
      <c r="A428" s="35">
        <f>'2a. Database N flows'!D271&amp;"."&amp;'2a. Database N flows'!E271</f>
        <v/>
      </c>
      <c r="B428" s="35">
        <f>'2a. Database N flows'!G271&amp;"."&amp;'2a. Database N flows'!H271</f>
        <v/>
      </c>
      <c r="C428" s="35">
        <f>'2a. Database N flows'!J271</f>
        <v/>
      </c>
      <c r="D428" s="35">
        <f>'2a. Database N flows'!M271</f>
        <v/>
      </c>
      <c r="E428" s="35">
        <f>'2a. Database N flows'!N271</f>
        <v/>
      </c>
      <c r="F428" s="172">
        <f>'2a. Database N flows'!P271</f>
        <v/>
      </c>
      <c r="G428" s="35">
        <f>'2a. Database N flows'!R271</f>
        <v/>
      </c>
      <c r="H428" s="35">
        <f>'2a. Database N flows'!U271</f>
        <v/>
      </c>
      <c r="I428" s="35">
        <f>'2a. Database N flows'!T271</f>
        <v/>
      </c>
      <c r="J428" s="35">
        <f>A428&amp;"-"&amp;B428&amp;"-"&amp;C428</f>
        <v/>
      </c>
    </row>
    <row r="429">
      <c r="A429" s="35">
        <f>'2a. Database N flows'!D272&amp;"."&amp;'2a. Database N flows'!E272</f>
        <v/>
      </c>
      <c r="B429" s="35">
        <f>'2a. Database N flows'!G272&amp;"."&amp;'2a. Database N flows'!H272</f>
        <v/>
      </c>
      <c r="C429" s="35">
        <f>'2a. Database N flows'!J272</f>
        <v/>
      </c>
      <c r="D429" s="35">
        <f>'2a. Database N flows'!M272</f>
        <v/>
      </c>
      <c r="E429" s="35">
        <f>'2a. Database N flows'!N272</f>
        <v/>
      </c>
      <c r="F429" s="172">
        <f>'2a. Database N flows'!P272</f>
        <v/>
      </c>
      <c r="G429" s="35">
        <f>'2a. Database N flows'!R272</f>
        <v/>
      </c>
      <c r="H429" s="35">
        <f>'2a. Database N flows'!U272</f>
        <v/>
      </c>
      <c r="I429" s="35">
        <f>'2a. Database N flows'!T272</f>
        <v/>
      </c>
      <c r="J429" s="35">
        <f>A429&amp;"-"&amp;B429&amp;"-"&amp;C429</f>
        <v/>
      </c>
    </row>
    <row r="430">
      <c r="A430" s="35">
        <f>'2a. Database N flows'!D273&amp;"."&amp;'2a. Database N flows'!E273</f>
        <v/>
      </c>
      <c r="B430" s="35">
        <f>'2a. Database N flows'!G273&amp;"."&amp;'2a. Database N flows'!H273</f>
        <v/>
      </c>
      <c r="C430" s="35">
        <f>'2a. Database N flows'!J273</f>
        <v/>
      </c>
      <c r="D430" s="35">
        <f>'2a. Database N flows'!M273</f>
        <v/>
      </c>
      <c r="E430" s="35">
        <f>'2a. Database N flows'!N273</f>
        <v/>
      </c>
      <c r="F430" s="172">
        <f>'2a. Database N flows'!P273</f>
        <v/>
      </c>
      <c r="G430" s="35">
        <f>'2a. Database N flows'!R273</f>
        <v/>
      </c>
      <c r="H430" s="35">
        <f>'2a. Database N flows'!U273</f>
        <v/>
      </c>
      <c r="I430" s="35">
        <f>'2a. Database N flows'!T273</f>
        <v/>
      </c>
      <c r="J430" s="35">
        <f>A430&amp;"-"&amp;B430&amp;"-"&amp;C430</f>
        <v/>
      </c>
    </row>
    <row r="431">
      <c r="A431" s="35">
        <f>'2a. Database N flows'!D274&amp;"."&amp;'2a. Database N flows'!E274</f>
        <v/>
      </c>
      <c r="B431" s="35">
        <f>'2a. Database N flows'!G274&amp;"."&amp;'2a. Database N flows'!H274</f>
        <v/>
      </c>
      <c r="C431" s="35">
        <f>'2a. Database N flows'!J274</f>
        <v/>
      </c>
      <c r="D431" s="35">
        <f>'2a. Database N flows'!M274</f>
        <v/>
      </c>
      <c r="E431" s="35">
        <f>'2a. Database N flows'!N274</f>
        <v/>
      </c>
      <c r="F431" s="172">
        <f>'2a. Database N flows'!P274</f>
        <v/>
      </c>
      <c r="G431" s="35">
        <f>'2a. Database N flows'!R274</f>
        <v/>
      </c>
      <c r="H431" s="35">
        <f>'2a. Database N flows'!U274</f>
        <v/>
      </c>
      <c r="I431" s="35">
        <f>'2a. Database N flows'!T274</f>
        <v/>
      </c>
      <c r="J431" s="35">
        <f>A431&amp;"-"&amp;B431&amp;"-"&amp;C431</f>
        <v/>
      </c>
    </row>
    <row r="432">
      <c r="A432" s="35">
        <f>'2a. Database N flows'!D275&amp;"."&amp;'2a. Database N flows'!E275</f>
        <v/>
      </c>
      <c r="B432" s="35">
        <f>'2a. Database N flows'!G275&amp;"."&amp;'2a. Database N flows'!H275</f>
        <v/>
      </c>
      <c r="C432" s="35">
        <f>'2a. Database N flows'!J275</f>
        <v/>
      </c>
      <c r="D432" s="35">
        <f>'2a. Database N flows'!M275</f>
        <v/>
      </c>
      <c r="E432" s="35">
        <f>'2a. Database N flows'!N275</f>
        <v/>
      </c>
      <c r="F432" s="172">
        <f>'2a. Database N flows'!P275</f>
        <v/>
      </c>
      <c r="G432" s="35">
        <f>'2a. Database N flows'!R275</f>
        <v/>
      </c>
      <c r="H432" s="35">
        <f>'2a. Database N flows'!U275</f>
        <v/>
      </c>
      <c r="I432" s="35">
        <f>'2a. Database N flows'!T275</f>
        <v/>
      </c>
      <c r="J432" s="35">
        <f>A432&amp;"-"&amp;B432&amp;"-"&amp;C432</f>
        <v/>
      </c>
    </row>
    <row r="433">
      <c r="A433" s="35">
        <f>'2a. Database N flows'!D276&amp;"."&amp;'2a. Database N flows'!E276</f>
        <v/>
      </c>
      <c r="B433" s="35">
        <f>'2a. Database N flows'!G276&amp;"."&amp;'2a. Database N flows'!H276</f>
        <v/>
      </c>
      <c r="C433" s="35">
        <f>'2a. Database N flows'!J276</f>
        <v/>
      </c>
      <c r="D433" s="35">
        <f>'2a. Database N flows'!M276</f>
        <v/>
      </c>
      <c r="E433" s="35">
        <f>'2a. Database N flows'!N276</f>
        <v/>
      </c>
      <c r="F433" s="172">
        <f>'2a. Database N flows'!P276</f>
        <v/>
      </c>
      <c r="G433" s="35">
        <f>'2a. Database N flows'!R276</f>
        <v/>
      </c>
      <c r="H433" s="35">
        <f>'2a. Database N flows'!U276</f>
        <v/>
      </c>
      <c r="I433" s="35">
        <f>'2a. Database N flows'!T276</f>
        <v/>
      </c>
      <c r="J433" s="35">
        <f>A433&amp;"-"&amp;B433&amp;"-"&amp;C433</f>
        <v/>
      </c>
    </row>
    <row r="434">
      <c r="A434" s="35">
        <f>'2a. Database N flows'!D277&amp;"."&amp;'2a. Database N flows'!E277</f>
        <v/>
      </c>
      <c r="B434" s="35">
        <f>'2a. Database N flows'!G277&amp;"."&amp;'2a. Database N flows'!H277</f>
        <v/>
      </c>
      <c r="C434" s="35">
        <f>'2a. Database N flows'!J277</f>
        <v/>
      </c>
      <c r="D434" s="35">
        <f>'2a. Database N flows'!M277</f>
        <v/>
      </c>
      <c r="E434" s="35">
        <f>'2a. Database N flows'!N277</f>
        <v/>
      </c>
      <c r="F434" s="172">
        <f>'2a. Database N flows'!P277</f>
        <v/>
      </c>
      <c r="G434" s="35">
        <f>'2a. Database N flows'!R277</f>
        <v/>
      </c>
      <c r="H434" s="35">
        <f>'2a. Database N flows'!U277</f>
        <v/>
      </c>
      <c r="I434" s="35">
        <f>'2a. Database N flows'!T277</f>
        <v/>
      </c>
      <c r="J434" s="35">
        <f>A434&amp;"-"&amp;B434&amp;"-"&amp;C434</f>
        <v/>
      </c>
    </row>
    <row r="435">
      <c r="A435" s="35">
        <f>'2a. Database N flows'!D278&amp;"."&amp;'2a. Database N flows'!E278</f>
        <v/>
      </c>
      <c r="B435" s="35">
        <f>'2a. Database N flows'!G278&amp;"."&amp;'2a. Database N flows'!H278</f>
        <v/>
      </c>
      <c r="C435" s="35">
        <f>'2a. Database N flows'!J278</f>
        <v/>
      </c>
      <c r="D435" s="35">
        <f>'2a. Database N flows'!M278</f>
        <v/>
      </c>
      <c r="E435" s="35">
        <f>'2a. Database N flows'!N278</f>
        <v/>
      </c>
      <c r="F435" s="172">
        <f>'2a. Database N flows'!P278</f>
        <v/>
      </c>
      <c r="G435" s="35">
        <f>'2a. Database N flows'!R278</f>
        <v/>
      </c>
      <c r="H435" s="35">
        <f>'2a. Database N flows'!U278</f>
        <v/>
      </c>
      <c r="I435" s="35">
        <f>'2a. Database N flows'!T278</f>
        <v/>
      </c>
      <c r="J435" s="35">
        <f>A435&amp;"-"&amp;B435&amp;"-"&amp;C435</f>
        <v/>
      </c>
    </row>
    <row r="436">
      <c r="A436" s="35">
        <f>'2a. Database N flows'!#REF!&amp;"."&amp;'2a. Database N flows'!#REF!</f>
        <v/>
      </c>
      <c r="B436" s="35">
        <f>'2a. Database N flows'!#REF!&amp;"."&amp;'2a. Database N flows'!#REF!</f>
        <v/>
      </c>
      <c r="C436" s="35">
        <f>'2a. Database N flows'!#REF!</f>
        <v/>
      </c>
      <c r="D436" s="35">
        <f>'2a. Database N flows'!#REF!</f>
        <v/>
      </c>
      <c r="E436" s="35">
        <f>'2a. Database N flows'!#REF!</f>
        <v/>
      </c>
      <c r="F436" s="172">
        <f>'2a. Database N flows'!#REF!</f>
        <v/>
      </c>
      <c r="G436" s="35">
        <f>'2a. Database N flows'!#REF!</f>
        <v/>
      </c>
      <c r="H436" s="35">
        <f>'2a. Database N flows'!#REF!</f>
        <v/>
      </c>
      <c r="I436" s="35">
        <f>'2a. Database N flows'!#REF!</f>
        <v/>
      </c>
      <c r="J436" s="35">
        <f>A436&amp;"-"&amp;B436&amp;"-"&amp;C436</f>
        <v/>
      </c>
    </row>
    <row r="437">
      <c r="A437" s="35">
        <f>'2a. Database N flows'!#REF!&amp;"."&amp;'2a. Database N flows'!#REF!</f>
        <v/>
      </c>
      <c r="B437" s="35">
        <f>'2a. Database N flows'!#REF!&amp;"."&amp;'2a. Database N flows'!#REF!</f>
        <v/>
      </c>
      <c r="C437" s="35">
        <f>'2a. Database N flows'!#REF!</f>
        <v/>
      </c>
      <c r="D437" s="35">
        <f>'2a. Database N flows'!#REF!</f>
        <v/>
      </c>
      <c r="E437" s="35">
        <f>'2a. Database N flows'!#REF!</f>
        <v/>
      </c>
      <c r="F437" s="172">
        <f>'2a. Database N flows'!#REF!</f>
        <v/>
      </c>
      <c r="G437" s="35">
        <f>'2a. Database N flows'!#REF!</f>
        <v/>
      </c>
      <c r="H437" s="35">
        <f>'2a. Database N flows'!#REF!</f>
        <v/>
      </c>
      <c r="I437" s="35">
        <f>'2a. Database N flows'!#REF!</f>
        <v/>
      </c>
      <c r="J437" s="35">
        <f>A437&amp;"-"&amp;B437&amp;"-"&amp;C437</f>
        <v/>
      </c>
    </row>
    <row r="438">
      <c r="A438" s="35">
        <f>'2a. Database N flows'!D279&amp;"."&amp;'2a. Database N flows'!E279</f>
        <v/>
      </c>
      <c r="B438" s="35">
        <f>'2a. Database N flows'!G279&amp;"."&amp;'2a. Database N flows'!H279</f>
        <v/>
      </c>
      <c r="C438" s="35">
        <f>'2a. Database N flows'!J279</f>
        <v/>
      </c>
      <c r="D438" s="35">
        <f>'2a. Database N flows'!M279</f>
        <v/>
      </c>
      <c r="E438" s="35">
        <f>'2a. Database N flows'!N279</f>
        <v/>
      </c>
      <c r="F438" s="172">
        <f>'2a. Database N flows'!P279</f>
        <v/>
      </c>
      <c r="G438" s="35">
        <f>'2a. Database N flows'!R279</f>
        <v/>
      </c>
      <c r="H438" s="35">
        <f>'2a. Database N flows'!U279</f>
        <v/>
      </c>
      <c r="I438" s="35">
        <f>'2a. Database N flows'!T279</f>
        <v/>
      </c>
      <c r="J438" s="35">
        <f>A438&amp;"-"&amp;B438&amp;"-"&amp;C438</f>
        <v/>
      </c>
    </row>
    <row r="439">
      <c r="A439" s="35">
        <f>'2a. Database N flows'!D280&amp;"."&amp;'2a. Database N flows'!E280</f>
        <v/>
      </c>
      <c r="B439" s="35">
        <f>'2a. Database N flows'!G280&amp;"."&amp;'2a. Database N flows'!H280</f>
        <v/>
      </c>
      <c r="C439" s="35">
        <f>'2a. Database N flows'!J280</f>
        <v/>
      </c>
      <c r="D439" s="35">
        <f>'2a. Database N flows'!M280</f>
        <v/>
      </c>
      <c r="E439" s="35">
        <f>'2a. Database N flows'!N280</f>
        <v/>
      </c>
      <c r="F439" s="172">
        <f>'2a. Database N flows'!P280</f>
        <v/>
      </c>
      <c r="G439" s="35">
        <f>'2a. Database N flows'!R280</f>
        <v/>
      </c>
      <c r="H439" s="35">
        <f>'2a. Database N flows'!U280</f>
        <v/>
      </c>
      <c r="I439" s="35">
        <f>'2a. Database N flows'!T280</f>
        <v/>
      </c>
      <c r="J439" s="35">
        <f>A439&amp;"-"&amp;B439&amp;"-"&amp;C439</f>
        <v/>
      </c>
    </row>
    <row r="440">
      <c r="A440" s="35">
        <f>'2a. Database N flows'!#REF!&amp;"."&amp;'2a. Database N flows'!#REF!</f>
        <v/>
      </c>
      <c r="B440" s="35">
        <f>'2a. Database N flows'!#REF!&amp;"."&amp;'2a. Database N flows'!#REF!</f>
        <v/>
      </c>
      <c r="C440" s="35">
        <f>'2a. Database N flows'!#REF!</f>
        <v/>
      </c>
      <c r="D440" s="35">
        <f>'2a. Database N flows'!#REF!</f>
        <v/>
      </c>
      <c r="E440" s="35">
        <f>'2a. Database N flows'!#REF!</f>
        <v/>
      </c>
      <c r="F440" s="172">
        <f>'2a. Database N flows'!#REF!</f>
        <v/>
      </c>
      <c r="G440" s="35">
        <f>'2a. Database N flows'!#REF!</f>
        <v/>
      </c>
      <c r="H440" s="35">
        <f>'2a. Database N flows'!#REF!</f>
        <v/>
      </c>
      <c r="I440" s="35">
        <f>'2a. Database N flows'!#REF!</f>
        <v/>
      </c>
      <c r="J440" s="35">
        <f>A440&amp;"-"&amp;B440&amp;"-"&amp;C440</f>
        <v/>
      </c>
    </row>
    <row r="441">
      <c r="A441" s="35">
        <f>'2a. Database N flows'!D281&amp;"."&amp;'2a. Database N flows'!E281</f>
        <v/>
      </c>
      <c r="B441" s="35">
        <f>'2a. Database N flows'!G281&amp;"."&amp;'2a. Database N flows'!H281</f>
        <v/>
      </c>
      <c r="C441" s="35">
        <f>'2a. Database N flows'!J281</f>
        <v/>
      </c>
      <c r="D441" s="35">
        <f>'2a. Database N flows'!M281</f>
        <v/>
      </c>
      <c r="E441" s="35">
        <f>'2a. Database N flows'!N281</f>
        <v/>
      </c>
      <c r="F441" s="172">
        <f>'2a. Database N flows'!P281</f>
        <v/>
      </c>
      <c r="G441" s="35">
        <f>'2a. Database N flows'!R281</f>
        <v/>
      </c>
      <c r="H441" s="35">
        <f>'2a. Database N flows'!U281</f>
        <v/>
      </c>
      <c r="I441" s="35">
        <f>'2a. Database N flows'!T281</f>
        <v/>
      </c>
      <c r="J441" s="35">
        <f>A441&amp;"-"&amp;B441&amp;"-"&amp;C441</f>
        <v/>
      </c>
    </row>
    <row r="442">
      <c r="A442" s="35">
        <f>'2a. Database N flows'!D282&amp;"."&amp;'2a. Database N flows'!E282</f>
        <v/>
      </c>
      <c r="B442" s="35">
        <f>'2a. Database N flows'!G282&amp;"."&amp;'2a. Database N flows'!H282</f>
        <v/>
      </c>
      <c r="C442" s="35">
        <f>'2a. Database N flows'!J282</f>
        <v/>
      </c>
      <c r="D442" s="35">
        <f>'2a. Database N flows'!M282</f>
        <v/>
      </c>
      <c r="E442" s="35">
        <f>'2a. Database N flows'!N282</f>
        <v/>
      </c>
      <c r="F442" s="172">
        <f>'2a. Database N flows'!P282</f>
        <v/>
      </c>
      <c r="G442" s="35">
        <f>'2a. Database N flows'!R282</f>
        <v/>
      </c>
      <c r="H442" s="35">
        <f>'2a. Database N flows'!U282</f>
        <v/>
      </c>
      <c r="I442" s="35">
        <f>'2a. Database N flows'!T282</f>
        <v/>
      </c>
      <c r="J442" s="35">
        <f>A442&amp;"-"&amp;B442&amp;"-"&amp;C442</f>
        <v/>
      </c>
    </row>
    <row r="443">
      <c r="A443" s="35">
        <f>'2a. Database N flows'!D283&amp;"."&amp;'2a. Database N flows'!E283</f>
        <v/>
      </c>
      <c r="B443" s="35">
        <f>'2a. Database N flows'!G283&amp;"."&amp;'2a. Database N flows'!H283</f>
        <v/>
      </c>
      <c r="C443" s="35">
        <f>'2a. Database N flows'!J283</f>
        <v/>
      </c>
      <c r="D443" s="35">
        <f>'2a. Database N flows'!M283</f>
        <v/>
      </c>
      <c r="E443" s="35">
        <f>'2a. Database N flows'!N283</f>
        <v/>
      </c>
      <c r="F443" s="172">
        <f>'2a. Database N flows'!P283</f>
        <v/>
      </c>
      <c r="G443" s="35">
        <f>'2a. Database N flows'!R283</f>
        <v/>
      </c>
      <c r="H443" s="35">
        <f>'2a. Database N flows'!U283</f>
        <v/>
      </c>
      <c r="I443" s="35">
        <f>'2a. Database N flows'!T283</f>
        <v/>
      </c>
      <c r="J443" s="35">
        <f>A443&amp;"-"&amp;B443&amp;"-"&amp;C443</f>
        <v/>
      </c>
    </row>
    <row r="444">
      <c r="A444" s="35">
        <f>'2a. Database N flows'!D285&amp;"."&amp;'2a. Database N flows'!E285</f>
        <v/>
      </c>
      <c r="B444" s="35">
        <f>'2a. Database N flows'!G285&amp;"."&amp;'2a. Database N flows'!H285</f>
        <v/>
      </c>
      <c r="C444" s="35">
        <f>'2a. Database N flows'!J285</f>
        <v/>
      </c>
      <c r="D444" s="35">
        <f>'2a. Database N flows'!M285</f>
        <v/>
      </c>
      <c r="E444" s="35">
        <f>'2a. Database N flows'!N285</f>
        <v/>
      </c>
      <c r="F444" s="172">
        <f>'2a. Database N flows'!P285</f>
        <v/>
      </c>
      <c r="G444" s="35">
        <f>'2a. Database N flows'!R285</f>
        <v/>
      </c>
      <c r="H444" s="35">
        <f>'2a. Database N flows'!U285</f>
        <v/>
      </c>
      <c r="I444" s="35">
        <f>'2a. Database N flows'!T285</f>
        <v/>
      </c>
      <c r="J444" s="35">
        <f>A444&amp;"-"&amp;B444&amp;"-"&amp;C444</f>
        <v/>
      </c>
    </row>
    <row r="445">
      <c r="A445" s="35">
        <f>'2a. Database N flows'!D286&amp;"."&amp;'2a. Database N flows'!E286</f>
        <v/>
      </c>
      <c r="B445" s="35">
        <f>'2a. Database N flows'!G286&amp;"."&amp;'2a. Database N flows'!H286</f>
        <v/>
      </c>
      <c r="C445" s="35">
        <f>'2a. Database N flows'!J286</f>
        <v/>
      </c>
      <c r="D445" s="35">
        <f>'2a. Database N flows'!M286</f>
        <v/>
      </c>
      <c r="E445" s="35">
        <f>'2a. Database N flows'!N286</f>
        <v/>
      </c>
      <c r="F445" s="172">
        <f>'2a. Database N flows'!P286</f>
        <v/>
      </c>
      <c r="G445" s="35">
        <f>'2a. Database N flows'!R286</f>
        <v/>
      </c>
      <c r="H445" s="35">
        <f>'2a. Database N flows'!U286</f>
        <v/>
      </c>
      <c r="I445" s="35">
        <f>'2a. Database N flows'!T286</f>
        <v/>
      </c>
      <c r="J445" s="35">
        <f>A445&amp;"-"&amp;B445&amp;"-"&amp;C445</f>
        <v/>
      </c>
    </row>
    <row r="446">
      <c r="A446" s="35">
        <f>'2a. Database N flows'!D287&amp;"."&amp;'2a. Database N flows'!E287</f>
        <v/>
      </c>
      <c r="B446" s="35">
        <f>'2a. Database N flows'!G287&amp;"."&amp;'2a. Database N flows'!H287</f>
        <v/>
      </c>
      <c r="C446" s="35">
        <f>'2a. Database N flows'!J287</f>
        <v/>
      </c>
      <c r="D446" s="35">
        <f>'2a. Database N flows'!M287</f>
        <v/>
      </c>
      <c r="E446" s="35">
        <f>'2a. Database N flows'!N287</f>
        <v/>
      </c>
      <c r="F446" s="172">
        <f>'2a. Database N flows'!P287</f>
        <v/>
      </c>
      <c r="G446" s="35">
        <f>'2a. Database N flows'!R287</f>
        <v/>
      </c>
      <c r="H446" s="35">
        <f>'2a. Database N flows'!U287</f>
        <v/>
      </c>
      <c r="I446" s="35">
        <f>'2a. Database N flows'!T287</f>
        <v/>
      </c>
      <c r="J446" s="35">
        <f>A446&amp;"-"&amp;B446&amp;"-"&amp;C446</f>
        <v/>
      </c>
    </row>
    <row r="447">
      <c r="A447" s="35">
        <f>'2a. Database N flows'!D288&amp;"."&amp;'2a. Database N flows'!E288</f>
        <v/>
      </c>
      <c r="B447" s="35">
        <f>'2a. Database N flows'!G288&amp;"."&amp;'2a. Database N flows'!H288</f>
        <v/>
      </c>
      <c r="C447" s="35">
        <f>'2a. Database N flows'!J288</f>
        <v/>
      </c>
      <c r="D447" s="35">
        <f>'2a. Database N flows'!M288</f>
        <v/>
      </c>
      <c r="E447" s="35">
        <f>'2a. Database N flows'!N288</f>
        <v/>
      </c>
      <c r="F447" s="172">
        <f>'2a. Database N flows'!P288</f>
        <v/>
      </c>
      <c r="G447" s="35">
        <f>'2a. Database N flows'!R288</f>
        <v/>
      </c>
      <c r="H447" s="35">
        <f>'2a. Database N flows'!U288</f>
        <v/>
      </c>
      <c r="I447" s="35">
        <f>'2a. Database N flows'!T288</f>
        <v/>
      </c>
      <c r="J447" s="35">
        <f>A447&amp;"-"&amp;B447&amp;"-"&amp;C447</f>
        <v/>
      </c>
    </row>
    <row r="448">
      <c r="A448" s="35">
        <f>'2a. Database N flows'!D289&amp;"."&amp;'2a. Database N flows'!E289</f>
        <v/>
      </c>
      <c r="B448" s="35">
        <f>'2a. Database N flows'!G289&amp;"."&amp;'2a. Database N flows'!H289</f>
        <v/>
      </c>
      <c r="C448" s="35">
        <f>'2a. Database N flows'!J289</f>
        <v/>
      </c>
      <c r="D448" s="35">
        <f>'2a. Database N flows'!M289</f>
        <v/>
      </c>
      <c r="E448" s="35">
        <f>'2a. Database N flows'!N289</f>
        <v/>
      </c>
      <c r="F448" s="172">
        <f>'2a. Database N flows'!P289</f>
        <v/>
      </c>
      <c r="G448" s="35">
        <f>'2a. Database N flows'!R289</f>
        <v/>
      </c>
      <c r="H448" s="35">
        <f>'2a. Database N flows'!U289</f>
        <v/>
      </c>
      <c r="I448" s="35">
        <f>'2a. Database N flows'!T289</f>
        <v/>
      </c>
      <c r="J448" s="35">
        <f>A448&amp;"-"&amp;B448&amp;"-"&amp;C448</f>
        <v/>
      </c>
    </row>
    <row r="449">
      <c r="A449" s="35">
        <f>'2a. Database N flows'!D290&amp;"."&amp;'2a. Database N flows'!E290</f>
        <v/>
      </c>
      <c r="B449" s="35">
        <f>'2a. Database N flows'!G290&amp;"."&amp;'2a. Database N flows'!H290</f>
        <v/>
      </c>
      <c r="C449" s="35">
        <f>'2a. Database N flows'!J290</f>
        <v/>
      </c>
      <c r="D449" s="35">
        <f>'2a. Database N flows'!M290</f>
        <v/>
      </c>
      <c r="E449" s="35">
        <f>'2a. Database N flows'!N290</f>
        <v/>
      </c>
      <c r="F449" s="172">
        <f>'2a. Database N flows'!P290</f>
        <v/>
      </c>
      <c r="G449" s="35">
        <f>'2a. Database N flows'!R290</f>
        <v/>
      </c>
      <c r="H449" s="35">
        <f>'2a. Database N flows'!U290</f>
        <v/>
      </c>
      <c r="I449" s="35">
        <f>'2a. Database N flows'!T290</f>
        <v/>
      </c>
      <c r="J449" s="35">
        <f>A449&amp;"-"&amp;B449&amp;"-"&amp;C449</f>
        <v/>
      </c>
    </row>
    <row r="450">
      <c r="A450" s="35">
        <f>'2a. Database N flows'!D291&amp;"."&amp;'2a. Database N flows'!E291</f>
        <v/>
      </c>
      <c r="B450" s="35">
        <f>'2a. Database N flows'!G291&amp;"."&amp;'2a. Database N flows'!H291</f>
        <v/>
      </c>
      <c r="C450" s="35">
        <f>'2a. Database N flows'!J291</f>
        <v/>
      </c>
      <c r="D450" s="35">
        <f>'2a. Database N flows'!M291</f>
        <v/>
      </c>
      <c r="E450" s="35">
        <f>'2a. Database N flows'!N291</f>
        <v/>
      </c>
      <c r="F450" s="172">
        <f>'2a. Database N flows'!P291</f>
        <v/>
      </c>
      <c r="G450" s="35">
        <f>'2a. Database N flows'!R291</f>
        <v/>
      </c>
      <c r="H450" s="35">
        <f>'2a. Database N flows'!U291</f>
        <v/>
      </c>
      <c r="I450" s="35">
        <f>'2a. Database N flows'!T291</f>
        <v/>
      </c>
      <c r="J450" s="35">
        <f>A450&amp;"-"&amp;B450&amp;"-"&amp;C450</f>
        <v/>
      </c>
    </row>
    <row r="451">
      <c r="A451" s="35">
        <f>'2a. Database N flows'!D292&amp;"."&amp;'2a. Database N flows'!E292</f>
        <v/>
      </c>
      <c r="B451" s="35">
        <f>'2a. Database N flows'!G292&amp;"."&amp;'2a. Database N flows'!H292</f>
        <v/>
      </c>
      <c r="C451" s="35">
        <f>'2a. Database N flows'!J292</f>
        <v/>
      </c>
      <c r="D451" s="35">
        <f>'2a. Database N flows'!M292</f>
        <v/>
      </c>
      <c r="E451" s="35">
        <f>'2a. Database N flows'!N292</f>
        <v/>
      </c>
      <c r="F451" s="172">
        <f>'2a. Database N flows'!P292</f>
        <v/>
      </c>
      <c r="G451" s="35">
        <f>'2a. Database N flows'!R292</f>
        <v/>
      </c>
      <c r="H451" s="35">
        <f>'2a. Database N flows'!U292</f>
        <v/>
      </c>
      <c r="I451" s="35">
        <f>'2a. Database N flows'!T292</f>
        <v/>
      </c>
      <c r="J451" s="35">
        <f>A451&amp;"-"&amp;B451&amp;"-"&amp;C451</f>
        <v/>
      </c>
    </row>
    <row r="452">
      <c r="A452" s="35">
        <f>'2a. Database N flows'!D293&amp;"."&amp;'2a. Database N flows'!E293</f>
        <v/>
      </c>
      <c r="B452" s="35">
        <f>'2a. Database N flows'!G293&amp;"."&amp;'2a. Database N flows'!H293</f>
        <v/>
      </c>
      <c r="C452" s="35">
        <f>'2a. Database N flows'!J293</f>
        <v/>
      </c>
      <c r="D452" s="35">
        <f>'2a. Database N flows'!M293</f>
        <v/>
      </c>
      <c r="E452" s="35">
        <f>'2a. Database N flows'!N293</f>
        <v/>
      </c>
      <c r="F452" s="172">
        <f>'2a. Database N flows'!P293</f>
        <v/>
      </c>
      <c r="G452" s="35">
        <f>'2a. Database N flows'!R293</f>
        <v/>
      </c>
      <c r="H452" s="35">
        <f>'2a. Database N flows'!U293</f>
        <v/>
      </c>
      <c r="I452" s="35">
        <f>'2a. Database N flows'!T293</f>
        <v/>
      </c>
      <c r="J452" s="35">
        <f>A452&amp;"-"&amp;B452&amp;"-"&amp;C452</f>
        <v/>
      </c>
    </row>
    <row r="453">
      <c r="A453" s="35">
        <f>'2a. Database N flows'!D294&amp;"."&amp;'2a. Database N flows'!E294</f>
        <v/>
      </c>
      <c r="B453" s="35">
        <f>'2a. Database N flows'!G294&amp;"."&amp;'2a. Database N flows'!H294</f>
        <v/>
      </c>
      <c r="C453" s="35">
        <f>'2a. Database N flows'!J294</f>
        <v/>
      </c>
      <c r="D453" s="35">
        <f>'2a. Database N flows'!M294</f>
        <v/>
      </c>
      <c r="E453" s="35">
        <f>'2a. Database N flows'!N294</f>
        <v/>
      </c>
      <c r="F453" s="172">
        <f>'2a. Database N flows'!P294</f>
        <v/>
      </c>
      <c r="G453" s="35">
        <f>'2a. Database N flows'!R294</f>
        <v/>
      </c>
      <c r="H453" s="35">
        <f>'2a. Database N flows'!U294</f>
        <v/>
      </c>
      <c r="I453" s="35">
        <f>'2a. Database N flows'!T294</f>
        <v/>
      </c>
      <c r="J453" s="35">
        <f>A453&amp;"-"&amp;B453&amp;"-"&amp;C453</f>
        <v/>
      </c>
    </row>
    <row r="454">
      <c r="A454" s="35">
        <f>'2a. Database N flows'!D295&amp;"."&amp;'2a. Database N flows'!E295</f>
        <v/>
      </c>
      <c r="B454" s="35">
        <f>'2a. Database N flows'!G295&amp;"."&amp;'2a. Database N flows'!H295</f>
        <v/>
      </c>
      <c r="C454" s="35">
        <f>'2a. Database N flows'!J295</f>
        <v/>
      </c>
      <c r="D454" s="35">
        <f>'2a. Database N flows'!M295</f>
        <v/>
      </c>
      <c r="E454" s="35">
        <f>'2a. Database N flows'!N295</f>
        <v/>
      </c>
      <c r="F454" s="172">
        <f>'2a. Database N flows'!P295</f>
        <v/>
      </c>
      <c r="G454" s="35">
        <f>'2a. Database N flows'!R295</f>
        <v/>
      </c>
      <c r="H454" s="35">
        <f>'2a. Database N flows'!U295</f>
        <v/>
      </c>
      <c r="I454" s="35">
        <f>'2a. Database N flows'!T295</f>
        <v/>
      </c>
      <c r="J454" s="35">
        <f>A454&amp;"-"&amp;B454&amp;"-"&amp;C454</f>
        <v/>
      </c>
    </row>
    <row r="455">
      <c r="A455" s="35">
        <f>'2a. Database N flows'!D296&amp;"."&amp;'2a. Database N flows'!E296</f>
        <v/>
      </c>
      <c r="B455" s="35">
        <f>'2a. Database N flows'!G296&amp;"."&amp;'2a. Database N flows'!H296</f>
        <v/>
      </c>
      <c r="C455" s="35">
        <f>'2a. Database N flows'!J296</f>
        <v/>
      </c>
      <c r="D455" s="35">
        <f>'2a. Database N flows'!M296</f>
        <v/>
      </c>
      <c r="E455" s="35">
        <f>'2a. Database N flows'!N296</f>
        <v/>
      </c>
      <c r="F455" s="172">
        <f>'2a. Database N flows'!P296</f>
        <v/>
      </c>
      <c r="G455" s="35">
        <f>'2a. Database N flows'!R296</f>
        <v/>
      </c>
      <c r="H455" s="35">
        <f>'2a. Database N flows'!U296</f>
        <v/>
      </c>
      <c r="I455" s="35">
        <f>'2a. Database N flows'!T296</f>
        <v/>
      </c>
      <c r="J455" s="35">
        <f>A455&amp;"-"&amp;B455&amp;"-"&amp;C455</f>
        <v/>
      </c>
    </row>
    <row r="456">
      <c r="A456" s="35">
        <f>'2a. Database N flows'!#REF!&amp;"."&amp;'2a. Database N flows'!#REF!</f>
        <v/>
      </c>
      <c r="B456" s="35">
        <f>'2a. Database N flows'!#REF!&amp;"."&amp;'2a. Database N flows'!#REF!</f>
        <v/>
      </c>
      <c r="C456" s="35">
        <f>'2a. Database N flows'!#REF!</f>
        <v/>
      </c>
      <c r="D456" s="35">
        <f>'2a. Database N flows'!#REF!</f>
        <v/>
      </c>
      <c r="E456" s="35">
        <f>'2a. Database N flows'!#REF!</f>
        <v/>
      </c>
      <c r="F456" s="172">
        <f>'2a. Database N flows'!#REF!</f>
        <v/>
      </c>
      <c r="G456" s="35">
        <f>'2a. Database N flows'!#REF!</f>
        <v/>
      </c>
      <c r="H456" s="35">
        <f>'2a. Database N flows'!#REF!</f>
        <v/>
      </c>
      <c r="I456" s="35">
        <f>'2a. Database N flows'!#REF!</f>
        <v/>
      </c>
      <c r="J456" s="35">
        <f>A456&amp;"-"&amp;B456&amp;"-"&amp;C456</f>
        <v/>
      </c>
    </row>
    <row r="457">
      <c r="A457" s="35">
        <f>'2a. Database N flows'!#REF!&amp;"."&amp;'2a. Database N flows'!#REF!</f>
        <v/>
      </c>
      <c r="B457" s="35">
        <f>'2a. Database N flows'!#REF!&amp;"."&amp;'2a. Database N flows'!#REF!</f>
        <v/>
      </c>
      <c r="C457" s="35">
        <f>'2a. Database N flows'!#REF!</f>
        <v/>
      </c>
      <c r="D457" s="35">
        <f>'2a. Database N flows'!#REF!</f>
        <v/>
      </c>
      <c r="E457" s="35">
        <f>'2a. Database N flows'!#REF!</f>
        <v/>
      </c>
      <c r="F457" s="172">
        <f>'2a. Database N flows'!#REF!</f>
        <v/>
      </c>
      <c r="G457" s="35">
        <f>'2a. Database N flows'!#REF!</f>
        <v/>
      </c>
      <c r="H457" s="35">
        <f>'2a. Database N flows'!#REF!</f>
        <v/>
      </c>
      <c r="I457" s="35">
        <f>'2a. Database N flows'!#REF!</f>
        <v/>
      </c>
      <c r="J457" s="35">
        <f>A457&amp;"-"&amp;B457&amp;"-"&amp;C457</f>
        <v/>
      </c>
    </row>
    <row r="458">
      <c r="A458" s="35">
        <f>'2a. Database N flows'!D297&amp;"."&amp;'2a. Database N flows'!E297</f>
        <v/>
      </c>
      <c r="B458" s="35">
        <f>'2a. Database N flows'!G297&amp;"."&amp;'2a. Database N flows'!H297</f>
        <v/>
      </c>
      <c r="C458" s="35">
        <f>'2a. Database N flows'!J297</f>
        <v/>
      </c>
      <c r="D458" s="35">
        <f>'2a. Database N flows'!M297</f>
        <v/>
      </c>
      <c r="E458" s="35">
        <f>'2a. Database N flows'!N297</f>
        <v/>
      </c>
      <c r="F458" s="172">
        <f>'2a. Database N flows'!P297</f>
        <v/>
      </c>
      <c r="G458" s="35">
        <f>'2a. Database N flows'!R297</f>
        <v/>
      </c>
      <c r="H458" s="35">
        <f>'2a. Database N flows'!U297</f>
        <v/>
      </c>
      <c r="I458" s="35">
        <f>'2a. Database N flows'!T297</f>
        <v/>
      </c>
      <c r="J458" s="35">
        <f>A458&amp;"-"&amp;B458&amp;"-"&amp;C458</f>
        <v/>
      </c>
    </row>
    <row r="459">
      <c r="A459" s="35">
        <f>'2a. Database N flows'!D298&amp;"."&amp;'2a. Database N flows'!E298</f>
        <v/>
      </c>
      <c r="B459" s="35">
        <f>'2a. Database N flows'!G298&amp;"."&amp;'2a. Database N flows'!H298</f>
        <v/>
      </c>
      <c r="C459" s="35">
        <f>'2a. Database N flows'!J298</f>
        <v/>
      </c>
      <c r="D459" s="35">
        <f>'2a. Database N flows'!M298</f>
        <v/>
      </c>
      <c r="E459" s="35">
        <f>'2a. Database N flows'!N298</f>
        <v/>
      </c>
      <c r="F459" s="172">
        <f>'2a. Database N flows'!P298</f>
        <v/>
      </c>
      <c r="G459" s="35">
        <f>'2a. Database N flows'!R298</f>
        <v/>
      </c>
      <c r="H459" s="35">
        <f>'2a. Database N flows'!U298</f>
        <v/>
      </c>
      <c r="I459" s="35">
        <f>'2a. Database N flows'!T298</f>
        <v/>
      </c>
      <c r="J459" s="35">
        <f>A459&amp;"-"&amp;B459&amp;"-"&amp;C459</f>
        <v/>
      </c>
    </row>
    <row r="460">
      <c r="A460" s="35">
        <f>'2a. Database N flows'!D299&amp;"."&amp;'2a. Database N flows'!E299</f>
        <v/>
      </c>
      <c r="B460" s="35">
        <f>'2a. Database N flows'!G299&amp;"."&amp;'2a. Database N flows'!H299</f>
        <v/>
      </c>
      <c r="C460" s="35">
        <f>'2a. Database N flows'!J299</f>
        <v/>
      </c>
      <c r="D460" s="35">
        <f>'2a. Database N flows'!M299</f>
        <v/>
      </c>
      <c r="E460" s="35">
        <f>'2a. Database N flows'!N299</f>
        <v/>
      </c>
      <c r="F460" s="172">
        <f>'2a. Database N flows'!P299</f>
        <v/>
      </c>
      <c r="G460" s="35">
        <f>'2a. Database N flows'!R299</f>
        <v/>
      </c>
      <c r="H460" s="35">
        <f>'2a. Database N flows'!U299</f>
        <v/>
      </c>
      <c r="I460" s="35">
        <f>'2a. Database N flows'!T299</f>
        <v/>
      </c>
      <c r="J460" s="35">
        <f>A460&amp;"-"&amp;B460&amp;"-"&amp;C460</f>
        <v/>
      </c>
    </row>
    <row r="461">
      <c r="A461" s="35">
        <f>'2a. Database N flows'!D300&amp;"."&amp;'2a. Database N flows'!E300</f>
        <v/>
      </c>
      <c r="B461" s="35">
        <f>'2a. Database N flows'!G300&amp;"."&amp;'2a. Database N flows'!H300</f>
        <v/>
      </c>
      <c r="C461" s="35">
        <f>'2a. Database N flows'!J300</f>
        <v/>
      </c>
      <c r="D461" s="35">
        <f>'2a. Database N flows'!M300</f>
        <v/>
      </c>
      <c r="E461" s="35">
        <f>'2a. Database N flows'!N300</f>
        <v/>
      </c>
      <c r="F461" s="172">
        <f>'2a. Database N flows'!P300</f>
        <v/>
      </c>
      <c r="G461" s="35">
        <f>'2a. Database N flows'!R300</f>
        <v/>
      </c>
      <c r="H461" s="35">
        <f>'2a. Database N flows'!U300</f>
        <v/>
      </c>
      <c r="I461" s="35">
        <f>'2a. Database N flows'!T300</f>
        <v/>
      </c>
      <c r="J461" s="35">
        <f>A461&amp;"-"&amp;B461&amp;"-"&amp;C461</f>
        <v/>
      </c>
    </row>
    <row r="462">
      <c r="A462" s="35">
        <f>'2a. Database N flows'!D301&amp;"."&amp;'2a. Database N flows'!E301</f>
        <v/>
      </c>
      <c r="B462" s="35">
        <f>'2a. Database N flows'!G301&amp;"."&amp;'2a. Database N flows'!H301</f>
        <v/>
      </c>
      <c r="C462" s="35">
        <f>'2a. Database N flows'!J301</f>
        <v/>
      </c>
      <c r="D462" s="35">
        <f>'2a. Database N flows'!M301</f>
        <v/>
      </c>
      <c r="E462" s="35">
        <f>'2a. Database N flows'!N301</f>
        <v/>
      </c>
      <c r="F462" s="172">
        <f>'2a. Database N flows'!P301</f>
        <v/>
      </c>
      <c r="G462" s="35">
        <f>'2a. Database N flows'!R301</f>
        <v/>
      </c>
      <c r="H462" s="35">
        <f>'2a. Database N flows'!U301</f>
        <v/>
      </c>
      <c r="I462" s="35">
        <f>'2a. Database N flows'!T301</f>
        <v/>
      </c>
      <c r="J462" s="35">
        <f>A462&amp;"-"&amp;B462&amp;"-"&amp;C462</f>
        <v/>
      </c>
    </row>
    <row r="463">
      <c r="A463" s="35">
        <f>'2a. Database N flows'!D302&amp;"."&amp;'2a. Database N flows'!E302</f>
        <v/>
      </c>
      <c r="B463" s="35">
        <f>'2a. Database N flows'!G302&amp;"."&amp;'2a. Database N flows'!H302</f>
        <v/>
      </c>
      <c r="C463" s="35">
        <f>'2a. Database N flows'!J302</f>
        <v/>
      </c>
      <c r="D463" s="35">
        <f>'2a. Database N flows'!M302</f>
        <v/>
      </c>
      <c r="E463" s="35">
        <f>'2a. Database N flows'!N302</f>
        <v/>
      </c>
      <c r="F463" s="172">
        <f>'2a. Database N flows'!P302</f>
        <v/>
      </c>
      <c r="G463" s="35">
        <f>'2a. Database N flows'!R302</f>
        <v/>
      </c>
      <c r="H463" s="35">
        <f>'2a. Database N flows'!U302</f>
        <v/>
      </c>
      <c r="I463" s="35">
        <f>'2a. Database N flows'!T302</f>
        <v/>
      </c>
      <c r="J463" s="35">
        <f>A463&amp;"-"&amp;B463&amp;"-"&amp;C463</f>
        <v/>
      </c>
    </row>
    <row r="464">
      <c r="A464" s="35">
        <f>'2a. Database N flows'!D303&amp;"."&amp;'2a. Database N flows'!E303</f>
        <v/>
      </c>
      <c r="B464" s="35">
        <f>'2a. Database N flows'!G303&amp;"."&amp;'2a. Database N flows'!H303</f>
        <v/>
      </c>
      <c r="C464" s="35">
        <f>'2a. Database N flows'!J303</f>
        <v/>
      </c>
      <c r="D464" s="35">
        <f>'2a. Database N flows'!M303</f>
        <v/>
      </c>
      <c r="E464" s="35">
        <f>'2a. Database N flows'!N303</f>
        <v/>
      </c>
      <c r="F464" s="172">
        <f>'2a. Database N flows'!P303</f>
        <v/>
      </c>
      <c r="G464" s="35">
        <f>'2a. Database N flows'!R303</f>
        <v/>
      </c>
      <c r="H464" s="35">
        <f>'2a. Database N flows'!U303</f>
        <v/>
      </c>
      <c r="I464" s="35">
        <f>'2a. Database N flows'!T303</f>
        <v/>
      </c>
      <c r="J464" s="35">
        <f>A464&amp;"-"&amp;B464&amp;"-"&amp;C464</f>
        <v/>
      </c>
    </row>
    <row r="465">
      <c r="A465" s="35">
        <f>'2a. Database N flows'!D304&amp;"."&amp;'2a. Database N flows'!E304</f>
        <v/>
      </c>
      <c r="B465" s="35">
        <f>'2a. Database N flows'!G304&amp;"."&amp;'2a. Database N flows'!H304</f>
        <v/>
      </c>
      <c r="C465" s="35">
        <f>'2a. Database N flows'!J304</f>
        <v/>
      </c>
      <c r="D465" s="35">
        <f>'2a. Database N flows'!M304</f>
        <v/>
      </c>
      <c r="E465" s="35">
        <f>'2a. Database N flows'!N304</f>
        <v/>
      </c>
      <c r="F465" s="172">
        <f>'2a. Database N flows'!P304</f>
        <v/>
      </c>
      <c r="G465" s="35">
        <f>'2a. Database N flows'!R304</f>
        <v/>
      </c>
      <c r="H465" s="35">
        <f>'2a. Database N flows'!U304</f>
        <v/>
      </c>
      <c r="I465" s="35">
        <f>'2a. Database N flows'!T304</f>
        <v/>
      </c>
      <c r="J465" s="35">
        <f>A465&amp;"-"&amp;B465&amp;"-"&amp;C465</f>
        <v/>
      </c>
    </row>
    <row r="466">
      <c r="A466" s="35">
        <f>'2a. Database N flows'!D305&amp;"."&amp;'2a. Database N flows'!E305</f>
        <v/>
      </c>
      <c r="B466" s="35">
        <f>'2a. Database N flows'!G305&amp;"."&amp;'2a. Database N flows'!H305</f>
        <v/>
      </c>
      <c r="C466" s="35">
        <f>'2a. Database N flows'!J305</f>
        <v/>
      </c>
      <c r="D466" s="35">
        <f>'2a. Database N flows'!M305</f>
        <v/>
      </c>
      <c r="E466" s="35">
        <f>'2a. Database N flows'!N305</f>
        <v/>
      </c>
      <c r="F466" s="172">
        <f>'2a. Database N flows'!P305</f>
        <v/>
      </c>
      <c r="G466" s="35">
        <f>'2a. Database N flows'!R305</f>
        <v/>
      </c>
      <c r="H466" s="35">
        <f>'2a. Database N flows'!U305</f>
        <v/>
      </c>
      <c r="I466" s="35">
        <f>'2a. Database N flows'!T305</f>
        <v/>
      </c>
      <c r="J466" s="35">
        <f>A466&amp;"-"&amp;B466&amp;"-"&amp;C466</f>
        <v/>
      </c>
    </row>
    <row r="467">
      <c r="A467" s="35">
        <f>'2a. Database N flows'!D306&amp;"."&amp;'2a. Database N flows'!E306</f>
        <v/>
      </c>
      <c r="B467" s="35">
        <f>'2a. Database N flows'!G306&amp;"."&amp;'2a. Database N flows'!H306</f>
        <v/>
      </c>
      <c r="C467" s="35">
        <f>'2a. Database N flows'!J306</f>
        <v/>
      </c>
      <c r="D467" s="35">
        <f>'2a. Database N flows'!M306</f>
        <v/>
      </c>
      <c r="E467" s="35">
        <f>'2a. Database N flows'!N306</f>
        <v/>
      </c>
      <c r="F467" s="172">
        <f>'2a. Database N flows'!P306</f>
        <v/>
      </c>
      <c r="G467" s="35">
        <f>'2a. Database N flows'!R306</f>
        <v/>
      </c>
      <c r="H467" s="35">
        <f>'2a. Database N flows'!U306</f>
        <v/>
      </c>
      <c r="I467" s="35">
        <f>'2a. Database N flows'!T306</f>
        <v/>
      </c>
      <c r="J467" s="35">
        <f>A467&amp;"-"&amp;B467&amp;"-"&amp;C467</f>
        <v/>
      </c>
    </row>
    <row r="468">
      <c r="A468" s="35">
        <f>'2a. Database N flows'!D307&amp;"."&amp;'2a. Database N flows'!E307</f>
        <v/>
      </c>
      <c r="B468" s="35">
        <f>'2a. Database N flows'!G307&amp;"."&amp;'2a. Database N flows'!H307</f>
        <v/>
      </c>
      <c r="C468" s="35">
        <f>'2a. Database N flows'!J307</f>
        <v/>
      </c>
      <c r="D468" s="35">
        <f>'2a. Database N flows'!M307</f>
        <v/>
      </c>
      <c r="E468" s="35">
        <f>'2a. Database N flows'!N307</f>
        <v/>
      </c>
      <c r="F468" s="172">
        <f>'2a. Database N flows'!P307</f>
        <v/>
      </c>
      <c r="G468" s="35">
        <f>'2a. Database N flows'!R307</f>
        <v/>
      </c>
      <c r="H468" s="35">
        <f>'2a. Database N flows'!U307</f>
        <v/>
      </c>
      <c r="I468" s="35">
        <f>'2a. Database N flows'!T307</f>
        <v/>
      </c>
      <c r="J468" s="35">
        <f>A468&amp;"-"&amp;B468&amp;"-"&amp;C468</f>
        <v/>
      </c>
    </row>
    <row r="469">
      <c r="A469" s="35">
        <f>'2a. Database N flows'!D308&amp;"."&amp;'2a. Database N flows'!E308</f>
        <v/>
      </c>
      <c r="B469" s="35">
        <f>'2a. Database N flows'!G308&amp;"."&amp;'2a. Database N flows'!H308</f>
        <v/>
      </c>
      <c r="C469" s="35">
        <f>'2a. Database N flows'!J308</f>
        <v/>
      </c>
      <c r="D469" s="35">
        <f>'2a. Database N flows'!M308</f>
        <v/>
      </c>
      <c r="E469" s="35">
        <f>'2a. Database N flows'!N308</f>
        <v/>
      </c>
      <c r="F469" s="172">
        <f>'2a. Database N flows'!P308</f>
        <v/>
      </c>
      <c r="G469" s="35">
        <f>'2a. Database N flows'!R308</f>
        <v/>
      </c>
      <c r="H469" s="35">
        <f>'2a. Database N flows'!U308</f>
        <v/>
      </c>
      <c r="I469" s="35">
        <f>'2a. Database N flows'!T308</f>
        <v/>
      </c>
      <c r="J469" s="35">
        <f>A469&amp;"-"&amp;B469&amp;"-"&amp;C469</f>
        <v/>
      </c>
    </row>
    <row r="470">
      <c r="A470" s="35">
        <f>'2a. Database N flows'!D309&amp;"."&amp;'2a. Database N flows'!E309</f>
        <v/>
      </c>
      <c r="B470" s="35">
        <f>'2a. Database N flows'!G309&amp;"."&amp;'2a. Database N flows'!H309</f>
        <v/>
      </c>
      <c r="C470" s="35">
        <f>'2a. Database N flows'!J309</f>
        <v/>
      </c>
      <c r="D470" s="35">
        <f>'2a. Database N flows'!M309</f>
        <v/>
      </c>
      <c r="E470" s="35">
        <f>'2a. Database N flows'!N309</f>
        <v/>
      </c>
      <c r="F470" s="172">
        <f>'2a. Database N flows'!P309</f>
        <v/>
      </c>
      <c r="G470" s="35">
        <f>'2a. Database N flows'!R309</f>
        <v/>
      </c>
      <c r="H470" s="35">
        <f>'2a. Database N flows'!U309</f>
        <v/>
      </c>
      <c r="I470" s="35">
        <f>'2a. Database N flows'!T309</f>
        <v/>
      </c>
      <c r="J470" s="35">
        <f>A470&amp;"-"&amp;B470&amp;"-"&amp;C470</f>
        <v/>
      </c>
    </row>
    <row r="471">
      <c r="A471" s="35">
        <f>'2a. Database N flows'!D310&amp;"."&amp;'2a. Database N flows'!E310</f>
        <v/>
      </c>
      <c r="B471" s="35">
        <f>'2a. Database N flows'!G310&amp;"."&amp;'2a. Database N flows'!H310</f>
        <v/>
      </c>
      <c r="C471" s="35">
        <f>'2a. Database N flows'!J310</f>
        <v/>
      </c>
      <c r="D471" s="35">
        <f>'2a. Database N flows'!M310</f>
        <v/>
      </c>
      <c r="E471" s="35">
        <f>'2a. Database N flows'!N310</f>
        <v/>
      </c>
      <c r="F471" s="172">
        <f>'2a. Database N flows'!P310</f>
        <v/>
      </c>
      <c r="G471" s="35">
        <f>'2a. Database N flows'!R310</f>
        <v/>
      </c>
      <c r="H471" s="35">
        <f>'2a. Database N flows'!U310</f>
        <v/>
      </c>
      <c r="I471" s="35">
        <f>'2a. Database N flows'!T310</f>
        <v/>
      </c>
      <c r="J471" s="35">
        <f>A471&amp;"-"&amp;B471&amp;"-"&amp;C471</f>
        <v/>
      </c>
    </row>
    <row r="472">
      <c r="A472" s="35">
        <f>'2a. Database N flows'!D311&amp;"."&amp;'2a. Database N flows'!E311</f>
        <v/>
      </c>
      <c r="B472" s="35">
        <f>'2a. Database N flows'!G311&amp;"."&amp;'2a. Database N flows'!H311</f>
        <v/>
      </c>
      <c r="C472" s="35">
        <f>'2a. Database N flows'!J311</f>
        <v/>
      </c>
      <c r="D472" s="35">
        <f>'2a. Database N flows'!M311</f>
        <v/>
      </c>
      <c r="E472" s="35">
        <f>'2a. Database N flows'!N311</f>
        <v/>
      </c>
      <c r="F472" s="172">
        <f>'2a. Database N flows'!P311</f>
        <v/>
      </c>
      <c r="G472" s="35">
        <f>'2a. Database N flows'!R311</f>
        <v/>
      </c>
      <c r="H472" s="35">
        <f>'2a. Database N flows'!U311</f>
        <v/>
      </c>
      <c r="I472" s="35">
        <f>'2a. Database N flows'!T311</f>
        <v/>
      </c>
      <c r="J472" s="35">
        <f>A472&amp;"-"&amp;B472&amp;"-"&amp;C472</f>
        <v/>
      </c>
    </row>
    <row r="473">
      <c r="A473" s="35">
        <f>'2a. Database N flows'!#REF!&amp;"."&amp;'2a. Database N flows'!#REF!</f>
        <v/>
      </c>
      <c r="B473" s="35">
        <f>'2a. Database N flows'!#REF!&amp;"."&amp;'2a. Database N flows'!#REF!</f>
        <v/>
      </c>
      <c r="C473" s="35">
        <f>'2a. Database N flows'!#REF!</f>
        <v/>
      </c>
      <c r="D473" s="35">
        <f>'2a. Database N flows'!#REF!</f>
        <v/>
      </c>
      <c r="E473" s="35">
        <f>'2a. Database N flows'!#REF!</f>
        <v/>
      </c>
      <c r="F473" s="172">
        <f>'2a. Database N flows'!#REF!</f>
        <v/>
      </c>
      <c r="G473" s="35">
        <f>'2a. Database N flows'!#REF!</f>
        <v/>
      </c>
      <c r="H473" s="35">
        <f>'2a. Database N flows'!#REF!</f>
        <v/>
      </c>
      <c r="I473" s="35">
        <f>'2a. Database N flows'!#REF!</f>
        <v/>
      </c>
      <c r="J473" s="35">
        <f>A473&amp;"-"&amp;B473&amp;"-"&amp;C473</f>
        <v/>
      </c>
    </row>
    <row r="474">
      <c r="A474" s="35">
        <f>'2a. Database N flows'!#REF!&amp;"."&amp;'2a. Database N flows'!#REF!</f>
        <v/>
      </c>
      <c r="B474" s="35">
        <f>'2a. Database N flows'!#REF!&amp;"."&amp;'2a. Database N flows'!#REF!</f>
        <v/>
      </c>
      <c r="C474" s="35">
        <f>'2a. Database N flows'!#REF!</f>
        <v/>
      </c>
      <c r="D474" s="35">
        <f>'2a. Database N flows'!#REF!</f>
        <v/>
      </c>
      <c r="E474" s="35">
        <f>'2a. Database N flows'!#REF!</f>
        <v/>
      </c>
      <c r="F474" s="172">
        <f>'2a. Database N flows'!#REF!</f>
        <v/>
      </c>
      <c r="G474" s="35">
        <f>'2a. Database N flows'!#REF!</f>
        <v/>
      </c>
      <c r="H474" s="35">
        <f>'2a. Database N flows'!#REF!</f>
        <v/>
      </c>
      <c r="I474" s="35">
        <f>'2a. Database N flows'!#REF!</f>
        <v/>
      </c>
      <c r="J474" s="35">
        <f>A474&amp;"-"&amp;B474&amp;"-"&amp;C474</f>
        <v/>
      </c>
    </row>
    <row r="475">
      <c r="A475" s="35">
        <f>'2a. Database N flows'!#REF!&amp;"."&amp;'2a. Database N flows'!#REF!</f>
        <v/>
      </c>
      <c r="B475" s="35">
        <f>'2a. Database N flows'!#REF!&amp;"."&amp;'2a. Database N flows'!#REF!</f>
        <v/>
      </c>
      <c r="C475" s="35">
        <f>'2a. Database N flows'!#REF!</f>
        <v/>
      </c>
      <c r="D475" s="35">
        <f>'2a. Database N flows'!#REF!</f>
        <v/>
      </c>
      <c r="E475" s="35">
        <f>'2a. Database N flows'!#REF!</f>
        <v/>
      </c>
      <c r="F475" s="172">
        <f>'2a. Database N flows'!#REF!</f>
        <v/>
      </c>
      <c r="G475" s="35">
        <f>'2a. Database N flows'!#REF!</f>
        <v/>
      </c>
      <c r="H475" s="35">
        <f>'2a. Database N flows'!#REF!</f>
        <v/>
      </c>
      <c r="I475" s="35">
        <f>'2a. Database N flows'!#REF!</f>
        <v/>
      </c>
      <c r="J475" s="35">
        <f>A475&amp;"-"&amp;B475&amp;"-"&amp;C475</f>
        <v/>
      </c>
    </row>
    <row r="476">
      <c r="A476" s="35">
        <f>'2a. Database N flows'!#REF!&amp;"."&amp;'2a. Database N flows'!#REF!</f>
        <v/>
      </c>
      <c r="B476" s="35">
        <f>'2a. Database N flows'!#REF!&amp;"."&amp;'2a. Database N flows'!#REF!</f>
        <v/>
      </c>
      <c r="C476" s="35">
        <f>'2a. Database N flows'!#REF!</f>
        <v/>
      </c>
      <c r="D476" s="35">
        <f>'2a. Database N flows'!#REF!</f>
        <v/>
      </c>
      <c r="E476" s="35">
        <f>'2a. Database N flows'!#REF!</f>
        <v/>
      </c>
      <c r="F476" s="172">
        <f>'2a. Database N flows'!#REF!</f>
        <v/>
      </c>
      <c r="G476" s="35">
        <f>'2a. Database N flows'!#REF!</f>
        <v/>
      </c>
      <c r="H476" s="35">
        <f>'2a. Database N flows'!#REF!</f>
        <v/>
      </c>
      <c r="I476" s="35">
        <f>'2a. Database N flows'!#REF!</f>
        <v/>
      </c>
      <c r="J476" s="35">
        <f>A476&amp;"-"&amp;B476&amp;"-"&amp;C476</f>
        <v/>
      </c>
    </row>
    <row r="477">
      <c r="A477" s="35">
        <f>'2a. Database N flows'!D312&amp;"."&amp;'2a. Database N flows'!E312</f>
        <v/>
      </c>
      <c r="B477" s="35">
        <f>'2a. Database N flows'!G312&amp;"."&amp;'2a. Database N flows'!H312</f>
        <v/>
      </c>
      <c r="C477" s="35">
        <f>'2a. Database N flows'!J312</f>
        <v/>
      </c>
      <c r="D477" s="35">
        <f>'2a. Database N flows'!M312</f>
        <v/>
      </c>
      <c r="E477" s="35">
        <f>'2a. Database N flows'!N312</f>
        <v/>
      </c>
      <c r="F477" s="172">
        <f>'2a. Database N flows'!P312</f>
        <v/>
      </c>
      <c r="G477" s="35">
        <f>'2a. Database N flows'!R312</f>
        <v/>
      </c>
      <c r="H477" s="35">
        <f>'2a. Database N flows'!U312</f>
        <v/>
      </c>
      <c r="I477" s="35">
        <f>'2a. Database N flows'!T312</f>
        <v/>
      </c>
      <c r="J477" s="35">
        <f>A477&amp;"-"&amp;B477&amp;"-"&amp;C477</f>
        <v/>
      </c>
    </row>
    <row r="478">
      <c r="A478" s="35">
        <f>'2a. Database N flows'!D313&amp;"."&amp;'2a. Database N flows'!E313</f>
        <v/>
      </c>
      <c r="B478" s="35">
        <f>'2a. Database N flows'!G313&amp;"."&amp;'2a. Database N flows'!H313</f>
        <v/>
      </c>
      <c r="C478" s="35">
        <f>'2a. Database N flows'!J313</f>
        <v/>
      </c>
      <c r="D478" s="35">
        <f>'2a. Database N flows'!M313</f>
        <v/>
      </c>
      <c r="E478" s="35">
        <f>'2a. Database N flows'!N313</f>
        <v/>
      </c>
      <c r="F478" s="172">
        <f>'2a. Database N flows'!P313</f>
        <v/>
      </c>
      <c r="G478" s="35">
        <f>'2a. Database N flows'!R313</f>
        <v/>
      </c>
      <c r="H478" s="35">
        <f>'2a. Database N flows'!U313</f>
        <v/>
      </c>
      <c r="I478" s="35">
        <f>'2a. Database N flows'!T313</f>
        <v/>
      </c>
      <c r="J478" s="35">
        <f>A478&amp;"-"&amp;B478&amp;"-"&amp;C478</f>
        <v/>
      </c>
    </row>
    <row r="479">
      <c r="A479" s="35">
        <f>'2a. Database N flows'!D314&amp;"."&amp;'2a. Database N flows'!E314</f>
        <v/>
      </c>
      <c r="B479" s="35">
        <f>'2a. Database N flows'!G314&amp;"."&amp;'2a. Database N flows'!H314</f>
        <v/>
      </c>
      <c r="C479" s="35">
        <f>'2a. Database N flows'!J314</f>
        <v/>
      </c>
      <c r="D479" s="35">
        <f>'2a. Database N flows'!M314</f>
        <v/>
      </c>
      <c r="E479" s="35">
        <f>'2a. Database N flows'!N314</f>
        <v/>
      </c>
      <c r="F479" s="172">
        <f>'2a. Database N flows'!P314</f>
        <v/>
      </c>
      <c r="G479" s="35">
        <f>'2a. Database N flows'!R314</f>
        <v/>
      </c>
      <c r="H479" s="35">
        <f>'2a. Database N flows'!U314</f>
        <v/>
      </c>
      <c r="I479" s="35">
        <f>'2a. Database N flows'!T314</f>
        <v/>
      </c>
      <c r="J479" s="35">
        <f>A479&amp;"-"&amp;B479&amp;"-"&amp;C479</f>
        <v/>
      </c>
    </row>
    <row r="480">
      <c r="A480" s="35">
        <f>'2a. Database N flows'!D315&amp;"."&amp;'2a. Database N flows'!E315</f>
        <v/>
      </c>
      <c r="B480" s="35">
        <f>'2a. Database N flows'!G315&amp;"."&amp;'2a. Database N flows'!H315</f>
        <v/>
      </c>
      <c r="C480" s="35">
        <f>'2a. Database N flows'!J315</f>
        <v/>
      </c>
      <c r="D480" s="35">
        <f>'2a. Database N flows'!M315</f>
        <v/>
      </c>
      <c r="E480" s="35">
        <f>'2a. Database N flows'!N315</f>
        <v/>
      </c>
      <c r="F480" s="172">
        <f>'2a. Database N flows'!P315</f>
        <v/>
      </c>
      <c r="G480" s="35">
        <f>'2a. Database N flows'!R315</f>
        <v/>
      </c>
      <c r="H480" s="35">
        <f>'2a. Database N flows'!U315</f>
        <v/>
      </c>
      <c r="I480" s="35">
        <f>'2a. Database N flows'!T315</f>
        <v/>
      </c>
      <c r="J480" s="35">
        <f>A480&amp;"-"&amp;B480&amp;"-"&amp;C480</f>
        <v/>
      </c>
    </row>
    <row r="481">
      <c r="A481" s="35">
        <f>'2a. Database N flows'!#REF!&amp;"."&amp;'2a. Database N flows'!#REF!</f>
        <v/>
      </c>
      <c r="B481" s="35">
        <f>'2a. Database N flows'!#REF!&amp;"."&amp;'2a. Database N flows'!#REF!</f>
        <v/>
      </c>
      <c r="C481" s="35">
        <f>'2a. Database N flows'!#REF!</f>
        <v/>
      </c>
      <c r="D481" s="35">
        <f>'2a. Database N flows'!#REF!</f>
        <v/>
      </c>
      <c r="E481" s="35">
        <f>'2a. Database N flows'!#REF!</f>
        <v/>
      </c>
      <c r="F481" s="172">
        <f>'2a. Database N flows'!#REF!</f>
        <v/>
      </c>
      <c r="G481" s="35">
        <f>'2a. Database N flows'!#REF!</f>
        <v/>
      </c>
      <c r="H481" s="35">
        <f>'2a. Database N flows'!#REF!</f>
        <v/>
      </c>
      <c r="I481" s="35">
        <f>'2a. Database N flows'!#REF!</f>
        <v/>
      </c>
      <c r="J481" s="35">
        <f>A481&amp;"-"&amp;B481&amp;"-"&amp;C481</f>
        <v/>
      </c>
    </row>
    <row r="482">
      <c r="A482" s="35">
        <f>'2a. Database N flows'!#REF!&amp;"."&amp;'2a. Database N flows'!#REF!</f>
        <v/>
      </c>
      <c r="B482" s="35">
        <f>'2a. Database N flows'!#REF!&amp;"."&amp;'2a. Database N flows'!#REF!</f>
        <v/>
      </c>
      <c r="C482" s="35">
        <f>'2a. Database N flows'!#REF!</f>
        <v/>
      </c>
      <c r="D482" s="35">
        <f>'2a. Database N flows'!#REF!</f>
        <v/>
      </c>
      <c r="E482" s="35">
        <f>'2a. Database N flows'!#REF!</f>
        <v/>
      </c>
      <c r="F482" s="172">
        <f>'2a. Database N flows'!#REF!</f>
        <v/>
      </c>
      <c r="G482" s="35">
        <f>'2a. Database N flows'!#REF!</f>
        <v/>
      </c>
      <c r="H482" s="35">
        <f>'2a. Database N flows'!#REF!</f>
        <v/>
      </c>
      <c r="I482" s="35">
        <f>'2a. Database N flows'!#REF!</f>
        <v/>
      </c>
      <c r="J482" s="35">
        <f>A482&amp;"-"&amp;B482&amp;"-"&amp;C482</f>
        <v/>
      </c>
    </row>
    <row r="483">
      <c r="A483" s="35">
        <f>'2a. Database N flows'!#REF!&amp;"."&amp;'2a. Database N flows'!#REF!</f>
        <v/>
      </c>
      <c r="B483" s="35">
        <f>'2a. Database N flows'!#REF!&amp;"."&amp;'2a. Database N flows'!#REF!</f>
        <v/>
      </c>
      <c r="C483" s="35">
        <f>'2a. Database N flows'!#REF!</f>
        <v/>
      </c>
      <c r="D483" s="35">
        <f>'2a. Database N flows'!#REF!</f>
        <v/>
      </c>
      <c r="E483" s="35">
        <f>'2a. Database N flows'!#REF!</f>
        <v/>
      </c>
      <c r="F483" s="172">
        <f>'2a. Database N flows'!#REF!</f>
        <v/>
      </c>
      <c r="G483" s="35">
        <f>'2a. Database N flows'!#REF!</f>
        <v/>
      </c>
      <c r="H483" s="35">
        <f>'2a. Database N flows'!#REF!</f>
        <v/>
      </c>
      <c r="I483" s="35">
        <f>'2a. Database N flows'!#REF!</f>
        <v/>
      </c>
      <c r="J483" s="35">
        <f>A483&amp;"-"&amp;B483&amp;"-"&amp;C483</f>
        <v/>
      </c>
    </row>
    <row r="484">
      <c r="A484" s="35">
        <f>'2a. Database N flows'!#REF!&amp;"."&amp;'2a. Database N flows'!#REF!</f>
        <v/>
      </c>
      <c r="B484" s="35">
        <f>'2a. Database N flows'!#REF!&amp;"."&amp;'2a. Database N flows'!#REF!</f>
        <v/>
      </c>
      <c r="C484" s="35">
        <f>'2a. Database N flows'!#REF!</f>
        <v/>
      </c>
      <c r="D484" s="35">
        <f>'2a. Database N flows'!#REF!</f>
        <v/>
      </c>
      <c r="E484" s="35">
        <f>'2a. Database N flows'!#REF!</f>
        <v/>
      </c>
      <c r="F484" s="172">
        <f>'2a. Database N flows'!#REF!</f>
        <v/>
      </c>
      <c r="G484" s="35">
        <f>'2a. Database N flows'!#REF!</f>
        <v/>
      </c>
      <c r="H484" s="35">
        <f>'2a. Database N flows'!#REF!</f>
        <v/>
      </c>
      <c r="I484" s="35">
        <f>'2a. Database N flows'!#REF!</f>
        <v/>
      </c>
      <c r="J484" s="35">
        <f>A484&amp;"-"&amp;B484&amp;"-"&amp;C484</f>
        <v/>
      </c>
    </row>
    <row r="485">
      <c r="A485" s="35">
        <f>'2a. Database N flows'!#REF!&amp;"."&amp;'2a. Database N flows'!#REF!</f>
        <v/>
      </c>
      <c r="B485" s="35">
        <f>'2a. Database N flows'!#REF!&amp;"."&amp;'2a. Database N flows'!#REF!</f>
        <v/>
      </c>
      <c r="C485" s="35">
        <f>'2a. Database N flows'!#REF!</f>
        <v/>
      </c>
      <c r="D485" s="35">
        <f>'2a. Database N flows'!#REF!</f>
        <v/>
      </c>
      <c r="E485" s="35">
        <f>'2a. Database N flows'!#REF!</f>
        <v/>
      </c>
      <c r="F485" s="172">
        <f>'2a. Database N flows'!#REF!</f>
        <v/>
      </c>
      <c r="G485" s="35">
        <f>'2a. Database N flows'!#REF!</f>
        <v/>
      </c>
      <c r="H485" s="35">
        <f>'2a. Database N flows'!#REF!</f>
        <v/>
      </c>
      <c r="I485" s="35">
        <f>'2a. Database N flows'!#REF!</f>
        <v/>
      </c>
      <c r="J485" s="35">
        <f>A485&amp;"-"&amp;B485&amp;"-"&amp;C485</f>
        <v/>
      </c>
    </row>
    <row r="486">
      <c r="A486" s="35">
        <f>'2a. Database N flows'!#REF!&amp;"."&amp;'2a. Database N flows'!#REF!</f>
        <v/>
      </c>
      <c r="B486" s="35">
        <f>'2a. Database N flows'!#REF!&amp;"."&amp;'2a. Database N flows'!#REF!</f>
        <v/>
      </c>
      <c r="C486" s="35">
        <f>'2a. Database N flows'!#REF!</f>
        <v/>
      </c>
      <c r="D486" s="35">
        <f>'2a. Database N flows'!#REF!</f>
        <v/>
      </c>
      <c r="E486" s="35">
        <f>'2a. Database N flows'!#REF!</f>
        <v/>
      </c>
      <c r="F486" s="172">
        <f>'2a. Database N flows'!#REF!</f>
        <v/>
      </c>
      <c r="G486" s="35">
        <f>'2a. Database N flows'!#REF!</f>
        <v/>
      </c>
      <c r="H486" s="35">
        <f>'2a. Database N flows'!#REF!</f>
        <v/>
      </c>
      <c r="I486" s="35">
        <f>'2a. Database N flows'!#REF!</f>
        <v/>
      </c>
      <c r="J486" s="35">
        <f>A486&amp;"-"&amp;B486&amp;"-"&amp;C486</f>
        <v/>
      </c>
    </row>
    <row r="487">
      <c r="A487" s="35">
        <f>'2a. Database N flows'!#REF!&amp;"."&amp;'2a. Database N flows'!#REF!</f>
        <v/>
      </c>
      <c r="B487" s="35">
        <f>'2a. Database N flows'!#REF!&amp;"."&amp;'2a. Database N flows'!#REF!</f>
        <v/>
      </c>
      <c r="C487" s="35">
        <f>'2a. Database N flows'!#REF!</f>
        <v/>
      </c>
      <c r="D487" s="35">
        <f>'2a. Database N flows'!#REF!</f>
        <v/>
      </c>
      <c r="E487" s="35">
        <f>'2a. Database N flows'!#REF!</f>
        <v/>
      </c>
      <c r="F487" s="172">
        <f>'2a. Database N flows'!#REF!</f>
        <v/>
      </c>
      <c r="G487" s="35">
        <f>'2a. Database N flows'!#REF!</f>
        <v/>
      </c>
      <c r="H487" s="35">
        <f>'2a. Database N flows'!#REF!</f>
        <v/>
      </c>
      <c r="I487" s="35">
        <f>'2a. Database N flows'!#REF!</f>
        <v/>
      </c>
      <c r="J487" s="35">
        <f>A487&amp;"-"&amp;B487&amp;"-"&amp;C487</f>
        <v/>
      </c>
    </row>
    <row r="488">
      <c r="A488" s="35">
        <f>'2a. Database N flows'!#REF!&amp;"."&amp;'2a. Database N flows'!#REF!</f>
        <v/>
      </c>
      <c r="B488" s="35">
        <f>'2a. Database N flows'!#REF!&amp;"."&amp;'2a. Database N flows'!#REF!</f>
        <v/>
      </c>
      <c r="C488" s="35">
        <f>'2a. Database N flows'!#REF!</f>
        <v/>
      </c>
      <c r="D488" s="35">
        <f>'2a. Database N flows'!#REF!</f>
        <v/>
      </c>
      <c r="E488" s="35">
        <f>'2a. Database N flows'!#REF!</f>
        <v/>
      </c>
      <c r="F488" s="172">
        <f>'2a. Database N flows'!#REF!</f>
        <v/>
      </c>
      <c r="G488" s="35">
        <f>'2a. Database N flows'!#REF!</f>
        <v/>
      </c>
      <c r="H488" s="35">
        <f>'2a. Database N flows'!#REF!</f>
        <v/>
      </c>
      <c r="I488" s="35">
        <f>'2a. Database N flows'!#REF!</f>
        <v/>
      </c>
      <c r="J488" s="35">
        <f>A488&amp;"-"&amp;B488&amp;"-"&amp;C488</f>
        <v/>
      </c>
    </row>
    <row r="489">
      <c r="A489" s="35">
        <f>'2a. Database N flows'!#REF!&amp;"."&amp;'2a. Database N flows'!#REF!</f>
        <v/>
      </c>
      <c r="B489" s="35">
        <f>'2a. Database N flows'!#REF!&amp;"."&amp;'2a. Database N flows'!#REF!</f>
        <v/>
      </c>
      <c r="C489" s="35">
        <f>'2a. Database N flows'!#REF!</f>
        <v/>
      </c>
      <c r="D489" s="35">
        <f>'2a. Database N flows'!#REF!</f>
        <v/>
      </c>
      <c r="E489" s="35">
        <f>'2a. Database N flows'!#REF!</f>
        <v/>
      </c>
      <c r="F489" s="172">
        <f>'2a. Database N flows'!#REF!</f>
        <v/>
      </c>
      <c r="G489" s="35">
        <f>'2a. Database N flows'!#REF!</f>
        <v/>
      </c>
      <c r="H489" s="35">
        <f>'2a. Database N flows'!#REF!</f>
        <v/>
      </c>
      <c r="I489" s="35">
        <f>'2a. Database N flows'!#REF!</f>
        <v/>
      </c>
      <c r="J489" s="35">
        <f>A489&amp;"-"&amp;B489&amp;"-"&amp;C489</f>
        <v/>
      </c>
    </row>
    <row r="490">
      <c r="A490" s="35">
        <f>'2a. Database N flows'!#REF!&amp;"."&amp;'2a. Database N flows'!#REF!</f>
        <v/>
      </c>
      <c r="B490" s="35">
        <f>'2a. Database N flows'!#REF!&amp;"."&amp;'2a. Database N flows'!#REF!</f>
        <v/>
      </c>
      <c r="C490" s="35">
        <f>'2a. Database N flows'!#REF!</f>
        <v/>
      </c>
      <c r="D490" s="35">
        <f>'2a. Database N flows'!#REF!</f>
        <v/>
      </c>
      <c r="E490" s="35">
        <f>'2a. Database N flows'!#REF!</f>
        <v/>
      </c>
      <c r="F490" s="172">
        <f>'2a. Database N flows'!#REF!</f>
        <v/>
      </c>
      <c r="G490" s="35">
        <f>'2a. Database N flows'!#REF!</f>
        <v/>
      </c>
      <c r="H490" s="35">
        <f>'2a. Database N flows'!#REF!</f>
        <v/>
      </c>
      <c r="I490" s="35">
        <f>'2a. Database N flows'!#REF!</f>
        <v/>
      </c>
      <c r="J490" s="35">
        <f>A490&amp;"-"&amp;B490&amp;"-"&amp;C490</f>
        <v/>
      </c>
    </row>
    <row r="491">
      <c r="A491" s="35">
        <f>'2a. Database N flows'!#REF!&amp;"."&amp;'2a. Database N flows'!#REF!</f>
        <v/>
      </c>
      <c r="B491" s="35">
        <f>'2a. Database N flows'!#REF!&amp;"."&amp;'2a. Database N flows'!#REF!</f>
        <v/>
      </c>
      <c r="C491" s="35">
        <f>'2a. Database N flows'!#REF!</f>
        <v/>
      </c>
      <c r="D491" s="35">
        <f>'2a. Database N flows'!#REF!</f>
        <v/>
      </c>
      <c r="E491" s="35">
        <f>'2a. Database N flows'!#REF!</f>
        <v/>
      </c>
      <c r="F491" s="172">
        <f>'2a. Database N flows'!#REF!</f>
        <v/>
      </c>
      <c r="G491" s="35">
        <f>'2a. Database N flows'!#REF!</f>
        <v/>
      </c>
      <c r="H491" s="35">
        <f>'2a. Database N flows'!#REF!</f>
        <v/>
      </c>
      <c r="I491" s="35">
        <f>'2a. Database N flows'!#REF!</f>
        <v/>
      </c>
      <c r="J491" s="35">
        <f>A491&amp;"-"&amp;B491&amp;"-"&amp;C491</f>
        <v/>
      </c>
    </row>
    <row r="492">
      <c r="A492" s="35">
        <f>'2a. Database N flows'!D316&amp;"."&amp;'2a. Database N flows'!E316</f>
        <v/>
      </c>
      <c r="B492" s="35">
        <f>'2a. Database N flows'!G316&amp;"."&amp;'2a. Database N flows'!H316</f>
        <v/>
      </c>
      <c r="C492" s="35">
        <f>'2a. Database N flows'!J316</f>
        <v/>
      </c>
      <c r="D492" s="35">
        <f>'2a. Database N flows'!M316</f>
        <v/>
      </c>
      <c r="E492" s="35">
        <f>'2a. Database N flows'!N316</f>
        <v/>
      </c>
      <c r="F492" s="172">
        <f>'2a. Database N flows'!P316</f>
        <v/>
      </c>
      <c r="G492" s="35">
        <f>'2a. Database N flows'!R316</f>
        <v/>
      </c>
      <c r="H492" s="35">
        <f>'2a. Database N flows'!U316</f>
        <v/>
      </c>
      <c r="I492" s="35">
        <f>'2a. Database N flows'!T316</f>
        <v/>
      </c>
      <c r="J492" s="35">
        <f>A492&amp;"-"&amp;B492&amp;"-"&amp;C492</f>
        <v/>
      </c>
    </row>
    <row r="493">
      <c r="A493" s="35">
        <f>'2a. Database N flows'!D317&amp;"."&amp;'2a. Database N flows'!E317</f>
        <v/>
      </c>
      <c r="B493" s="35">
        <f>'2a. Database N flows'!G317&amp;"."&amp;'2a. Database N flows'!H317</f>
        <v/>
      </c>
      <c r="C493" s="35">
        <f>'2a. Database N flows'!J317</f>
        <v/>
      </c>
      <c r="D493" s="35">
        <f>'2a. Database N flows'!M317</f>
        <v/>
      </c>
      <c r="E493" s="35">
        <f>'2a. Database N flows'!N317</f>
        <v/>
      </c>
      <c r="F493" s="172">
        <f>'2a. Database N flows'!P317</f>
        <v/>
      </c>
      <c r="G493" s="35">
        <f>'2a. Database N flows'!R317</f>
        <v/>
      </c>
      <c r="H493" s="35">
        <f>'2a. Database N flows'!U317</f>
        <v/>
      </c>
      <c r="I493" s="35">
        <f>'2a. Database N flows'!T317</f>
        <v/>
      </c>
      <c r="J493" s="35">
        <f>A493&amp;"-"&amp;B493&amp;"-"&amp;C493</f>
        <v/>
      </c>
    </row>
    <row r="494">
      <c r="A494" s="35">
        <f>'2a. Database N flows'!D318&amp;"."&amp;'2a. Database N flows'!E318</f>
        <v/>
      </c>
      <c r="B494" s="35">
        <f>'2a. Database N flows'!G318&amp;"."&amp;'2a. Database N flows'!H318</f>
        <v/>
      </c>
      <c r="C494" s="35">
        <f>'2a. Database N flows'!J318</f>
        <v/>
      </c>
      <c r="D494" s="35">
        <f>'2a. Database N flows'!M318</f>
        <v/>
      </c>
      <c r="E494" s="35">
        <f>'2a. Database N flows'!N318</f>
        <v/>
      </c>
      <c r="F494" s="172">
        <f>'2a. Database N flows'!P318</f>
        <v/>
      </c>
      <c r="G494" s="35">
        <f>'2a. Database N flows'!R318</f>
        <v/>
      </c>
      <c r="H494" s="35">
        <f>'2a. Database N flows'!U318</f>
        <v/>
      </c>
      <c r="I494" s="35">
        <f>'2a. Database N flows'!T318</f>
        <v/>
      </c>
      <c r="J494" s="35">
        <f>A494&amp;"-"&amp;B494&amp;"-"&amp;C494</f>
        <v/>
      </c>
    </row>
    <row r="495">
      <c r="A495" s="35">
        <f>'2a. Database N flows'!D319&amp;"."&amp;'2a. Database N flows'!E319</f>
        <v/>
      </c>
      <c r="B495" s="35">
        <f>'2a. Database N flows'!G319&amp;"."&amp;'2a. Database N flows'!H319</f>
        <v/>
      </c>
      <c r="C495" s="35">
        <f>'2a. Database N flows'!J319</f>
        <v/>
      </c>
      <c r="D495" s="35">
        <f>'2a. Database N flows'!M319</f>
        <v/>
      </c>
      <c r="E495" s="35">
        <f>'2a. Database N flows'!N319</f>
        <v/>
      </c>
      <c r="F495" s="172">
        <f>'2a. Database N flows'!P319</f>
        <v/>
      </c>
      <c r="G495" s="35">
        <f>'2a. Database N flows'!R319</f>
        <v/>
      </c>
      <c r="H495" s="35">
        <f>'2a. Database N flows'!U319</f>
        <v/>
      </c>
      <c r="I495" s="35">
        <f>'2a. Database N flows'!T319</f>
        <v/>
      </c>
      <c r="J495" s="35">
        <f>A495&amp;"-"&amp;B495&amp;"-"&amp;C495</f>
        <v/>
      </c>
    </row>
    <row r="496">
      <c r="A496" s="35">
        <f>'2a. Database N flows'!D320&amp;"."&amp;'2a. Database N flows'!E320</f>
        <v/>
      </c>
      <c r="B496" s="35">
        <f>'2a. Database N flows'!G320&amp;"."&amp;'2a. Database N flows'!H320</f>
        <v/>
      </c>
      <c r="C496" s="35">
        <f>'2a. Database N flows'!J320</f>
        <v/>
      </c>
      <c r="D496" s="35">
        <f>'2a. Database N flows'!M320</f>
        <v/>
      </c>
      <c r="E496" s="35">
        <f>'2a. Database N flows'!N320</f>
        <v/>
      </c>
      <c r="F496" s="172">
        <f>'2a. Database N flows'!P320</f>
        <v/>
      </c>
      <c r="G496" s="35">
        <f>'2a. Database N flows'!R320</f>
        <v/>
      </c>
      <c r="H496" s="35">
        <f>'2a. Database N flows'!U320</f>
        <v/>
      </c>
      <c r="I496" s="35">
        <f>'2a. Database N flows'!T320</f>
        <v/>
      </c>
      <c r="J496" s="35">
        <f>A496&amp;"-"&amp;B496&amp;"-"&amp;C496</f>
        <v/>
      </c>
    </row>
    <row r="497">
      <c r="A497" s="35">
        <f>'2a. Database N flows'!D321&amp;"."&amp;'2a. Database N flows'!E321</f>
        <v/>
      </c>
      <c r="B497" s="35">
        <f>'2a. Database N flows'!G321&amp;"."&amp;'2a. Database N flows'!H321</f>
        <v/>
      </c>
      <c r="C497" s="35">
        <f>'2a. Database N flows'!J321</f>
        <v/>
      </c>
      <c r="D497" s="35">
        <f>'2a. Database N flows'!M321</f>
        <v/>
      </c>
      <c r="E497" s="35">
        <f>'2a. Database N flows'!N321</f>
        <v/>
      </c>
      <c r="F497" s="172">
        <f>'2a. Database N flows'!P321</f>
        <v/>
      </c>
      <c r="G497" s="35">
        <f>'2a. Database N flows'!R321</f>
        <v/>
      </c>
      <c r="H497" s="35">
        <f>'2a. Database N flows'!U321</f>
        <v/>
      </c>
      <c r="I497" s="35">
        <f>'2a. Database N flows'!T321</f>
        <v/>
      </c>
      <c r="J497" s="35">
        <f>A497&amp;"-"&amp;B497&amp;"-"&amp;C497</f>
        <v/>
      </c>
    </row>
    <row r="498">
      <c r="A498" s="35">
        <f>'2a. Database N flows'!D322&amp;"."&amp;'2a. Database N flows'!E322</f>
        <v/>
      </c>
      <c r="B498" s="35">
        <f>'2a. Database N flows'!G322&amp;"."&amp;'2a. Database N flows'!H322</f>
        <v/>
      </c>
      <c r="C498" s="35">
        <f>'2a. Database N flows'!J322</f>
        <v/>
      </c>
      <c r="D498" s="35">
        <f>'2a. Database N flows'!M322</f>
        <v/>
      </c>
      <c r="E498" s="35">
        <f>'2a. Database N flows'!N322</f>
        <v/>
      </c>
      <c r="F498" s="172">
        <f>'2a. Database N flows'!P322</f>
        <v/>
      </c>
      <c r="G498" s="35">
        <f>'2a. Database N flows'!R322</f>
        <v/>
      </c>
      <c r="H498" s="35">
        <f>'2a. Database N flows'!U322</f>
        <v/>
      </c>
      <c r="I498" s="35">
        <f>'2a. Database N flows'!T322</f>
        <v/>
      </c>
      <c r="J498" s="35">
        <f>A498&amp;"-"&amp;B498&amp;"-"&amp;C498</f>
        <v/>
      </c>
    </row>
    <row r="499">
      <c r="A499" s="35">
        <f>'2a. Database N flows'!D324&amp;"."&amp;'2a. Database N flows'!E324</f>
        <v/>
      </c>
      <c r="B499" s="35">
        <f>'2a. Database N flows'!G324&amp;"."&amp;'2a. Database N flows'!H324</f>
        <v/>
      </c>
      <c r="C499" s="35">
        <f>'2a. Database N flows'!J324</f>
        <v/>
      </c>
      <c r="D499" s="35">
        <f>'2a. Database N flows'!M324</f>
        <v/>
      </c>
      <c r="E499" s="35">
        <f>'2a. Database N flows'!N324</f>
        <v/>
      </c>
      <c r="F499" s="172">
        <f>'2a. Database N flows'!P324</f>
        <v/>
      </c>
      <c r="G499" s="35">
        <f>'2a. Database N flows'!R324</f>
        <v/>
      </c>
      <c r="H499" s="35">
        <f>'2a. Database N flows'!U324</f>
        <v/>
      </c>
      <c r="I499" s="35">
        <f>'2a. Database N flows'!T324</f>
        <v/>
      </c>
      <c r="J499" s="35">
        <f>A499&amp;"-"&amp;B499&amp;"-"&amp;C499</f>
        <v/>
      </c>
    </row>
    <row r="500">
      <c r="A500" s="35">
        <f>'2a. Database N flows'!#REF!&amp;"."&amp;'2a. Database N flows'!#REF!</f>
        <v/>
      </c>
      <c r="B500" s="35">
        <f>'2a. Database N flows'!#REF!&amp;"."&amp;'2a. Database N flows'!#REF!</f>
        <v/>
      </c>
      <c r="C500" s="35">
        <f>'2a. Database N flows'!#REF!</f>
        <v/>
      </c>
      <c r="D500" s="35">
        <f>'2a. Database N flows'!#REF!</f>
        <v/>
      </c>
      <c r="E500" s="35">
        <f>'2a. Database N flows'!#REF!</f>
        <v/>
      </c>
      <c r="F500" s="172">
        <f>'2a. Database N flows'!#REF!</f>
        <v/>
      </c>
      <c r="G500" s="35">
        <f>'2a. Database N flows'!#REF!</f>
        <v/>
      </c>
      <c r="H500" s="35">
        <f>'2a. Database N flows'!#REF!</f>
        <v/>
      </c>
      <c r="I500" s="35">
        <f>'2a. Database N flows'!#REF!</f>
        <v/>
      </c>
      <c r="J500" s="35">
        <f>A500&amp;"-"&amp;B500&amp;"-"&amp;C500</f>
        <v/>
      </c>
    </row>
    <row r="501">
      <c r="A501" s="35">
        <f>'2a. Database N flows'!D325&amp;"."&amp;'2a. Database N flows'!E325</f>
        <v/>
      </c>
      <c r="B501" s="35">
        <f>'2a. Database N flows'!G325&amp;"."&amp;'2a. Database N flows'!H325</f>
        <v/>
      </c>
      <c r="C501" s="35">
        <f>'2a. Database N flows'!J325</f>
        <v/>
      </c>
      <c r="D501" s="35">
        <f>'2a. Database N flows'!M325</f>
        <v/>
      </c>
      <c r="E501" s="35">
        <f>'2a. Database N flows'!N325</f>
        <v/>
      </c>
      <c r="F501" s="172">
        <f>'2a. Database N flows'!P325</f>
        <v/>
      </c>
      <c r="G501" s="35">
        <f>'2a. Database N flows'!R325</f>
        <v/>
      </c>
      <c r="H501" s="35">
        <f>'2a. Database N flows'!U325</f>
        <v/>
      </c>
      <c r="I501" s="35">
        <f>'2a. Database N flows'!T325</f>
        <v/>
      </c>
      <c r="J501" s="35">
        <f>A501&amp;"-"&amp;B501&amp;"-"&amp;C501</f>
        <v/>
      </c>
    </row>
    <row r="502">
      <c r="A502" s="35">
        <f>'2a. Database N flows'!#REF!&amp;"."&amp;'2a. Database N flows'!#REF!</f>
        <v/>
      </c>
      <c r="B502" s="35">
        <f>'2a. Database N flows'!#REF!&amp;"."&amp;'2a. Database N flows'!#REF!</f>
        <v/>
      </c>
      <c r="C502" s="35">
        <f>'2a. Database N flows'!#REF!</f>
        <v/>
      </c>
      <c r="D502" s="35">
        <f>'2a. Database N flows'!#REF!</f>
        <v/>
      </c>
      <c r="E502" s="35">
        <f>'2a. Database N flows'!#REF!</f>
        <v/>
      </c>
      <c r="F502" s="172">
        <f>'2a. Database N flows'!#REF!</f>
        <v/>
      </c>
      <c r="G502" s="35">
        <f>'2a. Database N flows'!#REF!</f>
        <v/>
      </c>
      <c r="H502" s="35">
        <f>'2a. Database N flows'!#REF!</f>
        <v/>
      </c>
      <c r="I502" s="35">
        <f>'2a. Database N flows'!#REF!</f>
        <v/>
      </c>
      <c r="J502" s="35">
        <f>A502&amp;"-"&amp;B502&amp;"-"&amp;C502</f>
        <v/>
      </c>
    </row>
    <row r="503">
      <c r="A503" s="35">
        <f>'2a. Database N flows'!D326&amp;"."&amp;'2a. Database N flows'!E326</f>
        <v/>
      </c>
      <c r="B503" s="35">
        <f>'2a. Database N flows'!G326&amp;"."&amp;'2a. Database N flows'!H326</f>
        <v/>
      </c>
      <c r="C503" s="35">
        <f>'2a. Database N flows'!J326</f>
        <v/>
      </c>
      <c r="D503" s="35">
        <f>'2a. Database N flows'!M326</f>
        <v/>
      </c>
      <c r="E503" s="35">
        <f>'2a. Database N flows'!N326</f>
        <v/>
      </c>
      <c r="F503" s="172">
        <f>'2a. Database N flows'!P326</f>
        <v/>
      </c>
      <c r="G503" s="35">
        <f>'2a. Database N flows'!R326</f>
        <v/>
      </c>
      <c r="H503" s="35">
        <f>'2a. Database N flows'!U326</f>
        <v/>
      </c>
      <c r="I503" s="35">
        <f>'2a. Database N flows'!T326</f>
        <v/>
      </c>
      <c r="J503" s="35">
        <f>A503&amp;"-"&amp;B503&amp;"-"&amp;C503</f>
        <v/>
      </c>
    </row>
    <row r="504">
      <c r="A504" s="35">
        <f>'2a. Database N flows'!D327&amp;"."&amp;'2a. Database N flows'!E327</f>
        <v/>
      </c>
      <c r="B504" s="35">
        <f>'2a. Database N flows'!G327&amp;"."&amp;'2a. Database N flows'!H327</f>
        <v/>
      </c>
      <c r="C504" s="35">
        <f>'2a. Database N flows'!J327</f>
        <v/>
      </c>
      <c r="D504" s="35">
        <f>'2a. Database N flows'!M327</f>
        <v/>
      </c>
      <c r="E504" s="35">
        <f>'2a. Database N flows'!N327</f>
        <v/>
      </c>
      <c r="F504" s="172">
        <f>'2a. Database N flows'!P327</f>
        <v/>
      </c>
      <c r="G504" s="35">
        <f>'2a. Database N flows'!R327</f>
        <v/>
      </c>
      <c r="H504" s="35">
        <f>'2a. Database N flows'!U327</f>
        <v/>
      </c>
      <c r="I504" s="35">
        <f>'2a. Database N flows'!T327</f>
        <v/>
      </c>
      <c r="J504" s="35">
        <f>A504&amp;"-"&amp;B504&amp;"-"&amp;C504</f>
        <v/>
      </c>
    </row>
    <row r="505">
      <c r="A505" s="35">
        <f>'2a. Database N flows'!D328&amp;"."&amp;'2a. Database N flows'!E328</f>
        <v/>
      </c>
      <c r="B505" s="35">
        <f>'2a. Database N flows'!G328&amp;"."&amp;'2a. Database N flows'!H328</f>
        <v/>
      </c>
      <c r="C505" s="35">
        <f>'2a. Database N flows'!J328</f>
        <v/>
      </c>
      <c r="D505" s="35">
        <f>'2a. Database N flows'!M328</f>
        <v/>
      </c>
      <c r="E505" s="35">
        <f>'2a. Database N flows'!N328</f>
        <v/>
      </c>
      <c r="F505" s="172">
        <f>'2a. Database N flows'!P328</f>
        <v/>
      </c>
      <c r="G505" s="35">
        <f>'2a. Database N flows'!R328</f>
        <v/>
      </c>
      <c r="H505" s="35">
        <f>'2a. Database N flows'!U328</f>
        <v/>
      </c>
      <c r="I505" s="35">
        <f>'2a. Database N flows'!T328</f>
        <v/>
      </c>
      <c r="J505" s="35">
        <f>A505&amp;"-"&amp;B505&amp;"-"&amp;C505</f>
        <v/>
      </c>
    </row>
    <row r="506">
      <c r="A506" s="35">
        <f>'2a. Database N flows'!#REF!&amp;"."&amp;'2a. Database N flows'!#REF!</f>
        <v/>
      </c>
      <c r="B506" s="35">
        <f>'2a. Database N flows'!#REF!&amp;"."&amp;'2a. Database N flows'!#REF!</f>
        <v/>
      </c>
      <c r="C506" s="35">
        <f>'2a. Database N flows'!#REF!</f>
        <v/>
      </c>
      <c r="D506" s="35">
        <f>'2a. Database N flows'!#REF!</f>
        <v/>
      </c>
      <c r="E506" s="35">
        <f>'2a. Database N flows'!#REF!</f>
        <v/>
      </c>
      <c r="F506" s="172">
        <f>'2a. Database N flows'!#REF!</f>
        <v/>
      </c>
      <c r="G506" s="35">
        <f>'2a. Database N flows'!#REF!</f>
        <v/>
      </c>
      <c r="H506" s="35">
        <f>'2a. Database N flows'!#REF!</f>
        <v/>
      </c>
      <c r="I506" s="35">
        <f>'2a. Database N flows'!#REF!</f>
        <v/>
      </c>
      <c r="J506" s="35">
        <f>A506&amp;"-"&amp;B506&amp;"-"&amp;C506</f>
        <v/>
      </c>
    </row>
    <row r="507">
      <c r="A507" s="35">
        <f>'2a. Database N flows'!#REF!&amp;"."&amp;'2a. Database N flows'!#REF!</f>
        <v/>
      </c>
      <c r="B507" s="35">
        <f>'2a. Database N flows'!#REF!&amp;"."&amp;'2a. Database N flows'!#REF!</f>
        <v/>
      </c>
      <c r="C507" s="35">
        <f>'2a. Database N flows'!#REF!</f>
        <v/>
      </c>
      <c r="D507" s="35">
        <f>'2a. Database N flows'!#REF!</f>
        <v/>
      </c>
      <c r="E507" s="35">
        <f>'2a. Database N flows'!#REF!</f>
        <v/>
      </c>
      <c r="F507" s="172">
        <f>'2a. Database N flows'!#REF!</f>
        <v/>
      </c>
      <c r="G507" s="35">
        <f>'2a. Database N flows'!#REF!</f>
        <v/>
      </c>
      <c r="H507" s="35">
        <f>'2a. Database N flows'!#REF!</f>
        <v/>
      </c>
      <c r="I507" s="35">
        <f>'2a. Database N flows'!#REF!</f>
        <v/>
      </c>
      <c r="J507" s="35">
        <f>A507&amp;"-"&amp;B507&amp;"-"&amp;C507</f>
        <v/>
      </c>
    </row>
    <row r="508">
      <c r="A508" s="35">
        <f>'2a. Database N flows'!#REF!&amp;"."&amp;'2a. Database N flows'!#REF!</f>
        <v/>
      </c>
      <c r="B508" s="35">
        <f>'2a. Database N flows'!#REF!&amp;"."&amp;'2a. Database N flows'!#REF!</f>
        <v/>
      </c>
      <c r="C508" s="35">
        <f>'2a. Database N flows'!#REF!</f>
        <v/>
      </c>
      <c r="D508" s="35">
        <f>'2a. Database N flows'!#REF!</f>
        <v/>
      </c>
      <c r="E508" s="35">
        <f>'2a. Database N flows'!#REF!</f>
        <v/>
      </c>
      <c r="F508" s="172">
        <f>'2a. Database N flows'!#REF!</f>
        <v/>
      </c>
      <c r="G508" s="35">
        <f>'2a. Database N flows'!#REF!</f>
        <v/>
      </c>
      <c r="H508" s="35">
        <f>'2a. Database N flows'!#REF!</f>
        <v/>
      </c>
      <c r="I508" s="35">
        <f>'2a. Database N flows'!#REF!</f>
        <v/>
      </c>
      <c r="J508" s="35">
        <f>A508&amp;"-"&amp;B508&amp;"-"&amp;C508</f>
        <v/>
      </c>
    </row>
    <row r="509">
      <c r="A509" s="35">
        <f>'2a. Database N flows'!#REF!&amp;"."&amp;'2a. Database N flows'!#REF!</f>
        <v/>
      </c>
      <c r="B509" s="35">
        <f>'2a. Database N flows'!#REF!&amp;"."&amp;'2a. Database N flows'!#REF!</f>
        <v/>
      </c>
      <c r="C509" s="35">
        <f>'2a. Database N flows'!#REF!</f>
        <v/>
      </c>
      <c r="D509" s="35">
        <f>'2a. Database N flows'!#REF!</f>
        <v/>
      </c>
      <c r="E509" s="35">
        <f>'2a. Database N flows'!#REF!</f>
        <v/>
      </c>
      <c r="F509" s="172">
        <f>'2a. Database N flows'!#REF!</f>
        <v/>
      </c>
      <c r="G509" s="35">
        <f>'2a. Database N flows'!#REF!</f>
        <v/>
      </c>
      <c r="H509" s="35">
        <f>'2a. Database N flows'!#REF!</f>
        <v/>
      </c>
      <c r="I509" s="35">
        <f>'2a. Database N flows'!#REF!</f>
        <v/>
      </c>
      <c r="J509" s="35">
        <f>A509&amp;"-"&amp;B509&amp;"-"&amp;C509</f>
        <v/>
      </c>
    </row>
    <row r="510">
      <c r="A510" s="35">
        <f>'2a. Database N flows'!D330&amp;"."&amp;'2a. Database N flows'!E330</f>
        <v/>
      </c>
      <c r="B510" s="35">
        <f>'2a. Database N flows'!G330&amp;"."&amp;'2a. Database N flows'!H330</f>
        <v/>
      </c>
      <c r="C510" s="35">
        <f>'2a. Database N flows'!J330</f>
        <v/>
      </c>
      <c r="D510" s="35">
        <f>'2a. Database N flows'!M330</f>
        <v/>
      </c>
      <c r="E510" s="35">
        <f>'2a. Database N flows'!N330</f>
        <v/>
      </c>
      <c r="F510" s="172">
        <f>'2a. Database N flows'!P330</f>
        <v/>
      </c>
      <c r="G510" s="35">
        <f>'2a. Database N flows'!R330</f>
        <v/>
      </c>
      <c r="H510" s="35">
        <f>'2a. Database N flows'!U330</f>
        <v/>
      </c>
      <c r="I510" s="35">
        <f>'2a. Database N flows'!T330</f>
        <v/>
      </c>
      <c r="J510" s="35">
        <f>A510&amp;"-"&amp;B510&amp;"-"&amp;C510</f>
        <v/>
      </c>
    </row>
    <row r="511">
      <c r="A511" s="35">
        <f>'2a. Database N flows'!#REF!&amp;"."&amp;'2a. Database N flows'!#REF!</f>
        <v/>
      </c>
      <c r="B511" s="35">
        <f>'2a. Database N flows'!#REF!&amp;"."&amp;'2a. Database N flows'!#REF!</f>
        <v/>
      </c>
      <c r="C511" s="35">
        <f>'2a. Database N flows'!#REF!</f>
        <v/>
      </c>
      <c r="D511" s="35">
        <f>'2a. Database N flows'!#REF!</f>
        <v/>
      </c>
      <c r="E511" s="35">
        <f>'2a. Database N flows'!#REF!</f>
        <v/>
      </c>
      <c r="F511" s="172">
        <f>'2a. Database N flows'!#REF!</f>
        <v/>
      </c>
      <c r="G511" s="35">
        <f>'2a. Database N flows'!#REF!</f>
        <v/>
      </c>
      <c r="H511" s="35">
        <f>'2a. Database N flows'!#REF!</f>
        <v/>
      </c>
      <c r="I511" s="35">
        <f>'2a. Database N flows'!#REF!</f>
        <v/>
      </c>
      <c r="J511" s="35">
        <f>A511&amp;"-"&amp;B511&amp;"-"&amp;C511</f>
        <v/>
      </c>
    </row>
    <row r="512">
      <c r="A512" s="35">
        <f>'2a. Database N flows'!#REF!&amp;"."&amp;'2a. Database N flows'!#REF!</f>
        <v/>
      </c>
      <c r="B512" s="35">
        <f>'2a. Database N flows'!#REF!&amp;"."&amp;'2a. Database N flows'!#REF!</f>
        <v/>
      </c>
      <c r="C512" s="35">
        <f>'2a. Database N flows'!#REF!</f>
        <v/>
      </c>
      <c r="D512" s="35">
        <f>'2a. Database N flows'!#REF!</f>
        <v/>
      </c>
      <c r="E512" s="35">
        <f>'2a. Database N flows'!#REF!</f>
        <v/>
      </c>
      <c r="F512" s="172">
        <f>'2a. Database N flows'!#REF!</f>
        <v/>
      </c>
      <c r="G512" s="35">
        <f>'2a. Database N flows'!#REF!</f>
        <v/>
      </c>
      <c r="H512" s="35">
        <f>'2a. Database N flows'!#REF!</f>
        <v/>
      </c>
      <c r="I512" s="35">
        <f>'2a. Database N flows'!#REF!</f>
        <v/>
      </c>
      <c r="J512" s="35">
        <f>A512&amp;"-"&amp;B512&amp;"-"&amp;C512</f>
        <v/>
      </c>
    </row>
    <row r="513">
      <c r="A513" s="35">
        <f>'2a. Database N flows'!D331&amp;"."&amp;'2a. Database N flows'!E331</f>
        <v/>
      </c>
      <c r="B513" s="35">
        <f>'2a. Database N flows'!G331&amp;"."&amp;'2a. Database N flows'!H331</f>
        <v/>
      </c>
      <c r="C513" s="35">
        <f>'2a. Database N flows'!J331</f>
        <v/>
      </c>
      <c r="D513" s="35">
        <f>'2a. Database N flows'!M331</f>
        <v/>
      </c>
      <c r="E513" s="35">
        <f>'2a. Database N flows'!N331</f>
        <v/>
      </c>
      <c r="F513" s="172">
        <f>'2a. Database N flows'!P331</f>
        <v/>
      </c>
      <c r="G513" s="35">
        <f>'2a. Database N flows'!R331</f>
        <v/>
      </c>
      <c r="H513" s="35">
        <f>'2a. Database N flows'!U331</f>
        <v/>
      </c>
      <c r="I513" s="35">
        <f>'2a. Database N flows'!T331</f>
        <v/>
      </c>
      <c r="J513" s="35">
        <f>A513&amp;"-"&amp;B513&amp;"-"&amp;C513</f>
        <v/>
      </c>
    </row>
    <row r="514">
      <c r="A514" s="35">
        <f>'2a. Database N flows'!D332&amp;"."&amp;'2a. Database N flows'!E332</f>
        <v/>
      </c>
      <c r="B514" s="35">
        <f>'2a. Database N flows'!G332&amp;"."&amp;'2a. Database N flows'!H332</f>
        <v/>
      </c>
      <c r="C514" s="35">
        <f>'2a. Database N flows'!J332</f>
        <v/>
      </c>
      <c r="D514" s="35">
        <f>'2a. Database N flows'!M332</f>
        <v/>
      </c>
      <c r="E514" s="35">
        <f>'2a. Database N flows'!N332</f>
        <v/>
      </c>
      <c r="F514" s="172">
        <f>'2a. Database N flows'!P332</f>
        <v/>
      </c>
      <c r="G514" s="35">
        <f>'2a. Database N flows'!R332</f>
        <v/>
      </c>
      <c r="H514" s="35">
        <f>'2a. Database N flows'!U332</f>
        <v/>
      </c>
      <c r="I514" s="35">
        <f>'2a. Database N flows'!T332</f>
        <v/>
      </c>
      <c r="J514" s="35">
        <f>A514&amp;"-"&amp;B514&amp;"-"&amp;C514</f>
        <v/>
      </c>
    </row>
    <row r="515">
      <c r="A515" s="35">
        <f>'2a. Database N flows'!#REF!&amp;"."&amp;'2a. Database N flows'!#REF!</f>
        <v/>
      </c>
      <c r="B515" s="35">
        <f>'2a. Database N flows'!#REF!&amp;"."&amp;'2a. Database N flows'!#REF!</f>
        <v/>
      </c>
      <c r="C515" s="35">
        <f>'2a. Database N flows'!#REF!</f>
        <v/>
      </c>
      <c r="D515" s="35">
        <f>'2a. Database N flows'!#REF!</f>
        <v/>
      </c>
      <c r="E515" s="35">
        <f>'2a. Database N flows'!#REF!</f>
        <v/>
      </c>
      <c r="F515" s="172">
        <f>'2a. Database N flows'!#REF!</f>
        <v/>
      </c>
      <c r="G515" s="35">
        <f>'2a. Database N flows'!#REF!</f>
        <v/>
      </c>
      <c r="H515" s="35">
        <f>'2a. Database N flows'!#REF!</f>
        <v/>
      </c>
      <c r="I515" s="35">
        <f>'2a. Database N flows'!#REF!</f>
        <v/>
      </c>
      <c r="J515" s="35">
        <f>A515&amp;"-"&amp;B515&amp;"-"&amp;C515</f>
        <v/>
      </c>
    </row>
    <row r="516">
      <c r="A516" s="35">
        <f>'2a. Database N flows'!D333&amp;"."&amp;'2a. Database N flows'!E333</f>
        <v/>
      </c>
      <c r="B516" s="35">
        <f>'2a. Database N flows'!G333&amp;"."&amp;'2a. Database N flows'!H333</f>
        <v/>
      </c>
      <c r="C516" s="35">
        <f>'2a. Database N flows'!J333</f>
        <v/>
      </c>
      <c r="D516" s="35">
        <f>'2a. Database N flows'!M333</f>
        <v/>
      </c>
      <c r="E516" s="35">
        <f>'2a. Database N flows'!N333</f>
        <v/>
      </c>
      <c r="F516" s="172">
        <f>'2a. Database N flows'!P333</f>
        <v/>
      </c>
      <c r="G516" s="35">
        <f>'2a. Database N flows'!R333</f>
        <v/>
      </c>
      <c r="H516" s="35">
        <f>'2a. Database N flows'!U333</f>
        <v/>
      </c>
      <c r="I516" s="35">
        <f>'2a. Database N flows'!T333</f>
        <v/>
      </c>
      <c r="J516" s="35">
        <f>A516&amp;"-"&amp;B516&amp;"-"&amp;C516</f>
        <v/>
      </c>
    </row>
    <row r="517">
      <c r="A517" s="35">
        <f>'2a. Database N flows'!D334&amp;"."&amp;'2a. Database N flows'!E334</f>
        <v/>
      </c>
      <c r="B517" s="35">
        <f>'2a. Database N flows'!G334&amp;"."&amp;'2a. Database N flows'!H334</f>
        <v/>
      </c>
      <c r="C517" s="35">
        <f>'2a. Database N flows'!J334</f>
        <v/>
      </c>
      <c r="D517" s="35">
        <f>'2a. Database N flows'!M334</f>
        <v/>
      </c>
      <c r="E517" s="35">
        <f>'2a. Database N flows'!N334</f>
        <v/>
      </c>
      <c r="F517" s="172">
        <f>'2a. Database N flows'!P334</f>
        <v/>
      </c>
      <c r="G517" s="35">
        <f>'2a. Database N flows'!R334</f>
        <v/>
      </c>
      <c r="H517" s="35">
        <f>'2a. Database N flows'!U334</f>
        <v/>
      </c>
      <c r="I517" s="35">
        <f>'2a. Database N flows'!T334</f>
        <v/>
      </c>
      <c r="J517" s="35">
        <f>A517&amp;"-"&amp;B517&amp;"-"&amp;C517</f>
        <v/>
      </c>
    </row>
    <row r="518">
      <c r="A518" s="35">
        <f>'2a. Database N flows'!D335&amp;"."&amp;'2a. Database N flows'!E335</f>
        <v/>
      </c>
      <c r="B518" s="35">
        <f>'2a. Database N flows'!G335&amp;"."&amp;'2a. Database N flows'!H335</f>
        <v/>
      </c>
      <c r="C518" s="35">
        <f>'2a. Database N flows'!J335</f>
        <v/>
      </c>
      <c r="D518" s="35">
        <f>'2a. Database N flows'!M335</f>
        <v/>
      </c>
      <c r="E518" s="35">
        <f>'2a. Database N flows'!N335</f>
        <v/>
      </c>
      <c r="F518" s="172">
        <f>'2a. Database N flows'!P335</f>
        <v/>
      </c>
      <c r="G518" s="35">
        <f>'2a. Database N flows'!R335</f>
        <v/>
      </c>
      <c r="H518" s="35">
        <f>'2a. Database N flows'!U335</f>
        <v/>
      </c>
      <c r="I518" s="35">
        <f>'2a. Database N flows'!T335</f>
        <v/>
      </c>
      <c r="J518" s="35">
        <f>A518&amp;"-"&amp;B518&amp;"-"&amp;C518</f>
        <v/>
      </c>
    </row>
    <row r="519">
      <c r="A519" s="35">
        <f>'2a. Database N flows'!#REF!&amp;"."&amp;'2a. Database N flows'!#REF!</f>
        <v/>
      </c>
      <c r="B519" s="35">
        <f>'2a. Database N flows'!#REF!&amp;"."&amp;'2a. Database N flows'!#REF!</f>
        <v/>
      </c>
      <c r="C519" s="35">
        <f>'2a. Database N flows'!#REF!</f>
        <v/>
      </c>
      <c r="D519" s="35">
        <f>'2a. Database N flows'!#REF!</f>
        <v/>
      </c>
      <c r="E519" s="35">
        <f>'2a. Database N flows'!#REF!</f>
        <v/>
      </c>
      <c r="F519" s="172">
        <f>'2a. Database N flows'!#REF!</f>
        <v/>
      </c>
      <c r="G519" s="35">
        <f>'2a. Database N flows'!#REF!</f>
        <v/>
      </c>
      <c r="H519" s="35">
        <f>'2a. Database N flows'!#REF!</f>
        <v/>
      </c>
      <c r="I519" s="35">
        <f>'2a. Database N flows'!#REF!</f>
        <v/>
      </c>
      <c r="J519" s="35">
        <f>A519&amp;"-"&amp;B519&amp;"-"&amp;C519</f>
        <v/>
      </c>
    </row>
    <row r="520">
      <c r="A520" s="35">
        <f>'2a. Database N flows'!D336&amp;"."&amp;'2a. Database N flows'!E336</f>
        <v/>
      </c>
      <c r="B520" s="35">
        <f>'2a. Database N flows'!G336&amp;"."&amp;'2a. Database N flows'!H336</f>
        <v/>
      </c>
      <c r="C520" s="35">
        <f>'2a. Database N flows'!J336</f>
        <v/>
      </c>
      <c r="D520" s="35">
        <f>'2a. Database N flows'!M336</f>
        <v/>
      </c>
      <c r="E520" s="35">
        <f>'2a. Database N flows'!N336</f>
        <v/>
      </c>
      <c r="F520" s="172">
        <f>'2a. Database N flows'!P336</f>
        <v/>
      </c>
      <c r="G520" s="35">
        <f>'2a. Database N flows'!R336</f>
        <v/>
      </c>
      <c r="H520" s="35">
        <f>'2a. Database N flows'!U336</f>
        <v/>
      </c>
      <c r="I520" s="35">
        <f>'2a. Database N flows'!T336</f>
        <v/>
      </c>
      <c r="J520" s="35">
        <f>A520&amp;"-"&amp;B520&amp;"-"&amp;C520</f>
        <v/>
      </c>
    </row>
    <row r="521">
      <c r="A521" s="35">
        <f>'2a. Database N flows'!#REF!&amp;"."&amp;'2a. Database N flows'!#REF!</f>
        <v/>
      </c>
      <c r="B521" s="35">
        <f>'2a. Database N flows'!#REF!&amp;"."&amp;'2a. Database N flows'!#REF!</f>
        <v/>
      </c>
      <c r="C521" s="35">
        <f>'2a. Database N flows'!#REF!</f>
        <v/>
      </c>
      <c r="D521" s="35">
        <f>'2a. Database N flows'!#REF!</f>
        <v/>
      </c>
      <c r="E521" s="35">
        <f>'2a. Database N flows'!#REF!</f>
        <v/>
      </c>
      <c r="F521" s="172">
        <f>'2a. Database N flows'!#REF!</f>
        <v/>
      </c>
      <c r="G521" s="35">
        <f>'2a. Database N flows'!#REF!</f>
        <v/>
      </c>
      <c r="H521" s="35">
        <f>'2a. Database N flows'!#REF!</f>
        <v/>
      </c>
      <c r="I521" s="35">
        <f>'2a. Database N flows'!#REF!</f>
        <v/>
      </c>
      <c r="J521" s="35">
        <f>A521&amp;"-"&amp;B521&amp;"-"&amp;C521</f>
        <v/>
      </c>
    </row>
    <row r="522">
      <c r="A522" s="35">
        <f>'2a. Database N flows'!#REF!&amp;"."&amp;'2a. Database N flows'!#REF!</f>
        <v/>
      </c>
      <c r="B522" s="35">
        <f>'2a. Database N flows'!#REF!&amp;"."&amp;'2a. Database N flows'!#REF!</f>
        <v/>
      </c>
      <c r="C522" s="35">
        <f>'2a. Database N flows'!#REF!</f>
        <v/>
      </c>
      <c r="D522" s="35">
        <f>'2a. Database N flows'!#REF!</f>
        <v/>
      </c>
      <c r="E522" s="35">
        <f>'2a. Database N flows'!#REF!</f>
        <v/>
      </c>
      <c r="F522" s="172">
        <f>'2a. Database N flows'!#REF!</f>
        <v/>
      </c>
      <c r="G522" s="35">
        <f>'2a. Database N flows'!#REF!</f>
        <v/>
      </c>
      <c r="H522" s="35">
        <f>'2a. Database N flows'!#REF!</f>
        <v/>
      </c>
      <c r="I522" s="35">
        <f>'2a. Database N flows'!#REF!</f>
        <v/>
      </c>
      <c r="J522" s="35">
        <f>A522&amp;"-"&amp;B522&amp;"-"&amp;C522</f>
        <v/>
      </c>
    </row>
    <row r="523">
      <c r="A523" s="35">
        <f>'2a. Database N flows'!#REF!&amp;"."&amp;'2a. Database N flows'!#REF!</f>
        <v/>
      </c>
      <c r="B523" s="35">
        <f>'2a. Database N flows'!#REF!&amp;"."&amp;'2a. Database N flows'!#REF!</f>
        <v/>
      </c>
      <c r="C523" s="35">
        <f>'2a. Database N flows'!#REF!</f>
        <v/>
      </c>
      <c r="D523" s="35">
        <f>'2a. Database N flows'!#REF!</f>
        <v/>
      </c>
      <c r="E523" s="35">
        <f>'2a. Database N flows'!#REF!</f>
        <v/>
      </c>
      <c r="F523" s="172">
        <f>'2a. Database N flows'!#REF!</f>
        <v/>
      </c>
      <c r="G523" s="35">
        <f>'2a. Database N flows'!#REF!</f>
        <v/>
      </c>
      <c r="H523" s="35">
        <f>'2a. Database N flows'!#REF!</f>
        <v/>
      </c>
      <c r="I523" s="35">
        <f>'2a. Database N flows'!#REF!</f>
        <v/>
      </c>
      <c r="J523" s="35">
        <f>A523&amp;"-"&amp;B523&amp;"-"&amp;C523</f>
        <v/>
      </c>
    </row>
    <row r="524">
      <c r="A524" s="35">
        <f>'2a. Database N flows'!#REF!&amp;"."&amp;'2a. Database N flows'!#REF!</f>
        <v/>
      </c>
      <c r="B524" s="35">
        <f>'2a. Database N flows'!#REF!&amp;"."&amp;'2a. Database N flows'!#REF!</f>
        <v/>
      </c>
      <c r="C524" s="35">
        <f>'2a. Database N flows'!#REF!</f>
        <v/>
      </c>
      <c r="D524" s="35">
        <f>'2a. Database N flows'!#REF!</f>
        <v/>
      </c>
      <c r="E524" s="35">
        <f>'2a. Database N flows'!#REF!</f>
        <v/>
      </c>
      <c r="F524" s="172">
        <f>'2a. Database N flows'!#REF!</f>
        <v/>
      </c>
      <c r="G524" s="35">
        <f>'2a. Database N flows'!#REF!</f>
        <v/>
      </c>
      <c r="H524" s="35">
        <f>'2a. Database N flows'!#REF!</f>
        <v/>
      </c>
      <c r="I524" s="35">
        <f>'2a. Database N flows'!#REF!</f>
        <v/>
      </c>
      <c r="J524" s="35">
        <f>A524&amp;"-"&amp;B524&amp;"-"&amp;C524</f>
        <v/>
      </c>
    </row>
    <row r="525">
      <c r="A525" s="35">
        <f>'2a. Database N flows'!D337&amp;"."&amp;'2a. Database N flows'!E337</f>
        <v/>
      </c>
      <c r="B525" s="35">
        <f>'2a. Database N flows'!G337&amp;"."&amp;'2a. Database N flows'!H337</f>
        <v/>
      </c>
      <c r="C525" s="35">
        <f>'2a. Database N flows'!J337</f>
        <v/>
      </c>
      <c r="D525" s="35">
        <f>'2a. Database N flows'!M337</f>
        <v/>
      </c>
      <c r="E525" s="35">
        <f>'2a. Database N flows'!N337</f>
        <v/>
      </c>
      <c r="F525" s="172">
        <f>'2a. Database N flows'!P337</f>
        <v/>
      </c>
      <c r="G525" s="35">
        <f>'2a. Database N flows'!R337</f>
        <v/>
      </c>
      <c r="H525" s="35">
        <f>'2a. Database N flows'!U337</f>
        <v/>
      </c>
      <c r="I525" s="35">
        <f>'2a. Database N flows'!T337</f>
        <v/>
      </c>
      <c r="J525" s="35">
        <f>A525&amp;"-"&amp;B525&amp;"-"&amp;C525</f>
        <v/>
      </c>
    </row>
    <row r="526">
      <c r="A526" s="35">
        <f>'2a. Database N flows'!#REF!&amp;"."&amp;'2a. Database N flows'!#REF!</f>
        <v/>
      </c>
      <c r="B526" s="35">
        <f>'2a. Database N flows'!#REF!&amp;"."&amp;'2a. Database N flows'!#REF!</f>
        <v/>
      </c>
      <c r="C526" s="35">
        <f>'2a. Database N flows'!#REF!</f>
        <v/>
      </c>
      <c r="D526" s="35">
        <f>'2a. Database N flows'!#REF!</f>
        <v/>
      </c>
      <c r="E526" s="35">
        <f>'2a. Database N flows'!#REF!</f>
        <v/>
      </c>
      <c r="F526" s="172">
        <f>'2a. Database N flows'!#REF!</f>
        <v/>
      </c>
      <c r="G526" s="35">
        <f>'2a. Database N flows'!#REF!</f>
        <v/>
      </c>
      <c r="H526" s="35">
        <f>'2a. Database N flows'!#REF!</f>
        <v/>
      </c>
      <c r="I526" s="35">
        <f>'2a. Database N flows'!#REF!</f>
        <v/>
      </c>
      <c r="J526" s="35">
        <f>A526&amp;"-"&amp;B526&amp;"-"&amp;C526</f>
        <v/>
      </c>
    </row>
    <row r="527">
      <c r="A527" s="35">
        <f>'2a. Database N flows'!D338&amp;"."&amp;'2a. Database N flows'!E338</f>
        <v/>
      </c>
      <c r="B527" s="35">
        <f>'2a. Database N flows'!G338&amp;"."&amp;'2a. Database N flows'!H338</f>
        <v/>
      </c>
      <c r="C527" s="35">
        <f>'2a. Database N flows'!J338</f>
        <v/>
      </c>
      <c r="D527" s="35">
        <f>'2a. Database N flows'!M338</f>
        <v/>
      </c>
      <c r="E527" s="35">
        <f>'2a. Database N flows'!N338</f>
        <v/>
      </c>
      <c r="F527" s="172">
        <f>'2a. Database N flows'!P338</f>
        <v/>
      </c>
      <c r="G527" s="35">
        <f>'2a. Database N flows'!R338</f>
        <v/>
      </c>
      <c r="H527" s="35">
        <f>'2a. Database N flows'!U338</f>
        <v/>
      </c>
      <c r="I527" s="35">
        <f>'2a. Database N flows'!T338</f>
        <v/>
      </c>
      <c r="J527" s="35">
        <f>A527&amp;"-"&amp;B527&amp;"-"&amp;C527</f>
        <v/>
      </c>
    </row>
    <row r="528">
      <c r="A528" s="35">
        <f>'2a. Database N flows'!#REF!&amp;"."&amp;'2a. Database N flows'!#REF!</f>
        <v/>
      </c>
      <c r="B528" s="35">
        <f>'2a. Database N flows'!#REF!&amp;"."&amp;'2a. Database N flows'!#REF!</f>
        <v/>
      </c>
      <c r="C528" s="35">
        <f>'2a. Database N flows'!#REF!</f>
        <v/>
      </c>
      <c r="D528" s="35">
        <f>'2a. Database N flows'!#REF!</f>
        <v/>
      </c>
      <c r="E528" s="35">
        <f>'2a. Database N flows'!#REF!</f>
        <v/>
      </c>
      <c r="F528" s="172">
        <f>'2a. Database N flows'!#REF!</f>
        <v/>
      </c>
      <c r="G528" s="35">
        <f>'2a. Database N flows'!#REF!</f>
        <v/>
      </c>
      <c r="H528" s="35">
        <f>'2a. Database N flows'!#REF!</f>
        <v/>
      </c>
      <c r="I528" s="35">
        <f>'2a. Database N flows'!#REF!</f>
        <v/>
      </c>
      <c r="J528" s="35">
        <f>A528&amp;"-"&amp;B528&amp;"-"&amp;C528</f>
        <v/>
      </c>
    </row>
    <row r="529">
      <c r="A529" s="35">
        <f>'2a. Database N flows'!#REF!&amp;"."&amp;'2a. Database N flows'!#REF!</f>
        <v/>
      </c>
      <c r="B529" s="35">
        <f>'2a. Database N flows'!#REF!&amp;"."&amp;'2a. Database N flows'!#REF!</f>
        <v/>
      </c>
      <c r="C529" s="35">
        <f>'2a. Database N flows'!#REF!</f>
        <v/>
      </c>
      <c r="D529" s="35">
        <f>'2a. Database N flows'!#REF!</f>
        <v/>
      </c>
      <c r="E529" s="35">
        <f>'2a. Database N flows'!#REF!</f>
        <v/>
      </c>
      <c r="F529" s="172">
        <f>'2a. Database N flows'!#REF!</f>
        <v/>
      </c>
      <c r="G529" s="35">
        <f>'2a. Database N flows'!#REF!</f>
        <v/>
      </c>
      <c r="H529" s="35">
        <f>'2a. Database N flows'!#REF!</f>
        <v/>
      </c>
      <c r="I529" s="35">
        <f>'2a. Database N flows'!#REF!</f>
        <v/>
      </c>
      <c r="J529" s="35">
        <f>A529&amp;"-"&amp;B529&amp;"-"&amp;C529</f>
        <v/>
      </c>
    </row>
    <row r="530">
      <c r="A530" s="35">
        <f>'2a. Database N flows'!#REF!&amp;"."&amp;'2a. Database N flows'!#REF!</f>
        <v/>
      </c>
      <c r="B530" s="35">
        <f>'2a. Database N flows'!#REF!&amp;"."&amp;'2a. Database N flows'!#REF!</f>
        <v/>
      </c>
      <c r="C530" s="35">
        <f>'2a. Database N flows'!#REF!</f>
        <v/>
      </c>
      <c r="D530" s="35">
        <f>'2a. Database N flows'!#REF!</f>
        <v/>
      </c>
      <c r="E530" s="35">
        <f>'2a. Database N flows'!#REF!</f>
        <v/>
      </c>
      <c r="F530" s="172">
        <f>'2a. Database N flows'!#REF!</f>
        <v/>
      </c>
      <c r="G530" s="35">
        <f>'2a. Database N flows'!#REF!</f>
        <v/>
      </c>
      <c r="H530" s="35">
        <f>'2a. Database N flows'!#REF!</f>
        <v/>
      </c>
      <c r="I530" s="35">
        <f>'2a. Database N flows'!#REF!</f>
        <v/>
      </c>
      <c r="J530" s="35">
        <f>A530&amp;"-"&amp;B530&amp;"-"&amp;C530</f>
        <v/>
      </c>
    </row>
    <row r="531">
      <c r="A531" s="35">
        <f>'2a. Database N flows'!D339&amp;"."&amp;'2a. Database N flows'!E339</f>
        <v/>
      </c>
      <c r="B531" s="35">
        <f>'2a. Database N flows'!G339&amp;"."&amp;'2a. Database N flows'!H339</f>
        <v/>
      </c>
      <c r="C531" s="35">
        <f>'2a. Database N flows'!J339</f>
        <v/>
      </c>
      <c r="D531" s="35">
        <f>'2a. Database N flows'!M339</f>
        <v/>
      </c>
      <c r="E531" s="35">
        <f>'2a. Database N flows'!N339</f>
        <v/>
      </c>
      <c r="F531" s="172">
        <f>'2a. Database N flows'!P339</f>
        <v/>
      </c>
      <c r="G531" s="35">
        <f>'2a. Database N flows'!R339</f>
        <v/>
      </c>
      <c r="H531" s="35">
        <f>'2a. Database N flows'!U339</f>
        <v/>
      </c>
      <c r="I531" s="35">
        <f>'2a. Database N flows'!T339</f>
        <v/>
      </c>
      <c r="J531" s="35">
        <f>A531&amp;"-"&amp;B531&amp;"-"&amp;C531</f>
        <v/>
      </c>
    </row>
    <row r="532">
      <c r="A532" s="35">
        <f>'2a. Database N flows'!#REF!&amp;"."&amp;'2a. Database N flows'!#REF!</f>
        <v/>
      </c>
      <c r="B532" s="35">
        <f>'2a. Database N flows'!#REF!&amp;"."&amp;'2a. Database N flows'!#REF!</f>
        <v/>
      </c>
      <c r="C532" s="35">
        <f>'2a. Database N flows'!#REF!</f>
        <v/>
      </c>
      <c r="D532" s="35">
        <f>'2a. Database N flows'!#REF!</f>
        <v/>
      </c>
      <c r="E532" s="35">
        <f>'2a. Database N flows'!#REF!</f>
        <v/>
      </c>
      <c r="F532" s="172">
        <f>'2a. Database N flows'!#REF!</f>
        <v/>
      </c>
      <c r="G532" s="35">
        <f>'2a. Database N flows'!#REF!</f>
        <v/>
      </c>
      <c r="H532" s="35">
        <f>'2a. Database N flows'!#REF!</f>
        <v/>
      </c>
      <c r="I532" s="35">
        <f>'2a. Database N flows'!#REF!</f>
        <v/>
      </c>
      <c r="J532" s="35">
        <f>A532&amp;"-"&amp;B532&amp;"-"&amp;C532</f>
        <v/>
      </c>
    </row>
    <row r="533">
      <c r="A533" s="35">
        <f>'2a. Database N flows'!#REF!&amp;"."&amp;'2a. Database N flows'!#REF!</f>
        <v/>
      </c>
      <c r="B533" s="35">
        <f>'2a. Database N flows'!#REF!&amp;"."&amp;'2a. Database N flows'!#REF!</f>
        <v/>
      </c>
      <c r="C533" s="35">
        <f>'2a. Database N flows'!#REF!</f>
        <v/>
      </c>
      <c r="D533" s="35">
        <f>'2a. Database N flows'!#REF!</f>
        <v/>
      </c>
      <c r="E533" s="35">
        <f>'2a. Database N flows'!#REF!</f>
        <v/>
      </c>
      <c r="F533" s="172">
        <f>'2a. Database N flows'!#REF!</f>
        <v/>
      </c>
      <c r="G533" s="35">
        <f>'2a. Database N flows'!#REF!</f>
        <v/>
      </c>
      <c r="H533" s="35">
        <f>'2a. Database N flows'!#REF!</f>
        <v/>
      </c>
      <c r="I533" s="35">
        <f>'2a. Database N flows'!#REF!</f>
        <v/>
      </c>
      <c r="J533" s="35">
        <f>A533&amp;"-"&amp;B533&amp;"-"&amp;C533</f>
        <v/>
      </c>
    </row>
    <row r="534">
      <c r="A534" s="35">
        <f>'2a. Database N flows'!#REF!&amp;"."&amp;'2a. Database N flows'!#REF!</f>
        <v/>
      </c>
      <c r="B534" s="35">
        <f>'2a. Database N flows'!#REF!&amp;"."&amp;'2a. Database N flows'!#REF!</f>
        <v/>
      </c>
      <c r="C534" s="35">
        <f>'2a. Database N flows'!#REF!</f>
        <v/>
      </c>
      <c r="D534" s="35">
        <f>'2a. Database N flows'!#REF!</f>
        <v/>
      </c>
      <c r="E534" s="35">
        <f>'2a. Database N flows'!#REF!</f>
        <v/>
      </c>
      <c r="F534" s="172">
        <f>'2a. Database N flows'!#REF!</f>
        <v/>
      </c>
      <c r="G534" s="35">
        <f>'2a. Database N flows'!#REF!</f>
        <v/>
      </c>
      <c r="H534" s="35">
        <f>'2a. Database N flows'!#REF!</f>
        <v/>
      </c>
      <c r="I534" s="35">
        <f>'2a. Database N flows'!#REF!</f>
        <v/>
      </c>
      <c r="J534" s="35">
        <f>A534&amp;"-"&amp;B534&amp;"-"&amp;C534</f>
        <v/>
      </c>
    </row>
    <row r="535">
      <c r="A535" s="35">
        <f>'2a. Database N flows'!#REF!&amp;"."&amp;'2a. Database N flows'!#REF!</f>
        <v/>
      </c>
      <c r="B535" s="35">
        <f>'2a. Database N flows'!#REF!&amp;"."&amp;'2a. Database N flows'!#REF!</f>
        <v/>
      </c>
      <c r="C535" s="35">
        <f>'2a. Database N flows'!#REF!</f>
        <v/>
      </c>
      <c r="D535" s="35">
        <f>'2a. Database N flows'!#REF!</f>
        <v/>
      </c>
      <c r="E535" s="35">
        <f>'2a. Database N flows'!#REF!</f>
        <v/>
      </c>
      <c r="F535" s="172">
        <f>'2a. Database N flows'!#REF!</f>
        <v/>
      </c>
      <c r="G535" s="35">
        <f>'2a. Database N flows'!#REF!</f>
        <v/>
      </c>
      <c r="H535" s="35">
        <f>'2a. Database N flows'!#REF!</f>
        <v/>
      </c>
      <c r="I535" s="35">
        <f>'2a. Database N flows'!#REF!</f>
        <v/>
      </c>
      <c r="J535" s="35">
        <f>A535&amp;"-"&amp;B535&amp;"-"&amp;C535</f>
        <v/>
      </c>
    </row>
    <row r="536">
      <c r="A536" s="35">
        <f>'2a. Database N flows'!D340&amp;"."&amp;'2a. Database N flows'!E340</f>
        <v/>
      </c>
      <c r="B536" s="35">
        <f>'2a. Database N flows'!G340&amp;"."&amp;'2a. Database N flows'!H340</f>
        <v/>
      </c>
      <c r="C536" s="35">
        <f>'2a. Database N flows'!J340</f>
        <v/>
      </c>
      <c r="D536" s="35">
        <f>'2a. Database N flows'!M340</f>
        <v/>
      </c>
      <c r="E536" s="35">
        <f>'2a. Database N flows'!N340</f>
        <v/>
      </c>
      <c r="F536" s="172">
        <f>'2a. Database N flows'!P340</f>
        <v/>
      </c>
      <c r="G536" s="35">
        <f>'2a. Database N flows'!R340</f>
        <v/>
      </c>
      <c r="H536" s="35">
        <f>'2a. Database N flows'!U340</f>
        <v/>
      </c>
      <c r="I536" s="35">
        <f>'2a. Database N flows'!T340</f>
        <v/>
      </c>
      <c r="J536" s="35">
        <f>A536&amp;"-"&amp;B536&amp;"-"&amp;C536</f>
        <v/>
      </c>
    </row>
    <row r="537">
      <c r="A537" s="35">
        <f>'2a. Database N flows'!D341&amp;"."&amp;'2a. Database N flows'!E341</f>
        <v/>
      </c>
      <c r="B537" s="35">
        <f>'2a. Database N flows'!G341&amp;"."&amp;'2a. Database N flows'!H341</f>
        <v/>
      </c>
      <c r="C537" s="35">
        <f>'2a. Database N flows'!J341</f>
        <v/>
      </c>
      <c r="D537" s="35">
        <f>'2a. Database N flows'!M341</f>
        <v/>
      </c>
      <c r="E537" s="35">
        <f>'2a. Database N flows'!N341</f>
        <v/>
      </c>
      <c r="F537" s="172">
        <f>'2a. Database N flows'!P341</f>
        <v/>
      </c>
      <c r="G537" s="35">
        <f>'2a. Database N flows'!R341</f>
        <v/>
      </c>
      <c r="H537" s="35">
        <f>'2a. Database N flows'!U341</f>
        <v/>
      </c>
      <c r="I537" s="35">
        <f>'2a. Database N flows'!T341</f>
        <v/>
      </c>
      <c r="J537" s="35">
        <f>A537&amp;"-"&amp;B537&amp;"-"&amp;C537</f>
        <v/>
      </c>
    </row>
    <row r="538">
      <c r="A538" s="35">
        <f>'2a. Database N flows'!D342&amp;"."&amp;'2a. Database N flows'!E342</f>
        <v/>
      </c>
      <c r="B538" s="35">
        <f>'2a. Database N flows'!G342&amp;"."&amp;'2a. Database N flows'!H342</f>
        <v/>
      </c>
      <c r="C538" s="35">
        <f>'2a. Database N flows'!J342</f>
        <v/>
      </c>
      <c r="D538" s="35">
        <f>'2a. Database N flows'!M342</f>
        <v/>
      </c>
      <c r="E538" s="35">
        <f>'2a. Database N flows'!N342</f>
        <v/>
      </c>
      <c r="F538" s="172">
        <f>'2a. Database N flows'!P342</f>
        <v/>
      </c>
      <c r="G538" s="35">
        <f>'2a. Database N flows'!R342</f>
        <v/>
      </c>
      <c r="H538" s="35">
        <f>'2a. Database N flows'!U342</f>
        <v/>
      </c>
      <c r="I538" s="35">
        <f>'2a. Database N flows'!T342</f>
        <v/>
      </c>
      <c r="J538" s="35">
        <f>A538&amp;"-"&amp;B538&amp;"-"&amp;C538</f>
        <v/>
      </c>
    </row>
    <row r="539">
      <c r="A539" s="35">
        <f>'2a. Database N flows'!D343&amp;"."&amp;'2a. Database N flows'!E343</f>
        <v/>
      </c>
      <c r="B539" s="35">
        <f>'2a. Database N flows'!G343&amp;"."&amp;'2a. Database N flows'!H343</f>
        <v/>
      </c>
      <c r="C539" s="35">
        <f>'2a. Database N flows'!J343</f>
        <v/>
      </c>
      <c r="D539" s="35">
        <f>'2a. Database N flows'!M343</f>
        <v/>
      </c>
      <c r="E539" s="35">
        <f>'2a. Database N flows'!N343</f>
        <v/>
      </c>
      <c r="F539" s="172">
        <f>'2a. Database N flows'!P343</f>
        <v/>
      </c>
      <c r="G539" s="35">
        <f>'2a. Database N flows'!R343</f>
        <v/>
      </c>
      <c r="H539" s="35">
        <f>'2a. Database N flows'!U343</f>
        <v/>
      </c>
      <c r="I539" s="35">
        <f>'2a. Database N flows'!T343</f>
        <v/>
      </c>
      <c r="J539" s="35">
        <f>A539&amp;"-"&amp;B539&amp;"-"&amp;C539</f>
        <v/>
      </c>
    </row>
    <row r="540">
      <c r="A540" s="35">
        <f>'2a. Database N flows'!#REF!&amp;"."&amp;'2a. Database N flows'!#REF!</f>
        <v/>
      </c>
      <c r="B540" s="35">
        <f>'2a. Database N flows'!#REF!&amp;"."&amp;'2a. Database N flows'!#REF!</f>
        <v/>
      </c>
      <c r="C540" s="35">
        <f>'2a. Database N flows'!#REF!</f>
        <v/>
      </c>
      <c r="D540" s="35">
        <f>'2a. Database N flows'!#REF!</f>
        <v/>
      </c>
      <c r="E540" s="35">
        <f>'2a. Database N flows'!#REF!</f>
        <v/>
      </c>
      <c r="F540" s="172">
        <f>'2a. Database N flows'!#REF!</f>
        <v/>
      </c>
      <c r="G540" s="35">
        <f>'2a. Database N flows'!#REF!</f>
        <v/>
      </c>
      <c r="H540" s="35">
        <f>'2a. Database N flows'!#REF!</f>
        <v/>
      </c>
      <c r="I540" s="35">
        <f>'2a. Database N flows'!#REF!</f>
        <v/>
      </c>
      <c r="J540" s="35">
        <f>A540&amp;"-"&amp;B540&amp;"-"&amp;C540</f>
        <v/>
      </c>
    </row>
    <row r="541">
      <c r="A541" s="35">
        <f>'2a. Database N flows'!#REF!&amp;"."&amp;'2a. Database N flows'!#REF!</f>
        <v/>
      </c>
      <c r="B541" s="35">
        <f>'2a. Database N flows'!#REF!&amp;"."&amp;'2a. Database N flows'!#REF!</f>
        <v/>
      </c>
      <c r="C541" s="35">
        <f>'2a. Database N flows'!#REF!</f>
        <v/>
      </c>
      <c r="D541" s="35">
        <f>'2a. Database N flows'!#REF!</f>
        <v/>
      </c>
      <c r="E541" s="35">
        <f>'2a. Database N flows'!#REF!</f>
        <v/>
      </c>
      <c r="F541" s="172">
        <f>'2a. Database N flows'!#REF!</f>
        <v/>
      </c>
      <c r="G541" s="35">
        <f>'2a. Database N flows'!#REF!</f>
        <v/>
      </c>
      <c r="H541" s="35">
        <f>'2a. Database N flows'!#REF!</f>
        <v/>
      </c>
      <c r="I541" s="35">
        <f>'2a. Database N flows'!#REF!</f>
        <v/>
      </c>
      <c r="J541" s="35">
        <f>A541&amp;"-"&amp;B541&amp;"-"&amp;C541</f>
        <v/>
      </c>
    </row>
    <row r="542">
      <c r="A542" s="35">
        <f>'2a. Database N flows'!D344&amp;"."&amp;'2a. Database N flows'!E344</f>
        <v/>
      </c>
      <c r="B542" s="35">
        <f>'2a. Database N flows'!G344&amp;"."&amp;'2a. Database N flows'!H344</f>
        <v/>
      </c>
      <c r="C542" s="35">
        <f>'2a. Database N flows'!J344</f>
        <v/>
      </c>
      <c r="D542" s="35">
        <f>'2a. Database N flows'!M344</f>
        <v/>
      </c>
      <c r="E542" s="35">
        <f>'2a. Database N flows'!N344</f>
        <v/>
      </c>
      <c r="F542" s="172">
        <f>'2a. Database N flows'!P344</f>
        <v/>
      </c>
      <c r="G542" s="35">
        <f>'2a. Database N flows'!R344</f>
        <v/>
      </c>
      <c r="H542" s="35">
        <f>'2a. Database N flows'!U344</f>
        <v/>
      </c>
      <c r="I542" s="35">
        <f>'2a. Database N flows'!T344</f>
        <v/>
      </c>
      <c r="J542" s="35">
        <f>A542&amp;"-"&amp;B542&amp;"-"&amp;C542</f>
        <v/>
      </c>
    </row>
    <row r="543">
      <c r="A543" s="35">
        <f>'2a. Database N flows'!D345&amp;"."&amp;'2a. Database N flows'!E345</f>
        <v/>
      </c>
      <c r="B543" s="35">
        <f>'2a. Database N flows'!G345&amp;"."&amp;'2a. Database N flows'!H345</f>
        <v/>
      </c>
      <c r="C543" s="35">
        <f>'2a. Database N flows'!J345</f>
        <v/>
      </c>
      <c r="D543" s="35">
        <f>'2a. Database N flows'!M345</f>
        <v/>
      </c>
      <c r="E543" s="35">
        <f>'2a. Database N flows'!N345</f>
        <v/>
      </c>
      <c r="F543" s="172">
        <f>'2a. Database N flows'!P345</f>
        <v/>
      </c>
      <c r="G543" s="35">
        <f>'2a. Database N flows'!R345</f>
        <v/>
      </c>
      <c r="H543" s="35">
        <f>'2a. Database N flows'!U345</f>
        <v/>
      </c>
      <c r="I543" s="35">
        <f>'2a. Database N flows'!T345</f>
        <v/>
      </c>
      <c r="J543" s="35">
        <f>A543&amp;"-"&amp;B543&amp;"-"&amp;C543</f>
        <v/>
      </c>
    </row>
    <row r="544">
      <c r="A544" s="35">
        <f>'2a. Database N flows'!D346&amp;"."&amp;'2a. Database N flows'!E346</f>
        <v/>
      </c>
      <c r="B544" s="35">
        <f>'2a. Database N flows'!G346&amp;"."&amp;'2a. Database N flows'!H346</f>
        <v/>
      </c>
      <c r="C544" s="35">
        <f>'2a. Database N flows'!J346</f>
        <v/>
      </c>
      <c r="D544" s="35">
        <f>'2a. Database N flows'!M346</f>
        <v/>
      </c>
      <c r="E544" s="35">
        <f>'2a. Database N flows'!N346</f>
        <v/>
      </c>
      <c r="F544" s="172">
        <f>'2a. Database N flows'!P346</f>
        <v/>
      </c>
      <c r="G544" s="35">
        <f>'2a. Database N flows'!R346</f>
        <v/>
      </c>
      <c r="H544" s="35">
        <f>'2a. Database N flows'!U346</f>
        <v/>
      </c>
      <c r="I544" s="35">
        <f>'2a. Database N flows'!T346</f>
        <v/>
      </c>
      <c r="J544" s="35">
        <f>A544&amp;"-"&amp;B544&amp;"-"&amp;C544</f>
        <v/>
      </c>
    </row>
    <row r="545">
      <c r="A545" s="35">
        <f>'2a. Database N flows'!D347&amp;"."&amp;'2a. Database N flows'!E347</f>
        <v/>
      </c>
      <c r="B545" s="35">
        <f>'2a. Database N flows'!G347&amp;"."&amp;'2a. Database N flows'!H347</f>
        <v/>
      </c>
      <c r="C545" s="35">
        <f>'2a. Database N flows'!J347</f>
        <v/>
      </c>
      <c r="D545" s="35">
        <f>'2a. Database N flows'!M347</f>
        <v/>
      </c>
      <c r="E545" s="35">
        <f>'2a. Database N flows'!N347</f>
        <v/>
      </c>
      <c r="F545" s="172">
        <f>'2a. Database N flows'!P347</f>
        <v/>
      </c>
      <c r="G545" s="35">
        <f>'2a. Database N flows'!R347</f>
        <v/>
      </c>
      <c r="H545" s="35">
        <f>'2a. Database N flows'!U347</f>
        <v/>
      </c>
      <c r="I545" s="35">
        <f>'2a. Database N flows'!T347</f>
        <v/>
      </c>
      <c r="J545" s="35">
        <f>A545&amp;"-"&amp;B545&amp;"-"&amp;C545</f>
        <v/>
      </c>
    </row>
    <row r="546">
      <c r="A546" s="35">
        <f>'2a. Database N flows'!D348&amp;"."&amp;'2a. Database N flows'!E348</f>
        <v/>
      </c>
      <c r="B546" s="35">
        <f>'2a. Database N flows'!G348&amp;"."&amp;'2a. Database N flows'!H348</f>
        <v/>
      </c>
      <c r="C546" s="35">
        <f>'2a. Database N flows'!J348</f>
        <v/>
      </c>
      <c r="D546" s="35">
        <f>'2a. Database N flows'!M348</f>
        <v/>
      </c>
      <c r="E546" s="35">
        <f>'2a. Database N flows'!N348</f>
        <v/>
      </c>
      <c r="F546" s="172">
        <f>'2a. Database N flows'!P348</f>
        <v/>
      </c>
      <c r="G546" s="35">
        <f>'2a. Database N flows'!R348</f>
        <v/>
      </c>
      <c r="H546" s="35">
        <f>'2a. Database N flows'!U348</f>
        <v/>
      </c>
      <c r="I546" s="35">
        <f>'2a. Database N flows'!T348</f>
        <v/>
      </c>
      <c r="J546" s="35">
        <f>A546&amp;"-"&amp;B546&amp;"-"&amp;C546</f>
        <v/>
      </c>
    </row>
    <row r="547">
      <c r="A547" s="35">
        <f>'2a. Database N flows'!D349&amp;"."&amp;'2a. Database N flows'!E349</f>
        <v/>
      </c>
      <c r="B547" s="35">
        <f>'2a. Database N flows'!G349&amp;"."&amp;'2a. Database N flows'!H349</f>
        <v/>
      </c>
      <c r="C547" s="35">
        <f>'2a. Database N flows'!J349</f>
        <v/>
      </c>
      <c r="D547" s="35">
        <f>'2a. Database N flows'!M349</f>
        <v/>
      </c>
      <c r="E547" s="35">
        <f>'2a. Database N flows'!N349</f>
        <v/>
      </c>
      <c r="F547" s="172">
        <f>'2a. Database N flows'!P349</f>
        <v/>
      </c>
      <c r="G547" s="35">
        <f>'2a. Database N flows'!R349</f>
        <v/>
      </c>
      <c r="H547" s="35">
        <f>'2a. Database N flows'!U349</f>
        <v/>
      </c>
      <c r="I547" s="35">
        <f>'2a. Database N flows'!T349</f>
        <v/>
      </c>
      <c r="J547" s="35">
        <f>A547&amp;"-"&amp;B547&amp;"-"&amp;C547</f>
        <v/>
      </c>
    </row>
    <row r="548">
      <c r="A548" s="35">
        <f>'2a. Database N flows'!D350&amp;"."&amp;'2a. Database N flows'!E350</f>
        <v/>
      </c>
      <c r="B548" s="35">
        <f>'2a. Database N flows'!G350&amp;"."&amp;'2a. Database N flows'!H350</f>
        <v/>
      </c>
      <c r="C548" s="35">
        <f>'2a. Database N flows'!J350</f>
        <v/>
      </c>
      <c r="D548" s="35">
        <f>'2a. Database N flows'!M350</f>
        <v/>
      </c>
      <c r="E548" s="35">
        <f>'2a. Database N flows'!N350</f>
        <v/>
      </c>
      <c r="F548" s="172">
        <f>'2a. Database N flows'!P350</f>
        <v/>
      </c>
      <c r="G548" s="35">
        <f>'2a. Database N flows'!R350</f>
        <v/>
      </c>
      <c r="H548" s="35">
        <f>'2a. Database N flows'!U350</f>
        <v/>
      </c>
      <c r="I548" s="35">
        <f>'2a. Database N flows'!T350</f>
        <v/>
      </c>
      <c r="J548" s="35">
        <f>A548&amp;"-"&amp;B548&amp;"-"&amp;C548</f>
        <v/>
      </c>
    </row>
    <row r="549">
      <c r="A549" s="35">
        <f>'2a. Database N flows'!D351&amp;"."&amp;'2a. Database N flows'!E351</f>
        <v/>
      </c>
      <c r="B549" s="35">
        <f>'2a. Database N flows'!G351&amp;"."&amp;'2a. Database N flows'!H351</f>
        <v/>
      </c>
      <c r="C549" s="35">
        <f>'2a. Database N flows'!J351</f>
        <v/>
      </c>
      <c r="D549" s="35">
        <f>'2a. Database N flows'!M351</f>
        <v/>
      </c>
      <c r="E549" s="35">
        <f>'2a. Database N flows'!N351</f>
        <v/>
      </c>
      <c r="F549" s="172">
        <f>'2a. Database N flows'!P351</f>
        <v/>
      </c>
      <c r="G549" s="35">
        <f>'2a. Database N flows'!R351</f>
        <v/>
      </c>
      <c r="H549" s="35">
        <f>'2a. Database N flows'!U351</f>
        <v/>
      </c>
      <c r="I549" s="35">
        <f>'2a. Database N flows'!T351</f>
        <v/>
      </c>
      <c r="J549" s="35">
        <f>A549&amp;"-"&amp;B549&amp;"-"&amp;C549</f>
        <v/>
      </c>
    </row>
    <row r="550">
      <c r="A550" s="35">
        <f>'2a. Database N flows'!#REF!&amp;"."&amp;'2a. Database N flows'!#REF!</f>
        <v/>
      </c>
      <c r="B550" s="35">
        <f>'2a. Database N flows'!#REF!&amp;"."&amp;'2a. Database N flows'!#REF!</f>
        <v/>
      </c>
      <c r="C550" s="35">
        <f>'2a. Database N flows'!#REF!</f>
        <v/>
      </c>
      <c r="D550" s="35">
        <f>'2a. Database N flows'!#REF!</f>
        <v/>
      </c>
      <c r="E550" s="35">
        <f>'2a. Database N flows'!#REF!</f>
        <v/>
      </c>
      <c r="F550" s="172">
        <f>'2a. Database N flows'!#REF!</f>
        <v/>
      </c>
      <c r="G550" s="35">
        <f>'2a. Database N flows'!#REF!</f>
        <v/>
      </c>
      <c r="H550" s="35">
        <f>'2a. Database N flows'!#REF!</f>
        <v/>
      </c>
      <c r="I550" s="35">
        <f>'2a. Database N flows'!#REF!</f>
        <v/>
      </c>
      <c r="J550" s="35">
        <f>A550&amp;"-"&amp;B550&amp;"-"&amp;C550</f>
        <v/>
      </c>
    </row>
    <row r="551">
      <c r="A551" s="35">
        <f>'2a. Database N flows'!#REF!&amp;"."&amp;'2a. Database N flows'!#REF!</f>
        <v/>
      </c>
      <c r="B551" s="35">
        <f>'2a. Database N flows'!#REF!&amp;"."&amp;'2a. Database N flows'!#REF!</f>
        <v/>
      </c>
      <c r="C551" s="35">
        <f>'2a. Database N flows'!#REF!</f>
        <v/>
      </c>
      <c r="D551" s="35">
        <f>'2a. Database N flows'!#REF!</f>
        <v/>
      </c>
      <c r="E551" s="35">
        <f>'2a. Database N flows'!#REF!</f>
        <v/>
      </c>
      <c r="F551" s="172">
        <f>'2a. Database N flows'!#REF!</f>
        <v/>
      </c>
      <c r="G551" s="35">
        <f>'2a. Database N flows'!#REF!</f>
        <v/>
      </c>
      <c r="H551" s="35">
        <f>'2a. Database N flows'!#REF!</f>
        <v/>
      </c>
      <c r="I551" s="35">
        <f>'2a. Database N flows'!#REF!</f>
        <v/>
      </c>
      <c r="J551" s="35">
        <f>A551&amp;"-"&amp;B551&amp;"-"&amp;C551</f>
        <v/>
      </c>
    </row>
    <row r="552">
      <c r="A552" s="35">
        <f>'2a. Database N flows'!D352&amp;"."&amp;'2a. Database N flows'!E352</f>
        <v/>
      </c>
      <c r="B552" s="35">
        <f>'2a. Database N flows'!G352&amp;"."&amp;'2a. Database N flows'!H352</f>
        <v/>
      </c>
      <c r="C552" s="35">
        <f>'2a. Database N flows'!J352</f>
        <v/>
      </c>
      <c r="D552" s="35">
        <f>'2a. Database N flows'!M352</f>
        <v/>
      </c>
      <c r="E552" s="35">
        <f>'2a. Database N flows'!N352</f>
        <v/>
      </c>
      <c r="F552" s="172">
        <f>'2a. Database N flows'!P352</f>
        <v/>
      </c>
      <c r="G552" s="35">
        <f>'2a. Database N flows'!R352</f>
        <v/>
      </c>
      <c r="H552" s="35">
        <f>'2a. Database N flows'!U352</f>
        <v/>
      </c>
      <c r="I552" s="35">
        <f>'2a. Database N flows'!T352</f>
        <v/>
      </c>
      <c r="J552" s="35">
        <f>A552&amp;"-"&amp;B552&amp;"-"&amp;C552</f>
        <v/>
      </c>
    </row>
    <row r="553">
      <c r="A553" s="35">
        <f>'2a. Database N flows'!D353&amp;"."&amp;'2a. Database N flows'!E353</f>
        <v/>
      </c>
      <c r="B553" s="35">
        <f>'2a. Database N flows'!G353&amp;"."&amp;'2a. Database N flows'!H353</f>
        <v/>
      </c>
      <c r="C553" s="35">
        <f>'2a. Database N flows'!J353</f>
        <v/>
      </c>
      <c r="D553" s="35">
        <f>'2a. Database N flows'!M353</f>
        <v/>
      </c>
      <c r="E553" s="35">
        <f>'2a. Database N flows'!N353</f>
        <v/>
      </c>
      <c r="F553" s="172">
        <f>'2a. Database N flows'!P353</f>
        <v/>
      </c>
      <c r="G553" s="35">
        <f>'2a. Database N flows'!R353</f>
        <v/>
      </c>
      <c r="H553" s="35">
        <f>'2a. Database N flows'!U353</f>
        <v/>
      </c>
      <c r="I553" s="35">
        <f>'2a. Database N flows'!T353</f>
        <v/>
      </c>
      <c r="J553" s="35">
        <f>A553&amp;"-"&amp;B553&amp;"-"&amp;C553</f>
        <v/>
      </c>
    </row>
    <row r="554">
      <c r="A554" s="35">
        <f>'2a. Database N flows'!D354&amp;"."&amp;'2a. Database N flows'!E354</f>
        <v/>
      </c>
      <c r="B554" s="35">
        <f>'2a. Database N flows'!G354&amp;"."&amp;'2a. Database N flows'!H354</f>
        <v/>
      </c>
      <c r="C554" s="35">
        <f>'2a. Database N flows'!J354</f>
        <v/>
      </c>
      <c r="D554" s="35">
        <f>'2a. Database N flows'!M354</f>
        <v/>
      </c>
      <c r="E554" s="35">
        <f>'2a. Database N flows'!N354</f>
        <v/>
      </c>
      <c r="F554" s="172">
        <f>'2a. Database N flows'!P354</f>
        <v/>
      </c>
      <c r="G554" s="35">
        <f>'2a. Database N flows'!R354</f>
        <v/>
      </c>
      <c r="H554" s="35">
        <f>'2a. Database N flows'!U354</f>
        <v/>
      </c>
      <c r="I554" s="35">
        <f>'2a. Database N flows'!T354</f>
        <v/>
      </c>
      <c r="J554" s="35">
        <f>A554&amp;"-"&amp;B554&amp;"-"&amp;C554</f>
        <v/>
      </c>
    </row>
    <row r="555">
      <c r="A555" s="35">
        <f>'2a. Database N flows'!D355&amp;"."&amp;'2a. Database N flows'!E355</f>
        <v/>
      </c>
      <c r="B555" s="35">
        <f>'2a. Database N flows'!G355&amp;"."&amp;'2a. Database N flows'!H355</f>
        <v/>
      </c>
      <c r="C555" s="35">
        <f>'2a. Database N flows'!J355</f>
        <v/>
      </c>
      <c r="D555" s="35">
        <f>'2a. Database N flows'!M355</f>
        <v/>
      </c>
      <c r="E555" s="35">
        <f>'2a. Database N flows'!N355</f>
        <v/>
      </c>
      <c r="F555" s="172">
        <f>'2a. Database N flows'!P355</f>
        <v/>
      </c>
      <c r="G555" s="35">
        <f>'2a. Database N flows'!R355</f>
        <v/>
      </c>
      <c r="H555" s="35">
        <f>'2a. Database N flows'!U355</f>
        <v/>
      </c>
      <c r="I555" s="35">
        <f>'2a. Database N flows'!T355</f>
        <v/>
      </c>
      <c r="J555" s="35">
        <f>A555&amp;"-"&amp;B555&amp;"-"&amp;C555</f>
        <v/>
      </c>
    </row>
    <row r="556">
      <c r="A556" s="35">
        <f>'2a. Database N flows'!D356&amp;"."&amp;'2a. Database N flows'!E356</f>
        <v/>
      </c>
      <c r="B556" s="35">
        <f>'2a. Database N flows'!G356&amp;"."&amp;'2a. Database N flows'!H356</f>
        <v/>
      </c>
      <c r="C556" s="35">
        <f>'2a. Database N flows'!J356</f>
        <v/>
      </c>
      <c r="D556" s="35">
        <f>'2a. Database N flows'!M356</f>
        <v/>
      </c>
      <c r="E556" s="35">
        <f>'2a. Database N flows'!N356</f>
        <v/>
      </c>
      <c r="F556" s="172">
        <f>'2a. Database N flows'!P356</f>
        <v/>
      </c>
      <c r="G556" s="35">
        <f>'2a. Database N flows'!R356</f>
        <v/>
      </c>
      <c r="H556" s="35">
        <f>'2a. Database N flows'!U356</f>
        <v/>
      </c>
      <c r="I556" s="35">
        <f>'2a. Database N flows'!T356</f>
        <v/>
      </c>
      <c r="J556" s="35">
        <f>A556&amp;"-"&amp;B556&amp;"-"&amp;C556</f>
        <v/>
      </c>
    </row>
    <row r="557">
      <c r="A557" s="35">
        <f>'2a. Database N flows'!D357&amp;"."&amp;'2a. Database N flows'!E357</f>
        <v/>
      </c>
      <c r="B557" s="35">
        <f>'2a. Database N flows'!G357&amp;"."&amp;'2a. Database N flows'!H357</f>
        <v/>
      </c>
      <c r="C557" s="35">
        <f>'2a. Database N flows'!J357</f>
        <v/>
      </c>
      <c r="D557" s="35">
        <f>'2a. Database N flows'!M357</f>
        <v/>
      </c>
      <c r="E557" s="35">
        <f>'2a. Database N flows'!N357</f>
        <v/>
      </c>
      <c r="F557" s="172">
        <f>'2a. Database N flows'!P357</f>
        <v/>
      </c>
      <c r="G557" s="35">
        <f>'2a. Database N flows'!R357</f>
        <v/>
      </c>
      <c r="H557" s="35">
        <f>'2a. Database N flows'!U357</f>
        <v/>
      </c>
      <c r="I557" s="35">
        <f>'2a. Database N flows'!T357</f>
        <v/>
      </c>
      <c r="J557" s="35">
        <f>A557&amp;"-"&amp;B557&amp;"-"&amp;C557</f>
        <v/>
      </c>
    </row>
    <row r="558">
      <c r="A558" s="35">
        <f>'2a. Database N flows'!D358&amp;"."&amp;'2a. Database N flows'!E358</f>
        <v/>
      </c>
      <c r="B558" s="35">
        <f>'2a. Database N flows'!G358&amp;"."&amp;'2a. Database N flows'!H358</f>
        <v/>
      </c>
      <c r="C558" s="35">
        <f>'2a. Database N flows'!J358</f>
        <v/>
      </c>
      <c r="D558" s="35">
        <f>'2a. Database N flows'!M358</f>
        <v/>
      </c>
      <c r="E558" s="35">
        <f>'2a. Database N flows'!N358</f>
        <v/>
      </c>
      <c r="F558" s="172">
        <f>'2a. Database N flows'!P358</f>
        <v/>
      </c>
      <c r="G558" s="35">
        <f>'2a. Database N flows'!R358</f>
        <v/>
      </c>
      <c r="H558" s="35">
        <f>'2a. Database N flows'!U358</f>
        <v/>
      </c>
      <c r="I558" s="35">
        <f>'2a. Database N flows'!T358</f>
        <v/>
      </c>
      <c r="J558" s="35">
        <f>A558&amp;"-"&amp;B558&amp;"-"&amp;C558</f>
        <v/>
      </c>
    </row>
    <row r="559">
      <c r="A559" s="35">
        <f>'2a. Database N flows'!D359&amp;"."&amp;'2a. Database N flows'!E359</f>
        <v/>
      </c>
      <c r="B559" s="35">
        <f>'2a. Database N flows'!G359&amp;"."&amp;'2a. Database N flows'!H359</f>
        <v/>
      </c>
      <c r="C559" s="35">
        <f>'2a. Database N flows'!J359</f>
        <v/>
      </c>
      <c r="D559" s="35">
        <f>'2a. Database N flows'!M359</f>
        <v/>
      </c>
      <c r="E559" s="35">
        <f>'2a. Database N flows'!N359</f>
        <v/>
      </c>
      <c r="F559" s="172">
        <f>'2a. Database N flows'!P359</f>
        <v/>
      </c>
      <c r="G559" s="35">
        <f>'2a. Database N flows'!R359</f>
        <v/>
      </c>
      <c r="H559" s="35">
        <f>'2a. Database N flows'!U359</f>
        <v/>
      </c>
      <c r="I559" s="35">
        <f>'2a. Database N flows'!T359</f>
        <v/>
      </c>
      <c r="J559" s="35">
        <f>A559&amp;"-"&amp;B559&amp;"-"&amp;C559</f>
        <v/>
      </c>
    </row>
    <row r="560">
      <c r="A560" s="35">
        <f>'2a. Database N flows'!#REF!&amp;"."&amp;'2a. Database N flows'!#REF!</f>
        <v/>
      </c>
      <c r="B560" s="35">
        <f>'2a. Database N flows'!#REF!&amp;"."&amp;'2a. Database N flows'!#REF!</f>
        <v/>
      </c>
      <c r="C560" s="35">
        <f>'2a. Database N flows'!#REF!</f>
        <v/>
      </c>
      <c r="D560" s="35">
        <f>'2a. Database N flows'!#REF!</f>
        <v/>
      </c>
      <c r="E560" s="35">
        <f>'2a. Database N flows'!#REF!</f>
        <v/>
      </c>
      <c r="F560" s="172">
        <f>'2a. Database N flows'!#REF!</f>
        <v/>
      </c>
      <c r="G560" s="35">
        <f>'2a. Database N flows'!#REF!</f>
        <v/>
      </c>
      <c r="H560" s="35">
        <f>'2a. Database N flows'!#REF!</f>
        <v/>
      </c>
      <c r="I560" s="35">
        <f>'2a. Database N flows'!#REF!</f>
        <v/>
      </c>
      <c r="J560" s="35">
        <f>A560&amp;"-"&amp;B560&amp;"-"&amp;C560</f>
        <v/>
      </c>
    </row>
    <row r="561">
      <c r="A561" s="35">
        <f>'2a. Database N flows'!#REF!&amp;"."&amp;'2a. Database N flows'!#REF!</f>
        <v/>
      </c>
      <c r="B561" s="35">
        <f>'2a. Database N flows'!#REF!&amp;"."&amp;'2a. Database N flows'!#REF!</f>
        <v/>
      </c>
      <c r="C561" s="35">
        <f>'2a. Database N flows'!#REF!</f>
        <v/>
      </c>
      <c r="D561" s="35">
        <f>'2a. Database N flows'!#REF!</f>
        <v/>
      </c>
      <c r="E561" s="35">
        <f>'2a. Database N flows'!#REF!</f>
        <v/>
      </c>
      <c r="F561" s="172">
        <f>'2a. Database N flows'!#REF!</f>
        <v/>
      </c>
      <c r="G561" s="35">
        <f>'2a. Database N flows'!#REF!</f>
        <v/>
      </c>
      <c r="H561" s="35">
        <f>'2a. Database N flows'!#REF!</f>
        <v/>
      </c>
      <c r="I561" s="35">
        <f>'2a. Database N flows'!#REF!</f>
        <v/>
      </c>
      <c r="J561" s="35">
        <f>A561&amp;"-"&amp;B561&amp;"-"&amp;C561</f>
        <v/>
      </c>
    </row>
    <row r="562">
      <c r="A562" s="35">
        <f>'2a. Database N flows'!#REF!&amp;"."&amp;'2a. Database N flows'!#REF!</f>
        <v/>
      </c>
      <c r="B562" s="35">
        <f>'2a. Database N flows'!#REF!&amp;"."&amp;'2a. Database N flows'!#REF!</f>
        <v/>
      </c>
      <c r="C562" s="35">
        <f>'2a. Database N flows'!#REF!</f>
        <v/>
      </c>
      <c r="D562" s="35">
        <f>'2a. Database N flows'!#REF!</f>
        <v/>
      </c>
      <c r="E562" s="35">
        <f>'2a. Database N flows'!#REF!</f>
        <v/>
      </c>
      <c r="F562" s="172">
        <f>'2a. Database N flows'!#REF!</f>
        <v/>
      </c>
      <c r="G562" s="35">
        <f>'2a. Database N flows'!#REF!</f>
        <v/>
      </c>
      <c r="H562" s="35">
        <f>'2a. Database N flows'!#REF!</f>
        <v/>
      </c>
      <c r="I562" s="35">
        <f>'2a. Database N flows'!#REF!</f>
        <v/>
      </c>
      <c r="J562" s="35">
        <f>A562&amp;"-"&amp;B562&amp;"-"&amp;C562</f>
        <v/>
      </c>
    </row>
    <row r="563">
      <c r="A563" s="35">
        <f>'2a. Database N flows'!#REF!&amp;"."&amp;'2a. Database N flows'!#REF!</f>
        <v/>
      </c>
      <c r="B563" s="35">
        <f>'2a. Database N flows'!#REF!&amp;"."&amp;'2a. Database N flows'!#REF!</f>
        <v/>
      </c>
      <c r="C563" s="35">
        <f>'2a. Database N flows'!#REF!</f>
        <v/>
      </c>
      <c r="D563" s="35">
        <f>'2a. Database N flows'!#REF!</f>
        <v/>
      </c>
      <c r="E563" s="35">
        <f>'2a. Database N flows'!#REF!</f>
        <v/>
      </c>
      <c r="F563" s="172">
        <f>'2a. Database N flows'!#REF!</f>
        <v/>
      </c>
      <c r="G563" s="35">
        <f>'2a. Database N flows'!#REF!</f>
        <v/>
      </c>
      <c r="H563" s="35">
        <f>'2a. Database N flows'!#REF!</f>
        <v/>
      </c>
      <c r="I563" s="35">
        <f>'2a. Database N flows'!#REF!</f>
        <v/>
      </c>
      <c r="J563" s="35">
        <f>A563&amp;"-"&amp;B563&amp;"-"&amp;C563</f>
        <v/>
      </c>
    </row>
    <row r="564">
      <c r="A564" s="35">
        <f>'2a. Database N flows'!D360&amp;"."&amp;'2a. Database N flows'!E360</f>
        <v/>
      </c>
      <c r="B564" s="35">
        <f>'2a. Database N flows'!G360&amp;"."&amp;'2a. Database N flows'!H360</f>
        <v/>
      </c>
      <c r="C564" s="35">
        <f>'2a. Database N flows'!J360</f>
        <v/>
      </c>
      <c r="D564" s="35">
        <f>'2a. Database N flows'!M360</f>
        <v/>
      </c>
      <c r="E564" s="35">
        <f>'2a. Database N flows'!N360</f>
        <v/>
      </c>
      <c r="F564" s="172">
        <f>'2a. Database N flows'!P360</f>
        <v/>
      </c>
      <c r="G564" s="35">
        <f>'2a. Database N flows'!R360</f>
        <v/>
      </c>
      <c r="H564" s="35">
        <f>'2a. Database N flows'!U360</f>
        <v/>
      </c>
      <c r="I564" s="35">
        <f>'2a. Database N flows'!T360</f>
        <v/>
      </c>
      <c r="J564" s="35">
        <f>A564&amp;"-"&amp;B564&amp;"-"&amp;C564</f>
        <v/>
      </c>
    </row>
    <row r="565">
      <c r="A565" s="35">
        <f>'2a. Database N flows'!D361&amp;"."&amp;'2a. Database N flows'!E361</f>
        <v/>
      </c>
      <c r="B565" s="35">
        <f>'2a. Database N flows'!G361&amp;"."&amp;'2a. Database N flows'!H361</f>
        <v/>
      </c>
      <c r="C565" s="35">
        <f>'2a. Database N flows'!J361</f>
        <v/>
      </c>
      <c r="D565" s="35">
        <f>'2a. Database N flows'!M361</f>
        <v/>
      </c>
      <c r="E565" s="35">
        <f>'2a. Database N flows'!N361</f>
        <v/>
      </c>
      <c r="F565" s="172">
        <f>'2a. Database N flows'!P361</f>
        <v/>
      </c>
      <c r="G565" s="35">
        <f>'2a. Database N flows'!R361</f>
        <v/>
      </c>
      <c r="H565" s="35">
        <f>'2a. Database N flows'!U361</f>
        <v/>
      </c>
      <c r="I565" s="35">
        <f>'2a. Database N flows'!T361</f>
        <v/>
      </c>
      <c r="J565" s="35">
        <f>A565&amp;"-"&amp;B565&amp;"-"&amp;C565</f>
        <v/>
      </c>
    </row>
    <row r="566">
      <c r="A566" s="35">
        <f>'2a. Database N flows'!D362&amp;"."&amp;'2a. Database N flows'!E362</f>
        <v/>
      </c>
      <c r="B566" s="35">
        <f>'2a. Database N flows'!G362&amp;"."&amp;'2a. Database N flows'!H362</f>
        <v/>
      </c>
      <c r="C566" s="35">
        <f>'2a. Database N flows'!J362</f>
        <v/>
      </c>
      <c r="D566" s="35">
        <f>'2a. Database N flows'!M362</f>
        <v/>
      </c>
      <c r="E566" s="35">
        <f>'2a. Database N flows'!N362</f>
        <v/>
      </c>
      <c r="F566" s="172">
        <f>'2a. Database N flows'!P362</f>
        <v/>
      </c>
      <c r="G566" s="35">
        <f>'2a. Database N flows'!R362</f>
        <v/>
      </c>
      <c r="H566" s="35">
        <f>'2a. Database N flows'!U362</f>
        <v/>
      </c>
      <c r="I566" s="35">
        <f>'2a. Database N flows'!T362</f>
        <v/>
      </c>
      <c r="J566" s="35">
        <f>A566&amp;"-"&amp;B566&amp;"-"&amp;C566</f>
        <v/>
      </c>
    </row>
    <row r="567">
      <c r="A567" s="35">
        <f>'2a. Database N flows'!D363&amp;"."&amp;'2a. Database N flows'!E363</f>
        <v/>
      </c>
      <c r="B567" s="35">
        <f>'2a. Database N flows'!G363&amp;"."&amp;'2a. Database N flows'!H363</f>
        <v/>
      </c>
      <c r="C567" s="35">
        <f>'2a. Database N flows'!J363</f>
        <v/>
      </c>
      <c r="D567" s="35">
        <f>'2a. Database N flows'!M363</f>
        <v/>
      </c>
      <c r="E567" s="35">
        <f>'2a. Database N flows'!N363</f>
        <v/>
      </c>
      <c r="F567" s="172">
        <f>'2a. Database N flows'!P363</f>
        <v/>
      </c>
      <c r="G567" s="35">
        <f>'2a. Database N flows'!R363</f>
        <v/>
      </c>
      <c r="H567" s="35">
        <f>'2a. Database N flows'!U363</f>
        <v/>
      </c>
      <c r="I567" s="35">
        <f>'2a. Database N flows'!T363</f>
        <v/>
      </c>
      <c r="J567" s="35">
        <f>A567&amp;"-"&amp;B567&amp;"-"&amp;C567</f>
        <v/>
      </c>
    </row>
    <row r="568">
      <c r="A568" s="35">
        <f>'2a. Database N flows'!D364&amp;"."&amp;'2a. Database N flows'!E364</f>
        <v/>
      </c>
      <c r="B568" s="35">
        <f>'2a. Database N flows'!G364&amp;"."&amp;'2a. Database N flows'!H364</f>
        <v/>
      </c>
      <c r="C568" s="35">
        <f>'2a. Database N flows'!J364</f>
        <v/>
      </c>
      <c r="D568" s="35">
        <f>'2a. Database N flows'!M364</f>
        <v/>
      </c>
      <c r="E568" s="35">
        <f>'2a. Database N flows'!N364</f>
        <v/>
      </c>
      <c r="F568" s="172">
        <f>'2a. Database N flows'!P364</f>
        <v/>
      </c>
      <c r="G568" s="35">
        <f>'2a. Database N flows'!R364</f>
        <v/>
      </c>
      <c r="H568" s="35">
        <f>'2a. Database N flows'!U364</f>
        <v/>
      </c>
      <c r="I568" s="35">
        <f>'2a. Database N flows'!T364</f>
        <v/>
      </c>
      <c r="J568" s="35">
        <f>A568&amp;"-"&amp;B568&amp;"-"&amp;C568</f>
        <v/>
      </c>
    </row>
    <row r="569">
      <c r="A569" s="35">
        <f>'2a. Database N flows'!D365&amp;"."&amp;'2a. Database N flows'!E365</f>
        <v/>
      </c>
      <c r="B569" s="35">
        <f>'2a. Database N flows'!G365&amp;"."&amp;'2a. Database N flows'!H365</f>
        <v/>
      </c>
      <c r="C569" s="35">
        <f>'2a. Database N flows'!J365</f>
        <v/>
      </c>
      <c r="D569" s="35">
        <f>'2a. Database N flows'!M365</f>
        <v/>
      </c>
      <c r="E569" s="35">
        <f>'2a. Database N flows'!N365</f>
        <v/>
      </c>
      <c r="F569" s="172">
        <f>'2a. Database N flows'!P365</f>
        <v/>
      </c>
      <c r="G569" s="35">
        <f>'2a. Database N flows'!R365</f>
        <v/>
      </c>
      <c r="H569" s="35">
        <f>'2a. Database N flows'!U365</f>
        <v/>
      </c>
      <c r="I569" s="35">
        <f>'2a. Database N flows'!T365</f>
        <v/>
      </c>
      <c r="J569" s="35">
        <f>A569&amp;"-"&amp;B569&amp;"-"&amp;C569</f>
        <v/>
      </c>
    </row>
    <row r="570">
      <c r="A570" s="35">
        <f>'2a. Database N flows'!D366&amp;"."&amp;'2a. Database N flows'!E366</f>
        <v/>
      </c>
      <c r="B570" s="35">
        <f>'2a. Database N flows'!G366&amp;"."&amp;'2a. Database N flows'!H366</f>
        <v/>
      </c>
      <c r="C570" s="35">
        <f>'2a. Database N flows'!J366</f>
        <v/>
      </c>
      <c r="D570" s="35">
        <f>'2a. Database N flows'!M366</f>
        <v/>
      </c>
      <c r="E570" s="35">
        <f>'2a. Database N flows'!N366</f>
        <v/>
      </c>
      <c r="F570" s="172">
        <f>'2a. Database N flows'!P366</f>
        <v/>
      </c>
      <c r="G570" s="35">
        <f>'2a. Database N flows'!R366</f>
        <v/>
      </c>
      <c r="H570" s="35">
        <f>'2a. Database N flows'!U366</f>
        <v/>
      </c>
      <c r="I570" s="35">
        <f>'2a. Database N flows'!T366</f>
        <v/>
      </c>
      <c r="J570" s="35">
        <f>A570&amp;"-"&amp;B570&amp;"-"&amp;C570</f>
        <v/>
      </c>
    </row>
    <row r="571">
      <c r="A571" s="35">
        <f>'2a. Database N flows'!#REF!&amp;"."&amp;'2a. Database N flows'!#REF!</f>
        <v/>
      </c>
      <c r="B571" s="35">
        <f>'2a. Database N flows'!#REF!&amp;"."&amp;'2a. Database N flows'!#REF!</f>
        <v/>
      </c>
      <c r="C571" s="35">
        <f>'2a. Database N flows'!#REF!</f>
        <v/>
      </c>
      <c r="D571" s="35">
        <f>'2a. Database N flows'!#REF!</f>
        <v/>
      </c>
      <c r="E571" s="35">
        <f>'2a. Database N flows'!#REF!</f>
        <v/>
      </c>
      <c r="F571" s="172">
        <f>'2a. Database N flows'!#REF!</f>
        <v/>
      </c>
      <c r="G571" s="35">
        <f>'2a. Database N flows'!#REF!</f>
        <v/>
      </c>
      <c r="H571" s="35">
        <f>'2a. Database N flows'!#REF!</f>
        <v/>
      </c>
      <c r="I571" s="35">
        <f>'2a. Database N flows'!#REF!</f>
        <v/>
      </c>
      <c r="J571" s="35">
        <f>A571&amp;"-"&amp;B571&amp;"-"&amp;C571</f>
        <v/>
      </c>
    </row>
    <row r="572">
      <c r="A572" s="35">
        <f>'2a. Database N flows'!#REF!&amp;"."&amp;'2a. Database N flows'!#REF!</f>
        <v/>
      </c>
      <c r="B572" s="35">
        <f>'2a. Database N flows'!#REF!&amp;"."&amp;'2a. Database N flows'!#REF!</f>
        <v/>
      </c>
      <c r="C572" s="35">
        <f>'2a. Database N flows'!#REF!</f>
        <v/>
      </c>
      <c r="D572" s="35">
        <f>'2a. Database N flows'!#REF!</f>
        <v/>
      </c>
      <c r="E572" s="35">
        <f>'2a. Database N flows'!#REF!</f>
        <v/>
      </c>
      <c r="F572" s="172">
        <f>'2a. Database N flows'!#REF!</f>
        <v/>
      </c>
      <c r="G572" s="35">
        <f>'2a. Database N flows'!#REF!</f>
        <v/>
      </c>
      <c r="H572" s="35">
        <f>'2a. Database N flows'!#REF!</f>
        <v/>
      </c>
      <c r="I572" s="35">
        <f>'2a. Database N flows'!#REF!</f>
        <v/>
      </c>
      <c r="J572" s="35">
        <f>A572&amp;"-"&amp;B572&amp;"-"&amp;C572</f>
        <v/>
      </c>
    </row>
    <row r="573">
      <c r="A573" s="35">
        <f>'2a. Database N flows'!#REF!&amp;"."&amp;'2a. Database N flows'!#REF!</f>
        <v/>
      </c>
      <c r="B573" s="35">
        <f>'2a. Database N flows'!#REF!&amp;"."&amp;'2a. Database N flows'!#REF!</f>
        <v/>
      </c>
      <c r="C573" s="35">
        <f>'2a. Database N flows'!#REF!</f>
        <v/>
      </c>
      <c r="D573" s="35">
        <f>'2a. Database N flows'!#REF!</f>
        <v/>
      </c>
      <c r="E573" s="35">
        <f>'2a. Database N flows'!#REF!</f>
        <v/>
      </c>
      <c r="F573" s="172">
        <f>'2a. Database N flows'!#REF!</f>
        <v/>
      </c>
      <c r="G573" s="35">
        <f>'2a. Database N flows'!#REF!</f>
        <v/>
      </c>
      <c r="H573" s="35">
        <f>'2a. Database N flows'!#REF!</f>
        <v/>
      </c>
      <c r="I573" s="35">
        <f>'2a. Database N flows'!#REF!</f>
        <v/>
      </c>
      <c r="J573" s="35">
        <f>A573&amp;"-"&amp;B573&amp;"-"&amp;C573</f>
        <v/>
      </c>
    </row>
    <row r="574">
      <c r="A574" s="35">
        <f>'2a. Database N flows'!#REF!&amp;"."&amp;'2a. Database N flows'!#REF!</f>
        <v/>
      </c>
      <c r="B574" s="35">
        <f>'2a. Database N flows'!#REF!&amp;"."&amp;'2a. Database N flows'!#REF!</f>
        <v/>
      </c>
      <c r="C574" s="35">
        <f>'2a. Database N flows'!#REF!</f>
        <v/>
      </c>
      <c r="D574" s="35">
        <f>'2a. Database N flows'!#REF!</f>
        <v/>
      </c>
      <c r="E574" s="35">
        <f>'2a. Database N flows'!#REF!</f>
        <v/>
      </c>
      <c r="F574" s="172">
        <f>'2a. Database N flows'!#REF!</f>
        <v/>
      </c>
      <c r="G574" s="35">
        <f>'2a. Database N flows'!#REF!</f>
        <v/>
      </c>
      <c r="H574" s="35">
        <f>'2a. Database N flows'!#REF!</f>
        <v/>
      </c>
      <c r="I574" s="35">
        <f>'2a. Database N flows'!#REF!</f>
        <v/>
      </c>
      <c r="J574" s="35">
        <f>A574&amp;"-"&amp;B574&amp;"-"&amp;C574</f>
        <v/>
      </c>
    </row>
    <row r="575">
      <c r="A575" s="35">
        <f>'2a. Database N flows'!#REF!&amp;"."&amp;'2a. Database N flows'!#REF!</f>
        <v/>
      </c>
      <c r="B575" s="35">
        <f>'2a. Database N flows'!#REF!&amp;"."&amp;'2a. Database N flows'!#REF!</f>
        <v/>
      </c>
      <c r="C575" s="35">
        <f>'2a. Database N flows'!#REF!</f>
        <v/>
      </c>
      <c r="D575" s="35">
        <f>'2a. Database N flows'!#REF!</f>
        <v/>
      </c>
      <c r="E575" s="35">
        <f>'2a. Database N flows'!#REF!</f>
        <v/>
      </c>
      <c r="F575" s="172">
        <f>'2a. Database N flows'!#REF!</f>
        <v/>
      </c>
      <c r="G575" s="35">
        <f>'2a. Database N flows'!#REF!</f>
        <v/>
      </c>
      <c r="H575" s="35">
        <f>'2a. Database N flows'!#REF!</f>
        <v/>
      </c>
      <c r="I575" s="35">
        <f>'2a. Database N flows'!#REF!</f>
        <v/>
      </c>
      <c r="J575" s="35">
        <f>A575&amp;"-"&amp;B575&amp;"-"&amp;C575</f>
        <v/>
      </c>
    </row>
    <row r="576">
      <c r="A576" s="35">
        <f>'2a. Database N flows'!#REF!&amp;"."&amp;'2a. Database N flows'!#REF!</f>
        <v/>
      </c>
      <c r="B576" s="35">
        <f>'2a. Database N flows'!#REF!&amp;"."&amp;'2a. Database N flows'!#REF!</f>
        <v/>
      </c>
      <c r="C576" s="35">
        <f>'2a. Database N flows'!#REF!</f>
        <v/>
      </c>
      <c r="D576" s="35">
        <f>'2a. Database N flows'!#REF!</f>
        <v/>
      </c>
      <c r="E576" s="35">
        <f>'2a. Database N flows'!#REF!</f>
        <v/>
      </c>
      <c r="F576" s="172">
        <f>'2a. Database N flows'!#REF!</f>
        <v/>
      </c>
      <c r="G576" s="35">
        <f>'2a. Database N flows'!#REF!</f>
        <v/>
      </c>
      <c r="H576" s="35">
        <f>'2a. Database N flows'!#REF!</f>
        <v/>
      </c>
      <c r="I576" s="35">
        <f>'2a. Database N flows'!#REF!</f>
        <v/>
      </c>
      <c r="J576" s="35">
        <f>A576&amp;"-"&amp;B576&amp;"-"&amp;C576</f>
        <v/>
      </c>
    </row>
    <row r="577">
      <c r="A577" s="35">
        <f>'2a. Database N flows'!#REF!&amp;"."&amp;'2a. Database N flows'!#REF!</f>
        <v/>
      </c>
      <c r="B577" s="35">
        <f>'2a. Database N flows'!#REF!&amp;"."&amp;'2a. Database N flows'!#REF!</f>
        <v/>
      </c>
      <c r="C577" s="35">
        <f>'2a. Database N flows'!#REF!</f>
        <v/>
      </c>
      <c r="D577" s="35">
        <f>'2a. Database N flows'!#REF!</f>
        <v/>
      </c>
      <c r="E577" s="35">
        <f>'2a. Database N flows'!#REF!</f>
        <v/>
      </c>
      <c r="F577" s="172">
        <f>'2a. Database N flows'!#REF!</f>
        <v/>
      </c>
      <c r="G577" s="35">
        <f>'2a. Database N flows'!#REF!</f>
        <v/>
      </c>
      <c r="H577" s="35">
        <f>'2a. Database N flows'!#REF!</f>
        <v/>
      </c>
      <c r="I577" s="35">
        <f>'2a. Database N flows'!#REF!</f>
        <v/>
      </c>
      <c r="J577" s="35">
        <f>A577&amp;"-"&amp;B577&amp;"-"&amp;C577</f>
        <v/>
      </c>
    </row>
    <row r="578">
      <c r="A578" s="35">
        <f>'2a. Database N flows'!#REF!&amp;"."&amp;'2a. Database N flows'!#REF!</f>
        <v/>
      </c>
      <c r="B578" s="35">
        <f>'2a. Database N flows'!#REF!&amp;"."&amp;'2a. Database N flows'!#REF!</f>
        <v/>
      </c>
      <c r="C578" s="35">
        <f>'2a. Database N flows'!#REF!</f>
        <v/>
      </c>
      <c r="D578" s="35">
        <f>'2a. Database N flows'!#REF!</f>
        <v/>
      </c>
      <c r="E578" s="35">
        <f>'2a. Database N flows'!#REF!</f>
        <v/>
      </c>
      <c r="F578" s="172">
        <f>'2a. Database N flows'!#REF!</f>
        <v/>
      </c>
      <c r="G578" s="35">
        <f>'2a. Database N flows'!#REF!</f>
        <v/>
      </c>
      <c r="H578" s="35">
        <f>'2a. Database N flows'!#REF!</f>
        <v/>
      </c>
      <c r="I578" s="35">
        <f>'2a. Database N flows'!#REF!</f>
        <v/>
      </c>
      <c r="J578" s="35">
        <f>A578&amp;"-"&amp;B578&amp;"-"&amp;C578</f>
        <v/>
      </c>
    </row>
    <row r="579">
      <c r="A579" s="35">
        <f>'2a. Database N flows'!#REF!&amp;"."&amp;'2a. Database N flows'!#REF!</f>
        <v/>
      </c>
      <c r="B579" s="35">
        <f>'2a. Database N flows'!#REF!&amp;"."&amp;'2a. Database N flows'!#REF!</f>
        <v/>
      </c>
      <c r="C579" s="35">
        <f>'2a. Database N flows'!#REF!</f>
        <v/>
      </c>
      <c r="D579" s="35">
        <f>'2a. Database N flows'!#REF!</f>
        <v/>
      </c>
      <c r="E579" s="35">
        <f>'2a. Database N flows'!#REF!</f>
        <v/>
      </c>
      <c r="F579" s="172">
        <f>'2a. Database N flows'!#REF!</f>
        <v/>
      </c>
      <c r="G579" s="35">
        <f>'2a. Database N flows'!#REF!</f>
        <v/>
      </c>
      <c r="H579" s="35">
        <f>'2a. Database N flows'!#REF!</f>
        <v/>
      </c>
      <c r="I579" s="35">
        <f>'2a. Database N flows'!#REF!</f>
        <v/>
      </c>
      <c r="J579" s="35">
        <f>A579&amp;"-"&amp;B579&amp;"-"&amp;C579</f>
        <v/>
      </c>
    </row>
    <row r="580">
      <c r="A580" s="35">
        <f>'2a. Database N flows'!#REF!&amp;"."&amp;'2a. Database N flows'!#REF!</f>
        <v/>
      </c>
      <c r="B580" s="35">
        <f>'2a. Database N flows'!#REF!&amp;"."&amp;'2a. Database N flows'!#REF!</f>
        <v/>
      </c>
      <c r="C580" s="35">
        <f>'2a. Database N flows'!#REF!</f>
        <v/>
      </c>
      <c r="D580" s="35">
        <f>'2a. Database N flows'!#REF!</f>
        <v/>
      </c>
      <c r="E580" s="35">
        <f>'2a. Database N flows'!#REF!</f>
        <v/>
      </c>
      <c r="F580" s="172">
        <f>'2a. Database N flows'!#REF!</f>
        <v/>
      </c>
      <c r="G580" s="35">
        <f>'2a. Database N flows'!#REF!</f>
        <v/>
      </c>
      <c r="H580" s="35">
        <f>'2a. Database N flows'!#REF!</f>
        <v/>
      </c>
      <c r="I580" s="35">
        <f>'2a. Database N flows'!#REF!</f>
        <v/>
      </c>
      <c r="J580" s="35">
        <f>A580&amp;"-"&amp;B580&amp;"-"&amp;C580</f>
        <v/>
      </c>
    </row>
    <row r="581">
      <c r="A581" s="35">
        <f>'2a. Database N flows'!#REF!&amp;"."&amp;'2a. Database N flows'!#REF!</f>
        <v/>
      </c>
      <c r="B581" s="35">
        <f>'2a. Database N flows'!#REF!&amp;"."&amp;'2a. Database N flows'!#REF!</f>
        <v/>
      </c>
      <c r="C581" s="35">
        <f>'2a. Database N flows'!#REF!</f>
        <v/>
      </c>
      <c r="D581" s="35">
        <f>'2a. Database N flows'!#REF!</f>
        <v/>
      </c>
      <c r="E581" s="35">
        <f>'2a. Database N flows'!#REF!</f>
        <v/>
      </c>
      <c r="F581" s="172">
        <f>'2a. Database N flows'!#REF!</f>
        <v/>
      </c>
      <c r="G581" s="35">
        <f>'2a. Database N flows'!#REF!</f>
        <v/>
      </c>
      <c r="H581" s="35">
        <f>'2a. Database N flows'!#REF!</f>
        <v/>
      </c>
      <c r="I581" s="35">
        <f>'2a. Database N flows'!#REF!</f>
        <v/>
      </c>
      <c r="J581" s="35">
        <f>A581&amp;"-"&amp;B581&amp;"-"&amp;C581</f>
        <v/>
      </c>
    </row>
    <row r="582">
      <c r="A582" s="35">
        <f>'2a. Database N flows'!#REF!&amp;"."&amp;'2a. Database N flows'!#REF!</f>
        <v/>
      </c>
      <c r="B582" s="35">
        <f>'2a. Database N flows'!#REF!&amp;"."&amp;'2a. Database N flows'!#REF!</f>
        <v/>
      </c>
      <c r="C582" s="35">
        <f>'2a. Database N flows'!#REF!</f>
        <v/>
      </c>
      <c r="D582" s="35">
        <f>'2a. Database N flows'!#REF!</f>
        <v/>
      </c>
      <c r="E582" s="35">
        <f>'2a. Database N flows'!#REF!</f>
        <v/>
      </c>
      <c r="F582" s="172">
        <f>'2a. Database N flows'!#REF!</f>
        <v/>
      </c>
      <c r="G582" s="35">
        <f>'2a. Database N flows'!#REF!</f>
        <v/>
      </c>
      <c r="H582" s="35">
        <f>'2a. Database N flows'!#REF!</f>
        <v/>
      </c>
      <c r="I582" s="35">
        <f>'2a. Database N flows'!#REF!</f>
        <v/>
      </c>
      <c r="J582" s="35">
        <f>A582&amp;"-"&amp;B582&amp;"-"&amp;C582</f>
        <v/>
      </c>
    </row>
    <row r="583">
      <c r="A583" s="35">
        <f>'2a. Database N flows'!#REF!&amp;"."&amp;'2a. Database N flows'!#REF!</f>
        <v/>
      </c>
      <c r="B583" s="35">
        <f>'2a. Database N flows'!#REF!&amp;"."&amp;'2a. Database N flows'!#REF!</f>
        <v/>
      </c>
      <c r="C583" s="35">
        <f>'2a. Database N flows'!#REF!</f>
        <v/>
      </c>
      <c r="D583" s="35">
        <f>'2a. Database N flows'!#REF!</f>
        <v/>
      </c>
      <c r="E583" s="35">
        <f>'2a. Database N flows'!#REF!</f>
        <v/>
      </c>
      <c r="F583" s="172">
        <f>'2a. Database N flows'!#REF!</f>
        <v/>
      </c>
      <c r="G583" s="35">
        <f>'2a. Database N flows'!#REF!</f>
        <v/>
      </c>
      <c r="H583" s="35">
        <f>'2a. Database N flows'!#REF!</f>
        <v/>
      </c>
      <c r="I583" s="35">
        <f>'2a. Database N flows'!#REF!</f>
        <v/>
      </c>
      <c r="J583" s="35">
        <f>A583&amp;"-"&amp;B583&amp;"-"&amp;C583</f>
        <v/>
      </c>
    </row>
    <row r="584">
      <c r="A584" s="35">
        <f>'2a. Database N flows'!D367&amp;"."&amp;'2a. Database N flows'!E367</f>
        <v/>
      </c>
      <c r="B584" s="35">
        <f>'2a. Database N flows'!G367&amp;"."&amp;'2a. Database N flows'!H367</f>
        <v/>
      </c>
      <c r="C584" s="35">
        <f>'2a. Database N flows'!J367</f>
        <v/>
      </c>
      <c r="D584" s="35">
        <f>'2a. Database N flows'!M367</f>
        <v/>
      </c>
      <c r="E584" s="35">
        <f>'2a. Database N flows'!N367</f>
        <v/>
      </c>
      <c r="F584" s="172">
        <f>'2a. Database N flows'!P367</f>
        <v/>
      </c>
      <c r="G584" s="35">
        <f>'2a. Database N flows'!R367</f>
        <v/>
      </c>
      <c r="H584" s="35">
        <f>'2a. Database N flows'!U367</f>
        <v/>
      </c>
      <c r="I584" s="35">
        <f>'2a. Database N flows'!T367</f>
        <v/>
      </c>
      <c r="J584" s="35">
        <f>A584&amp;"-"&amp;B584&amp;"-"&amp;C584</f>
        <v/>
      </c>
    </row>
    <row r="585">
      <c r="A585" s="35">
        <f>'2a. Database N flows'!D368&amp;"."&amp;'2a. Database N flows'!E368</f>
        <v/>
      </c>
      <c r="B585" s="35">
        <f>'2a. Database N flows'!G368&amp;"."&amp;'2a. Database N flows'!H368</f>
        <v/>
      </c>
      <c r="C585" s="35">
        <f>'2a. Database N flows'!J368</f>
        <v/>
      </c>
      <c r="D585" s="35">
        <f>'2a. Database N flows'!M368</f>
        <v/>
      </c>
      <c r="E585" s="35">
        <f>'2a. Database N flows'!N368</f>
        <v/>
      </c>
      <c r="F585" s="172">
        <f>'2a. Database N flows'!P368</f>
        <v/>
      </c>
      <c r="G585" s="35">
        <f>'2a. Database N flows'!R368</f>
        <v/>
      </c>
      <c r="H585" s="35">
        <f>'2a. Database N flows'!U368</f>
        <v/>
      </c>
      <c r="I585" s="35">
        <f>'2a. Database N flows'!T368</f>
        <v/>
      </c>
      <c r="J585" s="35">
        <f>A585&amp;"-"&amp;B585&amp;"-"&amp;C585</f>
        <v/>
      </c>
    </row>
    <row r="586">
      <c r="A586" s="35">
        <f>'2a. Database N flows'!D369&amp;"."&amp;'2a. Database N flows'!E369</f>
        <v/>
      </c>
      <c r="B586" s="35">
        <f>'2a. Database N flows'!G369&amp;"."&amp;'2a. Database N flows'!H369</f>
        <v/>
      </c>
      <c r="C586" s="35">
        <f>'2a. Database N flows'!J369</f>
        <v/>
      </c>
      <c r="D586" s="35">
        <f>'2a. Database N flows'!M369</f>
        <v/>
      </c>
      <c r="E586" s="35">
        <f>'2a. Database N flows'!N369</f>
        <v/>
      </c>
      <c r="F586" s="172">
        <f>'2a. Database N flows'!P369</f>
        <v/>
      </c>
      <c r="G586" s="35">
        <f>'2a. Database N flows'!R369</f>
        <v/>
      </c>
      <c r="H586" s="35">
        <f>'2a. Database N flows'!U369</f>
        <v/>
      </c>
      <c r="I586" s="35">
        <f>'2a. Database N flows'!T369</f>
        <v/>
      </c>
      <c r="J586" s="35">
        <f>A586&amp;"-"&amp;B586&amp;"-"&amp;C586</f>
        <v/>
      </c>
    </row>
    <row r="587">
      <c r="A587" s="35">
        <f>'2a. Database N flows'!D370&amp;"."&amp;'2a. Database N flows'!E370</f>
        <v/>
      </c>
      <c r="B587" s="35">
        <f>'2a. Database N flows'!G370&amp;"."&amp;'2a. Database N flows'!H370</f>
        <v/>
      </c>
      <c r="C587" s="35">
        <f>'2a. Database N flows'!J370</f>
        <v/>
      </c>
      <c r="D587" s="35">
        <f>'2a. Database N flows'!M370</f>
        <v/>
      </c>
      <c r="E587" s="35">
        <f>'2a. Database N flows'!N370</f>
        <v/>
      </c>
      <c r="F587" s="172">
        <f>'2a. Database N flows'!P370</f>
        <v/>
      </c>
      <c r="G587" s="35">
        <f>'2a. Database N flows'!R370</f>
        <v/>
      </c>
      <c r="H587" s="35">
        <f>'2a. Database N flows'!U370</f>
        <v/>
      </c>
      <c r="I587" s="35">
        <f>'2a. Database N flows'!T370</f>
        <v/>
      </c>
      <c r="J587" s="35">
        <f>A587&amp;"-"&amp;B587&amp;"-"&amp;C587</f>
        <v/>
      </c>
    </row>
    <row r="588">
      <c r="A588" s="35">
        <f>'2a. Database N flows'!D371&amp;"."&amp;'2a. Database N flows'!E371</f>
        <v/>
      </c>
      <c r="B588" s="35">
        <f>'2a. Database N flows'!G371&amp;"."&amp;'2a. Database N flows'!H371</f>
        <v/>
      </c>
      <c r="C588" s="35">
        <f>'2a. Database N flows'!J371</f>
        <v/>
      </c>
      <c r="D588" s="35">
        <f>'2a. Database N flows'!M371</f>
        <v/>
      </c>
      <c r="E588" s="35">
        <f>'2a. Database N flows'!N371</f>
        <v/>
      </c>
      <c r="F588" s="172">
        <f>'2a. Database N flows'!P371</f>
        <v/>
      </c>
      <c r="G588" s="35">
        <f>'2a. Database N flows'!R371</f>
        <v/>
      </c>
      <c r="H588" s="35">
        <f>'2a. Database N flows'!U371</f>
        <v/>
      </c>
      <c r="I588" s="35">
        <f>'2a. Database N flows'!T371</f>
        <v/>
      </c>
      <c r="J588" s="35">
        <f>A588&amp;"-"&amp;B588&amp;"-"&amp;C588</f>
        <v/>
      </c>
    </row>
    <row r="589">
      <c r="A589" s="35">
        <f>'2a. Database N flows'!D372&amp;"."&amp;'2a. Database N flows'!E372</f>
        <v/>
      </c>
      <c r="B589" s="35">
        <f>'2a. Database N flows'!G372&amp;"."&amp;'2a. Database N flows'!H372</f>
        <v/>
      </c>
      <c r="C589" s="35">
        <f>'2a. Database N flows'!J372</f>
        <v/>
      </c>
      <c r="D589" s="35">
        <f>'2a. Database N flows'!M372</f>
        <v/>
      </c>
      <c r="E589" s="35">
        <f>'2a. Database N flows'!N372</f>
        <v/>
      </c>
      <c r="F589" s="172">
        <f>'2a. Database N flows'!P372</f>
        <v/>
      </c>
      <c r="G589" s="35">
        <f>'2a. Database N flows'!R372</f>
        <v/>
      </c>
      <c r="H589" s="35">
        <f>'2a. Database N flows'!U372</f>
        <v/>
      </c>
      <c r="I589" s="35">
        <f>'2a. Database N flows'!T372</f>
        <v/>
      </c>
      <c r="J589" s="35">
        <f>A589&amp;"-"&amp;B589&amp;"-"&amp;C589</f>
        <v/>
      </c>
    </row>
    <row r="590">
      <c r="A590" s="35">
        <f>'2a. Database N flows'!#REF!&amp;"."&amp;'2a. Database N flows'!#REF!</f>
        <v/>
      </c>
      <c r="B590" s="35">
        <f>'2a. Database N flows'!#REF!&amp;"."&amp;'2a. Database N flows'!#REF!</f>
        <v/>
      </c>
      <c r="C590" s="35">
        <f>'2a. Database N flows'!#REF!</f>
        <v/>
      </c>
      <c r="D590" s="35">
        <f>'2a. Database N flows'!#REF!</f>
        <v/>
      </c>
      <c r="E590" s="35">
        <f>'2a. Database N flows'!#REF!</f>
        <v/>
      </c>
      <c r="F590" s="172">
        <f>'2a. Database N flows'!#REF!</f>
        <v/>
      </c>
      <c r="G590" s="35">
        <f>'2a. Database N flows'!#REF!</f>
        <v/>
      </c>
      <c r="H590" s="35">
        <f>'2a. Database N flows'!#REF!</f>
        <v/>
      </c>
      <c r="I590" s="35">
        <f>'2a. Database N flows'!#REF!</f>
        <v/>
      </c>
      <c r="J590" s="35">
        <f>A590&amp;"-"&amp;B590&amp;"-"&amp;C590</f>
        <v/>
      </c>
    </row>
    <row r="591">
      <c r="A591" s="35">
        <f>'2a. Database N flows'!D373&amp;"."&amp;'2a. Database N flows'!E373</f>
        <v/>
      </c>
      <c r="B591" s="35">
        <f>'2a. Database N flows'!G373&amp;"."&amp;'2a. Database N flows'!H373</f>
        <v/>
      </c>
      <c r="C591" s="35">
        <f>'2a. Database N flows'!J373</f>
        <v/>
      </c>
      <c r="D591" s="35">
        <f>'2a. Database N flows'!M373</f>
        <v/>
      </c>
      <c r="E591" s="35">
        <f>'2a. Database N flows'!N373</f>
        <v/>
      </c>
      <c r="F591" s="172">
        <f>'2a. Database N flows'!P373</f>
        <v/>
      </c>
      <c r="G591" s="35">
        <f>'2a. Database N flows'!R373</f>
        <v/>
      </c>
      <c r="H591" s="35">
        <f>'2a. Database N flows'!U373</f>
        <v/>
      </c>
      <c r="I591" s="35">
        <f>'2a. Database N flows'!T373</f>
        <v/>
      </c>
      <c r="J591" s="35">
        <f>A591&amp;"-"&amp;B591&amp;"-"&amp;C591</f>
        <v/>
      </c>
    </row>
    <row r="592">
      <c r="A592" s="35">
        <f>'2a. Database N flows'!D374&amp;"."&amp;'2a. Database N flows'!E374</f>
        <v/>
      </c>
      <c r="B592" s="35">
        <f>'2a. Database N flows'!G374&amp;"."&amp;'2a. Database N flows'!H374</f>
        <v/>
      </c>
      <c r="C592" s="35">
        <f>'2a. Database N flows'!J374</f>
        <v/>
      </c>
      <c r="D592" s="35">
        <f>'2a. Database N flows'!M374</f>
        <v/>
      </c>
      <c r="E592" s="35">
        <f>'2a. Database N flows'!N374</f>
        <v/>
      </c>
      <c r="F592" s="172">
        <f>'2a. Database N flows'!P374</f>
        <v/>
      </c>
      <c r="G592" s="35">
        <f>'2a. Database N flows'!R374</f>
        <v/>
      </c>
      <c r="H592" s="35">
        <f>'2a. Database N flows'!U374</f>
        <v/>
      </c>
      <c r="I592" s="35">
        <f>'2a. Database N flows'!T374</f>
        <v/>
      </c>
      <c r="J592" s="35">
        <f>A592&amp;"-"&amp;B592&amp;"-"&amp;C592</f>
        <v/>
      </c>
    </row>
    <row r="593">
      <c r="A593" s="35">
        <f>'2a. Database N flows'!#REF!&amp;"."&amp;'2a. Database N flows'!#REF!</f>
        <v/>
      </c>
      <c r="B593" s="35">
        <f>'2a. Database N flows'!#REF!&amp;"."&amp;'2a. Database N flows'!#REF!</f>
        <v/>
      </c>
      <c r="C593" s="35">
        <f>'2a. Database N flows'!#REF!</f>
        <v/>
      </c>
      <c r="D593" s="35">
        <f>'2a. Database N flows'!#REF!</f>
        <v/>
      </c>
      <c r="E593" s="35">
        <f>'2a. Database N flows'!#REF!</f>
        <v/>
      </c>
      <c r="F593" s="172">
        <f>'2a. Database N flows'!#REF!</f>
        <v/>
      </c>
      <c r="G593" s="35">
        <f>'2a. Database N flows'!#REF!</f>
        <v/>
      </c>
      <c r="H593" s="35">
        <f>'2a. Database N flows'!#REF!</f>
        <v/>
      </c>
      <c r="I593" s="35">
        <f>'2a. Database N flows'!#REF!</f>
        <v/>
      </c>
      <c r="J593" s="35">
        <f>A593&amp;"-"&amp;B593&amp;"-"&amp;C593</f>
        <v/>
      </c>
    </row>
    <row r="594">
      <c r="A594" s="35">
        <f>'2a. Database N flows'!#REF!&amp;"."&amp;'2a. Database N flows'!#REF!</f>
        <v/>
      </c>
      <c r="B594" s="35">
        <f>'2a. Database N flows'!#REF!&amp;"."&amp;'2a. Database N flows'!#REF!</f>
        <v/>
      </c>
      <c r="C594" s="35">
        <f>'2a. Database N flows'!#REF!</f>
        <v/>
      </c>
      <c r="D594" s="35">
        <f>'2a. Database N flows'!#REF!</f>
        <v/>
      </c>
      <c r="E594" s="35">
        <f>'2a. Database N flows'!#REF!</f>
        <v/>
      </c>
      <c r="F594" s="172">
        <f>'2a. Database N flows'!#REF!</f>
        <v/>
      </c>
      <c r="G594" s="35">
        <f>'2a. Database N flows'!#REF!</f>
        <v/>
      </c>
      <c r="H594" s="35">
        <f>'2a. Database N flows'!#REF!</f>
        <v/>
      </c>
      <c r="I594" s="35">
        <f>'2a. Database N flows'!#REF!</f>
        <v/>
      </c>
      <c r="J594" s="35">
        <f>A594&amp;"-"&amp;B594&amp;"-"&amp;C594</f>
        <v/>
      </c>
    </row>
    <row r="595">
      <c r="A595" s="35">
        <f>'2a. Database N flows'!#REF!&amp;"."&amp;'2a. Database N flows'!#REF!</f>
        <v/>
      </c>
      <c r="B595" s="35">
        <f>'2a. Database N flows'!#REF!&amp;"."&amp;'2a. Database N flows'!#REF!</f>
        <v/>
      </c>
      <c r="C595" s="35">
        <f>'2a. Database N flows'!#REF!</f>
        <v/>
      </c>
      <c r="D595" s="35">
        <f>'2a. Database N flows'!#REF!</f>
        <v/>
      </c>
      <c r="E595" s="35">
        <f>'2a. Database N flows'!#REF!</f>
        <v/>
      </c>
      <c r="F595" s="172">
        <f>'2a. Database N flows'!#REF!</f>
        <v/>
      </c>
      <c r="G595" s="35">
        <f>'2a. Database N flows'!#REF!</f>
        <v/>
      </c>
      <c r="H595" s="35">
        <f>'2a. Database N flows'!#REF!</f>
        <v/>
      </c>
      <c r="I595" s="35">
        <f>'2a. Database N flows'!#REF!</f>
        <v/>
      </c>
      <c r="J595" s="35">
        <f>A595&amp;"-"&amp;B595&amp;"-"&amp;C595</f>
        <v/>
      </c>
    </row>
    <row r="596">
      <c r="A596" s="35">
        <f>'2a. Database N flows'!D375&amp;"."&amp;'2a. Database N flows'!E375</f>
        <v/>
      </c>
      <c r="B596" s="35">
        <f>'2a. Database N flows'!G375&amp;"."&amp;'2a. Database N flows'!H375</f>
        <v/>
      </c>
      <c r="C596" s="35">
        <f>'2a. Database N flows'!J375</f>
        <v/>
      </c>
      <c r="D596" s="35">
        <f>'2a. Database N flows'!M375</f>
        <v/>
      </c>
      <c r="E596" s="35">
        <f>'2a. Database N flows'!N375</f>
        <v/>
      </c>
      <c r="F596" s="172">
        <f>'2a. Database N flows'!P375</f>
        <v/>
      </c>
      <c r="G596" s="35">
        <f>'2a. Database N flows'!R375</f>
        <v/>
      </c>
      <c r="H596" s="35">
        <f>'2a. Database N flows'!U375</f>
        <v/>
      </c>
      <c r="I596" s="35">
        <f>'2a. Database N flows'!T375</f>
        <v/>
      </c>
      <c r="J596" s="35">
        <f>A596&amp;"-"&amp;B596&amp;"-"&amp;C596</f>
        <v/>
      </c>
    </row>
    <row r="597">
      <c r="A597" s="35">
        <f>'2a. Database N flows'!D376&amp;"."&amp;'2a. Database N flows'!E376</f>
        <v/>
      </c>
      <c r="B597" s="35">
        <f>'2a. Database N flows'!G376&amp;"."&amp;'2a. Database N flows'!H376</f>
        <v/>
      </c>
      <c r="C597" s="35">
        <f>'2a. Database N flows'!J376</f>
        <v/>
      </c>
      <c r="D597" s="35">
        <f>'2a. Database N flows'!M376</f>
        <v/>
      </c>
      <c r="E597" s="35">
        <f>'2a. Database N flows'!N376</f>
        <v/>
      </c>
      <c r="F597" s="172">
        <f>'2a. Database N flows'!P376</f>
        <v/>
      </c>
      <c r="G597" s="35">
        <f>'2a. Database N flows'!R376</f>
        <v/>
      </c>
      <c r="H597" s="35">
        <f>'2a. Database N flows'!U376</f>
        <v/>
      </c>
      <c r="I597" s="35">
        <f>'2a. Database N flows'!T376</f>
        <v/>
      </c>
      <c r="J597" s="35">
        <f>A597&amp;"-"&amp;B597&amp;"-"&amp;C597</f>
        <v/>
      </c>
    </row>
    <row r="599">
      <c r="A599" s="35">
        <f>'2b. Database Stock changes'!D3&amp;"."&amp;'2b. Database Stock changes'!E3</f>
        <v/>
      </c>
      <c r="B599" s="35">
        <f>'2b. Database Stock changes'!G3&amp;"."&amp;'2b. Database Stock changes'!H3</f>
        <v/>
      </c>
      <c r="C599" s="35">
        <f>'2b. Database Stock changes'!J3</f>
        <v/>
      </c>
      <c r="D599" s="35">
        <f>'2b. Database Stock changes'!M3</f>
        <v/>
      </c>
      <c r="E599" s="35">
        <f>'2b. Database Stock changes'!N3</f>
        <v/>
      </c>
      <c r="F599" s="172">
        <f>'2b. Database Stock changes'!P3</f>
        <v/>
      </c>
      <c r="G599" s="35">
        <f>'2b. Database Stock changes'!R3</f>
        <v/>
      </c>
      <c r="H599" s="35">
        <f>'2b. Database Stock changes'!U3</f>
        <v/>
      </c>
      <c r="I599" s="35">
        <f>'2b. Database Stock changes'!T3</f>
        <v/>
      </c>
      <c r="J599" s="35">
        <f>A599&amp;"-"&amp;B599&amp;"-"&amp;C599</f>
        <v/>
      </c>
    </row>
    <row r="600">
      <c r="A600" s="35">
        <f>'2b. Database Stock changes'!D4&amp;"."&amp;'2b. Database Stock changes'!E4</f>
        <v/>
      </c>
      <c r="B600" s="35">
        <f>'2b. Database Stock changes'!G4&amp;"."&amp;'2b. Database Stock changes'!H4</f>
        <v/>
      </c>
      <c r="C600" s="35">
        <f>'2b. Database Stock changes'!J4</f>
        <v/>
      </c>
      <c r="D600" s="35">
        <f>'2b. Database Stock changes'!M4</f>
        <v/>
      </c>
      <c r="E600" s="35">
        <f>'2b. Database Stock changes'!N4</f>
        <v/>
      </c>
      <c r="F600" s="172">
        <f>'2b. Database Stock changes'!P4</f>
        <v/>
      </c>
      <c r="G600" s="35">
        <f>'2b. Database Stock changes'!R4</f>
        <v/>
      </c>
      <c r="H600" s="35">
        <f>'2b. Database Stock changes'!U4</f>
        <v/>
      </c>
      <c r="I600" s="35">
        <f>'2b. Database Stock changes'!T4</f>
        <v/>
      </c>
      <c r="J600" s="35">
        <f>A600&amp;"-"&amp;B600&amp;"-"&amp;C600</f>
        <v/>
      </c>
    </row>
    <row r="601">
      <c r="A601" s="35">
        <f>'2b. Database Stock changes'!D5&amp;"."&amp;'2b. Database Stock changes'!E5</f>
        <v/>
      </c>
      <c r="B601" s="35">
        <f>'2b. Database Stock changes'!G5&amp;"."&amp;'2b. Database Stock changes'!H5</f>
        <v/>
      </c>
      <c r="C601" s="35">
        <f>'2b. Database Stock changes'!J5</f>
        <v/>
      </c>
      <c r="D601" s="35">
        <f>'2b. Database Stock changes'!M5</f>
        <v/>
      </c>
      <c r="E601" s="35">
        <f>'2b. Database Stock changes'!N5</f>
        <v/>
      </c>
      <c r="F601" s="172">
        <f>'2b. Database Stock changes'!P5</f>
        <v/>
      </c>
      <c r="G601" s="35">
        <f>'2b. Database Stock changes'!R5</f>
        <v/>
      </c>
      <c r="H601" s="35">
        <f>'2b. Database Stock changes'!U5</f>
        <v/>
      </c>
      <c r="I601" s="35">
        <f>'2b. Database Stock changes'!T5</f>
        <v/>
      </c>
      <c r="J601" s="35">
        <f>A601&amp;"-"&amp;B601&amp;"-"&amp;C601</f>
        <v/>
      </c>
    </row>
    <row r="602">
      <c r="A602" s="35">
        <f>'2b. Database Stock changes'!D6&amp;"."&amp;'2b. Database Stock changes'!E6</f>
        <v/>
      </c>
      <c r="B602" s="35">
        <f>'2b. Database Stock changes'!G6&amp;"."&amp;'2b. Database Stock changes'!H6</f>
        <v/>
      </c>
      <c r="C602" s="35">
        <f>'2b. Database Stock changes'!J6</f>
        <v/>
      </c>
      <c r="D602" s="35">
        <f>'2b. Database Stock changes'!M6</f>
        <v/>
      </c>
      <c r="E602" s="35">
        <f>'2b. Database Stock changes'!N6</f>
        <v/>
      </c>
      <c r="F602" s="172">
        <f>'2b. Database Stock changes'!P6</f>
        <v/>
      </c>
      <c r="G602" s="35">
        <f>'2b. Database Stock changes'!R6</f>
        <v/>
      </c>
      <c r="H602" s="35">
        <f>'2b. Database Stock changes'!U6</f>
        <v/>
      </c>
      <c r="I602" s="35">
        <f>'2b. Database Stock changes'!T6</f>
        <v/>
      </c>
      <c r="J602" s="35">
        <f>A602&amp;"-"&amp;B602&amp;"-"&amp;C602</f>
        <v/>
      </c>
    </row>
    <row r="603">
      <c r="A603" s="35">
        <f>'2b. Database Stock changes'!D7&amp;"."&amp;'2b. Database Stock changes'!E7</f>
        <v/>
      </c>
      <c r="B603" s="35">
        <f>'2b. Database Stock changes'!G7&amp;"."&amp;'2b. Database Stock changes'!H7</f>
        <v/>
      </c>
      <c r="C603" s="35">
        <f>'2b. Database Stock changes'!J7</f>
        <v/>
      </c>
      <c r="D603" s="35">
        <f>'2b. Database Stock changes'!M7</f>
        <v/>
      </c>
      <c r="E603" s="35">
        <f>'2b. Database Stock changes'!N7</f>
        <v/>
      </c>
      <c r="F603" s="172">
        <f>'2b. Database Stock changes'!P7</f>
        <v/>
      </c>
      <c r="G603" s="35">
        <f>'2b. Database Stock changes'!R7</f>
        <v/>
      </c>
      <c r="H603" s="35">
        <f>'2b. Database Stock changes'!U7</f>
        <v/>
      </c>
      <c r="I603" s="35">
        <f>'2b. Database Stock changes'!T7</f>
        <v/>
      </c>
      <c r="J603" s="35">
        <f>A603&amp;"-"&amp;B603&amp;"-"&amp;C603</f>
        <v/>
      </c>
    </row>
    <row r="604">
      <c r="A604" s="35">
        <f>'2b. Database Stock changes'!D8&amp;"."&amp;'2b. Database Stock changes'!E8</f>
        <v/>
      </c>
      <c r="B604" s="35">
        <f>'2b. Database Stock changes'!G8&amp;"."&amp;'2b. Database Stock changes'!H8</f>
        <v/>
      </c>
      <c r="C604" s="35">
        <f>'2b. Database Stock changes'!J8</f>
        <v/>
      </c>
      <c r="D604" s="35">
        <f>'2b. Database Stock changes'!M8</f>
        <v/>
      </c>
      <c r="E604" s="35">
        <f>'2b. Database Stock changes'!N8</f>
        <v/>
      </c>
      <c r="F604" s="172">
        <f>'2b. Database Stock changes'!P8</f>
        <v/>
      </c>
      <c r="G604" s="35">
        <f>'2b. Database Stock changes'!R8</f>
        <v/>
      </c>
      <c r="H604" s="35">
        <f>'2b. Database Stock changes'!U8</f>
        <v/>
      </c>
      <c r="I604" s="35">
        <f>'2b. Database Stock changes'!T8</f>
        <v/>
      </c>
      <c r="J604" s="35">
        <f>A604&amp;"-"&amp;B604&amp;"-"&amp;C604</f>
        <v/>
      </c>
    </row>
    <row r="605">
      <c r="A605" s="35">
        <f>'2b. Database Stock changes'!D9&amp;"."&amp;'2b. Database Stock changes'!E9</f>
        <v/>
      </c>
      <c r="B605" s="35">
        <f>'2b. Database Stock changes'!G9&amp;"."&amp;'2b. Database Stock changes'!H9</f>
        <v/>
      </c>
      <c r="C605" s="35">
        <f>'2b. Database Stock changes'!J9</f>
        <v/>
      </c>
      <c r="D605" s="35">
        <f>'2b. Database Stock changes'!M9</f>
        <v/>
      </c>
      <c r="E605" s="35">
        <f>'2b. Database Stock changes'!N9</f>
        <v/>
      </c>
      <c r="F605" s="172">
        <f>'2b. Database Stock changes'!P9</f>
        <v/>
      </c>
      <c r="G605" s="35">
        <f>'2b. Database Stock changes'!R9</f>
        <v/>
      </c>
      <c r="H605" s="35">
        <f>'2b. Database Stock changes'!U9</f>
        <v/>
      </c>
      <c r="I605" s="35">
        <f>'2b. Database Stock changes'!T9</f>
        <v/>
      </c>
      <c r="J605" s="35">
        <f>A605&amp;"-"&amp;B605&amp;"-"&amp;C605</f>
        <v/>
      </c>
    </row>
    <row r="606">
      <c r="A606" s="35">
        <f>'2b. Database Stock changes'!D10&amp;"."&amp;'2b. Database Stock changes'!E10</f>
        <v/>
      </c>
      <c r="B606" s="35">
        <f>'2b. Database Stock changes'!G10&amp;"."&amp;'2b. Database Stock changes'!H10</f>
        <v/>
      </c>
      <c r="C606" s="35">
        <f>'2b. Database Stock changes'!J10</f>
        <v/>
      </c>
      <c r="D606" s="35">
        <f>'2b. Database Stock changes'!M10</f>
        <v/>
      </c>
      <c r="E606" s="35">
        <f>'2b. Database Stock changes'!N10</f>
        <v/>
      </c>
      <c r="F606" s="172">
        <f>'2b. Database Stock changes'!P10</f>
        <v/>
      </c>
      <c r="G606" s="35">
        <f>'2b. Database Stock changes'!R10</f>
        <v/>
      </c>
      <c r="H606" s="35">
        <f>'2b. Database Stock changes'!U10</f>
        <v/>
      </c>
      <c r="I606" s="35">
        <f>'2b. Database Stock changes'!T10</f>
        <v/>
      </c>
      <c r="J606" s="35">
        <f>A606&amp;"-"&amp;B606&amp;"-"&amp;C606</f>
        <v/>
      </c>
    </row>
    <row r="607">
      <c r="A607" s="35">
        <f>'2b. Database Stock changes'!D11&amp;"."&amp;'2b. Database Stock changes'!E11</f>
        <v/>
      </c>
      <c r="B607" s="35">
        <f>'2b. Database Stock changes'!G11&amp;"."&amp;'2b. Database Stock changes'!H11</f>
        <v/>
      </c>
      <c r="C607" s="35">
        <f>'2b. Database Stock changes'!J11</f>
        <v/>
      </c>
      <c r="D607" s="35">
        <f>'2b. Database Stock changes'!M11</f>
        <v/>
      </c>
      <c r="E607" s="35">
        <f>'2b. Database Stock changes'!N11</f>
        <v/>
      </c>
      <c r="F607" s="172">
        <f>'2b. Database Stock changes'!P11</f>
        <v/>
      </c>
      <c r="G607" s="35">
        <f>'2b. Database Stock changes'!R11</f>
        <v/>
      </c>
      <c r="H607" s="35">
        <f>'2b. Database Stock changes'!U11</f>
        <v/>
      </c>
      <c r="I607" s="35">
        <f>'2b. Database Stock changes'!T11</f>
        <v/>
      </c>
      <c r="J607" s="35">
        <f>A607&amp;"-"&amp;B607&amp;"-"&amp;C607</f>
        <v/>
      </c>
    </row>
    <row r="608">
      <c r="A608" s="35">
        <f>'2b. Database Stock changes'!D12&amp;"."&amp;'2b. Database Stock changes'!E12</f>
        <v/>
      </c>
      <c r="B608" s="35">
        <f>'2b. Database Stock changes'!G12&amp;"."&amp;'2b. Database Stock changes'!H12</f>
        <v/>
      </c>
      <c r="C608" s="35">
        <f>'2b. Database Stock changes'!J12</f>
        <v/>
      </c>
      <c r="D608" s="35">
        <f>'2b. Database Stock changes'!M12</f>
        <v/>
      </c>
      <c r="E608" s="35">
        <f>'2b. Database Stock changes'!N12</f>
        <v/>
      </c>
      <c r="F608" s="172">
        <f>'2b. Database Stock changes'!P12</f>
        <v/>
      </c>
      <c r="G608" s="35">
        <f>'2b. Database Stock changes'!R12</f>
        <v/>
      </c>
      <c r="H608" s="35">
        <f>'2b. Database Stock changes'!U12</f>
        <v/>
      </c>
      <c r="I608" s="35">
        <f>'2b. Database Stock changes'!T12</f>
        <v/>
      </c>
      <c r="J608" s="35">
        <f>A608&amp;"-"&amp;B608&amp;"-"&amp;C608</f>
        <v/>
      </c>
    </row>
    <row r="609">
      <c r="A609" s="35">
        <f>'2b. Database Stock changes'!D13&amp;"."&amp;'2b. Database Stock changes'!E13</f>
        <v/>
      </c>
      <c r="B609" s="35">
        <f>'2b. Database Stock changes'!G13&amp;"."&amp;'2b. Database Stock changes'!H13</f>
        <v/>
      </c>
      <c r="C609" s="35">
        <f>'2b. Database Stock changes'!J13</f>
        <v/>
      </c>
      <c r="D609" s="35">
        <f>'2b. Database Stock changes'!M13</f>
        <v/>
      </c>
      <c r="E609" s="35">
        <f>'2b. Database Stock changes'!N13</f>
        <v/>
      </c>
      <c r="F609" s="172">
        <f>'2b. Database Stock changes'!P13</f>
        <v/>
      </c>
      <c r="G609" s="35">
        <f>'2b. Database Stock changes'!R13</f>
        <v/>
      </c>
      <c r="H609" s="35">
        <f>'2b. Database Stock changes'!U13</f>
        <v/>
      </c>
      <c r="I609" s="35">
        <f>'2b. Database Stock changes'!T13</f>
        <v/>
      </c>
      <c r="J609" s="35">
        <f>A609&amp;"-"&amp;B609&amp;"-"&amp;C609</f>
        <v/>
      </c>
    </row>
    <row r="610">
      <c r="A610" s="35">
        <f>'2b. Database Stock changes'!D14&amp;"."&amp;'2b. Database Stock changes'!E14</f>
        <v/>
      </c>
      <c r="B610" s="35">
        <f>'2b. Database Stock changes'!G14&amp;"."&amp;'2b. Database Stock changes'!H14</f>
        <v/>
      </c>
      <c r="C610" s="35">
        <f>'2b. Database Stock changes'!J14</f>
        <v/>
      </c>
      <c r="D610" s="35">
        <f>'2b. Database Stock changes'!M14</f>
        <v/>
      </c>
      <c r="E610" s="35">
        <f>'2b. Database Stock changes'!N14</f>
        <v/>
      </c>
      <c r="F610" s="172">
        <f>'2b. Database Stock changes'!P14</f>
        <v/>
      </c>
      <c r="G610" s="35">
        <f>'2b. Database Stock changes'!R14</f>
        <v/>
      </c>
      <c r="H610" s="35">
        <f>'2b. Database Stock changes'!U14</f>
        <v/>
      </c>
      <c r="I610" s="35">
        <f>'2b. Database Stock changes'!T14</f>
        <v/>
      </c>
      <c r="J610" s="35">
        <f>A610&amp;"-"&amp;B610&amp;"-"&amp;C610</f>
        <v/>
      </c>
    </row>
    <row r="611">
      <c r="A611" s="35">
        <f>'2b. Database Stock changes'!D15&amp;"."&amp;'2b. Database Stock changes'!E15</f>
        <v/>
      </c>
      <c r="B611" s="35">
        <f>'2b. Database Stock changes'!G15&amp;"."&amp;'2b. Database Stock changes'!H15</f>
        <v/>
      </c>
      <c r="C611" s="35">
        <f>'2b. Database Stock changes'!J15</f>
        <v/>
      </c>
      <c r="D611" s="35">
        <f>'2b. Database Stock changes'!M15</f>
        <v/>
      </c>
      <c r="E611" s="35">
        <f>'2b. Database Stock changes'!N15</f>
        <v/>
      </c>
      <c r="F611" s="172">
        <f>'2b. Database Stock changes'!P15</f>
        <v/>
      </c>
      <c r="G611" s="35">
        <f>'2b. Database Stock changes'!R15</f>
        <v/>
      </c>
      <c r="H611" s="35">
        <f>'2b. Database Stock changes'!U15</f>
        <v/>
      </c>
      <c r="I611" s="35">
        <f>'2b. Database Stock changes'!T15</f>
        <v/>
      </c>
      <c r="J611" s="35">
        <f>A611&amp;"-"&amp;B611&amp;"-"&amp;C611</f>
        <v/>
      </c>
    </row>
    <row r="612">
      <c r="A612" s="35">
        <f>'2b. Database Stock changes'!D16&amp;"."&amp;'2b. Database Stock changes'!E16</f>
        <v/>
      </c>
      <c r="B612" s="35">
        <f>'2b. Database Stock changes'!G16&amp;"."&amp;'2b. Database Stock changes'!H16</f>
        <v/>
      </c>
      <c r="C612" s="35">
        <f>'2b. Database Stock changes'!J16</f>
        <v/>
      </c>
      <c r="D612" s="35">
        <f>'2b. Database Stock changes'!M16</f>
        <v/>
      </c>
      <c r="E612" s="35">
        <f>'2b. Database Stock changes'!N16</f>
        <v/>
      </c>
      <c r="F612" s="172">
        <f>'2b. Database Stock changes'!P16</f>
        <v/>
      </c>
      <c r="G612" s="35">
        <f>'2b. Database Stock changes'!R16</f>
        <v/>
      </c>
      <c r="H612" s="35">
        <f>'2b. Database Stock changes'!U16</f>
        <v/>
      </c>
      <c r="I612" s="35">
        <f>'2b. Database Stock changes'!T16</f>
        <v/>
      </c>
      <c r="J612" s="35">
        <f>A612&amp;"-"&amp;B612&amp;"-"&amp;C612</f>
        <v/>
      </c>
    </row>
    <row r="613">
      <c r="A613" s="35">
        <f>'2b. Database Stock changes'!D17&amp;"."&amp;'2b. Database Stock changes'!E17</f>
        <v/>
      </c>
      <c r="B613" s="35">
        <f>'2b. Database Stock changes'!G17&amp;"."&amp;'2b. Database Stock changes'!H17</f>
        <v/>
      </c>
      <c r="C613" s="35">
        <f>'2b. Database Stock changes'!J17</f>
        <v/>
      </c>
      <c r="D613" s="35">
        <f>'2b. Database Stock changes'!M17</f>
        <v/>
      </c>
      <c r="E613" s="35">
        <f>'2b. Database Stock changes'!N17</f>
        <v/>
      </c>
      <c r="F613" s="172">
        <f>'2b. Database Stock changes'!P17</f>
        <v/>
      </c>
      <c r="G613" s="35">
        <f>'2b. Database Stock changes'!R17</f>
        <v/>
      </c>
      <c r="H613" s="35">
        <f>'2b. Database Stock changes'!U17</f>
        <v/>
      </c>
      <c r="I613" s="35">
        <f>'2b. Database Stock changes'!T17</f>
        <v/>
      </c>
      <c r="J613" s="35">
        <f>A613&amp;"-"&amp;B613&amp;"-"&amp;C613</f>
        <v/>
      </c>
    </row>
    <row r="614">
      <c r="A614" s="35">
        <f>'2b. Database Stock changes'!D18&amp;"."&amp;'2b. Database Stock changes'!E18</f>
        <v/>
      </c>
      <c r="B614" s="35">
        <f>'2b. Database Stock changes'!G18&amp;"."&amp;'2b. Database Stock changes'!H18</f>
        <v/>
      </c>
      <c r="C614" s="35">
        <f>'2b. Database Stock changes'!J18</f>
        <v/>
      </c>
      <c r="D614" s="35">
        <f>'2b. Database Stock changes'!M18</f>
        <v/>
      </c>
      <c r="E614" s="35">
        <f>'2b. Database Stock changes'!N18</f>
        <v/>
      </c>
      <c r="F614" s="172">
        <f>'2b. Database Stock changes'!P18</f>
        <v/>
      </c>
      <c r="G614" s="35">
        <f>'2b. Database Stock changes'!R18</f>
        <v/>
      </c>
      <c r="H614" s="35">
        <f>'2b. Database Stock changes'!U18</f>
        <v/>
      </c>
      <c r="I614" s="35">
        <f>'2b. Database Stock changes'!T18</f>
        <v/>
      </c>
      <c r="J614" s="35">
        <f>A614&amp;"-"&amp;B614&amp;"-"&amp;C614</f>
        <v/>
      </c>
    </row>
    <row r="615">
      <c r="A615" s="35">
        <f>'2b. Database Stock changes'!D19&amp;"."&amp;'2b. Database Stock changes'!E19</f>
        <v/>
      </c>
      <c r="B615" s="35">
        <f>'2b. Database Stock changes'!G19&amp;"."&amp;'2b. Database Stock changes'!H19</f>
        <v/>
      </c>
      <c r="C615" s="35">
        <f>'2b. Database Stock changes'!J19</f>
        <v/>
      </c>
      <c r="D615" s="35">
        <f>'2b. Database Stock changes'!M19</f>
        <v/>
      </c>
      <c r="E615" s="35">
        <f>'2b. Database Stock changes'!N19</f>
        <v/>
      </c>
      <c r="F615" s="172">
        <f>'2b. Database Stock changes'!P19</f>
        <v/>
      </c>
      <c r="G615" s="35">
        <f>'2b. Database Stock changes'!R19</f>
        <v/>
      </c>
      <c r="H615" s="35">
        <f>'2b. Database Stock changes'!U19</f>
        <v/>
      </c>
      <c r="I615" s="35">
        <f>'2b. Database Stock changes'!T19</f>
        <v/>
      </c>
      <c r="J615" s="35">
        <f>A615&amp;"-"&amp;B615&amp;"-"&amp;C615</f>
        <v/>
      </c>
    </row>
    <row r="616">
      <c r="A616" s="35">
        <f>'2b. Database Stock changes'!D20&amp;"."&amp;'2b. Database Stock changes'!E20</f>
        <v/>
      </c>
      <c r="B616" s="35">
        <f>'2b. Database Stock changes'!G20&amp;"."&amp;'2b. Database Stock changes'!H20</f>
        <v/>
      </c>
      <c r="C616" s="35">
        <f>'2b. Database Stock changes'!J20</f>
        <v/>
      </c>
      <c r="D616" s="35">
        <f>'2b. Database Stock changes'!M20</f>
        <v/>
      </c>
      <c r="E616" s="35">
        <f>'2b. Database Stock changes'!N20</f>
        <v/>
      </c>
      <c r="F616" s="172">
        <f>'2b. Database Stock changes'!P20</f>
        <v/>
      </c>
      <c r="G616" s="35">
        <f>'2b. Database Stock changes'!R20</f>
        <v/>
      </c>
      <c r="H616" s="35">
        <f>'2b. Database Stock changes'!U20</f>
        <v/>
      </c>
      <c r="I616" s="35">
        <f>'2b. Database Stock changes'!T20</f>
        <v/>
      </c>
      <c r="J616" s="35">
        <f>A616&amp;"-"&amp;B616&amp;"-"&amp;C616</f>
        <v/>
      </c>
    </row>
    <row r="617">
      <c r="A617" s="35">
        <f>'2b. Database Stock changes'!D21&amp;"."&amp;'2b. Database Stock changes'!E21</f>
        <v/>
      </c>
      <c r="B617" s="35">
        <f>'2b. Database Stock changes'!G21&amp;"."&amp;'2b. Database Stock changes'!H21</f>
        <v/>
      </c>
      <c r="C617" s="35">
        <f>'2b. Database Stock changes'!J21</f>
        <v/>
      </c>
      <c r="D617" s="35">
        <f>'2b. Database Stock changes'!M21</f>
        <v/>
      </c>
      <c r="E617" s="35">
        <f>'2b. Database Stock changes'!N21</f>
        <v/>
      </c>
      <c r="F617" s="172">
        <f>'2b. Database Stock changes'!P21</f>
        <v/>
      </c>
      <c r="G617" s="35">
        <f>'2b. Database Stock changes'!R21</f>
        <v/>
      </c>
      <c r="H617" s="35">
        <f>'2b. Database Stock changes'!U21</f>
        <v/>
      </c>
      <c r="I617" s="35">
        <f>'2b. Database Stock changes'!T21</f>
        <v/>
      </c>
      <c r="J617" s="35">
        <f>A617&amp;"-"&amp;B617&amp;"-"&amp;C617</f>
        <v/>
      </c>
    </row>
    <row r="618">
      <c r="A618" s="35">
        <f>'2b. Database Stock changes'!D22&amp;"."&amp;'2b. Database Stock changes'!E22</f>
        <v/>
      </c>
      <c r="B618" s="35">
        <f>'2b. Database Stock changes'!G22&amp;"."&amp;'2b. Database Stock changes'!H22</f>
        <v/>
      </c>
      <c r="C618" s="35">
        <f>'2b. Database Stock changes'!J22</f>
        <v/>
      </c>
      <c r="D618" s="35">
        <f>'2b. Database Stock changes'!M22</f>
        <v/>
      </c>
      <c r="E618" s="35">
        <f>'2b. Database Stock changes'!N22</f>
        <v/>
      </c>
      <c r="F618" s="172">
        <f>'2b. Database Stock changes'!P22</f>
        <v/>
      </c>
      <c r="G618" s="35">
        <f>'2b. Database Stock changes'!R22</f>
        <v/>
      </c>
      <c r="H618" s="35">
        <f>'2b. Database Stock changes'!U22</f>
        <v/>
      </c>
      <c r="I618" s="35">
        <f>'2b. Database Stock changes'!T22</f>
        <v/>
      </c>
      <c r="J618" s="35">
        <f>A618&amp;"-"&amp;B618&amp;"-"&amp;C618</f>
        <v/>
      </c>
    </row>
    <row r="619">
      <c r="A619" s="35">
        <f>'2b. Database Stock changes'!D23&amp;"."&amp;'2b. Database Stock changes'!E23</f>
        <v/>
      </c>
      <c r="B619" s="35">
        <f>'2b. Database Stock changes'!G23&amp;"."&amp;'2b. Database Stock changes'!H23</f>
        <v/>
      </c>
      <c r="C619" s="35">
        <f>'2b. Database Stock changes'!J23</f>
        <v/>
      </c>
      <c r="D619" s="35">
        <f>'2b. Database Stock changes'!M23</f>
        <v/>
      </c>
      <c r="E619" s="35">
        <f>'2b. Database Stock changes'!N23</f>
        <v/>
      </c>
      <c r="F619" s="172">
        <f>'2b. Database Stock changes'!P23</f>
        <v/>
      </c>
      <c r="G619" s="35">
        <f>'2b. Database Stock changes'!R23</f>
        <v/>
      </c>
      <c r="H619" s="35">
        <f>'2b. Database Stock changes'!U23</f>
        <v/>
      </c>
      <c r="I619" s="35">
        <f>'2b. Database Stock changes'!T23</f>
        <v/>
      </c>
      <c r="J619" s="35">
        <f>A619&amp;"-"&amp;B619&amp;"-"&amp;C619</f>
        <v/>
      </c>
    </row>
    <row r="620">
      <c r="A620" s="35" t="n"/>
      <c r="B620" s="35" t="n"/>
      <c r="C620" s="35" t="n"/>
      <c r="D620" s="35" t="n"/>
      <c r="E620" s="35" t="n"/>
      <c r="F620" s="172" t="n"/>
      <c r="G620" s="35" t="n"/>
      <c r="H620" s="35" t="n"/>
      <c r="I620" s="35" t="n"/>
      <c r="J620" s="35" t="n"/>
    </row>
    <row r="621">
      <c r="A621" s="35">
        <f>'2b. Database Stock changes'!D25&amp;"."&amp;'2b. Database Stock changes'!E25</f>
        <v/>
      </c>
      <c r="B621" s="35">
        <f>'2b. Database Stock changes'!G25&amp;"."&amp;'2b. Database Stock changes'!H25</f>
        <v/>
      </c>
      <c r="C621" s="35">
        <f>'2b. Database Stock changes'!J25</f>
        <v/>
      </c>
      <c r="D621" s="35">
        <f>'2b. Database Stock changes'!M25</f>
        <v/>
      </c>
      <c r="E621" s="35">
        <f>'2b. Database Stock changes'!N25</f>
        <v/>
      </c>
      <c r="F621" s="172">
        <f>'2b. Database Stock changes'!P25</f>
        <v/>
      </c>
      <c r="G621" s="35">
        <f>'2b. Database Stock changes'!R25</f>
        <v/>
      </c>
      <c r="H621" s="35">
        <f>'2b. Database Stock changes'!U25</f>
        <v/>
      </c>
      <c r="I621" s="35">
        <f>'2b. Database Stock changes'!T25</f>
        <v/>
      </c>
      <c r="J621" s="35">
        <f>A621&amp;"-"&amp;B621&amp;"-"&amp;C621</f>
        <v/>
      </c>
    </row>
    <row r="622">
      <c r="A622" s="35">
        <f>'2b. Database Stock changes'!D26&amp;"."&amp;'2b. Database Stock changes'!E26</f>
        <v/>
      </c>
      <c r="B622" s="35">
        <f>'2b. Database Stock changes'!G26&amp;"."&amp;'2b. Database Stock changes'!H26</f>
        <v/>
      </c>
      <c r="C622" s="35">
        <f>'2b. Database Stock changes'!J26</f>
        <v/>
      </c>
      <c r="D622" s="35">
        <f>'2b. Database Stock changes'!M26</f>
        <v/>
      </c>
      <c r="E622" s="35">
        <f>'2b. Database Stock changes'!N26</f>
        <v/>
      </c>
      <c r="F622" s="172">
        <f>'2b. Database Stock changes'!P26</f>
        <v/>
      </c>
      <c r="G622" s="35">
        <f>'2b. Database Stock changes'!R26</f>
        <v/>
      </c>
      <c r="H622" s="35">
        <f>'2b. Database Stock changes'!U26</f>
        <v/>
      </c>
      <c r="I622" s="35">
        <f>'2b. Database Stock changes'!T26</f>
        <v/>
      </c>
      <c r="J622" s="35">
        <f>A622&amp;"-"&amp;B622&amp;"-"&amp;C622</f>
        <v/>
      </c>
    </row>
    <row r="623">
      <c r="A623" s="35">
        <f>'2b. Database Stock changes'!D27&amp;"."&amp;'2b. Database Stock changes'!E27</f>
        <v/>
      </c>
      <c r="B623" s="35">
        <f>'2b. Database Stock changes'!G27&amp;"."&amp;'2b. Database Stock changes'!H27</f>
        <v/>
      </c>
      <c r="C623" s="35">
        <f>'2b. Database Stock changes'!J27</f>
        <v/>
      </c>
      <c r="D623" s="35">
        <f>'2b. Database Stock changes'!M27</f>
        <v/>
      </c>
      <c r="E623" s="35">
        <f>'2b. Database Stock changes'!N27</f>
        <v/>
      </c>
      <c r="F623" s="172">
        <f>'2b. Database Stock changes'!P27</f>
        <v/>
      </c>
      <c r="G623" s="35">
        <f>'2b. Database Stock changes'!R27</f>
        <v/>
      </c>
      <c r="H623" s="35">
        <f>'2b. Database Stock changes'!U27</f>
        <v/>
      </c>
      <c r="I623" s="35">
        <f>'2b. Database Stock changes'!T27</f>
        <v/>
      </c>
      <c r="J623" s="35">
        <f>A623&amp;"-"&amp;B623&amp;"-"&amp;C623</f>
        <v/>
      </c>
    </row>
    <row r="624">
      <c r="A624" s="35">
        <f>'2b. Database Stock changes'!D28&amp;"."&amp;'2b. Database Stock changes'!E28</f>
        <v/>
      </c>
      <c r="B624" s="35">
        <f>'2b. Database Stock changes'!G28&amp;"."&amp;'2b. Database Stock changes'!H28</f>
        <v/>
      </c>
      <c r="C624" s="35">
        <f>'2b. Database Stock changes'!J28</f>
        <v/>
      </c>
      <c r="D624" s="35">
        <f>'2b. Database Stock changes'!M28</f>
        <v/>
      </c>
      <c r="E624" s="35">
        <f>'2b. Database Stock changes'!N28</f>
        <v/>
      </c>
      <c r="F624" s="172">
        <f>'2b. Database Stock changes'!P28</f>
        <v/>
      </c>
      <c r="G624" s="35">
        <f>'2b. Database Stock changes'!R28</f>
        <v/>
      </c>
      <c r="H624" s="35">
        <f>'2b. Database Stock changes'!U28</f>
        <v/>
      </c>
      <c r="I624" s="35">
        <f>'2b. Database Stock changes'!T28</f>
        <v/>
      </c>
      <c r="J624" s="35">
        <f>A624&amp;"-"&amp;B624&amp;"-"&amp;C624</f>
        <v/>
      </c>
    </row>
    <row r="625">
      <c r="A625" s="35">
        <f>'2b. Database Stock changes'!D29&amp;"."&amp;'2b. Database Stock changes'!E29</f>
        <v/>
      </c>
      <c r="B625" s="35">
        <f>'2b. Database Stock changes'!G29&amp;"."&amp;'2b. Database Stock changes'!H29</f>
        <v/>
      </c>
      <c r="C625" s="35">
        <f>'2b. Database Stock changes'!J29</f>
        <v/>
      </c>
      <c r="D625" s="35">
        <f>'2b. Database Stock changes'!M29</f>
        <v/>
      </c>
      <c r="E625" s="35">
        <f>'2b. Database Stock changes'!N29</f>
        <v/>
      </c>
      <c r="F625" s="172">
        <f>'2b. Database Stock changes'!P29</f>
        <v/>
      </c>
      <c r="G625" s="35">
        <f>'2b. Database Stock changes'!R29</f>
        <v/>
      </c>
      <c r="H625" s="35">
        <f>'2b. Database Stock changes'!U29</f>
        <v/>
      </c>
      <c r="I625" s="35">
        <f>'2b. Database Stock changes'!T29</f>
        <v/>
      </c>
      <c r="J625" s="35">
        <f>A625&amp;"-"&amp;B625&amp;"-"&amp;C625</f>
        <v/>
      </c>
    </row>
    <row r="626">
      <c r="A626" s="35">
        <f>'2b. Database Stock changes'!D30&amp;"."&amp;'2b. Database Stock changes'!E30</f>
        <v/>
      </c>
      <c r="B626" s="35">
        <f>'2b. Database Stock changes'!G30&amp;"."&amp;'2b. Database Stock changes'!H30</f>
        <v/>
      </c>
      <c r="C626" s="35">
        <f>'2b. Database Stock changes'!J30</f>
        <v/>
      </c>
      <c r="D626" s="35">
        <f>'2b. Database Stock changes'!M30</f>
        <v/>
      </c>
      <c r="E626" s="35">
        <f>'2b. Database Stock changes'!N30</f>
        <v/>
      </c>
      <c r="F626" s="172">
        <f>'2b. Database Stock changes'!P30</f>
        <v/>
      </c>
      <c r="G626" s="35">
        <f>'2b. Database Stock changes'!R30</f>
        <v/>
      </c>
      <c r="H626" s="35">
        <f>'2b. Database Stock changes'!U30</f>
        <v/>
      </c>
      <c r="I626" s="35">
        <f>'2b. Database Stock changes'!T30</f>
        <v/>
      </c>
      <c r="J626" s="35">
        <f>A626&amp;"-"&amp;B626&amp;"-"&amp;C626</f>
        <v/>
      </c>
    </row>
    <row r="627">
      <c r="A627" s="35">
        <f>'2b. Database Stock changes'!D31&amp;"."&amp;'2b. Database Stock changes'!E31</f>
        <v/>
      </c>
      <c r="B627" s="35">
        <f>'2b. Database Stock changes'!G31&amp;"."&amp;'2b. Database Stock changes'!H31</f>
        <v/>
      </c>
      <c r="C627" s="35">
        <f>'2b. Database Stock changes'!J31</f>
        <v/>
      </c>
      <c r="D627" s="35">
        <f>'2b. Database Stock changes'!M31</f>
        <v/>
      </c>
      <c r="E627" s="35">
        <f>'2b. Database Stock changes'!N31</f>
        <v/>
      </c>
      <c r="F627" s="172">
        <f>'2b. Database Stock changes'!P31</f>
        <v/>
      </c>
      <c r="G627" s="35">
        <f>'2b. Database Stock changes'!R31</f>
        <v/>
      </c>
      <c r="H627" s="35">
        <f>'2b. Database Stock changes'!U31</f>
        <v/>
      </c>
      <c r="I627" s="35">
        <f>'2b. Database Stock changes'!T31</f>
        <v/>
      </c>
      <c r="J627" s="35">
        <f>A627&amp;"-"&amp;B627&amp;"-"&amp;C627</f>
        <v/>
      </c>
    </row>
    <row r="628">
      <c r="A628" s="35">
        <f>'2b. Database Stock changes'!D32&amp;"."&amp;'2b. Database Stock changes'!E32</f>
        <v/>
      </c>
      <c r="B628" s="35">
        <f>'2b. Database Stock changes'!G32&amp;"."&amp;'2b. Database Stock changes'!H32</f>
        <v/>
      </c>
      <c r="C628" s="35">
        <f>'2b. Database Stock changes'!J32</f>
        <v/>
      </c>
      <c r="D628" s="35">
        <f>'2b. Database Stock changes'!M32</f>
        <v/>
      </c>
      <c r="E628" s="35">
        <f>'2b. Database Stock changes'!N32</f>
        <v/>
      </c>
      <c r="F628" s="172">
        <f>'2b. Database Stock changes'!P32</f>
        <v/>
      </c>
      <c r="G628" s="35">
        <f>'2b. Database Stock changes'!R32</f>
        <v/>
      </c>
      <c r="H628" s="35">
        <f>'2b. Database Stock changes'!U32</f>
        <v/>
      </c>
      <c r="I628" s="35">
        <f>'2b. Database Stock changes'!T32</f>
        <v/>
      </c>
      <c r="J628" s="35">
        <f>A628&amp;"-"&amp;B628&amp;"-"&amp;C628</f>
        <v/>
      </c>
    </row>
    <row r="629">
      <c r="A629" s="35">
        <f>'2b. Database Stock changes'!D33&amp;"."&amp;'2b. Database Stock changes'!E33</f>
        <v/>
      </c>
      <c r="B629" s="35">
        <f>'2b. Database Stock changes'!G33&amp;"."&amp;'2b. Database Stock changes'!H33</f>
        <v/>
      </c>
      <c r="C629" s="35">
        <f>'2b. Database Stock changes'!J33</f>
        <v/>
      </c>
      <c r="D629" s="35">
        <f>'2b. Database Stock changes'!M33</f>
        <v/>
      </c>
      <c r="E629" s="35">
        <f>'2b. Database Stock changes'!N33</f>
        <v/>
      </c>
      <c r="F629" s="172">
        <f>'2b. Database Stock changes'!P33</f>
        <v/>
      </c>
      <c r="G629" s="35">
        <f>'2b. Database Stock changes'!R33</f>
        <v/>
      </c>
      <c r="H629" s="35">
        <f>'2b. Database Stock changes'!U33</f>
        <v/>
      </c>
      <c r="I629" s="35">
        <f>'2b. Database Stock changes'!T33</f>
        <v/>
      </c>
      <c r="J629" s="35">
        <f>A629&amp;"-"&amp;B629&amp;"-"&amp;C629</f>
        <v/>
      </c>
    </row>
    <row r="630">
      <c r="A630" s="35">
        <f>'2b. Database Stock changes'!D34&amp;"."&amp;'2b. Database Stock changes'!E34</f>
        <v/>
      </c>
      <c r="B630" s="35">
        <f>'2b. Database Stock changes'!G34&amp;"."&amp;'2b. Database Stock changes'!H34</f>
        <v/>
      </c>
      <c r="C630" s="35">
        <f>'2b. Database Stock changes'!J34</f>
        <v/>
      </c>
      <c r="D630" s="35">
        <f>'2b. Database Stock changes'!M34</f>
        <v/>
      </c>
      <c r="E630" s="35">
        <f>'2b. Database Stock changes'!N34</f>
        <v/>
      </c>
      <c r="F630" s="172">
        <f>'2b. Database Stock changes'!P34</f>
        <v/>
      </c>
      <c r="G630" s="35">
        <f>'2b. Database Stock changes'!R34</f>
        <v/>
      </c>
      <c r="H630" s="35">
        <f>'2b. Database Stock changes'!U34</f>
        <v/>
      </c>
      <c r="I630" s="35">
        <f>'2b. Database Stock changes'!T34</f>
        <v/>
      </c>
      <c r="J630" s="35">
        <f>A630&amp;"-"&amp;B630&amp;"-"&amp;C630</f>
        <v/>
      </c>
    </row>
    <row r="631">
      <c r="A631" s="35">
        <f>'2b. Database Stock changes'!D35&amp;"."&amp;'2b. Database Stock changes'!E35</f>
        <v/>
      </c>
      <c r="B631" s="35">
        <f>'2b. Database Stock changes'!G35&amp;"."&amp;'2b. Database Stock changes'!H35</f>
        <v/>
      </c>
      <c r="C631" s="35">
        <f>'2b. Database Stock changes'!J35</f>
        <v/>
      </c>
      <c r="D631" s="35">
        <f>'2b. Database Stock changes'!M35</f>
        <v/>
      </c>
      <c r="E631" s="35">
        <f>'2b. Database Stock changes'!N35</f>
        <v/>
      </c>
      <c r="F631" s="172">
        <f>'2b. Database Stock changes'!P35</f>
        <v/>
      </c>
      <c r="G631" s="35">
        <f>'2b. Database Stock changes'!R35</f>
        <v/>
      </c>
      <c r="H631" s="35">
        <f>'2b. Database Stock changes'!U35</f>
        <v/>
      </c>
      <c r="I631" s="35">
        <f>'2b. Database Stock changes'!T35</f>
        <v/>
      </c>
      <c r="J631" s="35">
        <f>A631&amp;"-"&amp;B631&amp;"-"&amp;C631</f>
        <v/>
      </c>
    </row>
    <row r="632">
      <c r="A632" s="35">
        <f>'2b. Database Stock changes'!D36&amp;"."&amp;'2b. Database Stock changes'!E36</f>
        <v/>
      </c>
      <c r="B632" s="35">
        <f>'2b. Database Stock changes'!G36&amp;"."&amp;'2b. Database Stock changes'!H36</f>
        <v/>
      </c>
      <c r="C632" s="35">
        <f>'2b. Database Stock changes'!J36</f>
        <v/>
      </c>
      <c r="D632" s="35">
        <f>'2b. Database Stock changes'!M36</f>
        <v/>
      </c>
      <c r="E632" s="35">
        <f>'2b. Database Stock changes'!N36</f>
        <v/>
      </c>
      <c r="F632" s="172">
        <f>'2b. Database Stock changes'!P36</f>
        <v/>
      </c>
      <c r="G632" s="35">
        <f>'2b. Database Stock changes'!R36</f>
        <v/>
      </c>
      <c r="H632" s="35">
        <f>'2b. Database Stock changes'!U36</f>
        <v/>
      </c>
      <c r="I632" s="35">
        <f>'2b. Database Stock changes'!T36</f>
        <v/>
      </c>
      <c r="J632" s="35">
        <f>A632&amp;"-"&amp;B632&amp;"-"&amp;C632</f>
        <v/>
      </c>
    </row>
    <row r="633">
      <c r="A633" s="35">
        <f>'2b. Database Stock changes'!D37&amp;"."&amp;'2b. Database Stock changes'!E37</f>
        <v/>
      </c>
      <c r="B633" s="35">
        <f>'2b. Database Stock changes'!G37&amp;"."&amp;'2b. Database Stock changes'!H37</f>
        <v/>
      </c>
      <c r="C633" s="35">
        <f>'2b. Database Stock changes'!J37</f>
        <v/>
      </c>
      <c r="D633" s="35">
        <f>'2b. Database Stock changes'!M37</f>
        <v/>
      </c>
      <c r="E633" s="35">
        <f>'2b. Database Stock changes'!N37</f>
        <v/>
      </c>
      <c r="F633" s="172">
        <f>'2b. Database Stock changes'!P37</f>
        <v/>
      </c>
      <c r="G633" s="35">
        <f>'2b. Database Stock changes'!R37</f>
        <v/>
      </c>
      <c r="H633" s="35">
        <f>'2b. Database Stock changes'!U37</f>
        <v/>
      </c>
      <c r="I633" s="35">
        <f>'2b. Database Stock changes'!T37</f>
        <v/>
      </c>
      <c r="J633" s="35">
        <f>A633&amp;"-"&amp;B633&amp;"-"&amp;C633</f>
        <v/>
      </c>
    </row>
    <row r="634">
      <c r="A634" s="35">
        <f>'2b. Database Stock changes'!D38&amp;"."&amp;'2b. Database Stock changes'!E38</f>
        <v/>
      </c>
      <c r="B634" s="35">
        <f>'2b. Database Stock changes'!G38&amp;"."&amp;'2b. Database Stock changes'!H38</f>
        <v/>
      </c>
      <c r="C634" s="35">
        <f>'2b. Database Stock changes'!J38</f>
        <v/>
      </c>
      <c r="D634" s="35">
        <f>'2b. Database Stock changes'!M38</f>
        <v/>
      </c>
      <c r="E634" s="35">
        <f>'2b. Database Stock changes'!N38</f>
        <v/>
      </c>
      <c r="F634" s="172">
        <f>'2b. Database Stock changes'!P38</f>
        <v/>
      </c>
      <c r="G634" s="35">
        <f>'2b. Database Stock changes'!R38</f>
        <v/>
      </c>
      <c r="H634" s="35">
        <f>'2b. Database Stock changes'!U38</f>
        <v/>
      </c>
      <c r="I634" s="35">
        <f>'2b. Database Stock changes'!T38</f>
        <v/>
      </c>
      <c r="J634" s="35">
        <f>A634&amp;"-"&amp;B634&amp;"-"&amp;C634</f>
        <v/>
      </c>
    </row>
    <row r="635">
      <c r="A635" s="35">
        <f>'2b. Database Stock changes'!D39&amp;"."&amp;'2b. Database Stock changes'!E39</f>
        <v/>
      </c>
      <c r="B635" s="35">
        <f>'2b. Database Stock changes'!G39&amp;"."&amp;'2b. Database Stock changes'!H39</f>
        <v/>
      </c>
      <c r="C635" s="35">
        <f>'2b. Database Stock changes'!J39</f>
        <v/>
      </c>
      <c r="D635" s="35">
        <f>'2b. Database Stock changes'!M39</f>
        <v/>
      </c>
      <c r="E635" s="35">
        <f>'2b. Database Stock changes'!N39</f>
        <v/>
      </c>
      <c r="F635" s="172">
        <f>'2b. Database Stock changes'!P39</f>
        <v/>
      </c>
      <c r="G635" s="35">
        <f>'2b. Database Stock changes'!R39</f>
        <v/>
      </c>
      <c r="H635" s="35">
        <f>'2b. Database Stock changes'!U39</f>
        <v/>
      </c>
      <c r="I635" s="35">
        <f>'2b. Database Stock changes'!T39</f>
        <v/>
      </c>
      <c r="J635" s="35">
        <f>A635&amp;"-"&amp;B635&amp;"-"&amp;C635</f>
        <v/>
      </c>
    </row>
    <row r="636">
      <c r="A636" s="35">
        <f>'2b. Database Stock changes'!D40&amp;"."&amp;'2b. Database Stock changes'!E40</f>
        <v/>
      </c>
      <c r="B636" s="35">
        <f>'2b. Database Stock changes'!G40&amp;"."&amp;'2b. Database Stock changes'!H40</f>
        <v/>
      </c>
      <c r="C636" s="35">
        <f>'2b. Database Stock changes'!J40</f>
        <v/>
      </c>
      <c r="D636" s="35">
        <f>'2b. Database Stock changes'!M40</f>
        <v/>
      </c>
      <c r="E636" s="35">
        <f>'2b. Database Stock changes'!N40</f>
        <v/>
      </c>
      <c r="F636" s="172">
        <f>'2b. Database Stock changes'!P40</f>
        <v/>
      </c>
      <c r="G636" s="35">
        <f>'2b. Database Stock changes'!R40</f>
        <v/>
      </c>
      <c r="H636" s="35">
        <f>'2b. Database Stock changes'!U40</f>
        <v/>
      </c>
      <c r="I636" s="35">
        <f>'2b. Database Stock changes'!T40</f>
        <v/>
      </c>
      <c r="J636" s="35">
        <f>A636&amp;"-"&amp;B636&amp;"-"&amp;C636</f>
        <v/>
      </c>
    </row>
    <row r="637">
      <c r="A637" s="35">
        <f>'2b. Database Stock changes'!D41&amp;"."&amp;'2b. Database Stock changes'!E41</f>
        <v/>
      </c>
      <c r="B637" s="35">
        <f>'2b. Database Stock changes'!G41&amp;"."&amp;'2b. Database Stock changes'!H41</f>
        <v/>
      </c>
      <c r="C637" s="35">
        <f>'2b. Database Stock changes'!J41</f>
        <v/>
      </c>
      <c r="D637" s="35">
        <f>'2b. Database Stock changes'!M41</f>
        <v/>
      </c>
      <c r="E637" s="35">
        <f>'2b. Database Stock changes'!N41</f>
        <v/>
      </c>
      <c r="F637" s="172">
        <f>'2b. Database Stock changes'!P41</f>
        <v/>
      </c>
      <c r="G637" s="35">
        <f>'2b. Database Stock changes'!R41</f>
        <v/>
      </c>
      <c r="H637" s="35">
        <f>'2b. Database Stock changes'!U41</f>
        <v/>
      </c>
      <c r="I637" s="35">
        <f>'2b. Database Stock changes'!T41</f>
        <v/>
      </c>
      <c r="J637" s="35">
        <f>A637&amp;"-"&amp;B637&amp;"-"&amp;C637</f>
        <v/>
      </c>
    </row>
    <row r="638">
      <c r="A638" s="35">
        <f>'2b. Database Stock changes'!D42&amp;"."&amp;'2b. Database Stock changes'!E42</f>
        <v/>
      </c>
      <c r="B638" s="35">
        <f>'2b. Database Stock changes'!G42&amp;"."&amp;'2b. Database Stock changes'!H42</f>
        <v/>
      </c>
      <c r="C638" s="35">
        <f>'2b. Database Stock changes'!J42</f>
        <v/>
      </c>
      <c r="D638" s="35">
        <f>'2b. Database Stock changes'!M42</f>
        <v/>
      </c>
      <c r="E638" s="35">
        <f>'2b. Database Stock changes'!N42</f>
        <v/>
      </c>
      <c r="F638" s="172">
        <f>'2b. Database Stock changes'!P42</f>
        <v/>
      </c>
      <c r="G638" s="35">
        <f>'2b. Database Stock changes'!R42</f>
        <v/>
      </c>
      <c r="H638" s="35">
        <f>'2b. Database Stock changes'!U42</f>
        <v/>
      </c>
      <c r="I638" s="35">
        <f>'2b. Database Stock changes'!T42</f>
        <v/>
      </c>
      <c r="J638" s="35">
        <f>A638&amp;"-"&amp;B638&amp;"-"&amp;C638</f>
        <v/>
      </c>
    </row>
    <row r="639">
      <c r="A639" s="35">
        <f>'2b. Database Stock changes'!D43&amp;"."&amp;'2b. Database Stock changes'!E43</f>
        <v/>
      </c>
      <c r="B639" s="35">
        <f>'2b. Database Stock changes'!G43&amp;"."&amp;'2b. Database Stock changes'!H43</f>
        <v/>
      </c>
      <c r="C639" s="35">
        <f>'2b. Database Stock changes'!J43</f>
        <v/>
      </c>
      <c r="D639" s="35">
        <f>'2b. Database Stock changes'!M43</f>
        <v/>
      </c>
      <c r="E639" s="35">
        <f>'2b. Database Stock changes'!N43</f>
        <v/>
      </c>
      <c r="F639" s="172">
        <f>'2b. Database Stock changes'!P43</f>
        <v/>
      </c>
      <c r="G639" s="35">
        <f>'2b. Database Stock changes'!R43</f>
        <v/>
      </c>
      <c r="H639" s="35">
        <f>'2b. Database Stock changes'!U43</f>
        <v/>
      </c>
      <c r="I639" s="35">
        <f>'2b. Database Stock changes'!T43</f>
        <v/>
      </c>
      <c r="J639" s="35">
        <f>A639&amp;"-"&amp;B639&amp;"-"&amp;C639</f>
        <v/>
      </c>
    </row>
    <row r="640">
      <c r="A640" s="35">
        <f>'2b. Database Stock changes'!D44&amp;"."&amp;'2b. Database Stock changes'!E44</f>
        <v/>
      </c>
      <c r="B640" s="35">
        <f>'2b. Database Stock changes'!G44&amp;"."&amp;'2b. Database Stock changes'!H44</f>
        <v/>
      </c>
      <c r="C640" s="35">
        <f>'2b. Database Stock changes'!J44</f>
        <v/>
      </c>
      <c r="D640" s="35">
        <f>'2b. Database Stock changes'!M44</f>
        <v/>
      </c>
      <c r="E640" s="35">
        <f>'2b. Database Stock changes'!N44</f>
        <v/>
      </c>
      <c r="F640" s="172">
        <f>'2b. Database Stock changes'!P44</f>
        <v/>
      </c>
      <c r="G640" s="35">
        <f>'2b. Database Stock changes'!R44</f>
        <v/>
      </c>
      <c r="H640" s="35">
        <f>'2b. Database Stock changes'!U44</f>
        <v/>
      </c>
      <c r="I640" s="35">
        <f>'2b. Database Stock changes'!T44</f>
        <v/>
      </c>
      <c r="J640" s="35">
        <f>A640&amp;"-"&amp;B640&amp;"-"&amp;C640</f>
        <v/>
      </c>
    </row>
    <row r="641">
      <c r="A641" s="35">
        <f>'2b. Database Stock changes'!D45&amp;"."&amp;'2b. Database Stock changes'!E45</f>
        <v/>
      </c>
      <c r="B641" s="35">
        <f>'2b. Database Stock changes'!G45&amp;"."&amp;'2b. Database Stock changes'!H45</f>
        <v/>
      </c>
      <c r="C641" s="35">
        <f>'2b. Database Stock changes'!J45</f>
        <v/>
      </c>
      <c r="D641" s="35">
        <f>'2b. Database Stock changes'!M45</f>
        <v/>
      </c>
      <c r="E641" s="35">
        <f>'2b. Database Stock changes'!N45</f>
        <v/>
      </c>
      <c r="F641" s="172">
        <f>'2b. Database Stock changes'!P45</f>
        <v/>
      </c>
      <c r="G641" s="35">
        <f>'2b. Database Stock changes'!R45</f>
        <v/>
      </c>
      <c r="H641" s="35">
        <f>'2b. Database Stock changes'!U45</f>
        <v/>
      </c>
      <c r="I641" s="35">
        <f>'2b. Database Stock changes'!T45</f>
        <v/>
      </c>
      <c r="J641" s="35">
        <f>A641&amp;"-"&amp;B641&amp;"-"&amp;C641</f>
        <v/>
      </c>
    </row>
    <row r="642">
      <c r="A642" s="35" t="n"/>
      <c r="B642" s="35" t="n"/>
      <c r="C642" s="35" t="n"/>
      <c r="D642" s="35" t="n"/>
      <c r="E642" s="35" t="n"/>
      <c r="F642" s="172" t="n"/>
      <c r="G642" s="35" t="n"/>
      <c r="H642" s="35" t="n"/>
      <c r="I642" s="35" t="n"/>
      <c r="J642" s="35" t="n"/>
    </row>
    <row r="643">
      <c r="A643" s="35">
        <f>'2b. Database Stock changes'!D47&amp;"."&amp;'2b. Database Stock changes'!E47</f>
        <v/>
      </c>
      <c r="B643" s="35">
        <f>'2b. Database Stock changes'!G47&amp;"."&amp;'2b. Database Stock changes'!H47</f>
        <v/>
      </c>
      <c r="C643" s="35">
        <f>'2b. Database Stock changes'!J47</f>
        <v/>
      </c>
      <c r="D643" s="35">
        <f>'2b. Database Stock changes'!M47</f>
        <v/>
      </c>
      <c r="E643" s="35">
        <f>'2b. Database Stock changes'!N47</f>
        <v/>
      </c>
      <c r="F643" s="172">
        <f>'2b. Database Stock changes'!P47</f>
        <v/>
      </c>
      <c r="G643" s="35">
        <f>'2b. Database Stock changes'!R47</f>
        <v/>
      </c>
      <c r="H643" s="35">
        <f>'2b. Database Stock changes'!U47</f>
        <v/>
      </c>
      <c r="I643" s="35">
        <f>'2b. Database Stock changes'!T47</f>
        <v/>
      </c>
      <c r="J643" s="35">
        <f>A643&amp;"-"&amp;B643&amp;"-"&amp;C643</f>
        <v/>
      </c>
    </row>
    <row r="644">
      <c r="A644" s="35">
        <f>'2b. Database Stock changes'!D48&amp;"."&amp;'2b. Database Stock changes'!E48</f>
        <v/>
      </c>
      <c r="B644" s="35">
        <f>'2b. Database Stock changes'!G48&amp;"."&amp;'2b. Database Stock changes'!H48</f>
        <v/>
      </c>
      <c r="C644" s="35">
        <f>'2b. Database Stock changes'!J48</f>
        <v/>
      </c>
      <c r="D644" s="35">
        <f>'2b. Database Stock changes'!M48</f>
        <v/>
      </c>
      <c r="E644" s="35">
        <f>'2b. Database Stock changes'!N48</f>
        <v/>
      </c>
      <c r="F644" s="172">
        <f>'2b. Database Stock changes'!P48</f>
        <v/>
      </c>
      <c r="G644" s="35">
        <f>'2b. Database Stock changes'!R48</f>
        <v/>
      </c>
      <c r="H644" s="35">
        <f>'2b. Database Stock changes'!U48</f>
        <v/>
      </c>
      <c r="I644" s="35">
        <f>'2b. Database Stock changes'!T48</f>
        <v/>
      </c>
      <c r="J644" s="35">
        <f>A644&amp;"-"&amp;B644&amp;"-"&amp;C644</f>
        <v/>
      </c>
    </row>
    <row r="645">
      <c r="A645" s="35">
        <f>'2b. Database Stock changes'!D49&amp;"."&amp;'2b. Database Stock changes'!E49</f>
        <v/>
      </c>
      <c r="B645" s="35">
        <f>'2b. Database Stock changes'!G49&amp;"."&amp;'2b. Database Stock changes'!H49</f>
        <v/>
      </c>
      <c r="C645" s="35">
        <f>'2b. Database Stock changes'!J49</f>
        <v/>
      </c>
      <c r="D645" s="35">
        <f>'2b. Database Stock changes'!M49</f>
        <v/>
      </c>
      <c r="E645" s="35">
        <f>'2b. Database Stock changes'!N49</f>
        <v/>
      </c>
      <c r="F645" s="172">
        <f>'2b. Database Stock changes'!P49</f>
        <v/>
      </c>
      <c r="G645" s="35">
        <f>'2b. Database Stock changes'!R49</f>
        <v/>
      </c>
      <c r="H645" s="35">
        <f>'2b. Database Stock changes'!U49</f>
        <v/>
      </c>
      <c r="I645" s="35">
        <f>'2b. Database Stock changes'!T49</f>
        <v/>
      </c>
      <c r="J645" s="35">
        <f>A645&amp;"-"&amp;B645&amp;"-"&amp;C645</f>
        <v/>
      </c>
    </row>
    <row r="646">
      <c r="A646" s="35">
        <f>'2b. Database Stock changes'!D50&amp;"."&amp;'2b. Database Stock changes'!E50</f>
        <v/>
      </c>
      <c r="B646" s="35">
        <f>'2b. Database Stock changes'!G50&amp;"."&amp;'2b. Database Stock changes'!H50</f>
        <v/>
      </c>
      <c r="C646" s="35">
        <f>'2b. Database Stock changes'!J50</f>
        <v/>
      </c>
      <c r="D646" s="35">
        <f>'2b. Database Stock changes'!M50</f>
        <v/>
      </c>
      <c r="E646" s="35">
        <f>'2b. Database Stock changes'!N50</f>
        <v/>
      </c>
      <c r="F646" s="172">
        <f>'2b. Database Stock changes'!P50</f>
        <v/>
      </c>
      <c r="G646" s="35">
        <f>'2b. Database Stock changes'!R50</f>
        <v/>
      </c>
      <c r="H646" s="35">
        <f>'2b. Database Stock changes'!U50</f>
        <v/>
      </c>
      <c r="I646" s="35">
        <f>'2b. Database Stock changes'!T50</f>
        <v/>
      </c>
      <c r="J646" s="35">
        <f>A646&amp;"-"&amp;B646&amp;"-"&amp;C646</f>
        <v/>
      </c>
    </row>
    <row r="647">
      <c r="A647" s="35">
        <f>'2b. Database Stock changes'!D51&amp;"."&amp;'2b. Database Stock changes'!E51</f>
        <v/>
      </c>
      <c r="B647" s="35">
        <f>'2b. Database Stock changes'!G51&amp;"."&amp;'2b. Database Stock changes'!H51</f>
        <v/>
      </c>
      <c r="C647" s="35">
        <f>'2b. Database Stock changes'!J51</f>
        <v/>
      </c>
      <c r="D647" s="35">
        <f>'2b. Database Stock changes'!M51</f>
        <v/>
      </c>
      <c r="E647" s="35">
        <f>'2b. Database Stock changes'!N51</f>
        <v/>
      </c>
      <c r="F647" s="172">
        <f>'2b. Database Stock changes'!P51</f>
        <v/>
      </c>
      <c r="G647" s="35">
        <f>'2b. Database Stock changes'!R51</f>
        <v/>
      </c>
      <c r="H647" s="35">
        <f>'2b. Database Stock changes'!U51</f>
        <v/>
      </c>
      <c r="I647" s="35">
        <f>'2b. Database Stock changes'!T51</f>
        <v/>
      </c>
      <c r="J647" s="35">
        <f>A647&amp;"-"&amp;B647&amp;"-"&amp;C647</f>
        <v/>
      </c>
    </row>
    <row r="648">
      <c r="A648" s="35">
        <f>'2b. Database Stock changes'!D52&amp;"."&amp;'2b. Database Stock changes'!E52</f>
        <v/>
      </c>
      <c r="B648" s="35">
        <f>'2b. Database Stock changes'!G52&amp;"."&amp;'2b. Database Stock changes'!H52</f>
        <v/>
      </c>
      <c r="C648" s="35">
        <f>'2b. Database Stock changes'!J52</f>
        <v/>
      </c>
      <c r="D648" s="35">
        <f>'2b. Database Stock changes'!M52</f>
        <v/>
      </c>
      <c r="E648" s="35">
        <f>'2b. Database Stock changes'!N52</f>
        <v/>
      </c>
      <c r="F648" s="172">
        <f>'2b. Database Stock changes'!P52</f>
        <v/>
      </c>
      <c r="G648" s="35">
        <f>'2b. Database Stock changes'!R52</f>
        <v/>
      </c>
      <c r="H648" s="35">
        <f>'2b. Database Stock changes'!U52</f>
        <v/>
      </c>
      <c r="I648" s="35">
        <f>'2b. Database Stock changes'!T52</f>
        <v/>
      </c>
      <c r="J648" s="35">
        <f>A648&amp;"-"&amp;B648&amp;"-"&amp;C648</f>
        <v/>
      </c>
    </row>
    <row r="649">
      <c r="A649" s="35">
        <f>'2b. Database Stock changes'!D53&amp;"."&amp;'2b. Database Stock changes'!E53</f>
        <v/>
      </c>
      <c r="B649" s="35">
        <f>'2b. Database Stock changes'!G53&amp;"."&amp;'2b. Database Stock changes'!H53</f>
        <v/>
      </c>
      <c r="C649" s="35">
        <f>'2b. Database Stock changes'!J53</f>
        <v/>
      </c>
      <c r="D649" s="35">
        <f>'2b. Database Stock changes'!M53</f>
        <v/>
      </c>
      <c r="E649" s="35">
        <f>'2b. Database Stock changes'!N53</f>
        <v/>
      </c>
      <c r="F649" s="172">
        <f>'2b. Database Stock changes'!P53</f>
        <v/>
      </c>
      <c r="G649" s="35">
        <f>'2b. Database Stock changes'!R53</f>
        <v/>
      </c>
      <c r="H649" s="35">
        <f>'2b. Database Stock changes'!U53</f>
        <v/>
      </c>
      <c r="I649" s="35">
        <f>'2b. Database Stock changes'!T53</f>
        <v/>
      </c>
      <c r="J649" s="35">
        <f>A649&amp;"-"&amp;B649&amp;"-"&amp;C649</f>
        <v/>
      </c>
    </row>
    <row r="650">
      <c r="A650" s="35">
        <f>'2b. Database Stock changes'!D54&amp;"."&amp;'2b. Database Stock changes'!E54</f>
        <v/>
      </c>
      <c r="B650" s="35">
        <f>'2b. Database Stock changes'!G54&amp;"."&amp;'2b. Database Stock changes'!H54</f>
        <v/>
      </c>
      <c r="C650" s="35">
        <f>'2b. Database Stock changes'!J54</f>
        <v/>
      </c>
      <c r="D650" s="35">
        <f>'2b. Database Stock changes'!M54</f>
        <v/>
      </c>
      <c r="E650" s="35">
        <f>'2b. Database Stock changes'!N54</f>
        <v/>
      </c>
      <c r="F650" s="172">
        <f>'2b. Database Stock changes'!P54</f>
        <v/>
      </c>
      <c r="G650" s="35">
        <f>'2b. Database Stock changes'!R54</f>
        <v/>
      </c>
      <c r="H650" s="35">
        <f>'2b. Database Stock changes'!U54</f>
        <v/>
      </c>
      <c r="I650" s="35">
        <f>'2b. Database Stock changes'!T54</f>
        <v/>
      </c>
      <c r="J650" s="35">
        <f>A650&amp;"-"&amp;B650&amp;"-"&amp;C650</f>
        <v/>
      </c>
    </row>
    <row r="651">
      <c r="A651" s="35">
        <f>'2b. Database Stock changes'!D55&amp;"."&amp;'2b. Database Stock changes'!E55</f>
        <v/>
      </c>
      <c r="B651" s="35">
        <f>'2b. Database Stock changes'!G55&amp;"."&amp;'2b. Database Stock changes'!H55</f>
        <v/>
      </c>
      <c r="C651" s="35">
        <f>'2b. Database Stock changes'!J55</f>
        <v/>
      </c>
      <c r="D651" s="35">
        <f>'2b. Database Stock changes'!M55</f>
        <v/>
      </c>
      <c r="E651" s="35">
        <f>'2b. Database Stock changes'!N55</f>
        <v/>
      </c>
      <c r="F651" s="172">
        <f>'2b. Database Stock changes'!P55</f>
        <v/>
      </c>
      <c r="G651" s="35">
        <f>'2b. Database Stock changes'!R55</f>
        <v/>
      </c>
      <c r="H651" s="35">
        <f>'2b. Database Stock changes'!U55</f>
        <v/>
      </c>
      <c r="I651" s="35">
        <f>'2b. Database Stock changes'!T55</f>
        <v/>
      </c>
      <c r="J651" s="35">
        <f>A651&amp;"-"&amp;B651&amp;"-"&amp;C651</f>
        <v/>
      </c>
    </row>
    <row r="652">
      <c r="A652" s="35">
        <f>'2b. Database Stock changes'!D56&amp;"."&amp;'2b. Database Stock changes'!E56</f>
        <v/>
      </c>
      <c r="B652" s="35">
        <f>'2b. Database Stock changes'!G56&amp;"."&amp;'2b. Database Stock changes'!H56</f>
        <v/>
      </c>
      <c r="C652" s="35">
        <f>'2b. Database Stock changes'!J56</f>
        <v/>
      </c>
      <c r="D652" s="35">
        <f>'2b. Database Stock changes'!M56</f>
        <v/>
      </c>
      <c r="E652" s="35">
        <f>'2b. Database Stock changes'!N56</f>
        <v/>
      </c>
      <c r="F652" s="172">
        <f>'2b. Database Stock changes'!P56</f>
        <v/>
      </c>
      <c r="G652" s="35">
        <f>'2b. Database Stock changes'!R56</f>
        <v/>
      </c>
      <c r="H652" s="35">
        <f>'2b. Database Stock changes'!U56</f>
        <v/>
      </c>
      <c r="I652" s="35">
        <f>'2b. Database Stock changes'!T56</f>
        <v/>
      </c>
      <c r="J652" s="35">
        <f>A652&amp;"-"&amp;B652&amp;"-"&amp;C652</f>
        <v/>
      </c>
    </row>
    <row r="653">
      <c r="A653" s="35">
        <f>'2b. Database Stock changes'!D57&amp;"."&amp;'2b. Database Stock changes'!E57</f>
        <v/>
      </c>
      <c r="B653" s="35">
        <f>'2b. Database Stock changes'!G57&amp;"."&amp;'2b. Database Stock changes'!H57</f>
        <v/>
      </c>
      <c r="C653" s="35">
        <f>'2b. Database Stock changes'!J57</f>
        <v/>
      </c>
      <c r="D653" s="35">
        <f>'2b. Database Stock changes'!M57</f>
        <v/>
      </c>
      <c r="E653" s="35">
        <f>'2b. Database Stock changes'!N57</f>
        <v/>
      </c>
      <c r="F653" s="172">
        <f>'2b. Database Stock changes'!P57</f>
        <v/>
      </c>
      <c r="G653" s="35">
        <f>'2b. Database Stock changes'!R57</f>
        <v/>
      </c>
      <c r="H653" s="35">
        <f>'2b. Database Stock changes'!U57</f>
        <v/>
      </c>
      <c r="I653" s="35">
        <f>'2b. Database Stock changes'!T57</f>
        <v/>
      </c>
      <c r="J653" s="35">
        <f>A653&amp;"-"&amp;B653&amp;"-"&amp;C653</f>
        <v/>
      </c>
    </row>
    <row r="654">
      <c r="A654" s="35">
        <f>'2b. Database Stock changes'!D58&amp;"."&amp;'2b. Database Stock changes'!E58</f>
        <v/>
      </c>
      <c r="B654" s="35">
        <f>'2b. Database Stock changes'!G58&amp;"."&amp;'2b. Database Stock changes'!H58</f>
        <v/>
      </c>
      <c r="C654" s="35">
        <f>'2b. Database Stock changes'!J58</f>
        <v/>
      </c>
      <c r="D654" s="35">
        <f>'2b. Database Stock changes'!M58</f>
        <v/>
      </c>
      <c r="E654" s="35">
        <f>'2b. Database Stock changes'!N58</f>
        <v/>
      </c>
      <c r="F654" s="172">
        <f>'2b. Database Stock changes'!P58</f>
        <v/>
      </c>
      <c r="G654" s="35">
        <f>'2b. Database Stock changes'!R58</f>
        <v/>
      </c>
      <c r="H654" s="35">
        <f>'2b. Database Stock changes'!U58</f>
        <v/>
      </c>
      <c r="I654" s="35">
        <f>'2b. Database Stock changes'!T58</f>
        <v/>
      </c>
      <c r="J654" s="35">
        <f>A654&amp;"-"&amp;B654&amp;"-"&amp;C654</f>
        <v/>
      </c>
    </row>
    <row r="655">
      <c r="A655" s="35">
        <f>'2b. Database Stock changes'!D59&amp;"."&amp;'2b. Database Stock changes'!E59</f>
        <v/>
      </c>
      <c r="B655" s="35">
        <f>'2b. Database Stock changes'!G59&amp;"."&amp;'2b. Database Stock changes'!H59</f>
        <v/>
      </c>
      <c r="C655" s="35">
        <f>'2b. Database Stock changes'!J59</f>
        <v/>
      </c>
      <c r="D655" s="35">
        <f>'2b. Database Stock changes'!M59</f>
        <v/>
      </c>
      <c r="E655" s="35">
        <f>'2b. Database Stock changes'!N59</f>
        <v/>
      </c>
      <c r="F655" s="172">
        <f>'2b. Database Stock changes'!P59</f>
        <v/>
      </c>
      <c r="G655" s="35">
        <f>'2b. Database Stock changes'!R59</f>
        <v/>
      </c>
      <c r="H655" s="35">
        <f>'2b. Database Stock changes'!U59</f>
        <v/>
      </c>
      <c r="I655" s="35">
        <f>'2b. Database Stock changes'!T59</f>
        <v/>
      </c>
      <c r="J655" s="35">
        <f>A655&amp;"-"&amp;B655&amp;"-"&amp;C655</f>
        <v/>
      </c>
    </row>
    <row r="656">
      <c r="A656" s="35">
        <f>'2b. Database Stock changes'!D60&amp;"."&amp;'2b. Database Stock changes'!E60</f>
        <v/>
      </c>
      <c r="B656" s="35">
        <f>'2b. Database Stock changes'!G60&amp;"."&amp;'2b. Database Stock changes'!H60</f>
        <v/>
      </c>
      <c r="C656" s="35">
        <f>'2b. Database Stock changes'!J60</f>
        <v/>
      </c>
      <c r="D656" s="35">
        <f>'2b. Database Stock changes'!M60</f>
        <v/>
      </c>
      <c r="E656" s="35">
        <f>'2b. Database Stock changes'!N60</f>
        <v/>
      </c>
      <c r="F656" s="172">
        <f>'2b. Database Stock changes'!P60</f>
        <v/>
      </c>
      <c r="G656" s="35">
        <f>'2b. Database Stock changes'!R60</f>
        <v/>
      </c>
      <c r="H656" s="35">
        <f>'2b. Database Stock changes'!U60</f>
        <v/>
      </c>
      <c r="I656" s="35">
        <f>'2b. Database Stock changes'!T60</f>
        <v/>
      </c>
      <c r="J656" s="35">
        <f>A656&amp;"-"&amp;B656&amp;"-"&amp;C656</f>
        <v/>
      </c>
    </row>
    <row r="657">
      <c r="A657" s="35">
        <f>'2b. Database Stock changes'!D61&amp;"."&amp;'2b. Database Stock changes'!E61</f>
        <v/>
      </c>
      <c r="B657" s="35">
        <f>'2b. Database Stock changes'!G61&amp;"."&amp;'2b. Database Stock changes'!H61</f>
        <v/>
      </c>
      <c r="C657" s="35">
        <f>'2b. Database Stock changes'!J61</f>
        <v/>
      </c>
      <c r="D657" s="35">
        <f>'2b. Database Stock changes'!M61</f>
        <v/>
      </c>
      <c r="E657" s="35">
        <f>'2b. Database Stock changes'!N61</f>
        <v/>
      </c>
      <c r="F657" s="172">
        <f>'2b. Database Stock changes'!P61</f>
        <v/>
      </c>
      <c r="G657" s="35">
        <f>'2b. Database Stock changes'!R61</f>
        <v/>
      </c>
      <c r="H657" s="35">
        <f>'2b. Database Stock changes'!U61</f>
        <v/>
      </c>
      <c r="I657" s="35">
        <f>'2b. Database Stock changes'!T61</f>
        <v/>
      </c>
      <c r="J657" s="35">
        <f>A657&amp;"-"&amp;B657&amp;"-"&amp;C657</f>
        <v/>
      </c>
    </row>
    <row r="658">
      <c r="A658" s="35">
        <f>'2b. Database Stock changes'!D62&amp;"."&amp;'2b. Database Stock changes'!E62</f>
        <v/>
      </c>
      <c r="B658" s="35">
        <f>'2b. Database Stock changes'!G62&amp;"."&amp;'2b. Database Stock changes'!H62</f>
        <v/>
      </c>
      <c r="C658" s="35">
        <f>'2b. Database Stock changes'!J62</f>
        <v/>
      </c>
      <c r="D658" s="35">
        <f>'2b. Database Stock changes'!M62</f>
        <v/>
      </c>
      <c r="E658" s="35">
        <f>'2b. Database Stock changes'!N62</f>
        <v/>
      </c>
      <c r="F658" s="172">
        <f>'2b. Database Stock changes'!P62</f>
        <v/>
      </c>
      <c r="G658" s="35">
        <f>'2b. Database Stock changes'!R62</f>
        <v/>
      </c>
      <c r="H658" s="35">
        <f>'2b. Database Stock changes'!U62</f>
        <v/>
      </c>
      <c r="I658" s="35">
        <f>'2b. Database Stock changes'!T62</f>
        <v/>
      </c>
      <c r="J658" s="35">
        <f>A658&amp;"-"&amp;B658&amp;"-"&amp;C658</f>
        <v/>
      </c>
    </row>
    <row r="659">
      <c r="A659" s="35">
        <f>'2b. Database Stock changes'!D63&amp;"."&amp;'2b. Database Stock changes'!E63</f>
        <v/>
      </c>
      <c r="B659" s="35">
        <f>'2b. Database Stock changes'!G63&amp;"."&amp;'2b. Database Stock changes'!H63</f>
        <v/>
      </c>
      <c r="C659" s="35">
        <f>'2b. Database Stock changes'!J63</f>
        <v/>
      </c>
      <c r="D659" s="35">
        <f>'2b. Database Stock changes'!M63</f>
        <v/>
      </c>
      <c r="E659" s="35">
        <f>'2b. Database Stock changes'!N63</f>
        <v/>
      </c>
      <c r="F659" s="172">
        <f>'2b. Database Stock changes'!P63</f>
        <v/>
      </c>
      <c r="G659" s="35">
        <f>'2b. Database Stock changes'!R63</f>
        <v/>
      </c>
      <c r="H659" s="35">
        <f>'2b. Database Stock changes'!U63</f>
        <v/>
      </c>
      <c r="I659" s="35">
        <f>'2b. Database Stock changes'!T63</f>
        <v/>
      </c>
      <c r="J659" s="35">
        <f>A659&amp;"-"&amp;B659&amp;"-"&amp;C659</f>
        <v/>
      </c>
    </row>
    <row r="660">
      <c r="A660" s="35">
        <f>'2b. Database Stock changes'!D64&amp;"."&amp;'2b. Database Stock changes'!E64</f>
        <v/>
      </c>
      <c r="B660" s="35">
        <f>'2b. Database Stock changes'!G64&amp;"."&amp;'2b. Database Stock changes'!H64</f>
        <v/>
      </c>
      <c r="C660" s="35">
        <f>'2b. Database Stock changes'!J64</f>
        <v/>
      </c>
      <c r="D660" s="35">
        <f>'2b. Database Stock changes'!M64</f>
        <v/>
      </c>
      <c r="E660" s="35">
        <f>'2b. Database Stock changes'!N64</f>
        <v/>
      </c>
      <c r="F660" s="172">
        <f>'2b. Database Stock changes'!P64</f>
        <v/>
      </c>
      <c r="G660" s="35">
        <f>'2b. Database Stock changes'!R64</f>
        <v/>
      </c>
      <c r="H660" s="35">
        <f>'2b. Database Stock changes'!U64</f>
        <v/>
      </c>
      <c r="I660" s="35">
        <f>'2b. Database Stock changes'!T64</f>
        <v/>
      </c>
      <c r="J660" s="35">
        <f>A660&amp;"-"&amp;B660&amp;"-"&amp;C660</f>
        <v/>
      </c>
    </row>
    <row r="661">
      <c r="A661" s="35">
        <f>'2b. Database Stock changes'!D65&amp;"."&amp;'2b. Database Stock changes'!E65</f>
        <v/>
      </c>
      <c r="B661" s="35">
        <f>'2b. Database Stock changes'!G65&amp;"."&amp;'2b. Database Stock changes'!H65</f>
        <v/>
      </c>
      <c r="C661" s="35">
        <f>'2b. Database Stock changes'!J65</f>
        <v/>
      </c>
      <c r="D661" s="35">
        <f>'2b. Database Stock changes'!M65</f>
        <v/>
      </c>
      <c r="E661" s="35">
        <f>'2b. Database Stock changes'!N65</f>
        <v/>
      </c>
      <c r="F661" s="172">
        <f>'2b. Database Stock changes'!P65</f>
        <v/>
      </c>
      <c r="G661" s="35">
        <f>'2b. Database Stock changes'!R65</f>
        <v/>
      </c>
      <c r="H661" s="35">
        <f>'2b. Database Stock changes'!U65</f>
        <v/>
      </c>
      <c r="I661" s="35">
        <f>'2b. Database Stock changes'!T65</f>
        <v/>
      </c>
      <c r="J661" s="35">
        <f>A661&amp;"-"&amp;B661&amp;"-"&amp;C661</f>
        <v/>
      </c>
    </row>
    <row r="662">
      <c r="A662" s="35">
        <f>'2b. Database Stock changes'!D66&amp;"."&amp;'2b. Database Stock changes'!E66</f>
        <v/>
      </c>
      <c r="B662" s="35">
        <f>'2b. Database Stock changes'!G66&amp;"."&amp;'2b. Database Stock changes'!H66</f>
        <v/>
      </c>
      <c r="C662" s="35">
        <f>'2b. Database Stock changes'!J66</f>
        <v/>
      </c>
      <c r="D662" s="35">
        <f>'2b. Database Stock changes'!M66</f>
        <v/>
      </c>
      <c r="E662" s="35">
        <f>'2b. Database Stock changes'!N66</f>
        <v/>
      </c>
      <c r="F662" s="172">
        <f>'2b. Database Stock changes'!P66</f>
        <v/>
      </c>
      <c r="G662" s="35">
        <f>'2b. Database Stock changes'!R66</f>
        <v/>
      </c>
      <c r="H662" s="35">
        <f>'2b. Database Stock changes'!U66</f>
        <v/>
      </c>
      <c r="I662" s="35">
        <f>'2b. Database Stock changes'!T66</f>
        <v/>
      </c>
      <c r="J662" s="35">
        <f>A662&amp;"-"&amp;B662&amp;"-"&amp;C662</f>
        <v/>
      </c>
    </row>
    <row r="663">
      <c r="A663" s="35">
        <f>'2b. Database Stock changes'!D67&amp;"."&amp;'2b. Database Stock changes'!E67</f>
        <v/>
      </c>
      <c r="B663" s="35">
        <f>'2b. Database Stock changes'!G67&amp;"."&amp;'2b. Database Stock changes'!H67</f>
        <v/>
      </c>
      <c r="C663" s="35">
        <f>'2b. Database Stock changes'!J67</f>
        <v/>
      </c>
      <c r="D663" s="35">
        <f>'2b. Database Stock changes'!M67</f>
        <v/>
      </c>
      <c r="E663" s="35">
        <f>'2b. Database Stock changes'!N67</f>
        <v/>
      </c>
      <c r="F663" s="172">
        <f>'2b. Database Stock changes'!P67</f>
        <v/>
      </c>
      <c r="G663" s="35">
        <f>'2b. Database Stock changes'!R67</f>
        <v/>
      </c>
      <c r="H663" s="35">
        <f>'2b. Database Stock changes'!U67</f>
        <v/>
      </c>
      <c r="I663" s="35">
        <f>'2b. Database Stock changes'!T67</f>
        <v/>
      </c>
      <c r="J663" s="35">
        <f>A663&amp;"-"&amp;B663&amp;"-"&amp;C663</f>
        <v/>
      </c>
    </row>
    <row r="664">
      <c r="A664" s="35" t="n"/>
      <c r="B664" s="35" t="n"/>
      <c r="C664" s="35" t="n"/>
      <c r="D664" s="35" t="n"/>
      <c r="E664" s="35" t="n"/>
      <c r="F664" s="172" t="n"/>
      <c r="G664" s="35" t="n"/>
      <c r="H664" s="35" t="n"/>
      <c r="I664" s="35" t="n"/>
      <c r="J664" s="35" t="n"/>
    </row>
    <row r="665">
      <c r="A665" s="35" t="n"/>
      <c r="B665" s="35" t="n"/>
      <c r="C665" s="35" t="n"/>
      <c r="D665" s="35" t="n"/>
      <c r="E665" s="35" t="n"/>
      <c r="F665" s="172" t="n"/>
      <c r="G665" s="35" t="n"/>
      <c r="H665" s="35" t="n"/>
      <c r="I665" s="35" t="n"/>
      <c r="J665" s="35" t="n"/>
    </row>
    <row r="666">
      <c r="A666" s="35" t="n"/>
      <c r="B666" s="35" t="n"/>
      <c r="C666" s="35" t="n"/>
      <c r="D666" s="35" t="n"/>
      <c r="E666" s="35" t="n"/>
      <c r="F666" s="172" t="n"/>
      <c r="G666" s="35" t="n"/>
      <c r="H666" s="35" t="n"/>
      <c r="I666" s="35" t="n"/>
      <c r="J666" s="35" t="n"/>
    </row>
    <row r="667">
      <c r="A667" s="35" t="n"/>
      <c r="B667" s="35" t="n"/>
      <c r="C667" s="35" t="n"/>
      <c r="D667" s="35" t="n"/>
      <c r="E667" s="35" t="n"/>
      <c r="F667" s="172" t="n"/>
      <c r="G667" s="35" t="n"/>
      <c r="H667" s="35" t="n"/>
      <c r="I667" s="35" t="n"/>
      <c r="J667" s="35" t="n"/>
    </row>
    <row r="668">
      <c r="A668" s="35" t="n"/>
      <c r="B668" s="35" t="n"/>
      <c r="C668" s="35" t="n"/>
      <c r="D668" s="35" t="n"/>
      <c r="E668" s="35" t="n"/>
      <c r="F668" s="172" t="n"/>
      <c r="G668" s="35" t="n"/>
      <c r="H668" s="35" t="n"/>
      <c r="I668" s="35" t="n"/>
      <c r="J668" s="35" t="n"/>
    </row>
    <row r="669">
      <c r="A669" s="35" t="n"/>
      <c r="B669" s="35" t="n"/>
      <c r="C669" s="35" t="n"/>
      <c r="D669" s="35" t="n"/>
      <c r="E669" s="35" t="n"/>
      <c r="F669" s="172" t="n"/>
      <c r="G669" s="35" t="n"/>
      <c r="H669" s="35" t="n"/>
      <c r="I669" s="35" t="n"/>
      <c r="J669" s="35" t="n"/>
    </row>
    <row r="670">
      <c r="A670" s="35" t="n"/>
      <c r="B670" s="35" t="n"/>
      <c r="C670" s="35" t="n"/>
      <c r="D670" s="35" t="n"/>
      <c r="E670" s="35" t="n"/>
      <c r="F670" s="172" t="n"/>
      <c r="G670" s="35" t="n"/>
      <c r="H670" s="35" t="n"/>
      <c r="I670" s="35" t="n"/>
      <c r="J670" s="35" t="n"/>
    </row>
    <row r="671">
      <c r="A671" s="35" t="n"/>
      <c r="B671" s="35" t="n"/>
      <c r="C671" s="35" t="n"/>
      <c r="D671" s="35" t="n"/>
      <c r="E671" s="35" t="n"/>
      <c r="F671" s="172" t="n"/>
      <c r="G671" s="35" t="n"/>
      <c r="H671" s="35" t="n"/>
      <c r="I671" s="35" t="n"/>
      <c r="J671" s="35" t="n"/>
    </row>
    <row r="672">
      <c r="A672" s="35" t="n"/>
      <c r="B672" s="35" t="n"/>
      <c r="C672" s="35" t="n"/>
      <c r="D672" s="35" t="n"/>
      <c r="E672" s="35" t="n"/>
      <c r="F672" s="172" t="n"/>
      <c r="G672" s="35" t="n"/>
      <c r="H672" s="35" t="n"/>
      <c r="I672" s="35" t="n"/>
      <c r="J672" s="35" t="n"/>
    </row>
    <row r="673">
      <c r="A673" s="35" t="n"/>
      <c r="B673" s="35" t="n"/>
      <c r="C673" s="35" t="n"/>
      <c r="D673" s="35" t="n"/>
      <c r="E673" s="35" t="n"/>
      <c r="F673" s="172" t="n"/>
      <c r="G673" s="35" t="n"/>
      <c r="H673" s="35" t="n"/>
      <c r="I673" s="35" t="n"/>
      <c r="J673" s="35" t="n"/>
    </row>
    <row r="674">
      <c r="A674" s="35" t="n"/>
      <c r="B674" s="35" t="n"/>
      <c r="C674" s="35" t="n"/>
      <c r="D674" s="35" t="n"/>
      <c r="E674" s="35" t="n"/>
      <c r="F674" s="172" t="n"/>
      <c r="G674" s="35" t="n"/>
      <c r="H674" s="35" t="n"/>
      <c r="I674" s="35" t="n"/>
      <c r="J674" s="35" t="n"/>
    </row>
    <row r="675">
      <c r="A675" s="35" t="n"/>
      <c r="B675" s="35" t="n"/>
      <c r="C675" s="35" t="n"/>
      <c r="D675" s="35" t="n"/>
      <c r="E675" s="35" t="n"/>
      <c r="F675" s="172" t="n"/>
      <c r="G675" s="35" t="n"/>
      <c r="H675" s="35" t="n"/>
      <c r="I675" s="35" t="n"/>
      <c r="J675" s="35" t="n"/>
    </row>
    <row r="676">
      <c r="A676" s="35" t="n"/>
      <c r="B676" s="35" t="n"/>
      <c r="C676" s="35" t="n"/>
      <c r="D676" s="35" t="n"/>
      <c r="E676" s="35" t="n"/>
      <c r="F676" s="172" t="n"/>
      <c r="G676" s="35" t="n"/>
      <c r="H676" s="35" t="n"/>
      <c r="I676" s="35" t="n"/>
      <c r="J676" s="35" t="n"/>
    </row>
    <row r="677">
      <c r="A677" s="35" t="n"/>
      <c r="B677" s="35" t="n"/>
      <c r="C677" s="35" t="n"/>
      <c r="D677" s="35" t="n"/>
      <c r="E677" s="35" t="n"/>
      <c r="F677" s="172" t="n"/>
      <c r="G677" s="35" t="n"/>
      <c r="H677" s="35" t="n"/>
      <c r="I677" s="35" t="n"/>
      <c r="J677" s="35" t="n"/>
    </row>
    <row r="678">
      <c r="A678" s="35" t="n"/>
      <c r="B678" s="35" t="n"/>
      <c r="C678" s="35" t="n"/>
      <c r="D678" s="35" t="n"/>
      <c r="E678" s="35" t="n"/>
      <c r="F678" s="172" t="n"/>
      <c r="G678" s="35" t="n"/>
      <c r="H678" s="35" t="n"/>
      <c r="I678" s="35" t="n"/>
      <c r="J678" s="35" t="n"/>
    </row>
    <row r="679">
      <c r="A679" s="35" t="n"/>
      <c r="B679" s="35" t="n"/>
      <c r="C679" s="35" t="n"/>
      <c r="D679" s="35" t="n"/>
      <c r="E679" s="35" t="n"/>
      <c r="F679" s="172" t="n"/>
      <c r="G679" s="35" t="n"/>
      <c r="H679" s="35" t="n"/>
      <c r="I679" s="35" t="n"/>
      <c r="J679" s="35" t="n"/>
    </row>
    <row r="680">
      <c r="A680" s="35" t="n"/>
      <c r="B680" s="35" t="n"/>
      <c r="C680" s="35" t="n"/>
      <c r="D680" s="35" t="n"/>
      <c r="E680" s="35" t="n"/>
      <c r="F680" s="172" t="n"/>
      <c r="G680" s="35" t="n"/>
      <c r="H680" s="35" t="n"/>
      <c r="I680" s="35" t="n"/>
      <c r="J680" s="35" t="n"/>
    </row>
    <row r="681">
      <c r="A681" s="35" t="n"/>
      <c r="B681" s="35" t="n"/>
      <c r="C681" s="35" t="n"/>
      <c r="D681" s="35" t="n"/>
      <c r="E681" s="35" t="n"/>
      <c r="F681" s="172" t="n"/>
      <c r="G681" s="35" t="n"/>
      <c r="H681" s="35" t="n"/>
      <c r="I681" s="35" t="n"/>
      <c r="J681" s="35" t="n"/>
    </row>
    <row r="682">
      <c r="A682" s="35" t="n"/>
      <c r="B682" s="35" t="n"/>
      <c r="C682" s="35" t="n"/>
      <c r="D682" s="35" t="n"/>
      <c r="E682" s="35" t="n"/>
      <c r="F682" s="172" t="n"/>
      <c r="G682" s="35" t="n"/>
      <c r="H682" s="35" t="n"/>
      <c r="I682" s="35" t="n"/>
      <c r="J682" s="35" t="n"/>
    </row>
    <row r="683">
      <c r="A683" s="35" t="n"/>
      <c r="B683" s="35" t="n"/>
      <c r="C683" s="35" t="n"/>
      <c r="D683" s="35" t="n"/>
      <c r="E683" s="35" t="n"/>
      <c r="F683" s="172" t="n"/>
      <c r="G683" s="35" t="n"/>
      <c r="H683" s="35" t="n"/>
      <c r="I683" s="35" t="n"/>
      <c r="J683" s="35" t="n"/>
    </row>
    <row r="684">
      <c r="A684" s="35" t="n"/>
      <c r="B684" s="35" t="n"/>
      <c r="C684" s="35" t="n"/>
      <c r="D684" s="35" t="n"/>
      <c r="E684" s="35" t="n"/>
      <c r="F684" s="172" t="n"/>
      <c r="G684" s="35" t="n"/>
      <c r="H684" s="35" t="n"/>
      <c r="I684" s="35" t="n"/>
      <c r="J684" s="35" t="n"/>
    </row>
    <row r="685">
      <c r="A685" s="35" t="n"/>
      <c r="B685" s="35" t="n"/>
      <c r="C685" s="35" t="n"/>
      <c r="D685" s="35" t="n"/>
      <c r="E685" s="35" t="n"/>
      <c r="F685" s="172" t="n"/>
      <c r="G685" s="35" t="n"/>
      <c r="H685" s="35" t="n"/>
      <c r="I685" s="35" t="n"/>
      <c r="J685" s="35" t="n"/>
    </row>
    <row r="686">
      <c r="A686" s="35" t="n"/>
      <c r="B686" s="35" t="n"/>
      <c r="C686" s="35" t="n"/>
      <c r="D686" s="35" t="n"/>
      <c r="E686" s="35" t="n"/>
      <c r="F686" s="172" t="n"/>
      <c r="G686" s="35" t="n"/>
      <c r="H686" s="35" t="n"/>
      <c r="I686" s="35" t="n"/>
      <c r="J686" s="35" t="n"/>
    </row>
    <row r="687">
      <c r="A687" s="35" t="n"/>
      <c r="B687" s="35" t="n"/>
      <c r="C687" s="35" t="n"/>
      <c r="D687" s="35" t="n"/>
      <c r="E687" s="35" t="n"/>
      <c r="F687" s="172" t="n"/>
      <c r="G687" s="35" t="n"/>
      <c r="H687" s="35" t="n"/>
      <c r="I687" s="35" t="n"/>
      <c r="J687" s="35" t="n"/>
    </row>
    <row r="688">
      <c r="A688" s="35" t="n"/>
      <c r="B688" s="35" t="n"/>
      <c r="C688" s="35" t="n"/>
      <c r="D688" s="35" t="n"/>
      <c r="E688" s="35" t="n"/>
      <c r="F688" s="172" t="n"/>
      <c r="G688" s="35" t="n"/>
      <c r="H688" s="35" t="n"/>
      <c r="I688" s="35" t="n"/>
      <c r="J688" s="35" t="n"/>
    </row>
    <row r="689">
      <c r="A689" s="35" t="n"/>
      <c r="B689" s="35" t="n"/>
      <c r="C689" s="35" t="n"/>
      <c r="D689" s="35" t="n"/>
      <c r="E689" s="35" t="n"/>
      <c r="F689" s="172" t="n"/>
      <c r="G689" s="35" t="n"/>
      <c r="H689" s="35" t="n"/>
      <c r="I689" s="35" t="n"/>
      <c r="J689" s="35" t="n"/>
    </row>
    <row r="690">
      <c r="A690" s="35" t="n"/>
      <c r="B690" s="35" t="n"/>
      <c r="C690" s="35" t="n"/>
      <c r="D690" s="35" t="n"/>
      <c r="E690" s="35" t="n"/>
      <c r="F690" s="172" t="n"/>
      <c r="G690" s="35" t="n"/>
      <c r="H690" s="35" t="n"/>
      <c r="I690" s="35" t="n"/>
      <c r="J690" s="35" t="n"/>
    </row>
    <row r="691">
      <c r="A691" s="35" t="n"/>
      <c r="B691" s="35" t="n"/>
      <c r="C691" s="35" t="n"/>
      <c r="D691" s="35" t="n"/>
      <c r="E691" s="35" t="n"/>
      <c r="F691" s="172" t="n"/>
      <c r="G691" s="35" t="n"/>
      <c r="H691" s="35" t="n"/>
      <c r="I691" s="35" t="n"/>
      <c r="J691" s="35" t="n"/>
    </row>
    <row r="692">
      <c r="A692" s="35" t="n"/>
      <c r="B692" s="35" t="n"/>
      <c r="C692" s="35" t="n"/>
      <c r="D692" s="35" t="n"/>
      <c r="E692" s="35" t="n"/>
      <c r="F692" s="172" t="n"/>
      <c r="G692" s="35" t="n"/>
      <c r="H692" s="35" t="n"/>
      <c r="I692" s="35" t="n"/>
      <c r="J692" s="35" t="n"/>
    </row>
    <row r="693">
      <c r="A693" s="35" t="n"/>
      <c r="B693" s="35" t="n"/>
      <c r="C693" s="35" t="n"/>
      <c r="D693" s="35" t="n"/>
      <c r="E693" s="35" t="n"/>
      <c r="F693" s="172" t="n"/>
      <c r="G693" s="35" t="n"/>
      <c r="H693" s="35" t="n"/>
      <c r="I693" s="35" t="n"/>
      <c r="J693" s="35" t="n"/>
    </row>
    <row r="694">
      <c r="A694" s="35" t="n"/>
      <c r="B694" s="35" t="n"/>
      <c r="C694" s="35" t="n"/>
      <c r="D694" s="35" t="n"/>
      <c r="E694" s="35" t="n"/>
      <c r="F694" s="172" t="n"/>
      <c r="G694" s="35" t="n"/>
      <c r="H694" s="35" t="n"/>
      <c r="I694" s="35" t="n"/>
      <c r="J694" s="35" t="n"/>
    </row>
    <row r="695">
      <c r="A695" s="35" t="n"/>
      <c r="B695" s="35" t="n"/>
      <c r="C695" s="35" t="n"/>
      <c r="D695" s="35" t="n"/>
      <c r="E695" s="35" t="n"/>
      <c r="F695" s="172" t="n"/>
      <c r="G695" s="35" t="n"/>
      <c r="H695" s="35" t="n"/>
      <c r="I695" s="35" t="n"/>
      <c r="J695" s="35" t="n"/>
    </row>
    <row r="696">
      <c r="A696" s="35" t="n"/>
      <c r="B696" s="35" t="n"/>
      <c r="C696" s="35" t="n"/>
      <c r="D696" s="35" t="n"/>
      <c r="E696" s="35" t="n"/>
      <c r="F696" s="172" t="n"/>
      <c r="G696" s="35" t="n"/>
      <c r="H696" s="35" t="n"/>
      <c r="I696" s="35" t="n"/>
      <c r="J696" s="35" t="n"/>
    </row>
    <row r="697">
      <c r="A697" s="35" t="n"/>
      <c r="B697" s="35" t="n"/>
      <c r="C697" s="35" t="n"/>
      <c r="D697" s="35" t="n"/>
      <c r="E697" s="35" t="n"/>
      <c r="F697" s="172" t="n"/>
      <c r="G697" s="35" t="n"/>
      <c r="H697" s="35" t="n"/>
      <c r="I697" s="35" t="n"/>
      <c r="J697" s="35" t="n"/>
    </row>
    <row r="698">
      <c r="A698" s="35" t="n"/>
      <c r="B698" s="35" t="n"/>
      <c r="C698" s="35" t="n"/>
      <c r="D698" s="35" t="n"/>
      <c r="E698" s="35" t="n"/>
      <c r="F698" s="172" t="n"/>
      <c r="G698" s="35" t="n"/>
      <c r="H698" s="35" t="n"/>
      <c r="I698" s="35" t="n"/>
      <c r="J698" s="35" t="n"/>
    </row>
    <row r="699">
      <c r="A699" s="35" t="n"/>
      <c r="B699" s="35" t="n"/>
      <c r="C699" s="35" t="n"/>
      <c r="D699" s="35" t="n"/>
      <c r="E699" s="35" t="n"/>
      <c r="F699" s="172" t="n"/>
      <c r="G699" s="35" t="n"/>
      <c r="H699" s="35" t="n"/>
      <c r="I699" s="35" t="n"/>
      <c r="J699" s="35" t="n"/>
    </row>
    <row r="700">
      <c r="A700" s="35" t="n"/>
      <c r="B700" s="35" t="n"/>
      <c r="C700" s="35" t="n"/>
      <c r="D700" s="35" t="n"/>
      <c r="E700" s="35" t="n"/>
      <c r="F700" s="172" t="n"/>
      <c r="G700" s="35" t="n"/>
      <c r="H700" s="35" t="n"/>
      <c r="I700" s="35" t="n"/>
      <c r="J700" s="35" t="n"/>
    </row>
    <row r="701">
      <c r="A701" s="35" t="n"/>
      <c r="B701" s="35" t="n"/>
      <c r="C701" s="35" t="n"/>
      <c r="D701" s="35" t="n"/>
      <c r="E701" s="35" t="n"/>
      <c r="F701" s="172" t="n"/>
      <c r="G701" s="35" t="n"/>
      <c r="H701" s="35" t="n"/>
      <c r="I701" s="35" t="n"/>
      <c r="J701" s="35" t="n"/>
    </row>
    <row r="702">
      <c r="A702" s="35" t="n"/>
      <c r="B702" s="35" t="n"/>
      <c r="C702" s="35" t="n"/>
      <c r="D702" s="35" t="n"/>
      <c r="E702" s="35" t="n"/>
      <c r="F702" s="172" t="n"/>
      <c r="G702" s="35" t="n"/>
      <c r="H702" s="35" t="n"/>
      <c r="I702" s="35" t="n"/>
      <c r="J702" s="35" t="n"/>
    </row>
    <row r="703">
      <c r="A703" s="35" t="n"/>
      <c r="B703" s="35" t="n"/>
      <c r="C703" s="35" t="n"/>
      <c r="D703" s="35" t="n"/>
      <c r="E703" s="35" t="n"/>
      <c r="F703" s="172" t="n"/>
      <c r="G703" s="35" t="n"/>
      <c r="H703" s="35" t="n"/>
      <c r="I703" s="35" t="n"/>
      <c r="J703" s="35" t="n"/>
    </row>
    <row r="704">
      <c r="A704" s="35" t="n"/>
      <c r="B704" s="35" t="n"/>
      <c r="C704" s="35" t="n"/>
      <c r="D704" s="35" t="n"/>
      <c r="E704" s="35" t="n"/>
      <c r="F704" s="172" t="n"/>
      <c r="G704" s="35" t="n"/>
      <c r="H704" s="35" t="n"/>
      <c r="I704" s="35" t="n"/>
      <c r="J704" s="35" t="n"/>
    </row>
    <row r="705">
      <c r="A705" s="35" t="n"/>
      <c r="B705" s="35" t="n"/>
      <c r="C705" s="35" t="n"/>
      <c r="D705" s="35" t="n"/>
      <c r="E705" s="35" t="n"/>
      <c r="F705" s="172" t="n"/>
      <c r="G705" s="35" t="n"/>
      <c r="H705" s="35" t="n"/>
      <c r="I705" s="35" t="n"/>
      <c r="J705" s="35" t="n"/>
    </row>
    <row r="706">
      <c r="A706" s="35" t="n"/>
      <c r="B706" s="35" t="n"/>
      <c r="C706" s="35" t="n"/>
      <c r="D706" s="35" t="n"/>
      <c r="E706" s="35" t="n"/>
      <c r="F706" s="172" t="n"/>
      <c r="G706" s="35" t="n"/>
      <c r="H706" s="35" t="n"/>
      <c r="I706" s="35" t="n"/>
      <c r="J706" s="35" t="n"/>
    </row>
    <row r="707">
      <c r="A707" s="35" t="n"/>
      <c r="B707" s="35" t="n"/>
      <c r="C707" s="35" t="n"/>
      <c r="D707" s="35" t="n"/>
      <c r="E707" s="35" t="n"/>
      <c r="F707" s="172" t="n"/>
      <c r="G707" s="35" t="n"/>
      <c r="H707" s="35" t="n"/>
      <c r="I707" s="35" t="n"/>
      <c r="J707" s="35" t="n"/>
    </row>
    <row r="708">
      <c r="A708" s="35" t="n"/>
      <c r="B708" s="35" t="n"/>
      <c r="C708" s="35" t="n"/>
      <c r="D708" s="35" t="n"/>
      <c r="E708" s="35" t="n"/>
      <c r="F708" s="172" t="n"/>
      <c r="G708" s="35" t="n"/>
      <c r="H708" s="35" t="n"/>
      <c r="I708" s="35" t="n"/>
      <c r="J708" s="35" t="n"/>
    </row>
    <row r="709">
      <c r="A709" s="35" t="n"/>
      <c r="B709" s="35" t="n"/>
      <c r="C709" s="35" t="n"/>
      <c r="D709" s="35" t="n"/>
      <c r="E709" s="35" t="n"/>
      <c r="F709" s="172" t="n"/>
      <c r="G709" s="35" t="n"/>
      <c r="H709" s="35" t="n"/>
      <c r="I709" s="35" t="n"/>
      <c r="J709" s="35" t="n"/>
    </row>
    <row r="710">
      <c r="A710" s="35" t="n"/>
      <c r="B710" s="35" t="n"/>
      <c r="C710" s="35" t="n"/>
      <c r="D710" s="35" t="n"/>
      <c r="E710" s="35" t="n"/>
      <c r="F710" s="172" t="n"/>
      <c r="G710" s="35" t="n"/>
      <c r="H710" s="35" t="n"/>
      <c r="I710" s="35" t="n"/>
      <c r="J710" s="35" t="n"/>
    </row>
    <row r="711">
      <c r="A711" s="35" t="n"/>
      <c r="B711" s="35" t="n"/>
      <c r="C711" s="35" t="n"/>
      <c r="D711" s="35" t="n"/>
      <c r="E711" s="35" t="n"/>
      <c r="F711" s="172" t="n"/>
      <c r="G711" s="35" t="n"/>
      <c r="H711" s="35" t="n"/>
      <c r="I711" s="35" t="n"/>
      <c r="J711" s="35" t="n"/>
    </row>
    <row r="712">
      <c r="A712" s="35" t="n"/>
      <c r="B712" s="35" t="n"/>
      <c r="C712" s="35" t="n"/>
      <c r="D712" s="35" t="n"/>
      <c r="E712" s="35" t="n"/>
      <c r="F712" s="172" t="n"/>
      <c r="G712" s="35" t="n"/>
      <c r="H712" s="35" t="n"/>
      <c r="I712" s="35" t="n"/>
      <c r="J712" s="35" t="n"/>
    </row>
    <row r="713">
      <c r="A713" s="35" t="n"/>
      <c r="B713" s="35" t="n"/>
      <c r="C713" s="35" t="n"/>
      <c r="D713" s="35" t="n"/>
      <c r="E713" s="35" t="n"/>
      <c r="F713" s="172" t="n"/>
      <c r="G713" s="35" t="n"/>
      <c r="H713" s="35" t="n"/>
      <c r="I713" s="35" t="n"/>
      <c r="J713" s="35" t="n"/>
    </row>
    <row r="714">
      <c r="A714" s="35" t="n"/>
      <c r="B714" s="35" t="n"/>
      <c r="C714" s="35" t="n"/>
      <c r="D714" s="35" t="n"/>
      <c r="E714" s="35" t="n"/>
      <c r="F714" s="172" t="n"/>
      <c r="G714" s="35" t="n"/>
      <c r="H714" s="35" t="n"/>
      <c r="I714" s="35" t="n"/>
      <c r="J714" s="35" t="n"/>
    </row>
    <row r="715">
      <c r="A715" s="35" t="n"/>
      <c r="B715" s="35" t="n"/>
      <c r="C715" s="35" t="n"/>
      <c r="D715" s="35" t="n"/>
      <c r="E715" s="35" t="n"/>
      <c r="F715" s="172" t="n"/>
      <c r="G715" s="35" t="n"/>
      <c r="H715" s="35" t="n"/>
      <c r="I715" s="35" t="n"/>
      <c r="J715" s="35" t="n"/>
    </row>
    <row r="716">
      <c r="A716" s="35" t="n"/>
      <c r="B716" s="35" t="n"/>
      <c r="C716" s="35" t="n"/>
      <c r="D716" s="35" t="n"/>
      <c r="E716" s="35" t="n"/>
      <c r="F716" s="172" t="n"/>
      <c r="G716" s="35" t="n"/>
      <c r="H716" s="35" t="n"/>
      <c r="I716" s="35" t="n"/>
      <c r="J716" s="35" t="n"/>
    </row>
    <row r="717">
      <c r="A717" s="35" t="n"/>
      <c r="B717" s="35" t="n"/>
      <c r="C717" s="35" t="n"/>
      <c r="D717" s="35" t="n"/>
      <c r="E717" s="35" t="n"/>
      <c r="F717" s="172" t="n"/>
      <c r="G717" s="35" t="n"/>
      <c r="H717" s="35" t="n"/>
      <c r="I717" s="35" t="n"/>
      <c r="J717" s="35" t="n"/>
    </row>
    <row r="718">
      <c r="A718" s="35" t="n"/>
      <c r="B718" s="35" t="n"/>
      <c r="C718" s="35" t="n"/>
      <c r="D718" s="35" t="n"/>
      <c r="E718" s="35" t="n"/>
      <c r="F718" s="172" t="n"/>
      <c r="G718" s="35" t="n"/>
      <c r="H718" s="35" t="n"/>
      <c r="I718" s="35" t="n"/>
      <c r="J718" s="35" t="n"/>
    </row>
    <row r="719">
      <c r="A719" s="35" t="n"/>
      <c r="B719" s="35" t="n"/>
      <c r="C719" s="35" t="n"/>
      <c r="D719" s="35" t="n"/>
      <c r="E719" s="35" t="n"/>
      <c r="F719" s="172" t="n"/>
      <c r="G719" s="35" t="n"/>
      <c r="H719" s="35" t="n"/>
      <c r="I719" s="35" t="n"/>
      <c r="J719" s="35" t="n"/>
    </row>
    <row r="720">
      <c r="A720" s="35" t="n"/>
      <c r="B720" s="35" t="n"/>
      <c r="C720" s="35" t="n"/>
      <c r="D720" s="35" t="n"/>
      <c r="E720" s="35" t="n"/>
      <c r="F720" s="172" t="n"/>
      <c r="G720" s="35" t="n"/>
      <c r="H720" s="35" t="n"/>
      <c r="I720" s="35" t="n"/>
      <c r="J720" s="35" t="n"/>
    </row>
    <row r="721">
      <c r="A721" s="35" t="n"/>
      <c r="B721" s="35" t="n"/>
      <c r="C721" s="35" t="n"/>
      <c r="D721" s="35" t="n"/>
      <c r="E721" s="35" t="n"/>
      <c r="F721" s="172" t="n"/>
      <c r="G721" s="35" t="n"/>
      <c r="H721" s="35" t="n"/>
      <c r="I721" s="35" t="n"/>
      <c r="J721" s="35" t="n"/>
    </row>
    <row r="722">
      <c r="A722" s="35" t="n"/>
      <c r="B722" s="35" t="n"/>
      <c r="C722" s="35" t="n"/>
      <c r="D722" s="35" t="n"/>
      <c r="E722" s="35" t="n"/>
      <c r="F722" s="172" t="n"/>
      <c r="G722" s="35" t="n"/>
      <c r="H722" s="35" t="n"/>
      <c r="I722" s="35" t="n"/>
      <c r="J722" s="35" t="n"/>
    </row>
    <row r="723">
      <c r="A723" s="35" t="n"/>
      <c r="B723" s="35" t="n"/>
      <c r="C723" s="35" t="n"/>
      <c r="D723" s="35" t="n"/>
      <c r="E723" s="35" t="n"/>
      <c r="F723" s="172" t="n"/>
      <c r="G723" s="35" t="n"/>
      <c r="H723" s="35" t="n"/>
      <c r="I723" s="35" t="n"/>
      <c r="J723" s="35" t="n"/>
    </row>
    <row r="724">
      <c r="A724" s="35" t="n"/>
      <c r="B724" s="35" t="n"/>
      <c r="C724" s="35" t="n"/>
      <c r="D724" s="35" t="n"/>
      <c r="E724" s="35" t="n"/>
      <c r="F724" s="172" t="n"/>
      <c r="G724" s="35" t="n"/>
      <c r="H724" s="35" t="n"/>
      <c r="I724" s="35" t="n"/>
      <c r="J724" s="35" t="n"/>
    </row>
    <row r="725">
      <c r="A725" s="35" t="n"/>
      <c r="B725" s="35" t="n"/>
      <c r="C725" s="35" t="n"/>
      <c r="D725" s="35" t="n"/>
      <c r="E725" s="35" t="n"/>
      <c r="F725" s="172" t="n"/>
      <c r="G725" s="35" t="n"/>
      <c r="H725" s="35" t="n"/>
      <c r="I725" s="35" t="n"/>
      <c r="J725" s="35" t="n"/>
    </row>
    <row r="726">
      <c r="A726" s="35" t="n"/>
      <c r="B726" s="35" t="n"/>
      <c r="C726" s="35" t="n"/>
      <c r="D726" s="35" t="n"/>
      <c r="E726" s="35" t="n"/>
      <c r="F726" s="172" t="n"/>
      <c r="G726" s="35" t="n"/>
      <c r="H726" s="35" t="n"/>
      <c r="I726" s="35" t="n"/>
      <c r="J726" s="35" t="n"/>
    </row>
    <row r="727">
      <c r="A727" s="35" t="n"/>
      <c r="B727" s="35" t="n"/>
      <c r="C727" s="35" t="n"/>
      <c r="D727" s="35" t="n"/>
      <c r="E727" s="35" t="n"/>
      <c r="F727" s="172" t="n"/>
      <c r="G727" s="35" t="n"/>
      <c r="H727" s="35" t="n"/>
      <c r="I727" s="35" t="n"/>
      <c r="J727" s="35" t="n"/>
    </row>
    <row r="728">
      <c r="A728" s="35" t="n"/>
      <c r="B728" s="35" t="n"/>
      <c r="C728" s="35" t="n"/>
      <c r="D728" s="35" t="n"/>
      <c r="E728" s="35" t="n"/>
      <c r="F728" s="172" t="n"/>
      <c r="G728" s="35" t="n"/>
      <c r="H728" s="35" t="n"/>
      <c r="I728" s="35" t="n"/>
      <c r="J728" s="35" t="n"/>
    </row>
    <row r="729">
      <c r="A729" s="35" t="n"/>
      <c r="B729" s="35" t="n"/>
      <c r="C729" s="35" t="n"/>
      <c r="D729" s="35" t="n"/>
      <c r="E729" s="35" t="n"/>
      <c r="F729" s="172" t="n"/>
      <c r="G729" s="35" t="n"/>
      <c r="H729" s="35" t="n"/>
      <c r="I729" s="35" t="n"/>
      <c r="J729" s="35" t="n"/>
    </row>
    <row r="730">
      <c r="A730" s="35" t="n"/>
      <c r="B730" s="35" t="n"/>
      <c r="C730" s="35" t="n"/>
      <c r="D730" s="35" t="n"/>
      <c r="E730" s="35" t="n"/>
      <c r="F730" s="172" t="n"/>
      <c r="G730" s="35" t="n"/>
      <c r="H730" s="35" t="n"/>
      <c r="I730" s="35" t="n"/>
      <c r="J730" s="35" t="n"/>
    </row>
    <row r="731">
      <c r="A731" s="35" t="n"/>
      <c r="B731" s="35" t="n"/>
      <c r="C731" s="35" t="n"/>
      <c r="D731" s="35" t="n"/>
      <c r="E731" s="35" t="n"/>
      <c r="F731" s="172" t="n"/>
      <c r="G731" s="35" t="n"/>
      <c r="H731" s="35" t="n"/>
      <c r="I731" s="35" t="n"/>
      <c r="J731" s="35" t="n"/>
    </row>
    <row r="732">
      <c r="A732" s="35" t="n"/>
      <c r="B732" s="35" t="n"/>
      <c r="C732" s="35" t="n"/>
      <c r="D732" s="35" t="n"/>
      <c r="E732" s="35" t="n"/>
      <c r="F732" s="172" t="n"/>
      <c r="G732" s="35" t="n"/>
      <c r="H732" s="35" t="n"/>
      <c r="I732" s="35" t="n"/>
      <c r="J732" s="35" t="n"/>
    </row>
    <row r="733">
      <c r="A733" s="35" t="n"/>
      <c r="B733" s="35" t="n"/>
      <c r="C733" s="35" t="n"/>
      <c r="D733" s="35" t="n"/>
      <c r="E733" s="35" t="n"/>
      <c r="F733" s="172" t="n"/>
      <c r="G733" s="35" t="n"/>
      <c r="H733" s="35" t="n"/>
      <c r="I733" s="35" t="n"/>
      <c r="J733" s="35" t="n"/>
    </row>
    <row r="734">
      <c r="A734" s="35" t="n"/>
      <c r="B734" s="35" t="n"/>
      <c r="C734" s="35" t="n"/>
      <c r="D734" s="35" t="n"/>
      <c r="E734" s="35" t="n"/>
      <c r="F734" s="172" t="n"/>
      <c r="G734" s="35" t="n"/>
      <c r="H734" s="35" t="n"/>
      <c r="I734" s="35" t="n"/>
      <c r="J734" s="35" t="n"/>
    </row>
    <row r="735">
      <c r="A735" s="35" t="n"/>
      <c r="B735" s="35" t="n"/>
      <c r="C735" s="35" t="n"/>
      <c r="D735" s="35" t="n"/>
      <c r="E735" s="35" t="n"/>
      <c r="F735" s="172" t="n"/>
      <c r="G735" s="35" t="n"/>
      <c r="H735" s="35" t="n"/>
      <c r="I735" s="35" t="n"/>
      <c r="J735" s="35" t="n"/>
    </row>
    <row r="736">
      <c r="A736" s="35" t="n"/>
      <c r="B736" s="35" t="n"/>
      <c r="C736" s="35" t="n"/>
      <c r="D736" s="35" t="n"/>
      <c r="E736" s="35" t="n"/>
      <c r="F736" s="172" t="n"/>
      <c r="G736" s="35" t="n"/>
      <c r="H736" s="35" t="n"/>
      <c r="I736" s="35" t="n"/>
      <c r="J736" s="35" t="n"/>
    </row>
    <row r="737">
      <c r="A737" s="35" t="n"/>
      <c r="B737" s="35" t="n"/>
      <c r="C737" s="35" t="n"/>
      <c r="D737" s="35" t="n"/>
      <c r="E737" s="35" t="n"/>
      <c r="F737" s="172" t="n"/>
      <c r="G737" s="35" t="n"/>
      <c r="H737" s="35" t="n"/>
      <c r="I737" s="35" t="n"/>
      <c r="J737" s="35" t="n"/>
    </row>
    <row r="738">
      <c r="A738" s="35" t="n"/>
      <c r="B738" s="35" t="n"/>
      <c r="C738" s="35" t="n"/>
      <c r="D738" s="35" t="n"/>
      <c r="E738" s="35" t="n"/>
      <c r="F738" s="172" t="n"/>
      <c r="G738" s="35" t="n"/>
      <c r="H738" s="35" t="n"/>
      <c r="I738" s="35" t="n"/>
      <c r="J738" s="35" t="n"/>
    </row>
    <row r="739">
      <c r="A739" s="35" t="n"/>
      <c r="B739" s="35" t="n"/>
      <c r="C739" s="35" t="n"/>
      <c r="D739" s="35" t="n"/>
      <c r="E739" s="35" t="n"/>
      <c r="F739" s="172" t="n"/>
      <c r="G739" s="35" t="n"/>
      <c r="H739" s="35" t="n"/>
      <c r="I739" s="35" t="n"/>
      <c r="J739" s="35" t="n"/>
    </row>
    <row r="740">
      <c r="A740" s="35" t="n"/>
      <c r="B740" s="35" t="n"/>
      <c r="C740" s="35" t="n"/>
      <c r="D740" s="35" t="n"/>
      <c r="E740" s="35" t="n"/>
      <c r="F740" s="172" t="n"/>
      <c r="G740" s="35" t="n"/>
      <c r="H740" s="35" t="n"/>
      <c r="I740" s="35" t="n"/>
      <c r="J740" s="35" t="n"/>
    </row>
    <row r="741">
      <c r="A741" s="35" t="n"/>
      <c r="B741" s="35" t="n"/>
      <c r="C741" s="35" t="n"/>
      <c r="D741" s="35" t="n"/>
      <c r="E741" s="35" t="n"/>
      <c r="F741" s="172" t="n"/>
      <c r="G741" s="35" t="n"/>
      <c r="H741" s="35" t="n"/>
      <c r="I741" s="35" t="n"/>
      <c r="J741" s="35" t="n"/>
    </row>
    <row r="742">
      <c r="A742" s="35" t="n"/>
      <c r="B742" s="35" t="n"/>
      <c r="C742" s="35" t="n"/>
      <c r="D742" s="35" t="n"/>
      <c r="E742" s="35" t="n"/>
      <c r="F742" s="172" t="n"/>
      <c r="G742" s="35" t="n"/>
      <c r="H742" s="35" t="n"/>
      <c r="I742" s="35" t="n"/>
      <c r="J742" s="35" t="n"/>
    </row>
    <row r="743">
      <c r="A743" s="35" t="n"/>
      <c r="B743" s="35" t="n"/>
      <c r="C743" s="35" t="n"/>
      <c r="D743" s="35" t="n"/>
      <c r="E743" s="35" t="n"/>
      <c r="F743" s="172" t="n"/>
      <c r="G743" s="35" t="n"/>
      <c r="H743" s="35" t="n"/>
      <c r="I743" s="35" t="n"/>
      <c r="J743" s="35" t="n"/>
    </row>
    <row r="744">
      <c r="A744" s="35" t="n"/>
      <c r="B744" s="35" t="n"/>
      <c r="C744" s="35" t="n"/>
      <c r="D744" s="35" t="n"/>
      <c r="E744" s="35" t="n"/>
      <c r="F744" s="172" t="n"/>
      <c r="G744" s="35" t="n"/>
      <c r="H744" s="35" t="n"/>
      <c r="I744" s="35" t="n"/>
      <c r="J744" s="35" t="n"/>
    </row>
    <row r="745">
      <c r="A745" s="35" t="n"/>
      <c r="B745" s="35" t="n"/>
      <c r="C745" s="35" t="n"/>
      <c r="D745" s="35" t="n"/>
      <c r="E745" s="35" t="n"/>
      <c r="F745" s="172" t="n"/>
      <c r="G745" s="35" t="n"/>
      <c r="H745" s="35" t="n"/>
      <c r="I745" s="35" t="n"/>
      <c r="J745" s="35" t="n"/>
    </row>
    <row r="746">
      <c r="A746" s="35" t="n"/>
      <c r="B746" s="35" t="n"/>
      <c r="C746" s="35" t="n"/>
      <c r="D746" s="35" t="n"/>
      <c r="E746" s="35" t="n"/>
      <c r="F746" s="172" t="n"/>
      <c r="G746" s="35" t="n"/>
      <c r="H746" s="35" t="n"/>
      <c r="I746" s="35" t="n"/>
      <c r="J746" s="35" t="n"/>
    </row>
    <row r="747">
      <c r="A747" s="35" t="n"/>
      <c r="B747" s="35" t="n"/>
      <c r="C747" s="35" t="n"/>
      <c r="D747" s="35" t="n"/>
      <c r="E747" s="35" t="n"/>
      <c r="F747" s="172" t="n"/>
      <c r="G747" s="35" t="n"/>
      <c r="H747" s="35" t="n"/>
      <c r="I747" s="35" t="n"/>
      <c r="J747" s="35" t="n"/>
    </row>
    <row r="748">
      <c r="A748" s="35" t="n"/>
      <c r="B748" s="35" t="n"/>
      <c r="C748" s="35" t="n"/>
      <c r="D748" s="35" t="n"/>
      <c r="E748" s="35" t="n"/>
      <c r="F748" s="172" t="n"/>
      <c r="G748" s="35" t="n"/>
      <c r="H748" s="35" t="n"/>
      <c r="I748" s="35" t="n"/>
      <c r="J748" s="35" t="n"/>
    </row>
    <row r="749">
      <c r="A749" s="35" t="n"/>
      <c r="B749" s="35" t="n"/>
      <c r="C749" s="35" t="n"/>
      <c r="D749" s="35" t="n"/>
      <c r="E749" s="35" t="n"/>
      <c r="F749" s="172" t="n"/>
      <c r="G749" s="35" t="n"/>
      <c r="H749" s="35" t="n"/>
      <c r="I749" s="35" t="n"/>
      <c r="J749" s="35" t="n"/>
    </row>
    <row r="750">
      <c r="A750" s="35" t="n"/>
      <c r="B750" s="35" t="n"/>
      <c r="C750" s="35" t="n"/>
      <c r="D750" s="35" t="n"/>
      <c r="E750" s="35" t="n"/>
      <c r="F750" s="172" t="n"/>
      <c r="G750" s="35" t="n"/>
      <c r="H750" s="35" t="n"/>
      <c r="I750" s="35" t="n"/>
      <c r="J750" s="35" t="n"/>
    </row>
    <row r="751">
      <c r="A751" s="35" t="n"/>
      <c r="B751" s="35" t="n"/>
      <c r="C751" s="35" t="n"/>
      <c r="D751" s="35" t="n"/>
      <c r="E751" s="35" t="n"/>
      <c r="F751" s="172" t="n"/>
      <c r="G751" s="35" t="n"/>
      <c r="H751" s="35" t="n"/>
      <c r="I751" s="35" t="n"/>
      <c r="J751" s="35" t="n"/>
    </row>
    <row r="752">
      <c r="A752" s="35" t="n"/>
      <c r="B752" s="35" t="n"/>
      <c r="C752" s="35" t="n"/>
      <c r="D752" s="35" t="n"/>
      <c r="E752" s="35" t="n"/>
      <c r="F752" s="172" t="n"/>
      <c r="G752" s="35" t="n"/>
      <c r="H752" s="35" t="n"/>
      <c r="I752" s="35" t="n"/>
      <c r="J752" s="35" t="n"/>
    </row>
    <row r="753">
      <c r="A753" s="35" t="n"/>
      <c r="B753" s="35" t="n"/>
      <c r="C753" s="35" t="n"/>
      <c r="D753" s="35" t="n"/>
      <c r="E753" s="35" t="n"/>
      <c r="F753" s="172" t="n"/>
      <c r="G753" s="35" t="n"/>
      <c r="H753" s="35" t="n"/>
      <c r="I753" s="35" t="n"/>
      <c r="J753" s="35" t="n"/>
    </row>
    <row r="754">
      <c r="A754" s="35" t="n"/>
      <c r="B754" s="35" t="n"/>
      <c r="C754" s="35" t="n"/>
      <c r="D754" s="35" t="n"/>
      <c r="E754" s="35" t="n"/>
      <c r="F754" s="172" t="n"/>
      <c r="G754" s="35" t="n"/>
      <c r="H754" s="35" t="n"/>
      <c r="I754" s="35" t="n"/>
      <c r="J754" s="35" t="n"/>
    </row>
    <row r="755">
      <c r="A755" s="35" t="n"/>
      <c r="B755" s="35" t="n"/>
      <c r="C755" s="35" t="n"/>
      <c r="D755" s="35" t="n"/>
      <c r="E755" s="35" t="n"/>
      <c r="F755" s="172" t="n"/>
      <c r="G755" s="35" t="n"/>
      <c r="H755" s="35" t="n"/>
      <c r="I755" s="35" t="n"/>
      <c r="J755" s="35" t="n"/>
    </row>
    <row r="756">
      <c r="A756" s="35" t="n"/>
      <c r="B756" s="35" t="n"/>
      <c r="C756" s="35" t="n"/>
      <c r="D756" s="35" t="n"/>
      <c r="E756" s="35" t="n"/>
      <c r="F756" s="172" t="n"/>
      <c r="G756" s="35" t="n"/>
      <c r="H756" s="35" t="n"/>
      <c r="I756" s="35" t="n"/>
      <c r="J756" s="35" t="n"/>
    </row>
    <row r="757">
      <c r="A757" s="35" t="n"/>
      <c r="B757" s="35" t="n"/>
      <c r="C757" s="35" t="n"/>
      <c r="D757" s="35" t="n"/>
      <c r="E757" s="35" t="n"/>
      <c r="F757" s="172" t="n"/>
      <c r="G757" s="35" t="n"/>
      <c r="H757" s="35" t="n"/>
      <c r="I757" s="35" t="n"/>
      <c r="J757" s="35" t="n"/>
    </row>
    <row r="758">
      <c r="A758" s="35" t="n"/>
      <c r="B758" s="35" t="n"/>
      <c r="C758" s="35" t="n"/>
      <c r="D758" s="35" t="n"/>
      <c r="E758" s="35" t="n"/>
      <c r="F758" s="172" t="n"/>
      <c r="G758" s="35" t="n"/>
      <c r="H758" s="35" t="n"/>
      <c r="I758" s="35" t="n"/>
      <c r="J758" s="35" t="n"/>
    </row>
    <row r="759">
      <c r="A759" s="35" t="n"/>
      <c r="B759" s="35" t="n"/>
      <c r="C759" s="35" t="n"/>
      <c r="D759" s="35" t="n"/>
      <c r="E759" s="35" t="n"/>
      <c r="F759" s="172" t="n"/>
      <c r="G759" s="35" t="n"/>
      <c r="H759" s="35" t="n"/>
      <c r="I759" s="35" t="n"/>
      <c r="J759" s="35" t="n"/>
    </row>
    <row r="760">
      <c r="A760" s="35" t="n"/>
      <c r="B760" s="35" t="n"/>
      <c r="C760" s="35" t="n"/>
      <c r="D760" s="35" t="n"/>
      <c r="E760" s="35" t="n"/>
      <c r="F760" s="172" t="n"/>
      <c r="G760" s="35" t="n"/>
      <c r="H760" s="35" t="n"/>
      <c r="I760" s="35" t="n"/>
      <c r="J760" s="35" t="n"/>
    </row>
    <row r="761">
      <c r="A761" s="35" t="n"/>
      <c r="B761" s="35" t="n"/>
      <c r="C761" s="35" t="n"/>
      <c r="D761" s="35" t="n"/>
      <c r="E761" s="35" t="n"/>
      <c r="F761" s="172" t="n"/>
      <c r="G761" s="35" t="n"/>
      <c r="H761" s="35" t="n"/>
      <c r="I761" s="35" t="n"/>
      <c r="J761" s="35" t="n"/>
    </row>
    <row r="762">
      <c r="A762" s="35" t="n"/>
      <c r="B762" s="35" t="n"/>
      <c r="C762" s="35" t="n"/>
      <c r="D762" s="35" t="n"/>
      <c r="E762" s="35" t="n"/>
      <c r="F762" s="172" t="n"/>
      <c r="G762" s="35" t="n"/>
      <c r="H762" s="35" t="n"/>
      <c r="I762" s="35" t="n"/>
      <c r="J762" s="35" t="n"/>
    </row>
    <row r="763">
      <c r="A763" s="35" t="n"/>
      <c r="B763" s="35" t="n"/>
      <c r="C763" s="35" t="n"/>
      <c r="D763" s="35" t="n"/>
      <c r="E763" s="35" t="n"/>
      <c r="F763" s="172" t="n"/>
      <c r="G763" s="35" t="n"/>
      <c r="H763" s="35" t="n"/>
      <c r="I763" s="35" t="n"/>
      <c r="J763" s="35" t="n"/>
    </row>
    <row r="764">
      <c r="A764" s="35" t="n"/>
      <c r="B764" s="35" t="n"/>
      <c r="C764" s="35" t="n"/>
      <c r="D764" s="35" t="n"/>
      <c r="E764" s="35" t="n"/>
      <c r="F764" s="172" t="n"/>
      <c r="G764" s="35" t="n"/>
      <c r="H764" s="35" t="n"/>
      <c r="I764" s="35" t="n"/>
      <c r="J764" s="35" t="n"/>
    </row>
    <row r="765">
      <c r="A765" s="35" t="n"/>
      <c r="B765" s="35" t="n"/>
      <c r="C765" s="35" t="n"/>
      <c r="D765" s="35" t="n"/>
      <c r="E765" s="35" t="n"/>
      <c r="F765" s="172" t="n"/>
      <c r="G765" s="35" t="n"/>
      <c r="H765" s="35" t="n"/>
      <c r="I765" s="35" t="n"/>
      <c r="J765" s="35" t="n"/>
    </row>
    <row r="766">
      <c r="A766" s="35" t="n"/>
      <c r="B766" s="35" t="n"/>
      <c r="C766" s="35" t="n"/>
      <c r="D766" s="35" t="n"/>
      <c r="E766" s="35" t="n"/>
      <c r="F766" s="172" t="n"/>
      <c r="G766" s="35" t="n"/>
      <c r="H766" s="35" t="n"/>
      <c r="I766" s="35" t="n"/>
      <c r="J766" s="35" t="n"/>
    </row>
    <row r="767">
      <c r="A767" s="35" t="n"/>
      <c r="B767" s="35" t="n"/>
      <c r="C767" s="35" t="n"/>
      <c r="D767" s="35" t="n"/>
      <c r="E767" s="35" t="n"/>
      <c r="F767" s="172" t="n"/>
      <c r="G767" s="35" t="n"/>
      <c r="H767" s="35" t="n"/>
      <c r="I767" s="35" t="n"/>
      <c r="J767" s="35" t="n"/>
    </row>
    <row r="768">
      <c r="A768" s="35" t="n"/>
      <c r="B768" s="35" t="n"/>
      <c r="C768" s="35" t="n"/>
      <c r="D768" s="35" t="n"/>
      <c r="E768" s="35" t="n"/>
      <c r="F768" s="172" t="n"/>
      <c r="G768" s="35" t="n"/>
      <c r="H768" s="35" t="n"/>
      <c r="I768" s="35" t="n"/>
      <c r="J768" s="35" t="n"/>
    </row>
    <row r="769">
      <c r="A769" s="35" t="n"/>
      <c r="B769" s="35" t="n"/>
      <c r="C769" s="35" t="n"/>
      <c r="D769" s="35" t="n"/>
      <c r="E769" s="35" t="n"/>
      <c r="F769" s="172" t="n"/>
      <c r="G769" s="35" t="n"/>
      <c r="H769" s="35" t="n"/>
      <c r="I769" s="35" t="n"/>
      <c r="J769" s="35" t="n"/>
    </row>
    <row r="770">
      <c r="A770" s="35" t="n"/>
      <c r="B770" s="35" t="n"/>
      <c r="C770" s="35" t="n"/>
      <c r="D770" s="35" t="n"/>
      <c r="E770" s="35" t="n"/>
      <c r="F770" s="172" t="n"/>
      <c r="G770" s="35" t="n"/>
      <c r="H770" s="35" t="n"/>
      <c r="I770" s="35" t="n"/>
      <c r="J770" s="35" t="n"/>
    </row>
    <row r="771">
      <c r="A771" s="35" t="n"/>
      <c r="B771" s="35" t="n"/>
      <c r="C771" s="35" t="n"/>
      <c r="D771" s="35" t="n"/>
      <c r="E771" s="35" t="n"/>
      <c r="F771" s="172" t="n"/>
      <c r="G771" s="35" t="n"/>
      <c r="H771" s="35" t="n"/>
      <c r="I771" s="35" t="n"/>
      <c r="J771" s="35" t="n"/>
    </row>
    <row r="772">
      <c r="A772" s="35" t="n"/>
      <c r="B772" s="35" t="n"/>
      <c r="C772" s="35" t="n"/>
      <c r="D772" s="35" t="n"/>
      <c r="E772" s="35" t="n"/>
      <c r="F772" s="172" t="n"/>
      <c r="G772" s="35" t="n"/>
      <c r="H772" s="35" t="n"/>
      <c r="I772" s="35" t="n"/>
      <c r="J772" s="35" t="n"/>
    </row>
    <row r="773">
      <c r="A773" s="35" t="n"/>
      <c r="B773" s="35" t="n"/>
      <c r="C773" s="35" t="n"/>
      <c r="D773" s="35" t="n"/>
      <c r="E773" s="35" t="n"/>
      <c r="F773" s="172" t="n"/>
      <c r="G773" s="35" t="n"/>
      <c r="H773" s="35" t="n"/>
      <c r="I773" s="35" t="n"/>
      <c r="J773" s="35" t="n"/>
    </row>
    <row r="774">
      <c r="A774" s="35" t="n"/>
      <c r="B774" s="35" t="n"/>
      <c r="C774" s="35" t="n"/>
      <c r="D774" s="35" t="n"/>
      <c r="E774" s="35" t="n"/>
      <c r="F774" s="172" t="n"/>
      <c r="G774" s="35" t="n"/>
      <c r="H774" s="35" t="n"/>
      <c r="I774" s="35" t="n"/>
      <c r="J774" s="35" t="n"/>
    </row>
    <row r="775">
      <c r="A775" s="35" t="n"/>
      <c r="B775" s="35" t="n"/>
      <c r="C775" s="35" t="n"/>
      <c r="D775" s="35" t="n"/>
      <c r="E775" s="35" t="n"/>
      <c r="F775" s="172" t="n"/>
      <c r="G775" s="35" t="n"/>
      <c r="H775" s="35" t="n"/>
      <c r="I775" s="35" t="n"/>
      <c r="J775" s="35" t="n"/>
    </row>
    <row r="776">
      <c r="A776" s="35" t="n"/>
      <c r="B776" s="35" t="n"/>
      <c r="C776" s="35" t="n"/>
      <c r="D776" s="35" t="n"/>
      <c r="E776" s="35" t="n"/>
      <c r="F776" s="172" t="n"/>
      <c r="G776" s="35" t="n"/>
      <c r="H776" s="35" t="n"/>
      <c r="I776" s="35" t="n"/>
      <c r="J776" s="35" t="n"/>
    </row>
    <row r="777">
      <c r="A777" s="35" t="n"/>
      <c r="B777" s="35" t="n"/>
      <c r="C777" s="35" t="n"/>
      <c r="D777" s="35" t="n"/>
      <c r="E777" s="35" t="n"/>
      <c r="F777" s="172" t="n"/>
      <c r="G777" s="35" t="n"/>
      <c r="H777" s="35" t="n"/>
      <c r="I777" s="35" t="n"/>
      <c r="J777" s="35" t="n"/>
    </row>
    <row r="778">
      <c r="A778" s="35" t="n"/>
      <c r="B778" s="35" t="n"/>
      <c r="C778" s="35" t="n"/>
      <c r="D778" s="35" t="n"/>
      <c r="E778" s="35" t="n"/>
      <c r="F778" s="172" t="n"/>
      <c r="G778" s="35" t="n"/>
      <c r="H778" s="35" t="n"/>
      <c r="I778" s="35" t="n"/>
      <c r="J778" s="35" t="n"/>
    </row>
    <row r="779">
      <c r="A779" s="35" t="n"/>
      <c r="B779" s="35" t="n"/>
      <c r="C779" s="35" t="n"/>
      <c r="D779" s="35" t="n"/>
      <c r="E779" s="35" t="n"/>
      <c r="F779" s="172" t="n"/>
      <c r="G779" s="35" t="n"/>
      <c r="H779" s="35" t="n"/>
      <c r="I779" s="35" t="n"/>
      <c r="J779" s="35" t="n"/>
    </row>
    <row r="780">
      <c r="A780" s="35" t="n"/>
      <c r="B780" s="35" t="n"/>
      <c r="C780" s="35" t="n"/>
      <c r="D780" s="35" t="n"/>
      <c r="E780" s="35" t="n"/>
      <c r="F780" s="172" t="n"/>
      <c r="G780" s="35" t="n"/>
      <c r="H780" s="35" t="n"/>
      <c r="I780" s="35" t="n"/>
      <c r="J780" s="35" t="n"/>
    </row>
    <row r="781">
      <c r="A781" s="35" t="n"/>
      <c r="B781" s="35" t="n"/>
      <c r="C781" s="35" t="n"/>
      <c r="D781" s="35" t="n"/>
      <c r="E781" s="35" t="n"/>
      <c r="F781" s="172" t="n"/>
      <c r="G781" s="35" t="n"/>
      <c r="H781" s="35" t="n"/>
      <c r="I781" s="35" t="n"/>
      <c r="J781" s="35" t="n"/>
    </row>
    <row r="782">
      <c r="A782" s="35" t="n"/>
      <c r="B782" s="35" t="n"/>
      <c r="C782" s="35" t="n"/>
      <c r="D782" s="35" t="n"/>
      <c r="E782" s="35" t="n"/>
      <c r="F782" s="172" t="n"/>
      <c r="G782" s="35" t="n"/>
      <c r="H782" s="35" t="n"/>
      <c r="I782" s="35" t="n"/>
      <c r="J782" s="35" t="n"/>
    </row>
    <row r="783">
      <c r="A783" s="35" t="n"/>
      <c r="B783" s="35" t="n"/>
      <c r="C783" s="35" t="n"/>
      <c r="D783" s="35" t="n"/>
      <c r="E783" s="35" t="n"/>
      <c r="F783" s="172" t="n"/>
      <c r="G783" s="35" t="n"/>
      <c r="H783" s="35" t="n"/>
      <c r="I783" s="35" t="n"/>
      <c r="J783" s="35" t="n"/>
    </row>
    <row r="784">
      <c r="A784" s="35" t="n"/>
      <c r="B784" s="35" t="n"/>
      <c r="C784" s="35" t="n"/>
      <c r="D784" s="35" t="n"/>
      <c r="E784" s="35" t="n"/>
      <c r="F784" s="172" t="n"/>
      <c r="G784" s="35" t="n"/>
      <c r="H784" s="35" t="n"/>
      <c r="I784" s="35" t="n"/>
      <c r="J784" s="35" t="n"/>
    </row>
    <row r="785">
      <c r="A785" s="35" t="n"/>
      <c r="B785" s="35" t="n"/>
      <c r="C785" s="35" t="n"/>
      <c r="D785" s="35" t="n"/>
      <c r="E785" s="35" t="n"/>
      <c r="F785" s="172" t="n"/>
      <c r="G785" s="35" t="n"/>
      <c r="H785" s="35" t="n"/>
      <c r="I785" s="35" t="n"/>
      <c r="J785" s="35" t="n"/>
    </row>
    <row r="786">
      <c r="A786" s="35" t="n"/>
      <c r="B786" s="35" t="n"/>
      <c r="C786" s="35" t="n"/>
      <c r="D786" s="35" t="n"/>
      <c r="E786" s="35" t="n"/>
      <c r="F786" s="172" t="n"/>
      <c r="G786" s="35" t="n"/>
      <c r="H786" s="35" t="n"/>
      <c r="I786" s="35" t="n"/>
      <c r="J786" s="35" t="n"/>
    </row>
    <row r="787">
      <c r="A787" s="35" t="n"/>
      <c r="B787" s="35" t="n"/>
      <c r="C787" s="35" t="n"/>
      <c r="D787" s="35" t="n"/>
      <c r="E787" s="35" t="n"/>
      <c r="F787" s="172" t="n"/>
      <c r="G787" s="35" t="n"/>
      <c r="H787" s="35" t="n"/>
      <c r="I787" s="35" t="n"/>
      <c r="J787" s="35" t="n"/>
    </row>
    <row r="788">
      <c r="A788" s="35" t="n"/>
      <c r="B788" s="35" t="n"/>
      <c r="C788" s="35" t="n"/>
      <c r="D788" s="35" t="n"/>
      <c r="E788" s="35" t="n"/>
      <c r="F788" s="172" t="n"/>
      <c r="G788" s="35" t="n"/>
      <c r="H788" s="35" t="n"/>
      <c r="I788" s="35" t="n"/>
      <c r="J788" s="35" t="n"/>
    </row>
    <row r="789">
      <c r="A789" s="35" t="n"/>
      <c r="B789" s="35" t="n"/>
      <c r="C789" s="35" t="n"/>
      <c r="D789" s="35" t="n"/>
      <c r="E789" s="35" t="n"/>
      <c r="F789" s="172" t="n"/>
      <c r="G789" s="35" t="n"/>
      <c r="H789" s="35" t="n"/>
      <c r="I789" s="35" t="n"/>
      <c r="J789" s="35" t="n"/>
    </row>
    <row r="790">
      <c r="A790" s="35" t="n"/>
      <c r="B790" s="35" t="n"/>
      <c r="C790" s="35" t="n"/>
      <c r="D790" s="35" t="n"/>
      <c r="E790" s="35" t="n"/>
      <c r="F790" s="172" t="n"/>
      <c r="G790" s="35" t="n"/>
      <c r="H790" s="35" t="n"/>
      <c r="I790" s="35" t="n"/>
      <c r="J790" s="35" t="n"/>
    </row>
    <row r="791">
      <c r="A791" s="35" t="n"/>
      <c r="B791" s="35" t="n"/>
      <c r="C791" s="35" t="n"/>
      <c r="D791" s="35" t="n"/>
      <c r="E791" s="35" t="n"/>
      <c r="F791" s="172" t="n"/>
      <c r="G791" s="35" t="n"/>
      <c r="H791" s="35" t="n"/>
      <c r="I791" s="35" t="n"/>
      <c r="J791" s="35" t="n"/>
    </row>
    <row r="792">
      <c r="A792" s="35" t="n"/>
      <c r="B792" s="35" t="n"/>
      <c r="C792" s="35" t="n"/>
      <c r="D792" s="35" t="n"/>
      <c r="E792" s="35" t="n"/>
      <c r="F792" s="172" t="n"/>
      <c r="G792" s="35" t="n"/>
      <c r="H792" s="35" t="n"/>
      <c r="I792" s="35" t="n"/>
      <c r="J792" s="35" t="n"/>
    </row>
    <row r="793">
      <c r="A793" s="35" t="n"/>
      <c r="B793" s="35" t="n"/>
      <c r="C793" s="35" t="n"/>
      <c r="D793" s="35" t="n"/>
      <c r="E793" s="35" t="n"/>
      <c r="F793" s="172" t="n"/>
      <c r="G793" s="35" t="n"/>
      <c r="H793" s="35" t="n"/>
      <c r="I793" s="35" t="n"/>
      <c r="J793" s="35" t="n"/>
    </row>
    <row r="794">
      <c r="A794" s="35" t="n"/>
      <c r="B794" s="35" t="n"/>
      <c r="C794" s="35" t="n"/>
      <c r="D794" s="35" t="n"/>
      <c r="E794" s="35" t="n"/>
      <c r="F794" s="172" t="n"/>
      <c r="G794" s="35" t="n"/>
      <c r="H794" s="35" t="n"/>
      <c r="I794" s="35" t="n"/>
      <c r="J794" s="35" t="n"/>
    </row>
    <row r="795">
      <c r="A795" s="35" t="n"/>
      <c r="B795" s="35" t="n"/>
      <c r="C795" s="35" t="n"/>
      <c r="D795" s="35" t="n"/>
      <c r="E795" s="35" t="n"/>
      <c r="F795" s="172" t="n"/>
      <c r="G795" s="35" t="n"/>
      <c r="H795" s="35" t="n"/>
      <c r="I795" s="35" t="n"/>
      <c r="J795" s="35" t="n"/>
    </row>
    <row r="796">
      <c r="A796" s="35" t="n"/>
      <c r="B796" s="35" t="n"/>
      <c r="C796" s="35" t="n"/>
      <c r="D796" s="35" t="n"/>
      <c r="E796" s="35" t="n"/>
      <c r="F796" s="172" t="n"/>
      <c r="G796" s="35" t="n"/>
      <c r="H796" s="35" t="n"/>
      <c r="I796" s="35" t="n"/>
      <c r="J796" s="35" t="n"/>
    </row>
    <row r="797">
      <c r="A797" s="35" t="n"/>
      <c r="B797" s="35" t="n"/>
      <c r="C797" s="35" t="n"/>
      <c r="D797" s="35" t="n"/>
      <c r="E797" s="35" t="n"/>
      <c r="F797" s="172" t="n"/>
      <c r="G797" s="35" t="n"/>
      <c r="H797" s="35" t="n"/>
      <c r="I797" s="35" t="n"/>
      <c r="J797" s="35" t="n"/>
    </row>
    <row r="798">
      <c r="A798" s="35" t="n"/>
      <c r="B798" s="35" t="n"/>
      <c r="C798" s="35" t="n"/>
      <c r="D798" s="35" t="n"/>
      <c r="E798" s="35" t="n"/>
      <c r="F798" s="172" t="n"/>
      <c r="G798" s="35" t="n"/>
      <c r="H798" s="35" t="n"/>
      <c r="I798" s="35" t="n"/>
      <c r="J798" s="35" t="n"/>
    </row>
    <row r="799">
      <c r="A799" s="35" t="n"/>
      <c r="B799" s="35" t="n"/>
      <c r="C799" s="35" t="n"/>
      <c r="D799" s="35" t="n"/>
      <c r="E799" s="35" t="n"/>
      <c r="F799" s="172" t="n"/>
      <c r="G799" s="35" t="n"/>
      <c r="H799" s="35" t="n"/>
      <c r="I799" s="35" t="n"/>
      <c r="J799" s="35" t="n"/>
    </row>
    <row r="800">
      <c r="A800" s="35" t="n"/>
      <c r="B800" s="35" t="n"/>
      <c r="C800" s="35" t="n"/>
      <c r="D800" s="35" t="n"/>
      <c r="E800" s="35" t="n"/>
      <c r="F800" s="172" t="n"/>
      <c r="G800" s="35" t="n"/>
      <c r="H800" s="35" t="n"/>
      <c r="I800" s="35" t="n"/>
      <c r="J800" s="35" t="n"/>
    </row>
    <row r="801">
      <c r="A801" s="35" t="n"/>
      <c r="B801" s="35" t="n"/>
      <c r="C801" s="35" t="n"/>
      <c r="D801" s="35" t="n"/>
      <c r="E801" s="35" t="n"/>
      <c r="F801" s="172" t="n"/>
      <c r="G801" s="35" t="n"/>
      <c r="H801" s="35" t="n"/>
      <c r="I801" s="35" t="n"/>
      <c r="J801" s="35" t="n"/>
    </row>
    <row r="802">
      <c r="A802" s="35" t="n"/>
      <c r="B802" s="35" t="n"/>
      <c r="C802" s="35" t="n"/>
      <c r="D802" s="35" t="n"/>
      <c r="E802" s="35" t="n"/>
      <c r="F802" s="172" t="n"/>
      <c r="G802" s="35" t="n"/>
      <c r="H802" s="35" t="n"/>
      <c r="I802" s="35" t="n"/>
      <c r="J802" s="35" t="n"/>
    </row>
    <row r="803">
      <c r="A803" s="35" t="n"/>
      <c r="B803" s="35" t="n"/>
      <c r="C803" s="35" t="n"/>
      <c r="D803" s="35" t="n"/>
      <c r="E803" s="35" t="n"/>
      <c r="F803" s="172" t="n"/>
      <c r="G803" s="35" t="n"/>
      <c r="H803" s="35" t="n"/>
      <c r="I803" s="35" t="n"/>
      <c r="J803" s="35" t="n"/>
    </row>
    <row r="804">
      <c r="A804" s="35" t="n"/>
      <c r="B804" s="35" t="n"/>
      <c r="C804" s="35" t="n"/>
      <c r="D804" s="35" t="n"/>
      <c r="E804" s="35" t="n"/>
      <c r="F804" s="172" t="n"/>
      <c r="G804" s="35" t="n"/>
      <c r="H804" s="35" t="n"/>
      <c r="I804" s="35" t="n"/>
      <c r="J804" s="35" t="n"/>
    </row>
    <row r="805">
      <c r="A805" s="35" t="n"/>
      <c r="B805" s="35" t="n"/>
      <c r="C805" s="35" t="n"/>
      <c r="D805" s="35" t="n"/>
      <c r="E805" s="35" t="n"/>
      <c r="F805" s="172" t="n"/>
      <c r="G805" s="35" t="n"/>
      <c r="H805" s="35" t="n"/>
      <c r="I805" s="35" t="n"/>
      <c r="J805" s="35" t="n"/>
    </row>
    <row r="806">
      <c r="A806" s="35" t="n"/>
      <c r="B806" s="35" t="n"/>
      <c r="C806" s="35" t="n"/>
      <c r="D806" s="35" t="n"/>
      <c r="E806" s="35" t="n"/>
      <c r="F806" s="172" t="n"/>
      <c r="G806" s="35" t="n"/>
      <c r="H806" s="35" t="n"/>
      <c r="I806" s="35" t="n"/>
      <c r="J806" s="35" t="n"/>
    </row>
    <row r="807">
      <c r="A807" s="35" t="n"/>
      <c r="B807" s="35" t="n"/>
      <c r="C807" s="35" t="n"/>
      <c r="D807" s="35" t="n"/>
      <c r="E807" s="35" t="n"/>
      <c r="F807" s="172" t="n"/>
      <c r="G807" s="35" t="n"/>
      <c r="H807" s="35" t="n"/>
      <c r="I807" s="35" t="n"/>
      <c r="J807" s="35" t="n"/>
    </row>
    <row r="808">
      <c r="A808" s="35" t="n"/>
      <c r="B808" s="35" t="n"/>
      <c r="C808" s="35" t="n"/>
      <c r="D808" s="35" t="n"/>
      <c r="E808" s="35" t="n"/>
      <c r="F808" s="172" t="n"/>
      <c r="G808" s="35" t="n"/>
      <c r="H808" s="35" t="n"/>
      <c r="I808" s="35" t="n"/>
      <c r="J808" s="35" t="n"/>
    </row>
    <row r="809">
      <c r="A809" s="35" t="n"/>
      <c r="B809" s="35" t="n"/>
      <c r="C809" s="35" t="n"/>
      <c r="D809" s="35" t="n"/>
      <c r="E809" s="35" t="n"/>
      <c r="F809" s="172" t="n"/>
      <c r="G809" s="35" t="n"/>
      <c r="H809" s="35" t="n"/>
      <c r="I809" s="35" t="n"/>
      <c r="J809" s="35" t="n"/>
    </row>
    <row r="810">
      <c r="A810" s="35" t="n"/>
      <c r="B810" s="35" t="n"/>
      <c r="C810" s="35" t="n"/>
      <c r="D810" s="35" t="n"/>
      <c r="E810" s="35" t="n"/>
      <c r="F810" s="172" t="n"/>
      <c r="G810" s="35" t="n"/>
      <c r="H810" s="35" t="n"/>
      <c r="I810" s="35" t="n"/>
      <c r="J810" s="35" t="n"/>
    </row>
    <row r="811">
      <c r="A811" s="35" t="n"/>
      <c r="B811" s="35" t="n"/>
      <c r="C811" s="35" t="n"/>
      <c r="D811" s="35" t="n"/>
      <c r="E811" s="35" t="n"/>
      <c r="F811" s="172" t="n"/>
      <c r="G811" s="35" t="n"/>
      <c r="H811" s="35" t="n"/>
      <c r="I811" s="35" t="n"/>
      <c r="J811" s="35" t="n"/>
    </row>
    <row r="812">
      <c r="A812" s="35" t="n"/>
      <c r="B812" s="35" t="n"/>
      <c r="C812" s="35" t="n"/>
      <c r="D812" s="35" t="n"/>
      <c r="E812" s="35" t="n"/>
      <c r="F812" s="172" t="n"/>
      <c r="G812" s="35" t="n"/>
      <c r="H812" s="35" t="n"/>
      <c r="I812" s="35" t="n"/>
      <c r="J812" s="35" t="n"/>
    </row>
    <row r="813">
      <c r="A813" s="35" t="n"/>
      <c r="B813" s="35" t="n"/>
      <c r="C813" s="35" t="n"/>
      <c r="D813" s="35" t="n"/>
      <c r="E813" s="35" t="n"/>
      <c r="F813" s="172" t="n"/>
      <c r="G813" s="35" t="n"/>
      <c r="H813" s="35" t="n"/>
      <c r="I813" s="35" t="n"/>
      <c r="J813" s="35" t="n"/>
    </row>
    <row r="814">
      <c r="A814" s="35" t="n"/>
      <c r="B814" s="35" t="n"/>
      <c r="C814" s="35" t="n"/>
      <c r="D814" s="35" t="n"/>
      <c r="E814" s="35" t="n"/>
      <c r="F814" s="172" t="n"/>
      <c r="G814" s="35" t="n"/>
      <c r="H814" s="35" t="n"/>
      <c r="I814" s="35" t="n"/>
      <c r="J814" s="35" t="n"/>
    </row>
    <row r="815">
      <c r="A815" s="35" t="n"/>
      <c r="B815" s="35" t="n"/>
      <c r="C815" s="35" t="n"/>
      <c r="D815" s="35" t="n"/>
      <c r="E815" s="35" t="n"/>
      <c r="F815" s="172" t="n"/>
      <c r="G815" s="35" t="n"/>
      <c r="H815" s="35" t="n"/>
      <c r="I815" s="35" t="n"/>
      <c r="J815" s="35" t="n"/>
    </row>
    <row r="816">
      <c r="A816" s="35" t="n"/>
      <c r="B816" s="35" t="n"/>
      <c r="C816" s="35" t="n"/>
      <c r="D816" s="35" t="n"/>
      <c r="E816" s="35" t="n"/>
      <c r="F816" s="172" t="n"/>
      <c r="G816" s="35" t="n"/>
      <c r="H816" s="35" t="n"/>
      <c r="I816" s="35" t="n"/>
      <c r="J816" s="35" t="n"/>
    </row>
    <row r="817">
      <c r="A817" s="35" t="n"/>
      <c r="B817" s="35" t="n"/>
      <c r="C817" s="35" t="n"/>
      <c r="D817" s="35" t="n"/>
      <c r="E817" s="35" t="n"/>
      <c r="F817" s="172" t="n"/>
      <c r="G817" s="35" t="n"/>
      <c r="H817" s="35" t="n"/>
      <c r="I817" s="35" t="n"/>
      <c r="J817" s="35" t="n"/>
    </row>
    <row r="818">
      <c r="A818" s="35" t="n"/>
      <c r="B818" s="35" t="n"/>
      <c r="C818" s="35" t="n"/>
      <c r="D818" s="35" t="n"/>
      <c r="E818" s="35" t="n"/>
      <c r="F818" s="172" t="n"/>
      <c r="G818" s="35" t="n"/>
      <c r="H818" s="35" t="n"/>
      <c r="I818" s="35" t="n"/>
      <c r="J818" s="35" t="n"/>
    </row>
    <row r="819">
      <c r="A819" s="35" t="n"/>
      <c r="B819" s="35" t="n"/>
      <c r="C819" s="35" t="n"/>
      <c r="D819" s="35" t="n"/>
      <c r="E819" s="35" t="n"/>
      <c r="F819" s="172" t="n"/>
      <c r="G819" s="35" t="n"/>
      <c r="H819" s="35" t="n"/>
      <c r="I819" s="35" t="n"/>
      <c r="J819" s="35" t="n"/>
    </row>
    <row r="820">
      <c r="A820" s="35" t="n"/>
      <c r="B820" s="35" t="n"/>
      <c r="C820" s="35" t="n"/>
      <c r="D820" s="35" t="n"/>
      <c r="E820" s="35" t="n"/>
      <c r="F820" s="172" t="n"/>
      <c r="G820" s="35" t="n"/>
      <c r="H820" s="35" t="n"/>
      <c r="I820" s="35" t="n"/>
      <c r="J820" s="35" t="n"/>
    </row>
    <row r="821">
      <c r="A821" s="35" t="n"/>
      <c r="B821" s="35" t="n"/>
      <c r="C821" s="35" t="n"/>
      <c r="D821" s="35" t="n"/>
      <c r="E821" s="35" t="n"/>
      <c r="F821" s="172" t="n"/>
      <c r="G821" s="35" t="n"/>
      <c r="H821" s="35" t="n"/>
      <c r="I821" s="35" t="n"/>
      <c r="J821" s="35" t="n"/>
    </row>
    <row r="822">
      <c r="A822" s="35" t="n"/>
      <c r="B822" s="35" t="n"/>
      <c r="C822" s="35" t="n"/>
      <c r="D822" s="35" t="n"/>
      <c r="E822" s="35" t="n"/>
      <c r="F822" s="172" t="n"/>
      <c r="G822" s="35" t="n"/>
      <c r="H822" s="35" t="n"/>
      <c r="I822" s="35" t="n"/>
      <c r="J822" s="35" t="n"/>
    </row>
    <row r="823">
      <c r="A823" s="35" t="n"/>
      <c r="B823" s="35" t="n"/>
      <c r="C823" s="35" t="n"/>
      <c r="D823" s="35" t="n"/>
      <c r="E823" s="35" t="n"/>
      <c r="F823" s="172" t="n"/>
      <c r="G823" s="35" t="n"/>
      <c r="H823" s="35" t="n"/>
      <c r="I823" s="35" t="n"/>
      <c r="J823" s="35" t="n"/>
    </row>
    <row r="824">
      <c r="A824" s="35" t="n"/>
      <c r="B824" s="35" t="n"/>
      <c r="C824" s="35" t="n"/>
      <c r="D824" s="35" t="n"/>
      <c r="E824" s="35" t="n"/>
      <c r="F824" s="172" t="n"/>
      <c r="G824" s="35" t="n"/>
      <c r="H824" s="35" t="n"/>
      <c r="I824" s="35" t="n"/>
      <c r="J824" s="35" t="n"/>
    </row>
    <row r="825">
      <c r="A825" s="35" t="n"/>
      <c r="B825" s="35" t="n"/>
      <c r="C825" s="35" t="n"/>
      <c r="D825" s="35" t="n"/>
      <c r="E825" s="35" t="n"/>
      <c r="F825" s="172" t="n"/>
      <c r="G825" s="35" t="n"/>
      <c r="H825" s="35" t="n"/>
      <c r="I825" s="35" t="n"/>
      <c r="J825" s="35" t="n"/>
    </row>
    <row r="826">
      <c r="A826" s="35" t="n"/>
      <c r="B826" s="35" t="n"/>
      <c r="C826" s="35" t="n"/>
      <c r="D826" s="35" t="n"/>
      <c r="E826" s="35" t="n"/>
      <c r="F826" s="172" t="n"/>
      <c r="G826" s="35" t="n"/>
      <c r="H826" s="35" t="n"/>
      <c r="I826" s="35" t="n"/>
      <c r="J826" s="35" t="n"/>
    </row>
    <row r="827">
      <c r="A827" s="35" t="n"/>
      <c r="B827" s="35" t="n"/>
      <c r="C827" s="35" t="n"/>
      <c r="D827" s="35" t="n"/>
      <c r="E827" s="35" t="n"/>
      <c r="F827" s="172" t="n"/>
      <c r="G827" s="35" t="n"/>
      <c r="H827" s="35" t="n"/>
      <c r="I827" s="35" t="n"/>
      <c r="J827" s="35" t="n"/>
    </row>
    <row r="828">
      <c r="A828" s="35" t="n"/>
      <c r="B828" s="35" t="n"/>
      <c r="C828" s="35" t="n"/>
      <c r="D828" s="35" t="n"/>
      <c r="E828" s="35" t="n"/>
      <c r="F828" s="172" t="n"/>
      <c r="G828" s="35" t="n"/>
      <c r="H828" s="35" t="n"/>
      <c r="I828" s="35" t="n"/>
      <c r="J828" s="35" t="n"/>
    </row>
    <row r="829">
      <c r="A829" s="35" t="n"/>
      <c r="B829" s="35" t="n"/>
      <c r="C829" s="35" t="n"/>
      <c r="D829" s="35" t="n"/>
      <c r="E829" s="35" t="n"/>
      <c r="F829" s="172" t="n"/>
      <c r="G829" s="35" t="n"/>
      <c r="H829" s="35" t="n"/>
      <c r="I829" s="35" t="n"/>
      <c r="J829" s="35" t="n"/>
    </row>
    <row r="830">
      <c r="A830" s="35" t="n"/>
      <c r="B830" s="35" t="n"/>
      <c r="C830" s="35" t="n"/>
      <c r="D830" s="35" t="n"/>
      <c r="E830" s="35" t="n"/>
      <c r="F830" s="172" t="n"/>
      <c r="G830" s="35" t="n"/>
      <c r="H830" s="35" t="n"/>
      <c r="I830" s="35" t="n"/>
      <c r="J830" s="35" t="n"/>
    </row>
    <row r="831">
      <c r="A831" s="35" t="n"/>
      <c r="B831" s="35" t="n"/>
      <c r="C831" s="35" t="n"/>
      <c r="D831" s="35" t="n"/>
      <c r="E831" s="35" t="n"/>
      <c r="F831" s="172" t="n"/>
      <c r="G831" s="35" t="n"/>
      <c r="H831" s="35" t="n"/>
      <c r="I831" s="35" t="n"/>
      <c r="J831" s="35" t="n"/>
    </row>
    <row r="832">
      <c r="A832" s="35" t="n"/>
      <c r="B832" s="35" t="n"/>
      <c r="C832" s="35" t="n"/>
      <c r="D832" s="35" t="n"/>
      <c r="E832" s="35" t="n"/>
      <c r="F832" s="172" t="n"/>
      <c r="G832" s="35" t="n"/>
      <c r="H832" s="35" t="n"/>
      <c r="I832" s="35" t="n"/>
      <c r="J832" s="35" t="n"/>
    </row>
    <row r="833">
      <c r="A833" s="35" t="n"/>
      <c r="B833" s="35" t="n"/>
      <c r="C833" s="35" t="n"/>
      <c r="D833" s="35" t="n"/>
      <c r="E833" s="35" t="n"/>
      <c r="F833" s="172" t="n"/>
      <c r="G833" s="35" t="n"/>
      <c r="H833" s="35" t="n"/>
      <c r="I833" s="35" t="n"/>
      <c r="J833" s="35" t="n"/>
    </row>
    <row r="834">
      <c r="A834" s="35" t="n"/>
      <c r="B834" s="35" t="n"/>
      <c r="C834" s="35" t="n"/>
      <c r="D834" s="35" t="n"/>
      <c r="E834" s="35" t="n"/>
      <c r="F834" s="172" t="n"/>
      <c r="G834" s="35" t="n"/>
      <c r="H834" s="35" t="n"/>
      <c r="I834" s="35" t="n"/>
      <c r="J834" s="35" t="n"/>
    </row>
    <row r="835">
      <c r="A835" s="35" t="n"/>
      <c r="B835" s="35" t="n"/>
      <c r="C835" s="35" t="n"/>
      <c r="D835" s="35" t="n"/>
      <c r="E835" s="35" t="n"/>
      <c r="F835" s="172" t="n"/>
      <c r="G835" s="35" t="n"/>
      <c r="H835" s="35" t="n"/>
      <c r="I835" s="35" t="n"/>
      <c r="J835" s="35" t="n"/>
    </row>
    <row r="836">
      <c r="A836" s="35" t="n"/>
      <c r="B836" s="35" t="n"/>
      <c r="C836" s="35" t="n"/>
      <c r="D836" s="35" t="n"/>
      <c r="E836" s="35" t="n"/>
      <c r="F836" s="172" t="n"/>
      <c r="G836" s="35" t="n"/>
      <c r="H836" s="35" t="n"/>
      <c r="I836" s="35" t="n"/>
      <c r="J836" s="35" t="n"/>
    </row>
    <row r="837">
      <c r="A837" s="35" t="n"/>
      <c r="B837" s="35" t="n"/>
      <c r="C837" s="35" t="n"/>
      <c r="D837" s="35" t="n"/>
      <c r="E837" s="35" t="n"/>
      <c r="F837" s="172" t="n"/>
      <c r="G837" s="35" t="n"/>
      <c r="H837" s="35" t="n"/>
      <c r="I837" s="35" t="n"/>
      <c r="J837" s="35" t="n"/>
    </row>
    <row r="838">
      <c r="A838" s="35" t="n"/>
      <c r="B838" s="35" t="n"/>
      <c r="C838" s="35" t="n"/>
      <c r="D838" s="35" t="n"/>
      <c r="E838" s="35" t="n"/>
      <c r="F838" s="172" t="n"/>
      <c r="G838" s="35" t="n"/>
      <c r="H838" s="35" t="n"/>
      <c r="I838" s="35" t="n"/>
      <c r="J838" s="35" t="n"/>
    </row>
    <row r="839">
      <c r="A839" s="35" t="n"/>
      <c r="B839" s="35" t="n"/>
      <c r="C839" s="35" t="n"/>
      <c r="D839" s="35" t="n"/>
      <c r="E839" s="35" t="n"/>
      <c r="F839" s="172" t="n"/>
      <c r="G839" s="35" t="n"/>
      <c r="H839" s="35" t="n"/>
      <c r="I839" s="35" t="n"/>
      <c r="J839" s="35" t="n"/>
    </row>
    <row r="840">
      <c r="A840" s="35" t="n"/>
      <c r="B840" s="35" t="n"/>
      <c r="C840" s="35" t="n"/>
      <c r="D840" s="35" t="n"/>
      <c r="E840" s="35" t="n"/>
      <c r="F840" s="172" t="n"/>
      <c r="G840" s="35" t="n"/>
      <c r="H840" s="35" t="n"/>
      <c r="I840" s="35" t="n"/>
      <c r="J840" s="35" t="n"/>
    </row>
    <row r="841">
      <c r="A841" s="35" t="n"/>
      <c r="B841" s="35" t="n"/>
      <c r="C841" s="35" t="n"/>
      <c r="D841" s="35" t="n"/>
      <c r="E841" s="35" t="n"/>
      <c r="F841" s="172" t="n"/>
      <c r="G841" s="35" t="n"/>
      <c r="H841" s="35" t="n"/>
      <c r="I841" s="35" t="n"/>
      <c r="J841" s="35" t="n"/>
    </row>
    <row r="842">
      <c r="A842" s="35" t="n"/>
      <c r="B842" s="35" t="n"/>
      <c r="C842" s="35" t="n"/>
      <c r="D842" s="35" t="n"/>
      <c r="E842" s="35" t="n"/>
      <c r="F842" s="172" t="n"/>
      <c r="G842" s="35" t="n"/>
      <c r="H842" s="35" t="n"/>
      <c r="I842" s="35" t="n"/>
      <c r="J842" s="35" t="n"/>
    </row>
    <row r="843">
      <c r="A843" s="35" t="n"/>
      <c r="B843" s="35" t="n"/>
      <c r="C843" s="35" t="n"/>
      <c r="D843" s="35" t="n"/>
      <c r="E843" s="35" t="n"/>
      <c r="F843" s="172" t="n"/>
      <c r="G843" s="35" t="n"/>
      <c r="H843" s="35" t="n"/>
      <c r="I843" s="35" t="n"/>
      <c r="J843" s="35" t="n"/>
    </row>
    <row r="844">
      <c r="A844" s="35" t="n"/>
      <c r="B844" s="35" t="n"/>
      <c r="C844" s="35" t="n"/>
      <c r="D844" s="35" t="n"/>
      <c r="E844" s="35" t="n"/>
      <c r="F844" s="172" t="n"/>
      <c r="G844" s="35" t="n"/>
      <c r="H844" s="35" t="n"/>
      <c r="I844" s="35" t="n"/>
      <c r="J844" s="35" t="n"/>
    </row>
    <row r="845">
      <c r="A845" s="35" t="n"/>
      <c r="B845" s="35" t="n"/>
      <c r="C845" s="35" t="n"/>
      <c r="D845" s="35" t="n"/>
      <c r="E845" s="35" t="n"/>
      <c r="F845" s="172" t="n"/>
      <c r="G845" s="35" t="n"/>
      <c r="H845" s="35" t="n"/>
      <c r="I845" s="35" t="n"/>
      <c r="J845" s="35" t="n"/>
    </row>
    <row r="846">
      <c r="A846" s="35" t="n"/>
      <c r="B846" s="35" t="n"/>
      <c r="C846" s="35" t="n"/>
      <c r="D846" s="35" t="n"/>
      <c r="E846" s="35" t="n"/>
      <c r="F846" s="172" t="n"/>
      <c r="G846" s="35" t="n"/>
      <c r="H846" s="35" t="n"/>
      <c r="I846" s="35" t="n"/>
      <c r="J846" s="35" t="n"/>
    </row>
    <row r="847">
      <c r="A847" s="35" t="n"/>
      <c r="B847" s="35" t="n"/>
      <c r="C847" s="35" t="n"/>
      <c r="D847" s="35" t="n"/>
      <c r="E847" s="35" t="n"/>
      <c r="F847" s="172" t="n"/>
      <c r="G847" s="35" t="n"/>
      <c r="H847" s="35" t="n"/>
      <c r="I847" s="35" t="n"/>
      <c r="J847" s="35" t="n"/>
    </row>
    <row r="848">
      <c r="A848" s="35" t="n"/>
      <c r="B848" s="35" t="n"/>
      <c r="C848" s="35" t="n"/>
      <c r="D848" s="35" t="n"/>
      <c r="E848" s="35" t="n"/>
      <c r="F848" s="172" t="n"/>
      <c r="G848" s="35" t="n"/>
      <c r="H848" s="35" t="n"/>
      <c r="I848" s="35" t="n"/>
      <c r="J848" s="35" t="n"/>
    </row>
    <row r="849">
      <c r="A849" s="35" t="n"/>
      <c r="B849" s="35" t="n"/>
      <c r="C849" s="35" t="n"/>
      <c r="D849" s="35" t="n"/>
      <c r="E849" s="35" t="n"/>
      <c r="F849" s="172" t="n"/>
      <c r="G849" s="35" t="n"/>
      <c r="H849" s="35" t="n"/>
      <c r="I849" s="35" t="n"/>
      <c r="J849" s="35" t="n"/>
    </row>
    <row r="850">
      <c r="A850" s="35" t="n"/>
      <c r="B850" s="35" t="n"/>
      <c r="C850" s="35" t="n"/>
      <c r="D850" s="35" t="n"/>
      <c r="E850" s="35" t="n"/>
      <c r="F850" s="172" t="n"/>
      <c r="G850" s="35" t="n"/>
      <c r="H850" s="35" t="n"/>
      <c r="I850" s="35" t="n"/>
      <c r="J850" s="35" t="n"/>
    </row>
    <row r="851">
      <c r="A851" s="35" t="n"/>
      <c r="B851" s="35" t="n"/>
      <c r="C851" s="35" t="n"/>
      <c r="D851" s="35" t="n"/>
      <c r="E851" s="35" t="n"/>
      <c r="F851" s="172" t="n"/>
      <c r="G851" s="35" t="n"/>
      <c r="H851" s="35" t="n"/>
      <c r="I851" s="35" t="n"/>
      <c r="J851" s="35" t="n"/>
    </row>
    <row r="852">
      <c r="A852" s="35" t="n"/>
      <c r="B852" s="35" t="n"/>
      <c r="C852" s="35" t="n"/>
      <c r="D852" s="35" t="n"/>
      <c r="E852" s="35" t="n"/>
      <c r="F852" s="172" t="n"/>
      <c r="G852" s="35" t="n"/>
      <c r="H852" s="35" t="n"/>
      <c r="I852" s="35" t="n"/>
      <c r="J852" s="35" t="n"/>
    </row>
    <row r="853">
      <c r="A853" s="35" t="n"/>
      <c r="B853" s="35" t="n"/>
      <c r="C853" s="35" t="n"/>
      <c r="D853" s="35" t="n"/>
      <c r="E853" s="35" t="n"/>
      <c r="F853" s="172" t="n"/>
      <c r="G853" s="35" t="n"/>
      <c r="H853" s="35" t="n"/>
      <c r="I853" s="35" t="n"/>
      <c r="J853" s="35" t="n"/>
    </row>
    <row r="854">
      <c r="A854" s="35" t="n"/>
      <c r="B854" s="35" t="n"/>
      <c r="C854" s="35" t="n"/>
      <c r="D854" s="35" t="n"/>
      <c r="E854" s="35" t="n"/>
      <c r="F854" s="172" t="n"/>
      <c r="G854" s="35" t="n"/>
      <c r="H854" s="35" t="n"/>
      <c r="I854" s="35" t="n"/>
      <c r="J854" s="35" t="n"/>
    </row>
    <row r="855">
      <c r="A855" s="35" t="n"/>
      <c r="B855" s="35" t="n"/>
      <c r="C855" s="35" t="n"/>
      <c r="D855" s="35" t="n"/>
      <c r="E855" s="35" t="n"/>
      <c r="F855" s="172" t="n"/>
      <c r="G855" s="35" t="n"/>
      <c r="H855" s="35" t="n"/>
      <c r="I855" s="35" t="n"/>
      <c r="J855" s="35" t="n"/>
    </row>
    <row r="856">
      <c r="A856" s="35" t="n"/>
      <c r="B856" s="35" t="n"/>
      <c r="C856" s="35" t="n"/>
      <c r="D856" s="35" t="n"/>
      <c r="E856" s="35" t="n"/>
      <c r="F856" s="172" t="n"/>
      <c r="G856" s="35" t="n"/>
      <c r="H856" s="35" t="n"/>
      <c r="I856" s="35" t="n"/>
      <c r="J856" s="35" t="n"/>
    </row>
    <row r="857">
      <c r="A857" s="35" t="n"/>
      <c r="B857" s="35" t="n"/>
      <c r="C857" s="35" t="n"/>
      <c r="D857" s="35" t="n"/>
      <c r="E857" s="35" t="n"/>
      <c r="F857" s="172" t="n"/>
      <c r="G857" s="35" t="n"/>
      <c r="H857" s="35" t="n"/>
      <c r="I857" s="35" t="n"/>
      <c r="J857" s="35" t="n"/>
    </row>
    <row r="858">
      <c r="A858" s="35" t="n"/>
      <c r="B858" s="35" t="n"/>
      <c r="C858" s="35" t="n"/>
      <c r="D858" s="35" t="n"/>
      <c r="E858" s="35" t="n"/>
      <c r="F858" s="172" t="n"/>
      <c r="G858" s="35" t="n"/>
      <c r="H858" s="35" t="n"/>
      <c r="I858" s="35" t="n"/>
      <c r="J858" s="35" t="n"/>
    </row>
    <row r="859">
      <c r="A859" s="35" t="n"/>
      <c r="B859" s="35" t="n"/>
      <c r="C859" s="35" t="n"/>
      <c r="D859" s="35" t="n"/>
      <c r="E859" s="35" t="n"/>
      <c r="F859" s="172" t="n"/>
      <c r="G859" s="35" t="n"/>
      <c r="H859" s="35" t="n"/>
      <c r="I859" s="35" t="n"/>
      <c r="J859" s="35" t="n"/>
    </row>
    <row r="860">
      <c r="A860" s="35" t="n"/>
      <c r="B860" s="35" t="n"/>
      <c r="C860" s="35" t="n"/>
      <c r="D860" s="35" t="n"/>
      <c r="E860" s="35" t="n"/>
      <c r="F860" s="172" t="n"/>
      <c r="G860" s="35" t="n"/>
      <c r="H860" s="35" t="n"/>
      <c r="I860" s="35" t="n"/>
      <c r="J860" s="35" t="n"/>
    </row>
    <row r="861">
      <c r="A861" s="35" t="n"/>
      <c r="B861" s="35" t="n"/>
      <c r="C861" s="35" t="n"/>
      <c r="D861" s="35" t="n"/>
      <c r="E861" s="35" t="n"/>
      <c r="F861" s="172" t="n"/>
      <c r="G861" s="35" t="n"/>
      <c r="H861" s="35" t="n"/>
      <c r="I861" s="35" t="n"/>
      <c r="J861" s="35" t="n"/>
    </row>
    <row r="862">
      <c r="A862" s="35" t="n"/>
      <c r="B862" s="35" t="n"/>
      <c r="C862" s="35" t="n"/>
      <c r="D862" s="35" t="n"/>
      <c r="E862" s="35" t="n"/>
      <c r="F862" s="172" t="n"/>
      <c r="G862" s="35" t="n"/>
      <c r="H862" s="35" t="n"/>
      <c r="I862" s="35" t="n"/>
      <c r="J862" s="35" t="n"/>
    </row>
    <row r="863">
      <c r="A863" s="35" t="n"/>
      <c r="B863" s="35" t="n"/>
      <c r="C863" s="35" t="n"/>
      <c r="D863" s="35" t="n"/>
      <c r="E863" s="35" t="n"/>
      <c r="F863" s="172" t="n"/>
      <c r="G863" s="35" t="n"/>
      <c r="H863" s="35" t="n"/>
      <c r="I863" s="35" t="n"/>
      <c r="J863" s="35" t="n"/>
    </row>
    <row r="864">
      <c r="A864" s="35" t="n"/>
      <c r="B864" s="35" t="n"/>
      <c r="C864" s="35" t="n"/>
      <c r="D864" s="35" t="n"/>
      <c r="E864" s="35" t="n"/>
      <c r="F864" s="172" t="n"/>
      <c r="G864" s="35" t="n"/>
      <c r="H864" s="35" t="n"/>
      <c r="I864" s="35" t="n"/>
      <c r="J864" s="35" t="n"/>
    </row>
    <row r="865">
      <c r="A865" s="35" t="n"/>
      <c r="B865" s="35" t="n"/>
      <c r="C865" s="35" t="n"/>
      <c r="D865" s="35" t="n"/>
      <c r="E865" s="35" t="n"/>
      <c r="F865" s="172" t="n"/>
      <c r="G865" s="35" t="n"/>
      <c r="H865" s="35" t="n"/>
      <c r="I865" s="35" t="n"/>
      <c r="J865" s="35" t="n"/>
    </row>
    <row r="866">
      <c r="A866" s="35" t="n"/>
      <c r="B866" s="35" t="n"/>
      <c r="C866" s="35" t="n"/>
      <c r="D866" s="35" t="n"/>
      <c r="E866" s="35" t="n"/>
      <c r="F866" s="172" t="n"/>
      <c r="G866" s="35" t="n"/>
      <c r="H866" s="35" t="n"/>
      <c r="I866" s="35" t="n"/>
      <c r="J866" s="35" t="n"/>
    </row>
    <row r="867">
      <c r="A867" s="35" t="n"/>
      <c r="B867" s="35" t="n"/>
      <c r="C867" s="35" t="n"/>
      <c r="D867" s="35" t="n"/>
      <c r="E867" s="35" t="n"/>
      <c r="F867" s="172" t="n"/>
      <c r="G867" s="35" t="n"/>
      <c r="H867" s="35" t="n"/>
      <c r="I867" s="35" t="n"/>
      <c r="J867" s="35" t="n"/>
    </row>
    <row r="868">
      <c r="A868" s="35" t="n"/>
      <c r="B868" s="35" t="n"/>
      <c r="C868" s="35" t="n"/>
      <c r="D868" s="35" t="n"/>
      <c r="E868" s="35" t="n"/>
      <c r="F868" s="172" t="n"/>
      <c r="G868" s="35" t="n"/>
      <c r="H868" s="35" t="n"/>
      <c r="I868" s="35" t="n"/>
      <c r="J868" s="35" t="n"/>
    </row>
    <row r="869">
      <c r="A869" s="35" t="n"/>
      <c r="B869" s="35" t="n"/>
      <c r="C869" s="35" t="n"/>
      <c r="D869" s="35" t="n"/>
      <c r="E869" s="35" t="n"/>
      <c r="F869" s="172" t="n"/>
      <c r="G869" s="35" t="n"/>
      <c r="H869" s="35" t="n"/>
      <c r="I869" s="35" t="n"/>
      <c r="J869" s="35" t="n"/>
    </row>
    <row r="870">
      <c r="A870" s="35" t="n"/>
      <c r="B870" s="35" t="n"/>
      <c r="C870" s="35" t="n"/>
      <c r="D870" s="35" t="n"/>
      <c r="E870" s="35" t="n"/>
      <c r="F870" s="172" t="n"/>
      <c r="G870" s="35" t="n"/>
      <c r="H870" s="35" t="n"/>
      <c r="I870" s="35" t="n"/>
      <c r="J870" s="35" t="n"/>
    </row>
    <row r="871">
      <c r="A871" s="35" t="n"/>
      <c r="B871" s="35" t="n"/>
      <c r="C871" s="35" t="n"/>
      <c r="D871" s="35" t="n"/>
      <c r="E871" s="35" t="n"/>
      <c r="F871" s="172" t="n"/>
      <c r="G871" s="35" t="n"/>
      <c r="H871" s="35" t="n"/>
      <c r="I871" s="35" t="n"/>
      <c r="J871" s="35" t="n"/>
    </row>
    <row r="872">
      <c r="A872" s="35" t="n"/>
      <c r="B872" s="35" t="n"/>
      <c r="C872" s="35" t="n"/>
      <c r="D872" s="35" t="n"/>
      <c r="E872" s="35" t="n"/>
      <c r="F872" s="172" t="n"/>
      <c r="G872" s="35" t="n"/>
      <c r="H872" s="35" t="n"/>
      <c r="I872" s="35" t="n"/>
      <c r="J872" s="35" t="n"/>
    </row>
    <row r="873">
      <c r="A873" s="35" t="n"/>
      <c r="B873" s="35" t="n"/>
      <c r="C873" s="35" t="n"/>
      <c r="D873" s="35" t="n"/>
      <c r="E873" s="35" t="n"/>
      <c r="F873" s="172" t="n"/>
      <c r="G873" s="35" t="n"/>
      <c r="H873" s="35" t="n"/>
      <c r="I873" s="35" t="n"/>
      <c r="J873" s="35" t="n"/>
    </row>
    <row r="874">
      <c r="A874" s="35" t="n"/>
      <c r="B874" s="35" t="n"/>
      <c r="C874" s="35" t="n"/>
      <c r="D874" s="35" t="n"/>
      <c r="E874" s="35" t="n"/>
      <c r="F874" s="172" t="n"/>
      <c r="G874" s="35" t="n"/>
      <c r="H874" s="35" t="n"/>
      <c r="I874" s="35" t="n"/>
      <c r="J874" s="35" t="n"/>
    </row>
    <row r="875">
      <c r="A875" s="35" t="n"/>
      <c r="B875" s="35" t="n"/>
      <c r="C875" s="35" t="n"/>
      <c r="D875" s="35" t="n"/>
      <c r="E875" s="35" t="n"/>
      <c r="F875" s="172" t="n"/>
      <c r="G875" s="35" t="n"/>
      <c r="H875" s="35" t="n"/>
      <c r="I875" s="35" t="n"/>
      <c r="J875" s="35" t="n"/>
    </row>
    <row r="876">
      <c r="A876" s="35" t="n"/>
      <c r="B876" s="35" t="n"/>
      <c r="C876" s="35" t="n"/>
      <c r="D876" s="35" t="n"/>
      <c r="E876" s="35" t="n"/>
      <c r="F876" s="172" t="n"/>
      <c r="G876" s="35" t="n"/>
      <c r="H876" s="35" t="n"/>
      <c r="I876" s="35" t="n"/>
      <c r="J876" s="35" t="n"/>
    </row>
    <row r="877">
      <c r="A877" s="35" t="n"/>
      <c r="B877" s="35" t="n"/>
      <c r="C877" s="35" t="n"/>
      <c r="D877" s="35" t="n"/>
      <c r="E877" s="35" t="n"/>
      <c r="F877" s="172" t="n"/>
      <c r="G877" s="35" t="n"/>
      <c r="H877" s="35" t="n"/>
      <c r="I877" s="35" t="n"/>
      <c r="J877" s="35" t="n"/>
    </row>
    <row r="878">
      <c r="A878" s="35" t="n"/>
      <c r="B878" s="35" t="n"/>
      <c r="C878" s="35" t="n"/>
      <c r="D878" s="35" t="n"/>
      <c r="E878" s="35" t="n"/>
      <c r="F878" s="172" t="n"/>
      <c r="G878" s="35" t="n"/>
      <c r="H878" s="35" t="n"/>
      <c r="I878" s="35" t="n"/>
      <c r="J878" s="35" t="n"/>
    </row>
    <row r="879">
      <c r="A879" s="35" t="n"/>
      <c r="B879" s="35" t="n"/>
      <c r="C879" s="35" t="n"/>
      <c r="D879" s="35" t="n"/>
      <c r="E879" s="35" t="n"/>
      <c r="F879" s="172" t="n"/>
      <c r="G879" s="35" t="n"/>
      <c r="H879" s="35" t="n"/>
      <c r="I879" s="35" t="n"/>
      <c r="J879" s="35" t="n"/>
    </row>
    <row r="880">
      <c r="A880" s="35" t="n"/>
      <c r="B880" s="35" t="n"/>
      <c r="C880" s="35" t="n"/>
      <c r="D880" s="35" t="n"/>
      <c r="E880" s="35" t="n"/>
      <c r="F880" s="172" t="n"/>
      <c r="G880" s="35" t="n"/>
      <c r="H880" s="35" t="n"/>
      <c r="I880" s="35" t="n"/>
      <c r="J880" s="35" t="n"/>
    </row>
    <row r="881">
      <c r="A881" s="35" t="n"/>
      <c r="B881" s="35" t="n"/>
      <c r="C881" s="35" t="n"/>
      <c r="D881" s="35" t="n"/>
      <c r="E881" s="35" t="n"/>
      <c r="F881" s="172" t="n"/>
      <c r="G881" s="35" t="n"/>
      <c r="H881" s="35" t="n"/>
      <c r="I881" s="35" t="n"/>
      <c r="J881" s="35" t="n"/>
    </row>
    <row r="882">
      <c r="A882" s="35" t="n"/>
      <c r="B882" s="35" t="n"/>
      <c r="C882" s="35" t="n"/>
      <c r="D882" s="35" t="n"/>
      <c r="E882" s="35" t="n"/>
      <c r="F882" s="172" t="n"/>
      <c r="G882" s="35" t="n"/>
      <c r="H882" s="35" t="n"/>
      <c r="I882" s="35" t="n"/>
      <c r="J882" s="35" t="n"/>
    </row>
    <row r="883">
      <c r="A883" s="35" t="n"/>
      <c r="B883" s="35" t="n"/>
      <c r="C883" s="35" t="n"/>
      <c r="D883" s="35" t="n"/>
      <c r="E883" s="35" t="n"/>
      <c r="F883" s="172" t="n"/>
      <c r="G883" s="35" t="n"/>
      <c r="H883" s="35" t="n"/>
      <c r="I883" s="35" t="n"/>
      <c r="J883" s="35" t="n"/>
    </row>
    <row r="884">
      <c r="A884" s="35" t="n"/>
      <c r="B884" s="35" t="n"/>
      <c r="C884" s="35" t="n"/>
      <c r="D884" s="35" t="n"/>
      <c r="E884" s="35" t="n"/>
      <c r="F884" s="172" t="n"/>
      <c r="G884" s="35" t="n"/>
      <c r="H884" s="35" t="n"/>
      <c r="I884" s="35" t="n"/>
      <c r="J884" s="35" t="n"/>
    </row>
    <row r="885">
      <c r="A885" s="35" t="n"/>
      <c r="B885" s="35" t="n"/>
      <c r="C885" s="35" t="n"/>
      <c r="D885" s="35" t="n"/>
      <c r="E885" s="35" t="n"/>
      <c r="F885" s="172" t="n"/>
      <c r="G885" s="35" t="n"/>
      <c r="H885" s="35" t="n"/>
      <c r="I885" s="35" t="n"/>
      <c r="J885" s="35" t="n"/>
    </row>
    <row r="886">
      <c r="A886" s="35" t="n"/>
      <c r="B886" s="35" t="n"/>
      <c r="C886" s="35" t="n"/>
      <c r="D886" s="35" t="n"/>
      <c r="E886" s="35" t="n"/>
      <c r="F886" s="172" t="n"/>
      <c r="G886" s="35" t="n"/>
      <c r="H886" s="35" t="n"/>
      <c r="I886" s="35" t="n"/>
      <c r="J886" s="35" t="n"/>
    </row>
    <row r="887">
      <c r="A887" s="35" t="n"/>
      <c r="B887" s="35" t="n"/>
      <c r="C887" s="35" t="n"/>
      <c r="D887" s="35" t="n"/>
      <c r="E887" s="35" t="n"/>
      <c r="F887" s="172" t="n"/>
      <c r="G887" s="35" t="n"/>
      <c r="H887" s="35" t="n"/>
      <c r="I887" s="35" t="n"/>
      <c r="J887" s="35" t="n"/>
    </row>
    <row r="888">
      <c r="A888" s="35" t="n"/>
      <c r="B888" s="35" t="n"/>
      <c r="C888" s="35" t="n"/>
      <c r="D888" s="35" t="n"/>
      <c r="E888" s="35" t="n"/>
      <c r="F888" s="172" t="n"/>
      <c r="G888" s="35" t="n"/>
      <c r="H888" s="35" t="n"/>
      <c r="I888" s="35" t="n"/>
      <c r="J888" s="35" t="n"/>
    </row>
    <row r="889">
      <c r="A889" s="35" t="n"/>
      <c r="B889" s="35" t="n"/>
      <c r="C889" s="35" t="n"/>
      <c r="D889" s="35" t="n"/>
      <c r="E889" s="35" t="n"/>
      <c r="F889" s="172" t="n"/>
      <c r="G889" s="35" t="n"/>
      <c r="H889" s="35" t="n"/>
      <c r="I889" s="35" t="n"/>
      <c r="J889" s="35" t="n"/>
    </row>
    <row r="890">
      <c r="A890" s="35" t="n"/>
      <c r="B890" s="35" t="n"/>
      <c r="C890" s="35" t="n"/>
      <c r="D890" s="35" t="n"/>
      <c r="E890" s="35" t="n"/>
      <c r="F890" s="172" t="n"/>
      <c r="G890" s="35" t="n"/>
      <c r="H890" s="35" t="n"/>
      <c r="I890" s="35" t="n"/>
      <c r="J890" s="35" t="n"/>
    </row>
    <row r="891">
      <c r="A891" s="35" t="n"/>
      <c r="B891" s="35" t="n"/>
      <c r="C891" s="35" t="n"/>
      <c r="D891" s="35" t="n"/>
      <c r="E891" s="35" t="n"/>
      <c r="F891" s="172" t="n"/>
      <c r="G891" s="35" t="n"/>
      <c r="H891" s="35" t="n"/>
      <c r="I891" s="35" t="n"/>
      <c r="J891" s="35" t="n"/>
    </row>
    <row r="892">
      <c r="A892" s="35" t="n"/>
      <c r="B892" s="35" t="n"/>
      <c r="C892" s="35" t="n"/>
      <c r="D892" s="35" t="n"/>
      <c r="E892" s="35" t="n"/>
      <c r="F892" s="172" t="n"/>
      <c r="G892" s="35" t="n"/>
      <c r="H892" s="35" t="n"/>
      <c r="I892" s="35" t="n"/>
      <c r="J892" s="35" t="n"/>
    </row>
    <row r="893">
      <c r="A893" s="35" t="n"/>
      <c r="B893" s="35" t="n"/>
      <c r="C893" s="35" t="n"/>
      <c r="D893" s="35" t="n"/>
      <c r="E893" s="35" t="n"/>
      <c r="F893" s="172" t="n"/>
      <c r="G893" s="35" t="n"/>
      <c r="H893" s="35" t="n"/>
      <c r="I893" s="35" t="n"/>
      <c r="J893" s="35" t="n"/>
    </row>
    <row r="894">
      <c r="A894" s="35" t="n"/>
      <c r="B894" s="35" t="n"/>
      <c r="C894" s="35" t="n"/>
      <c r="D894" s="35" t="n"/>
      <c r="E894" s="35" t="n"/>
      <c r="F894" s="172" t="n"/>
      <c r="G894" s="35" t="n"/>
      <c r="H894" s="35" t="n"/>
      <c r="I894" s="35" t="n"/>
      <c r="J894" s="35" t="n"/>
    </row>
    <row r="895">
      <c r="A895" s="35" t="n"/>
      <c r="B895" s="35" t="n"/>
      <c r="C895" s="35" t="n"/>
      <c r="D895" s="35" t="n"/>
      <c r="E895" s="35" t="n"/>
      <c r="F895" s="172" t="n"/>
      <c r="G895" s="35" t="n"/>
      <c r="H895" s="35" t="n"/>
      <c r="I895" s="35" t="n"/>
      <c r="J895" s="35" t="n"/>
    </row>
    <row r="896">
      <c r="A896" s="35" t="n"/>
      <c r="B896" s="35" t="n"/>
      <c r="C896" s="35" t="n"/>
      <c r="D896" s="35" t="n"/>
      <c r="E896" s="35" t="n"/>
      <c r="F896" s="172" t="n"/>
      <c r="G896" s="35" t="n"/>
      <c r="H896" s="35" t="n"/>
      <c r="I896" s="35" t="n"/>
      <c r="J896" s="35" t="n"/>
    </row>
    <row r="897">
      <c r="A897" s="35" t="n"/>
      <c r="B897" s="35" t="n"/>
      <c r="C897" s="35" t="n"/>
      <c r="D897" s="35" t="n"/>
      <c r="E897" s="35" t="n"/>
      <c r="F897" s="172" t="n"/>
      <c r="G897" s="35" t="n"/>
      <c r="H897" s="35" t="n"/>
      <c r="I897" s="35" t="n"/>
      <c r="J897" s="35" t="n"/>
    </row>
    <row r="898">
      <c r="A898" s="35" t="n"/>
      <c r="B898" s="35" t="n"/>
      <c r="C898" s="35" t="n"/>
      <c r="D898" s="35" t="n"/>
      <c r="E898" s="35" t="n"/>
      <c r="F898" s="172" t="n"/>
      <c r="G898" s="35" t="n"/>
      <c r="H898" s="35" t="n"/>
      <c r="I898" s="35" t="n"/>
      <c r="J898" s="35" t="n"/>
    </row>
    <row r="899">
      <c r="A899" s="35" t="n"/>
      <c r="B899" s="35" t="n"/>
      <c r="C899" s="35" t="n"/>
      <c r="D899" s="35" t="n"/>
      <c r="E899" s="35" t="n"/>
      <c r="F899" s="172" t="n"/>
      <c r="G899" s="35" t="n"/>
      <c r="H899" s="35" t="n"/>
      <c r="I899" s="35" t="n"/>
      <c r="J899" s="35" t="n"/>
    </row>
    <row r="900">
      <c r="A900" s="35" t="n"/>
      <c r="B900" s="35" t="n"/>
      <c r="C900" s="35" t="n"/>
      <c r="D900" s="35" t="n"/>
      <c r="E900" s="35" t="n"/>
      <c r="F900" s="172" t="n"/>
      <c r="G900" s="35" t="n"/>
      <c r="H900" s="35" t="n"/>
      <c r="I900" s="35" t="n"/>
      <c r="J900" s="35" t="n"/>
    </row>
    <row r="901">
      <c r="A901" s="35" t="n"/>
      <c r="B901" s="35" t="n"/>
      <c r="C901" s="35" t="n"/>
      <c r="D901" s="35" t="n"/>
      <c r="E901" s="35" t="n"/>
      <c r="F901" s="172" t="n"/>
      <c r="G901" s="35" t="n"/>
      <c r="H901" s="35" t="n"/>
      <c r="I901" s="35" t="n"/>
      <c r="J901" s="35" t="n"/>
    </row>
    <row r="902">
      <c r="A902" s="35" t="n"/>
      <c r="B902" s="35" t="n"/>
      <c r="C902" s="35" t="n"/>
      <c r="D902" s="35" t="n"/>
      <c r="E902" s="35" t="n"/>
      <c r="F902" s="172" t="n"/>
      <c r="G902" s="35" t="n"/>
      <c r="H902" s="35" t="n"/>
      <c r="I902" s="35" t="n"/>
      <c r="J902" s="35" t="n"/>
    </row>
    <row r="903">
      <c r="A903" s="35" t="n"/>
      <c r="B903" s="35" t="n"/>
      <c r="C903" s="35" t="n"/>
      <c r="D903" s="35" t="n"/>
      <c r="E903" s="35" t="n"/>
      <c r="F903" s="172" t="n"/>
      <c r="G903" s="35" t="n"/>
      <c r="H903" s="35" t="n"/>
      <c r="I903" s="35" t="n"/>
      <c r="J903" s="35" t="n"/>
    </row>
    <row r="904">
      <c r="A904" s="35" t="n"/>
      <c r="B904" s="35" t="n"/>
      <c r="C904" s="35" t="n"/>
      <c r="D904" s="35" t="n"/>
      <c r="E904" s="35" t="n"/>
      <c r="F904" s="172" t="n"/>
      <c r="G904" s="35" t="n"/>
      <c r="H904" s="35" t="n"/>
      <c r="I904" s="35" t="n"/>
      <c r="J904" s="35" t="n"/>
    </row>
    <row r="905">
      <c r="A905" s="35" t="n"/>
      <c r="B905" s="35" t="n"/>
      <c r="C905" s="35" t="n"/>
      <c r="D905" s="35" t="n"/>
      <c r="E905" s="35" t="n"/>
      <c r="F905" s="172" t="n"/>
      <c r="G905" s="35" t="n"/>
      <c r="H905" s="35" t="n"/>
      <c r="I905" s="35" t="n"/>
      <c r="J905" s="35" t="n"/>
    </row>
    <row r="906">
      <c r="A906" s="35" t="n"/>
      <c r="B906" s="35" t="n"/>
      <c r="C906" s="35" t="n"/>
      <c r="D906" s="35" t="n"/>
      <c r="E906" s="35" t="n"/>
      <c r="F906" s="172" t="n"/>
      <c r="G906" s="35" t="n"/>
      <c r="H906" s="35" t="n"/>
      <c r="I906" s="35" t="n"/>
      <c r="J906" s="35" t="n"/>
    </row>
    <row r="907">
      <c r="A907" s="35" t="n"/>
      <c r="B907" s="35" t="n"/>
      <c r="C907" s="35" t="n"/>
      <c r="D907" s="35" t="n"/>
      <c r="E907" s="35" t="n"/>
      <c r="F907" s="172" t="n"/>
      <c r="G907" s="35" t="n"/>
      <c r="H907" s="35" t="n"/>
      <c r="I907" s="35" t="n"/>
      <c r="J907" s="35" t="n"/>
    </row>
    <row r="908">
      <c r="A908" s="35" t="n"/>
      <c r="B908" s="35" t="n"/>
      <c r="C908" s="35" t="n"/>
      <c r="D908" s="35" t="n"/>
      <c r="E908" s="35" t="n"/>
      <c r="F908" s="172" t="n"/>
      <c r="G908" s="35" t="n"/>
      <c r="H908" s="35" t="n"/>
      <c r="I908" s="35" t="n"/>
      <c r="J908" s="35" t="n"/>
    </row>
    <row r="909">
      <c r="A909" s="35" t="n"/>
      <c r="B909" s="35" t="n"/>
      <c r="C909" s="35" t="n"/>
      <c r="D909" s="35" t="n"/>
      <c r="E909" s="35" t="n"/>
      <c r="F909" s="172" t="n"/>
      <c r="G909" s="35" t="n"/>
      <c r="H909" s="35" t="n"/>
      <c r="I909" s="35" t="n"/>
      <c r="J909" s="35" t="n"/>
    </row>
    <row r="910">
      <c r="A910" s="35" t="n"/>
      <c r="B910" s="35" t="n"/>
      <c r="C910" s="35" t="n"/>
      <c r="D910" s="35" t="n"/>
      <c r="E910" s="35" t="n"/>
      <c r="F910" s="172" t="n"/>
      <c r="G910" s="35" t="n"/>
      <c r="H910" s="35" t="n"/>
      <c r="I910" s="35" t="n"/>
      <c r="J910" s="35" t="n"/>
    </row>
    <row r="911">
      <c r="A911" s="35" t="n"/>
      <c r="B911" s="35" t="n"/>
      <c r="C911" s="35" t="n"/>
      <c r="D911" s="35" t="n"/>
      <c r="E911" s="35" t="n"/>
      <c r="F911" s="172" t="n"/>
      <c r="G911" s="35" t="n"/>
      <c r="H911" s="35" t="n"/>
      <c r="I911" s="35" t="n"/>
      <c r="J911" s="35" t="n"/>
    </row>
    <row r="912">
      <c r="A912" s="35" t="n"/>
      <c r="B912" s="35" t="n"/>
      <c r="C912" s="35" t="n"/>
      <c r="D912" s="35" t="n"/>
      <c r="E912" s="35" t="n"/>
      <c r="F912" s="172" t="n"/>
      <c r="G912" s="35" t="n"/>
      <c r="H912" s="35" t="n"/>
      <c r="I912" s="35" t="n"/>
      <c r="J912" s="35" t="n"/>
    </row>
    <row r="913">
      <c r="A913" s="35" t="n"/>
      <c r="B913" s="35" t="n"/>
      <c r="C913" s="35" t="n"/>
      <c r="D913" s="35" t="n"/>
      <c r="E913" s="35" t="n"/>
      <c r="F913" s="172" t="n"/>
      <c r="G913" s="35" t="n"/>
      <c r="H913" s="35" t="n"/>
      <c r="I913" s="35" t="n"/>
      <c r="J913" s="35" t="n"/>
    </row>
    <row r="914">
      <c r="A914" s="35" t="n"/>
      <c r="B914" s="35" t="n"/>
      <c r="C914" s="35" t="n"/>
      <c r="D914" s="35" t="n"/>
      <c r="E914" s="35" t="n"/>
      <c r="F914" s="172" t="n"/>
      <c r="G914" s="35" t="n"/>
      <c r="H914" s="35" t="n"/>
      <c r="I914" s="35" t="n"/>
      <c r="J914" s="35" t="n"/>
    </row>
    <row r="915">
      <c r="A915" s="35" t="n"/>
      <c r="B915" s="35" t="n"/>
      <c r="C915" s="35" t="n"/>
      <c r="D915" s="35" t="n"/>
      <c r="E915" s="35" t="n"/>
      <c r="F915" s="172" t="n"/>
      <c r="G915" s="35" t="n"/>
      <c r="H915" s="35" t="n"/>
      <c r="I915" s="35" t="n"/>
      <c r="J915" s="35" t="n"/>
    </row>
    <row r="916">
      <c r="A916" s="35" t="n"/>
      <c r="B916" s="35" t="n"/>
      <c r="C916" s="35" t="n"/>
      <c r="D916" s="35" t="n"/>
      <c r="E916" s="35" t="n"/>
      <c r="F916" s="172" t="n"/>
      <c r="G916" s="35" t="n"/>
      <c r="H916" s="35" t="n"/>
      <c r="I916" s="35" t="n"/>
      <c r="J916" s="35" t="n"/>
    </row>
    <row r="917">
      <c r="A917" s="35" t="n"/>
      <c r="B917" s="35" t="n"/>
      <c r="C917" s="35" t="n"/>
      <c r="D917" s="35" t="n"/>
      <c r="E917" s="35" t="n"/>
      <c r="F917" s="172" t="n"/>
      <c r="G917" s="35" t="n"/>
      <c r="H917" s="35" t="n"/>
      <c r="I917" s="35" t="n"/>
      <c r="J917" s="35" t="n"/>
    </row>
    <row r="918">
      <c r="A918" s="35" t="n"/>
      <c r="B918" s="35" t="n"/>
      <c r="C918" s="35" t="n"/>
      <c r="D918" s="35" t="n"/>
      <c r="E918" s="35" t="n"/>
      <c r="F918" s="172" t="n"/>
      <c r="G918" s="35" t="n"/>
      <c r="H918" s="35" t="n"/>
      <c r="I918" s="35" t="n"/>
      <c r="J918" s="35" t="n"/>
    </row>
    <row r="919">
      <c r="A919" s="35" t="n"/>
      <c r="B919" s="35" t="n"/>
      <c r="C919" s="35" t="n"/>
      <c r="D919" s="35" t="n"/>
      <c r="E919" s="35" t="n"/>
      <c r="F919" s="172" t="n"/>
      <c r="G919" s="35" t="n"/>
      <c r="H919" s="35" t="n"/>
      <c r="I919" s="35" t="n"/>
      <c r="J919" s="35" t="n"/>
    </row>
    <row r="920">
      <c r="A920" s="35" t="n"/>
      <c r="B920" s="35" t="n"/>
      <c r="C920" s="35" t="n"/>
      <c r="D920" s="35" t="n"/>
      <c r="E920" s="35" t="n"/>
      <c r="F920" s="172" t="n"/>
      <c r="G920" s="35" t="n"/>
      <c r="H920" s="35" t="n"/>
      <c r="I920" s="35" t="n"/>
      <c r="J920" s="35" t="n"/>
    </row>
    <row r="921">
      <c r="A921" s="35" t="n"/>
      <c r="B921" s="35" t="n"/>
      <c r="C921" s="35" t="n"/>
      <c r="D921" s="35" t="n"/>
      <c r="E921" s="35" t="n"/>
      <c r="F921" s="172" t="n"/>
      <c r="G921" s="35" t="n"/>
      <c r="H921" s="35" t="n"/>
      <c r="I921" s="35" t="n"/>
      <c r="J921" s="35" t="n"/>
    </row>
    <row r="922">
      <c r="A922" s="35" t="n"/>
      <c r="B922" s="35" t="n"/>
      <c r="C922" s="35" t="n"/>
      <c r="D922" s="35" t="n"/>
      <c r="E922" s="35" t="n"/>
      <c r="F922" s="172" t="n"/>
      <c r="G922" s="35" t="n"/>
      <c r="H922" s="35" t="n"/>
      <c r="I922" s="35" t="n"/>
      <c r="J922" s="35" t="n"/>
    </row>
    <row r="923">
      <c r="A923" s="35" t="n"/>
      <c r="B923" s="35" t="n"/>
      <c r="C923" s="35" t="n"/>
      <c r="D923" s="35" t="n"/>
      <c r="E923" s="35" t="n"/>
      <c r="F923" s="172" t="n"/>
      <c r="G923" s="35" t="n"/>
      <c r="H923" s="35" t="n"/>
      <c r="I923" s="35" t="n"/>
      <c r="J923" s="35" t="n"/>
    </row>
    <row r="924">
      <c r="A924" s="35" t="n"/>
      <c r="B924" s="35" t="n"/>
      <c r="C924" s="35" t="n"/>
      <c r="D924" s="35" t="n"/>
      <c r="E924" s="35" t="n"/>
      <c r="F924" s="172" t="n"/>
      <c r="G924" s="35" t="n"/>
      <c r="H924" s="35" t="n"/>
      <c r="I924" s="35" t="n"/>
      <c r="J924" s="35" t="n"/>
    </row>
    <row r="925">
      <c r="A925" s="35" t="n"/>
      <c r="B925" s="35" t="n"/>
      <c r="C925" s="35" t="n"/>
      <c r="D925" s="35" t="n"/>
      <c r="E925" s="35" t="n"/>
      <c r="F925" s="172" t="n"/>
      <c r="G925" s="35" t="n"/>
      <c r="H925" s="35" t="n"/>
      <c r="I925" s="35" t="n"/>
      <c r="J925" s="35" t="n"/>
    </row>
    <row r="926">
      <c r="A926" s="35" t="n"/>
      <c r="B926" s="35" t="n"/>
      <c r="C926" s="35" t="n"/>
      <c r="D926" s="35" t="n"/>
      <c r="E926" s="35" t="n"/>
      <c r="F926" s="172" t="n"/>
      <c r="G926" s="35" t="n"/>
      <c r="H926" s="35" t="n"/>
      <c r="I926" s="35" t="n"/>
      <c r="J926" s="35" t="n"/>
    </row>
    <row r="927">
      <c r="A927" s="35" t="n"/>
      <c r="B927" s="35" t="n"/>
      <c r="C927" s="35" t="n"/>
      <c r="D927" s="35" t="n"/>
      <c r="E927" s="35" t="n"/>
      <c r="F927" s="172" t="n"/>
      <c r="G927" s="35" t="n"/>
      <c r="H927" s="35" t="n"/>
      <c r="I927" s="35" t="n"/>
      <c r="J927" s="35" t="n"/>
    </row>
    <row r="928">
      <c r="A928" s="35" t="n"/>
      <c r="B928" s="35" t="n"/>
      <c r="C928" s="35" t="n"/>
      <c r="D928" s="35" t="n"/>
      <c r="E928" s="35" t="n"/>
      <c r="F928" s="172" t="n"/>
      <c r="G928" s="35" t="n"/>
      <c r="H928" s="35" t="n"/>
      <c r="I928" s="35" t="n"/>
      <c r="J928" s="35" t="n"/>
    </row>
    <row r="929">
      <c r="A929" s="35" t="n"/>
      <c r="B929" s="35" t="n"/>
      <c r="C929" s="35" t="n"/>
      <c r="D929" s="35" t="n"/>
      <c r="E929" s="35" t="n"/>
      <c r="F929" s="172" t="n"/>
      <c r="G929" s="35" t="n"/>
      <c r="H929" s="35" t="n"/>
      <c r="I929" s="35" t="n"/>
      <c r="J929" s="35" t="n"/>
    </row>
    <row r="930">
      <c r="A930" s="35" t="n"/>
      <c r="B930" s="35" t="n"/>
      <c r="C930" s="35" t="n"/>
      <c r="D930" s="35" t="n"/>
      <c r="E930" s="35" t="n"/>
      <c r="F930" s="172" t="n"/>
      <c r="G930" s="35" t="n"/>
      <c r="H930" s="35" t="n"/>
      <c r="I930" s="35" t="n"/>
      <c r="J930" s="35" t="n"/>
    </row>
    <row r="931">
      <c r="A931" s="35" t="n"/>
      <c r="B931" s="35" t="n"/>
      <c r="C931" s="35" t="n"/>
      <c r="D931" s="35" t="n"/>
      <c r="E931" s="35" t="n"/>
      <c r="F931" s="172" t="n"/>
      <c r="G931" s="35" t="n"/>
      <c r="H931" s="35" t="n"/>
      <c r="I931" s="35" t="n"/>
      <c r="J931" s="35" t="n"/>
    </row>
    <row r="932">
      <c r="A932" s="35" t="n"/>
      <c r="B932" s="35" t="n"/>
      <c r="C932" s="35" t="n"/>
      <c r="D932" s="35" t="n"/>
      <c r="E932" s="35" t="n"/>
      <c r="F932" s="172" t="n"/>
      <c r="G932" s="35" t="n"/>
      <c r="H932" s="35" t="n"/>
      <c r="I932" s="35" t="n"/>
      <c r="J932" s="35" t="n"/>
    </row>
    <row r="933">
      <c r="A933" s="35" t="n"/>
      <c r="B933" s="35" t="n"/>
      <c r="C933" s="35" t="n"/>
      <c r="D933" s="35" t="n"/>
      <c r="E933" s="35" t="n"/>
      <c r="F933" s="172" t="n"/>
      <c r="G933" s="35" t="n"/>
      <c r="H933" s="35" t="n"/>
      <c r="I933" s="35" t="n"/>
      <c r="J933" s="35" t="n"/>
    </row>
    <row r="934">
      <c r="A934" s="35" t="n"/>
      <c r="B934" s="35" t="n"/>
      <c r="C934" s="35" t="n"/>
      <c r="D934" s="35" t="n"/>
      <c r="E934" s="35" t="n"/>
      <c r="F934" s="172" t="n"/>
      <c r="G934" s="35" t="n"/>
      <c r="H934" s="35" t="n"/>
      <c r="I934" s="35" t="n"/>
      <c r="J934" s="35" t="n"/>
    </row>
    <row r="935">
      <c r="A935" s="35" t="n"/>
      <c r="B935" s="35" t="n"/>
      <c r="C935" s="35" t="n"/>
      <c r="D935" s="35" t="n"/>
      <c r="E935" s="35" t="n"/>
      <c r="F935" s="172" t="n"/>
      <c r="G935" s="35" t="n"/>
      <c r="H935" s="35" t="n"/>
      <c r="I935" s="35" t="n"/>
      <c r="J935" s="35" t="n"/>
    </row>
    <row r="936">
      <c r="A936" s="35" t="n"/>
      <c r="B936" s="35" t="n"/>
      <c r="C936" s="35" t="n"/>
      <c r="D936" s="35" t="n"/>
      <c r="E936" s="35" t="n"/>
      <c r="F936" s="172" t="n"/>
      <c r="G936" s="35" t="n"/>
      <c r="H936" s="35" t="n"/>
      <c r="I936" s="35" t="n"/>
      <c r="J936" s="35" t="n"/>
    </row>
    <row r="937">
      <c r="A937" s="35" t="n"/>
      <c r="B937" s="35" t="n"/>
      <c r="C937" s="35" t="n"/>
      <c r="D937" s="35" t="n"/>
      <c r="E937" s="35" t="n"/>
      <c r="F937" s="172" t="n"/>
      <c r="G937" s="35" t="n"/>
      <c r="H937" s="35" t="n"/>
      <c r="I937" s="35" t="n"/>
      <c r="J937" s="35" t="n"/>
    </row>
    <row r="938">
      <c r="A938" s="35" t="n"/>
      <c r="B938" s="35" t="n"/>
      <c r="C938" s="35" t="n"/>
      <c r="D938" s="35" t="n"/>
      <c r="E938" s="35" t="n"/>
      <c r="F938" s="172" t="n"/>
      <c r="G938" s="35" t="n"/>
      <c r="H938" s="35" t="n"/>
      <c r="I938" s="35" t="n"/>
      <c r="J938" s="35" t="n"/>
    </row>
    <row r="939">
      <c r="A939" s="35" t="n"/>
      <c r="B939" s="35" t="n"/>
      <c r="C939" s="35" t="n"/>
      <c r="D939" s="35" t="n"/>
      <c r="E939" s="35" t="n"/>
      <c r="F939" s="172" t="n"/>
      <c r="G939" s="35" t="n"/>
      <c r="H939" s="35" t="n"/>
      <c r="I939" s="35" t="n"/>
      <c r="J939" s="35" t="n"/>
    </row>
    <row r="940">
      <c r="A940" s="35" t="n"/>
      <c r="B940" s="35" t="n"/>
      <c r="C940" s="35" t="n"/>
      <c r="D940" s="35" t="n"/>
      <c r="E940" s="35" t="n"/>
      <c r="F940" s="172" t="n"/>
      <c r="G940" s="35" t="n"/>
      <c r="H940" s="35" t="n"/>
      <c r="I940" s="35" t="n"/>
      <c r="J940" s="35" t="n"/>
    </row>
    <row r="941">
      <c r="A941" s="35" t="n"/>
      <c r="B941" s="35" t="n"/>
      <c r="C941" s="35" t="n"/>
      <c r="D941" s="35" t="n"/>
      <c r="E941" s="35" t="n"/>
      <c r="F941" s="172" t="n"/>
      <c r="G941" s="35" t="n"/>
      <c r="H941" s="35" t="n"/>
      <c r="I941" s="35" t="n"/>
      <c r="J941" s="35" t="n"/>
    </row>
    <row r="942">
      <c r="A942" s="35" t="n"/>
      <c r="B942" s="35" t="n"/>
      <c r="C942" s="35" t="n"/>
      <c r="D942" s="35" t="n"/>
      <c r="E942" s="35" t="n"/>
      <c r="F942" s="172" t="n"/>
      <c r="G942" s="35" t="n"/>
      <c r="H942" s="35" t="n"/>
      <c r="I942" s="35" t="n"/>
      <c r="J942" s="35" t="n"/>
    </row>
    <row r="943">
      <c r="A943" s="35" t="n"/>
      <c r="B943" s="35" t="n"/>
      <c r="C943" s="35" t="n"/>
      <c r="D943" s="35" t="n"/>
      <c r="E943" s="35" t="n"/>
      <c r="F943" s="172" t="n"/>
      <c r="G943" s="35" t="n"/>
      <c r="H943" s="35" t="n"/>
      <c r="I943" s="35" t="n"/>
      <c r="J943" s="35" t="n"/>
    </row>
    <row r="944">
      <c r="A944" s="35" t="n"/>
      <c r="B944" s="35" t="n"/>
      <c r="C944" s="35" t="n"/>
      <c r="D944" s="35" t="n"/>
      <c r="E944" s="35" t="n"/>
      <c r="F944" s="172" t="n"/>
      <c r="G944" s="35" t="n"/>
      <c r="H944" s="35" t="n"/>
      <c r="I944" s="35" t="n"/>
      <c r="J944" s="35" t="n"/>
    </row>
    <row r="945">
      <c r="A945" s="35" t="n"/>
      <c r="B945" s="35" t="n"/>
      <c r="C945" s="35" t="n"/>
      <c r="D945" s="35" t="n"/>
      <c r="E945" s="35" t="n"/>
      <c r="F945" s="172" t="n"/>
      <c r="G945" s="35" t="n"/>
      <c r="H945" s="35" t="n"/>
      <c r="I945" s="35" t="n"/>
      <c r="J945" s="35" t="n"/>
    </row>
    <row r="946">
      <c r="A946" s="35" t="n"/>
      <c r="B946" s="35" t="n"/>
      <c r="C946" s="35" t="n"/>
      <c r="D946" s="35" t="n"/>
      <c r="E946" s="35" t="n"/>
      <c r="F946" s="172" t="n"/>
      <c r="G946" s="35" t="n"/>
      <c r="H946" s="35" t="n"/>
      <c r="I946" s="35" t="n"/>
      <c r="J946" s="35" t="n"/>
    </row>
    <row r="947">
      <c r="A947" s="35" t="n"/>
      <c r="B947" s="35" t="n"/>
      <c r="C947" s="35" t="n"/>
      <c r="D947" s="35" t="n"/>
      <c r="E947" s="35" t="n"/>
      <c r="F947" s="172" t="n"/>
      <c r="G947" s="35" t="n"/>
      <c r="H947" s="35" t="n"/>
      <c r="I947" s="35" t="n"/>
      <c r="J947" s="35" t="n"/>
    </row>
    <row r="948">
      <c r="A948" s="35" t="n"/>
      <c r="B948" s="35" t="n"/>
      <c r="C948" s="35" t="n"/>
      <c r="D948" s="35" t="n"/>
      <c r="E948" s="35" t="n"/>
      <c r="F948" s="172" t="n"/>
      <c r="G948" s="35" t="n"/>
      <c r="H948" s="35" t="n"/>
      <c r="I948" s="35" t="n"/>
      <c r="J948" s="35" t="n"/>
    </row>
    <row r="949">
      <c r="A949" s="35" t="n"/>
      <c r="B949" s="35" t="n"/>
      <c r="C949" s="35" t="n"/>
      <c r="D949" s="35" t="n"/>
      <c r="E949" s="35" t="n"/>
      <c r="F949" s="172" t="n"/>
      <c r="G949" s="35" t="n"/>
      <c r="H949" s="35" t="n"/>
      <c r="I949" s="35" t="n"/>
      <c r="J949" s="35" t="n"/>
    </row>
    <row r="950">
      <c r="A950" s="35" t="n"/>
      <c r="B950" s="35" t="n"/>
      <c r="C950" s="35" t="n"/>
      <c r="D950" s="35" t="n"/>
      <c r="E950" s="35" t="n"/>
      <c r="F950" s="172" t="n"/>
      <c r="G950" s="35" t="n"/>
      <c r="H950" s="35" t="n"/>
      <c r="I950" s="35" t="n"/>
      <c r="J950" s="35" t="n"/>
    </row>
    <row r="951">
      <c r="A951" s="35" t="n"/>
      <c r="B951" s="35" t="n"/>
      <c r="C951" s="35" t="n"/>
      <c r="D951" s="35" t="n"/>
      <c r="E951" s="35" t="n"/>
      <c r="F951" s="172" t="n"/>
      <c r="G951" s="35" t="n"/>
      <c r="H951" s="35" t="n"/>
      <c r="I951" s="35" t="n"/>
      <c r="J951" s="35" t="n"/>
    </row>
    <row r="952">
      <c r="A952" s="35" t="n"/>
      <c r="B952" s="35" t="n"/>
      <c r="C952" s="35" t="n"/>
      <c r="D952" s="35" t="n"/>
      <c r="E952" s="35" t="n"/>
      <c r="F952" s="172" t="n"/>
      <c r="G952" s="35" t="n"/>
      <c r="H952" s="35" t="n"/>
      <c r="I952" s="35" t="n"/>
      <c r="J952" s="35" t="n"/>
    </row>
    <row r="953">
      <c r="A953" s="35" t="n"/>
      <c r="B953" s="35" t="n"/>
      <c r="C953" s="35" t="n"/>
      <c r="D953" s="35" t="n"/>
      <c r="E953" s="35" t="n"/>
      <c r="F953" s="172" t="n"/>
      <c r="G953" s="35" t="n"/>
      <c r="H953" s="35" t="n"/>
      <c r="I953" s="35" t="n"/>
      <c r="J953" s="35" t="n"/>
    </row>
    <row r="954">
      <c r="A954" s="35" t="n"/>
      <c r="B954" s="35" t="n"/>
      <c r="C954" s="35" t="n"/>
      <c r="D954" s="35" t="n"/>
      <c r="E954" s="35" t="n"/>
      <c r="F954" s="172" t="n"/>
      <c r="G954" s="35" t="n"/>
      <c r="H954" s="35" t="n"/>
      <c r="I954" s="35" t="n"/>
      <c r="J954" s="35" t="n"/>
    </row>
    <row r="955">
      <c r="A955" s="35" t="n"/>
      <c r="B955" s="35" t="n"/>
      <c r="C955" s="35" t="n"/>
      <c r="D955" s="35" t="n"/>
      <c r="E955" s="35" t="n"/>
      <c r="F955" s="172" t="n"/>
      <c r="G955" s="35" t="n"/>
      <c r="H955" s="35" t="n"/>
      <c r="I955" s="35" t="n"/>
      <c r="J955" s="35" t="n"/>
    </row>
    <row r="956">
      <c r="A956" s="35" t="n"/>
      <c r="B956" s="35" t="n"/>
      <c r="C956" s="35" t="n"/>
      <c r="D956" s="35" t="n"/>
      <c r="E956" s="35" t="n"/>
      <c r="F956" s="172" t="n"/>
      <c r="G956" s="35" t="n"/>
      <c r="H956" s="35" t="n"/>
      <c r="I956" s="35" t="n"/>
      <c r="J956" s="35" t="n"/>
    </row>
    <row r="957">
      <c r="A957" s="35" t="n"/>
      <c r="B957" s="35" t="n"/>
      <c r="C957" s="35" t="n"/>
      <c r="D957" s="35" t="n"/>
      <c r="E957" s="35" t="n"/>
      <c r="F957" s="172" t="n"/>
      <c r="G957" s="35" t="n"/>
      <c r="H957" s="35" t="n"/>
      <c r="I957" s="35" t="n"/>
      <c r="J957" s="35" t="n"/>
    </row>
    <row r="958">
      <c r="A958" s="35" t="n"/>
      <c r="B958" s="35" t="n"/>
      <c r="C958" s="35" t="n"/>
      <c r="D958" s="35" t="n"/>
      <c r="E958" s="35" t="n"/>
      <c r="F958" s="172" t="n"/>
      <c r="G958" s="35" t="n"/>
      <c r="H958" s="35" t="n"/>
      <c r="I958" s="35" t="n"/>
      <c r="J958" s="35" t="n"/>
    </row>
    <row r="959">
      <c r="A959" s="35" t="n"/>
      <c r="B959" s="35" t="n"/>
      <c r="C959" s="35" t="n"/>
      <c r="D959" s="35" t="n"/>
      <c r="E959" s="35" t="n"/>
      <c r="F959" s="172" t="n"/>
      <c r="G959" s="35" t="n"/>
      <c r="H959" s="35" t="n"/>
      <c r="I959" s="35" t="n"/>
      <c r="J959" s="35" t="n"/>
    </row>
    <row r="960">
      <c r="A960" s="35" t="n"/>
      <c r="B960" s="35" t="n"/>
      <c r="C960" s="35" t="n"/>
      <c r="D960" s="35" t="n"/>
      <c r="E960" s="35" t="n"/>
      <c r="F960" s="172" t="n"/>
      <c r="G960" s="35" t="n"/>
      <c r="H960" s="35" t="n"/>
      <c r="I960" s="35" t="n"/>
      <c r="J960" s="35" t="n"/>
    </row>
    <row r="961">
      <c r="A961" s="35" t="n"/>
      <c r="B961" s="35" t="n"/>
      <c r="C961" s="35" t="n"/>
      <c r="D961" s="35" t="n"/>
      <c r="E961" s="35" t="n"/>
      <c r="F961" s="172" t="n"/>
      <c r="G961" s="35" t="n"/>
      <c r="H961" s="35" t="n"/>
      <c r="I961" s="35" t="n"/>
      <c r="J961" s="35" t="n"/>
    </row>
    <row r="962">
      <c r="A962" s="35" t="n"/>
      <c r="B962" s="35" t="n"/>
      <c r="C962" s="35" t="n"/>
      <c r="D962" s="35" t="n"/>
      <c r="E962" s="35" t="n"/>
      <c r="F962" s="172" t="n"/>
      <c r="G962" s="35" t="n"/>
      <c r="H962" s="35" t="n"/>
      <c r="I962" s="35" t="n"/>
      <c r="J962" s="35" t="n"/>
    </row>
    <row r="963">
      <c r="A963" s="35" t="n"/>
      <c r="B963" s="35" t="n"/>
      <c r="C963" s="35" t="n"/>
      <c r="D963" s="35" t="n"/>
      <c r="E963" s="35" t="n"/>
      <c r="F963" s="172" t="n"/>
      <c r="G963" s="35" t="n"/>
      <c r="H963" s="35" t="n"/>
      <c r="I963" s="35" t="n"/>
      <c r="J963" s="35" t="n"/>
    </row>
    <row r="964">
      <c r="A964" s="35" t="n"/>
      <c r="B964" s="35" t="n"/>
      <c r="C964" s="35" t="n"/>
      <c r="D964" s="35" t="n"/>
      <c r="E964" s="35" t="n"/>
      <c r="F964" s="172" t="n"/>
      <c r="G964" s="35" t="n"/>
      <c r="H964" s="35" t="n"/>
      <c r="I964" s="35" t="n"/>
      <c r="J964" s="35" t="n"/>
    </row>
    <row r="965">
      <c r="A965" s="35" t="n"/>
      <c r="B965" s="35" t="n"/>
      <c r="C965" s="35" t="n"/>
      <c r="D965" s="35" t="n"/>
      <c r="E965" s="35" t="n"/>
      <c r="F965" s="172" t="n"/>
      <c r="G965" s="35" t="n"/>
      <c r="H965" s="35" t="n"/>
      <c r="I965" s="35" t="n"/>
      <c r="J965" s="35" t="n"/>
    </row>
    <row r="966">
      <c r="A966" s="35" t="n"/>
      <c r="B966" s="35" t="n"/>
      <c r="C966" s="35" t="n"/>
      <c r="D966" s="35" t="n"/>
      <c r="E966" s="35" t="n"/>
      <c r="F966" s="172" t="n"/>
      <c r="G966" s="35" t="n"/>
      <c r="H966" s="35" t="n"/>
      <c r="I966" s="35" t="n"/>
      <c r="J966" s="35" t="n"/>
    </row>
    <row r="967">
      <c r="A967" s="35" t="n"/>
      <c r="B967" s="35" t="n"/>
      <c r="C967" s="35" t="n"/>
      <c r="D967" s="35" t="n"/>
      <c r="E967" s="35" t="n"/>
      <c r="F967" s="172" t="n"/>
      <c r="G967" s="35" t="n"/>
      <c r="H967" s="35" t="n"/>
      <c r="I967" s="35" t="n"/>
      <c r="J967" s="35" t="n"/>
    </row>
    <row r="968">
      <c r="A968" s="35" t="n"/>
      <c r="B968" s="35" t="n"/>
      <c r="C968" s="35" t="n"/>
      <c r="D968" s="35" t="n"/>
      <c r="E968" s="35" t="n"/>
      <c r="F968" s="172" t="n"/>
      <c r="G968" s="35" t="n"/>
      <c r="H968" s="35" t="n"/>
      <c r="I968" s="35" t="n"/>
      <c r="J968" s="35" t="n"/>
    </row>
    <row r="969">
      <c r="A969" s="35" t="n"/>
      <c r="B969" s="35" t="n"/>
      <c r="C969" s="35" t="n"/>
      <c r="D969" s="35" t="n"/>
      <c r="E969" s="35" t="n"/>
      <c r="F969" s="172" t="n"/>
      <c r="G969" s="35" t="n"/>
      <c r="H969" s="35" t="n"/>
      <c r="I969" s="35" t="n"/>
      <c r="J969" s="35" t="n"/>
    </row>
    <row r="970">
      <c r="A970" s="35" t="n"/>
      <c r="B970" s="35" t="n"/>
      <c r="C970" s="35" t="n"/>
      <c r="D970" s="35" t="n"/>
      <c r="E970" s="35" t="n"/>
      <c r="F970" s="172" t="n"/>
      <c r="G970" s="35" t="n"/>
      <c r="H970" s="35" t="n"/>
      <c r="I970" s="35" t="n"/>
      <c r="J970" s="35" t="n"/>
    </row>
    <row r="971">
      <c r="A971" s="35" t="n"/>
      <c r="B971" s="35" t="n"/>
      <c r="C971" s="35" t="n"/>
      <c r="D971" s="35" t="n"/>
      <c r="E971" s="35" t="n"/>
      <c r="F971" s="172" t="n"/>
      <c r="G971" s="35" t="n"/>
      <c r="H971" s="35" t="n"/>
      <c r="I971" s="35" t="n"/>
      <c r="J971" s="35" t="n"/>
    </row>
    <row r="972">
      <c r="A972" s="35" t="n"/>
      <c r="B972" s="35" t="n"/>
      <c r="C972" s="35" t="n"/>
      <c r="D972" s="35" t="n"/>
      <c r="E972" s="35" t="n"/>
      <c r="F972" s="172" t="n"/>
      <c r="G972" s="35" t="n"/>
      <c r="H972" s="35" t="n"/>
      <c r="I972" s="35" t="n"/>
      <c r="J972" s="35" t="n"/>
    </row>
    <row r="973">
      <c r="A973" s="35" t="n"/>
      <c r="B973" s="35" t="n"/>
      <c r="C973" s="35" t="n"/>
      <c r="D973" s="35" t="n"/>
      <c r="E973" s="35" t="n"/>
      <c r="F973" s="172" t="n"/>
      <c r="G973" s="35" t="n"/>
      <c r="H973" s="35" t="n"/>
      <c r="I973" s="35" t="n"/>
      <c r="J973" s="35" t="n"/>
    </row>
    <row r="974">
      <c r="A974" s="35" t="n"/>
      <c r="B974" s="35" t="n"/>
      <c r="C974" s="35" t="n"/>
      <c r="D974" s="35" t="n"/>
      <c r="E974" s="35" t="n"/>
      <c r="F974" s="172" t="n"/>
      <c r="G974" s="35" t="n"/>
      <c r="H974" s="35" t="n"/>
      <c r="I974" s="35" t="n"/>
      <c r="J974" s="35" t="n"/>
    </row>
    <row r="975">
      <c r="A975" s="35" t="n"/>
      <c r="B975" s="35" t="n"/>
      <c r="C975" s="35" t="n"/>
      <c r="D975" s="35" t="n"/>
      <c r="E975" s="35" t="n"/>
      <c r="F975" s="172" t="n"/>
      <c r="G975" s="35" t="n"/>
      <c r="H975" s="35" t="n"/>
      <c r="I975" s="35" t="n"/>
      <c r="J975" s="35" t="n"/>
    </row>
    <row r="976">
      <c r="A976" s="35" t="n"/>
      <c r="B976" s="35" t="n"/>
      <c r="C976" s="35" t="n"/>
      <c r="D976" s="35" t="n"/>
      <c r="E976" s="35" t="n"/>
      <c r="F976" s="172" t="n"/>
      <c r="G976" s="35" t="n"/>
      <c r="H976" s="35" t="n"/>
      <c r="I976" s="35" t="n"/>
      <c r="J976" s="35" t="n"/>
    </row>
    <row r="977">
      <c r="A977" s="35" t="n"/>
      <c r="B977" s="35" t="n"/>
      <c r="C977" s="35" t="n"/>
      <c r="D977" s="35" t="n"/>
      <c r="E977" s="35" t="n"/>
      <c r="F977" s="172" t="n"/>
      <c r="G977" s="35" t="n"/>
      <c r="H977" s="35" t="n"/>
      <c r="I977" s="35" t="n"/>
      <c r="J977" s="35" t="n"/>
    </row>
    <row r="978">
      <c r="A978" s="35" t="n"/>
      <c r="B978" s="35" t="n"/>
      <c r="C978" s="35" t="n"/>
      <c r="D978" s="35" t="n"/>
      <c r="E978" s="35" t="n"/>
      <c r="F978" s="172" t="n"/>
      <c r="G978" s="35" t="n"/>
      <c r="H978" s="35" t="n"/>
      <c r="I978" s="35" t="n"/>
      <c r="J978" s="35" t="n"/>
    </row>
    <row r="979">
      <c r="A979" s="35" t="n"/>
      <c r="B979" s="35" t="n"/>
      <c r="C979" s="35" t="n"/>
      <c r="D979" s="35" t="n"/>
      <c r="E979" s="35" t="n"/>
      <c r="F979" s="172" t="n"/>
      <c r="G979" s="35" t="n"/>
      <c r="H979" s="35" t="n"/>
      <c r="I979" s="35" t="n"/>
      <c r="J979" s="35" t="n"/>
    </row>
    <row r="980">
      <c r="A980" s="35" t="n"/>
      <c r="B980" s="35" t="n"/>
      <c r="C980" s="35" t="n"/>
      <c r="D980" s="35" t="n"/>
      <c r="E980" s="35" t="n"/>
      <c r="F980" s="172" t="n"/>
      <c r="G980" s="35" t="n"/>
      <c r="H980" s="35" t="n"/>
      <c r="I980" s="35" t="n"/>
      <c r="J980" s="35" t="n"/>
    </row>
    <row r="981">
      <c r="A981" s="35" t="n"/>
      <c r="B981" s="35" t="n"/>
      <c r="C981" s="35" t="n"/>
      <c r="D981" s="35" t="n"/>
      <c r="E981" s="35" t="n"/>
      <c r="F981" s="172" t="n"/>
      <c r="G981" s="35" t="n"/>
      <c r="H981" s="35" t="n"/>
      <c r="I981" s="35" t="n"/>
      <c r="J981" s="35" t="n"/>
    </row>
    <row r="982">
      <c r="A982" s="35" t="n"/>
      <c r="B982" s="35" t="n"/>
      <c r="C982" s="35" t="n"/>
      <c r="D982" s="35" t="n"/>
      <c r="E982" s="35" t="n"/>
      <c r="F982" s="172" t="n"/>
      <c r="G982" s="35" t="n"/>
      <c r="H982" s="35" t="n"/>
      <c r="I982" s="35" t="n"/>
      <c r="J982" s="35" t="n"/>
    </row>
    <row r="983">
      <c r="A983" s="35" t="n"/>
      <c r="B983" s="35" t="n"/>
      <c r="C983" s="35" t="n"/>
      <c r="D983" s="35" t="n"/>
      <c r="E983" s="35" t="n"/>
      <c r="F983" s="172" t="n"/>
      <c r="G983" s="35" t="n"/>
      <c r="H983" s="35" t="n"/>
      <c r="I983" s="35" t="n"/>
      <c r="J983" s="35" t="n"/>
    </row>
    <row r="984">
      <c r="A984" s="35" t="n"/>
      <c r="B984" s="35" t="n"/>
      <c r="C984" s="35" t="n"/>
      <c r="D984" s="35" t="n"/>
      <c r="E984" s="35" t="n"/>
      <c r="F984" s="172" t="n"/>
      <c r="G984" s="35" t="n"/>
      <c r="H984" s="35" t="n"/>
      <c r="I984" s="35" t="n"/>
      <c r="J984" s="35" t="n"/>
    </row>
    <row r="985">
      <c r="A985" s="35" t="n"/>
      <c r="B985" s="35" t="n"/>
      <c r="C985" s="35" t="n"/>
      <c r="D985" s="35" t="n"/>
      <c r="E985" s="35" t="n"/>
      <c r="F985" s="172" t="n"/>
      <c r="G985" s="35" t="n"/>
      <c r="H985" s="35" t="n"/>
      <c r="I985" s="35" t="n"/>
      <c r="J985" s="35" t="n"/>
    </row>
    <row r="986">
      <c r="A986" s="35" t="n"/>
      <c r="B986" s="35" t="n"/>
      <c r="C986" s="35" t="n"/>
      <c r="D986" s="35" t="n"/>
      <c r="E986" s="35" t="n"/>
      <c r="F986" s="172" t="n"/>
      <c r="G986" s="35" t="n"/>
      <c r="H986" s="35" t="n"/>
      <c r="I986" s="35" t="n"/>
      <c r="J986" s="35" t="n"/>
    </row>
    <row r="987">
      <c r="A987" s="35" t="n"/>
      <c r="B987" s="35" t="n"/>
      <c r="C987" s="35" t="n"/>
      <c r="D987" s="35" t="n"/>
      <c r="E987" s="35" t="n"/>
      <c r="F987" s="172" t="n"/>
      <c r="G987" s="35" t="n"/>
      <c r="H987" s="35" t="n"/>
      <c r="I987" s="35" t="n"/>
      <c r="J987" s="35" t="n"/>
    </row>
    <row r="988">
      <c r="A988" s="35" t="n"/>
      <c r="B988" s="35" t="n"/>
      <c r="C988" s="35" t="n"/>
      <c r="D988" s="35" t="n"/>
      <c r="E988" s="35" t="n"/>
      <c r="F988" s="172" t="n"/>
      <c r="G988" s="35" t="n"/>
      <c r="H988" s="35" t="n"/>
      <c r="I988" s="35" t="n"/>
      <c r="J988" s="35" t="n"/>
    </row>
    <row r="989">
      <c r="A989" s="35" t="n"/>
      <c r="B989" s="35" t="n"/>
      <c r="C989" s="35" t="n"/>
      <c r="D989" s="35" t="n"/>
      <c r="E989" s="35" t="n"/>
      <c r="F989" s="172" t="n"/>
      <c r="G989" s="35" t="n"/>
      <c r="H989" s="35" t="n"/>
      <c r="I989" s="35" t="n"/>
      <c r="J989" s="35" t="n"/>
    </row>
    <row r="990">
      <c r="A990" s="35" t="n"/>
      <c r="B990" s="35" t="n"/>
      <c r="C990" s="35" t="n"/>
      <c r="D990" s="35" t="n"/>
      <c r="E990" s="35" t="n"/>
      <c r="F990" s="172" t="n"/>
      <c r="G990" s="35" t="n"/>
      <c r="H990" s="35" t="n"/>
      <c r="I990" s="35" t="n"/>
      <c r="J990" s="35" t="n"/>
    </row>
    <row r="991">
      <c r="A991" s="35" t="n"/>
      <c r="B991" s="35" t="n"/>
      <c r="C991" s="35" t="n"/>
      <c r="D991" s="35" t="n"/>
      <c r="E991" s="35" t="n"/>
      <c r="F991" s="172" t="n"/>
      <c r="G991" s="35" t="n"/>
      <c r="H991" s="35" t="n"/>
      <c r="I991" s="35" t="n"/>
      <c r="J991" s="35" t="n"/>
    </row>
    <row r="992">
      <c r="A992" s="35" t="n"/>
      <c r="B992" s="35" t="n"/>
      <c r="C992" s="35" t="n"/>
      <c r="D992" s="35" t="n"/>
      <c r="E992" s="35" t="n"/>
      <c r="F992" s="172" t="n"/>
      <c r="G992" s="35" t="n"/>
      <c r="H992" s="35" t="n"/>
      <c r="I992" s="35" t="n"/>
      <c r="J992" s="35" t="n"/>
    </row>
    <row r="993">
      <c r="A993" s="35" t="n"/>
      <c r="B993" s="35" t="n"/>
      <c r="C993" s="35" t="n"/>
      <c r="D993" s="35" t="n"/>
      <c r="E993" s="35" t="n"/>
      <c r="F993" s="172" t="n"/>
      <c r="G993" s="35" t="n"/>
      <c r="H993" s="35" t="n"/>
      <c r="I993" s="35" t="n"/>
      <c r="J993" s="35" t="n"/>
    </row>
    <row r="994">
      <c r="A994" s="35" t="n"/>
      <c r="B994" s="35" t="n"/>
      <c r="C994" s="35" t="n"/>
      <c r="D994" s="35" t="n"/>
      <c r="E994" s="35" t="n"/>
      <c r="F994" s="172" t="n"/>
      <c r="G994" s="35" t="n"/>
      <c r="H994" s="35" t="n"/>
      <c r="I994" s="35" t="n"/>
      <c r="J994" s="35" t="n"/>
    </row>
    <row r="995">
      <c r="A995" s="35" t="n"/>
      <c r="B995" s="35" t="n"/>
      <c r="C995" s="35" t="n"/>
      <c r="D995" s="35" t="n"/>
      <c r="E995" s="35" t="n"/>
      <c r="F995" s="172" t="n"/>
      <c r="G995" s="35" t="n"/>
      <c r="H995" s="35" t="n"/>
      <c r="I995" s="35" t="n"/>
      <c r="J995" s="35" t="n"/>
    </row>
    <row r="996">
      <c r="A996" s="35" t="n"/>
      <c r="B996" s="35" t="n"/>
      <c r="C996" s="35" t="n"/>
      <c r="D996" s="35" t="n"/>
      <c r="E996" s="35" t="n"/>
      <c r="F996" s="172" t="n"/>
      <c r="G996" s="35" t="n"/>
      <c r="H996" s="35" t="n"/>
      <c r="I996" s="35" t="n"/>
      <c r="J996" s="35" t="n"/>
    </row>
    <row r="997">
      <c r="A997" s="35" t="n"/>
      <c r="B997" s="35" t="n"/>
      <c r="C997" s="35" t="n"/>
      <c r="D997" s="35" t="n"/>
      <c r="E997" s="35" t="n"/>
      <c r="F997" s="172" t="n"/>
      <c r="G997" s="35" t="n"/>
      <c r="H997" s="35" t="n"/>
      <c r="I997" s="35" t="n"/>
      <c r="J997" s="35" t="n"/>
    </row>
    <row r="998">
      <c r="A998" s="35" t="n"/>
      <c r="B998" s="35" t="n"/>
      <c r="C998" s="35" t="n"/>
      <c r="D998" s="35" t="n"/>
      <c r="E998" s="35" t="n"/>
      <c r="F998" s="172" t="n"/>
      <c r="G998" s="35" t="n"/>
      <c r="H998" s="35" t="n"/>
      <c r="I998" s="35" t="n"/>
      <c r="J998" s="35" t="n"/>
    </row>
    <row r="999">
      <c r="A999" s="35" t="n"/>
      <c r="B999" s="35" t="n"/>
      <c r="C999" s="35" t="n"/>
      <c r="D999" s="35" t="n"/>
      <c r="E999" s="35" t="n"/>
      <c r="F999" s="172" t="n"/>
      <c r="G999" s="35" t="n"/>
      <c r="H999" s="35" t="n"/>
      <c r="I999" s="35" t="n"/>
      <c r="J999" s="35" t="n"/>
    </row>
    <row r="1000">
      <c r="A1000" s="35" t="n"/>
      <c r="B1000" s="35" t="n"/>
      <c r="C1000" s="35" t="n"/>
      <c r="D1000" s="35" t="n"/>
      <c r="E1000" s="35" t="n"/>
      <c r="F1000" s="172" t="n"/>
      <c r="G1000" s="35" t="n"/>
      <c r="H1000" s="35" t="n"/>
      <c r="I1000" s="35" t="n"/>
      <c r="J1000" s="35" t="n"/>
    </row>
    <row r="1001">
      <c r="A1001" s="35" t="n"/>
      <c r="B1001" s="35" t="n"/>
      <c r="C1001" s="35" t="n"/>
      <c r="D1001" s="35" t="n"/>
      <c r="E1001" s="35" t="n"/>
      <c r="F1001" s="172" t="n"/>
      <c r="G1001" s="35" t="n"/>
      <c r="H1001" s="35" t="n"/>
      <c r="I1001" s="35" t="n"/>
      <c r="J1001" s="35" t="n"/>
    </row>
    <row r="1002">
      <c r="A1002" s="35" t="n"/>
      <c r="B1002" s="35" t="n"/>
      <c r="C1002" s="35" t="n"/>
      <c r="D1002" s="35" t="n"/>
      <c r="E1002" s="35" t="n"/>
      <c r="F1002" s="172" t="n"/>
      <c r="G1002" s="35" t="n"/>
      <c r="H1002" s="35" t="n"/>
      <c r="I1002" s="35" t="n"/>
      <c r="J1002" s="35" t="n"/>
    </row>
    <row r="1003">
      <c r="A1003" s="35" t="n"/>
      <c r="B1003" s="35" t="n"/>
      <c r="C1003" s="35" t="n"/>
      <c r="D1003" s="35" t="n"/>
      <c r="E1003" s="35" t="n"/>
      <c r="F1003" s="172" t="n"/>
      <c r="G1003" s="35" t="n"/>
      <c r="H1003" s="35" t="n"/>
      <c r="I1003" s="35" t="n"/>
      <c r="J1003" s="35" t="n"/>
    </row>
    <row r="1004">
      <c r="A1004" s="35" t="n"/>
      <c r="B1004" s="35" t="n"/>
      <c r="C1004" s="35" t="n"/>
      <c r="D1004" s="35" t="n"/>
      <c r="E1004" s="35" t="n"/>
      <c r="F1004" s="172" t="n"/>
      <c r="G1004" s="35" t="n"/>
      <c r="H1004" s="35" t="n"/>
      <c r="I1004" s="35" t="n"/>
      <c r="J1004" s="35" t="n"/>
    </row>
    <row r="1005">
      <c r="A1005" s="35" t="n"/>
      <c r="B1005" s="35" t="n"/>
      <c r="C1005" s="35" t="n"/>
      <c r="D1005" s="35" t="n"/>
      <c r="E1005" s="35" t="n"/>
      <c r="F1005" s="172" t="n"/>
      <c r="G1005" s="35" t="n"/>
      <c r="H1005" s="35" t="n"/>
      <c r="I1005" s="35" t="n"/>
      <c r="J1005" s="35" t="n"/>
    </row>
    <row r="1006">
      <c r="A1006" s="35" t="n"/>
      <c r="B1006" s="35" t="n"/>
      <c r="C1006" s="35" t="n"/>
      <c r="D1006" s="35" t="n"/>
      <c r="E1006" s="35" t="n"/>
      <c r="F1006" s="172" t="n"/>
      <c r="G1006" s="35" t="n"/>
      <c r="H1006" s="35" t="n"/>
      <c r="I1006" s="35" t="n"/>
      <c r="J1006" s="35" t="n"/>
    </row>
    <row r="1007">
      <c r="A1007" s="35" t="n"/>
      <c r="B1007" s="35" t="n"/>
      <c r="C1007" s="35" t="n"/>
      <c r="D1007" s="35" t="n"/>
      <c r="E1007" s="35" t="n"/>
      <c r="F1007" s="172" t="n"/>
      <c r="G1007" s="35" t="n"/>
      <c r="H1007" s="35" t="n"/>
      <c r="I1007" s="35" t="n"/>
      <c r="J1007" s="35" t="n"/>
    </row>
    <row r="1008">
      <c r="A1008" s="35" t="n"/>
      <c r="B1008" s="35" t="n"/>
      <c r="C1008" s="35" t="n"/>
      <c r="D1008" s="35" t="n"/>
      <c r="E1008" s="35" t="n"/>
      <c r="F1008" s="172" t="n"/>
      <c r="G1008" s="35" t="n"/>
      <c r="H1008" s="35" t="n"/>
      <c r="I1008" s="35" t="n"/>
      <c r="J1008" s="35" t="n"/>
    </row>
    <row r="1009">
      <c r="A1009" s="35" t="n"/>
      <c r="B1009" s="35" t="n"/>
      <c r="C1009" s="35" t="n"/>
      <c r="D1009" s="35" t="n"/>
      <c r="E1009" s="35" t="n"/>
      <c r="F1009" s="172" t="n"/>
      <c r="G1009" s="35" t="n"/>
      <c r="H1009" s="35" t="n"/>
      <c r="I1009" s="35" t="n"/>
      <c r="J1009" s="35" t="n"/>
    </row>
    <row r="1010">
      <c r="A1010" s="35" t="n"/>
      <c r="B1010" s="35" t="n"/>
      <c r="C1010" s="35" t="n"/>
      <c r="D1010" s="35" t="n"/>
      <c r="E1010" s="35" t="n"/>
      <c r="F1010" s="172" t="n"/>
      <c r="G1010" s="35" t="n"/>
      <c r="H1010" s="35" t="n"/>
      <c r="I1010" s="35" t="n"/>
      <c r="J1010" s="35" t="n"/>
    </row>
    <row r="1011">
      <c r="A1011" s="35" t="n"/>
      <c r="B1011" s="35" t="n"/>
      <c r="C1011" s="35" t="n"/>
      <c r="D1011" s="35" t="n"/>
      <c r="E1011" s="35" t="n"/>
      <c r="F1011" s="172" t="n"/>
      <c r="G1011" s="35" t="n"/>
      <c r="H1011" s="35" t="n"/>
      <c r="I1011" s="35" t="n"/>
      <c r="J1011" s="35" t="n"/>
    </row>
    <row r="1012">
      <c r="A1012" s="35" t="n"/>
      <c r="B1012" s="35" t="n"/>
      <c r="C1012" s="35" t="n"/>
      <c r="D1012" s="35" t="n"/>
      <c r="E1012" s="35" t="n"/>
      <c r="F1012" s="172" t="n"/>
      <c r="G1012" s="35" t="n"/>
      <c r="H1012" s="35" t="n"/>
      <c r="I1012" s="35" t="n"/>
      <c r="J1012" s="35" t="n"/>
    </row>
    <row r="1013">
      <c r="A1013" s="35" t="n"/>
      <c r="B1013" s="35" t="n"/>
      <c r="C1013" s="35" t="n"/>
      <c r="D1013" s="35" t="n"/>
      <c r="E1013" s="35" t="n"/>
      <c r="F1013" s="172" t="n"/>
      <c r="G1013" s="35" t="n"/>
      <c r="H1013" s="35" t="n"/>
      <c r="I1013" s="35" t="n"/>
      <c r="J1013" s="35" t="n"/>
    </row>
    <row r="1014">
      <c r="A1014" s="35" t="n"/>
      <c r="B1014" s="35" t="n"/>
      <c r="C1014" s="35" t="n"/>
      <c r="D1014" s="35" t="n"/>
      <c r="E1014" s="35" t="n"/>
      <c r="F1014" s="172" t="n"/>
      <c r="G1014" s="35" t="n"/>
      <c r="H1014" s="35" t="n"/>
      <c r="I1014" s="35" t="n"/>
      <c r="J1014" s="35" t="n"/>
    </row>
    <row r="1015">
      <c r="A1015" s="35" t="n"/>
      <c r="B1015" s="35" t="n"/>
      <c r="C1015" s="35" t="n"/>
      <c r="D1015" s="35" t="n"/>
      <c r="E1015" s="35" t="n"/>
      <c r="F1015" s="172" t="n"/>
      <c r="G1015" s="35" t="n"/>
      <c r="H1015" s="35" t="n"/>
      <c r="I1015" s="35" t="n"/>
      <c r="J1015" s="35" t="n"/>
    </row>
    <row r="1016">
      <c r="A1016" s="35" t="n"/>
      <c r="B1016" s="35" t="n"/>
      <c r="C1016" s="35" t="n"/>
      <c r="D1016" s="35" t="n"/>
      <c r="E1016" s="35" t="n"/>
      <c r="F1016" s="172" t="n"/>
      <c r="G1016" s="35" t="n"/>
      <c r="H1016" s="35" t="n"/>
      <c r="I1016" s="35" t="n"/>
      <c r="J1016" s="35" t="n"/>
    </row>
    <row r="1017">
      <c r="A1017" s="35" t="n"/>
      <c r="B1017" s="35" t="n"/>
      <c r="C1017" s="35" t="n"/>
      <c r="D1017" s="35" t="n"/>
      <c r="E1017" s="35" t="n"/>
      <c r="F1017" s="172" t="n"/>
      <c r="G1017" s="35" t="n"/>
      <c r="H1017" s="35" t="n"/>
      <c r="I1017" s="35" t="n"/>
      <c r="J1017" s="35" t="n"/>
    </row>
    <row r="1018">
      <c r="A1018" s="35" t="n"/>
      <c r="B1018" s="35" t="n"/>
      <c r="C1018" s="35" t="n"/>
      <c r="D1018" s="35" t="n"/>
      <c r="E1018" s="35" t="n"/>
      <c r="F1018" s="172" t="n"/>
      <c r="G1018" s="35" t="n"/>
      <c r="H1018" s="35" t="n"/>
      <c r="I1018" s="35" t="n"/>
      <c r="J1018" s="35" t="n"/>
    </row>
    <row r="1019">
      <c r="A1019" s="35" t="n"/>
      <c r="B1019" s="35" t="n"/>
      <c r="C1019" s="35" t="n"/>
      <c r="D1019" s="35" t="n"/>
      <c r="E1019" s="35" t="n"/>
      <c r="F1019" s="172" t="n"/>
      <c r="G1019" s="35" t="n"/>
      <c r="H1019" s="35" t="n"/>
      <c r="I1019" s="35" t="n"/>
      <c r="J1019" s="35" t="n"/>
    </row>
    <row r="1020">
      <c r="A1020" s="35" t="n"/>
      <c r="B1020" s="35" t="n"/>
      <c r="C1020" s="35" t="n"/>
      <c r="D1020" s="35" t="n"/>
      <c r="E1020" s="35" t="n"/>
      <c r="F1020" s="172" t="n"/>
      <c r="G1020" s="35" t="n"/>
      <c r="H1020" s="35" t="n"/>
      <c r="I1020" s="35" t="n"/>
      <c r="J1020" s="35" t="n"/>
    </row>
    <row r="1021">
      <c r="A1021" s="35" t="n"/>
      <c r="B1021" s="35" t="n"/>
      <c r="C1021" s="35" t="n"/>
      <c r="D1021" s="35" t="n"/>
      <c r="E1021" s="35" t="n"/>
      <c r="F1021" s="172" t="n"/>
      <c r="G1021" s="35" t="n"/>
      <c r="H1021" s="35" t="n"/>
      <c r="I1021" s="35" t="n"/>
      <c r="J1021" s="35" t="n"/>
    </row>
    <row r="1022">
      <c r="A1022" s="35" t="n"/>
      <c r="B1022" s="35" t="n"/>
      <c r="C1022" s="35" t="n"/>
      <c r="D1022" s="35" t="n"/>
      <c r="E1022" s="35" t="n"/>
      <c r="F1022" s="172" t="n"/>
      <c r="G1022" s="35" t="n"/>
      <c r="H1022" s="35" t="n"/>
      <c r="I1022" s="35" t="n"/>
      <c r="J1022" s="35" t="n"/>
    </row>
    <row r="1023">
      <c r="A1023" s="35" t="n"/>
      <c r="B1023" s="35" t="n"/>
      <c r="C1023" s="35" t="n"/>
      <c r="D1023" s="35" t="n"/>
      <c r="E1023" s="35" t="n"/>
      <c r="F1023" s="172" t="n"/>
      <c r="G1023" s="35" t="n"/>
      <c r="H1023" s="35" t="n"/>
      <c r="I1023" s="35" t="n"/>
      <c r="J1023" s="35" t="n"/>
    </row>
    <row r="1024">
      <c r="A1024" s="35" t="n"/>
      <c r="B1024" s="35" t="n"/>
      <c r="C1024" s="35" t="n"/>
      <c r="D1024" s="35" t="n"/>
      <c r="E1024" s="35" t="n"/>
      <c r="F1024" s="172" t="n"/>
      <c r="G1024" s="35" t="n"/>
      <c r="H1024" s="35" t="n"/>
      <c r="I1024" s="35" t="n"/>
      <c r="J1024" s="35" t="n"/>
    </row>
    <row r="1025">
      <c r="A1025" s="35" t="n"/>
      <c r="B1025" s="35" t="n"/>
      <c r="C1025" s="35" t="n"/>
      <c r="D1025" s="35" t="n"/>
      <c r="E1025" s="35" t="n"/>
      <c r="F1025" s="172" t="n"/>
      <c r="G1025" s="35" t="n"/>
      <c r="H1025" s="35" t="n"/>
      <c r="I1025" s="35" t="n"/>
      <c r="J1025" s="35" t="n"/>
    </row>
    <row r="1026">
      <c r="A1026" s="35" t="n"/>
      <c r="B1026" s="35" t="n"/>
      <c r="C1026" s="35" t="n"/>
      <c r="D1026" s="35" t="n"/>
      <c r="E1026" s="35" t="n"/>
      <c r="F1026" s="172" t="n"/>
      <c r="G1026" s="35" t="n"/>
      <c r="H1026" s="35" t="n"/>
      <c r="I1026" s="35" t="n"/>
      <c r="J1026" s="35" t="n"/>
    </row>
    <row r="1027">
      <c r="A1027" s="35" t="n"/>
      <c r="B1027" s="35" t="n"/>
      <c r="C1027" s="35" t="n"/>
      <c r="D1027" s="35" t="n"/>
      <c r="E1027" s="35" t="n"/>
      <c r="F1027" s="172" t="n"/>
      <c r="G1027" s="35" t="n"/>
      <c r="H1027" s="35" t="n"/>
      <c r="I1027" s="35" t="n"/>
      <c r="J1027" s="35" t="n"/>
    </row>
    <row r="1028">
      <c r="A1028" s="35" t="n"/>
      <c r="B1028" s="35" t="n"/>
      <c r="C1028" s="35" t="n"/>
      <c r="D1028" s="35" t="n"/>
      <c r="E1028" s="35" t="n"/>
      <c r="F1028" s="172" t="n"/>
      <c r="G1028" s="35" t="n"/>
      <c r="H1028" s="35" t="n"/>
      <c r="I1028" s="35" t="n"/>
      <c r="J1028" s="35" t="n"/>
    </row>
    <row r="1029">
      <c r="A1029" s="35" t="n"/>
      <c r="B1029" s="35" t="n"/>
      <c r="C1029" s="35" t="n"/>
      <c r="D1029" s="35" t="n"/>
      <c r="E1029" s="35" t="n"/>
      <c r="F1029" s="172" t="n"/>
      <c r="G1029" s="35" t="n"/>
      <c r="H1029" s="35" t="n"/>
      <c r="I1029" s="35" t="n"/>
      <c r="J1029" s="35" t="n"/>
    </row>
    <row r="1030">
      <c r="A1030" s="35" t="n"/>
      <c r="B1030" s="35" t="n"/>
      <c r="C1030" s="35" t="n"/>
      <c r="D1030" s="35" t="n"/>
      <c r="E1030" s="35" t="n"/>
      <c r="F1030" s="172" t="n"/>
      <c r="G1030" s="35" t="n"/>
      <c r="H1030" s="35" t="n"/>
      <c r="I1030" s="35" t="n"/>
      <c r="J1030" s="35" t="n"/>
    </row>
    <row r="1031">
      <c r="A1031" s="35" t="n"/>
      <c r="B1031" s="35" t="n"/>
      <c r="C1031" s="35" t="n"/>
      <c r="D1031" s="35" t="n"/>
      <c r="E1031" s="35" t="n"/>
      <c r="F1031" s="172" t="n"/>
      <c r="G1031" s="35" t="n"/>
      <c r="H1031" s="35" t="n"/>
      <c r="I1031" s="35" t="n"/>
      <c r="J1031" s="35" t="n"/>
    </row>
    <row r="1032">
      <c r="A1032" s="35" t="n"/>
      <c r="B1032" s="35" t="n"/>
      <c r="C1032" s="35" t="n"/>
      <c r="D1032" s="35" t="n"/>
      <c r="E1032" s="35" t="n"/>
      <c r="F1032" s="172" t="n"/>
      <c r="G1032" s="35" t="n"/>
      <c r="H1032" s="35" t="n"/>
      <c r="I1032" s="35" t="n"/>
      <c r="J1032" s="35" t="n"/>
    </row>
    <row r="1033">
      <c r="A1033" s="35" t="n"/>
      <c r="B1033" s="35" t="n"/>
      <c r="C1033" s="35" t="n"/>
      <c r="D1033" s="35" t="n"/>
      <c r="E1033" s="35" t="n"/>
      <c r="F1033" s="172" t="n"/>
      <c r="G1033" s="35" t="n"/>
      <c r="H1033" s="35" t="n"/>
      <c r="I1033" s="35" t="n"/>
      <c r="J1033" s="35" t="n"/>
    </row>
    <row r="1034">
      <c r="A1034" s="35" t="n"/>
      <c r="B1034" s="35" t="n"/>
      <c r="C1034" s="35" t="n"/>
      <c r="D1034" s="35" t="n"/>
      <c r="E1034" s="35" t="n"/>
      <c r="F1034" s="172" t="n"/>
      <c r="G1034" s="35" t="n"/>
      <c r="H1034" s="35" t="n"/>
      <c r="I1034" s="35" t="n"/>
      <c r="J1034" s="35" t="n"/>
    </row>
    <row r="1035">
      <c r="A1035" s="35" t="n"/>
      <c r="B1035" s="35" t="n"/>
      <c r="C1035" s="35" t="n"/>
      <c r="D1035" s="35" t="n"/>
      <c r="E1035" s="35" t="n"/>
      <c r="F1035" s="172" t="n"/>
      <c r="G1035" s="35" t="n"/>
      <c r="H1035" s="35" t="n"/>
      <c r="I1035" s="35" t="n"/>
      <c r="J1035" s="35" t="n"/>
    </row>
    <row r="1036">
      <c r="A1036" s="35" t="n"/>
      <c r="B1036" s="35" t="n"/>
      <c r="C1036" s="35" t="n"/>
      <c r="D1036" s="35" t="n"/>
      <c r="E1036" s="35" t="n"/>
      <c r="F1036" s="172" t="n"/>
      <c r="G1036" s="35" t="n"/>
      <c r="H1036" s="35" t="n"/>
      <c r="I1036" s="35" t="n"/>
      <c r="J1036" s="35" t="n"/>
    </row>
    <row r="1037">
      <c r="A1037" s="35" t="n"/>
      <c r="B1037" s="35" t="n"/>
      <c r="C1037" s="35" t="n"/>
      <c r="D1037" s="35" t="n"/>
      <c r="E1037" s="35" t="n"/>
      <c r="F1037" s="172" t="n"/>
      <c r="G1037" s="35" t="n"/>
      <c r="H1037" s="35" t="n"/>
      <c r="I1037" s="35" t="n"/>
      <c r="J1037" s="35" t="n"/>
    </row>
    <row r="1038">
      <c r="A1038" s="35" t="n"/>
      <c r="B1038" s="35" t="n"/>
      <c r="C1038" s="35" t="n"/>
      <c r="D1038" s="35" t="n"/>
      <c r="E1038" s="35" t="n"/>
      <c r="F1038" s="172" t="n"/>
      <c r="G1038" s="35" t="n"/>
      <c r="H1038" s="35" t="n"/>
      <c r="I1038" s="35" t="n"/>
      <c r="J1038" s="35" t="n"/>
    </row>
    <row r="1039">
      <c r="A1039" s="35" t="n"/>
      <c r="B1039" s="35" t="n"/>
      <c r="C1039" s="35" t="n"/>
      <c r="D1039" s="35" t="n"/>
      <c r="E1039" s="35" t="n"/>
      <c r="F1039" s="172" t="n"/>
      <c r="G1039" s="35" t="n"/>
      <c r="H1039" s="35" t="n"/>
      <c r="I1039" s="35" t="n"/>
      <c r="J1039" s="35" t="n"/>
    </row>
    <row r="1040">
      <c r="A1040" s="35" t="n"/>
      <c r="B1040" s="35" t="n"/>
      <c r="C1040" s="35" t="n"/>
      <c r="D1040" s="35" t="n"/>
      <c r="E1040" s="35" t="n"/>
      <c r="F1040" s="172" t="n"/>
      <c r="G1040" s="35" t="n"/>
      <c r="H1040" s="35" t="n"/>
      <c r="I1040" s="35" t="n"/>
      <c r="J1040" s="35" t="n"/>
    </row>
    <row r="1041">
      <c r="A1041" s="35" t="n"/>
      <c r="B1041" s="35" t="n"/>
      <c r="C1041" s="35" t="n"/>
      <c r="D1041" s="35" t="n"/>
      <c r="E1041" s="35" t="n"/>
      <c r="F1041" s="172" t="n"/>
      <c r="G1041" s="35" t="n"/>
      <c r="H1041" s="35" t="n"/>
      <c r="I1041" s="35" t="n"/>
      <c r="J1041" s="35" t="n"/>
    </row>
    <row r="1042">
      <c r="A1042" s="35" t="n"/>
      <c r="B1042" s="35" t="n"/>
      <c r="C1042" s="35" t="n"/>
      <c r="D1042" s="35" t="n"/>
      <c r="E1042" s="35" t="n"/>
      <c r="F1042" s="172" t="n"/>
      <c r="G1042" s="35" t="n"/>
      <c r="H1042" s="35" t="n"/>
      <c r="I1042" s="35" t="n"/>
      <c r="J1042" s="35" t="n"/>
    </row>
    <row r="1043">
      <c r="A1043" s="35" t="n"/>
      <c r="B1043" s="35" t="n"/>
      <c r="C1043" s="35" t="n"/>
      <c r="D1043" s="35" t="n"/>
      <c r="E1043" s="35" t="n"/>
      <c r="F1043" s="172" t="n"/>
      <c r="G1043" s="35" t="n"/>
      <c r="H1043" s="35" t="n"/>
      <c r="I1043" s="35" t="n"/>
      <c r="J1043" s="35" t="n"/>
    </row>
    <row r="1044">
      <c r="A1044" s="35" t="n"/>
      <c r="B1044" s="35" t="n"/>
      <c r="C1044" s="35" t="n"/>
      <c r="D1044" s="35" t="n"/>
      <c r="E1044" s="35" t="n"/>
      <c r="F1044" s="172" t="n"/>
      <c r="G1044" s="35" t="n"/>
      <c r="H1044" s="35" t="n"/>
      <c r="I1044" s="35" t="n"/>
      <c r="J1044" s="35" t="n"/>
    </row>
    <row r="1045">
      <c r="A1045" s="35" t="n"/>
      <c r="B1045" s="35" t="n"/>
      <c r="C1045" s="35" t="n"/>
      <c r="D1045" s="35" t="n"/>
      <c r="E1045" s="35" t="n"/>
      <c r="F1045" s="172" t="n"/>
      <c r="G1045" s="35" t="n"/>
      <c r="H1045" s="35" t="n"/>
      <c r="I1045" s="35" t="n"/>
      <c r="J1045" s="35" t="n"/>
    </row>
    <row r="1046">
      <c r="A1046" s="35" t="n"/>
      <c r="B1046" s="35" t="n"/>
      <c r="C1046" s="35" t="n"/>
      <c r="D1046" s="35" t="n"/>
      <c r="E1046" s="35" t="n"/>
      <c r="F1046" s="172" t="n"/>
      <c r="G1046" s="35" t="n"/>
      <c r="H1046" s="35" t="n"/>
      <c r="I1046" s="35" t="n"/>
      <c r="J1046" s="35" t="n"/>
    </row>
    <row r="1047">
      <c r="A1047" s="35" t="n"/>
      <c r="B1047" s="35" t="n"/>
      <c r="C1047" s="35" t="n"/>
      <c r="D1047" s="35" t="n"/>
      <c r="E1047" s="35" t="n"/>
      <c r="F1047" s="172" t="n"/>
      <c r="G1047" s="35" t="n"/>
      <c r="H1047" s="35" t="n"/>
      <c r="I1047" s="35" t="n"/>
      <c r="J1047" s="35" t="n"/>
    </row>
    <row r="1048">
      <c r="A1048" s="35" t="n"/>
      <c r="B1048" s="35" t="n"/>
      <c r="C1048" s="35" t="n"/>
      <c r="D1048" s="35" t="n"/>
      <c r="E1048" s="35" t="n"/>
      <c r="F1048" s="172" t="n"/>
      <c r="G1048" s="35" t="n"/>
      <c r="H1048" s="35" t="n"/>
      <c r="I1048" s="35" t="n"/>
      <c r="J1048" s="35" t="n"/>
    </row>
    <row r="1049">
      <c r="A1049" s="35" t="n"/>
      <c r="B1049" s="35" t="n"/>
      <c r="C1049" s="35" t="n"/>
      <c r="D1049" s="35" t="n"/>
      <c r="E1049" s="35" t="n"/>
      <c r="F1049" s="172" t="n"/>
      <c r="G1049" s="35" t="n"/>
      <c r="H1049" s="35" t="n"/>
      <c r="I1049" s="35" t="n"/>
      <c r="J1049" s="35" t="n"/>
    </row>
    <row r="1050">
      <c r="A1050" s="35" t="n"/>
      <c r="B1050" s="35" t="n"/>
      <c r="C1050" s="35" t="n"/>
      <c r="D1050" s="35" t="n"/>
      <c r="E1050" s="35" t="n"/>
      <c r="F1050" s="172" t="n"/>
      <c r="G1050" s="35" t="n"/>
      <c r="H1050" s="35" t="n"/>
      <c r="I1050" s="35" t="n"/>
      <c r="J1050" s="35" t="n"/>
    </row>
    <row r="1051">
      <c r="A1051" s="35" t="n"/>
      <c r="B1051" s="35" t="n"/>
      <c r="C1051" s="35" t="n"/>
      <c r="D1051" s="35" t="n"/>
      <c r="E1051" s="35" t="n"/>
      <c r="F1051" s="172" t="n"/>
      <c r="G1051" s="35" t="n"/>
      <c r="H1051" s="35" t="n"/>
      <c r="I1051" s="35" t="n"/>
      <c r="J1051" s="35" t="n"/>
    </row>
    <row r="1052">
      <c r="A1052" s="35" t="n"/>
      <c r="B1052" s="35" t="n"/>
      <c r="C1052" s="35" t="n"/>
      <c r="D1052" s="35" t="n"/>
      <c r="E1052" s="35" t="n"/>
      <c r="F1052" s="172" t="n"/>
      <c r="G1052" s="35" t="n"/>
      <c r="H1052" s="35" t="n"/>
      <c r="I1052" s="35" t="n"/>
      <c r="J1052" s="35" t="n"/>
    </row>
    <row r="1053">
      <c r="A1053" s="35" t="n"/>
      <c r="B1053" s="35" t="n"/>
      <c r="C1053" s="35" t="n"/>
      <c r="D1053" s="35" t="n"/>
      <c r="E1053" s="35" t="n"/>
      <c r="F1053" s="172" t="n"/>
      <c r="G1053" s="35" t="n"/>
      <c r="H1053" s="35" t="n"/>
      <c r="I1053" s="35" t="n"/>
      <c r="J1053" s="35" t="n"/>
    </row>
    <row r="1054">
      <c r="A1054" s="35" t="n"/>
      <c r="B1054" s="35" t="n"/>
      <c r="C1054" s="35" t="n"/>
      <c r="D1054" s="35" t="n"/>
      <c r="E1054" s="35" t="n"/>
      <c r="F1054" s="172" t="n"/>
      <c r="G1054" s="35" t="n"/>
      <c r="H1054" s="35" t="n"/>
      <c r="I1054" s="35" t="n"/>
      <c r="J1054" s="35" t="n"/>
    </row>
    <row r="1055">
      <c r="A1055" s="35" t="n"/>
      <c r="B1055" s="35" t="n"/>
      <c r="C1055" s="35" t="n"/>
      <c r="D1055" s="35" t="n"/>
      <c r="E1055" s="35" t="n"/>
      <c r="F1055" s="172" t="n"/>
      <c r="G1055" s="35" t="n"/>
      <c r="H1055" s="35" t="n"/>
      <c r="I1055" s="35" t="n"/>
      <c r="J1055" s="35" t="n"/>
    </row>
    <row r="1056">
      <c r="A1056" s="35" t="n"/>
      <c r="B1056" s="35" t="n"/>
      <c r="C1056" s="35" t="n"/>
      <c r="D1056" s="35" t="n"/>
      <c r="E1056" s="35" t="n"/>
      <c r="F1056" s="172" t="n"/>
      <c r="G1056" s="35" t="n"/>
      <c r="H1056" s="35" t="n"/>
      <c r="I1056" s="35" t="n"/>
      <c r="J1056" s="35" t="n"/>
    </row>
    <row r="1057">
      <c r="A1057" s="35" t="n"/>
      <c r="B1057" s="35" t="n"/>
      <c r="C1057" s="35" t="n"/>
      <c r="D1057" s="35" t="n"/>
      <c r="E1057" s="35" t="n"/>
      <c r="F1057" s="172" t="n"/>
      <c r="G1057" s="35" t="n"/>
      <c r="H1057" s="35" t="n"/>
      <c r="I1057" s="35" t="n"/>
      <c r="J1057" s="35" t="n"/>
    </row>
    <row r="1058">
      <c r="A1058" s="35" t="n"/>
      <c r="B1058" s="35" t="n"/>
      <c r="C1058" s="35" t="n"/>
      <c r="D1058" s="35" t="n"/>
      <c r="E1058" s="35" t="n"/>
      <c r="F1058" s="172" t="n"/>
      <c r="G1058" s="35" t="n"/>
      <c r="H1058" s="35" t="n"/>
      <c r="I1058" s="35" t="n"/>
      <c r="J1058" s="35" t="n"/>
    </row>
    <row r="1059">
      <c r="A1059" s="35" t="n"/>
      <c r="B1059" s="35" t="n"/>
      <c r="C1059" s="35" t="n"/>
      <c r="D1059" s="35" t="n"/>
      <c r="E1059" s="35" t="n"/>
      <c r="F1059" s="172" t="n"/>
      <c r="G1059" s="35" t="n"/>
      <c r="H1059" s="35" t="n"/>
      <c r="I1059" s="35" t="n"/>
      <c r="J1059" s="35" t="n"/>
    </row>
    <row r="1060">
      <c r="A1060" s="35" t="n"/>
      <c r="B1060" s="35" t="n"/>
      <c r="C1060" s="35" t="n"/>
      <c r="D1060" s="35" t="n"/>
      <c r="E1060" s="35" t="n"/>
      <c r="F1060" s="172" t="n"/>
      <c r="G1060" s="35" t="n"/>
      <c r="H1060" s="35" t="n"/>
      <c r="I1060" s="35" t="n"/>
      <c r="J1060" s="35" t="n"/>
    </row>
    <row r="1061">
      <c r="A1061" s="35" t="n"/>
      <c r="B1061" s="35" t="n"/>
      <c r="C1061" s="35" t="n"/>
      <c r="D1061" s="35" t="n"/>
      <c r="E1061" s="35" t="n"/>
      <c r="F1061" s="172" t="n"/>
      <c r="G1061" s="35" t="n"/>
      <c r="H1061" s="35" t="n"/>
      <c r="I1061" s="35" t="n"/>
      <c r="J1061" s="35" t="n"/>
    </row>
    <row r="1062">
      <c r="A1062" s="35" t="n"/>
      <c r="B1062" s="35" t="n"/>
      <c r="C1062" s="35" t="n"/>
      <c r="D1062" s="35" t="n"/>
      <c r="E1062" s="35" t="n"/>
      <c r="F1062" s="172" t="n"/>
      <c r="G1062" s="35" t="n"/>
      <c r="H1062" s="35" t="n"/>
      <c r="I1062" s="35" t="n"/>
      <c r="J1062" s="35" t="n"/>
    </row>
    <row r="1063">
      <c r="A1063" s="35" t="n"/>
      <c r="B1063" s="35" t="n"/>
      <c r="C1063" s="35" t="n"/>
      <c r="D1063" s="35" t="n"/>
      <c r="E1063" s="35" t="n"/>
      <c r="F1063" s="172" t="n"/>
      <c r="G1063" s="35" t="n"/>
      <c r="H1063" s="35" t="n"/>
      <c r="I1063" s="35" t="n"/>
      <c r="J1063" s="35" t="n"/>
    </row>
    <row r="1064">
      <c r="A1064" s="35" t="n"/>
      <c r="B1064" s="35" t="n"/>
      <c r="C1064" s="35" t="n"/>
      <c r="D1064" s="35" t="n"/>
      <c r="E1064" s="35" t="n"/>
      <c r="F1064" s="172" t="n"/>
      <c r="G1064" s="35" t="n"/>
      <c r="H1064" s="35" t="n"/>
      <c r="I1064" s="35" t="n"/>
      <c r="J1064" s="35" t="n"/>
    </row>
    <row r="1065">
      <c r="A1065" s="35" t="n"/>
      <c r="B1065" s="35" t="n"/>
      <c r="C1065" s="35" t="n"/>
      <c r="D1065" s="35" t="n"/>
      <c r="E1065" s="35" t="n"/>
      <c r="F1065" s="172" t="n"/>
      <c r="G1065" s="35" t="n"/>
      <c r="H1065" s="35" t="n"/>
      <c r="I1065" s="35" t="n"/>
      <c r="J1065" s="35" t="n"/>
    </row>
    <row r="1066">
      <c r="A1066" s="35" t="n"/>
      <c r="B1066" s="35" t="n"/>
      <c r="C1066" s="35" t="n"/>
      <c r="D1066" s="35" t="n"/>
      <c r="E1066" s="35" t="n"/>
      <c r="F1066" s="172" t="n"/>
      <c r="G1066" s="35" t="n"/>
      <c r="H1066" s="35" t="n"/>
      <c r="I1066" s="35" t="n"/>
      <c r="J1066" s="35" t="n"/>
    </row>
    <row r="1067">
      <c r="A1067" s="35" t="n"/>
      <c r="B1067" s="35" t="n"/>
      <c r="C1067" s="35" t="n"/>
      <c r="D1067" s="35" t="n"/>
      <c r="E1067" s="35" t="n"/>
      <c r="F1067" s="172" t="n"/>
      <c r="G1067" s="35" t="n"/>
      <c r="H1067" s="35" t="n"/>
      <c r="I1067" s="35" t="n"/>
      <c r="J1067" s="35" t="n"/>
    </row>
    <row r="1068">
      <c r="A1068" s="35" t="n"/>
      <c r="B1068" s="35" t="n"/>
      <c r="C1068" s="35" t="n"/>
      <c r="D1068" s="35" t="n"/>
      <c r="E1068" s="35" t="n"/>
      <c r="F1068" s="172" t="n"/>
      <c r="G1068" s="35" t="n"/>
      <c r="H1068" s="35" t="n"/>
      <c r="I1068" s="35" t="n"/>
      <c r="J1068" s="35" t="n"/>
    </row>
    <row r="1069">
      <c r="A1069" s="35" t="n"/>
      <c r="B1069" s="35" t="n"/>
      <c r="C1069" s="35" t="n"/>
      <c r="D1069" s="35" t="n"/>
      <c r="E1069" s="35" t="n"/>
      <c r="F1069" s="172" t="n"/>
      <c r="G1069" s="35" t="n"/>
      <c r="H1069" s="35" t="n"/>
      <c r="I1069" s="35" t="n"/>
      <c r="J1069" s="35" t="n"/>
    </row>
    <row r="1070">
      <c r="A1070" s="35" t="n"/>
      <c r="B1070" s="35" t="n"/>
      <c r="C1070" s="35" t="n"/>
      <c r="D1070" s="35" t="n"/>
      <c r="E1070" s="35" t="n"/>
      <c r="F1070" s="172" t="n"/>
      <c r="G1070" s="35" t="n"/>
      <c r="H1070" s="35" t="n"/>
      <c r="I1070" s="35" t="n"/>
      <c r="J1070" s="35" t="n"/>
    </row>
    <row r="1071">
      <c r="A1071" s="35" t="n"/>
      <c r="B1071" s="35" t="n"/>
      <c r="C1071" s="35" t="n"/>
      <c r="D1071" s="35" t="n"/>
      <c r="E1071" s="35" t="n"/>
      <c r="F1071" s="172" t="n"/>
      <c r="G1071" s="35" t="n"/>
      <c r="H1071" s="35" t="n"/>
      <c r="I1071" s="35" t="n"/>
      <c r="J1071" s="35" t="n"/>
    </row>
    <row r="1072">
      <c r="A1072" s="35" t="n"/>
      <c r="B1072" s="35" t="n"/>
      <c r="C1072" s="35" t="n"/>
      <c r="D1072" s="35" t="n"/>
      <c r="E1072" s="35" t="n"/>
      <c r="F1072" s="172" t="n"/>
      <c r="G1072" s="35" t="n"/>
      <c r="H1072" s="35" t="n"/>
      <c r="I1072" s="35" t="n"/>
      <c r="J1072" s="35" t="n"/>
    </row>
    <row r="1073">
      <c r="A1073" s="35" t="n"/>
      <c r="B1073" s="35" t="n"/>
      <c r="C1073" s="35" t="n"/>
      <c r="D1073" s="35" t="n"/>
      <c r="E1073" s="35" t="n"/>
      <c r="F1073" s="172" t="n"/>
      <c r="G1073" s="35" t="n"/>
      <c r="H1073" s="35" t="n"/>
      <c r="I1073" s="35" t="n"/>
      <c r="J1073" s="35" t="n"/>
    </row>
    <row r="1074">
      <c r="A1074" s="35" t="n"/>
      <c r="B1074" s="35" t="n"/>
      <c r="C1074" s="35" t="n"/>
      <c r="D1074" s="35" t="n"/>
      <c r="E1074" s="35" t="n"/>
      <c r="F1074" s="172" t="n"/>
      <c r="G1074" s="35" t="n"/>
      <c r="H1074" s="35" t="n"/>
      <c r="I1074" s="35" t="n"/>
      <c r="J1074" s="35" t="n"/>
    </row>
    <row r="1075">
      <c r="A1075" s="35" t="n"/>
      <c r="B1075" s="35" t="n"/>
      <c r="C1075" s="35" t="n"/>
      <c r="D1075" s="35" t="n"/>
      <c r="E1075" s="35" t="n"/>
      <c r="F1075" s="172" t="n"/>
      <c r="G1075" s="35" t="n"/>
      <c r="H1075" s="35" t="n"/>
      <c r="I1075" s="35" t="n"/>
      <c r="J1075" s="35" t="n"/>
    </row>
    <row r="1076">
      <c r="A1076" s="35" t="n"/>
      <c r="B1076" s="35" t="n"/>
      <c r="C1076" s="35" t="n"/>
      <c r="D1076" s="35" t="n"/>
      <c r="E1076" s="35" t="n"/>
      <c r="F1076" s="172" t="n"/>
      <c r="G1076" s="35" t="n"/>
      <c r="H1076" s="35" t="n"/>
      <c r="I1076" s="35" t="n"/>
      <c r="J1076" s="35" t="n"/>
    </row>
    <row r="1077">
      <c r="A1077" s="35" t="n"/>
      <c r="B1077" s="35" t="n"/>
      <c r="C1077" s="35" t="n"/>
      <c r="D1077" s="35" t="n"/>
      <c r="E1077" s="35" t="n"/>
      <c r="F1077" s="172" t="n"/>
      <c r="G1077" s="35" t="n"/>
      <c r="H1077" s="35" t="n"/>
      <c r="I1077" s="35" t="n"/>
      <c r="J1077" s="35" t="n"/>
    </row>
    <row r="1078">
      <c r="A1078" s="35" t="n"/>
      <c r="B1078" s="35" t="n"/>
      <c r="C1078" s="35" t="n"/>
      <c r="D1078" s="35" t="n"/>
      <c r="E1078" s="35" t="n"/>
      <c r="F1078" s="172" t="n"/>
      <c r="G1078" s="35" t="n"/>
      <c r="H1078" s="35" t="n"/>
      <c r="I1078" s="35" t="n"/>
      <c r="J1078" s="35" t="n"/>
    </row>
    <row r="1079">
      <c r="A1079" s="35" t="n"/>
      <c r="B1079" s="35" t="n"/>
      <c r="C1079" s="35" t="n"/>
      <c r="D1079" s="35" t="n"/>
      <c r="E1079" s="35" t="n"/>
      <c r="F1079" s="172" t="n"/>
      <c r="G1079" s="35" t="n"/>
      <c r="H1079" s="35" t="n"/>
      <c r="I1079" s="35" t="n"/>
      <c r="J1079" s="35" t="n"/>
    </row>
    <row r="1080">
      <c r="A1080" s="35" t="n"/>
      <c r="B1080" s="35" t="n"/>
      <c r="C1080" s="35" t="n"/>
      <c r="D1080" s="35" t="n"/>
      <c r="E1080" s="35" t="n"/>
      <c r="F1080" s="172" t="n"/>
      <c r="G1080" s="35" t="n"/>
      <c r="H1080" s="35" t="n"/>
      <c r="I1080" s="35" t="n"/>
      <c r="J1080" s="35" t="n"/>
    </row>
    <row r="1081">
      <c r="A1081" s="35" t="n"/>
      <c r="B1081" s="35" t="n"/>
      <c r="C1081" s="35" t="n"/>
      <c r="D1081" s="35" t="n"/>
      <c r="E1081" s="35" t="n"/>
      <c r="F1081" s="172" t="n"/>
      <c r="G1081" s="35" t="n"/>
      <c r="H1081" s="35" t="n"/>
      <c r="I1081" s="35" t="n"/>
      <c r="J1081" s="35" t="n"/>
    </row>
    <row r="1082">
      <c r="A1082" s="35" t="n"/>
      <c r="B1082" s="35" t="n"/>
      <c r="C1082" s="35" t="n"/>
      <c r="D1082" s="35" t="n"/>
      <c r="E1082" s="35" t="n"/>
      <c r="F1082" s="172" t="n"/>
      <c r="G1082" s="35" t="n"/>
      <c r="H1082" s="35" t="n"/>
      <c r="I1082" s="35" t="n"/>
      <c r="J1082" s="35" t="n"/>
    </row>
    <row r="1083">
      <c r="A1083" s="35" t="n"/>
      <c r="B1083" s="35" t="n"/>
      <c r="C1083" s="35" t="n"/>
      <c r="D1083" s="35" t="n"/>
      <c r="E1083" s="35" t="n"/>
      <c r="F1083" s="172" t="n"/>
      <c r="G1083" s="35" t="n"/>
      <c r="H1083" s="35" t="n"/>
      <c r="I1083" s="35" t="n"/>
      <c r="J1083" s="35" t="n"/>
    </row>
    <row r="1084">
      <c r="A1084" s="35" t="n"/>
      <c r="B1084" s="35" t="n"/>
      <c r="C1084" s="35" t="n"/>
      <c r="D1084" s="35" t="n"/>
      <c r="E1084" s="35" t="n"/>
      <c r="F1084" s="172" t="n"/>
      <c r="G1084" s="35" t="n"/>
      <c r="H1084" s="35" t="n"/>
      <c r="I1084" s="35" t="n"/>
      <c r="J1084" s="35" t="n"/>
    </row>
    <row r="1085">
      <c r="A1085" s="35" t="n"/>
      <c r="B1085" s="35" t="n"/>
      <c r="C1085" s="35" t="n"/>
      <c r="D1085" s="35" t="n"/>
      <c r="E1085" s="35" t="n"/>
      <c r="F1085" s="172" t="n"/>
      <c r="G1085" s="35" t="n"/>
      <c r="H1085" s="35" t="n"/>
      <c r="I1085" s="35" t="n"/>
      <c r="J1085" s="35" t="n"/>
    </row>
    <row r="1086">
      <c r="A1086" s="35" t="n"/>
      <c r="B1086" s="35" t="n"/>
      <c r="C1086" s="35" t="n"/>
      <c r="D1086" s="35" t="n"/>
      <c r="E1086" s="35" t="n"/>
      <c r="F1086" s="172" t="n"/>
      <c r="G1086" s="35" t="n"/>
      <c r="H1086" s="35" t="n"/>
      <c r="I1086" s="35" t="n"/>
      <c r="J1086" s="35" t="n"/>
    </row>
    <row r="1087">
      <c r="A1087" s="35" t="n"/>
      <c r="B1087" s="35" t="n"/>
      <c r="C1087" s="35" t="n"/>
      <c r="D1087" s="35" t="n"/>
      <c r="E1087" s="35" t="n"/>
      <c r="F1087" s="172" t="n"/>
      <c r="G1087" s="35" t="n"/>
      <c r="H1087" s="35" t="n"/>
      <c r="I1087" s="35" t="n"/>
      <c r="J1087" s="35" t="n"/>
    </row>
    <row r="1088">
      <c r="A1088" s="35" t="n"/>
      <c r="B1088" s="35" t="n"/>
      <c r="C1088" s="35" t="n"/>
      <c r="D1088" s="35" t="n"/>
      <c r="E1088" s="35" t="n"/>
      <c r="F1088" s="172" t="n"/>
      <c r="G1088" s="35" t="n"/>
      <c r="H1088" s="35" t="n"/>
      <c r="I1088" s="35" t="n"/>
      <c r="J1088" s="35" t="n"/>
    </row>
    <row r="1089">
      <c r="A1089" s="35" t="n"/>
      <c r="B1089" s="35" t="n"/>
      <c r="C1089" s="35" t="n"/>
      <c r="D1089" s="35" t="n"/>
      <c r="E1089" s="35" t="n"/>
      <c r="F1089" s="172" t="n"/>
      <c r="G1089" s="35" t="n"/>
      <c r="H1089" s="35" t="n"/>
      <c r="I1089" s="35" t="n"/>
      <c r="J1089" s="35" t="n"/>
    </row>
    <row r="1090">
      <c r="A1090" s="35" t="n"/>
      <c r="B1090" s="35" t="n"/>
      <c r="C1090" s="35" t="n"/>
      <c r="D1090" s="35" t="n"/>
      <c r="E1090" s="35" t="n"/>
      <c r="F1090" s="172" t="n"/>
      <c r="G1090" s="35" t="n"/>
      <c r="H1090" s="35" t="n"/>
      <c r="I1090" s="35" t="n"/>
      <c r="J1090" s="35" t="n"/>
    </row>
    <row r="1091">
      <c r="A1091" s="35" t="n"/>
      <c r="B1091" s="35" t="n"/>
      <c r="C1091" s="35" t="n"/>
      <c r="D1091" s="35" t="n"/>
      <c r="E1091" s="35" t="n"/>
      <c r="F1091" s="172" t="n"/>
      <c r="G1091" s="35" t="n"/>
      <c r="H1091" s="35" t="n"/>
      <c r="I1091" s="35" t="n"/>
      <c r="J1091" s="35" t="n"/>
    </row>
    <row r="1092">
      <c r="A1092" s="35" t="n"/>
      <c r="B1092" s="35" t="n"/>
      <c r="C1092" s="35" t="n"/>
      <c r="D1092" s="35" t="n"/>
      <c r="E1092" s="35" t="n"/>
      <c r="F1092" s="172" t="n"/>
      <c r="G1092" s="35" t="n"/>
      <c r="H1092" s="35" t="n"/>
      <c r="I1092" s="35" t="n"/>
      <c r="J1092" s="35" t="n"/>
    </row>
    <row r="1093">
      <c r="A1093" s="35" t="n"/>
      <c r="B1093" s="35" t="n"/>
      <c r="C1093" s="35" t="n"/>
      <c r="D1093" s="35" t="n"/>
      <c r="E1093" s="35" t="n"/>
      <c r="F1093" s="172" t="n"/>
      <c r="G1093" s="35" t="n"/>
      <c r="H1093" s="35" t="n"/>
      <c r="I1093" s="35" t="n"/>
      <c r="J1093" s="35" t="n"/>
    </row>
    <row r="1094">
      <c r="A1094" s="35" t="n"/>
      <c r="B1094" s="35" t="n"/>
      <c r="C1094" s="35" t="n"/>
      <c r="D1094" s="35" t="n"/>
      <c r="E1094" s="35" t="n"/>
      <c r="F1094" s="172" t="n"/>
      <c r="G1094" s="35" t="n"/>
      <c r="H1094" s="35" t="n"/>
      <c r="I1094" s="35" t="n"/>
      <c r="J1094" s="35" t="n"/>
    </row>
    <row r="1095">
      <c r="A1095" s="35" t="n"/>
      <c r="B1095" s="35" t="n"/>
      <c r="C1095" s="35" t="n"/>
      <c r="D1095" s="35" t="n"/>
      <c r="E1095" s="35" t="n"/>
      <c r="F1095" s="172" t="n"/>
      <c r="G1095" s="35" t="n"/>
      <c r="H1095" s="35" t="n"/>
      <c r="I1095" s="35" t="n"/>
      <c r="J1095" s="35" t="n"/>
    </row>
    <row r="1096">
      <c r="A1096" s="35" t="n"/>
      <c r="B1096" s="35" t="n"/>
      <c r="C1096" s="35" t="n"/>
      <c r="D1096" s="35" t="n"/>
      <c r="E1096" s="35" t="n"/>
      <c r="F1096" s="172" t="n"/>
      <c r="G1096" s="35" t="n"/>
      <c r="H1096" s="35" t="n"/>
      <c r="I1096" s="35" t="n"/>
      <c r="J1096" s="35" t="n"/>
    </row>
    <row r="1097">
      <c r="A1097" s="35" t="n"/>
      <c r="B1097" s="35" t="n"/>
      <c r="C1097" s="35" t="n"/>
      <c r="D1097" s="35" t="n"/>
      <c r="E1097" s="35" t="n"/>
      <c r="F1097" s="172" t="n"/>
      <c r="G1097" s="35" t="n"/>
      <c r="H1097" s="35" t="n"/>
      <c r="I1097" s="35" t="n"/>
      <c r="J1097" s="35" t="n"/>
    </row>
    <row r="1098">
      <c r="A1098" s="35" t="n"/>
      <c r="B1098" s="35" t="n"/>
      <c r="C1098" s="35" t="n"/>
      <c r="D1098" s="35" t="n"/>
      <c r="E1098" s="35" t="n"/>
      <c r="F1098" s="172" t="n"/>
      <c r="G1098" s="35" t="n"/>
      <c r="H1098" s="35" t="n"/>
      <c r="I1098" s="35" t="n"/>
      <c r="J1098" s="35" t="n"/>
    </row>
    <row r="1099">
      <c r="A1099" s="35" t="n"/>
      <c r="B1099" s="35" t="n"/>
      <c r="C1099" s="35" t="n"/>
      <c r="D1099" s="35" t="n"/>
      <c r="E1099" s="35" t="n"/>
      <c r="F1099" s="172" t="n"/>
      <c r="G1099" s="35" t="n"/>
      <c r="H1099" s="35" t="n"/>
      <c r="I1099" s="35" t="n"/>
      <c r="J1099" s="35" t="n"/>
    </row>
    <row r="1100">
      <c r="A1100" s="35" t="n"/>
      <c r="B1100" s="35" t="n"/>
      <c r="C1100" s="35" t="n"/>
      <c r="D1100" s="35" t="n"/>
      <c r="E1100" s="35" t="n"/>
      <c r="F1100" s="172" t="n"/>
      <c r="G1100" s="35" t="n"/>
      <c r="H1100" s="35" t="n"/>
      <c r="I1100" s="35" t="n"/>
      <c r="J1100" s="35" t="n"/>
    </row>
    <row r="1101">
      <c r="A1101" s="35" t="n"/>
      <c r="B1101" s="35" t="n"/>
      <c r="C1101" s="35" t="n"/>
      <c r="D1101" s="35" t="n"/>
      <c r="E1101" s="35" t="n"/>
      <c r="F1101" s="172" t="n"/>
      <c r="G1101" s="35" t="n"/>
      <c r="H1101" s="35" t="n"/>
      <c r="I1101" s="35" t="n"/>
      <c r="J1101" s="35" t="n"/>
    </row>
    <row r="1102">
      <c r="A1102" s="35" t="n"/>
      <c r="B1102" s="35" t="n"/>
      <c r="C1102" s="35" t="n"/>
      <c r="D1102" s="35" t="n"/>
      <c r="E1102" s="35" t="n"/>
      <c r="F1102" s="172" t="n"/>
      <c r="G1102" s="35" t="n"/>
      <c r="H1102" s="35" t="n"/>
      <c r="I1102" s="35" t="n"/>
      <c r="J1102" s="35" t="n"/>
    </row>
    <row r="1103">
      <c r="A1103" s="35" t="n"/>
      <c r="B1103" s="35" t="n"/>
      <c r="C1103" s="35" t="n"/>
      <c r="D1103" s="35" t="n"/>
      <c r="E1103" s="35" t="n"/>
      <c r="F1103" s="172" t="n"/>
      <c r="G1103" s="35" t="n"/>
      <c r="H1103" s="35" t="n"/>
      <c r="I1103" s="35" t="n"/>
      <c r="J1103" s="35" t="n"/>
    </row>
    <row r="1104">
      <c r="A1104" s="35" t="n"/>
      <c r="B1104" s="35" t="n"/>
      <c r="C1104" s="35" t="n"/>
      <c r="D1104" s="35" t="n"/>
      <c r="E1104" s="35" t="n"/>
      <c r="F1104" s="172" t="n"/>
      <c r="G1104" s="35" t="n"/>
      <c r="H1104" s="35" t="n"/>
      <c r="I1104" s="35" t="n"/>
      <c r="J1104" s="35" t="n"/>
    </row>
    <row r="1105">
      <c r="A1105" s="35" t="n"/>
      <c r="B1105" s="35" t="n"/>
      <c r="C1105" s="35" t="n"/>
      <c r="D1105" s="35" t="n"/>
      <c r="E1105" s="35" t="n"/>
      <c r="F1105" s="172" t="n"/>
      <c r="G1105" s="35" t="n"/>
      <c r="H1105" s="35" t="n"/>
      <c r="I1105" s="35" t="n"/>
      <c r="J1105" s="35" t="n"/>
    </row>
    <row r="1106">
      <c r="A1106" s="35" t="n"/>
      <c r="B1106" s="35" t="n"/>
      <c r="C1106" s="35" t="n"/>
      <c r="D1106" s="35" t="n"/>
      <c r="E1106" s="35" t="n"/>
      <c r="F1106" s="172" t="n"/>
      <c r="G1106" s="35" t="n"/>
      <c r="H1106" s="35" t="n"/>
      <c r="I1106" s="35" t="n"/>
      <c r="J1106" s="35" t="n"/>
    </row>
    <row r="1107">
      <c r="A1107" s="35" t="n"/>
      <c r="B1107" s="35" t="n"/>
      <c r="C1107" s="35" t="n"/>
      <c r="D1107" s="35" t="n"/>
      <c r="E1107" s="35" t="n"/>
      <c r="F1107" s="172" t="n"/>
      <c r="G1107" s="35" t="n"/>
      <c r="H1107" s="35" t="n"/>
      <c r="I1107" s="35" t="n"/>
      <c r="J1107" s="35" t="n"/>
    </row>
    <row r="1108">
      <c r="A1108" s="35" t="n"/>
      <c r="B1108" s="35" t="n"/>
      <c r="C1108" s="35" t="n"/>
      <c r="D1108" s="35" t="n"/>
      <c r="E1108" s="35" t="n"/>
      <c r="F1108" s="172" t="n"/>
      <c r="G1108" s="35" t="n"/>
      <c r="H1108" s="35" t="n"/>
      <c r="I1108" s="35" t="n"/>
      <c r="J1108" s="35" t="n"/>
    </row>
    <row r="1109">
      <c r="A1109" s="35" t="n"/>
      <c r="B1109" s="35" t="n"/>
      <c r="C1109" s="35" t="n"/>
      <c r="D1109" s="35" t="n"/>
      <c r="E1109" s="35" t="n"/>
      <c r="F1109" s="172" t="n"/>
      <c r="G1109" s="35" t="n"/>
      <c r="H1109" s="35" t="n"/>
      <c r="I1109" s="35" t="n"/>
      <c r="J1109" s="35" t="n"/>
    </row>
    <row r="1110">
      <c r="A1110" s="35" t="n"/>
      <c r="B1110" s="35" t="n"/>
      <c r="C1110" s="35" t="n"/>
      <c r="D1110" s="35" t="n"/>
      <c r="E1110" s="35" t="n"/>
      <c r="F1110" s="172" t="n"/>
      <c r="G1110" s="35" t="n"/>
      <c r="H1110" s="35" t="n"/>
      <c r="I1110" s="35" t="n"/>
      <c r="J1110" s="35" t="n"/>
    </row>
    <row r="1111">
      <c r="A1111" s="35" t="n"/>
      <c r="B1111" s="35" t="n"/>
      <c r="C1111" s="35" t="n"/>
      <c r="D1111" s="35" t="n"/>
      <c r="E1111" s="35" t="n"/>
      <c r="F1111" s="172" t="n"/>
      <c r="G1111" s="35" t="n"/>
      <c r="H1111" s="35" t="n"/>
      <c r="I1111" s="35" t="n"/>
      <c r="J1111" s="35" t="n"/>
    </row>
    <row r="1112">
      <c r="A1112" s="35" t="n"/>
      <c r="B1112" s="35" t="n"/>
      <c r="C1112" s="35" t="n"/>
      <c r="D1112" s="35" t="n"/>
      <c r="E1112" s="35" t="n"/>
      <c r="F1112" s="172" t="n"/>
      <c r="G1112" s="35" t="n"/>
      <c r="H1112" s="35" t="n"/>
      <c r="I1112" s="35" t="n"/>
      <c r="J1112" s="35" t="n"/>
    </row>
    <row r="1113">
      <c r="A1113" s="35" t="n"/>
      <c r="B1113" s="35" t="n"/>
      <c r="C1113" s="35" t="n"/>
      <c r="D1113" s="35" t="n"/>
      <c r="E1113" s="35" t="n"/>
      <c r="F1113" s="172" t="n"/>
      <c r="G1113" s="35" t="n"/>
      <c r="H1113" s="35" t="n"/>
      <c r="I1113" s="35" t="n"/>
      <c r="J1113" s="35" t="n"/>
    </row>
    <row r="1114">
      <c r="A1114" s="35" t="n"/>
      <c r="B1114" s="35" t="n"/>
      <c r="C1114" s="35" t="n"/>
      <c r="D1114" s="35" t="n"/>
      <c r="E1114" s="35" t="n"/>
      <c r="F1114" s="172" t="n"/>
      <c r="G1114" s="35" t="n"/>
      <c r="H1114" s="35" t="n"/>
      <c r="I1114" s="35" t="n"/>
      <c r="J1114" s="35" t="n"/>
    </row>
    <row r="1115">
      <c r="A1115" s="35" t="n"/>
      <c r="B1115" s="35" t="n"/>
      <c r="C1115" s="35" t="n"/>
      <c r="D1115" s="35" t="n"/>
      <c r="E1115" s="35" t="n"/>
      <c r="F1115" s="172" t="n"/>
      <c r="G1115" s="35" t="n"/>
      <c r="H1115" s="35" t="n"/>
      <c r="I1115" s="35" t="n"/>
      <c r="J1115" s="35" t="n"/>
    </row>
    <row r="1116">
      <c r="A1116" s="35" t="n"/>
      <c r="B1116" s="35" t="n"/>
      <c r="C1116" s="35" t="n"/>
      <c r="D1116" s="35" t="n"/>
      <c r="E1116" s="35" t="n"/>
      <c r="F1116" s="172" t="n"/>
      <c r="G1116" s="35" t="n"/>
      <c r="H1116" s="35" t="n"/>
      <c r="I1116" s="35" t="n"/>
      <c r="J1116" s="35" t="n"/>
    </row>
    <row r="1117">
      <c r="A1117" s="35" t="n"/>
      <c r="B1117" s="35" t="n"/>
      <c r="C1117" s="35" t="n"/>
      <c r="D1117" s="35" t="n"/>
      <c r="E1117" s="35" t="n"/>
      <c r="F1117" s="172" t="n"/>
      <c r="G1117" s="35" t="n"/>
      <c r="H1117" s="35" t="n"/>
      <c r="I1117" s="35" t="n"/>
      <c r="J1117" s="35" t="n"/>
    </row>
    <row r="1118">
      <c r="A1118" s="35" t="n"/>
      <c r="B1118" s="35" t="n"/>
      <c r="C1118" s="35" t="n"/>
      <c r="D1118" s="35" t="n"/>
      <c r="E1118" s="35" t="n"/>
      <c r="F1118" s="172" t="n"/>
      <c r="G1118" s="35" t="n"/>
      <c r="H1118" s="35" t="n"/>
      <c r="I1118" s="35" t="n"/>
      <c r="J1118" s="35" t="n"/>
    </row>
    <row r="1119">
      <c r="A1119" s="35" t="n"/>
      <c r="B1119" s="35" t="n"/>
      <c r="C1119" s="35" t="n"/>
      <c r="D1119" s="35" t="n"/>
      <c r="E1119" s="35" t="n"/>
      <c r="F1119" s="172" t="n"/>
      <c r="G1119" s="35" t="n"/>
      <c r="H1119" s="35" t="n"/>
      <c r="I1119" s="35" t="n"/>
      <c r="J1119" s="35" t="n"/>
    </row>
    <row r="1120">
      <c r="A1120" s="35" t="n"/>
      <c r="B1120" s="35" t="n"/>
      <c r="C1120" s="35" t="n"/>
      <c r="D1120" s="35" t="n"/>
      <c r="E1120" s="35" t="n"/>
      <c r="F1120" s="172" t="n"/>
      <c r="G1120" s="35" t="n"/>
      <c r="H1120" s="35" t="n"/>
      <c r="I1120" s="35" t="n"/>
      <c r="J1120" s="35" t="n"/>
    </row>
    <row r="1121">
      <c r="A1121" s="35" t="n"/>
      <c r="B1121" s="35" t="n"/>
      <c r="C1121" s="35" t="n"/>
      <c r="D1121" s="35" t="n"/>
      <c r="E1121" s="35" t="n"/>
      <c r="F1121" s="172" t="n"/>
      <c r="G1121" s="35" t="n"/>
      <c r="H1121" s="35" t="n"/>
      <c r="I1121" s="35" t="n"/>
      <c r="J1121" s="35" t="n"/>
    </row>
    <row r="1122">
      <c r="A1122" s="35" t="n"/>
      <c r="B1122" s="35" t="n"/>
      <c r="C1122" s="35" t="n"/>
      <c r="D1122" s="35" t="n"/>
      <c r="E1122" s="35" t="n"/>
      <c r="F1122" s="172" t="n"/>
      <c r="G1122" s="35" t="n"/>
      <c r="H1122" s="35" t="n"/>
      <c r="I1122" s="35" t="n"/>
      <c r="J1122" s="35" t="n"/>
    </row>
    <row r="1123">
      <c r="A1123" s="35" t="n"/>
      <c r="B1123" s="35" t="n"/>
      <c r="C1123" s="35" t="n"/>
      <c r="D1123" s="35" t="n"/>
      <c r="E1123" s="35" t="n"/>
      <c r="F1123" s="172" t="n"/>
      <c r="G1123" s="35" t="n"/>
      <c r="H1123" s="35" t="n"/>
      <c r="I1123" s="35" t="n"/>
      <c r="J1123" s="35" t="n"/>
    </row>
    <row r="1124">
      <c r="A1124" s="35" t="n"/>
      <c r="B1124" s="35" t="n"/>
      <c r="C1124" s="35" t="n"/>
      <c r="D1124" s="35" t="n"/>
      <c r="E1124" s="35" t="n"/>
      <c r="F1124" s="172" t="n"/>
      <c r="G1124" s="35" t="n"/>
      <c r="H1124" s="35" t="n"/>
      <c r="I1124" s="35" t="n"/>
      <c r="J1124" s="35" t="n"/>
    </row>
    <row r="1125">
      <c r="A1125" s="35" t="n"/>
      <c r="B1125" s="35" t="n"/>
      <c r="C1125" s="35" t="n"/>
      <c r="D1125" s="35" t="n"/>
      <c r="E1125" s="35" t="n"/>
      <c r="F1125" s="172" t="n"/>
      <c r="G1125" s="35" t="n"/>
      <c r="H1125" s="35" t="n"/>
      <c r="I1125" s="35" t="n"/>
      <c r="J1125" s="35" t="n"/>
    </row>
    <row r="1126">
      <c r="A1126" s="35" t="n"/>
      <c r="B1126" s="35" t="n"/>
      <c r="C1126" s="35" t="n"/>
      <c r="D1126" s="35" t="n"/>
      <c r="E1126" s="35" t="n"/>
      <c r="F1126" s="172" t="n"/>
      <c r="G1126" s="35" t="n"/>
      <c r="H1126" s="35" t="n"/>
      <c r="I1126" s="35" t="n"/>
      <c r="J1126" s="35" t="n"/>
    </row>
    <row r="1127">
      <c r="A1127" s="35" t="n"/>
      <c r="B1127" s="35" t="n"/>
      <c r="C1127" s="35" t="n"/>
      <c r="D1127" s="35" t="n"/>
      <c r="E1127" s="35" t="n"/>
      <c r="F1127" s="172" t="n"/>
      <c r="G1127" s="35" t="n"/>
      <c r="H1127" s="35" t="n"/>
      <c r="I1127" s="35" t="n"/>
      <c r="J1127" s="35" t="n"/>
    </row>
    <row r="1128">
      <c r="A1128" s="35" t="n"/>
      <c r="B1128" s="35" t="n"/>
      <c r="C1128" s="35" t="n"/>
      <c r="D1128" s="35" t="n"/>
      <c r="E1128" s="35" t="n"/>
      <c r="F1128" s="172" t="n"/>
      <c r="G1128" s="35" t="n"/>
      <c r="H1128" s="35" t="n"/>
      <c r="I1128" s="35" t="n"/>
      <c r="J1128" s="35" t="n"/>
    </row>
    <row r="1129">
      <c r="A1129" s="35" t="n"/>
      <c r="B1129" s="35" t="n"/>
      <c r="C1129" s="35" t="n"/>
      <c r="D1129" s="35" t="n"/>
      <c r="E1129" s="35" t="n"/>
      <c r="F1129" s="172" t="n"/>
      <c r="G1129" s="35" t="n"/>
      <c r="H1129" s="35" t="n"/>
      <c r="I1129" s="35" t="n"/>
      <c r="J1129" s="35" t="n"/>
    </row>
    <row r="1130">
      <c r="A1130" s="35" t="n"/>
      <c r="B1130" s="35" t="n"/>
      <c r="C1130" s="35" t="n"/>
      <c r="D1130" s="35" t="n"/>
      <c r="E1130" s="35" t="n"/>
      <c r="F1130" s="172" t="n"/>
      <c r="G1130" s="35" t="n"/>
      <c r="H1130" s="35" t="n"/>
      <c r="I1130" s="35" t="n"/>
      <c r="J1130" s="35" t="n"/>
    </row>
    <row r="1131">
      <c r="A1131" s="35" t="n"/>
      <c r="B1131" s="35" t="n"/>
      <c r="C1131" s="35" t="n"/>
      <c r="D1131" s="35" t="n"/>
      <c r="E1131" s="35" t="n"/>
      <c r="F1131" s="172" t="n"/>
      <c r="G1131" s="35" t="n"/>
      <c r="H1131" s="35" t="n"/>
      <c r="I1131" s="35" t="n"/>
      <c r="J1131" s="35" t="n"/>
    </row>
    <row r="1132">
      <c r="A1132" s="35" t="n"/>
      <c r="B1132" s="35" t="n"/>
      <c r="C1132" s="35" t="n"/>
      <c r="D1132" s="35" t="n"/>
      <c r="E1132" s="35" t="n"/>
      <c r="F1132" s="172" t="n"/>
      <c r="G1132" s="35" t="n"/>
      <c r="H1132" s="35" t="n"/>
      <c r="I1132" s="35" t="n"/>
      <c r="J1132" s="35" t="n"/>
    </row>
    <row r="1133">
      <c r="A1133" s="35" t="n"/>
      <c r="B1133" s="35" t="n"/>
      <c r="C1133" s="35" t="n"/>
      <c r="D1133" s="35" t="n"/>
      <c r="E1133" s="35" t="n"/>
      <c r="F1133" s="172" t="n"/>
      <c r="G1133" s="35" t="n"/>
      <c r="H1133" s="35" t="n"/>
      <c r="I1133" s="35" t="n"/>
      <c r="J1133" s="35" t="n"/>
    </row>
    <row r="1134">
      <c r="A1134" s="35" t="n"/>
      <c r="B1134" s="35" t="n"/>
      <c r="C1134" s="35" t="n"/>
      <c r="D1134" s="35" t="n"/>
      <c r="E1134" s="35" t="n"/>
      <c r="F1134" s="172" t="n"/>
      <c r="G1134" s="35" t="n"/>
      <c r="H1134" s="35" t="n"/>
      <c r="I1134" s="35" t="n"/>
      <c r="J1134" s="35" t="n"/>
    </row>
    <row r="1135">
      <c r="A1135" s="35" t="n"/>
      <c r="B1135" s="35" t="n"/>
      <c r="C1135" s="35" t="n"/>
      <c r="D1135" s="35" t="n"/>
      <c r="E1135" s="35" t="n"/>
      <c r="F1135" s="172" t="n"/>
      <c r="G1135" s="35" t="n"/>
      <c r="H1135" s="35" t="n"/>
      <c r="I1135" s="35" t="n"/>
      <c r="J1135" s="35" t="n"/>
    </row>
    <row r="1136">
      <c r="A1136" s="35" t="n"/>
      <c r="B1136" s="35" t="n"/>
      <c r="C1136" s="35" t="n"/>
      <c r="D1136" s="35" t="n"/>
      <c r="E1136" s="35" t="n"/>
      <c r="F1136" s="172" t="n"/>
      <c r="G1136" s="35" t="n"/>
      <c r="H1136" s="35" t="n"/>
      <c r="I1136" s="35" t="n"/>
      <c r="J1136" s="35" t="n"/>
    </row>
    <row r="1137">
      <c r="A1137" s="35" t="n"/>
      <c r="B1137" s="35" t="n"/>
      <c r="C1137" s="35" t="n"/>
      <c r="D1137" s="35" t="n"/>
      <c r="E1137" s="35" t="n"/>
      <c r="F1137" s="172" t="n"/>
      <c r="G1137" s="35" t="n"/>
      <c r="H1137" s="35" t="n"/>
      <c r="I1137" s="35" t="n"/>
      <c r="J1137" s="35" t="n"/>
    </row>
    <row r="1138">
      <c r="A1138" s="35" t="n"/>
      <c r="B1138" s="35" t="n"/>
      <c r="C1138" s="35" t="n"/>
      <c r="D1138" s="35" t="n"/>
      <c r="E1138" s="35" t="n"/>
      <c r="F1138" s="172" t="n"/>
      <c r="G1138" s="35" t="n"/>
      <c r="H1138" s="35" t="n"/>
      <c r="I1138" s="35" t="n"/>
      <c r="J1138" s="35" t="n"/>
    </row>
    <row r="1139">
      <c r="A1139" s="35" t="n"/>
      <c r="B1139" s="35" t="n"/>
      <c r="C1139" s="35" t="n"/>
      <c r="D1139" s="35" t="n"/>
      <c r="E1139" s="35" t="n"/>
      <c r="F1139" s="172" t="n"/>
      <c r="G1139" s="35" t="n"/>
      <c r="H1139" s="35" t="n"/>
      <c r="I1139" s="35" t="n"/>
      <c r="J1139" s="35" t="n"/>
    </row>
    <row r="1140">
      <c r="A1140" s="35" t="n"/>
      <c r="B1140" s="35" t="n"/>
      <c r="C1140" s="35" t="n"/>
      <c r="D1140" s="35" t="n"/>
      <c r="E1140" s="35" t="n"/>
      <c r="F1140" s="172" t="n"/>
      <c r="G1140" s="35" t="n"/>
      <c r="H1140" s="35" t="n"/>
      <c r="I1140" s="35" t="n"/>
      <c r="J1140" s="35" t="n"/>
    </row>
    <row r="1141">
      <c r="A1141" s="35" t="n"/>
      <c r="B1141" s="35" t="n"/>
      <c r="C1141" s="35" t="n"/>
      <c r="D1141" s="35" t="n"/>
      <c r="E1141" s="35" t="n"/>
      <c r="F1141" s="172" t="n"/>
      <c r="G1141" s="35" t="n"/>
      <c r="H1141" s="35" t="n"/>
      <c r="I1141" s="35" t="n"/>
      <c r="J1141" s="35" t="n"/>
    </row>
    <row r="1142">
      <c r="A1142" s="35" t="n"/>
      <c r="B1142" s="35" t="n"/>
      <c r="C1142" s="35" t="n"/>
      <c r="D1142" s="35" t="n"/>
      <c r="E1142" s="35" t="n"/>
      <c r="F1142" s="172" t="n"/>
      <c r="G1142" s="35" t="n"/>
      <c r="H1142" s="35" t="n"/>
      <c r="I1142" s="35" t="n"/>
      <c r="J1142" s="35" t="n"/>
    </row>
    <row r="1143">
      <c r="A1143" s="35" t="n"/>
      <c r="B1143" s="35" t="n"/>
      <c r="C1143" s="35" t="n"/>
      <c r="D1143" s="35" t="n"/>
      <c r="E1143" s="35" t="n"/>
      <c r="F1143" s="172" t="n"/>
      <c r="G1143" s="35" t="n"/>
      <c r="H1143" s="35" t="n"/>
      <c r="I1143" s="35" t="n"/>
      <c r="J1143" s="35" t="n"/>
    </row>
    <row r="1144">
      <c r="A1144" s="35" t="n"/>
      <c r="B1144" s="35" t="n"/>
      <c r="C1144" s="35" t="n"/>
      <c r="D1144" s="35" t="n"/>
      <c r="E1144" s="35" t="n"/>
      <c r="F1144" s="172" t="n"/>
      <c r="G1144" s="35" t="n"/>
      <c r="H1144" s="35" t="n"/>
      <c r="I1144" s="35" t="n"/>
      <c r="J1144" s="35" t="n"/>
    </row>
    <row r="1145">
      <c r="A1145" s="35" t="n"/>
      <c r="B1145" s="35" t="n"/>
      <c r="C1145" s="35" t="n"/>
      <c r="D1145" s="35" t="n"/>
      <c r="E1145" s="35" t="n"/>
      <c r="F1145" s="172" t="n"/>
      <c r="G1145" s="35" t="n"/>
      <c r="H1145" s="35" t="n"/>
      <c r="I1145" s="35" t="n"/>
      <c r="J1145" s="35" t="n"/>
    </row>
    <row r="1146">
      <c r="A1146" s="35" t="n"/>
      <c r="B1146" s="35" t="n"/>
      <c r="C1146" s="35" t="n"/>
      <c r="D1146" s="35" t="n"/>
      <c r="E1146" s="35" t="n"/>
      <c r="F1146" s="172" t="n"/>
      <c r="G1146" s="35" t="n"/>
      <c r="H1146" s="35" t="n"/>
      <c r="I1146" s="35" t="n"/>
      <c r="J1146" s="35" t="n"/>
    </row>
    <row r="1147">
      <c r="A1147" s="35" t="n"/>
      <c r="B1147" s="35" t="n"/>
      <c r="C1147" s="35" t="n"/>
      <c r="D1147" s="35" t="n"/>
      <c r="E1147" s="35" t="n"/>
      <c r="F1147" s="172" t="n"/>
      <c r="G1147" s="35" t="n"/>
      <c r="H1147" s="35" t="n"/>
      <c r="I1147" s="35" t="n"/>
      <c r="J1147" s="35" t="n"/>
    </row>
    <row r="1148">
      <c r="A1148" s="35" t="n"/>
      <c r="B1148" s="35" t="n"/>
      <c r="C1148" s="35" t="n"/>
      <c r="D1148" s="35" t="n"/>
      <c r="E1148" s="35" t="n"/>
      <c r="F1148" s="172" t="n"/>
      <c r="G1148" s="35" t="n"/>
      <c r="H1148" s="35" t="n"/>
      <c r="I1148" s="35" t="n"/>
      <c r="J1148" s="35" t="n"/>
    </row>
    <row r="1149">
      <c r="A1149" s="35" t="n"/>
      <c r="B1149" s="35" t="n"/>
      <c r="C1149" s="35" t="n"/>
      <c r="D1149" s="35" t="n"/>
      <c r="E1149" s="35" t="n"/>
      <c r="F1149" s="172" t="n"/>
      <c r="G1149" s="35" t="n"/>
      <c r="H1149" s="35" t="n"/>
      <c r="I1149" s="35" t="n"/>
      <c r="J1149" s="35" t="n"/>
    </row>
    <row r="1150">
      <c r="A1150" s="35" t="n"/>
      <c r="B1150" s="35" t="n"/>
      <c r="C1150" s="35" t="n"/>
      <c r="D1150" s="35" t="n"/>
      <c r="E1150" s="35" t="n"/>
      <c r="F1150" s="172" t="n"/>
      <c r="G1150" s="35" t="n"/>
      <c r="H1150" s="35" t="n"/>
      <c r="I1150" s="35" t="n"/>
      <c r="J1150" s="35" t="n"/>
    </row>
    <row r="1151">
      <c r="A1151" s="35" t="n"/>
      <c r="B1151" s="35" t="n"/>
      <c r="C1151" s="35" t="n"/>
      <c r="D1151" s="35" t="n"/>
      <c r="E1151" s="35" t="n"/>
      <c r="F1151" s="172" t="n"/>
      <c r="G1151" s="35" t="n"/>
      <c r="H1151" s="35" t="n"/>
      <c r="I1151" s="35" t="n"/>
      <c r="J1151" s="35" t="n"/>
    </row>
    <row r="1152">
      <c r="A1152" s="35" t="n"/>
      <c r="B1152" s="35" t="n"/>
      <c r="C1152" s="35" t="n"/>
      <c r="D1152" s="35" t="n"/>
      <c r="E1152" s="35" t="n"/>
      <c r="F1152" s="172" t="n"/>
      <c r="G1152" s="35" t="n"/>
      <c r="H1152" s="35" t="n"/>
      <c r="I1152" s="35" t="n"/>
      <c r="J1152" s="35" t="n"/>
    </row>
    <row r="1153">
      <c r="A1153" s="35" t="n"/>
      <c r="B1153" s="35" t="n"/>
      <c r="C1153" s="35" t="n"/>
      <c r="D1153" s="35" t="n"/>
      <c r="E1153" s="35" t="n"/>
      <c r="F1153" s="172" t="n"/>
      <c r="G1153" s="35" t="n"/>
      <c r="H1153" s="35" t="n"/>
      <c r="I1153" s="35" t="n"/>
      <c r="J1153" s="35" t="n"/>
    </row>
    <row r="1154">
      <c r="A1154" s="35" t="n"/>
      <c r="B1154" s="35" t="n"/>
      <c r="C1154" s="35" t="n"/>
      <c r="D1154" s="35" t="n"/>
      <c r="E1154" s="35" t="n"/>
      <c r="F1154" s="172" t="n"/>
      <c r="G1154" s="35" t="n"/>
      <c r="H1154" s="35" t="n"/>
      <c r="I1154" s="35" t="n"/>
      <c r="J1154" s="35" t="n"/>
    </row>
    <row r="1155">
      <c r="A1155" s="35" t="n"/>
      <c r="B1155" s="35" t="n"/>
      <c r="C1155" s="35" t="n"/>
      <c r="D1155" s="35" t="n"/>
      <c r="E1155" s="35" t="n"/>
      <c r="F1155" s="172" t="n"/>
      <c r="G1155" s="35" t="n"/>
      <c r="H1155" s="35" t="n"/>
      <c r="I1155" s="35" t="n"/>
      <c r="J1155" s="35" t="n"/>
    </row>
    <row r="1156">
      <c r="A1156" s="35" t="n"/>
      <c r="B1156" s="35" t="n"/>
      <c r="C1156" s="35" t="n"/>
      <c r="D1156" s="35" t="n"/>
      <c r="E1156" s="35" t="n"/>
      <c r="F1156" s="172" t="n"/>
      <c r="G1156" s="35" t="n"/>
      <c r="H1156" s="35" t="n"/>
      <c r="I1156" s="35" t="n"/>
      <c r="J1156" s="35" t="n"/>
    </row>
    <row r="1157">
      <c r="A1157" s="35" t="n"/>
      <c r="B1157" s="35" t="n"/>
      <c r="C1157" s="35" t="n"/>
      <c r="D1157" s="35" t="n"/>
      <c r="E1157" s="35" t="n"/>
      <c r="F1157" s="172" t="n"/>
      <c r="G1157" s="35" t="n"/>
      <c r="H1157" s="35" t="n"/>
      <c r="I1157" s="35" t="n"/>
      <c r="J1157" s="35" t="n"/>
    </row>
    <row r="1158">
      <c r="A1158" s="35" t="n"/>
      <c r="B1158" s="35" t="n"/>
      <c r="C1158" s="35" t="n"/>
      <c r="D1158" s="35" t="n"/>
      <c r="E1158" s="35" t="n"/>
      <c r="F1158" s="172" t="n"/>
      <c r="G1158" s="35" t="n"/>
      <c r="H1158" s="35" t="n"/>
      <c r="I1158" s="35" t="n"/>
      <c r="J1158" s="35" t="n"/>
    </row>
    <row r="1159">
      <c r="A1159" s="35" t="n"/>
      <c r="B1159" s="35" t="n"/>
      <c r="C1159" s="35" t="n"/>
      <c r="D1159" s="35" t="n"/>
      <c r="E1159" s="35" t="n"/>
      <c r="F1159" s="172" t="n"/>
      <c r="G1159" s="35" t="n"/>
      <c r="H1159" s="35" t="n"/>
      <c r="I1159" s="35" t="n"/>
      <c r="J1159" s="35" t="n"/>
    </row>
    <row r="1160">
      <c r="A1160" s="35" t="n"/>
      <c r="B1160" s="35" t="n"/>
      <c r="C1160" s="35" t="n"/>
      <c r="D1160" s="35" t="n"/>
      <c r="E1160" s="35" t="n"/>
      <c r="F1160" s="172" t="n"/>
      <c r="G1160" s="35" t="n"/>
      <c r="H1160" s="35" t="n"/>
      <c r="I1160" s="35" t="n"/>
      <c r="J1160" s="35" t="n"/>
    </row>
    <row r="1161">
      <c r="A1161" s="35" t="n"/>
      <c r="B1161" s="35" t="n"/>
      <c r="C1161" s="35" t="n"/>
      <c r="D1161" s="35" t="n"/>
      <c r="E1161" s="35" t="n"/>
      <c r="F1161" s="172" t="n"/>
      <c r="G1161" s="35" t="n"/>
      <c r="H1161" s="35" t="n"/>
      <c r="I1161" s="35" t="n"/>
      <c r="J1161" s="35" t="n"/>
    </row>
    <row r="1162">
      <c r="A1162" s="35" t="n"/>
      <c r="B1162" s="35" t="n"/>
      <c r="C1162" s="35" t="n"/>
      <c r="D1162" s="35" t="n"/>
      <c r="E1162" s="35" t="n"/>
      <c r="F1162" s="172" t="n"/>
      <c r="G1162" s="35" t="n"/>
      <c r="H1162" s="35" t="n"/>
      <c r="I1162" s="35" t="n"/>
      <c r="J1162" s="35" t="n"/>
    </row>
    <row r="1163">
      <c r="A1163" s="35" t="n"/>
      <c r="B1163" s="35" t="n"/>
      <c r="C1163" s="35" t="n"/>
      <c r="D1163" s="35" t="n"/>
      <c r="E1163" s="35" t="n"/>
      <c r="F1163" s="172" t="n"/>
      <c r="G1163" s="35" t="n"/>
      <c r="H1163" s="35" t="n"/>
      <c r="I1163" s="35" t="n"/>
      <c r="J1163" s="35" t="n"/>
    </row>
    <row r="1164">
      <c r="A1164" s="35" t="n"/>
      <c r="B1164" s="35" t="n"/>
      <c r="C1164" s="35" t="n"/>
      <c r="D1164" s="35" t="n"/>
      <c r="E1164" s="35" t="n"/>
      <c r="F1164" s="172" t="n"/>
      <c r="G1164" s="35" t="n"/>
      <c r="H1164" s="35" t="n"/>
      <c r="I1164" s="35" t="n"/>
      <c r="J1164" s="35" t="n"/>
    </row>
    <row r="1165">
      <c r="A1165" s="35" t="n"/>
      <c r="B1165" s="35" t="n"/>
      <c r="C1165" s="35" t="n"/>
      <c r="D1165" s="35" t="n"/>
      <c r="E1165" s="35" t="n"/>
      <c r="F1165" s="172" t="n"/>
      <c r="G1165" s="35" t="n"/>
      <c r="H1165" s="35" t="n"/>
      <c r="I1165" s="35" t="n"/>
      <c r="J1165" s="35" t="n"/>
    </row>
    <row r="1166">
      <c r="A1166" s="35" t="n"/>
      <c r="B1166" s="35" t="n"/>
      <c r="C1166" s="35" t="n"/>
      <c r="D1166" s="35" t="n"/>
      <c r="E1166" s="35" t="n"/>
      <c r="F1166" s="172" t="n"/>
      <c r="G1166" s="35" t="n"/>
      <c r="H1166" s="35" t="n"/>
      <c r="I1166" s="35" t="n"/>
      <c r="J1166" s="35" t="n"/>
    </row>
    <row r="1167">
      <c r="A1167" s="35" t="n"/>
      <c r="B1167" s="35" t="n"/>
      <c r="C1167" s="35" t="n"/>
      <c r="D1167" s="35" t="n"/>
      <c r="E1167" s="35" t="n"/>
      <c r="F1167" s="172" t="n"/>
      <c r="G1167" s="35" t="n"/>
      <c r="H1167" s="35" t="n"/>
      <c r="I1167" s="35" t="n"/>
      <c r="J1167" s="35" t="n"/>
    </row>
    <row r="1168">
      <c r="A1168" s="35" t="n"/>
      <c r="B1168" s="35" t="n"/>
      <c r="C1168" s="35" t="n"/>
      <c r="D1168" s="35" t="n"/>
      <c r="E1168" s="35" t="n"/>
      <c r="F1168" s="172" t="n"/>
      <c r="G1168" s="35" t="n"/>
      <c r="H1168" s="35" t="n"/>
      <c r="I1168" s="35" t="n"/>
      <c r="J1168" s="35" t="n"/>
    </row>
    <row r="1169">
      <c r="A1169" s="35" t="n"/>
      <c r="B1169" s="35" t="n"/>
      <c r="C1169" s="35" t="n"/>
      <c r="D1169" s="35" t="n"/>
      <c r="E1169" s="35" t="n"/>
      <c r="F1169" s="172" t="n"/>
      <c r="G1169" s="35" t="n"/>
      <c r="H1169" s="35" t="n"/>
      <c r="I1169" s="35" t="n"/>
      <c r="J1169" s="35" t="n"/>
    </row>
    <row r="1170">
      <c r="A1170" s="35" t="n"/>
      <c r="B1170" s="35" t="n"/>
      <c r="C1170" s="35" t="n"/>
      <c r="D1170" s="35" t="n"/>
      <c r="E1170" s="35" t="n"/>
      <c r="F1170" s="172" t="n"/>
      <c r="G1170" s="35" t="n"/>
      <c r="H1170" s="35" t="n"/>
      <c r="I1170" s="35" t="n"/>
      <c r="J1170" s="35" t="n"/>
    </row>
    <row r="1171">
      <c r="A1171" s="35" t="n"/>
      <c r="B1171" s="35" t="n"/>
      <c r="C1171" s="35" t="n"/>
      <c r="D1171" s="35" t="n"/>
      <c r="E1171" s="35" t="n"/>
      <c r="F1171" s="172" t="n"/>
      <c r="G1171" s="35" t="n"/>
      <c r="H1171" s="35" t="n"/>
      <c r="I1171" s="35" t="n"/>
      <c r="J1171" s="35" t="n"/>
    </row>
    <row r="1172">
      <c r="A1172" s="35" t="n"/>
      <c r="B1172" s="35" t="n"/>
      <c r="C1172" s="35" t="n"/>
      <c r="D1172" s="35" t="n"/>
      <c r="E1172" s="35" t="n"/>
      <c r="F1172" s="172" t="n"/>
      <c r="G1172" s="35" t="n"/>
      <c r="H1172" s="35" t="n"/>
      <c r="I1172" s="35" t="n"/>
      <c r="J1172" s="35" t="n"/>
    </row>
    <row r="1173">
      <c r="A1173" s="35" t="n"/>
      <c r="B1173" s="35" t="n"/>
      <c r="C1173" s="35" t="n"/>
      <c r="D1173" s="35" t="n"/>
      <c r="E1173" s="35" t="n"/>
      <c r="F1173" s="172" t="n"/>
      <c r="G1173" s="35" t="n"/>
      <c r="H1173" s="35" t="n"/>
      <c r="I1173" s="35" t="n"/>
      <c r="J1173" s="35" t="n"/>
    </row>
    <row r="1174">
      <c r="A1174" s="35" t="n"/>
      <c r="B1174" s="35" t="n"/>
      <c r="C1174" s="35" t="n"/>
      <c r="D1174" s="35" t="n"/>
      <c r="E1174" s="35" t="n"/>
      <c r="F1174" s="172" t="n"/>
      <c r="G1174" s="35" t="n"/>
      <c r="H1174" s="35" t="n"/>
      <c r="I1174" s="35" t="n"/>
      <c r="J1174" s="35" t="n"/>
    </row>
    <row r="1175">
      <c r="A1175" s="35" t="n"/>
      <c r="B1175" s="35" t="n"/>
      <c r="C1175" s="35" t="n"/>
      <c r="D1175" s="35" t="n"/>
      <c r="E1175" s="35" t="n"/>
      <c r="F1175" s="172" t="n"/>
      <c r="G1175" s="35" t="n"/>
      <c r="H1175" s="35" t="n"/>
      <c r="I1175" s="35" t="n"/>
      <c r="J1175" s="35" t="n"/>
    </row>
    <row r="1176">
      <c r="A1176" s="35" t="n"/>
      <c r="B1176" s="35" t="n"/>
      <c r="C1176" s="35" t="n"/>
      <c r="D1176" s="35" t="n"/>
      <c r="E1176" s="35" t="n"/>
      <c r="F1176" s="172" t="n"/>
      <c r="G1176" s="35" t="n"/>
      <c r="H1176" s="35" t="n"/>
      <c r="I1176" s="35" t="n"/>
      <c r="J1176" s="35" t="n"/>
    </row>
    <row r="1177">
      <c r="A1177" s="35" t="n"/>
      <c r="B1177" s="35" t="n"/>
      <c r="C1177" s="35" t="n"/>
      <c r="D1177" s="35" t="n"/>
      <c r="E1177" s="35" t="n"/>
      <c r="F1177" s="172" t="n"/>
      <c r="G1177" s="35" t="n"/>
      <c r="H1177" s="35" t="n"/>
      <c r="I1177" s="35" t="n"/>
      <c r="J1177" s="35" t="n"/>
    </row>
    <row r="1178">
      <c r="A1178" s="35" t="n"/>
      <c r="B1178" s="35" t="n"/>
      <c r="C1178" s="35" t="n"/>
      <c r="D1178" s="35" t="n"/>
      <c r="E1178" s="35" t="n"/>
      <c r="F1178" s="172" t="n"/>
      <c r="G1178" s="35" t="n"/>
      <c r="H1178" s="35" t="n"/>
      <c r="I1178" s="35" t="n"/>
      <c r="J1178" s="35" t="n"/>
    </row>
    <row r="1179">
      <c r="A1179" s="35" t="n"/>
      <c r="B1179" s="35" t="n"/>
      <c r="C1179" s="35" t="n"/>
      <c r="D1179" s="35" t="n"/>
      <c r="E1179" s="35" t="n"/>
      <c r="F1179" s="172" t="n"/>
      <c r="G1179" s="35" t="n"/>
      <c r="H1179" s="35" t="n"/>
      <c r="I1179" s="35" t="n"/>
      <c r="J1179" s="35" t="n"/>
    </row>
    <row r="1180">
      <c r="A1180" s="35" t="n"/>
      <c r="B1180" s="35" t="n"/>
      <c r="C1180" s="35" t="n"/>
      <c r="D1180" s="35" t="n"/>
      <c r="E1180" s="35" t="n"/>
      <c r="F1180" s="172" t="n"/>
      <c r="G1180" s="35" t="n"/>
      <c r="H1180" s="35" t="n"/>
      <c r="I1180" s="35" t="n"/>
      <c r="J1180" s="35" t="n"/>
    </row>
    <row r="1181">
      <c r="A1181" s="35" t="n"/>
      <c r="B1181" s="35" t="n"/>
      <c r="C1181" s="35" t="n"/>
      <c r="D1181" s="35" t="n"/>
      <c r="E1181" s="35" t="n"/>
      <c r="F1181" s="172" t="n"/>
      <c r="G1181" s="35" t="n"/>
      <c r="H1181" s="35" t="n"/>
      <c r="I1181" s="35" t="n"/>
      <c r="J1181" s="35" t="n"/>
    </row>
    <row r="1182">
      <c r="A1182" s="35" t="n"/>
      <c r="B1182" s="35" t="n"/>
      <c r="C1182" s="35" t="n"/>
      <c r="D1182" s="35" t="n"/>
      <c r="E1182" s="35" t="n"/>
      <c r="F1182" s="172" t="n"/>
      <c r="G1182" s="35" t="n"/>
      <c r="H1182" s="35" t="n"/>
      <c r="I1182" s="35" t="n"/>
      <c r="J1182" s="35" t="n"/>
    </row>
    <row r="1183">
      <c r="A1183" s="35" t="n"/>
      <c r="B1183" s="35" t="n"/>
      <c r="C1183" s="35" t="n"/>
      <c r="D1183" s="35" t="n"/>
      <c r="E1183" s="35" t="n"/>
      <c r="F1183" s="172" t="n"/>
      <c r="G1183" s="35" t="n"/>
      <c r="H1183" s="35" t="n"/>
      <c r="I1183" s="35" t="n"/>
      <c r="J1183" s="35" t="n"/>
    </row>
    <row r="1184">
      <c r="A1184" s="35" t="n"/>
      <c r="B1184" s="35" t="n"/>
      <c r="C1184" s="35" t="n"/>
      <c r="D1184" s="35" t="n"/>
      <c r="E1184" s="35" t="n"/>
      <c r="F1184" s="172" t="n"/>
      <c r="G1184" s="35" t="n"/>
      <c r="H1184" s="35" t="n"/>
      <c r="I1184" s="35" t="n"/>
      <c r="J1184" s="35" t="n"/>
    </row>
    <row r="1185">
      <c r="A1185" s="35" t="n"/>
      <c r="B1185" s="35" t="n"/>
      <c r="C1185" s="35" t="n"/>
      <c r="D1185" s="35" t="n"/>
      <c r="E1185" s="35" t="n"/>
      <c r="F1185" s="172" t="n"/>
      <c r="G1185" s="35" t="n"/>
      <c r="H1185" s="35" t="n"/>
      <c r="I1185" s="35" t="n"/>
      <c r="J1185" s="35" t="n"/>
    </row>
    <row r="1186">
      <c r="A1186" s="35" t="n"/>
      <c r="B1186" s="35" t="n"/>
      <c r="C1186" s="35" t="n"/>
      <c r="D1186" s="35" t="n"/>
      <c r="E1186" s="35" t="n"/>
      <c r="F1186" s="172" t="n"/>
      <c r="G1186" s="35" t="n"/>
      <c r="H1186" s="35" t="n"/>
      <c r="I1186" s="35" t="n"/>
      <c r="J1186" s="35" t="n"/>
    </row>
    <row r="1187">
      <c r="A1187" s="35" t="n"/>
      <c r="B1187" s="35" t="n"/>
      <c r="C1187" s="35" t="n"/>
      <c r="D1187" s="35" t="n"/>
      <c r="E1187" s="35" t="n"/>
      <c r="F1187" s="172" t="n"/>
      <c r="G1187" s="35" t="n"/>
      <c r="H1187" s="35" t="n"/>
      <c r="I1187" s="35" t="n"/>
      <c r="J1187" s="35" t="n"/>
    </row>
    <row r="1188">
      <c r="A1188" s="35" t="n"/>
      <c r="B1188" s="35" t="n"/>
      <c r="C1188" s="35" t="n"/>
      <c r="D1188" s="35" t="n"/>
      <c r="E1188" s="35" t="n"/>
      <c r="F1188" s="172" t="n"/>
      <c r="G1188" s="35" t="n"/>
      <c r="H1188" s="35" t="n"/>
      <c r="I1188" s="35" t="n"/>
      <c r="J1188" s="35" t="n"/>
    </row>
    <row r="1189">
      <c r="A1189" s="35" t="n"/>
      <c r="B1189" s="35" t="n"/>
      <c r="C1189" s="35" t="n"/>
      <c r="D1189" s="35" t="n"/>
      <c r="E1189" s="35" t="n"/>
      <c r="F1189" s="172" t="n"/>
      <c r="G1189" s="35" t="n"/>
      <c r="H1189" s="35" t="n"/>
      <c r="I1189" s="35" t="n"/>
      <c r="J1189" s="35" t="n"/>
    </row>
    <row r="1190">
      <c r="A1190" s="35" t="n"/>
      <c r="B1190" s="35" t="n"/>
      <c r="C1190" s="35" t="n"/>
      <c r="D1190" s="35" t="n"/>
      <c r="E1190" s="35" t="n"/>
      <c r="F1190" s="172" t="n"/>
      <c r="G1190" s="35" t="n"/>
      <c r="H1190" s="35" t="n"/>
      <c r="I1190" s="35" t="n"/>
      <c r="J1190" s="35" t="n"/>
    </row>
    <row r="1191">
      <c r="A1191" s="35" t="n"/>
      <c r="B1191" s="35" t="n"/>
      <c r="C1191" s="35" t="n"/>
      <c r="D1191" s="35" t="n"/>
      <c r="E1191" s="35" t="n"/>
      <c r="F1191" s="172" t="n"/>
      <c r="G1191" s="35" t="n"/>
      <c r="H1191" s="35" t="n"/>
      <c r="I1191" s="35" t="n"/>
      <c r="J1191" s="35" t="n"/>
    </row>
    <row r="1192">
      <c r="A1192" s="35" t="n"/>
      <c r="B1192" s="35" t="n"/>
      <c r="C1192" s="35" t="n"/>
      <c r="D1192" s="35" t="n"/>
      <c r="E1192" s="35" t="n"/>
      <c r="F1192" s="172" t="n"/>
      <c r="G1192" s="35" t="n"/>
      <c r="H1192" s="35" t="n"/>
      <c r="I1192" s="35" t="n"/>
      <c r="J1192" s="35" t="n"/>
    </row>
    <row r="1193">
      <c r="A1193" s="35" t="n"/>
      <c r="B1193" s="35" t="n"/>
      <c r="C1193" s="35" t="n"/>
      <c r="D1193" s="35" t="n"/>
      <c r="E1193" s="35" t="n"/>
      <c r="F1193" s="172" t="n"/>
      <c r="G1193" s="35" t="n"/>
      <c r="H1193" s="35" t="n"/>
      <c r="I1193" s="35" t="n"/>
      <c r="J1193" s="35" t="n"/>
    </row>
    <row r="1194">
      <c r="A1194" s="35" t="n"/>
      <c r="B1194" s="35" t="n"/>
      <c r="C1194" s="35" t="n"/>
      <c r="D1194" s="35" t="n"/>
      <c r="E1194" s="35" t="n"/>
      <c r="F1194" s="172" t="n"/>
      <c r="G1194" s="35" t="n"/>
      <c r="H1194" s="35" t="n"/>
      <c r="I1194" s="35" t="n"/>
      <c r="J1194" s="35" t="n"/>
    </row>
    <row r="1195">
      <c r="A1195" s="35" t="n"/>
      <c r="B1195" s="35" t="n"/>
      <c r="C1195" s="35" t="n"/>
      <c r="D1195" s="35" t="n"/>
      <c r="E1195" s="35" t="n"/>
      <c r="F1195" s="172" t="n"/>
      <c r="G1195" s="35" t="n"/>
      <c r="H1195" s="35" t="n"/>
      <c r="I1195" s="35" t="n"/>
      <c r="J1195" s="35" t="n"/>
    </row>
    <row r="1196">
      <c r="A1196" s="35" t="n"/>
      <c r="B1196" s="35" t="n"/>
      <c r="C1196" s="35" t="n"/>
      <c r="D1196" s="35" t="n"/>
      <c r="E1196" s="35" t="n"/>
      <c r="F1196" s="172" t="n"/>
      <c r="G1196" s="35" t="n"/>
      <c r="H1196" s="35" t="n"/>
      <c r="I1196" s="35" t="n"/>
      <c r="J1196" s="35" t="n"/>
    </row>
    <row r="1197">
      <c r="A1197" s="35" t="n"/>
      <c r="B1197" s="35" t="n"/>
      <c r="C1197" s="35" t="n"/>
      <c r="D1197" s="35" t="n"/>
      <c r="E1197" s="35" t="n"/>
      <c r="F1197" s="172" t="n"/>
      <c r="G1197" s="35" t="n"/>
      <c r="H1197" s="35" t="n"/>
      <c r="I1197" s="35" t="n"/>
      <c r="J1197" s="35" t="n"/>
    </row>
    <row r="1198">
      <c r="A1198" s="35" t="n"/>
      <c r="B1198" s="35" t="n"/>
      <c r="C1198" s="35" t="n"/>
      <c r="D1198" s="35" t="n"/>
      <c r="E1198" s="35" t="n"/>
      <c r="F1198" s="172" t="n"/>
      <c r="G1198" s="35" t="n"/>
      <c r="H1198" s="35" t="n"/>
      <c r="I1198" s="35" t="n"/>
      <c r="J1198" s="35" t="n"/>
    </row>
    <row r="1199">
      <c r="A1199" s="35" t="n"/>
      <c r="B1199" s="35" t="n"/>
      <c r="C1199" s="35" t="n"/>
      <c r="D1199" s="35" t="n"/>
      <c r="E1199" s="35" t="n"/>
      <c r="F1199" s="172" t="n"/>
      <c r="G1199" s="35" t="n"/>
      <c r="H1199" s="35" t="n"/>
      <c r="I1199" s="35" t="n"/>
      <c r="J1199" s="35" t="n"/>
    </row>
    <row r="1200">
      <c r="A1200" s="35" t="n"/>
      <c r="B1200" s="35" t="n"/>
      <c r="C1200" s="35" t="n"/>
      <c r="D1200" s="35" t="n"/>
      <c r="E1200" s="35" t="n"/>
      <c r="F1200" s="172" t="n"/>
      <c r="G1200" s="35" t="n"/>
      <c r="H1200" s="35" t="n"/>
      <c r="I1200" s="35" t="n"/>
      <c r="J1200" s="35" t="n"/>
    </row>
    <row r="1201">
      <c r="A1201" s="35" t="n"/>
      <c r="B1201" s="35" t="n"/>
      <c r="C1201" s="35" t="n"/>
      <c r="D1201" s="35" t="n"/>
      <c r="E1201" s="35" t="n"/>
      <c r="F1201" s="172" t="n"/>
      <c r="G1201" s="35" t="n"/>
      <c r="H1201" s="35" t="n"/>
      <c r="I1201" s="35" t="n"/>
      <c r="J1201" s="35" t="n"/>
    </row>
    <row r="1202">
      <c r="A1202" s="35" t="n"/>
      <c r="B1202" s="35" t="n"/>
      <c r="C1202" s="35" t="n"/>
      <c r="D1202" s="35" t="n"/>
      <c r="E1202" s="35" t="n"/>
      <c r="F1202" s="172" t="n"/>
      <c r="G1202" s="35" t="n"/>
      <c r="H1202" s="35" t="n"/>
      <c r="I1202" s="35" t="n"/>
      <c r="J1202" s="35" t="n"/>
    </row>
    <row r="1203">
      <c r="A1203" s="35" t="n"/>
      <c r="B1203" s="35" t="n"/>
      <c r="C1203" s="35" t="n"/>
      <c r="D1203" s="35" t="n"/>
      <c r="E1203" s="35" t="n"/>
      <c r="F1203" s="172" t="n"/>
      <c r="G1203" s="35" t="n"/>
      <c r="H1203" s="35" t="n"/>
      <c r="I1203" s="35" t="n"/>
      <c r="J1203" s="35" t="n"/>
    </row>
    <row r="1204">
      <c r="A1204" s="35" t="n"/>
      <c r="B1204" s="35" t="n"/>
      <c r="C1204" s="35" t="n"/>
      <c r="D1204" s="35" t="n"/>
      <c r="E1204" s="35" t="n"/>
      <c r="F1204" s="172" t="n"/>
      <c r="G1204" s="35" t="n"/>
      <c r="H1204" s="35" t="n"/>
      <c r="I1204" s="35" t="n"/>
      <c r="J1204" s="35" t="n"/>
    </row>
    <row r="1205">
      <c r="A1205" s="35" t="n"/>
      <c r="B1205" s="35" t="n"/>
      <c r="C1205" s="35" t="n"/>
      <c r="D1205" s="35" t="n"/>
      <c r="E1205" s="35" t="n"/>
      <c r="F1205" s="172" t="n"/>
      <c r="G1205" s="35" t="n"/>
      <c r="H1205" s="35" t="n"/>
      <c r="I1205" s="35" t="n"/>
      <c r="J1205" s="35" t="n"/>
    </row>
    <row r="1206">
      <c r="A1206" s="35" t="n"/>
      <c r="B1206" s="35" t="n"/>
      <c r="C1206" s="35" t="n"/>
      <c r="D1206" s="35" t="n"/>
      <c r="E1206" s="35" t="n"/>
      <c r="F1206" s="172" t="n"/>
      <c r="G1206" s="35" t="n"/>
      <c r="H1206" s="35" t="n"/>
      <c r="I1206" s="35" t="n"/>
      <c r="J1206" s="35" t="n"/>
    </row>
    <row r="1207">
      <c r="A1207" s="35" t="n"/>
      <c r="B1207" s="35" t="n"/>
      <c r="C1207" s="35" t="n"/>
      <c r="D1207" s="35" t="n"/>
      <c r="E1207" s="35" t="n"/>
      <c r="F1207" s="172" t="n"/>
      <c r="G1207" s="35" t="n"/>
      <c r="H1207" s="35" t="n"/>
      <c r="I1207" s="35" t="n"/>
      <c r="J1207" s="35" t="n"/>
    </row>
    <row r="1208">
      <c r="A1208" s="35" t="n"/>
      <c r="B1208" s="35" t="n"/>
      <c r="C1208" s="35" t="n"/>
      <c r="D1208" s="35" t="n"/>
      <c r="E1208" s="35" t="n"/>
      <c r="F1208" s="172" t="n"/>
      <c r="G1208" s="35" t="n"/>
      <c r="H1208" s="35" t="n"/>
      <c r="I1208" s="35" t="n"/>
      <c r="J1208" s="35" t="n"/>
    </row>
    <row r="1209">
      <c r="A1209" s="35" t="n"/>
      <c r="B1209" s="35" t="n"/>
      <c r="C1209" s="35" t="n"/>
      <c r="D1209" s="35" t="n"/>
      <c r="E1209" s="35" t="n"/>
      <c r="F1209" s="172" t="n"/>
      <c r="G1209" s="35" t="n"/>
      <c r="H1209" s="35" t="n"/>
      <c r="I1209" s="35" t="n"/>
      <c r="J1209" s="35" t="n"/>
    </row>
    <row r="1210">
      <c r="A1210" s="35" t="n"/>
      <c r="B1210" s="35" t="n"/>
      <c r="C1210" s="35" t="n"/>
      <c r="D1210" s="35" t="n"/>
      <c r="E1210" s="35" t="n"/>
      <c r="F1210" s="172" t="n"/>
      <c r="G1210" s="35" t="n"/>
      <c r="H1210" s="35" t="n"/>
      <c r="I1210" s="35" t="n"/>
      <c r="J1210" s="35" t="n"/>
    </row>
    <row r="1211">
      <c r="A1211" s="35" t="n"/>
      <c r="B1211" s="35" t="n"/>
      <c r="C1211" s="35" t="n"/>
      <c r="D1211" s="35" t="n"/>
      <c r="E1211" s="35" t="n"/>
      <c r="F1211" s="172" t="n"/>
      <c r="G1211" s="35" t="n"/>
      <c r="H1211" s="35" t="n"/>
      <c r="I1211" s="35" t="n"/>
      <c r="J1211" s="35" t="n"/>
    </row>
    <row r="1212">
      <c r="A1212" s="35" t="n"/>
      <c r="B1212" s="35" t="n"/>
      <c r="C1212" s="35" t="n"/>
      <c r="D1212" s="35" t="n"/>
      <c r="E1212" s="35" t="n"/>
      <c r="F1212" s="172" t="n"/>
      <c r="G1212" s="35" t="n"/>
      <c r="H1212" s="35" t="n"/>
      <c r="I1212" s="35" t="n"/>
      <c r="J1212" s="35" t="n"/>
    </row>
    <row r="1213">
      <c r="A1213" s="35" t="n"/>
      <c r="B1213" s="35" t="n"/>
      <c r="C1213" s="35" t="n"/>
      <c r="D1213" s="35" t="n"/>
      <c r="E1213" s="35" t="n"/>
      <c r="F1213" s="172" t="n"/>
      <c r="G1213" s="35" t="n"/>
      <c r="H1213" s="35" t="n"/>
      <c r="I1213" s="35" t="n"/>
      <c r="J1213" s="35" t="n"/>
    </row>
    <row r="1214">
      <c r="A1214" s="35" t="n"/>
      <c r="B1214" s="35" t="n"/>
      <c r="C1214" s="35" t="n"/>
      <c r="D1214" s="35" t="n"/>
      <c r="E1214" s="35" t="n"/>
      <c r="F1214" s="172" t="n"/>
      <c r="G1214" s="35" t="n"/>
      <c r="H1214" s="35" t="n"/>
      <c r="I1214" s="35" t="n"/>
      <c r="J1214" s="35" t="n"/>
    </row>
    <row r="1215">
      <c r="A1215" s="35" t="n"/>
      <c r="B1215" s="35" t="n"/>
      <c r="C1215" s="35" t="n"/>
      <c r="D1215" s="35" t="n"/>
      <c r="E1215" s="35" t="n"/>
      <c r="F1215" s="172" t="n"/>
      <c r="G1215" s="35" t="n"/>
      <c r="H1215" s="35" t="n"/>
      <c r="I1215" s="35" t="n"/>
      <c r="J1215" s="35" t="n"/>
    </row>
    <row r="1216">
      <c r="A1216" s="35" t="n"/>
      <c r="B1216" s="35" t="n"/>
      <c r="C1216" s="35" t="n"/>
      <c r="D1216" s="35" t="n"/>
      <c r="E1216" s="35" t="n"/>
      <c r="F1216" s="172" t="n"/>
      <c r="G1216" s="35" t="n"/>
      <c r="H1216" s="35" t="n"/>
      <c r="I1216" s="35" t="n"/>
      <c r="J1216" s="35" t="n"/>
    </row>
    <row r="1217">
      <c r="A1217" s="35" t="n"/>
      <c r="B1217" s="35" t="n"/>
      <c r="C1217" s="35" t="n"/>
      <c r="D1217" s="35" t="n"/>
      <c r="E1217" s="35" t="n"/>
      <c r="F1217" s="172" t="n"/>
      <c r="G1217" s="35" t="n"/>
      <c r="H1217" s="35" t="n"/>
      <c r="I1217" s="35" t="n"/>
      <c r="J1217" s="35" t="n"/>
    </row>
    <row r="1218">
      <c r="A1218" s="35" t="n"/>
      <c r="B1218" s="35" t="n"/>
      <c r="C1218" s="35" t="n"/>
      <c r="D1218" s="35" t="n"/>
      <c r="E1218" s="35" t="n"/>
      <c r="F1218" s="172" t="n"/>
      <c r="G1218" s="35" t="n"/>
      <c r="H1218" s="35" t="n"/>
      <c r="I1218" s="35" t="n"/>
      <c r="J1218" s="35" t="n"/>
    </row>
    <row r="1219">
      <c r="A1219" s="35" t="n"/>
      <c r="B1219" s="35" t="n"/>
      <c r="C1219" s="35" t="n"/>
      <c r="D1219" s="35" t="n"/>
      <c r="E1219" s="35" t="n"/>
      <c r="F1219" s="172" t="n"/>
      <c r="G1219" s="35" t="n"/>
      <c r="H1219" s="35" t="n"/>
      <c r="I1219" s="35" t="n"/>
      <c r="J1219" s="35" t="n"/>
    </row>
    <row r="1220">
      <c r="A1220" s="35" t="n"/>
      <c r="B1220" s="35" t="n"/>
      <c r="C1220" s="35" t="n"/>
      <c r="D1220" s="35" t="n"/>
      <c r="E1220" s="35" t="n"/>
      <c r="F1220" s="172" t="n"/>
      <c r="G1220" s="35" t="n"/>
      <c r="H1220" s="35" t="n"/>
      <c r="I1220" s="35" t="n"/>
      <c r="J1220" s="35" t="n"/>
    </row>
    <row r="1221">
      <c r="A1221" s="35" t="n"/>
      <c r="B1221" s="35" t="n"/>
      <c r="C1221" s="35" t="n"/>
      <c r="D1221" s="35" t="n"/>
      <c r="E1221" s="35" t="n"/>
      <c r="F1221" s="172" t="n"/>
      <c r="G1221" s="35" t="n"/>
      <c r="H1221" s="35" t="n"/>
      <c r="I1221" s="35" t="n"/>
      <c r="J1221" s="35" t="n"/>
    </row>
    <row r="1222">
      <c r="A1222" s="35" t="n"/>
      <c r="B1222" s="35" t="n"/>
      <c r="C1222" s="35" t="n"/>
      <c r="D1222" s="35" t="n"/>
      <c r="E1222" s="35" t="n"/>
      <c r="F1222" s="172" t="n"/>
      <c r="G1222" s="35" t="n"/>
      <c r="H1222" s="35" t="n"/>
      <c r="I1222" s="35" t="n"/>
      <c r="J1222" s="35" t="n"/>
    </row>
    <row r="1223">
      <c r="A1223" s="35" t="n"/>
      <c r="B1223" s="35" t="n"/>
      <c r="C1223" s="35" t="n"/>
      <c r="D1223" s="35" t="n"/>
      <c r="E1223" s="35" t="n"/>
      <c r="F1223" s="172" t="n"/>
      <c r="G1223" s="35" t="n"/>
      <c r="H1223" s="35" t="n"/>
      <c r="I1223" s="35" t="n"/>
      <c r="J1223" s="35" t="n"/>
    </row>
    <row r="1224">
      <c r="A1224" s="35" t="n"/>
      <c r="B1224" s="35" t="n"/>
      <c r="C1224" s="35" t="n"/>
      <c r="D1224" s="35" t="n"/>
      <c r="E1224" s="35" t="n"/>
      <c r="F1224" s="172" t="n"/>
      <c r="G1224" s="35" t="n"/>
      <c r="H1224" s="35" t="n"/>
      <c r="I1224" s="35" t="n"/>
      <c r="J1224" s="35" t="n"/>
    </row>
    <row r="1225">
      <c r="A1225" s="35" t="n"/>
      <c r="B1225" s="35" t="n"/>
      <c r="C1225" s="35" t="n"/>
      <c r="D1225" s="35" t="n"/>
      <c r="E1225" s="35" t="n"/>
      <c r="F1225" s="172" t="n"/>
      <c r="G1225" s="35" t="n"/>
      <c r="H1225" s="35" t="n"/>
      <c r="I1225" s="35" t="n"/>
      <c r="J1225" s="35" t="n"/>
    </row>
    <row r="1226">
      <c r="A1226" s="35" t="n"/>
      <c r="B1226" s="35" t="n"/>
      <c r="C1226" s="35" t="n"/>
      <c r="D1226" s="35" t="n"/>
      <c r="E1226" s="35" t="n"/>
      <c r="F1226" s="172" t="n"/>
      <c r="G1226" s="35" t="n"/>
      <c r="H1226" s="35" t="n"/>
      <c r="I1226" s="35" t="n"/>
      <c r="J1226" s="35" t="n"/>
    </row>
    <row r="1227">
      <c r="A1227" s="35" t="n"/>
      <c r="B1227" s="35" t="n"/>
      <c r="C1227" s="35" t="n"/>
      <c r="D1227" s="35" t="n"/>
      <c r="E1227" s="35" t="n"/>
      <c r="F1227" s="172" t="n"/>
      <c r="G1227" s="35" t="n"/>
      <c r="H1227" s="35" t="n"/>
      <c r="I1227" s="35" t="n"/>
      <c r="J1227" s="35" t="n"/>
    </row>
    <row r="1228">
      <c r="A1228" s="35" t="n"/>
      <c r="B1228" s="35" t="n"/>
      <c r="C1228" s="35" t="n"/>
      <c r="D1228" s="35" t="n"/>
      <c r="E1228" s="35" t="n"/>
      <c r="F1228" s="172" t="n"/>
      <c r="G1228" s="35" t="n"/>
      <c r="H1228" s="35" t="n"/>
      <c r="I1228" s="35" t="n"/>
      <c r="J1228" s="35" t="n"/>
    </row>
    <row r="1229">
      <c r="A1229" s="35" t="n"/>
      <c r="B1229" s="35" t="n"/>
      <c r="C1229" s="35" t="n"/>
      <c r="D1229" s="35" t="n"/>
      <c r="E1229" s="35" t="n"/>
      <c r="F1229" s="172" t="n"/>
      <c r="G1229" s="35" t="n"/>
      <c r="H1229" s="35" t="n"/>
      <c r="I1229" s="35" t="n"/>
      <c r="J1229" s="35" t="n"/>
    </row>
    <row r="1230">
      <c r="A1230" s="35" t="n"/>
      <c r="B1230" s="35" t="n"/>
      <c r="C1230" s="35" t="n"/>
      <c r="D1230" s="35" t="n"/>
      <c r="E1230" s="35" t="n"/>
      <c r="F1230" s="172" t="n"/>
      <c r="G1230" s="35" t="n"/>
      <c r="H1230" s="35" t="n"/>
      <c r="I1230" s="35" t="n"/>
      <c r="J1230" s="35" t="n"/>
    </row>
    <row r="1231">
      <c r="A1231" s="35" t="n"/>
      <c r="B1231" s="35" t="n"/>
      <c r="C1231" s="35" t="n"/>
      <c r="D1231" s="35" t="n"/>
      <c r="E1231" s="35" t="n"/>
      <c r="F1231" s="172" t="n"/>
      <c r="G1231" s="35" t="n"/>
      <c r="H1231" s="35" t="n"/>
      <c r="I1231" s="35" t="n"/>
      <c r="J1231" s="35" t="n"/>
    </row>
    <row r="1232">
      <c r="A1232" s="35" t="n"/>
      <c r="B1232" s="35" t="n"/>
      <c r="C1232" s="35" t="n"/>
      <c r="D1232" s="35" t="n"/>
      <c r="E1232" s="35" t="n"/>
      <c r="F1232" s="172" t="n"/>
      <c r="G1232" s="35" t="n"/>
      <c r="H1232" s="35" t="n"/>
      <c r="I1232" s="35" t="n"/>
      <c r="J1232" s="35" t="n"/>
    </row>
    <row r="1233">
      <c r="A1233" s="35" t="n"/>
      <c r="B1233" s="35" t="n"/>
      <c r="C1233" s="35" t="n"/>
      <c r="D1233" s="35" t="n"/>
      <c r="E1233" s="35" t="n"/>
      <c r="F1233" s="172" t="n"/>
      <c r="G1233" s="35" t="n"/>
      <c r="H1233" s="35" t="n"/>
      <c r="I1233" s="35" t="n"/>
      <c r="J1233" s="35" t="n"/>
    </row>
    <row r="1234">
      <c r="A1234" s="35" t="n"/>
      <c r="B1234" s="35" t="n"/>
      <c r="C1234" s="35" t="n"/>
      <c r="D1234" s="35" t="n"/>
      <c r="E1234" s="35" t="n"/>
      <c r="F1234" s="172" t="n"/>
      <c r="G1234" s="35" t="n"/>
      <c r="H1234" s="35" t="n"/>
      <c r="I1234" s="35" t="n"/>
      <c r="J1234" s="35" t="n"/>
    </row>
    <row r="1235">
      <c r="A1235" s="35" t="n"/>
      <c r="B1235" s="35" t="n"/>
      <c r="C1235" s="35" t="n"/>
      <c r="D1235" s="35" t="n"/>
      <c r="E1235" s="35" t="n"/>
      <c r="F1235" s="172" t="n"/>
      <c r="G1235" s="35" t="n"/>
      <c r="H1235" s="35" t="n"/>
      <c r="I1235" s="35" t="n"/>
      <c r="J1235" s="35" t="n"/>
    </row>
    <row r="1236">
      <c r="A1236" s="35" t="n"/>
      <c r="B1236" s="35" t="n"/>
      <c r="C1236" s="35" t="n"/>
      <c r="D1236" s="35" t="n"/>
      <c r="E1236" s="35" t="n"/>
      <c r="F1236" s="172" t="n"/>
      <c r="G1236" s="35" t="n"/>
      <c r="H1236" s="35" t="n"/>
      <c r="I1236" s="35" t="n"/>
      <c r="J1236" s="35" t="n"/>
    </row>
    <row r="1237">
      <c r="A1237" s="35" t="n"/>
      <c r="B1237" s="35" t="n"/>
      <c r="C1237" s="35" t="n"/>
      <c r="D1237" s="35" t="n"/>
      <c r="E1237" s="35" t="n"/>
      <c r="F1237" s="172" t="n"/>
      <c r="G1237" s="35" t="n"/>
      <c r="H1237" s="35" t="n"/>
      <c r="I1237" s="35" t="n"/>
      <c r="J1237" s="35" t="n"/>
    </row>
    <row r="1238">
      <c r="A1238" s="35" t="n"/>
      <c r="B1238" s="35" t="n"/>
      <c r="C1238" s="35" t="n"/>
      <c r="D1238" s="35" t="n"/>
      <c r="E1238" s="35" t="n"/>
      <c r="F1238" s="172" t="n"/>
      <c r="G1238" s="35" t="n"/>
      <c r="H1238" s="35" t="n"/>
      <c r="I1238" s="35" t="n"/>
      <c r="J1238" s="35" t="n"/>
    </row>
    <row r="1239">
      <c r="A1239" s="35" t="n"/>
      <c r="B1239" s="35" t="n"/>
      <c r="C1239" s="35" t="n"/>
      <c r="D1239" s="35" t="n"/>
      <c r="E1239" s="35" t="n"/>
      <c r="F1239" s="172" t="n"/>
      <c r="G1239" s="35" t="n"/>
      <c r="H1239" s="35" t="n"/>
      <c r="I1239" s="35" t="n"/>
      <c r="J1239" s="35" t="n"/>
    </row>
    <row r="1240">
      <c r="A1240" s="35" t="n"/>
      <c r="B1240" s="35" t="n"/>
      <c r="C1240" s="35" t="n"/>
      <c r="D1240" s="35" t="n"/>
      <c r="E1240" s="35" t="n"/>
      <c r="F1240" s="172" t="n"/>
      <c r="G1240" s="35" t="n"/>
      <c r="H1240" s="35" t="n"/>
      <c r="I1240" s="35" t="n"/>
      <c r="J1240" s="35" t="n"/>
    </row>
    <row r="1241">
      <c r="A1241" s="35" t="n"/>
      <c r="B1241" s="35" t="n"/>
      <c r="C1241" s="35" t="n"/>
      <c r="D1241" s="35" t="n"/>
      <c r="E1241" s="35" t="n"/>
      <c r="F1241" s="172" t="n"/>
      <c r="G1241" s="35" t="n"/>
      <c r="H1241" s="35" t="n"/>
      <c r="I1241" s="35" t="n"/>
      <c r="J1241" s="35" t="n"/>
    </row>
    <row r="1242">
      <c r="A1242" s="35" t="n"/>
      <c r="B1242" s="35" t="n"/>
      <c r="C1242" s="35" t="n"/>
      <c r="D1242" s="35" t="n"/>
      <c r="E1242" s="35" t="n"/>
      <c r="F1242" s="172" t="n"/>
      <c r="G1242" s="35" t="n"/>
      <c r="H1242" s="35" t="n"/>
      <c r="I1242" s="35" t="n"/>
      <c r="J1242" s="35" t="n"/>
    </row>
    <row r="1243">
      <c r="A1243" s="35" t="n"/>
      <c r="B1243" s="35" t="n"/>
      <c r="C1243" s="35" t="n"/>
      <c r="D1243" s="35" t="n"/>
      <c r="E1243" s="35" t="n"/>
      <c r="F1243" s="172" t="n"/>
      <c r="G1243" s="35" t="n"/>
      <c r="H1243" s="35" t="n"/>
      <c r="I1243" s="35" t="n"/>
      <c r="J1243" s="35" t="n"/>
    </row>
    <row r="1244">
      <c r="A1244" s="35" t="n"/>
      <c r="B1244" s="35" t="n"/>
      <c r="C1244" s="35" t="n"/>
      <c r="D1244" s="35" t="n"/>
      <c r="E1244" s="35" t="n"/>
      <c r="F1244" s="172" t="n"/>
      <c r="G1244" s="35" t="n"/>
      <c r="H1244" s="35" t="n"/>
      <c r="I1244" s="35" t="n"/>
      <c r="J1244" s="35" t="n"/>
    </row>
    <row r="1245">
      <c r="A1245" s="35" t="n"/>
      <c r="B1245" s="35" t="n"/>
      <c r="C1245" s="35" t="n"/>
      <c r="D1245" s="35" t="n"/>
      <c r="E1245" s="35" t="n"/>
      <c r="F1245" s="172" t="n"/>
      <c r="G1245" s="35" t="n"/>
      <c r="H1245" s="35" t="n"/>
      <c r="I1245" s="35" t="n"/>
      <c r="J1245" s="35" t="n"/>
    </row>
    <row r="1246">
      <c r="A1246" s="35" t="n"/>
      <c r="B1246" s="35" t="n"/>
      <c r="C1246" s="35" t="n"/>
      <c r="D1246" s="35" t="n"/>
      <c r="E1246" s="35" t="n"/>
      <c r="F1246" s="172" t="n"/>
      <c r="G1246" s="35" t="n"/>
      <c r="H1246" s="35" t="n"/>
      <c r="I1246" s="35" t="n"/>
      <c r="J1246" s="35" t="n"/>
    </row>
    <row r="1247">
      <c r="A1247" s="35" t="n"/>
      <c r="B1247" s="35" t="n"/>
      <c r="C1247" s="35" t="n"/>
      <c r="D1247" s="35" t="n"/>
      <c r="E1247" s="35" t="n"/>
      <c r="F1247" s="172" t="n"/>
      <c r="G1247" s="35" t="n"/>
      <c r="H1247" s="35" t="n"/>
      <c r="I1247" s="35" t="n"/>
      <c r="J1247" s="35" t="n"/>
    </row>
    <row r="1248">
      <c r="A1248" s="35" t="n"/>
      <c r="B1248" s="35" t="n"/>
      <c r="C1248" s="35" t="n"/>
      <c r="D1248" s="35" t="n"/>
      <c r="E1248" s="35" t="n"/>
      <c r="F1248" s="172" t="n"/>
      <c r="G1248" s="35" t="n"/>
      <c r="H1248" s="35" t="n"/>
      <c r="I1248" s="35" t="n"/>
      <c r="J1248" s="35" t="n"/>
    </row>
    <row r="1249">
      <c r="A1249" s="35" t="n"/>
      <c r="B1249" s="35" t="n"/>
      <c r="C1249" s="35" t="n"/>
      <c r="D1249" s="35" t="n"/>
      <c r="E1249" s="35" t="n"/>
      <c r="F1249" s="172" t="n"/>
      <c r="G1249" s="35" t="n"/>
      <c r="H1249" s="35" t="n"/>
      <c r="I1249" s="35" t="n"/>
      <c r="J1249" s="35" t="n"/>
    </row>
    <row r="1250">
      <c r="A1250" s="35" t="n"/>
      <c r="B1250" s="35" t="n"/>
      <c r="C1250" s="35" t="n"/>
      <c r="D1250" s="35" t="n"/>
      <c r="E1250" s="35" t="n"/>
      <c r="F1250" s="172" t="n"/>
      <c r="G1250" s="35" t="n"/>
      <c r="H1250" s="35" t="n"/>
      <c r="I1250" s="35" t="n"/>
      <c r="J1250" s="35" t="n"/>
    </row>
    <row r="1251">
      <c r="A1251" s="35" t="n"/>
      <c r="B1251" s="35" t="n"/>
      <c r="C1251" s="35" t="n"/>
      <c r="D1251" s="35" t="n"/>
      <c r="E1251" s="35" t="n"/>
      <c r="F1251" s="172" t="n"/>
      <c r="G1251" s="35" t="n"/>
      <c r="H1251" s="35" t="n"/>
      <c r="I1251" s="35" t="n"/>
      <c r="J1251" s="35" t="n"/>
    </row>
    <row r="1252">
      <c r="A1252" s="35" t="n"/>
      <c r="B1252" s="35" t="n"/>
      <c r="C1252" s="35" t="n"/>
      <c r="D1252" s="35" t="n"/>
      <c r="E1252" s="35" t="n"/>
      <c r="F1252" s="172" t="n"/>
      <c r="G1252" s="35" t="n"/>
      <c r="H1252" s="35" t="n"/>
      <c r="I1252" s="35" t="n"/>
      <c r="J1252" s="35" t="n"/>
    </row>
    <row r="1253">
      <c r="A1253" s="35" t="n"/>
      <c r="B1253" s="35" t="n"/>
      <c r="C1253" s="35" t="n"/>
      <c r="D1253" s="35" t="n"/>
      <c r="E1253" s="35" t="n"/>
      <c r="F1253" s="172" t="n"/>
      <c r="G1253" s="35" t="n"/>
      <c r="H1253" s="35" t="n"/>
      <c r="I1253" s="35" t="n"/>
      <c r="J1253" s="35" t="n"/>
    </row>
    <row r="1254">
      <c r="A1254" s="35" t="n"/>
      <c r="B1254" s="35" t="n"/>
      <c r="C1254" s="35" t="n"/>
      <c r="D1254" s="35" t="n"/>
      <c r="E1254" s="35" t="n"/>
      <c r="F1254" s="172" t="n"/>
      <c r="G1254" s="35" t="n"/>
      <c r="H1254" s="35" t="n"/>
      <c r="I1254" s="35" t="n"/>
      <c r="J1254" s="35" t="n"/>
    </row>
    <row r="1255">
      <c r="A1255" s="35" t="n"/>
      <c r="B1255" s="35" t="n"/>
      <c r="C1255" s="35" t="n"/>
      <c r="D1255" s="35" t="n"/>
      <c r="E1255" s="35" t="n"/>
      <c r="F1255" s="172" t="n"/>
      <c r="G1255" s="35" t="n"/>
      <c r="H1255" s="35" t="n"/>
      <c r="I1255" s="35" t="n"/>
      <c r="J1255" s="35" t="n"/>
    </row>
    <row r="1256">
      <c r="A1256" s="35" t="n"/>
      <c r="B1256" s="35" t="n"/>
      <c r="C1256" s="35" t="n"/>
      <c r="D1256" s="35" t="n"/>
      <c r="E1256" s="35" t="n"/>
      <c r="F1256" s="172" t="n"/>
      <c r="G1256" s="35" t="n"/>
      <c r="H1256" s="35" t="n"/>
      <c r="I1256" s="35" t="n"/>
      <c r="J1256" s="35" t="n"/>
    </row>
    <row r="1257">
      <c r="A1257" s="35" t="n"/>
      <c r="B1257" s="35" t="n"/>
      <c r="C1257" s="35" t="n"/>
      <c r="D1257" s="35" t="n"/>
      <c r="E1257" s="35" t="n"/>
      <c r="F1257" s="172" t="n"/>
      <c r="G1257" s="35" t="n"/>
      <c r="H1257" s="35" t="n"/>
      <c r="I1257" s="35" t="n"/>
      <c r="J1257" s="35" t="n"/>
    </row>
    <row r="1258">
      <c r="A1258" s="35" t="n"/>
      <c r="B1258" s="35" t="n"/>
      <c r="C1258" s="35" t="n"/>
      <c r="D1258" s="35" t="n"/>
      <c r="E1258" s="35" t="n"/>
      <c r="F1258" s="172" t="n"/>
      <c r="G1258" s="35" t="n"/>
      <c r="H1258" s="35" t="n"/>
      <c r="I1258" s="35" t="n"/>
      <c r="J1258" s="35" t="n"/>
    </row>
    <row r="1259">
      <c r="A1259" s="35" t="n"/>
      <c r="B1259" s="35" t="n"/>
      <c r="C1259" s="35" t="n"/>
      <c r="D1259" s="35" t="n"/>
      <c r="E1259" s="35" t="n"/>
      <c r="F1259" s="172" t="n"/>
      <c r="G1259" s="35" t="n"/>
      <c r="H1259" s="35" t="n"/>
      <c r="I1259" s="35" t="n"/>
      <c r="J1259" s="35" t="n"/>
    </row>
    <row r="1260">
      <c r="A1260" s="35" t="n"/>
      <c r="B1260" s="35" t="n"/>
      <c r="C1260" s="35" t="n"/>
      <c r="D1260" s="35" t="n"/>
      <c r="E1260" s="35" t="n"/>
      <c r="F1260" s="172" t="n"/>
      <c r="G1260" s="35" t="n"/>
      <c r="H1260" s="35" t="n"/>
      <c r="I1260" s="35" t="n"/>
      <c r="J1260" s="35" t="n"/>
    </row>
    <row r="1261">
      <c r="A1261" s="35" t="n"/>
      <c r="B1261" s="35" t="n"/>
      <c r="C1261" s="35" t="n"/>
      <c r="D1261" s="35" t="n"/>
      <c r="E1261" s="35" t="n"/>
      <c r="F1261" s="172" t="n"/>
      <c r="G1261" s="35" t="n"/>
      <c r="H1261" s="35" t="n"/>
      <c r="I1261" s="35" t="n"/>
      <c r="J1261" s="35" t="n"/>
    </row>
    <row r="1262">
      <c r="A1262" s="35" t="n"/>
      <c r="B1262" s="35" t="n"/>
      <c r="C1262" s="35" t="n"/>
      <c r="D1262" s="35" t="n"/>
      <c r="E1262" s="35" t="n"/>
      <c r="F1262" s="172" t="n"/>
      <c r="G1262" s="35" t="n"/>
      <c r="H1262" s="35" t="n"/>
      <c r="I1262" s="35" t="n"/>
      <c r="J1262" s="35" t="n"/>
    </row>
    <row r="1263">
      <c r="A1263" s="35" t="n"/>
      <c r="B1263" s="35" t="n"/>
      <c r="C1263" s="35" t="n"/>
      <c r="D1263" s="35" t="n"/>
      <c r="E1263" s="35" t="n"/>
      <c r="F1263" s="172" t="n"/>
      <c r="G1263" s="35" t="n"/>
      <c r="H1263" s="35" t="n"/>
      <c r="I1263" s="35" t="n"/>
      <c r="J1263" s="35" t="n"/>
    </row>
    <row r="1264">
      <c r="A1264" s="35" t="n"/>
      <c r="B1264" s="35" t="n"/>
      <c r="C1264" s="35" t="n"/>
      <c r="D1264" s="35" t="n"/>
      <c r="E1264" s="35" t="n"/>
      <c r="F1264" s="172" t="n"/>
      <c r="G1264" s="35" t="n"/>
      <c r="H1264" s="35" t="n"/>
      <c r="I1264" s="35" t="n"/>
      <c r="J1264" s="35" t="n"/>
    </row>
    <row r="1265">
      <c r="A1265" s="35" t="n"/>
      <c r="B1265" s="35" t="n"/>
      <c r="C1265" s="35" t="n"/>
      <c r="D1265" s="35" t="n"/>
      <c r="E1265" s="35" t="n"/>
      <c r="F1265" s="172" t="n"/>
      <c r="G1265" s="35" t="n"/>
      <c r="H1265" s="35" t="n"/>
      <c r="I1265" s="35" t="n"/>
      <c r="J1265" s="35" t="n"/>
    </row>
    <row r="1266">
      <c r="A1266" s="35" t="n"/>
      <c r="B1266" s="35" t="n"/>
      <c r="C1266" s="35" t="n"/>
      <c r="D1266" s="35" t="n"/>
      <c r="E1266" s="35" t="n"/>
      <c r="F1266" s="172" t="n"/>
      <c r="G1266" s="35" t="n"/>
      <c r="H1266" s="35" t="n"/>
      <c r="I1266" s="35" t="n"/>
      <c r="J1266" s="35" t="n"/>
    </row>
    <row r="1267">
      <c r="A1267" s="35" t="n"/>
      <c r="B1267" s="35" t="n"/>
      <c r="C1267" s="35" t="n"/>
      <c r="D1267" s="35" t="n"/>
      <c r="E1267" s="35" t="n"/>
      <c r="F1267" s="172" t="n"/>
      <c r="G1267" s="35" t="n"/>
      <c r="H1267" s="35" t="n"/>
      <c r="I1267" s="35" t="n"/>
      <c r="J1267" s="35" t="n"/>
    </row>
    <row r="1268">
      <c r="A1268" s="35" t="n"/>
      <c r="B1268" s="35" t="n"/>
      <c r="C1268" s="35" t="n"/>
      <c r="D1268" s="35" t="n"/>
      <c r="E1268" s="35" t="n"/>
      <c r="F1268" s="172" t="n"/>
      <c r="G1268" s="35" t="n"/>
      <c r="H1268" s="35" t="n"/>
      <c r="I1268" s="35" t="n"/>
      <c r="J1268" s="35" t="n"/>
    </row>
    <row r="1269">
      <c r="A1269" s="35" t="n"/>
      <c r="B1269" s="35" t="n"/>
      <c r="C1269" s="35" t="n"/>
      <c r="D1269" s="35" t="n"/>
      <c r="E1269" s="35" t="n"/>
      <c r="F1269" s="172" t="n"/>
      <c r="G1269" s="35" t="n"/>
      <c r="H1269" s="35" t="n"/>
      <c r="I1269" s="35" t="n"/>
      <c r="J1269" s="35" t="n"/>
    </row>
    <row r="1270">
      <c r="A1270" s="35" t="n"/>
      <c r="B1270" s="35" t="n"/>
      <c r="C1270" s="35" t="n"/>
      <c r="D1270" s="35" t="n"/>
      <c r="E1270" s="35" t="n"/>
      <c r="F1270" s="172" t="n"/>
      <c r="G1270" s="35" t="n"/>
      <c r="H1270" s="35" t="n"/>
      <c r="I1270" s="35" t="n"/>
      <c r="J1270" s="35" t="n"/>
    </row>
    <row r="1271">
      <c r="A1271" s="35" t="n"/>
      <c r="B1271" s="35" t="n"/>
      <c r="C1271" s="35" t="n"/>
      <c r="D1271" s="35" t="n"/>
      <c r="E1271" s="35" t="n"/>
      <c r="F1271" s="172" t="n"/>
      <c r="G1271" s="35" t="n"/>
      <c r="H1271" s="35" t="n"/>
      <c r="I1271" s="35" t="n"/>
      <c r="J1271" s="35" t="n"/>
    </row>
    <row r="1272">
      <c r="A1272" s="35" t="n"/>
      <c r="B1272" s="35" t="n"/>
      <c r="C1272" s="35" t="n"/>
      <c r="D1272" s="35" t="n"/>
      <c r="E1272" s="35" t="n"/>
      <c r="F1272" s="172" t="n"/>
      <c r="G1272" s="35" t="n"/>
      <c r="H1272" s="35" t="n"/>
      <c r="I1272" s="35" t="n"/>
      <c r="J1272" s="35" t="n"/>
    </row>
    <row r="1273">
      <c r="A1273" s="35" t="n"/>
      <c r="B1273" s="35" t="n"/>
      <c r="C1273" s="35" t="n"/>
      <c r="D1273" s="35" t="n"/>
      <c r="E1273" s="35" t="n"/>
      <c r="F1273" s="172" t="n"/>
      <c r="G1273" s="35" t="n"/>
      <c r="H1273" s="35" t="n"/>
      <c r="I1273" s="35" t="n"/>
      <c r="J1273" s="35" t="n"/>
    </row>
    <row r="1274">
      <c r="A1274" s="35" t="n"/>
      <c r="B1274" s="35" t="n"/>
      <c r="C1274" s="35" t="n"/>
      <c r="D1274" s="35" t="n"/>
      <c r="E1274" s="35" t="n"/>
      <c r="F1274" s="172" t="n"/>
      <c r="G1274" s="35" t="n"/>
      <c r="H1274" s="35" t="n"/>
      <c r="I1274" s="35" t="n"/>
      <c r="J1274" s="35" t="n"/>
    </row>
    <row r="1275">
      <c r="A1275" s="35" t="n"/>
      <c r="B1275" s="35" t="n"/>
      <c r="C1275" s="35" t="n"/>
      <c r="D1275" s="35" t="n"/>
      <c r="E1275" s="35" t="n"/>
      <c r="F1275" s="172" t="n"/>
      <c r="G1275" s="35" t="n"/>
      <c r="H1275" s="35" t="n"/>
      <c r="I1275" s="35" t="n"/>
      <c r="J1275" s="35" t="n"/>
    </row>
    <row r="1276">
      <c r="A1276" s="35" t="n"/>
      <c r="B1276" s="35" t="n"/>
      <c r="C1276" s="35" t="n"/>
      <c r="D1276" s="35" t="n"/>
      <c r="E1276" s="35" t="n"/>
      <c r="F1276" s="172" t="n"/>
      <c r="G1276" s="35" t="n"/>
      <c r="H1276" s="35" t="n"/>
      <c r="I1276" s="35" t="n"/>
      <c r="J1276" s="35" t="n"/>
    </row>
    <row r="1277">
      <c r="A1277" s="35" t="n"/>
      <c r="B1277" s="35" t="n"/>
      <c r="C1277" s="35" t="n"/>
      <c r="D1277" s="35" t="n"/>
      <c r="E1277" s="35" t="n"/>
      <c r="F1277" s="172" t="n"/>
      <c r="G1277" s="35" t="n"/>
      <c r="H1277" s="35" t="n"/>
      <c r="I1277" s="35" t="n"/>
      <c r="J1277" s="35" t="n"/>
    </row>
    <row r="1278">
      <c r="A1278" s="35" t="n"/>
      <c r="B1278" s="35" t="n"/>
      <c r="C1278" s="35" t="n"/>
      <c r="D1278" s="35" t="n"/>
      <c r="E1278" s="35" t="n"/>
      <c r="F1278" s="172" t="n"/>
      <c r="G1278" s="35" t="n"/>
      <c r="H1278" s="35" t="n"/>
      <c r="I1278" s="35" t="n"/>
      <c r="J1278" s="35" t="n"/>
    </row>
    <row r="1279">
      <c r="A1279" s="35" t="n"/>
      <c r="B1279" s="35" t="n"/>
      <c r="C1279" s="35" t="n"/>
      <c r="D1279" s="35" t="n"/>
      <c r="E1279" s="35" t="n"/>
      <c r="F1279" s="172" t="n"/>
      <c r="G1279" s="35" t="n"/>
      <c r="H1279" s="35" t="n"/>
      <c r="I1279" s="35" t="n"/>
      <c r="J1279" s="35" t="n"/>
    </row>
    <row r="1280">
      <c r="A1280" s="35" t="n"/>
      <c r="B1280" s="35" t="n"/>
      <c r="C1280" s="35" t="n"/>
      <c r="D1280" s="35" t="n"/>
      <c r="E1280" s="35" t="n"/>
      <c r="F1280" s="172" t="n"/>
      <c r="G1280" s="35" t="n"/>
      <c r="H1280" s="35" t="n"/>
      <c r="I1280" s="35" t="n"/>
      <c r="J1280" s="35" t="n"/>
    </row>
    <row r="1281">
      <c r="A1281" s="35" t="n"/>
      <c r="B1281" s="35" t="n"/>
      <c r="C1281" s="35" t="n"/>
      <c r="D1281" s="35" t="n"/>
      <c r="E1281" s="35" t="n"/>
      <c r="F1281" s="172" t="n"/>
      <c r="G1281" s="35" t="n"/>
      <c r="H1281" s="35" t="n"/>
      <c r="I1281" s="35" t="n"/>
      <c r="J1281" s="35" t="n"/>
    </row>
    <row r="1282">
      <c r="A1282" s="35" t="n"/>
      <c r="B1282" s="35" t="n"/>
      <c r="C1282" s="35" t="n"/>
      <c r="D1282" s="35" t="n"/>
      <c r="E1282" s="35" t="n"/>
      <c r="F1282" s="172" t="n"/>
      <c r="G1282" s="35" t="n"/>
      <c r="H1282" s="35" t="n"/>
      <c r="I1282" s="35" t="n"/>
      <c r="J1282" s="35" t="n"/>
    </row>
    <row r="1283">
      <c r="A1283" s="35" t="n"/>
      <c r="B1283" s="35" t="n"/>
      <c r="C1283" s="35" t="n"/>
      <c r="D1283" s="35" t="n"/>
      <c r="E1283" s="35" t="n"/>
      <c r="F1283" s="172" t="n"/>
      <c r="G1283" s="35" t="n"/>
      <c r="H1283" s="35" t="n"/>
      <c r="I1283" s="35" t="n"/>
      <c r="J1283" s="35" t="n"/>
    </row>
    <row r="1284">
      <c r="A1284" s="35" t="n"/>
      <c r="B1284" s="35" t="n"/>
      <c r="C1284" s="35" t="n"/>
      <c r="D1284" s="35" t="n"/>
      <c r="E1284" s="35" t="n"/>
      <c r="F1284" s="172" t="n"/>
      <c r="G1284" s="35" t="n"/>
      <c r="H1284" s="35" t="n"/>
      <c r="I1284" s="35" t="n"/>
      <c r="J1284" s="35" t="n"/>
    </row>
    <row r="1285">
      <c r="A1285" s="35" t="n"/>
      <c r="B1285" s="35" t="n"/>
      <c r="C1285" s="35" t="n"/>
      <c r="D1285" s="35" t="n"/>
      <c r="E1285" s="35" t="n"/>
      <c r="F1285" s="172" t="n"/>
      <c r="G1285" s="35" t="n"/>
      <c r="H1285" s="35" t="n"/>
      <c r="I1285" s="35" t="n"/>
      <c r="J1285" s="35" t="n"/>
    </row>
    <row r="1286">
      <c r="A1286" s="35" t="n"/>
      <c r="B1286" s="35" t="n"/>
      <c r="C1286" s="35" t="n"/>
      <c r="D1286" s="35" t="n"/>
      <c r="E1286" s="35" t="n"/>
      <c r="F1286" s="172" t="n"/>
      <c r="G1286" s="35" t="n"/>
      <c r="H1286" s="35" t="n"/>
      <c r="I1286" s="35" t="n"/>
      <c r="J1286" s="35" t="n"/>
    </row>
    <row r="1287">
      <c r="A1287" s="35" t="n"/>
      <c r="B1287" s="35" t="n"/>
      <c r="C1287" s="35" t="n"/>
      <c r="D1287" s="35" t="n"/>
      <c r="E1287" s="35" t="n"/>
      <c r="F1287" s="172" t="n"/>
      <c r="G1287" s="35" t="n"/>
      <c r="H1287" s="35" t="n"/>
      <c r="I1287" s="35" t="n"/>
      <c r="J1287" s="35" t="n"/>
    </row>
    <row r="1288">
      <c r="A1288" s="35" t="n"/>
      <c r="B1288" s="35" t="n"/>
      <c r="C1288" s="35" t="n"/>
      <c r="D1288" s="35" t="n"/>
      <c r="E1288" s="35" t="n"/>
      <c r="F1288" s="172" t="n"/>
      <c r="G1288" s="35" t="n"/>
      <c r="H1288" s="35" t="n"/>
      <c r="I1288" s="35" t="n"/>
      <c r="J1288" s="35" t="n"/>
    </row>
    <row r="1289">
      <c r="A1289" s="35" t="n"/>
      <c r="B1289" s="35" t="n"/>
      <c r="C1289" s="35" t="n"/>
      <c r="D1289" s="35" t="n"/>
      <c r="E1289" s="35" t="n"/>
      <c r="F1289" s="172" t="n"/>
      <c r="G1289" s="35" t="n"/>
      <c r="H1289" s="35" t="n"/>
      <c r="I1289" s="35" t="n"/>
      <c r="J1289" s="35" t="n"/>
    </row>
    <row r="1290">
      <c r="A1290" s="35" t="n"/>
      <c r="B1290" s="35" t="n"/>
      <c r="C1290" s="35" t="n"/>
      <c r="D1290" s="35" t="n"/>
      <c r="E1290" s="35" t="n"/>
      <c r="F1290" s="172" t="n"/>
      <c r="G1290" s="35" t="n"/>
      <c r="H1290" s="35" t="n"/>
      <c r="I1290" s="35" t="n"/>
      <c r="J1290" s="35" t="n"/>
    </row>
    <row r="1291">
      <c r="A1291" s="35" t="n"/>
      <c r="B1291" s="35" t="n"/>
      <c r="C1291" s="35" t="n"/>
      <c r="D1291" s="35" t="n"/>
      <c r="E1291" s="35" t="n"/>
      <c r="F1291" s="172" t="n"/>
      <c r="G1291" s="35" t="n"/>
      <c r="H1291" s="35" t="n"/>
      <c r="I1291" s="35" t="n"/>
      <c r="J1291" s="35" t="n"/>
    </row>
    <row r="1292">
      <c r="A1292" s="35" t="n"/>
      <c r="B1292" s="35" t="n"/>
      <c r="C1292" s="35" t="n"/>
      <c r="D1292" s="35" t="n"/>
      <c r="E1292" s="35" t="n"/>
      <c r="F1292" s="172" t="n"/>
      <c r="G1292" s="35" t="n"/>
      <c r="H1292" s="35" t="n"/>
      <c r="I1292" s="35" t="n"/>
      <c r="J1292" s="35" t="n"/>
    </row>
    <row r="1293">
      <c r="A1293" s="35" t="n"/>
      <c r="B1293" s="35" t="n"/>
      <c r="C1293" s="35" t="n"/>
      <c r="D1293" s="35" t="n"/>
      <c r="E1293" s="35" t="n"/>
      <c r="F1293" s="172" t="n"/>
      <c r="G1293" s="35" t="n"/>
      <c r="H1293" s="35" t="n"/>
      <c r="I1293" s="35" t="n"/>
      <c r="J1293" s="35" t="n"/>
    </row>
    <row r="1294">
      <c r="A1294" s="35" t="n"/>
      <c r="B1294" s="35" t="n"/>
      <c r="C1294" s="35" t="n"/>
      <c r="D1294" s="35" t="n"/>
      <c r="E1294" s="35" t="n"/>
      <c r="F1294" s="172" t="n"/>
      <c r="G1294" s="35" t="n"/>
      <c r="H1294" s="35" t="n"/>
      <c r="I1294" s="35" t="n"/>
      <c r="J1294" s="35" t="n"/>
    </row>
    <row r="1295">
      <c r="A1295" s="35" t="n"/>
      <c r="B1295" s="35" t="n"/>
      <c r="C1295" s="35" t="n"/>
      <c r="D1295" s="35" t="n"/>
      <c r="E1295" s="35" t="n"/>
      <c r="F1295" s="172" t="n"/>
      <c r="G1295" s="35" t="n"/>
      <c r="H1295" s="35" t="n"/>
      <c r="I1295" s="35" t="n"/>
      <c r="J1295" s="35" t="n"/>
    </row>
    <row r="1296">
      <c r="A1296" s="35" t="n"/>
      <c r="B1296" s="35" t="n"/>
      <c r="C1296" s="35" t="n"/>
      <c r="D1296" s="35" t="n"/>
      <c r="E1296" s="35" t="n"/>
      <c r="F1296" s="172" t="n"/>
      <c r="G1296" s="35" t="n"/>
      <c r="H1296" s="35" t="n"/>
      <c r="I1296" s="35" t="n"/>
      <c r="J1296" s="35" t="n"/>
    </row>
    <row r="1297">
      <c r="A1297" s="35" t="n"/>
      <c r="B1297" s="35" t="n"/>
      <c r="C1297" s="35" t="n"/>
      <c r="D1297" s="35" t="n"/>
      <c r="E1297" s="35" t="n"/>
      <c r="F1297" s="172" t="n"/>
      <c r="G1297" s="35" t="n"/>
      <c r="H1297" s="35" t="n"/>
      <c r="I1297" s="35" t="n"/>
      <c r="J1297" s="35" t="n"/>
    </row>
    <row r="1298">
      <c r="A1298" s="35" t="n"/>
      <c r="B1298" s="35" t="n"/>
      <c r="C1298" s="35" t="n"/>
      <c r="D1298" s="35" t="n"/>
      <c r="E1298" s="35" t="n"/>
      <c r="F1298" s="172" t="n"/>
      <c r="G1298" s="35" t="n"/>
      <c r="H1298" s="35" t="n"/>
      <c r="I1298" s="35" t="n"/>
      <c r="J1298" s="35" t="n"/>
    </row>
    <row r="1299">
      <c r="A1299" s="35" t="n"/>
      <c r="B1299" s="35" t="n"/>
      <c r="C1299" s="35" t="n"/>
      <c r="D1299" s="35" t="n"/>
      <c r="E1299" s="35" t="n"/>
      <c r="F1299" s="172" t="n"/>
      <c r="G1299" s="35" t="n"/>
      <c r="H1299" s="35" t="n"/>
      <c r="I1299" s="35" t="n"/>
      <c r="J1299" s="35" t="n"/>
    </row>
    <row r="1300">
      <c r="A1300" s="35" t="n"/>
      <c r="B1300" s="35" t="n"/>
      <c r="C1300" s="35" t="n"/>
      <c r="D1300" s="35" t="n"/>
      <c r="E1300" s="35" t="n"/>
      <c r="F1300" s="172" t="n"/>
      <c r="G1300" s="35" t="n"/>
      <c r="H1300" s="35" t="n"/>
      <c r="I1300" s="35" t="n"/>
      <c r="J1300" s="35" t="n"/>
    </row>
    <row r="1301">
      <c r="A1301" s="35" t="n"/>
      <c r="B1301" s="35" t="n"/>
      <c r="C1301" s="35" t="n"/>
      <c r="D1301" s="35" t="n"/>
      <c r="E1301" s="35" t="n"/>
      <c r="F1301" s="172" t="n"/>
      <c r="G1301" s="35" t="n"/>
      <c r="H1301" s="35" t="n"/>
      <c r="I1301" s="35" t="n"/>
      <c r="J1301" s="35" t="n"/>
    </row>
    <row r="1302">
      <c r="A1302" s="35" t="n"/>
      <c r="B1302" s="35" t="n"/>
      <c r="C1302" s="35" t="n"/>
      <c r="D1302" s="35" t="n"/>
      <c r="E1302" s="35" t="n"/>
      <c r="F1302" s="172" t="n"/>
      <c r="G1302" s="35" t="n"/>
      <c r="H1302" s="35" t="n"/>
      <c r="I1302" s="35" t="n"/>
      <c r="J1302" s="35" t="n"/>
    </row>
    <row r="1303">
      <c r="A1303" s="35" t="n"/>
      <c r="B1303" s="35" t="n"/>
      <c r="C1303" s="35" t="n"/>
      <c r="D1303" s="35" t="n"/>
      <c r="E1303" s="35" t="n"/>
      <c r="F1303" s="172" t="n"/>
      <c r="G1303" s="35" t="n"/>
      <c r="H1303" s="35" t="n"/>
      <c r="I1303" s="35" t="n"/>
      <c r="J1303" s="35" t="n"/>
    </row>
    <row r="1304">
      <c r="A1304" s="35" t="n"/>
      <c r="B1304" s="35" t="n"/>
      <c r="C1304" s="35" t="n"/>
      <c r="D1304" s="35" t="n"/>
      <c r="E1304" s="35" t="n"/>
      <c r="F1304" s="172" t="n"/>
      <c r="G1304" s="35" t="n"/>
      <c r="H1304" s="35" t="n"/>
      <c r="I1304" s="35" t="n"/>
      <c r="J1304" s="35" t="n"/>
    </row>
    <row r="1305">
      <c r="A1305" s="35" t="n"/>
      <c r="B1305" s="35" t="n"/>
      <c r="C1305" s="35" t="n"/>
      <c r="D1305" s="35" t="n"/>
      <c r="E1305" s="35" t="n"/>
      <c r="F1305" s="172" t="n"/>
      <c r="G1305" s="35" t="n"/>
      <c r="H1305" s="35" t="n"/>
      <c r="I1305" s="35" t="n"/>
      <c r="J1305" s="35" t="n"/>
    </row>
    <row r="1306">
      <c r="A1306" s="35" t="n"/>
      <c r="B1306" s="35" t="n"/>
      <c r="C1306" s="35" t="n"/>
      <c r="D1306" s="35" t="n"/>
      <c r="E1306" s="35" t="n"/>
      <c r="F1306" s="172" t="n"/>
      <c r="G1306" s="35" t="n"/>
      <c r="H1306" s="35" t="n"/>
      <c r="I1306" s="35" t="n"/>
      <c r="J1306" s="35" t="n"/>
    </row>
    <row r="1307">
      <c r="A1307" s="35" t="n"/>
      <c r="B1307" s="35" t="n"/>
      <c r="C1307" s="35" t="n"/>
      <c r="D1307" s="35" t="n"/>
      <c r="E1307" s="35" t="n"/>
      <c r="F1307" s="172" t="n"/>
      <c r="G1307" s="35" t="n"/>
      <c r="H1307" s="35" t="n"/>
      <c r="I1307" s="35" t="n"/>
      <c r="J1307" s="35" t="n"/>
    </row>
    <row r="1308">
      <c r="A1308" s="35" t="n"/>
      <c r="B1308" s="35" t="n"/>
      <c r="C1308" s="35" t="n"/>
      <c r="D1308" s="35" t="n"/>
      <c r="E1308" s="35" t="n"/>
      <c r="F1308" s="172" t="n"/>
      <c r="G1308" s="35" t="n"/>
      <c r="H1308" s="35" t="n"/>
      <c r="I1308" s="35" t="n"/>
      <c r="J1308" s="35" t="n"/>
    </row>
    <row r="1309">
      <c r="A1309" s="35" t="n"/>
      <c r="B1309" s="35" t="n"/>
      <c r="C1309" s="35" t="n"/>
      <c r="D1309" s="35" t="n"/>
      <c r="E1309" s="35" t="n"/>
      <c r="F1309" s="172" t="n"/>
      <c r="G1309" s="35" t="n"/>
      <c r="H1309" s="35" t="n"/>
      <c r="I1309" s="35" t="n"/>
      <c r="J1309" s="35" t="n"/>
    </row>
    <row r="1310">
      <c r="A1310" s="35" t="n"/>
      <c r="B1310" s="35" t="n"/>
      <c r="C1310" s="35" t="n"/>
      <c r="D1310" s="35" t="n"/>
      <c r="E1310" s="35" t="n"/>
      <c r="F1310" s="172" t="n"/>
      <c r="G1310" s="35" t="n"/>
      <c r="H1310" s="35" t="n"/>
      <c r="I1310" s="35" t="n"/>
      <c r="J1310" s="35" t="n"/>
    </row>
    <row r="1311">
      <c r="A1311" s="35" t="n"/>
      <c r="B1311" s="35" t="n"/>
      <c r="C1311" s="35" t="n"/>
      <c r="D1311" s="35" t="n"/>
      <c r="E1311" s="35" t="n"/>
      <c r="F1311" s="172" t="n"/>
      <c r="G1311" s="35" t="n"/>
      <c r="H1311" s="35" t="n"/>
      <c r="I1311" s="35" t="n"/>
      <c r="J1311" s="35" t="n"/>
    </row>
    <row r="1312">
      <c r="A1312" s="35" t="n"/>
      <c r="B1312" s="35" t="n"/>
      <c r="C1312" s="35" t="n"/>
      <c r="D1312" s="35" t="n"/>
      <c r="E1312" s="35" t="n"/>
      <c r="F1312" s="172" t="n"/>
      <c r="G1312" s="35" t="n"/>
      <c r="H1312" s="35" t="n"/>
      <c r="I1312" s="35" t="n"/>
      <c r="J1312" s="35" t="n"/>
    </row>
    <row r="1313">
      <c r="A1313" s="35" t="n"/>
      <c r="B1313" s="35" t="n"/>
      <c r="C1313" s="35" t="n"/>
      <c r="D1313" s="35" t="n"/>
      <c r="E1313" s="35" t="n"/>
      <c r="F1313" s="172" t="n"/>
      <c r="G1313" s="35" t="n"/>
      <c r="H1313" s="35" t="n"/>
      <c r="I1313" s="35" t="n"/>
      <c r="J1313" s="35" t="n"/>
    </row>
    <row r="1314">
      <c r="A1314" s="35" t="n"/>
      <c r="B1314" s="35" t="n"/>
      <c r="C1314" s="35" t="n"/>
      <c r="D1314" s="35" t="n"/>
      <c r="E1314" s="35" t="n"/>
      <c r="F1314" s="172" t="n"/>
      <c r="G1314" s="35" t="n"/>
      <c r="H1314" s="35" t="n"/>
      <c r="I1314" s="35" t="n"/>
      <c r="J1314" s="35" t="n"/>
    </row>
    <row r="1315">
      <c r="A1315" s="35" t="n"/>
      <c r="B1315" s="35" t="n"/>
      <c r="C1315" s="35" t="n"/>
      <c r="D1315" s="35" t="n"/>
      <c r="E1315" s="35" t="n"/>
      <c r="F1315" s="172" t="n"/>
      <c r="G1315" s="35" t="n"/>
      <c r="H1315" s="35" t="n"/>
      <c r="I1315" s="35" t="n"/>
      <c r="J1315" s="35" t="n"/>
    </row>
    <row r="1316">
      <c r="A1316" s="35" t="n"/>
      <c r="B1316" s="35" t="n"/>
      <c r="C1316" s="35" t="n"/>
      <c r="D1316" s="35" t="n"/>
      <c r="E1316" s="35" t="n"/>
      <c r="F1316" s="172" t="n"/>
      <c r="G1316" s="35" t="n"/>
      <c r="H1316" s="35" t="n"/>
      <c r="I1316" s="35" t="n"/>
      <c r="J1316" s="35" t="n"/>
    </row>
    <row r="1317">
      <c r="A1317" s="35" t="n"/>
      <c r="B1317" s="35" t="n"/>
      <c r="C1317" s="35" t="n"/>
      <c r="D1317" s="35" t="n"/>
      <c r="E1317" s="35" t="n"/>
      <c r="F1317" s="172" t="n"/>
      <c r="G1317" s="35" t="n"/>
      <c r="H1317" s="35" t="n"/>
      <c r="I1317" s="35" t="n"/>
      <c r="J1317" s="35" t="n"/>
    </row>
    <row r="1318">
      <c r="A1318" s="35" t="n"/>
      <c r="B1318" s="35" t="n"/>
      <c r="C1318" s="35" t="n"/>
      <c r="D1318" s="35" t="n"/>
      <c r="E1318" s="35" t="n"/>
      <c r="F1318" s="172" t="n"/>
      <c r="G1318" s="35" t="n"/>
      <c r="H1318" s="35" t="n"/>
      <c r="I1318" s="35" t="n"/>
      <c r="J1318" s="35" t="n"/>
    </row>
    <row r="1319">
      <c r="A1319" s="35" t="n"/>
      <c r="B1319" s="35" t="n"/>
      <c r="C1319" s="35" t="n"/>
      <c r="D1319" s="35" t="n"/>
      <c r="E1319" s="35" t="n"/>
      <c r="F1319" s="172" t="n"/>
      <c r="G1319" s="35" t="n"/>
      <c r="H1319" s="35" t="n"/>
      <c r="I1319" s="35" t="n"/>
      <c r="J1319" s="35" t="n"/>
    </row>
    <row r="1320">
      <c r="A1320" s="35" t="n"/>
      <c r="B1320" s="35" t="n"/>
      <c r="C1320" s="35" t="n"/>
      <c r="D1320" s="35" t="n"/>
      <c r="E1320" s="35" t="n"/>
      <c r="F1320" s="172" t="n"/>
      <c r="G1320" s="35" t="n"/>
      <c r="H1320" s="35" t="n"/>
      <c r="I1320" s="35" t="n"/>
      <c r="J1320" s="35" t="n"/>
    </row>
    <row r="1321">
      <c r="A1321" s="35" t="n"/>
      <c r="B1321" s="35" t="n"/>
      <c r="C1321" s="35" t="n"/>
      <c r="D1321" s="35" t="n"/>
      <c r="E1321" s="35" t="n"/>
      <c r="F1321" s="172" t="n"/>
      <c r="G1321" s="35" t="n"/>
      <c r="H1321" s="35" t="n"/>
      <c r="I1321" s="35" t="n"/>
      <c r="J1321" s="35" t="n"/>
    </row>
    <row r="1322">
      <c r="A1322" s="35" t="n"/>
      <c r="B1322" s="35" t="n"/>
      <c r="C1322" s="35" t="n"/>
      <c r="D1322" s="35" t="n"/>
      <c r="E1322" s="35" t="n"/>
      <c r="F1322" s="172" t="n"/>
      <c r="G1322" s="35" t="n"/>
      <c r="H1322" s="35" t="n"/>
      <c r="I1322" s="35" t="n"/>
      <c r="J1322" s="35" t="n"/>
    </row>
    <row r="1323">
      <c r="A1323" s="35" t="n"/>
      <c r="B1323" s="35" t="n"/>
      <c r="C1323" s="35" t="n"/>
      <c r="D1323" s="35" t="n"/>
      <c r="E1323" s="35" t="n"/>
      <c r="F1323" s="172" t="n"/>
      <c r="G1323" s="35" t="n"/>
      <c r="H1323" s="35" t="n"/>
      <c r="I1323" s="35" t="n"/>
      <c r="J1323" s="35" t="n"/>
    </row>
    <row r="1324">
      <c r="A1324" s="35" t="n"/>
      <c r="B1324" s="35" t="n"/>
      <c r="C1324" s="35" t="n"/>
      <c r="D1324" s="35" t="n"/>
      <c r="E1324" s="35" t="n"/>
      <c r="F1324" s="172" t="n"/>
      <c r="G1324" s="35" t="n"/>
      <c r="H1324" s="35" t="n"/>
      <c r="I1324" s="35" t="n"/>
      <c r="J1324" s="35" t="n"/>
    </row>
    <row r="1325">
      <c r="A1325" s="35" t="n"/>
      <c r="B1325" s="35" t="n"/>
      <c r="C1325" s="35" t="n"/>
      <c r="D1325" s="35" t="n"/>
      <c r="E1325" s="35" t="n"/>
      <c r="F1325" s="172" t="n"/>
      <c r="G1325" s="35" t="n"/>
      <c r="H1325" s="35" t="n"/>
      <c r="I1325" s="35" t="n"/>
      <c r="J1325" s="35" t="n"/>
    </row>
    <row r="1326">
      <c r="A1326" s="35" t="n"/>
      <c r="B1326" s="35" t="n"/>
      <c r="C1326" s="35" t="n"/>
      <c r="D1326" s="35" t="n"/>
      <c r="E1326" s="35" t="n"/>
      <c r="F1326" s="172" t="n"/>
      <c r="G1326" s="35" t="n"/>
      <c r="H1326" s="35" t="n"/>
      <c r="I1326" s="35" t="n"/>
      <c r="J1326" s="35" t="n"/>
    </row>
    <row r="1327">
      <c r="A1327" s="35" t="n"/>
      <c r="B1327" s="35" t="n"/>
      <c r="C1327" s="35" t="n"/>
      <c r="D1327" s="35" t="n"/>
      <c r="E1327" s="35" t="n"/>
      <c r="F1327" s="172" t="n"/>
      <c r="G1327" s="35" t="n"/>
      <c r="H1327" s="35" t="n"/>
      <c r="I1327" s="35" t="n"/>
      <c r="J1327" s="35" t="n"/>
    </row>
    <row r="1328">
      <c r="A1328" s="35" t="n"/>
      <c r="B1328" s="35" t="n"/>
      <c r="C1328" s="35" t="n"/>
      <c r="D1328" s="35" t="n"/>
      <c r="E1328" s="35" t="n"/>
      <c r="F1328" s="172" t="n"/>
      <c r="G1328" s="35" t="n"/>
      <c r="H1328" s="35" t="n"/>
      <c r="I1328" s="35" t="n"/>
      <c r="J1328" s="35" t="n"/>
    </row>
    <row r="1329">
      <c r="A1329" s="35" t="n"/>
      <c r="B1329" s="35" t="n"/>
      <c r="C1329" s="35" t="n"/>
      <c r="D1329" s="35" t="n"/>
      <c r="E1329" s="35" t="n"/>
      <c r="F1329" s="172" t="n"/>
      <c r="G1329" s="35" t="n"/>
      <c r="H1329" s="35" t="n"/>
      <c r="I1329" s="35" t="n"/>
      <c r="J1329" s="35" t="n"/>
    </row>
    <row r="1330">
      <c r="A1330" s="35" t="n"/>
      <c r="B1330" s="35" t="n"/>
      <c r="C1330" s="35" t="n"/>
      <c r="D1330" s="35" t="n"/>
      <c r="E1330" s="35" t="n"/>
      <c r="F1330" s="172" t="n"/>
      <c r="G1330" s="35" t="n"/>
      <c r="H1330" s="35" t="n"/>
      <c r="I1330" s="35" t="n"/>
      <c r="J1330" s="35" t="n"/>
    </row>
    <row r="1331">
      <c r="A1331" s="35" t="n"/>
      <c r="B1331" s="35" t="n"/>
      <c r="C1331" s="35" t="n"/>
      <c r="D1331" s="35" t="n"/>
      <c r="E1331" s="35" t="n"/>
      <c r="F1331" s="172" t="n"/>
      <c r="G1331" s="35" t="n"/>
      <c r="H1331" s="35" t="n"/>
      <c r="I1331" s="35" t="n"/>
      <c r="J1331" s="35" t="n"/>
    </row>
    <row r="1332">
      <c r="A1332" s="35" t="n"/>
      <c r="B1332" s="35" t="n"/>
      <c r="C1332" s="35" t="n"/>
      <c r="D1332" s="35" t="n"/>
      <c r="E1332" s="35" t="n"/>
      <c r="F1332" s="172" t="n"/>
      <c r="G1332" s="35" t="n"/>
      <c r="H1332" s="35" t="n"/>
      <c r="I1332" s="35" t="n"/>
      <c r="J1332" s="35" t="n"/>
    </row>
    <row r="1333">
      <c r="A1333" s="35" t="n"/>
      <c r="B1333" s="35" t="n"/>
      <c r="C1333" s="35" t="n"/>
      <c r="D1333" s="35" t="n"/>
      <c r="E1333" s="35" t="n"/>
      <c r="F1333" s="172" t="n"/>
      <c r="G1333" s="35" t="n"/>
      <c r="H1333" s="35" t="n"/>
      <c r="I1333" s="35" t="n"/>
      <c r="J1333" s="35" t="n"/>
    </row>
    <row r="1334">
      <c r="A1334" s="35" t="n"/>
      <c r="B1334" s="35" t="n"/>
      <c r="C1334" s="35" t="n"/>
      <c r="D1334" s="35" t="n"/>
      <c r="E1334" s="35" t="n"/>
      <c r="F1334" s="172" t="n"/>
      <c r="G1334" s="35" t="n"/>
      <c r="H1334" s="35" t="n"/>
      <c r="I1334" s="35" t="n"/>
      <c r="J1334" s="35" t="n"/>
    </row>
    <row r="1335">
      <c r="A1335" s="35" t="n"/>
      <c r="B1335" s="35" t="n"/>
      <c r="C1335" s="35" t="n"/>
      <c r="D1335" s="35" t="n"/>
      <c r="E1335" s="35" t="n"/>
      <c r="F1335" s="172" t="n"/>
      <c r="G1335" s="35" t="n"/>
      <c r="H1335" s="35" t="n"/>
      <c r="I1335" s="35" t="n"/>
      <c r="J1335" s="35" t="n"/>
    </row>
    <row r="1336">
      <c r="A1336" s="35" t="n"/>
      <c r="B1336" s="35" t="n"/>
      <c r="C1336" s="35" t="n"/>
      <c r="D1336" s="35" t="n"/>
      <c r="E1336" s="35" t="n"/>
      <c r="F1336" s="172" t="n"/>
      <c r="G1336" s="35" t="n"/>
      <c r="H1336" s="35" t="n"/>
      <c r="I1336" s="35" t="n"/>
      <c r="J1336" s="35" t="n"/>
    </row>
    <row r="1337">
      <c r="A1337" s="35" t="n"/>
      <c r="B1337" s="35" t="n"/>
      <c r="C1337" s="35" t="n"/>
      <c r="D1337" s="35" t="n"/>
      <c r="E1337" s="35" t="n"/>
      <c r="F1337" s="172" t="n"/>
      <c r="G1337" s="35" t="n"/>
      <c r="H1337" s="35" t="n"/>
      <c r="I1337" s="35" t="n"/>
      <c r="J1337" s="35" t="n"/>
    </row>
    <row r="1338">
      <c r="A1338" s="35" t="n"/>
      <c r="B1338" s="35" t="n"/>
      <c r="C1338" s="35" t="n"/>
      <c r="D1338" s="35" t="n"/>
      <c r="E1338" s="35" t="n"/>
      <c r="F1338" s="172" t="n"/>
      <c r="G1338" s="35" t="n"/>
      <c r="H1338" s="35" t="n"/>
      <c r="I1338" s="35" t="n"/>
      <c r="J1338" s="35" t="n"/>
    </row>
    <row r="1339">
      <c r="A1339" s="35" t="n"/>
      <c r="B1339" s="35" t="n"/>
      <c r="C1339" s="35" t="n"/>
      <c r="D1339" s="35" t="n"/>
      <c r="E1339" s="35" t="n"/>
      <c r="F1339" s="172" t="n"/>
      <c r="G1339" s="35" t="n"/>
      <c r="H1339" s="35" t="n"/>
      <c r="I1339" s="35" t="n"/>
      <c r="J1339" s="35" t="n"/>
    </row>
    <row r="1340">
      <c r="A1340" s="35" t="n"/>
      <c r="B1340" s="35" t="n"/>
      <c r="C1340" s="35" t="n"/>
      <c r="D1340" s="35" t="n"/>
      <c r="E1340" s="35" t="n"/>
      <c r="F1340" s="172" t="n"/>
      <c r="G1340" s="35" t="n"/>
      <c r="H1340" s="35" t="n"/>
      <c r="I1340" s="35" t="n"/>
      <c r="J1340" s="35" t="n"/>
    </row>
    <row r="1341">
      <c r="A1341" s="35" t="n"/>
      <c r="B1341" s="35" t="n"/>
      <c r="C1341" s="35" t="n"/>
      <c r="D1341" s="35" t="n"/>
      <c r="E1341" s="35" t="n"/>
      <c r="F1341" s="172" t="n"/>
      <c r="G1341" s="35" t="n"/>
      <c r="H1341" s="35" t="n"/>
      <c r="I1341" s="35" t="n"/>
      <c r="J1341" s="35" t="n"/>
    </row>
    <row r="1342">
      <c r="A1342" s="35" t="n"/>
      <c r="B1342" s="35" t="n"/>
      <c r="C1342" s="35" t="n"/>
      <c r="D1342" s="35" t="n"/>
      <c r="E1342" s="35" t="n"/>
      <c r="F1342" s="172" t="n"/>
      <c r="G1342" s="35" t="n"/>
      <c r="H1342" s="35" t="n"/>
      <c r="I1342" s="35" t="n"/>
      <c r="J1342" s="35" t="n"/>
    </row>
    <row r="1343">
      <c r="A1343" s="35" t="n"/>
      <c r="B1343" s="35" t="n"/>
      <c r="C1343" s="35" t="n"/>
      <c r="D1343" s="35" t="n"/>
      <c r="E1343" s="35" t="n"/>
      <c r="F1343" s="172" t="n"/>
      <c r="G1343" s="35" t="n"/>
      <c r="H1343" s="35" t="n"/>
      <c r="I1343" s="35" t="n"/>
      <c r="J1343" s="35" t="n"/>
    </row>
    <row r="1344">
      <c r="A1344" s="35" t="n"/>
      <c r="B1344" s="35" t="n"/>
      <c r="C1344" s="35" t="n"/>
      <c r="D1344" s="35" t="n"/>
      <c r="E1344" s="35" t="n"/>
      <c r="F1344" s="172" t="n"/>
      <c r="G1344" s="35" t="n"/>
      <c r="H1344" s="35" t="n"/>
      <c r="I1344" s="35" t="n"/>
      <c r="J1344" s="35" t="n"/>
    </row>
    <row r="1345">
      <c r="A1345" s="35" t="n"/>
      <c r="B1345" s="35" t="n"/>
      <c r="C1345" s="35" t="n"/>
      <c r="D1345" s="35" t="n"/>
      <c r="E1345" s="35" t="n"/>
      <c r="F1345" s="172" t="n"/>
      <c r="G1345" s="35" t="n"/>
      <c r="H1345" s="35" t="n"/>
      <c r="I1345" s="35" t="n"/>
      <c r="J1345" s="35" t="n"/>
    </row>
    <row r="1346">
      <c r="A1346" s="35" t="n"/>
      <c r="B1346" s="35" t="n"/>
      <c r="C1346" s="35" t="n"/>
      <c r="D1346" s="35" t="n"/>
      <c r="E1346" s="35" t="n"/>
      <c r="F1346" s="172" t="n"/>
      <c r="G1346" s="35" t="n"/>
      <c r="H1346" s="35" t="n"/>
      <c r="I1346" s="35" t="n"/>
      <c r="J1346" s="35" t="n"/>
    </row>
    <row r="1347">
      <c r="A1347" s="35" t="n"/>
      <c r="B1347" s="35" t="n"/>
      <c r="C1347" s="35" t="n"/>
      <c r="D1347" s="35" t="n"/>
      <c r="E1347" s="35" t="n"/>
      <c r="F1347" s="172" t="n"/>
      <c r="G1347" s="35" t="n"/>
      <c r="H1347" s="35" t="n"/>
      <c r="I1347" s="35" t="n"/>
      <c r="J1347" s="35" t="n"/>
    </row>
    <row r="1348">
      <c r="A1348" s="35" t="n"/>
      <c r="B1348" s="35" t="n"/>
      <c r="C1348" s="35" t="n"/>
      <c r="D1348" s="35" t="n"/>
      <c r="E1348" s="35" t="n"/>
      <c r="F1348" s="172" t="n"/>
      <c r="G1348" s="35" t="n"/>
      <c r="H1348" s="35" t="n"/>
      <c r="I1348" s="35" t="n"/>
      <c r="J1348" s="35" t="n"/>
    </row>
    <row r="1349">
      <c r="A1349" s="35" t="n"/>
      <c r="B1349" s="35" t="n"/>
      <c r="C1349" s="35" t="n"/>
      <c r="D1349" s="35" t="n"/>
      <c r="E1349" s="35" t="n"/>
      <c r="F1349" s="172" t="n"/>
      <c r="G1349" s="35" t="n"/>
      <c r="H1349" s="35" t="n"/>
      <c r="I1349" s="35" t="n"/>
      <c r="J1349" s="35" t="n"/>
    </row>
    <row r="1350">
      <c r="A1350" s="35" t="n"/>
      <c r="B1350" s="35" t="n"/>
      <c r="C1350" s="35" t="n"/>
      <c r="D1350" s="35" t="n"/>
      <c r="E1350" s="35" t="n"/>
      <c r="F1350" s="172" t="n"/>
      <c r="G1350" s="35" t="n"/>
      <c r="H1350" s="35" t="n"/>
      <c r="I1350" s="35" t="n"/>
      <c r="J1350" s="35" t="n"/>
    </row>
    <row r="1351">
      <c r="A1351" s="35" t="n"/>
      <c r="B1351" s="35" t="n"/>
      <c r="C1351" s="35" t="n"/>
      <c r="D1351" s="35" t="n"/>
      <c r="E1351" s="35" t="n"/>
      <c r="F1351" s="172" t="n"/>
      <c r="G1351" s="35" t="n"/>
      <c r="H1351" s="35" t="n"/>
      <c r="I1351" s="35" t="n"/>
      <c r="J1351" s="35" t="n"/>
    </row>
    <row r="1352">
      <c r="A1352" s="35" t="n"/>
      <c r="B1352" s="35" t="n"/>
      <c r="C1352" s="35" t="n"/>
      <c r="D1352" s="35" t="n"/>
      <c r="E1352" s="35" t="n"/>
      <c r="F1352" s="172" t="n"/>
      <c r="G1352" s="35" t="n"/>
      <c r="H1352" s="35" t="n"/>
      <c r="I1352" s="35" t="n"/>
      <c r="J1352" s="35" t="n"/>
    </row>
    <row r="1353">
      <c r="A1353" s="35" t="n"/>
      <c r="B1353" s="35" t="n"/>
      <c r="C1353" s="35" t="n"/>
      <c r="D1353" s="35" t="n"/>
      <c r="E1353" s="35" t="n"/>
      <c r="F1353" s="172" t="n"/>
      <c r="G1353" s="35" t="n"/>
      <c r="H1353" s="35" t="n"/>
      <c r="I1353" s="35" t="n"/>
      <c r="J1353" s="35" t="n"/>
    </row>
    <row r="1354">
      <c r="A1354" s="35" t="n"/>
      <c r="B1354" s="35" t="n"/>
      <c r="C1354" s="35" t="n"/>
      <c r="D1354" s="35" t="n"/>
      <c r="E1354" s="35" t="n"/>
      <c r="F1354" s="172" t="n"/>
      <c r="G1354" s="35" t="n"/>
      <c r="H1354" s="35" t="n"/>
      <c r="I1354" s="35" t="n"/>
      <c r="J1354" s="35" t="n"/>
    </row>
    <row r="1355">
      <c r="A1355" s="35" t="n"/>
      <c r="B1355" s="35" t="n"/>
      <c r="C1355" s="35" t="n"/>
      <c r="D1355" s="35" t="n"/>
      <c r="E1355" s="35" t="n"/>
      <c r="F1355" s="172" t="n"/>
      <c r="G1355" s="35" t="n"/>
      <c r="H1355" s="35" t="n"/>
      <c r="I1355" s="35" t="n"/>
      <c r="J1355" s="35" t="n"/>
    </row>
    <row r="1356">
      <c r="A1356" s="35" t="n"/>
      <c r="B1356" s="35" t="n"/>
      <c r="C1356" s="35" t="n"/>
      <c r="D1356" s="35" t="n"/>
      <c r="E1356" s="35" t="n"/>
      <c r="F1356" s="172" t="n"/>
      <c r="G1356" s="35" t="n"/>
      <c r="H1356" s="35" t="n"/>
      <c r="I1356" s="35" t="n"/>
      <c r="J1356" s="35" t="n"/>
    </row>
    <row r="1357">
      <c r="A1357" s="35" t="n"/>
      <c r="B1357" s="35" t="n"/>
      <c r="C1357" s="35" t="n"/>
      <c r="D1357" s="35" t="n"/>
      <c r="E1357" s="35" t="n"/>
      <c r="F1357" s="172" t="n"/>
      <c r="G1357" s="35" t="n"/>
      <c r="H1357" s="35" t="n"/>
      <c r="I1357" s="35" t="n"/>
      <c r="J1357" s="35" t="n"/>
    </row>
    <row r="1358">
      <c r="A1358" s="35" t="n"/>
      <c r="B1358" s="35" t="n"/>
      <c r="C1358" s="35" t="n"/>
      <c r="D1358" s="35" t="n"/>
      <c r="E1358" s="35" t="n"/>
      <c r="F1358" s="172" t="n"/>
      <c r="G1358" s="35" t="n"/>
      <c r="H1358" s="35" t="n"/>
      <c r="I1358" s="35" t="n"/>
      <c r="J1358" s="35" t="n"/>
    </row>
    <row r="1359">
      <c r="A1359" s="35" t="n"/>
      <c r="B1359" s="35" t="n"/>
      <c r="C1359" s="35" t="n"/>
      <c r="D1359" s="35" t="n"/>
      <c r="E1359" s="35" t="n"/>
      <c r="F1359" s="172" t="n"/>
      <c r="G1359" s="35" t="n"/>
      <c r="H1359" s="35" t="n"/>
      <c r="I1359" s="35" t="n"/>
      <c r="J1359" s="35" t="n"/>
    </row>
    <row r="1360">
      <c r="A1360" s="35" t="n"/>
      <c r="B1360" s="35" t="n"/>
      <c r="C1360" s="35" t="n"/>
      <c r="D1360" s="35" t="n"/>
      <c r="E1360" s="35" t="n"/>
      <c r="F1360" s="172" t="n"/>
      <c r="G1360" s="35" t="n"/>
      <c r="H1360" s="35" t="n"/>
      <c r="I1360" s="35" t="n"/>
      <c r="J1360" s="35" t="n"/>
    </row>
    <row r="1361">
      <c r="A1361" s="35" t="n"/>
      <c r="B1361" s="35" t="n"/>
      <c r="C1361" s="35" t="n"/>
      <c r="D1361" s="35" t="n"/>
      <c r="E1361" s="35" t="n"/>
      <c r="F1361" s="172" t="n"/>
      <c r="G1361" s="35" t="n"/>
      <c r="H1361" s="35" t="n"/>
      <c r="I1361" s="35" t="n"/>
      <c r="J1361" s="35" t="n"/>
    </row>
    <row r="1362">
      <c r="A1362" s="35" t="n"/>
      <c r="B1362" s="35" t="n"/>
      <c r="C1362" s="35" t="n"/>
      <c r="D1362" s="35" t="n"/>
      <c r="E1362" s="35" t="n"/>
      <c r="F1362" s="172" t="n"/>
      <c r="G1362" s="35" t="n"/>
      <c r="H1362" s="35" t="n"/>
      <c r="I1362" s="35" t="n"/>
      <c r="J1362" s="35" t="n"/>
    </row>
    <row r="1363">
      <c r="A1363" s="35" t="n"/>
      <c r="B1363" s="35" t="n"/>
      <c r="C1363" s="35" t="n"/>
      <c r="D1363" s="35" t="n"/>
      <c r="E1363" s="35" t="n"/>
      <c r="F1363" s="172" t="n"/>
      <c r="G1363" s="35" t="n"/>
      <c r="H1363" s="35" t="n"/>
      <c r="I1363" s="35" t="n"/>
      <c r="J1363" s="35" t="n"/>
    </row>
    <row r="1364">
      <c r="A1364" s="35" t="n"/>
      <c r="B1364" s="35" t="n"/>
      <c r="C1364" s="35" t="n"/>
      <c r="D1364" s="35" t="n"/>
      <c r="E1364" s="35" t="n"/>
      <c r="F1364" s="172" t="n"/>
      <c r="G1364" s="35" t="n"/>
      <c r="H1364" s="35" t="n"/>
      <c r="I1364" s="35" t="n"/>
      <c r="J1364" s="35" t="n"/>
    </row>
    <row r="1365">
      <c r="A1365" s="35" t="n"/>
      <c r="B1365" s="35" t="n"/>
      <c r="C1365" s="35" t="n"/>
      <c r="D1365" s="35" t="n"/>
      <c r="E1365" s="35" t="n"/>
      <c r="F1365" s="172" t="n"/>
      <c r="G1365" s="35" t="n"/>
      <c r="H1365" s="35" t="n"/>
      <c r="I1365" s="35" t="n"/>
      <c r="J1365" s="35" t="n"/>
    </row>
    <row r="1366">
      <c r="A1366" s="35" t="n"/>
      <c r="B1366" s="35" t="n"/>
      <c r="C1366" s="35" t="n"/>
      <c r="D1366" s="35" t="n"/>
      <c r="E1366" s="35" t="n"/>
      <c r="F1366" s="172" t="n"/>
      <c r="G1366" s="35" t="n"/>
      <c r="H1366" s="35" t="n"/>
      <c r="I1366" s="35" t="n"/>
      <c r="J1366" s="35" t="n"/>
    </row>
    <row r="1367">
      <c r="A1367" s="35" t="n"/>
      <c r="B1367" s="35" t="n"/>
      <c r="C1367" s="35" t="n"/>
      <c r="D1367" s="35" t="n"/>
      <c r="E1367" s="35" t="n"/>
      <c r="F1367" s="172" t="n"/>
      <c r="G1367" s="35" t="n"/>
      <c r="H1367" s="35" t="n"/>
      <c r="I1367" s="35" t="n"/>
      <c r="J1367" s="35" t="n"/>
    </row>
    <row r="1368">
      <c r="A1368" s="35" t="n"/>
      <c r="B1368" s="35" t="n"/>
      <c r="C1368" s="35" t="n"/>
      <c r="D1368" s="35" t="n"/>
      <c r="E1368" s="35" t="n"/>
      <c r="F1368" s="172" t="n"/>
      <c r="G1368" s="35" t="n"/>
      <c r="H1368" s="35" t="n"/>
      <c r="I1368" s="35" t="n"/>
      <c r="J1368" s="35" t="n"/>
    </row>
    <row r="1369">
      <c r="A1369" s="35" t="n"/>
      <c r="B1369" s="35" t="n"/>
      <c r="C1369" s="35" t="n"/>
      <c r="D1369" s="35" t="n"/>
      <c r="E1369" s="35" t="n"/>
      <c r="F1369" s="172" t="n"/>
      <c r="G1369" s="35" t="n"/>
      <c r="H1369" s="35" t="n"/>
      <c r="I1369" s="35" t="n"/>
      <c r="J1369" s="35" t="n"/>
    </row>
    <row r="1370">
      <c r="A1370" s="35" t="n"/>
      <c r="B1370" s="35" t="n"/>
      <c r="C1370" s="35" t="n"/>
      <c r="D1370" s="35" t="n"/>
      <c r="E1370" s="35" t="n"/>
      <c r="F1370" s="172" t="n"/>
      <c r="G1370" s="35" t="n"/>
      <c r="H1370" s="35" t="n"/>
      <c r="I1370" s="35" t="n"/>
      <c r="J1370" s="35" t="n"/>
    </row>
    <row r="1371">
      <c r="A1371" s="35" t="n"/>
      <c r="B1371" s="35" t="n"/>
      <c r="C1371" s="35" t="n"/>
      <c r="D1371" s="35" t="n"/>
      <c r="E1371" s="35" t="n"/>
      <c r="F1371" s="172" t="n"/>
      <c r="G1371" s="35" t="n"/>
      <c r="H1371" s="35" t="n"/>
      <c r="I1371" s="35" t="n"/>
      <c r="J1371" s="35" t="n"/>
    </row>
    <row r="1372">
      <c r="A1372" s="35" t="n"/>
      <c r="B1372" s="35" t="n"/>
      <c r="C1372" s="35" t="n"/>
      <c r="D1372" s="35" t="n"/>
      <c r="E1372" s="35" t="n"/>
      <c r="F1372" s="172" t="n"/>
      <c r="G1372" s="35" t="n"/>
      <c r="H1372" s="35" t="n"/>
      <c r="I1372" s="35" t="n"/>
      <c r="J1372" s="35" t="n"/>
    </row>
    <row r="1373">
      <c r="A1373" s="35" t="n"/>
      <c r="B1373" s="35" t="n"/>
      <c r="C1373" s="35" t="n"/>
      <c r="D1373" s="35" t="n"/>
      <c r="E1373" s="35" t="n"/>
      <c r="F1373" s="172" t="n"/>
      <c r="G1373" s="35" t="n"/>
      <c r="H1373" s="35" t="n"/>
      <c r="I1373" s="35" t="n"/>
      <c r="J1373" s="35" t="n"/>
    </row>
    <row r="1374">
      <c r="A1374" s="35" t="n"/>
      <c r="B1374" s="35" t="n"/>
      <c r="C1374" s="35" t="n"/>
      <c r="D1374" s="35" t="n"/>
      <c r="E1374" s="35" t="n"/>
      <c r="F1374" s="172" t="n"/>
      <c r="G1374" s="35" t="n"/>
      <c r="H1374" s="35" t="n"/>
      <c r="I1374" s="35" t="n"/>
      <c r="J1374" s="35" t="n"/>
    </row>
    <row r="1375">
      <c r="A1375" s="35" t="n"/>
      <c r="B1375" s="35" t="n"/>
      <c r="C1375" s="35" t="n"/>
      <c r="D1375" s="35" t="n"/>
      <c r="E1375" s="35" t="n"/>
      <c r="F1375" s="172" t="n"/>
      <c r="G1375" s="35" t="n"/>
      <c r="H1375" s="35" t="n"/>
      <c r="I1375" s="35" t="n"/>
      <c r="J1375" s="35" t="n"/>
    </row>
    <row r="1376">
      <c r="A1376" s="35" t="n"/>
      <c r="B1376" s="35" t="n"/>
      <c r="C1376" s="35" t="n"/>
      <c r="D1376" s="35" t="n"/>
      <c r="E1376" s="35" t="n"/>
      <c r="F1376" s="172" t="n"/>
      <c r="G1376" s="35" t="n"/>
      <c r="H1376" s="35" t="n"/>
      <c r="I1376" s="35" t="n"/>
      <c r="J1376" s="35" t="n"/>
    </row>
    <row r="1377">
      <c r="A1377" s="35" t="n"/>
      <c r="B1377" s="35" t="n"/>
      <c r="C1377" s="35" t="n"/>
      <c r="D1377" s="35" t="n"/>
      <c r="E1377" s="35" t="n"/>
      <c r="F1377" s="172" t="n"/>
      <c r="G1377" s="35" t="n"/>
      <c r="H1377" s="35" t="n"/>
      <c r="I1377" s="35" t="n"/>
      <c r="J1377" s="35" t="n"/>
    </row>
    <row r="1378">
      <c r="A1378" s="35" t="n"/>
      <c r="B1378" s="35" t="n"/>
      <c r="C1378" s="35" t="n"/>
      <c r="D1378" s="35" t="n"/>
      <c r="E1378" s="35" t="n"/>
      <c r="F1378" s="172" t="n"/>
      <c r="G1378" s="35" t="n"/>
      <c r="H1378" s="35" t="n"/>
      <c r="I1378" s="35" t="n"/>
      <c r="J1378" s="35" t="n"/>
    </row>
    <row r="1379">
      <c r="A1379" s="35" t="n"/>
      <c r="B1379" s="35" t="n"/>
      <c r="C1379" s="35" t="n"/>
      <c r="D1379" s="35" t="n"/>
      <c r="E1379" s="35" t="n"/>
      <c r="F1379" s="172" t="n"/>
      <c r="G1379" s="35" t="n"/>
      <c r="H1379" s="35" t="n"/>
      <c r="I1379" s="35" t="n"/>
      <c r="J1379" s="35" t="n"/>
    </row>
    <row r="1380">
      <c r="A1380" s="35" t="n"/>
      <c r="B1380" s="35" t="n"/>
      <c r="C1380" s="35" t="n"/>
      <c r="D1380" s="35" t="n"/>
      <c r="E1380" s="35" t="n"/>
      <c r="F1380" s="172" t="n"/>
      <c r="G1380" s="35" t="n"/>
      <c r="H1380" s="35" t="n"/>
      <c r="I1380" s="35" t="n"/>
      <c r="J1380" s="35" t="n"/>
    </row>
    <row r="1381">
      <c r="A1381" s="35" t="n"/>
      <c r="B1381" s="35" t="n"/>
      <c r="C1381" s="35" t="n"/>
      <c r="D1381" s="35" t="n"/>
      <c r="E1381" s="35" t="n"/>
      <c r="F1381" s="172" t="n"/>
      <c r="G1381" s="35" t="n"/>
      <c r="H1381" s="35" t="n"/>
      <c r="I1381" s="35" t="n"/>
      <c r="J1381" s="35" t="n"/>
    </row>
    <row r="1382">
      <c r="A1382" s="35" t="n"/>
      <c r="B1382" s="35" t="n"/>
      <c r="C1382" s="35" t="n"/>
      <c r="D1382" s="35" t="n"/>
      <c r="E1382" s="35" t="n"/>
      <c r="F1382" s="172" t="n"/>
      <c r="G1382" s="35" t="n"/>
      <c r="H1382" s="35" t="n"/>
      <c r="I1382" s="35" t="n"/>
      <c r="J1382" s="35" t="n"/>
    </row>
    <row r="1383">
      <c r="A1383" s="35" t="n"/>
      <c r="B1383" s="35" t="n"/>
      <c r="C1383" s="35" t="n"/>
      <c r="D1383" s="35" t="n"/>
      <c r="E1383" s="35" t="n"/>
      <c r="F1383" s="172" t="n"/>
      <c r="G1383" s="35" t="n"/>
      <c r="H1383" s="35" t="n"/>
      <c r="I1383" s="35" t="n"/>
      <c r="J1383" s="35" t="n"/>
    </row>
    <row r="1384">
      <c r="A1384" s="35" t="n"/>
      <c r="B1384" s="35" t="n"/>
      <c r="C1384" s="35" t="n"/>
      <c r="D1384" s="35" t="n"/>
      <c r="E1384" s="35" t="n"/>
      <c r="F1384" s="172" t="n"/>
      <c r="G1384" s="35" t="n"/>
      <c r="H1384" s="35" t="n"/>
      <c r="I1384" s="35" t="n"/>
      <c r="J1384" s="35" t="n"/>
    </row>
    <row r="1385">
      <c r="A1385" s="35" t="n"/>
      <c r="B1385" s="35" t="n"/>
      <c r="C1385" s="35" t="n"/>
      <c r="D1385" s="35" t="n"/>
      <c r="E1385" s="35" t="n"/>
      <c r="F1385" s="172" t="n"/>
      <c r="G1385" s="35" t="n"/>
      <c r="H1385" s="35" t="n"/>
      <c r="I1385" s="35" t="n"/>
      <c r="J1385" s="35" t="n"/>
    </row>
    <row r="1386">
      <c r="A1386" s="35" t="n"/>
      <c r="B1386" s="35" t="n"/>
      <c r="C1386" s="35" t="n"/>
      <c r="D1386" s="35" t="n"/>
      <c r="E1386" s="35" t="n"/>
      <c r="F1386" s="172" t="n"/>
      <c r="G1386" s="35" t="n"/>
      <c r="H1386" s="35" t="n"/>
      <c r="I1386" s="35" t="n"/>
      <c r="J1386" s="35" t="n"/>
    </row>
    <row r="1387">
      <c r="A1387" s="35" t="n"/>
      <c r="B1387" s="35" t="n"/>
      <c r="C1387" s="35" t="n"/>
      <c r="D1387" s="35" t="n"/>
      <c r="E1387" s="35" t="n"/>
      <c r="F1387" s="172" t="n"/>
      <c r="G1387" s="35" t="n"/>
      <c r="H1387" s="35" t="n"/>
      <c r="I1387" s="35" t="n"/>
      <c r="J1387" s="35" t="n"/>
    </row>
    <row r="1388">
      <c r="A1388" s="35" t="n"/>
      <c r="B1388" s="35" t="n"/>
      <c r="C1388" s="35" t="n"/>
      <c r="D1388" s="35" t="n"/>
      <c r="E1388" s="35" t="n"/>
      <c r="F1388" s="172" t="n"/>
      <c r="G1388" s="35" t="n"/>
      <c r="H1388" s="35" t="n"/>
      <c r="I1388" s="35" t="n"/>
      <c r="J1388" s="35" t="n"/>
    </row>
    <row r="1389">
      <c r="A1389" s="35" t="n"/>
      <c r="B1389" s="35" t="n"/>
      <c r="C1389" s="35" t="n"/>
      <c r="D1389" s="35" t="n"/>
      <c r="E1389" s="35" t="n"/>
      <c r="F1389" s="172" t="n"/>
      <c r="G1389" s="35" t="n"/>
      <c r="H1389" s="35" t="n"/>
      <c r="I1389" s="35" t="n"/>
      <c r="J1389" s="35" t="n"/>
    </row>
    <row r="1390">
      <c r="A1390" s="35" t="n"/>
      <c r="B1390" s="35" t="n"/>
      <c r="C1390" s="35" t="n"/>
      <c r="D1390" s="35" t="n"/>
      <c r="E1390" s="35" t="n"/>
      <c r="F1390" s="172" t="n"/>
      <c r="G1390" s="35" t="n"/>
      <c r="H1390" s="35" t="n"/>
      <c r="I1390" s="35" t="n"/>
      <c r="J1390" s="35" t="n"/>
    </row>
    <row r="1391">
      <c r="A1391" s="35" t="n"/>
      <c r="B1391" s="35" t="n"/>
      <c r="C1391" s="35" t="n"/>
      <c r="D1391" s="35" t="n"/>
      <c r="E1391" s="35" t="n"/>
      <c r="F1391" s="172" t="n"/>
      <c r="G1391" s="35" t="n"/>
      <c r="H1391" s="35" t="n"/>
      <c r="I1391" s="35" t="n"/>
      <c r="J1391" s="35" t="n"/>
    </row>
    <row r="1392">
      <c r="A1392" s="35" t="n"/>
      <c r="B1392" s="35" t="n"/>
      <c r="C1392" s="35" t="n"/>
      <c r="D1392" s="35" t="n"/>
      <c r="E1392" s="35" t="n"/>
      <c r="F1392" s="172" t="n"/>
      <c r="G1392" s="35" t="n"/>
      <c r="H1392" s="35" t="n"/>
      <c r="I1392" s="35" t="n"/>
      <c r="J1392" s="35" t="n"/>
    </row>
    <row r="1393">
      <c r="A1393" s="35" t="n"/>
      <c r="B1393" s="35" t="n"/>
      <c r="C1393" s="35" t="n"/>
      <c r="D1393" s="35" t="n"/>
      <c r="E1393" s="35" t="n"/>
      <c r="F1393" s="172" t="n"/>
      <c r="G1393" s="35" t="n"/>
      <c r="H1393" s="35" t="n"/>
      <c r="I1393" s="35" t="n"/>
      <c r="J1393" s="35" t="n"/>
    </row>
    <row r="1394">
      <c r="A1394" s="35" t="n"/>
      <c r="B1394" s="35" t="n"/>
      <c r="C1394" s="35" t="n"/>
      <c r="D1394" s="35" t="n"/>
      <c r="E1394" s="35" t="n"/>
      <c r="F1394" s="172" t="n"/>
      <c r="G1394" s="35" t="n"/>
      <c r="H1394" s="35" t="n"/>
      <c r="I1394" s="35" t="n"/>
      <c r="J1394" s="35" t="n"/>
    </row>
    <row r="1395">
      <c r="A1395" s="35" t="n"/>
      <c r="B1395" s="35" t="n"/>
      <c r="C1395" s="35" t="n"/>
      <c r="D1395" s="35" t="n"/>
      <c r="E1395" s="35" t="n"/>
      <c r="F1395" s="172" t="n"/>
      <c r="G1395" s="35" t="n"/>
      <c r="H1395" s="35" t="n"/>
      <c r="I1395" s="35" t="n"/>
      <c r="J1395" s="35" t="n"/>
    </row>
    <row r="1396">
      <c r="A1396" s="35" t="n"/>
      <c r="B1396" s="35" t="n"/>
      <c r="C1396" s="35" t="n"/>
      <c r="D1396" s="35" t="n"/>
      <c r="E1396" s="35" t="n"/>
      <c r="F1396" s="172" t="n"/>
      <c r="G1396" s="35" t="n"/>
      <c r="H1396" s="35" t="n"/>
      <c r="I1396" s="35" t="n"/>
      <c r="J1396" s="35" t="n"/>
    </row>
    <row r="1397">
      <c r="A1397" s="35" t="n"/>
      <c r="B1397" s="35" t="n"/>
      <c r="C1397" s="35" t="n"/>
      <c r="D1397" s="35" t="n"/>
      <c r="E1397" s="35" t="n"/>
      <c r="F1397" s="172" t="n"/>
      <c r="G1397" s="35" t="n"/>
      <c r="H1397" s="35" t="n"/>
      <c r="I1397" s="35" t="n"/>
      <c r="J1397" s="35" t="n"/>
    </row>
    <row r="1398">
      <c r="A1398" s="35" t="n"/>
      <c r="B1398" s="35" t="n"/>
      <c r="C1398" s="35" t="n"/>
      <c r="D1398" s="35" t="n"/>
      <c r="E1398" s="35" t="n"/>
      <c r="F1398" s="172" t="n"/>
      <c r="G1398" s="35" t="n"/>
      <c r="H1398" s="35" t="n"/>
      <c r="I1398" s="35" t="n"/>
      <c r="J1398" s="35" t="n"/>
    </row>
    <row r="1399">
      <c r="A1399" s="35" t="n"/>
      <c r="B1399" s="35" t="n"/>
      <c r="C1399" s="35" t="n"/>
      <c r="D1399" s="35" t="n"/>
      <c r="E1399" s="35" t="n"/>
      <c r="F1399" s="172" t="n"/>
      <c r="G1399" s="35" t="n"/>
      <c r="H1399" s="35" t="n"/>
      <c r="I1399" s="35" t="n"/>
      <c r="J1399" s="35" t="n"/>
    </row>
    <row r="1400">
      <c r="A1400" s="35" t="n"/>
      <c r="B1400" s="35" t="n"/>
      <c r="C1400" s="35" t="n"/>
      <c r="D1400" s="35" t="n"/>
      <c r="E1400" s="35" t="n"/>
      <c r="F1400" s="172" t="n"/>
      <c r="G1400" s="35" t="n"/>
      <c r="H1400" s="35" t="n"/>
      <c r="I1400" s="35" t="n"/>
      <c r="J1400" s="35" t="n"/>
    </row>
    <row r="1401">
      <c r="A1401" s="35" t="n"/>
      <c r="B1401" s="35" t="n"/>
      <c r="C1401" s="35" t="n"/>
      <c r="D1401" s="35" t="n"/>
      <c r="E1401" s="35" t="n"/>
      <c r="F1401" s="172" t="n"/>
      <c r="G1401" s="35" t="n"/>
      <c r="H1401" s="35" t="n"/>
      <c r="I1401" s="35" t="n"/>
      <c r="J1401" s="35" t="n"/>
    </row>
    <row r="1402">
      <c r="A1402" s="35" t="n"/>
      <c r="B1402" s="35" t="n"/>
      <c r="C1402" s="35" t="n"/>
      <c r="D1402" s="35" t="n"/>
      <c r="E1402" s="35" t="n"/>
      <c r="F1402" s="172" t="n"/>
      <c r="G1402" s="35" t="n"/>
      <c r="H1402" s="35" t="n"/>
      <c r="I1402" s="35" t="n"/>
      <c r="J1402" s="35" t="n"/>
    </row>
    <row r="1403">
      <c r="A1403" s="35" t="n"/>
      <c r="B1403" s="35" t="n"/>
      <c r="C1403" s="35" t="n"/>
      <c r="D1403" s="35" t="n"/>
      <c r="E1403" s="35" t="n"/>
      <c r="F1403" s="172" t="n"/>
      <c r="G1403" s="35" t="n"/>
      <c r="H1403" s="35" t="n"/>
      <c r="I1403" s="35" t="n"/>
      <c r="J1403" s="35" t="n"/>
    </row>
    <row r="1404">
      <c r="A1404" s="35" t="n"/>
      <c r="B1404" s="35" t="n"/>
      <c r="C1404" s="35" t="n"/>
      <c r="D1404" s="35" t="n"/>
      <c r="E1404" s="35" t="n"/>
      <c r="F1404" s="172" t="n"/>
      <c r="G1404" s="35" t="n"/>
      <c r="H1404" s="35" t="n"/>
      <c r="I1404" s="35" t="n"/>
      <c r="J1404" s="35" t="n"/>
    </row>
    <row r="1405">
      <c r="A1405" s="35" t="n"/>
      <c r="B1405" s="35" t="n"/>
      <c r="C1405" s="35" t="n"/>
      <c r="D1405" s="35" t="n"/>
      <c r="E1405" s="35" t="n"/>
      <c r="F1405" s="172" t="n"/>
      <c r="G1405" s="35" t="n"/>
      <c r="H1405" s="35" t="n"/>
      <c r="I1405" s="35" t="n"/>
      <c r="J1405" s="35" t="n"/>
    </row>
    <row r="1406">
      <c r="A1406" s="35" t="n"/>
      <c r="B1406" s="35" t="n"/>
      <c r="C1406" s="35" t="n"/>
      <c r="D1406" s="35" t="n"/>
      <c r="E1406" s="35" t="n"/>
      <c r="F1406" s="172" t="n"/>
      <c r="G1406" s="35" t="n"/>
      <c r="H1406" s="35" t="n"/>
      <c r="I1406" s="35" t="n"/>
      <c r="J1406" s="35" t="n"/>
    </row>
    <row r="1407">
      <c r="A1407" s="35" t="n"/>
      <c r="B1407" s="35" t="n"/>
      <c r="C1407" s="35" t="n"/>
      <c r="D1407" s="35" t="n"/>
      <c r="E1407" s="35" t="n"/>
      <c r="F1407" s="172" t="n"/>
      <c r="G1407" s="35" t="n"/>
      <c r="H1407" s="35" t="n"/>
      <c r="I1407" s="35" t="n"/>
      <c r="J1407" s="35" t="n"/>
    </row>
    <row r="1408">
      <c r="A1408" s="35" t="n"/>
      <c r="B1408" s="35" t="n"/>
      <c r="C1408" s="35" t="n"/>
      <c r="D1408" s="35" t="n"/>
      <c r="E1408" s="35" t="n"/>
      <c r="F1408" s="172" t="n"/>
      <c r="G1408" s="35" t="n"/>
      <c r="H1408" s="35" t="n"/>
      <c r="I1408" s="35" t="n"/>
      <c r="J1408" s="35" t="n"/>
    </row>
    <row r="1409">
      <c r="A1409" s="35" t="n"/>
      <c r="B1409" s="35" t="n"/>
      <c r="C1409" s="35" t="n"/>
      <c r="D1409" s="35" t="n"/>
      <c r="E1409" s="35" t="n"/>
      <c r="F1409" s="172" t="n"/>
      <c r="G1409" s="35" t="n"/>
      <c r="H1409" s="35" t="n"/>
      <c r="I1409" s="35" t="n"/>
      <c r="J1409" s="35" t="n"/>
    </row>
    <row r="1410">
      <c r="A1410" s="35" t="n"/>
      <c r="B1410" s="35" t="n"/>
      <c r="C1410" s="35" t="n"/>
      <c r="D1410" s="35" t="n"/>
      <c r="E1410" s="35" t="n"/>
      <c r="F1410" s="172" t="n"/>
      <c r="G1410" s="35" t="n"/>
      <c r="H1410" s="35" t="n"/>
      <c r="I1410" s="35" t="n"/>
      <c r="J1410" s="35" t="n"/>
    </row>
    <row r="1411">
      <c r="A1411" s="35" t="n"/>
      <c r="B1411" s="35" t="n"/>
      <c r="C1411" s="35" t="n"/>
      <c r="D1411" s="35" t="n"/>
      <c r="E1411" s="35" t="n"/>
      <c r="F1411" s="172" t="n"/>
      <c r="G1411" s="35" t="n"/>
      <c r="H1411" s="35" t="n"/>
      <c r="I1411" s="35" t="n"/>
      <c r="J1411" s="35" t="n"/>
    </row>
    <row r="1412">
      <c r="A1412" s="35" t="n"/>
      <c r="B1412" s="35" t="n"/>
      <c r="C1412" s="35" t="n"/>
      <c r="D1412" s="35" t="n"/>
      <c r="E1412" s="35" t="n"/>
      <c r="F1412" s="172" t="n"/>
      <c r="G1412" s="35" t="n"/>
      <c r="H1412" s="35" t="n"/>
      <c r="I1412" s="35" t="n"/>
      <c r="J1412" s="35" t="n"/>
    </row>
    <row r="1413">
      <c r="A1413" s="35" t="n"/>
      <c r="B1413" s="35" t="n"/>
      <c r="C1413" s="35" t="n"/>
      <c r="D1413" s="35" t="n"/>
      <c r="E1413" s="35" t="n"/>
      <c r="F1413" s="172" t="n"/>
      <c r="G1413" s="35" t="n"/>
      <c r="H1413" s="35" t="n"/>
      <c r="I1413" s="35" t="n"/>
      <c r="J1413" s="35" t="n"/>
    </row>
    <row r="1414">
      <c r="A1414" s="35" t="n"/>
      <c r="B1414" s="35" t="n"/>
      <c r="C1414" s="35" t="n"/>
      <c r="D1414" s="35" t="n"/>
      <c r="E1414" s="35" t="n"/>
      <c r="F1414" s="172" t="n"/>
      <c r="G1414" s="35" t="n"/>
      <c r="H1414" s="35" t="n"/>
      <c r="I1414" s="35" t="n"/>
      <c r="J1414" s="35" t="n"/>
    </row>
    <row r="1415">
      <c r="A1415" s="35" t="n"/>
      <c r="B1415" s="35" t="n"/>
      <c r="C1415" s="35" t="n"/>
      <c r="D1415" s="35" t="n"/>
      <c r="E1415" s="35" t="n"/>
      <c r="F1415" s="172" t="n"/>
      <c r="G1415" s="35" t="n"/>
      <c r="H1415" s="35" t="n"/>
      <c r="I1415" s="35" t="n"/>
      <c r="J1415" s="35" t="n"/>
    </row>
    <row r="1416">
      <c r="A1416" s="35" t="n"/>
      <c r="B1416" s="35" t="n"/>
      <c r="C1416" s="35" t="n"/>
      <c r="D1416" s="35" t="n"/>
      <c r="E1416" s="35" t="n"/>
      <c r="F1416" s="172" t="n"/>
      <c r="G1416" s="35" t="n"/>
      <c r="H1416" s="35" t="n"/>
      <c r="I1416" s="35" t="n"/>
      <c r="J1416" s="35" t="n"/>
    </row>
    <row r="1417">
      <c r="A1417" s="35" t="n"/>
      <c r="B1417" s="35" t="n"/>
      <c r="C1417" s="35" t="n"/>
      <c r="D1417" s="35" t="n"/>
      <c r="E1417" s="35" t="n"/>
      <c r="F1417" s="172" t="n"/>
      <c r="G1417" s="35" t="n"/>
      <c r="H1417" s="35" t="n"/>
      <c r="I1417" s="35" t="n"/>
      <c r="J1417" s="35" t="n"/>
    </row>
    <row r="1418">
      <c r="A1418" s="35" t="n"/>
      <c r="B1418" s="35" t="n"/>
      <c r="C1418" s="35" t="n"/>
      <c r="D1418" s="35" t="n"/>
      <c r="E1418" s="35" t="n"/>
      <c r="F1418" s="172" t="n"/>
      <c r="G1418" s="35" t="n"/>
      <c r="H1418" s="35" t="n"/>
      <c r="I1418" s="35" t="n"/>
      <c r="J1418" s="35" t="n"/>
    </row>
    <row r="1419">
      <c r="A1419" s="35" t="n"/>
      <c r="B1419" s="35" t="n"/>
      <c r="C1419" s="35" t="n"/>
      <c r="D1419" s="35" t="n"/>
      <c r="E1419" s="35" t="n"/>
      <c r="F1419" s="172" t="n"/>
      <c r="G1419" s="35" t="n"/>
      <c r="H1419" s="35" t="n"/>
      <c r="I1419" s="35" t="n"/>
      <c r="J1419" s="35" t="n"/>
    </row>
    <row r="1420">
      <c r="A1420" s="35" t="n"/>
      <c r="B1420" s="35" t="n"/>
      <c r="C1420" s="35" t="n"/>
      <c r="D1420" s="35" t="n"/>
      <c r="E1420" s="35" t="n"/>
      <c r="F1420" s="172" t="n"/>
      <c r="G1420" s="35" t="n"/>
      <c r="H1420" s="35" t="n"/>
      <c r="I1420" s="35" t="n"/>
      <c r="J1420" s="35" t="n"/>
    </row>
    <row r="1421">
      <c r="A1421" s="35" t="n"/>
      <c r="B1421" s="35" t="n"/>
      <c r="C1421" s="35" t="n"/>
      <c r="D1421" s="35" t="n"/>
      <c r="E1421" s="35" t="n"/>
      <c r="F1421" s="172" t="n"/>
      <c r="G1421" s="35" t="n"/>
      <c r="H1421" s="35" t="n"/>
      <c r="I1421" s="35" t="n"/>
      <c r="J1421" s="35" t="n"/>
    </row>
    <row r="1422">
      <c r="A1422" s="35" t="n"/>
      <c r="B1422" s="35" t="n"/>
      <c r="C1422" s="35" t="n"/>
      <c r="D1422" s="35" t="n"/>
      <c r="E1422" s="35" t="n"/>
      <c r="F1422" s="172" t="n"/>
      <c r="G1422" s="35" t="n"/>
      <c r="H1422" s="35" t="n"/>
      <c r="I1422" s="35" t="n"/>
      <c r="J1422" s="35" t="n"/>
    </row>
    <row r="1423">
      <c r="A1423" s="35" t="n"/>
      <c r="B1423" s="35" t="n"/>
      <c r="C1423" s="35" t="n"/>
      <c r="D1423" s="35" t="n"/>
      <c r="E1423" s="35" t="n"/>
      <c r="F1423" s="172" t="n"/>
      <c r="G1423" s="35" t="n"/>
      <c r="H1423" s="35" t="n"/>
      <c r="I1423" s="35" t="n"/>
      <c r="J1423" s="35" t="n"/>
    </row>
    <row r="1424">
      <c r="A1424" s="35" t="n"/>
      <c r="B1424" s="35" t="n"/>
      <c r="C1424" s="35" t="n"/>
      <c r="D1424" s="35" t="n"/>
      <c r="E1424" s="35" t="n"/>
      <c r="F1424" s="172" t="n"/>
      <c r="G1424" s="35" t="n"/>
      <c r="H1424" s="35" t="n"/>
      <c r="I1424" s="35" t="n"/>
      <c r="J1424" s="35" t="n"/>
    </row>
    <row r="1425">
      <c r="A1425" s="35" t="n"/>
      <c r="B1425" s="35" t="n"/>
      <c r="C1425" s="35" t="n"/>
      <c r="D1425" s="35" t="n"/>
      <c r="E1425" s="35" t="n"/>
      <c r="F1425" s="172" t="n"/>
      <c r="G1425" s="35" t="n"/>
      <c r="H1425" s="35" t="n"/>
      <c r="I1425" s="35" t="n"/>
      <c r="J1425" s="35" t="n"/>
    </row>
    <row r="1426">
      <c r="A1426" s="35" t="n"/>
      <c r="B1426" s="35" t="n"/>
      <c r="C1426" s="35" t="n"/>
      <c r="D1426" s="35" t="n"/>
      <c r="E1426" s="35" t="n"/>
      <c r="F1426" s="172" t="n"/>
      <c r="G1426" s="35" t="n"/>
      <c r="H1426" s="35" t="n"/>
      <c r="I1426" s="35" t="n"/>
      <c r="J1426" s="35" t="n"/>
    </row>
    <row r="1427">
      <c r="A1427" s="35" t="n"/>
      <c r="B1427" s="35" t="n"/>
      <c r="C1427" s="35" t="n"/>
      <c r="D1427" s="35" t="n"/>
      <c r="E1427" s="35" t="n"/>
      <c r="F1427" s="172" t="n"/>
      <c r="G1427" s="35" t="n"/>
      <c r="H1427" s="35" t="n"/>
      <c r="I1427" s="35" t="n"/>
      <c r="J1427" s="35" t="n"/>
    </row>
    <row r="1428">
      <c r="A1428" s="35" t="n"/>
      <c r="B1428" s="35" t="n"/>
      <c r="C1428" s="35" t="n"/>
      <c r="D1428" s="35" t="n"/>
      <c r="E1428" s="35" t="n"/>
      <c r="F1428" s="172" t="n"/>
      <c r="G1428" s="35" t="n"/>
      <c r="H1428" s="35" t="n"/>
      <c r="I1428" s="35" t="n"/>
      <c r="J1428" s="35" t="n"/>
    </row>
    <row r="1429">
      <c r="A1429" s="35" t="n"/>
      <c r="B1429" s="35" t="n"/>
      <c r="C1429" s="35" t="n"/>
      <c r="D1429" s="35" t="n"/>
      <c r="E1429" s="35" t="n"/>
      <c r="F1429" s="172" t="n"/>
      <c r="G1429" s="35" t="n"/>
      <c r="H1429" s="35" t="n"/>
      <c r="I1429" s="35" t="n"/>
      <c r="J1429" s="35" t="n"/>
    </row>
    <row r="1430">
      <c r="A1430" s="35" t="n"/>
      <c r="B1430" s="35" t="n"/>
      <c r="C1430" s="35" t="n"/>
      <c r="D1430" s="35" t="n"/>
      <c r="E1430" s="35" t="n"/>
      <c r="F1430" s="172" t="n"/>
      <c r="G1430" s="35" t="n"/>
      <c r="H1430" s="35" t="n"/>
      <c r="I1430" s="35" t="n"/>
      <c r="J1430" s="35" t="n"/>
    </row>
    <row r="1431">
      <c r="A1431" s="35" t="n"/>
      <c r="B1431" s="35" t="n"/>
      <c r="C1431" s="35" t="n"/>
      <c r="D1431" s="35" t="n"/>
      <c r="E1431" s="35" t="n"/>
      <c r="F1431" s="172" t="n"/>
      <c r="G1431" s="35" t="n"/>
      <c r="H1431" s="35" t="n"/>
      <c r="I1431" s="35" t="n"/>
      <c r="J1431" s="35" t="n"/>
    </row>
    <row r="1432">
      <c r="A1432" s="35" t="n"/>
      <c r="B1432" s="35" t="n"/>
      <c r="C1432" s="35" t="n"/>
      <c r="D1432" s="35" t="n"/>
      <c r="E1432" s="35" t="n"/>
      <c r="F1432" s="172" t="n"/>
      <c r="G1432" s="35" t="n"/>
      <c r="H1432" s="35" t="n"/>
      <c r="I1432" s="35" t="n"/>
      <c r="J1432" s="35" t="n"/>
    </row>
    <row r="1433">
      <c r="A1433" s="35" t="n"/>
      <c r="B1433" s="35" t="n"/>
      <c r="C1433" s="35" t="n"/>
      <c r="D1433" s="35" t="n"/>
      <c r="E1433" s="35" t="n"/>
      <c r="F1433" s="172" t="n"/>
      <c r="G1433" s="35" t="n"/>
      <c r="H1433" s="35" t="n"/>
      <c r="I1433" s="35" t="n"/>
      <c r="J1433" s="35" t="n"/>
    </row>
    <row r="1434">
      <c r="A1434" s="35" t="n"/>
      <c r="B1434" s="35" t="n"/>
      <c r="C1434" s="35" t="n"/>
      <c r="D1434" s="35" t="n"/>
      <c r="E1434" s="35" t="n"/>
      <c r="F1434" s="172" t="n"/>
      <c r="G1434" s="35" t="n"/>
      <c r="H1434" s="35" t="n"/>
      <c r="I1434" s="35" t="n"/>
      <c r="J1434" s="35" t="n"/>
    </row>
    <row r="1435">
      <c r="A1435" s="35" t="n"/>
      <c r="B1435" s="35" t="n"/>
      <c r="C1435" s="35" t="n"/>
      <c r="D1435" s="35" t="n"/>
      <c r="E1435" s="35" t="n"/>
      <c r="F1435" s="172" t="n"/>
      <c r="G1435" s="35" t="n"/>
      <c r="H1435" s="35" t="n"/>
      <c r="I1435" s="35" t="n"/>
      <c r="J1435" s="35" t="n"/>
    </row>
    <row r="1436">
      <c r="A1436" s="35" t="n"/>
      <c r="B1436" s="35" t="n"/>
      <c r="C1436" s="35" t="n"/>
      <c r="D1436" s="35" t="n"/>
      <c r="E1436" s="35" t="n"/>
      <c r="F1436" s="172" t="n"/>
      <c r="G1436" s="35" t="n"/>
      <c r="H1436" s="35" t="n"/>
      <c r="I1436" s="35" t="n"/>
      <c r="J1436" s="35" t="n"/>
    </row>
    <row r="1437">
      <c r="A1437" s="35" t="n"/>
      <c r="B1437" s="35" t="n"/>
      <c r="C1437" s="35" t="n"/>
      <c r="D1437" s="35" t="n"/>
      <c r="E1437" s="35" t="n"/>
      <c r="F1437" s="172" t="n"/>
      <c r="G1437" s="35" t="n"/>
      <c r="H1437" s="35" t="n"/>
      <c r="I1437" s="35" t="n"/>
      <c r="J1437" s="35" t="n"/>
    </row>
    <row r="1438">
      <c r="A1438" s="35" t="n"/>
      <c r="B1438" s="35" t="n"/>
      <c r="C1438" s="35" t="n"/>
      <c r="D1438" s="35" t="n"/>
      <c r="E1438" s="35" t="n"/>
      <c r="F1438" s="172" t="n"/>
      <c r="G1438" s="35" t="n"/>
      <c r="H1438" s="35" t="n"/>
      <c r="I1438" s="35" t="n"/>
      <c r="J1438" s="35" t="n"/>
    </row>
    <row r="1439">
      <c r="A1439" s="35" t="n"/>
      <c r="B1439" s="35" t="n"/>
      <c r="C1439" s="35" t="n"/>
      <c r="D1439" s="35" t="n"/>
      <c r="E1439" s="35" t="n"/>
      <c r="F1439" s="172" t="n"/>
      <c r="G1439" s="35" t="n"/>
      <c r="H1439" s="35" t="n"/>
      <c r="I1439" s="35" t="n"/>
      <c r="J1439" s="35" t="n"/>
    </row>
    <row r="1440">
      <c r="A1440" s="35" t="n"/>
      <c r="B1440" s="35" t="n"/>
      <c r="C1440" s="35" t="n"/>
      <c r="D1440" s="35" t="n"/>
      <c r="E1440" s="35" t="n"/>
      <c r="F1440" s="172" t="n"/>
      <c r="G1440" s="35" t="n"/>
      <c r="H1440" s="35" t="n"/>
      <c r="I1440" s="35" t="n"/>
      <c r="J1440" s="35" t="n"/>
    </row>
    <row r="1441">
      <c r="A1441" s="35" t="n"/>
      <c r="B1441" s="35" t="n"/>
      <c r="C1441" s="35" t="n"/>
      <c r="D1441" s="35" t="n"/>
      <c r="E1441" s="35" t="n"/>
      <c r="F1441" s="172" t="n"/>
      <c r="G1441" s="35" t="n"/>
      <c r="H1441" s="35" t="n"/>
      <c r="I1441" s="35" t="n"/>
      <c r="J1441" s="35" t="n"/>
    </row>
    <row r="1442">
      <c r="A1442" s="35" t="n"/>
      <c r="B1442" s="35" t="n"/>
      <c r="C1442" s="35" t="n"/>
      <c r="D1442" s="35" t="n"/>
      <c r="E1442" s="35" t="n"/>
      <c r="F1442" s="172" t="n"/>
      <c r="G1442" s="35" t="n"/>
      <c r="H1442" s="35" t="n"/>
      <c r="I1442" s="35" t="n"/>
      <c r="J1442" s="35" t="n"/>
    </row>
    <row r="1443">
      <c r="A1443" s="35" t="n"/>
      <c r="B1443" s="35" t="n"/>
      <c r="C1443" s="35" t="n"/>
      <c r="D1443" s="35" t="n"/>
      <c r="E1443" s="35" t="n"/>
      <c r="F1443" s="172" t="n"/>
      <c r="G1443" s="35" t="n"/>
      <c r="H1443" s="35" t="n"/>
      <c r="I1443" s="35" t="n"/>
      <c r="J1443" s="35" t="n"/>
    </row>
    <row r="1444">
      <c r="A1444" s="35" t="n"/>
      <c r="B1444" s="35" t="n"/>
      <c r="C1444" s="35" t="n"/>
      <c r="D1444" s="35" t="n"/>
      <c r="E1444" s="35" t="n"/>
      <c r="F1444" s="172" t="n"/>
      <c r="G1444" s="35" t="n"/>
      <c r="H1444" s="35" t="n"/>
      <c r="I1444" s="35" t="n"/>
      <c r="J1444" s="35" t="n"/>
    </row>
    <row r="1445">
      <c r="A1445" s="35" t="n"/>
      <c r="B1445" s="35" t="n"/>
      <c r="C1445" s="35" t="n"/>
      <c r="D1445" s="35" t="n"/>
      <c r="E1445" s="35" t="n"/>
      <c r="F1445" s="172" t="n"/>
      <c r="G1445" s="35" t="n"/>
      <c r="H1445" s="35" t="n"/>
      <c r="I1445" s="35" t="n"/>
      <c r="J1445" s="35" t="n"/>
    </row>
    <row r="1446">
      <c r="A1446" s="35" t="n"/>
      <c r="B1446" s="35" t="n"/>
      <c r="C1446" s="35" t="n"/>
      <c r="D1446" s="35" t="n"/>
      <c r="E1446" s="35" t="n"/>
      <c r="F1446" s="172" t="n"/>
      <c r="G1446" s="35" t="n"/>
      <c r="H1446" s="35" t="n"/>
      <c r="I1446" s="35" t="n"/>
      <c r="J1446" s="35" t="n"/>
    </row>
    <row r="1447">
      <c r="A1447" s="35" t="n"/>
      <c r="B1447" s="35" t="n"/>
      <c r="C1447" s="35" t="n"/>
      <c r="D1447" s="35" t="n"/>
      <c r="E1447" s="35" t="n"/>
      <c r="F1447" s="172" t="n"/>
      <c r="G1447" s="35" t="n"/>
      <c r="H1447" s="35" t="n"/>
      <c r="I1447" s="35" t="n"/>
      <c r="J1447" s="35" t="n"/>
    </row>
    <row r="1448">
      <c r="A1448" s="35" t="n"/>
      <c r="B1448" s="35" t="n"/>
      <c r="C1448" s="35" t="n"/>
      <c r="D1448" s="35" t="n"/>
      <c r="E1448" s="35" t="n"/>
      <c r="F1448" s="172" t="n"/>
      <c r="G1448" s="35" t="n"/>
      <c r="H1448" s="35" t="n"/>
      <c r="I1448" s="35" t="n"/>
      <c r="J1448" s="35" t="n"/>
    </row>
    <row r="1449">
      <c r="A1449" s="35" t="n"/>
      <c r="B1449" s="35" t="n"/>
      <c r="C1449" s="35" t="n"/>
      <c r="D1449" s="35" t="n"/>
      <c r="E1449" s="35" t="n"/>
      <c r="F1449" s="172" t="n"/>
      <c r="G1449" s="35" t="n"/>
      <c r="H1449" s="35" t="n"/>
      <c r="I1449" s="35" t="n"/>
      <c r="J1449" s="35" t="n"/>
    </row>
    <row r="1450">
      <c r="A1450" s="35" t="n"/>
      <c r="B1450" s="35" t="n"/>
      <c r="C1450" s="35" t="n"/>
      <c r="D1450" s="35" t="n"/>
      <c r="E1450" s="35" t="n"/>
      <c r="F1450" s="172" t="n"/>
      <c r="G1450" s="35" t="n"/>
      <c r="H1450" s="35" t="n"/>
      <c r="I1450" s="35" t="n"/>
      <c r="J1450" s="35" t="n"/>
    </row>
    <row r="1451">
      <c r="A1451" s="35" t="n"/>
      <c r="B1451" s="35" t="n"/>
      <c r="C1451" s="35" t="n"/>
      <c r="D1451" s="35" t="n"/>
      <c r="E1451" s="35" t="n"/>
      <c r="F1451" s="172" t="n"/>
      <c r="G1451" s="35" t="n"/>
      <c r="H1451" s="35" t="n"/>
      <c r="I1451" s="35" t="n"/>
      <c r="J1451" s="35" t="n"/>
    </row>
    <row r="1452">
      <c r="A1452" s="35" t="n"/>
      <c r="B1452" s="35" t="n"/>
      <c r="C1452" s="35" t="n"/>
      <c r="D1452" s="35" t="n"/>
      <c r="E1452" s="35" t="n"/>
      <c r="F1452" s="172" t="n"/>
      <c r="G1452" s="35" t="n"/>
      <c r="H1452" s="35" t="n"/>
      <c r="I1452" s="35" t="n"/>
      <c r="J1452" s="35" t="n"/>
    </row>
    <row r="1453">
      <c r="A1453" s="35" t="n"/>
      <c r="B1453" s="35" t="n"/>
      <c r="C1453" s="35" t="n"/>
      <c r="D1453" s="35" t="n"/>
      <c r="E1453" s="35" t="n"/>
      <c r="F1453" s="172" t="n"/>
      <c r="G1453" s="35" t="n"/>
      <c r="H1453" s="35" t="n"/>
      <c r="I1453" s="35" t="n"/>
      <c r="J1453" s="35" t="n"/>
    </row>
    <row r="1454">
      <c r="A1454" s="35" t="n"/>
      <c r="B1454" s="35" t="n"/>
      <c r="C1454" s="35" t="n"/>
      <c r="D1454" s="35" t="n"/>
      <c r="E1454" s="35" t="n"/>
      <c r="F1454" s="172" t="n"/>
      <c r="G1454" s="35" t="n"/>
      <c r="H1454" s="35" t="n"/>
      <c r="I1454" s="35" t="n"/>
      <c r="J1454" s="35" t="n"/>
    </row>
    <row r="1455">
      <c r="A1455" s="35" t="n"/>
      <c r="B1455" s="35" t="n"/>
      <c r="C1455" s="35" t="n"/>
      <c r="D1455" s="35" t="n"/>
      <c r="E1455" s="35" t="n"/>
      <c r="F1455" s="172" t="n"/>
      <c r="G1455" s="35" t="n"/>
      <c r="H1455" s="35" t="n"/>
      <c r="I1455" s="35" t="n"/>
      <c r="J1455" s="35" t="n"/>
    </row>
    <row r="1456">
      <c r="A1456" s="35" t="n"/>
      <c r="B1456" s="35" t="n"/>
      <c r="C1456" s="35" t="n"/>
      <c r="D1456" s="35" t="n"/>
      <c r="E1456" s="35" t="n"/>
      <c r="F1456" s="172" t="n"/>
      <c r="G1456" s="35" t="n"/>
      <c r="H1456" s="35" t="n"/>
      <c r="I1456" s="35" t="n"/>
      <c r="J1456" s="35" t="n"/>
    </row>
    <row r="1457">
      <c r="A1457" s="35" t="n"/>
      <c r="B1457" s="35" t="n"/>
      <c r="C1457" s="35" t="n"/>
      <c r="D1457" s="35" t="n"/>
      <c r="E1457" s="35" t="n"/>
      <c r="F1457" s="172" t="n"/>
      <c r="G1457" s="35" t="n"/>
      <c r="H1457" s="35" t="n"/>
      <c r="I1457" s="35" t="n"/>
      <c r="J1457" s="35" t="n"/>
    </row>
    <row r="1458">
      <c r="A1458" s="35" t="n"/>
      <c r="B1458" s="35" t="n"/>
      <c r="C1458" s="35" t="n"/>
      <c r="D1458" s="35" t="n"/>
      <c r="E1458" s="35" t="n"/>
      <c r="F1458" s="172" t="n"/>
      <c r="G1458" s="35" t="n"/>
      <c r="H1458" s="35" t="n"/>
      <c r="I1458" s="35" t="n"/>
      <c r="J1458" s="35" t="n"/>
    </row>
    <row r="1459">
      <c r="A1459" s="35" t="n"/>
      <c r="B1459" s="35" t="n"/>
      <c r="C1459" s="35" t="n"/>
      <c r="D1459" s="35" t="n"/>
      <c r="E1459" s="35" t="n"/>
      <c r="F1459" s="172" t="n"/>
      <c r="G1459" s="35" t="n"/>
      <c r="H1459" s="35" t="n"/>
      <c r="I1459" s="35" t="n"/>
      <c r="J1459" s="35" t="n"/>
    </row>
    <row r="1460">
      <c r="A1460" s="35" t="n"/>
      <c r="B1460" s="35" t="n"/>
      <c r="C1460" s="35" t="n"/>
      <c r="D1460" s="35" t="n"/>
      <c r="E1460" s="35" t="n"/>
      <c r="F1460" s="172" t="n"/>
      <c r="G1460" s="35" t="n"/>
      <c r="H1460" s="35" t="n"/>
      <c r="I1460" s="35" t="n"/>
      <c r="J1460" s="35" t="n"/>
    </row>
    <row r="1461">
      <c r="A1461" s="35" t="n"/>
      <c r="B1461" s="35" t="n"/>
      <c r="C1461" s="35" t="n"/>
      <c r="D1461" s="35" t="n"/>
      <c r="E1461" s="35" t="n"/>
      <c r="F1461" s="172" t="n"/>
      <c r="G1461" s="35" t="n"/>
      <c r="H1461" s="35" t="n"/>
      <c r="I1461" s="35" t="n"/>
      <c r="J1461" s="35" t="n"/>
    </row>
    <row r="1462">
      <c r="A1462" s="35" t="n"/>
      <c r="B1462" s="35" t="n"/>
      <c r="C1462" s="35" t="n"/>
      <c r="D1462" s="35" t="n"/>
      <c r="E1462" s="35" t="n"/>
      <c r="F1462" s="172" t="n"/>
      <c r="G1462" s="35" t="n"/>
      <c r="H1462" s="35" t="n"/>
      <c r="I1462" s="35" t="n"/>
      <c r="J1462" s="35" t="n"/>
    </row>
    <row r="1463">
      <c r="A1463" s="35" t="n"/>
      <c r="B1463" s="35" t="n"/>
      <c r="C1463" s="35" t="n"/>
      <c r="D1463" s="35" t="n"/>
      <c r="E1463" s="35" t="n"/>
      <c r="F1463" s="172" t="n"/>
      <c r="G1463" s="35" t="n"/>
      <c r="H1463" s="35" t="n"/>
      <c r="I1463" s="35" t="n"/>
      <c r="J1463" s="35" t="n"/>
    </row>
    <row r="1464">
      <c r="A1464" s="35" t="n"/>
      <c r="B1464" s="35" t="n"/>
      <c r="C1464" s="35" t="n"/>
      <c r="D1464" s="35" t="n"/>
      <c r="E1464" s="35" t="n"/>
      <c r="F1464" s="172" t="n"/>
      <c r="G1464" s="35" t="n"/>
      <c r="H1464" s="35" t="n"/>
      <c r="I1464" s="35" t="n"/>
      <c r="J1464" s="35" t="n"/>
    </row>
    <row r="1465">
      <c r="A1465" s="35" t="n"/>
      <c r="B1465" s="35" t="n"/>
      <c r="C1465" s="35" t="n"/>
      <c r="D1465" s="35" t="n"/>
      <c r="E1465" s="35" t="n"/>
      <c r="F1465" s="172" t="n"/>
      <c r="G1465" s="35" t="n"/>
      <c r="H1465" s="35" t="n"/>
      <c r="I1465" s="35" t="n"/>
      <c r="J1465" s="35" t="n"/>
    </row>
    <row r="1466">
      <c r="A1466" s="35" t="n"/>
      <c r="B1466" s="35" t="n"/>
      <c r="C1466" s="35" t="n"/>
      <c r="D1466" s="35" t="n"/>
      <c r="E1466" s="35" t="n"/>
      <c r="F1466" s="172" t="n"/>
      <c r="G1466" s="35" t="n"/>
      <c r="H1466" s="35" t="n"/>
      <c r="I1466" s="35" t="n"/>
      <c r="J1466" s="35" t="n"/>
    </row>
    <row r="1467">
      <c r="A1467" s="35" t="n"/>
      <c r="B1467" s="35" t="n"/>
      <c r="C1467" s="35" t="n"/>
      <c r="D1467" s="35" t="n"/>
      <c r="E1467" s="35" t="n"/>
      <c r="F1467" s="172" t="n"/>
      <c r="G1467" s="35" t="n"/>
      <c r="H1467" s="35" t="n"/>
      <c r="I1467" s="35" t="n"/>
      <c r="J1467" s="35" t="n"/>
    </row>
    <row r="1468">
      <c r="A1468" s="35" t="n"/>
      <c r="B1468" s="35" t="n"/>
      <c r="C1468" s="35" t="n"/>
      <c r="D1468" s="35" t="n"/>
      <c r="E1468" s="35" t="n"/>
      <c r="F1468" s="172" t="n"/>
      <c r="G1468" s="35" t="n"/>
      <c r="H1468" s="35" t="n"/>
      <c r="I1468" s="35" t="n"/>
      <c r="J1468" s="35" t="n"/>
    </row>
    <row r="1469">
      <c r="A1469" s="35" t="n"/>
      <c r="B1469" s="35" t="n"/>
      <c r="C1469" s="35" t="n"/>
      <c r="D1469" s="35" t="n"/>
      <c r="E1469" s="35" t="n"/>
      <c r="F1469" s="172" t="n"/>
      <c r="G1469" s="35" t="n"/>
      <c r="H1469" s="35" t="n"/>
      <c r="I1469" s="35" t="n"/>
      <c r="J1469" s="35" t="n"/>
    </row>
    <row r="1470">
      <c r="A1470" s="35" t="n"/>
      <c r="B1470" s="35" t="n"/>
      <c r="C1470" s="35" t="n"/>
      <c r="D1470" s="35" t="n"/>
      <c r="E1470" s="35" t="n"/>
      <c r="F1470" s="172" t="n"/>
      <c r="G1470" s="35" t="n"/>
      <c r="H1470" s="35" t="n"/>
      <c r="I1470" s="35" t="n"/>
      <c r="J1470" s="35" t="n"/>
    </row>
    <row r="1471">
      <c r="A1471" s="35" t="n"/>
      <c r="B1471" s="35" t="n"/>
      <c r="C1471" s="35" t="n"/>
      <c r="D1471" s="35" t="n"/>
      <c r="E1471" s="35" t="n"/>
      <c r="F1471" s="172" t="n"/>
      <c r="G1471" s="35" t="n"/>
      <c r="H1471" s="35" t="n"/>
      <c r="I1471" s="35" t="n"/>
      <c r="J1471" s="35" t="n"/>
    </row>
    <row r="1472">
      <c r="A1472" s="35" t="n"/>
      <c r="B1472" s="35" t="n"/>
      <c r="C1472" s="35" t="n"/>
      <c r="D1472" s="35" t="n"/>
      <c r="E1472" s="35" t="n"/>
      <c r="F1472" s="172" t="n"/>
      <c r="G1472" s="35" t="n"/>
      <c r="H1472" s="35" t="n"/>
      <c r="I1472" s="35" t="n"/>
      <c r="J1472" s="35" t="n"/>
    </row>
    <row r="1473">
      <c r="A1473" s="35" t="n"/>
      <c r="B1473" s="35" t="n"/>
      <c r="C1473" s="35" t="n"/>
      <c r="D1473" s="35" t="n"/>
      <c r="E1473" s="35" t="n"/>
      <c r="F1473" s="172" t="n"/>
      <c r="G1473" s="35" t="n"/>
      <c r="H1473" s="35" t="n"/>
      <c r="I1473" s="35" t="n"/>
      <c r="J1473" s="35" t="n"/>
    </row>
    <row r="1474">
      <c r="A1474" s="35" t="n"/>
      <c r="B1474" s="35" t="n"/>
      <c r="C1474" s="35" t="n"/>
      <c r="D1474" s="35" t="n"/>
      <c r="E1474" s="35" t="n"/>
      <c r="F1474" s="172" t="n"/>
      <c r="G1474" s="35" t="n"/>
      <c r="H1474" s="35" t="n"/>
      <c r="I1474" s="35" t="n"/>
      <c r="J1474" s="35" t="n"/>
    </row>
    <row r="1475">
      <c r="A1475" s="35" t="n"/>
      <c r="B1475" s="35" t="n"/>
      <c r="C1475" s="35" t="n"/>
      <c r="D1475" s="35" t="n"/>
      <c r="E1475" s="35" t="n"/>
      <c r="F1475" s="172" t="n"/>
      <c r="G1475" s="35" t="n"/>
      <c r="H1475" s="35" t="n"/>
      <c r="I1475" s="35" t="n"/>
      <c r="J1475" s="35" t="n"/>
    </row>
    <row r="1476">
      <c r="A1476" s="35" t="n"/>
      <c r="B1476" s="35" t="n"/>
      <c r="C1476" s="35" t="n"/>
      <c r="D1476" s="35" t="n"/>
      <c r="E1476" s="35" t="n"/>
      <c r="F1476" s="172" t="n"/>
      <c r="G1476" s="35" t="n"/>
      <c r="H1476" s="35" t="n"/>
      <c r="I1476" s="35" t="n"/>
      <c r="J1476" s="35" t="n"/>
    </row>
    <row r="1477">
      <c r="A1477" s="35" t="n"/>
      <c r="B1477" s="35" t="n"/>
      <c r="C1477" s="35" t="n"/>
      <c r="D1477" s="35" t="n"/>
      <c r="E1477" s="35" t="n"/>
      <c r="F1477" s="172" t="n"/>
      <c r="G1477" s="35" t="n"/>
      <c r="H1477" s="35" t="n"/>
      <c r="I1477" s="35" t="n"/>
      <c r="J1477" s="35" t="n"/>
    </row>
    <row r="1478">
      <c r="A1478" s="35" t="n"/>
      <c r="B1478" s="35" t="n"/>
      <c r="C1478" s="35" t="n"/>
      <c r="D1478" s="35" t="n"/>
      <c r="E1478" s="35" t="n"/>
      <c r="F1478" s="172" t="n"/>
      <c r="G1478" s="35" t="n"/>
      <c r="H1478" s="35" t="n"/>
      <c r="I1478" s="35" t="n"/>
      <c r="J1478" s="35" t="n"/>
    </row>
    <row r="1479">
      <c r="A1479" s="35" t="n"/>
      <c r="B1479" s="35" t="n"/>
      <c r="C1479" s="35" t="n"/>
      <c r="D1479" s="35" t="n"/>
      <c r="E1479" s="35" t="n"/>
      <c r="F1479" s="172" t="n"/>
      <c r="G1479" s="35" t="n"/>
      <c r="H1479" s="35" t="n"/>
      <c r="I1479" s="35" t="n"/>
      <c r="J1479" s="35" t="n"/>
    </row>
    <row r="1480">
      <c r="A1480" s="35" t="n"/>
      <c r="B1480" s="35" t="n"/>
      <c r="C1480" s="35" t="n"/>
      <c r="D1480" s="35" t="n"/>
      <c r="E1480" s="35" t="n"/>
      <c r="F1480" s="172" t="n"/>
      <c r="G1480" s="35" t="n"/>
      <c r="H1480" s="35" t="n"/>
      <c r="I1480" s="35" t="n"/>
      <c r="J1480" s="35" t="n"/>
    </row>
    <row r="1481">
      <c r="A1481" s="35" t="n"/>
      <c r="B1481" s="35" t="n"/>
      <c r="C1481" s="35" t="n"/>
      <c r="D1481" s="35" t="n"/>
      <c r="E1481" s="35" t="n"/>
      <c r="F1481" s="172" t="n"/>
      <c r="G1481" s="35" t="n"/>
      <c r="H1481" s="35" t="n"/>
      <c r="I1481" s="35" t="n"/>
      <c r="J1481" s="35" t="n"/>
    </row>
    <row r="1482">
      <c r="A1482" s="35" t="n"/>
      <c r="B1482" s="35" t="n"/>
      <c r="C1482" s="35" t="n"/>
      <c r="D1482" s="35" t="n"/>
      <c r="E1482" s="35" t="n"/>
      <c r="F1482" s="172" t="n"/>
      <c r="G1482" s="35" t="n"/>
      <c r="H1482" s="35" t="n"/>
      <c r="I1482" s="35" t="n"/>
      <c r="J1482" s="35" t="n"/>
    </row>
    <row r="1483">
      <c r="A1483" s="35" t="n"/>
      <c r="B1483" s="35" t="n"/>
      <c r="C1483" s="35" t="n"/>
      <c r="D1483" s="35" t="n"/>
      <c r="E1483" s="35" t="n"/>
      <c r="F1483" s="172" t="n"/>
      <c r="G1483" s="35" t="n"/>
      <c r="H1483" s="35" t="n"/>
      <c r="I1483" s="35" t="n"/>
      <c r="J1483" s="35" t="n"/>
    </row>
    <row r="1484">
      <c r="A1484" s="35" t="n"/>
      <c r="B1484" s="35" t="n"/>
      <c r="C1484" s="35" t="n"/>
      <c r="D1484" s="35" t="n"/>
      <c r="E1484" s="35" t="n"/>
      <c r="F1484" s="172" t="n"/>
      <c r="G1484" s="35" t="n"/>
      <c r="H1484" s="35" t="n"/>
      <c r="I1484" s="35" t="n"/>
      <c r="J1484" s="35" t="n"/>
    </row>
    <row r="1485">
      <c r="A1485" s="35" t="n"/>
      <c r="B1485" s="35" t="n"/>
      <c r="C1485" s="35" t="n"/>
      <c r="D1485" s="35" t="n"/>
      <c r="E1485" s="35" t="n"/>
      <c r="F1485" s="172" t="n"/>
      <c r="G1485" s="35" t="n"/>
      <c r="H1485" s="35" t="n"/>
      <c r="I1485" s="35" t="n"/>
      <c r="J1485" s="35" t="n"/>
    </row>
    <row r="1486">
      <c r="A1486" s="35" t="n"/>
      <c r="B1486" s="35" t="n"/>
      <c r="C1486" s="35" t="n"/>
      <c r="D1486" s="35" t="n"/>
      <c r="E1486" s="35" t="n"/>
      <c r="F1486" s="172" t="n"/>
      <c r="G1486" s="35" t="n"/>
      <c r="H1486" s="35" t="n"/>
      <c r="I1486" s="35" t="n"/>
      <c r="J1486" s="35" t="n"/>
    </row>
    <row r="1487">
      <c r="A1487" s="35" t="n"/>
      <c r="B1487" s="35" t="n"/>
      <c r="C1487" s="35" t="n"/>
      <c r="D1487" s="35" t="n"/>
      <c r="E1487" s="35" t="n"/>
      <c r="F1487" s="172" t="n"/>
      <c r="G1487" s="35" t="n"/>
      <c r="H1487" s="35" t="n"/>
      <c r="I1487" s="35" t="n"/>
      <c r="J1487" s="35" t="n"/>
    </row>
    <row r="1488">
      <c r="A1488" s="35" t="n"/>
      <c r="B1488" s="35" t="n"/>
      <c r="C1488" s="35" t="n"/>
      <c r="D1488" s="35" t="n"/>
      <c r="E1488" s="35" t="n"/>
      <c r="F1488" s="172" t="n"/>
      <c r="G1488" s="35" t="n"/>
      <c r="H1488" s="35" t="n"/>
      <c r="I1488" s="35" t="n"/>
      <c r="J1488" s="35" t="n"/>
    </row>
    <row r="1489">
      <c r="A1489" s="35" t="n"/>
      <c r="B1489" s="35" t="n"/>
      <c r="C1489" s="35" t="n"/>
      <c r="D1489" s="35" t="n"/>
      <c r="E1489" s="35" t="n"/>
      <c r="F1489" s="172" t="n"/>
      <c r="G1489" s="35" t="n"/>
      <c r="H1489" s="35" t="n"/>
      <c r="I1489" s="35" t="n"/>
      <c r="J1489" s="35" t="n"/>
    </row>
    <row r="1490">
      <c r="A1490" s="35" t="n"/>
      <c r="B1490" s="35" t="n"/>
      <c r="C1490" s="35" t="n"/>
      <c r="D1490" s="35" t="n"/>
      <c r="E1490" s="35" t="n"/>
      <c r="F1490" s="172" t="n"/>
      <c r="G1490" s="35" t="n"/>
      <c r="H1490" s="35" t="n"/>
      <c r="I1490" s="35" t="n"/>
      <c r="J1490" s="35" t="n"/>
    </row>
    <row r="1491">
      <c r="A1491" s="35" t="n"/>
      <c r="B1491" s="35" t="n"/>
      <c r="C1491" s="35" t="n"/>
      <c r="D1491" s="35" t="n"/>
      <c r="E1491" s="35" t="n"/>
      <c r="F1491" s="172" t="n"/>
      <c r="G1491" s="35" t="n"/>
      <c r="H1491" s="35" t="n"/>
      <c r="I1491" s="35" t="n"/>
      <c r="J1491" s="35" t="n"/>
    </row>
    <row r="1492">
      <c r="A1492" s="35" t="n"/>
      <c r="B1492" s="35" t="n"/>
      <c r="C1492" s="35" t="n"/>
      <c r="D1492" s="35" t="n"/>
      <c r="E1492" s="35" t="n"/>
      <c r="F1492" s="172" t="n"/>
      <c r="G1492" s="35" t="n"/>
      <c r="H1492" s="35" t="n"/>
      <c r="I1492" s="35" t="n"/>
      <c r="J1492" s="35" t="n"/>
    </row>
    <row r="1493">
      <c r="A1493" s="35" t="n"/>
      <c r="B1493" s="35" t="n"/>
      <c r="C1493" s="35" t="n"/>
      <c r="D1493" s="35" t="n"/>
      <c r="E1493" s="35" t="n"/>
      <c r="F1493" s="172" t="n"/>
      <c r="G1493" s="35" t="n"/>
      <c r="H1493" s="35" t="n"/>
      <c r="I1493" s="35" t="n"/>
      <c r="J1493" s="35" t="n"/>
    </row>
    <row r="1494">
      <c r="A1494" s="35" t="n"/>
      <c r="B1494" s="35" t="n"/>
      <c r="C1494" s="35" t="n"/>
      <c r="D1494" s="35" t="n"/>
      <c r="E1494" s="35" t="n"/>
      <c r="F1494" s="172" t="n"/>
      <c r="G1494" s="35" t="n"/>
      <c r="H1494" s="35" t="n"/>
      <c r="I1494" s="35" t="n"/>
      <c r="J1494" s="35" t="n"/>
    </row>
    <row r="1495">
      <c r="A1495" s="35" t="n"/>
      <c r="B1495" s="35" t="n"/>
      <c r="C1495" s="35" t="n"/>
      <c r="D1495" s="35" t="n"/>
      <c r="E1495" s="35" t="n"/>
      <c r="F1495" s="172" t="n"/>
      <c r="G1495" s="35" t="n"/>
      <c r="H1495" s="35" t="n"/>
      <c r="I1495" s="35" t="n"/>
      <c r="J1495" s="35" t="n"/>
    </row>
    <row r="1496">
      <c r="A1496" s="35" t="n"/>
      <c r="B1496" s="35" t="n"/>
      <c r="C1496" s="35" t="n"/>
      <c r="D1496" s="35" t="n"/>
      <c r="E1496" s="35" t="n"/>
      <c r="F1496" s="172" t="n"/>
      <c r="G1496" s="35" t="n"/>
      <c r="H1496" s="35" t="n"/>
      <c r="I1496" s="35" t="n"/>
      <c r="J1496" s="35" t="n"/>
    </row>
    <row r="1497">
      <c r="A1497" s="35" t="n"/>
      <c r="B1497" s="35" t="n"/>
      <c r="C1497" s="35" t="n"/>
      <c r="D1497" s="35" t="n"/>
      <c r="E1497" s="35" t="n"/>
      <c r="F1497" s="172" t="n"/>
      <c r="G1497" s="35" t="n"/>
      <c r="H1497" s="35" t="n"/>
      <c r="I1497" s="35" t="n"/>
      <c r="J1497" s="35" t="n"/>
    </row>
    <row r="1498">
      <c r="A1498" s="35" t="n"/>
      <c r="B1498" s="35" t="n"/>
      <c r="C1498" s="35" t="n"/>
      <c r="D1498" s="35" t="n"/>
      <c r="E1498" s="35" t="n"/>
      <c r="F1498" s="172" t="n"/>
      <c r="G1498" s="35" t="n"/>
      <c r="H1498" s="35" t="n"/>
      <c r="I1498" s="35" t="n"/>
      <c r="J1498" s="35" t="n"/>
    </row>
    <row r="1499">
      <c r="A1499" s="35" t="n"/>
      <c r="B1499" s="35" t="n"/>
      <c r="C1499" s="35" t="n"/>
      <c r="D1499" s="35" t="n"/>
      <c r="E1499" s="35" t="n"/>
      <c r="F1499" s="172" t="n"/>
      <c r="G1499" s="35" t="n"/>
      <c r="H1499" s="35" t="n"/>
      <c r="I1499" s="35" t="n"/>
      <c r="J1499" s="35" t="n"/>
    </row>
    <row r="1500">
      <c r="A1500" s="35" t="n"/>
      <c r="B1500" s="35" t="n"/>
      <c r="C1500" s="35" t="n"/>
      <c r="D1500" s="35" t="n"/>
      <c r="E1500" s="35" t="n"/>
      <c r="F1500" s="172" t="n"/>
      <c r="G1500" s="35" t="n"/>
      <c r="H1500" s="35" t="n"/>
      <c r="I1500" s="35" t="n"/>
      <c r="J1500" s="35" t="n"/>
    </row>
    <row r="1501">
      <c r="A1501" s="35" t="n"/>
      <c r="B1501" s="35" t="n"/>
      <c r="C1501" s="35" t="n"/>
      <c r="D1501" s="35" t="n"/>
      <c r="E1501" s="35" t="n"/>
      <c r="F1501" s="172" t="n"/>
      <c r="G1501" s="35" t="n"/>
      <c r="H1501" s="35" t="n"/>
      <c r="I1501" s="35" t="n"/>
      <c r="J1501" s="35" t="n"/>
    </row>
    <row r="1502">
      <c r="A1502" s="35" t="n"/>
      <c r="B1502" s="35" t="n"/>
      <c r="C1502" s="35" t="n"/>
      <c r="D1502" s="35" t="n"/>
      <c r="E1502" s="35" t="n"/>
      <c r="F1502" s="172" t="n"/>
      <c r="G1502" s="35" t="n"/>
      <c r="H1502" s="35" t="n"/>
      <c r="I1502" s="35" t="n"/>
      <c r="J1502" s="35" t="n"/>
    </row>
    <row r="1503">
      <c r="A1503" s="35" t="n"/>
      <c r="B1503" s="35" t="n"/>
      <c r="C1503" s="35" t="n"/>
      <c r="D1503" s="35" t="n"/>
      <c r="E1503" s="35" t="n"/>
      <c r="F1503" s="172" t="n"/>
      <c r="G1503" s="35" t="n"/>
      <c r="H1503" s="35" t="n"/>
      <c r="I1503" s="35" t="n"/>
      <c r="J1503" s="35" t="n"/>
    </row>
    <row r="1504">
      <c r="A1504" s="35" t="n"/>
      <c r="B1504" s="35" t="n"/>
      <c r="C1504" s="35" t="n"/>
      <c r="D1504" s="35" t="n"/>
      <c r="E1504" s="35" t="n"/>
      <c r="F1504" s="172" t="n"/>
      <c r="G1504" s="35" t="n"/>
      <c r="H1504" s="35" t="n"/>
      <c r="I1504" s="35" t="n"/>
      <c r="J1504" s="35" t="n"/>
    </row>
    <row r="1505">
      <c r="A1505" s="35" t="n"/>
      <c r="B1505" s="35" t="n"/>
      <c r="C1505" s="35" t="n"/>
      <c r="D1505" s="35" t="n"/>
      <c r="E1505" s="35" t="n"/>
      <c r="F1505" s="172" t="n"/>
      <c r="G1505" s="35" t="n"/>
      <c r="H1505" s="35" t="n"/>
      <c r="I1505" s="35" t="n"/>
      <c r="J1505" s="35" t="n"/>
    </row>
    <row r="1506">
      <c r="A1506" s="35" t="n"/>
      <c r="B1506" s="35" t="n"/>
      <c r="C1506" s="35" t="n"/>
      <c r="D1506" s="35" t="n"/>
      <c r="E1506" s="35" t="n"/>
      <c r="F1506" s="172" t="n"/>
      <c r="G1506" s="35" t="n"/>
      <c r="H1506" s="35" t="n"/>
      <c r="I1506" s="35" t="n"/>
      <c r="J1506" s="35" t="n"/>
    </row>
    <row r="1507">
      <c r="A1507" s="35" t="n"/>
      <c r="B1507" s="35" t="n"/>
      <c r="C1507" s="35" t="n"/>
      <c r="D1507" s="35" t="n"/>
      <c r="E1507" s="35" t="n"/>
      <c r="F1507" s="172" t="n"/>
      <c r="G1507" s="35" t="n"/>
      <c r="H1507" s="35" t="n"/>
      <c r="I1507" s="35" t="n"/>
      <c r="J1507" s="35" t="n"/>
    </row>
    <row r="1508">
      <c r="A1508" s="35" t="n"/>
      <c r="B1508" s="35" t="n"/>
      <c r="C1508" s="35" t="n"/>
      <c r="D1508" s="35" t="n"/>
      <c r="E1508" s="35" t="n"/>
      <c r="F1508" s="172" t="n"/>
      <c r="G1508" s="35" t="n"/>
      <c r="H1508" s="35" t="n"/>
      <c r="I1508" s="35" t="n"/>
      <c r="J1508" s="35" t="n"/>
    </row>
    <row r="1509">
      <c r="A1509" s="35" t="n"/>
      <c r="B1509" s="35" t="n"/>
      <c r="C1509" s="35" t="n"/>
      <c r="D1509" s="35" t="n"/>
      <c r="E1509" s="35" t="n"/>
      <c r="F1509" s="172" t="n"/>
      <c r="G1509" s="35" t="n"/>
      <c r="H1509" s="35" t="n"/>
      <c r="I1509" s="35" t="n"/>
      <c r="J1509" s="35" t="n"/>
    </row>
    <row r="1510">
      <c r="A1510" s="35" t="n"/>
      <c r="B1510" s="35" t="n"/>
      <c r="C1510" s="35" t="n"/>
      <c r="D1510" s="35" t="n"/>
      <c r="E1510" s="35" t="n"/>
      <c r="F1510" s="172" t="n"/>
      <c r="G1510" s="35" t="n"/>
      <c r="H1510" s="35" t="n"/>
      <c r="I1510" s="35" t="n"/>
      <c r="J1510" s="35" t="n"/>
    </row>
    <row r="1511">
      <c r="A1511" s="35" t="n"/>
      <c r="B1511" s="35" t="n"/>
      <c r="C1511" s="35" t="n"/>
      <c r="D1511" s="35" t="n"/>
      <c r="E1511" s="35" t="n"/>
      <c r="F1511" s="172" t="n"/>
      <c r="G1511" s="35" t="n"/>
      <c r="H1511" s="35" t="n"/>
      <c r="I1511" s="35" t="n"/>
      <c r="J1511" s="35" t="n"/>
    </row>
    <row r="1512">
      <c r="A1512" s="35" t="n"/>
      <c r="B1512" s="35" t="n"/>
      <c r="C1512" s="35" t="n"/>
      <c r="D1512" s="35" t="n"/>
      <c r="E1512" s="35" t="n"/>
      <c r="F1512" s="172" t="n"/>
      <c r="G1512" s="35" t="n"/>
      <c r="H1512" s="35" t="n"/>
      <c r="I1512" s="35" t="n"/>
      <c r="J1512" s="35" t="n"/>
    </row>
    <row r="1513">
      <c r="A1513" s="35" t="n"/>
      <c r="B1513" s="35" t="n"/>
      <c r="C1513" s="35" t="n"/>
      <c r="D1513" s="35" t="n"/>
      <c r="E1513" s="35" t="n"/>
      <c r="F1513" s="172" t="n"/>
      <c r="G1513" s="35" t="n"/>
      <c r="H1513" s="35" t="n"/>
      <c r="I1513" s="35" t="n"/>
      <c r="J1513" s="35" t="n"/>
    </row>
    <row r="1514">
      <c r="A1514" s="35" t="n"/>
      <c r="B1514" s="35" t="n"/>
      <c r="C1514" s="35" t="n"/>
      <c r="D1514" s="35" t="n"/>
      <c r="E1514" s="35" t="n"/>
      <c r="F1514" s="172" t="n"/>
      <c r="G1514" s="35" t="n"/>
      <c r="H1514" s="35" t="n"/>
      <c r="I1514" s="35" t="n"/>
      <c r="J1514" s="35" t="n"/>
    </row>
    <row r="1515">
      <c r="A1515" s="35" t="n"/>
      <c r="B1515" s="35" t="n"/>
      <c r="C1515" s="35" t="n"/>
      <c r="D1515" s="35" t="n"/>
      <c r="E1515" s="35" t="n"/>
      <c r="F1515" s="172" t="n"/>
      <c r="G1515" s="35" t="n"/>
      <c r="H1515" s="35" t="n"/>
      <c r="I1515" s="35" t="n"/>
      <c r="J1515" s="35" t="n"/>
    </row>
    <row r="1516">
      <c r="A1516" s="35" t="n"/>
      <c r="B1516" s="35" t="n"/>
      <c r="C1516" s="35" t="n"/>
      <c r="D1516" s="35" t="n"/>
      <c r="E1516" s="35" t="n"/>
      <c r="F1516" s="172" t="n"/>
      <c r="G1516" s="35" t="n"/>
      <c r="H1516" s="35" t="n"/>
      <c r="I1516" s="35" t="n"/>
      <c r="J1516" s="35" t="n"/>
    </row>
    <row r="1517">
      <c r="A1517" s="35" t="n"/>
      <c r="B1517" s="35" t="n"/>
      <c r="C1517" s="35" t="n"/>
      <c r="D1517" s="35" t="n"/>
      <c r="E1517" s="35" t="n"/>
      <c r="F1517" s="172" t="n"/>
      <c r="G1517" s="35" t="n"/>
      <c r="H1517" s="35" t="n"/>
      <c r="I1517" s="35" t="n"/>
      <c r="J1517" s="35" t="n"/>
    </row>
    <row r="1518">
      <c r="A1518" s="35" t="n"/>
      <c r="B1518" s="35" t="n"/>
      <c r="C1518" s="35" t="n"/>
      <c r="D1518" s="35" t="n"/>
      <c r="E1518" s="35" t="n"/>
      <c r="F1518" s="172" t="n"/>
      <c r="G1518" s="35" t="n"/>
      <c r="H1518" s="35" t="n"/>
      <c r="I1518" s="35" t="n"/>
      <c r="J1518" s="35" t="n"/>
    </row>
    <row r="1519">
      <c r="A1519" s="35" t="n"/>
      <c r="B1519" s="35" t="n"/>
      <c r="C1519" s="35" t="n"/>
      <c r="D1519" s="35" t="n"/>
      <c r="E1519" s="35" t="n"/>
      <c r="F1519" s="172" t="n"/>
      <c r="G1519" s="35" t="n"/>
      <c r="H1519" s="35" t="n"/>
      <c r="I1519" s="35" t="n"/>
      <c r="J1519" s="35" t="n"/>
    </row>
    <row r="1520">
      <c r="A1520" s="35" t="n"/>
      <c r="B1520" s="35" t="n"/>
      <c r="C1520" s="35" t="n"/>
      <c r="D1520" s="35" t="n"/>
      <c r="E1520" s="35" t="n"/>
      <c r="F1520" s="172" t="n"/>
      <c r="G1520" s="35" t="n"/>
      <c r="H1520" s="35" t="n"/>
      <c r="I1520" s="35" t="n"/>
      <c r="J1520" s="35" t="n"/>
    </row>
    <row r="1521">
      <c r="A1521" s="35" t="n"/>
      <c r="B1521" s="35" t="n"/>
      <c r="C1521" s="35" t="n"/>
      <c r="D1521" s="35" t="n"/>
      <c r="E1521" s="35" t="n"/>
      <c r="F1521" s="172" t="n"/>
      <c r="G1521" s="35" t="n"/>
      <c r="H1521" s="35" t="n"/>
      <c r="I1521" s="35" t="n"/>
      <c r="J1521" s="35" t="n"/>
    </row>
    <row r="1522">
      <c r="A1522" s="35" t="n"/>
      <c r="B1522" s="35" t="n"/>
      <c r="C1522" s="35" t="n"/>
      <c r="D1522" s="35" t="n"/>
      <c r="E1522" s="35" t="n"/>
      <c r="F1522" s="172" t="n"/>
      <c r="G1522" s="35" t="n"/>
      <c r="H1522" s="35" t="n"/>
      <c r="I1522" s="35" t="n"/>
      <c r="J1522" s="35" t="n"/>
    </row>
    <row r="1523">
      <c r="A1523" s="35" t="n"/>
      <c r="B1523" s="35" t="n"/>
      <c r="C1523" s="35" t="n"/>
      <c r="D1523" s="35" t="n"/>
      <c r="E1523" s="35" t="n"/>
      <c r="F1523" s="172" t="n"/>
      <c r="G1523" s="35" t="n"/>
      <c r="H1523" s="35" t="n"/>
      <c r="I1523" s="35" t="n"/>
      <c r="J1523" s="35" t="n"/>
    </row>
    <row r="1524">
      <c r="A1524" s="35" t="n"/>
      <c r="B1524" s="35" t="n"/>
      <c r="C1524" s="35" t="n"/>
      <c r="D1524" s="35" t="n"/>
      <c r="E1524" s="35" t="n"/>
      <c r="F1524" s="172" t="n"/>
      <c r="G1524" s="35" t="n"/>
      <c r="H1524" s="35" t="n"/>
      <c r="I1524" s="35" t="n"/>
      <c r="J1524" s="35" t="n"/>
    </row>
    <row r="1525">
      <c r="A1525" s="35" t="n"/>
      <c r="B1525" s="35" t="n"/>
      <c r="C1525" s="35" t="n"/>
      <c r="D1525" s="35" t="n"/>
      <c r="E1525" s="35" t="n"/>
      <c r="F1525" s="172" t="n"/>
      <c r="G1525" s="35" t="n"/>
      <c r="H1525" s="35" t="n"/>
      <c r="I1525" s="35" t="n"/>
      <c r="J1525" s="35" t="n"/>
    </row>
    <row r="1526">
      <c r="A1526" s="35" t="n"/>
      <c r="B1526" s="35" t="n"/>
      <c r="C1526" s="35" t="n"/>
      <c r="D1526" s="35" t="n"/>
      <c r="E1526" s="35" t="n"/>
      <c r="F1526" s="172" t="n"/>
      <c r="G1526" s="35" t="n"/>
      <c r="H1526" s="35" t="n"/>
      <c r="I1526" s="35" t="n"/>
      <c r="J1526" s="35" t="n"/>
    </row>
    <row r="1527">
      <c r="A1527" s="35" t="n"/>
      <c r="B1527" s="35" t="n"/>
      <c r="C1527" s="35" t="n"/>
      <c r="D1527" s="35" t="n"/>
      <c r="E1527" s="35" t="n"/>
      <c r="F1527" s="172" t="n"/>
      <c r="G1527" s="35" t="n"/>
      <c r="H1527" s="35" t="n"/>
      <c r="I1527" s="35" t="n"/>
      <c r="J1527" s="35" t="n"/>
    </row>
    <row r="1528">
      <c r="A1528" s="35" t="n"/>
      <c r="B1528" s="35" t="n"/>
      <c r="C1528" s="35" t="n"/>
      <c r="D1528" s="35" t="n"/>
      <c r="E1528" s="35" t="n"/>
      <c r="F1528" s="172" t="n"/>
      <c r="G1528" s="35" t="n"/>
      <c r="H1528" s="35" t="n"/>
      <c r="I1528" s="35" t="n"/>
      <c r="J1528" s="35" t="n"/>
    </row>
    <row r="1529">
      <c r="A1529" s="35" t="n"/>
      <c r="B1529" s="35" t="n"/>
      <c r="C1529" s="35" t="n"/>
      <c r="D1529" s="35" t="n"/>
      <c r="E1529" s="35" t="n"/>
      <c r="F1529" s="172" t="n"/>
      <c r="G1529" s="35" t="n"/>
      <c r="H1529" s="35" t="n"/>
      <c r="I1529" s="35" t="n"/>
      <c r="J1529" s="35" t="n"/>
    </row>
    <row r="1530">
      <c r="A1530" s="35" t="n"/>
      <c r="B1530" s="35" t="n"/>
      <c r="C1530" s="35" t="n"/>
      <c r="D1530" s="35" t="n"/>
      <c r="E1530" s="35" t="n"/>
      <c r="F1530" s="172" t="n"/>
      <c r="G1530" s="35" t="n"/>
      <c r="H1530" s="35" t="n"/>
      <c r="I1530" s="35" t="n"/>
      <c r="J1530" s="35" t="n"/>
    </row>
    <row r="1531">
      <c r="A1531" s="35" t="n"/>
      <c r="B1531" s="35" t="n"/>
      <c r="C1531" s="35" t="n"/>
      <c r="D1531" s="35" t="n"/>
      <c r="E1531" s="35" t="n"/>
      <c r="F1531" s="172" t="n"/>
      <c r="G1531" s="35" t="n"/>
      <c r="H1531" s="35" t="n"/>
      <c r="I1531" s="35" t="n"/>
      <c r="J1531" s="35" t="n"/>
    </row>
    <row r="1532">
      <c r="A1532" s="35" t="n"/>
      <c r="B1532" s="35" t="n"/>
      <c r="C1532" s="35" t="n"/>
      <c r="D1532" s="35" t="n"/>
      <c r="E1532" s="35" t="n"/>
      <c r="F1532" s="172" t="n"/>
      <c r="G1532" s="35" t="n"/>
      <c r="H1532" s="35" t="n"/>
      <c r="I1532" s="35" t="n"/>
      <c r="J1532" s="35" t="n"/>
    </row>
    <row r="1533">
      <c r="A1533" s="35" t="n"/>
      <c r="B1533" s="35" t="n"/>
      <c r="C1533" s="35" t="n"/>
      <c r="D1533" s="35" t="n"/>
      <c r="E1533" s="35" t="n"/>
      <c r="F1533" s="172" t="n"/>
      <c r="G1533" s="35" t="n"/>
      <c r="H1533" s="35" t="n"/>
      <c r="I1533" s="35" t="n"/>
      <c r="J1533" s="35" t="n"/>
    </row>
    <row r="1534">
      <c r="A1534" s="35" t="n"/>
      <c r="B1534" s="35" t="n"/>
      <c r="C1534" s="35" t="n"/>
      <c r="D1534" s="35" t="n"/>
      <c r="E1534" s="35" t="n"/>
      <c r="F1534" s="172" t="n"/>
      <c r="G1534" s="35" t="n"/>
      <c r="H1534" s="35" t="n"/>
      <c r="I1534" s="35" t="n"/>
      <c r="J1534" s="35" t="n"/>
    </row>
    <row r="1535">
      <c r="A1535" s="35" t="n"/>
      <c r="B1535" s="35" t="n"/>
      <c r="C1535" s="35" t="n"/>
      <c r="D1535" s="35" t="n"/>
      <c r="E1535" s="35" t="n"/>
      <c r="F1535" s="172" t="n"/>
      <c r="G1535" s="35" t="n"/>
      <c r="H1535" s="35" t="n"/>
      <c r="I1535" s="35" t="n"/>
      <c r="J1535" s="35" t="n"/>
    </row>
    <row r="1536">
      <c r="A1536" s="35" t="n"/>
      <c r="B1536" s="35" t="n"/>
      <c r="C1536" s="35" t="n"/>
      <c r="D1536" s="35" t="n"/>
      <c r="E1536" s="35" t="n"/>
      <c r="F1536" s="172" t="n"/>
      <c r="G1536" s="35" t="n"/>
      <c r="H1536" s="35" t="n"/>
      <c r="I1536" s="35" t="n"/>
      <c r="J1536" s="35" t="n"/>
    </row>
    <row r="1537">
      <c r="A1537" s="35" t="n"/>
      <c r="B1537" s="35" t="n"/>
      <c r="C1537" s="35" t="n"/>
      <c r="D1537" s="35" t="n"/>
      <c r="E1537" s="35" t="n"/>
      <c r="F1537" s="172" t="n"/>
      <c r="G1537" s="35" t="n"/>
      <c r="H1537" s="35" t="n"/>
      <c r="I1537" s="35" t="n"/>
      <c r="J1537" s="35" t="n"/>
    </row>
    <row r="1538">
      <c r="A1538" s="35" t="n"/>
      <c r="B1538" s="35" t="n"/>
      <c r="C1538" s="35" t="n"/>
      <c r="D1538" s="35" t="n"/>
      <c r="E1538" s="35" t="n"/>
      <c r="F1538" s="172" t="n"/>
      <c r="G1538" s="35" t="n"/>
      <c r="H1538" s="35" t="n"/>
      <c r="I1538" s="35" t="n"/>
      <c r="J1538" s="35" t="n"/>
    </row>
    <row r="1539">
      <c r="A1539" s="35" t="n"/>
      <c r="B1539" s="35" t="n"/>
      <c r="C1539" s="35" t="n"/>
      <c r="D1539" s="35" t="n"/>
      <c r="E1539" s="35" t="n"/>
      <c r="F1539" s="172" t="n"/>
      <c r="G1539" s="35" t="n"/>
      <c r="H1539" s="35" t="n"/>
      <c r="I1539" s="35" t="n"/>
      <c r="J1539" s="35" t="n"/>
    </row>
    <row r="1540">
      <c r="A1540" s="35" t="n"/>
      <c r="B1540" s="35" t="n"/>
      <c r="C1540" s="35" t="n"/>
      <c r="D1540" s="35" t="n"/>
      <c r="E1540" s="35" t="n"/>
      <c r="F1540" s="172" t="n"/>
      <c r="G1540" s="35" t="n"/>
      <c r="H1540" s="35" t="n"/>
      <c r="I1540" s="35" t="n"/>
      <c r="J1540" s="35" t="n"/>
    </row>
    <row r="1541">
      <c r="A1541" s="35" t="n"/>
      <c r="B1541" s="35" t="n"/>
      <c r="C1541" s="35" t="n"/>
      <c r="D1541" s="35" t="n"/>
      <c r="E1541" s="35" t="n"/>
      <c r="F1541" s="172" t="n"/>
      <c r="G1541" s="35" t="n"/>
      <c r="H1541" s="35" t="n"/>
      <c r="I1541" s="35" t="n"/>
      <c r="J1541" s="35" t="n"/>
    </row>
    <row r="1542">
      <c r="A1542" s="35" t="n"/>
      <c r="B1542" s="35" t="n"/>
      <c r="C1542" s="35" t="n"/>
      <c r="D1542" s="35" t="n"/>
      <c r="E1542" s="35" t="n"/>
      <c r="F1542" s="172" t="n"/>
      <c r="G1542" s="35" t="n"/>
      <c r="H1542" s="35" t="n"/>
      <c r="I1542" s="35" t="n"/>
      <c r="J1542" s="35" t="n"/>
    </row>
    <row r="1543">
      <c r="A1543" s="35" t="n"/>
      <c r="B1543" s="35" t="n"/>
      <c r="C1543" s="35" t="n"/>
      <c r="D1543" s="35" t="n"/>
      <c r="E1543" s="35" t="n"/>
      <c r="F1543" s="172" t="n"/>
      <c r="G1543" s="35" t="n"/>
      <c r="H1543" s="35" t="n"/>
      <c r="I1543" s="35" t="n"/>
      <c r="J1543" s="35" t="n"/>
    </row>
    <row r="1544">
      <c r="A1544" s="35" t="n"/>
      <c r="B1544" s="35" t="n"/>
      <c r="C1544" s="35" t="n"/>
      <c r="D1544" s="35" t="n"/>
      <c r="E1544" s="35" t="n"/>
      <c r="F1544" s="172" t="n"/>
      <c r="G1544" s="35" t="n"/>
      <c r="H1544" s="35" t="n"/>
      <c r="I1544" s="35" t="n"/>
      <c r="J1544" s="35" t="n"/>
    </row>
    <row r="1545">
      <c r="A1545" s="35" t="n"/>
      <c r="B1545" s="35" t="n"/>
      <c r="C1545" s="35" t="n"/>
      <c r="D1545" s="35" t="n"/>
      <c r="E1545" s="35" t="n"/>
      <c r="F1545" s="172" t="n"/>
      <c r="G1545" s="35" t="n"/>
      <c r="H1545" s="35" t="n"/>
      <c r="I1545" s="35" t="n"/>
      <c r="J1545" s="35" t="n"/>
    </row>
    <row r="1546">
      <c r="A1546" s="35" t="n"/>
      <c r="B1546" s="35" t="n"/>
      <c r="C1546" s="35" t="n"/>
      <c r="D1546" s="35" t="n"/>
      <c r="E1546" s="35" t="n"/>
      <c r="F1546" s="172" t="n"/>
      <c r="G1546" s="35" t="n"/>
      <c r="H1546" s="35" t="n"/>
      <c r="I1546" s="35" t="n"/>
      <c r="J1546" s="35" t="n"/>
    </row>
    <row r="1547">
      <c r="A1547" s="35" t="n"/>
      <c r="B1547" s="35" t="n"/>
      <c r="C1547" s="35" t="n"/>
      <c r="D1547" s="35" t="n"/>
      <c r="E1547" s="35" t="n"/>
      <c r="F1547" s="172" t="n"/>
      <c r="G1547" s="35" t="n"/>
      <c r="H1547" s="35" t="n"/>
      <c r="I1547" s="35" t="n"/>
      <c r="J1547" s="35" t="n"/>
    </row>
    <row r="1548">
      <c r="A1548" s="35" t="n"/>
      <c r="B1548" s="35" t="n"/>
      <c r="C1548" s="35" t="n"/>
      <c r="D1548" s="35" t="n"/>
      <c r="E1548" s="35" t="n"/>
      <c r="F1548" s="172" t="n"/>
      <c r="G1548" s="35" t="n"/>
      <c r="H1548" s="35" t="n"/>
      <c r="I1548" s="35" t="n"/>
      <c r="J1548" s="35" t="n"/>
    </row>
    <row r="1549">
      <c r="A1549" s="35" t="n"/>
      <c r="B1549" s="35" t="n"/>
      <c r="C1549" s="35" t="n"/>
      <c r="D1549" s="35" t="n"/>
      <c r="E1549" s="35" t="n"/>
      <c r="F1549" s="172" t="n"/>
      <c r="G1549" s="35" t="n"/>
      <c r="H1549" s="35" t="n"/>
      <c r="I1549" s="35" t="n"/>
      <c r="J1549" s="35" t="n"/>
    </row>
    <row r="1550">
      <c r="A1550" s="35" t="n"/>
      <c r="B1550" s="35" t="n"/>
      <c r="C1550" s="35" t="n"/>
      <c r="D1550" s="35" t="n"/>
      <c r="E1550" s="35" t="n"/>
      <c r="F1550" s="172" t="n"/>
      <c r="G1550" s="35" t="n"/>
      <c r="H1550" s="35" t="n"/>
      <c r="I1550" s="35" t="n"/>
      <c r="J1550" s="35" t="n"/>
    </row>
    <row r="1551">
      <c r="A1551" s="35" t="n"/>
      <c r="B1551" s="35" t="n"/>
      <c r="C1551" s="35" t="n"/>
      <c r="D1551" s="35" t="n"/>
      <c r="E1551" s="35" t="n"/>
      <c r="F1551" s="172" t="n"/>
      <c r="G1551" s="35" t="n"/>
      <c r="H1551" s="35" t="n"/>
      <c r="I1551" s="35" t="n"/>
      <c r="J1551" s="35" t="n"/>
    </row>
    <row r="1552">
      <c r="A1552" s="35" t="n"/>
      <c r="B1552" s="35" t="n"/>
      <c r="C1552" s="35" t="n"/>
      <c r="D1552" s="35" t="n"/>
      <c r="E1552" s="35" t="n"/>
      <c r="F1552" s="172" t="n"/>
      <c r="G1552" s="35" t="n"/>
      <c r="H1552" s="35" t="n"/>
      <c r="I1552" s="35" t="n"/>
      <c r="J1552" s="35" t="n"/>
    </row>
    <row r="1553">
      <c r="A1553" s="35" t="n"/>
      <c r="B1553" s="35" t="n"/>
      <c r="C1553" s="35" t="n"/>
      <c r="D1553" s="35" t="n"/>
      <c r="E1553" s="35" t="n"/>
      <c r="F1553" s="172" t="n"/>
      <c r="G1553" s="35" t="n"/>
      <c r="H1553" s="35" t="n"/>
      <c r="I1553" s="35" t="n"/>
      <c r="J1553" s="35" t="n"/>
    </row>
    <row r="1554">
      <c r="A1554" s="35" t="n"/>
      <c r="B1554" s="35" t="n"/>
      <c r="C1554" s="35" t="n"/>
      <c r="D1554" s="35" t="n"/>
      <c r="E1554" s="35" t="n"/>
      <c r="F1554" s="172" t="n"/>
      <c r="G1554" s="35" t="n"/>
      <c r="H1554" s="35" t="n"/>
      <c r="I1554" s="35" t="n"/>
      <c r="J1554" s="35" t="n"/>
    </row>
    <row r="1555">
      <c r="A1555" s="35" t="n"/>
      <c r="B1555" s="35" t="n"/>
      <c r="C1555" s="35" t="n"/>
      <c r="D1555" s="35" t="n"/>
      <c r="E1555" s="35" t="n"/>
      <c r="F1555" s="172" t="n"/>
      <c r="G1555" s="35" t="n"/>
      <c r="H1555" s="35" t="n"/>
      <c r="I1555" s="35" t="n"/>
      <c r="J1555" s="35" t="n"/>
    </row>
    <row r="1556">
      <c r="A1556" s="35" t="n"/>
      <c r="B1556" s="35" t="n"/>
      <c r="C1556" s="35" t="n"/>
      <c r="D1556" s="35" t="n"/>
      <c r="E1556" s="35" t="n"/>
      <c r="F1556" s="172" t="n"/>
      <c r="G1556" s="35" t="n"/>
      <c r="H1556" s="35" t="n"/>
      <c r="I1556" s="35" t="n"/>
      <c r="J1556" s="35" t="n"/>
    </row>
    <row r="1557">
      <c r="A1557" s="35" t="n"/>
      <c r="B1557" s="35" t="n"/>
      <c r="C1557" s="35" t="n"/>
      <c r="D1557" s="35" t="n"/>
      <c r="E1557" s="35" t="n"/>
      <c r="F1557" s="172" t="n"/>
      <c r="G1557" s="35" t="n"/>
      <c r="H1557" s="35" t="n"/>
      <c r="I1557" s="35" t="n"/>
      <c r="J1557" s="35" t="n"/>
    </row>
    <row r="1558">
      <c r="A1558" s="35" t="n"/>
      <c r="B1558" s="35" t="n"/>
      <c r="C1558" s="35" t="n"/>
      <c r="D1558" s="35" t="n"/>
      <c r="E1558" s="35" t="n"/>
      <c r="F1558" s="172" t="n"/>
      <c r="G1558" s="35" t="n"/>
      <c r="H1558" s="35" t="n"/>
      <c r="I1558" s="35" t="n"/>
      <c r="J1558" s="35" t="n"/>
    </row>
    <row r="1559">
      <c r="A1559" s="35" t="n"/>
      <c r="B1559" s="35" t="n"/>
      <c r="C1559" s="35" t="n"/>
      <c r="D1559" s="35" t="n"/>
      <c r="E1559" s="35" t="n"/>
      <c r="F1559" s="172" t="n"/>
      <c r="G1559" s="35" t="n"/>
      <c r="H1559" s="35" t="n"/>
      <c r="I1559" s="35" t="n"/>
      <c r="J1559" s="35" t="n"/>
    </row>
    <row r="1560">
      <c r="A1560" s="35" t="n"/>
      <c r="B1560" s="35" t="n"/>
      <c r="C1560" s="35" t="n"/>
      <c r="D1560" s="35" t="n"/>
      <c r="E1560" s="35" t="n"/>
      <c r="F1560" s="172" t="n"/>
      <c r="G1560" s="35" t="n"/>
      <c r="H1560" s="35" t="n"/>
      <c r="I1560" s="35" t="n"/>
      <c r="J1560" s="35" t="n"/>
    </row>
    <row r="1561">
      <c r="A1561" s="35" t="n"/>
      <c r="B1561" s="35" t="n"/>
      <c r="C1561" s="35" t="n"/>
      <c r="D1561" s="35" t="n"/>
      <c r="E1561" s="35" t="n"/>
      <c r="F1561" s="172" t="n"/>
      <c r="G1561" s="35" t="n"/>
      <c r="H1561" s="35" t="n"/>
      <c r="I1561" s="35" t="n"/>
      <c r="J1561" s="35" t="n"/>
    </row>
    <row r="1562">
      <c r="A1562" s="35" t="n"/>
      <c r="B1562" s="35" t="n"/>
      <c r="C1562" s="35" t="n"/>
      <c r="D1562" s="35" t="n"/>
      <c r="E1562" s="35" t="n"/>
      <c r="F1562" s="172" t="n"/>
      <c r="G1562" s="35" t="n"/>
      <c r="H1562" s="35" t="n"/>
      <c r="I1562" s="35" t="n"/>
      <c r="J1562" s="35" t="n"/>
    </row>
    <row r="1563">
      <c r="A1563" s="35" t="n"/>
      <c r="B1563" s="35" t="n"/>
      <c r="C1563" s="35" t="n"/>
      <c r="D1563" s="35" t="n"/>
      <c r="E1563" s="35" t="n"/>
      <c r="F1563" s="172" t="n"/>
      <c r="G1563" s="35" t="n"/>
      <c r="H1563" s="35" t="n"/>
      <c r="I1563" s="35" t="n"/>
      <c r="J1563" s="35" t="n"/>
    </row>
    <row r="1564">
      <c r="A1564" s="35" t="n"/>
      <c r="B1564" s="35" t="n"/>
      <c r="C1564" s="35" t="n"/>
      <c r="D1564" s="35" t="n"/>
      <c r="E1564" s="35" t="n"/>
      <c r="F1564" s="172" t="n"/>
      <c r="G1564" s="35" t="n"/>
      <c r="H1564" s="35" t="n"/>
      <c r="I1564" s="35" t="n"/>
      <c r="J1564" s="35" t="n"/>
    </row>
    <row r="1565">
      <c r="A1565" s="35" t="n"/>
      <c r="B1565" s="35" t="n"/>
      <c r="C1565" s="35" t="n"/>
      <c r="D1565" s="35" t="n"/>
      <c r="E1565" s="35" t="n"/>
      <c r="F1565" s="172" t="n"/>
      <c r="G1565" s="35" t="n"/>
      <c r="H1565" s="35" t="n"/>
      <c r="I1565" s="35" t="n"/>
      <c r="J1565" s="35" t="n"/>
    </row>
    <row r="1566">
      <c r="A1566" s="35" t="n"/>
      <c r="B1566" s="35" t="n"/>
      <c r="C1566" s="35" t="n"/>
      <c r="D1566" s="35" t="n"/>
      <c r="E1566" s="35" t="n"/>
      <c r="F1566" s="172" t="n"/>
      <c r="G1566" s="35" t="n"/>
      <c r="H1566" s="35" t="n"/>
      <c r="I1566" s="35" t="n"/>
      <c r="J1566" s="35" t="n"/>
    </row>
    <row r="1567">
      <c r="A1567" s="35" t="n"/>
      <c r="B1567" s="35" t="n"/>
      <c r="C1567" s="35" t="n"/>
      <c r="D1567" s="35" t="n"/>
      <c r="E1567" s="35" t="n"/>
      <c r="F1567" s="172" t="n"/>
      <c r="G1567" s="35" t="n"/>
      <c r="H1567" s="35" t="n"/>
      <c r="I1567" s="35" t="n"/>
      <c r="J1567" s="35" t="n"/>
    </row>
    <row r="1568">
      <c r="A1568" s="35" t="n"/>
      <c r="B1568" s="35" t="n"/>
      <c r="C1568" s="35" t="n"/>
      <c r="D1568" s="35" t="n"/>
      <c r="E1568" s="35" t="n"/>
      <c r="F1568" s="172" t="n"/>
      <c r="G1568" s="35" t="n"/>
      <c r="H1568" s="35" t="n"/>
      <c r="I1568" s="35" t="n"/>
      <c r="J1568" s="35" t="n"/>
    </row>
    <row r="1569">
      <c r="A1569" s="35" t="n"/>
      <c r="B1569" s="35" t="n"/>
      <c r="C1569" s="35" t="n"/>
      <c r="D1569" s="35" t="n"/>
      <c r="E1569" s="35" t="n"/>
      <c r="F1569" s="172" t="n"/>
      <c r="G1569" s="35" t="n"/>
      <c r="H1569" s="35" t="n"/>
      <c r="I1569" s="35" t="n"/>
      <c r="J1569" s="35" t="n"/>
    </row>
    <row r="1570">
      <c r="A1570" s="35" t="n"/>
      <c r="B1570" s="35" t="n"/>
      <c r="C1570" s="35" t="n"/>
      <c r="D1570" s="35" t="n"/>
      <c r="E1570" s="35" t="n"/>
      <c r="F1570" s="172" t="n"/>
      <c r="G1570" s="35" t="n"/>
      <c r="H1570" s="35" t="n"/>
      <c r="I1570" s="35" t="n"/>
      <c r="J1570" s="35" t="n"/>
    </row>
    <row r="1571">
      <c r="A1571" s="35" t="n"/>
      <c r="B1571" s="35" t="n"/>
      <c r="C1571" s="35" t="n"/>
      <c r="D1571" s="35" t="n"/>
      <c r="E1571" s="35" t="n"/>
      <c r="F1571" s="172" t="n"/>
      <c r="G1571" s="35" t="n"/>
      <c r="H1571" s="35" t="n"/>
      <c r="I1571" s="35" t="n"/>
      <c r="J1571" s="35" t="n"/>
    </row>
    <row r="1572">
      <c r="A1572" s="35" t="n"/>
      <c r="B1572" s="35" t="n"/>
      <c r="C1572" s="35" t="n"/>
      <c r="D1572" s="35" t="n"/>
      <c r="E1572" s="35" t="n"/>
      <c r="F1572" s="172" t="n"/>
      <c r="G1572" s="35" t="n"/>
      <c r="H1572" s="35" t="n"/>
      <c r="I1572" s="35" t="n"/>
      <c r="J1572" s="35" t="n"/>
    </row>
    <row r="1573">
      <c r="A1573" s="35" t="n"/>
      <c r="B1573" s="35" t="n"/>
      <c r="C1573" s="35" t="n"/>
      <c r="D1573" s="35" t="n"/>
      <c r="E1573" s="35" t="n"/>
      <c r="F1573" s="172" t="n"/>
      <c r="G1573" s="35" t="n"/>
      <c r="H1573" s="35" t="n"/>
      <c r="I1573" s="35" t="n"/>
      <c r="J1573" s="35" t="n"/>
    </row>
    <row r="1574">
      <c r="A1574" s="35" t="n"/>
      <c r="B1574" s="35" t="n"/>
      <c r="C1574" s="35" t="n"/>
      <c r="D1574" s="35" t="n"/>
      <c r="E1574" s="35" t="n"/>
      <c r="F1574" s="172" t="n"/>
      <c r="G1574" s="35" t="n"/>
      <c r="H1574" s="35" t="n"/>
      <c r="I1574" s="35" t="n"/>
      <c r="J1574" s="35" t="n"/>
    </row>
    <row r="1575">
      <c r="A1575" s="35" t="n"/>
      <c r="B1575" s="35" t="n"/>
      <c r="C1575" s="35" t="n"/>
      <c r="D1575" s="35" t="n"/>
      <c r="E1575" s="35" t="n"/>
      <c r="F1575" s="172" t="n"/>
      <c r="G1575" s="35" t="n"/>
      <c r="H1575" s="35" t="n"/>
      <c r="I1575" s="35" t="n"/>
      <c r="J1575" s="35" t="n"/>
    </row>
    <row r="1576">
      <c r="A1576" s="35" t="n"/>
      <c r="B1576" s="35" t="n"/>
      <c r="C1576" s="35" t="n"/>
      <c r="D1576" s="35" t="n"/>
      <c r="E1576" s="35" t="n"/>
      <c r="F1576" s="172" t="n"/>
      <c r="G1576" s="35" t="n"/>
      <c r="H1576" s="35" t="n"/>
      <c r="I1576" s="35" t="n"/>
      <c r="J1576" s="35" t="n"/>
    </row>
    <row r="1577">
      <c r="A1577" s="35" t="n"/>
      <c r="B1577" s="35" t="n"/>
      <c r="C1577" s="35" t="n"/>
      <c r="D1577" s="35" t="n"/>
      <c r="E1577" s="35" t="n"/>
      <c r="F1577" s="172" t="n"/>
      <c r="G1577" s="35" t="n"/>
      <c r="H1577" s="35" t="n"/>
      <c r="I1577" s="35" t="n"/>
      <c r="J1577" s="35" t="n"/>
    </row>
    <row r="1578">
      <c r="A1578" s="35" t="n"/>
      <c r="B1578" s="35" t="n"/>
      <c r="C1578" s="35" t="n"/>
      <c r="D1578" s="35" t="n"/>
      <c r="E1578" s="35" t="n"/>
      <c r="F1578" s="172" t="n"/>
      <c r="G1578" s="35" t="n"/>
      <c r="H1578" s="35" t="n"/>
      <c r="I1578" s="35" t="n"/>
      <c r="J1578" s="35" t="n"/>
    </row>
    <row r="1579">
      <c r="A1579" s="35" t="n"/>
      <c r="B1579" s="35" t="n"/>
      <c r="C1579" s="35" t="n"/>
      <c r="D1579" s="35" t="n"/>
      <c r="E1579" s="35" t="n"/>
      <c r="F1579" s="172" t="n"/>
      <c r="G1579" s="35" t="n"/>
      <c r="H1579" s="35" t="n"/>
      <c r="I1579" s="35" t="n"/>
      <c r="J1579" s="35" t="n"/>
    </row>
    <row r="1580">
      <c r="A1580" s="35" t="n"/>
      <c r="B1580" s="35" t="n"/>
      <c r="C1580" s="35" t="n"/>
      <c r="D1580" s="35" t="n"/>
      <c r="E1580" s="35" t="n"/>
      <c r="F1580" s="172" t="n"/>
      <c r="G1580" s="35" t="n"/>
      <c r="H1580" s="35" t="n"/>
      <c r="I1580" s="35" t="n"/>
      <c r="J1580" s="35" t="n"/>
    </row>
    <row r="1581">
      <c r="A1581" s="35" t="n"/>
      <c r="B1581" s="35" t="n"/>
      <c r="C1581" s="35" t="n"/>
      <c r="D1581" s="35" t="n"/>
      <c r="E1581" s="35" t="n"/>
      <c r="F1581" s="172" t="n"/>
      <c r="G1581" s="35" t="n"/>
      <c r="H1581" s="35" t="n"/>
      <c r="I1581" s="35" t="n"/>
      <c r="J1581" s="35" t="n"/>
    </row>
    <row r="1582">
      <c r="A1582" s="35" t="n"/>
      <c r="B1582" s="35" t="n"/>
      <c r="C1582" s="35" t="n"/>
      <c r="D1582" s="35" t="n"/>
      <c r="E1582" s="35" t="n"/>
      <c r="F1582" s="172" t="n"/>
      <c r="G1582" s="35" t="n"/>
      <c r="H1582" s="35" t="n"/>
      <c r="I1582" s="35" t="n"/>
      <c r="J1582" s="35" t="n"/>
    </row>
    <row r="1583">
      <c r="A1583" s="35" t="n"/>
      <c r="B1583" s="35" t="n"/>
      <c r="C1583" s="35" t="n"/>
      <c r="D1583" s="35" t="n"/>
      <c r="E1583" s="35" t="n"/>
      <c r="F1583" s="172" t="n"/>
      <c r="G1583" s="35" t="n"/>
      <c r="H1583" s="35" t="n"/>
      <c r="I1583" s="35" t="n"/>
      <c r="J1583" s="35" t="n"/>
    </row>
    <row r="1584">
      <c r="A1584" s="35" t="n"/>
      <c r="B1584" s="35" t="n"/>
      <c r="C1584" s="35" t="n"/>
      <c r="D1584" s="35" t="n"/>
      <c r="E1584" s="35" t="n"/>
      <c r="F1584" s="172" t="n"/>
      <c r="G1584" s="35" t="n"/>
      <c r="H1584" s="35" t="n"/>
      <c r="I1584" s="35" t="n"/>
      <c r="J1584" s="35" t="n"/>
    </row>
    <row r="1585">
      <c r="A1585" s="35" t="n"/>
      <c r="B1585" s="35" t="n"/>
      <c r="C1585" s="35" t="n"/>
      <c r="D1585" s="35" t="n"/>
      <c r="E1585" s="35" t="n"/>
      <c r="F1585" s="172" t="n"/>
      <c r="G1585" s="35" t="n"/>
      <c r="H1585" s="35" t="n"/>
      <c r="I1585" s="35" t="n"/>
      <c r="J1585" s="35" t="n"/>
    </row>
    <row r="1586">
      <c r="A1586" s="35" t="n"/>
      <c r="B1586" s="35" t="n"/>
      <c r="C1586" s="35" t="n"/>
      <c r="D1586" s="35" t="n"/>
      <c r="E1586" s="35" t="n"/>
      <c r="F1586" s="172" t="n"/>
      <c r="G1586" s="35" t="n"/>
      <c r="H1586" s="35" t="n"/>
      <c r="I1586" s="35" t="n"/>
      <c r="J1586" s="35" t="n"/>
    </row>
    <row r="1587">
      <c r="A1587" s="35" t="n"/>
      <c r="B1587" s="35" t="n"/>
      <c r="C1587" s="35" t="n"/>
      <c r="D1587" s="35" t="n"/>
      <c r="E1587" s="35" t="n"/>
      <c r="F1587" s="172" t="n"/>
      <c r="G1587" s="35" t="n"/>
      <c r="H1587" s="35" t="n"/>
      <c r="I1587" s="35" t="n"/>
      <c r="J1587" s="35" t="n"/>
    </row>
    <row r="1588">
      <c r="A1588" s="35" t="n"/>
      <c r="B1588" s="35" t="n"/>
      <c r="C1588" s="35" t="n"/>
      <c r="D1588" s="35" t="n"/>
      <c r="E1588" s="35" t="n"/>
      <c r="F1588" s="172" t="n"/>
      <c r="G1588" s="35" t="n"/>
      <c r="H1588" s="35" t="n"/>
      <c r="I1588" s="35" t="n"/>
      <c r="J1588" s="35" t="n"/>
    </row>
    <row r="1589">
      <c r="A1589" s="35" t="n"/>
      <c r="B1589" s="35" t="n"/>
      <c r="C1589" s="35" t="n"/>
      <c r="D1589" s="35" t="n"/>
      <c r="E1589" s="35" t="n"/>
      <c r="F1589" s="172" t="n"/>
      <c r="G1589" s="35" t="n"/>
      <c r="H1589" s="35" t="n"/>
      <c r="I1589" s="35" t="n"/>
      <c r="J1589" s="35" t="n"/>
    </row>
    <row r="1590">
      <c r="A1590" s="35" t="n"/>
      <c r="B1590" s="35" t="n"/>
      <c r="C1590" s="35" t="n"/>
      <c r="D1590" s="35" t="n"/>
      <c r="E1590" s="35" t="n"/>
      <c r="F1590" s="172" t="n"/>
      <c r="G1590" s="35" t="n"/>
      <c r="H1590" s="35" t="n"/>
      <c r="I1590" s="35" t="n"/>
      <c r="J1590" s="35" t="n"/>
    </row>
    <row r="1591">
      <c r="A1591" s="35" t="n"/>
      <c r="B1591" s="35" t="n"/>
      <c r="C1591" s="35" t="n"/>
      <c r="D1591" s="35" t="n"/>
      <c r="E1591" s="35" t="n"/>
      <c r="F1591" s="172" t="n"/>
      <c r="G1591" s="35" t="n"/>
      <c r="H1591" s="35" t="n"/>
      <c r="I1591" s="35" t="n"/>
      <c r="J1591" s="35" t="n"/>
    </row>
    <row r="1592">
      <c r="A1592" s="35" t="n"/>
      <c r="B1592" s="35" t="n"/>
      <c r="C1592" s="35" t="n"/>
      <c r="D1592" s="35" t="n"/>
      <c r="E1592" s="35" t="n"/>
      <c r="F1592" s="172" t="n"/>
      <c r="G1592" s="35" t="n"/>
      <c r="H1592" s="35" t="n"/>
      <c r="I1592" s="35" t="n"/>
      <c r="J1592" s="35" t="n"/>
    </row>
    <row r="1593">
      <c r="A1593" s="35" t="n"/>
      <c r="B1593" s="35" t="n"/>
      <c r="C1593" s="35" t="n"/>
      <c r="D1593" s="35" t="n"/>
      <c r="E1593" s="35" t="n"/>
      <c r="F1593" s="172" t="n"/>
      <c r="G1593" s="35" t="n"/>
      <c r="H1593" s="35" t="n"/>
      <c r="I1593" s="35" t="n"/>
      <c r="J1593" s="35" t="n"/>
    </row>
    <row r="1594">
      <c r="A1594" s="35" t="n"/>
      <c r="B1594" s="35" t="n"/>
      <c r="C1594" s="35" t="n"/>
      <c r="D1594" s="35" t="n"/>
      <c r="E1594" s="35" t="n"/>
      <c r="F1594" s="172" t="n"/>
      <c r="G1594" s="35" t="n"/>
      <c r="H1594" s="35" t="n"/>
      <c r="I1594" s="35" t="n"/>
      <c r="J1594" s="35" t="n"/>
    </row>
    <row r="1595">
      <c r="A1595" s="35" t="n"/>
      <c r="B1595" s="35" t="n"/>
      <c r="C1595" s="35" t="n"/>
      <c r="D1595" s="35" t="n"/>
      <c r="E1595" s="35" t="n"/>
      <c r="F1595" s="172" t="n"/>
      <c r="G1595" s="35" t="n"/>
      <c r="H1595" s="35" t="n"/>
      <c r="I1595" s="35" t="n"/>
      <c r="J1595" s="35" t="n"/>
    </row>
    <row r="1596">
      <c r="A1596" s="35" t="n"/>
      <c r="B1596" s="35" t="n"/>
      <c r="C1596" s="35" t="n"/>
      <c r="D1596" s="35" t="n"/>
      <c r="E1596" s="35" t="n"/>
      <c r="F1596" s="172" t="n"/>
      <c r="G1596" s="35" t="n"/>
      <c r="H1596" s="35" t="n"/>
      <c r="I1596" s="35" t="n"/>
      <c r="J1596" s="35" t="n"/>
    </row>
    <row r="1597">
      <c r="A1597" s="35" t="n"/>
      <c r="B1597" s="35" t="n"/>
      <c r="C1597" s="35" t="n"/>
      <c r="D1597" s="35" t="n"/>
      <c r="E1597" s="35" t="n"/>
      <c r="F1597" s="172" t="n"/>
      <c r="G1597" s="35" t="n"/>
      <c r="H1597" s="35" t="n"/>
      <c r="I1597" s="35" t="n"/>
      <c r="J1597" s="35" t="n"/>
    </row>
    <row r="1598">
      <c r="A1598" s="35" t="n"/>
      <c r="B1598" s="35" t="n"/>
      <c r="C1598" s="35" t="n"/>
      <c r="D1598" s="35" t="n"/>
      <c r="E1598" s="35" t="n"/>
      <c r="F1598" s="172" t="n"/>
      <c r="G1598" s="35" t="n"/>
      <c r="H1598" s="35" t="n"/>
      <c r="I1598" s="35" t="n"/>
      <c r="J1598" s="35" t="n"/>
    </row>
    <row r="1599">
      <c r="A1599" s="35" t="n"/>
      <c r="B1599" s="35" t="n"/>
      <c r="C1599" s="35" t="n"/>
      <c r="D1599" s="35" t="n"/>
      <c r="E1599" s="35" t="n"/>
      <c r="F1599" s="172" t="n"/>
      <c r="G1599" s="35" t="n"/>
      <c r="H1599" s="35" t="n"/>
      <c r="I1599" s="35" t="n"/>
      <c r="J1599" s="35" t="n"/>
    </row>
    <row r="1600">
      <c r="A1600" s="35" t="n"/>
      <c r="B1600" s="35" t="n"/>
      <c r="C1600" s="35" t="n"/>
      <c r="D1600" s="35" t="n"/>
      <c r="E1600" s="35" t="n"/>
      <c r="F1600" s="172" t="n"/>
      <c r="G1600" s="35" t="n"/>
      <c r="H1600" s="35" t="n"/>
      <c r="I1600" s="35" t="n"/>
      <c r="J1600" s="35" t="n"/>
    </row>
    <row r="1601">
      <c r="A1601" s="35" t="n"/>
      <c r="B1601" s="35" t="n"/>
      <c r="C1601" s="35" t="n"/>
      <c r="D1601" s="35" t="n"/>
      <c r="E1601" s="35" t="n"/>
      <c r="F1601" s="172" t="n"/>
      <c r="G1601" s="35" t="n"/>
      <c r="H1601" s="35" t="n"/>
      <c r="I1601" s="35" t="n"/>
      <c r="J1601" s="35" t="n"/>
    </row>
    <row r="1602">
      <c r="A1602" s="35" t="n"/>
      <c r="B1602" s="35" t="n"/>
      <c r="C1602" s="35" t="n"/>
      <c r="D1602" s="35" t="n"/>
      <c r="E1602" s="35" t="n"/>
      <c r="F1602" s="172" t="n"/>
      <c r="G1602" s="35" t="n"/>
      <c r="H1602" s="35" t="n"/>
      <c r="I1602" s="35" t="n"/>
      <c r="J1602" s="35" t="n"/>
    </row>
    <row r="1603">
      <c r="A1603" s="35" t="n"/>
      <c r="B1603" s="35" t="n"/>
      <c r="C1603" s="35" t="n"/>
      <c r="D1603" s="35" t="n"/>
      <c r="E1603" s="35" t="n"/>
      <c r="F1603" s="172" t="n"/>
      <c r="G1603" s="35" t="n"/>
      <c r="H1603" s="35" t="n"/>
      <c r="I1603" s="35" t="n"/>
      <c r="J1603" s="35" t="n"/>
    </row>
    <row r="1604">
      <c r="A1604" s="35" t="n"/>
      <c r="B1604" s="35" t="n"/>
      <c r="C1604" s="35" t="n"/>
      <c r="D1604" s="35" t="n"/>
      <c r="E1604" s="35" t="n"/>
      <c r="F1604" s="172" t="n"/>
      <c r="G1604" s="35" t="n"/>
      <c r="H1604" s="35" t="n"/>
      <c r="I1604" s="35" t="n"/>
      <c r="J1604" s="35" t="n"/>
    </row>
    <row r="1605">
      <c r="A1605" s="35" t="n"/>
      <c r="B1605" s="35" t="n"/>
      <c r="C1605" s="35" t="n"/>
      <c r="D1605" s="35" t="n"/>
      <c r="E1605" s="35" t="n"/>
      <c r="F1605" s="172" t="n"/>
      <c r="G1605" s="35" t="n"/>
      <c r="H1605" s="35" t="n"/>
      <c r="I1605" s="35" t="n"/>
      <c r="J1605" s="35" t="n"/>
    </row>
    <row r="1606">
      <c r="A1606" s="35" t="n"/>
      <c r="B1606" s="35" t="n"/>
      <c r="C1606" s="35" t="n"/>
      <c r="D1606" s="35" t="n"/>
      <c r="E1606" s="35" t="n"/>
      <c r="F1606" s="172" t="n"/>
      <c r="G1606" s="35" t="n"/>
      <c r="H1606" s="35" t="n"/>
      <c r="I1606" s="35" t="n"/>
      <c r="J1606" s="35" t="n"/>
    </row>
    <row r="1607">
      <c r="A1607" s="35" t="n"/>
      <c r="B1607" s="35" t="n"/>
      <c r="C1607" s="35" t="n"/>
      <c r="D1607" s="35" t="n"/>
      <c r="E1607" s="35" t="n"/>
      <c r="F1607" s="172" t="n"/>
      <c r="G1607" s="35" t="n"/>
      <c r="H1607" s="35" t="n"/>
      <c r="I1607" s="35" t="n"/>
      <c r="J1607" s="35" t="n"/>
    </row>
    <row r="1608">
      <c r="A1608" s="35" t="n"/>
      <c r="B1608" s="35" t="n"/>
      <c r="C1608" s="35" t="n"/>
      <c r="D1608" s="35" t="n"/>
      <c r="E1608" s="35" t="n"/>
      <c r="F1608" s="172" t="n"/>
      <c r="G1608" s="35" t="n"/>
      <c r="H1608" s="35" t="n"/>
      <c r="I1608" s="35" t="n"/>
      <c r="J1608" s="35" t="n"/>
    </row>
    <row r="1609">
      <c r="A1609" s="35" t="n"/>
      <c r="B1609" s="35" t="n"/>
      <c r="C1609" s="35" t="n"/>
      <c r="D1609" s="35" t="n"/>
      <c r="E1609" s="35" t="n"/>
      <c r="F1609" s="172" t="n"/>
      <c r="G1609" s="35" t="n"/>
      <c r="H1609" s="35" t="n"/>
      <c r="I1609" s="35" t="n"/>
      <c r="J1609" s="35" t="n"/>
    </row>
    <row r="1610">
      <c r="A1610" s="35" t="n"/>
      <c r="B1610" s="35" t="n"/>
      <c r="C1610" s="35" t="n"/>
      <c r="D1610" s="35" t="n"/>
      <c r="E1610" s="35" t="n"/>
      <c r="F1610" s="172" t="n"/>
      <c r="G1610" s="35" t="n"/>
      <c r="H1610" s="35" t="n"/>
      <c r="I1610" s="35" t="n"/>
      <c r="J1610" s="35" t="n"/>
    </row>
    <row r="1611">
      <c r="A1611" s="35" t="n"/>
      <c r="B1611" s="35" t="n"/>
      <c r="C1611" s="35" t="n"/>
      <c r="D1611" s="35" t="n"/>
      <c r="E1611" s="35" t="n"/>
      <c r="F1611" s="172" t="n"/>
      <c r="G1611" s="35" t="n"/>
      <c r="H1611" s="35" t="n"/>
      <c r="I1611" s="35" t="n"/>
      <c r="J1611" s="35" t="n"/>
    </row>
    <row r="1612">
      <c r="A1612" s="35" t="n"/>
      <c r="B1612" s="35" t="n"/>
      <c r="C1612" s="35" t="n"/>
      <c r="D1612" s="35" t="n"/>
      <c r="E1612" s="35" t="n"/>
      <c r="F1612" s="172" t="n"/>
      <c r="G1612" s="35" t="n"/>
      <c r="H1612" s="35" t="n"/>
      <c r="I1612" s="35" t="n"/>
      <c r="J1612" s="35" t="n"/>
    </row>
    <row r="1613">
      <c r="A1613" s="35" t="n"/>
      <c r="B1613" s="35" t="n"/>
      <c r="C1613" s="35" t="n"/>
      <c r="D1613" s="35" t="n"/>
      <c r="E1613" s="35" t="n"/>
      <c r="F1613" s="172" t="n"/>
      <c r="G1613" s="35" t="n"/>
      <c r="H1613" s="35" t="n"/>
      <c r="I1613" s="35" t="n"/>
      <c r="J1613" s="35" t="n"/>
    </row>
    <row r="1614">
      <c r="A1614" s="35" t="n"/>
      <c r="B1614" s="35" t="n"/>
      <c r="C1614" s="35" t="n"/>
      <c r="D1614" s="35" t="n"/>
      <c r="E1614" s="35" t="n"/>
      <c r="F1614" s="172" t="n"/>
      <c r="G1614" s="35" t="n"/>
      <c r="H1614" s="35" t="n"/>
      <c r="I1614" s="35" t="n"/>
      <c r="J1614" s="35" t="n"/>
    </row>
    <row r="1615">
      <c r="A1615" s="35" t="n"/>
      <c r="B1615" s="35" t="n"/>
      <c r="C1615" s="35" t="n"/>
      <c r="D1615" s="35" t="n"/>
      <c r="E1615" s="35" t="n"/>
      <c r="F1615" s="172" t="n"/>
      <c r="G1615" s="35" t="n"/>
      <c r="H1615" s="35" t="n"/>
      <c r="I1615" s="35" t="n"/>
      <c r="J1615" s="35" t="n"/>
    </row>
    <row r="1616">
      <c r="A1616" s="35" t="n"/>
      <c r="B1616" s="35" t="n"/>
      <c r="C1616" s="35" t="n"/>
      <c r="D1616" s="35" t="n"/>
      <c r="E1616" s="35" t="n"/>
      <c r="F1616" s="172" t="n"/>
      <c r="G1616" s="35" t="n"/>
      <c r="H1616" s="35" t="n"/>
      <c r="I1616" s="35" t="n"/>
      <c r="J1616" s="35" t="n"/>
    </row>
    <row r="1617">
      <c r="A1617" s="35" t="n"/>
      <c r="B1617" s="35" t="n"/>
      <c r="C1617" s="35" t="n"/>
      <c r="D1617" s="35" t="n"/>
      <c r="E1617" s="35" t="n"/>
      <c r="F1617" s="172" t="n"/>
      <c r="G1617" s="35" t="n"/>
      <c r="H1617" s="35" t="n"/>
      <c r="I1617" s="35" t="n"/>
      <c r="J1617" s="35" t="n"/>
    </row>
    <row r="1618">
      <c r="A1618" s="35" t="n"/>
      <c r="B1618" s="35" t="n"/>
      <c r="C1618" s="35" t="n"/>
      <c r="D1618" s="35" t="n"/>
      <c r="E1618" s="35" t="n"/>
      <c r="F1618" s="172" t="n"/>
      <c r="G1618" s="35" t="n"/>
      <c r="H1618" s="35" t="n"/>
      <c r="I1618" s="35" t="n"/>
      <c r="J1618" s="35" t="n"/>
    </row>
    <row r="1619">
      <c r="A1619" s="35" t="n"/>
      <c r="B1619" s="35" t="n"/>
      <c r="C1619" s="35" t="n"/>
      <c r="D1619" s="35" t="n"/>
      <c r="E1619" s="35" t="n"/>
      <c r="F1619" s="172" t="n"/>
      <c r="G1619" s="35" t="n"/>
      <c r="H1619" s="35" t="n"/>
      <c r="I1619" s="35" t="n"/>
      <c r="J1619" s="35" t="n"/>
    </row>
    <row r="1620">
      <c r="A1620" s="35" t="n"/>
      <c r="B1620" s="35" t="n"/>
      <c r="C1620" s="35" t="n"/>
      <c r="D1620" s="35" t="n"/>
      <c r="E1620" s="35" t="n"/>
      <c r="F1620" s="172" t="n"/>
      <c r="G1620" s="35" t="n"/>
      <c r="H1620" s="35" t="n"/>
      <c r="I1620" s="35" t="n"/>
      <c r="J1620" s="35" t="n"/>
    </row>
    <row r="1621">
      <c r="A1621" s="35" t="n"/>
      <c r="B1621" s="35" t="n"/>
      <c r="C1621" s="35" t="n"/>
      <c r="D1621" s="35" t="n"/>
      <c r="E1621" s="35" t="n"/>
      <c r="F1621" s="172" t="n"/>
      <c r="G1621" s="35" t="n"/>
      <c r="H1621" s="35" t="n"/>
      <c r="I1621" s="35" t="n"/>
      <c r="J1621" s="35" t="n"/>
    </row>
    <row r="1622">
      <c r="A1622" s="35" t="n"/>
      <c r="B1622" s="35" t="n"/>
      <c r="C1622" s="35" t="n"/>
      <c r="D1622" s="35" t="n"/>
      <c r="E1622" s="35" t="n"/>
      <c r="F1622" s="172" t="n"/>
      <c r="G1622" s="35" t="n"/>
      <c r="H1622" s="35" t="n"/>
      <c r="I1622" s="35" t="n"/>
      <c r="J1622" s="35" t="n"/>
    </row>
    <row r="1623">
      <c r="A1623" s="35" t="n"/>
      <c r="B1623" s="35" t="n"/>
      <c r="C1623" s="35" t="n"/>
      <c r="D1623" s="35" t="n"/>
      <c r="E1623" s="35" t="n"/>
      <c r="F1623" s="172" t="n"/>
      <c r="G1623" s="35" t="n"/>
      <c r="H1623" s="35" t="n"/>
      <c r="I1623" s="35" t="n"/>
      <c r="J1623" s="35" t="n"/>
    </row>
    <row r="1624">
      <c r="A1624" s="35" t="n"/>
      <c r="B1624" s="35" t="n"/>
      <c r="C1624" s="35" t="n"/>
      <c r="D1624" s="35" t="n"/>
      <c r="E1624" s="35" t="n"/>
      <c r="F1624" s="172" t="n"/>
      <c r="G1624" s="35" t="n"/>
      <c r="H1624" s="35" t="n"/>
      <c r="I1624" s="35" t="n"/>
      <c r="J1624" s="35" t="n"/>
    </row>
    <row r="1625">
      <c r="A1625" s="35" t="n"/>
      <c r="B1625" s="35" t="n"/>
      <c r="C1625" s="35" t="n"/>
      <c r="D1625" s="35" t="n"/>
      <c r="E1625" s="35" t="n"/>
      <c r="F1625" s="172" t="n"/>
      <c r="G1625" s="35" t="n"/>
      <c r="H1625" s="35" t="n"/>
      <c r="I1625" s="35" t="n"/>
      <c r="J1625" s="35" t="n"/>
    </row>
    <row r="1626">
      <c r="A1626" s="35" t="n"/>
      <c r="B1626" s="35" t="n"/>
      <c r="C1626" s="35" t="n"/>
      <c r="D1626" s="35" t="n"/>
      <c r="E1626" s="35" t="n"/>
      <c r="F1626" s="172" t="n"/>
      <c r="G1626" s="35" t="n"/>
      <c r="H1626" s="35" t="n"/>
      <c r="I1626" s="35" t="n"/>
      <c r="J1626" s="35" t="n"/>
    </row>
    <row r="1627">
      <c r="A1627" s="35" t="n"/>
      <c r="B1627" s="35" t="n"/>
      <c r="C1627" s="35" t="n"/>
      <c r="D1627" s="35" t="n"/>
      <c r="E1627" s="35" t="n"/>
      <c r="F1627" s="172" t="n"/>
      <c r="G1627" s="35" t="n"/>
      <c r="H1627" s="35" t="n"/>
      <c r="I1627" s="35" t="n"/>
      <c r="J1627" s="35" t="n"/>
    </row>
    <row r="1628">
      <c r="A1628" s="35" t="n"/>
      <c r="B1628" s="35" t="n"/>
      <c r="C1628" s="35" t="n"/>
      <c r="D1628" s="35" t="n"/>
      <c r="E1628" s="35" t="n"/>
      <c r="F1628" s="172" t="n"/>
      <c r="G1628" s="35" t="n"/>
      <c r="H1628" s="35" t="n"/>
      <c r="I1628" s="35" t="n"/>
      <c r="J1628" s="35" t="n"/>
    </row>
    <row r="1629">
      <c r="A1629" s="35" t="n"/>
      <c r="B1629" s="35" t="n"/>
      <c r="C1629" s="35" t="n"/>
      <c r="D1629" s="35" t="n"/>
      <c r="E1629" s="35" t="n"/>
      <c r="F1629" s="172" t="n"/>
      <c r="G1629" s="35" t="n"/>
      <c r="H1629" s="35" t="n"/>
      <c r="I1629" s="35" t="n"/>
      <c r="J1629" s="35" t="n"/>
    </row>
    <row r="1630">
      <c r="A1630" s="35" t="n"/>
      <c r="B1630" s="35" t="n"/>
      <c r="C1630" s="35" t="n"/>
      <c r="D1630" s="35" t="n"/>
      <c r="E1630" s="35" t="n"/>
      <c r="F1630" s="172" t="n"/>
      <c r="G1630" s="35" t="n"/>
      <c r="H1630" s="35" t="n"/>
      <c r="I1630" s="35" t="n"/>
      <c r="J1630" s="35" t="n"/>
    </row>
    <row r="1631">
      <c r="A1631" s="35" t="n"/>
      <c r="B1631" s="35" t="n"/>
      <c r="C1631" s="35" t="n"/>
      <c r="D1631" s="35" t="n"/>
      <c r="E1631" s="35" t="n"/>
      <c r="F1631" s="172" t="n"/>
      <c r="G1631" s="35" t="n"/>
      <c r="H1631" s="35" t="n"/>
      <c r="I1631" s="35" t="n"/>
      <c r="J1631" s="35" t="n"/>
    </row>
    <row r="1632">
      <c r="A1632" s="35" t="n"/>
      <c r="B1632" s="35" t="n"/>
      <c r="C1632" s="35" t="n"/>
      <c r="D1632" s="35" t="n"/>
      <c r="E1632" s="35" t="n"/>
      <c r="F1632" s="172" t="n"/>
      <c r="G1632" s="35" t="n"/>
      <c r="H1632" s="35" t="n"/>
      <c r="I1632" s="35" t="n"/>
      <c r="J1632" s="35" t="n"/>
    </row>
    <row r="1633">
      <c r="A1633" s="35" t="n"/>
      <c r="B1633" s="35" t="n"/>
      <c r="C1633" s="35" t="n"/>
      <c r="D1633" s="35" t="n"/>
      <c r="E1633" s="35" t="n"/>
      <c r="F1633" s="172" t="n"/>
      <c r="G1633" s="35" t="n"/>
      <c r="H1633" s="35" t="n"/>
      <c r="I1633" s="35" t="n"/>
      <c r="J1633" s="35" t="n"/>
    </row>
    <row r="1634">
      <c r="A1634" s="35" t="n"/>
      <c r="B1634" s="35" t="n"/>
      <c r="C1634" s="35" t="n"/>
      <c r="D1634" s="35" t="n"/>
      <c r="E1634" s="35" t="n"/>
      <c r="F1634" s="172" t="n"/>
      <c r="G1634" s="35" t="n"/>
      <c r="H1634" s="35" t="n"/>
      <c r="I1634" s="35" t="n"/>
      <c r="J1634" s="35" t="n"/>
    </row>
    <row r="1635">
      <c r="A1635" s="35" t="n"/>
      <c r="B1635" s="35" t="n"/>
      <c r="C1635" s="35" t="n"/>
      <c r="D1635" s="35" t="n"/>
      <c r="E1635" s="35" t="n"/>
      <c r="F1635" s="172" t="n"/>
      <c r="G1635" s="35" t="n"/>
      <c r="H1635" s="35" t="n"/>
      <c r="I1635" s="35" t="n"/>
      <c r="J1635" s="35" t="n"/>
    </row>
    <row r="1636">
      <c r="A1636" s="35" t="n"/>
      <c r="B1636" s="35" t="n"/>
      <c r="C1636" s="35" t="n"/>
      <c r="D1636" s="35" t="n"/>
      <c r="E1636" s="35" t="n"/>
      <c r="F1636" s="172" t="n"/>
      <c r="G1636" s="35" t="n"/>
      <c r="H1636" s="35" t="n"/>
      <c r="I1636" s="35" t="n"/>
      <c r="J1636" s="35" t="n"/>
    </row>
    <row r="1637">
      <c r="A1637" s="35" t="n"/>
      <c r="B1637" s="35" t="n"/>
      <c r="C1637" s="35" t="n"/>
      <c r="D1637" s="35" t="n"/>
      <c r="E1637" s="35" t="n"/>
      <c r="F1637" s="172" t="n"/>
      <c r="G1637" s="35" t="n"/>
      <c r="H1637" s="35" t="n"/>
      <c r="I1637" s="35" t="n"/>
      <c r="J1637" s="35" t="n"/>
    </row>
    <row r="1638">
      <c r="A1638" s="35" t="n"/>
      <c r="B1638" s="35" t="n"/>
      <c r="C1638" s="35" t="n"/>
      <c r="D1638" s="35" t="n"/>
      <c r="E1638" s="35" t="n"/>
      <c r="F1638" s="172" t="n"/>
      <c r="G1638" s="35" t="n"/>
      <c r="H1638" s="35" t="n"/>
      <c r="I1638" s="35" t="n"/>
      <c r="J1638" s="35" t="n"/>
    </row>
    <row r="1639">
      <c r="A1639" s="35" t="n"/>
      <c r="B1639" s="35" t="n"/>
      <c r="C1639" s="35" t="n"/>
      <c r="D1639" s="35" t="n"/>
      <c r="E1639" s="35" t="n"/>
      <c r="F1639" s="172" t="n"/>
      <c r="G1639" s="35" t="n"/>
      <c r="H1639" s="35" t="n"/>
      <c r="I1639" s="35" t="n"/>
      <c r="J1639" s="35" t="n"/>
    </row>
  </sheetData>
  <sheetProtection selectLockedCells="0" selectUnlockedCells="0" sheet="1" objects="1" insertRows="1" insertHyperlinks="1" autoFilter="1" scenarios="1" formatColumns="1" deleteColumns="1" insertColumns="1" pivotTables="1" deleteRows="1" formatCells="1" formatRows="1" sort="1"/>
  <dataValidations count="1">
    <dataValidation sqref="E1" showDropDown="0" showInputMessage="1" showErrorMessage="1" allowBlank="1" prompt="in kt N"/>
  </dataValidations>
  <pageMargins left="0.7" right="0.7" top="0.787401575" bottom="0.787401575" header="0.3" footer="0.3"/>
  <pageSetup orientation="portrait" paperSize="9"/>
</worksheet>
</file>

<file path=xl/worksheets/sheet15.xml><?xml version="1.0" encoding="utf-8"?>
<worksheet xmlns="http://schemas.openxmlformats.org/spreadsheetml/2006/main">
  <sheetPr codeName="Tabelle14">
    <tabColor theme="0" tint="-0.499954222235786"/>
    <outlinePr summaryBelow="1" summaryRight="1"/>
    <pageSetUpPr/>
  </sheetPr>
  <dimension ref="B1:G151"/>
  <sheetViews>
    <sheetView showGridLines="0" workbookViewId="0">
      <selection activeCell="G3" sqref="G3:G18"/>
    </sheetView>
  </sheetViews>
  <sheetFormatPr baseColWidth="10" defaultColWidth="11.5" defaultRowHeight="15"/>
  <cols>
    <col width="5.33203125" customWidth="1" style="537" min="1" max="1"/>
    <col width="34.33203125" bestFit="1" customWidth="1" style="537" min="2" max="2"/>
    <col width="37" bestFit="1" customWidth="1" style="537" min="3" max="3"/>
    <col width="14.33203125" customWidth="1" style="537" min="4" max="4"/>
    <col width="4" customWidth="1" style="537" min="5" max="5"/>
    <col width="4" customWidth="1" style="253" min="6" max="6"/>
    <col width="122.33203125" customWidth="1" style="537" min="7" max="7"/>
    <col width="11.5" customWidth="1" style="537" min="8" max="96"/>
    <col width="11.5" customWidth="1" style="537" min="97" max="16384"/>
  </cols>
  <sheetData>
    <row r="1">
      <c r="B1" s="443" t="inlineStr">
        <is>
          <t>-&gt; 1. define the year</t>
        </is>
      </c>
      <c r="C1" s="14" t="n">
        <v>2018</v>
      </c>
    </row>
    <row r="2" ht="16" customHeight="1" thickBot="1">
      <c r="B2" s="443" t="inlineStr">
        <is>
          <t>-&gt; 2. copy framed cells and paste to STAN data explorer</t>
        </is>
      </c>
      <c r="F2" s="537" t="n"/>
    </row>
    <row r="3" ht="14.75" customHeight="1">
      <c r="B3" s="436" t="inlineStr">
        <is>
          <t>F001</t>
        </is>
      </c>
      <c r="C3" s="437" t="inlineStr">
        <is>
          <t>fuel used as feedstock</t>
        </is>
      </c>
      <c r="D3" s="438">
        <f>SUBSTITUTE((SUMIFS('2a. Database N flows'!N:N,'2a. Database N flows'!P:P,$C$1,'2a. Database N flows'!K:K,C3)*3&amp;" kt/a"),".",".")</f>
        <v/>
      </c>
      <c r="F3" s="537" t="n"/>
      <c r="G3" s="536" t="inlineStr">
        <is>
          <t xml:space="preserve">Step 1: Define year from which data should be exported in cell C1.
Step 2: install STAN. If necessary, download it from https://www.stan2web.net/). 
Step 3: Open the STAN file "NNB model STAN - master.zmfa" which contains the MfA-model that depicts the structure of the NNB (pool and sub-pool structure with flows). This file can be found on the EPNB website.
Step 4: make sure the option "toggle between input- and calculated values" is activated (in the headline).  
Step 5: Go to this Excel sheet and copy (Ctrl+c) the framed cells (B3 to D150).
Step 6: Go to STAN, open the data explorer which can be found under menu "Edit" -&gt; option "Data Explorer" -&gt; tab "Flow values". Make sure the flows in STAN are in the same order as the copied values from Excel. Then select cell "F001" and paste the copied values (Ctrl+v). Close the Data Explorer.
Step 7: Apply the values by selecting "Apply" (bottom right corner).
Step 8: The values are now imported into the NNB model and show up in the charts. Flow values can be hidden with the option "Toggle between input- and calculated values". Further, flows can be shown in Sankey-mode by selecting the first toggle in the headline. 
Note: We do not recommend applying a calculation, because the NNB is simply using the STAN-software as a tool to depict the MfA-model.
Note: If the STAN software is set to German, the flow values need to be inserted with a comma instead of a point for the decimal places.
</t>
        </is>
      </c>
    </row>
    <row r="4">
      <c r="B4" s="439" t="inlineStr">
        <is>
          <t>F002</t>
        </is>
      </c>
      <c r="C4" s="537" t="inlineStr">
        <is>
          <t>energy conversion emissions</t>
        </is>
      </c>
      <c r="D4" s="440">
        <f>SUBSTITUTE((SUMIFS('2a. Database N flows'!N:N,'2a. Database N flows'!P:P,$C$1,'2a. Database N flows'!K:K,C4)*3&amp;" kt/a"),".",".")</f>
        <v/>
      </c>
      <c r="F4" s="537" t="n"/>
    </row>
    <row r="5">
      <c r="B5" s="439" t="inlineStr">
        <is>
          <t>F003</t>
        </is>
      </c>
      <c r="C5" s="537" t="inlineStr">
        <is>
          <t>fuel export</t>
        </is>
      </c>
      <c r="D5" s="440">
        <f>SUBSTITUTE((SUMIFS('2a. Database N flows'!N:N,'2a. Database N flows'!P:P,$C$1,'2a. Database N flows'!K:K,C5)*3&amp;" kt/a"),".",".")</f>
        <v/>
      </c>
      <c r="F5" s="537" t="n"/>
    </row>
    <row r="6">
      <c r="B6" s="439" t="inlineStr">
        <is>
          <t>F004</t>
        </is>
      </c>
      <c r="C6" s="537" t="inlineStr">
        <is>
          <t>industrial emissions</t>
        </is>
      </c>
      <c r="D6" s="440">
        <f>SUBSTITUTE((SUMIFS('2a. Database N flows'!N:N,'2a. Database N flows'!P:P,$C$1,'2a. Database N flows'!K:K,C6)*3&amp;" kt/a"),".",".")</f>
        <v/>
      </c>
      <c r="F6" s="537" t="n"/>
    </row>
    <row r="7">
      <c r="B7" s="439" t="inlineStr">
        <is>
          <t>F005</t>
        </is>
      </c>
      <c r="C7" s="537" t="inlineStr">
        <is>
          <t>transport emissions</t>
        </is>
      </c>
      <c r="D7" s="440">
        <f>SUBSTITUTE((SUMIFS('2a. Database N flows'!N:N,'2a. Database N flows'!P:P,$C$1,'2a. Database N flows'!K:K,C7)*3&amp;" kt/a"),".",".")</f>
        <v/>
      </c>
      <c r="F7" s="537" t="n"/>
    </row>
    <row r="8">
      <c r="B8" s="439" t="inlineStr">
        <is>
          <t>F006</t>
        </is>
      </c>
      <c r="C8" s="537" t="inlineStr">
        <is>
          <t>export of transport fuel</t>
        </is>
      </c>
      <c r="D8" s="440">
        <f>SUBSTITUTE((SUMIFS('2a. Database N flows'!N:N,'2a. Database N flows'!P:P,$C$1,'2a. Database N flows'!K:K,C8)*3&amp;" kt/a"),".",".")</f>
        <v/>
      </c>
      <c r="F8" s="537" t="n"/>
    </row>
    <row r="9">
      <c r="B9" s="439" t="inlineStr">
        <is>
          <t>F007</t>
        </is>
      </c>
      <c r="C9" s="537" t="inlineStr">
        <is>
          <t>other fuels emissions</t>
        </is>
      </c>
      <c r="D9" s="440">
        <f>SUBSTITUTE((SUMIFS('2a. Database N flows'!N:N,'2a. Database N flows'!P:P,$C$1,'2a. Database N flows'!K:K,C9)*3&amp;" kt/a"),".",".")</f>
        <v/>
      </c>
      <c r="F9" s="537" t="n"/>
    </row>
    <row r="10">
      <c r="B10" s="439" t="inlineStr">
        <is>
          <t>F008</t>
        </is>
      </c>
      <c r="C10" s="537" t="inlineStr">
        <is>
          <t>farm animal feed</t>
        </is>
      </c>
      <c r="D10" s="440">
        <f>SUBSTITUTE((SUMIFS('2a. Database N flows'!N:N,'2a. Database N flows'!P:P,$C$1,'2a. Database N flows'!K:K,C10)*3&amp;" kt/a"),".",".")</f>
        <v/>
      </c>
      <c r="F10" s="537" t="n"/>
    </row>
    <row r="11">
      <c r="B11" s="439" t="inlineStr">
        <is>
          <t>F009</t>
        </is>
      </c>
      <c r="C11" s="537" t="inlineStr">
        <is>
          <t>seeds and planting material</t>
        </is>
      </c>
      <c r="D11" s="440">
        <f>SUBSTITUTE((SUMIFS('2a. Database N flows'!N:N,'2a. Database N flows'!P:P,$C$1,'2a. Database N flows'!K:K,C11)*3&amp;" kt/a"),".",".")</f>
        <v/>
      </c>
      <c r="F11" s="537" t="n"/>
    </row>
    <row r="12">
      <c r="B12" s="439" t="inlineStr">
        <is>
          <t>F010</t>
        </is>
      </c>
      <c r="C12" s="537" t="inlineStr">
        <is>
          <t>industry organic waste as biofuels substrate</t>
        </is>
      </c>
      <c r="D12" s="440">
        <f>SUBSTITUTE((SUMIFS('2a. Database N flows'!N:N,'2a. Database N flows'!P:P,$C$1,'2a. Database N flows'!K:K,C12)*3&amp;" kt/a"),".",".")</f>
        <v/>
      </c>
      <c r="F12" s="537" t="n"/>
    </row>
    <row r="13">
      <c r="B13" s="439" t="inlineStr">
        <is>
          <t>F011</t>
        </is>
      </c>
      <c r="C13" s="537" t="inlineStr">
        <is>
          <t>industry organic waste for composting</t>
        </is>
      </c>
      <c r="D13" s="440">
        <f>SUBSTITUTE((SUMIFS('2a. Database N flows'!N:N,'2a. Database N flows'!P:P,$C$1,'2a. Database N flows'!K:K,C13)*3&amp;" kt/a"),".",".")</f>
        <v/>
      </c>
      <c r="F13" s="537" t="n"/>
    </row>
    <row r="14">
      <c r="B14" s="439" t="inlineStr">
        <is>
          <t>F012</t>
        </is>
      </c>
      <c r="C14" s="537" t="inlineStr">
        <is>
          <t>food industry waste</t>
        </is>
      </c>
      <c r="D14" s="440">
        <f>SUBSTITUTE((SUMIFS('2a. Database N flows'!N:N,'2a. Database N flows'!P:P,$C$1,'2a. Database N flows'!K:K,C14)*3&amp;" kt/a"),".",".")</f>
        <v/>
      </c>
      <c r="F14" s="537" t="n"/>
    </row>
    <row r="15">
      <c r="B15" s="439" t="inlineStr">
        <is>
          <t>F013</t>
        </is>
      </c>
      <c r="C15" s="537" t="inlineStr">
        <is>
          <t>food industry wastewater</t>
        </is>
      </c>
      <c r="D15" s="440">
        <f>SUBSTITUTE((SUMIFS('2a. Database N flows'!N:N,'2a. Database N flows'!P:P,$C$1,'2a. Database N flows'!K:K,C15)*3&amp;" kt/a"),".",".")</f>
        <v/>
      </c>
      <c r="F15" s="537" t="n"/>
    </row>
    <row r="16">
      <c r="B16" s="439" t="inlineStr">
        <is>
          <t>F014</t>
        </is>
      </c>
      <c r="C16" s="537" t="inlineStr">
        <is>
          <t>food products</t>
        </is>
      </c>
      <c r="D16" s="440">
        <f>SUBSTITUTE((SUMIFS('2a. Database N flows'!N:N,'2a. Database N flows'!P:P,$C$1,'2a. Database N flows'!K:K,C16)*3&amp;" kt/a"),".",".")</f>
        <v/>
      </c>
      <c r="F16" s="537" t="n"/>
    </row>
    <row r="17">
      <c r="B17" s="439" t="inlineStr">
        <is>
          <t>F015</t>
        </is>
      </c>
      <c r="C17" s="537" t="inlineStr">
        <is>
          <t>food industry untreated wastewater</t>
        </is>
      </c>
      <c r="D17" s="440">
        <f>SUBSTITUTE((SUMIFS('2a. Database N flows'!N:N,'2a. Database N flows'!P:P,$C$1,'2a. Database N flows'!K:K,C17)*3&amp;" kt/a"),".",".")</f>
        <v/>
      </c>
      <c r="F17" s="537" t="n"/>
    </row>
    <row r="18">
      <c r="B18" s="439" t="inlineStr">
        <is>
          <t>F016</t>
        </is>
      </c>
      <c r="C18" s="537" t="inlineStr">
        <is>
          <t>feed to freshwater aquaculture</t>
        </is>
      </c>
      <c r="D18" s="440">
        <f>SUBSTITUTE((SUMIFS('2a. Database N flows'!N:N,'2a. Database N flows'!P:P,$C$1,'2a. Database N flows'!K:K,C18)*3&amp;" kt/a"),".",".")</f>
        <v/>
      </c>
      <c r="F18" s="537" t="n"/>
    </row>
    <row r="19">
      <c r="B19" s="439" t="inlineStr">
        <is>
          <t>F017</t>
        </is>
      </c>
      <c r="C19" s="537" t="inlineStr">
        <is>
          <t>feed to coastal aquaculture</t>
        </is>
      </c>
      <c r="D19" s="440">
        <f>SUBSTITUTE((SUMIFS('2a. Database N flows'!N:N,'2a. Database N flows'!P:P,$C$1,'2a. Database N flows'!K:K,C19)*3&amp;" kt/a"),".",".")</f>
        <v/>
      </c>
      <c r="F19" s="537" t="n"/>
    </row>
    <row r="20">
      <c r="B20" s="439" t="inlineStr">
        <is>
          <t>F018</t>
        </is>
      </c>
      <c r="C20" s="537" t="inlineStr">
        <is>
          <t>food export</t>
        </is>
      </c>
      <c r="D20" s="440">
        <f>SUBSTITUTE((SUMIFS('2a. Database N flows'!N:N,'2a. Database N flows'!P:P,$C$1,'2a. Database N flows'!K:K,C20)*3&amp;" kt/a"),".",".")</f>
        <v/>
      </c>
      <c r="F20" s="537" t="n"/>
      <c r="G20" s="14" t="n"/>
    </row>
    <row r="21">
      <c r="B21" s="439" t="inlineStr">
        <is>
          <t>F019</t>
        </is>
      </c>
      <c r="C21" s="537" t="inlineStr">
        <is>
          <t>industrial waste fuels</t>
        </is>
      </c>
      <c r="D21" s="440">
        <f>SUBSTITUTE((SUMIFS('2a. Database N flows'!N:N,'2a. Database N flows'!P:P,$C$1,'2a. Database N flows'!K:K,C21)*3&amp;" kt/a"),".",".")</f>
        <v/>
      </c>
      <c r="F21" s="537" t="n"/>
    </row>
    <row r="22">
      <c r="B22" s="439" t="inlineStr">
        <is>
          <t>F020</t>
        </is>
      </c>
      <c r="C22" s="537" t="inlineStr">
        <is>
          <t>ammonia as fuel</t>
        </is>
      </c>
      <c r="D22" s="440">
        <f>SUBSTITUTE((SUMIFS('2a. Database N flows'!N:N,'2a. Database N flows'!P:P,$C$1,'2a. Database N flows'!K:K,C22)*3&amp;" kt/a"),".",".")</f>
        <v/>
      </c>
      <c r="F22" s="537" t="n"/>
    </row>
    <row r="23">
      <c r="B23" s="439" t="inlineStr">
        <is>
          <t>F021</t>
        </is>
      </c>
      <c r="C23" s="537" t="inlineStr">
        <is>
          <t>mineral fertilizer to agriculture</t>
        </is>
      </c>
      <c r="D23" s="440">
        <f>SUBSTITUTE((SUMIFS('2a. Database N flows'!N:N,'2a. Database N flows'!P:P,$C$1,'2a. Database N flows'!K:K,C23)*3&amp;" kt/a"),".",".")</f>
        <v/>
      </c>
      <c r="F23" s="537" t="n"/>
    </row>
    <row r="24">
      <c r="B24" s="439" t="inlineStr">
        <is>
          <t>F022</t>
        </is>
      </c>
      <c r="C24" s="537" t="inlineStr">
        <is>
          <t>other industry waste</t>
        </is>
      </c>
      <c r="D24" s="440">
        <f>SUBSTITUTE((SUMIFS('2a. Database N flows'!N:N,'2a. Database N flows'!P:P,$C$1,'2a. Database N flows'!K:K,C24)*3&amp;" kt/a"),".",".")</f>
        <v/>
      </c>
      <c r="F24" s="537" t="n"/>
    </row>
    <row r="25">
      <c r="B25" s="439" t="inlineStr">
        <is>
          <t>F023</t>
        </is>
      </c>
      <c r="C25" s="537" t="inlineStr">
        <is>
          <t>other industry wastewater</t>
        </is>
      </c>
      <c r="D25" s="440">
        <f>SUBSTITUTE((SUMIFS('2a. Database N flows'!N:N,'2a. Database N flows'!P:P,$C$1,'2a. Database N flows'!K:K,C25)*3&amp;" kt/a"),".",".")</f>
        <v/>
      </c>
      <c r="F25" s="537" t="n"/>
    </row>
    <row r="26">
      <c r="B26" s="439" t="inlineStr">
        <is>
          <t>F024</t>
        </is>
      </c>
      <c r="C26" s="537" t="inlineStr">
        <is>
          <t>mineral fertilizer to settlements</t>
        </is>
      </c>
      <c r="D26" s="440">
        <f>SUBSTITUTE((SUMIFS('2a. Database N flows'!N:N,'2a. Database N flows'!P:P,$C$1,'2a. Database N flows'!K:K,C26)*3&amp;" kt/a"),".",".")</f>
        <v/>
      </c>
      <c r="F26" s="537" t="n"/>
    </row>
    <row r="27">
      <c r="B27" s="439" t="inlineStr">
        <is>
          <t>F025</t>
        </is>
      </c>
      <c r="C27" s="537" t="inlineStr">
        <is>
          <t>consumer goods</t>
        </is>
      </c>
      <c r="D27" s="440">
        <f>SUBSTITUTE((SUMIFS('2a. Database N flows'!N:N,'2a. Database N flows'!P:P,$C$1,'2a. Database N flows'!K:K,C27)*3&amp;" kt/a"),".",".")</f>
        <v/>
      </c>
      <c r="F27" s="537" t="n"/>
    </row>
    <row r="28">
      <c r="B28" s="439" t="inlineStr">
        <is>
          <t>F026</t>
        </is>
      </c>
      <c r="C28" s="537" t="inlineStr">
        <is>
          <t>process emissions</t>
        </is>
      </c>
      <c r="D28" s="440">
        <f>SUBSTITUTE((SUMIFS('2a. Database N flows'!N:N,'2a. Database N flows'!P:P,$C$1,'2a. Database N flows'!K:K,C28)*3&amp;" kt/a"),".",".")</f>
        <v/>
      </c>
      <c r="F28" s="537" t="n"/>
    </row>
    <row r="29">
      <c r="B29" s="439" t="inlineStr">
        <is>
          <t>F027</t>
        </is>
      </c>
      <c r="C29" s="537" t="inlineStr">
        <is>
          <t>other industry untreated wastewater</t>
        </is>
      </c>
      <c r="D29" s="440">
        <f>SUBSTITUTE((SUMIFS('2a. Database N flows'!N:N,'2a. Database N flows'!P:P,$C$1,'2a. Database N flows'!K:K,C29)*3&amp;" kt/a"),".",".")</f>
        <v/>
      </c>
      <c r="F29" s="537" t="n"/>
    </row>
    <row r="30">
      <c r="B30" s="439" t="inlineStr">
        <is>
          <t>F028</t>
        </is>
      </c>
      <c r="C30" s="537" t="inlineStr">
        <is>
          <t>other goods export</t>
        </is>
      </c>
      <c r="D30" s="440">
        <f>SUBSTITUTE((SUMIFS('2a. Database N flows'!N:N,'2a. Database N flows'!P:P,$C$1,'2a. Database N flows'!K:K,C30)*3&amp;" kt/a"),".",".")</f>
        <v/>
      </c>
      <c r="F30" s="537" t="n"/>
    </row>
    <row r="31">
      <c r="B31" s="439" t="inlineStr">
        <is>
          <t>F029</t>
        </is>
      </c>
      <c r="C31" s="537" t="inlineStr">
        <is>
          <t>mineral fertilizer export</t>
        </is>
      </c>
      <c r="D31" s="440">
        <f>SUBSTITUTE((SUMIFS('2a. Database N flows'!N:N,'2a. Database N flows'!P:P,$C$1,'2a. Database N flows'!K:K,C31)*3&amp;" kt/a"),".",".")</f>
        <v/>
      </c>
      <c r="F31" s="537" t="n"/>
    </row>
    <row r="32">
      <c r="B32" s="439" t="inlineStr">
        <is>
          <t>F030</t>
        </is>
      </c>
      <c r="C32" s="537" t="inlineStr">
        <is>
          <t>fuel for heating</t>
        </is>
      </c>
      <c r="D32" s="440">
        <f>SUBSTITUTE((SUMIFS('2a. Database N flows'!N:N,'2a. Database N flows'!P:P,$C$1,'2a. Database N flows'!K:K,C32)*3&amp;" kt/a"),".",".")</f>
        <v/>
      </c>
      <c r="F32" s="537" t="n"/>
    </row>
    <row r="33">
      <c r="B33" s="439" t="inlineStr">
        <is>
          <t>F031</t>
        </is>
      </c>
      <c r="C33" s="537" t="inlineStr">
        <is>
          <t>fuel for transport</t>
        </is>
      </c>
      <c r="D33" s="440">
        <f>SUBSTITUTE((SUMIFS('2a. Database N flows'!N:N,'2a. Database N flows'!P:P,$C$1,'2a. Database N flows'!K:K,C33)*3&amp;" kt/a"),".",".")</f>
        <v/>
      </c>
      <c r="F33" s="537" t="n"/>
    </row>
    <row r="34">
      <c r="B34" s="439" t="inlineStr">
        <is>
          <t>F032</t>
        </is>
      </c>
      <c r="C34" s="537" t="inlineStr">
        <is>
          <t>fuel for industry</t>
        </is>
      </c>
      <c r="D34" s="440">
        <f>SUBSTITUTE((SUMIFS('2a. Database N flows'!N:N,'2a. Database N flows'!P:P,$C$1,'2a. Database N flows'!K:K,C34)*3&amp;" kt/a"),".",".")</f>
        <v/>
      </c>
      <c r="F34" s="537" t="n"/>
    </row>
    <row r="35">
      <c r="B35" s="439" t="inlineStr">
        <is>
          <t>F033</t>
        </is>
      </c>
      <c r="C35" s="537" t="inlineStr">
        <is>
          <t>animal products</t>
        </is>
      </c>
      <c r="D35" s="440">
        <f>SUBSTITUTE((SUMIFS('2a. Database N flows'!N:N,'2a. Database N flows'!P:P,$C$1,'2a. Database N flows'!K:K,C35)*3&amp;" kt/a"),".",".")</f>
        <v/>
      </c>
      <c r="F35" s="537" t="n"/>
    </row>
    <row r="36">
      <c r="B36" s="439" t="inlineStr">
        <is>
          <t>F034</t>
        </is>
      </c>
      <c r="C36" s="537" t="inlineStr">
        <is>
          <t>non-edible animal products</t>
        </is>
      </c>
      <c r="D36" s="440">
        <f>SUBSTITUTE((SUMIFS('2a. Database N flows'!N:N,'2a. Database N flows'!P:P,$C$1,'2a. Database N flows'!K:K,C36)*3&amp;" kt/a"),".",".")</f>
        <v/>
      </c>
      <c r="F36" s="537" t="n"/>
    </row>
    <row r="37">
      <c r="B37" s="439" t="inlineStr">
        <is>
          <t>F035</t>
        </is>
      </c>
      <c r="C37" s="537" t="inlineStr">
        <is>
          <t>manure and animal husbandry emissions</t>
        </is>
      </c>
      <c r="D37" s="440">
        <f>SUBSTITUTE((SUMIFS('2a. Database N flows'!N:N,'2a. Database N flows'!P:P,$C$1,'2a. Database N flows'!K:K,C37)*3&amp;" kt/a"),".",".")</f>
        <v/>
      </c>
      <c r="F37" s="537" t="n"/>
    </row>
    <row r="38">
      <c r="B38" s="439" t="inlineStr">
        <is>
          <t>F036</t>
        </is>
      </c>
      <c r="C38" s="537" t="inlineStr">
        <is>
          <t>manure storage leaching</t>
        </is>
      </c>
      <c r="D38" s="440">
        <f>SUBSTITUTE((SUMIFS('2a. Database N flows'!N:N,'2a. Database N flows'!P:P,$C$1,'2a. Database N flows'!K:K,C38)*3&amp;" kt/a"),".",".")</f>
        <v/>
      </c>
      <c r="F38" s="537" t="n"/>
    </row>
    <row r="39">
      <c r="B39" s="439" t="inlineStr">
        <is>
          <t>F037</t>
        </is>
      </c>
      <c r="C39" s="537" t="inlineStr">
        <is>
          <t>manure export</t>
        </is>
      </c>
      <c r="D39" s="440">
        <f>SUBSTITUTE((SUMIFS('2a. Database N flows'!N:N,'2a. Database N flows'!P:P,$C$1,'2a. Database N flows'!K:K,C39)*3&amp;" kt/a"),".",".")</f>
        <v/>
      </c>
      <c r="F39" s="537" t="n"/>
    </row>
    <row r="40">
      <c r="B40" s="439" t="inlineStr">
        <is>
          <t>F038</t>
        </is>
      </c>
      <c r="C40" s="537" t="inlineStr">
        <is>
          <t>live animal export</t>
        </is>
      </c>
      <c r="D40" s="440">
        <f>SUBSTITUTE((SUMIFS('2a. Database N flows'!N:N,'2a. Database N flows'!P:P,$C$1,'2a. Database N flows'!K:K,C40)*3&amp;" kt/a"),".",".")</f>
        <v/>
      </c>
      <c r="F40" s="537" t="n"/>
    </row>
    <row r="41">
      <c r="B41" s="439" t="inlineStr">
        <is>
          <t>F039</t>
        </is>
      </c>
      <c r="C41" s="537" t="inlineStr">
        <is>
          <t>manure for biofuel production</t>
        </is>
      </c>
      <c r="D41" s="440">
        <f>SUBSTITUTE((SUMIFS('2a. Database N flows'!N:N,'2a. Database N flows'!P:P,$C$1,'2a. Database N flows'!K:K,C41)*3&amp;" kt/a"),".",".")</f>
        <v/>
      </c>
      <c r="F41" s="537" t="n"/>
    </row>
    <row r="42">
      <c r="B42" s="439" t="inlineStr">
        <is>
          <t>F040</t>
        </is>
      </c>
      <c r="C42" s="537" t="inlineStr">
        <is>
          <t>manure application</t>
        </is>
      </c>
      <c r="D42" s="440">
        <f>SUBSTITUTE((SUMIFS('2a. Database N flows'!N:N,'2a. Database N flows'!P:P,$C$1,'2a. Database N flows'!K:K,C42)*3&amp;" kt/a"),".",".")</f>
        <v/>
      </c>
      <c r="F42" s="537" t="n"/>
    </row>
    <row r="43">
      <c r="B43" s="439" t="inlineStr">
        <is>
          <t>F041</t>
        </is>
      </c>
      <c r="C43" s="537" t="inlineStr">
        <is>
          <t>agricultural biofuels for transport</t>
        </is>
      </c>
      <c r="D43" s="440">
        <f>SUBSTITUTE((SUMIFS('2a. Database N flows'!N:N,'2a. Database N flows'!P:P,$C$1,'2a. Database N flows'!K:K,C43)*3&amp;" kt/a"),".",".")</f>
        <v/>
      </c>
      <c r="F43" s="537" t="n"/>
    </row>
    <row r="44">
      <c r="B44" s="439" t="inlineStr">
        <is>
          <t>F042</t>
        </is>
      </c>
      <c r="C44" s="537" t="inlineStr">
        <is>
          <t>agricultural biofuels for households</t>
        </is>
      </c>
      <c r="D44" s="440">
        <f>SUBSTITUTE((SUMIFS('2a. Database N flows'!N:N,'2a. Database N flows'!P:P,$C$1,'2a. Database N flows'!K:K,C44)*3&amp;" kt/a"),".",".")</f>
        <v/>
      </c>
      <c r="F44" s="537" t="n"/>
    </row>
    <row r="45">
      <c r="B45" s="439" t="inlineStr">
        <is>
          <t>F043</t>
        </is>
      </c>
      <c r="C45" s="537" t="inlineStr">
        <is>
          <t>agricultural compost for private gardens</t>
        </is>
      </c>
      <c r="D45" s="440">
        <f>SUBSTITUTE((SUMIFS('2a. Database N flows'!N:N,'2a. Database N flows'!P:P,$C$1,'2a. Database N flows'!K:K,C45)*3&amp;" kt/a"),".",".")</f>
        <v/>
      </c>
      <c r="F45" s="537" t="n"/>
    </row>
    <row r="46">
      <c r="B46" s="439" t="inlineStr">
        <is>
          <t>F044</t>
        </is>
      </c>
      <c r="C46" s="537" t="inlineStr">
        <is>
          <t>agricultural biofuels emissions</t>
        </is>
      </c>
      <c r="D46" s="440">
        <f>SUBSTITUTE((SUMIFS('2a. Database N flows'!N:N,'2a. Database N flows'!P:P,$C$1,'2a. Database N flows'!K:K,C46)*3&amp;" kt/a"),".",".")</f>
        <v/>
      </c>
      <c r="F46" s="537" t="n"/>
    </row>
    <row r="47">
      <c r="B47" s="439" t="inlineStr">
        <is>
          <t>F045</t>
        </is>
      </c>
      <c r="C47" s="537" t="inlineStr">
        <is>
          <t>compost</t>
        </is>
      </c>
      <c r="D47" s="440">
        <f>SUBSTITUTE((SUMIFS('2a. Database N flows'!N:N,'2a. Database N flows'!P:P,$C$1,'2a. Database N flows'!K:K,C47)*3&amp;" kt/a"),".",".")</f>
        <v/>
      </c>
      <c r="F47" s="537" t="n"/>
    </row>
    <row r="48">
      <c r="B48" s="439" t="inlineStr">
        <is>
          <t>F046</t>
        </is>
      </c>
      <c r="C48" s="537" t="inlineStr">
        <is>
          <t>digestate fertilizer</t>
        </is>
      </c>
      <c r="D48" s="440">
        <f>SUBSTITUTE((SUMIFS('2a. Database N flows'!N:N,'2a. Database N flows'!P:P,$C$1,'2a. Database N flows'!K:K,C48)*3&amp;" kt/a"),".",".")</f>
        <v/>
      </c>
      <c r="F48" s="537" t="n"/>
    </row>
    <row r="49">
      <c r="B49" s="439" t="inlineStr">
        <is>
          <t>F048</t>
        </is>
      </c>
      <c r="C49" s="537" t="inlineStr">
        <is>
          <t>food crop products</t>
        </is>
      </c>
      <c r="D49" s="440">
        <f>SUBSTITUTE((SUMIFS('2a. Database N flows'!N:N,'2a. Database N flows'!P:P,$C$1,'2a. Database N flows'!K:K,C49)*3&amp;" kt/a"),".",".")</f>
        <v/>
      </c>
      <c r="F49" s="537" t="n"/>
    </row>
    <row r="50">
      <c r="B50" s="439" t="inlineStr">
        <is>
          <t>F049</t>
        </is>
      </c>
      <c r="C50" s="537" t="inlineStr">
        <is>
          <t>crop products for industrial use</t>
        </is>
      </c>
      <c r="D50" s="440">
        <f>SUBSTITUTE((SUMIFS('2a. Database N flows'!N:N,'2a. Database N flows'!P:P,$C$1,'2a. Database N flows'!K:K,C50)*3&amp;" kt/a"),".",".")</f>
        <v/>
      </c>
      <c r="F50" s="537" t="n"/>
    </row>
    <row r="51">
      <c r="B51" s="439" t="inlineStr">
        <is>
          <t>F050</t>
        </is>
      </c>
      <c r="C51" s="537" t="inlineStr">
        <is>
          <t>overland flow to forests</t>
        </is>
      </c>
      <c r="D51" s="440">
        <f>SUBSTITUTE((SUMIFS('2a. Database N flows'!N:N,'2a. Database N flows'!P:P,$C$1,'2a. Database N flows'!K:K,C51)*3&amp;" kt/a"),".",".")</f>
        <v/>
      </c>
      <c r="F51" s="537" t="n"/>
    </row>
    <row r="52">
      <c r="B52" s="439" t="inlineStr">
        <is>
          <t>F051</t>
        </is>
      </c>
      <c r="C52" s="537" t="inlineStr">
        <is>
          <t>overland flow to other land</t>
        </is>
      </c>
      <c r="D52" s="440">
        <f>SUBSTITUTE((SUMIFS('2a. Database N flows'!N:N,'2a. Database N flows'!P:P,$C$1,'2a. Database N flows'!K:K,C52)*3&amp;" kt/a"),".",".")</f>
        <v/>
      </c>
      <c r="F52" s="537" t="n"/>
    </row>
    <row r="53">
      <c r="B53" s="439" t="inlineStr">
        <is>
          <t>F052</t>
        </is>
      </c>
      <c r="C53" s="537" t="inlineStr">
        <is>
          <t>overland flow to wetland</t>
        </is>
      </c>
      <c r="D53" s="440">
        <f>SUBSTITUTE((SUMIFS('2a. Database N flows'!N:N,'2a. Database N flows'!P:P,$C$1,'2a. Database N flows'!K:K,C53)*3&amp;" kt/a"),".",".")</f>
        <v/>
      </c>
      <c r="F53" s="537" t="n"/>
    </row>
    <row r="54">
      <c r="B54" s="439" t="inlineStr">
        <is>
          <t>F053</t>
        </is>
      </c>
      <c r="C54" s="537" t="inlineStr">
        <is>
          <t>agricultural soil emissions</t>
        </is>
      </c>
      <c r="D54" s="440">
        <f>SUBSTITUTE((SUMIFS('2a. Database N flows'!N:N,'2a. Database N flows'!P:P,$C$1,'2a. Database N flows'!K:K,C54)*3&amp;" kt/a"),".",".")</f>
        <v/>
      </c>
      <c r="F54" s="537" t="n"/>
    </row>
    <row r="55">
      <c r="B55" s="439" t="inlineStr">
        <is>
          <t>F054</t>
        </is>
      </c>
      <c r="C55" s="537" t="inlineStr">
        <is>
          <t>agricultural soil leaching</t>
        </is>
      </c>
      <c r="D55" s="440">
        <f>SUBSTITUTE((SUMIFS('2a. Database N flows'!N:N,'2a. Database N flows'!P:P,$C$1,'2a. Database N flows'!K:K,C55)*3&amp;" kt/a"),".",".")</f>
        <v/>
      </c>
      <c r="F55" s="537" t="n"/>
    </row>
    <row r="56">
      <c r="B56" s="439" t="inlineStr">
        <is>
          <t>F055</t>
        </is>
      </c>
      <c r="C56" s="537" t="inlineStr">
        <is>
          <t>overland flow to surface water</t>
        </is>
      </c>
      <c r="D56" s="440">
        <f>SUBSTITUTE((SUMIFS('2a. Database N flows'!N:N,'2a. Database N flows'!P:P,$C$1,'2a. Database N flows'!K:K,C56)*3&amp;" kt/a"),".",".")</f>
        <v/>
      </c>
      <c r="F56" s="537" t="n"/>
    </row>
    <row r="57">
      <c r="B57" s="439" t="inlineStr">
        <is>
          <t>F056</t>
        </is>
      </c>
      <c r="C57" s="537" t="inlineStr">
        <is>
          <t>farm crops substrate</t>
        </is>
      </c>
      <c r="D57" s="440">
        <f>SUBSTITUTE((SUMIFS('2a. Database N flows'!N:N,'2a. Database N flows'!P:P,$C$1,'2a. Database N flows'!K:K,C57)*3&amp;" kt/a"),".",".")</f>
        <v/>
      </c>
      <c r="F57" s="537" t="n"/>
    </row>
    <row r="58">
      <c r="B58" s="439" t="inlineStr">
        <is>
          <t>F057</t>
        </is>
      </c>
      <c r="C58" s="537" t="inlineStr">
        <is>
          <t>fodder crops</t>
        </is>
      </c>
      <c r="D58" s="440">
        <f>SUBSTITUTE((SUMIFS('2a. Database N flows'!N:N,'2a. Database N flows'!P:P,$C$1,'2a. Database N flows'!K:K,C58)*3&amp;" kt/a"),".",".")</f>
        <v/>
      </c>
      <c r="F58" s="537" t="n"/>
    </row>
    <row r="59">
      <c r="B59" s="439" t="inlineStr">
        <is>
          <t>F058</t>
        </is>
      </c>
      <c r="C59" s="537" t="inlineStr">
        <is>
          <t>biofuels production residues</t>
        </is>
      </c>
      <c r="D59" s="440">
        <f>SUBSTITUTE((SUMIFS('2a. Database N flows'!N:N,'2a. Database N flows'!P:P,$C$1,'2a. Database N flows'!K:K,C59)*3&amp;" kt/a"),".",".")</f>
        <v/>
      </c>
      <c r="F59" s="537" t="n"/>
    </row>
    <row r="60">
      <c r="B60" s="439" t="inlineStr">
        <is>
          <t>F059</t>
        </is>
      </c>
      <c r="C60" s="537" t="inlineStr">
        <is>
          <t>fuel wood for co-fired power plants</t>
        </is>
      </c>
      <c r="D60" s="440">
        <f>SUBSTITUTE((SUMIFS('2a. Database N flows'!N:N,'2a. Database N flows'!P:P,$C$1,'2a. Database N flows'!K:K,C60)*3&amp;" kt/a"),".",".")</f>
        <v/>
      </c>
      <c r="F60" s="537" t="n"/>
    </row>
    <row r="61">
      <c r="B61" s="439" t="inlineStr">
        <is>
          <t>F060</t>
        </is>
      </c>
      <c r="C61" s="537" t="inlineStr">
        <is>
          <t>fuel wood for households</t>
        </is>
      </c>
      <c r="D61" s="440">
        <f>SUBSTITUTE((SUMIFS('2a. Database N flows'!N:N,'2a. Database N flows'!P:P,$C$1,'2a. Database N flows'!K:K,C61)*3&amp;" kt/a"),".",".")</f>
        <v/>
      </c>
      <c r="F61" s="537" t="n"/>
    </row>
    <row r="62">
      <c r="B62" s="439" t="inlineStr">
        <is>
          <t>F061</t>
        </is>
      </c>
      <c r="C62" s="537" t="inlineStr">
        <is>
          <t>fuel wood for industry</t>
        </is>
      </c>
      <c r="D62" s="440">
        <f>SUBSTITUTE((SUMIFS('2a. Database N flows'!N:N,'2a. Database N flows'!P:P,$C$1,'2a. Database N flows'!K:K,C62)*3&amp;" kt/a"),".",".")</f>
        <v/>
      </c>
      <c r="F62" s="537" t="n"/>
    </row>
    <row r="63">
      <c r="B63" s="439" t="inlineStr">
        <is>
          <t>F062</t>
        </is>
      </c>
      <c r="C63" s="537" t="inlineStr">
        <is>
          <t>industrial round wood</t>
        </is>
      </c>
      <c r="D63" s="440">
        <f>SUBSTITUTE((SUMIFS('2a. Database N flows'!N:N,'2a. Database N flows'!P:P,$C$1,'2a. Database N flows'!K:K,C63)*3&amp;" kt/a"),".",".")</f>
        <v/>
      </c>
      <c r="F63" s="537" t="n"/>
    </row>
    <row r="64">
      <c r="B64" s="439" t="inlineStr">
        <is>
          <t>F063</t>
        </is>
      </c>
      <c r="C64" s="537" t="inlineStr">
        <is>
          <t>forest emissions</t>
        </is>
      </c>
      <c r="D64" s="440">
        <f>SUBSTITUTE((SUMIFS('2a. Database N flows'!N:N,'2a. Database N flows'!P:P,$C$1,'2a. Database N flows'!K:K,C64)*3&amp;" kt/a"),".",".")</f>
        <v/>
      </c>
      <c r="F64" s="537" t="n"/>
    </row>
    <row r="65">
      <c r="B65" s="439" t="inlineStr">
        <is>
          <t>F064</t>
        </is>
      </c>
      <c r="C65" s="537" t="inlineStr">
        <is>
          <t>forest leaching</t>
        </is>
      </c>
      <c r="D65" s="440">
        <f>SUBSTITUTE((SUMIFS('2a. Database N flows'!N:N,'2a. Database N flows'!P:P,$C$1,'2a. Database N flows'!K:K,C65)*3&amp;" kt/a"),".",".")</f>
        <v/>
      </c>
      <c r="F65" s="537" t="n"/>
    </row>
    <row r="66">
      <c r="B66" s="439" t="inlineStr">
        <is>
          <t>F065</t>
        </is>
      </c>
      <c r="C66" s="537" t="inlineStr">
        <is>
          <t>wetland emissions</t>
        </is>
      </c>
      <c r="D66" s="440">
        <f>SUBSTITUTE((SUMIFS('2a. Database N flows'!N:N,'2a. Database N flows'!P:P,$C$1,'2a. Database N flows'!K:K,C66)*3&amp;" kt/a"),".",".")</f>
        <v/>
      </c>
      <c r="F66" s="537" t="n"/>
    </row>
    <row r="67">
      <c r="B67" s="439" t="inlineStr">
        <is>
          <t>F066</t>
        </is>
      </c>
      <c r="C67" s="537" t="inlineStr">
        <is>
          <t>wetland leaching</t>
        </is>
      </c>
      <c r="D67" s="440">
        <f>SUBSTITUTE((SUMIFS('2a. Database N flows'!N:N,'2a. Database N flows'!P:P,$C$1,'2a. Database N flows'!K:K,C67)*3&amp;" kt/a"),".",".")</f>
        <v/>
      </c>
      <c r="F67" s="537" t="n"/>
    </row>
    <row r="68">
      <c r="B68" s="439" t="inlineStr">
        <is>
          <t>F067</t>
        </is>
      </c>
      <c r="C68" s="537" t="inlineStr">
        <is>
          <t>other land emissions</t>
        </is>
      </c>
      <c r="D68" s="440">
        <f>SUBSTITUTE((SUMIFS('2a. Database N flows'!N:N,'2a. Database N flows'!P:P,$C$1,'2a. Database N flows'!K:K,C68)*3&amp;" kt/a"),".",".")</f>
        <v/>
      </c>
      <c r="F68" s="537" t="n"/>
    </row>
    <row r="69">
      <c r="B69" s="439" t="inlineStr">
        <is>
          <t>F068</t>
        </is>
      </c>
      <c r="C69" s="537" t="inlineStr">
        <is>
          <t>other land leaching</t>
        </is>
      </c>
      <c r="D69" s="440">
        <f>SUBSTITUTE((SUMIFS('2a. Database N flows'!N:N,'2a. Database N flows'!P:P,$C$1,'2a. Database N flows'!K:K,C69)*3&amp;" kt/a"),".",".")</f>
        <v/>
      </c>
      <c r="F69" s="537" t="n"/>
    </row>
    <row r="70">
      <c r="B70" s="439" t="inlineStr">
        <is>
          <t>F069</t>
        </is>
      </c>
      <c r="C70" s="537" t="inlineStr">
        <is>
          <t>waste biofuels for industry</t>
        </is>
      </c>
      <c r="D70" s="440">
        <f>SUBSTITUTE((SUMIFS('2a. Database N flows'!N:N,'2a. Database N flows'!P:P,$C$1,'2a. Database N flows'!K:K,C70)*3&amp;" kt/a"),".",".")</f>
        <v/>
      </c>
      <c r="F70" s="537" t="n"/>
    </row>
    <row r="71">
      <c r="B71" s="439" t="inlineStr">
        <is>
          <t>F070</t>
        </is>
      </c>
      <c r="C71" s="537" t="inlineStr">
        <is>
          <t>waste biofuels for households</t>
        </is>
      </c>
      <c r="D71" s="440">
        <f>SUBSTITUTE((SUMIFS('2a. Database N flows'!N:N,'2a. Database N flows'!P:P,$C$1,'2a. Database N flows'!K:K,C71)*3&amp;" kt/a"),".",".")</f>
        <v/>
      </c>
      <c r="F71" s="537" t="n"/>
    </row>
    <row r="72">
      <c r="B72" s="439" t="inlineStr">
        <is>
          <t>F071</t>
        </is>
      </c>
      <c r="C72" s="537" t="inlineStr">
        <is>
          <t>waste compost for agriculture</t>
        </is>
      </c>
      <c r="D72" s="440">
        <f>SUBSTITUTE((SUMIFS('2a. Database N flows'!N:N,'2a. Database N flows'!P:P,$C$1,'2a. Database N flows'!K:K,C72)*3&amp;" kt/a"),".",".")</f>
        <v/>
      </c>
      <c r="F72" s="537" t="n"/>
    </row>
    <row r="73">
      <c r="B73" s="439" t="inlineStr">
        <is>
          <t>F072</t>
        </is>
      </c>
      <c r="C73" s="537" t="inlineStr">
        <is>
          <t>waste compost for private gardens</t>
        </is>
      </c>
      <c r="D73" s="440">
        <f>SUBSTITUTE((SUMIFS('2a. Database N flows'!N:N,'2a. Database N flows'!P:P,$C$1,'2a. Database N flows'!K:K,C73)*3&amp;" kt/a"),".",".")</f>
        <v/>
      </c>
      <c r="F73" s="537" t="n"/>
    </row>
    <row r="74">
      <c r="B74" s="439" t="inlineStr">
        <is>
          <t>F073</t>
        </is>
      </c>
      <c r="C74" s="537" t="inlineStr">
        <is>
          <t>solid waste emissions</t>
        </is>
      </c>
      <c r="D74" s="440">
        <f>SUBSTITUTE((SUMIFS('2a. Database N flows'!N:N,'2a. Database N flows'!P:P,$C$1,'2a. Database N flows'!K:K,C74)*3&amp;" kt/a"),".",".")</f>
        <v/>
      </c>
      <c r="F74" s="537" t="n"/>
    </row>
    <row r="75">
      <c r="B75" s="439" t="inlineStr">
        <is>
          <t>F074</t>
        </is>
      </c>
      <c r="C75" s="537" t="inlineStr">
        <is>
          <t>solid waste leaching</t>
        </is>
      </c>
      <c r="D75" s="440">
        <f>SUBSTITUTE((SUMIFS('2a. Database N flows'!N:N,'2a. Database N flows'!P:P,$C$1,'2a. Database N flows'!K:K,C75)*3&amp;" kt/a"),".",".")</f>
        <v/>
      </c>
      <c r="F75" s="537" t="n"/>
    </row>
    <row r="76">
      <c r="B76" s="439" t="inlineStr">
        <is>
          <t>F075</t>
        </is>
      </c>
      <c r="C76" s="537" t="inlineStr">
        <is>
          <t>solid waste export</t>
        </is>
      </c>
      <c r="D76" s="440">
        <f>SUBSTITUTE((SUMIFS('2a. Database N flows'!N:N,'2a. Database N flows'!P:P,$C$1,'2a. Database N flows'!K:K,C76)*3&amp;" kt/a"),".",".")</f>
        <v/>
      </c>
      <c r="F76" s="537" t="n"/>
    </row>
    <row r="77">
      <c r="B77" s="439" t="inlineStr">
        <is>
          <t>F076</t>
        </is>
      </c>
      <c r="C77" s="537" t="inlineStr">
        <is>
          <t>wastewater from landfills</t>
        </is>
      </c>
      <c r="D77" s="440">
        <f>SUBSTITUTE((SUMIFS('2a. Database N flows'!N:N,'2a. Database N flows'!P:P,$C$1,'2a. Database N flows'!K:K,C77)*3&amp;" kt/a"),".",".")</f>
        <v/>
      </c>
      <c r="F77" s="537" t="n"/>
    </row>
    <row r="78">
      <c r="B78" s="439" t="inlineStr">
        <is>
          <t>F077</t>
        </is>
      </c>
      <c r="C78" s="537" t="inlineStr">
        <is>
          <t>biofuels production wastewater</t>
        </is>
      </c>
      <c r="D78" s="440">
        <f>SUBSTITUTE((SUMIFS('2a. Database N flows'!N:N,'2a. Database N flows'!P:P,$C$1,'2a. Database N flows'!K:K,C78)*3&amp;" kt/a"),".",".")</f>
        <v/>
      </c>
      <c r="F78" s="537" t="n"/>
    </row>
    <row r="79">
      <c r="B79" s="439" t="inlineStr">
        <is>
          <t>F078</t>
        </is>
      </c>
      <c r="C79" s="537" t="inlineStr">
        <is>
          <t>sewage sludge for incineration</t>
        </is>
      </c>
      <c r="D79" s="440">
        <f>SUBSTITUTE((SUMIFS('2a. Database N flows'!N:N,'2a. Database N flows'!P:P,$C$1,'2a. Database N flows'!K:K,C79)*3&amp;" kt/a"),".",".")</f>
        <v/>
      </c>
      <c r="F79" s="537" t="n"/>
    </row>
    <row r="80">
      <c r="B80" s="439" t="inlineStr">
        <is>
          <t>F079</t>
        </is>
      </c>
      <c r="C80" s="537" t="inlineStr">
        <is>
          <t>sewage sludge fertilizer</t>
        </is>
      </c>
      <c r="D80" s="440">
        <f>SUBSTITUTE((SUMIFS('2a. Database N flows'!N:N,'2a. Database N flows'!P:P,$C$1,'2a. Database N flows'!K:K,C80)*3&amp;" kt/a"),".",".")</f>
        <v/>
      </c>
      <c r="F80" s="537" t="n"/>
    </row>
    <row r="81">
      <c r="B81" s="439" t="inlineStr">
        <is>
          <t>F080</t>
        </is>
      </c>
      <c r="C81" s="537" t="inlineStr">
        <is>
          <t>wastewater emissions</t>
        </is>
      </c>
      <c r="D81" s="440">
        <f>SUBSTITUTE((SUMIFS('2a. Database N flows'!N:N,'2a. Database N flows'!P:P,$C$1,'2a. Database N flows'!K:K,C81)*3&amp;" kt/a"),".",".")</f>
        <v/>
      </c>
      <c r="F81" s="537" t="n"/>
    </row>
    <row r="82">
      <c r="B82" s="439" t="inlineStr">
        <is>
          <t>F081</t>
        </is>
      </c>
      <c r="C82" s="537" t="inlineStr">
        <is>
          <t>treated wastewater to surface water</t>
        </is>
      </c>
      <c r="D82" s="440">
        <f>SUBSTITUTE((SUMIFS('2a. Database N flows'!N:N,'2a. Database N flows'!P:P,$C$1,'2a. Database N flows'!K:K,C82)*3&amp;" kt/a"),".",".")</f>
        <v/>
      </c>
      <c r="F82" s="537" t="n"/>
    </row>
    <row r="83">
      <c r="B83" s="439" t="inlineStr">
        <is>
          <t>F082</t>
        </is>
      </c>
      <c r="C83" s="537" t="inlineStr">
        <is>
          <t>treated wastewater to coastal water</t>
        </is>
      </c>
      <c r="D83" s="440">
        <f>SUBSTITUTE((SUMIFS('2a. Database N flows'!N:N,'2a. Database N flows'!P:P,$C$1,'2a. Database N flows'!K:K,C83)*3&amp;" kt/a"),".",".")</f>
        <v/>
      </c>
      <c r="F83" s="537" t="n"/>
    </row>
    <row r="84">
      <c r="B84" s="439" t="inlineStr">
        <is>
          <t>F083</t>
        </is>
      </c>
      <c r="C84" s="537" t="inlineStr">
        <is>
          <t>household waste</t>
        </is>
      </c>
      <c r="D84" s="440">
        <f>SUBSTITUTE((SUMIFS('2a. Database N flows'!N:N,'2a. Database N flows'!P:P,$C$1,'2a. Database N flows'!K:K,C84)*3&amp;" kt/a"),".",".")</f>
        <v/>
      </c>
      <c r="F84" s="537" t="n"/>
    </row>
    <row r="85">
      <c r="B85" s="439" t="inlineStr">
        <is>
          <t>F084</t>
        </is>
      </c>
      <c r="C85" s="537" t="inlineStr">
        <is>
          <t>municipal wastewater</t>
        </is>
      </c>
      <c r="D85" s="440">
        <f>SUBSTITUTE((SUMIFS('2a. Database N flows'!N:N,'2a. Database N flows'!P:P,$C$1,'2a. Database N flows'!K:K,C85)*3&amp;" kt/a"),".",".")</f>
        <v/>
      </c>
      <c r="F85" s="537" t="n"/>
    </row>
    <row r="86">
      <c r="B86" s="439" t="inlineStr">
        <is>
          <t>F085</t>
        </is>
      </c>
      <c r="C86" s="537" t="inlineStr">
        <is>
          <t>organic waste as biofuels substrate</t>
        </is>
      </c>
      <c r="D86" s="440">
        <f>SUBSTITUTE((SUMIFS('2a. Database N flows'!N:N,'2a. Database N flows'!P:P,$C$1,'2a. Database N flows'!K:K,C86)*3&amp;" kt/a"),".",".")</f>
        <v/>
      </c>
      <c r="F86" s="537" t="n"/>
    </row>
    <row r="87">
      <c r="B87" s="439" t="inlineStr">
        <is>
          <t>F086</t>
        </is>
      </c>
      <c r="C87" s="537" t="inlineStr">
        <is>
          <t>organic waste for composting</t>
        </is>
      </c>
      <c r="D87" s="440">
        <f>SUBSTITUTE((SUMIFS('2a. Database N flows'!N:N,'2a. Database N flows'!P:P,$C$1,'2a. Database N flows'!K:K,C87)*3&amp;" kt/a"),".",".")</f>
        <v/>
      </c>
      <c r="F87" s="537" t="n"/>
    </row>
    <row r="88">
      <c r="B88" s="439" t="inlineStr">
        <is>
          <t>F087</t>
        </is>
      </c>
      <c r="C88" s="537" t="inlineStr">
        <is>
          <t>human NH3 emissions</t>
        </is>
      </c>
      <c r="D88" s="440">
        <f>SUBSTITUTE((SUMIFS('2a. Database N flows'!N:N,'2a. Database N flows'!P:P,$C$1,'2a. Database N flows'!K:K,C88)*3&amp;" kt/a"),".",".")</f>
        <v/>
      </c>
      <c r="F88" s="537" t="n"/>
    </row>
    <row r="89">
      <c r="B89" s="439" t="inlineStr">
        <is>
          <t>F088</t>
        </is>
      </c>
      <c r="C89" s="537" t="inlineStr">
        <is>
          <t>LUC emissions</t>
        </is>
      </c>
      <c r="D89" s="440">
        <f>SUBSTITUTE((SUMIFS('2a. Database N flows'!N:N,'2a. Database N flows'!P:P,$C$1,'2a. Database N flows'!K:K,C89)*3&amp;" kt/a"),".",".")</f>
        <v/>
      </c>
      <c r="F89" s="537" t="n"/>
    </row>
    <row r="90">
      <c r="B90" s="439" t="inlineStr">
        <is>
          <t>F089</t>
        </is>
      </c>
      <c r="C90" s="537" t="inlineStr">
        <is>
          <t>untreated wastewater to groundwater</t>
        </is>
      </c>
      <c r="D90" s="440">
        <f>SUBSTITUTE((SUMIFS('2a. Database N flows'!N:N,'2a. Database N flows'!P:P,$C$1,'2a. Database N flows'!K:K,C90)*3&amp;" kt/a"),".",".")</f>
        <v/>
      </c>
      <c r="F90" s="537" t="n"/>
    </row>
    <row r="91">
      <c r="B91" s="439" t="inlineStr">
        <is>
          <t>F090</t>
        </is>
      </c>
      <c r="C91" s="537" t="inlineStr">
        <is>
          <t>untreated wastewater to surface water</t>
        </is>
      </c>
      <c r="D91" s="440">
        <f>SUBSTITUTE((SUMIFS('2a. Database N flows'!N:N,'2a. Database N flows'!P:P,$C$1,'2a. Database N flows'!K:K,C91)*3&amp;" kt/a"),".",".")</f>
        <v/>
      </c>
      <c r="F91" s="537" t="n"/>
    </row>
    <row r="92">
      <c r="B92" s="439" t="inlineStr">
        <is>
          <t>F091</t>
        </is>
      </c>
      <c r="C92" s="537" t="inlineStr">
        <is>
          <t>untreated wastewater to coastal water</t>
        </is>
      </c>
      <c r="D92" s="440">
        <f>SUBSTITUTE((SUMIFS('2a. Database N flows'!N:N,'2a. Database N flows'!P:P,$C$1,'2a. Database N flows'!K:K,C92)*3&amp;" kt/a"),".",".")</f>
        <v/>
      </c>
      <c r="F92" s="537" t="n"/>
    </row>
    <row r="93">
      <c r="B93" s="439" t="inlineStr">
        <is>
          <t>F092</t>
        </is>
      </c>
      <c r="C93" s="537" t="inlineStr">
        <is>
          <t>industry combustion N2 fixation</t>
        </is>
      </c>
      <c r="D93" s="440">
        <f>SUBSTITUTE((SUMIFS('2a. Database N flows'!N:N,'2a. Database N flows'!P:P,$C$1,'2a. Database N flows'!K:K,C93)*3&amp;" kt/a"),".",".")</f>
        <v/>
      </c>
      <c r="F93" s="537" t="n"/>
    </row>
    <row r="94">
      <c r="B94" s="439" t="inlineStr">
        <is>
          <t>F093</t>
        </is>
      </c>
      <c r="C94" s="537" t="inlineStr">
        <is>
          <t>other industry combustion N2 fixation</t>
        </is>
      </c>
      <c r="D94" s="440">
        <f>SUBSTITUTE((SUMIFS('2a. Database N flows'!N:N,'2a. Database N flows'!P:P,$C$1,'2a. Database N flows'!K:K,C94)*3&amp;" kt/a"),".",".")</f>
        <v/>
      </c>
      <c r="F94" s="537" t="n"/>
    </row>
    <row r="95">
      <c r="B95" s="439" t="inlineStr">
        <is>
          <t>F094</t>
        </is>
      </c>
      <c r="C95" s="537" t="inlineStr">
        <is>
          <t>transport combustion N2 fixation</t>
        </is>
      </c>
      <c r="D95" s="440">
        <f>SUBSTITUTE((SUMIFS('2a. Database N flows'!N:N,'2a. Database N flows'!P:P,$C$1,'2a. Database N flows'!K:K,C95)*3&amp;" kt/a"),".",".")</f>
        <v/>
      </c>
      <c r="F95" s="537" t="n"/>
    </row>
    <row r="96">
      <c r="B96" s="439" t="inlineStr">
        <is>
          <t>F095</t>
        </is>
      </c>
      <c r="C96" s="537" t="inlineStr">
        <is>
          <t>ammonia synthesis N2 fixation</t>
        </is>
      </c>
      <c r="D96" s="440">
        <f>SUBSTITUTE((SUMIFS('2a. Database N flows'!N:N,'2a. Database N flows'!P:P,$C$1,'2a. Database N flows'!K:K,C96)*3&amp;" kt/a"),".",".")</f>
        <v/>
      </c>
      <c r="F96" s="537" t="n"/>
    </row>
    <row r="97">
      <c r="B97" s="439" t="inlineStr">
        <is>
          <t>F096</t>
        </is>
      </c>
      <c r="C97" s="537" t="inlineStr">
        <is>
          <t>deposition to agricultural soils</t>
        </is>
      </c>
      <c r="D97" s="440">
        <f>SUBSTITUTE((SUMIFS('2a. Database N flows'!N:N,'2a. Database N flows'!P:P,$C$1,'2a. Database N flows'!K:K,C97)*3&amp;" kt/a"),".",".")</f>
        <v/>
      </c>
      <c r="F97" s="537" t="n"/>
    </row>
    <row r="98">
      <c r="B98" s="439" t="inlineStr">
        <is>
          <t>F097</t>
        </is>
      </c>
      <c r="C98" s="537" t="inlineStr">
        <is>
          <t>N2 fixation agriculture</t>
        </is>
      </c>
      <c r="D98" s="440">
        <f>SUBSTITUTE((SUMIFS('2a. Database N flows'!N:N,'2a. Database N flows'!P:P,$C$1,'2a. Database N flows'!K:K,C98)*3&amp;" kt/a"),".",".")</f>
        <v/>
      </c>
      <c r="F98" s="537" t="n"/>
    </row>
    <row r="99">
      <c r="B99" s="439" t="inlineStr">
        <is>
          <t>F098</t>
        </is>
      </c>
      <c r="C99" s="537" t="inlineStr">
        <is>
          <t>deposition to forests</t>
        </is>
      </c>
      <c r="D99" s="440">
        <f>SUBSTITUTE((SUMIFS('2a. Database N flows'!N:N,'2a. Database N flows'!P:P,$C$1,'2a. Database N flows'!K:K,C99)*3&amp;" kt/a"),".",".")</f>
        <v/>
      </c>
      <c r="F99" s="537" t="n"/>
    </row>
    <row r="100">
      <c r="B100" s="439" t="inlineStr">
        <is>
          <t>F099</t>
        </is>
      </c>
      <c r="C100" s="537" t="inlineStr">
        <is>
          <t>deposition to wetland</t>
        </is>
      </c>
      <c r="D100" s="440">
        <f>SUBSTITUTE((SUMIFS('2a. Database N flows'!N:N,'2a. Database N flows'!P:P,$C$1,'2a. Database N flows'!K:K,C100)*3&amp;" kt/a"),".",".")</f>
        <v/>
      </c>
      <c r="F100" s="537" t="n"/>
    </row>
    <row r="101">
      <c r="B101" s="439" t="inlineStr">
        <is>
          <t>F100</t>
        </is>
      </c>
      <c r="C101" s="537" t="inlineStr">
        <is>
          <t>deposition to other land</t>
        </is>
      </c>
      <c r="D101" s="440">
        <f>SUBSTITUTE((SUMIFS('2a. Database N flows'!N:N,'2a. Database N flows'!P:P,$C$1,'2a. Database N flows'!K:K,C101)*3&amp;" kt/a"),".",".")</f>
        <v/>
      </c>
      <c r="F101" s="537" t="n"/>
    </row>
    <row r="102">
      <c r="B102" s="439" t="inlineStr">
        <is>
          <t>F101</t>
        </is>
      </c>
      <c r="C102" s="537" t="inlineStr">
        <is>
          <t>N2 fixation forests</t>
        </is>
      </c>
      <c r="D102" s="440">
        <f>SUBSTITUTE((SUMIFS('2a. Database N flows'!N:N,'2a. Database N flows'!P:P,$C$1,'2a. Database N flows'!K:K,C102)*3&amp;" kt/a"),".",".")</f>
        <v/>
      </c>
      <c r="F102" s="537" t="n"/>
    </row>
    <row r="103">
      <c r="B103" s="439" t="inlineStr">
        <is>
          <t>F102</t>
        </is>
      </c>
      <c r="C103" s="537" t="inlineStr">
        <is>
          <t>N2 fixation other land</t>
        </is>
      </c>
      <c r="D103" s="440">
        <f>SUBSTITUTE((SUMIFS('2a. Database N flows'!N:N,'2a. Database N flows'!P:P,$C$1,'2a. Database N flows'!K:K,C103)*3&amp;" kt/a"),".",".")</f>
        <v/>
      </c>
      <c r="F103" s="537" t="n"/>
    </row>
    <row r="104">
      <c r="B104" s="439" t="inlineStr">
        <is>
          <t>F103</t>
        </is>
      </c>
      <c r="C104" s="537" t="inlineStr">
        <is>
          <t>N2 fixation wetland</t>
        </is>
      </c>
      <c r="D104" s="440">
        <f>SUBSTITUTE((SUMIFS('2a. Database N flows'!N:N,'2a. Database N flows'!P:P,$C$1,'2a. Database N flows'!K:K,C104)*3&amp;" kt/a"),".",".")</f>
        <v/>
      </c>
      <c r="F104" s="537" t="n"/>
    </row>
    <row r="105">
      <c r="B105" s="439" t="inlineStr">
        <is>
          <t>F104</t>
        </is>
      </c>
      <c r="C105" s="537" t="inlineStr">
        <is>
          <t>deposition to settlements</t>
        </is>
      </c>
      <c r="D105" s="440">
        <f>SUBSTITUTE((SUMIFS('2a. Database N flows'!N:N,'2a. Database N flows'!P:P,$C$1,'2a. Database N flows'!K:K,C105)*3&amp;" kt/a"),".",".")</f>
        <v/>
      </c>
      <c r="F105" s="537" t="n"/>
    </row>
    <row r="106">
      <c r="B106" s="439" t="inlineStr">
        <is>
          <t>F105</t>
        </is>
      </c>
      <c r="C106" s="537" t="inlineStr">
        <is>
          <t>deposition to surface water</t>
        </is>
      </c>
      <c r="D106" s="440">
        <f>SUBSTITUTE((SUMIFS('2a. Database N flows'!N:N,'2a. Database N flows'!P:P,$C$1,'2a. Database N flows'!K:K,C106)*3&amp;" kt/a"),".",".")</f>
        <v/>
      </c>
      <c r="F106" s="537" t="n"/>
    </row>
    <row r="107">
      <c r="B107" s="439" t="inlineStr">
        <is>
          <t>F106</t>
        </is>
      </c>
      <c r="C107" s="537" t="inlineStr">
        <is>
          <t>deposition to coastal water</t>
        </is>
      </c>
      <c r="D107" s="440">
        <f>SUBSTITUTE((SUMIFS('2a. Database N flows'!N:N,'2a. Database N flows'!P:P,$C$1,'2a. Database N flows'!K:K,C107)*3&amp;" kt/a"),".",".")</f>
        <v/>
      </c>
      <c r="F107" s="537" t="n"/>
    </row>
    <row r="108">
      <c r="B108" s="439" t="inlineStr">
        <is>
          <t>F107</t>
        </is>
      </c>
      <c r="C108" s="537" t="inlineStr">
        <is>
          <t>N2 fixation surface water</t>
        </is>
      </c>
      <c r="D108" s="440">
        <f>SUBSTITUTE((SUMIFS('2a. Database N flows'!N:N,'2a. Database N flows'!P:P,$C$1,'2a. Database N flows'!K:K,C108)*3&amp;" kt/a"),".",".")</f>
        <v/>
      </c>
      <c r="F108" s="537" t="n"/>
    </row>
    <row r="109">
      <c r="B109" s="439" t="inlineStr">
        <is>
          <t>F108</t>
        </is>
      </c>
      <c r="C109" s="537" t="inlineStr">
        <is>
          <t>N2 fixation coastal water</t>
        </is>
      </c>
      <c r="D109" s="440">
        <f>SUBSTITUTE((SUMIFS('2a. Database N flows'!N:N,'2a. Database N flows'!P:P,$C$1,'2a. Database N flows'!K:K,C109)*3&amp;" kt/a"),".",".")</f>
        <v/>
      </c>
      <c r="F109" s="537" t="n"/>
    </row>
    <row r="110">
      <c r="B110" s="439" t="inlineStr">
        <is>
          <t>F109</t>
        </is>
      </c>
      <c r="C110" s="537" t="inlineStr">
        <is>
          <t>atmospheric outflow</t>
        </is>
      </c>
      <c r="D110" s="440">
        <f>SUBSTITUTE((SUMIFS('2a. Database N flows'!N:N,'2a. Database N flows'!P:P,$C$1,'2a. Database N flows'!K:K,C110)*3&amp;" kt/a"),".",".")</f>
        <v/>
      </c>
      <c r="F110" s="537" t="n"/>
    </row>
    <row r="111">
      <c r="B111" s="439" t="inlineStr">
        <is>
          <t>F110</t>
        </is>
      </c>
      <c r="C111" s="537" t="inlineStr">
        <is>
          <t>coastal water shellfish</t>
        </is>
      </c>
      <c r="D111" s="440">
        <f>SUBSTITUTE((SUMIFS('2a. Database N flows'!N:N,'2a. Database N flows'!P:P,$C$1,'2a. Database N flows'!K:K,C111)*3&amp;" kt/a"),".",".")</f>
        <v/>
      </c>
      <c r="F111" s="537" t="n"/>
    </row>
    <row r="112">
      <c r="B112" s="439" t="inlineStr">
        <is>
          <t>F111</t>
        </is>
      </c>
      <c r="C112" s="537" t="inlineStr">
        <is>
          <t>coastal water biomass for energy production</t>
        </is>
      </c>
      <c r="D112" s="440">
        <f>SUBSTITUTE((SUMIFS('2a. Database N flows'!N:N,'2a. Database N flows'!P:P,$C$1,'2a. Database N flows'!K:K,C112)*3&amp;" kt/a"),".",".")</f>
        <v/>
      </c>
      <c r="F112" s="537" t="n"/>
    </row>
    <row r="113">
      <c r="B113" s="439" t="inlineStr">
        <is>
          <t>F112</t>
        </is>
      </c>
      <c r="C113" s="537" t="inlineStr">
        <is>
          <t>coastal water emissions</t>
        </is>
      </c>
      <c r="D113" s="440">
        <f>SUBSTITUTE((SUMIFS('2a. Database N flows'!N:N,'2a. Database N flows'!P:P,$C$1,'2a. Database N flows'!K:K,C113)*3&amp;" kt/a"),".",".")</f>
        <v/>
      </c>
      <c r="F113" s="537" t="n"/>
    </row>
    <row r="114">
      <c r="B114" s="439" t="inlineStr">
        <is>
          <t>F113</t>
        </is>
      </c>
      <c r="C114" s="537" t="inlineStr">
        <is>
          <t>inflow to coastal water</t>
        </is>
      </c>
      <c r="D114" s="440">
        <f>SUBSTITUTE((SUMIFS('2a. Database N flows'!N:N,'2a. Database N flows'!P:P,$C$1,'2a. Database N flows'!K:K,C114)*3&amp;" kt/a"),".",".")</f>
        <v/>
      </c>
      <c r="F114" s="537" t="n"/>
    </row>
    <row r="115">
      <c r="B115" s="439" t="inlineStr">
        <is>
          <t>F114</t>
        </is>
      </c>
      <c r="C115" s="537" t="inlineStr">
        <is>
          <t>inflow to groundwater</t>
        </is>
      </c>
      <c r="D115" s="440">
        <f>SUBSTITUTE((SUMIFS('2a. Database N flows'!N:N,'2a. Database N flows'!P:P,$C$1,'2a. Database N flows'!K:K,C115)*3&amp;" kt/a"),".",".")</f>
        <v/>
      </c>
      <c r="F115" s="537" t="n"/>
    </row>
    <row r="116">
      <c r="B116" s="439" t="inlineStr">
        <is>
          <t>F115</t>
        </is>
      </c>
      <c r="C116" s="537" t="inlineStr">
        <is>
          <t>surface water fish (wild catch)</t>
        </is>
      </c>
      <c r="D116" s="440">
        <f>SUBSTITUTE((SUMIFS('2a. Database N flows'!N:N,'2a. Database N flows'!P:P,$C$1,'2a. Database N flows'!K:K,C116)*3&amp;" kt/a"),".",".")</f>
        <v/>
      </c>
      <c r="F116" s="537" t="n"/>
    </row>
    <row r="117">
      <c r="B117" s="439" t="inlineStr">
        <is>
          <t>F116</t>
        </is>
      </c>
      <c r="C117" s="537" t="inlineStr">
        <is>
          <t>surface water biomass for energy production</t>
        </is>
      </c>
      <c r="D117" s="440">
        <f>SUBSTITUTE((SUMIFS('2a. Database N flows'!N:N,'2a. Database N flows'!P:P,$C$1,'2a. Database N flows'!K:K,C117)*3&amp;" kt/a"),".",".")</f>
        <v/>
      </c>
      <c r="F117" s="537" t="n"/>
    </row>
    <row r="118">
      <c r="B118" s="439" t="inlineStr">
        <is>
          <t>F117</t>
        </is>
      </c>
      <c r="C118" s="537" t="inlineStr">
        <is>
          <t>surface water emissions</t>
        </is>
      </c>
      <c r="D118" s="440">
        <f>SUBSTITUTE((SUMIFS('2a. Database N flows'!N:N,'2a. Database N flows'!P:P,$C$1,'2a. Database N flows'!K:K,C118)*3&amp;" kt/a"),".",".")</f>
        <v/>
      </c>
      <c r="F118" s="537" t="n"/>
    </row>
    <row r="119">
      <c r="B119" s="439" t="inlineStr">
        <is>
          <t>F118</t>
        </is>
      </c>
      <c r="C119" s="537" t="inlineStr">
        <is>
          <t>surface water export</t>
        </is>
      </c>
      <c r="D119" s="440">
        <f>SUBSTITUTE((SUMIFS('2a. Database N flows'!N:N,'2a. Database N flows'!P:P,$C$1,'2a. Database N flows'!K:K,C119)*3&amp;" kt/a"),".",".")</f>
        <v/>
      </c>
      <c r="F119" s="537" t="n"/>
    </row>
    <row r="120">
      <c r="B120" s="439" t="inlineStr">
        <is>
          <t>F119</t>
        </is>
      </c>
      <c r="C120" s="537" t="inlineStr">
        <is>
          <t>waste feed to coastal water</t>
        </is>
      </c>
      <c r="D120" s="440">
        <f>SUBSTITUTE((SUMIFS('2a. Database N flows'!N:N,'2a. Database N flows'!P:P,$C$1,'2a. Database N flows'!K:K,C120)*3&amp;" kt/a"),".",".")</f>
        <v/>
      </c>
      <c r="F120" s="537" t="n"/>
    </row>
    <row r="121">
      <c r="B121" s="439" t="inlineStr">
        <is>
          <t>F120</t>
        </is>
      </c>
      <c r="C121" s="537" t="inlineStr">
        <is>
          <t>excretia to coastal water</t>
        </is>
      </c>
      <c r="D121" s="440">
        <f>SUBSTITUTE((SUMIFS('2a. Database N flows'!N:N,'2a. Database N flows'!P:P,$C$1,'2a. Database N flows'!K:K,C121)*3&amp;" kt/a"),".",".")</f>
        <v/>
      </c>
      <c r="F121" s="537" t="n"/>
    </row>
    <row r="122">
      <c r="B122" s="439" t="inlineStr">
        <is>
          <t>F121</t>
        </is>
      </c>
      <c r="C122" s="537" t="inlineStr">
        <is>
          <t>waste feed to surface water</t>
        </is>
      </c>
      <c r="D122" s="440">
        <f>SUBSTITUTE((SUMIFS('2a. Database N flows'!N:N,'2a. Database N flows'!P:P,$C$1,'2a. Database N flows'!K:K,C122)*3&amp;" kt/a"),".",".")</f>
        <v/>
      </c>
      <c r="F122" s="537" t="n"/>
    </row>
    <row r="123">
      <c r="B123" s="439" t="inlineStr">
        <is>
          <t>F122</t>
        </is>
      </c>
      <c r="C123" s="537" t="inlineStr">
        <is>
          <t>excretia to surface water</t>
        </is>
      </c>
      <c r="D123" s="440">
        <f>SUBSTITUTE((SUMIFS('2a. Database N flows'!N:N,'2a. Database N flows'!P:P,$C$1,'2a. Database N flows'!K:K,C123)*3&amp;" kt/a"),".",".")</f>
        <v/>
      </c>
      <c r="F123" s="537" t="n"/>
    </row>
    <row r="124">
      <c r="B124" s="439" t="inlineStr">
        <is>
          <t>F123</t>
        </is>
      </c>
      <c r="C124" s="537" t="inlineStr">
        <is>
          <t>aquaculture coastal fish and seafood</t>
        </is>
      </c>
      <c r="D124" s="440">
        <f>SUBSTITUTE((SUMIFS('2a. Database N flows'!N:N,'2a. Database N flows'!P:P,$C$1,'2a. Database N flows'!K:K,C124)*3&amp;" kt/a"),".",".")</f>
        <v/>
      </c>
      <c r="F124" s="537" t="n"/>
    </row>
    <row r="125">
      <c r="B125" s="439" t="inlineStr">
        <is>
          <t>F124</t>
        </is>
      </c>
      <c r="C125" s="537" t="inlineStr">
        <is>
          <t>aquaculture freshwater fish and seafood</t>
        </is>
      </c>
      <c r="D125" s="440">
        <f>SUBSTITUTE((SUMIFS('2a. Database N flows'!N:N,'2a. Database N flows'!P:P,$C$1,'2a. Database N flows'!K:K,C125)*3&amp;" kt/a"),".",".")</f>
        <v/>
      </c>
      <c r="F125" s="537" t="n"/>
    </row>
    <row r="126">
      <c r="B126" s="439" t="inlineStr">
        <is>
          <t>F125</t>
        </is>
      </c>
      <c r="C126" s="537" t="inlineStr">
        <is>
          <t>aquaculture emissions</t>
        </is>
      </c>
      <c r="D126" s="440">
        <f>SUBSTITUTE((SUMIFS('2a. Database N flows'!N:N,'2a. Database N flows'!P:P,$C$1,'2a. Database N flows'!K:K,C126)*3&amp;" kt/a"),".",".")</f>
        <v/>
      </c>
      <c r="F126" s="537" t="n"/>
    </row>
    <row r="127">
      <c r="B127" s="439" t="inlineStr">
        <is>
          <t>F126</t>
        </is>
      </c>
      <c r="C127" s="537" t="inlineStr">
        <is>
          <t>inflow to coastal water</t>
        </is>
      </c>
      <c r="D127" s="440">
        <f>SUBSTITUTE((SUMIFS('2a. Database N flows'!N:N,'2a. Database N flows'!P:P,$C$1,'2a. Database N flows'!K:K,C127)*3&amp;" kt/a"),".",".")</f>
        <v/>
      </c>
      <c r="F127" s="537" t="n"/>
    </row>
    <row r="128">
      <c r="B128" s="439" t="inlineStr">
        <is>
          <t>F127</t>
        </is>
      </c>
      <c r="C128" s="537" t="inlineStr">
        <is>
          <t>groundwater outflow</t>
        </is>
      </c>
      <c r="D128" s="440">
        <f>SUBSTITUTE((SUMIFS('2a. Database N flows'!N:N,'2a. Database N flows'!P:P,$C$1,'2a. Database N flows'!K:K,C128)*3&amp;" kt/a"),".",".")</f>
        <v/>
      </c>
      <c r="F128" s="537" t="n"/>
    </row>
    <row r="129">
      <c r="B129" s="439" t="inlineStr">
        <is>
          <t>F128</t>
        </is>
      </c>
      <c r="C129" s="537" t="inlineStr">
        <is>
          <t>irrigation</t>
        </is>
      </c>
      <c r="D129" s="440">
        <f>SUBSTITUTE((SUMIFS('2a. Database N flows'!N:N,'2a. Database N flows'!P:P,$C$1,'2a. Database N flows'!K:K,C129)*3&amp;" kt/a"),".",".")</f>
        <v/>
      </c>
      <c r="F129" s="537" t="n"/>
    </row>
    <row r="130">
      <c r="B130" s="439" t="inlineStr">
        <is>
          <t>F129</t>
        </is>
      </c>
      <c r="C130" s="537" t="inlineStr">
        <is>
          <t>animal drinking water</t>
        </is>
      </c>
      <c r="D130" s="440">
        <f>SUBSTITUTE((SUMIFS('2a. Database N flows'!N:N,'2a. Database N flows'!P:P,$C$1,'2a. Database N flows'!K:K,C130)*3&amp;" kt/a"),".",".")</f>
        <v/>
      </c>
      <c r="F130" s="537" t="n"/>
    </row>
    <row r="131">
      <c r="B131" s="439" t="inlineStr">
        <is>
          <t>F130</t>
        </is>
      </c>
      <c r="C131" s="537" t="inlineStr">
        <is>
          <t>drinking water</t>
        </is>
      </c>
      <c r="D131" s="440">
        <f>SUBSTITUTE((SUMIFS('2a. Database N flows'!N:N,'2a. Database N flows'!P:P,$C$1,'2a. Database N flows'!K:K,C131)*3&amp;" kt/a"),".",".")</f>
        <v/>
      </c>
      <c r="F131" s="537" t="n"/>
    </row>
    <row r="132">
      <c r="B132" s="439" t="inlineStr">
        <is>
          <t>F131</t>
        </is>
      </c>
      <c r="C132" s="537" t="inlineStr">
        <is>
          <t>groundwater emissions</t>
        </is>
      </c>
      <c r="D132" s="440">
        <f>SUBSTITUTE((SUMIFS('2a. Database N flows'!N:N,'2a. Database N flows'!P:P,$C$1,'2a. Database N flows'!K:K,C132)*3&amp;" kt/a"),".",".")</f>
        <v/>
      </c>
      <c r="F132" s="537" t="n"/>
    </row>
    <row r="133">
      <c r="B133" s="439" t="inlineStr">
        <is>
          <t>F132</t>
        </is>
      </c>
      <c r="C133" s="537" t="inlineStr">
        <is>
          <t>groundwater export</t>
        </is>
      </c>
      <c r="D133" s="440">
        <f>SUBSTITUTE((SUMIFS('2a. Database N flows'!N:N,'2a. Database N flows'!P:P,$C$1,'2a. Database N flows'!K:K,C133)*3&amp;" kt/a"),".",".")</f>
        <v/>
      </c>
      <c r="F133" s="537" t="n"/>
    </row>
    <row r="134">
      <c r="B134" s="439" t="inlineStr">
        <is>
          <t>F138</t>
        </is>
      </c>
      <c r="C134" s="537" t="inlineStr">
        <is>
          <t>food and feed import</t>
        </is>
      </c>
      <c r="D134" s="440">
        <f>SUBSTITUTE((SUMIFS('2a. Database N flows'!N:N,'2a. Database N flows'!P:P,$C$1,'2a. Database N flows'!K:K,C134)*3&amp;" kt/a"),".",".")</f>
        <v/>
      </c>
      <c r="F134" s="537" t="n"/>
    </row>
    <row r="135">
      <c r="B135" s="439" t="inlineStr">
        <is>
          <t>F139</t>
        </is>
      </c>
      <c r="C135" s="537" t="inlineStr">
        <is>
          <t>other goods import</t>
        </is>
      </c>
      <c r="D135" s="440">
        <f>SUBSTITUTE((SUMIFS('2a. Database N flows'!N:N,'2a. Database N flows'!P:P,$C$1,'2a. Database N flows'!K:K,C135)*3&amp;" kt/a"),".",".")</f>
        <v/>
      </c>
      <c r="F135" s="537" t="n"/>
    </row>
    <row r="136">
      <c r="B136" s="439" t="inlineStr">
        <is>
          <t>F140</t>
        </is>
      </c>
      <c r="C136" s="537" t="inlineStr">
        <is>
          <t>animal feed import</t>
        </is>
      </c>
      <c r="D136" s="440">
        <f>SUBSTITUTE((SUMIFS('2a. Database N flows'!N:N,'2a. Database N flows'!P:P,$C$1,'2a. Database N flows'!K:K,C136)*3&amp;" kt/a"),".",".")</f>
        <v/>
      </c>
      <c r="F136" s="537" t="n"/>
    </row>
    <row r="137">
      <c r="B137" s="439" t="inlineStr">
        <is>
          <t>F141</t>
        </is>
      </c>
      <c r="C137" s="537" t="inlineStr">
        <is>
          <t>manure import</t>
        </is>
      </c>
      <c r="D137" s="440">
        <f>SUBSTITUTE((SUMIFS('2a. Database N flows'!N:N,'2a. Database N flows'!P:P,$C$1,'2a. Database N flows'!K:K,C137)*3&amp;" kt/a"),".",".")</f>
        <v/>
      </c>
      <c r="F137" s="537" t="n"/>
    </row>
    <row r="138">
      <c r="B138" s="439" t="inlineStr">
        <is>
          <t>F142</t>
        </is>
      </c>
      <c r="C138" s="537" t="inlineStr">
        <is>
          <t>live animal import</t>
        </is>
      </c>
      <c r="D138" s="440">
        <f>SUBSTITUTE((SUMIFS('2a. Database N flows'!N:N,'2a. Database N flows'!P:P,$C$1,'2a. Database N flows'!K:K,C138)*3&amp;" kt/a"),".",".")</f>
        <v/>
      </c>
      <c r="F138" s="537" t="n"/>
    </row>
    <row r="139">
      <c r="B139" s="439" t="inlineStr">
        <is>
          <t>F143</t>
        </is>
      </c>
      <c r="C139" s="537" t="inlineStr">
        <is>
          <t>mineral fertilizer import</t>
        </is>
      </c>
      <c r="D139" s="440">
        <f>SUBSTITUTE((SUMIFS('2a. Database N flows'!N:N,'2a. Database N flows'!P:P,$C$1,'2a. Database N flows'!K:K,C139)*3&amp;" kt/a"),".",".")</f>
        <v/>
      </c>
      <c r="F139" s="537" t="n"/>
    </row>
    <row r="140">
      <c r="B140" s="439" t="inlineStr">
        <is>
          <t>F144</t>
        </is>
      </c>
      <c r="C140" s="537" t="inlineStr">
        <is>
          <t>fuel import</t>
        </is>
      </c>
      <c r="D140" s="440">
        <f>SUBSTITUTE((SUMIFS('2a. Database N flows'!N:N,'2a. Database N flows'!P:P,$C$1,'2a. Database N flows'!K:K,C140)*3&amp;" kt/a"),".",".")</f>
        <v/>
      </c>
      <c r="F140" s="537" t="n"/>
    </row>
    <row r="141">
      <c r="B141" s="439" t="inlineStr">
        <is>
          <t>F145</t>
        </is>
      </c>
      <c r="C141" s="537" t="inlineStr">
        <is>
          <t>agricultural biofuels production wastewater</t>
        </is>
      </c>
      <c r="D141" s="440">
        <f>SUBSTITUTE((SUMIFS('2a. Database N flows'!N:N,'2a. Database N flows'!P:P,$C$1,'2a. Database N flows'!K:K,C141)*3&amp;" kt/a"),".",".")</f>
        <v/>
      </c>
      <c r="F141" s="537" t="n"/>
    </row>
    <row r="142">
      <c r="B142" s="439" t="inlineStr">
        <is>
          <t>F146</t>
        </is>
      </c>
      <c r="C142" s="537" t="inlineStr">
        <is>
          <t>atmospheric inflow</t>
        </is>
      </c>
      <c r="D142" s="440">
        <f>SUBSTITUTE((SUMIFS('2a. Database N flows'!N:N,'2a. Database N flows'!P:P,$C$1,'2a. Database N flows'!K:K,C142)*3&amp;" kt/a"),".",".")</f>
        <v/>
      </c>
      <c r="F142" s="537" t="n"/>
    </row>
    <row r="143">
      <c r="B143" s="439" t="inlineStr">
        <is>
          <t>F147</t>
        </is>
      </c>
      <c r="C143" s="537" t="inlineStr">
        <is>
          <t>solid waste import</t>
        </is>
      </c>
      <c r="D143" s="440">
        <f>SUBSTITUTE((SUMIFS('2a. Database N flows'!N:N,'2a. Database N flows'!P:P,$C$1,'2a. Database N flows'!K:K,C143)*3&amp;" kt/a"),".",".")</f>
        <v/>
      </c>
      <c r="F143" s="537" t="n"/>
    </row>
    <row r="144">
      <c r="B144" s="439" t="inlineStr">
        <is>
          <t>F148</t>
        </is>
      </c>
      <c r="C144" s="537" t="inlineStr">
        <is>
          <t>surface water import</t>
        </is>
      </c>
      <c r="D144" s="440">
        <f>SUBSTITUTE((SUMIFS('2a. Database N flows'!N:N,'2a. Database N flows'!P:P,$C$1,'2a. Database N flows'!K:K,C144)*3&amp;" kt/a"),".",".")</f>
        <v/>
      </c>
      <c r="F144" s="537" t="n"/>
    </row>
    <row r="145">
      <c r="B145" s="439" t="inlineStr">
        <is>
          <t>F149</t>
        </is>
      </c>
      <c r="C145" s="537" t="inlineStr">
        <is>
          <t>agricultural biofuels for industry</t>
        </is>
      </c>
      <c r="D145" s="440">
        <f>SUBSTITUTE((SUMIFS('2a. Database N flows'!N:N,'2a. Database N flows'!P:P,$C$1,'2a. Database N flows'!K:K,C145)*3&amp;" kt/a"),".",".")</f>
        <v/>
      </c>
      <c r="F145" s="537" t="n"/>
    </row>
    <row r="146">
      <c r="B146" s="439" t="inlineStr">
        <is>
          <t>F150</t>
        </is>
      </c>
      <c r="C146" s="537" t="inlineStr">
        <is>
          <t>recycling</t>
        </is>
      </c>
      <c r="D146" s="440">
        <f>SUBSTITUTE((SUMIFS('2a. Database N flows'!N:N,'2a. Database N flows'!P:P,$C$1,'2a. Database N flows'!K:K,C146)*3&amp;" kt/a"),".",".")</f>
        <v/>
      </c>
      <c r="F146" s="537" t="n"/>
    </row>
    <row r="147">
      <c r="B147" s="439" t="inlineStr">
        <is>
          <t>F151</t>
        </is>
      </c>
      <c r="C147" s="537" t="inlineStr">
        <is>
          <t>sea fish (landings)</t>
        </is>
      </c>
      <c r="D147" s="440">
        <f>SUBSTITUTE((SUMIFS('2a. Database N flows'!N:N,'2a. Database N flows'!P:P,$C$1,'2a. Database N flows'!K:K,C147)*3&amp;" kt/a"),".",".")</f>
        <v/>
      </c>
      <c r="F147" s="537" t="n"/>
    </row>
    <row r="148">
      <c r="B148" s="439" t="inlineStr">
        <is>
          <t>F151</t>
        </is>
      </c>
      <c r="C148" s="537" t="inlineStr">
        <is>
          <t>energy conversion combustion N2 fixation</t>
        </is>
      </c>
      <c r="D148" s="440">
        <f>SUBSTITUTE((SUMIFS('2a. Database N flows'!N:N,'2a. Database N flows'!P:P,$C$1,'2a. Database N flows'!K:K,C148)*3&amp;" kt/a"),".",".")</f>
        <v/>
      </c>
      <c r="F148" s="537" t="n"/>
    </row>
    <row r="149">
      <c r="B149" s="439" t="inlineStr">
        <is>
          <t>F153</t>
        </is>
      </c>
      <c r="C149" s="537" t="inlineStr">
        <is>
          <t>waste biofuels for transport</t>
        </is>
      </c>
      <c r="D149" s="440">
        <f>SUBSTITUTE((SUMIFS('2a. Database N flows'!N:N,'2a. Database N flows'!P:P,$C$1,'2a. Database N flows'!K:K,C149)*3&amp;" kt/a"),".",".")</f>
        <v/>
      </c>
      <c r="F149" s="537" t="n"/>
    </row>
    <row r="150">
      <c r="B150" s="439" t="inlineStr">
        <is>
          <t>F154</t>
        </is>
      </c>
      <c r="C150" s="537" t="inlineStr">
        <is>
          <t>groundwater import</t>
        </is>
      </c>
      <c r="D150" s="440">
        <f>SUBSTITUTE((SUMIFS('2a. Database N flows'!N:N,'2a. Database N flows'!P:P,$C$1,'2a. Database N flows'!K:K,C150)*3&amp;" kt/a"),".",".")</f>
        <v/>
      </c>
      <c r="F150" s="537" t="n"/>
    </row>
    <row r="151" ht="16" customHeight="1" thickBot="1">
      <c r="B151" s="441" t="inlineStr">
        <is>
          <t>F155</t>
        </is>
      </c>
      <c r="C151" s="109" t="inlineStr">
        <is>
          <t>import of transport fuel</t>
        </is>
      </c>
      <c r="D151" s="442">
        <f>SUBSTITUTE((SUMIFS('2a. Database N flows'!N:N,'2a. Database N flows'!P:P,$C$1,'2a. Database N flows'!K:K,C151)*3&amp;" kt/a"),".",".")</f>
        <v/>
      </c>
    </row>
  </sheetData>
  <sheetProtection selectLockedCells="0" selectUnlockedCells="0" sheet="1" objects="1" insertRows="1" insertHyperlinks="1" autoFilter="1" scenarios="1" formatColumns="1" deleteColumns="1" insertColumns="1" pivotTables="1" deleteRows="1" formatCells="1" formatRows="1" sort="1"/>
  <mergeCells count="1">
    <mergeCell ref="G3:G18"/>
  </mergeCells>
  <pageMargins left="0.7" right="0.7" top="0.787401575" bottom="0.787401575" header="0.3" footer="0.3"/>
  <pageSetup orientation="portrait" paperSize="9"/>
  <drawing xmlns:r="http://schemas.openxmlformats.org/officeDocument/2006/relationships" r:id="rId1"/>
</worksheet>
</file>

<file path=xl/worksheets/sheet16.xml><?xml version="1.0" encoding="utf-8"?>
<worksheet xmlns="http://schemas.openxmlformats.org/spreadsheetml/2006/main">
  <sheetPr codeName="Tabelle15">
    <tabColor rgb="FFBFBFBF"/>
    <outlinePr summaryBelow="1" summaryRight="1"/>
    <pageSetUpPr/>
  </sheetPr>
  <dimension ref="A1:Z44"/>
  <sheetViews>
    <sheetView workbookViewId="0">
      <selection activeCell="G17" sqref="G17"/>
    </sheetView>
  </sheetViews>
  <sheetFormatPr baseColWidth="10" defaultColWidth="11.5" defaultRowHeight="15"/>
  <cols>
    <col width="10.5" bestFit="1" customWidth="1" style="537" min="1" max="1"/>
    <col width="12.6640625" bestFit="1" customWidth="1" style="537" min="2" max="2"/>
    <col width="33.6640625" bestFit="1" customWidth="1" style="537" min="3" max="3"/>
    <col width="2.6640625" customWidth="1" style="537" min="4" max="4"/>
    <col width="16.5" bestFit="1" customWidth="1" style="537" min="5" max="5"/>
    <col width="50.33203125" bestFit="1" customWidth="1" style="537" min="6" max="6"/>
    <col width="14.33203125" bestFit="1" customWidth="1" style="537" min="7" max="7"/>
    <col width="11.5" customWidth="1" style="537" min="8" max="8"/>
    <col width="10" bestFit="1" customWidth="1" style="537" min="9" max="9"/>
    <col width="7.6640625" customWidth="1" style="537" min="10" max="10"/>
    <col width="24" bestFit="1" customWidth="1" style="537" min="11" max="11"/>
    <col width="11.5" customWidth="1" style="537" min="12" max="13"/>
    <col width="7.5" bestFit="1" customWidth="1" style="537" min="14" max="14"/>
    <col width="8.33203125" bestFit="1" customWidth="1" style="537" min="15" max="16"/>
    <col width="7.6640625" bestFit="1" customWidth="1" style="537" min="17" max="17"/>
    <col width="8.5" bestFit="1" customWidth="1" style="537" min="18" max="18"/>
    <col width="8" bestFit="1" customWidth="1" style="537" min="19" max="20"/>
    <col width="11.5" customWidth="1" style="537" min="21" max="23"/>
    <col width="30.33203125" bestFit="1" customWidth="1" style="537" min="24" max="24"/>
    <col width="11.5" customWidth="1" style="537" min="25" max="25"/>
    <col width="32.6640625" bestFit="1" customWidth="1" style="537" min="26" max="26"/>
    <col width="11.5" customWidth="1" style="537" min="27" max="115"/>
    <col width="11.5" customWidth="1" style="537" min="116" max="16384"/>
  </cols>
  <sheetData>
    <row r="1" ht="28.25" customFormat="1" customHeight="1" s="539">
      <c r="A1" s="540" t="inlineStr">
        <is>
          <t>Abbreviations</t>
        </is>
      </c>
      <c r="I1" s="538" t="n"/>
    </row>
    <row r="2" customFormat="1" s="4">
      <c r="A2" s="7" t="inlineStr">
        <is>
          <t xml:space="preserve">pool nr. </t>
        </is>
      </c>
      <c r="B2" s="7" t="inlineStr">
        <is>
          <t>pool abbr.</t>
        </is>
      </c>
      <c r="C2" s="7" t="inlineStr">
        <is>
          <t>pool</t>
        </is>
      </c>
      <c r="E2" s="7" t="inlineStr">
        <is>
          <t>subpool abbr.</t>
        </is>
      </c>
      <c r="F2" s="7" t="inlineStr">
        <is>
          <t>subpool</t>
        </is>
      </c>
      <c r="G2" s="7" t="inlineStr">
        <is>
          <t>part of pool</t>
        </is>
      </c>
      <c r="I2" s="7" t="inlineStr">
        <is>
          <t>Year</t>
        </is>
      </c>
      <c r="J2" s="7" t="n"/>
      <c r="K2" s="7" t="inlineStr">
        <is>
          <t>Compound/Matrix</t>
        </is>
      </c>
      <c r="L2" s="531" t="n"/>
      <c r="M2" s="531" t="n"/>
      <c r="N2" s="531" t="inlineStr">
        <is>
          <t>EF</t>
        </is>
      </c>
      <c r="O2" s="531" t="inlineStr">
        <is>
          <t>MP</t>
        </is>
      </c>
      <c r="P2" s="531" t="inlineStr">
        <is>
          <t>AG</t>
        </is>
      </c>
      <c r="Q2" s="531" t="inlineStr">
        <is>
          <t>FS</t>
        </is>
      </c>
      <c r="R2" s="531" t="inlineStr">
        <is>
          <t>PR</t>
        </is>
      </c>
      <c r="S2" s="531" t="inlineStr">
        <is>
          <t>HS</t>
        </is>
      </c>
      <c r="T2" s="531" t="inlineStr">
        <is>
          <t>HY</t>
        </is>
      </c>
      <c r="U2" s="531" t="inlineStr">
        <is>
          <t>AT</t>
        </is>
      </c>
      <c r="V2" s="531" t="inlineStr">
        <is>
          <t>RW</t>
        </is>
      </c>
      <c r="W2" s="531" t="n"/>
      <c r="X2" s="531" t="inlineStr">
        <is>
          <t>Pools with subpools</t>
        </is>
      </c>
      <c r="Z2" s="4" t="inlineStr">
        <is>
          <t>Pools with for which NUE is defined</t>
        </is>
      </c>
    </row>
    <row r="3">
      <c r="A3" s="537" t="n">
        <v>1</v>
      </c>
      <c r="B3" s="537" t="inlineStr">
        <is>
          <t>EF</t>
        </is>
      </c>
      <c r="C3" s="537" t="inlineStr">
        <is>
          <t>Energy and fuels</t>
        </is>
      </c>
      <c r="E3" s="537" t="inlineStr">
        <is>
          <t>EC</t>
        </is>
      </c>
      <c r="F3" s="537" t="inlineStr">
        <is>
          <t>Energy conversion</t>
        </is>
      </c>
      <c r="G3" s="537" t="inlineStr">
        <is>
          <t>EF</t>
        </is>
      </c>
      <c r="I3" s="537" t="n">
        <v>1984</v>
      </c>
      <c r="K3" s="537" t="inlineStr">
        <is>
          <t>Ntot</t>
        </is>
      </c>
      <c r="N3" s="537" t="inlineStr">
        <is>
          <t>EC</t>
        </is>
      </c>
      <c r="O3" s="537" t="inlineStr">
        <is>
          <t>FP</t>
        </is>
      </c>
      <c r="P3" s="537" t="inlineStr">
        <is>
          <t>MM</t>
        </is>
      </c>
      <c r="Q3" s="537" t="inlineStr">
        <is>
          <t>FO</t>
        </is>
      </c>
      <c r="R3" s="537" t="inlineStr">
        <is>
          <t>SO</t>
        </is>
      </c>
      <c r="S3" s="537" t="inlineStr">
        <is>
          <t>HS</t>
        </is>
      </c>
      <c r="T3" s="537" t="inlineStr">
        <is>
          <t>GW</t>
        </is>
      </c>
      <c r="U3" s="537" t="inlineStr">
        <is>
          <t>AT</t>
        </is>
      </c>
      <c r="V3" s="537" t="inlineStr">
        <is>
          <t>RW</t>
        </is>
      </c>
      <c r="X3" s="537" t="inlineStr">
        <is>
          <t>Energy and fuels</t>
        </is>
      </c>
      <c r="Z3" s="537" t="inlineStr">
        <is>
          <t>Energy and fuels</t>
        </is>
      </c>
    </row>
    <row r="4">
      <c r="A4" s="537" t="n">
        <v>2</v>
      </c>
      <c r="B4" s="537" t="inlineStr">
        <is>
          <t>MP</t>
        </is>
      </c>
      <c r="C4" s="537" t="inlineStr">
        <is>
          <t>Materials and products in industry</t>
        </is>
      </c>
      <c r="E4" s="537" t="inlineStr">
        <is>
          <t>IC</t>
        </is>
      </c>
      <c r="F4" s="537" t="inlineStr">
        <is>
          <t>Manufacturing industries and construction</t>
        </is>
      </c>
      <c r="G4" s="537" t="inlineStr">
        <is>
          <t>EF</t>
        </is>
      </c>
      <c r="I4" s="537" t="n">
        <v>1985</v>
      </c>
      <c r="K4" s="537" t="inlineStr">
        <is>
          <t>NH3</t>
        </is>
      </c>
      <c r="N4" s="537" t="inlineStr">
        <is>
          <t>IC</t>
        </is>
      </c>
      <c r="O4" s="537" t="inlineStr">
        <is>
          <t>OP</t>
        </is>
      </c>
      <c r="P4" s="537" t="inlineStr">
        <is>
          <t>SM</t>
        </is>
      </c>
      <c r="Q4" s="537" t="inlineStr">
        <is>
          <t>OL</t>
        </is>
      </c>
      <c r="R4" s="537" t="inlineStr">
        <is>
          <t>WW</t>
        </is>
      </c>
      <c r="T4" s="537" t="inlineStr">
        <is>
          <t>SW</t>
        </is>
      </c>
      <c r="X4" s="537" t="inlineStr">
        <is>
          <t>Materials and products in industry</t>
        </is>
      </c>
      <c r="Z4" s="537" t="inlineStr">
        <is>
          <t>Materials and products in industry</t>
        </is>
      </c>
    </row>
    <row r="5">
      <c r="A5" s="537" t="n">
        <v>3</v>
      </c>
      <c r="B5" s="537" t="inlineStr">
        <is>
          <t>AG</t>
        </is>
      </c>
      <c r="C5" s="537" t="inlineStr">
        <is>
          <t>Agriculture</t>
        </is>
      </c>
      <c r="E5" s="537" t="inlineStr">
        <is>
          <t>TR</t>
        </is>
      </c>
      <c r="F5" s="537" t="inlineStr">
        <is>
          <t>Transport</t>
        </is>
      </c>
      <c r="G5" s="537" t="inlineStr">
        <is>
          <t>EF</t>
        </is>
      </c>
      <c r="I5" s="537" t="n">
        <v>1986</v>
      </c>
      <c r="K5" s="537" t="inlineStr">
        <is>
          <t>NOx</t>
        </is>
      </c>
      <c r="N5" s="537" t="inlineStr">
        <is>
          <t>TR</t>
        </is>
      </c>
      <c r="P5" s="537" t="inlineStr">
        <is>
          <t>BC</t>
        </is>
      </c>
      <c r="Q5" s="537" t="inlineStr">
        <is>
          <t>WL</t>
        </is>
      </c>
      <c r="T5" s="537" t="inlineStr">
        <is>
          <t>CW</t>
        </is>
      </c>
      <c r="X5" s="537" t="inlineStr">
        <is>
          <t>Agriculture</t>
        </is>
      </c>
      <c r="Z5" s="537" t="inlineStr">
        <is>
          <t>Humans and settlements</t>
        </is>
      </c>
    </row>
    <row r="6">
      <c r="A6" s="537" t="n">
        <v>4</v>
      </c>
      <c r="B6" s="537" t="inlineStr">
        <is>
          <t>FS</t>
        </is>
      </c>
      <c r="C6" s="537" t="inlineStr">
        <is>
          <t>Forests and semi-natural vegetation</t>
        </is>
      </c>
      <c r="E6" s="537" t="inlineStr">
        <is>
          <t>OE</t>
        </is>
      </c>
      <c r="F6" s="537" t="inlineStr">
        <is>
          <t>Other energy and fuels</t>
        </is>
      </c>
      <c r="G6" s="537" t="inlineStr">
        <is>
          <t>EF</t>
        </is>
      </c>
      <c r="I6" s="537" t="n">
        <v>1987</v>
      </c>
      <c r="K6" s="537" t="inlineStr">
        <is>
          <t>N2O</t>
        </is>
      </c>
      <c r="N6" s="537" t="inlineStr">
        <is>
          <t>OE</t>
        </is>
      </c>
      <c r="T6" s="537" t="inlineStr">
        <is>
          <t>AC</t>
        </is>
      </c>
      <c r="X6" s="537" t="inlineStr">
        <is>
          <t>Forests and semi-natural vegetation</t>
        </is>
      </c>
      <c r="Z6" s="537" t="inlineStr">
        <is>
          <t>Agriculture</t>
        </is>
      </c>
    </row>
    <row r="7">
      <c r="A7" s="537" t="n">
        <v>5</v>
      </c>
      <c r="B7" s="537" t="inlineStr">
        <is>
          <t>PR</t>
        </is>
      </c>
      <c r="C7" s="537" t="inlineStr">
        <is>
          <t>Processing of residues</t>
        </is>
      </c>
      <c r="E7" s="537" t="inlineStr">
        <is>
          <t>FP</t>
        </is>
      </c>
      <c r="F7" s="537" t="inlineStr">
        <is>
          <t>Food processing</t>
        </is>
      </c>
      <c r="G7" s="537" t="inlineStr">
        <is>
          <t>MP</t>
        </is>
      </c>
      <c r="I7" s="537" t="n">
        <v>1988</v>
      </c>
      <c r="K7" s="537" t="inlineStr">
        <is>
          <t>N2</t>
        </is>
      </c>
      <c r="X7" s="537" t="inlineStr">
        <is>
          <t>Processing of residues</t>
        </is>
      </c>
    </row>
    <row r="8">
      <c r="A8" s="537" t="n">
        <v>6</v>
      </c>
      <c r="B8" s="537" t="inlineStr">
        <is>
          <t>HS</t>
        </is>
      </c>
      <c r="C8" s="537" t="inlineStr">
        <is>
          <t>Humans and settlements</t>
        </is>
      </c>
      <c r="E8" s="537" t="inlineStr">
        <is>
          <t>OP</t>
        </is>
      </c>
      <c r="F8" s="537" t="inlineStr">
        <is>
          <t>Other producing industry</t>
        </is>
      </c>
      <c r="G8" s="537" t="inlineStr">
        <is>
          <t>MP</t>
        </is>
      </c>
      <c r="I8" s="537" t="n">
        <v>1989</v>
      </c>
      <c r="K8" s="537" t="inlineStr">
        <is>
          <t>OXN</t>
        </is>
      </c>
      <c r="X8" s="537" t="inlineStr">
        <is>
          <t>Hydrosphere</t>
        </is>
      </c>
    </row>
    <row r="9">
      <c r="A9" s="537" t="n">
        <v>7</v>
      </c>
      <c r="B9" s="537" t="inlineStr">
        <is>
          <t>AT</t>
        </is>
      </c>
      <c r="C9" s="537" t="inlineStr">
        <is>
          <t>Atmosphere</t>
        </is>
      </c>
      <c r="E9" s="537" t="inlineStr">
        <is>
          <t>MM</t>
        </is>
      </c>
      <c r="F9" s="537" t="inlineStr">
        <is>
          <t>Manure management, storage and animal husbandry</t>
        </is>
      </c>
      <c r="G9" s="537" t="inlineStr">
        <is>
          <t>AG</t>
        </is>
      </c>
      <c r="I9" s="537" t="n">
        <v>1990</v>
      </c>
      <c r="K9" s="537" t="inlineStr">
        <is>
          <t>RDN</t>
        </is>
      </c>
    </row>
    <row r="10">
      <c r="A10" s="537" t="n">
        <v>8</v>
      </c>
      <c r="B10" s="537" t="inlineStr">
        <is>
          <t>HY</t>
        </is>
      </c>
      <c r="C10" s="537" t="inlineStr">
        <is>
          <t>Hydrosphere</t>
        </is>
      </c>
      <c r="E10" s="537" t="inlineStr">
        <is>
          <t>SM</t>
        </is>
      </c>
      <c r="F10" s="537" t="inlineStr">
        <is>
          <t>Soil management</t>
        </is>
      </c>
      <c r="G10" s="537" t="inlineStr">
        <is>
          <t>AG</t>
        </is>
      </c>
      <c r="I10" s="537" t="n">
        <v>1991</v>
      </c>
      <c r="K10" s="537" t="inlineStr">
        <is>
          <t>Nmix</t>
        </is>
      </c>
    </row>
    <row r="11">
      <c r="A11" s="537" t="inlineStr">
        <is>
          <t>*</t>
        </is>
      </c>
      <c r="B11" s="537" t="inlineStr">
        <is>
          <t>RW</t>
        </is>
      </c>
      <c r="C11" s="537" t="inlineStr">
        <is>
          <t>Rest of the world</t>
        </is>
      </c>
      <c r="E11" s="537" t="inlineStr">
        <is>
          <t>BC</t>
        </is>
      </c>
      <c r="F11" s="537" t="inlineStr">
        <is>
          <t>Biofuel production and composting</t>
        </is>
      </c>
      <c r="G11" s="537" t="inlineStr">
        <is>
          <t>AG</t>
        </is>
      </c>
      <c r="I11" s="537" t="n">
        <v>1992</v>
      </c>
    </row>
    <row r="12">
      <c r="E12" s="537" t="inlineStr">
        <is>
          <t>FO</t>
        </is>
      </c>
      <c r="F12" s="537" t="inlineStr">
        <is>
          <t>Forests</t>
        </is>
      </c>
      <c r="G12" s="537" t="inlineStr">
        <is>
          <t>FS</t>
        </is>
      </c>
      <c r="I12" s="537" t="n">
        <v>1993</v>
      </c>
    </row>
    <row r="13">
      <c r="E13" s="537" t="inlineStr">
        <is>
          <t>OL</t>
        </is>
      </c>
      <c r="F13" s="537" t="inlineStr">
        <is>
          <t>Other land</t>
        </is>
      </c>
      <c r="G13" s="537" t="inlineStr">
        <is>
          <t>FS</t>
        </is>
      </c>
      <c r="I13" s="537" t="n">
        <v>1994</v>
      </c>
    </row>
    <row r="14">
      <c r="E14" s="537" t="inlineStr">
        <is>
          <t>WL</t>
        </is>
      </c>
      <c r="F14" s="537" t="inlineStr">
        <is>
          <t>Wetland</t>
        </is>
      </c>
      <c r="G14" s="537" t="inlineStr">
        <is>
          <t>FS</t>
        </is>
      </c>
      <c r="I14" s="537" t="n">
        <v>1995</v>
      </c>
    </row>
    <row r="15">
      <c r="E15" s="537" t="inlineStr">
        <is>
          <t>SO</t>
        </is>
      </c>
      <c r="F15" s="537" t="inlineStr">
        <is>
          <t>Solid waste</t>
        </is>
      </c>
      <c r="G15" s="537" t="inlineStr">
        <is>
          <t>PR</t>
        </is>
      </c>
      <c r="I15" s="537" t="n">
        <v>1996</v>
      </c>
    </row>
    <row r="16">
      <c r="E16" s="537" t="inlineStr">
        <is>
          <t>WW</t>
        </is>
      </c>
      <c r="F16" s="537" t="inlineStr">
        <is>
          <t>Wastewater</t>
        </is>
      </c>
      <c r="G16" s="537" t="inlineStr">
        <is>
          <t>PR</t>
        </is>
      </c>
      <c r="I16" s="537" t="n">
        <v>1997</v>
      </c>
    </row>
    <row r="17">
      <c r="E17" s="537" t="inlineStr">
        <is>
          <t>HS</t>
        </is>
      </c>
      <c r="F17" s="537" t="inlineStr">
        <is>
          <t>Humans and settlements</t>
        </is>
      </c>
      <c r="G17" s="537" t="inlineStr">
        <is>
          <t>HS</t>
        </is>
      </c>
      <c r="I17" s="537" t="n">
        <v>1998</v>
      </c>
    </row>
    <row r="18">
      <c r="E18" s="537" t="inlineStr">
        <is>
          <t>GW</t>
        </is>
      </c>
      <c r="F18" s="537" t="inlineStr">
        <is>
          <t>Groundwater</t>
        </is>
      </c>
      <c r="G18" s="537" t="inlineStr">
        <is>
          <t>HY</t>
        </is>
      </c>
      <c r="I18" s="537" t="n">
        <v>1999</v>
      </c>
    </row>
    <row r="19">
      <c r="E19" s="537" t="inlineStr">
        <is>
          <t>SW</t>
        </is>
      </c>
      <c r="F19" s="537" t="inlineStr">
        <is>
          <t>Surface water</t>
        </is>
      </c>
      <c r="G19" s="537" t="inlineStr">
        <is>
          <t>HY</t>
        </is>
      </c>
      <c r="I19" s="537" t="n">
        <v>2000</v>
      </c>
    </row>
    <row r="20">
      <c r="E20" s="537" t="inlineStr">
        <is>
          <t>CW</t>
        </is>
      </c>
      <c r="F20" s="537" t="inlineStr">
        <is>
          <t>Coastal water</t>
        </is>
      </c>
      <c r="G20" s="537" t="inlineStr">
        <is>
          <t>HY</t>
        </is>
      </c>
      <c r="I20" s="537" t="n">
        <v>2001</v>
      </c>
    </row>
    <row r="21">
      <c r="E21" s="537" t="inlineStr">
        <is>
          <t>AC</t>
        </is>
      </c>
      <c r="F21" s="537" t="inlineStr">
        <is>
          <t>Aquaculture</t>
        </is>
      </c>
      <c r="G21" s="537" t="inlineStr">
        <is>
          <t>HY</t>
        </is>
      </c>
      <c r="I21" s="537" t="n">
        <v>2002</v>
      </c>
    </row>
    <row r="22">
      <c r="E22" s="537" t="inlineStr">
        <is>
          <t>AT</t>
        </is>
      </c>
      <c r="F22" s="28" t="inlineStr">
        <is>
          <t>Atmosphere</t>
        </is>
      </c>
      <c r="G22" s="537" t="inlineStr">
        <is>
          <t>AT</t>
        </is>
      </c>
      <c r="I22" s="537" t="n">
        <v>2003</v>
      </c>
    </row>
    <row r="23">
      <c r="E23" s="537" t="inlineStr">
        <is>
          <t>RW</t>
        </is>
      </c>
      <c r="F23" s="28" t="inlineStr">
        <is>
          <t>Rest of the world</t>
        </is>
      </c>
      <c r="G23" s="537" t="inlineStr">
        <is>
          <t>RW</t>
        </is>
      </c>
      <c r="I23" s="537" t="n">
        <v>2004</v>
      </c>
    </row>
    <row r="24">
      <c r="I24" s="537" t="n">
        <v>2005</v>
      </c>
    </row>
    <row r="25">
      <c r="I25" s="537" t="n">
        <v>2006</v>
      </c>
    </row>
    <row r="26">
      <c r="I26" s="537" t="n">
        <v>2007</v>
      </c>
    </row>
    <row r="27">
      <c r="I27" s="537" t="n">
        <v>2008</v>
      </c>
    </row>
    <row r="28">
      <c r="I28" s="537" t="n">
        <v>2009</v>
      </c>
    </row>
    <row r="29">
      <c r="I29" s="537" t="n">
        <v>2010</v>
      </c>
    </row>
    <row r="30">
      <c r="I30" s="537" t="n">
        <v>2011</v>
      </c>
    </row>
    <row r="31">
      <c r="I31" s="537" t="n">
        <v>2012</v>
      </c>
    </row>
    <row r="32">
      <c r="I32" s="537" t="n">
        <v>2013</v>
      </c>
    </row>
    <row r="33">
      <c r="I33" s="537" t="n">
        <v>2014</v>
      </c>
    </row>
    <row r="34">
      <c r="I34" s="537" t="n">
        <v>2015</v>
      </c>
    </row>
    <row r="35">
      <c r="I35" s="537" t="n">
        <v>2016</v>
      </c>
    </row>
    <row r="36">
      <c r="I36" s="537" t="n">
        <v>2017</v>
      </c>
    </row>
    <row r="37">
      <c r="I37" s="537" t="n">
        <v>2018</v>
      </c>
    </row>
    <row r="38">
      <c r="I38" s="537" t="n">
        <v>2019</v>
      </c>
    </row>
    <row r="39">
      <c r="I39" s="537" t="n">
        <v>2020</v>
      </c>
    </row>
    <row r="40">
      <c r="I40" s="537" t="n">
        <v>2021</v>
      </c>
    </row>
    <row r="41">
      <c r="I41" s="537" t="n">
        <v>2022</v>
      </c>
    </row>
    <row r="42">
      <c r="I42" s="537" t="n">
        <v>2023</v>
      </c>
    </row>
    <row r="43">
      <c r="I43" s="537" t="n">
        <v>2024</v>
      </c>
    </row>
    <row r="44">
      <c r="I44" s="537" t="n">
        <v>2025</v>
      </c>
    </row>
  </sheetData>
  <mergeCells count="2">
    <mergeCell ref="I1:X1"/>
    <mergeCell ref="A1:G1"/>
  </mergeCells>
  <pageMargins left="0.7" right="0.7" top="0.787401575" bottom="0.787401575" header="0.3" footer="0.3"/>
  <pageSetup orientation="portrait" paperSize="9"/>
  <legacyDrawing xmlns:r="http://schemas.openxmlformats.org/officeDocument/2006/relationships" r:id="anysvml"/>
  <tableParts count="1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xl/worksheets/sheet17.xml><?xml version="1.0" encoding="utf-8"?>
<worksheet xmlns="http://schemas.openxmlformats.org/spreadsheetml/2006/main">
  <sheetPr codeName="Tabelle16">
    <tabColor rgb="FFBFBFBF"/>
    <outlinePr summaryBelow="1" summaryRight="1"/>
    <pageSetUpPr/>
  </sheetPr>
  <dimension ref="B1:J100"/>
  <sheetViews>
    <sheetView workbookViewId="0">
      <selection activeCell="A1" sqref="A1"/>
    </sheetView>
  </sheetViews>
  <sheetFormatPr baseColWidth="10" defaultColWidth="11.5" defaultRowHeight="13"/>
  <cols>
    <col width="43.5" customWidth="1" min="2" max="10"/>
    <col width="21.6640625" customWidth="1" min="11" max="13"/>
  </cols>
  <sheetData>
    <row r="1">
      <c r="B1" t="inlineStr">
        <is>
          <t>Inputs</t>
        </is>
      </c>
    </row>
    <row r="2" ht="15" customHeight="1">
      <c r="B2" s="184" t="inlineStr">
        <is>
          <t>Energy and fuels</t>
        </is>
      </c>
      <c r="C2" s="127" t="inlineStr">
        <is>
          <t>Materials and products in industry</t>
        </is>
      </c>
      <c r="D2" s="186" t="inlineStr">
        <is>
          <t>Agriculture</t>
        </is>
      </c>
      <c r="E2" s="185" t="inlineStr">
        <is>
          <t>Forests and semi-natural vegetation</t>
        </is>
      </c>
      <c r="F2" s="186" t="inlineStr">
        <is>
          <t>Processing of residues</t>
        </is>
      </c>
      <c r="G2" s="185" t="inlineStr">
        <is>
          <t>Humans and settlements</t>
        </is>
      </c>
      <c r="H2" s="186" t="inlineStr">
        <is>
          <t>Atmosphere</t>
        </is>
      </c>
      <c r="I2" s="185" t="inlineStr">
        <is>
          <t>Hydrosphere</t>
        </is>
      </c>
      <c r="J2" s="187" t="inlineStr">
        <is>
          <t>Rest of the world</t>
        </is>
      </c>
    </row>
    <row r="3" ht="15" customHeight="1">
      <c r="B3" s="525" t="inlineStr">
        <is>
          <t>EF.EC-EF.IC-Fuel for industry-Nmix</t>
        </is>
      </c>
      <c r="C3" s="169" t="inlineStr">
        <is>
          <t>EF.EC-MP.OP-Fuel used as feedstock-Nmix</t>
        </is>
      </c>
      <c r="D3" s="169" t="inlineStr">
        <is>
          <t>MP.FP-AG.SM-Seeds and planting material -Nmix</t>
        </is>
      </c>
      <c r="E3" s="169" t="inlineStr">
        <is>
          <t>AG.SM-FS.FO-Overland flow-Nmix</t>
        </is>
      </c>
      <c r="F3" s="169" t="inlineStr">
        <is>
          <t>MP.FP-PR.SO-Organic waste as biofuels substrate-Nmix</t>
        </is>
      </c>
      <c r="G3" s="169" t="inlineStr">
        <is>
          <t>MP.FP-HS.HS-Food products-Nmix</t>
        </is>
      </c>
      <c r="H3" s="169" t="inlineStr">
        <is>
          <t>EF.EC-AT.AT-Emissions-NH3</t>
        </is>
      </c>
      <c r="I3" s="169" t="inlineStr">
        <is>
          <t>MP.FP-HY.SW-Untreated wastewater-Nmix</t>
        </is>
      </c>
      <c r="J3" s="183" t="inlineStr">
        <is>
          <t>EF.EC-RW.RW-Fuel export-Nmix</t>
        </is>
      </c>
    </row>
    <row r="4" ht="15" customHeight="1">
      <c r="B4" s="525" t="inlineStr">
        <is>
          <t>EF.EC-EF.TR-Fuel for transport-Nmix</t>
        </is>
      </c>
      <c r="C4" s="169" t="inlineStr">
        <is>
          <t>AG.SM-MP.FP-Food crop products-Nmix</t>
        </is>
      </c>
      <c r="D4" s="169" t="inlineStr">
        <is>
          <t>MP.FP-AG.MM-Farm animal feed-Nmix</t>
        </is>
      </c>
      <c r="E4" s="169" t="inlineStr">
        <is>
          <t>AG.SM-FS.OL-Overland flow-Nmix</t>
        </is>
      </c>
      <c r="F4" s="169" t="inlineStr">
        <is>
          <t>MP.FP-PR.SO-Organic waste for composting-Nmix</t>
        </is>
      </c>
      <c r="G4" s="169" t="inlineStr">
        <is>
          <t>MP.OP-HS.HS-Mineral fertilizer-Nmix</t>
        </is>
      </c>
      <c r="H4" s="169" t="inlineStr">
        <is>
          <t>EF.EC-AT.AT-Emissions-NOx</t>
        </is>
      </c>
      <c r="I4" s="169" t="inlineStr">
        <is>
          <t>MP.FP-HY.AC-Feed to freshwater aquaculture-Nmix</t>
        </is>
      </c>
      <c r="J4" s="183" t="inlineStr">
        <is>
          <t>EF.TR-RW.RW-Export of transport fuels-Nmix</t>
        </is>
      </c>
    </row>
    <row r="5" ht="15" customHeight="1">
      <c r="B5" s="525" t="inlineStr">
        <is>
          <t>EF.EC-EF.OE-Fuel for heating-Nmix</t>
        </is>
      </c>
      <c r="C5" s="169" t="inlineStr">
        <is>
          <t>AG.SM-MP.OP-Crop products for industrial use-Nmix</t>
        </is>
      </c>
      <c r="D5" s="169" t="inlineStr">
        <is>
          <t>MP.OP-AG.SM-Mineral fertilizer-Nmix</t>
        </is>
      </c>
      <c r="E5" s="169" t="inlineStr">
        <is>
          <t>AG.SM-FS.WL-Overland flow-Nmix</t>
        </is>
      </c>
      <c r="F5" s="169" t="inlineStr">
        <is>
          <t>MP.FP-PR.SO-Food industry waste-Nmix</t>
        </is>
      </c>
      <c r="G5" s="169" t="inlineStr">
        <is>
          <t>MP.OP-HS.HS-Consumer goods-Nmix</t>
        </is>
      </c>
      <c r="H5" s="169" t="inlineStr">
        <is>
          <t>EF.EC-AT.AT-Emissions-N2O</t>
        </is>
      </c>
      <c r="I5" s="169" t="inlineStr">
        <is>
          <t>MP.FP-HY.AC-Feed to coastal aquaculture-Nmix</t>
        </is>
      </c>
      <c r="J5" s="183" t="inlineStr">
        <is>
          <t>MP.FP-RW.RW-Food export-Nmix</t>
        </is>
      </c>
    </row>
    <row r="6" ht="15" customHeight="1">
      <c r="B6" s="525" t="inlineStr">
        <is>
          <t>MP.OP-EF.IC-Industrial waste fuels-Nmix</t>
        </is>
      </c>
      <c r="C6" s="169" t="inlineStr">
        <is>
          <t>AG.MM-MP.FP-Animal products-Nmix</t>
        </is>
      </c>
      <c r="D6" s="169" t="inlineStr">
        <is>
          <t>AG.SM-AG.MM-Fodder crops-Nmix</t>
        </is>
      </c>
      <c r="E6" s="169" t="inlineStr">
        <is>
          <t>AT.AT-FS.FO-Deposition-OXN</t>
        </is>
      </c>
      <c r="F6" s="169" t="inlineStr">
        <is>
          <t>MP.FP-PR.WW-Food industry wastewater-Nmix</t>
        </is>
      </c>
      <c r="G6" s="169" t="inlineStr">
        <is>
          <t>AG.BC-HS.HS-Compost for private gardens-Nmix</t>
        </is>
      </c>
      <c r="H6" s="169" t="inlineStr">
        <is>
          <t>EF.EC-AT.AT-Emissions-N2</t>
        </is>
      </c>
      <c r="I6" s="169" t="inlineStr">
        <is>
          <t>MP.OP-HY.SW-Untreated wastewater-Nmix</t>
        </is>
      </c>
      <c r="J6" s="183" t="inlineStr">
        <is>
          <t>MP.OP-RW.RW-Mineral fertilizer export-Nmix</t>
        </is>
      </c>
    </row>
    <row r="7" ht="15" customHeight="1">
      <c r="B7" s="525" t="inlineStr">
        <is>
          <t>MP.OP-EF.TR-Ammonia as fuel-NH3</t>
        </is>
      </c>
      <c r="C7" s="169" t="inlineStr">
        <is>
          <t>AG.MM-MP.OP-Non-edible animal products-Nmix</t>
        </is>
      </c>
      <c r="D7" s="169" t="inlineStr">
        <is>
          <t>AG.SM-AG.BC-Farm crops substrate-Nmix</t>
        </is>
      </c>
      <c r="E7" s="169" t="inlineStr">
        <is>
          <t>AT.AT-FS.FO-Deposition-RDN</t>
        </is>
      </c>
      <c r="F7" s="169" t="inlineStr">
        <is>
          <t>MP.OP-PR.SO-Other industry waste-Nmix</t>
        </is>
      </c>
      <c r="G7" s="169" t="inlineStr">
        <is>
          <t>PR.SO-HS.HS-Compost for private gardens-Nmix</t>
        </is>
      </c>
      <c r="H7" s="169" t="inlineStr">
        <is>
          <t>EF.IC-AT.AT-Emissions-NH3</t>
        </is>
      </c>
      <c r="I7" s="169" t="inlineStr">
        <is>
          <t>AG.SM-HY.GW-Leaching-Nmix</t>
        </is>
      </c>
      <c r="J7" s="183" t="inlineStr">
        <is>
          <t>MP.OP-RW.RW-Other goods export-Nmix</t>
        </is>
      </c>
    </row>
    <row r="8" ht="15" customHeight="1">
      <c r="B8" s="525" t="inlineStr">
        <is>
          <t>AG.BC-EF.IC-Biofuels-Nmix</t>
        </is>
      </c>
      <c r="C8" s="169" t="inlineStr">
        <is>
          <t>FS.FO-MP.OP-Industrial round wood-Nmix</t>
        </is>
      </c>
      <c r="D8" s="169" t="inlineStr">
        <is>
          <t>AG.MM-AG.SM-Manure application-Nmix</t>
        </is>
      </c>
      <c r="E8" s="169" t="inlineStr">
        <is>
          <t>AT.AT-FS.FO-N2 fixation-N2</t>
        </is>
      </c>
      <c r="F8" s="169" t="inlineStr">
        <is>
          <t>MP.OP-PR.WW-Other industry wastewater-Nmix</t>
        </is>
      </c>
      <c r="G8" s="169" t="inlineStr">
        <is>
          <t>AT.AT-HS.HS-Deposition-OXN</t>
        </is>
      </c>
      <c r="H8" s="169" t="inlineStr">
        <is>
          <t>EF.IC-AT.AT-Emissions-NOx</t>
        </is>
      </c>
      <c r="I8" s="169" t="inlineStr">
        <is>
          <t>AG.SM-HY.SW-Overland flow-Nmix</t>
        </is>
      </c>
      <c r="J8" s="183" t="inlineStr">
        <is>
          <t>AG.MM-RW.RW-Live animal export-Nmix</t>
        </is>
      </c>
    </row>
    <row r="9" ht="15" customHeight="1">
      <c r="B9" s="525" t="inlineStr">
        <is>
          <t>AG.BC-EF.TR-Biofuels-Nmix</t>
        </is>
      </c>
      <c r="C9" s="169" t="inlineStr">
        <is>
          <t>HS.HS-MP.OP-Recycling-Nmix</t>
        </is>
      </c>
      <c r="D9" s="169" t="inlineStr">
        <is>
          <t>AG.MM-AG.BC-Manure for biofuel production-Nmix</t>
        </is>
      </c>
      <c r="E9" s="169" t="inlineStr">
        <is>
          <t>AT.AT-FS.WL-Deposition-OXN</t>
        </is>
      </c>
      <c r="F9" s="169" t="inlineStr">
        <is>
          <t>AG.BC-PR.WW-Wastewater-Nmix</t>
        </is>
      </c>
      <c r="G9" s="169" t="inlineStr">
        <is>
          <t>AT.AT-HS.HS-Deposition-RDN</t>
        </is>
      </c>
      <c r="H9" s="169" t="inlineStr">
        <is>
          <t>EF.IC-AT.AT-Emissions-N2O</t>
        </is>
      </c>
      <c r="I9" s="169" t="inlineStr">
        <is>
          <t>AG.MM-HY.GW-Leaching-Nmix</t>
        </is>
      </c>
      <c r="J9" s="183" t="inlineStr">
        <is>
          <t>AG.MM-RW.RW-Manure export-Nmix</t>
        </is>
      </c>
    </row>
    <row r="10" ht="15" customHeight="1">
      <c r="B10" s="525" t="inlineStr">
        <is>
          <t>AG.BC-EF.OE-Biofuels-Nmix</t>
        </is>
      </c>
      <c r="C10" s="169" t="inlineStr">
        <is>
          <t>AT.AT-MP.OP-Ammonia synthesis N2 fixation-N2</t>
        </is>
      </c>
      <c r="D10" s="169" t="inlineStr">
        <is>
          <t>AG.BC-AG.SM-Digestate fertilizer-Nmix</t>
        </is>
      </c>
      <c r="E10" s="169" t="inlineStr">
        <is>
          <t>AT.AT-FS.WL-Deposition-RDN</t>
        </is>
      </c>
      <c r="F10" s="169" t="inlineStr">
        <is>
          <t>PR.SO-PR.WW-Wastewater from landfills-Nmix</t>
        </is>
      </c>
      <c r="G10" s="169" t="inlineStr">
        <is>
          <t>HY.GW-HS.HS-Drinking water-Nmix</t>
        </is>
      </c>
      <c r="H10" s="169" t="inlineStr">
        <is>
          <t>EF.IC-AT.AT-Emissions-N2</t>
        </is>
      </c>
      <c r="I10" s="169" t="inlineStr">
        <is>
          <t>FS.FO-HY.GW-Leaching-Nmix</t>
        </is>
      </c>
      <c r="J10" s="183" t="inlineStr">
        <is>
          <t>PR.SO-RW.RW-Solid waste export-Nmix</t>
        </is>
      </c>
    </row>
    <row r="11" ht="15" customHeight="1">
      <c r="B11" s="525" t="inlineStr">
        <is>
          <t>FS.FO-EF.OE-Fuel wood for households-Nmix</t>
        </is>
      </c>
      <c r="C11" s="169" t="inlineStr">
        <is>
          <t>HY.SW-MP.FP-Fish (wild catch)-Nmix</t>
        </is>
      </c>
      <c r="D11" s="169" t="inlineStr">
        <is>
          <t>AG.BC-AG.SM-Compost for agriculture-Nmix</t>
        </is>
      </c>
      <c r="E11" s="169" t="inlineStr">
        <is>
          <t>AT.AT-FS.WL-N2 fixation-N2</t>
        </is>
      </c>
      <c r="F11" s="169" t="inlineStr">
        <is>
          <t>PR.SO-PR.WW-Biofuels production wastewater-Nmix</t>
        </is>
      </c>
      <c r="G11" s="169" t="n"/>
      <c r="H11" s="169" t="inlineStr">
        <is>
          <t>EF.TR-AT.AT-Emissions-NH3</t>
        </is>
      </c>
      <c r="I11" s="169" t="inlineStr">
        <is>
          <t>FS.OL-HY.GW-Leaching-Nmix</t>
        </is>
      </c>
      <c r="J11" s="183" t="inlineStr">
        <is>
          <t>AT.AT-RW.RW-Atmospheric outflow-RDN</t>
        </is>
      </c>
    </row>
    <row r="12" ht="15" customHeight="1">
      <c r="B12" s="525" t="inlineStr">
        <is>
          <t>FS.FO-EF.IC-Fuel wood for industry-Nmix</t>
        </is>
      </c>
      <c r="C12" s="169" t="inlineStr">
        <is>
          <t>HY.CW-MP.FP-Shellfish-Nmix</t>
        </is>
      </c>
      <c r="D12" s="169" t="inlineStr">
        <is>
          <t>AG.BC-AG.MM-Biofuels production residues-Nmix</t>
        </is>
      </c>
      <c r="E12" s="169" t="inlineStr">
        <is>
          <t>AT.AT-FS.OL-Deposition-OXN</t>
        </is>
      </c>
      <c r="F12" s="169" t="inlineStr">
        <is>
          <t>PR.WW-PR.SO-Sewage sludge incineration-Nmix</t>
        </is>
      </c>
      <c r="G12" s="169" t="n"/>
      <c r="H12" s="169" t="inlineStr">
        <is>
          <t>EF.TR-AT.AT-Emissions-NOx</t>
        </is>
      </c>
      <c r="I12" s="169" t="inlineStr">
        <is>
          <t>FS.WL-HY.GW-Leaching -Nmix</t>
        </is>
      </c>
      <c r="J12" s="183" t="inlineStr">
        <is>
          <t>AT.AT-RW.RW-Atmospheric outflow-OXN</t>
        </is>
      </c>
    </row>
    <row r="13" ht="15" customHeight="1">
      <c r="B13" s="525" t="inlineStr">
        <is>
          <t>FS.FO-EF.EC-Fuel wood for co-fired power plants-Nmix</t>
        </is>
      </c>
      <c r="C13" s="169" t="inlineStr">
        <is>
          <t>HY.AC-MP.FP-Coastal fish and seafood-Nmix</t>
        </is>
      </c>
      <c r="D13" s="169" t="inlineStr">
        <is>
          <t>PR.SO-AG.SM-Compost for agriculture-Nmix</t>
        </is>
      </c>
      <c r="E13" s="169" t="inlineStr">
        <is>
          <t>AT.AT-FS.OL-Deposition-RDN</t>
        </is>
      </c>
      <c r="F13" s="169" t="inlineStr">
        <is>
          <t>HS.HS-PR.SO-Organic waste biofuel substrate-Nmix</t>
        </is>
      </c>
      <c r="G13" s="169" t="n"/>
      <c r="H13" s="169" t="inlineStr">
        <is>
          <t>EF.TR-AT.AT-Emissions-N2O</t>
        </is>
      </c>
      <c r="I13" s="169" t="inlineStr">
        <is>
          <t>PR.SO-HY.GW-Leaching-Nmix</t>
        </is>
      </c>
      <c r="J13" s="183" t="inlineStr">
        <is>
          <t>HY.GW-RW.RW-Export of groundwater-Nmix</t>
        </is>
      </c>
    </row>
    <row r="14" ht="15" customHeight="1">
      <c r="B14" s="525" t="inlineStr">
        <is>
          <t>PR.SO-EF.IC-Biofuels-Nmix</t>
        </is>
      </c>
      <c r="C14" s="169" t="inlineStr">
        <is>
          <t>HY.AC-MP.FP-Freshwater fish and seafood-Nmix</t>
        </is>
      </c>
      <c r="D14" s="169" t="inlineStr">
        <is>
          <t>PR.WW-AG.SM-Sewage sludge fertilizer-Nmix</t>
        </is>
      </c>
      <c r="E14" s="169" t="inlineStr">
        <is>
          <t>AT.AT-FS.OL-N2 fixation-N2</t>
        </is>
      </c>
      <c r="F14" s="169" t="inlineStr">
        <is>
          <t>HS.HS-PR.SO-Organic waste for composting-Nmix</t>
        </is>
      </c>
      <c r="G14" s="169" t="n"/>
      <c r="H14" s="169" t="inlineStr">
        <is>
          <t>EF.TR-AT.AT-Emissions-N2</t>
        </is>
      </c>
      <c r="I14" s="169" t="inlineStr">
        <is>
          <t>PR.WW-HY.SW-Treated wastewater discharge-Nmix</t>
        </is>
      </c>
      <c r="J14" s="183" t="inlineStr">
        <is>
          <t>HY.SW-RW.RW-Export of surface water-Nmix</t>
        </is>
      </c>
    </row>
    <row r="15" ht="15" customHeight="1">
      <c r="B15" s="525" t="inlineStr">
        <is>
          <t>PR.SO-EF.TR-Biofuels-Nmix</t>
        </is>
      </c>
      <c r="C15" s="169" t="inlineStr">
        <is>
          <t>RW.RW-MP.FP-Sea fish (landings)-Nmix</t>
        </is>
      </c>
      <c r="D15" s="169" t="inlineStr">
        <is>
          <t>AT.AT-AG.SM-Deposition-OXN</t>
        </is>
      </c>
      <c r="E15" s="169" t="n"/>
      <c r="F15" s="169" t="inlineStr">
        <is>
          <t>HS.HS-PR.SO-Household waste-Nmix</t>
        </is>
      </c>
      <c r="G15" s="169" t="n"/>
      <c r="H15" s="169" t="inlineStr">
        <is>
          <t>EF.OE-AT.AT-Emissions-NH3</t>
        </is>
      </c>
      <c r="I15" s="169" t="inlineStr">
        <is>
          <t>PR.WW-HY.CW-Treated wastewater discharge-Nmix</t>
        </is>
      </c>
      <c r="J15" s="183" t="n"/>
    </row>
    <row r="16" ht="15" customHeight="1">
      <c r="B16" s="525" t="inlineStr">
        <is>
          <t>PR.SO-EF.OE-Biofuels-Nmix</t>
        </is>
      </c>
      <c r="C16" s="169" t="inlineStr">
        <is>
          <t>RW.RW-MP.FP-Food import-Nmix</t>
        </is>
      </c>
      <c r="D16" s="169" t="inlineStr">
        <is>
          <t>AT.AT-AG.SM-Deposition-RDN</t>
        </is>
      </c>
      <c r="E16" s="169" t="n"/>
      <c r="F16" s="169" t="inlineStr">
        <is>
          <t>HS.HS-PR.WW-Municipal wastewater-Nmix</t>
        </is>
      </c>
      <c r="G16" s="169" t="n"/>
      <c r="H16" s="169" t="inlineStr">
        <is>
          <t>EF.OE-AT.AT-Emissions-NOx</t>
        </is>
      </c>
      <c r="I16" s="169" t="inlineStr">
        <is>
          <t>HS.HS-HY.GW-Untreated wastewater-Nmix</t>
        </is>
      </c>
      <c r="J16" s="183" t="n"/>
    </row>
    <row r="17" ht="15" customHeight="1">
      <c r="B17" s="525" t="inlineStr">
        <is>
          <t>AT.AT-EF.EC-Combustion N2 fixation-N2</t>
        </is>
      </c>
      <c r="C17" s="169" t="inlineStr">
        <is>
          <t>RW.RW-MP.OP-Other goods import -Nmix</t>
        </is>
      </c>
      <c r="D17" s="169" t="inlineStr">
        <is>
          <t>AT.AT-AG.SM-Biological N2 fixation-N2</t>
        </is>
      </c>
      <c r="E17" s="169" t="n"/>
      <c r="F17" s="169" t="inlineStr">
        <is>
          <t>RW.RW-PR.SO-Solid waste import-Nmix</t>
        </is>
      </c>
      <c r="G17" s="169" t="n"/>
      <c r="H17" s="169" t="inlineStr">
        <is>
          <t>EF.OE-AT.AT-Emissions-N2O</t>
        </is>
      </c>
      <c r="I17" s="169" t="inlineStr">
        <is>
          <t>HS.HS-HY.SW-Untreated wastewater-Nmix</t>
        </is>
      </c>
      <c r="J17" s="183" t="n"/>
    </row>
    <row r="18" ht="15" customHeight="1">
      <c r="B18" s="525" t="inlineStr">
        <is>
          <t>AT.AT-EF.IC-Combustion N2 fixation-N2</t>
        </is>
      </c>
      <c r="C18" s="169" t="n"/>
      <c r="D18" s="169" t="inlineStr">
        <is>
          <t>HY.GW-AG.MM-Animal drinking water-Nmix</t>
        </is>
      </c>
      <c r="E18" s="169" t="n"/>
      <c r="F18" s="169" t="n"/>
      <c r="G18" s="169" t="n"/>
      <c r="H18" s="169" t="inlineStr">
        <is>
          <t>EF.OE-AT.AT-Emissions-N2</t>
        </is>
      </c>
      <c r="I18" s="169" t="inlineStr">
        <is>
          <t>HS.HS-HY.CW-Untreated wastewater-Nmix</t>
        </is>
      </c>
      <c r="J18" s="183" t="n"/>
    </row>
    <row r="19">
      <c r="B19" s="525" t="inlineStr">
        <is>
          <t>AT.AT-EF.OE-Combustion N2 fixation-N2</t>
        </is>
      </c>
      <c r="C19" s="169" t="n"/>
      <c r="D19" s="169" t="inlineStr">
        <is>
          <t>HY.GW-AG.SM-Irrigation-Nmix</t>
        </is>
      </c>
      <c r="E19" s="169" t="n"/>
      <c r="F19" s="169" t="n"/>
      <c r="G19" s="169" t="n"/>
      <c r="H19" s="169" t="inlineStr">
        <is>
          <t>MP.OP-AT.AT-Emissions-NH3</t>
        </is>
      </c>
      <c r="I19" s="169" t="inlineStr">
        <is>
          <t>AT.AT-HY.SW-Deposition-OXN</t>
        </is>
      </c>
      <c r="J19" s="234" t="n"/>
    </row>
    <row r="20">
      <c r="B20" s="525" t="inlineStr">
        <is>
          <t>AT.AT-EF.TR-Combustion N2 fixation-N2</t>
        </is>
      </c>
      <c r="C20" s="169" t="n"/>
      <c r="D20" s="169" t="inlineStr">
        <is>
          <t>HY.SW-AG.BC-Biomass for energy production-Nmix</t>
        </is>
      </c>
      <c r="E20" s="169" t="n"/>
      <c r="F20" s="169" t="n"/>
      <c r="G20" s="169" t="n"/>
      <c r="H20" s="169" t="inlineStr">
        <is>
          <t>MP.OP-AT.AT-Emissions-NOx</t>
        </is>
      </c>
      <c r="I20" s="169" t="inlineStr">
        <is>
          <t>AT.AT-HY.SW-Deposition-RDN</t>
        </is>
      </c>
      <c r="J20" s="234" t="n"/>
    </row>
    <row r="21">
      <c r="B21" s="525" t="inlineStr">
        <is>
          <t>RW.RW-EF.EC-Fuel import-Nmix</t>
        </is>
      </c>
      <c r="C21" s="169" t="n"/>
      <c r="D21" s="169" t="inlineStr">
        <is>
          <t>HY.CW-AG.BC-Biomass for energy production-Nmix</t>
        </is>
      </c>
      <c r="E21" s="169" t="n"/>
      <c r="F21" s="169" t="n"/>
      <c r="G21" s="169" t="n"/>
      <c r="H21" s="169" t="inlineStr">
        <is>
          <t>MP.OP-AT.AT-Emissions-N2O</t>
        </is>
      </c>
      <c r="I21" s="169" t="inlineStr">
        <is>
          <t>AT.AT-HY.SW-N2 fixation-N2</t>
        </is>
      </c>
      <c r="J21" s="234" t="n"/>
    </row>
    <row r="22">
      <c r="B22" s="525" t="inlineStr">
        <is>
          <t>RW.RW-EF.TR-Import of transport fuel-Nmix</t>
        </is>
      </c>
      <c r="C22" s="169" t="n"/>
      <c r="D22" s="169" t="inlineStr">
        <is>
          <t>RW.RW-AG.MM-Animal feed import-Nmix</t>
        </is>
      </c>
      <c r="E22" s="169" t="n"/>
      <c r="F22" s="169" t="n"/>
      <c r="G22" s="169" t="n"/>
      <c r="H22" s="169" t="inlineStr">
        <is>
          <t>AG.SM-AT.AT-Emissions-NH3</t>
        </is>
      </c>
      <c r="I22" s="169" t="inlineStr">
        <is>
          <t>AT.AT-HY.CW-Deposition-OXN</t>
        </is>
      </c>
      <c r="J22" s="234" t="n"/>
    </row>
    <row r="23">
      <c r="B23" s="525" t="n"/>
      <c r="C23" s="169" t="n"/>
      <c r="D23" s="169" t="inlineStr">
        <is>
          <t>RW.RW-AG.MM-Live animal import-Nmix</t>
        </is>
      </c>
      <c r="E23" s="169" t="n"/>
      <c r="F23" s="169" t="n"/>
      <c r="G23" s="169" t="n"/>
      <c r="H23" s="169" t="inlineStr">
        <is>
          <t>AG.SM-AT.AT-Emissions-N2O</t>
        </is>
      </c>
      <c r="I23" s="169" t="inlineStr">
        <is>
          <t>AT.AT-HY.CW-Deposition-RDN</t>
        </is>
      </c>
      <c r="J23" s="234" t="n"/>
    </row>
    <row r="24">
      <c r="B24" s="525" t="n"/>
      <c r="C24" s="169" t="n"/>
      <c r="D24" s="169" t="inlineStr">
        <is>
          <t>RW.RW-AG.SM-Manure import-Nmix</t>
        </is>
      </c>
      <c r="E24" s="169" t="n"/>
      <c r="F24" s="169" t="n"/>
      <c r="G24" s="169" t="n"/>
      <c r="H24" s="169" t="inlineStr">
        <is>
          <t>AG.SM-AT.AT-Emissions-NOx</t>
        </is>
      </c>
      <c r="I24" s="169" t="inlineStr">
        <is>
          <t>AT.AT-HY.CW-N2 fixation-N2</t>
        </is>
      </c>
      <c r="J24" s="234" t="n"/>
    </row>
    <row r="25">
      <c r="B25" s="525" t="n"/>
      <c r="C25" s="169" t="n"/>
      <c r="D25" s="169" t="inlineStr">
        <is>
          <t>RW.RW-AG.SM-Mineral fertilizer import-Nmix</t>
        </is>
      </c>
      <c r="E25" s="169" t="n"/>
      <c r="F25" s="169" t="n"/>
      <c r="G25" s="169" t="n"/>
      <c r="H25" s="169" t="inlineStr">
        <is>
          <t>AG.SM-AT.AT-Emissions-N2</t>
        </is>
      </c>
      <c r="I25" s="169" t="inlineStr">
        <is>
          <t>HY.GW-HY.CW-Inflow to coastal waters-Nmix</t>
        </is>
      </c>
      <c r="J25" s="234" t="n"/>
    </row>
    <row r="26">
      <c r="B26" s="525" t="n"/>
      <c r="C26" s="169" t="n"/>
      <c r="D26" s="169" t="n"/>
      <c r="E26" s="169" t="n"/>
      <c r="F26" s="169" t="n"/>
      <c r="G26" s="169" t="n"/>
      <c r="H26" s="169" t="inlineStr">
        <is>
          <t>AG.MM-AT.AT-Emissions-NH3</t>
        </is>
      </c>
      <c r="I26" s="169" t="inlineStr">
        <is>
          <t>HY.GW-HY.SW-Groundwater outflow-Nmix</t>
        </is>
      </c>
      <c r="J26" s="234" t="n"/>
    </row>
    <row r="27">
      <c r="B27" s="525" t="n"/>
      <c r="C27" s="169" t="n"/>
      <c r="D27" s="169" t="n"/>
      <c r="E27" s="169" t="n"/>
      <c r="F27" s="169" t="n"/>
      <c r="G27" s="169" t="n"/>
      <c r="H27" s="169" t="inlineStr">
        <is>
          <t>AG.MM-AT.AT-Emissions-N2O</t>
        </is>
      </c>
      <c r="I27" s="169" t="inlineStr">
        <is>
          <t>HY.SW-HY.GW-Inflow to groundwater-Nmix</t>
        </is>
      </c>
      <c r="J27" s="234" t="n"/>
    </row>
    <row r="28">
      <c r="B28" s="525" t="n"/>
      <c r="C28" s="169" t="n"/>
      <c r="D28" s="169" t="n"/>
      <c r="E28" s="169" t="n"/>
      <c r="F28" s="169" t="n"/>
      <c r="G28" s="169" t="n"/>
      <c r="H28" s="169" t="inlineStr">
        <is>
          <t>AG.MM-AT.AT-Emissions-NOx</t>
        </is>
      </c>
      <c r="I28" s="169" t="inlineStr">
        <is>
          <t>HY.SW-HY.CW-Inflow to coastal waters-Nmix</t>
        </is>
      </c>
      <c r="J28" s="234" t="n"/>
    </row>
    <row r="29">
      <c r="B29" s="525" t="n"/>
      <c r="C29" s="169" t="n"/>
      <c r="D29" s="169" t="n"/>
      <c r="E29" s="169" t="n"/>
      <c r="F29" s="169" t="n"/>
      <c r="G29" s="169" t="n"/>
      <c r="H29" s="169" t="inlineStr">
        <is>
          <t>AG.BC-AT.AT-Emissions-NOx</t>
        </is>
      </c>
      <c r="I29" s="169" t="inlineStr">
        <is>
          <t>HY.AC-HY.CW-Waste feed-Nmix</t>
        </is>
      </c>
      <c r="J29" s="234" t="n"/>
    </row>
    <row r="30">
      <c r="B30" s="525" t="n"/>
      <c r="C30" s="169" t="n"/>
      <c r="D30" s="169" t="n"/>
      <c r="E30" s="169" t="n"/>
      <c r="F30" s="169" t="n"/>
      <c r="G30" s="169" t="n"/>
      <c r="H30" s="169" t="inlineStr">
        <is>
          <t>AG.BC-AT.AT-Emissions-N2O</t>
        </is>
      </c>
      <c r="I30" s="169" t="inlineStr">
        <is>
          <t>HY.AC-HY.CW-Excretia-Nmix</t>
        </is>
      </c>
      <c r="J30" s="234" t="n"/>
    </row>
    <row r="31">
      <c r="B31" s="525" t="n"/>
      <c r="C31" s="169" t="n"/>
      <c r="D31" s="169" t="n"/>
      <c r="E31" s="169" t="n"/>
      <c r="F31" s="169" t="n"/>
      <c r="G31" s="169" t="n"/>
      <c r="H31" s="169" t="inlineStr">
        <is>
          <t>AG.BC-AT.AT-Emissions-NH3</t>
        </is>
      </c>
      <c r="I31" s="169" t="inlineStr">
        <is>
          <t>HY.AC-HY.SW-Waste feed-Nmix</t>
        </is>
      </c>
      <c r="J31" s="234" t="n"/>
    </row>
    <row r="32">
      <c r="B32" s="525" t="n"/>
      <c r="C32" s="169" t="n"/>
      <c r="D32" s="169" t="n"/>
      <c r="E32" s="169" t="n"/>
      <c r="F32" s="169" t="n"/>
      <c r="G32" s="169" t="n"/>
      <c r="H32" s="169" t="inlineStr">
        <is>
          <t>FS.FO-AT.AT-Emissions-N2</t>
        </is>
      </c>
      <c r="I32" s="169" t="inlineStr">
        <is>
          <t>HY.AC-HY.SW-Excretia-Nmix</t>
        </is>
      </c>
      <c r="J32" s="234" t="n"/>
    </row>
    <row r="33">
      <c r="B33" s="525" t="n"/>
      <c r="C33" s="169" t="n"/>
      <c r="D33" s="169" t="n"/>
      <c r="E33" s="169" t="n"/>
      <c r="F33" s="169" t="n"/>
      <c r="G33" s="169" t="n"/>
      <c r="H33" s="169" t="inlineStr">
        <is>
          <t>FS.FO-AT.AT-Emissions-N2O</t>
        </is>
      </c>
      <c r="I33" s="169" t="inlineStr">
        <is>
          <t>RW.RW-HY.GW-Import of groundwater-Nmix</t>
        </is>
      </c>
      <c r="J33" s="234" t="n"/>
    </row>
    <row r="34">
      <c r="B34" s="525" t="n"/>
      <c r="C34" s="169" t="n"/>
      <c r="D34" s="169" t="n"/>
      <c r="E34" s="169" t="n"/>
      <c r="F34" s="169" t="n"/>
      <c r="G34" s="169" t="n"/>
      <c r="H34" s="169" t="inlineStr">
        <is>
          <t>FS.FO-AT.AT-Emissions-NOx</t>
        </is>
      </c>
      <c r="I34" s="169" t="inlineStr">
        <is>
          <t>RW.RW-HY.SW-Import of surface water-Nmix</t>
        </is>
      </c>
      <c r="J34" s="234" t="n"/>
    </row>
    <row r="35">
      <c r="B35" s="525" t="n"/>
      <c r="C35" s="169" t="n"/>
      <c r="D35" s="169" t="n"/>
      <c r="E35" s="169" t="n"/>
      <c r="F35" s="169" t="n"/>
      <c r="G35" s="169" t="n"/>
      <c r="H35" s="169" t="inlineStr">
        <is>
          <t>FS.OL-AT.AT-Emissions-N2</t>
        </is>
      </c>
      <c r="I35" s="169" t="n"/>
      <c r="J35" s="234" t="n"/>
    </row>
    <row r="36">
      <c r="B36" s="525" t="n"/>
      <c r="C36" s="169" t="n"/>
      <c r="D36" s="169" t="n"/>
      <c r="E36" s="169" t="n"/>
      <c r="F36" s="169" t="n"/>
      <c r="G36" s="169" t="n"/>
      <c r="H36" s="169" t="inlineStr">
        <is>
          <t>FS.OL-AT.AT-Emissions-N2O</t>
        </is>
      </c>
      <c r="I36" s="169" t="n"/>
      <c r="J36" s="234" t="n"/>
    </row>
    <row r="37">
      <c r="B37" s="525" t="n"/>
      <c r="C37" s="169" t="n"/>
      <c r="D37" s="169" t="n"/>
      <c r="E37" s="169" t="n"/>
      <c r="F37" s="169" t="n"/>
      <c r="G37" s="169" t="n"/>
      <c r="H37" s="169" t="inlineStr">
        <is>
          <t>FS.OL-AT.AT-Emissions-NOx</t>
        </is>
      </c>
      <c r="I37" s="169" t="n"/>
      <c r="J37" s="234" t="n"/>
    </row>
    <row r="38">
      <c r="B38" s="525" t="n"/>
      <c r="C38" s="169" t="n"/>
      <c r="D38" s="169" t="n"/>
      <c r="E38" s="169" t="n"/>
      <c r="F38" s="169" t="n"/>
      <c r="G38" s="169" t="n"/>
      <c r="H38" s="169" t="inlineStr">
        <is>
          <t>FS.WL-AT.AT-Emissions-N2</t>
        </is>
      </c>
      <c r="I38" s="169" t="n"/>
      <c r="J38" s="234" t="n"/>
    </row>
    <row r="39">
      <c r="B39" s="525" t="n"/>
      <c r="C39" s="169" t="n"/>
      <c r="D39" s="169" t="n"/>
      <c r="E39" s="169" t="n"/>
      <c r="F39" s="169" t="n"/>
      <c r="G39" s="169" t="n"/>
      <c r="H39" s="169" t="inlineStr">
        <is>
          <t>FS.WL-AT.AT-Emissions-N2O</t>
        </is>
      </c>
      <c r="I39" s="169" t="n"/>
      <c r="J39" s="234" t="n"/>
    </row>
    <row r="40">
      <c r="B40" s="525" t="n"/>
      <c r="C40" s="169" t="n"/>
      <c r="D40" s="169" t="n"/>
      <c r="E40" s="169" t="n"/>
      <c r="F40" s="169" t="n"/>
      <c r="G40" s="169" t="n"/>
      <c r="H40" s="169" t="inlineStr">
        <is>
          <t>FS.WL-AT.AT-Emissions-NOx</t>
        </is>
      </c>
      <c r="I40" s="169" t="n"/>
      <c r="J40" s="234" t="n"/>
    </row>
    <row r="41">
      <c r="B41" s="525" t="n"/>
      <c r="C41" s="169" t="n"/>
      <c r="D41" s="169" t="n"/>
      <c r="E41" s="169" t="n"/>
      <c r="F41" s="169" t="n"/>
      <c r="G41" s="169" t="n"/>
      <c r="H41" s="169" t="inlineStr">
        <is>
          <t>PR.SO-AT.AT-Emissions-NH3</t>
        </is>
      </c>
      <c r="I41" s="169" t="n"/>
      <c r="J41" s="234" t="n"/>
    </row>
    <row r="42">
      <c r="B42" s="525" t="n"/>
      <c r="C42" s="169" t="n"/>
      <c r="D42" s="169" t="n"/>
      <c r="E42" s="169" t="n"/>
      <c r="F42" s="169" t="n"/>
      <c r="G42" s="169" t="n"/>
      <c r="H42" s="169" t="inlineStr">
        <is>
          <t>PR.SO-AT.AT-Emissions-NOx</t>
        </is>
      </c>
      <c r="I42" s="169" t="n"/>
      <c r="J42" s="234" t="n"/>
    </row>
    <row r="43">
      <c r="B43" s="525" t="n"/>
      <c r="C43" s="169" t="n"/>
      <c r="D43" s="169" t="n"/>
      <c r="E43" s="169" t="n"/>
      <c r="F43" s="169" t="n"/>
      <c r="G43" s="169" t="n"/>
      <c r="H43" s="169" t="inlineStr">
        <is>
          <t>PR.SO-AT.AT-Emissions-N2O</t>
        </is>
      </c>
      <c r="I43" s="169" t="n"/>
      <c r="J43" s="234" t="n"/>
    </row>
    <row r="44">
      <c r="B44" s="525" t="n"/>
      <c r="C44" s="169" t="n"/>
      <c r="D44" s="169" t="n"/>
      <c r="E44" s="169" t="n"/>
      <c r="F44" s="169" t="n"/>
      <c r="G44" s="169" t="n"/>
      <c r="H44" s="169" t="inlineStr">
        <is>
          <t>PR.WW-AT.AT-Emissions-NH3</t>
        </is>
      </c>
      <c r="I44" s="169" t="n"/>
      <c r="J44" s="234" t="n"/>
    </row>
    <row r="45">
      <c r="B45" s="525" t="n"/>
      <c r="C45" s="169" t="n"/>
      <c r="D45" s="169" t="n"/>
      <c r="E45" s="169" t="n"/>
      <c r="F45" s="169" t="n"/>
      <c r="G45" s="169" t="n"/>
      <c r="H45" s="169" t="inlineStr">
        <is>
          <t>PR.WW-AT.AT-Emissions-NOx</t>
        </is>
      </c>
      <c r="I45" s="169" t="n"/>
      <c r="J45" s="234" t="n"/>
    </row>
    <row r="46">
      <c r="B46" s="525" t="n"/>
      <c r="C46" s="169" t="n"/>
      <c r="D46" s="169" t="n"/>
      <c r="E46" s="169" t="n"/>
      <c r="F46" s="169" t="n"/>
      <c r="G46" s="169" t="n"/>
      <c r="H46" s="169" t="inlineStr">
        <is>
          <t>PR.WW-AT.AT-Emissions-N2O</t>
        </is>
      </c>
      <c r="I46" s="169" t="n"/>
      <c r="J46" s="234" t="n"/>
    </row>
    <row r="47">
      <c r="B47" s="525" t="n"/>
      <c r="C47" s="169" t="n"/>
      <c r="D47" s="169" t="n"/>
      <c r="E47" s="169" t="n"/>
      <c r="F47" s="169" t="n"/>
      <c r="G47" s="169" t="n"/>
      <c r="H47" s="169" t="inlineStr">
        <is>
          <t>PR.WW-AT.AT-Emissions-N2</t>
        </is>
      </c>
      <c r="I47" s="169" t="n"/>
      <c r="J47" s="234" t="n"/>
    </row>
    <row r="48">
      <c r="B48" s="525" t="n"/>
      <c r="C48" s="169" t="n"/>
      <c r="D48" s="169" t="n"/>
      <c r="E48" s="169" t="n"/>
      <c r="F48" s="169" t="n"/>
      <c r="G48" s="169" t="n"/>
      <c r="H48" s="169" t="inlineStr">
        <is>
          <t>HS.HS-AT.AT-Emissions-NH3</t>
        </is>
      </c>
      <c r="I48" s="169" t="n"/>
      <c r="J48" s="234" t="n"/>
    </row>
    <row r="49">
      <c r="B49" s="525" t="n"/>
      <c r="C49" s="169" t="n"/>
      <c r="D49" s="169" t="n"/>
      <c r="E49" s="169" t="n"/>
      <c r="F49" s="169" t="n"/>
      <c r="G49" s="169" t="n"/>
      <c r="H49" s="169" t="inlineStr">
        <is>
          <t>HS.HS-AT.AT-LUC emissions-NH3</t>
        </is>
      </c>
      <c r="I49" s="169" t="n"/>
      <c r="J49" s="234" t="n"/>
    </row>
    <row r="50">
      <c r="B50" s="525" t="n"/>
      <c r="C50" s="169" t="n"/>
      <c r="D50" s="169" t="n"/>
      <c r="E50" s="169" t="n"/>
      <c r="F50" s="169" t="n"/>
      <c r="G50" s="169" t="n"/>
      <c r="H50" s="169" t="inlineStr">
        <is>
          <t>HS.HS-AT.AT-LUC emissions-NOx</t>
        </is>
      </c>
      <c r="I50" s="169" t="n"/>
      <c r="J50" s="234" t="n"/>
    </row>
    <row r="51">
      <c r="B51" s="525" t="n"/>
      <c r="C51" s="169" t="n"/>
      <c r="D51" s="169" t="n"/>
      <c r="E51" s="169" t="n"/>
      <c r="F51" s="169" t="n"/>
      <c r="G51" s="169" t="n"/>
      <c r="H51" s="169" t="inlineStr">
        <is>
          <t>HS.HS-AT.AT-LUC emissions-N2O</t>
        </is>
      </c>
      <c r="I51" s="169" t="n"/>
      <c r="J51" s="234" t="n"/>
    </row>
    <row r="52">
      <c r="B52" s="525" t="n"/>
      <c r="C52" s="169" t="n"/>
      <c r="D52" s="169" t="n"/>
      <c r="E52" s="169" t="n"/>
      <c r="F52" s="169" t="n"/>
      <c r="G52" s="169" t="n"/>
      <c r="H52" s="169" t="inlineStr">
        <is>
          <t>HY.GW-AT.AT-Emissions-N2</t>
        </is>
      </c>
      <c r="I52" s="169" t="n"/>
      <c r="J52" s="234" t="n"/>
    </row>
    <row r="53">
      <c r="B53" s="525" t="n"/>
      <c r="C53" s="169" t="n"/>
      <c r="D53" s="169" t="n"/>
      <c r="E53" s="169" t="n"/>
      <c r="F53" s="169" t="n"/>
      <c r="G53" s="169" t="n"/>
      <c r="H53" s="169" t="inlineStr">
        <is>
          <t>HY.GW-AT.AT-Emissions-N2O</t>
        </is>
      </c>
      <c r="I53" s="169" t="n"/>
      <c r="J53" s="234" t="n"/>
    </row>
    <row r="54">
      <c r="B54" s="525" t="n"/>
      <c r="C54" s="169" t="n"/>
      <c r="D54" s="169" t="n"/>
      <c r="E54" s="169" t="n"/>
      <c r="F54" s="169" t="n"/>
      <c r="G54" s="169" t="n"/>
      <c r="H54" s="169" t="inlineStr">
        <is>
          <t>HY.GW-AT.AT-Emissions-NOx</t>
        </is>
      </c>
      <c r="I54" s="169" t="n"/>
      <c r="J54" s="234" t="n"/>
    </row>
    <row r="55">
      <c r="B55" s="507" t="n"/>
      <c r="C55" s="236" t="n"/>
      <c r="D55" s="236" t="n"/>
      <c r="E55" s="236" t="n"/>
      <c r="F55" s="236" t="n"/>
      <c r="G55" s="236" t="n"/>
      <c r="H55" s="169" t="inlineStr">
        <is>
          <t>HY.SW-AT.AT-Emissions-N2</t>
        </is>
      </c>
      <c r="I55" s="236" t="n"/>
      <c r="J55" s="237" t="n"/>
    </row>
    <row r="56">
      <c r="B56" s="525" t="n"/>
      <c r="C56" s="169" t="n"/>
      <c r="D56" s="169" t="n"/>
      <c r="E56" s="169" t="n"/>
      <c r="F56" s="169" t="n"/>
      <c r="G56" s="169" t="n"/>
      <c r="H56" s="169" t="inlineStr">
        <is>
          <t>HY.SW-AT.AT-Emissions-N2O</t>
        </is>
      </c>
      <c r="I56" s="169" t="n"/>
      <c r="J56" s="234" t="n"/>
    </row>
    <row r="57">
      <c r="B57" s="525" t="n"/>
      <c r="C57" s="169" t="n"/>
      <c r="D57" s="169" t="n"/>
      <c r="E57" s="169" t="n"/>
      <c r="F57" s="169" t="n"/>
      <c r="G57" s="169" t="n"/>
      <c r="H57" s="169" t="inlineStr">
        <is>
          <t>HY.SW-AT.AT-Emissions-NOx</t>
        </is>
      </c>
      <c r="I57" s="169" t="n"/>
      <c r="J57" s="234" t="n"/>
    </row>
    <row r="58">
      <c r="B58" s="507" t="n"/>
      <c r="C58" s="236" t="n"/>
      <c r="D58" s="236" t="n"/>
      <c r="E58" s="236" t="n"/>
      <c r="F58" s="236" t="n"/>
      <c r="G58" s="236" t="n"/>
      <c r="H58" s="169" t="inlineStr">
        <is>
          <t>HY.CW-AT.AT-Emissions-N2</t>
        </is>
      </c>
      <c r="I58" s="236" t="n"/>
      <c r="J58" s="237" t="n"/>
    </row>
    <row r="59">
      <c r="B59" s="507" t="n"/>
      <c r="C59" s="236" t="n"/>
      <c r="D59" s="236" t="n"/>
      <c r="E59" s="236" t="n"/>
      <c r="F59" s="236" t="n"/>
      <c r="G59" s="236" t="n"/>
      <c r="H59" s="169" t="inlineStr">
        <is>
          <t>HY.CW-AT.AT-Emissions-N2O</t>
        </is>
      </c>
      <c r="I59" s="236" t="n"/>
      <c r="J59" s="237" t="n"/>
    </row>
    <row r="60">
      <c r="B60" s="507" t="n"/>
      <c r="C60" s="236" t="n"/>
      <c r="D60" s="236" t="n"/>
      <c r="E60" s="236" t="n"/>
      <c r="F60" s="236" t="n"/>
      <c r="G60" s="236" t="n"/>
      <c r="H60" s="169" t="inlineStr">
        <is>
          <t>HY.CW-AT.AT-Emissions-NOx</t>
        </is>
      </c>
      <c r="I60" s="236" t="n"/>
      <c r="J60" s="237" t="n"/>
    </row>
    <row r="61">
      <c r="B61" s="507" t="n"/>
      <c r="C61" s="236" t="n"/>
      <c r="D61" s="236" t="n"/>
      <c r="E61" s="236" t="n"/>
      <c r="F61" s="236" t="n"/>
      <c r="G61" s="236" t="n"/>
      <c r="H61" s="169" t="inlineStr">
        <is>
          <t>HY.AC-AT.AT-Emissions-NH3</t>
        </is>
      </c>
      <c r="I61" s="236" t="n"/>
      <c r="J61" s="237" t="n"/>
    </row>
    <row r="62">
      <c r="B62" s="507" t="n"/>
      <c r="C62" s="236" t="n"/>
      <c r="D62" s="236" t="n"/>
      <c r="E62" s="236" t="n"/>
      <c r="F62" s="236" t="n"/>
      <c r="G62" s="236" t="n"/>
      <c r="H62" s="169" t="inlineStr">
        <is>
          <t>RW.RW-AT.AT-Atmospheric inflow-OXN</t>
        </is>
      </c>
      <c r="I62" s="236" t="n"/>
      <c r="J62" s="237" t="n"/>
    </row>
    <row r="63">
      <c r="B63" s="525" t="n"/>
      <c r="C63" s="169" t="n"/>
      <c r="D63" s="169" t="n"/>
      <c r="E63" s="169" t="n"/>
      <c r="F63" s="169" t="n"/>
      <c r="G63" s="169" t="n"/>
      <c r="H63" s="169" t="inlineStr">
        <is>
          <t>RW.RW-AT.AT-Atmospheric inflow-RDN</t>
        </is>
      </c>
      <c r="I63" s="169" t="n"/>
      <c r="J63" s="234" t="n"/>
    </row>
    <row r="65">
      <c r="B65" t="inlineStr">
        <is>
          <t>Outputs</t>
        </is>
      </c>
    </row>
    <row r="66" ht="15" customHeight="1">
      <c r="B66" s="184" t="inlineStr">
        <is>
          <t>Energy and fuels</t>
        </is>
      </c>
      <c r="C66" s="127" t="inlineStr">
        <is>
          <t>Materials and products in industry</t>
        </is>
      </c>
      <c r="D66" s="186" t="inlineStr">
        <is>
          <t>Agriculture</t>
        </is>
      </c>
      <c r="E66" s="185" t="inlineStr">
        <is>
          <t>Forests and semi-natural vegetation</t>
        </is>
      </c>
      <c r="F66" s="186" t="inlineStr">
        <is>
          <t>Processing of residues</t>
        </is>
      </c>
      <c r="G66" s="185" t="inlineStr">
        <is>
          <t>Humans and settlements</t>
        </is>
      </c>
      <c r="H66" s="186" t="inlineStr">
        <is>
          <t>Atmosphere</t>
        </is>
      </c>
      <c r="I66" s="185" t="inlineStr">
        <is>
          <t>Hydrosphere</t>
        </is>
      </c>
      <c r="J66" s="187" t="inlineStr">
        <is>
          <t>Rest of the world</t>
        </is>
      </c>
    </row>
    <row r="67">
      <c r="B67" t="inlineStr">
        <is>
          <t>EF.EC-EF.IC-Fuel for industry-Nmix</t>
        </is>
      </c>
      <c r="C67" t="inlineStr">
        <is>
          <t>MP.FP-AG.SM-Seeds and planting material -Nmix</t>
        </is>
      </c>
      <c r="D67" t="inlineStr">
        <is>
          <t>AG.SM-MP.FP-Food crop products-Nmix</t>
        </is>
      </c>
      <c r="E67" t="inlineStr">
        <is>
          <t>FS.FO-AT.AT-Emissions-N2</t>
        </is>
      </c>
      <c r="F67" t="inlineStr">
        <is>
          <t>PR.SO-EF.IC-Biofuels-Nmix</t>
        </is>
      </c>
      <c r="G67" t="inlineStr">
        <is>
          <t>HS.HS-MP.OP-Recycling-Nmix</t>
        </is>
      </c>
      <c r="H67" t="inlineStr">
        <is>
          <t>AT.AT-EF.EC-Combustion N2 fixation-N2</t>
        </is>
      </c>
      <c r="I67" t="inlineStr">
        <is>
          <t>HY.GW-AG.MM-Animal drinking water-Nmix</t>
        </is>
      </c>
      <c r="J67" t="inlineStr">
        <is>
          <t>RW.RW-EF.EC-Fuel import-Nmix</t>
        </is>
      </c>
    </row>
    <row r="68">
      <c r="B68" t="inlineStr">
        <is>
          <t>EF.EC-EF.TR-Fuel for transport-Nmix</t>
        </is>
      </c>
      <c r="C68" t="inlineStr">
        <is>
          <t>MP.FP-AG.MM-Farm animal feed-Nmix</t>
        </is>
      </c>
      <c r="D68" t="inlineStr">
        <is>
          <t>AG.SM-MP.OP-Crop products for industrial use-Nmix</t>
        </is>
      </c>
      <c r="E68" t="inlineStr">
        <is>
          <t>FS.FO-AT.AT-Emissions-N2O</t>
        </is>
      </c>
      <c r="F68" t="inlineStr">
        <is>
          <t>PR.SO-EF.TR-Biofuels-Nmix</t>
        </is>
      </c>
      <c r="G68" t="inlineStr">
        <is>
          <t>HS.HS-PR.SO-Organic waste biofuel substrate-Nmix</t>
        </is>
      </c>
      <c r="H68" t="inlineStr">
        <is>
          <t>AT.AT-EF.IC-Combustion N2 fixation-N2</t>
        </is>
      </c>
      <c r="I68" t="inlineStr">
        <is>
          <t>HY.GW-AG.SM-Irrigation-Nmix</t>
        </is>
      </c>
      <c r="J68" t="inlineStr">
        <is>
          <t>RW.RW-EF.TR-Import of transport fuel-Nmix</t>
        </is>
      </c>
    </row>
    <row r="69">
      <c r="B69" t="inlineStr">
        <is>
          <t>EF.EC-EF.OE-Fuel for heating-Nmix</t>
        </is>
      </c>
      <c r="C69" t="inlineStr">
        <is>
          <t>MP.FP-PR.SO-Organic waste as biofuels substrate-Nmix</t>
        </is>
      </c>
      <c r="D69" t="inlineStr">
        <is>
          <t>AG.SM-AG.MM-Fodder crops-Nmix</t>
        </is>
      </c>
      <c r="E69" t="inlineStr">
        <is>
          <t>FS.FO-AT.AT-Emissions-NOx</t>
        </is>
      </c>
      <c r="F69" t="inlineStr">
        <is>
          <t>PR.SO-EF.OE-Biofuels-Nmix</t>
        </is>
      </c>
      <c r="G69" t="inlineStr">
        <is>
          <t>HS.HS-PR.SO-Organic waste for composting-Nmix</t>
        </is>
      </c>
      <c r="H69" t="inlineStr">
        <is>
          <t>AT.AT-EF.OE-Combustion N2 fixation-N2</t>
        </is>
      </c>
      <c r="I69" t="inlineStr">
        <is>
          <t>HY.GW-HS.HS-Drinking water-Nmix</t>
        </is>
      </c>
      <c r="J69" t="inlineStr">
        <is>
          <t>RW.RW-MP.FP-Sea fish (landings)-Nmix</t>
        </is>
      </c>
    </row>
    <row r="70">
      <c r="B70" t="inlineStr">
        <is>
          <t>EF.EC-MP.OP-Fuel used as feedstock-Nmix</t>
        </is>
      </c>
      <c r="C70" t="inlineStr">
        <is>
          <t>MP.FP-PR.SO-Organic waste for composting-Nmix</t>
        </is>
      </c>
      <c r="D70" t="inlineStr">
        <is>
          <t>AG.SM-AG.BC-Farm crops substrate-Nmix</t>
        </is>
      </c>
      <c r="E70" t="inlineStr">
        <is>
          <t>FS.FO-HY.GW-Leaching-Nmix</t>
        </is>
      </c>
      <c r="F70" t="inlineStr">
        <is>
          <t>PR.SO-AG.SM-Compost for agriculture-Nmix</t>
        </is>
      </c>
      <c r="G70" t="inlineStr">
        <is>
          <t>HS.HS-PR.SO-Household waste-Nmix</t>
        </is>
      </c>
      <c r="H70" t="inlineStr">
        <is>
          <t>AT.AT-EF.TR-Combustion N2 fixation-N2</t>
        </is>
      </c>
      <c r="I70" t="inlineStr">
        <is>
          <t>HY.GW-AT.AT-Emissions-N2</t>
        </is>
      </c>
      <c r="J70" t="inlineStr">
        <is>
          <t>RW.RW-MP.FP-Food import-Nmix</t>
        </is>
      </c>
    </row>
    <row r="71">
      <c r="B71" t="inlineStr">
        <is>
          <t>EF.EC-AT.AT-Emissions-NH3</t>
        </is>
      </c>
      <c r="C71" t="inlineStr">
        <is>
          <t>MP.FP-PR.SO-Food industry waste-Nmix</t>
        </is>
      </c>
      <c r="D71" t="inlineStr">
        <is>
          <t>AG.SM-FS.FO-Overland flow-Nmix</t>
        </is>
      </c>
      <c r="E71" t="inlineStr">
        <is>
          <t>FS.FO-MP.OP-Industrial round wood-Nmix</t>
        </is>
      </c>
      <c r="F71" t="inlineStr">
        <is>
          <t>PR.SO-PR.WW-Wastewater from landfills-Nmix</t>
        </is>
      </c>
      <c r="G71" t="inlineStr">
        <is>
          <t>HS.HS-PR.WW-Municipal wastewater-Nmix</t>
        </is>
      </c>
      <c r="H71" t="inlineStr">
        <is>
          <t>AT.AT-MP.OP-Ammonia synthesis N2 fixation-N2</t>
        </is>
      </c>
      <c r="I71" t="inlineStr">
        <is>
          <t>HY.GW-AT.AT-Emissions-N2O</t>
        </is>
      </c>
      <c r="J71" t="inlineStr">
        <is>
          <t>RW.RW-MP.OP-Other goods import -Nmix</t>
        </is>
      </c>
    </row>
    <row r="72">
      <c r="B72" t="inlineStr">
        <is>
          <t>EF.EC-AT.AT-Emissions-NOx</t>
        </is>
      </c>
      <c r="C72" t="inlineStr">
        <is>
          <t>MP.FP-PR.WW-Food industry wastewater-Nmix</t>
        </is>
      </c>
      <c r="D72" t="inlineStr">
        <is>
          <t>AG.SM-FS.OL-Overland flow-Nmix</t>
        </is>
      </c>
      <c r="E72" t="inlineStr">
        <is>
          <t>FS.FO-EF.OE-Fuel wood for households-Nmix</t>
        </is>
      </c>
      <c r="F72" t="inlineStr">
        <is>
          <t>PR.SO-PR.WW-Biofuels production wastewater-Nmix</t>
        </is>
      </c>
      <c r="G72" t="inlineStr">
        <is>
          <t>HS.HS-AT.AT-Emissions-NH3</t>
        </is>
      </c>
      <c r="H72" t="inlineStr">
        <is>
          <t>AT.AT-AG.SM-Deposition-OXN</t>
        </is>
      </c>
      <c r="I72" t="inlineStr">
        <is>
          <t>HY.GW-AT.AT-Emissions-NOx</t>
        </is>
      </c>
      <c r="J72" t="inlineStr">
        <is>
          <t>RW.RW-AG.MM-Animal feed import-Nmix</t>
        </is>
      </c>
    </row>
    <row r="73">
      <c r="B73" t="inlineStr">
        <is>
          <t>EF.EC-AT.AT-Emissions-N2O</t>
        </is>
      </c>
      <c r="C73" t="inlineStr">
        <is>
          <t>MP.FP-HS.HS-Food products-Nmix</t>
        </is>
      </c>
      <c r="D73" t="inlineStr">
        <is>
          <t>AG.SM-FS.WL-Overland flow-Nmix</t>
        </is>
      </c>
      <c r="E73" t="inlineStr">
        <is>
          <t>FS.FO-EF.IC-Fuel wood for industry-Nmix</t>
        </is>
      </c>
      <c r="F73" t="inlineStr">
        <is>
          <t>PR.SO-HS.HS-Compost for private gardens-Nmix</t>
        </is>
      </c>
      <c r="G73" t="inlineStr">
        <is>
          <t>HS.HS-AT.AT-LUC emissions-NH3</t>
        </is>
      </c>
      <c r="H73" t="inlineStr">
        <is>
          <t>AT.AT-AG.SM-Deposition-RDN</t>
        </is>
      </c>
      <c r="I73" t="inlineStr">
        <is>
          <t>HY.GW-HY.CW-Inflow to coastal waters-Nmix</t>
        </is>
      </c>
      <c r="J73" t="inlineStr">
        <is>
          <t>RW.RW-AG.MM-Live animal import-Nmix</t>
        </is>
      </c>
    </row>
    <row r="74">
      <c r="B74" t="inlineStr">
        <is>
          <t>EF.EC-AT.AT-Emissions-N2</t>
        </is>
      </c>
      <c r="C74" t="inlineStr">
        <is>
          <t>MP.FP-HY.SW-Untreated wastewater-Nmix</t>
        </is>
      </c>
      <c r="D74" t="inlineStr">
        <is>
          <t>AG.SM-AT.AT-Emissions-NH3</t>
        </is>
      </c>
      <c r="E74" t="inlineStr">
        <is>
          <t>FS.FO-EF.EC-Fuel wood for co-fired power plants-Nmix</t>
        </is>
      </c>
      <c r="F74" t="inlineStr">
        <is>
          <t>PR.SO-AT.AT-Emissions-NH3</t>
        </is>
      </c>
      <c r="G74" t="inlineStr">
        <is>
          <t>HS.HS-AT.AT-LUC emissions-NOx</t>
        </is>
      </c>
      <c r="H74" t="inlineStr">
        <is>
          <t>AT.AT-AG.SM-Biological N2 fixation-N2</t>
        </is>
      </c>
      <c r="I74" t="inlineStr">
        <is>
          <t>HY.GW-HY.SW-Groundwater outflow-Nmix</t>
        </is>
      </c>
      <c r="J74" t="inlineStr">
        <is>
          <t>RW.RW-AG.SM-Manure import-Nmix</t>
        </is>
      </c>
    </row>
    <row r="75">
      <c r="B75" t="inlineStr">
        <is>
          <t>EF.EC-RW.RW-Fuel export-Nmix</t>
        </is>
      </c>
      <c r="C75" t="inlineStr">
        <is>
          <t>MP.FP-HY.AC-Feed to freshwater aquaculture-Nmix</t>
        </is>
      </c>
      <c r="D75" t="inlineStr">
        <is>
          <t>AG.SM-AT.AT-Emissions-N2O</t>
        </is>
      </c>
      <c r="E75" t="inlineStr">
        <is>
          <t>FS.OL-AT.AT-Emissions-N2</t>
        </is>
      </c>
      <c r="F75" t="inlineStr">
        <is>
          <t>PR.SO-AT.AT-Emissions-NOx</t>
        </is>
      </c>
      <c r="G75" t="inlineStr">
        <is>
          <t>HS.HS-AT.AT-LUC emissions-N2O</t>
        </is>
      </c>
      <c r="H75" t="inlineStr">
        <is>
          <t>AT.AT-FS.FO-Deposition-OXN</t>
        </is>
      </c>
      <c r="I75" t="inlineStr">
        <is>
          <t>HY.GW-RW.RW-Export of groundwater-Nmix</t>
        </is>
      </c>
      <c r="J75" t="inlineStr">
        <is>
          <t>RW.RW-AG.SM-Mineral fertilizer import-Nmix</t>
        </is>
      </c>
    </row>
    <row r="76">
      <c r="B76" t="inlineStr">
        <is>
          <t>EF.IC-AT.AT-Emissions-NH3</t>
        </is>
      </c>
      <c r="C76" t="inlineStr">
        <is>
          <t>MP.FP-HY.AC-Feed to coastal aquaculture-Nmix</t>
        </is>
      </c>
      <c r="D76" t="inlineStr">
        <is>
          <t>AG.SM-AT.AT-Emissions-NOx</t>
        </is>
      </c>
      <c r="E76" t="inlineStr">
        <is>
          <t>FS.OL-AT.AT-Emissions-N2O</t>
        </is>
      </c>
      <c r="F76" t="inlineStr">
        <is>
          <t>PR.SO-AT.AT-Emissions-N2O</t>
        </is>
      </c>
      <c r="G76" t="inlineStr">
        <is>
          <t>HS.HS-HY.GW-Untreated wastewater-Nmix</t>
        </is>
      </c>
      <c r="H76" t="inlineStr">
        <is>
          <t>AT.AT-FS.FO-Deposition-RDN</t>
        </is>
      </c>
      <c r="I76" t="inlineStr">
        <is>
          <t>HY.SW-MP.FP-Fish (wild catch)-Nmix</t>
        </is>
      </c>
      <c r="J76" t="inlineStr">
        <is>
          <t>RW.RW-PR.SO-Solid waste import-Nmix</t>
        </is>
      </c>
    </row>
    <row r="77">
      <c r="B77" t="inlineStr">
        <is>
          <t>EF.IC-AT.AT-Emissions-NOx</t>
        </is>
      </c>
      <c r="C77" t="inlineStr">
        <is>
          <t>MP.FP-RW.RW-Food export-Nmix</t>
        </is>
      </c>
      <c r="D77" t="inlineStr">
        <is>
          <t>AG.SM-AT.AT-Emissions-N2</t>
        </is>
      </c>
      <c r="E77" t="inlineStr">
        <is>
          <t>FS.OL-AT.AT-Emissions-NOx</t>
        </is>
      </c>
      <c r="F77" t="inlineStr">
        <is>
          <t>PR.SO-HY.GW-Leaching-Nmix</t>
        </is>
      </c>
      <c r="G77" t="inlineStr">
        <is>
          <t>HS.HS-HY.SW-Untreated wastewater-Nmix</t>
        </is>
      </c>
      <c r="H77" t="inlineStr">
        <is>
          <t>AT.AT-FS.FO-N2 fixation-N2</t>
        </is>
      </c>
      <c r="I77" t="inlineStr">
        <is>
          <t>HY.SW-AG.BC-Biomass for energy production-Nmix</t>
        </is>
      </c>
      <c r="J77" t="inlineStr">
        <is>
          <t>RW.RW-AT.AT-Atmospheric inflow-OXN</t>
        </is>
      </c>
    </row>
    <row r="78">
      <c r="B78" t="inlineStr">
        <is>
          <t>EF.IC-AT.AT-Emissions-N2O</t>
        </is>
      </c>
      <c r="C78" t="inlineStr">
        <is>
          <t>MP.OP-EF.IC-Industrial waste fuels-Nmix</t>
        </is>
      </c>
      <c r="D78" t="inlineStr">
        <is>
          <t>AG.SM-HY.GW-Leaching-Nmix</t>
        </is>
      </c>
      <c r="E78" t="inlineStr">
        <is>
          <t>FS.OL-HY.GW-Leaching-Nmix</t>
        </is>
      </c>
      <c r="F78" t="inlineStr">
        <is>
          <t>PR.SO-RW.RW-Solid waste export-Nmix</t>
        </is>
      </c>
      <c r="G78" t="inlineStr">
        <is>
          <t>HS.HS-HY.CW-Untreated wastewater-Nmix</t>
        </is>
      </c>
      <c r="H78" t="inlineStr">
        <is>
          <t>AT.AT-FS.WL-Deposition-OXN</t>
        </is>
      </c>
      <c r="I78" t="inlineStr">
        <is>
          <t>HY.SW-AT.AT-Emissions-N2</t>
        </is>
      </c>
      <c r="J78" t="inlineStr">
        <is>
          <t>RW.RW-AT.AT-Atmospheric inflow-RDN</t>
        </is>
      </c>
    </row>
    <row r="79">
      <c r="B79" t="inlineStr">
        <is>
          <t>EF.IC-AT.AT-Emissions-N2</t>
        </is>
      </c>
      <c r="C79" t="inlineStr">
        <is>
          <t>MP.OP-EF.TR-Ammonia as fuel-NH3</t>
        </is>
      </c>
      <c r="D79" t="inlineStr">
        <is>
          <t>AG.SM-HY.SW-Overland flow-Nmix</t>
        </is>
      </c>
      <c r="E79" t="inlineStr">
        <is>
          <t>FS.WL-AT.AT-Emissions-N2</t>
        </is>
      </c>
      <c r="F79" t="inlineStr">
        <is>
          <t>PR.WW-AG.SM-Sewage sludge fertilizer-Nmix</t>
        </is>
      </c>
      <c r="H79" t="inlineStr">
        <is>
          <t>AT.AT-FS.WL-Deposition-RDN</t>
        </is>
      </c>
      <c r="I79" t="inlineStr">
        <is>
          <t>HY.SW-AT.AT-Emissions-N2O</t>
        </is>
      </c>
      <c r="J79" t="inlineStr">
        <is>
          <t>RW.RW-HY.GW-Import of groundwater-Nmix</t>
        </is>
      </c>
    </row>
    <row r="80">
      <c r="B80" t="inlineStr">
        <is>
          <t>EF.TR-AT.AT-Emissions-NH3</t>
        </is>
      </c>
      <c r="C80" t="inlineStr">
        <is>
          <t>MP.OP-AG.SM-Mineral fertilizer-Nmix</t>
        </is>
      </c>
      <c r="D80" t="inlineStr">
        <is>
          <t>AG.MM-MP.FP-Animal products-Nmix</t>
        </is>
      </c>
      <c r="E80" t="inlineStr">
        <is>
          <t>FS.WL-AT.AT-Emissions-N2O</t>
        </is>
      </c>
      <c r="F80" t="inlineStr">
        <is>
          <t>PR.WW-PR.SO-Sewage sludge incineration-Nmix</t>
        </is>
      </c>
      <c r="H80" t="inlineStr">
        <is>
          <t>AT.AT-FS.WL-N2 fixation-N2</t>
        </is>
      </c>
      <c r="I80" t="inlineStr">
        <is>
          <t>HY.SW-AT.AT-Emissions-NOx</t>
        </is>
      </c>
      <c r="J80" t="inlineStr">
        <is>
          <t>RW.RW-HY.SW-Import of surface water-Nmix</t>
        </is>
      </c>
    </row>
    <row r="81">
      <c r="B81" t="inlineStr">
        <is>
          <t>EF.TR-AT.AT-Emissions-NOx</t>
        </is>
      </c>
      <c r="C81" t="inlineStr">
        <is>
          <t>MP.OP-PR.SO-Other industry waste-Nmix</t>
        </is>
      </c>
      <c r="D81" t="inlineStr">
        <is>
          <t>AG.MM-MP.OP-Non-edible animal products-Nmix</t>
        </is>
      </c>
      <c r="E81" t="inlineStr">
        <is>
          <t>FS.WL-AT.AT-Emissions-NOx</t>
        </is>
      </c>
      <c r="F81" t="inlineStr">
        <is>
          <t>PR.WW-AT.AT-Emissions-NH3</t>
        </is>
      </c>
      <c r="H81" t="inlineStr">
        <is>
          <t>AT.AT-FS.OL-Deposition-OXN</t>
        </is>
      </c>
      <c r="I81" t="inlineStr">
        <is>
          <t>HY.SW-HY.GW-Inflow to groundwater-Nmix</t>
        </is>
      </c>
    </row>
    <row r="82">
      <c r="B82" t="inlineStr">
        <is>
          <t>EF.TR-AT.AT-Emissions-N2O</t>
        </is>
      </c>
      <c r="C82" t="inlineStr">
        <is>
          <t>MP.OP-PR.WW-Other industry wastewater-Nmix</t>
        </is>
      </c>
      <c r="D82" t="inlineStr">
        <is>
          <t>AG.MM-AG.SM-Manure application-Nmix</t>
        </is>
      </c>
      <c r="E82" t="inlineStr">
        <is>
          <t>FS.WL-HY.GW-Leaching -Nmix</t>
        </is>
      </c>
      <c r="F82" t="inlineStr">
        <is>
          <t>PR.WW-AT.AT-Emissions-NOx</t>
        </is>
      </c>
      <c r="H82" t="inlineStr">
        <is>
          <t>AT.AT-FS.OL-Deposition-RDN</t>
        </is>
      </c>
      <c r="I82" t="inlineStr">
        <is>
          <t>HY.SW-HY.CW-Inflow to coastal waters-Nmix</t>
        </is>
      </c>
    </row>
    <row r="83">
      <c r="B83" t="inlineStr">
        <is>
          <t>EF.TR-AT.AT-Emissions-N2</t>
        </is>
      </c>
      <c r="C83" t="inlineStr">
        <is>
          <t>MP.OP-HS.HS-Mineral fertilizer-Nmix</t>
        </is>
      </c>
      <c r="D83" t="inlineStr">
        <is>
          <t>AG.MM-AG.BC-Manure for biofuel production-Nmix</t>
        </is>
      </c>
      <c r="F83" t="inlineStr">
        <is>
          <t>PR.WW-AT.AT-Emissions-N2O</t>
        </is>
      </c>
      <c r="H83" t="inlineStr">
        <is>
          <t>AT.AT-FS.OL-N2 fixation-N2</t>
        </is>
      </c>
      <c r="I83" t="inlineStr">
        <is>
          <t>HY.SW-RW.RW-Export of surface water-Nmix</t>
        </is>
      </c>
    </row>
    <row r="84">
      <c r="B84" t="inlineStr">
        <is>
          <t>EF.TR-RW.RW-Export of transport fuels-Nmix</t>
        </is>
      </c>
      <c r="C84" t="inlineStr">
        <is>
          <t>MP.OP-HS.HS-Consumer goods-Nmix</t>
        </is>
      </c>
      <c r="D84" t="inlineStr">
        <is>
          <t>AG.MM-AT.AT-Emissions-NH3</t>
        </is>
      </c>
      <c r="F84" t="inlineStr">
        <is>
          <t>PR.WW-AT.AT-Emissions-N2</t>
        </is>
      </c>
      <c r="H84" t="inlineStr">
        <is>
          <t>AT.AT-HS.HS-Deposition-OXN</t>
        </is>
      </c>
      <c r="I84" t="inlineStr">
        <is>
          <t>HY.CW-MP.FP-Shellfish-Nmix</t>
        </is>
      </c>
    </row>
    <row r="85">
      <c r="B85" t="inlineStr">
        <is>
          <t>EF.OE-AT.AT-Emissions-NH3</t>
        </is>
      </c>
      <c r="C85" t="inlineStr">
        <is>
          <t>MP.OP-AT.AT-Emissions-NH3</t>
        </is>
      </c>
      <c r="D85" t="inlineStr">
        <is>
          <t>AG.MM-AT.AT-Emissions-N2O</t>
        </is>
      </c>
      <c r="F85" t="inlineStr">
        <is>
          <t>PR.WW-HY.SW-Treated wastewater discharge-Nmix</t>
        </is>
      </c>
      <c r="H85" t="inlineStr">
        <is>
          <t>AT.AT-HS.HS-Deposition-RDN</t>
        </is>
      </c>
      <c r="I85" t="inlineStr">
        <is>
          <t>HY.CW-AG.BC-Biomass for energy production-Nmix</t>
        </is>
      </c>
    </row>
    <row r="86">
      <c r="B86" t="inlineStr">
        <is>
          <t>EF.OE-AT.AT-Emissions-NOx</t>
        </is>
      </c>
      <c r="C86" t="inlineStr">
        <is>
          <t>MP.OP-AT.AT-Emissions-NOx</t>
        </is>
      </c>
      <c r="D86" t="inlineStr">
        <is>
          <t>AG.MM-AT.AT-Emissions-NOx</t>
        </is>
      </c>
      <c r="F86" t="inlineStr">
        <is>
          <t>PR.WW-HY.CW-Treated wastewater discharge-Nmix</t>
        </is>
      </c>
      <c r="H86" t="inlineStr">
        <is>
          <t>AT.AT-HY.SW-Deposition-OXN</t>
        </is>
      </c>
      <c r="I86" t="inlineStr">
        <is>
          <t>HY.CW-AT.AT-Emissions-N2</t>
        </is>
      </c>
    </row>
    <row r="87">
      <c r="B87" t="inlineStr">
        <is>
          <t>EF.OE-AT.AT-Emissions-N2O</t>
        </is>
      </c>
      <c r="C87" t="inlineStr">
        <is>
          <t>MP.OP-AT.AT-Emissions-N2O</t>
        </is>
      </c>
      <c r="D87" t="inlineStr">
        <is>
          <t>AG.MM-HY.GW-Leaching-Nmix</t>
        </is>
      </c>
      <c r="H87" t="inlineStr">
        <is>
          <t>AT.AT-HY.SW-Deposition-RDN</t>
        </is>
      </c>
      <c r="I87" t="inlineStr">
        <is>
          <t>HY.CW-AT.AT-Emissions-N2O</t>
        </is>
      </c>
    </row>
    <row r="88">
      <c r="B88" t="inlineStr">
        <is>
          <t>EF.OE-AT.AT-Emissions-N2</t>
        </is>
      </c>
      <c r="C88" t="inlineStr">
        <is>
          <t>MP.OP-HY.SW-Untreated wastewater-Nmix</t>
        </is>
      </c>
      <c r="D88" t="inlineStr">
        <is>
          <t>AG.MM-RW.RW-Live animal export-Nmix</t>
        </is>
      </c>
      <c r="H88" t="inlineStr">
        <is>
          <t>AT.AT-HY.SW-N2 fixation-N2</t>
        </is>
      </c>
      <c r="I88" t="inlineStr">
        <is>
          <t>HY.CW-AT.AT-Emissions-NOx</t>
        </is>
      </c>
    </row>
    <row r="89">
      <c r="C89" t="inlineStr">
        <is>
          <t>MP.OP-RW.RW-Mineral fertilizer export-Nmix</t>
        </is>
      </c>
      <c r="D89" t="inlineStr">
        <is>
          <t>AG.MM-RW.RW-Manure export-Nmix</t>
        </is>
      </c>
      <c r="H89" t="inlineStr">
        <is>
          <t>AT.AT-HY.CW-Deposition-OXN</t>
        </is>
      </c>
      <c r="I89" t="inlineStr">
        <is>
          <t>HY.AC-MP.FP-Coastal fish and seafood-Nmix</t>
        </is>
      </c>
    </row>
    <row r="90">
      <c r="C90" t="inlineStr">
        <is>
          <t>MP.OP-RW.RW-Other goods export-Nmix</t>
        </is>
      </c>
      <c r="D90" t="inlineStr">
        <is>
          <t>AG.BC-EF.IC-Biofuels-Nmix</t>
        </is>
      </c>
      <c r="H90" t="inlineStr">
        <is>
          <t>AT.AT-HY.CW-Deposition-RDN</t>
        </is>
      </c>
      <c r="I90" t="inlineStr">
        <is>
          <t>HY.AC-MP.FP-Freshwater fish and seafood-Nmix</t>
        </is>
      </c>
    </row>
    <row r="91">
      <c r="D91" t="inlineStr">
        <is>
          <t>AG.BC-EF.TR-Biofuels-Nmix</t>
        </is>
      </c>
      <c r="H91" t="inlineStr">
        <is>
          <t>AT.AT-HY.CW-N2 fixation-N2</t>
        </is>
      </c>
      <c r="I91" t="inlineStr">
        <is>
          <t>HY.AC-AT.AT-Emissions-NH3</t>
        </is>
      </c>
    </row>
    <row r="92">
      <c r="D92" t="inlineStr">
        <is>
          <t>AG.BC-EF.OE-Biofuels-Nmix</t>
        </is>
      </c>
      <c r="H92" t="inlineStr">
        <is>
          <t>AT.AT-RW.RW-Atmospheric outflow-RDN</t>
        </is>
      </c>
      <c r="I92" t="inlineStr">
        <is>
          <t>HY.AC-HY.CW-Waste feed-Nmix</t>
        </is>
      </c>
    </row>
    <row r="93">
      <c r="D93" t="inlineStr">
        <is>
          <t>AG.BC-AG.SM-Digestate fertilizer-Nmix</t>
        </is>
      </c>
      <c r="H93" t="inlineStr">
        <is>
          <t>AT.AT-RW.RW-Atmospheric outflow-OXN</t>
        </is>
      </c>
      <c r="I93" t="inlineStr">
        <is>
          <t>HY.AC-HY.CW-Excretia-Nmix</t>
        </is>
      </c>
    </row>
    <row r="94">
      <c r="D94" t="inlineStr">
        <is>
          <t>AG.BC-AG.SM-Compost for agriculture-Nmix</t>
        </is>
      </c>
      <c r="I94" t="inlineStr">
        <is>
          <t>HY.AC-HY.SW-Waste feed-Nmix</t>
        </is>
      </c>
    </row>
    <row r="95">
      <c r="D95" t="inlineStr">
        <is>
          <t>AG.BC-AG.MM-Biofuels production residues-Nmix</t>
        </is>
      </c>
      <c r="I95" t="inlineStr">
        <is>
          <t>HY.AC-HY.SW-Excretia-Nmix</t>
        </is>
      </c>
    </row>
    <row r="96">
      <c r="D96" t="inlineStr">
        <is>
          <t>AG.BC-PR.WW-Wastewater-Nmix</t>
        </is>
      </c>
    </row>
    <row r="97">
      <c r="D97" t="inlineStr">
        <is>
          <t>AG.BC-HS.HS-Compost for private gardens-Nmix</t>
        </is>
      </c>
    </row>
    <row r="98">
      <c r="D98" t="inlineStr">
        <is>
          <t>AG.BC-AT.AT-Emissions-NOx</t>
        </is>
      </c>
    </row>
    <row r="99">
      <c r="D99" t="inlineStr">
        <is>
          <t>AG.BC-AT.AT-Emissions-N2O</t>
        </is>
      </c>
    </row>
    <row r="100">
      <c r="D100" t="inlineStr">
        <is>
          <t>AG.BC-AT.AT-Emissions-NH3</t>
        </is>
      </c>
    </row>
  </sheetData>
  <sheetProtection selectLockedCells="0" selectUnlockedCells="0" sheet="1" objects="1" insertRows="1" insertHyperlinks="1" autoFilter="1" scenarios="1" formatColumns="1" deleteColumns="1" insertColumns="1" pivotTables="1" deleteRows="1" formatCells="1" formatRows="1" sort="1"/>
  <dataValidations count="1">
    <dataValidation sqref="C2 C66" showDropDown="0" showInputMessage="1" showErrorMessage="1" allowBlank="1" type="list">
      <formula1>INDIRECT("Pools")</formula1>
    </dataValidation>
  </dataValidations>
  <pageMargins left="0.7" right="0.7" top="0.787401575" bottom="0.787401575" header="0.3" footer="0.3"/>
  <pageSetup orientation="portrait" paperSize="9"/>
  <tableParts count="2">
    <tablePart xmlns:r="http://schemas.openxmlformats.org/officeDocument/2006/relationships" r:id="rId1"/>
    <tablePart xmlns:r="http://schemas.openxmlformats.org/officeDocument/2006/relationships" r:id="rId2"/>
  </tableParts>
</worksheet>
</file>

<file path=xl/worksheets/sheet18.xml><?xml version="1.0" encoding="utf-8"?>
<worksheet xmlns="http://schemas.openxmlformats.org/spreadsheetml/2006/main">
  <sheetPr codeName="Tabelle17">
    <tabColor rgb="FFBFBFBF"/>
    <outlinePr summaryBelow="1" summaryRight="1"/>
    <pageSetUpPr/>
  </sheetPr>
  <dimension ref="A1:H199"/>
  <sheetViews>
    <sheetView workbookViewId="0">
      <selection activeCell="A1" sqref="A1"/>
    </sheetView>
  </sheetViews>
  <sheetFormatPr baseColWidth="10" defaultColWidth="11.5" defaultRowHeight="13"/>
  <cols>
    <col width="49.33203125" bestFit="1" customWidth="1" style="181" min="1" max="1"/>
    <col width="25.5" customWidth="1" style="181" min="2" max="6"/>
    <col width="13.6640625" customWidth="1" style="181" min="7" max="7"/>
    <col width="14.6640625" customWidth="1" style="181" min="8" max="8"/>
  </cols>
  <sheetData>
    <row r="1">
      <c r="A1" s="181" t="inlineStr">
        <is>
          <t>Flowcode</t>
        </is>
      </c>
      <c r="B1" s="181" t="inlineStr">
        <is>
          <t>Flow name</t>
        </is>
      </c>
      <c r="C1" s="181" t="inlineStr">
        <is>
          <t>Input</t>
        </is>
      </c>
      <c r="D1" s="181" t="inlineStr">
        <is>
          <t>Input from</t>
        </is>
      </c>
      <c r="E1" s="181" t="inlineStr">
        <is>
          <t>Output</t>
        </is>
      </c>
      <c r="F1" s="181" t="inlineStr">
        <is>
          <t>Output to</t>
        </is>
      </c>
      <c r="G1" s="181" t="inlineStr">
        <is>
          <t>Species</t>
        </is>
      </c>
      <c r="H1" s="181" t="inlineStr">
        <is>
          <t>Type</t>
        </is>
      </c>
    </row>
    <row r="2" ht="14" customHeight="1">
      <c r="A2" s="238" t="inlineStr">
        <is>
          <t>EF.EC-EF.IC-Fuel for industry-Nmix</t>
        </is>
      </c>
      <c r="B2" s="238">
        <f>'2a. Database N flows'!J3</f>
        <v/>
      </c>
      <c r="C2" s="239">
        <f>'2a. Database N flows'!G3</f>
        <v/>
      </c>
      <c r="D2" s="182">
        <f>VLOOKUP(Flows[[#This Row],[Input]],'5.a Definitions'!$B$3:$C$11,2,FALSE)</f>
        <v/>
      </c>
      <c r="E2" s="238">
        <f>'2a. Database N flows'!D3</f>
        <v/>
      </c>
      <c r="F2" s="182">
        <f>VLOOKUP(Flows[[#This Row],[Output]],'5.a Definitions'!$B$3:$C$11,2,FALSE)</f>
        <v/>
      </c>
      <c r="G2" s="447">
        <f>'2a. Database N flows'!M3</f>
        <v/>
      </c>
      <c r="H2" s="238">
        <f>'2a. Database N flows'!U3</f>
        <v/>
      </c>
    </row>
    <row r="3" ht="14" customHeight="1">
      <c r="A3" s="238" t="inlineStr">
        <is>
          <t>EF.EC-EF.TR-Fuel for transport-Nmix</t>
        </is>
      </c>
      <c r="B3" s="238">
        <f>'2a. Database N flows'!J4</f>
        <v/>
      </c>
      <c r="C3" s="239">
        <f>'2a. Database N flows'!G4</f>
        <v/>
      </c>
      <c r="D3" s="182">
        <f>VLOOKUP(Flows[[#This Row],[Input]],'5.a Definitions'!$B$3:$C$11,2,FALSE)</f>
        <v/>
      </c>
      <c r="E3" s="238">
        <f>'2a. Database N flows'!D4</f>
        <v/>
      </c>
      <c r="F3" s="182">
        <f>VLOOKUP(Flows[[#This Row],[Output]],'5.a Definitions'!$B$3:$C$11,2,FALSE)</f>
        <v/>
      </c>
      <c r="G3" s="447">
        <f>'2a. Database N flows'!M4</f>
        <v/>
      </c>
      <c r="H3" s="238">
        <f>'2a. Database N flows'!U4</f>
        <v/>
      </c>
    </row>
    <row r="4" ht="14" customHeight="1">
      <c r="A4" s="238" t="inlineStr">
        <is>
          <t>EF.EC-EF.OE-Fuel for heating-Nmix</t>
        </is>
      </c>
      <c r="B4" s="238">
        <f>'2a. Database N flows'!J5</f>
        <v/>
      </c>
      <c r="C4" s="239">
        <f>'2a. Database N flows'!G5</f>
        <v/>
      </c>
      <c r="D4" s="182">
        <f>VLOOKUP(Flows[[#This Row],[Input]],'5.a Definitions'!$B$3:$C$11,2,FALSE)</f>
        <v/>
      </c>
      <c r="E4" s="238">
        <f>'2a. Database N flows'!D5</f>
        <v/>
      </c>
      <c r="F4" s="182">
        <f>VLOOKUP(Flows[[#This Row],[Output]],'5.a Definitions'!$B$3:$C$11,2,FALSE)</f>
        <v/>
      </c>
      <c r="G4" s="447">
        <f>'2a. Database N flows'!M5</f>
        <v/>
      </c>
      <c r="H4" s="238">
        <f>'2a. Database N flows'!U5</f>
        <v/>
      </c>
    </row>
    <row r="5" ht="14" customHeight="1">
      <c r="A5" s="238" t="inlineStr">
        <is>
          <t>EF.EC-MP.OP-Fuel used as feedstock-Nmix</t>
        </is>
      </c>
      <c r="B5" s="238">
        <f>'2a. Database N flows'!J6</f>
        <v/>
      </c>
      <c r="C5" s="239">
        <f>'2a. Database N flows'!G6</f>
        <v/>
      </c>
      <c r="D5" s="182">
        <f>VLOOKUP(Flows[[#This Row],[Input]],'5.a Definitions'!$B$3:$C$11,2,FALSE)</f>
        <v/>
      </c>
      <c r="E5" s="238">
        <f>'2a. Database N flows'!D6</f>
        <v/>
      </c>
      <c r="F5" s="182">
        <f>VLOOKUP(Flows[[#This Row],[Output]],'5.a Definitions'!$B$3:$C$11,2,FALSE)</f>
        <v/>
      </c>
      <c r="G5" s="447">
        <f>'2a. Database N flows'!M6</f>
        <v/>
      </c>
      <c r="H5" s="238">
        <f>'2a. Database N flows'!U6</f>
        <v/>
      </c>
    </row>
    <row r="6" ht="14" customHeight="1">
      <c r="A6" s="238" t="inlineStr">
        <is>
          <t>EF.EC-AT.AT-Emissions-NH3</t>
        </is>
      </c>
      <c r="B6" s="238">
        <f>'2a. Database N flows'!J7</f>
        <v/>
      </c>
      <c r="C6" s="239">
        <f>'2a. Database N flows'!G7</f>
        <v/>
      </c>
      <c r="D6" s="182">
        <f>VLOOKUP(Flows[[#This Row],[Input]],'5.a Definitions'!$B$3:$C$11,2,FALSE)</f>
        <v/>
      </c>
      <c r="E6" s="238">
        <f>'2a. Database N flows'!D7</f>
        <v/>
      </c>
      <c r="F6" s="182">
        <f>VLOOKUP(Flows[[#This Row],[Output]],'5.a Definitions'!$B$3:$C$11,2,FALSE)</f>
        <v/>
      </c>
      <c r="G6" s="447">
        <f>'2a. Database N flows'!M7</f>
        <v/>
      </c>
      <c r="H6" s="238">
        <f>'2a. Database N flows'!U7</f>
        <v/>
      </c>
    </row>
    <row r="7" ht="14" customHeight="1">
      <c r="A7" s="238" t="inlineStr">
        <is>
          <t>EF.EC-AT.AT-Emissions-NOx</t>
        </is>
      </c>
      <c r="B7" s="238">
        <f>'2a. Database N flows'!J8</f>
        <v/>
      </c>
      <c r="C7" s="239">
        <f>'2a. Database N flows'!G8</f>
        <v/>
      </c>
      <c r="D7" s="182">
        <f>VLOOKUP(Flows[[#This Row],[Input]],'5.a Definitions'!$B$3:$C$11,2,FALSE)</f>
        <v/>
      </c>
      <c r="E7" s="238">
        <f>'2a. Database N flows'!D8</f>
        <v/>
      </c>
      <c r="F7" s="182">
        <f>VLOOKUP(Flows[[#This Row],[Output]],'5.a Definitions'!$B$3:$C$11,2,FALSE)</f>
        <v/>
      </c>
      <c r="G7" s="447">
        <f>'2a. Database N flows'!M8</f>
        <v/>
      </c>
      <c r="H7" s="238">
        <f>'2a. Database N flows'!U8</f>
        <v/>
      </c>
    </row>
    <row r="8" ht="14" customHeight="1">
      <c r="A8" s="238" t="inlineStr">
        <is>
          <t>EF.EC-AT.AT-Emissions-N2O</t>
        </is>
      </c>
      <c r="B8" s="238">
        <f>'2a. Database N flows'!J9</f>
        <v/>
      </c>
      <c r="C8" s="239">
        <f>'2a. Database N flows'!G9</f>
        <v/>
      </c>
      <c r="D8" s="182">
        <f>VLOOKUP(Flows[[#This Row],[Input]],'5.a Definitions'!$B$3:$C$11,2,FALSE)</f>
        <v/>
      </c>
      <c r="E8" s="238">
        <f>'2a. Database N flows'!D9</f>
        <v/>
      </c>
      <c r="F8" s="182">
        <f>VLOOKUP(Flows[[#This Row],[Output]],'5.a Definitions'!$B$3:$C$11,2,FALSE)</f>
        <v/>
      </c>
      <c r="G8" s="447">
        <f>'2a. Database N flows'!M9</f>
        <v/>
      </c>
      <c r="H8" s="238">
        <f>'2a. Database N flows'!U9</f>
        <v/>
      </c>
    </row>
    <row r="9" ht="14" customHeight="1">
      <c r="A9" s="238" t="inlineStr">
        <is>
          <t>EF.EC-AT.AT-Emissions-N2</t>
        </is>
      </c>
      <c r="B9" s="238">
        <f>'2a. Database N flows'!J10</f>
        <v/>
      </c>
      <c r="C9" s="239">
        <f>'2a. Database N flows'!G10</f>
        <v/>
      </c>
      <c r="D9" s="182">
        <f>VLOOKUP(Flows[[#This Row],[Input]],'5.a Definitions'!$B$3:$C$11,2,FALSE)</f>
        <v/>
      </c>
      <c r="E9" s="238">
        <f>'2a. Database N flows'!D10</f>
        <v/>
      </c>
      <c r="F9" s="182">
        <f>VLOOKUP(Flows[[#This Row],[Output]],'5.a Definitions'!$B$3:$C$11,2,FALSE)</f>
        <v/>
      </c>
      <c r="G9" s="447">
        <f>'2a. Database N flows'!M10</f>
        <v/>
      </c>
      <c r="H9" s="238">
        <f>'2a. Database N flows'!U10</f>
        <v/>
      </c>
    </row>
    <row r="10" ht="14" customHeight="1">
      <c r="A10" s="238" t="inlineStr">
        <is>
          <t>EF.EC-RW.RW-Fuel export-Nmix</t>
        </is>
      </c>
      <c r="B10" s="238">
        <f>'2a. Database N flows'!J11</f>
        <v/>
      </c>
      <c r="C10" s="239">
        <f>'2a. Database N flows'!G11</f>
        <v/>
      </c>
      <c r="D10" s="182">
        <f>VLOOKUP(Flows[[#This Row],[Input]],'5.a Definitions'!$B$3:$C$11,2,FALSE)</f>
        <v/>
      </c>
      <c r="E10" s="238">
        <f>'2a. Database N flows'!D11</f>
        <v/>
      </c>
      <c r="F10" s="182">
        <f>VLOOKUP(Flows[[#This Row],[Output]],'5.a Definitions'!$B$3:$C$11,2,FALSE)</f>
        <v/>
      </c>
      <c r="G10" s="447">
        <f>'2a. Database N flows'!M11</f>
        <v/>
      </c>
      <c r="H10" s="238">
        <f>'2a. Database N flows'!U11</f>
        <v/>
      </c>
    </row>
    <row r="11" ht="14" customHeight="1">
      <c r="A11" s="238" t="inlineStr">
        <is>
          <t>EF.IC-AT.AT-Emissions-NH3</t>
        </is>
      </c>
      <c r="B11" s="238">
        <f>'2a. Database N flows'!J12</f>
        <v/>
      </c>
      <c r="C11" s="239">
        <f>'2a. Database N flows'!G12</f>
        <v/>
      </c>
      <c r="D11" s="182">
        <f>VLOOKUP(Flows[[#This Row],[Input]],'5.a Definitions'!$B$3:$C$11,2,FALSE)</f>
        <v/>
      </c>
      <c r="E11" s="238">
        <f>'2a. Database N flows'!D12</f>
        <v/>
      </c>
      <c r="F11" s="182">
        <f>VLOOKUP(Flows[[#This Row],[Output]],'5.a Definitions'!$B$3:$C$11,2,FALSE)</f>
        <v/>
      </c>
      <c r="G11" s="447">
        <f>'2a. Database N flows'!M12</f>
        <v/>
      </c>
      <c r="H11" s="238">
        <f>'2a. Database N flows'!U12</f>
        <v/>
      </c>
    </row>
    <row r="12" ht="14" customHeight="1">
      <c r="A12" s="238" t="inlineStr">
        <is>
          <t>EF.IC-AT.AT-Emissions-NOx</t>
        </is>
      </c>
      <c r="B12" s="238">
        <f>'2a. Database N flows'!J13</f>
        <v/>
      </c>
      <c r="C12" s="239">
        <f>'2a. Database N flows'!G13</f>
        <v/>
      </c>
      <c r="D12" s="182">
        <f>VLOOKUP(Flows[[#This Row],[Input]],'5.a Definitions'!$B$3:$C$11,2,FALSE)</f>
        <v/>
      </c>
      <c r="E12" s="238">
        <f>'2a. Database N flows'!D13</f>
        <v/>
      </c>
      <c r="F12" s="182">
        <f>VLOOKUP(Flows[[#This Row],[Output]],'5.a Definitions'!$B$3:$C$11,2,FALSE)</f>
        <v/>
      </c>
      <c r="G12" s="447">
        <f>'2a. Database N flows'!M13</f>
        <v/>
      </c>
      <c r="H12" s="238">
        <f>'2a. Database N flows'!U13</f>
        <v/>
      </c>
    </row>
    <row r="13" ht="14" customHeight="1">
      <c r="A13" s="238" t="inlineStr">
        <is>
          <t>EF.IC-AT.AT-Emissions-N2O</t>
        </is>
      </c>
      <c r="B13" s="238">
        <f>'2a. Database N flows'!J14</f>
        <v/>
      </c>
      <c r="C13" s="239">
        <f>'2a. Database N flows'!G14</f>
        <v/>
      </c>
      <c r="D13" s="182">
        <f>VLOOKUP(Flows[[#This Row],[Input]],'5.a Definitions'!$B$3:$C$11,2,FALSE)</f>
        <v/>
      </c>
      <c r="E13" s="238">
        <f>'2a. Database N flows'!D14</f>
        <v/>
      </c>
      <c r="F13" s="182">
        <f>VLOOKUP(Flows[[#This Row],[Output]],'5.a Definitions'!$B$3:$C$11,2,FALSE)</f>
        <v/>
      </c>
      <c r="G13" s="447">
        <f>'2a. Database N flows'!M14</f>
        <v/>
      </c>
      <c r="H13" s="238">
        <f>'2a. Database N flows'!U14</f>
        <v/>
      </c>
    </row>
    <row r="14" ht="14" customHeight="1">
      <c r="A14" s="238" t="inlineStr">
        <is>
          <t>EF.IC-AT.AT-Emissions-N2</t>
        </is>
      </c>
      <c r="B14" s="238">
        <f>'2a. Database N flows'!#REF!</f>
        <v/>
      </c>
      <c r="C14" s="239">
        <f>'2a. Database N flows'!#REF!</f>
        <v/>
      </c>
      <c r="D14" s="182">
        <f>VLOOKUP(Flows[[#This Row],[Input]],'5.a Definitions'!$B$3:$C$11,2,FALSE)</f>
        <v/>
      </c>
      <c r="E14" s="238">
        <f>'2a. Database N flows'!#REF!</f>
        <v/>
      </c>
      <c r="F14" s="182">
        <f>VLOOKUP(Flows[[#This Row],[Output]],'5.a Definitions'!$B$3:$C$11,2,FALSE)</f>
        <v/>
      </c>
      <c r="G14" s="447">
        <f>'2a. Database N flows'!#REF!</f>
        <v/>
      </c>
      <c r="H14" s="238">
        <f>'2a. Database N flows'!#REF!</f>
        <v/>
      </c>
    </row>
    <row r="15" ht="14" customHeight="1">
      <c r="A15" s="238" t="inlineStr">
        <is>
          <t>EF.TR-AT.AT-Emissions-NH3</t>
        </is>
      </c>
      <c r="B15" s="238">
        <f>'2a. Database N flows'!J15</f>
        <v/>
      </c>
      <c r="C15" s="239">
        <f>'2a. Database N flows'!G15</f>
        <v/>
      </c>
      <c r="D15" s="182">
        <f>VLOOKUP(Flows[[#This Row],[Input]],'5.a Definitions'!$B$3:$C$11,2,FALSE)</f>
        <v/>
      </c>
      <c r="E15" s="238">
        <f>'2a. Database N flows'!D15</f>
        <v/>
      </c>
      <c r="F15" s="182">
        <f>VLOOKUP(Flows[[#This Row],[Output]],'5.a Definitions'!$B$3:$C$11,2,FALSE)</f>
        <v/>
      </c>
      <c r="G15" s="447">
        <f>'2a. Database N flows'!M15</f>
        <v/>
      </c>
      <c r="H15" s="238">
        <f>'2a. Database N flows'!U15</f>
        <v/>
      </c>
    </row>
    <row r="16" ht="14" customHeight="1">
      <c r="A16" s="238" t="inlineStr">
        <is>
          <t>EF.TR-AT.AT-Emissions-NOx</t>
        </is>
      </c>
      <c r="B16" s="238">
        <f>'2a. Database N flows'!J16</f>
        <v/>
      </c>
      <c r="C16" s="239">
        <f>'2a. Database N flows'!G16</f>
        <v/>
      </c>
      <c r="D16" s="182">
        <f>VLOOKUP(Flows[[#This Row],[Input]],'5.a Definitions'!$B$3:$C$11,2,FALSE)</f>
        <v/>
      </c>
      <c r="E16" s="238">
        <f>'2a. Database N flows'!D16</f>
        <v/>
      </c>
      <c r="F16" s="182">
        <f>VLOOKUP(Flows[[#This Row],[Output]],'5.a Definitions'!$B$3:$C$11,2,FALSE)</f>
        <v/>
      </c>
      <c r="G16" s="447">
        <f>'2a. Database N flows'!M16</f>
        <v/>
      </c>
      <c r="H16" s="238">
        <f>'2a. Database N flows'!U16</f>
        <v/>
      </c>
    </row>
    <row r="17" ht="14" customHeight="1">
      <c r="A17" s="238" t="inlineStr">
        <is>
          <t>EF.TR-AT.AT-Emissions-N2O</t>
        </is>
      </c>
      <c r="B17" s="238">
        <f>'2a. Database N flows'!J17</f>
        <v/>
      </c>
      <c r="C17" s="239">
        <f>'2a. Database N flows'!G17</f>
        <v/>
      </c>
      <c r="D17" s="182">
        <f>VLOOKUP(Flows[[#This Row],[Input]],'5.a Definitions'!$B$3:$C$11,2,FALSE)</f>
        <v/>
      </c>
      <c r="E17" s="238">
        <f>'2a. Database N flows'!D17</f>
        <v/>
      </c>
      <c r="F17" s="182">
        <f>VLOOKUP(Flows[[#This Row],[Output]],'5.a Definitions'!$B$3:$C$11,2,FALSE)</f>
        <v/>
      </c>
      <c r="G17" s="447">
        <f>'2a. Database N flows'!M17</f>
        <v/>
      </c>
      <c r="H17" s="238">
        <f>'2a. Database N flows'!U17</f>
        <v/>
      </c>
    </row>
    <row r="18" ht="14" customHeight="1">
      <c r="A18" s="238" t="inlineStr">
        <is>
          <t>EF.TR-AT.AT-Emissions-N2</t>
        </is>
      </c>
      <c r="B18" s="238">
        <f>'2a. Database N flows'!J18</f>
        <v/>
      </c>
      <c r="C18" s="239">
        <f>'2a. Database N flows'!G18</f>
        <v/>
      </c>
      <c r="D18" s="182">
        <f>VLOOKUP(Flows[[#This Row],[Input]],'5.a Definitions'!$B$3:$C$11,2,FALSE)</f>
        <v/>
      </c>
      <c r="E18" s="238">
        <f>'2a. Database N flows'!D18</f>
        <v/>
      </c>
      <c r="F18" s="182">
        <f>VLOOKUP(Flows[[#This Row],[Output]],'5.a Definitions'!$B$3:$C$11,2,FALSE)</f>
        <v/>
      </c>
      <c r="G18" s="447">
        <f>'2a. Database N flows'!M18</f>
        <v/>
      </c>
      <c r="H18" s="238">
        <f>'2a. Database N flows'!U18</f>
        <v/>
      </c>
    </row>
    <row r="19" ht="14" customHeight="1">
      <c r="A19" s="238" t="inlineStr">
        <is>
          <t>EF.TR-RW.RW-Export of transport fuels-Nmix</t>
        </is>
      </c>
      <c r="B19" s="238">
        <f>'2a. Database N flows'!J19</f>
        <v/>
      </c>
      <c r="C19" s="239">
        <f>'2a. Database N flows'!G19</f>
        <v/>
      </c>
      <c r="D19" s="182">
        <f>VLOOKUP(Flows[[#This Row],[Input]],'5.a Definitions'!$B$3:$C$11,2,FALSE)</f>
        <v/>
      </c>
      <c r="E19" s="238">
        <f>'2a. Database N flows'!D19</f>
        <v/>
      </c>
      <c r="F19" s="182">
        <f>VLOOKUP(Flows[[#This Row],[Output]],'5.a Definitions'!$B$3:$C$11,2,FALSE)</f>
        <v/>
      </c>
      <c r="G19" s="447">
        <f>'2a. Database N flows'!M19</f>
        <v/>
      </c>
      <c r="H19" s="238">
        <f>'2a. Database N flows'!U19</f>
        <v/>
      </c>
    </row>
    <row r="20" ht="14" customHeight="1">
      <c r="A20" s="238" t="inlineStr">
        <is>
          <t>EF.OE-AT.AT-Emissions-NH3</t>
        </is>
      </c>
      <c r="B20" s="238">
        <f>'2a. Database N flows'!J20</f>
        <v/>
      </c>
      <c r="C20" s="239">
        <f>'2a. Database N flows'!G20</f>
        <v/>
      </c>
      <c r="D20" s="182">
        <f>VLOOKUP(Flows[[#This Row],[Input]],'5.a Definitions'!$B$3:$C$11,2,FALSE)</f>
        <v/>
      </c>
      <c r="E20" s="238">
        <f>'2a. Database N flows'!D20</f>
        <v/>
      </c>
      <c r="F20" s="182">
        <f>VLOOKUP(Flows[[#This Row],[Output]],'5.a Definitions'!$B$3:$C$11,2,FALSE)</f>
        <v/>
      </c>
      <c r="G20" s="447">
        <f>'2a. Database N flows'!M20</f>
        <v/>
      </c>
      <c r="H20" s="238">
        <f>'2a. Database N flows'!U20</f>
        <v/>
      </c>
    </row>
    <row r="21" ht="14" customHeight="1">
      <c r="A21" s="238" t="inlineStr">
        <is>
          <t>EF.OE-AT.AT-Emissions-NOx</t>
        </is>
      </c>
      <c r="B21" s="238">
        <f>'2a. Database N flows'!J21</f>
        <v/>
      </c>
      <c r="C21" s="239">
        <f>'2a. Database N flows'!G21</f>
        <v/>
      </c>
      <c r="D21" s="182">
        <f>VLOOKUP(Flows[[#This Row],[Input]],'5.a Definitions'!$B$3:$C$11,2,FALSE)</f>
        <v/>
      </c>
      <c r="E21" s="238">
        <f>'2a. Database N flows'!D21</f>
        <v/>
      </c>
      <c r="F21" s="182">
        <f>VLOOKUP(Flows[[#This Row],[Output]],'5.a Definitions'!$B$3:$C$11,2,FALSE)</f>
        <v/>
      </c>
      <c r="G21" s="447">
        <f>'2a. Database N flows'!M21</f>
        <v/>
      </c>
      <c r="H21" s="238">
        <f>'2a. Database N flows'!U21</f>
        <v/>
      </c>
    </row>
    <row r="22" ht="14" customHeight="1">
      <c r="A22" s="238" t="inlineStr">
        <is>
          <t>EF.OE-AT.AT-Emissions-N2O</t>
        </is>
      </c>
      <c r="B22" s="238">
        <f>'2a. Database N flows'!J22</f>
        <v/>
      </c>
      <c r="C22" s="239">
        <f>'2a. Database N flows'!G22</f>
        <v/>
      </c>
      <c r="D22" s="182">
        <f>VLOOKUP(Flows[[#This Row],[Input]],'5.a Definitions'!$B$3:$C$11,2,FALSE)</f>
        <v/>
      </c>
      <c r="E22" s="238">
        <f>'2a. Database N flows'!D22</f>
        <v/>
      </c>
      <c r="F22" s="182">
        <f>VLOOKUP(Flows[[#This Row],[Output]],'5.a Definitions'!$B$3:$C$11,2,FALSE)</f>
        <v/>
      </c>
      <c r="G22" s="447">
        <f>'2a. Database N flows'!M22</f>
        <v/>
      </c>
      <c r="H22" s="238">
        <f>'2a. Database N flows'!U22</f>
        <v/>
      </c>
    </row>
    <row r="23" ht="14" customHeight="1">
      <c r="A23" s="238" t="inlineStr">
        <is>
          <t>EF.OE-AT.AT-Emissions-N2</t>
        </is>
      </c>
      <c r="B23" s="238">
        <f>'2a. Database N flows'!J23</f>
        <v/>
      </c>
      <c r="C23" s="239">
        <f>'2a. Database N flows'!G23</f>
        <v/>
      </c>
      <c r="D23" s="182">
        <f>VLOOKUP(Flows[[#This Row],[Input]],'5.a Definitions'!$B$3:$C$11,2,FALSE)</f>
        <v/>
      </c>
      <c r="E23" s="238">
        <f>'2a. Database N flows'!D23</f>
        <v/>
      </c>
      <c r="F23" s="182">
        <f>VLOOKUP(Flows[[#This Row],[Output]],'5.a Definitions'!$B$3:$C$11,2,FALSE)</f>
        <v/>
      </c>
      <c r="G23" s="447">
        <f>'2a. Database N flows'!M23</f>
        <v/>
      </c>
      <c r="H23" s="238">
        <f>'2a. Database N flows'!U23</f>
        <v/>
      </c>
    </row>
    <row r="24" ht="14" customHeight="1">
      <c r="A24" s="238" t="inlineStr">
        <is>
          <t>MP.FP-AG.SM-Seeds and planting material -Nmix</t>
        </is>
      </c>
      <c r="B24" s="238">
        <f>'2a. Database N flows'!J24</f>
        <v/>
      </c>
      <c r="C24" s="239">
        <f>'2a. Database N flows'!G24</f>
        <v/>
      </c>
      <c r="D24" s="182">
        <f>VLOOKUP(Flows[[#This Row],[Input]],'5.a Definitions'!$B$3:$C$11,2,FALSE)</f>
        <v/>
      </c>
      <c r="E24" s="238">
        <f>'2a. Database N flows'!D24</f>
        <v/>
      </c>
      <c r="F24" s="182">
        <f>VLOOKUP(Flows[[#This Row],[Output]],'5.a Definitions'!$B$3:$C$11,2,FALSE)</f>
        <v/>
      </c>
      <c r="G24" s="447">
        <f>'2a. Database N flows'!M24</f>
        <v/>
      </c>
      <c r="H24" s="238">
        <f>'2a. Database N flows'!U24</f>
        <v/>
      </c>
    </row>
    <row r="25" ht="14" customHeight="1">
      <c r="A25" s="238" t="inlineStr">
        <is>
          <t>MP.FP-AG.MM-Farm animal feed-Nmix</t>
        </is>
      </c>
      <c r="B25" s="238">
        <f>'2a. Database N flows'!J25</f>
        <v/>
      </c>
      <c r="C25" s="239">
        <f>'2a. Database N flows'!G25</f>
        <v/>
      </c>
      <c r="D25" s="182">
        <f>VLOOKUP(Flows[[#This Row],[Input]],'5.a Definitions'!$B$3:$C$11,2,FALSE)</f>
        <v/>
      </c>
      <c r="E25" s="238">
        <f>'2a. Database N flows'!D25</f>
        <v/>
      </c>
      <c r="F25" s="182">
        <f>VLOOKUP(Flows[[#This Row],[Output]],'5.a Definitions'!$B$3:$C$11,2,FALSE)</f>
        <v/>
      </c>
      <c r="G25" s="447">
        <f>'2a. Database N flows'!M25</f>
        <v/>
      </c>
      <c r="H25" s="238">
        <f>'2a. Database N flows'!U25</f>
        <v/>
      </c>
    </row>
    <row r="26" ht="14" customHeight="1">
      <c r="A26" s="238" t="inlineStr">
        <is>
          <t>MP.FP-PR.SO-Organic waste as biofuels substrate-Nmix</t>
        </is>
      </c>
      <c r="B26" s="238">
        <f>'2a. Database N flows'!#REF!</f>
        <v/>
      </c>
      <c r="C26" s="239">
        <f>'2a. Database N flows'!#REF!</f>
        <v/>
      </c>
      <c r="D26" s="182">
        <f>VLOOKUP(Flows[[#This Row],[Input]],'5.a Definitions'!$B$3:$C$11,2,FALSE)</f>
        <v/>
      </c>
      <c r="E26" s="238">
        <f>'2a. Database N flows'!#REF!</f>
        <v/>
      </c>
      <c r="F26" s="182">
        <f>VLOOKUP(Flows[[#This Row],[Output]],'5.a Definitions'!$B$3:$C$11,2,FALSE)</f>
        <v/>
      </c>
      <c r="G26" s="447">
        <f>'2a. Database N flows'!#REF!</f>
        <v/>
      </c>
      <c r="H26" s="238">
        <f>'2a. Database N flows'!#REF!</f>
        <v/>
      </c>
    </row>
    <row r="27" ht="14" customHeight="1">
      <c r="A27" s="238" t="inlineStr">
        <is>
          <t>MP.FP-PR.SO-Organic waste for composting-Nmix</t>
        </is>
      </c>
      <c r="B27" s="238">
        <f>'2a. Database N flows'!#REF!</f>
        <v/>
      </c>
      <c r="C27" s="239">
        <f>'2a. Database N flows'!#REF!</f>
        <v/>
      </c>
      <c r="D27" s="182">
        <f>VLOOKUP(Flows[[#This Row],[Input]],'5.a Definitions'!$B$3:$C$11,2,FALSE)</f>
        <v/>
      </c>
      <c r="E27" s="238">
        <f>'2a. Database N flows'!#REF!</f>
        <v/>
      </c>
      <c r="F27" s="182">
        <f>VLOOKUP(Flows[[#This Row],[Output]],'5.a Definitions'!$B$3:$C$11,2,FALSE)</f>
        <v/>
      </c>
      <c r="G27" s="447">
        <f>'2a. Database N flows'!#REF!</f>
        <v/>
      </c>
      <c r="H27" s="238">
        <f>'2a. Database N flows'!#REF!</f>
        <v/>
      </c>
    </row>
    <row r="28" ht="14" customHeight="1">
      <c r="A28" s="238" t="inlineStr">
        <is>
          <t>MP.FP-PR.SO-Food industry waste-Nmix</t>
        </is>
      </c>
      <c r="B28" s="238">
        <f>'2a. Database N flows'!J26</f>
        <v/>
      </c>
      <c r="C28" s="239">
        <f>'2a. Database N flows'!G26</f>
        <v/>
      </c>
      <c r="D28" s="182">
        <f>VLOOKUP(Flows[[#This Row],[Input]],'5.a Definitions'!$B$3:$C$11,2,FALSE)</f>
        <v/>
      </c>
      <c r="E28" s="238">
        <f>'2a. Database N flows'!D26</f>
        <v/>
      </c>
      <c r="F28" s="182">
        <f>VLOOKUP(Flows[[#This Row],[Output]],'5.a Definitions'!$B$3:$C$11,2,FALSE)</f>
        <v/>
      </c>
      <c r="G28" s="447">
        <f>'2a. Database N flows'!M26</f>
        <v/>
      </c>
      <c r="H28" s="238">
        <f>'2a. Database N flows'!U26</f>
        <v/>
      </c>
    </row>
    <row r="29" ht="14" customHeight="1">
      <c r="A29" s="238" t="inlineStr">
        <is>
          <t>MP.FP-PR.WW-Food industry wastewater-Nmix</t>
        </is>
      </c>
      <c r="B29" s="238">
        <f>'2a. Database N flows'!J27</f>
        <v/>
      </c>
      <c r="C29" s="239">
        <f>'2a. Database N flows'!G27</f>
        <v/>
      </c>
      <c r="D29" s="182">
        <f>VLOOKUP(Flows[[#This Row],[Input]],'5.a Definitions'!$B$3:$C$11,2,FALSE)</f>
        <v/>
      </c>
      <c r="E29" s="238">
        <f>'2a. Database N flows'!D27</f>
        <v/>
      </c>
      <c r="F29" s="182">
        <f>VLOOKUP(Flows[[#This Row],[Output]],'5.a Definitions'!$B$3:$C$11,2,FALSE)</f>
        <v/>
      </c>
      <c r="G29" s="447">
        <f>'2a. Database N flows'!M27</f>
        <v/>
      </c>
      <c r="H29" s="238">
        <f>'2a. Database N flows'!U27</f>
        <v/>
      </c>
    </row>
    <row r="30" ht="14" customHeight="1">
      <c r="A30" s="238" t="inlineStr">
        <is>
          <t>MP.FP-HS.HS-Food products-Nmix</t>
        </is>
      </c>
      <c r="B30" s="238">
        <f>'2a. Database N flows'!J28</f>
        <v/>
      </c>
      <c r="C30" s="239">
        <f>'2a. Database N flows'!G28</f>
        <v/>
      </c>
      <c r="D30" s="182">
        <f>VLOOKUP(Flows[[#This Row],[Input]],'5.a Definitions'!$B$3:$C$11,2,FALSE)</f>
        <v/>
      </c>
      <c r="E30" s="238">
        <f>'2a. Database N flows'!D28</f>
        <v/>
      </c>
      <c r="F30" s="182">
        <f>VLOOKUP(Flows[[#This Row],[Output]],'5.a Definitions'!$B$3:$C$11,2,FALSE)</f>
        <v/>
      </c>
      <c r="G30" s="447">
        <f>'2a. Database N flows'!M28</f>
        <v/>
      </c>
      <c r="H30" s="238">
        <f>'2a. Database N flows'!U28</f>
        <v/>
      </c>
    </row>
    <row r="31" ht="14" customHeight="1">
      <c r="A31" s="238" t="inlineStr">
        <is>
          <t>MP.FP-HY.SW-Untreated wastewater-Nmix</t>
        </is>
      </c>
      <c r="B31" s="238">
        <f>'2a. Database N flows'!J29</f>
        <v/>
      </c>
      <c r="C31" s="239">
        <f>'2a. Database N flows'!G29</f>
        <v/>
      </c>
      <c r="D31" s="182">
        <f>VLOOKUP(Flows[[#This Row],[Input]],'5.a Definitions'!$B$3:$C$11,2,FALSE)</f>
        <v/>
      </c>
      <c r="E31" s="238">
        <f>'2a. Database N flows'!D29</f>
        <v/>
      </c>
      <c r="F31" s="182">
        <f>VLOOKUP(Flows[[#This Row],[Output]],'5.a Definitions'!$B$3:$C$11,2,FALSE)</f>
        <v/>
      </c>
      <c r="G31" s="447">
        <f>'2a. Database N flows'!M29</f>
        <v/>
      </c>
      <c r="H31" s="238">
        <f>'2a. Database N flows'!U29</f>
        <v/>
      </c>
    </row>
    <row r="32" ht="14" customHeight="1">
      <c r="A32" s="238" t="inlineStr">
        <is>
          <t>MP.FP-HY.AC-Feed to freshwater aquaculture-Nmix</t>
        </is>
      </c>
      <c r="B32" s="238">
        <f>'2a. Database N flows'!J30</f>
        <v/>
      </c>
      <c r="C32" s="239">
        <f>'2a. Database N flows'!G30</f>
        <v/>
      </c>
      <c r="D32" s="182">
        <f>VLOOKUP(Flows[[#This Row],[Input]],'5.a Definitions'!$B$3:$C$11,2,FALSE)</f>
        <v/>
      </c>
      <c r="E32" s="238">
        <f>'2a. Database N flows'!D30</f>
        <v/>
      </c>
      <c r="F32" s="182">
        <f>VLOOKUP(Flows[[#This Row],[Output]],'5.a Definitions'!$B$3:$C$11,2,FALSE)</f>
        <v/>
      </c>
      <c r="G32" s="447">
        <f>'2a. Database N flows'!M30</f>
        <v/>
      </c>
      <c r="H32" s="238">
        <f>'2a. Database N flows'!U30</f>
        <v/>
      </c>
    </row>
    <row r="33" ht="14" customHeight="1">
      <c r="A33" s="238" t="inlineStr">
        <is>
          <t>MP.FP-HY.AC-Feed to coastal aquaculture-Nmix</t>
        </is>
      </c>
      <c r="B33" s="238">
        <f>'2a. Database N flows'!J31</f>
        <v/>
      </c>
      <c r="C33" s="239">
        <f>'2a. Database N flows'!G31</f>
        <v/>
      </c>
      <c r="D33" s="182">
        <f>VLOOKUP(Flows[[#This Row],[Input]],'5.a Definitions'!$B$3:$C$11,2,FALSE)</f>
        <v/>
      </c>
      <c r="E33" s="238">
        <f>'2a. Database N flows'!D31</f>
        <v/>
      </c>
      <c r="F33" s="182">
        <f>VLOOKUP(Flows[[#This Row],[Output]],'5.a Definitions'!$B$3:$C$11,2,FALSE)</f>
        <v/>
      </c>
      <c r="G33" s="447">
        <f>'2a. Database N flows'!M31</f>
        <v/>
      </c>
      <c r="H33" s="238">
        <f>'2a. Database N flows'!U31</f>
        <v/>
      </c>
    </row>
    <row r="34" ht="14" customHeight="1">
      <c r="A34" s="238" t="inlineStr">
        <is>
          <t>MP.FP-RW.RW-Food export-Nmix</t>
        </is>
      </c>
      <c r="B34" s="238">
        <f>'2a. Database N flows'!J32</f>
        <v/>
      </c>
      <c r="C34" s="239">
        <f>'2a. Database N flows'!G32</f>
        <v/>
      </c>
      <c r="D34" s="182">
        <f>VLOOKUP(Flows[[#This Row],[Input]],'5.a Definitions'!$B$3:$C$11,2,FALSE)</f>
        <v/>
      </c>
      <c r="E34" s="238">
        <f>'2a. Database N flows'!D32</f>
        <v/>
      </c>
      <c r="F34" s="182">
        <f>VLOOKUP(Flows[[#This Row],[Output]],'5.a Definitions'!$B$3:$C$11,2,FALSE)</f>
        <v/>
      </c>
      <c r="G34" s="447">
        <f>'2a. Database N flows'!M32</f>
        <v/>
      </c>
      <c r="H34" s="238">
        <f>'2a. Database N flows'!U32</f>
        <v/>
      </c>
    </row>
    <row r="35" ht="14" customHeight="1">
      <c r="A35" s="238" t="inlineStr">
        <is>
          <t>MP.OP-EF.IC-Industrial waste fuels-Nmix</t>
        </is>
      </c>
      <c r="B35" s="238">
        <f>'2a. Database N flows'!#REF!</f>
        <v/>
      </c>
      <c r="C35" s="239">
        <f>'2a. Database N flows'!#REF!</f>
        <v/>
      </c>
      <c r="D35" s="182">
        <f>VLOOKUP(Flows[[#This Row],[Input]],'5.a Definitions'!$B$3:$C$11,2,FALSE)</f>
        <v/>
      </c>
      <c r="E35" s="238">
        <f>'2a. Database N flows'!#REF!</f>
        <v/>
      </c>
      <c r="F35" s="182">
        <f>VLOOKUP(Flows[[#This Row],[Output]],'5.a Definitions'!$B$3:$C$11,2,FALSE)</f>
        <v/>
      </c>
      <c r="G35" s="447">
        <f>'2a. Database N flows'!#REF!</f>
        <v/>
      </c>
      <c r="H35" s="238">
        <f>'2a. Database N flows'!#REF!</f>
        <v/>
      </c>
    </row>
    <row r="36" ht="14" customHeight="1">
      <c r="A36" s="238" t="inlineStr">
        <is>
          <t>MP.OP-EF.TR-Ammonia as fuel-NH3</t>
        </is>
      </c>
      <c r="B36" s="238">
        <f>'2a. Database N flows'!#REF!</f>
        <v/>
      </c>
      <c r="C36" s="239">
        <f>'2a. Database N flows'!#REF!</f>
        <v/>
      </c>
      <c r="D36" s="182">
        <f>VLOOKUP(Flows[[#This Row],[Input]],'5.a Definitions'!$B$3:$C$11,2,FALSE)</f>
        <v/>
      </c>
      <c r="E36" s="238">
        <f>'2a. Database N flows'!#REF!</f>
        <v/>
      </c>
      <c r="F36" s="182">
        <f>VLOOKUP(Flows[[#This Row],[Output]],'5.a Definitions'!$B$3:$C$11,2,FALSE)</f>
        <v/>
      </c>
      <c r="G36" s="447">
        <f>'2a. Database N flows'!#REF!</f>
        <v/>
      </c>
      <c r="H36" s="238">
        <f>'2a. Database N flows'!#REF!</f>
        <v/>
      </c>
    </row>
    <row r="37" ht="14" customHeight="1">
      <c r="A37" s="238" t="inlineStr">
        <is>
          <t>MP.OP-AG.SM-Mineral fertilizer-Nmix</t>
        </is>
      </c>
      <c r="B37" s="238">
        <f>'2a. Database N flows'!J33</f>
        <v/>
      </c>
      <c r="C37" s="239">
        <f>'2a. Database N flows'!G33</f>
        <v/>
      </c>
      <c r="D37" s="182">
        <f>VLOOKUP(Flows[[#This Row],[Input]],'5.a Definitions'!$B$3:$C$11,2,FALSE)</f>
        <v/>
      </c>
      <c r="E37" s="238">
        <f>'2a. Database N flows'!D33</f>
        <v/>
      </c>
      <c r="F37" s="182">
        <f>VLOOKUP(Flows[[#This Row],[Output]],'5.a Definitions'!$B$3:$C$11,2,FALSE)</f>
        <v/>
      </c>
      <c r="G37" s="447">
        <f>'2a. Database N flows'!M33</f>
        <v/>
      </c>
      <c r="H37" s="238">
        <f>'2a. Database N flows'!U33</f>
        <v/>
      </c>
    </row>
    <row r="38" ht="14" customHeight="1">
      <c r="A38" s="238" t="inlineStr">
        <is>
          <t>MP.OP-PR.SO-Other industry waste-Nmix</t>
        </is>
      </c>
      <c r="B38" s="238">
        <f>'2a. Database N flows'!J34</f>
        <v/>
      </c>
      <c r="C38" s="239">
        <f>'2a. Database N flows'!G34</f>
        <v/>
      </c>
      <c r="D38" s="182">
        <f>VLOOKUP(Flows[[#This Row],[Input]],'5.a Definitions'!$B$3:$C$11,2,FALSE)</f>
        <v/>
      </c>
      <c r="E38" s="238">
        <f>'2a. Database N flows'!D34</f>
        <v/>
      </c>
      <c r="F38" s="182">
        <f>VLOOKUP(Flows[[#This Row],[Output]],'5.a Definitions'!$B$3:$C$11,2,FALSE)</f>
        <v/>
      </c>
      <c r="G38" s="447">
        <f>'2a. Database N flows'!M34</f>
        <v/>
      </c>
      <c r="H38" s="238">
        <f>'2a. Database N flows'!U34</f>
        <v/>
      </c>
    </row>
    <row r="39" ht="14" customHeight="1">
      <c r="A39" s="238" t="inlineStr">
        <is>
          <t>MP.OP-PR.WW-Other industry wastewater-Nmix</t>
        </is>
      </c>
      <c r="B39" s="238">
        <f>'2a. Database N flows'!J35</f>
        <v/>
      </c>
      <c r="C39" s="239">
        <f>'2a. Database N flows'!G35</f>
        <v/>
      </c>
      <c r="D39" s="182">
        <f>VLOOKUP(Flows[[#This Row],[Input]],'5.a Definitions'!$B$3:$C$11,2,FALSE)</f>
        <v/>
      </c>
      <c r="E39" s="238">
        <f>'2a. Database N flows'!D35</f>
        <v/>
      </c>
      <c r="F39" s="182">
        <f>VLOOKUP(Flows[[#This Row],[Output]],'5.a Definitions'!$B$3:$C$11,2,FALSE)</f>
        <v/>
      </c>
      <c r="G39" s="447">
        <f>'2a. Database N flows'!M35</f>
        <v/>
      </c>
      <c r="H39" s="238">
        <f>'2a. Database N flows'!U35</f>
        <v/>
      </c>
    </row>
    <row r="40" ht="14" customHeight="1">
      <c r="A40" s="238" t="inlineStr">
        <is>
          <t>MP.OP-HS.HS-Mineral fertilizer-Nmix</t>
        </is>
      </c>
      <c r="B40" s="238">
        <f>'2a. Database N flows'!J36</f>
        <v/>
      </c>
      <c r="C40" s="239">
        <f>'2a. Database N flows'!G36</f>
        <v/>
      </c>
      <c r="D40" s="182">
        <f>VLOOKUP(Flows[[#This Row],[Input]],'5.a Definitions'!$B$3:$C$11,2,FALSE)</f>
        <v/>
      </c>
      <c r="E40" s="238">
        <f>'2a. Database N flows'!D36</f>
        <v/>
      </c>
      <c r="F40" s="182">
        <f>VLOOKUP(Flows[[#This Row],[Output]],'5.a Definitions'!$B$3:$C$11,2,FALSE)</f>
        <v/>
      </c>
      <c r="G40" s="447">
        <f>'2a. Database N flows'!M36</f>
        <v/>
      </c>
      <c r="H40" s="238">
        <f>'2a. Database N flows'!U36</f>
        <v/>
      </c>
    </row>
    <row r="41" ht="14" customHeight="1">
      <c r="A41" s="238" t="inlineStr">
        <is>
          <t>MP.OP-HS.HS-Consumer goods-Nmix</t>
        </is>
      </c>
      <c r="B41" s="238">
        <f>'2a. Database N flows'!J37</f>
        <v/>
      </c>
      <c r="C41" s="239">
        <f>'2a. Database N flows'!G37</f>
        <v/>
      </c>
      <c r="D41" s="182">
        <f>VLOOKUP(Flows[[#This Row],[Input]],'5.a Definitions'!$B$3:$C$11,2,FALSE)</f>
        <v/>
      </c>
      <c r="E41" s="238">
        <f>'2a. Database N flows'!D37</f>
        <v/>
      </c>
      <c r="F41" s="182">
        <f>VLOOKUP(Flows[[#This Row],[Output]],'5.a Definitions'!$B$3:$C$11,2,FALSE)</f>
        <v/>
      </c>
      <c r="G41" s="447">
        <f>'2a. Database N flows'!M37</f>
        <v/>
      </c>
      <c r="H41" s="238">
        <f>'2a. Database N flows'!U37</f>
        <v/>
      </c>
    </row>
    <row r="42" ht="14" customHeight="1">
      <c r="A42" s="238" t="inlineStr">
        <is>
          <t>MP.OP-AT.AT-Emissions-NH3</t>
        </is>
      </c>
      <c r="B42" s="238">
        <f>'2a. Database N flows'!J38</f>
        <v/>
      </c>
      <c r="C42" s="239">
        <f>'2a. Database N flows'!G38</f>
        <v/>
      </c>
      <c r="D42" s="182">
        <f>VLOOKUP(Flows[[#This Row],[Input]],'5.a Definitions'!$B$3:$C$11,2,FALSE)</f>
        <v/>
      </c>
      <c r="E42" s="238">
        <f>'2a. Database N flows'!D38</f>
        <v/>
      </c>
      <c r="F42" s="182">
        <f>VLOOKUP(Flows[[#This Row],[Output]],'5.a Definitions'!$B$3:$C$11,2,FALSE)</f>
        <v/>
      </c>
      <c r="G42" s="447">
        <f>'2a. Database N flows'!M38</f>
        <v/>
      </c>
      <c r="H42" s="238">
        <f>'2a. Database N flows'!U38</f>
        <v/>
      </c>
    </row>
    <row r="43" ht="14" customHeight="1">
      <c r="A43" s="238" t="inlineStr">
        <is>
          <t>MP.OP-AT.AT-Emissions-NOx</t>
        </is>
      </c>
      <c r="B43" s="238">
        <f>'2a. Database N flows'!J39</f>
        <v/>
      </c>
      <c r="C43" s="239">
        <f>'2a. Database N flows'!G39</f>
        <v/>
      </c>
      <c r="D43" s="182">
        <f>VLOOKUP(Flows[[#This Row],[Input]],'5.a Definitions'!$B$3:$C$11,2,FALSE)</f>
        <v/>
      </c>
      <c r="E43" s="238">
        <f>'2a. Database N flows'!D39</f>
        <v/>
      </c>
      <c r="F43" s="182">
        <f>VLOOKUP(Flows[[#This Row],[Output]],'5.a Definitions'!$B$3:$C$11,2,FALSE)</f>
        <v/>
      </c>
      <c r="G43" s="447">
        <f>'2a. Database N flows'!M39</f>
        <v/>
      </c>
      <c r="H43" s="238">
        <f>'2a. Database N flows'!U39</f>
        <v/>
      </c>
    </row>
    <row r="44" ht="14" customHeight="1">
      <c r="A44" s="238" t="inlineStr">
        <is>
          <t>MP.OP-AT.AT-Emissions-N2O</t>
        </is>
      </c>
      <c r="B44" s="238">
        <f>'2a. Database N flows'!J40</f>
        <v/>
      </c>
      <c r="C44" s="239">
        <f>'2a. Database N flows'!G40</f>
        <v/>
      </c>
      <c r="D44" s="182">
        <f>VLOOKUP(Flows[[#This Row],[Input]],'5.a Definitions'!$B$3:$C$11,2,FALSE)</f>
        <v/>
      </c>
      <c r="E44" s="238">
        <f>'2a. Database N flows'!D40</f>
        <v/>
      </c>
      <c r="F44" s="182">
        <f>VLOOKUP(Flows[[#This Row],[Output]],'5.a Definitions'!$B$3:$C$11,2,FALSE)</f>
        <v/>
      </c>
      <c r="G44" s="447">
        <f>'2a. Database N flows'!M40</f>
        <v/>
      </c>
      <c r="H44" s="238">
        <f>'2a. Database N flows'!U40</f>
        <v/>
      </c>
    </row>
    <row r="45" ht="14" customHeight="1">
      <c r="A45" s="238" t="inlineStr">
        <is>
          <t>MP.OP-HY.SW-Untreated wastewater-Nmix</t>
        </is>
      </c>
      <c r="B45" s="238">
        <f>'2a. Database N flows'!J41</f>
        <v/>
      </c>
      <c r="C45" s="239">
        <f>'2a. Database N flows'!G41</f>
        <v/>
      </c>
      <c r="D45" s="182">
        <f>VLOOKUP(Flows[[#This Row],[Input]],'5.a Definitions'!$B$3:$C$11,2,FALSE)</f>
        <v/>
      </c>
      <c r="E45" s="238">
        <f>'2a. Database N flows'!D41</f>
        <v/>
      </c>
      <c r="F45" s="182">
        <f>VLOOKUP(Flows[[#This Row],[Output]],'5.a Definitions'!$B$3:$C$11,2,FALSE)</f>
        <v/>
      </c>
      <c r="G45" s="447">
        <f>'2a. Database N flows'!M41</f>
        <v/>
      </c>
      <c r="H45" s="238">
        <f>'2a. Database N flows'!U41</f>
        <v/>
      </c>
    </row>
    <row r="46" ht="14" customHeight="1">
      <c r="A46" s="238" t="inlineStr">
        <is>
          <t>MP.OP-RW.RW-Mineral fertilizer export-Nmix</t>
        </is>
      </c>
      <c r="B46" s="238">
        <f>'2a. Database N flows'!J43</f>
        <v/>
      </c>
      <c r="C46" s="239">
        <f>'2a. Database N flows'!G43</f>
        <v/>
      </c>
      <c r="D46" s="182">
        <f>VLOOKUP(Flows[[#This Row],[Input]],'5.a Definitions'!$B$3:$C$11,2,FALSE)</f>
        <v/>
      </c>
      <c r="E46" s="238">
        <f>'2a. Database N flows'!D43</f>
        <v/>
      </c>
      <c r="F46" s="182">
        <f>VLOOKUP(Flows[[#This Row],[Output]],'5.a Definitions'!$B$3:$C$11,2,FALSE)</f>
        <v/>
      </c>
      <c r="G46" s="447">
        <f>'2a. Database N flows'!M43</f>
        <v/>
      </c>
      <c r="H46" s="238">
        <f>'2a. Database N flows'!U43</f>
        <v/>
      </c>
    </row>
    <row r="47" ht="14" customHeight="1">
      <c r="A47" s="238" t="inlineStr">
        <is>
          <t>MP.OP-RW.RW-Other goods export-Nmix</t>
        </is>
      </c>
      <c r="B47" s="238">
        <f>'2a. Database N flows'!J44</f>
        <v/>
      </c>
      <c r="C47" s="239">
        <f>'2a. Database N flows'!G44</f>
        <v/>
      </c>
      <c r="D47" s="182">
        <f>VLOOKUP(Flows[[#This Row],[Input]],'5.a Definitions'!$B$3:$C$11,2,FALSE)</f>
        <v/>
      </c>
      <c r="E47" s="238">
        <f>'2a. Database N flows'!D44</f>
        <v/>
      </c>
      <c r="F47" s="182">
        <f>VLOOKUP(Flows[[#This Row],[Output]],'5.a Definitions'!$B$3:$C$11,2,FALSE)</f>
        <v/>
      </c>
      <c r="G47" s="447">
        <f>'2a. Database N flows'!M44</f>
        <v/>
      </c>
      <c r="H47" s="238">
        <f>'2a. Database N flows'!U44</f>
        <v/>
      </c>
    </row>
    <row r="48" ht="14" customHeight="1">
      <c r="A48" s="238" t="inlineStr">
        <is>
          <t>AG.SM-MP.FP-Food crop products-Nmix</t>
        </is>
      </c>
      <c r="B48" s="238">
        <f>'2a. Database N flows'!J45</f>
        <v/>
      </c>
      <c r="C48" s="239">
        <f>'2a. Database N flows'!G45</f>
        <v/>
      </c>
      <c r="D48" s="182">
        <f>VLOOKUP(Flows[[#This Row],[Input]],'5.a Definitions'!$B$3:$C$11,2,FALSE)</f>
        <v/>
      </c>
      <c r="E48" s="238">
        <f>'2a. Database N flows'!D45</f>
        <v/>
      </c>
      <c r="F48" s="182">
        <f>VLOOKUP(Flows[[#This Row],[Output]],'5.a Definitions'!$B$3:$C$11,2,FALSE)</f>
        <v/>
      </c>
      <c r="G48" s="447">
        <f>'2a. Database N flows'!M45</f>
        <v/>
      </c>
      <c r="H48" s="238">
        <f>'2a. Database N flows'!U45</f>
        <v/>
      </c>
    </row>
    <row r="49" ht="14" customHeight="1">
      <c r="A49" s="238" t="inlineStr">
        <is>
          <t>AG.SM-MP.OP-Crop products for industrial use-Nmix</t>
        </is>
      </c>
      <c r="B49" s="238">
        <f>'2a. Database N flows'!J46</f>
        <v/>
      </c>
      <c r="C49" s="239">
        <f>'2a. Database N flows'!G46</f>
        <v/>
      </c>
      <c r="D49" s="182">
        <f>VLOOKUP(Flows[[#This Row],[Input]],'5.a Definitions'!$B$3:$C$11,2,FALSE)</f>
        <v/>
      </c>
      <c r="E49" s="238">
        <f>'2a. Database N flows'!D46</f>
        <v/>
      </c>
      <c r="F49" s="182">
        <f>VLOOKUP(Flows[[#This Row],[Output]],'5.a Definitions'!$B$3:$C$11,2,FALSE)</f>
        <v/>
      </c>
      <c r="G49" s="447">
        <f>'2a. Database N flows'!M46</f>
        <v/>
      </c>
      <c r="H49" s="238">
        <f>'2a. Database N flows'!U46</f>
        <v/>
      </c>
    </row>
    <row r="50" ht="14" customHeight="1">
      <c r="A50" s="238" t="inlineStr">
        <is>
          <t>AG.SM-AG.MM-Fodder crops-Nmix</t>
        </is>
      </c>
      <c r="B50" s="238">
        <f>'2a. Database N flows'!J47</f>
        <v/>
      </c>
      <c r="C50" s="239">
        <f>'2a. Database N flows'!G47</f>
        <v/>
      </c>
      <c r="D50" s="182">
        <f>VLOOKUP(Flows[[#This Row],[Input]],'5.a Definitions'!$B$3:$C$11,2,FALSE)</f>
        <v/>
      </c>
      <c r="E50" s="238">
        <f>'2a. Database N flows'!D47</f>
        <v/>
      </c>
      <c r="F50" s="182">
        <f>VLOOKUP(Flows[[#This Row],[Output]],'5.a Definitions'!$B$3:$C$11,2,FALSE)</f>
        <v/>
      </c>
      <c r="G50" s="447">
        <f>'2a. Database N flows'!M47</f>
        <v/>
      </c>
      <c r="H50" s="238">
        <f>'2a. Database N flows'!U47</f>
        <v/>
      </c>
    </row>
    <row r="51" ht="14" customHeight="1">
      <c r="A51" s="238" t="inlineStr">
        <is>
          <t>AG.SM-AG.BC-Farm crops substrate-Nmix</t>
        </is>
      </c>
      <c r="B51" s="238">
        <f>'2a. Database N flows'!#REF!</f>
        <v/>
      </c>
      <c r="C51" s="239">
        <f>'2a. Database N flows'!#REF!</f>
        <v/>
      </c>
      <c r="D51" s="182">
        <f>VLOOKUP(Flows[[#This Row],[Input]],'5.a Definitions'!$B$3:$C$11,2,FALSE)</f>
        <v/>
      </c>
      <c r="E51" s="238">
        <f>'2a. Database N flows'!#REF!</f>
        <v/>
      </c>
      <c r="F51" s="182">
        <f>VLOOKUP(Flows[[#This Row],[Output]],'5.a Definitions'!$B$3:$C$11,2,FALSE)</f>
        <v/>
      </c>
      <c r="G51" s="447">
        <f>'2a. Database N flows'!#REF!</f>
        <v/>
      </c>
      <c r="H51" s="238">
        <f>'2a. Database N flows'!#REF!</f>
        <v/>
      </c>
    </row>
    <row r="52" ht="14" customHeight="1">
      <c r="A52" s="238" t="inlineStr">
        <is>
          <t>AG.SM-FS.FO-Overland flow-Nmix</t>
        </is>
      </c>
      <c r="B52" s="238">
        <f>'2a. Database N flows'!#REF!</f>
        <v/>
      </c>
      <c r="C52" s="239">
        <f>'2a. Database N flows'!#REF!</f>
        <v/>
      </c>
      <c r="D52" s="182">
        <f>VLOOKUP(Flows[[#This Row],[Input]],'5.a Definitions'!$B$3:$C$11,2,FALSE)</f>
        <v/>
      </c>
      <c r="E52" s="238">
        <f>'2a. Database N flows'!#REF!</f>
        <v/>
      </c>
      <c r="F52" s="182">
        <f>VLOOKUP(Flows[[#This Row],[Output]],'5.a Definitions'!$B$3:$C$11,2,FALSE)</f>
        <v/>
      </c>
      <c r="G52" s="447">
        <f>'2a. Database N flows'!#REF!</f>
        <v/>
      </c>
      <c r="H52" s="238">
        <f>'2a. Database N flows'!#REF!</f>
        <v/>
      </c>
    </row>
    <row r="53" ht="14" customHeight="1">
      <c r="A53" s="238" t="inlineStr">
        <is>
          <t>AG.SM-FS.OL-Overland flow-Nmix</t>
        </is>
      </c>
      <c r="B53" s="238">
        <f>'2a. Database N flows'!#REF!</f>
        <v/>
      </c>
      <c r="C53" s="239">
        <f>'2a. Database N flows'!#REF!</f>
        <v/>
      </c>
      <c r="D53" s="182">
        <f>VLOOKUP(Flows[[#This Row],[Input]],'5.a Definitions'!$B$3:$C$11,2,FALSE)</f>
        <v/>
      </c>
      <c r="E53" s="238">
        <f>'2a. Database N flows'!#REF!</f>
        <v/>
      </c>
      <c r="F53" s="182">
        <f>VLOOKUP(Flows[[#This Row],[Output]],'5.a Definitions'!$B$3:$C$11,2,FALSE)</f>
        <v/>
      </c>
      <c r="G53" s="447">
        <f>'2a. Database N flows'!#REF!</f>
        <v/>
      </c>
      <c r="H53" s="238">
        <f>'2a. Database N flows'!#REF!</f>
        <v/>
      </c>
    </row>
    <row r="54" ht="14" customHeight="1">
      <c r="A54" s="238" t="inlineStr">
        <is>
          <t>AG.SM-FS.WL-Overland flow-Nmix</t>
        </is>
      </c>
      <c r="B54" s="238">
        <f>'2a. Database N flows'!#REF!</f>
        <v/>
      </c>
      <c r="C54" s="239">
        <f>'2a. Database N flows'!#REF!</f>
        <v/>
      </c>
      <c r="D54" s="182">
        <f>VLOOKUP(Flows[[#This Row],[Input]],'5.a Definitions'!$B$3:$C$11,2,FALSE)</f>
        <v/>
      </c>
      <c r="E54" s="238">
        <f>'2a. Database N flows'!#REF!</f>
        <v/>
      </c>
      <c r="F54" s="182">
        <f>VLOOKUP(Flows[[#This Row],[Output]],'5.a Definitions'!$B$3:$C$11,2,FALSE)</f>
        <v/>
      </c>
      <c r="G54" s="447">
        <f>'2a. Database N flows'!#REF!</f>
        <v/>
      </c>
      <c r="H54" s="238">
        <f>'2a. Database N flows'!#REF!</f>
        <v/>
      </c>
    </row>
    <row r="55" ht="14" customHeight="1">
      <c r="A55" s="238" t="inlineStr">
        <is>
          <t>AG.SM-AT.AT-Emissions-NH3</t>
        </is>
      </c>
      <c r="B55" s="238">
        <f>'2a. Database N flows'!J48</f>
        <v/>
      </c>
      <c r="C55" s="239">
        <f>'2a. Database N flows'!G48</f>
        <v/>
      </c>
      <c r="D55" s="182">
        <f>VLOOKUP(Flows[[#This Row],[Input]],'5.a Definitions'!$B$3:$C$11,2,FALSE)</f>
        <v/>
      </c>
      <c r="E55" s="238">
        <f>'2a. Database N flows'!D48</f>
        <v/>
      </c>
      <c r="F55" s="182">
        <f>VLOOKUP(Flows[[#This Row],[Output]],'5.a Definitions'!$B$3:$C$11,2,FALSE)</f>
        <v/>
      </c>
      <c r="G55" s="447">
        <f>'2a. Database N flows'!M48</f>
        <v/>
      </c>
      <c r="H55" s="238">
        <f>'2a. Database N flows'!U48</f>
        <v/>
      </c>
    </row>
    <row r="56" ht="14" customHeight="1">
      <c r="A56" s="238" t="inlineStr">
        <is>
          <t>AG.SM-AT.AT-Emissions-N2O</t>
        </is>
      </c>
      <c r="B56" s="238">
        <f>'2a. Database N flows'!J49</f>
        <v/>
      </c>
      <c r="C56" s="239">
        <f>'2a. Database N flows'!G49</f>
        <v/>
      </c>
      <c r="D56" s="182">
        <f>VLOOKUP(Flows[[#This Row],[Input]],'5.a Definitions'!$B$3:$C$11,2,FALSE)</f>
        <v/>
      </c>
      <c r="E56" s="238">
        <f>'2a. Database N flows'!D49</f>
        <v/>
      </c>
      <c r="F56" s="182">
        <f>VLOOKUP(Flows[[#This Row],[Output]],'5.a Definitions'!$B$3:$C$11,2,FALSE)</f>
        <v/>
      </c>
      <c r="G56" s="447">
        <f>'2a. Database N flows'!M49</f>
        <v/>
      </c>
      <c r="H56" s="238">
        <f>'2a. Database N flows'!U49</f>
        <v/>
      </c>
    </row>
    <row r="57" ht="14" customHeight="1">
      <c r="A57" s="238" t="inlineStr">
        <is>
          <t>AG.SM-AT.AT-Emissions-NOx</t>
        </is>
      </c>
      <c r="B57" s="238">
        <f>'2a. Database N flows'!J50</f>
        <v/>
      </c>
      <c r="C57" s="239">
        <f>'2a. Database N flows'!G50</f>
        <v/>
      </c>
      <c r="D57" s="182">
        <f>VLOOKUP(Flows[[#This Row],[Input]],'5.a Definitions'!$B$3:$C$11,2,FALSE)</f>
        <v/>
      </c>
      <c r="E57" s="238">
        <f>'2a. Database N flows'!D50</f>
        <v/>
      </c>
      <c r="F57" s="182">
        <f>VLOOKUP(Flows[[#This Row],[Output]],'5.a Definitions'!$B$3:$C$11,2,FALSE)</f>
        <v/>
      </c>
      <c r="G57" s="447">
        <f>'2a. Database N flows'!M50</f>
        <v/>
      </c>
      <c r="H57" s="238">
        <f>'2a. Database N flows'!U50</f>
        <v/>
      </c>
    </row>
    <row r="58" ht="14" customHeight="1">
      <c r="A58" s="238" t="inlineStr">
        <is>
          <t>AG.SM-AT.AT-Emissions-N2</t>
        </is>
      </c>
      <c r="B58" s="238">
        <f>'2a. Database N flows'!J51</f>
        <v/>
      </c>
      <c r="C58" s="239">
        <f>'2a. Database N flows'!G51</f>
        <v/>
      </c>
      <c r="D58" s="182">
        <f>VLOOKUP(Flows[[#This Row],[Input]],'5.a Definitions'!$B$3:$C$11,2,FALSE)</f>
        <v/>
      </c>
      <c r="E58" s="238">
        <f>'2a. Database N flows'!D51</f>
        <v/>
      </c>
      <c r="F58" s="182">
        <f>VLOOKUP(Flows[[#This Row],[Output]],'5.a Definitions'!$B$3:$C$11,2,FALSE)</f>
        <v/>
      </c>
      <c r="G58" s="447">
        <f>'2a. Database N flows'!M51</f>
        <v/>
      </c>
      <c r="H58" s="238">
        <f>'2a. Database N flows'!U51</f>
        <v/>
      </c>
    </row>
    <row r="59" ht="14" customHeight="1">
      <c r="A59" s="238" t="inlineStr">
        <is>
          <t>AG.SM-HY.GW-Leaching-Nmix</t>
        </is>
      </c>
      <c r="B59" s="238">
        <f>'2a. Database N flows'!J52</f>
        <v/>
      </c>
      <c r="C59" s="239">
        <f>'2a. Database N flows'!G52</f>
        <v/>
      </c>
      <c r="D59" s="182">
        <f>VLOOKUP(Flows[[#This Row],[Input]],'5.a Definitions'!$B$3:$C$11,2,FALSE)</f>
        <v/>
      </c>
      <c r="E59" s="238">
        <f>'2a. Database N flows'!D52</f>
        <v/>
      </c>
      <c r="F59" s="182">
        <f>VLOOKUP(Flows[[#This Row],[Output]],'5.a Definitions'!$B$3:$C$11,2,FALSE)</f>
        <v/>
      </c>
      <c r="G59" s="447">
        <f>'2a. Database N flows'!M52</f>
        <v/>
      </c>
      <c r="H59" s="238">
        <f>'2a. Database N flows'!U52</f>
        <v/>
      </c>
    </row>
    <row r="60" ht="14" customHeight="1">
      <c r="A60" s="238" t="inlineStr">
        <is>
          <t>AG.SM-HY.SW-Overland flow-Nmix</t>
        </is>
      </c>
      <c r="B60" s="238">
        <f>'2a. Database N flows'!J53</f>
        <v/>
      </c>
      <c r="C60" s="239">
        <f>'2a. Database N flows'!G53</f>
        <v/>
      </c>
      <c r="D60" s="182">
        <f>VLOOKUP(Flows[[#This Row],[Input]],'5.a Definitions'!$B$3:$C$11,2,FALSE)</f>
        <v/>
      </c>
      <c r="E60" s="238">
        <f>'2a. Database N flows'!D53</f>
        <v/>
      </c>
      <c r="F60" s="182">
        <f>VLOOKUP(Flows[[#This Row],[Output]],'5.a Definitions'!$B$3:$C$11,2,FALSE)</f>
        <v/>
      </c>
      <c r="G60" s="447">
        <f>'2a. Database N flows'!M53</f>
        <v/>
      </c>
      <c r="H60" s="238">
        <f>'2a. Database N flows'!U53</f>
        <v/>
      </c>
    </row>
    <row r="61" ht="14" customHeight="1">
      <c r="A61" s="238" t="inlineStr">
        <is>
          <t>AG.MM-MP.FP-Animal products-Nmix</t>
        </is>
      </c>
      <c r="B61" s="238">
        <f>'2a. Database N flows'!J54</f>
        <v/>
      </c>
      <c r="C61" s="239">
        <f>'2a. Database N flows'!G54</f>
        <v/>
      </c>
      <c r="D61" s="182">
        <f>VLOOKUP(Flows[[#This Row],[Input]],'5.a Definitions'!$B$3:$C$11,2,FALSE)</f>
        <v/>
      </c>
      <c r="E61" s="238">
        <f>'2a. Database N flows'!D54</f>
        <v/>
      </c>
      <c r="F61" s="182">
        <f>VLOOKUP(Flows[[#This Row],[Output]],'5.a Definitions'!$B$3:$C$11,2,FALSE)</f>
        <v/>
      </c>
      <c r="G61" s="447">
        <f>'2a. Database N flows'!M54</f>
        <v/>
      </c>
      <c r="H61" s="238">
        <f>'2a. Database N flows'!U54</f>
        <v/>
      </c>
    </row>
    <row r="62" ht="14" customHeight="1">
      <c r="A62" s="238" t="inlineStr">
        <is>
          <t>AG.MM-MP.OP-Non-edible animal products-Nmix</t>
        </is>
      </c>
      <c r="B62" s="238">
        <f>'2a. Database N flows'!#REF!</f>
        <v/>
      </c>
      <c r="C62" s="239">
        <f>'2a. Database N flows'!#REF!</f>
        <v/>
      </c>
      <c r="D62" s="182">
        <f>VLOOKUP(Flows[[#This Row],[Input]],'5.a Definitions'!$B$3:$C$11,2,FALSE)</f>
        <v/>
      </c>
      <c r="E62" s="238">
        <f>'2a. Database N flows'!#REF!</f>
        <v/>
      </c>
      <c r="F62" s="182">
        <f>VLOOKUP(Flows[[#This Row],[Output]],'5.a Definitions'!$B$3:$C$11,2,FALSE)</f>
        <v/>
      </c>
      <c r="G62" s="447">
        <f>'2a. Database N flows'!#REF!</f>
        <v/>
      </c>
      <c r="H62" s="238">
        <f>'2a. Database N flows'!#REF!</f>
        <v/>
      </c>
    </row>
    <row r="63" ht="14" customHeight="1">
      <c r="A63" s="238" t="inlineStr">
        <is>
          <t>AG.MM-AG.SM-Manure application-Nmix</t>
        </is>
      </c>
      <c r="B63" s="238">
        <f>'2a. Database N flows'!J55</f>
        <v/>
      </c>
      <c r="C63" s="239">
        <f>'2a. Database N flows'!G55</f>
        <v/>
      </c>
      <c r="D63" s="182">
        <f>VLOOKUP(Flows[[#This Row],[Input]],'5.a Definitions'!$B$3:$C$11,2,FALSE)</f>
        <v/>
      </c>
      <c r="E63" s="238">
        <f>'2a. Database N flows'!D55</f>
        <v/>
      </c>
      <c r="F63" s="182">
        <f>VLOOKUP(Flows[[#This Row],[Output]],'5.a Definitions'!$B$3:$C$11,2,FALSE)</f>
        <v/>
      </c>
      <c r="G63" s="447">
        <f>'2a. Database N flows'!M55</f>
        <v/>
      </c>
      <c r="H63" s="238">
        <f>'2a. Database N flows'!U55</f>
        <v/>
      </c>
    </row>
    <row r="64" ht="14" customHeight="1">
      <c r="A64" s="238" t="inlineStr">
        <is>
          <t>AG.MM-AG.BC-Manure for biofuel production-Nmix</t>
        </is>
      </c>
      <c r="B64" s="238">
        <f>'2a. Database N flows'!J56</f>
        <v/>
      </c>
      <c r="C64" s="239">
        <f>'2a. Database N flows'!G56</f>
        <v/>
      </c>
      <c r="D64" s="182">
        <f>VLOOKUP(Flows[[#This Row],[Input]],'5.a Definitions'!$B$3:$C$11,2,FALSE)</f>
        <v/>
      </c>
      <c r="E64" s="238">
        <f>'2a. Database N flows'!D56</f>
        <v/>
      </c>
      <c r="F64" s="182">
        <f>VLOOKUP(Flows[[#This Row],[Output]],'5.a Definitions'!$B$3:$C$11,2,FALSE)</f>
        <v/>
      </c>
      <c r="G64" s="447">
        <f>'2a. Database N flows'!M56</f>
        <v/>
      </c>
      <c r="H64" s="238">
        <f>'2a. Database N flows'!U56</f>
        <v/>
      </c>
    </row>
    <row r="65" ht="14" customHeight="1">
      <c r="A65" s="238" t="inlineStr">
        <is>
          <t>AG.MM-AT.AT-Emissions-NH3</t>
        </is>
      </c>
      <c r="B65" s="238">
        <f>'2a. Database N flows'!J57</f>
        <v/>
      </c>
      <c r="C65" s="239">
        <f>'2a. Database N flows'!G57</f>
        <v/>
      </c>
      <c r="D65" s="182">
        <f>VLOOKUP(Flows[[#This Row],[Input]],'5.a Definitions'!$B$3:$C$11,2,FALSE)</f>
        <v/>
      </c>
      <c r="E65" s="238">
        <f>'2a. Database N flows'!D57</f>
        <v/>
      </c>
      <c r="F65" s="182">
        <f>VLOOKUP(Flows[[#This Row],[Output]],'5.a Definitions'!$B$3:$C$11,2,FALSE)</f>
        <v/>
      </c>
      <c r="G65" s="447">
        <f>'2a. Database N flows'!M57</f>
        <v/>
      </c>
      <c r="H65" s="238">
        <f>'2a. Database N flows'!U57</f>
        <v/>
      </c>
    </row>
    <row r="66" ht="14" customHeight="1">
      <c r="A66" s="238" t="inlineStr">
        <is>
          <t>AG.MM-AT.AT-Emissions-N2O</t>
        </is>
      </c>
      <c r="B66" s="238">
        <f>'2a. Database N flows'!#REF!</f>
        <v/>
      </c>
      <c r="C66" s="239">
        <f>'2a. Database N flows'!#REF!</f>
        <v/>
      </c>
      <c r="D66" s="182">
        <f>VLOOKUP(Flows[[#This Row],[Input]],'5.a Definitions'!$B$3:$C$11,2,FALSE)</f>
        <v/>
      </c>
      <c r="E66" s="238">
        <f>'2a. Database N flows'!#REF!</f>
        <v/>
      </c>
      <c r="F66" s="182">
        <f>VLOOKUP(Flows[[#This Row],[Output]],'5.a Definitions'!$B$3:$C$11,2,FALSE)</f>
        <v/>
      </c>
      <c r="G66" s="447">
        <f>'2a. Database N flows'!#REF!</f>
        <v/>
      </c>
      <c r="H66" s="238">
        <f>'2a. Database N flows'!#REF!</f>
        <v/>
      </c>
    </row>
    <row r="67" ht="14" customHeight="1">
      <c r="A67" s="238" t="inlineStr">
        <is>
          <t>AG.MM-AT.AT-Emissions-NOx</t>
        </is>
      </c>
      <c r="B67" s="238">
        <f>'2a. Database N flows'!J58</f>
        <v/>
      </c>
      <c r="C67" s="239">
        <f>'2a. Database N flows'!G58</f>
        <v/>
      </c>
      <c r="D67" s="182">
        <f>VLOOKUP(Flows[[#This Row],[Input]],'5.a Definitions'!$B$3:$C$11,2,FALSE)</f>
        <v/>
      </c>
      <c r="E67" s="238">
        <f>'2a. Database N flows'!D58</f>
        <v/>
      </c>
      <c r="F67" s="182">
        <f>VLOOKUP(Flows[[#This Row],[Output]],'5.a Definitions'!$B$3:$C$11,2,FALSE)</f>
        <v/>
      </c>
      <c r="G67" s="447">
        <f>'2a. Database N flows'!M58</f>
        <v/>
      </c>
      <c r="H67" s="238">
        <f>'2a. Database N flows'!U58</f>
        <v/>
      </c>
    </row>
    <row r="68" ht="14" customHeight="1">
      <c r="A68" s="238" t="inlineStr">
        <is>
          <t>AG.MM-HY.GW-Leaching-Nmix</t>
        </is>
      </c>
      <c r="B68" s="238">
        <f>'2a. Database N flows'!J59</f>
        <v/>
      </c>
      <c r="C68" s="239">
        <f>'2a. Database N flows'!G59</f>
        <v/>
      </c>
      <c r="D68" s="182">
        <f>VLOOKUP(Flows[[#This Row],[Input]],'5.a Definitions'!$B$3:$C$11,2,FALSE)</f>
        <v/>
      </c>
      <c r="E68" s="238">
        <f>'2a. Database N flows'!D59</f>
        <v/>
      </c>
      <c r="F68" s="182">
        <f>VLOOKUP(Flows[[#This Row],[Output]],'5.a Definitions'!$B$3:$C$11,2,FALSE)</f>
        <v/>
      </c>
      <c r="G68" s="447">
        <f>'2a. Database N flows'!M59</f>
        <v/>
      </c>
      <c r="H68" s="238">
        <f>'2a. Database N flows'!U59</f>
        <v/>
      </c>
    </row>
    <row r="69" ht="14" customHeight="1">
      <c r="A69" s="238" t="inlineStr">
        <is>
          <t>AG.MM-RW.RW-Live animal export-Nmix</t>
        </is>
      </c>
      <c r="B69" s="238">
        <f>'2a. Database N flows'!J60</f>
        <v/>
      </c>
      <c r="C69" s="239">
        <f>'2a. Database N flows'!G60</f>
        <v/>
      </c>
      <c r="D69" s="182">
        <f>VLOOKUP(Flows[[#This Row],[Input]],'5.a Definitions'!$B$3:$C$11,2,FALSE)</f>
        <v/>
      </c>
      <c r="E69" s="238">
        <f>'2a. Database N flows'!D60</f>
        <v/>
      </c>
      <c r="F69" s="182">
        <f>VLOOKUP(Flows[[#This Row],[Output]],'5.a Definitions'!$B$3:$C$11,2,FALSE)</f>
        <v/>
      </c>
      <c r="G69" s="447">
        <f>'2a. Database N flows'!M60</f>
        <v/>
      </c>
      <c r="H69" s="238">
        <f>'2a. Database N flows'!U60</f>
        <v/>
      </c>
    </row>
    <row r="70" ht="14" customHeight="1">
      <c r="A70" s="238" t="inlineStr">
        <is>
          <t>AG.MM-RW.RW-Manure export-Nmix</t>
        </is>
      </c>
      <c r="B70" s="238">
        <f>'2a. Database N flows'!#REF!</f>
        <v/>
      </c>
      <c r="C70" s="239">
        <f>'2a. Database N flows'!#REF!</f>
        <v/>
      </c>
      <c r="D70" s="182">
        <f>VLOOKUP(Flows[[#This Row],[Input]],'5.a Definitions'!$B$3:$C$11,2,FALSE)</f>
        <v/>
      </c>
      <c r="E70" s="238">
        <f>'2a. Database N flows'!#REF!</f>
        <v/>
      </c>
      <c r="F70" s="182">
        <f>VLOOKUP(Flows[[#This Row],[Output]],'5.a Definitions'!$B$3:$C$11,2,FALSE)</f>
        <v/>
      </c>
      <c r="G70" s="447">
        <f>'2a. Database N flows'!#REF!</f>
        <v/>
      </c>
      <c r="H70" s="238">
        <f>'2a. Database N flows'!#REF!</f>
        <v/>
      </c>
    </row>
    <row r="71" ht="14" customHeight="1">
      <c r="A71" s="238" t="inlineStr">
        <is>
          <t>AG.BC-EF.IC-Biofuels-Nmix</t>
        </is>
      </c>
      <c r="B71" s="238">
        <f>'2a. Database N flows'!#REF!</f>
        <v/>
      </c>
      <c r="C71" s="239">
        <f>'2a. Database N flows'!#REF!</f>
        <v/>
      </c>
      <c r="D71" s="182">
        <f>VLOOKUP(Flows[[#This Row],[Input]],'5.a Definitions'!$B$3:$C$11,2,FALSE)</f>
        <v/>
      </c>
      <c r="E71" s="238">
        <f>'2a. Database N flows'!#REF!</f>
        <v/>
      </c>
      <c r="F71" s="182">
        <f>VLOOKUP(Flows[[#This Row],[Output]],'5.a Definitions'!$B$3:$C$11,2,FALSE)</f>
        <v/>
      </c>
      <c r="G71" s="447">
        <f>'2a. Database N flows'!#REF!</f>
        <v/>
      </c>
      <c r="H71" s="238">
        <f>'2a. Database N flows'!#REF!</f>
        <v/>
      </c>
    </row>
    <row r="72" ht="14" customHeight="1">
      <c r="A72" s="238" t="inlineStr">
        <is>
          <t>AG.BC-EF.TR-Biofuels-Nmix</t>
        </is>
      </c>
      <c r="B72" s="238">
        <f>'2a. Database N flows'!#REF!</f>
        <v/>
      </c>
      <c r="C72" s="239">
        <f>'2a. Database N flows'!#REF!</f>
        <v/>
      </c>
      <c r="D72" s="182">
        <f>VLOOKUP(Flows[[#This Row],[Input]],'5.a Definitions'!$B$3:$C$11,2,FALSE)</f>
        <v/>
      </c>
      <c r="E72" s="238">
        <f>'2a. Database N flows'!#REF!</f>
        <v/>
      </c>
      <c r="F72" s="182">
        <f>VLOOKUP(Flows[[#This Row],[Output]],'5.a Definitions'!$B$3:$C$11,2,FALSE)</f>
        <v/>
      </c>
      <c r="G72" s="447">
        <f>'2a. Database N flows'!#REF!</f>
        <v/>
      </c>
      <c r="H72" s="238">
        <f>'2a. Database N flows'!#REF!</f>
        <v/>
      </c>
    </row>
    <row r="73" ht="14" customHeight="1">
      <c r="A73" s="238" t="inlineStr">
        <is>
          <t>AG.BC-EF.OE-Biofuels-Nmix</t>
        </is>
      </c>
      <c r="B73" s="238">
        <f>'2a. Database N flows'!#REF!</f>
        <v/>
      </c>
      <c r="C73" s="239">
        <f>'2a. Database N flows'!#REF!</f>
        <v/>
      </c>
      <c r="D73" s="182">
        <f>VLOOKUP(Flows[[#This Row],[Input]],'5.a Definitions'!$B$3:$C$11,2,FALSE)</f>
        <v/>
      </c>
      <c r="E73" s="238">
        <f>'2a. Database N flows'!#REF!</f>
        <v/>
      </c>
      <c r="F73" s="182">
        <f>VLOOKUP(Flows[[#This Row],[Output]],'5.a Definitions'!$B$3:$C$11,2,FALSE)</f>
        <v/>
      </c>
      <c r="G73" s="447">
        <f>'2a. Database N flows'!#REF!</f>
        <v/>
      </c>
      <c r="H73" s="238">
        <f>'2a. Database N flows'!#REF!</f>
        <v/>
      </c>
    </row>
    <row r="74" ht="14" customHeight="1">
      <c r="A74" s="238" t="inlineStr">
        <is>
          <t>AG.BC-AG.SM-Digestate fertilizer-Nmix</t>
        </is>
      </c>
      <c r="B74" s="238">
        <f>'2a. Database N flows'!#REF!</f>
        <v/>
      </c>
      <c r="C74" s="239">
        <f>'2a. Database N flows'!#REF!</f>
        <v/>
      </c>
      <c r="D74" s="182">
        <f>VLOOKUP(Flows[[#This Row],[Input]],'5.a Definitions'!$B$3:$C$11,2,FALSE)</f>
        <v/>
      </c>
      <c r="E74" s="238">
        <f>'2a. Database N flows'!#REF!</f>
        <v/>
      </c>
      <c r="F74" s="182">
        <f>VLOOKUP(Flows[[#This Row],[Output]],'5.a Definitions'!$B$3:$C$11,2,FALSE)</f>
        <v/>
      </c>
      <c r="G74" s="447">
        <f>'2a. Database N flows'!#REF!</f>
        <v/>
      </c>
      <c r="H74" s="238">
        <f>'2a. Database N flows'!#REF!</f>
        <v/>
      </c>
    </row>
    <row r="75" ht="14" customHeight="1">
      <c r="A75" s="238" t="inlineStr">
        <is>
          <t>AG.BC-AG.SM-Compost for agriculture-Nmix</t>
        </is>
      </c>
      <c r="B75" s="238">
        <f>'2a. Database N flows'!#REF!</f>
        <v/>
      </c>
      <c r="C75" s="239">
        <f>'2a. Database N flows'!#REF!</f>
        <v/>
      </c>
      <c r="D75" s="182">
        <f>VLOOKUP(Flows[[#This Row],[Input]],'5.a Definitions'!$B$3:$C$11,2,FALSE)</f>
        <v/>
      </c>
      <c r="E75" s="238">
        <f>'2a. Database N flows'!#REF!</f>
        <v/>
      </c>
      <c r="F75" s="182">
        <f>VLOOKUP(Flows[[#This Row],[Output]],'5.a Definitions'!$B$3:$C$11,2,FALSE)</f>
        <v/>
      </c>
      <c r="G75" s="447">
        <f>'2a. Database N flows'!#REF!</f>
        <v/>
      </c>
      <c r="H75" s="238">
        <f>'2a. Database N flows'!#REF!</f>
        <v/>
      </c>
    </row>
    <row r="76" ht="14" customHeight="1">
      <c r="A76" s="238" t="inlineStr">
        <is>
          <t>AG.BC-AG.MM-Biofuels production residues-Nmix</t>
        </is>
      </c>
      <c r="B76" s="238">
        <f>'2a. Database N flows'!#REF!</f>
        <v/>
      </c>
      <c r="C76" s="239">
        <f>'2a. Database N flows'!#REF!</f>
        <v/>
      </c>
      <c r="D76" s="182">
        <f>VLOOKUP(Flows[[#This Row],[Input]],'5.a Definitions'!$B$3:$C$11,2,FALSE)</f>
        <v/>
      </c>
      <c r="E76" s="238">
        <f>'2a. Database N flows'!#REF!</f>
        <v/>
      </c>
      <c r="F76" s="182">
        <f>VLOOKUP(Flows[[#This Row],[Output]],'5.a Definitions'!$B$3:$C$11,2,FALSE)</f>
        <v/>
      </c>
      <c r="G76" s="447">
        <f>'2a. Database N flows'!#REF!</f>
        <v/>
      </c>
      <c r="H76" s="238">
        <f>'2a. Database N flows'!#REF!</f>
        <v/>
      </c>
    </row>
    <row r="77" ht="14" customHeight="1">
      <c r="A77" s="238" t="inlineStr">
        <is>
          <t>AG.BC-PR.WW-Wastewater-Nmix</t>
        </is>
      </c>
      <c r="B77" s="238">
        <f>'2a. Database N flows'!#REF!</f>
        <v/>
      </c>
      <c r="C77" s="239">
        <f>'2a. Database N flows'!#REF!</f>
        <v/>
      </c>
      <c r="D77" s="182">
        <f>VLOOKUP(Flows[[#This Row],[Input]],'5.a Definitions'!$B$3:$C$11,2,FALSE)</f>
        <v/>
      </c>
      <c r="E77" s="238">
        <f>'2a. Database N flows'!#REF!</f>
        <v/>
      </c>
      <c r="F77" s="182">
        <f>VLOOKUP(Flows[[#This Row],[Output]],'5.a Definitions'!$B$3:$C$11,2,FALSE)</f>
        <v/>
      </c>
      <c r="G77" s="447">
        <f>'2a. Database N flows'!#REF!</f>
        <v/>
      </c>
      <c r="H77" s="238">
        <f>'2a. Database N flows'!#REF!</f>
        <v/>
      </c>
    </row>
    <row r="78" ht="14" customHeight="1">
      <c r="A78" s="238" t="inlineStr">
        <is>
          <t>AG.BC-HS.HS-Compost for private gardens-Nmix</t>
        </is>
      </c>
      <c r="B78" s="238">
        <f>'2a. Database N flows'!#REF!</f>
        <v/>
      </c>
      <c r="C78" s="239">
        <f>'2a. Database N flows'!#REF!</f>
        <v/>
      </c>
      <c r="D78" s="182">
        <f>VLOOKUP(Flows[[#This Row],[Input]],'5.a Definitions'!$B$3:$C$11,2,FALSE)</f>
        <v/>
      </c>
      <c r="E78" s="238">
        <f>'2a. Database N flows'!#REF!</f>
        <v/>
      </c>
      <c r="F78" s="182">
        <f>VLOOKUP(Flows[[#This Row],[Output]],'5.a Definitions'!$B$3:$C$11,2,FALSE)</f>
        <v/>
      </c>
      <c r="G78" s="447">
        <f>'2a. Database N flows'!#REF!</f>
        <v/>
      </c>
      <c r="H78" s="238">
        <f>'2a. Database N flows'!#REF!</f>
        <v/>
      </c>
    </row>
    <row r="79" ht="14" customHeight="1">
      <c r="A79" s="238" t="inlineStr">
        <is>
          <t>AG.BC-AT.AT-Emissions-NOx</t>
        </is>
      </c>
      <c r="B79" s="238">
        <f>'2a. Database N flows'!#REF!</f>
        <v/>
      </c>
      <c r="C79" s="239">
        <f>'2a. Database N flows'!#REF!</f>
        <v/>
      </c>
      <c r="D79" s="182">
        <f>VLOOKUP(Flows[[#This Row],[Input]],'5.a Definitions'!$B$3:$C$11,2,FALSE)</f>
        <v/>
      </c>
      <c r="E79" s="238">
        <f>'2a. Database N flows'!#REF!</f>
        <v/>
      </c>
      <c r="F79" s="182">
        <f>VLOOKUP(Flows[[#This Row],[Output]],'5.a Definitions'!$B$3:$C$11,2,FALSE)</f>
        <v/>
      </c>
      <c r="G79" s="447">
        <f>'2a. Database N flows'!#REF!</f>
        <v/>
      </c>
      <c r="H79" s="238">
        <f>'2a. Database N flows'!#REF!</f>
        <v/>
      </c>
    </row>
    <row r="80" ht="14" customHeight="1">
      <c r="A80" s="238" t="inlineStr">
        <is>
          <t>AG.BC-AT.AT-Emissions-N2O</t>
        </is>
      </c>
      <c r="B80" s="238">
        <f>'2a. Database N flows'!#REF!</f>
        <v/>
      </c>
      <c r="C80" s="239">
        <f>'2a. Database N flows'!#REF!</f>
        <v/>
      </c>
      <c r="D80" s="182">
        <f>VLOOKUP(Flows[[#This Row],[Input]],'5.a Definitions'!$B$3:$C$11,2,FALSE)</f>
        <v/>
      </c>
      <c r="E80" s="238">
        <f>'2a. Database N flows'!#REF!</f>
        <v/>
      </c>
      <c r="F80" s="182">
        <f>VLOOKUP(Flows[[#This Row],[Output]],'5.a Definitions'!$B$3:$C$11,2,FALSE)</f>
        <v/>
      </c>
      <c r="G80" s="447">
        <f>'2a. Database N flows'!#REF!</f>
        <v/>
      </c>
      <c r="H80" s="238">
        <f>'2a. Database N flows'!#REF!</f>
        <v/>
      </c>
    </row>
    <row r="81" ht="14" customHeight="1">
      <c r="A81" s="238" t="inlineStr">
        <is>
          <t>AG.BC-AT.AT-Emissions-NH3</t>
        </is>
      </c>
      <c r="B81" s="238">
        <f>'2a. Database N flows'!#REF!</f>
        <v/>
      </c>
      <c r="C81" s="239">
        <f>'2a. Database N flows'!#REF!</f>
        <v/>
      </c>
      <c r="D81" s="182">
        <f>VLOOKUP(Flows[[#This Row],[Input]],'5.a Definitions'!$B$3:$C$11,2,FALSE)</f>
        <v/>
      </c>
      <c r="E81" s="238">
        <f>'2a. Database N flows'!#REF!</f>
        <v/>
      </c>
      <c r="F81" s="182">
        <f>VLOOKUP(Flows[[#This Row],[Output]],'5.a Definitions'!$B$3:$C$11,2,FALSE)</f>
        <v/>
      </c>
      <c r="G81" s="447">
        <f>'2a. Database N flows'!#REF!</f>
        <v/>
      </c>
      <c r="H81" s="238">
        <f>'2a. Database N flows'!#REF!</f>
        <v/>
      </c>
    </row>
    <row r="82" ht="14" customHeight="1">
      <c r="A82" s="238" t="inlineStr">
        <is>
          <t>FS.FO-AT.AT-Emissions-N2</t>
        </is>
      </c>
      <c r="B82" s="238">
        <f>'2a. Database N flows'!J61</f>
        <v/>
      </c>
      <c r="C82" s="239">
        <f>'2a. Database N flows'!G61</f>
        <v/>
      </c>
      <c r="D82" s="182">
        <f>VLOOKUP(Flows[[#This Row],[Input]],'5.a Definitions'!$B$3:$C$11,2,FALSE)</f>
        <v/>
      </c>
      <c r="E82" s="238">
        <f>'2a. Database N flows'!D61</f>
        <v/>
      </c>
      <c r="F82" s="182">
        <f>VLOOKUP(Flows[[#This Row],[Output]],'5.a Definitions'!$B$3:$C$11,2,FALSE)</f>
        <v/>
      </c>
      <c r="G82" s="447">
        <f>'2a. Database N flows'!M61</f>
        <v/>
      </c>
      <c r="H82" s="238">
        <f>'2a. Database N flows'!U61</f>
        <v/>
      </c>
    </row>
    <row r="83" ht="14" customHeight="1">
      <c r="A83" s="238" t="inlineStr">
        <is>
          <t>FS.FO-AT.AT-Emissions-N2O</t>
        </is>
      </c>
      <c r="B83" s="238">
        <f>'2a. Database N flows'!J62</f>
        <v/>
      </c>
      <c r="C83" s="239">
        <f>'2a. Database N flows'!G62</f>
        <v/>
      </c>
      <c r="D83" s="182">
        <f>VLOOKUP(Flows[[#This Row],[Input]],'5.a Definitions'!$B$3:$C$11,2,FALSE)</f>
        <v/>
      </c>
      <c r="E83" s="238">
        <f>'2a. Database N flows'!D62</f>
        <v/>
      </c>
      <c r="F83" s="182">
        <f>VLOOKUP(Flows[[#This Row],[Output]],'5.a Definitions'!$B$3:$C$11,2,FALSE)</f>
        <v/>
      </c>
      <c r="G83" s="447">
        <f>'2a. Database N flows'!M62</f>
        <v/>
      </c>
      <c r="H83" s="238">
        <f>'2a. Database N flows'!U62</f>
        <v/>
      </c>
    </row>
    <row r="84" ht="14" customHeight="1">
      <c r="A84" s="238" t="inlineStr">
        <is>
          <t>FS.FO-AT.AT-Emissions-NOx</t>
        </is>
      </c>
      <c r="B84" s="238">
        <f>'2a. Database N flows'!J63</f>
        <v/>
      </c>
      <c r="C84" s="239">
        <f>'2a. Database N flows'!G63</f>
        <v/>
      </c>
      <c r="D84" s="182">
        <f>VLOOKUP(Flows[[#This Row],[Input]],'5.a Definitions'!$B$3:$C$11,2,FALSE)</f>
        <v/>
      </c>
      <c r="E84" s="238">
        <f>'2a. Database N flows'!D63</f>
        <v/>
      </c>
      <c r="F84" s="182">
        <f>VLOOKUP(Flows[[#This Row],[Output]],'5.a Definitions'!$B$3:$C$11,2,FALSE)</f>
        <v/>
      </c>
      <c r="G84" s="447">
        <f>'2a. Database N flows'!M63</f>
        <v/>
      </c>
      <c r="H84" s="238">
        <f>'2a. Database N flows'!U63</f>
        <v/>
      </c>
    </row>
    <row r="85" ht="14" customHeight="1">
      <c r="A85" s="238" t="inlineStr">
        <is>
          <t>FS.FO-HY.GW-Leaching-Nmix</t>
        </is>
      </c>
      <c r="B85" s="238">
        <f>'2a. Database N flows'!#REF!</f>
        <v/>
      </c>
      <c r="C85" s="239">
        <f>'2a. Database N flows'!#REF!</f>
        <v/>
      </c>
      <c r="D85" s="182">
        <f>VLOOKUP(Flows[[#This Row],[Input]],'5.a Definitions'!$B$3:$C$11,2,FALSE)</f>
        <v/>
      </c>
      <c r="E85" s="238">
        <f>'2a. Database N flows'!#REF!</f>
        <v/>
      </c>
      <c r="F85" s="182">
        <f>VLOOKUP(Flows[[#This Row],[Output]],'5.a Definitions'!$B$3:$C$11,2,FALSE)</f>
        <v/>
      </c>
      <c r="G85" s="447">
        <f>'2a. Database N flows'!#REF!</f>
        <v/>
      </c>
      <c r="H85" s="238">
        <f>'2a. Database N flows'!#REF!</f>
        <v/>
      </c>
    </row>
    <row r="86" ht="14" customHeight="1">
      <c r="A86" s="238" t="inlineStr">
        <is>
          <t>FS.FO-MP.OP-Industrial round wood-Nmix</t>
        </is>
      </c>
      <c r="B86" s="238">
        <f>'2a. Database N flows'!J64</f>
        <v/>
      </c>
      <c r="C86" s="239">
        <f>'2a. Database N flows'!G64</f>
        <v/>
      </c>
      <c r="D86" s="182">
        <f>VLOOKUP(Flows[[#This Row],[Input]],'5.a Definitions'!$B$3:$C$11,2,FALSE)</f>
        <v/>
      </c>
      <c r="E86" s="238">
        <f>'2a. Database N flows'!D64</f>
        <v/>
      </c>
      <c r="F86" s="182">
        <f>VLOOKUP(Flows[[#This Row],[Output]],'5.a Definitions'!$B$3:$C$11,2,FALSE)</f>
        <v/>
      </c>
      <c r="G86" s="447">
        <f>'2a. Database N flows'!M64</f>
        <v/>
      </c>
      <c r="H86" s="238">
        <f>'2a. Database N flows'!U64</f>
        <v/>
      </c>
    </row>
    <row r="87" ht="14" customHeight="1">
      <c r="A87" s="238" t="inlineStr">
        <is>
          <t>FS.FO-EF.OE-Fuel wood for households-Nmix</t>
        </is>
      </c>
      <c r="B87" s="238">
        <f>'2a. Database N flows'!J65</f>
        <v/>
      </c>
      <c r="C87" s="239">
        <f>'2a. Database N flows'!G65</f>
        <v/>
      </c>
      <c r="D87" s="182">
        <f>VLOOKUP(Flows[[#This Row],[Input]],'5.a Definitions'!$B$3:$C$11,2,FALSE)</f>
        <v/>
      </c>
      <c r="E87" s="238">
        <f>'2a. Database N flows'!D65</f>
        <v/>
      </c>
      <c r="F87" s="182">
        <f>VLOOKUP(Flows[[#This Row],[Output]],'5.a Definitions'!$B$3:$C$11,2,FALSE)</f>
        <v/>
      </c>
      <c r="G87" s="447">
        <f>'2a. Database N flows'!M65</f>
        <v/>
      </c>
      <c r="H87" s="238">
        <f>'2a. Database N flows'!U65</f>
        <v/>
      </c>
    </row>
    <row r="88" ht="14" customHeight="1">
      <c r="A88" s="238" t="inlineStr">
        <is>
          <t>FS.FO-EF.IC-Fuel wood for industry-Nmix</t>
        </is>
      </c>
      <c r="B88" s="238">
        <f>'2a. Database N flows'!J66</f>
        <v/>
      </c>
      <c r="C88" s="239">
        <f>'2a. Database N flows'!G66</f>
        <v/>
      </c>
      <c r="D88" s="182">
        <f>VLOOKUP(Flows[[#This Row],[Input]],'5.a Definitions'!$B$3:$C$11,2,FALSE)</f>
        <v/>
      </c>
      <c r="E88" s="238">
        <f>'2a. Database N flows'!D66</f>
        <v/>
      </c>
      <c r="F88" s="182">
        <f>VLOOKUP(Flows[[#This Row],[Output]],'5.a Definitions'!$B$3:$C$11,2,FALSE)</f>
        <v/>
      </c>
      <c r="G88" s="447">
        <f>'2a. Database N flows'!M66</f>
        <v/>
      </c>
      <c r="H88" s="238">
        <f>'2a. Database N flows'!U66</f>
        <v/>
      </c>
    </row>
    <row r="89" ht="14" customHeight="1">
      <c r="A89" s="238" t="inlineStr">
        <is>
          <t>FS.FO-EF.EC-Fuel wood for co-fired power plants-Nmix</t>
        </is>
      </c>
      <c r="B89" s="238">
        <f>'2a. Database N flows'!#REF!</f>
        <v/>
      </c>
      <c r="C89" s="239">
        <f>'2a. Database N flows'!#REF!</f>
        <v/>
      </c>
      <c r="D89" s="182">
        <f>VLOOKUP(Flows[[#This Row],[Input]],'5.a Definitions'!$B$3:$C$11,2,FALSE)</f>
        <v/>
      </c>
      <c r="E89" s="238">
        <f>'2a. Database N flows'!#REF!</f>
        <v/>
      </c>
      <c r="F89" s="182">
        <f>VLOOKUP(Flows[[#This Row],[Output]],'5.a Definitions'!$B$3:$C$11,2,FALSE)</f>
        <v/>
      </c>
      <c r="G89" s="447">
        <f>'2a. Database N flows'!#REF!</f>
        <v/>
      </c>
      <c r="H89" s="238">
        <f>'2a. Database N flows'!#REF!</f>
        <v/>
      </c>
    </row>
    <row r="90" ht="14" customHeight="1">
      <c r="A90" s="238" t="inlineStr">
        <is>
          <t>FS.OL-AT.AT-Emissions-N2</t>
        </is>
      </c>
      <c r="B90" s="238">
        <f>'2a. Database N flows'!#REF!</f>
        <v/>
      </c>
      <c r="C90" s="239">
        <f>'2a. Database N flows'!#REF!</f>
        <v/>
      </c>
      <c r="D90" s="182">
        <f>VLOOKUP(Flows[[#This Row],[Input]],'5.a Definitions'!$B$3:$C$11,2,FALSE)</f>
        <v/>
      </c>
      <c r="E90" s="238">
        <f>'2a. Database N flows'!#REF!</f>
        <v/>
      </c>
      <c r="F90" s="182">
        <f>VLOOKUP(Flows[[#This Row],[Output]],'5.a Definitions'!$B$3:$C$11,2,FALSE)</f>
        <v/>
      </c>
      <c r="G90" s="447">
        <f>'2a. Database N flows'!#REF!</f>
        <v/>
      </c>
      <c r="H90" s="238">
        <f>'2a. Database N flows'!#REF!</f>
        <v/>
      </c>
    </row>
    <row r="91" ht="14" customHeight="1">
      <c r="A91" s="238" t="inlineStr">
        <is>
          <t>FS.OL-AT.AT-Emissions-N2O</t>
        </is>
      </c>
      <c r="B91" s="238">
        <f>'2a. Database N flows'!J67</f>
        <v/>
      </c>
      <c r="C91" s="239">
        <f>'2a. Database N flows'!G67</f>
        <v/>
      </c>
      <c r="D91" s="182">
        <f>VLOOKUP(Flows[[#This Row],[Input]],'5.a Definitions'!$B$3:$C$11,2,FALSE)</f>
        <v/>
      </c>
      <c r="E91" s="238">
        <f>'2a. Database N flows'!D67</f>
        <v/>
      </c>
      <c r="F91" s="182">
        <f>VLOOKUP(Flows[[#This Row],[Output]],'5.a Definitions'!$B$3:$C$11,2,FALSE)</f>
        <v/>
      </c>
      <c r="G91" s="447">
        <f>'2a. Database N flows'!M67</f>
        <v/>
      </c>
      <c r="H91" s="238">
        <f>'2a. Database N flows'!U67</f>
        <v/>
      </c>
    </row>
    <row r="92" ht="14" customHeight="1">
      <c r="A92" s="238" t="inlineStr">
        <is>
          <t>FS.OL-AT.AT-Emissions-NOx</t>
        </is>
      </c>
      <c r="B92" s="238">
        <f>'2a. Database N flows'!#REF!</f>
        <v/>
      </c>
      <c r="C92" s="239">
        <f>'2a. Database N flows'!#REF!</f>
        <v/>
      </c>
      <c r="D92" s="182">
        <f>VLOOKUP(Flows[[#This Row],[Input]],'5.a Definitions'!$B$3:$C$11,2,FALSE)</f>
        <v/>
      </c>
      <c r="E92" s="238">
        <f>'2a. Database N flows'!#REF!</f>
        <v/>
      </c>
      <c r="F92" s="182">
        <f>VLOOKUP(Flows[[#This Row],[Output]],'5.a Definitions'!$B$3:$C$11,2,FALSE)</f>
        <v/>
      </c>
      <c r="G92" s="447">
        <f>'2a. Database N flows'!#REF!</f>
        <v/>
      </c>
      <c r="H92" s="238">
        <f>'2a. Database N flows'!#REF!</f>
        <v/>
      </c>
    </row>
    <row r="93" ht="14" customHeight="1">
      <c r="A93" s="238" t="inlineStr">
        <is>
          <t>FS.OL-HY.GW-Leaching-Nmix</t>
        </is>
      </c>
      <c r="B93" s="238">
        <f>'2a. Database N flows'!J68</f>
        <v/>
      </c>
      <c r="C93" s="239">
        <f>'2a. Database N flows'!G68</f>
        <v/>
      </c>
      <c r="D93" s="182">
        <f>VLOOKUP(Flows[[#This Row],[Input]],'5.a Definitions'!$B$3:$C$11,2,FALSE)</f>
        <v/>
      </c>
      <c r="E93" s="238">
        <f>'2a. Database N flows'!D68</f>
        <v/>
      </c>
      <c r="F93" s="182">
        <f>VLOOKUP(Flows[[#This Row],[Output]],'5.a Definitions'!$B$3:$C$11,2,FALSE)</f>
        <v/>
      </c>
      <c r="G93" s="447">
        <f>'2a. Database N flows'!M68</f>
        <v/>
      </c>
      <c r="H93" s="238">
        <f>'2a. Database N flows'!U68</f>
        <v/>
      </c>
    </row>
    <row r="94" ht="14" customHeight="1">
      <c r="A94" s="238" t="inlineStr">
        <is>
          <t>FS.WL-AT.AT-Emissions-N2</t>
        </is>
      </c>
      <c r="B94" s="238">
        <f>'2a. Database N flows'!#REF!</f>
        <v/>
      </c>
      <c r="C94" s="239">
        <f>'2a. Database N flows'!#REF!</f>
        <v/>
      </c>
      <c r="D94" s="182">
        <f>VLOOKUP(Flows[[#This Row],[Input]],'5.a Definitions'!$B$3:$C$11,2,FALSE)</f>
        <v/>
      </c>
      <c r="E94" s="238">
        <f>'2a. Database N flows'!#REF!</f>
        <v/>
      </c>
      <c r="F94" s="182">
        <f>VLOOKUP(Flows[[#This Row],[Output]],'5.a Definitions'!$B$3:$C$11,2,FALSE)</f>
        <v/>
      </c>
      <c r="G94" s="447">
        <f>'2a. Database N flows'!#REF!</f>
        <v/>
      </c>
      <c r="H94" s="238">
        <f>'2a. Database N flows'!#REF!</f>
        <v/>
      </c>
    </row>
    <row r="95" ht="14" customHeight="1">
      <c r="A95" s="238" t="inlineStr">
        <is>
          <t>FS.WL-AT.AT-Emissions-N2O</t>
        </is>
      </c>
      <c r="B95" s="238">
        <f>'2a. Database N flows'!#REF!</f>
        <v/>
      </c>
      <c r="C95" s="239">
        <f>'2a. Database N flows'!#REF!</f>
        <v/>
      </c>
      <c r="D95" s="182">
        <f>VLOOKUP(Flows[[#This Row],[Input]],'5.a Definitions'!$B$3:$C$11,2,FALSE)</f>
        <v/>
      </c>
      <c r="E95" s="238">
        <f>'2a. Database N flows'!#REF!</f>
        <v/>
      </c>
      <c r="F95" s="182">
        <f>VLOOKUP(Flows[[#This Row],[Output]],'5.a Definitions'!$B$3:$C$11,2,FALSE)</f>
        <v/>
      </c>
      <c r="G95" s="447">
        <f>'2a. Database N flows'!#REF!</f>
        <v/>
      </c>
      <c r="H95" s="238">
        <f>'2a. Database N flows'!#REF!</f>
        <v/>
      </c>
    </row>
    <row r="96" ht="14" customHeight="1">
      <c r="A96" s="238" t="inlineStr">
        <is>
          <t>FS.WL-AT.AT-Emissions-NOx</t>
        </is>
      </c>
      <c r="B96" s="238">
        <f>'2a. Database N flows'!#REF!</f>
        <v/>
      </c>
      <c r="C96" s="239">
        <f>'2a. Database N flows'!#REF!</f>
        <v/>
      </c>
      <c r="D96" s="182">
        <f>VLOOKUP(Flows[[#This Row],[Input]],'5.a Definitions'!$B$3:$C$11,2,FALSE)</f>
        <v/>
      </c>
      <c r="E96" s="238">
        <f>'2a. Database N flows'!#REF!</f>
        <v/>
      </c>
      <c r="F96" s="182">
        <f>VLOOKUP(Flows[[#This Row],[Output]],'5.a Definitions'!$B$3:$C$11,2,FALSE)</f>
        <v/>
      </c>
      <c r="G96" s="447">
        <f>'2a. Database N flows'!#REF!</f>
        <v/>
      </c>
      <c r="H96" s="238">
        <f>'2a. Database N flows'!#REF!</f>
        <v/>
      </c>
    </row>
    <row r="97" ht="14" customHeight="1">
      <c r="A97" s="238" t="inlineStr">
        <is>
          <t>FS.WL-HY.GW-Leaching -Nmix</t>
        </is>
      </c>
      <c r="B97" s="238">
        <f>'2a. Database N flows'!#REF!</f>
        <v/>
      </c>
      <c r="C97" s="239">
        <f>'2a. Database N flows'!#REF!</f>
        <v/>
      </c>
      <c r="D97" s="182">
        <f>VLOOKUP(Flows[[#This Row],[Input]],'5.a Definitions'!$B$3:$C$11,2,FALSE)</f>
        <v/>
      </c>
      <c r="E97" s="238">
        <f>'2a. Database N flows'!#REF!</f>
        <v/>
      </c>
      <c r="F97" s="182">
        <f>VLOOKUP(Flows[[#This Row],[Output]],'5.a Definitions'!$B$3:$C$11,2,FALSE)</f>
        <v/>
      </c>
      <c r="G97" s="447">
        <f>'2a. Database N flows'!#REF!</f>
        <v/>
      </c>
      <c r="H97" s="238">
        <f>'2a. Database N flows'!#REF!</f>
        <v/>
      </c>
    </row>
    <row r="98" ht="14" customHeight="1">
      <c r="A98" s="238" t="inlineStr">
        <is>
          <t>PR.SO-EF.IC-Biofuels-Nmix</t>
        </is>
      </c>
      <c r="B98" s="238">
        <f>'2a. Database N flows'!#REF!</f>
        <v/>
      </c>
      <c r="C98" s="239">
        <f>'2a. Database N flows'!#REF!</f>
        <v/>
      </c>
      <c r="D98" s="182">
        <f>VLOOKUP(Flows[[#This Row],[Input]],'5.a Definitions'!$B$3:$C$11,2,FALSE)</f>
        <v/>
      </c>
      <c r="E98" s="238">
        <f>'2a. Database N flows'!#REF!</f>
        <v/>
      </c>
      <c r="F98" s="182">
        <f>VLOOKUP(Flows[[#This Row],[Output]],'5.a Definitions'!$B$3:$C$11,2,FALSE)</f>
        <v/>
      </c>
      <c r="G98" s="447">
        <f>'2a. Database N flows'!#REF!</f>
        <v/>
      </c>
      <c r="H98" s="238">
        <f>'2a. Database N flows'!#REF!</f>
        <v/>
      </c>
    </row>
    <row r="99" ht="14" customHeight="1">
      <c r="A99" s="238" t="inlineStr">
        <is>
          <t>PR.SO-EF.TR-Biofuels-Nmix</t>
        </is>
      </c>
      <c r="B99" s="238">
        <f>'2a. Database N flows'!#REF!</f>
        <v/>
      </c>
      <c r="C99" s="239">
        <f>'2a. Database N flows'!#REF!</f>
        <v/>
      </c>
      <c r="D99" s="182">
        <f>VLOOKUP(Flows[[#This Row],[Input]],'5.a Definitions'!$B$3:$C$11,2,FALSE)</f>
        <v/>
      </c>
      <c r="E99" s="238">
        <f>'2a. Database N flows'!#REF!</f>
        <v/>
      </c>
      <c r="F99" s="182">
        <f>VLOOKUP(Flows[[#This Row],[Output]],'5.a Definitions'!$B$3:$C$11,2,FALSE)</f>
        <v/>
      </c>
      <c r="G99" s="447">
        <f>'2a. Database N flows'!#REF!</f>
        <v/>
      </c>
      <c r="H99" s="238">
        <f>'2a. Database N flows'!#REF!</f>
        <v/>
      </c>
    </row>
    <row r="100" ht="14" customHeight="1">
      <c r="A100" s="238" t="inlineStr">
        <is>
          <t>PR.SO-EF.OE-Biofuels-Nmix</t>
        </is>
      </c>
      <c r="B100" s="238">
        <f>'2a. Database N flows'!#REF!</f>
        <v/>
      </c>
      <c r="C100" s="239">
        <f>'2a. Database N flows'!#REF!</f>
        <v/>
      </c>
      <c r="D100" s="182">
        <f>VLOOKUP(Flows[[#This Row],[Input]],'5.a Definitions'!$B$3:$C$11,2,FALSE)</f>
        <v/>
      </c>
      <c r="E100" s="238">
        <f>'2a. Database N flows'!#REF!</f>
        <v/>
      </c>
      <c r="F100" s="182">
        <f>VLOOKUP(Flows[[#This Row],[Output]],'5.a Definitions'!$B$3:$C$11,2,FALSE)</f>
        <v/>
      </c>
      <c r="G100" s="447">
        <f>'2a. Database N flows'!#REF!</f>
        <v/>
      </c>
      <c r="H100" s="238">
        <f>'2a. Database N flows'!#REF!</f>
        <v/>
      </c>
    </row>
    <row r="101" ht="14" customHeight="1">
      <c r="A101" s="238" t="inlineStr">
        <is>
          <t>PR.SO-AG.SM-Compost for agriculture-Nmix</t>
        </is>
      </c>
      <c r="B101" s="238">
        <f>'2a. Database N flows'!#REF!</f>
        <v/>
      </c>
      <c r="C101" s="239">
        <f>'2a. Database N flows'!#REF!</f>
        <v/>
      </c>
      <c r="D101" s="182">
        <f>VLOOKUP(Flows[[#This Row],[Input]],'5.a Definitions'!$B$3:$C$11,2,FALSE)</f>
        <v/>
      </c>
      <c r="E101" s="238">
        <f>'2a. Database N flows'!#REF!</f>
        <v/>
      </c>
      <c r="F101" s="182">
        <f>VLOOKUP(Flows[[#This Row],[Output]],'5.a Definitions'!$B$3:$C$11,2,FALSE)</f>
        <v/>
      </c>
      <c r="G101" s="447">
        <f>'2a. Database N flows'!#REF!</f>
        <v/>
      </c>
      <c r="H101" s="238">
        <f>'2a. Database N flows'!#REF!</f>
        <v/>
      </c>
    </row>
    <row r="102" ht="14" customHeight="1">
      <c r="A102" s="238" t="inlineStr">
        <is>
          <t>PR.SO-PR.WW-Wastewater from landfills-Nmix</t>
        </is>
      </c>
      <c r="B102" s="238">
        <f>'2a. Database N flows'!#REF!</f>
        <v/>
      </c>
      <c r="C102" s="239">
        <f>'2a. Database N flows'!#REF!</f>
        <v/>
      </c>
      <c r="D102" s="182">
        <f>VLOOKUP(Flows[[#This Row],[Input]],'5.a Definitions'!$B$3:$C$11,2,FALSE)</f>
        <v/>
      </c>
      <c r="E102" s="238">
        <f>'2a. Database N flows'!#REF!</f>
        <v/>
      </c>
      <c r="F102" s="182">
        <f>VLOOKUP(Flows[[#This Row],[Output]],'5.a Definitions'!$B$3:$C$11,2,FALSE)</f>
        <v/>
      </c>
      <c r="G102" s="447">
        <f>'2a. Database N flows'!#REF!</f>
        <v/>
      </c>
      <c r="H102" s="238">
        <f>'2a. Database N flows'!#REF!</f>
        <v/>
      </c>
    </row>
    <row r="103" ht="14" customHeight="1">
      <c r="A103" s="238" t="inlineStr">
        <is>
          <t>PR.SO-PR.WW-Biofuels production wastewater-Nmix</t>
        </is>
      </c>
      <c r="B103" s="238">
        <f>'2a. Database N flows'!#REF!</f>
        <v/>
      </c>
      <c r="C103" s="239">
        <f>'2a. Database N flows'!#REF!</f>
        <v/>
      </c>
      <c r="D103" s="182">
        <f>VLOOKUP(Flows[[#This Row],[Input]],'5.a Definitions'!$B$3:$C$11,2,FALSE)</f>
        <v/>
      </c>
      <c r="E103" s="238">
        <f>'2a. Database N flows'!#REF!</f>
        <v/>
      </c>
      <c r="F103" s="182">
        <f>VLOOKUP(Flows[[#This Row],[Output]],'5.a Definitions'!$B$3:$C$11,2,FALSE)</f>
        <v/>
      </c>
      <c r="G103" s="447">
        <f>'2a. Database N flows'!#REF!</f>
        <v/>
      </c>
      <c r="H103" s="238">
        <f>'2a. Database N flows'!#REF!</f>
        <v/>
      </c>
    </row>
    <row r="104" ht="14" customHeight="1">
      <c r="A104" s="238" t="inlineStr">
        <is>
          <t>PR.SO-HS.HS-Compost for private gardens-Nmix</t>
        </is>
      </c>
      <c r="B104" s="238">
        <f>'2a. Database N flows'!J70</f>
        <v/>
      </c>
      <c r="C104" s="239">
        <f>'2a. Database N flows'!G70</f>
        <v/>
      </c>
      <c r="D104" s="182">
        <f>VLOOKUP(Flows[[#This Row],[Input]],'5.a Definitions'!$B$3:$C$11,2,FALSE)</f>
        <v/>
      </c>
      <c r="E104" s="238">
        <f>'2a. Database N flows'!D70</f>
        <v/>
      </c>
      <c r="F104" s="182">
        <f>VLOOKUP(Flows[[#This Row],[Output]],'5.a Definitions'!$B$3:$C$11,2,FALSE)</f>
        <v/>
      </c>
      <c r="G104" s="447">
        <f>'2a. Database N flows'!M70</f>
        <v/>
      </c>
      <c r="H104" s="238">
        <f>'2a. Database N flows'!U70</f>
        <v/>
      </c>
    </row>
    <row r="105" ht="14" customHeight="1">
      <c r="A105" s="238" t="inlineStr">
        <is>
          <t>PR.SO-AT.AT-Emissions-NH3</t>
        </is>
      </c>
      <c r="B105" s="238">
        <f>'2a. Database N flows'!J71</f>
        <v/>
      </c>
      <c r="C105" s="239">
        <f>'2a. Database N flows'!G71</f>
        <v/>
      </c>
      <c r="D105" s="182">
        <f>VLOOKUP(Flows[[#This Row],[Input]],'5.a Definitions'!$B$3:$C$11,2,FALSE)</f>
        <v/>
      </c>
      <c r="E105" s="238">
        <f>'2a. Database N flows'!D71</f>
        <v/>
      </c>
      <c r="F105" s="182">
        <f>VLOOKUP(Flows[[#This Row],[Output]],'5.a Definitions'!$B$3:$C$11,2,FALSE)</f>
        <v/>
      </c>
      <c r="G105" s="447">
        <f>'2a. Database N flows'!M71</f>
        <v/>
      </c>
      <c r="H105" s="238">
        <f>'2a. Database N flows'!U71</f>
        <v/>
      </c>
    </row>
    <row r="106" ht="14" customHeight="1">
      <c r="A106" s="238" t="inlineStr">
        <is>
          <t>PR.SO-AT.AT-Emissions-NOx</t>
        </is>
      </c>
      <c r="B106" s="238">
        <f>'2a. Database N flows'!J72</f>
        <v/>
      </c>
      <c r="C106" s="239">
        <f>'2a. Database N flows'!G72</f>
        <v/>
      </c>
      <c r="D106" s="182">
        <f>VLOOKUP(Flows[[#This Row],[Input]],'5.a Definitions'!$B$3:$C$11,2,FALSE)</f>
        <v/>
      </c>
      <c r="E106" s="238">
        <f>'2a. Database N flows'!D72</f>
        <v/>
      </c>
      <c r="F106" s="182">
        <f>VLOOKUP(Flows[[#This Row],[Output]],'5.a Definitions'!$B$3:$C$11,2,FALSE)</f>
        <v/>
      </c>
      <c r="G106" s="447">
        <f>'2a. Database N flows'!M72</f>
        <v/>
      </c>
      <c r="H106" s="238">
        <f>'2a. Database N flows'!U72</f>
        <v/>
      </c>
    </row>
    <row r="107" ht="14" customHeight="1">
      <c r="A107" s="238" t="inlineStr">
        <is>
          <t>PR.SO-AT.AT-Emissions-N2O</t>
        </is>
      </c>
      <c r="B107" s="238">
        <f>'2a. Database N flows'!J73</f>
        <v/>
      </c>
      <c r="C107" s="239">
        <f>'2a. Database N flows'!G73</f>
        <v/>
      </c>
      <c r="D107" s="182">
        <f>VLOOKUP(Flows[[#This Row],[Input]],'5.a Definitions'!$B$3:$C$11,2,FALSE)</f>
        <v/>
      </c>
      <c r="E107" s="238">
        <f>'2a. Database N flows'!D73</f>
        <v/>
      </c>
      <c r="F107" s="182">
        <f>VLOOKUP(Flows[[#This Row],[Output]],'5.a Definitions'!$B$3:$C$11,2,FALSE)</f>
        <v/>
      </c>
      <c r="G107" s="447">
        <f>'2a. Database N flows'!M73</f>
        <v/>
      </c>
      <c r="H107" s="238">
        <f>'2a. Database N flows'!U73</f>
        <v/>
      </c>
    </row>
    <row r="108" ht="14" customHeight="1">
      <c r="A108" s="238" t="inlineStr">
        <is>
          <t>PR.SO-HY.GW-Leaching-Nmix</t>
        </is>
      </c>
      <c r="B108" s="238">
        <f>'2a. Database N flows'!#REF!</f>
        <v/>
      </c>
      <c r="C108" s="239">
        <f>'2a. Database N flows'!#REF!</f>
        <v/>
      </c>
      <c r="D108" s="182">
        <f>VLOOKUP(Flows[[#This Row],[Input]],'5.a Definitions'!$B$3:$C$11,2,FALSE)</f>
        <v/>
      </c>
      <c r="E108" s="238">
        <f>'2a. Database N flows'!#REF!</f>
        <v/>
      </c>
      <c r="F108" s="182">
        <f>VLOOKUP(Flows[[#This Row],[Output]],'5.a Definitions'!$B$3:$C$11,2,FALSE)</f>
        <v/>
      </c>
      <c r="G108" s="447">
        <f>'2a. Database N flows'!#REF!</f>
        <v/>
      </c>
      <c r="H108" s="238">
        <f>'2a. Database N flows'!#REF!</f>
        <v/>
      </c>
    </row>
    <row r="109" ht="14" customHeight="1">
      <c r="A109" s="238" t="inlineStr">
        <is>
          <t>PR.SO-RW.RW-Solid waste export-Nmix</t>
        </is>
      </c>
      <c r="B109" s="238">
        <f>'2a. Database N flows'!#REF!</f>
        <v/>
      </c>
      <c r="C109" s="239">
        <f>'2a. Database N flows'!#REF!</f>
        <v/>
      </c>
      <c r="D109" s="182">
        <f>VLOOKUP(Flows[[#This Row],[Input]],'5.a Definitions'!$B$3:$C$11,2,FALSE)</f>
        <v/>
      </c>
      <c r="E109" s="238">
        <f>'2a. Database N flows'!#REF!</f>
        <v/>
      </c>
      <c r="F109" s="182">
        <f>VLOOKUP(Flows[[#This Row],[Output]],'5.a Definitions'!$B$3:$C$11,2,FALSE)</f>
        <v/>
      </c>
      <c r="G109" s="447">
        <f>'2a. Database N flows'!#REF!</f>
        <v/>
      </c>
      <c r="H109" s="238">
        <f>'2a. Database N flows'!#REF!</f>
        <v/>
      </c>
    </row>
    <row r="110" ht="14" customHeight="1">
      <c r="A110" s="238" t="inlineStr">
        <is>
          <t>PR.WW-AG.SM-Sewage sludge fertilizer-Nmix</t>
        </is>
      </c>
      <c r="B110" s="238">
        <f>'2a. Database N flows'!J74</f>
        <v/>
      </c>
      <c r="C110" s="239">
        <f>'2a. Database N flows'!G74</f>
        <v/>
      </c>
      <c r="D110" s="182">
        <f>VLOOKUP(Flows[[#This Row],[Input]],'5.a Definitions'!$B$3:$C$11,2,FALSE)</f>
        <v/>
      </c>
      <c r="E110" s="238">
        <f>'2a. Database N flows'!D74</f>
        <v/>
      </c>
      <c r="F110" s="182">
        <f>VLOOKUP(Flows[[#This Row],[Output]],'5.a Definitions'!$B$3:$C$11,2,FALSE)</f>
        <v/>
      </c>
      <c r="G110" s="447">
        <f>'2a. Database N flows'!M74</f>
        <v/>
      </c>
      <c r="H110" s="238">
        <f>'2a. Database N flows'!U74</f>
        <v/>
      </c>
    </row>
    <row r="111" ht="14" customHeight="1">
      <c r="A111" s="238" t="inlineStr">
        <is>
          <t>PR.WW-PR.SO-Sewage sludge incineration-Nmix</t>
        </is>
      </c>
      <c r="B111" s="238">
        <f>'2a. Database N flows'!J76</f>
        <v/>
      </c>
      <c r="C111" s="239">
        <f>'2a. Database N flows'!G76</f>
        <v/>
      </c>
      <c r="D111" s="182">
        <f>VLOOKUP(Flows[[#This Row],[Input]],'5.a Definitions'!$B$3:$C$11,2,FALSE)</f>
        <v/>
      </c>
      <c r="E111" s="238">
        <f>'2a. Database N flows'!D76</f>
        <v/>
      </c>
      <c r="F111" s="182">
        <f>VLOOKUP(Flows[[#This Row],[Output]],'5.a Definitions'!$B$3:$C$11,2,FALSE)</f>
        <v/>
      </c>
      <c r="G111" s="447">
        <f>'2a. Database N flows'!M76</f>
        <v/>
      </c>
      <c r="H111" s="238">
        <f>'2a. Database N flows'!U76</f>
        <v/>
      </c>
    </row>
    <row r="112" ht="14" customHeight="1">
      <c r="A112" s="238" t="inlineStr">
        <is>
          <t>PR.WW-AT.AT-Emissions-NH3</t>
        </is>
      </c>
      <c r="B112" s="238">
        <f>'2a. Database N flows'!J77</f>
        <v/>
      </c>
      <c r="C112" s="239">
        <f>'2a. Database N flows'!G77</f>
        <v/>
      </c>
      <c r="D112" s="182">
        <f>VLOOKUP(Flows[[#This Row],[Input]],'5.a Definitions'!$B$3:$C$11,2,FALSE)</f>
        <v/>
      </c>
      <c r="E112" s="238">
        <f>'2a. Database N flows'!D77</f>
        <v/>
      </c>
      <c r="F112" s="182">
        <f>VLOOKUP(Flows[[#This Row],[Output]],'5.a Definitions'!$B$3:$C$11,2,FALSE)</f>
        <v/>
      </c>
      <c r="G112" s="447">
        <f>'2a. Database N flows'!M77</f>
        <v/>
      </c>
      <c r="H112" s="238">
        <f>'2a. Database N flows'!U77</f>
        <v/>
      </c>
    </row>
    <row r="113" ht="14" customHeight="1">
      <c r="A113" s="238" t="inlineStr">
        <is>
          <t>PR.WW-AT.AT-Emissions-NOx</t>
        </is>
      </c>
      <c r="B113" s="238">
        <f>'2a. Database N flows'!J78</f>
        <v/>
      </c>
      <c r="C113" s="239">
        <f>'2a. Database N flows'!G78</f>
        <v/>
      </c>
      <c r="D113" s="182">
        <f>VLOOKUP(Flows[[#This Row],[Input]],'5.a Definitions'!$B$3:$C$11,2,FALSE)</f>
        <v/>
      </c>
      <c r="E113" s="238">
        <f>'2a. Database N flows'!D78</f>
        <v/>
      </c>
      <c r="F113" s="182">
        <f>VLOOKUP(Flows[[#This Row],[Output]],'5.a Definitions'!$B$3:$C$11,2,FALSE)</f>
        <v/>
      </c>
      <c r="G113" s="447">
        <f>'2a. Database N flows'!M78</f>
        <v/>
      </c>
      <c r="H113" s="238">
        <f>'2a. Database N flows'!U78</f>
        <v/>
      </c>
    </row>
    <row r="114" ht="14" customHeight="1">
      <c r="A114" s="238" t="inlineStr">
        <is>
          <t>PR.WW-AT.AT-Emissions-N2O</t>
        </is>
      </c>
      <c r="B114" s="238">
        <f>'2a. Database N flows'!J79</f>
        <v/>
      </c>
      <c r="C114" s="239">
        <f>'2a. Database N flows'!G79</f>
        <v/>
      </c>
      <c r="D114" s="182">
        <f>VLOOKUP(Flows[[#This Row],[Input]],'5.a Definitions'!$B$3:$C$11,2,FALSE)</f>
        <v/>
      </c>
      <c r="E114" s="238">
        <f>'2a. Database N flows'!D79</f>
        <v/>
      </c>
      <c r="F114" s="182">
        <f>VLOOKUP(Flows[[#This Row],[Output]],'5.a Definitions'!$B$3:$C$11,2,FALSE)</f>
        <v/>
      </c>
      <c r="G114" s="447">
        <f>'2a. Database N flows'!M79</f>
        <v/>
      </c>
      <c r="H114" s="238">
        <f>'2a. Database N flows'!U79</f>
        <v/>
      </c>
    </row>
    <row r="115" ht="14" customHeight="1">
      <c r="A115" s="238" t="inlineStr">
        <is>
          <t>PR.WW-AT.AT-Emissions-N2</t>
        </is>
      </c>
      <c r="B115" s="238">
        <f>'2a. Database N flows'!J80</f>
        <v/>
      </c>
      <c r="C115" s="239">
        <f>'2a. Database N flows'!G80</f>
        <v/>
      </c>
      <c r="D115" s="182">
        <f>VLOOKUP(Flows[[#This Row],[Input]],'5.a Definitions'!$B$3:$C$11,2,FALSE)</f>
        <v/>
      </c>
      <c r="E115" s="238">
        <f>'2a. Database N flows'!D80</f>
        <v/>
      </c>
      <c r="F115" s="182">
        <f>VLOOKUP(Flows[[#This Row],[Output]],'5.a Definitions'!$B$3:$C$11,2,FALSE)</f>
        <v/>
      </c>
      <c r="G115" s="447">
        <f>'2a. Database N flows'!M80</f>
        <v/>
      </c>
      <c r="H115" s="238">
        <f>'2a. Database N flows'!U80</f>
        <v/>
      </c>
    </row>
    <row r="116" ht="14" customHeight="1">
      <c r="A116" s="238" t="inlineStr">
        <is>
          <t>PR.WW-HY.SW-Treated wastewater discharge-Nmix</t>
        </is>
      </c>
      <c r="B116" s="238">
        <f>'2a. Database N flows'!J81</f>
        <v/>
      </c>
      <c r="C116" s="239">
        <f>'2a. Database N flows'!G81</f>
        <v/>
      </c>
      <c r="D116" s="182">
        <f>VLOOKUP(Flows[[#This Row],[Input]],'5.a Definitions'!$B$3:$C$11,2,FALSE)</f>
        <v/>
      </c>
      <c r="E116" s="238">
        <f>'2a. Database N flows'!D81</f>
        <v/>
      </c>
      <c r="F116" s="182">
        <f>VLOOKUP(Flows[[#This Row],[Output]],'5.a Definitions'!$B$3:$C$11,2,FALSE)</f>
        <v/>
      </c>
      <c r="G116" s="447">
        <f>'2a. Database N flows'!M81</f>
        <v/>
      </c>
      <c r="H116" s="238">
        <f>'2a. Database N flows'!U81</f>
        <v/>
      </c>
    </row>
    <row r="117" ht="14" customHeight="1">
      <c r="A117" s="238" t="inlineStr">
        <is>
          <t>PR.WW-HY.CW-Treated wastewater discharge-Nmix</t>
        </is>
      </c>
      <c r="B117" s="238">
        <f>'2a. Database N flows'!#REF!</f>
        <v/>
      </c>
      <c r="C117" s="239">
        <f>'2a. Database N flows'!#REF!</f>
        <v/>
      </c>
      <c r="D117" s="182">
        <f>VLOOKUP(Flows[[#This Row],[Input]],'5.a Definitions'!$B$3:$C$11,2,FALSE)</f>
        <v/>
      </c>
      <c r="E117" s="238">
        <f>'2a. Database N flows'!#REF!</f>
        <v/>
      </c>
      <c r="F117" s="182">
        <f>VLOOKUP(Flows[[#This Row],[Output]],'5.a Definitions'!$B$3:$C$11,2,FALSE)</f>
        <v/>
      </c>
      <c r="G117" s="447">
        <f>'2a. Database N flows'!#REF!</f>
        <v/>
      </c>
      <c r="H117" s="238">
        <f>'2a. Database N flows'!#REF!</f>
        <v/>
      </c>
    </row>
    <row r="118" ht="14" customHeight="1">
      <c r="A118" s="238" t="inlineStr">
        <is>
          <t>HS.HS-MP.OP-Recycling-Nmix</t>
        </is>
      </c>
      <c r="B118" s="238">
        <f>'2a. Database N flows'!J82</f>
        <v/>
      </c>
      <c r="C118" s="239">
        <f>'2a. Database N flows'!G82</f>
        <v/>
      </c>
      <c r="D118" s="182">
        <f>VLOOKUP(Flows[[#This Row],[Input]],'5.a Definitions'!$B$3:$C$11,2,FALSE)</f>
        <v/>
      </c>
      <c r="E118" s="238">
        <f>'2a. Database N flows'!D82</f>
        <v/>
      </c>
      <c r="F118" s="182">
        <f>VLOOKUP(Flows[[#This Row],[Output]],'5.a Definitions'!$B$3:$C$11,2,FALSE)</f>
        <v/>
      </c>
      <c r="G118" s="447">
        <f>'2a. Database N flows'!M82</f>
        <v/>
      </c>
      <c r="H118" s="238">
        <f>'2a. Database N flows'!U82</f>
        <v/>
      </c>
    </row>
    <row r="119" ht="14" customHeight="1">
      <c r="A119" s="238" t="inlineStr">
        <is>
          <t>HS.HS-PR.SO-Organic waste biofuel substrate-Nmix</t>
        </is>
      </c>
      <c r="B119" s="238">
        <f>'2a. Database N flows'!J83</f>
        <v/>
      </c>
      <c r="C119" s="239">
        <f>'2a. Database N flows'!G83</f>
        <v/>
      </c>
      <c r="D119" s="182">
        <f>VLOOKUP(Flows[[#This Row],[Input]],'5.a Definitions'!$B$3:$C$11,2,FALSE)</f>
        <v/>
      </c>
      <c r="E119" s="238">
        <f>'2a. Database N flows'!D83</f>
        <v/>
      </c>
      <c r="F119" s="182">
        <f>VLOOKUP(Flows[[#This Row],[Output]],'5.a Definitions'!$B$3:$C$11,2,FALSE)</f>
        <v/>
      </c>
      <c r="G119" s="447">
        <f>'2a. Database N flows'!M83</f>
        <v/>
      </c>
      <c r="H119" s="238">
        <f>'2a. Database N flows'!U83</f>
        <v/>
      </c>
    </row>
    <row r="120" ht="14" customHeight="1">
      <c r="A120" s="238" t="inlineStr">
        <is>
          <t>HS.HS-PR.SO-Organic waste for composting-Nmix</t>
        </is>
      </c>
      <c r="B120" s="238">
        <f>'2a. Database N flows'!#REF!</f>
        <v/>
      </c>
      <c r="C120" s="239">
        <f>'2a. Database N flows'!#REF!</f>
        <v/>
      </c>
      <c r="D120" s="182">
        <f>VLOOKUP(Flows[[#This Row],[Input]],'5.a Definitions'!$B$3:$C$11,2,FALSE)</f>
        <v/>
      </c>
      <c r="E120" s="238">
        <f>'2a. Database N flows'!#REF!</f>
        <v/>
      </c>
      <c r="F120" s="182">
        <f>VLOOKUP(Flows[[#This Row],[Output]],'5.a Definitions'!$B$3:$C$11,2,FALSE)</f>
        <v/>
      </c>
      <c r="G120" s="447">
        <f>'2a. Database N flows'!#REF!</f>
        <v/>
      </c>
      <c r="H120" s="238">
        <f>'2a. Database N flows'!#REF!</f>
        <v/>
      </c>
    </row>
    <row r="121" ht="14" customHeight="1">
      <c r="A121" s="238" t="inlineStr">
        <is>
          <t>HS.HS-PR.SO-Household waste-Nmix</t>
        </is>
      </c>
      <c r="B121" s="238">
        <f>'2a. Database N flows'!#REF!</f>
        <v/>
      </c>
      <c r="C121" s="239">
        <f>'2a. Database N flows'!#REF!</f>
        <v/>
      </c>
      <c r="D121" s="182">
        <f>VLOOKUP(Flows[[#This Row],[Input]],'5.a Definitions'!$B$3:$C$11,2,FALSE)</f>
        <v/>
      </c>
      <c r="E121" s="238">
        <f>'2a. Database N flows'!#REF!</f>
        <v/>
      </c>
      <c r="F121" s="182">
        <f>VLOOKUP(Flows[[#This Row],[Output]],'5.a Definitions'!$B$3:$C$11,2,FALSE)</f>
        <v/>
      </c>
      <c r="G121" s="447">
        <f>'2a. Database N flows'!#REF!</f>
        <v/>
      </c>
      <c r="H121" s="238">
        <f>'2a. Database N flows'!#REF!</f>
        <v/>
      </c>
    </row>
    <row r="122" ht="14" customHeight="1">
      <c r="A122" s="238" t="inlineStr">
        <is>
          <t>HS.HS-PR.WW-Municipal wastewater-Nmix</t>
        </is>
      </c>
      <c r="B122" s="238">
        <f>'2a. Database N flows'!#REF!</f>
        <v/>
      </c>
      <c r="C122" s="239">
        <f>'2a. Database N flows'!#REF!</f>
        <v/>
      </c>
      <c r="D122" s="182">
        <f>VLOOKUP(Flows[[#This Row],[Input]],'5.a Definitions'!$B$3:$C$11,2,FALSE)</f>
        <v/>
      </c>
      <c r="E122" s="238">
        <f>'2a. Database N flows'!#REF!</f>
        <v/>
      </c>
      <c r="F122" s="182">
        <f>VLOOKUP(Flows[[#This Row],[Output]],'5.a Definitions'!$B$3:$C$11,2,FALSE)</f>
        <v/>
      </c>
      <c r="G122" s="447">
        <f>'2a. Database N flows'!#REF!</f>
        <v/>
      </c>
      <c r="H122" s="238">
        <f>'2a. Database N flows'!#REF!</f>
        <v/>
      </c>
    </row>
    <row r="123" ht="14" customHeight="1">
      <c r="A123" s="238" t="inlineStr">
        <is>
          <t>HS.HS-AT.AT-Emissions-NH3</t>
        </is>
      </c>
      <c r="B123" s="238">
        <f>'2a. Database N flows'!#REF!</f>
        <v/>
      </c>
      <c r="C123" s="239">
        <f>'2a. Database N flows'!#REF!</f>
        <v/>
      </c>
      <c r="D123" s="182">
        <f>VLOOKUP(Flows[[#This Row],[Input]],'5.a Definitions'!$B$3:$C$11,2,FALSE)</f>
        <v/>
      </c>
      <c r="E123" s="238">
        <f>'2a. Database N flows'!#REF!</f>
        <v/>
      </c>
      <c r="F123" s="182">
        <f>VLOOKUP(Flows[[#This Row],[Output]],'5.a Definitions'!$B$3:$C$11,2,FALSE)</f>
        <v/>
      </c>
      <c r="G123" s="447">
        <f>'2a. Database N flows'!#REF!</f>
        <v/>
      </c>
      <c r="H123" s="238">
        <f>'2a. Database N flows'!#REF!</f>
        <v/>
      </c>
    </row>
    <row r="124" ht="14" customHeight="1">
      <c r="A124" s="238" t="inlineStr">
        <is>
          <t>HS.HS-AT.AT-LUC emissions-NH3</t>
        </is>
      </c>
      <c r="B124" s="238">
        <f>'2a. Database N flows'!#REF!</f>
        <v/>
      </c>
      <c r="C124" s="239">
        <f>'2a. Database N flows'!#REF!</f>
        <v/>
      </c>
      <c r="D124" s="182">
        <f>VLOOKUP(Flows[[#This Row],[Input]],'5.a Definitions'!$B$3:$C$11,2,FALSE)</f>
        <v/>
      </c>
      <c r="E124" s="238">
        <f>'2a. Database N flows'!#REF!</f>
        <v/>
      </c>
      <c r="F124" s="182">
        <f>VLOOKUP(Flows[[#This Row],[Output]],'5.a Definitions'!$B$3:$C$11,2,FALSE)</f>
        <v/>
      </c>
      <c r="G124" s="447">
        <f>'2a. Database N flows'!#REF!</f>
        <v/>
      </c>
      <c r="H124" s="238">
        <f>'2a. Database N flows'!#REF!</f>
        <v/>
      </c>
    </row>
    <row r="125" ht="14" customHeight="1">
      <c r="A125" s="238" t="inlineStr">
        <is>
          <t>HS.HS-AT.AT-LUC emissions-NOx</t>
        </is>
      </c>
      <c r="B125" s="238">
        <f>'2a. Database N flows'!J84</f>
        <v/>
      </c>
      <c r="C125" s="239">
        <f>'2a. Database N flows'!G84</f>
        <v/>
      </c>
      <c r="D125" s="182">
        <f>VLOOKUP(Flows[[#This Row],[Input]],'5.a Definitions'!$B$3:$C$11,2,FALSE)</f>
        <v/>
      </c>
      <c r="E125" s="238">
        <f>'2a. Database N flows'!D84</f>
        <v/>
      </c>
      <c r="F125" s="182">
        <f>VLOOKUP(Flows[[#This Row],[Output]],'5.a Definitions'!$B$3:$C$11,2,FALSE)</f>
        <v/>
      </c>
      <c r="G125" s="447">
        <f>'2a. Database N flows'!M84</f>
        <v/>
      </c>
      <c r="H125" s="238">
        <f>'2a. Database N flows'!U84</f>
        <v/>
      </c>
    </row>
    <row r="126" ht="14" customHeight="1">
      <c r="A126" s="238" t="inlineStr">
        <is>
          <t>HS.HS-AT.AT-LUC emissions-N2O</t>
        </is>
      </c>
      <c r="B126" s="238">
        <f>'2a. Database N flows'!J85</f>
        <v/>
      </c>
      <c r="C126" s="239">
        <f>'2a. Database N flows'!G85</f>
        <v/>
      </c>
      <c r="D126" s="182">
        <f>VLOOKUP(Flows[[#This Row],[Input]],'5.a Definitions'!$B$3:$C$11,2,FALSE)</f>
        <v/>
      </c>
      <c r="E126" s="238">
        <f>'2a. Database N flows'!D85</f>
        <v/>
      </c>
      <c r="F126" s="182">
        <f>VLOOKUP(Flows[[#This Row],[Output]],'5.a Definitions'!$B$3:$C$11,2,FALSE)</f>
        <v/>
      </c>
      <c r="G126" s="447">
        <f>'2a. Database N flows'!M85</f>
        <v/>
      </c>
      <c r="H126" s="238">
        <f>'2a. Database N flows'!U85</f>
        <v/>
      </c>
    </row>
    <row r="127" ht="14" customHeight="1">
      <c r="A127" s="238" t="inlineStr">
        <is>
          <t>HS.HS-HY.GW-Untreated wastewater-Nmix</t>
        </is>
      </c>
      <c r="B127" s="238">
        <f>'2a. Database N flows'!J86</f>
        <v/>
      </c>
      <c r="C127" s="239">
        <f>'2a. Database N flows'!G86</f>
        <v/>
      </c>
      <c r="D127" s="182">
        <f>VLOOKUP(Flows[[#This Row],[Input]],'5.a Definitions'!$B$3:$C$11,2,FALSE)</f>
        <v/>
      </c>
      <c r="E127" s="238">
        <f>'2a. Database N flows'!D86</f>
        <v/>
      </c>
      <c r="F127" s="182">
        <f>VLOOKUP(Flows[[#This Row],[Output]],'5.a Definitions'!$B$3:$C$11,2,FALSE)</f>
        <v/>
      </c>
      <c r="G127" s="447">
        <f>'2a. Database N flows'!M86</f>
        <v/>
      </c>
      <c r="H127" s="238">
        <f>'2a. Database N flows'!U86</f>
        <v/>
      </c>
    </row>
    <row r="128" ht="14" customHeight="1">
      <c r="A128" s="238" t="inlineStr">
        <is>
          <t>HS.HS-HY.SW-Untreated wastewater-Nmix</t>
        </is>
      </c>
      <c r="B128" s="238">
        <f>'2a. Database N flows'!J87</f>
        <v/>
      </c>
      <c r="C128" s="239">
        <f>'2a. Database N flows'!G87</f>
        <v/>
      </c>
      <c r="D128" s="182">
        <f>VLOOKUP(Flows[[#This Row],[Input]],'5.a Definitions'!$B$3:$C$11,2,FALSE)</f>
        <v/>
      </c>
      <c r="E128" s="238">
        <f>'2a. Database N flows'!D87</f>
        <v/>
      </c>
      <c r="F128" s="182">
        <f>VLOOKUP(Flows[[#This Row],[Output]],'5.a Definitions'!$B$3:$C$11,2,FALSE)</f>
        <v/>
      </c>
      <c r="G128" s="447">
        <f>'2a. Database N flows'!M87</f>
        <v/>
      </c>
      <c r="H128" s="238">
        <f>'2a. Database N flows'!U87</f>
        <v/>
      </c>
    </row>
    <row r="129" ht="14" customHeight="1">
      <c r="A129" s="238" t="inlineStr">
        <is>
          <t>HS.HS-HY.CW-Untreated wastewater-Nmix</t>
        </is>
      </c>
      <c r="B129" s="238">
        <f>'2a. Database N flows'!J88</f>
        <v/>
      </c>
      <c r="C129" s="239">
        <f>'2a. Database N flows'!G88</f>
        <v/>
      </c>
      <c r="D129" s="182">
        <f>VLOOKUP(Flows[[#This Row],[Input]],'5.a Definitions'!$B$3:$C$11,2,FALSE)</f>
        <v/>
      </c>
      <c r="E129" s="238">
        <f>'2a. Database N flows'!D88</f>
        <v/>
      </c>
      <c r="F129" s="182">
        <f>VLOOKUP(Flows[[#This Row],[Output]],'5.a Definitions'!$B$3:$C$11,2,FALSE)</f>
        <v/>
      </c>
      <c r="G129" s="447">
        <f>'2a. Database N flows'!M88</f>
        <v/>
      </c>
      <c r="H129" s="238">
        <f>'2a. Database N flows'!U88</f>
        <v/>
      </c>
    </row>
    <row r="130" ht="14" customHeight="1">
      <c r="A130" s="238" t="inlineStr">
        <is>
          <t>AT.AT-EF.IC-Combustion N2 fixation-N2</t>
        </is>
      </c>
      <c r="B130" s="238">
        <f>'2a. Database N flows'!#REF!</f>
        <v/>
      </c>
      <c r="C130" s="239">
        <f>'2a. Database N flows'!#REF!</f>
        <v/>
      </c>
      <c r="D130" s="182">
        <f>VLOOKUP(Flows[[#This Row],[Input]],'5.a Definitions'!$B$3:$C$11,2,FALSE)</f>
        <v/>
      </c>
      <c r="E130" s="238">
        <f>'2a. Database N flows'!#REF!</f>
        <v/>
      </c>
      <c r="F130" s="182">
        <f>VLOOKUP(Flows[[#This Row],[Output]],'5.a Definitions'!$B$3:$C$11,2,FALSE)</f>
        <v/>
      </c>
      <c r="G130" s="447">
        <f>'2a. Database N flows'!#REF!</f>
        <v/>
      </c>
      <c r="H130" s="238">
        <f>'2a. Database N flows'!#REF!</f>
        <v/>
      </c>
    </row>
    <row r="131" ht="14" customHeight="1">
      <c r="A131" s="238" t="inlineStr">
        <is>
          <t>AT.AT-EF.OE-Combustion N2 fixation-N2</t>
        </is>
      </c>
      <c r="B131" s="238">
        <f>'2a. Database N flows'!J89</f>
        <v/>
      </c>
      <c r="C131" s="239">
        <f>'2a. Database N flows'!G89</f>
        <v/>
      </c>
      <c r="D131" s="182">
        <f>VLOOKUP(Flows[[#This Row],[Input]],'5.a Definitions'!$B$3:$C$11,2,FALSE)</f>
        <v/>
      </c>
      <c r="E131" s="238">
        <f>'2a. Database N flows'!D89</f>
        <v/>
      </c>
      <c r="F131" s="182">
        <f>VLOOKUP(Flows[[#This Row],[Output]],'5.a Definitions'!$B$3:$C$11,2,FALSE)</f>
        <v/>
      </c>
      <c r="G131" s="447">
        <f>'2a. Database N flows'!M89</f>
        <v/>
      </c>
      <c r="H131" s="238">
        <f>'2a. Database N flows'!U89</f>
        <v/>
      </c>
    </row>
    <row r="132" ht="14" customHeight="1">
      <c r="A132" s="238" t="inlineStr">
        <is>
          <t>AT.AT-EF.TR-Combustion N2 fixation-N2</t>
        </is>
      </c>
      <c r="B132" s="238">
        <f>'2a. Database N flows'!J90</f>
        <v/>
      </c>
      <c r="C132" s="239">
        <f>'2a. Database N flows'!G90</f>
        <v/>
      </c>
      <c r="D132" s="182">
        <f>VLOOKUP(Flows[[#This Row],[Input]],'5.a Definitions'!$B$3:$C$11,2,FALSE)</f>
        <v/>
      </c>
      <c r="E132" s="238">
        <f>'2a. Database N flows'!D90</f>
        <v/>
      </c>
      <c r="F132" s="182">
        <f>VLOOKUP(Flows[[#This Row],[Output]],'5.a Definitions'!$B$3:$C$11,2,FALSE)</f>
        <v/>
      </c>
      <c r="G132" s="447">
        <f>'2a. Database N flows'!M90</f>
        <v/>
      </c>
      <c r="H132" s="238">
        <f>'2a. Database N flows'!U90</f>
        <v/>
      </c>
    </row>
    <row r="133" ht="14" customHeight="1">
      <c r="A133" s="238" t="inlineStr">
        <is>
          <t>AT.AT-EF.EC-Combustion N2 fixation-N2</t>
        </is>
      </c>
      <c r="B133" s="238">
        <f>'2a. Database N flows'!J91</f>
        <v/>
      </c>
      <c r="C133" s="239">
        <f>'2a. Database N flows'!G91</f>
        <v/>
      </c>
      <c r="D133" s="182">
        <f>VLOOKUP(Flows[[#This Row],[Input]],'5.a Definitions'!$B$3:$C$11,2,FALSE)</f>
        <v/>
      </c>
      <c r="E133" s="238">
        <f>'2a. Database N flows'!D91</f>
        <v/>
      </c>
      <c r="F133" s="182">
        <f>VLOOKUP(Flows[[#This Row],[Output]],'5.a Definitions'!$B$3:$C$11,2,FALSE)</f>
        <v/>
      </c>
      <c r="G133" s="447">
        <f>'2a. Database N flows'!M91</f>
        <v/>
      </c>
      <c r="H133" s="238">
        <f>'2a. Database N flows'!U91</f>
        <v/>
      </c>
    </row>
    <row r="134" ht="14" customHeight="1">
      <c r="A134" s="238" t="inlineStr">
        <is>
          <t>AT.AT-MP.OP-Ammonia synthesis N2 fixation-N2</t>
        </is>
      </c>
      <c r="B134" s="238">
        <f>'2a. Database N flows'!J92</f>
        <v/>
      </c>
      <c r="C134" s="239">
        <f>'2a. Database N flows'!G92</f>
        <v/>
      </c>
      <c r="D134" s="182">
        <f>VLOOKUP(Flows[[#This Row],[Input]],'5.a Definitions'!$B$3:$C$11,2,FALSE)</f>
        <v/>
      </c>
      <c r="E134" s="238">
        <f>'2a. Database N flows'!D92</f>
        <v/>
      </c>
      <c r="F134" s="182">
        <f>VLOOKUP(Flows[[#This Row],[Output]],'5.a Definitions'!$B$3:$C$11,2,FALSE)</f>
        <v/>
      </c>
      <c r="G134" s="447">
        <f>'2a. Database N flows'!M92</f>
        <v/>
      </c>
      <c r="H134" s="238">
        <f>'2a. Database N flows'!U92</f>
        <v/>
      </c>
    </row>
    <row r="135" ht="14" customHeight="1">
      <c r="A135" s="238" t="inlineStr">
        <is>
          <t>AT.AT-AG.SM-Deposition-OXN</t>
        </is>
      </c>
      <c r="B135" s="238">
        <f>'2a. Database N flows'!J93</f>
        <v/>
      </c>
      <c r="C135" s="239">
        <f>'2a. Database N flows'!G93</f>
        <v/>
      </c>
      <c r="D135" s="182">
        <f>VLOOKUP(Flows[[#This Row],[Input]],'5.a Definitions'!$B$3:$C$11,2,FALSE)</f>
        <v/>
      </c>
      <c r="E135" s="238">
        <f>'2a. Database N flows'!D93</f>
        <v/>
      </c>
      <c r="F135" s="182">
        <f>VLOOKUP(Flows[[#This Row],[Output]],'5.a Definitions'!$B$3:$C$11,2,FALSE)</f>
        <v/>
      </c>
      <c r="G135" s="447">
        <f>'2a. Database N flows'!M93</f>
        <v/>
      </c>
      <c r="H135" s="238">
        <f>'2a. Database N flows'!U93</f>
        <v/>
      </c>
    </row>
    <row r="136" ht="14" customHeight="1">
      <c r="A136" s="238" t="inlineStr">
        <is>
          <t>AT.AT-AG.SM-Deposition-RDN</t>
        </is>
      </c>
      <c r="B136" s="238">
        <f>'2a. Database N flows'!J94</f>
        <v/>
      </c>
      <c r="C136" s="239">
        <f>'2a. Database N flows'!G94</f>
        <v/>
      </c>
      <c r="D136" s="182">
        <f>VLOOKUP(Flows[[#This Row],[Input]],'5.a Definitions'!$B$3:$C$11,2,FALSE)</f>
        <v/>
      </c>
      <c r="E136" s="238">
        <f>'2a. Database N flows'!D94</f>
        <v/>
      </c>
      <c r="F136" s="182">
        <f>VLOOKUP(Flows[[#This Row],[Output]],'5.a Definitions'!$B$3:$C$11,2,FALSE)</f>
        <v/>
      </c>
      <c r="G136" s="447">
        <f>'2a. Database N flows'!M94</f>
        <v/>
      </c>
      <c r="H136" s="238">
        <f>'2a. Database N flows'!U94</f>
        <v/>
      </c>
    </row>
    <row r="137" ht="14" customHeight="1">
      <c r="A137" s="238" t="inlineStr">
        <is>
          <t>AT.AT-AG.SM-Biological N2 fixation-N2</t>
        </is>
      </c>
      <c r="B137" s="238">
        <f>'2a. Database N flows'!J95</f>
        <v/>
      </c>
      <c r="C137" s="239">
        <f>'2a. Database N flows'!G95</f>
        <v/>
      </c>
      <c r="D137" s="182">
        <f>VLOOKUP(Flows[[#This Row],[Input]],'5.a Definitions'!$B$3:$C$11,2,FALSE)</f>
        <v/>
      </c>
      <c r="E137" s="238">
        <f>'2a. Database N flows'!D95</f>
        <v/>
      </c>
      <c r="F137" s="182">
        <f>VLOOKUP(Flows[[#This Row],[Output]],'5.a Definitions'!$B$3:$C$11,2,FALSE)</f>
        <v/>
      </c>
      <c r="G137" s="447">
        <f>'2a. Database N flows'!M95</f>
        <v/>
      </c>
      <c r="H137" s="238">
        <f>'2a. Database N flows'!U95</f>
        <v/>
      </c>
    </row>
    <row r="138" ht="14" customHeight="1">
      <c r="A138" s="238" t="inlineStr">
        <is>
          <t>AT.AT-FS.FO-Deposition-OXN</t>
        </is>
      </c>
      <c r="B138" s="238">
        <f>'2a. Database N flows'!#REF!</f>
        <v/>
      </c>
      <c r="C138" s="239">
        <f>'2a. Database N flows'!#REF!</f>
        <v/>
      </c>
      <c r="D138" s="182">
        <f>VLOOKUP(Flows[[#This Row],[Input]],'5.a Definitions'!$B$3:$C$11,2,FALSE)</f>
        <v/>
      </c>
      <c r="E138" s="238">
        <f>'2a. Database N flows'!#REF!</f>
        <v/>
      </c>
      <c r="F138" s="182">
        <f>VLOOKUP(Flows[[#This Row],[Output]],'5.a Definitions'!$B$3:$C$11,2,FALSE)</f>
        <v/>
      </c>
      <c r="G138" s="447">
        <f>'2a. Database N flows'!#REF!</f>
        <v/>
      </c>
      <c r="H138" s="238">
        <f>'2a. Database N flows'!#REF!</f>
        <v/>
      </c>
    </row>
    <row r="139" ht="14" customHeight="1">
      <c r="A139" s="238" t="inlineStr">
        <is>
          <t>AT.AT-FS.FO-Deposition-RDN</t>
        </is>
      </c>
      <c r="B139" s="238">
        <f>'2a. Database N flows'!#REF!</f>
        <v/>
      </c>
      <c r="C139" s="239">
        <f>'2a. Database N flows'!#REF!</f>
        <v/>
      </c>
      <c r="D139" s="182">
        <f>VLOOKUP(Flows[[#This Row],[Input]],'5.a Definitions'!$B$3:$C$11,2,FALSE)</f>
        <v/>
      </c>
      <c r="E139" s="238">
        <f>'2a. Database N flows'!#REF!</f>
        <v/>
      </c>
      <c r="F139" s="182">
        <f>VLOOKUP(Flows[[#This Row],[Output]],'5.a Definitions'!$B$3:$C$11,2,FALSE)</f>
        <v/>
      </c>
      <c r="G139" s="447">
        <f>'2a. Database N flows'!#REF!</f>
        <v/>
      </c>
      <c r="H139" s="238">
        <f>'2a. Database N flows'!#REF!</f>
        <v/>
      </c>
    </row>
    <row r="140" ht="14" customHeight="1">
      <c r="A140" s="238" t="inlineStr">
        <is>
          <t>AT.AT-FS.FO-N2 fixation-N2</t>
        </is>
      </c>
      <c r="B140" s="238">
        <f>'2a. Database N flows'!#REF!</f>
        <v/>
      </c>
      <c r="C140" s="239">
        <f>'2a. Database N flows'!#REF!</f>
        <v/>
      </c>
      <c r="D140" s="182">
        <f>VLOOKUP(Flows[[#This Row],[Input]],'5.a Definitions'!$B$3:$C$11,2,FALSE)</f>
        <v/>
      </c>
      <c r="E140" s="238">
        <f>'2a. Database N flows'!#REF!</f>
        <v/>
      </c>
      <c r="F140" s="182">
        <f>VLOOKUP(Flows[[#This Row],[Output]],'5.a Definitions'!$B$3:$C$11,2,FALSE)</f>
        <v/>
      </c>
      <c r="G140" s="447">
        <f>'2a. Database N flows'!#REF!</f>
        <v/>
      </c>
      <c r="H140" s="238">
        <f>'2a. Database N flows'!#REF!</f>
        <v/>
      </c>
    </row>
    <row r="141" ht="14" customHeight="1">
      <c r="A141" s="238" t="inlineStr">
        <is>
          <t>AT.AT-FS.WL-Deposition-OXN</t>
        </is>
      </c>
      <c r="B141" s="238">
        <f>'2a. Database N flows'!#REF!</f>
        <v/>
      </c>
      <c r="C141" s="239">
        <f>'2a. Database N flows'!#REF!</f>
        <v/>
      </c>
      <c r="D141" s="182">
        <f>VLOOKUP(Flows[[#This Row],[Input]],'5.a Definitions'!$B$3:$C$11,2,FALSE)</f>
        <v/>
      </c>
      <c r="E141" s="238">
        <f>'2a. Database N flows'!#REF!</f>
        <v/>
      </c>
      <c r="F141" s="182">
        <f>VLOOKUP(Flows[[#This Row],[Output]],'5.a Definitions'!$B$3:$C$11,2,FALSE)</f>
        <v/>
      </c>
      <c r="G141" s="447">
        <f>'2a. Database N flows'!#REF!</f>
        <v/>
      </c>
      <c r="H141" s="238">
        <f>'2a. Database N flows'!#REF!</f>
        <v/>
      </c>
    </row>
    <row r="142" ht="14" customHeight="1">
      <c r="A142" s="238" t="inlineStr">
        <is>
          <t>AT.AT-FS.WL-Deposition-RDN</t>
        </is>
      </c>
      <c r="B142" s="238">
        <f>'2a. Database N flows'!J96</f>
        <v/>
      </c>
      <c r="C142" s="239">
        <f>'2a. Database N flows'!G96</f>
        <v/>
      </c>
      <c r="D142" s="182">
        <f>VLOOKUP(Flows[[#This Row],[Input]],'5.a Definitions'!$B$3:$C$11,2,FALSE)</f>
        <v/>
      </c>
      <c r="E142" s="238">
        <f>'2a. Database N flows'!D96</f>
        <v/>
      </c>
      <c r="F142" s="182">
        <f>VLOOKUP(Flows[[#This Row],[Output]],'5.a Definitions'!$B$3:$C$11,2,FALSE)</f>
        <v/>
      </c>
      <c r="G142" s="447">
        <f>'2a. Database N flows'!M96</f>
        <v/>
      </c>
      <c r="H142" s="238">
        <f>'2a. Database N flows'!U96</f>
        <v/>
      </c>
    </row>
    <row r="143" ht="14" customHeight="1">
      <c r="A143" s="238" t="inlineStr">
        <is>
          <t>AT.AT-FS.WL-N2 fixation-N2</t>
        </is>
      </c>
      <c r="B143" s="238">
        <f>'2a. Database N flows'!J97</f>
        <v/>
      </c>
      <c r="C143" s="239">
        <f>'2a. Database N flows'!G97</f>
        <v/>
      </c>
      <c r="D143" s="182">
        <f>VLOOKUP(Flows[[#This Row],[Input]],'5.a Definitions'!$B$3:$C$11,2,FALSE)</f>
        <v/>
      </c>
      <c r="E143" s="238">
        <f>'2a. Database N flows'!D97</f>
        <v/>
      </c>
      <c r="F143" s="182">
        <f>VLOOKUP(Flows[[#This Row],[Output]],'5.a Definitions'!$B$3:$C$11,2,FALSE)</f>
        <v/>
      </c>
      <c r="G143" s="447">
        <f>'2a. Database N flows'!M97</f>
        <v/>
      </c>
      <c r="H143" s="238">
        <f>'2a. Database N flows'!U97</f>
        <v/>
      </c>
    </row>
    <row r="144" ht="14" customHeight="1">
      <c r="A144" s="238" t="inlineStr">
        <is>
          <t>AT.AT-FS.OL-Deposition-OXN</t>
        </is>
      </c>
      <c r="B144" s="238">
        <f>'2a. Database N flows'!J98</f>
        <v/>
      </c>
      <c r="C144" s="239">
        <f>'2a. Database N flows'!G98</f>
        <v/>
      </c>
      <c r="D144" s="182">
        <f>VLOOKUP(Flows[[#This Row],[Input]],'5.a Definitions'!$B$3:$C$11,2,FALSE)</f>
        <v/>
      </c>
      <c r="E144" s="238">
        <f>'2a. Database N flows'!D98</f>
        <v/>
      </c>
      <c r="F144" s="182">
        <f>VLOOKUP(Flows[[#This Row],[Output]],'5.a Definitions'!$B$3:$C$11,2,FALSE)</f>
        <v/>
      </c>
      <c r="G144" s="447">
        <f>'2a. Database N flows'!M98</f>
        <v/>
      </c>
      <c r="H144" s="238">
        <f>'2a. Database N flows'!U98</f>
        <v/>
      </c>
    </row>
    <row r="145" ht="14" customHeight="1">
      <c r="A145" s="238" t="inlineStr">
        <is>
          <t>AT.AT-FS.OL-Deposition-RDN</t>
        </is>
      </c>
      <c r="B145" s="238">
        <f>'2a. Database N flows'!J99</f>
        <v/>
      </c>
      <c r="C145" s="239">
        <f>'2a. Database N flows'!G99</f>
        <v/>
      </c>
      <c r="D145" s="182">
        <f>VLOOKUP(Flows[[#This Row],[Input]],'5.a Definitions'!$B$3:$C$11,2,FALSE)</f>
        <v/>
      </c>
      <c r="E145" s="238">
        <f>'2a. Database N flows'!D99</f>
        <v/>
      </c>
      <c r="F145" s="182">
        <f>VLOOKUP(Flows[[#This Row],[Output]],'5.a Definitions'!$B$3:$C$11,2,FALSE)</f>
        <v/>
      </c>
      <c r="G145" s="447">
        <f>'2a. Database N flows'!M99</f>
        <v/>
      </c>
      <c r="H145" s="238">
        <f>'2a. Database N flows'!U99</f>
        <v/>
      </c>
    </row>
    <row r="146" ht="14" customHeight="1">
      <c r="A146" s="238" t="inlineStr">
        <is>
          <t>AT.AT-FS.OL-N2 fixation-N2</t>
        </is>
      </c>
      <c r="B146" s="238">
        <f>'2a. Database N flows'!J100</f>
        <v/>
      </c>
      <c r="C146" s="239">
        <f>'2a. Database N flows'!G100</f>
        <v/>
      </c>
      <c r="D146" s="182">
        <f>VLOOKUP(Flows[[#This Row],[Input]],'5.a Definitions'!$B$3:$C$11,2,FALSE)</f>
        <v/>
      </c>
      <c r="E146" s="238">
        <f>'2a. Database N flows'!D100</f>
        <v/>
      </c>
      <c r="F146" s="182">
        <f>VLOOKUP(Flows[[#This Row],[Output]],'5.a Definitions'!$B$3:$C$11,2,FALSE)</f>
        <v/>
      </c>
      <c r="G146" s="447">
        <f>'2a. Database N flows'!M100</f>
        <v/>
      </c>
      <c r="H146" s="238">
        <f>'2a. Database N flows'!U100</f>
        <v/>
      </c>
    </row>
    <row r="147" ht="14" customHeight="1">
      <c r="A147" s="238" t="inlineStr">
        <is>
          <t>AT.AT-HS.HS-Deposition-OXN</t>
        </is>
      </c>
      <c r="B147" s="238">
        <f>'2a. Database N flows'!J101</f>
        <v/>
      </c>
      <c r="C147" s="239">
        <f>'2a. Database N flows'!G101</f>
        <v/>
      </c>
      <c r="D147" s="182">
        <f>VLOOKUP(Flows[[#This Row],[Input]],'5.a Definitions'!$B$3:$C$11,2,FALSE)</f>
        <v/>
      </c>
      <c r="E147" s="238">
        <f>'2a. Database N flows'!D101</f>
        <v/>
      </c>
      <c r="F147" s="182">
        <f>VLOOKUP(Flows[[#This Row],[Output]],'5.a Definitions'!$B$3:$C$11,2,FALSE)</f>
        <v/>
      </c>
      <c r="G147" s="447">
        <f>'2a. Database N flows'!M101</f>
        <v/>
      </c>
      <c r="H147" s="238">
        <f>'2a. Database N flows'!U101</f>
        <v/>
      </c>
    </row>
    <row r="148" ht="14" customHeight="1">
      <c r="A148" s="238" t="inlineStr">
        <is>
          <t>AT.AT-HS.HS-Deposition-RDN</t>
        </is>
      </c>
      <c r="B148" s="238">
        <f>'2a. Database N flows'!J102</f>
        <v/>
      </c>
      <c r="C148" s="239">
        <f>'2a. Database N flows'!G102</f>
        <v/>
      </c>
      <c r="D148" s="182">
        <f>VLOOKUP(Flows[[#This Row],[Input]],'5.a Definitions'!$B$3:$C$11,2,FALSE)</f>
        <v/>
      </c>
      <c r="E148" s="238">
        <f>'2a. Database N flows'!D102</f>
        <v/>
      </c>
      <c r="F148" s="182">
        <f>VLOOKUP(Flows[[#This Row],[Output]],'5.a Definitions'!$B$3:$C$11,2,FALSE)</f>
        <v/>
      </c>
      <c r="G148" s="447">
        <f>'2a. Database N flows'!M102</f>
        <v/>
      </c>
      <c r="H148" s="238">
        <f>'2a. Database N flows'!U102</f>
        <v/>
      </c>
    </row>
    <row r="149" ht="14" customHeight="1">
      <c r="A149" s="238" t="inlineStr">
        <is>
          <t>AT.AT-HY.SW-Deposition-OXN</t>
        </is>
      </c>
      <c r="B149" s="238">
        <f>'2a. Database N flows'!#REF!</f>
        <v/>
      </c>
      <c r="C149" s="239">
        <f>'2a. Database N flows'!#REF!</f>
        <v/>
      </c>
      <c r="D149" s="182">
        <f>VLOOKUP(Flows[[#This Row],[Input]],'5.a Definitions'!$B$3:$C$11,2,FALSE)</f>
        <v/>
      </c>
      <c r="E149" s="238">
        <f>'2a. Database N flows'!#REF!</f>
        <v/>
      </c>
      <c r="F149" s="182">
        <f>VLOOKUP(Flows[[#This Row],[Output]],'5.a Definitions'!$B$3:$C$11,2,FALSE)</f>
        <v/>
      </c>
      <c r="G149" s="447">
        <f>'2a. Database N flows'!#REF!</f>
        <v/>
      </c>
      <c r="H149" s="238">
        <f>'2a. Database N flows'!#REF!</f>
        <v/>
      </c>
    </row>
    <row r="150" ht="14" customHeight="1">
      <c r="A150" s="238" t="inlineStr">
        <is>
          <t>AT.AT-HY.SW-Deposition-RDN</t>
        </is>
      </c>
      <c r="B150" s="238">
        <f>'2a. Database N flows'!#REF!</f>
        <v/>
      </c>
      <c r="C150" s="239">
        <f>'2a. Database N flows'!#REF!</f>
        <v/>
      </c>
      <c r="D150" s="182">
        <f>VLOOKUP(Flows[[#This Row],[Input]],'5.a Definitions'!$B$3:$C$11,2,FALSE)</f>
        <v/>
      </c>
      <c r="E150" s="238">
        <f>'2a. Database N flows'!#REF!</f>
        <v/>
      </c>
      <c r="F150" s="182">
        <f>VLOOKUP(Flows[[#This Row],[Output]],'5.a Definitions'!$B$3:$C$11,2,FALSE)</f>
        <v/>
      </c>
      <c r="G150" s="447">
        <f>'2a. Database N flows'!#REF!</f>
        <v/>
      </c>
      <c r="H150" s="238">
        <f>'2a. Database N flows'!#REF!</f>
        <v/>
      </c>
    </row>
    <row r="151" ht="14" customHeight="1">
      <c r="A151" s="238" t="inlineStr">
        <is>
          <t>AT.AT-HY.SW-N2 fixation-N2</t>
        </is>
      </c>
      <c r="B151" s="238">
        <f>'2a. Database N flows'!#REF!</f>
        <v/>
      </c>
      <c r="C151" s="239">
        <f>'2a. Database N flows'!#REF!</f>
        <v/>
      </c>
      <c r="D151" s="182">
        <f>VLOOKUP(Flows[[#This Row],[Input]],'5.a Definitions'!$B$3:$C$11,2,FALSE)</f>
        <v/>
      </c>
      <c r="E151" s="238">
        <f>'2a. Database N flows'!#REF!</f>
        <v/>
      </c>
      <c r="F151" s="182">
        <f>VLOOKUP(Flows[[#This Row],[Output]],'5.a Definitions'!$B$3:$C$11,2,FALSE)</f>
        <v/>
      </c>
      <c r="G151" s="447">
        <f>'2a. Database N flows'!#REF!</f>
        <v/>
      </c>
      <c r="H151" s="238">
        <f>'2a. Database N flows'!#REF!</f>
        <v/>
      </c>
    </row>
    <row r="152" ht="14" customHeight="1">
      <c r="A152" s="238" t="inlineStr">
        <is>
          <t>AT.AT-HY.CW-Deposition-OXN</t>
        </is>
      </c>
      <c r="B152" s="238">
        <f>'2a. Database N flows'!J103</f>
        <v/>
      </c>
      <c r="C152" s="239">
        <f>'2a. Database N flows'!G103</f>
        <v/>
      </c>
      <c r="D152" s="182">
        <f>VLOOKUP(Flows[[#This Row],[Input]],'5.a Definitions'!$B$3:$C$11,2,FALSE)</f>
        <v/>
      </c>
      <c r="E152" s="238">
        <f>'2a. Database N flows'!D103</f>
        <v/>
      </c>
      <c r="F152" s="182">
        <f>VLOOKUP(Flows[[#This Row],[Output]],'5.a Definitions'!$B$3:$C$11,2,FALSE)</f>
        <v/>
      </c>
      <c r="G152" s="447">
        <f>'2a. Database N flows'!M103</f>
        <v/>
      </c>
      <c r="H152" s="238">
        <f>'2a. Database N flows'!U103</f>
        <v/>
      </c>
    </row>
    <row r="153" ht="14" customHeight="1">
      <c r="A153" s="238" t="inlineStr">
        <is>
          <t>AT.AT-HY.CW-Deposition-RDN</t>
        </is>
      </c>
      <c r="B153" s="238">
        <f>'2a. Database N flows'!J104</f>
        <v/>
      </c>
      <c r="C153" s="239">
        <f>'2a. Database N flows'!G104</f>
        <v/>
      </c>
      <c r="D153" s="182">
        <f>VLOOKUP(Flows[[#This Row],[Input]],'5.a Definitions'!$B$3:$C$11,2,FALSE)</f>
        <v/>
      </c>
      <c r="E153" s="238">
        <f>'2a. Database N flows'!D104</f>
        <v/>
      </c>
      <c r="F153" s="182">
        <f>VLOOKUP(Flows[[#This Row],[Output]],'5.a Definitions'!$B$3:$C$11,2,FALSE)</f>
        <v/>
      </c>
      <c r="G153" s="447">
        <f>'2a. Database N flows'!M104</f>
        <v/>
      </c>
      <c r="H153" s="238">
        <f>'2a. Database N flows'!U104</f>
        <v/>
      </c>
    </row>
    <row r="154" ht="14" customHeight="1">
      <c r="A154" s="238" t="inlineStr">
        <is>
          <t>AT.AT-HY.CW-N2 fixation-N2</t>
        </is>
      </c>
      <c r="B154" s="238">
        <f>'2a. Database N flows'!J105</f>
        <v/>
      </c>
      <c r="C154" s="239">
        <f>'2a. Database N flows'!G105</f>
        <v/>
      </c>
      <c r="D154" s="182">
        <f>VLOOKUP(Flows[[#This Row],[Input]],'5.a Definitions'!$B$3:$C$11,2,FALSE)</f>
        <v/>
      </c>
      <c r="E154" s="238">
        <f>'2a. Database N flows'!D105</f>
        <v/>
      </c>
      <c r="F154" s="182">
        <f>VLOOKUP(Flows[[#This Row],[Output]],'5.a Definitions'!$B$3:$C$11,2,FALSE)</f>
        <v/>
      </c>
      <c r="G154" s="447">
        <f>'2a. Database N flows'!M105</f>
        <v/>
      </c>
      <c r="H154" s="238">
        <f>'2a. Database N flows'!U105</f>
        <v/>
      </c>
    </row>
    <row r="155" ht="14" customHeight="1">
      <c r="A155" s="238" t="inlineStr">
        <is>
          <t>AT.AT-RW.RW-Atmospheric outflow-RDN</t>
        </is>
      </c>
      <c r="B155" s="238">
        <f>'2a. Database N flows'!J106</f>
        <v/>
      </c>
      <c r="C155" s="239">
        <f>'2a. Database N flows'!G106</f>
        <v/>
      </c>
      <c r="D155" s="182">
        <f>VLOOKUP(Flows[[#This Row],[Input]],'5.a Definitions'!$B$3:$C$11,2,FALSE)</f>
        <v/>
      </c>
      <c r="E155" s="238">
        <f>'2a. Database N flows'!D106</f>
        <v/>
      </c>
      <c r="F155" s="182">
        <f>VLOOKUP(Flows[[#This Row],[Output]],'5.a Definitions'!$B$3:$C$11,2,FALSE)</f>
        <v/>
      </c>
      <c r="G155" s="447">
        <f>'2a. Database N flows'!M106</f>
        <v/>
      </c>
      <c r="H155" s="238">
        <f>'2a. Database N flows'!U106</f>
        <v/>
      </c>
    </row>
    <row r="156" ht="14" customHeight="1">
      <c r="A156" s="238" t="inlineStr">
        <is>
          <t>AT.AT-RW.RW-Atmospheric outflow-OXN</t>
        </is>
      </c>
      <c r="B156" s="238">
        <f>'2a. Database N flows'!J107</f>
        <v/>
      </c>
      <c r="C156" s="239">
        <f>'2a. Database N flows'!G107</f>
        <v/>
      </c>
      <c r="D156" s="182">
        <f>VLOOKUP(Flows[[#This Row],[Input]],'5.a Definitions'!$B$3:$C$11,2,FALSE)</f>
        <v/>
      </c>
      <c r="E156" s="238">
        <f>'2a. Database N flows'!D107</f>
        <v/>
      </c>
      <c r="F156" s="182">
        <f>VLOOKUP(Flows[[#This Row],[Output]],'5.a Definitions'!$B$3:$C$11,2,FALSE)</f>
        <v/>
      </c>
      <c r="G156" s="447">
        <f>'2a. Database N flows'!M107</f>
        <v/>
      </c>
      <c r="H156" s="238">
        <f>'2a. Database N flows'!U107</f>
        <v/>
      </c>
    </row>
    <row r="157" ht="14" customHeight="1">
      <c r="A157" s="238" t="inlineStr">
        <is>
          <t>HY.GW-AG.MM-Animal drinking water-Nmix</t>
        </is>
      </c>
      <c r="B157" s="238">
        <f>'2a. Database N flows'!J108</f>
        <v/>
      </c>
      <c r="C157" s="239">
        <f>'2a. Database N flows'!G108</f>
        <v/>
      </c>
      <c r="D157" s="182">
        <f>VLOOKUP(Flows[[#This Row],[Input]],'5.a Definitions'!$B$3:$C$11,2,FALSE)</f>
        <v/>
      </c>
      <c r="E157" s="238">
        <f>'2a. Database N flows'!D108</f>
        <v/>
      </c>
      <c r="F157" s="182">
        <f>VLOOKUP(Flows[[#This Row],[Output]],'5.a Definitions'!$B$3:$C$11,2,FALSE)</f>
        <v/>
      </c>
      <c r="G157" s="447">
        <f>'2a. Database N flows'!M108</f>
        <v/>
      </c>
      <c r="H157" s="238">
        <f>'2a. Database N flows'!U108</f>
        <v/>
      </c>
    </row>
    <row r="158" ht="14" customHeight="1">
      <c r="A158" s="238" t="inlineStr">
        <is>
          <t>HY.GW-AG.SM-Irrigation-Nmix</t>
        </is>
      </c>
      <c r="B158" s="238">
        <f>'2a. Database N flows'!J109</f>
        <v/>
      </c>
      <c r="C158" s="239">
        <f>'2a. Database N flows'!G109</f>
        <v/>
      </c>
      <c r="D158" s="182">
        <f>VLOOKUP(Flows[[#This Row],[Input]],'5.a Definitions'!$B$3:$C$11,2,FALSE)</f>
        <v/>
      </c>
      <c r="E158" s="238">
        <f>'2a. Database N flows'!D109</f>
        <v/>
      </c>
      <c r="F158" s="182">
        <f>VLOOKUP(Flows[[#This Row],[Output]],'5.a Definitions'!$B$3:$C$11,2,FALSE)</f>
        <v/>
      </c>
      <c r="G158" s="447">
        <f>'2a. Database N flows'!M109</f>
        <v/>
      </c>
      <c r="H158" s="238">
        <f>'2a. Database N flows'!U109</f>
        <v/>
      </c>
    </row>
    <row r="159" ht="14" customHeight="1">
      <c r="A159" s="238" t="inlineStr">
        <is>
          <t>HY.GW-HS.HS-Drinking water-Nmix</t>
        </is>
      </c>
      <c r="B159" s="238">
        <f>'2a. Database N flows'!J110</f>
        <v/>
      </c>
      <c r="C159" s="239">
        <f>'2a. Database N flows'!G110</f>
        <v/>
      </c>
      <c r="D159" s="182">
        <f>VLOOKUP(Flows[[#This Row],[Input]],'5.a Definitions'!$B$3:$C$11,2,FALSE)</f>
        <v/>
      </c>
      <c r="E159" s="238">
        <f>'2a. Database N flows'!D110</f>
        <v/>
      </c>
      <c r="F159" s="182">
        <f>VLOOKUP(Flows[[#This Row],[Output]],'5.a Definitions'!$B$3:$C$11,2,FALSE)</f>
        <v/>
      </c>
      <c r="G159" s="447">
        <f>'2a. Database N flows'!M110</f>
        <v/>
      </c>
      <c r="H159" s="238">
        <f>'2a. Database N flows'!U110</f>
        <v/>
      </c>
    </row>
    <row r="160" ht="14" customHeight="1">
      <c r="A160" s="238" t="inlineStr">
        <is>
          <t>HY.GW-AT.AT-Emissions-N2</t>
        </is>
      </c>
      <c r="B160" s="238">
        <f>'2a. Database N flows'!#REF!</f>
        <v/>
      </c>
      <c r="C160" s="239">
        <f>'2a. Database N flows'!#REF!</f>
        <v/>
      </c>
      <c r="D160" s="182">
        <f>VLOOKUP(Flows[[#This Row],[Input]],'5.a Definitions'!$B$3:$C$11,2,FALSE)</f>
        <v/>
      </c>
      <c r="E160" s="238">
        <f>'2a. Database N flows'!#REF!</f>
        <v/>
      </c>
      <c r="F160" s="182">
        <f>VLOOKUP(Flows[[#This Row],[Output]],'5.a Definitions'!$B$3:$C$11,2,FALSE)</f>
        <v/>
      </c>
      <c r="G160" s="447">
        <f>'2a. Database N flows'!#REF!</f>
        <v/>
      </c>
      <c r="H160" s="238">
        <f>'2a. Database N flows'!#REF!</f>
        <v/>
      </c>
    </row>
    <row r="161" ht="14" customHeight="1">
      <c r="A161" s="238" t="inlineStr">
        <is>
          <t>HY.GW-AT.AT-Emissions-N2O</t>
        </is>
      </c>
      <c r="B161" s="238">
        <f>'2a. Database N flows'!#REF!</f>
        <v/>
      </c>
      <c r="C161" s="239">
        <f>'2a. Database N flows'!#REF!</f>
        <v/>
      </c>
      <c r="D161" s="182">
        <f>VLOOKUP(Flows[[#This Row],[Input]],'5.a Definitions'!$B$3:$C$11,2,FALSE)</f>
        <v/>
      </c>
      <c r="E161" s="238">
        <f>'2a. Database N flows'!#REF!</f>
        <v/>
      </c>
      <c r="F161" s="182">
        <f>VLOOKUP(Flows[[#This Row],[Output]],'5.a Definitions'!$B$3:$C$11,2,FALSE)</f>
        <v/>
      </c>
      <c r="G161" s="447">
        <f>'2a. Database N flows'!#REF!</f>
        <v/>
      </c>
      <c r="H161" s="238">
        <f>'2a. Database N flows'!#REF!</f>
        <v/>
      </c>
    </row>
    <row r="162" ht="14" customHeight="1">
      <c r="A162" s="238" t="inlineStr">
        <is>
          <t>HY.GW-AT.AT-Emissions-NOx</t>
        </is>
      </c>
      <c r="B162" s="238">
        <f>'2a. Database N flows'!#REF!</f>
        <v/>
      </c>
      <c r="C162" s="239">
        <f>'2a. Database N flows'!#REF!</f>
        <v/>
      </c>
      <c r="D162" s="182">
        <f>VLOOKUP(Flows[[#This Row],[Input]],'5.a Definitions'!$B$3:$C$11,2,FALSE)</f>
        <v/>
      </c>
      <c r="E162" s="238">
        <f>'2a. Database N flows'!#REF!</f>
        <v/>
      </c>
      <c r="F162" s="182">
        <f>VLOOKUP(Flows[[#This Row],[Output]],'5.a Definitions'!$B$3:$C$11,2,FALSE)</f>
        <v/>
      </c>
      <c r="G162" s="447">
        <f>'2a. Database N flows'!#REF!</f>
        <v/>
      </c>
      <c r="H162" s="238">
        <f>'2a. Database N flows'!#REF!</f>
        <v/>
      </c>
    </row>
    <row r="163" ht="14" customHeight="1">
      <c r="A163" s="238" t="inlineStr">
        <is>
          <t>HY.GW-HY.CW-Inflow to coastal waters-Nmix</t>
        </is>
      </c>
      <c r="B163" s="238">
        <f>'2a. Database N flows'!#REF!</f>
        <v/>
      </c>
      <c r="C163" s="239">
        <f>'2a. Database N flows'!#REF!</f>
        <v/>
      </c>
      <c r="D163" s="182">
        <f>VLOOKUP(Flows[[#This Row],[Input]],'5.a Definitions'!$B$3:$C$11,2,FALSE)</f>
        <v/>
      </c>
      <c r="E163" s="238">
        <f>'2a. Database N flows'!#REF!</f>
        <v/>
      </c>
      <c r="F163" s="182">
        <f>VLOOKUP(Flows[[#This Row],[Output]],'5.a Definitions'!$B$3:$C$11,2,FALSE)</f>
        <v/>
      </c>
      <c r="G163" s="447">
        <f>'2a. Database N flows'!#REF!</f>
        <v/>
      </c>
      <c r="H163" s="238">
        <f>'2a. Database N flows'!#REF!</f>
        <v/>
      </c>
    </row>
    <row r="164" ht="14" customHeight="1">
      <c r="A164" s="238" t="inlineStr">
        <is>
          <t>HY.GW-HY.SW-Groundwater outflow-Nmix</t>
        </is>
      </c>
      <c r="B164" s="238">
        <f>'2a. Database N flows'!#REF!</f>
        <v/>
      </c>
      <c r="C164" s="239">
        <f>'2a. Database N flows'!#REF!</f>
        <v/>
      </c>
      <c r="D164" s="182">
        <f>VLOOKUP(Flows[[#This Row],[Input]],'5.a Definitions'!$B$3:$C$11,2,FALSE)</f>
        <v/>
      </c>
      <c r="E164" s="238">
        <f>'2a. Database N flows'!#REF!</f>
        <v/>
      </c>
      <c r="F164" s="182">
        <f>VLOOKUP(Flows[[#This Row],[Output]],'5.a Definitions'!$B$3:$C$11,2,FALSE)</f>
        <v/>
      </c>
      <c r="G164" s="447">
        <f>'2a. Database N flows'!#REF!</f>
        <v/>
      </c>
      <c r="H164" s="238">
        <f>'2a. Database N flows'!#REF!</f>
        <v/>
      </c>
    </row>
    <row r="165" ht="14" customHeight="1">
      <c r="A165" s="238" t="inlineStr">
        <is>
          <t>HY.GW-RW.RW-Export of groundwater-Nmix</t>
        </is>
      </c>
      <c r="B165" s="238">
        <f>'2a. Database N flows'!#REF!</f>
        <v/>
      </c>
      <c r="C165" s="239">
        <f>'2a. Database N flows'!#REF!</f>
        <v/>
      </c>
      <c r="D165" s="182">
        <f>VLOOKUP(Flows[[#This Row],[Input]],'5.a Definitions'!$B$3:$C$11,2,FALSE)</f>
        <v/>
      </c>
      <c r="E165" s="238">
        <f>'2a. Database N flows'!#REF!</f>
        <v/>
      </c>
      <c r="F165" s="182">
        <f>VLOOKUP(Flows[[#This Row],[Output]],'5.a Definitions'!$B$3:$C$11,2,FALSE)</f>
        <v/>
      </c>
      <c r="G165" s="447">
        <f>'2a. Database N flows'!#REF!</f>
        <v/>
      </c>
      <c r="H165" s="238">
        <f>'2a. Database N flows'!#REF!</f>
        <v/>
      </c>
    </row>
    <row r="166" ht="14" customHeight="1">
      <c r="A166" s="238" t="inlineStr">
        <is>
          <t>HY.SW-MP.FP-Fish (wild catch)-Nmix</t>
        </is>
      </c>
      <c r="B166" s="238">
        <f>'2a. Database N flows'!#REF!</f>
        <v/>
      </c>
      <c r="C166" s="239">
        <f>'2a. Database N flows'!#REF!</f>
        <v/>
      </c>
      <c r="D166" s="182">
        <f>VLOOKUP(Flows[[#This Row],[Input]],'5.a Definitions'!$B$3:$C$11,2,FALSE)</f>
        <v/>
      </c>
      <c r="E166" s="238">
        <f>'2a. Database N flows'!#REF!</f>
        <v/>
      </c>
      <c r="F166" s="182">
        <f>VLOOKUP(Flows[[#This Row],[Output]],'5.a Definitions'!$B$3:$C$11,2,FALSE)</f>
        <v/>
      </c>
      <c r="G166" s="447">
        <f>'2a. Database N flows'!#REF!</f>
        <v/>
      </c>
      <c r="H166" s="238">
        <f>'2a. Database N flows'!#REF!</f>
        <v/>
      </c>
    </row>
    <row r="167" ht="14" customHeight="1">
      <c r="A167" s="238" t="inlineStr">
        <is>
          <t>HY.SW-AG.BC-Biomass for energy production-Nmix</t>
        </is>
      </c>
      <c r="B167" s="238">
        <f>'2a. Database N flows'!#REF!</f>
        <v/>
      </c>
      <c r="C167" s="239">
        <f>'2a. Database N flows'!#REF!</f>
        <v/>
      </c>
      <c r="D167" s="182">
        <f>VLOOKUP(Flows[[#This Row],[Input]],'5.a Definitions'!$B$3:$C$11,2,FALSE)</f>
        <v/>
      </c>
      <c r="E167" s="238">
        <f>'2a. Database N flows'!#REF!</f>
        <v/>
      </c>
      <c r="F167" s="182">
        <f>VLOOKUP(Flows[[#This Row],[Output]],'5.a Definitions'!$B$3:$C$11,2,FALSE)</f>
        <v/>
      </c>
      <c r="G167" s="447">
        <f>'2a. Database N flows'!#REF!</f>
        <v/>
      </c>
      <c r="H167" s="238">
        <f>'2a. Database N flows'!#REF!</f>
        <v/>
      </c>
    </row>
    <row r="168" ht="14" customHeight="1">
      <c r="A168" s="238" t="inlineStr">
        <is>
          <t>HY.SW-AT.AT-Emissions-N2</t>
        </is>
      </c>
      <c r="B168" s="238">
        <f>'2a. Database N flows'!#REF!</f>
        <v/>
      </c>
      <c r="C168" s="239">
        <f>'2a. Database N flows'!#REF!</f>
        <v/>
      </c>
      <c r="D168" s="182">
        <f>VLOOKUP(Flows[[#This Row],[Input]],'5.a Definitions'!$B$3:$C$11,2,FALSE)</f>
        <v/>
      </c>
      <c r="E168" s="238">
        <f>'2a. Database N flows'!#REF!</f>
        <v/>
      </c>
      <c r="F168" s="182">
        <f>VLOOKUP(Flows[[#This Row],[Output]],'5.a Definitions'!$B$3:$C$11,2,FALSE)</f>
        <v/>
      </c>
      <c r="G168" s="447">
        <f>'2a. Database N flows'!#REF!</f>
        <v/>
      </c>
      <c r="H168" s="238">
        <f>'2a. Database N flows'!#REF!</f>
        <v/>
      </c>
    </row>
    <row r="169" ht="14" customHeight="1">
      <c r="A169" s="238" t="inlineStr">
        <is>
          <t>HY.SW-AT.AT-Emissions-N2O</t>
        </is>
      </c>
      <c r="B169" s="238">
        <f>'2a. Database N flows'!#REF!</f>
        <v/>
      </c>
      <c r="C169" s="239">
        <f>'2a. Database N flows'!#REF!</f>
        <v/>
      </c>
      <c r="D169" s="182">
        <f>VLOOKUP(Flows[[#This Row],[Input]],'5.a Definitions'!$B$3:$C$11,2,FALSE)</f>
        <v/>
      </c>
      <c r="E169" s="238">
        <f>'2a. Database N flows'!#REF!</f>
        <v/>
      </c>
      <c r="F169" s="182">
        <f>VLOOKUP(Flows[[#This Row],[Output]],'5.a Definitions'!$B$3:$C$11,2,FALSE)</f>
        <v/>
      </c>
      <c r="G169" s="447">
        <f>'2a. Database N flows'!#REF!</f>
        <v/>
      </c>
      <c r="H169" s="238">
        <f>'2a. Database N flows'!#REF!</f>
        <v/>
      </c>
    </row>
    <row r="170" ht="14" customHeight="1">
      <c r="A170" s="182" t="inlineStr">
        <is>
          <t>HY.SW-AT.AT-Emissions-NOx</t>
        </is>
      </c>
      <c r="B170" s="238">
        <f>'2a. Database N flows'!#REF!</f>
        <v/>
      </c>
      <c r="C170" s="239">
        <f>'2a. Database N flows'!#REF!</f>
        <v/>
      </c>
      <c r="D170" s="182">
        <f>VLOOKUP(Flows[[#This Row],[Input]],'5.a Definitions'!$B$3:$C$11,2,FALSE)</f>
        <v/>
      </c>
      <c r="E170" s="238">
        <f>'2a. Database N flows'!#REF!</f>
        <v/>
      </c>
      <c r="F170" s="182">
        <f>VLOOKUP(Flows[[#This Row],[Output]],'5.a Definitions'!$B$3:$C$11,2,FALSE)</f>
        <v/>
      </c>
      <c r="G170" s="447">
        <f>'2a. Database N flows'!#REF!</f>
        <v/>
      </c>
      <c r="H170" s="238">
        <f>'2a. Database N flows'!#REF!</f>
        <v/>
      </c>
    </row>
    <row r="171" ht="14" customHeight="1">
      <c r="A171" s="182" t="inlineStr">
        <is>
          <t>HY.SW-HY.GW-Inflow to groundwater-Nmix</t>
        </is>
      </c>
      <c r="B171" s="238">
        <f>'2a. Database N flows'!#REF!</f>
        <v/>
      </c>
      <c r="C171" s="239">
        <f>'2a. Database N flows'!#REF!</f>
        <v/>
      </c>
      <c r="D171" s="182">
        <f>VLOOKUP(Flows[[#This Row],[Input]],'5.a Definitions'!$B$3:$C$11,2,FALSE)</f>
        <v/>
      </c>
      <c r="E171" s="238">
        <f>'2a. Database N flows'!#REF!</f>
        <v/>
      </c>
      <c r="F171" s="182">
        <f>VLOOKUP(Flows[[#This Row],[Output]],'5.a Definitions'!$B$3:$C$11,2,FALSE)</f>
        <v/>
      </c>
      <c r="G171" s="447">
        <f>'2a. Database N flows'!#REF!</f>
        <v/>
      </c>
      <c r="H171" s="238">
        <f>'2a. Database N flows'!#REF!</f>
        <v/>
      </c>
    </row>
    <row r="172" ht="14" customHeight="1">
      <c r="A172" s="182" t="inlineStr">
        <is>
          <t>HY.SW-HY.CW-Inflow to coastal waters-Nmix</t>
        </is>
      </c>
      <c r="B172" s="238">
        <f>'2a. Database N flows'!#REF!</f>
        <v/>
      </c>
      <c r="C172" s="239">
        <f>'2a. Database N flows'!#REF!</f>
        <v/>
      </c>
      <c r="D172" s="182">
        <f>VLOOKUP(Flows[[#This Row],[Input]],'5.a Definitions'!$B$3:$C$11,2,FALSE)</f>
        <v/>
      </c>
      <c r="E172" s="238">
        <f>'2a. Database N flows'!#REF!</f>
        <v/>
      </c>
      <c r="F172" s="182">
        <f>VLOOKUP(Flows[[#This Row],[Output]],'5.a Definitions'!$B$3:$C$11,2,FALSE)</f>
        <v/>
      </c>
      <c r="G172" s="447">
        <f>'2a. Database N flows'!#REF!</f>
        <v/>
      </c>
      <c r="H172" s="238">
        <f>'2a. Database N flows'!#REF!</f>
        <v/>
      </c>
    </row>
    <row r="173" ht="14" customHeight="1">
      <c r="A173" s="182" t="inlineStr">
        <is>
          <t>HY.SW-RW.RW-Export of surface water-Nmix</t>
        </is>
      </c>
      <c r="B173" s="238">
        <f>'2a. Database N flows'!J111</f>
        <v/>
      </c>
      <c r="C173" s="239">
        <f>'2a. Database N flows'!G111</f>
        <v/>
      </c>
      <c r="D173" s="182">
        <f>VLOOKUP(Flows[[#This Row],[Input]],'5.a Definitions'!$B$3:$C$11,2,FALSE)</f>
        <v/>
      </c>
      <c r="E173" s="238">
        <f>'2a. Database N flows'!D111</f>
        <v/>
      </c>
      <c r="F173" s="182">
        <f>VLOOKUP(Flows[[#This Row],[Output]],'5.a Definitions'!$B$3:$C$11,2,FALSE)</f>
        <v/>
      </c>
      <c r="G173" s="447">
        <f>'2a. Database N flows'!M111</f>
        <v/>
      </c>
      <c r="H173" s="238">
        <f>'2a. Database N flows'!U111</f>
        <v/>
      </c>
    </row>
    <row r="174" ht="14" customHeight="1">
      <c r="A174" s="182" t="inlineStr">
        <is>
          <t>HY.CW-MP.FP-Shellfish-Nmix</t>
        </is>
      </c>
      <c r="B174" s="238">
        <f>'2a. Database N flows'!J112</f>
        <v/>
      </c>
      <c r="C174" s="239">
        <f>'2a. Database N flows'!G112</f>
        <v/>
      </c>
      <c r="D174" s="182">
        <f>VLOOKUP(Flows[[#This Row],[Input]],'5.a Definitions'!$B$3:$C$11,2,FALSE)</f>
        <v/>
      </c>
      <c r="E174" s="238">
        <f>'2a. Database N flows'!D112</f>
        <v/>
      </c>
      <c r="F174" s="182">
        <f>VLOOKUP(Flows[[#This Row],[Output]],'5.a Definitions'!$B$3:$C$11,2,FALSE)</f>
        <v/>
      </c>
      <c r="G174" s="447">
        <f>'2a. Database N flows'!M112</f>
        <v/>
      </c>
      <c r="H174" s="238">
        <f>'2a. Database N flows'!U112</f>
        <v/>
      </c>
    </row>
    <row r="175" ht="14" customHeight="1">
      <c r="A175" s="182" t="inlineStr">
        <is>
          <t>HY.CW-AG.BC-Biomass for energy production-Nmix</t>
        </is>
      </c>
      <c r="B175" s="238">
        <f>'2a. Database N flows'!J113</f>
        <v/>
      </c>
      <c r="C175" s="239">
        <f>'2a. Database N flows'!G113</f>
        <v/>
      </c>
      <c r="D175" s="182">
        <f>VLOOKUP(Flows[[#This Row],[Input]],'5.a Definitions'!$B$3:$C$11,2,FALSE)</f>
        <v/>
      </c>
      <c r="E175" s="238">
        <f>'2a. Database N flows'!D113</f>
        <v/>
      </c>
      <c r="F175" s="182">
        <f>VLOOKUP(Flows[[#This Row],[Output]],'5.a Definitions'!$B$3:$C$11,2,FALSE)</f>
        <v/>
      </c>
      <c r="G175" s="447">
        <f>'2a. Database N flows'!M113</f>
        <v/>
      </c>
      <c r="H175" s="238">
        <f>'2a. Database N flows'!U113</f>
        <v/>
      </c>
    </row>
    <row r="176" ht="14" customHeight="1">
      <c r="A176" s="182" t="inlineStr">
        <is>
          <t>HY.CW-AT.AT-Emissions-N2</t>
        </is>
      </c>
      <c r="B176" s="238">
        <f>'2a. Database N flows'!J114</f>
        <v/>
      </c>
      <c r="C176" s="239">
        <f>'2a. Database N flows'!G114</f>
        <v/>
      </c>
      <c r="D176" s="182">
        <f>VLOOKUP(Flows[[#This Row],[Input]],'5.a Definitions'!$B$3:$C$11,2,FALSE)</f>
        <v/>
      </c>
      <c r="E176" s="238">
        <f>'2a. Database N flows'!D114</f>
        <v/>
      </c>
      <c r="F176" s="182">
        <f>VLOOKUP(Flows[[#This Row],[Output]],'5.a Definitions'!$B$3:$C$11,2,FALSE)</f>
        <v/>
      </c>
      <c r="G176" s="447">
        <f>'2a. Database N flows'!M114</f>
        <v/>
      </c>
      <c r="H176" s="238">
        <f>'2a. Database N flows'!U114</f>
        <v/>
      </c>
    </row>
    <row r="177" ht="14" customHeight="1">
      <c r="A177" s="182" t="inlineStr">
        <is>
          <t>HY.CW-AT.AT-Emissions-N2O</t>
        </is>
      </c>
      <c r="B177" s="238">
        <f>'2a. Database N flows'!J115</f>
        <v/>
      </c>
      <c r="C177" s="239">
        <f>'2a. Database N flows'!G115</f>
        <v/>
      </c>
      <c r="D177" s="182">
        <f>VLOOKUP(Flows[[#This Row],[Input]],'5.a Definitions'!$B$3:$C$11,2,FALSE)</f>
        <v/>
      </c>
      <c r="E177" s="238">
        <f>'2a. Database N flows'!D115</f>
        <v/>
      </c>
      <c r="F177" s="182">
        <f>VLOOKUP(Flows[[#This Row],[Output]],'5.a Definitions'!$B$3:$C$11,2,FALSE)</f>
        <v/>
      </c>
      <c r="G177" s="447">
        <f>'2a. Database N flows'!M115</f>
        <v/>
      </c>
      <c r="H177" s="238">
        <f>'2a. Database N flows'!U115</f>
        <v/>
      </c>
    </row>
    <row r="178" ht="14" customHeight="1">
      <c r="A178" s="182" t="inlineStr">
        <is>
          <t>HY.CW-AT.AT-Emissions-NOx</t>
        </is>
      </c>
      <c r="B178" s="238">
        <f>'2a. Database N flows'!J116</f>
        <v/>
      </c>
      <c r="C178" s="239">
        <f>'2a. Database N flows'!G116</f>
        <v/>
      </c>
      <c r="D178" s="182">
        <f>VLOOKUP(Flows[[#This Row],[Input]],'5.a Definitions'!$B$3:$C$11,2,FALSE)</f>
        <v/>
      </c>
      <c r="E178" s="238">
        <f>'2a. Database N flows'!D116</f>
        <v/>
      </c>
      <c r="F178" s="182">
        <f>VLOOKUP(Flows[[#This Row],[Output]],'5.a Definitions'!$B$3:$C$11,2,FALSE)</f>
        <v/>
      </c>
      <c r="G178" s="447">
        <f>'2a. Database N flows'!M116</f>
        <v/>
      </c>
      <c r="H178" s="238">
        <f>'2a. Database N flows'!U116</f>
        <v/>
      </c>
    </row>
    <row r="179" ht="14" customHeight="1">
      <c r="A179" s="182" t="inlineStr">
        <is>
          <t>HY.AC-MP.FP-Coastal fish and seafood-Nmix</t>
        </is>
      </c>
      <c r="B179" s="238">
        <f>'2a. Database N flows'!#REF!</f>
        <v/>
      </c>
      <c r="C179" s="239">
        <f>'2a. Database N flows'!#REF!</f>
        <v/>
      </c>
      <c r="D179" s="182">
        <f>VLOOKUP(Flows[[#This Row],[Input]],'5.a Definitions'!$B$3:$C$11,2,FALSE)</f>
        <v/>
      </c>
      <c r="E179" s="238">
        <f>'2a. Database N flows'!#REF!</f>
        <v/>
      </c>
      <c r="F179" s="182">
        <f>VLOOKUP(Flows[[#This Row],[Output]],'5.a Definitions'!$B$3:$C$11,2,FALSE)</f>
        <v/>
      </c>
      <c r="G179" s="447">
        <f>'2a. Database N flows'!#REF!</f>
        <v/>
      </c>
      <c r="H179" s="238">
        <f>'2a. Database N flows'!#REF!</f>
        <v/>
      </c>
    </row>
    <row r="180" ht="14" customHeight="1">
      <c r="A180" s="182" t="inlineStr">
        <is>
          <t>HY.AC-MP.FP-Freshwater fish and seafood-Nmix</t>
        </is>
      </c>
      <c r="B180" s="238">
        <f>'2a. Database N flows'!#REF!</f>
        <v/>
      </c>
      <c r="C180" s="239">
        <f>'2a. Database N flows'!#REF!</f>
        <v/>
      </c>
      <c r="D180" s="182">
        <f>VLOOKUP(Flows[[#This Row],[Input]],'5.a Definitions'!$B$3:$C$11,2,FALSE)</f>
        <v/>
      </c>
      <c r="E180" s="238">
        <f>'2a. Database N flows'!#REF!</f>
        <v/>
      </c>
      <c r="F180" s="182">
        <f>VLOOKUP(Flows[[#This Row],[Output]],'5.a Definitions'!$B$3:$C$11,2,FALSE)</f>
        <v/>
      </c>
      <c r="G180" s="447">
        <f>'2a. Database N flows'!#REF!</f>
        <v/>
      </c>
      <c r="H180" s="238">
        <f>'2a. Database N flows'!#REF!</f>
        <v/>
      </c>
    </row>
    <row r="181" ht="14" customHeight="1">
      <c r="A181" s="182" t="inlineStr">
        <is>
          <t>HY.AC-AT.AT-Emissions-NH3</t>
        </is>
      </c>
      <c r="B181" s="238">
        <f>'2a. Database N flows'!#REF!</f>
        <v/>
      </c>
      <c r="C181" s="239">
        <f>'2a. Database N flows'!#REF!</f>
        <v/>
      </c>
      <c r="D181" s="182">
        <f>VLOOKUP(Flows[[#This Row],[Input]],'5.a Definitions'!$B$3:$C$11,2,FALSE)</f>
        <v/>
      </c>
      <c r="E181" s="238">
        <f>'2a. Database N flows'!#REF!</f>
        <v/>
      </c>
      <c r="F181" s="182">
        <f>VLOOKUP(Flows[[#This Row],[Output]],'5.a Definitions'!$B$3:$C$11,2,FALSE)</f>
        <v/>
      </c>
      <c r="G181" s="447">
        <f>'2a. Database N flows'!#REF!</f>
        <v/>
      </c>
      <c r="H181" s="238">
        <f>'2a. Database N flows'!#REF!</f>
        <v/>
      </c>
    </row>
    <row r="182" ht="14" customHeight="1">
      <c r="A182" s="182" t="inlineStr">
        <is>
          <t>HY.AC-HY.CW-Waste feed-Nmix</t>
        </is>
      </c>
      <c r="B182" s="238">
        <f>'2a. Database N flows'!#REF!</f>
        <v/>
      </c>
      <c r="C182" s="239">
        <f>'2a. Database N flows'!#REF!</f>
        <v/>
      </c>
      <c r="D182" s="182">
        <f>VLOOKUP(Flows[[#This Row],[Input]],'5.a Definitions'!$B$3:$C$11,2,FALSE)</f>
        <v/>
      </c>
      <c r="E182" s="238">
        <f>'2a. Database N flows'!#REF!</f>
        <v/>
      </c>
      <c r="F182" s="182">
        <f>VLOOKUP(Flows[[#This Row],[Output]],'5.a Definitions'!$B$3:$C$11,2,FALSE)</f>
        <v/>
      </c>
      <c r="G182" s="447">
        <f>'2a. Database N flows'!#REF!</f>
        <v/>
      </c>
      <c r="H182" s="238">
        <f>'2a. Database N flows'!#REF!</f>
        <v/>
      </c>
    </row>
    <row r="183" ht="14" customHeight="1">
      <c r="A183" s="182" t="inlineStr">
        <is>
          <t>HY.AC-HY.CW-Excretia-Nmix</t>
        </is>
      </c>
      <c r="B183" s="238">
        <f>'2a. Database N flows'!#REF!</f>
        <v/>
      </c>
      <c r="C183" s="239">
        <f>'2a. Database N flows'!#REF!</f>
        <v/>
      </c>
      <c r="D183" s="182">
        <f>VLOOKUP(Flows[[#This Row],[Input]],'5.a Definitions'!$B$3:$C$11,2,FALSE)</f>
        <v/>
      </c>
      <c r="E183" s="238">
        <f>'2a. Database N flows'!#REF!</f>
        <v/>
      </c>
      <c r="F183" s="182">
        <f>VLOOKUP(Flows[[#This Row],[Output]],'5.a Definitions'!$B$3:$C$11,2,FALSE)</f>
        <v/>
      </c>
      <c r="G183" s="447">
        <f>'2a. Database N flows'!#REF!</f>
        <v/>
      </c>
      <c r="H183" s="238">
        <f>'2a. Database N flows'!#REF!</f>
        <v/>
      </c>
    </row>
    <row r="184" ht="14" customHeight="1">
      <c r="A184" s="182" t="inlineStr">
        <is>
          <t>HY.AC-HY.SW-Waste feed-Nmix</t>
        </is>
      </c>
      <c r="B184" s="238">
        <f>'2a. Database N flows'!J117</f>
        <v/>
      </c>
      <c r="C184" s="239">
        <f>'2a. Database N flows'!G117</f>
        <v/>
      </c>
      <c r="D184" s="182">
        <f>VLOOKUP(Flows[[#This Row],[Input]],'5.a Definitions'!$B$3:$C$11,2,FALSE)</f>
        <v/>
      </c>
      <c r="E184" s="238">
        <f>'2a. Database N flows'!D117</f>
        <v/>
      </c>
      <c r="F184" s="182">
        <f>VLOOKUP(Flows[[#This Row],[Output]],'5.a Definitions'!$B$3:$C$11,2,FALSE)</f>
        <v/>
      </c>
      <c r="G184" s="447">
        <f>'2a. Database N flows'!M117</f>
        <v/>
      </c>
      <c r="H184" s="238">
        <f>'2a. Database N flows'!U117</f>
        <v/>
      </c>
    </row>
    <row r="185" ht="14" customHeight="1">
      <c r="A185" s="182" t="inlineStr">
        <is>
          <t>HY.AC-HY.SW-Excretia-Nmix</t>
        </is>
      </c>
      <c r="B185" s="238">
        <f>'2a. Database N flows'!#REF!</f>
        <v/>
      </c>
      <c r="C185" s="239">
        <f>'2a. Database N flows'!#REF!</f>
        <v/>
      </c>
      <c r="D185" s="182">
        <f>VLOOKUP(Flows[[#This Row],[Input]],'5.a Definitions'!$B$3:$C$11,2,FALSE)</f>
        <v/>
      </c>
      <c r="E185" s="238">
        <f>'2a. Database N flows'!#REF!</f>
        <v/>
      </c>
      <c r="F185" s="182">
        <f>VLOOKUP(Flows[[#This Row],[Output]],'5.a Definitions'!$B$3:$C$11,2,FALSE)</f>
        <v/>
      </c>
      <c r="G185" s="447">
        <f>'2a. Database N flows'!#REF!</f>
        <v/>
      </c>
      <c r="H185" s="238">
        <f>'2a. Database N flows'!#REF!</f>
        <v/>
      </c>
    </row>
    <row r="186" ht="14" customHeight="1">
      <c r="A186" s="182" t="inlineStr">
        <is>
          <t>RW.RW-EF.EC-Fuel import-Nmix</t>
        </is>
      </c>
      <c r="B186" s="238">
        <f>'2a. Database N flows'!#REF!</f>
        <v/>
      </c>
      <c r="C186" s="239">
        <f>'2a. Database N flows'!#REF!</f>
        <v/>
      </c>
      <c r="D186" s="182">
        <f>VLOOKUP(Flows[[#This Row],[Input]],'5.a Definitions'!$B$3:$C$11,2,FALSE)</f>
        <v/>
      </c>
      <c r="E186" s="238">
        <f>'2a. Database N flows'!#REF!</f>
        <v/>
      </c>
      <c r="F186" s="182">
        <f>VLOOKUP(Flows[[#This Row],[Output]],'5.a Definitions'!$B$3:$C$11,2,FALSE)</f>
        <v/>
      </c>
      <c r="G186" s="447">
        <f>'2a. Database N flows'!#REF!</f>
        <v/>
      </c>
      <c r="H186" s="238">
        <f>'2a. Database N flows'!#REF!</f>
        <v/>
      </c>
    </row>
    <row r="187" ht="14" customHeight="1">
      <c r="A187" s="182" t="inlineStr">
        <is>
          <t>RW.RW-EF.TR-Import of transport fuel-Nmix</t>
        </is>
      </c>
      <c r="B187" s="238">
        <f>'2a. Database N flows'!#REF!</f>
        <v/>
      </c>
      <c r="C187" s="239">
        <f>'2a. Database N flows'!#REF!</f>
        <v/>
      </c>
      <c r="D187" s="182">
        <f>VLOOKUP(Flows[[#This Row],[Input]],'5.a Definitions'!$B$3:$C$11,2,FALSE)</f>
        <v/>
      </c>
      <c r="E187" s="238">
        <f>'2a. Database N flows'!#REF!</f>
        <v/>
      </c>
      <c r="F187" s="182">
        <f>VLOOKUP(Flows[[#This Row],[Output]],'5.a Definitions'!$B$3:$C$11,2,FALSE)</f>
        <v/>
      </c>
      <c r="G187" s="447">
        <f>'2a. Database N flows'!#REF!</f>
        <v/>
      </c>
      <c r="H187" s="238">
        <f>'2a. Database N flows'!#REF!</f>
        <v/>
      </c>
    </row>
    <row r="188" ht="14" customHeight="1">
      <c r="A188" s="182" t="inlineStr">
        <is>
          <t>RW.RW-MP.FP-Sea fish (landings)-Nmix</t>
        </is>
      </c>
      <c r="B188" s="238">
        <f>'2a. Database N flows'!J118</f>
        <v/>
      </c>
      <c r="C188" s="239">
        <f>'2a. Database N flows'!G118</f>
        <v/>
      </c>
      <c r="D188" s="182">
        <f>VLOOKUP(Flows[[#This Row],[Input]],'5.a Definitions'!$B$3:$C$11,2,FALSE)</f>
        <v/>
      </c>
      <c r="E188" s="238">
        <f>'2a. Database N flows'!D118</f>
        <v/>
      </c>
      <c r="F188" s="182">
        <f>VLOOKUP(Flows[[#This Row],[Output]],'5.a Definitions'!$B$3:$C$11,2,FALSE)</f>
        <v/>
      </c>
      <c r="G188" s="447">
        <f>'2a. Database N flows'!M118</f>
        <v/>
      </c>
      <c r="H188" s="238">
        <f>'2a. Database N flows'!U118</f>
        <v/>
      </c>
    </row>
    <row r="189" ht="14" customHeight="1">
      <c r="A189" s="182" t="inlineStr">
        <is>
          <t>RW.RW-MP.FP-Food import-Nmix</t>
        </is>
      </c>
      <c r="B189" s="238">
        <f>'2a. Database N flows'!#REF!</f>
        <v/>
      </c>
      <c r="C189" s="239">
        <f>'2a. Database N flows'!#REF!</f>
        <v/>
      </c>
      <c r="D189" s="182">
        <f>VLOOKUP(Flows[[#This Row],[Input]],'5.a Definitions'!$B$3:$C$11,2,FALSE)</f>
        <v/>
      </c>
      <c r="E189" s="238">
        <f>'2a. Database N flows'!#REF!</f>
        <v/>
      </c>
      <c r="F189" s="182">
        <f>VLOOKUP(Flows[[#This Row],[Output]],'5.a Definitions'!$B$3:$C$11,2,FALSE)</f>
        <v/>
      </c>
      <c r="G189" s="447">
        <f>'2a. Database N flows'!#REF!</f>
        <v/>
      </c>
      <c r="H189" s="238">
        <f>'2a. Database N flows'!#REF!</f>
        <v/>
      </c>
    </row>
    <row r="190" ht="14" customHeight="1">
      <c r="A190" s="182" t="inlineStr">
        <is>
          <t>RW.RW-MP.OP-Other goods import -Nmix</t>
        </is>
      </c>
      <c r="B190" s="238">
        <f>'2a. Database N flows'!#REF!</f>
        <v/>
      </c>
      <c r="C190" s="239">
        <f>'2a. Database N flows'!#REF!</f>
        <v/>
      </c>
      <c r="D190" s="182">
        <f>VLOOKUP(Flows[[#This Row],[Input]],'5.a Definitions'!$B$3:$C$11,2,FALSE)</f>
        <v/>
      </c>
      <c r="E190" s="238">
        <f>'2a. Database N flows'!#REF!</f>
        <v/>
      </c>
      <c r="F190" s="182">
        <f>VLOOKUP(Flows[[#This Row],[Output]],'5.a Definitions'!$B$3:$C$11,2,FALSE)</f>
        <v/>
      </c>
      <c r="G190" s="447">
        <f>'2a. Database N flows'!#REF!</f>
        <v/>
      </c>
      <c r="H190" s="238">
        <f>'2a. Database N flows'!#REF!</f>
        <v/>
      </c>
    </row>
    <row r="191" ht="14" customHeight="1">
      <c r="A191" s="182" t="inlineStr">
        <is>
          <t>RW.RW-AG.MM-Animal feed import-Nmix</t>
        </is>
      </c>
      <c r="B191" s="238">
        <f>'2a. Database N flows'!J119</f>
        <v/>
      </c>
      <c r="C191" s="239">
        <f>'2a. Database N flows'!G119</f>
        <v/>
      </c>
      <c r="D191" s="182">
        <f>VLOOKUP(Flows[[#This Row],[Input]],'5.a Definitions'!$B$3:$C$11,2,FALSE)</f>
        <v/>
      </c>
      <c r="E191" s="238">
        <f>'2a. Database N flows'!D119</f>
        <v/>
      </c>
      <c r="F191" s="182">
        <f>VLOOKUP(Flows[[#This Row],[Output]],'5.a Definitions'!$B$3:$C$11,2,FALSE)</f>
        <v/>
      </c>
      <c r="G191" s="447">
        <f>'2a. Database N flows'!M119</f>
        <v/>
      </c>
      <c r="H191" s="238">
        <f>'2a. Database N flows'!U119</f>
        <v/>
      </c>
    </row>
    <row r="192" ht="14" customHeight="1">
      <c r="A192" s="182" t="inlineStr">
        <is>
          <t>RW.RW-AG.MM-Live animal import-Nmix</t>
        </is>
      </c>
      <c r="B192" s="238">
        <f>'2a. Database N flows'!#REF!</f>
        <v/>
      </c>
      <c r="C192" s="239">
        <f>'2a. Database N flows'!#REF!</f>
        <v/>
      </c>
      <c r="D192" s="182">
        <f>VLOOKUP(Flows[[#This Row],[Input]],'5.a Definitions'!$B$3:$C$11,2,FALSE)</f>
        <v/>
      </c>
      <c r="E192" s="238">
        <f>'2a. Database N flows'!#REF!</f>
        <v/>
      </c>
      <c r="F192" s="182">
        <f>VLOOKUP(Flows[[#This Row],[Output]],'5.a Definitions'!$B$3:$C$11,2,FALSE)</f>
        <v/>
      </c>
      <c r="G192" s="447">
        <f>'2a. Database N flows'!#REF!</f>
        <v/>
      </c>
      <c r="H192" s="238">
        <f>'2a. Database N flows'!#REF!</f>
        <v/>
      </c>
    </row>
    <row r="193" ht="14" customHeight="1">
      <c r="A193" s="182" t="inlineStr">
        <is>
          <t>RW.RW-AG.SM-Manure import-Nmix</t>
        </is>
      </c>
      <c r="B193" s="238">
        <f>'2a. Database N flows'!J120</f>
        <v/>
      </c>
      <c r="C193" s="239">
        <f>'2a. Database N flows'!G120</f>
        <v/>
      </c>
      <c r="D193" s="182">
        <f>VLOOKUP(Flows[[#This Row],[Input]],'5.a Definitions'!$B$3:$C$11,2,FALSE)</f>
        <v/>
      </c>
      <c r="E193" s="238">
        <f>'2a. Database N flows'!D120</f>
        <v/>
      </c>
      <c r="F193" s="182">
        <f>VLOOKUP(Flows[[#This Row],[Output]],'5.a Definitions'!$B$3:$C$11,2,FALSE)</f>
        <v/>
      </c>
      <c r="G193" s="447">
        <f>'2a. Database N flows'!M120</f>
        <v/>
      </c>
      <c r="H193" s="238">
        <f>'2a. Database N flows'!U120</f>
        <v/>
      </c>
    </row>
    <row r="194" ht="14" customHeight="1">
      <c r="A194" s="182" t="inlineStr">
        <is>
          <t>RW.RW-AG.SM-Mineral fertilizer import-Nmix</t>
        </is>
      </c>
      <c r="B194" s="238">
        <f>'2a. Database N flows'!J121</f>
        <v/>
      </c>
      <c r="C194" s="239">
        <f>'2a. Database N flows'!G121</f>
        <v/>
      </c>
      <c r="D194" s="182">
        <f>VLOOKUP(Flows[[#This Row],[Input]],'5.a Definitions'!$B$3:$C$11,2,FALSE)</f>
        <v/>
      </c>
      <c r="E194" s="238">
        <f>'2a. Database N flows'!D121</f>
        <v/>
      </c>
      <c r="F194" s="182">
        <f>VLOOKUP(Flows[[#This Row],[Output]],'5.a Definitions'!$B$3:$C$11,2,FALSE)</f>
        <v/>
      </c>
      <c r="G194" s="447">
        <f>'2a. Database N flows'!M121</f>
        <v/>
      </c>
      <c r="H194" s="238">
        <f>'2a. Database N flows'!U121</f>
        <v/>
      </c>
    </row>
    <row r="195" ht="14" customHeight="1">
      <c r="A195" s="182" t="inlineStr">
        <is>
          <t>RW.RW-PR.SO-Solid waste import-Nmix</t>
        </is>
      </c>
      <c r="B195" s="238">
        <f>'2a. Database N flows'!J122</f>
        <v/>
      </c>
      <c r="C195" s="239">
        <f>'2a. Database N flows'!G122</f>
        <v/>
      </c>
      <c r="D195" s="182">
        <f>VLOOKUP(Flows[[#This Row],[Input]],'5.a Definitions'!$B$3:$C$11,2,FALSE)</f>
        <v/>
      </c>
      <c r="E195" s="238">
        <f>'2a. Database N flows'!D122</f>
        <v/>
      </c>
      <c r="F195" s="182">
        <f>VLOOKUP(Flows[[#This Row],[Output]],'5.a Definitions'!$B$3:$C$11,2,FALSE)</f>
        <v/>
      </c>
      <c r="G195" s="447">
        <f>'2a. Database N flows'!M122</f>
        <v/>
      </c>
      <c r="H195" s="238">
        <f>'2a. Database N flows'!U122</f>
        <v/>
      </c>
    </row>
    <row r="196" ht="14" customHeight="1">
      <c r="A196" s="182" t="inlineStr">
        <is>
          <t>RW.RW-AT.AT-Atmospheric inflow-OXN</t>
        </is>
      </c>
      <c r="B196" s="238">
        <f>'2a. Database N flows'!J123</f>
        <v/>
      </c>
      <c r="C196" s="239">
        <f>'2a. Database N flows'!G123</f>
        <v/>
      </c>
      <c r="D196" s="182">
        <f>VLOOKUP(Flows[[#This Row],[Input]],'5.a Definitions'!$B$3:$C$11,2,FALSE)</f>
        <v/>
      </c>
      <c r="E196" s="238">
        <f>'2a. Database N flows'!D123</f>
        <v/>
      </c>
      <c r="F196" s="182">
        <f>VLOOKUP(Flows[[#This Row],[Output]],'5.a Definitions'!$B$3:$C$11,2,FALSE)</f>
        <v/>
      </c>
      <c r="G196" s="447">
        <f>'2a. Database N flows'!M123</f>
        <v/>
      </c>
      <c r="H196" s="238">
        <f>'2a. Database N flows'!U123</f>
        <v/>
      </c>
    </row>
    <row r="197" ht="14" customHeight="1">
      <c r="A197" s="182" t="inlineStr">
        <is>
          <t>RW.RW-AT.AT-Atmospheric inflow-RDN</t>
        </is>
      </c>
      <c r="B197" s="238">
        <f>'2a. Database N flows'!J124</f>
        <v/>
      </c>
      <c r="C197" s="239">
        <f>'2a. Database N flows'!G124</f>
        <v/>
      </c>
      <c r="D197" s="182">
        <f>VLOOKUP(Flows[[#This Row],[Input]],'5.a Definitions'!$B$3:$C$11,2,FALSE)</f>
        <v/>
      </c>
      <c r="E197" s="238">
        <f>'2a. Database N flows'!D124</f>
        <v/>
      </c>
      <c r="F197" s="182">
        <f>VLOOKUP(Flows[[#This Row],[Output]],'5.a Definitions'!$B$3:$C$11,2,FALSE)</f>
        <v/>
      </c>
      <c r="G197" s="447">
        <f>'2a. Database N flows'!M124</f>
        <v/>
      </c>
      <c r="H197" s="238">
        <f>'2a. Database N flows'!U124</f>
        <v/>
      </c>
    </row>
    <row r="198" ht="14" customHeight="1">
      <c r="A198" s="182" t="inlineStr">
        <is>
          <t>RW.RW-HY.GW-Import of groundwater-Nmix</t>
        </is>
      </c>
      <c r="B198" s="238">
        <f>'2a. Database N flows'!#REF!</f>
        <v/>
      </c>
      <c r="C198" s="239">
        <f>'2a. Database N flows'!#REF!</f>
        <v/>
      </c>
      <c r="D198" s="182">
        <f>VLOOKUP(Flows[[#This Row],[Input]],'5.a Definitions'!$B$3:$C$11,2,FALSE)</f>
        <v/>
      </c>
      <c r="E198" s="238">
        <f>'2a. Database N flows'!#REF!</f>
        <v/>
      </c>
      <c r="F198" s="182">
        <f>VLOOKUP(Flows[[#This Row],[Output]],'5.a Definitions'!$B$3:$C$11,2,FALSE)</f>
        <v/>
      </c>
      <c r="G198" s="447">
        <f>'2a. Database N flows'!#REF!</f>
        <v/>
      </c>
      <c r="H198" s="238">
        <f>'2a. Database N flows'!#REF!</f>
        <v/>
      </c>
    </row>
    <row r="199" ht="14" customHeight="1">
      <c r="A199" s="182" t="inlineStr">
        <is>
          <t>RW.RW-HY.SW-Import of surface water-Nmix</t>
        </is>
      </c>
      <c r="B199" s="238">
        <f>'2a. Database N flows'!J125</f>
        <v/>
      </c>
      <c r="C199" s="239">
        <f>'2a. Database N flows'!G125</f>
        <v/>
      </c>
      <c r="D199" s="182">
        <f>VLOOKUP(Flows[[#This Row],[Input]],'5.a Definitions'!$B$3:$C$11,2,FALSE)</f>
        <v/>
      </c>
      <c r="E199" s="238">
        <f>'2a. Database N flows'!D125</f>
        <v/>
      </c>
      <c r="F199" s="182">
        <f>VLOOKUP(Flows[[#This Row],[Output]],'5.a Definitions'!$B$3:$C$11,2,FALSE)</f>
        <v/>
      </c>
      <c r="G199" s="447">
        <f>'2a. Database N flows'!M125</f>
        <v/>
      </c>
      <c r="H199" s="238">
        <f>'2a. Database N flows'!U125</f>
        <v/>
      </c>
    </row>
  </sheetData>
  <sheetProtection selectLockedCells="0" selectUnlockedCells="0" sheet="1" objects="1" insertRows="1" insertHyperlinks="1" autoFilter="1" scenarios="1" formatColumns="1" deleteColumns="1" insertColumns="1" pivotTables="1" deleteRows="1" formatCells="1" formatRows="1" sort="1"/>
  <pageMargins left="0.7" right="0.7" top="0.787401575" bottom="0.7874015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Kambor, Susanne</dc:creator>
  <dcterms:created xmlns:dcterms="http://purl.org/dc/terms/" xmlns:xsi="http://www.w3.org/2001/XMLSchema-instance" xsi:type="dcterms:W3CDTF">2010-08-25T11:28:54Z</dcterms:created>
  <dcterms:modified xmlns:dcterms="http://purl.org/dc/terms/" xmlns:xsi="http://www.w3.org/2001/XMLSchema-instance" xsi:type="dcterms:W3CDTF">2026-10-20T15:37:04Z</dcterms:modified>
  <cp:lastModifiedBy>Anja Røyne</cp:lastModifiedBy>
</cp:coreProperties>
</file>